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C:\Users\Baptiste Sanson\Afac\Administration Afac-Agroforesteries - Documents\RESP'HAIES\3. ACTIONS\ACTION 3\Livrables action 3\"/>
    </mc:Choice>
  </mc:AlternateContent>
  <xr:revisionPtr revIDLastSave="0" documentId="13_ncr:1_{F6D56D44-6CC3-4426-BBE1-B8061A76FDD5}" xr6:coauthVersionLast="47" xr6:coauthVersionMax="47" xr10:uidLastSave="{00000000-0000-0000-0000-000000000000}"/>
  <bookViews>
    <workbookView xWindow="-108" yWindow="-108" windowWidth="23256" windowHeight="12576" tabRatio="817" xr2:uid="{00000000-000D-0000-FFFF-FFFF00000000}"/>
  </bookViews>
  <sheets>
    <sheet name="Introduction" sheetId="35" r:id="rId1"/>
    <sheet name="Menu" sheetId="33" r:id="rId2"/>
    <sheet name="Résultats" sheetId="36" r:id="rId3"/>
    <sheet name="Graphes" sheetId="58" r:id="rId4"/>
    <sheet name="Base de données Haies" sheetId="34" r:id="rId5"/>
    <sheet name="Générateur Emprise 10ans" sheetId="49" state="hidden" r:id="rId6"/>
    <sheet name="Générateur Emprise 15ans" sheetId="57" state="hidden" r:id="rId7"/>
    <sheet name="Générateur Emprise 20ans" sheetId="56" state="hidden" r:id="rId8"/>
    <sheet name="Générateur Emprise 25ans" sheetId="55" state="hidden" r:id="rId9"/>
    <sheet name="Générateur Emprise 30ans" sheetId="54" state="hidden" r:id="rId10"/>
    <sheet name="Générateur P.Durable 10ans" sheetId="37" state="hidden" r:id="rId11"/>
    <sheet name="Générateur P.Durable 15ans" sheetId="53" state="hidden" r:id="rId12"/>
    <sheet name="Générateur P.Durable 20ans" sheetId="52" state="hidden" r:id="rId13"/>
    <sheet name="Générateur P.Durable 25ans" sheetId="51" state="hidden" r:id="rId14"/>
    <sheet name="Générateur P.Durable 30ans" sheetId="50" state="hidden" r:id="rId15"/>
    <sheet name="TAB7 Prod plaquette" sheetId="26" state="hidden" r:id="rId16"/>
  </sheets>
  <definedNames>
    <definedName name="A" localSheetId="4">#REF!</definedName>
    <definedName name="A">#REF!</definedName>
    <definedName name="alibaba" localSheetId="4">#REF!</definedName>
    <definedName name="alibaba">#REF!</definedName>
    <definedName name="Ent" localSheetId="4">#REF!</definedName>
    <definedName name="Ent">#REF!</definedName>
    <definedName name="Entagr" localSheetId="4">#REF!</definedName>
    <definedName name="Entagr">#REF!</definedName>
    <definedName name="outcép" localSheetId="4">#REF!</definedName>
    <definedName name="outcép">#REF!</definedName>
    <definedName name="rajeunissement" localSheetId="4">#REF!</definedName>
    <definedName name="rajeunissement">#REF!</definedName>
    <definedName name="rectai" localSheetId="4">#REF!</definedName>
    <definedName name="rectai">#REF!</definedName>
    <definedName name="rectai2" localSheetId="4">#REF!</definedName>
    <definedName name="rectai2">#REF!</definedName>
    <definedName name="stock" localSheetId="4">#REF!</definedName>
    <definedName name="stock">#REF!</definedName>
    <definedName name="utilisation" localSheetId="4">#REF!</definedName>
    <definedName name="utilisation">#REF!</definedName>
    <definedName name="valcép" localSheetId="4">#REF!</definedName>
    <definedName name="valcép">#REF!</definedName>
    <definedName name="valempcép" localSheetId="4">#REF!</definedName>
    <definedName name="valempcép">#REF!</definedName>
    <definedName name="valfut" localSheetId="4">#REF!</definedName>
    <definedName name="valfut">#REF!</definedName>
    <definedName name="vide" localSheetId="4">#REF!</definedName>
    <definedName name="vid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1" i="36" l="1"/>
  <c r="C30" i="36"/>
  <c r="D287" i="33"/>
  <c r="D286" i="33"/>
  <c r="C55" i="33"/>
  <c r="D119" i="33" s="1"/>
  <c r="C54" i="33"/>
  <c r="D92" i="33" s="1"/>
  <c r="G18" i="33"/>
  <c r="G32" i="33" s="1"/>
  <c r="D18" i="33"/>
  <c r="D32" i="33" s="1"/>
  <c r="P242" i="33"/>
  <c r="U192" i="36"/>
  <c r="V192" i="36"/>
  <c r="W192" i="36"/>
  <c r="X192" i="36"/>
  <c r="Y192" i="36"/>
  <c r="Z192" i="36"/>
  <c r="S192" i="36"/>
  <c r="T181" i="36"/>
  <c r="T182" i="36"/>
  <c r="T183" i="36"/>
  <c r="T184" i="36"/>
  <c r="T185" i="36"/>
  <c r="T186" i="36"/>
  <c r="T187" i="36"/>
  <c r="T188" i="36"/>
  <c r="T189" i="36"/>
  <c r="T180" i="36"/>
  <c r="AJ8" i="50"/>
  <c r="AE8" i="50"/>
  <c r="Z8" i="50"/>
  <c r="U8" i="50"/>
  <c r="AJ8" i="51"/>
  <c r="AE8" i="51"/>
  <c r="Z8" i="51"/>
  <c r="U8" i="51"/>
  <c r="AJ8" i="52"/>
  <c r="AE8" i="52"/>
  <c r="Z8" i="52"/>
  <c r="U8" i="52"/>
  <c r="AJ8" i="53"/>
  <c r="AE8" i="53"/>
  <c r="Z8" i="53"/>
  <c r="U8" i="53"/>
  <c r="AJ8" i="37"/>
  <c r="AE8" i="37"/>
  <c r="Z8" i="37"/>
  <c r="U8" i="37"/>
  <c r="AJ8" i="54"/>
  <c r="AE8" i="54"/>
  <c r="Z8" i="54"/>
  <c r="U8" i="54"/>
  <c r="AJ8" i="55"/>
  <c r="AE8" i="55"/>
  <c r="Z8" i="55"/>
  <c r="U8" i="55"/>
  <c r="AJ8" i="56"/>
  <c r="AE8" i="56"/>
  <c r="Z8" i="56"/>
  <c r="U8" i="56"/>
  <c r="AJ8" i="57"/>
  <c r="AE8" i="57"/>
  <c r="Z8" i="57"/>
  <c r="U8" i="57"/>
  <c r="AJ8" i="49"/>
  <c r="AE8" i="49"/>
  <c r="Z8" i="49"/>
  <c r="U8" i="49"/>
  <c r="D23" i="33"/>
  <c r="G23" i="33" s="1"/>
  <c r="D22" i="33"/>
  <c r="G22" i="33" s="1"/>
  <c r="E13" i="33"/>
  <c r="F16" i="33" s="1"/>
  <c r="E16" i="33"/>
  <c r="V130" i="36"/>
  <c r="V131" i="36"/>
  <c r="V132" i="36"/>
  <c r="V129" i="36"/>
  <c r="C8" i="54"/>
  <c r="C7" i="54"/>
  <c r="C6" i="54"/>
  <c r="C5" i="54"/>
  <c r="C8" i="55"/>
  <c r="C7" i="55"/>
  <c r="C6" i="55"/>
  <c r="C5" i="55"/>
  <c r="C8" i="56"/>
  <c r="C7" i="56"/>
  <c r="C6" i="56"/>
  <c r="C5" i="56"/>
  <c r="C8" i="57"/>
  <c r="C7" i="57"/>
  <c r="C6" i="57"/>
  <c r="C5" i="57"/>
  <c r="C6" i="49"/>
  <c r="C7" i="49"/>
  <c r="C8" i="49"/>
  <c r="C5" i="49"/>
  <c r="I133" i="33"/>
  <c r="I129" i="33"/>
  <c r="I127" i="33"/>
  <c r="F127" i="33"/>
  <c r="E127" i="33"/>
  <c r="E99" i="33" s="1"/>
  <c r="F133" i="33"/>
  <c r="E133" i="33"/>
  <c r="F16" i="34"/>
  <c r="D216" i="33"/>
  <c r="D215" i="33"/>
  <c r="D222" i="33"/>
  <c r="D221" i="33"/>
  <c r="D205" i="33"/>
  <c r="E167" i="34"/>
  <c r="E168" i="34"/>
  <c r="F168" i="34" s="1"/>
  <c r="E166" i="34"/>
  <c r="F166" i="34" s="1"/>
  <c r="F167" i="34"/>
  <c r="E165" i="34"/>
  <c r="F165" i="34" s="1"/>
  <c r="F164" i="34"/>
  <c r="C164" i="34"/>
  <c r="C128" i="34"/>
  <c r="C130" i="34"/>
  <c r="C131" i="34"/>
  <c r="C132" i="34"/>
  <c r="C134" i="34"/>
  <c r="C135" i="34"/>
  <c r="C136" i="34"/>
  <c r="C127" i="34"/>
  <c r="C125" i="34"/>
  <c r="T13" i="34"/>
  <c r="U13" i="34"/>
  <c r="R13" i="34" s="1"/>
  <c r="T192" i="36" l="1"/>
  <c r="D20" i="33"/>
  <c r="G20" i="33" s="1"/>
  <c r="D21" i="33"/>
  <c r="G21" i="33" s="1"/>
  <c r="G24" i="33" s="1"/>
  <c r="G57" i="33"/>
  <c r="D57" i="33"/>
  <c r="E28" i="33"/>
  <c r="C159" i="34"/>
  <c r="D234" i="33" s="1"/>
  <c r="K13" i="34"/>
  <c r="G13" i="34"/>
  <c r="O13" i="34"/>
  <c r="Q13" i="34"/>
  <c r="J13" i="34"/>
  <c r="F13" i="34"/>
  <c r="N13" i="34"/>
  <c r="D13" i="34"/>
  <c r="I13" i="34"/>
  <c r="E13" i="34"/>
  <c r="S13" i="34"/>
  <c r="L13" i="34"/>
  <c r="H13" i="34"/>
  <c r="P13" i="34"/>
  <c r="K17" i="34"/>
  <c r="I17" i="34"/>
  <c r="F17" i="34"/>
  <c r="D17" i="34"/>
  <c r="K16" i="34"/>
  <c r="I16" i="34"/>
  <c r="D16" i="34"/>
  <c r="G16" i="34" s="1"/>
  <c r="L16" i="34" l="1"/>
  <c r="M16" i="34"/>
  <c r="L17" i="34"/>
  <c r="G17" i="34"/>
  <c r="M17" i="34" l="1"/>
  <c r="I130" i="33"/>
  <c r="I140" i="33" s="1"/>
  <c r="K328" i="36"/>
  <c r="M328" i="36"/>
  <c r="O328" i="36"/>
  <c r="AF328" i="36"/>
  <c r="AH328" i="36"/>
  <c r="AJ328" i="36"/>
  <c r="K329" i="36"/>
  <c r="M329" i="36"/>
  <c r="O329" i="36"/>
  <c r="AF329" i="36"/>
  <c r="AH329" i="36"/>
  <c r="AJ329" i="36"/>
  <c r="K330" i="36"/>
  <c r="M330" i="36"/>
  <c r="O330" i="36"/>
  <c r="AF330" i="36"/>
  <c r="AH330" i="36"/>
  <c r="AJ330" i="36"/>
  <c r="K331" i="36"/>
  <c r="M331" i="36"/>
  <c r="O331" i="36"/>
  <c r="AF331" i="36"/>
  <c r="AH331" i="36"/>
  <c r="AJ331" i="36"/>
  <c r="K332" i="36"/>
  <c r="M332" i="36"/>
  <c r="O332" i="36"/>
  <c r="AF332" i="36"/>
  <c r="AH332" i="36"/>
  <c r="AJ332" i="36"/>
  <c r="K333" i="36"/>
  <c r="M333" i="36"/>
  <c r="O333" i="36"/>
  <c r="AF333" i="36"/>
  <c r="AH333" i="36"/>
  <c r="AJ333" i="36"/>
  <c r="AW333" i="36"/>
  <c r="AX333" i="36"/>
  <c r="AY333" i="36"/>
  <c r="AZ333" i="36"/>
  <c r="BA333" i="36"/>
  <c r="BB333" i="36"/>
  <c r="BC333" i="36"/>
  <c r="BD333" i="36"/>
  <c r="BE333" i="36"/>
  <c r="BF333" i="36"/>
  <c r="BG333" i="36"/>
  <c r="BH333" i="36"/>
  <c r="BI333" i="36"/>
  <c r="BJ333" i="36"/>
  <c r="BK333" i="36"/>
  <c r="BL333" i="36"/>
  <c r="BM333" i="36"/>
  <c r="BN333" i="36"/>
  <c r="BO333" i="36"/>
  <c r="BP333" i="36"/>
  <c r="BQ333" i="36"/>
  <c r="BR333" i="36"/>
  <c r="BS333" i="36"/>
  <c r="BT333" i="36"/>
  <c r="BU333" i="36"/>
  <c r="BV333" i="36"/>
  <c r="BW333" i="36"/>
  <c r="BX333" i="36"/>
  <c r="BY333" i="36"/>
  <c r="BZ333" i="36"/>
  <c r="CA333" i="36"/>
  <c r="CB333" i="36"/>
  <c r="CC333" i="36"/>
  <c r="CD333" i="36"/>
  <c r="CE333" i="36"/>
  <c r="CF333" i="36"/>
  <c r="CG333" i="36"/>
  <c r="CH333" i="36"/>
  <c r="CI333" i="36"/>
  <c r="CJ333" i="36"/>
  <c r="CK333" i="36"/>
  <c r="CL333" i="36"/>
  <c r="CM333" i="36"/>
  <c r="CN333" i="36"/>
  <c r="CO333" i="36"/>
  <c r="CP333" i="36"/>
  <c r="K334" i="36"/>
  <c r="M334" i="36"/>
  <c r="O334" i="36"/>
  <c r="AF334" i="36"/>
  <c r="AH334" i="36"/>
  <c r="AJ334" i="36"/>
  <c r="AW334" i="36"/>
  <c r="AX334" i="36"/>
  <c r="AY334" i="36"/>
  <c r="AZ334" i="36"/>
  <c r="BA334" i="36"/>
  <c r="BB334" i="36"/>
  <c r="BC334" i="36"/>
  <c r="BD334" i="36"/>
  <c r="BE334" i="36"/>
  <c r="BF334" i="36"/>
  <c r="BG334" i="36"/>
  <c r="BH334" i="36"/>
  <c r="BI334" i="36"/>
  <c r="BJ334" i="36"/>
  <c r="BK334" i="36"/>
  <c r="BL334" i="36"/>
  <c r="BM334" i="36"/>
  <c r="BN334" i="36"/>
  <c r="BO334" i="36"/>
  <c r="BP334" i="36"/>
  <c r="BQ334" i="36"/>
  <c r="BR334" i="36"/>
  <c r="BS334" i="36"/>
  <c r="BT334" i="36"/>
  <c r="BU334" i="36"/>
  <c r="BV334" i="36"/>
  <c r="BW334" i="36"/>
  <c r="BX334" i="36"/>
  <c r="BY334" i="36"/>
  <c r="BZ334" i="36"/>
  <c r="CA334" i="36"/>
  <c r="CB334" i="36"/>
  <c r="CC334" i="36"/>
  <c r="CD334" i="36"/>
  <c r="CE334" i="36"/>
  <c r="CF334" i="36"/>
  <c r="CG334" i="36"/>
  <c r="CH334" i="36"/>
  <c r="CI334" i="36"/>
  <c r="CJ334" i="36"/>
  <c r="CK334" i="36"/>
  <c r="CL334" i="36"/>
  <c r="CM334" i="36"/>
  <c r="CN334" i="36"/>
  <c r="CO334" i="36"/>
  <c r="CP334" i="36"/>
  <c r="K335" i="36"/>
  <c r="M335" i="36"/>
  <c r="O335" i="36"/>
  <c r="AF335" i="36"/>
  <c r="AH335" i="36"/>
  <c r="AJ335" i="36"/>
  <c r="AW335" i="36"/>
  <c r="AX335" i="36"/>
  <c r="AY335" i="36"/>
  <c r="AZ335" i="36"/>
  <c r="BA335" i="36"/>
  <c r="BB335" i="36"/>
  <c r="BC335" i="36"/>
  <c r="BD335" i="36"/>
  <c r="BE335" i="36"/>
  <c r="BF335" i="36"/>
  <c r="BG335" i="36"/>
  <c r="BH335" i="36"/>
  <c r="BI335" i="36"/>
  <c r="BJ335" i="36"/>
  <c r="BK335" i="36"/>
  <c r="BL335" i="36"/>
  <c r="BM335" i="36"/>
  <c r="BN335" i="36"/>
  <c r="BO335" i="36"/>
  <c r="BP335" i="36"/>
  <c r="BQ335" i="36"/>
  <c r="BR335" i="36"/>
  <c r="BS335" i="36"/>
  <c r="BT335" i="36"/>
  <c r="BU335" i="36"/>
  <c r="BV335" i="36"/>
  <c r="BW335" i="36"/>
  <c r="BX335" i="36"/>
  <c r="BY335" i="36"/>
  <c r="BZ335" i="36"/>
  <c r="CA335" i="36"/>
  <c r="CB335" i="36"/>
  <c r="CC335" i="36"/>
  <c r="CD335" i="36"/>
  <c r="CE335" i="36"/>
  <c r="CF335" i="36"/>
  <c r="CG335" i="36"/>
  <c r="CH335" i="36"/>
  <c r="CI335" i="36"/>
  <c r="CJ335" i="36"/>
  <c r="CK335" i="36"/>
  <c r="CL335" i="36"/>
  <c r="CM335" i="36"/>
  <c r="CN335" i="36"/>
  <c r="CO335" i="36"/>
  <c r="CP335" i="36"/>
  <c r="K336" i="36"/>
  <c r="M336" i="36"/>
  <c r="O336" i="36"/>
  <c r="AF336" i="36"/>
  <c r="AH336" i="36"/>
  <c r="AJ336" i="36"/>
  <c r="AW336" i="36"/>
  <c r="AX336" i="36"/>
  <c r="AY336" i="36"/>
  <c r="AZ336" i="36"/>
  <c r="BA336" i="36"/>
  <c r="BB336" i="36"/>
  <c r="BC336" i="36"/>
  <c r="BD336" i="36"/>
  <c r="BE336" i="36"/>
  <c r="BF336" i="36"/>
  <c r="BG336" i="36"/>
  <c r="BH336" i="36"/>
  <c r="BI336" i="36"/>
  <c r="BJ336" i="36"/>
  <c r="BK336" i="36"/>
  <c r="BL336" i="36"/>
  <c r="BM336" i="36"/>
  <c r="BN336" i="36"/>
  <c r="BO336" i="36"/>
  <c r="BP336" i="36"/>
  <c r="BQ336" i="36"/>
  <c r="BR336" i="36"/>
  <c r="BS336" i="36"/>
  <c r="BT336" i="36"/>
  <c r="BU336" i="36"/>
  <c r="BV336" i="36"/>
  <c r="BW336" i="36"/>
  <c r="BX336" i="36"/>
  <c r="BY336" i="36"/>
  <c r="BZ336" i="36"/>
  <c r="CA336" i="36"/>
  <c r="CB336" i="36"/>
  <c r="CC336" i="36"/>
  <c r="CD336" i="36"/>
  <c r="CE336" i="36"/>
  <c r="CF336" i="36"/>
  <c r="CG336" i="36"/>
  <c r="CH336" i="36"/>
  <c r="CI336" i="36"/>
  <c r="CJ336" i="36"/>
  <c r="CK336" i="36"/>
  <c r="CL336" i="36"/>
  <c r="CM336" i="36"/>
  <c r="CN336" i="36"/>
  <c r="CO336" i="36"/>
  <c r="CP336" i="36"/>
  <c r="K337" i="36"/>
  <c r="M337" i="36"/>
  <c r="O337" i="36"/>
  <c r="AF337" i="36"/>
  <c r="AH337" i="36"/>
  <c r="AJ337" i="36"/>
  <c r="AW337" i="36"/>
  <c r="AX337" i="36"/>
  <c r="AY337" i="36"/>
  <c r="AZ337" i="36"/>
  <c r="BA337" i="36"/>
  <c r="BB337" i="36"/>
  <c r="BC337" i="36"/>
  <c r="BD337" i="36"/>
  <c r="BE337" i="36"/>
  <c r="BF337" i="36"/>
  <c r="BG337" i="36"/>
  <c r="BH337" i="36"/>
  <c r="BI337" i="36"/>
  <c r="BJ337" i="36"/>
  <c r="BK337" i="36"/>
  <c r="BL337" i="36"/>
  <c r="BM337" i="36"/>
  <c r="BN337" i="36"/>
  <c r="BO337" i="36"/>
  <c r="BP337" i="36"/>
  <c r="BQ337" i="36"/>
  <c r="BR337" i="36"/>
  <c r="BS337" i="36"/>
  <c r="BT337" i="36"/>
  <c r="BU337" i="36"/>
  <c r="BV337" i="36"/>
  <c r="BW337" i="36"/>
  <c r="BX337" i="36"/>
  <c r="BY337" i="36"/>
  <c r="BZ337" i="36"/>
  <c r="CA337" i="36"/>
  <c r="CB337" i="36"/>
  <c r="CC337" i="36"/>
  <c r="CD337" i="36"/>
  <c r="CE337" i="36"/>
  <c r="CF337" i="36"/>
  <c r="CG337" i="36"/>
  <c r="CH337" i="36"/>
  <c r="CI337" i="36"/>
  <c r="CJ337" i="36"/>
  <c r="CK337" i="36"/>
  <c r="CL337" i="36"/>
  <c r="CM337" i="36"/>
  <c r="CN337" i="36"/>
  <c r="CO337" i="36"/>
  <c r="CP337" i="36"/>
  <c r="K338" i="36"/>
  <c r="M338" i="36"/>
  <c r="O338" i="36"/>
  <c r="AF338" i="36"/>
  <c r="AH338" i="36"/>
  <c r="AJ338" i="36"/>
  <c r="AW338" i="36"/>
  <c r="AX338" i="36"/>
  <c r="AY338" i="36"/>
  <c r="AZ338" i="36"/>
  <c r="BA338" i="36"/>
  <c r="BB338" i="36"/>
  <c r="BC338" i="36"/>
  <c r="BD338" i="36"/>
  <c r="BE338" i="36"/>
  <c r="BF338" i="36"/>
  <c r="BG338" i="36"/>
  <c r="BH338" i="36"/>
  <c r="BI338" i="36"/>
  <c r="BJ338" i="36"/>
  <c r="BK338" i="36"/>
  <c r="BL338" i="36"/>
  <c r="BM338" i="36"/>
  <c r="BN338" i="36"/>
  <c r="BO338" i="36"/>
  <c r="BP338" i="36"/>
  <c r="BQ338" i="36"/>
  <c r="BR338" i="36"/>
  <c r="BS338" i="36"/>
  <c r="BT338" i="36"/>
  <c r="BU338" i="36"/>
  <c r="BV338" i="36"/>
  <c r="BW338" i="36"/>
  <c r="BX338" i="36"/>
  <c r="BY338" i="36"/>
  <c r="BZ338" i="36"/>
  <c r="CA338" i="36"/>
  <c r="CB338" i="36"/>
  <c r="CC338" i="36"/>
  <c r="CD338" i="36"/>
  <c r="CE338" i="36"/>
  <c r="CF338" i="36"/>
  <c r="CG338" i="36"/>
  <c r="CH338" i="36"/>
  <c r="CI338" i="36"/>
  <c r="CJ338" i="36"/>
  <c r="CK338" i="36"/>
  <c r="CL338" i="36"/>
  <c r="CM338" i="36"/>
  <c r="CN338" i="36"/>
  <c r="CO338" i="36"/>
  <c r="CP338" i="36"/>
  <c r="CQ338" i="36"/>
  <c r="CR338" i="36"/>
  <c r="CS338" i="36"/>
  <c r="CT338" i="36"/>
  <c r="CU338" i="36"/>
  <c r="CV338" i="36"/>
  <c r="CW338" i="36"/>
  <c r="CX338" i="36"/>
  <c r="CY338" i="36"/>
  <c r="CZ338" i="36"/>
  <c r="DA338" i="36"/>
  <c r="DB338" i="36"/>
  <c r="DC338" i="36"/>
  <c r="DD338" i="36"/>
  <c r="DE338" i="36"/>
  <c r="DF338" i="36"/>
  <c r="DG338" i="36"/>
  <c r="DH338" i="36"/>
  <c r="DI338" i="36"/>
  <c r="DJ338" i="36"/>
  <c r="DK338" i="36"/>
  <c r="DL338" i="36"/>
  <c r="DM338" i="36"/>
  <c r="DN338" i="36"/>
  <c r="DO338" i="36"/>
  <c r="DP338" i="36"/>
  <c r="DQ338" i="36"/>
  <c r="DR338" i="36"/>
  <c r="DS338" i="36"/>
  <c r="DT338" i="36"/>
  <c r="DU338" i="36"/>
  <c r="DV338" i="36"/>
  <c r="DW338" i="36"/>
  <c r="DX338" i="36"/>
  <c r="DY338" i="36"/>
  <c r="DZ338" i="36"/>
  <c r="EA338" i="36"/>
  <c r="EB338" i="36"/>
  <c r="EC338" i="36"/>
  <c r="ED338" i="36"/>
  <c r="EE338" i="36"/>
  <c r="EF338" i="36"/>
  <c r="EG338" i="36"/>
  <c r="EH338" i="36"/>
  <c r="EI338" i="36"/>
  <c r="EJ338" i="36"/>
  <c r="K339" i="36"/>
  <c r="M339" i="36"/>
  <c r="O339" i="36"/>
  <c r="AF339" i="36"/>
  <c r="AH339" i="36"/>
  <c r="AJ339" i="36"/>
  <c r="AW339" i="36"/>
  <c r="AX339" i="36"/>
  <c r="AY339" i="36"/>
  <c r="AZ339" i="36"/>
  <c r="BA339" i="36"/>
  <c r="BB339" i="36"/>
  <c r="BC339" i="36"/>
  <c r="BD339" i="36"/>
  <c r="BE339" i="36"/>
  <c r="BF339" i="36"/>
  <c r="BG339" i="36"/>
  <c r="BH339" i="36"/>
  <c r="BI339" i="36"/>
  <c r="BJ339" i="36"/>
  <c r="BK339" i="36"/>
  <c r="BL339" i="36"/>
  <c r="BM339" i="36"/>
  <c r="BN339" i="36"/>
  <c r="BO339" i="36"/>
  <c r="BP339" i="36"/>
  <c r="BQ339" i="36"/>
  <c r="BR339" i="36"/>
  <c r="BS339" i="36"/>
  <c r="BT339" i="36"/>
  <c r="BU339" i="36"/>
  <c r="BV339" i="36"/>
  <c r="BW339" i="36"/>
  <c r="BX339" i="36"/>
  <c r="BY339" i="36"/>
  <c r="BZ339" i="36"/>
  <c r="CA339" i="36"/>
  <c r="CB339" i="36"/>
  <c r="CC339" i="36"/>
  <c r="CD339" i="36"/>
  <c r="CE339" i="36"/>
  <c r="CF339" i="36"/>
  <c r="CG339" i="36"/>
  <c r="CH339" i="36"/>
  <c r="CI339" i="36"/>
  <c r="CJ339" i="36"/>
  <c r="CK339" i="36"/>
  <c r="CL339" i="36"/>
  <c r="CM339" i="36"/>
  <c r="CN339" i="36"/>
  <c r="CO339" i="36"/>
  <c r="CP339" i="36"/>
  <c r="CQ339" i="36"/>
  <c r="CR339" i="36"/>
  <c r="CS339" i="36"/>
  <c r="CT339" i="36"/>
  <c r="CU339" i="36"/>
  <c r="CV339" i="36"/>
  <c r="CW339" i="36"/>
  <c r="CX339" i="36"/>
  <c r="CY339" i="36"/>
  <c r="CZ339" i="36"/>
  <c r="DA339" i="36"/>
  <c r="DB339" i="36"/>
  <c r="DC339" i="36"/>
  <c r="DD339" i="36"/>
  <c r="DE339" i="36"/>
  <c r="DF339" i="36"/>
  <c r="DG339" i="36"/>
  <c r="DH339" i="36"/>
  <c r="DI339" i="36"/>
  <c r="DJ339" i="36"/>
  <c r="DK339" i="36"/>
  <c r="DL339" i="36"/>
  <c r="DM339" i="36"/>
  <c r="DN339" i="36"/>
  <c r="DO339" i="36"/>
  <c r="DP339" i="36"/>
  <c r="DQ339" i="36"/>
  <c r="DR339" i="36"/>
  <c r="DS339" i="36"/>
  <c r="DT339" i="36"/>
  <c r="DU339" i="36"/>
  <c r="DV339" i="36"/>
  <c r="DW339" i="36"/>
  <c r="DX339" i="36"/>
  <c r="DY339" i="36"/>
  <c r="DZ339" i="36"/>
  <c r="EA339" i="36"/>
  <c r="EB339" i="36"/>
  <c r="EC339" i="36"/>
  <c r="ED339" i="36"/>
  <c r="EE339" i="36"/>
  <c r="EF339" i="36"/>
  <c r="EG339" i="36"/>
  <c r="EH339" i="36"/>
  <c r="EI339" i="36"/>
  <c r="EJ339" i="36"/>
  <c r="K340" i="36"/>
  <c r="M340" i="36"/>
  <c r="O340" i="36"/>
  <c r="AF340" i="36"/>
  <c r="AH340" i="36"/>
  <c r="AJ340" i="36"/>
  <c r="AW340" i="36"/>
  <c r="AX340" i="36"/>
  <c r="AY340" i="36"/>
  <c r="AZ340" i="36"/>
  <c r="BA340" i="36"/>
  <c r="BB340" i="36"/>
  <c r="BC340" i="36"/>
  <c r="BD340" i="36"/>
  <c r="BE340" i="36"/>
  <c r="BF340" i="36"/>
  <c r="BG340" i="36"/>
  <c r="BH340" i="36"/>
  <c r="BI340" i="36"/>
  <c r="BJ340" i="36"/>
  <c r="BK340" i="36"/>
  <c r="BL340" i="36"/>
  <c r="BM340" i="36"/>
  <c r="BN340" i="36"/>
  <c r="BO340" i="36"/>
  <c r="BP340" i="36"/>
  <c r="BQ340" i="36"/>
  <c r="BR340" i="36"/>
  <c r="BS340" i="36"/>
  <c r="BT340" i="36"/>
  <c r="BU340" i="36"/>
  <c r="BV340" i="36"/>
  <c r="BW340" i="36"/>
  <c r="BX340" i="36"/>
  <c r="BY340" i="36"/>
  <c r="BZ340" i="36"/>
  <c r="CA340" i="36"/>
  <c r="CB340" i="36"/>
  <c r="CC340" i="36"/>
  <c r="CD340" i="36"/>
  <c r="CE340" i="36"/>
  <c r="CF340" i="36"/>
  <c r="CG340" i="36"/>
  <c r="CH340" i="36"/>
  <c r="CI340" i="36"/>
  <c r="CJ340" i="36"/>
  <c r="CK340" i="36"/>
  <c r="CL340" i="36"/>
  <c r="CM340" i="36"/>
  <c r="CN340" i="36"/>
  <c r="CO340" i="36"/>
  <c r="CP340" i="36"/>
  <c r="CQ340" i="36"/>
  <c r="CR340" i="36"/>
  <c r="CS340" i="36"/>
  <c r="CT340" i="36"/>
  <c r="CU340" i="36"/>
  <c r="CV340" i="36"/>
  <c r="CW340" i="36"/>
  <c r="CX340" i="36"/>
  <c r="CY340" i="36"/>
  <c r="CZ340" i="36"/>
  <c r="DA340" i="36"/>
  <c r="DB340" i="36"/>
  <c r="DC340" i="36"/>
  <c r="DD340" i="36"/>
  <c r="DE340" i="36"/>
  <c r="DF340" i="36"/>
  <c r="DG340" i="36"/>
  <c r="DH340" i="36"/>
  <c r="DI340" i="36"/>
  <c r="DJ340" i="36"/>
  <c r="DK340" i="36"/>
  <c r="DL340" i="36"/>
  <c r="DM340" i="36"/>
  <c r="DN340" i="36"/>
  <c r="DO340" i="36"/>
  <c r="DP340" i="36"/>
  <c r="DQ340" i="36"/>
  <c r="DR340" i="36"/>
  <c r="DS340" i="36"/>
  <c r="DT340" i="36"/>
  <c r="DU340" i="36"/>
  <c r="DV340" i="36"/>
  <c r="DW340" i="36"/>
  <c r="DX340" i="36"/>
  <c r="DY340" i="36"/>
  <c r="DZ340" i="36"/>
  <c r="EA340" i="36"/>
  <c r="EB340" i="36"/>
  <c r="EC340" i="36"/>
  <c r="ED340" i="36"/>
  <c r="EE340" i="36"/>
  <c r="EF340" i="36"/>
  <c r="EG340" i="36"/>
  <c r="EH340" i="36"/>
  <c r="EI340" i="36"/>
  <c r="EJ340" i="36"/>
  <c r="K341" i="36"/>
  <c r="M341" i="36"/>
  <c r="O341" i="36"/>
  <c r="AF341" i="36"/>
  <c r="AH341" i="36"/>
  <c r="AJ341" i="36"/>
  <c r="AW341" i="36"/>
  <c r="AX341" i="36"/>
  <c r="AY341" i="36"/>
  <c r="AZ341" i="36"/>
  <c r="BA341" i="36"/>
  <c r="BB341" i="36"/>
  <c r="BC341" i="36"/>
  <c r="BD341" i="36"/>
  <c r="BE341" i="36"/>
  <c r="BF341" i="36"/>
  <c r="BG341" i="36"/>
  <c r="BH341" i="36"/>
  <c r="BI341" i="36"/>
  <c r="BJ341" i="36"/>
  <c r="BK341" i="36"/>
  <c r="BL341" i="36"/>
  <c r="BM341" i="36"/>
  <c r="BN341" i="36"/>
  <c r="BO341" i="36"/>
  <c r="BP341" i="36"/>
  <c r="BQ341" i="36"/>
  <c r="BR341" i="36"/>
  <c r="BS341" i="36"/>
  <c r="BT341" i="36"/>
  <c r="BU341" i="36"/>
  <c r="BV341" i="36"/>
  <c r="BW341" i="36"/>
  <c r="BX341" i="36"/>
  <c r="BY341" i="36"/>
  <c r="BZ341" i="36"/>
  <c r="CA341" i="36"/>
  <c r="CB341" i="36"/>
  <c r="CC341" i="36"/>
  <c r="CD341" i="36"/>
  <c r="CE341" i="36"/>
  <c r="CF341" i="36"/>
  <c r="CG341" i="36"/>
  <c r="CH341" i="36"/>
  <c r="CI341" i="36"/>
  <c r="CJ341" i="36"/>
  <c r="CK341" i="36"/>
  <c r="CL341" i="36"/>
  <c r="CM341" i="36"/>
  <c r="CN341" i="36"/>
  <c r="CO341" i="36"/>
  <c r="CP341" i="36"/>
  <c r="CQ341" i="36"/>
  <c r="CR341" i="36"/>
  <c r="CS341" i="36"/>
  <c r="CT341" i="36"/>
  <c r="CU341" i="36"/>
  <c r="CV341" i="36"/>
  <c r="CW341" i="36"/>
  <c r="CX341" i="36"/>
  <c r="CY341" i="36"/>
  <c r="CZ341" i="36"/>
  <c r="DA341" i="36"/>
  <c r="DB341" i="36"/>
  <c r="DC341" i="36"/>
  <c r="DD341" i="36"/>
  <c r="DE341" i="36"/>
  <c r="DF341" i="36"/>
  <c r="DG341" i="36"/>
  <c r="DH341" i="36"/>
  <c r="DI341" i="36"/>
  <c r="DJ341" i="36"/>
  <c r="DK341" i="36"/>
  <c r="DL341" i="36"/>
  <c r="DM341" i="36"/>
  <c r="DN341" i="36"/>
  <c r="DO341" i="36"/>
  <c r="DP341" i="36"/>
  <c r="DQ341" i="36"/>
  <c r="DR341" i="36"/>
  <c r="DS341" i="36"/>
  <c r="DT341" i="36"/>
  <c r="DU341" i="36"/>
  <c r="DV341" i="36"/>
  <c r="DW341" i="36"/>
  <c r="DX341" i="36"/>
  <c r="DY341" i="36"/>
  <c r="DZ341" i="36"/>
  <c r="EA341" i="36"/>
  <c r="EB341" i="36"/>
  <c r="EC341" i="36"/>
  <c r="ED341" i="36"/>
  <c r="EE341" i="36"/>
  <c r="EF341" i="36"/>
  <c r="EG341" i="36"/>
  <c r="EH341" i="36"/>
  <c r="EI341" i="36"/>
  <c r="EJ341" i="36"/>
  <c r="K342" i="36"/>
  <c r="M342" i="36"/>
  <c r="O342" i="36"/>
  <c r="AF342" i="36"/>
  <c r="AH342" i="36"/>
  <c r="AJ342" i="36"/>
  <c r="AW342" i="36"/>
  <c r="AX342" i="36"/>
  <c r="AY342" i="36"/>
  <c r="AZ342" i="36"/>
  <c r="BA342" i="36"/>
  <c r="BB342" i="36"/>
  <c r="BC342" i="36"/>
  <c r="BD342" i="36"/>
  <c r="BE342" i="36"/>
  <c r="BF342" i="36"/>
  <c r="BG342" i="36"/>
  <c r="BH342" i="36"/>
  <c r="BI342" i="36"/>
  <c r="BJ342" i="36"/>
  <c r="BK342" i="36"/>
  <c r="BL342" i="36"/>
  <c r="BM342" i="36"/>
  <c r="BN342" i="36"/>
  <c r="BO342" i="36"/>
  <c r="BP342" i="36"/>
  <c r="BQ342" i="36"/>
  <c r="BR342" i="36"/>
  <c r="BS342" i="36"/>
  <c r="BT342" i="36"/>
  <c r="BU342" i="36"/>
  <c r="BV342" i="36"/>
  <c r="BW342" i="36"/>
  <c r="BX342" i="36"/>
  <c r="BY342" i="36"/>
  <c r="BZ342" i="36"/>
  <c r="CA342" i="36"/>
  <c r="CB342" i="36"/>
  <c r="CC342" i="36"/>
  <c r="CD342" i="36"/>
  <c r="CE342" i="36"/>
  <c r="CF342" i="36"/>
  <c r="CG342" i="36"/>
  <c r="CH342" i="36"/>
  <c r="CI342" i="36"/>
  <c r="CJ342" i="36"/>
  <c r="CK342" i="36"/>
  <c r="CL342" i="36"/>
  <c r="CM342" i="36"/>
  <c r="CN342" i="36"/>
  <c r="CO342" i="36"/>
  <c r="CP342" i="36"/>
  <c r="CQ342" i="36"/>
  <c r="CR342" i="36"/>
  <c r="CS342" i="36"/>
  <c r="CT342" i="36"/>
  <c r="CU342" i="36"/>
  <c r="CV342" i="36"/>
  <c r="CW342" i="36"/>
  <c r="CX342" i="36"/>
  <c r="CY342" i="36"/>
  <c r="CZ342" i="36"/>
  <c r="DA342" i="36"/>
  <c r="DB342" i="36"/>
  <c r="DC342" i="36"/>
  <c r="DD342" i="36"/>
  <c r="DE342" i="36"/>
  <c r="DF342" i="36"/>
  <c r="DG342" i="36"/>
  <c r="DH342" i="36"/>
  <c r="DI342" i="36"/>
  <c r="DJ342" i="36"/>
  <c r="DK342" i="36"/>
  <c r="DL342" i="36"/>
  <c r="DM342" i="36"/>
  <c r="DN342" i="36"/>
  <c r="DO342" i="36"/>
  <c r="DP342" i="36"/>
  <c r="DQ342" i="36"/>
  <c r="DR342" i="36"/>
  <c r="DS342" i="36"/>
  <c r="DT342" i="36"/>
  <c r="DU342" i="36"/>
  <c r="DV342" i="36"/>
  <c r="DW342" i="36"/>
  <c r="DX342" i="36"/>
  <c r="DY342" i="36"/>
  <c r="DZ342" i="36"/>
  <c r="EA342" i="36"/>
  <c r="EB342" i="36"/>
  <c r="EC342" i="36"/>
  <c r="ED342" i="36"/>
  <c r="EE342" i="36"/>
  <c r="EF342" i="36"/>
  <c r="EG342" i="36"/>
  <c r="EH342" i="36"/>
  <c r="EI342" i="36"/>
  <c r="EJ342" i="36"/>
  <c r="K343" i="36"/>
  <c r="M343" i="36"/>
  <c r="O343" i="36"/>
  <c r="AF343" i="36"/>
  <c r="AH343" i="36"/>
  <c r="AJ343" i="36"/>
  <c r="AW343" i="36"/>
  <c r="AX343" i="36"/>
  <c r="AY343" i="36"/>
  <c r="AZ343" i="36"/>
  <c r="BA343" i="36"/>
  <c r="BB343" i="36"/>
  <c r="BC343" i="36"/>
  <c r="BD343" i="36"/>
  <c r="BE343" i="36"/>
  <c r="BF343" i="36"/>
  <c r="BG343" i="36"/>
  <c r="BH343" i="36"/>
  <c r="BI343" i="36"/>
  <c r="BJ343" i="36"/>
  <c r="BK343" i="36"/>
  <c r="BL343" i="36"/>
  <c r="BM343" i="36"/>
  <c r="BN343" i="36"/>
  <c r="BO343" i="36"/>
  <c r="BP343" i="36"/>
  <c r="BQ343" i="36"/>
  <c r="BR343" i="36"/>
  <c r="BS343" i="36"/>
  <c r="BT343" i="36"/>
  <c r="BU343" i="36"/>
  <c r="BV343" i="36"/>
  <c r="BW343" i="36"/>
  <c r="BX343" i="36"/>
  <c r="BY343" i="36"/>
  <c r="BZ343" i="36"/>
  <c r="CA343" i="36"/>
  <c r="CB343" i="36"/>
  <c r="CC343" i="36"/>
  <c r="CD343" i="36"/>
  <c r="CE343" i="36"/>
  <c r="CF343" i="36"/>
  <c r="CG343" i="36"/>
  <c r="CH343" i="36"/>
  <c r="CI343" i="36"/>
  <c r="CJ343" i="36"/>
  <c r="CK343" i="36"/>
  <c r="CL343" i="36"/>
  <c r="CM343" i="36"/>
  <c r="CN343" i="36"/>
  <c r="CO343" i="36"/>
  <c r="CP343" i="36"/>
  <c r="CQ343" i="36"/>
  <c r="CR343" i="36"/>
  <c r="CS343" i="36"/>
  <c r="CT343" i="36"/>
  <c r="CU343" i="36"/>
  <c r="CV343" i="36"/>
  <c r="CW343" i="36"/>
  <c r="CX343" i="36"/>
  <c r="CY343" i="36"/>
  <c r="CZ343" i="36"/>
  <c r="DA343" i="36"/>
  <c r="DB343" i="36"/>
  <c r="DC343" i="36"/>
  <c r="DD343" i="36"/>
  <c r="DE343" i="36"/>
  <c r="DF343" i="36"/>
  <c r="DG343" i="36"/>
  <c r="DH343" i="36"/>
  <c r="DI343" i="36"/>
  <c r="DJ343" i="36"/>
  <c r="DK343" i="36"/>
  <c r="DL343" i="36"/>
  <c r="DM343" i="36"/>
  <c r="DN343" i="36"/>
  <c r="DO343" i="36"/>
  <c r="DP343" i="36"/>
  <c r="DQ343" i="36"/>
  <c r="DR343" i="36"/>
  <c r="DS343" i="36"/>
  <c r="DT343" i="36"/>
  <c r="DU343" i="36"/>
  <c r="DV343" i="36"/>
  <c r="DW343" i="36"/>
  <c r="DX343" i="36"/>
  <c r="DY343" i="36"/>
  <c r="DZ343" i="36"/>
  <c r="EA343" i="36"/>
  <c r="EB343" i="36"/>
  <c r="EC343" i="36"/>
  <c r="ED343" i="36"/>
  <c r="EE343" i="36"/>
  <c r="EF343" i="36"/>
  <c r="EG343" i="36"/>
  <c r="EH343" i="36"/>
  <c r="EI343" i="36"/>
  <c r="EJ343" i="36"/>
  <c r="EK343" i="36"/>
  <c r="EL343" i="36"/>
  <c r="EM343" i="36"/>
  <c r="EN343" i="36"/>
  <c r="EO343" i="36"/>
  <c r="EP343" i="36"/>
  <c r="EQ343" i="36"/>
  <c r="ER343" i="36"/>
  <c r="ES343" i="36"/>
  <c r="ET343" i="36"/>
  <c r="EU343" i="36"/>
  <c r="EV343" i="36"/>
  <c r="EW343" i="36"/>
  <c r="EX343" i="36"/>
  <c r="EY343" i="36"/>
  <c r="EZ343" i="36"/>
  <c r="FA343" i="36"/>
  <c r="FB343" i="36"/>
  <c r="FC343" i="36"/>
  <c r="FD343" i="36"/>
  <c r="FE343" i="36"/>
  <c r="FF343" i="36"/>
  <c r="FG343" i="36"/>
  <c r="FH343" i="36"/>
  <c r="FI343" i="36"/>
  <c r="FJ343" i="36"/>
  <c r="FK343" i="36"/>
  <c r="FL343" i="36"/>
  <c r="FM343" i="36"/>
  <c r="FN343" i="36"/>
  <c r="FO343" i="36"/>
  <c r="FP343" i="36"/>
  <c r="FQ343" i="36"/>
  <c r="FR343" i="36"/>
  <c r="FS343" i="36"/>
  <c r="FT343" i="36"/>
  <c r="FU343" i="36"/>
  <c r="FV343" i="36"/>
  <c r="FW343" i="36"/>
  <c r="FX343" i="36"/>
  <c r="FY343" i="36"/>
  <c r="FZ343" i="36"/>
  <c r="GA343" i="36"/>
  <c r="GB343" i="36"/>
  <c r="GC343" i="36"/>
  <c r="GD343" i="36"/>
  <c r="K344" i="36"/>
  <c r="M344" i="36"/>
  <c r="O344" i="36"/>
  <c r="AF344" i="36"/>
  <c r="AH344" i="36"/>
  <c r="AJ344" i="36"/>
  <c r="AW344" i="36"/>
  <c r="AX344" i="36"/>
  <c r="AY344" i="36"/>
  <c r="AZ344" i="36"/>
  <c r="BA344" i="36"/>
  <c r="BB344" i="36"/>
  <c r="BC344" i="36"/>
  <c r="BD344" i="36"/>
  <c r="BE344" i="36"/>
  <c r="BF344" i="36"/>
  <c r="BG344" i="36"/>
  <c r="BH344" i="36"/>
  <c r="BI344" i="36"/>
  <c r="BJ344" i="36"/>
  <c r="BK344" i="36"/>
  <c r="BL344" i="36"/>
  <c r="BM344" i="36"/>
  <c r="BN344" i="36"/>
  <c r="BO344" i="36"/>
  <c r="BP344" i="36"/>
  <c r="BQ344" i="36"/>
  <c r="BR344" i="36"/>
  <c r="BS344" i="36"/>
  <c r="BT344" i="36"/>
  <c r="BU344" i="36"/>
  <c r="BV344" i="36"/>
  <c r="BW344" i="36"/>
  <c r="BX344" i="36"/>
  <c r="BY344" i="36"/>
  <c r="BZ344" i="36"/>
  <c r="CA344" i="36"/>
  <c r="CB344" i="36"/>
  <c r="CC344" i="36"/>
  <c r="CD344" i="36"/>
  <c r="CE344" i="36"/>
  <c r="CF344" i="36"/>
  <c r="CG344" i="36"/>
  <c r="CH344" i="36"/>
  <c r="CI344" i="36"/>
  <c r="CJ344" i="36"/>
  <c r="CK344" i="36"/>
  <c r="CL344" i="36"/>
  <c r="CM344" i="36"/>
  <c r="CN344" i="36"/>
  <c r="CO344" i="36"/>
  <c r="CP344" i="36"/>
  <c r="CQ344" i="36"/>
  <c r="CR344" i="36"/>
  <c r="CS344" i="36"/>
  <c r="CT344" i="36"/>
  <c r="CU344" i="36"/>
  <c r="CV344" i="36"/>
  <c r="CW344" i="36"/>
  <c r="CX344" i="36"/>
  <c r="CY344" i="36"/>
  <c r="CZ344" i="36"/>
  <c r="DA344" i="36"/>
  <c r="DB344" i="36"/>
  <c r="DC344" i="36"/>
  <c r="DD344" i="36"/>
  <c r="DE344" i="36"/>
  <c r="DF344" i="36"/>
  <c r="DG344" i="36"/>
  <c r="DH344" i="36"/>
  <c r="DI344" i="36"/>
  <c r="DJ344" i="36"/>
  <c r="DK344" i="36"/>
  <c r="DL344" i="36"/>
  <c r="DM344" i="36"/>
  <c r="DN344" i="36"/>
  <c r="DO344" i="36"/>
  <c r="DP344" i="36"/>
  <c r="DQ344" i="36"/>
  <c r="DR344" i="36"/>
  <c r="DS344" i="36"/>
  <c r="DT344" i="36"/>
  <c r="DU344" i="36"/>
  <c r="DV344" i="36"/>
  <c r="DW344" i="36"/>
  <c r="DX344" i="36"/>
  <c r="DY344" i="36"/>
  <c r="DZ344" i="36"/>
  <c r="EA344" i="36"/>
  <c r="EB344" i="36"/>
  <c r="EC344" i="36"/>
  <c r="ED344" i="36"/>
  <c r="EE344" i="36"/>
  <c r="EF344" i="36"/>
  <c r="EG344" i="36"/>
  <c r="EH344" i="36"/>
  <c r="EI344" i="36"/>
  <c r="EJ344" i="36"/>
  <c r="EK344" i="36"/>
  <c r="EL344" i="36"/>
  <c r="EM344" i="36"/>
  <c r="EN344" i="36"/>
  <c r="EO344" i="36"/>
  <c r="EP344" i="36"/>
  <c r="EQ344" i="36"/>
  <c r="ER344" i="36"/>
  <c r="ES344" i="36"/>
  <c r="ET344" i="36"/>
  <c r="EU344" i="36"/>
  <c r="EV344" i="36"/>
  <c r="EW344" i="36"/>
  <c r="EX344" i="36"/>
  <c r="EY344" i="36"/>
  <c r="EZ344" i="36"/>
  <c r="FA344" i="36"/>
  <c r="FB344" i="36"/>
  <c r="FC344" i="36"/>
  <c r="FD344" i="36"/>
  <c r="FE344" i="36"/>
  <c r="FF344" i="36"/>
  <c r="FG344" i="36"/>
  <c r="FH344" i="36"/>
  <c r="FI344" i="36"/>
  <c r="FJ344" i="36"/>
  <c r="FK344" i="36"/>
  <c r="FL344" i="36"/>
  <c r="FM344" i="36"/>
  <c r="FN344" i="36"/>
  <c r="FO344" i="36"/>
  <c r="FP344" i="36"/>
  <c r="FQ344" i="36"/>
  <c r="FR344" i="36"/>
  <c r="FS344" i="36"/>
  <c r="FT344" i="36"/>
  <c r="FU344" i="36"/>
  <c r="FV344" i="36"/>
  <c r="FW344" i="36"/>
  <c r="FX344" i="36"/>
  <c r="FY344" i="36"/>
  <c r="FZ344" i="36"/>
  <c r="GA344" i="36"/>
  <c r="GB344" i="36"/>
  <c r="GC344" i="36"/>
  <c r="GD344" i="36"/>
  <c r="K345" i="36"/>
  <c r="M345" i="36"/>
  <c r="O345" i="36"/>
  <c r="AF345" i="36"/>
  <c r="AH345" i="36"/>
  <c r="AJ345" i="36"/>
  <c r="AW345" i="36"/>
  <c r="AX345" i="36"/>
  <c r="AY345" i="36"/>
  <c r="AZ345" i="36"/>
  <c r="BA345" i="36"/>
  <c r="BB345" i="36"/>
  <c r="BC345" i="36"/>
  <c r="BD345" i="36"/>
  <c r="BE345" i="36"/>
  <c r="BF345" i="36"/>
  <c r="BG345" i="36"/>
  <c r="BH345" i="36"/>
  <c r="BI345" i="36"/>
  <c r="BJ345" i="36"/>
  <c r="BK345" i="36"/>
  <c r="BL345" i="36"/>
  <c r="BM345" i="36"/>
  <c r="BN345" i="36"/>
  <c r="BO345" i="36"/>
  <c r="BP345" i="36"/>
  <c r="BQ345" i="36"/>
  <c r="BR345" i="36"/>
  <c r="BS345" i="36"/>
  <c r="BT345" i="36"/>
  <c r="BU345" i="36"/>
  <c r="BV345" i="36"/>
  <c r="BW345" i="36"/>
  <c r="BX345" i="36"/>
  <c r="BY345" i="36"/>
  <c r="BZ345" i="36"/>
  <c r="CA345" i="36"/>
  <c r="CB345" i="36"/>
  <c r="CC345" i="36"/>
  <c r="CD345" i="36"/>
  <c r="CE345" i="36"/>
  <c r="CF345" i="36"/>
  <c r="CG345" i="36"/>
  <c r="CH345" i="36"/>
  <c r="CI345" i="36"/>
  <c r="CJ345" i="36"/>
  <c r="CK345" i="36"/>
  <c r="CL345" i="36"/>
  <c r="CM345" i="36"/>
  <c r="CN345" i="36"/>
  <c r="CO345" i="36"/>
  <c r="CP345" i="36"/>
  <c r="CQ345" i="36"/>
  <c r="CR345" i="36"/>
  <c r="CS345" i="36"/>
  <c r="CT345" i="36"/>
  <c r="CU345" i="36"/>
  <c r="CV345" i="36"/>
  <c r="CW345" i="36"/>
  <c r="CX345" i="36"/>
  <c r="CY345" i="36"/>
  <c r="CZ345" i="36"/>
  <c r="DA345" i="36"/>
  <c r="DB345" i="36"/>
  <c r="DC345" i="36"/>
  <c r="DD345" i="36"/>
  <c r="DE345" i="36"/>
  <c r="DF345" i="36"/>
  <c r="DG345" i="36"/>
  <c r="DH345" i="36"/>
  <c r="DI345" i="36"/>
  <c r="DJ345" i="36"/>
  <c r="DK345" i="36"/>
  <c r="DL345" i="36"/>
  <c r="DM345" i="36"/>
  <c r="DN345" i="36"/>
  <c r="DO345" i="36"/>
  <c r="DP345" i="36"/>
  <c r="DQ345" i="36"/>
  <c r="DR345" i="36"/>
  <c r="DS345" i="36"/>
  <c r="DT345" i="36"/>
  <c r="DU345" i="36"/>
  <c r="DV345" i="36"/>
  <c r="DW345" i="36"/>
  <c r="DX345" i="36"/>
  <c r="DY345" i="36"/>
  <c r="DZ345" i="36"/>
  <c r="EA345" i="36"/>
  <c r="EB345" i="36"/>
  <c r="EC345" i="36"/>
  <c r="ED345" i="36"/>
  <c r="EE345" i="36"/>
  <c r="EF345" i="36"/>
  <c r="EG345" i="36"/>
  <c r="EH345" i="36"/>
  <c r="EI345" i="36"/>
  <c r="EJ345" i="36"/>
  <c r="EK345" i="36"/>
  <c r="EL345" i="36"/>
  <c r="EM345" i="36"/>
  <c r="EN345" i="36"/>
  <c r="EO345" i="36"/>
  <c r="EP345" i="36"/>
  <c r="EQ345" i="36"/>
  <c r="ER345" i="36"/>
  <c r="ES345" i="36"/>
  <c r="ET345" i="36"/>
  <c r="EU345" i="36"/>
  <c r="EV345" i="36"/>
  <c r="EW345" i="36"/>
  <c r="EX345" i="36"/>
  <c r="EY345" i="36"/>
  <c r="EZ345" i="36"/>
  <c r="FA345" i="36"/>
  <c r="FB345" i="36"/>
  <c r="FC345" i="36"/>
  <c r="FD345" i="36"/>
  <c r="FE345" i="36"/>
  <c r="FF345" i="36"/>
  <c r="FG345" i="36"/>
  <c r="FH345" i="36"/>
  <c r="FI345" i="36"/>
  <c r="FJ345" i="36"/>
  <c r="FK345" i="36"/>
  <c r="FL345" i="36"/>
  <c r="FM345" i="36"/>
  <c r="FN345" i="36"/>
  <c r="FO345" i="36"/>
  <c r="FP345" i="36"/>
  <c r="FQ345" i="36"/>
  <c r="FR345" i="36"/>
  <c r="FS345" i="36"/>
  <c r="FT345" i="36"/>
  <c r="FU345" i="36"/>
  <c r="FV345" i="36"/>
  <c r="FW345" i="36"/>
  <c r="FX345" i="36"/>
  <c r="FY345" i="36"/>
  <c r="FZ345" i="36"/>
  <c r="GA345" i="36"/>
  <c r="GB345" i="36"/>
  <c r="GC345" i="36"/>
  <c r="GD345" i="36"/>
  <c r="K346" i="36"/>
  <c r="M346" i="36"/>
  <c r="O346" i="36"/>
  <c r="AF346" i="36"/>
  <c r="AH346" i="36"/>
  <c r="AJ346" i="36"/>
  <c r="AW346" i="36"/>
  <c r="AX346" i="36"/>
  <c r="AY346" i="36"/>
  <c r="AZ346" i="36"/>
  <c r="BA346" i="36"/>
  <c r="BB346" i="36"/>
  <c r="BC346" i="36"/>
  <c r="BD346" i="36"/>
  <c r="BE346" i="36"/>
  <c r="BF346" i="36"/>
  <c r="BG346" i="36"/>
  <c r="BH346" i="36"/>
  <c r="BI346" i="36"/>
  <c r="BJ346" i="36"/>
  <c r="BK346" i="36"/>
  <c r="BL346" i="36"/>
  <c r="BM346" i="36"/>
  <c r="BN346" i="36"/>
  <c r="BO346" i="36"/>
  <c r="BP346" i="36"/>
  <c r="BQ346" i="36"/>
  <c r="BR346" i="36"/>
  <c r="BS346" i="36"/>
  <c r="BT346" i="36"/>
  <c r="BU346" i="36"/>
  <c r="BV346" i="36"/>
  <c r="BW346" i="36"/>
  <c r="BX346" i="36"/>
  <c r="BY346" i="36"/>
  <c r="BZ346" i="36"/>
  <c r="CA346" i="36"/>
  <c r="CB346" i="36"/>
  <c r="CC346" i="36"/>
  <c r="CD346" i="36"/>
  <c r="CE346" i="36"/>
  <c r="CF346" i="36"/>
  <c r="CG346" i="36"/>
  <c r="CH346" i="36"/>
  <c r="CI346" i="36"/>
  <c r="CJ346" i="36"/>
  <c r="CK346" i="36"/>
  <c r="CL346" i="36"/>
  <c r="CM346" i="36"/>
  <c r="CN346" i="36"/>
  <c r="CO346" i="36"/>
  <c r="CP346" i="36"/>
  <c r="CQ346" i="36"/>
  <c r="CR346" i="36"/>
  <c r="CS346" i="36"/>
  <c r="CT346" i="36"/>
  <c r="CU346" i="36"/>
  <c r="CV346" i="36"/>
  <c r="CW346" i="36"/>
  <c r="CX346" i="36"/>
  <c r="CY346" i="36"/>
  <c r="CZ346" i="36"/>
  <c r="DA346" i="36"/>
  <c r="DB346" i="36"/>
  <c r="DC346" i="36"/>
  <c r="DD346" i="36"/>
  <c r="DE346" i="36"/>
  <c r="DF346" i="36"/>
  <c r="DG346" i="36"/>
  <c r="DH346" i="36"/>
  <c r="DI346" i="36"/>
  <c r="DJ346" i="36"/>
  <c r="DK346" i="36"/>
  <c r="DL346" i="36"/>
  <c r="DM346" i="36"/>
  <c r="DN346" i="36"/>
  <c r="DO346" i="36"/>
  <c r="DP346" i="36"/>
  <c r="DQ346" i="36"/>
  <c r="DR346" i="36"/>
  <c r="DS346" i="36"/>
  <c r="DT346" i="36"/>
  <c r="DU346" i="36"/>
  <c r="DV346" i="36"/>
  <c r="DW346" i="36"/>
  <c r="DX346" i="36"/>
  <c r="DY346" i="36"/>
  <c r="DZ346" i="36"/>
  <c r="EA346" i="36"/>
  <c r="EB346" i="36"/>
  <c r="EC346" i="36"/>
  <c r="ED346" i="36"/>
  <c r="EE346" i="36"/>
  <c r="EF346" i="36"/>
  <c r="EG346" i="36"/>
  <c r="EH346" i="36"/>
  <c r="EI346" i="36"/>
  <c r="EJ346" i="36"/>
  <c r="EK346" i="36"/>
  <c r="EL346" i="36"/>
  <c r="EM346" i="36"/>
  <c r="EN346" i="36"/>
  <c r="EO346" i="36"/>
  <c r="EP346" i="36"/>
  <c r="EQ346" i="36"/>
  <c r="ER346" i="36"/>
  <c r="ES346" i="36"/>
  <c r="ET346" i="36"/>
  <c r="EU346" i="36"/>
  <c r="EV346" i="36"/>
  <c r="EW346" i="36"/>
  <c r="EX346" i="36"/>
  <c r="EY346" i="36"/>
  <c r="EZ346" i="36"/>
  <c r="FA346" i="36"/>
  <c r="FB346" i="36"/>
  <c r="FC346" i="36"/>
  <c r="FD346" i="36"/>
  <c r="FE346" i="36"/>
  <c r="FF346" i="36"/>
  <c r="FG346" i="36"/>
  <c r="FH346" i="36"/>
  <c r="FI346" i="36"/>
  <c r="FJ346" i="36"/>
  <c r="FK346" i="36"/>
  <c r="FL346" i="36"/>
  <c r="FM346" i="36"/>
  <c r="FN346" i="36"/>
  <c r="FO346" i="36"/>
  <c r="FP346" i="36"/>
  <c r="FQ346" i="36"/>
  <c r="FR346" i="36"/>
  <c r="FS346" i="36"/>
  <c r="FT346" i="36"/>
  <c r="FU346" i="36"/>
  <c r="FV346" i="36"/>
  <c r="FW346" i="36"/>
  <c r="FX346" i="36"/>
  <c r="FY346" i="36"/>
  <c r="FZ346" i="36"/>
  <c r="GA346" i="36"/>
  <c r="GB346" i="36"/>
  <c r="GC346" i="36"/>
  <c r="GD346" i="36"/>
  <c r="K347" i="36"/>
  <c r="M347" i="36"/>
  <c r="O347" i="36"/>
  <c r="AF347" i="36"/>
  <c r="AH347" i="36"/>
  <c r="AJ347" i="36"/>
  <c r="AW347" i="36"/>
  <c r="AX347" i="36"/>
  <c r="AY347" i="36"/>
  <c r="AZ347" i="36"/>
  <c r="BA347" i="36"/>
  <c r="BB347" i="36"/>
  <c r="BC347" i="36"/>
  <c r="BD347" i="36"/>
  <c r="BE347" i="36"/>
  <c r="BF347" i="36"/>
  <c r="BG347" i="36"/>
  <c r="BH347" i="36"/>
  <c r="BI347" i="36"/>
  <c r="BJ347" i="36"/>
  <c r="BK347" i="36"/>
  <c r="BL347" i="36"/>
  <c r="BM347" i="36"/>
  <c r="BN347" i="36"/>
  <c r="BO347" i="36"/>
  <c r="BP347" i="36"/>
  <c r="BQ347" i="36"/>
  <c r="BR347" i="36"/>
  <c r="BS347" i="36"/>
  <c r="BT347" i="36"/>
  <c r="BU347" i="36"/>
  <c r="BV347" i="36"/>
  <c r="BW347" i="36"/>
  <c r="BX347" i="36"/>
  <c r="BY347" i="36"/>
  <c r="BZ347" i="36"/>
  <c r="CA347" i="36"/>
  <c r="CB347" i="36"/>
  <c r="CC347" i="36"/>
  <c r="CD347" i="36"/>
  <c r="CE347" i="36"/>
  <c r="CF347" i="36"/>
  <c r="CG347" i="36"/>
  <c r="CH347" i="36"/>
  <c r="CI347" i="36"/>
  <c r="CJ347" i="36"/>
  <c r="CK347" i="36"/>
  <c r="CL347" i="36"/>
  <c r="CM347" i="36"/>
  <c r="CN347" i="36"/>
  <c r="CO347" i="36"/>
  <c r="CP347" i="36"/>
  <c r="CQ347" i="36"/>
  <c r="CR347" i="36"/>
  <c r="CS347" i="36"/>
  <c r="CT347" i="36"/>
  <c r="CU347" i="36"/>
  <c r="CV347" i="36"/>
  <c r="CW347" i="36"/>
  <c r="CX347" i="36"/>
  <c r="CY347" i="36"/>
  <c r="CZ347" i="36"/>
  <c r="DA347" i="36"/>
  <c r="DB347" i="36"/>
  <c r="DC347" i="36"/>
  <c r="DD347" i="36"/>
  <c r="DE347" i="36"/>
  <c r="DF347" i="36"/>
  <c r="DG347" i="36"/>
  <c r="DH347" i="36"/>
  <c r="DI347" i="36"/>
  <c r="DJ347" i="36"/>
  <c r="DK347" i="36"/>
  <c r="DL347" i="36"/>
  <c r="DM347" i="36"/>
  <c r="DN347" i="36"/>
  <c r="DO347" i="36"/>
  <c r="DP347" i="36"/>
  <c r="DQ347" i="36"/>
  <c r="DR347" i="36"/>
  <c r="DS347" i="36"/>
  <c r="DT347" i="36"/>
  <c r="DU347" i="36"/>
  <c r="DV347" i="36"/>
  <c r="DW347" i="36"/>
  <c r="DX347" i="36"/>
  <c r="DY347" i="36"/>
  <c r="DZ347" i="36"/>
  <c r="EA347" i="36"/>
  <c r="EB347" i="36"/>
  <c r="EC347" i="36"/>
  <c r="ED347" i="36"/>
  <c r="EE347" i="36"/>
  <c r="EF347" i="36"/>
  <c r="EG347" i="36"/>
  <c r="EH347" i="36"/>
  <c r="EI347" i="36"/>
  <c r="EJ347" i="36"/>
  <c r="EK347" i="36"/>
  <c r="EL347" i="36"/>
  <c r="EM347" i="36"/>
  <c r="EN347" i="36"/>
  <c r="EO347" i="36"/>
  <c r="EP347" i="36"/>
  <c r="EQ347" i="36"/>
  <c r="ER347" i="36"/>
  <c r="ES347" i="36"/>
  <c r="ET347" i="36"/>
  <c r="EU347" i="36"/>
  <c r="EV347" i="36"/>
  <c r="EW347" i="36"/>
  <c r="EX347" i="36"/>
  <c r="EY347" i="36"/>
  <c r="EZ347" i="36"/>
  <c r="FA347" i="36"/>
  <c r="FB347" i="36"/>
  <c r="FC347" i="36"/>
  <c r="FD347" i="36"/>
  <c r="FE347" i="36"/>
  <c r="FF347" i="36"/>
  <c r="FG347" i="36"/>
  <c r="FH347" i="36"/>
  <c r="FI347" i="36"/>
  <c r="FJ347" i="36"/>
  <c r="FK347" i="36"/>
  <c r="FL347" i="36"/>
  <c r="FM347" i="36"/>
  <c r="FN347" i="36"/>
  <c r="FO347" i="36"/>
  <c r="FP347" i="36"/>
  <c r="FQ347" i="36"/>
  <c r="FR347" i="36"/>
  <c r="FS347" i="36"/>
  <c r="FT347" i="36"/>
  <c r="FU347" i="36"/>
  <c r="FV347" i="36"/>
  <c r="FW347" i="36"/>
  <c r="FX347" i="36"/>
  <c r="FY347" i="36"/>
  <c r="FZ347" i="36"/>
  <c r="GA347" i="36"/>
  <c r="GB347" i="36"/>
  <c r="GC347" i="36"/>
  <c r="GD347" i="36"/>
  <c r="I131" i="33" l="1"/>
  <c r="GX64" i="36"/>
  <c r="GW55" i="36"/>
  <c r="GX55" i="36"/>
  <c r="GY55" i="36"/>
  <c r="HR55" i="36"/>
  <c r="HS55" i="36"/>
  <c r="HT55" i="36"/>
  <c r="GW56" i="36"/>
  <c r="GX56" i="36"/>
  <c r="GY56" i="36"/>
  <c r="HR56" i="36"/>
  <c r="HS56" i="36"/>
  <c r="HT56" i="36"/>
  <c r="GW57" i="36"/>
  <c r="GX57" i="36"/>
  <c r="GY57" i="36"/>
  <c r="HR57" i="36"/>
  <c r="HS57" i="36"/>
  <c r="HT57" i="36"/>
  <c r="GW58" i="36"/>
  <c r="GX58" i="36"/>
  <c r="GY58" i="36"/>
  <c r="HR58" i="36"/>
  <c r="HS58" i="36"/>
  <c r="HT58" i="36"/>
  <c r="GW59" i="36"/>
  <c r="GX59" i="36"/>
  <c r="GY59" i="36"/>
  <c r="HR59" i="36"/>
  <c r="HS59" i="36"/>
  <c r="HT59" i="36"/>
  <c r="GW60" i="36"/>
  <c r="GX60" i="36"/>
  <c r="GY60" i="36"/>
  <c r="HR60" i="36"/>
  <c r="HS60" i="36"/>
  <c r="HT60" i="36"/>
  <c r="GW61" i="36"/>
  <c r="GX61" i="36"/>
  <c r="GY61" i="36"/>
  <c r="HR61" i="36"/>
  <c r="HS61" i="36"/>
  <c r="HT61" i="36"/>
  <c r="GW62" i="36"/>
  <c r="GX62" i="36"/>
  <c r="GY62" i="36"/>
  <c r="HR62" i="36"/>
  <c r="HS62" i="36"/>
  <c r="HT62" i="36"/>
  <c r="GW63" i="36"/>
  <c r="GX63" i="36"/>
  <c r="GY63" i="36"/>
  <c r="HR63" i="36"/>
  <c r="HS63" i="36"/>
  <c r="HT63" i="36"/>
  <c r="GW64" i="36"/>
  <c r="HR64" i="36"/>
  <c r="HS64" i="36"/>
  <c r="HT64" i="36"/>
  <c r="GX65" i="36"/>
  <c r="HR65" i="36"/>
  <c r="HS65" i="36"/>
  <c r="HT65" i="36"/>
  <c r="HR66" i="36"/>
  <c r="HS66" i="36"/>
  <c r="HT66" i="36"/>
  <c r="HR67" i="36"/>
  <c r="HS67" i="36"/>
  <c r="HT67" i="36"/>
  <c r="HR68" i="36"/>
  <c r="HS68" i="36"/>
  <c r="HT68" i="36"/>
  <c r="HR69" i="36"/>
  <c r="HS69" i="36"/>
  <c r="HT69" i="36"/>
  <c r="HR70" i="36"/>
  <c r="HS70" i="36"/>
  <c r="HT70" i="36"/>
  <c r="HR71" i="36"/>
  <c r="HS71" i="36"/>
  <c r="HT71" i="36"/>
  <c r="HR72" i="36"/>
  <c r="HS72" i="36"/>
  <c r="HT72" i="36"/>
  <c r="GW73" i="36"/>
  <c r="HR73" i="36"/>
  <c r="HS73" i="36"/>
  <c r="HT73" i="36"/>
  <c r="GW74" i="36"/>
  <c r="HR74" i="36"/>
  <c r="HS74" i="36"/>
  <c r="HT74" i="36"/>
  <c r="GW75" i="36"/>
  <c r="HR75" i="36"/>
  <c r="HS75" i="36"/>
  <c r="HT75" i="36"/>
  <c r="GW76" i="36"/>
  <c r="HR76" i="36"/>
  <c r="HS76" i="36"/>
  <c r="HT76" i="36"/>
  <c r="GW77" i="36"/>
  <c r="HR77" i="36"/>
  <c r="HS77" i="36"/>
  <c r="HT77" i="36"/>
  <c r="GW78" i="36"/>
  <c r="HR78" i="36"/>
  <c r="HS78" i="36"/>
  <c r="HT78" i="36"/>
  <c r="GW79" i="36"/>
  <c r="HR79" i="36"/>
  <c r="HS79" i="36"/>
  <c r="HT79" i="36"/>
  <c r="GW80" i="36"/>
  <c r="HR80" i="36"/>
  <c r="HS80" i="36"/>
  <c r="HT80" i="36"/>
  <c r="GW81" i="36"/>
  <c r="HR81" i="36"/>
  <c r="HS81" i="36"/>
  <c r="HT81" i="36"/>
  <c r="GW82" i="36"/>
  <c r="HR82" i="36"/>
  <c r="HS82" i="36"/>
  <c r="HT82" i="36"/>
  <c r="HR83" i="36"/>
  <c r="HS83" i="36"/>
  <c r="HT83" i="36"/>
  <c r="HT54" i="36"/>
  <c r="HS54" i="36"/>
  <c r="HR54" i="36"/>
  <c r="GY54" i="36"/>
  <c r="GX54" i="36"/>
  <c r="GW54" i="36"/>
  <c r="FE76" i="36"/>
  <c r="FD77" i="36"/>
  <c r="FC55" i="36"/>
  <c r="FD55" i="36"/>
  <c r="FE55" i="36"/>
  <c r="FX55" i="36"/>
  <c r="FY55" i="36"/>
  <c r="FZ55" i="36"/>
  <c r="FC56" i="36"/>
  <c r="FD56" i="36"/>
  <c r="FE56" i="36"/>
  <c r="FX56" i="36"/>
  <c r="FY56" i="36"/>
  <c r="FZ56" i="36"/>
  <c r="FC57" i="36"/>
  <c r="FD57" i="36"/>
  <c r="FE57" i="36"/>
  <c r="FX57" i="36"/>
  <c r="FY57" i="36"/>
  <c r="FZ57" i="36"/>
  <c r="FC58" i="36"/>
  <c r="FD58" i="36"/>
  <c r="FE58" i="36"/>
  <c r="FX58" i="36"/>
  <c r="FY58" i="36"/>
  <c r="FZ58" i="36"/>
  <c r="FC59" i="36"/>
  <c r="FD59" i="36"/>
  <c r="FE59" i="36"/>
  <c r="FX59" i="36"/>
  <c r="FY59" i="36"/>
  <c r="FZ59" i="36"/>
  <c r="FC60" i="36"/>
  <c r="FD60" i="36"/>
  <c r="FE60" i="36"/>
  <c r="FX60" i="36"/>
  <c r="FY60" i="36"/>
  <c r="FZ60" i="36"/>
  <c r="FC61" i="36"/>
  <c r="FD61" i="36"/>
  <c r="FE61" i="36"/>
  <c r="FX61" i="36"/>
  <c r="FY61" i="36"/>
  <c r="FZ61" i="36"/>
  <c r="FC62" i="36"/>
  <c r="FD62" i="36"/>
  <c r="FE62" i="36"/>
  <c r="FX62" i="36"/>
  <c r="FY62" i="36"/>
  <c r="FZ62" i="36"/>
  <c r="FC63" i="36"/>
  <c r="FD63" i="36"/>
  <c r="FE63" i="36"/>
  <c r="FX63" i="36"/>
  <c r="FY63" i="36"/>
  <c r="FZ63" i="36"/>
  <c r="FC64" i="36"/>
  <c r="FD64" i="36"/>
  <c r="FE64" i="36"/>
  <c r="FX64" i="36"/>
  <c r="FY64" i="36"/>
  <c r="FZ64" i="36"/>
  <c r="FC65" i="36"/>
  <c r="FD65" i="36"/>
  <c r="FE65" i="36"/>
  <c r="FX65" i="36"/>
  <c r="FY65" i="36"/>
  <c r="FZ65" i="36"/>
  <c r="FC66" i="36"/>
  <c r="FD66" i="36"/>
  <c r="FE66" i="36"/>
  <c r="FX66" i="36"/>
  <c r="FY66" i="36"/>
  <c r="FZ66" i="36"/>
  <c r="FC67" i="36"/>
  <c r="FD67" i="36"/>
  <c r="FE67" i="36"/>
  <c r="FX67" i="36"/>
  <c r="FY67" i="36"/>
  <c r="FZ67" i="36"/>
  <c r="FC68" i="36"/>
  <c r="FD68" i="36"/>
  <c r="FE68" i="36"/>
  <c r="FX68" i="36"/>
  <c r="FY68" i="36"/>
  <c r="FZ68" i="36"/>
  <c r="FC69" i="36"/>
  <c r="FD69" i="36"/>
  <c r="FE69" i="36"/>
  <c r="FX69" i="36"/>
  <c r="FY69" i="36"/>
  <c r="FZ69" i="36"/>
  <c r="FC70" i="36"/>
  <c r="FD70" i="36"/>
  <c r="FE70" i="36"/>
  <c r="FX70" i="36"/>
  <c r="FY70" i="36"/>
  <c r="FZ70" i="36"/>
  <c r="FC71" i="36"/>
  <c r="FD71" i="36"/>
  <c r="FE71" i="36"/>
  <c r="FX71" i="36"/>
  <c r="FY71" i="36"/>
  <c r="FZ71" i="36"/>
  <c r="FC72" i="36"/>
  <c r="FD72" i="36"/>
  <c r="FE72" i="36"/>
  <c r="FX72" i="36"/>
  <c r="FY72" i="36"/>
  <c r="FZ72" i="36"/>
  <c r="FC73" i="36"/>
  <c r="FD73" i="36"/>
  <c r="FE73" i="36"/>
  <c r="FX73" i="36"/>
  <c r="FY73" i="36"/>
  <c r="FZ73" i="36"/>
  <c r="FC74" i="36"/>
  <c r="FD74" i="36"/>
  <c r="FE74" i="36"/>
  <c r="FX74" i="36"/>
  <c r="FY74" i="36"/>
  <c r="FZ74" i="36"/>
  <c r="FC75" i="36"/>
  <c r="FD75" i="36"/>
  <c r="FE75" i="36"/>
  <c r="FX75" i="36"/>
  <c r="FY75" i="36"/>
  <c r="FZ75" i="36"/>
  <c r="FC76" i="36"/>
  <c r="FD76" i="36"/>
  <c r="FX76" i="36"/>
  <c r="FY76" i="36"/>
  <c r="FZ76" i="36"/>
  <c r="FC77" i="36"/>
  <c r="FE77" i="36"/>
  <c r="FX77" i="36"/>
  <c r="FY77" i="36"/>
  <c r="FZ77" i="36"/>
  <c r="FX78" i="36"/>
  <c r="FY78" i="36"/>
  <c r="FZ78" i="36"/>
  <c r="FZ54" i="36"/>
  <c r="FY54" i="36"/>
  <c r="FX54" i="36"/>
  <c r="FE54" i="36"/>
  <c r="FD54" i="36"/>
  <c r="FC54" i="36"/>
  <c r="DI63" i="36"/>
  <c r="DJ63" i="36"/>
  <c r="DK63" i="36"/>
  <c r="DI64" i="36"/>
  <c r="DJ64" i="36"/>
  <c r="DK64" i="36"/>
  <c r="DI65" i="36"/>
  <c r="DJ65" i="36"/>
  <c r="DK65" i="36"/>
  <c r="DI66" i="36"/>
  <c r="DJ66" i="36"/>
  <c r="DK66" i="36"/>
  <c r="DI67" i="36"/>
  <c r="DJ67" i="36"/>
  <c r="DK67" i="36"/>
  <c r="DI68" i="36"/>
  <c r="DJ68" i="36"/>
  <c r="DK68" i="36"/>
  <c r="DI69" i="36"/>
  <c r="DJ69" i="36"/>
  <c r="DK69" i="36"/>
  <c r="DI70" i="36"/>
  <c r="DJ70" i="36"/>
  <c r="DK70" i="36"/>
  <c r="DI71" i="36"/>
  <c r="DJ71" i="36"/>
  <c r="DK71" i="36"/>
  <c r="DI72" i="36"/>
  <c r="DJ72" i="36"/>
  <c r="DK72" i="36"/>
  <c r="DI55" i="36"/>
  <c r="DJ55" i="36"/>
  <c r="DK55" i="36"/>
  <c r="ED55" i="36"/>
  <c r="EE55" i="36"/>
  <c r="EF55" i="36"/>
  <c r="DI56" i="36"/>
  <c r="DJ56" i="36"/>
  <c r="DK56" i="36"/>
  <c r="ED56" i="36"/>
  <c r="EE56" i="36"/>
  <c r="EF56" i="36"/>
  <c r="DI57" i="36"/>
  <c r="DJ57" i="36"/>
  <c r="DK57" i="36"/>
  <c r="ED57" i="36"/>
  <c r="EE57" i="36"/>
  <c r="EF57" i="36"/>
  <c r="DI58" i="36"/>
  <c r="DJ58" i="36"/>
  <c r="DK58" i="36"/>
  <c r="ED58" i="36"/>
  <c r="EE58" i="36"/>
  <c r="EF58" i="36"/>
  <c r="DI59" i="36"/>
  <c r="DJ59" i="36"/>
  <c r="DK59" i="36"/>
  <c r="ED59" i="36"/>
  <c r="EE59" i="36"/>
  <c r="EF59" i="36"/>
  <c r="DI60" i="36"/>
  <c r="DJ60" i="36"/>
  <c r="DK60" i="36"/>
  <c r="ED60" i="36"/>
  <c r="EE60" i="36"/>
  <c r="EF60" i="36"/>
  <c r="DI61" i="36"/>
  <c r="DJ61" i="36"/>
  <c r="DK61" i="36"/>
  <c r="ED61" i="36"/>
  <c r="EE61" i="36"/>
  <c r="EF61" i="36"/>
  <c r="DI62" i="36"/>
  <c r="DJ62" i="36"/>
  <c r="DK62" i="36"/>
  <c r="ED62" i="36"/>
  <c r="EE62" i="36"/>
  <c r="EF62" i="36"/>
  <c r="ED63" i="36"/>
  <c r="EE63" i="36"/>
  <c r="EF63" i="36"/>
  <c r="ED64" i="36"/>
  <c r="EE64" i="36"/>
  <c r="EF64" i="36"/>
  <c r="ED65" i="36"/>
  <c r="EE65" i="36"/>
  <c r="EF65" i="36"/>
  <c r="ED66" i="36"/>
  <c r="EE66" i="36"/>
  <c r="EF66" i="36"/>
  <c r="ED67" i="36"/>
  <c r="EE67" i="36"/>
  <c r="EF67" i="36"/>
  <c r="ED68" i="36"/>
  <c r="EE68" i="36"/>
  <c r="EF68" i="36"/>
  <c r="ED69" i="36"/>
  <c r="EE69" i="36"/>
  <c r="EF69" i="36"/>
  <c r="ED70" i="36"/>
  <c r="EE70" i="36"/>
  <c r="EF70" i="36"/>
  <c r="ED71" i="36"/>
  <c r="EE71" i="36"/>
  <c r="EF71" i="36"/>
  <c r="ED72" i="36"/>
  <c r="EE72" i="36"/>
  <c r="EF72" i="36"/>
  <c r="ED73" i="36"/>
  <c r="EE73" i="36"/>
  <c r="EF73" i="36"/>
  <c r="EF54" i="36"/>
  <c r="EE54" i="36"/>
  <c r="ED54" i="36"/>
  <c r="DK54" i="36"/>
  <c r="DJ54" i="36"/>
  <c r="DI54" i="36"/>
  <c r="DI318" i="36" l="1"/>
  <c r="EC335" i="36"/>
  <c r="EE330" i="36"/>
  <c r="EE329" i="36"/>
  <c r="DI324" i="36"/>
  <c r="ED323" i="36"/>
  <c r="DI322" i="36"/>
  <c r="DI334" i="36"/>
  <c r="DI330" i="36"/>
  <c r="FW318" i="36"/>
  <c r="FY337" i="36"/>
  <c r="FX336" i="36"/>
  <c r="FD335" i="36"/>
  <c r="FC334" i="36"/>
  <c r="FY333" i="36"/>
  <c r="FB333" i="36"/>
  <c r="FX332" i="36"/>
  <c r="FD331" i="36"/>
  <c r="FY329" i="36"/>
  <c r="FB329" i="36"/>
  <c r="FW326" i="36"/>
  <c r="FD324" i="36"/>
  <c r="FW323" i="36"/>
  <c r="FW322" i="36"/>
  <c r="FW319" i="36"/>
  <c r="GX318" i="36"/>
  <c r="HR342" i="36"/>
  <c r="HR339" i="36"/>
  <c r="HS336" i="36"/>
  <c r="HR334" i="36"/>
  <c r="HQ330" i="36"/>
  <c r="HQ329" i="36"/>
  <c r="HR324" i="36"/>
  <c r="HR323" i="36"/>
  <c r="HR321" i="36"/>
  <c r="DJ318" i="36"/>
  <c r="EC318" i="36"/>
  <c r="ED337" i="36"/>
  <c r="EE336" i="36"/>
  <c r="ED334" i="36"/>
  <c r="ED333" i="36"/>
  <c r="EE332" i="36"/>
  <c r="ED330" i="36"/>
  <c r="ED329" i="36"/>
  <c r="EE328" i="36"/>
  <c r="EE326" i="36"/>
  <c r="DH326" i="36"/>
  <c r="EC325" i="36"/>
  <c r="DJ325" i="36"/>
  <c r="EE324" i="36"/>
  <c r="DH324" i="36"/>
  <c r="EC323" i="36"/>
  <c r="DJ323" i="36"/>
  <c r="EE322" i="36"/>
  <c r="DH322" i="36"/>
  <c r="EC321" i="36"/>
  <c r="DJ321" i="36"/>
  <c r="EE320" i="36"/>
  <c r="DH320" i="36"/>
  <c r="EC319" i="36"/>
  <c r="DJ319" i="36"/>
  <c r="DJ336" i="36"/>
  <c r="DI335" i="36"/>
  <c r="DH334" i="36"/>
  <c r="DJ332" i="36"/>
  <c r="DI331" i="36"/>
  <c r="DH330" i="36"/>
  <c r="DJ328" i="36"/>
  <c r="DI327" i="36"/>
  <c r="FX318" i="36"/>
  <c r="FW342" i="36"/>
  <c r="FW341" i="36"/>
  <c r="FD341" i="36"/>
  <c r="FY340" i="36"/>
  <c r="FW339" i="36"/>
  <c r="FD339" i="36"/>
  <c r="FY338" i="36"/>
  <c r="FB338" i="36"/>
  <c r="FX337" i="36"/>
  <c r="FW336" i="36"/>
  <c r="FD336" i="36"/>
  <c r="FC335" i="36"/>
  <c r="FY334" i="36"/>
  <c r="FB334" i="36"/>
  <c r="FX333" i="36"/>
  <c r="FW332" i="36"/>
  <c r="FD332" i="36"/>
  <c r="FC331" i="36"/>
  <c r="FY330" i="36"/>
  <c r="FB330" i="36"/>
  <c r="FX329" i="36"/>
  <c r="FW328" i="36"/>
  <c r="FD328" i="36"/>
  <c r="FC327" i="36"/>
  <c r="FC326" i="36"/>
  <c r="FC325" i="36"/>
  <c r="FC324" i="36"/>
  <c r="FC323" i="36"/>
  <c r="FC322" i="36"/>
  <c r="FC321" i="36"/>
  <c r="FC320" i="36"/>
  <c r="FC319" i="36"/>
  <c r="HR318" i="36"/>
  <c r="HQ347" i="36"/>
  <c r="HS346" i="36"/>
  <c r="HQ345" i="36"/>
  <c r="GV345" i="36"/>
  <c r="HR344" i="36"/>
  <c r="HS343" i="36"/>
  <c r="HQ342" i="36"/>
  <c r="GV342" i="36"/>
  <c r="HS341" i="36"/>
  <c r="HQ339" i="36"/>
  <c r="GV339" i="36"/>
  <c r="HS338" i="36"/>
  <c r="HQ337" i="36"/>
  <c r="GV337" i="36"/>
  <c r="HR336" i="36"/>
  <c r="HQ335" i="36"/>
  <c r="HQ334" i="36"/>
  <c r="HQ333" i="36"/>
  <c r="HQ332" i="36"/>
  <c r="HQ327" i="36"/>
  <c r="GX327" i="36"/>
  <c r="HQ326" i="36"/>
  <c r="GX326" i="36"/>
  <c r="HQ325" i="36"/>
  <c r="GX325" i="36"/>
  <c r="HQ324" i="36"/>
  <c r="GX324" i="36"/>
  <c r="HQ323" i="36"/>
  <c r="GX323" i="36"/>
  <c r="HQ322" i="36"/>
  <c r="GX322" i="36"/>
  <c r="HQ321" i="36"/>
  <c r="GX321" i="36"/>
  <c r="HQ320" i="36"/>
  <c r="GX320" i="36"/>
  <c r="HQ319" i="36"/>
  <c r="GX319" i="36"/>
  <c r="EE337" i="36"/>
  <c r="EE333" i="36"/>
  <c r="EC327" i="36"/>
  <c r="ED325" i="36"/>
  <c r="ED321" i="36"/>
  <c r="ED319" i="36"/>
  <c r="DJ335" i="36"/>
  <c r="DJ331" i="36"/>
  <c r="DJ327" i="36"/>
  <c r="FX342" i="36"/>
  <c r="FX341" i="36"/>
  <c r="FB340" i="36"/>
  <c r="FX339" i="36"/>
  <c r="FB337" i="36"/>
  <c r="FD327" i="36"/>
  <c r="FD325" i="36"/>
  <c r="FW324" i="36"/>
  <c r="FD323" i="36"/>
  <c r="FW321" i="36"/>
  <c r="FD320" i="36"/>
  <c r="HQ318" i="36"/>
  <c r="HR345" i="36"/>
  <c r="HQ340" i="36"/>
  <c r="HR333" i="36"/>
  <c r="HR332" i="36"/>
  <c r="HQ331" i="36"/>
  <c r="GW329" i="36"/>
  <c r="HQ328" i="36"/>
  <c r="HR320" i="36"/>
  <c r="HR319" i="36"/>
  <c r="ED318" i="36"/>
  <c r="EC334" i="36"/>
  <c r="EC333" i="36"/>
  <c r="ED332" i="36"/>
  <c r="EE331" i="36"/>
  <c r="EC330" i="36"/>
  <c r="EC329" i="36"/>
  <c r="ED328" i="36"/>
  <c r="EE327" i="36"/>
  <c r="ED326" i="36"/>
  <c r="DI325" i="36"/>
  <c r="ED324" i="36"/>
  <c r="DI323" i="36"/>
  <c r="ED322" i="36"/>
  <c r="DI321" i="36"/>
  <c r="ED320" i="36"/>
  <c r="DI319" i="36"/>
  <c r="DI336" i="36"/>
  <c r="DH335" i="36"/>
  <c r="DJ333" i="36"/>
  <c r="DI332" i="36"/>
  <c r="DH331" i="36"/>
  <c r="DJ329" i="36"/>
  <c r="DI328" i="36"/>
  <c r="DH327" i="36"/>
  <c r="FB318" i="36"/>
  <c r="FY318" i="36"/>
  <c r="FB341" i="36"/>
  <c r="FX340" i="36"/>
  <c r="FC339" i="36"/>
  <c r="FX338" i="36"/>
  <c r="FW337" i="36"/>
  <c r="FD337" i="36"/>
  <c r="FC336" i="36"/>
  <c r="FY335" i="36"/>
  <c r="FB335" i="36"/>
  <c r="FX334" i="36"/>
  <c r="FW333" i="36"/>
  <c r="FD333" i="36"/>
  <c r="FC332" i="36"/>
  <c r="FY331" i="36"/>
  <c r="FB331" i="36"/>
  <c r="FX330" i="36"/>
  <c r="FW329" i="36"/>
  <c r="FD329" i="36"/>
  <c r="FC328" i="36"/>
  <c r="FY327" i="36"/>
  <c r="FB327" i="36"/>
  <c r="FY326" i="36"/>
  <c r="FB326" i="36"/>
  <c r="FY325" i="36"/>
  <c r="FB325" i="36"/>
  <c r="FY324" i="36"/>
  <c r="FB324" i="36"/>
  <c r="FY323" i="36"/>
  <c r="FB323" i="36"/>
  <c r="FY322" i="36"/>
  <c r="FB322" i="36"/>
  <c r="FY321" i="36"/>
  <c r="FB321" i="36"/>
  <c r="FY320" i="36"/>
  <c r="FB320" i="36"/>
  <c r="FY319" i="36"/>
  <c r="FB319" i="36"/>
  <c r="GV318" i="36"/>
  <c r="HS318" i="36"/>
  <c r="HR346" i="36"/>
  <c r="HQ344" i="36"/>
  <c r="GV344" i="36"/>
  <c r="HR343" i="36"/>
  <c r="HR341" i="36"/>
  <c r="HS340" i="36"/>
  <c r="HR338" i="36"/>
  <c r="HQ336" i="36"/>
  <c r="HS331" i="36"/>
  <c r="HS330" i="36"/>
  <c r="HS329" i="36"/>
  <c r="HS328" i="36"/>
  <c r="GW327" i="36"/>
  <c r="GW326" i="36"/>
  <c r="GW325" i="36"/>
  <c r="GW324" i="36"/>
  <c r="GW323" i="36"/>
  <c r="GW322" i="36"/>
  <c r="GW321" i="36"/>
  <c r="GW320" i="36"/>
  <c r="GW319" i="36"/>
  <c r="EE334" i="36"/>
  <c r="EC331" i="36"/>
  <c r="DI326" i="36"/>
  <c r="DI320" i="36"/>
  <c r="DH333" i="36"/>
  <c r="DH329" i="36"/>
  <c r="FD318" i="36"/>
  <c r="FC338" i="36"/>
  <c r="FW335" i="36"/>
  <c r="FW331" i="36"/>
  <c r="FC330" i="36"/>
  <c r="FX328" i="36"/>
  <c r="FW327" i="36"/>
  <c r="FD326" i="36"/>
  <c r="FW325" i="36"/>
  <c r="FD322" i="36"/>
  <c r="FD321" i="36"/>
  <c r="FW320" i="36"/>
  <c r="FD319" i="36"/>
  <c r="HR347" i="36"/>
  <c r="HS344" i="36"/>
  <c r="GV340" i="36"/>
  <c r="HR337" i="36"/>
  <c r="HR335" i="36"/>
  <c r="GV328" i="36"/>
  <c r="HR327" i="36"/>
  <c r="HR326" i="36"/>
  <c r="HR325" i="36"/>
  <c r="HR322" i="36"/>
  <c r="EC337" i="36"/>
  <c r="ED336" i="36"/>
  <c r="EE335" i="36"/>
  <c r="DH318" i="36"/>
  <c r="EE318" i="36"/>
  <c r="EC336" i="36"/>
  <c r="ED335" i="36"/>
  <c r="EC332" i="36"/>
  <c r="ED331" i="36"/>
  <c r="EC328" i="36"/>
  <c r="ED327" i="36"/>
  <c r="EC326" i="36"/>
  <c r="DJ326" i="36"/>
  <c r="EE325" i="36"/>
  <c r="DH325" i="36"/>
  <c r="EC324" i="36"/>
  <c r="DJ324" i="36"/>
  <c r="EE323" i="36"/>
  <c r="DH323" i="36"/>
  <c r="EC322" i="36"/>
  <c r="DJ322" i="36"/>
  <c r="EE321" i="36"/>
  <c r="DH321" i="36"/>
  <c r="EC320" i="36"/>
  <c r="DJ320" i="36"/>
  <c r="EE319" i="36"/>
  <c r="DH319" i="36"/>
  <c r="DH336" i="36"/>
  <c r="DJ334" i="36"/>
  <c r="DI333" i="36"/>
  <c r="DH332" i="36"/>
  <c r="DJ330" i="36"/>
  <c r="DI329" i="36"/>
  <c r="DH328" i="36"/>
  <c r="FC318" i="36"/>
  <c r="FY342" i="36"/>
  <c r="FY341" i="36"/>
  <c r="FW340" i="36"/>
  <c r="FC340" i="36"/>
  <c r="FY339" i="36"/>
  <c r="FB339" i="36"/>
  <c r="FW338" i="36"/>
  <c r="FD338" i="36"/>
  <c r="FC337" i="36"/>
  <c r="FY336" i="36"/>
  <c r="FB336" i="36"/>
  <c r="FX335" i="36"/>
  <c r="FW334" i="36"/>
  <c r="FD334" i="36"/>
  <c r="FC333" i="36"/>
  <c r="FY332" i="36"/>
  <c r="FB332" i="36"/>
  <c r="FX331" i="36"/>
  <c r="FW330" i="36"/>
  <c r="FD330" i="36"/>
  <c r="FC329" i="36"/>
  <c r="FY328" i="36"/>
  <c r="FB328" i="36"/>
  <c r="FX327" i="36"/>
  <c r="FX326" i="36"/>
  <c r="FX325" i="36"/>
  <c r="FX324" i="36"/>
  <c r="FX323" i="36"/>
  <c r="FX322" i="36"/>
  <c r="FX321" i="36"/>
  <c r="FX320" i="36"/>
  <c r="FX319" i="36"/>
  <c r="FC341" i="36"/>
  <c r="FD340" i="36"/>
  <c r="GW318" i="36"/>
  <c r="HS347" i="36"/>
  <c r="HQ346" i="36"/>
  <c r="GV346" i="36"/>
  <c r="HS345" i="36"/>
  <c r="HQ343" i="36"/>
  <c r="GV343" i="36"/>
  <c r="HS342" i="36"/>
  <c r="HQ341" i="36"/>
  <c r="GV341" i="36"/>
  <c r="HR340" i="36"/>
  <c r="HS339" i="36"/>
  <c r="HQ338" i="36"/>
  <c r="GV338" i="36"/>
  <c r="HS337" i="36"/>
  <c r="HS335" i="36"/>
  <c r="HS334" i="36"/>
  <c r="HS333" i="36"/>
  <c r="HS332" i="36"/>
  <c r="HR331" i="36"/>
  <c r="HR330" i="36"/>
  <c r="HR329" i="36"/>
  <c r="HR328" i="36"/>
  <c r="HS327" i="36"/>
  <c r="GV327" i="36"/>
  <c r="HS326" i="36"/>
  <c r="GV326" i="36"/>
  <c r="HS325" i="36"/>
  <c r="GV325" i="36"/>
  <c r="HS324" i="36"/>
  <c r="GV324" i="36"/>
  <c r="HS323" i="36"/>
  <c r="GV323" i="36"/>
  <c r="HS322" i="36"/>
  <c r="GV322" i="36"/>
  <c r="HS321" i="36"/>
  <c r="GV321" i="36"/>
  <c r="HS320" i="36"/>
  <c r="GV320" i="36"/>
  <c r="HS319" i="36"/>
  <c r="GV319" i="36"/>
  <c r="GW328" i="36"/>
  <c r="ED84" i="36"/>
  <c r="EE84" i="36"/>
  <c r="FX84" i="36"/>
  <c r="EF84" i="36"/>
  <c r="FY84" i="36"/>
  <c r="FZ84" i="36"/>
  <c r="HS84" i="36"/>
  <c r="HT84" i="36"/>
  <c r="HR84" i="36"/>
  <c r="GX78" i="36"/>
  <c r="GY78" i="36"/>
  <c r="GX79" i="36"/>
  <c r="GY79" i="36"/>
  <c r="GX75" i="36"/>
  <c r="GY75" i="36"/>
  <c r="GX71" i="36"/>
  <c r="GY71" i="36"/>
  <c r="GW71" i="36"/>
  <c r="GX67" i="36"/>
  <c r="GY67" i="36"/>
  <c r="GW67" i="36"/>
  <c r="GX82" i="36"/>
  <c r="GY82" i="36"/>
  <c r="GX74" i="36"/>
  <c r="GY74" i="36"/>
  <c r="GX70" i="36"/>
  <c r="GY70" i="36"/>
  <c r="GW70" i="36"/>
  <c r="GX66" i="36"/>
  <c r="GY66" i="36"/>
  <c r="GW66" i="36"/>
  <c r="GX80" i="36"/>
  <c r="GY80" i="36"/>
  <c r="GX76" i="36"/>
  <c r="GY76" i="36"/>
  <c r="GX72" i="36"/>
  <c r="GY72" i="36"/>
  <c r="GW72" i="36"/>
  <c r="GX68" i="36"/>
  <c r="GY68" i="36"/>
  <c r="GW68" i="36"/>
  <c r="GX81" i="36"/>
  <c r="GY81" i="36"/>
  <c r="GX77" i="36"/>
  <c r="GY77" i="36"/>
  <c r="GX73" i="36"/>
  <c r="GY73" i="36"/>
  <c r="GX69" i="36"/>
  <c r="GY69" i="36"/>
  <c r="GW69" i="36"/>
  <c r="GW65" i="36"/>
  <c r="GY65" i="36"/>
  <c r="GY64" i="36"/>
  <c r="BO63" i="36"/>
  <c r="BP63" i="36"/>
  <c r="BQ63" i="36"/>
  <c r="GX345" i="36" l="1"/>
  <c r="GX339" i="36"/>
  <c r="GW346" i="36"/>
  <c r="BO327" i="36"/>
  <c r="GV329" i="36"/>
  <c r="GW332" i="36"/>
  <c r="GV330" i="36"/>
  <c r="GX346" i="36"/>
  <c r="GW345" i="36"/>
  <c r="GW340" i="36"/>
  <c r="GW334" i="36"/>
  <c r="GW339" i="36"/>
  <c r="GX328" i="36"/>
  <c r="GX333" i="36"/>
  <c r="GX341" i="36"/>
  <c r="GV332" i="36"/>
  <c r="GX336" i="36"/>
  <c r="GX344" i="36"/>
  <c r="GW330" i="36"/>
  <c r="GX338" i="36"/>
  <c r="GV331" i="36"/>
  <c r="GX335" i="36"/>
  <c r="GX343" i="36"/>
  <c r="GX342" i="36"/>
  <c r="GX337" i="36"/>
  <c r="GX340" i="36"/>
  <c r="GX334" i="36"/>
  <c r="GW331" i="36"/>
  <c r="BN327" i="36"/>
  <c r="GV333" i="36"/>
  <c r="GW337" i="36"/>
  <c r="GV336" i="36"/>
  <c r="GX330" i="36"/>
  <c r="GV335" i="36"/>
  <c r="BP327" i="36"/>
  <c r="GX329" i="36"/>
  <c r="GW333" i="36"/>
  <c r="GW341" i="36"/>
  <c r="GX332" i="36"/>
  <c r="GW336" i="36"/>
  <c r="GW344" i="36"/>
  <c r="GV334" i="36"/>
  <c r="GW338" i="36"/>
  <c r="GX331" i="36"/>
  <c r="GW335" i="36"/>
  <c r="GW343" i="36"/>
  <c r="GW342" i="36"/>
  <c r="BQ66" i="36"/>
  <c r="CJ63" i="36"/>
  <c r="CK63" i="36"/>
  <c r="CL63" i="36"/>
  <c r="CJ64" i="36"/>
  <c r="CK64" i="36"/>
  <c r="CL64" i="36"/>
  <c r="CJ65" i="36"/>
  <c r="CK65" i="36"/>
  <c r="CL65" i="36"/>
  <c r="CJ66" i="36"/>
  <c r="CK66" i="36"/>
  <c r="CL66" i="36"/>
  <c r="CJ67" i="36"/>
  <c r="CK67" i="36"/>
  <c r="CL67" i="36"/>
  <c r="CJ68" i="36"/>
  <c r="CK68" i="36"/>
  <c r="CL68" i="36"/>
  <c r="CJ55" i="36"/>
  <c r="CK55" i="36"/>
  <c r="CL55" i="36"/>
  <c r="CJ56" i="36"/>
  <c r="CK56" i="36"/>
  <c r="CL56" i="36"/>
  <c r="CJ57" i="36"/>
  <c r="CK57" i="36"/>
  <c r="CL57" i="36"/>
  <c r="CJ58" i="36"/>
  <c r="CK58" i="36"/>
  <c r="CL58" i="36"/>
  <c r="CJ59" i="36"/>
  <c r="CK59" i="36"/>
  <c r="CL59" i="36"/>
  <c r="CJ60" i="36"/>
  <c r="CK60" i="36"/>
  <c r="CL60" i="36"/>
  <c r="CJ61" i="36"/>
  <c r="CK61" i="36"/>
  <c r="CL61" i="36"/>
  <c r="CJ62" i="36"/>
  <c r="CK62" i="36"/>
  <c r="CL62" i="36"/>
  <c r="BO55" i="36"/>
  <c r="BP55" i="36"/>
  <c r="BQ55" i="36"/>
  <c r="BO56" i="36"/>
  <c r="BP56" i="36"/>
  <c r="BQ56" i="36"/>
  <c r="BO57" i="36"/>
  <c r="BP57" i="36"/>
  <c r="BQ57" i="36"/>
  <c r="BO58" i="36"/>
  <c r="BP58" i="36"/>
  <c r="BQ58" i="36"/>
  <c r="BO59" i="36"/>
  <c r="BP59" i="36"/>
  <c r="BQ59" i="36"/>
  <c r="BO60" i="36"/>
  <c r="BP60" i="36"/>
  <c r="BQ60" i="36"/>
  <c r="BO61" i="36"/>
  <c r="BP61" i="36"/>
  <c r="BQ61" i="36"/>
  <c r="BO62" i="36"/>
  <c r="BP62" i="36"/>
  <c r="BQ62" i="36"/>
  <c r="BO64" i="36"/>
  <c r="BP64" i="36"/>
  <c r="BQ64" i="36"/>
  <c r="BO65" i="36"/>
  <c r="BP65" i="36"/>
  <c r="BQ65" i="36"/>
  <c r="BO66" i="36"/>
  <c r="BP66" i="36"/>
  <c r="BO67" i="36"/>
  <c r="BP67" i="36"/>
  <c r="BQ67" i="36"/>
  <c r="CL54" i="36"/>
  <c r="CK54" i="36"/>
  <c r="CJ54" i="36"/>
  <c r="BQ54" i="36"/>
  <c r="BP54" i="36"/>
  <c r="BO54" i="36"/>
  <c r="C183" i="57"/>
  <c r="B183" i="57"/>
  <c r="FU156" i="57"/>
  <c r="FO156" i="57"/>
  <c r="FI156" i="57"/>
  <c r="FC156" i="57"/>
  <c r="EW156" i="57"/>
  <c r="EQ156" i="57"/>
  <c r="EK156" i="57"/>
  <c r="EE156" i="57"/>
  <c r="DY156" i="57"/>
  <c r="DS156" i="57"/>
  <c r="DM156" i="57"/>
  <c r="DG156" i="57"/>
  <c r="DA156" i="57"/>
  <c r="CU156" i="57"/>
  <c r="CO156" i="57"/>
  <c r="CI156" i="57"/>
  <c r="CC156" i="57"/>
  <c r="BW156" i="57"/>
  <c r="BQ156" i="57"/>
  <c r="BK156" i="57"/>
  <c r="BE156" i="57"/>
  <c r="AY156" i="57"/>
  <c r="AS156" i="57"/>
  <c r="AM156" i="57"/>
  <c r="AG156" i="57"/>
  <c r="AA156" i="57"/>
  <c r="U156" i="57"/>
  <c r="O156" i="57"/>
  <c r="I156" i="57"/>
  <c r="C156" i="57"/>
  <c r="FU155" i="57"/>
  <c r="FO155" i="57"/>
  <c r="FI155" i="57"/>
  <c r="FC155" i="57"/>
  <c r="EW155" i="57"/>
  <c r="EQ155" i="57"/>
  <c r="EK155" i="57"/>
  <c r="EE155" i="57"/>
  <c r="DY155" i="57"/>
  <c r="DS155" i="57"/>
  <c r="DM155" i="57"/>
  <c r="DG155" i="57"/>
  <c r="DA155" i="57"/>
  <c r="CU155" i="57"/>
  <c r="CO155" i="57"/>
  <c r="CI155" i="57"/>
  <c r="CC155" i="57"/>
  <c r="BW155" i="57"/>
  <c r="BQ155" i="57"/>
  <c r="BK155" i="57"/>
  <c r="BE155" i="57"/>
  <c r="AY155" i="57"/>
  <c r="AS155" i="57"/>
  <c r="AM155" i="57"/>
  <c r="AG155" i="57"/>
  <c r="AA155" i="57"/>
  <c r="U155" i="57"/>
  <c r="O155" i="57"/>
  <c r="I155" i="57"/>
  <c r="C155" i="57"/>
  <c r="FU154" i="57"/>
  <c r="FO154" i="57"/>
  <c r="FI154" i="57"/>
  <c r="FC154" i="57"/>
  <c r="EW154" i="57"/>
  <c r="EQ154" i="57"/>
  <c r="EK154" i="57"/>
  <c r="EE154" i="57"/>
  <c r="DY154" i="57"/>
  <c r="DS154" i="57"/>
  <c r="DM154" i="57"/>
  <c r="DG154" i="57"/>
  <c r="DA154" i="57"/>
  <c r="CU154" i="57"/>
  <c r="CO154" i="57"/>
  <c r="CI154" i="57"/>
  <c r="CC154" i="57"/>
  <c r="BW154" i="57"/>
  <c r="BQ154" i="57"/>
  <c r="BK154" i="57"/>
  <c r="BE154" i="57"/>
  <c r="AY154" i="57"/>
  <c r="AS154" i="57"/>
  <c r="AM154" i="57"/>
  <c r="AG154" i="57"/>
  <c r="AA154" i="57"/>
  <c r="U154" i="57"/>
  <c r="O154" i="57"/>
  <c r="I154" i="57"/>
  <c r="C154" i="57"/>
  <c r="FU153" i="57"/>
  <c r="FO153" i="57"/>
  <c r="FI153" i="57"/>
  <c r="FC153" i="57"/>
  <c r="EW153" i="57"/>
  <c r="EQ153" i="57"/>
  <c r="EK153" i="57"/>
  <c r="EE153" i="57"/>
  <c r="DY153" i="57"/>
  <c r="DS153" i="57"/>
  <c r="DM153" i="57"/>
  <c r="DG153" i="57"/>
  <c r="DA153" i="57"/>
  <c r="CU153" i="57"/>
  <c r="CO153" i="57"/>
  <c r="CI153" i="57"/>
  <c r="CC153" i="57"/>
  <c r="BW153" i="57"/>
  <c r="BQ153" i="57"/>
  <c r="BK153" i="57"/>
  <c r="BE153" i="57"/>
  <c r="AY153" i="57"/>
  <c r="AS153" i="57"/>
  <c r="AM153" i="57"/>
  <c r="AG153" i="57"/>
  <c r="AA153" i="57"/>
  <c r="U153" i="57"/>
  <c r="O153" i="57"/>
  <c r="I153" i="57"/>
  <c r="C153" i="57"/>
  <c r="FU149" i="57"/>
  <c r="FO149" i="57"/>
  <c r="FI149" i="57"/>
  <c r="FC149" i="57"/>
  <c r="EW149" i="57"/>
  <c r="EQ149" i="57"/>
  <c r="EK149" i="57"/>
  <c r="EE149" i="57"/>
  <c r="DY149" i="57"/>
  <c r="DS149" i="57"/>
  <c r="DM149" i="57"/>
  <c r="DG149" i="57"/>
  <c r="DA149" i="57"/>
  <c r="CU149" i="57"/>
  <c r="CO149" i="57"/>
  <c r="CI149" i="57"/>
  <c r="CC149" i="57"/>
  <c r="BW149" i="57"/>
  <c r="BQ149" i="57"/>
  <c r="BK149" i="57"/>
  <c r="BE149" i="57"/>
  <c r="AY149" i="57"/>
  <c r="AS149" i="57"/>
  <c r="AM149" i="57"/>
  <c r="AG149" i="57"/>
  <c r="AA149" i="57"/>
  <c r="U149" i="57"/>
  <c r="O149" i="57"/>
  <c r="I149" i="57"/>
  <c r="C149" i="57"/>
  <c r="FU148" i="57"/>
  <c r="FO148" i="57"/>
  <c r="FI148" i="57"/>
  <c r="FC148" i="57"/>
  <c r="EW148" i="57"/>
  <c r="EQ148" i="57"/>
  <c r="EK148" i="57"/>
  <c r="EE148" i="57"/>
  <c r="DY148" i="57"/>
  <c r="DS148" i="57"/>
  <c r="DM148" i="57"/>
  <c r="DG148" i="57"/>
  <c r="DA148" i="57"/>
  <c r="CU148" i="57"/>
  <c r="CO148" i="57"/>
  <c r="CI148" i="57"/>
  <c r="CC148" i="57"/>
  <c r="BW148" i="57"/>
  <c r="BQ148" i="57"/>
  <c r="BK148" i="57"/>
  <c r="BE148" i="57"/>
  <c r="AY148" i="57"/>
  <c r="AS148" i="57"/>
  <c r="AM148" i="57"/>
  <c r="AG148" i="57"/>
  <c r="AA148" i="57"/>
  <c r="U148" i="57"/>
  <c r="O148" i="57"/>
  <c r="I148" i="57"/>
  <c r="C148" i="57"/>
  <c r="FU147" i="57"/>
  <c r="FO147" i="57"/>
  <c r="FI147" i="57"/>
  <c r="FC147" i="57"/>
  <c r="EW147" i="57"/>
  <c r="EQ147" i="57"/>
  <c r="EK147" i="57"/>
  <c r="EE147" i="57"/>
  <c r="DY147" i="57"/>
  <c r="DS147" i="57"/>
  <c r="DM147" i="57"/>
  <c r="DG147" i="57"/>
  <c r="DA147" i="57"/>
  <c r="CU147" i="57"/>
  <c r="CO147" i="57"/>
  <c r="CI147" i="57"/>
  <c r="CC147" i="57"/>
  <c r="BW147" i="57"/>
  <c r="BQ147" i="57"/>
  <c r="BK147" i="57"/>
  <c r="BE147" i="57"/>
  <c r="AY147" i="57"/>
  <c r="AS147" i="57"/>
  <c r="AM147" i="57"/>
  <c r="AG147" i="57"/>
  <c r="AA147" i="57"/>
  <c r="U147" i="57"/>
  <c r="O147" i="57"/>
  <c r="I147" i="57"/>
  <c r="C147" i="57"/>
  <c r="FU146" i="57"/>
  <c r="FO146" i="57"/>
  <c r="FI146" i="57"/>
  <c r="FC146" i="57"/>
  <c r="EW146" i="57"/>
  <c r="EQ146" i="57"/>
  <c r="EK146" i="57"/>
  <c r="EE146" i="57"/>
  <c r="DY146" i="57"/>
  <c r="DS146" i="57"/>
  <c r="DM146" i="57"/>
  <c r="DG146" i="57"/>
  <c r="DA146" i="57"/>
  <c r="CU146" i="57"/>
  <c r="CO146" i="57"/>
  <c r="CI146" i="57"/>
  <c r="CC146" i="57"/>
  <c r="BW146" i="57"/>
  <c r="BQ146" i="57"/>
  <c r="BK146" i="57"/>
  <c r="BE146" i="57"/>
  <c r="AY146" i="57"/>
  <c r="AS146" i="57"/>
  <c r="AM146" i="57"/>
  <c r="AG146" i="57"/>
  <c r="AA146" i="57"/>
  <c r="U146" i="57"/>
  <c r="O146" i="57"/>
  <c r="I146" i="57"/>
  <c r="C146" i="57"/>
  <c r="FV134" i="57"/>
  <c r="FU134" i="57"/>
  <c r="FT134" i="57"/>
  <c r="FP134" i="57"/>
  <c r="FO134" i="57"/>
  <c r="FN134" i="57"/>
  <c r="FJ134" i="57"/>
  <c r="FI134" i="57"/>
  <c r="FH134" i="57"/>
  <c r="FD134" i="57"/>
  <c r="FC134" i="57"/>
  <c r="FB134" i="57"/>
  <c r="EX134" i="57"/>
  <c r="EW134" i="57"/>
  <c r="EV134" i="57"/>
  <c r="ER134" i="57"/>
  <c r="EQ134" i="57"/>
  <c r="EP134" i="57"/>
  <c r="EL134" i="57"/>
  <c r="EK134" i="57"/>
  <c r="EJ134" i="57"/>
  <c r="EF134" i="57"/>
  <c r="EE134" i="57"/>
  <c r="ED134" i="57"/>
  <c r="DZ134" i="57"/>
  <c r="DY134" i="57"/>
  <c r="DX134" i="57"/>
  <c r="DT134" i="57"/>
  <c r="DS134" i="57"/>
  <c r="DR134" i="57"/>
  <c r="DN134" i="57"/>
  <c r="DM134" i="57"/>
  <c r="DL134" i="57"/>
  <c r="DH134" i="57"/>
  <c r="DG134" i="57"/>
  <c r="DF134" i="57"/>
  <c r="DB134" i="57"/>
  <c r="DA134" i="57"/>
  <c r="CZ134" i="57"/>
  <c r="CV134" i="57"/>
  <c r="CU134" i="57"/>
  <c r="CT134" i="57"/>
  <c r="CP134" i="57"/>
  <c r="CO134" i="57"/>
  <c r="CN134" i="57"/>
  <c r="CJ134" i="57"/>
  <c r="CI134" i="57"/>
  <c r="CH134" i="57"/>
  <c r="CD134" i="57"/>
  <c r="CC134" i="57"/>
  <c r="CB134" i="57"/>
  <c r="BX134" i="57"/>
  <c r="BW134" i="57"/>
  <c r="BV134" i="57"/>
  <c r="BR134" i="57"/>
  <c r="BQ134" i="57"/>
  <c r="BP134" i="57"/>
  <c r="BL134" i="57"/>
  <c r="BK134" i="57"/>
  <c r="BJ134" i="57"/>
  <c r="BF134" i="57"/>
  <c r="BE134" i="57"/>
  <c r="BD134" i="57"/>
  <c r="AZ134" i="57"/>
  <c r="AY134" i="57"/>
  <c r="AX134" i="57"/>
  <c r="AT134" i="57"/>
  <c r="AS134" i="57"/>
  <c r="AR134" i="57"/>
  <c r="AN134" i="57"/>
  <c r="AM134" i="57"/>
  <c r="AL134" i="57"/>
  <c r="AH134" i="57"/>
  <c r="AG134" i="57"/>
  <c r="AF134" i="57"/>
  <c r="AB134" i="57"/>
  <c r="AA134" i="57"/>
  <c r="Z134" i="57"/>
  <c r="V134" i="57"/>
  <c r="U134" i="57"/>
  <c r="T134" i="57"/>
  <c r="P134" i="57"/>
  <c r="O134" i="57"/>
  <c r="N134" i="57"/>
  <c r="J134" i="57"/>
  <c r="I134" i="57"/>
  <c r="H134" i="57"/>
  <c r="D134" i="57"/>
  <c r="C134" i="57"/>
  <c r="B134" i="57"/>
  <c r="K51" i="57"/>
  <c r="AO51" i="57" s="1"/>
  <c r="AW51" i="57" s="1"/>
  <c r="K50" i="57"/>
  <c r="K49" i="57"/>
  <c r="AO49" i="57" s="1"/>
  <c r="AW49" i="57" s="1"/>
  <c r="K48" i="57"/>
  <c r="K47" i="57"/>
  <c r="AO47" i="57" s="1"/>
  <c r="AW47" i="57" s="1"/>
  <c r="K46" i="57"/>
  <c r="K45" i="57"/>
  <c r="F215" i="57" s="1"/>
  <c r="K44" i="57"/>
  <c r="K43" i="57"/>
  <c r="AO43" i="57" s="1"/>
  <c r="AW43" i="57" s="1"/>
  <c r="K42" i="57"/>
  <c r="K41" i="57"/>
  <c r="AO41" i="57" s="1"/>
  <c r="AW41" i="57" s="1"/>
  <c r="K40" i="57"/>
  <c r="K39" i="57"/>
  <c r="AO39" i="57" s="1"/>
  <c r="AW39" i="57" s="1"/>
  <c r="K38" i="57"/>
  <c r="AO38" i="57" s="1"/>
  <c r="AW38" i="57" s="1"/>
  <c r="K37" i="57"/>
  <c r="W16" i="57"/>
  <c r="AG50" i="57" s="1"/>
  <c r="R14" i="57"/>
  <c r="Q14" i="57"/>
  <c r="P14" i="57"/>
  <c r="O14" i="57"/>
  <c r="N14" i="57"/>
  <c r="F14" i="57"/>
  <c r="F15" i="57" s="1"/>
  <c r="J13" i="57"/>
  <c r="R13" i="57" s="1"/>
  <c r="H13" i="57"/>
  <c r="I13" i="57" s="1"/>
  <c r="R11" i="57" s="1"/>
  <c r="J12" i="57"/>
  <c r="Q9" i="57" s="1"/>
  <c r="I12" i="57"/>
  <c r="Q11" i="57" s="1"/>
  <c r="H12" i="57"/>
  <c r="Q8" i="57" s="1"/>
  <c r="F12" i="57"/>
  <c r="J11" i="57"/>
  <c r="P13" i="57" s="1"/>
  <c r="I11" i="57"/>
  <c r="P11" i="57" s="1"/>
  <c r="H11" i="57"/>
  <c r="P8" i="57" s="1"/>
  <c r="J10" i="57"/>
  <c r="O13" i="57" s="1"/>
  <c r="K34" i="57" s="1"/>
  <c r="I10" i="57"/>
  <c r="O11" i="57" s="1"/>
  <c r="H10" i="57"/>
  <c r="O8" i="57" s="1"/>
  <c r="F8" i="57"/>
  <c r="E8" i="57"/>
  <c r="D8" i="57"/>
  <c r="EX63" i="57"/>
  <c r="B8" i="57"/>
  <c r="EW63" i="57" s="1"/>
  <c r="AJ7" i="57"/>
  <c r="AL16" i="57" s="1"/>
  <c r="AE7" i="57"/>
  <c r="AG16" i="57" s="1"/>
  <c r="Z7" i="57"/>
  <c r="AB16" i="57" s="1"/>
  <c r="L7" i="57"/>
  <c r="K7" i="57"/>
  <c r="J7" i="57"/>
  <c r="F7" i="57"/>
  <c r="E7" i="57"/>
  <c r="D7" i="57"/>
  <c r="B7" i="57"/>
  <c r="FC62" i="57" s="1"/>
  <c r="L6" i="57"/>
  <c r="K6" i="57"/>
  <c r="J6" i="57"/>
  <c r="F6" i="57"/>
  <c r="E6" i="57"/>
  <c r="D6" i="57"/>
  <c r="B6" i="57"/>
  <c r="EQ61" i="57" s="1"/>
  <c r="F5" i="57"/>
  <c r="E5" i="57"/>
  <c r="D5" i="57"/>
  <c r="FJ60" i="57"/>
  <c r="B5" i="57"/>
  <c r="FI60" i="57" s="1"/>
  <c r="J2" i="57"/>
  <c r="DA67" i="57" s="1"/>
  <c r="I2" i="57"/>
  <c r="EP67" i="57" s="1"/>
  <c r="C2" i="57"/>
  <c r="B2" i="57"/>
  <c r="C183" i="56"/>
  <c r="B183" i="56"/>
  <c r="FU156" i="56"/>
  <c r="FO156" i="56"/>
  <c r="FI156" i="56"/>
  <c r="FC156" i="56"/>
  <c r="EW156" i="56"/>
  <c r="EQ156" i="56"/>
  <c r="EK156" i="56"/>
  <c r="EE156" i="56"/>
  <c r="DY156" i="56"/>
  <c r="DS156" i="56"/>
  <c r="DM156" i="56"/>
  <c r="DG156" i="56"/>
  <c r="DA156" i="56"/>
  <c r="CU156" i="56"/>
  <c r="CO156" i="56"/>
  <c r="CI156" i="56"/>
  <c r="CC156" i="56"/>
  <c r="BW156" i="56"/>
  <c r="BQ156" i="56"/>
  <c r="BK156" i="56"/>
  <c r="BE156" i="56"/>
  <c r="AY156" i="56"/>
  <c r="AS156" i="56"/>
  <c r="AM156" i="56"/>
  <c r="AG156" i="56"/>
  <c r="AA156" i="56"/>
  <c r="U156" i="56"/>
  <c r="O156" i="56"/>
  <c r="I156" i="56"/>
  <c r="C156" i="56"/>
  <c r="FU155" i="56"/>
  <c r="FO155" i="56"/>
  <c r="FI155" i="56"/>
  <c r="FC155" i="56"/>
  <c r="EW155" i="56"/>
  <c r="EQ155" i="56"/>
  <c r="EK155" i="56"/>
  <c r="EE155" i="56"/>
  <c r="DY155" i="56"/>
  <c r="DS155" i="56"/>
  <c r="DM155" i="56"/>
  <c r="DG155" i="56"/>
  <c r="DA155" i="56"/>
  <c r="CU155" i="56"/>
  <c r="CO155" i="56"/>
  <c r="CI155" i="56"/>
  <c r="CC155" i="56"/>
  <c r="BW155" i="56"/>
  <c r="BQ155" i="56"/>
  <c r="BK155" i="56"/>
  <c r="BE155" i="56"/>
  <c r="AY155" i="56"/>
  <c r="AS155" i="56"/>
  <c r="AM155" i="56"/>
  <c r="AG155" i="56"/>
  <c r="AA155" i="56"/>
  <c r="U155" i="56"/>
  <c r="O155" i="56"/>
  <c r="I155" i="56"/>
  <c r="C155" i="56"/>
  <c r="FU154" i="56"/>
  <c r="FO154" i="56"/>
  <c r="FI154" i="56"/>
  <c r="FC154" i="56"/>
  <c r="EW154" i="56"/>
  <c r="EQ154" i="56"/>
  <c r="EK154" i="56"/>
  <c r="EE154" i="56"/>
  <c r="DY154" i="56"/>
  <c r="DS154" i="56"/>
  <c r="DM154" i="56"/>
  <c r="DG154" i="56"/>
  <c r="DA154" i="56"/>
  <c r="CU154" i="56"/>
  <c r="CO154" i="56"/>
  <c r="CI154" i="56"/>
  <c r="CC154" i="56"/>
  <c r="BW154" i="56"/>
  <c r="BQ154" i="56"/>
  <c r="BK154" i="56"/>
  <c r="BE154" i="56"/>
  <c r="AY154" i="56"/>
  <c r="AS154" i="56"/>
  <c r="AM154" i="56"/>
  <c r="AG154" i="56"/>
  <c r="AA154" i="56"/>
  <c r="U154" i="56"/>
  <c r="O154" i="56"/>
  <c r="I154" i="56"/>
  <c r="C154" i="56"/>
  <c r="FU153" i="56"/>
  <c r="FO153" i="56"/>
  <c r="FI153" i="56"/>
  <c r="FC153" i="56"/>
  <c r="EW153" i="56"/>
  <c r="EQ153" i="56"/>
  <c r="EK153" i="56"/>
  <c r="EE153" i="56"/>
  <c r="DY153" i="56"/>
  <c r="DS153" i="56"/>
  <c r="DM153" i="56"/>
  <c r="DG153" i="56"/>
  <c r="DA153" i="56"/>
  <c r="CU153" i="56"/>
  <c r="CO153" i="56"/>
  <c r="CI153" i="56"/>
  <c r="CC153" i="56"/>
  <c r="BW153" i="56"/>
  <c r="BQ153" i="56"/>
  <c r="BK153" i="56"/>
  <c r="BE153" i="56"/>
  <c r="AY153" i="56"/>
  <c r="AS153" i="56"/>
  <c r="AM153" i="56"/>
  <c r="AG153" i="56"/>
  <c r="AA153" i="56"/>
  <c r="U153" i="56"/>
  <c r="O153" i="56"/>
  <c r="I153" i="56"/>
  <c r="C153" i="56"/>
  <c r="FU149" i="56"/>
  <c r="FO149" i="56"/>
  <c r="FI149" i="56"/>
  <c r="FC149" i="56"/>
  <c r="EW149" i="56"/>
  <c r="EQ149" i="56"/>
  <c r="EK149" i="56"/>
  <c r="EE149" i="56"/>
  <c r="DY149" i="56"/>
  <c r="DS149" i="56"/>
  <c r="DM149" i="56"/>
  <c r="DG149" i="56"/>
  <c r="DA149" i="56"/>
  <c r="CU149" i="56"/>
  <c r="CO149" i="56"/>
  <c r="CI149" i="56"/>
  <c r="CC149" i="56"/>
  <c r="BW149" i="56"/>
  <c r="BQ149" i="56"/>
  <c r="BK149" i="56"/>
  <c r="BE149" i="56"/>
  <c r="AY149" i="56"/>
  <c r="AS149" i="56"/>
  <c r="AM149" i="56"/>
  <c r="AG149" i="56"/>
  <c r="AA149" i="56"/>
  <c r="U149" i="56"/>
  <c r="O149" i="56"/>
  <c r="I149" i="56"/>
  <c r="C149" i="56"/>
  <c r="FU148" i="56"/>
  <c r="FO148" i="56"/>
  <c r="FI148" i="56"/>
  <c r="FC148" i="56"/>
  <c r="EW148" i="56"/>
  <c r="EQ148" i="56"/>
  <c r="EK148" i="56"/>
  <c r="EE148" i="56"/>
  <c r="DY148" i="56"/>
  <c r="DS148" i="56"/>
  <c r="DM148" i="56"/>
  <c r="DG148" i="56"/>
  <c r="DA148" i="56"/>
  <c r="CU148" i="56"/>
  <c r="CO148" i="56"/>
  <c r="CI148" i="56"/>
  <c r="CC148" i="56"/>
  <c r="BW148" i="56"/>
  <c r="BQ148" i="56"/>
  <c r="BK148" i="56"/>
  <c r="BE148" i="56"/>
  <c r="AY148" i="56"/>
  <c r="AS148" i="56"/>
  <c r="AM148" i="56"/>
  <c r="AG148" i="56"/>
  <c r="AA148" i="56"/>
  <c r="U148" i="56"/>
  <c r="O148" i="56"/>
  <c r="I148" i="56"/>
  <c r="C148" i="56"/>
  <c r="FU147" i="56"/>
  <c r="FO147" i="56"/>
  <c r="FI147" i="56"/>
  <c r="FC147" i="56"/>
  <c r="EW147" i="56"/>
  <c r="EQ147" i="56"/>
  <c r="EK147" i="56"/>
  <c r="EE147" i="56"/>
  <c r="DY147" i="56"/>
  <c r="DS147" i="56"/>
  <c r="DM147" i="56"/>
  <c r="DG147" i="56"/>
  <c r="DA147" i="56"/>
  <c r="CU147" i="56"/>
  <c r="CO147" i="56"/>
  <c r="CI147" i="56"/>
  <c r="CC147" i="56"/>
  <c r="BW147" i="56"/>
  <c r="BQ147" i="56"/>
  <c r="BK147" i="56"/>
  <c r="BE147" i="56"/>
  <c r="AY147" i="56"/>
  <c r="AS147" i="56"/>
  <c r="AM147" i="56"/>
  <c r="AG147" i="56"/>
  <c r="AA147" i="56"/>
  <c r="U147" i="56"/>
  <c r="O147" i="56"/>
  <c r="I147" i="56"/>
  <c r="C147" i="56"/>
  <c r="FU146" i="56"/>
  <c r="FO146" i="56"/>
  <c r="FI146" i="56"/>
  <c r="FC146" i="56"/>
  <c r="EW146" i="56"/>
  <c r="EQ146" i="56"/>
  <c r="EK146" i="56"/>
  <c r="EE146" i="56"/>
  <c r="DY146" i="56"/>
  <c r="DS146" i="56"/>
  <c r="DM146" i="56"/>
  <c r="DG146" i="56"/>
  <c r="DA146" i="56"/>
  <c r="CU146" i="56"/>
  <c r="CO146" i="56"/>
  <c r="CI146" i="56"/>
  <c r="CC146" i="56"/>
  <c r="BW146" i="56"/>
  <c r="BQ146" i="56"/>
  <c r="BK146" i="56"/>
  <c r="BE146" i="56"/>
  <c r="AY146" i="56"/>
  <c r="AS146" i="56"/>
  <c r="AM146" i="56"/>
  <c r="AG146" i="56"/>
  <c r="AA146" i="56"/>
  <c r="U146" i="56"/>
  <c r="O146" i="56"/>
  <c r="I146" i="56"/>
  <c r="C146" i="56"/>
  <c r="FV134" i="56"/>
  <c r="FU134" i="56"/>
  <c r="FT134" i="56"/>
  <c r="FP134" i="56"/>
  <c r="FO134" i="56"/>
  <c r="FN134" i="56"/>
  <c r="FJ134" i="56"/>
  <c r="FI134" i="56"/>
  <c r="FH134" i="56"/>
  <c r="FD134" i="56"/>
  <c r="FC134" i="56"/>
  <c r="FB134" i="56"/>
  <c r="EX134" i="56"/>
  <c r="EW134" i="56"/>
  <c r="EV134" i="56"/>
  <c r="ER134" i="56"/>
  <c r="EQ134" i="56"/>
  <c r="EP134" i="56"/>
  <c r="EL134" i="56"/>
  <c r="EK134" i="56"/>
  <c r="EJ134" i="56"/>
  <c r="EF134" i="56"/>
  <c r="EE134" i="56"/>
  <c r="ED134" i="56"/>
  <c r="DZ134" i="56"/>
  <c r="DY134" i="56"/>
  <c r="DX134" i="56"/>
  <c r="DT134" i="56"/>
  <c r="DS134" i="56"/>
  <c r="DR134" i="56"/>
  <c r="DN134" i="56"/>
  <c r="DM134" i="56"/>
  <c r="DL134" i="56"/>
  <c r="DH134" i="56"/>
  <c r="DG134" i="56"/>
  <c r="DF134" i="56"/>
  <c r="DB134" i="56"/>
  <c r="DA134" i="56"/>
  <c r="CZ134" i="56"/>
  <c r="CV134" i="56"/>
  <c r="CU134" i="56"/>
  <c r="CT134" i="56"/>
  <c r="CP134" i="56"/>
  <c r="CO134" i="56"/>
  <c r="CN134" i="56"/>
  <c r="CJ134" i="56"/>
  <c r="CI134" i="56"/>
  <c r="CH134" i="56"/>
  <c r="CD134" i="56"/>
  <c r="CC134" i="56"/>
  <c r="CB134" i="56"/>
  <c r="BX134" i="56"/>
  <c r="BW134" i="56"/>
  <c r="BV134" i="56"/>
  <c r="BR134" i="56"/>
  <c r="BQ134" i="56"/>
  <c r="BP134" i="56"/>
  <c r="BL134" i="56"/>
  <c r="BK134" i="56"/>
  <c r="BJ134" i="56"/>
  <c r="BF134" i="56"/>
  <c r="BE134" i="56"/>
  <c r="BD134" i="56"/>
  <c r="AZ134" i="56"/>
  <c r="AY134" i="56"/>
  <c r="AX134" i="56"/>
  <c r="AT134" i="56"/>
  <c r="AS134" i="56"/>
  <c r="AR134" i="56"/>
  <c r="AN134" i="56"/>
  <c r="AM134" i="56"/>
  <c r="AL134" i="56"/>
  <c r="AH134" i="56"/>
  <c r="AG134" i="56"/>
  <c r="AF134" i="56"/>
  <c r="AB134" i="56"/>
  <c r="AA134" i="56"/>
  <c r="Z134" i="56"/>
  <c r="V134" i="56"/>
  <c r="U134" i="56"/>
  <c r="T134" i="56"/>
  <c r="P134" i="56"/>
  <c r="O134" i="56"/>
  <c r="N134" i="56"/>
  <c r="J134" i="56"/>
  <c r="I134" i="56"/>
  <c r="H134" i="56"/>
  <c r="D134" i="56"/>
  <c r="C134" i="56"/>
  <c r="B134" i="56"/>
  <c r="K51" i="56"/>
  <c r="K50" i="56"/>
  <c r="K49" i="56"/>
  <c r="K48" i="56"/>
  <c r="K47" i="56"/>
  <c r="K46" i="56"/>
  <c r="AO46" i="56" s="1"/>
  <c r="AW46" i="56" s="1"/>
  <c r="K45" i="56"/>
  <c r="K44" i="56"/>
  <c r="AO44" i="56" s="1"/>
  <c r="AW44" i="56" s="1"/>
  <c r="K43" i="56"/>
  <c r="K42" i="56"/>
  <c r="W16" i="56"/>
  <c r="W51" i="56" s="1"/>
  <c r="R14" i="56"/>
  <c r="Q14" i="56"/>
  <c r="P14" i="56"/>
  <c r="O14" i="56"/>
  <c r="N14" i="56"/>
  <c r="F14" i="56"/>
  <c r="F15" i="56" s="1"/>
  <c r="J13" i="56"/>
  <c r="R13" i="56" s="1"/>
  <c r="H13" i="56"/>
  <c r="I13" i="56" s="1"/>
  <c r="R11" i="56" s="1"/>
  <c r="J12" i="56"/>
  <c r="Q13" i="56" s="1"/>
  <c r="I12" i="56"/>
  <c r="Q11" i="56" s="1"/>
  <c r="H12" i="56"/>
  <c r="Q8" i="56" s="1"/>
  <c r="F12" i="56"/>
  <c r="J11" i="56"/>
  <c r="P13" i="56" s="1"/>
  <c r="I11" i="56"/>
  <c r="P11" i="56" s="1"/>
  <c r="H11" i="56"/>
  <c r="P8" i="56" s="1"/>
  <c r="J10" i="56"/>
  <c r="O9" i="56" s="1"/>
  <c r="I10" i="56"/>
  <c r="O11" i="56" s="1"/>
  <c r="H10" i="56"/>
  <c r="O8" i="56" s="1"/>
  <c r="F8" i="56"/>
  <c r="E8" i="56"/>
  <c r="D8" i="56"/>
  <c r="ER63" i="56"/>
  <c r="B8" i="56"/>
  <c r="AJ7" i="56"/>
  <c r="AL16" i="56" s="1"/>
  <c r="AE7" i="56"/>
  <c r="AG16" i="56" s="1"/>
  <c r="Z7" i="56"/>
  <c r="AB16" i="56" s="1"/>
  <c r="L7" i="56"/>
  <c r="K7" i="56"/>
  <c r="J7" i="56"/>
  <c r="F7" i="56"/>
  <c r="CO141" i="56" s="1"/>
  <c r="E7" i="56"/>
  <c r="D7" i="56"/>
  <c r="DZ62" i="56"/>
  <c r="B7" i="56"/>
  <c r="EW62" i="56" s="1"/>
  <c r="L6" i="56"/>
  <c r="K6" i="56"/>
  <c r="J6" i="56"/>
  <c r="F6" i="56"/>
  <c r="FU140" i="56" s="1"/>
  <c r="FU162" i="56" s="1"/>
  <c r="FV162" i="56" s="1"/>
  <c r="E6" i="56"/>
  <c r="D6" i="56"/>
  <c r="FJ61" i="56"/>
  <c r="B6" i="56"/>
  <c r="EK61" i="56" s="1"/>
  <c r="F5" i="56"/>
  <c r="E5" i="56"/>
  <c r="D5" i="56"/>
  <c r="DH60" i="56"/>
  <c r="B5" i="56"/>
  <c r="J2" i="56"/>
  <c r="EQ67" i="56" s="1"/>
  <c r="I2" i="56"/>
  <c r="EJ67" i="56" s="1"/>
  <c r="C2" i="56"/>
  <c r="B2" i="56"/>
  <c r="C183" i="55"/>
  <c r="B183" i="55"/>
  <c r="FU156" i="55"/>
  <c r="FO156" i="55"/>
  <c r="FI156" i="55"/>
  <c r="FC156" i="55"/>
  <c r="EW156" i="55"/>
  <c r="EQ156" i="55"/>
  <c r="EK156" i="55"/>
  <c r="EE156" i="55"/>
  <c r="DY156" i="55"/>
  <c r="DS156" i="55"/>
  <c r="DM156" i="55"/>
  <c r="DG156" i="55"/>
  <c r="DA156" i="55"/>
  <c r="CU156" i="55"/>
  <c r="CO156" i="55"/>
  <c r="CI156" i="55"/>
  <c r="CC156" i="55"/>
  <c r="BW156" i="55"/>
  <c r="BQ156" i="55"/>
  <c r="BK156" i="55"/>
  <c r="BE156" i="55"/>
  <c r="AY156" i="55"/>
  <c r="AS156" i="55"/>
  <c r="AM156" i="55"/>
  <c r="AG156" i="55"/>
  <c r="AA156" i="55"/>
  <c r="U156" i="55"/>
  <c r="O156" i="55"/>
  <c r="I156" i="55"/>
  <c r="C156" i="55"/>
  <c r="FU155" i="55"/>
  <c r="FO155" i="55"/>
  <c r="FI155" i="55"/>
  <c r="FC155" i="55"/>
  <c r="EW155" i="55"/>
  <c r="EQ155" i="55"/>
  <c r="EK155" i="55"/>
  <c r="EE155" i="55"/>
  <c r="DY155" i="55"/>
  <c r="DS155" i="55"/>
  <c r="DM155" i="55"/>
  <c r="DG155" i="55"/>
  <c r="DA155" i="55"/>
  <c r="CU155" i="55"/>
  <c r="CO155" i="55"/>
  <c r="CI155" i="55"/>
  <c r="CC155" i="55"/>
  <c r="BW155" i="55"/>
  <c r="BQ155" i="55"/>
  <c r="BK155" i="55"/>
  <c r="BE155" i="55"/>
  <c r="AY155" i="55"/>
  <c r="AS155" i="55"/>
  <c r="AM155" i="55"/>
  <c r="AG155" i="55"/>
  <c r="AA155" i="55"/>
  <c r="U155" i="55"/>
  <c r="O155" i="55"/>
  <c r="I155" i="55"/>
  <c r="C155" i="55"/>
  <c r="FU154" i="55"/>
  <c r="FO154" i="55"/>
  <c r="FI154" i="55"/>
  <c r="FC154" i="55"/>
  <c r="EW154" i="55"/>
  <c r="EQ154" i="55"/>
  <c r="EK154" i="55"/>
  <c r="EE154" i="55"/>
  <c r="DY154" i="55"/>
  <c r="DS154" i="55"/>
  <c r="DM154" i="55"/>
  <c r="DG154" i="55"/>
  <c r="DA154" i="55"/>
  <c r="CU154" i="55"/>
  <c r="CO154" i="55"/>
  <c r="CI154" i="55"/>
  <c r="CC154" i="55"/>
  <c r="BW154" i="55"/>
  <c r="BQ154" i="55"/>
  <c r="BK154" i="55"/>
  <c r="BE154" i="55"/>
  <c r="AY154" i="55"/>
  <c r="AS154" i="55"/>
  <c r="AM154" i="55"/>
  <c r="AG154" i="55"/>
  <c r="AA154" i="55"/>
  <c r="U154" i="55"/>
  <c r="O154" i="55"/>
  <c r="I154" i="55"/>
  <c r="C154" i="55"/>
  <c r="FU153" i="55"/>
  <c r="FO153" i="55"/>
  <c r="FI153" i="55"/>
  <c r="FC153" i="55"/>
  <c r="EW153" i="55"/>
  <c r="EQ153" i="55"/>
  <c r="EK153" i="55"/>
  <c r="EE153" i="55"/>
  <c r="DY153" i="55"/>
  <c r="DS153" i="55"/>
  <c r="DM153" i="55"/>
  <c r="DG153" i="55"/>
  <c r="DA153" i="55"/>
  <c r="CU153" i="55"/>
  <c r="CO153" i="55"/>
  <c r="CI153" i="55"/>
  <c r="CC153" i="55"/>
  <c r="BW153" i="55"/>
  <c r="BQ153" i="55"/>
  <c r="BK153" i="55"/>
  <c r="BE153" i="55"/>
  <c r="AY153" i="55"/>
  <c r="AS153" i="55"/>
  <c r="AM153" i="55"/>
  <c r="AG153" i="55"/>
  <c r="AA153" i="55"/>
  <c r="U153" i="55"/>
  <c r="O153" i="55"/>
  <c r="I153" i="55"/>
  <c r="C153" i="55"/>
  <c r="FU149" i="55"/>
  <c r="FO149" i="55"/>
  <c r="FI149" i="55"/>
  <c r="FC149" i="55"/>
  <c r="EW149" i="55"/>
  <c r="EQ149" i="55"/>
  <c r="EK149" i="55"/>
  <c r="EE149" i="55"/>
  <c r="DY149" i="55"/>
  <c r="DS149" i="55"/>
  <c r="DM149" i="55"/>
  <c r="DG149" i="55"/>
  <c r="DA149" i="55"/>
  <c r="CU149" i="55"/>
  <c r="CO149" i="55"/>
  <c r="CI149" i="55"/>
  <c r="CC149" i="55"/>
  <c r="BW149" i="55"/>
  <c r="BQ149" i="55"/>
  <c r="BK149" i="55"/>
  <c r="BE149" i="55"/>
  <c r="AY149" i="55"/>
  <c r="AS149" i="55"/>
  <c r="AM149" i="55"/>
  <c r="AG149" i="55"/>
  <c r="AA149" i="55"/>
  <c r="U149" i="55"/>
  <c r="O149" i="55"/>
  <c r="I149" i="55"/>
  <c r="C149" i="55"/>
  <c r="FU148" i="55"/>
  <c r="FO148" i="55"/>
  <c r="FI148" i="55"/>
  <c r="FC148" i="55"/>
  <c r="EW148" i="55"/>
  <c r="EQ148" i="55"/>
  <c r="EK148" i="55"/>
  <c r="EE148" i="55"/>
  <c r="DY148" i="55"/>
  <c r="DS148" i="55"/>
  <c r="DM148" i="55"/>
  <c r="DG148" i="55"/>
  <c r="DA148" i="55"/>
  <c r="CU148" i="55"/>
  <c r="CO148" i="55"/>
  <c r="CI148" i="55"/>
  <c r="CC148" i="55"/>
  <c r="BW148" i="55"/>
  <c r="BQ148" i="55"/>
  <c r="BK148" i="55"/>
  <c r="BE148" i="55"/>
  <c r="AY148" i="55"/>
  <c r="AS148" i="55"/>
  <c r="AM148" i="55"/>
  <c r="AG148" i="55"/>
  <c r="AA148" i="55"/>
  <c r="U148" i="55"/>
  <c r="O148" i="55"/>
  <c r="I148" i="55"/>
  <c r="C148" i="55"/>
  <c r="FU147" i="55"/>
  <c r="FO147" i="55"/>
  <c r="FI147" i="55"/>
  <c r="FC147" i="55"/>
  <c r="EW147" i="55"/>
  <c r="EQ147" i="55"/>
  <c r="EK147" i="55"/>
  <c r="EE147" i="55"/>
  <c r="DY147" i="55"/>
  <c r="DS147" i="55"/>
  <c r="DM147" i="55"/>
  <c r="DG147" i="55"/>
  <c r="DA147" i="55"/>
  <c r="CU147" i="55"/>
  <c r="CO147" i="55"/>
  <c r="CI147" i="55"/>
  <c r="CC147" i="55"/>
  <c r="BW147" i="55"/>
  <c r="BQ147" i="55"/>
  <c r="BK147" i="55"/>
  <c r="BE147" i="55"/>
  <c r="AY147" i="55"/>
  <c r="AS147" i="55"/>
  <c r="AM147" i="55"/>
  <c r="AG147" i="55"/>
  <c r="AA147" i="55"/>
  <c r="U147" i="55"/>
  <c r="O147" i="55"/>
  <c r="I147" i="55"/>
  <c r="C147" i="55"/>
  <c r="FU146" i="55"/>
  <c r="FO146" i="55"/>
  <c r="FI146" i="55"/>
  <c r="FC146" i="55"/>
  <c r="EW146" i="55"/>
  <c r="EQ146" i="55"/>
  <c r="EK146" i="55"/>
  <c r="EE146" i="55"/>
  <c r="DY146" i="55"/>
  <c r="DS146" i="55"/>
  <c r="DM146" i="55"/>
  <c r="DG146" i="55"/>
  <c r="DA146" i="55"/>
  <c r="CU146" i="55"/>
  <c r="CO146" i="55"/>
  <c r="CI146" i="55"/>
  <c r="CC146" i="55"/>
  <c r="BW146" i="55"/>
  <c r="BQ146" i="55"/>
  <c r="BK146" i="55"/>
  <c r="BE146" i="55"/>
  <c r="AY146" i="55"/>
  <c r="AS146" i="55"/>
  <c r="AM146" i="55"/>
  <c r="AG146" i="55"/>
  <c r="AA146" i="55"/>
  <c r="U146" i="55"/>
  <c r="O146" i="55"/>
  <c r="I146" i="55"/>
  <c r="C146" i="55"/>
  <c r="FV134" i="55"/>
  <c r="FU134" i="55"/>
  <c r="FT134" i="55"/>
  <c r="FP134" i="55"/>
  <c r="FO134" i="55"/>
  <c r="FN134" i="55"/>
  <c r="FJ134" i="55"/>
  <c r="FI134" i="55"/>
  <c r="FH134" i="55"/>
  <c r="FD134" i="55"/>
  <c r="FC134" i="55"/>
  <c r="FB134" i="55"/>
  <c r="EX134" i="55"/>
  <c r="EW134" i="55"/>
  <c r="EV134" i="55"/>
  <c r="ER134" i="55"/>
  <c r="EQ134" i="55"/>
  <c r="EP134" i="55"/>
  <c r="EL134" i="55"/>
  <c r="EK134" i="55"/>
  <c r="EJ134" i="55"/>
  <c r="EF134" i="55"/>
  <c r="EE134" i="55"/>
  <c r="ED134" i="55"/>
  <c r="DZ134" i="55"/>
  <c r="DY134" i="55"/>
  <c r="DX134" i="55"/>
  <c r="DT134" i="55"/>
  <c r="DS134" i="55"/>
  <c r="DR134" i="55"/>
  <c r="DN134" i="55"/>
  <c r="DM134" i="55"/>
  <c r="DL134" i="55"/>
  <c r="DH134" i="55"/>
  <c r="DG134" i="55"/>
  <c r="DF134" i="55"/>
  <c r="DB134" i="55"/>
  <c r="DA134" i="55"/>
  <c r="CZ134" i="55"/>
  <c r="CV134" i="55"/>
  <c r="CU134" i="55"/>
  <c r="CT134" i="55"/>
  <c r="CP134" i="55"/>
  <c r="CO134" i="55"/>
  <c r="CN134" i="55"/>
  <c r="CJ134" i="55"/>
  <c r="CI134" i="55"/>
  <c r="CH134" i="55"/>
  <c r="CD134" i="55"/>
  <c r="CC134" i="55"/>
  <c r="CB134" i="55"/>
  <c r="BX134" i="55"/>
  <c r="BW134" i="55"/>
  <c r="BV134" i="55"/>
  <c r="BR134" i="55"/>
  <c r="BQ134" i="55"/>
  <c r="BP134" i="55"/>
  <c r="BL134" i="55"/>
  <c r="BK134" i="55"/>
  <c r="BJ134" i="55"/>
  <c r="BF134" i="55"/>
  <c r="BE134" i="55"/>
  <c r="BD134" i="55"/>
  <c r="AZ134" i="55"/>
  <c r="AY134" i="55"/>
  <c r="AX134" i="55"/>
  <c r="AT134" i="55"/>
  <c r="AS134" i="55"/>
  <c r="AR134" i="55"/>
  <c r="AN134" i="55"/>
  <c r="AM134" i="55"/>
  <c r="AL134" i="55"/>
  <c r="AH134" i="55"/>
  <c r="AG134" i="55"/>
  <c r="AF134" i="55"/>
  <c r="AB134" i="55"/>
  <c r="AA134" i="55"/>
  <c r="Z134" i="55"/>
  <c r="V134" i="55"/>
  <c r="U134" i="55"/>
  <c r="T134" i="55"/>
  <c r="P134" i="55"/>
  <c r="O134" i="55"/>
  <c r="N134" i="55"/>
  <c r="J134" i="55"/>
  <c r="I134" i="55"/>
  <c r="H134" i="55"/>
  <c r="D134" i="55"/>
  <c r="C134" i="55"/>
  <c r="B134" i="55"/>
  <c r="K51" i="55"/>
  <c r="AO51" i="55" s="1"/>
  <c r="AW51" i="55" s="1"/>
  <c r="K50" i="55"/>
  <c r="AO50" i="55" s="1"/>
  <c r="AW50" i="55" s="1"/>
  <c r="K49" i="55"/>
  <c r="AO49" i="55" s="1"/>
  <c r="AW49" i="55" s="1"/>
  <c r="K48" i="55"/>
  <c r="AO48" i="55" s="1"/>
  <c r="AW48" i="55" s="1"/>
  <c r="K47" i="55"/>
  <c r="AO47" i="55" s="1"/>
  <c r="AW47" i="55" s="1"/>
  <c r="W16" i="55"/>
  <c r="AL51" i="55" s="1"/>
  <c r="R14" i="55"/>
  <c r="Q14" i="55"/>
  <c r="P14" i="55"/>
  <c r="O14" i="55"/>
  <c r="N14" i="55"/>
  <c r="F14" i="55"/>
  <c r="F15" i="55" s="1"/>
  <c r="J13" i="55"/>
  <c r="R9" i="55" s="1"/>
  <c r="H13" i="55"/>
  <c r="I13" i="55" s="1"/>
  <c r="R11" i="55" s="1"/>
  <c r="J12" i="55"/>
  <c r="Q13" i="55" s="1"/>
  <c r="I12" i="55"/>
  <c r="Q11" i="55" s="1"/>
  <c r="H12" i="55"/>
  <c r="Q8" i="55" s="1"/>
  <c r="F12" i="55"/>
  <c r="J11" i="55"/>
  <c r="P13" i="55" s="1"/>
  <c r="I11" i="55"/>
  <c r="P11" i="55" s="1"/>
  <c r="H11" i="55"/>
  <c r="P8" i="55" s="1"/>
  <c r="J10" i="55"/>
  <c r="O9" i="55" s="1"/>
  <c r="I10" i="55"/>
  <c r="O11" i="55" s="1"/>
  <c r="H10" i="55"/>
  <c r="O8" i="55" s="1"/>
  <c r="F8" i="55"/>
  <c r="E8" i="55"/>
  <c r="D8" i="55"/>
  <c r="FP63" i="55"/>
  <c r="B8" i="55"/>
  <c r="FI63" i="55" s="1"/>
  <c r="AJ7" i="55"/>
  <c r="AL16" i="55" s="1"/>
  <c r="AE7" i="55"/>
  <c r="AG16" i="55" s="1"/>
  <c r="Z7" i="55"/>
  <c r="AB16" i="55" s="1"/>
  <c r="L7" i="55"/>
  <c r="K7" i="55"/>
  <c r="J7" i="55"/>
  <c r="F7" i="55"/>
  <c r="E7" i="55"/>
  <c r="D7" i="55"/>
  <c r="FD62" i="55"/>
  <c r="B7" i="55"/>
  <c r="FU62" i="55" s="1"/>
  <c r="L6" i="55"/>
  <c r="K6" i="55"/>
  <c r="J6" i="55"/>
  <c r="F6" i="55"/>
  <c r="E6" i="55"/>
  <c r="D6" i="55"/>
  <c r="FP61" i="55"/>
  <c r="B6" i="55"/>
  <c r="FI61" i="55" s="1"/>
  <c r="F5" i="55"/>
  <c r="E5" i="55"/>
  <c r="D5" i="55"/>
  <c r="FD60" i="55"/>
  <c r="B5" i="55"/>
  <c r="FU60" i="55" s="1"/>
  <c r="J2" i="55"/>
  <c r="FO67" i="55" s="1"/>
  <c r="I2" i="55"/>
  <c r="FH67" i="55" s="1"/>
  <c r="C2" i="55"/>
  <c r="B2" i="55"/>
  <c r="C183" i="54"/>
  <c r="B183" i="54"/>
  <c r="FU156" i="54"/>
  <c r="FO156" i="54"/>
  <c r="FI156" i="54"/>
  <c r="FC156" i="54"/>
  <c r="EW156" i="54"/>
  <c r="EQ156" i="54"/>
  <c r="EK156" i="54"/>
  <c r="EE156" i="54"/>
  <c r="DY156" i="54"/>
  <c r="DS156" i="54"/>
  <c r="DM156" i="54"/>
  <c r="DG156" i="54"/>
  <c r="DA156" i="54"/>
  <c r="CU156" i="54"/>
  <c r="CO156" i="54"/>
  <c r="CI156" i="54"/>
  <c r="CC156" i="54"/>
  <c r="BW156" i="54"/>
  <c r="BQ156" i="54"/>
  <c r="BK156" i="54"/>
  <c r="BE156" i="54"/>
  <c r="AY156" i="54"/>
  <c r="AS156" i="54"/>
  <c r="AM156" i="54"/>
  <c r="AG156" i="54"/>
  <c r="AA156" i="54"/>
  <c r="U156" i="54"/>
  <c r="O156" i="54"/>
  <c r="I156" i="54"/>
  <c r="C156" i="54"/>
  <c r="FU155" i="54"/>
  <c r="FO155" i="54"/>
  <c r="FI155" i="54"/>
  <c r="FC155" i="54"/>
  <c r="EW155" i="54"/>
  <c r="EQ155" i="54"/>
  <c r="EK155" i="54"/>
  <c r="EE155" i="54"/>
  <c r="DY155" i="54"/>
  <c r="DS155" i="54"/>
  <c r="DM155" i="54"/>
  <c r="DG155" i="54"/>
  <c r="DA155" i="54"/>
  <c r="CU155" i="54"/>
  <c r="CO155" i="54"/>
  <c r="CI155" i="54"/>
  <c r="CC155" i="54"/>
  <c r="BW155" i="54"/>
  <c r="BQ155" i="54"/>
  <c r="BK155" i="54"/>
  <c r="BE155" i="54"/>
  <c r="AY155" i="54"/>
  <c r="AS155" i="54"/>
  <c r="AM155" i="54"/>
  <c r="AG155" i="54"/>
  <c r="AA155" i="54"/>
  <c r="U155" i="54"/>
  <c r="O155" i="54"/>
  <c r="I155" i="54"/>
  <c r="C155" i="54"/>
  <c r="FU154" i="54"/>
  <c r="FO154" i="54"/>
  <c r="FI154" i="54"/>
  <c r="FC154" i="54"/>
  <c r="EW154" i="54"/>
  <c r="EQ154" i="54"/>
  <c r="EK154" i="54"/>
  <c r="EE154" i="54"/>
  <c r="DY154" i="54"/>
  <c r="DS154" i="54"/>
  <c r="DM154" i="54"/>
  <c r="DG154" i="54"/>
  <c r="DA154" i="54"/>
  <c r="CU154" i="54"/>
  <c r="CO154" i="54"/>
  <c r="CI154" i="54"/>
  <c r="CC154" i="54"/>
  <c r="BW154" i="54"/>
  <c r="BQ154" i="54"/>
  <c r="BK154" i="54"/>
  <c r="BE154" i="54"/>
  <c r="AY154" i="54"/>
  <c r="AS154" i="54"/>
  <c r="AM154" i="54"/>
  <c r="AG154" i="54"/>
  <c r="AA154" i="54"/>
  <c r="U154" i="54"/>
  <c r="O154" i="54"/>
  <c r="I154" i="54"/>
  <c r="C154" i="54"/>
  <c r="FU153" i="54"/>
  <c r="FO153" i="54"/>
  <c r="FI153" i="54"/>
  <c r="FC153" i="54"/>
  <c r="EW153" i="54"/>
  <c r="EQ153" i="54"/>
  <c r="EK153" i="54"/>
  <c r="EE153" i="54"/>
  <c r="DY153" i="54"/>
  <c r="DS153" i="54"/>
  <c r="DM153" i="54"/>
  <c r="DG153" i="54"/>
  <c r="DA153" i="54"/>
  <c r="CU153" i="54"/>
  <c r="CO153" i="54"/>
  <c r="CI153" i="54"/>
  <c r="CC153" i="54"/>
  <c r="BW153" i="54"/>
  <c r="BQ153" i="54"/>
  <c r="BK153" i="54"/>
  <c r="BE153" i="54"/>
  <c r="AY153" i="54"/>
  <c r="AS153" i="54"/>
  <c r="AM153" i="54"/>
  <c r="AG153" i="54"/>
  <c r="AA153" i="54"/>
  <c r="U153" i="54"/>
  <c r="O153" i="54"/>
  <c r="I153" i="54"/>
  <c r="C153" i="54"/>
  <c r="FU149" i="54"/>
  <c r="FO149" i="54"/>
  <c r="FI149" i="54"/>
  <c r="FC149" i="54"/>
  <c r="EW149" i="54"/>
  <c r="EQ149" i="54"/>
  <c r="EK149" i="54"/>
  <c r="EE149" i="54"/>
  <c r="DY149" i="54"/>
  <c r="DS149" i="54"/>
  <c r="DM149" i="54"/>
  <c r="DG149" i="54"/>
  <c r="DA149" i="54"/>
  <c r="CU149" i="54"/>
  <c r="CO149" i="54"/>
  <c r="CI149" i="54"/>
  <c r="CC149" i="54"/>
  <c r="BW149" i="54"/>
  <c r="BQ149" i="54"/>
  <c r="BK149" i="54"/>
  <c r="BE149" i="54"/>
  <c r="AY149" i="54"/>
  <c r="AS149" i="54"/>
  <c r="AM149" i="54"/>
  <c r="AG149" i="54"/>
  <c r="AA149" i="54"/>
  <c r="U149" i="54"/>
  <c r="O149" i="54"/>
  <c r="I149" i="54"/>
  <c r="C149" i="54"/>
  <c r="FU148" i="54"/>
  <c r="FO148" i="54"/>
  <c r="FI148" i="54"/>
  <c r="FC148" i="54"/>
  <c r="EW148" i="54"/>
  <c r="EQ148" i="54"/>
  <c r="EK148" i="54"/>
  <c r="EE148" i="54"/>
  <c r="DY148" i="54"/>
  <c r="DS148" i="54"/>
  <c r="DM148" i="54"/>
  <c r="DG148" i="54"/>
  <c r="DA148" i="54"/>
  <c r="CU148" i="54"/>
  <c r="CO148" i="54"/>
  <c r="CI148" i="54"/>
  <c r="CC148" i="54"/>
  <c r="BW148" i="54"/>
  <c r="BQ148" i="54"/>
  <c r="BK148" i="54"/>
  <c r="BE148" i="54"/>
  <c r="AY148" i="54"/>
  <c r="AS148" i="54"/>
  <c r="AM148" i="54"/>
  <c r="AG148" i="54"/>
  <c r="AA148" i="54"/>
  <c r="U148" i="54"/>
  <c r="O148" i="54"/>
  <c r="I148" i="54"/>
  <c r="C148" i="54"/>
  <c r="FU147" i="54"/>
  <c r="FO147" i="54"/>
  <c r="FI147" i="54"/>
  <c r="FC147" i="54"/>
  <c r="EW147" i="54"/>
  <c r="EQ147" i="54"/>
  <c r="EK147" i="54"/>
  <c r="EE147" i="54"/>
  <c r="DY147" i="54"/>
  <c r="DS147" i="54"/>
  <c r="DM147" i="54"/>
  <c r="DG147" i="54"/>
  <c r="DA147" i="54"/>
  <c r="CU147" i="54"/>
  <c r="CO147" i="54"/>
  <c r="CI147" i="54"/>
  <c r="CC147" i="54"/>
  <c r="BW147" i="54"/>
  <c r="BQ147" i="54"/>
  <c r="BK147" i="54"/>
  <c r="BE147" i="54"/>
  <c r="AY147" i="54"/>
  <c r="AS147" i="54"/>
  <c r="AM147" i="54"/>
  <c r="AG147" i="54"/>
  <c r="AA147" i="54"/>
  <c r="U147" i="54"/>
  <c r="O147" i="54"/>
  <c r="I147" i="54"/>
  <c r="C147" i="54"/>
  <c r="FU146" i="54"/>
  <c r="FO146" i="54"/>
  <c r="FI146" i="54"/>
  <c r="FC146" i="54"/>
  <c r="EW146" i="54"/>
  <c r="EQ146" i="54"/>
  <c r="EK146" i="54"/>
  <c r="EE146" i="54"/>
  <c r="DY146" i="54"/>
  <c r="DS146" i="54"/>
  <c r="DM146" i="54"/>
  <c r="DG146" i="54"/>
  <c r="DA146" i="54"/>
  <c r="CU146" i="54"/>
  <c r="CO146" i="54"/>
  <c r="CI146" i="54"/>
  <c r="CC146" i="54"/>
  <c r="BW146" i="54"/>
  <c r="BQ146" i="54"/>
  <c r="BK146" i="54"/>
  <c r="BE146" i="54"/>
  <c r="AY146" i="54"/>
  <c r="AS146" i="54"/>
  <c r="AM146" i="54"/>
  <c r="AG146" i="54"/>
  <c r="AA146" i="54"/>
  <c r="U146" i="54"/>
  <c r="O146" i="54"/>
  <c r="I146" i="54"/>
  <c r="C146" i="54"/>
  <c r="FV134" i="54"/>
  <c r="FU134" i="54"/>
  <c r="FT134" i="54"/>
  <c r="FP134" i="54"/>
  <c r="FO134" i="54"/>
  <c r="FN134" i="54"/>
  <c r="FJ134" i="54"/>
  <c r="FI134" i="54"/>
  <c r="FH134" i="54"/>
  <c r="FD134" i="54"/>
  <c r="FC134" i="54"/>
  <c r="FB134" i="54"/>
  <c r="EX134" i="54"/>
  <c r="EW134" i="54"/>
  <c r="EV134" i="54"/>
  <c r="ER134" i="54"/>
  <c r="EQ134" i="54"/>
  <c r="EP134" i="54"/>
  <c r="EL134" i="54"/>
  <c r="EK134" i="54"/>
  <c r="EJ134" i="54"/>
  <c r="EF134" i="54"/>
  <c r="EE134" i="54"/>
  <c r="ED134" i="54"/>
  <c r="DZ134" i="54"/>
  <c r="DY134" i="54"/>
  <c r="DX134" i="54"/>
  <c r="DT134" i="54"/>
  <c r="DS134" i="54"/>
  <c r="DR134" i="54"/>
  <c r="DN134" i="54"/>
  <c r="DM134" i="54"/>
  <c r="DL134" i="54"/>
  <c r="DH134" i="54"/>
  <c r="DG134" i="54"/>
  <c r="DF134" i="54"/>
  <c r="DB134" i="54"/>
  <c r="DA134" i="54"/>
  <c r="CZ134" i="54"/>
  <c r="CV134" i="54"/>
  <c r="CU134" i="54"/>
  <c r="CT134" i="54"/>
  <c r="CP134" i="54"/>
  <c r="CO134" i="54"/>
  <c r="CN134" i="54"/>
  <c r="CJ134" i="54"/>
  <c r="CI134" i="54"/>
  <c r="CH134" i="54"/>
  <c r="CD134" i="54"/>
  <c r="CC134" i="54"/>
  <c r="CB134" i="54"/>
  <c r="BX134" i="54"/>
  <c r="BW134" i="54"/>
  <c r="BV134" i="54"/>
  <c r="BR134" i="54"/>
  <c r="BQ134" i="54"/>
  <c r="BP134" i="54"/>
  <c r="BL134" i="54"/>
  <c r="BK134" i="54"/>
  <c r="BJ134" i="54"/>
  <c r="BF134" i="54"/>
  <c r="BE134" i="54"/>
  <c r="BD134" i="54"/>
  <c r="AZ134" i="54"/>
  <c r="AY134" i="54"/>
  <c r="AX134" i="54"/>
  <c r="AT134" i="54"/>
  <c r="AS134" i="54"/>
  <c r="AR134" i="54"/>
  <c r="AN134" i="54"/>
  <c r="AM134" i="54"/>
  <c r="AL134" i="54"/>
  <c r="AH134" i="54"/>
  <c r="AG134" i="54"/>
  <c r="AF134" i="54"/>
  <c r="AB134" i="54"/>
  <c r="AA134" i="54"/>
  <c r="Z134" i="54"/>
  <c r="V134" i="54"/>
  <c r="U134" i="54"/>
  <c r="T134" i="54"/>
  <c r="P134" i="54"/>
  <c r="O134" i="54"/>
  <c r="N134" i="54"/>
  <c r="J134" i="54"/>
  <c r="I134" i="54"/>
  <c r="H134" i="54"/>
  <c r="D134" i="54"/>
  <c r="C134" i="54"/>
  <c r="B134" i="54"/>
  <c r="W16" i="54"/>
  <c r="R14" i="54"/>
  <c r="Q14" i="54"/>
  <c r="P14" i="54"/>
  <c r="O14" i="54"/>
  <c r="N14" i="54"/>
  <c r="F14" i="54"/>
  <c r="F15" i="54" s="1"/>
  <c r="J13" i="54"/>
  <c r="R13" i="54" s="1"/>
  <c r="H13" i="54"/>
  <c r="R8" i="54" s="1"/>
  <c r="J12" i="54"/>
  <c r="Q13" i="54" s="1"/>
  <c r="I12" i="54"/>
  <c r="Q11" i="54" s="1"/>
  <c r="H12" i="54"/>
  <c r="Q8" i="54" s="1"/>
  <c r="F12" i="54"/>
  <c r="J11" i="54"/>
  <c r="P9" i="54" s="1"/>
  <c r="I11" i="54"/>
  <c r="P11" i="54" s="1"/>
  <c r="H11" i="54"/>
  <c r="P8" i="54" s="1"/>
  <c r="J10" i="54"/>
  <c r="O9" i="54" s="1"/>
  <c r="I10" i="54"/>
  <c r="O11" i="54" s="1"/>
  <c r="H10" i="54"/>
  <c r="O8" i="54" s="1"/>
  <c r="F8" i="54"/>
  <c r="E8" i="54"/>
  <c r="D8" i="54"/>
  <c r="EX63" i="54"/>
  <c r="B8" i="54"/>
  <c r="EK63" i="54" s="1"/>
  <c r="AJ7" i="54"/>
  <c r="AL16" i="54" s="1"/>
  <c r="AE7" i="54"/>
  <c r="AG16" i="54" s="1"/>
  <c r="Z7" i="54"/>
  <c r="AB16" i="54" s="1"/>
  <c r="L7" i="54"/>
  <c r="K7" i="54"/>
  <c r="J7" i="54"/>
  <c r="F7" i="54"/>
  <c r="CC141" i="54" s="1"/>
  <c r="E7" i="54"/>
  <c r="D7" i="54"/>
  <c r="DH62" i="54"/>
  <c r="B7" i="54"/>
  <c r="DG62" i="54" s="1"/>
  <c r="L6" i="54"/>
  <c r="K6" i="54"/>
  <c r="J6" i="54"/>
  <c r="F6" i="54"/>
  <c r="FI140" i="54" s="1"/>
  <c r="FI162" i="54" s="1"/>
  <c r="FJ162" i="54" s="1"/>
  <c r="E6" i="54"/>
  <c r="D6" i="54"/>
  <c r="CV61" i="54"/>
  <c r="B6" i="54"/>
  <c r="CU61" i="54" s="1"/>
  <c r="F5" i="54"/>
  <c r="E5" i="54"/>
  <c r="D5" i="54"/>
  <c r="DN60" i="54"/>
  <c r="B5" i="54"/>
  <c r="DA60" i="54" s="1"/>
  <c r="J2" i="54"/>
  <c r="FU67" i="54" s="1"/>
  <c r="I2" i="54"/>
  <c r="EP67" i="54" s="1"/>
  <c r="C2" i="54"/>
  <c r="B2" i="54"/>
  <c r="C183" i="53"/>
  <c r="B183" i="53"/>
  <c r="FU156" i="53"/>
  <c r="FO156" i="53"/>
  <c r="FI156" i="53"/>
  <c r="FC156" i="53"/>
  <c r="EW156" i="53"/>
  <c r="EQ156" i="53"/>
  <c r="EK156" i="53"/>
  <c r="EE156" i="53"/>
  <c r="DY156" i="53"/>
  <c r="DS156" i="53"/>
  <c r="DM156" i="53"/>
  <c r="DG156" i="53"/>
  <c r="DA156" i="53"/>
  <c r="CU156" i="53"/>
  <c r="CO156" i="53"/>
  <c r="CI156" i="53"/>
  <c r="CC156" i="53"/>
  <c r="BW156" i="53"/>
  <c r="BQ156" i="53"/>
  <c r="BK156" i="53"/>
  <c r="BE156" i="53"/>
  <c r="AY156" i="53"/>
  <c r="AS156" i="53"/>
  <c r="AM156" i="53"/>
  <c r="AG156" i="53"/>
  <c r="AA156" i="53"/>
  <c r="U156" i="53"/>
  <c r="O156" i="53"/>
  <c r="I156" i="53"/>
  <c r="C156" i="53"/>
  <c r="FU155" i="53"/>
  <c r="FO155" i="53"/>
  <c r="FI155" i="53"/>
  <c r="FC155" i="53"/>
  <c r="EW155" i="53"/>
  <c r="EQ155" i="53"/>
  <c r="EK155" i="53"/>
  <c r="EE155" i="53"/>
  <c r="DY155" i="53"/>
  <c r="DS155" i="53"/>
  <c r="DM155" i="53"/>
  <c r="DG155" i="53"/>
  <c r="DA155" i="53"/>
  <c r="CU155" i="53"/>
  <c r="CO155" i="53"/>
  <c r="CI155" i="53"/>
  <c r="CC155" i="53"/>
  <c r="BW155" i="53"/>
  <c r="BQ155" i="53"/>
  <c r="BK155" i="53"/>
  <c r="BE155" i="53"/>
  <c r="AY155" i="53"/>
  <c r="AS155" i="53"/>
  <c r="AM155" i="53"/>
  <c r="AG155" i="53"/>
  <c r="AA155" i="53"/>
  <c r="U155" i="53"/>
  <c r="O155" i="53"/>
  <c r="I155" i="53"/>
  <c r="C155" i="53"/>
  <c r="FU154" i="53"/>
  <c r="FO154" i="53"/>
  <c r="FI154" i="53"/>
  <c r="FC154" i="53"/>
  <c r="EW154" i="53"/>
  <c r="EQ154" i="53"/>
  <c r="EK154" i="53"/>
  <c r="EE154" i="53"/>
  <c r="DY154" i="53"/>
  <c r="DS154" i="53"/>
  <c r="DM154" i="53"/>
  <c r="DG154" i="53"/>
  <c r="DA154" i="53"/>
  <c r="CU154" i="53"/>
  <c r="CO154" i="53"/>
  <c r="CI154" i="53"/>
  <c r="CC154" i="53"/>
  <c r="BW154" i="53"/>
  <c r="BQ154" i="53"/>
  <c r="BK154" i="53"/>
  <c r="BE154" i="53"/>
  <c r="AY154" i="53"/>
  <c r="AS154" i="53"/>
  <c r="AM154" i="53"/>
  <c r="AG154" i="53"/>
  <c r="AA154" i="53"/>
  <c r="U154" i="53"/>
  <c r="O154" i="53"/>
  <c r="I154" i="53"/>
  <c r="C154" i="53"/>
  <c r="FU153" i="53"/>
  <c r="FO153" i="53"/>
  <c r="FI153" i="53"/>
  <c r="FC153" i="53"/>
  <c r="EW153" i="53"/>
  <c r="EQ153" i="53"/>
  <c r="EK153" i="53"/>
  <c r="EE153" i="53"/>
  <c r="DY153" i="53"/>
  <c r="DS153" i="53"/>
  <c r="DM153" i="53"/>
  <c r="DG153" i="53"/>
  <c r="DA153" i="53"/>
  <c r="CU153" i="53"/>
  <c r="CO153" i="53"/>
  <c r="CI153" i="53"/>
  <c r="CC153" i="53"/>
  <c r="BW153" i="53"/>
  <c r="BQ153" i="53"/>
  <c r="BK153" i="53"/>
  <c r="BE153" i="53"/>
  <c r="AY153" i="53"/>
  <c r="AS153" i="53"/>
  <c r="AM153" i="53"/>
  <c r="AG153" i="53"/>
  <c r="AA153" i="53"/>
  <c r="U153" i="53"/>
  <c r="O153" i="53"/>
  <c r="I153" i="53"/>
  <c r="C153" i="53"/>
  <c r="FU149" i="53"/>
  <c r="FO149" i="53"/>
  <c r="FI149" i="53"/>
  <c r="FC149" i="53"/>
  <c r="EW149" i="53"/>
  <c r="EQ149" i="53"/>
  <c r="EK149" i="53"/>
  <c r="EE149" i="53"/>
  <c r="DY149" i="53"/>
  <c r="DS149" i="53"/>
  <c r="DM149" i="53"/>
  <c r="DG149" i="53"/>
  <c r="DA149" i="53"/>
  <c r="CU149" i="53"/>
  <c r="CO149" i="53"/>
  <c r="CI149" i="53"/>
  <c r="CC149" i="53"/>
  <c r="BW149" i="53"/>
  <c r="BQ149" i="53"/>
  <c r="BK149" i="53"/>
  <c r="BE149" i="53"/>
  <c r="AY149" i="53"/>
  <c r="AS149" i="53"/>
  <c r="AM149" i="53"/>
  <c r="AG149" i="53"/>
  <c r="AA149" i="53"/>
  <c r="U149" i="53"/>
  <c r="O149" i="53"/>
  <c r="I149" i="53"/>
  <c r="C149" i="53"/>
  <c r="FU148" i="53"/>
  <c r="FO148" i="53"/>
  <c r="FI148" i="53"/>
  <c r="FC148" i="53"/>
  <c r="EW148" i="53"/>
  <c r="EQ148" i="53"/>
  <c r="EK148" i="53"/>
  <c r="EE148" i="53"/>
  <c r="DY148" i="53"/>
  <c r="DS148" i="53"/>
  <c r="DM148" i="53"/>
  <c r="DG148" i="53"/>
  <c r="DA148" i="53"/>
  <c r="CU148" i="53"/>
  <c r="CO148" i="53"/>
  <c r="CI148" i="53"/>
  <c r="CC148" i="53"/>
  <c r="BW148" i="53"/>
  <c r="BQ148" i="53"/>
  <c r="BK148" i="53"/>
  <c r="BE148" i="53"/>
  <c r="AY148" i="53"/>
  <c r="AS148" i="53"/>
  <c r="AM148" i="53"/>
  <c r="AG148" i="53"/>
  <c r="AA148" i="53"/>
  <c r="U148" i="53"/>
  <c r="O148" i="53"/>
  <c r="I148" i="53"/>
  <c r="C148" i="53"/>
  <c r="FU147" i="53"/>
  <c r="FO147" i="53"/>
  <c r="FI147" i="53"/>
  <c r="FC147" i="53"/>
  <c r="EW147" i="53"/>
  <c r="EQ147" i="53"/>
  <c r="EK147" i="53"/>
  <c r="EE147" i="53"/>
  <c r="DY147" i="53"/>
  <c r="DS147" i="53"/>
  <c r="DM147" i="53"/>
  <c r="DG147" i="53"/>
  <c r="DA147" i="53"/>
  <c r="CU147" i="53"/>
  <c r="CO147" i="53"/>
  <c r="CI147" i="53"/>
  <c r="CC147" i="53"/>
  <c r="BW147" i="53"/>
  <c r="BQ147" i="53"/>
  <c r="BK147" i="53"/>
  <c r="BE147" i="53"/>
  <c r="AY147" i="53"/>
  <c r="AS147" i="53"/>
  <c r="AM147" i="53"/>
  <c r="AG147" i="53"/>
  <c r="AA147" i="53"/>
  <c r="U147" i="53"/>
  <c r="O147" i="53"/>
  <c r="I147" i="53"/>
  <c r="C147" i="53"/>
  <c r="FU146" i="53"/>
  <c r="FO146" i="53"/>
  <c r="FI146" i="53"/>
  <c r="FC146" i="53"/>
  <c r="EW146" i="53"/>
  <c r="EQ146" i="53"/>
  <c r="EK146" i="53"/>
  <c r="EE146" i="53"/>
  <c r="DY146" i="53"/>
  <c r="DS146" i="53"/>
  <c r="DM146" i="53"/>
  <c r="DG146" i="53"/>
  <c r="DA146" i="53"/>
  <c r="CU146" i="53"/>
  <c r="CO146" i="53"/>
  <c r="CI146" i="53"/>
  <c r="CC146" i="53"/>
  <c r="BW146" i="53"/>
  <c r="BQ146" i="53"/>
  <c r="BK146" i="53"/>
  <c r="BE146" i="53"/>
  <c r="AY146" i="53"/>
  <c r="AS146" i="53"/>
  <c r="AM146" i="53"/>
  <c r="AG146" i="53"/>
  <c r="AA146" i="53"/>
  <c r="U146" i="53"/>
  <c r="O146" i="53"/>
  <c r="I146" i="53"/>
  <c r="C146" i="53"/>
  <c r="FV134" i="53"/>
  <c r="FU134" i="53"/>
  <c r="FT134" i="53"/>
  <c r="FP134" i="53"/>
  <c r="FO134" i="53"/>
  <c r="FN134" i="53"/>
  <c r="FJ134" i="53"/>
  <c r="FI134" i="53"/>
  <c r="FH134" i="53"/>
  <c r="FD134" i="53"/>
  <c r="FC134" i="53"/>
  <c r="FB134" i="53"/>
  <c r="EX134" i="53"/>
  <c r="EW134" i="53"/>
  <c r="EV134" i="53"/>
  <c r="ER134" i="53"/>
  <c r="EQ134" i="53"/>
  <c r="EP134" i="53"/>
  <c r="EL134" i="53"/>
  <c r="EK134" i="53"/>
  <c r="EJ134" i="53"/>
  <c r="EF134" i="53"/>
  <c r="EE134" i="53"/>
  <c r="ED134" i="53"/>
  <c r="DZ134" i="53"/>
  <c r="DY134" i="53"/>
  <c r="DX134" i="53"/>
  <c r="DT134" i="53"/>
  <c r="DS134" i="53"/>
  <c r="DR134" i="53"/>
  <c r="DN134" i="53"/>
  <c r="DM134" i="53"/>
  <c r="DL134" i="53"/>
  <c r="DH134" i="53"/>
  <c r="DG134" i="53"/>
  <c r="DF134" i="53"/>
  <c r="DB134" i="53"/>
  <c r="DA134" i="53"/>
  <c r="CZ134" i="53"/>
  <c r="CV134" i="53"/>
  <c r="CU134" i="53"/>
  <c r="CT134" i="53"/>
  <c r="CP134" i="53"/>
  <c r="CO134" i="53"/>
  <c r="CN134" i="53"/>
  <c r="CJ134" i="53"/>
  <c r="CI134" i="53"/>
  <c r="CH134" i="53"/>
  <c r="CD134" i="53"/>
  <c r="CC134" i="53"/>
  <c r="CB134" i="53"/>
  <c r="BX134" i="53"/>
  <c r="BW134" i="53"/>
  <c r="BV134" i="53"/>
  <c r="BR134" i="53"/>
  <c r="BQ134" i="53"/>
  <c r="BP134" i="53"/>
  <c r="BL134" i="53"/>
  <c r="BK134" i="53"/>
  <c r="BJ134" i="53"/>
  <c r="BF134" i="53"/>
  <c r="BE134" i="53"/>
  <c r="BD134" i="53"/>
  <c r="AZ134" i="53"/>
  <c r="AY134" i="53"/>
  <c r="AX134" i="53"/>
  <c r="AT134" i="53"/>
  <c r="AS134" i="53"/>
  <c r="AR134" i="53"/>
  <c r="AN134" i="53"/>
  <c r="AM134" i="53"/>
  <c r="AL134" i="53"/>
  <c r="AH134" i="53"/>
  <c r="AG134" i="53"/>
  <c r="AF134" i="53"/>
  <c r="AB134" i="53"/>
  <c r="AA134" i="53"/>
  <c r="Z134" i="53"/>
  <c r="V134" i="53"/>
  <c r="U134" i="53"/>
  <c r="T134" i="53"/>
  <c r="P134" i="53"/>
  <c r="O134" i="53"/>
  <c r="N134" i="53"/>
  <c r="J134" i="53"/>
  <c r="I134" i="53"/>
  <c r="H134" i="53"/>
  <c r="D134" i="53"/>
  <c r="C134" i="53"/>
  <c r="B134" i="53"/>
  <c r="K51" i="53"/>
  <c r="K50" i="53"/>
  <c r="AO50" i="53" s="1"/>
  <c r="AW50" i="53" s="1"/>
  <c r="K49" i="53"/>
  <c r="K48" i="53"/>
  <c r="AO48" i="53" s="1"/>
  <c r="AW48" i="53" s="1"/>
  <c r="K47" i="53"/>
  <c r="K46" i="53"/>
  <c r="AO46" i="53" s="1"/>
  <c r="AW46" i="53" s="1"/>
  <c r="K45" i="53"/>
  <c r="K44" i="53"/>
  <c r="AO44" i="53" s="1"/>
  <c r="AW44" i="53" s="1"/>
  <c r="K43" i="53"/>
  <c r="K42" i="53"/>
  <c r="F212" i="53" s="1"/>
  <c r="K41" i="53"/>
  <c r="K40" i="53"/>
  <c r="K39" i="53"/>
  <c r="AO39" i="53" s="1"/>
  <c r="AW39" i="53" s="1"/>
  <c r="K38" i="53"/>
  <c r="K37" i="53"/>
  <c r="AO37" i="53" s="1"/>
  <c r="AW37" i="53" s="1"/>
  <c r="W16" i="53"/>
  <c r="AB51" i="53" s="1"/>
  <c r="R14" i="53"/>
  <c r="Q14" i="53"/>
  <c r="P14" i="53"/>
  <c r="O14" i="53"/>
  <c r="N14" i="53"/>
  <c r="F14" i="53"/>
  <c r="F15" i="53" s="1"/>
  <c r="J13" i="53"/>
  <c r="R13" i="53" s="1"/>
  <c r="H13" i="53"/>
  <c r="I13" i="53" s="1"/>
  <c r="R11" i="53" s="1"/>
  <c r="J12" i="53"/>
  <c r="Q9" i="53" s="1"/>
  <c r="I12" i="53"/>
  <c r="Q11" i="53" s="1"/>
  <c r="H12" i="53"/>
  <c r="Q8" i="53" s="1"/>
  <c r="F12" i="53"/>
  <c r="J11" i="53"/>
  <c r="P13" i="53" s="1"/>
  <c r="I11" i="53"/>
  <c r="P11" i="53" s="1"/>
  <c r="H11" i="53"/>
  <c r="P8" i="53" s="1"/>
  <c r="J10" i="53"/>
  <c r="O9" i="53" s="1"/>
  <c r="I10" i="53"/>
  <c r="O11" i="53" s="1"/>
  <c r="H10" i="53"/>
  <c r="O8" i="53" s="1"/>
  <c r="AJ16" i="53"/>
  <c r="AG17" i="53"/>
  <c r="W17" i="53"/>
  <c r="F8" i="53"/>
  <c r="E8" i="53"/>
  <c r="D8" i="53"/>
  <c r="C8" i="53"/>
  <c r="EL63" i="53" s="1"/>
  <c r="B8" i="53"/>
  <c r="EW63" i="53" s="1"/>
  <c r="AJ7" i="53"/>
  <c r="AL16" i="53" s="1"/>
  <c r="AE7" i="53"/>
  <c r="AG16" i="53" s="1"/>
  <c r="Z7" i="53"/>
  <c r="AB16" i="53" s="1"/>
  <c r="L7" i="53"/>
  <c r="K7" i="53"/>
  <c r="J7" i="53"/>
  <c r="F7" i="53"/>
  <c r="DY141" i="53" s="1"/>
  <c r="E7" i="53"/>
  <c r="D7" i="53"/>
  <c r="C7" i="53"/>
  <c r="EX62" i="53" s="1"/>
  <c r="B7" i="53"/>
  <c r="EQ62" i="53" s="1"/>
  <c r="L6" i="53"/>
  <c r="K6" i="53"/>
  <c r="J6" i="53"/>
  <c r="F6" i="53"/>
  <c r="DM140" i="53" s="1"/>
  <c r="DM162" i="53" s="1"/>
  <c r="DN162" i="53" s="1"/>
  <c r="E6" i="53"/>
  <c r="D6" i="53"/>
  <c r="C6" i="53"/>
  <c r="EL61" i="53" s="1"/>
  <c r="B6" i="53"/>
  <c r="EE61" i="53" s="1"/>
  <c r="F5" i="53"/>
  <c r="E5" i="53"/>
  <c r="D5" i="53"/>
  <c r="C5" i="53"/>
  <c r="EX60" i="53" s="1"/>
  <c r="B5" i="53"/>
  <c r="FI60" i="53" s="1"/>
  <c r="J2" i="53"/>
  <c r="AS67" i="53" s="1"/>
  <c r="I2" i="53"/>
  <c r="ED67" i="53" s="1"/>
  <c r="C2" i="53"/>
  <c r="B2" i="53"/>
  <c r="C183" i="52"/>
  <c r="B183" i="52"/>
  <c r="FU156" i="52"/>
  <c r="FO156" i="52"/>
  <c r="FI156" i="52"/>
  <c r="FC156" i="52"/>
  <c r="EW156" i="52"/>
  <c r="EQ156" i="52"/>
  <c r="EK156" i="52"/>
  <c r="EE156" i="52"/>
  <c r="DY156" i="52"/>
  <c r="DS156" i="52"/>
  <c r="DM156" i="52"/>
  <c r="DG156" i="52"/>
  <c r="DA156" i="52"/>
  <c r="CU156" i="52"/>
  <c r="CO156" i="52"/>
  <c r="CI156" i="52"/>
  <c r="CC156" i="52"/>
  <c r="BW156" i="52"/>
  <c r="BQ156" i="52"/>
  <c r="BK156" i="52"/>
  <c r="BE156" i="52"/>
  <c r="AY156" i="52"/>
  <c r="AS156" i="52"/>
  <c r="AM156" i="52"/>
  <c r="AG156" i="52"/>
  <c r="AA156" i="52"/>
  <c r="U156" i="52"/>
  <c r="O156" i="52"/>
  <c r="I156" i="52"/>
  <c r="C156" i="52"/>
  <c r="FU155" i="52"/>
  <c r="FO155" i="52"/>
  <c r="FI155" i="52"/>
  <c r="FC155" i="52"/>
  <c r="EW155" i="52"/>
  <c r="EQ155" i="52"/>
  <c r="EK155" i="52"/>
  <c r="EE155" i="52"/>
  <c r="DY155" i="52"/>
  <c r="DS155" i="52"/>
  <c r="DM155" i="52"/>
  <c r="DG155" i="52"/>
  <c r="DA155" i="52"/>
  <c r="CU155" i="52"/>
  <c r="CO155" i="52"/>
  <c r="CI155" i="52"/>
  <c r="CC155" i="52"/>
  <c r="BW155" i="52"/>
  <c r="BQ155" i="52"/>
  <c r="BK155" i="52"/>
  <c r="BE155" i="52"/>
  <c r="AY155" i="52"/>
  <c r="AS155" i="52"/>
  <c r="AM155" i="52"/>
  <c r="AG155" i="52"/>
  <c r="AA155" i="52"/>
  <c r="U155" i="52"/>
  <c r="O155" i="52"/>
  <c r="I155" i="52"/>
  <c r="C155" i="52"/>
  <c r="FU154" i="52"/>
  <c r="FO154" i="52"/>
  <c r="FI154" i="52"/>
  <c r="FC154" i="52"/>
  <c r="EW154" i="52"/>
  <c r="EQ154" i="52"/>
  <c r="EK154" i="52"/>
  <c r="EE154" i="52"/>
  <c r="DY154" i="52"/>
  <c r="DS154" i="52"/>
  <c r="DM154" i="52"/>
  <c r="DG154" i="52"/>
  <c r="DA154" i="52"/>
  <c r="CU154" i="52"/>
  <c r="CO154" i="52"/>
  <c r="CI154" i="52"/>
  <c r="CC154" i="52"/>
  <c r="BW154" i="52"/>
  <c r="BQ154" i="52"/>
  <c r="BK154" i="52"/>
  <c r="BE154" i="52"/>
  <c r="AY154" i="52"/>
  <c r="AS154" i="52"/>
  <c r="AM154" i="52"/>
  <c r="AG154" i="52"/>
  <c r="AA154" i="52"/>
  <c r="U154" i="52"/>
  <c r="O154" i="52"/>
  <c r="I154" i="52"/>
  <c r="C154" i="52"/>
  <c r="FU153" i="52"/>
  <c r="FO153" i="52"/>
  <c r="FI153" i="52"/>
  <c r="FC153" i="52"/>
  <c r="EW153" i="52"/>
  <c r="EQ153" i="52"/>
  <c r="EK153" i="52"/>
  <c r="EE153" i="52"/>
  <c r="DY153" i="52"/>
  <c r="DS153" i="52"/>
  <c r="DM153" i="52"/>
  <c r="DG153" i="52"/>
  <c r="DA153" i="52"/>
  <c r="CU153" i="52"/>
  <c r="CO153" i="52"/>
  <c r="CI153" i="52"/>
  <c r="CC153" i="52"/>
  <c r="BW153" i="52"/>
  <c r="BQ153" i="52"/>
  <c r="BK153" i="52"/>
  <c r="BE153" i="52"/>
  <c r="AY153" i="52"/>
  <c r="AS153" i="52"/>
  <c r="AM153" i="52"/>
  <c r="AG153" i="52"/>
  <c r="AA153" i="52"/>
  <c r="U153" i="52"/>
  <c r="O153" i="52"/>
  <c r="I153" i="52"/>
  <c r="C153" i="52"/>
  <c r="FU149" i="52"/>
  <c r="FO149" i="52"/>
  <c r="FI149" i="52"/>
  <c r="FC149" i="52"/>
  <c r="EW149" i="52"/>
  <c r="EQ149" i="52"/>
  <c r="EK149" i="52"/>
  <c r="EE149" i="52"/>
  <c r="DY149" i="52"/>
  <c r="DS149" i="52"/>
  <c r="DM149" i="52"/>
  <c r="DG149" i="52"/>
  <c r="DA149" i="52"/>
  <c r="CU149" i="52"/>
  <c r="CO149" i="52"/>
  <c r="CI149" i="52"/>
  <c r="CC149" i="52"/>
  <c r="BW149" i="52"/>
  <c r="BQ149" i="52"/>
  <c r="BK149" i="52"/>
  <c r="BE149" i="52"/>
  <c r="AY149" i="52"/>
  <c r="AS149" i="52"/>
  <c r="AM149" i="52"/>
  <c r="AG149" i="52"/>
  <c r="AA149" i="52"/>
  <c r="U149" i="52"/>
  <c r="O149" i="52"/>
  <c r="I149" i="52"/>
  <c r="C149" i="52"/>
  <c r="FU148" i="52"/>
  <c r="FO148" i="52"/>
  <c r="FI148" i="52"/>
  <c r="FC148" i="52"/>
  <c r="EW148" i="52"/>
  <c r="EQ148" i="52"/>
  <c r="EK148" i="52"/>
  <c r="EE148" i="52"/>
  <c r="DY148" i="52"/>
  <c r="DS148" i="52"/>
  <c r="DM148" i="52"/>
  <c r="DG148" i="52"/>
  <c r="DA148" i="52"/>
  <c r="CU148" i="52"/>
  <c r="CO148" i="52"/>
  <c r="CI148" i="52"/>
  <c r="CC148" i="52"/>
  <c r="BW148" i="52"/>
  <c r="BQ148" i="52"/>
  <c r="BK148" i="52"/>
  <c r="BE148" i="52"/>
  <c r="AY148" i="52"/>
  <c r="AS148" i="52"/>
  <c r="AM148" i="52"/>
  <c r="AG148" i="52"/>
  <c r="AA148" i="52"/>
  <c r="U148" i="52"/>
  <c r="O148" i="52"/>
  <c r="I148" i="52"/>
  <c r="C148" i="52"/>
  <c r="FU147" i="52"/>
  <c r="FO147" i="52"/>
  <c r="FI147" i="52"/>
  <c r="FC147" i="52"/>
  <c r="EW147" i="52"/>
  <c r="EQ147" i="52"/>
  <c r="EK147" i="52"/>
  <c r="EE147" i="52"/>
  <c r="DY147" i="52"/>
  <c r="DS147" i="52"/>
  <c r="DM147" i="52"/>
  <c r="DG147" i="52"/>
  <c r="DA147" i="52"/>
  <c r="CU147" i="52"/>
  <c r="CO147" i="52"/>
  <c r="CI147" i="52"/>
  <c r="CC147" i="52"/>
  <c r="BW147" i="52"/>
  <c r="BQ147" i="52"/>
  <c r="BK147" i="52"/>
  <c r="BE147" i="52"/>
  <c r="AY147" i="52"/>
  <c r="AS147" i="52"/>
  <c r="AM147" i="52"/>
  <c r="AG147" i="52"/>
  <c r="AA147" i="52"/>
  <c r="U147" i="52"/>
  <c r="O147" i="52"/>
  <c r="I147" i="52"/>
  <c r="C147" i="52"/>
  <c r="FU146" i="52"/>
  <c r="FO146" i="52"/>
  <c r="FI146" i="52"/>
  <c r="FC146" i="52"/>
  <c r="EW146" i="52"/>
  <c r="EQ146" i="52"/>
  <c r="EK146" i="52"/>
  <c r="EE146" i="52"/>
  <c r="DY146" i="52"/>
  <c r="DS146" i="52"/>
  <c r="DM146" i="52"/>
  <c r="DG146" i="52"/>
  <c r="DA146" i="52"/>
  <c r="CU146" i="52"/>
  <c r="CO146" i="52"/>
  <c r="CI146" i="52"/>
  <c r="CC146" i="52"/>
  <c r="BW146" i="52"/>
  <c r="BQ146" i="52"/>
  <c r="BK146" i="52"/>
  <c r="BE146" i="52"/>
  <c r="AY146" i="52"/>
  <c r="AS146" i="52"/>
  <c r="AM146" i="52"/>
  <c r="AG146" i="52"/>
  <c r="AA146" i="52"/>
  <c r="U146" i="52"/>
  <c r="O146" i="52"/>
  <c r="I146" i="52"/>
  <c r="C146" i="52"/>
  <c r="FV134" i="52"/>
  <c r="FU134" i="52"/>
  <c r="FT134" i="52"/>
  <c r="FP134" i="52"/>
  <c r="FO134" i="52"/>
  <c r="FN134" i="52"/>
  <c r="FJ134" i="52"/>
  <c r="FI134" i="52"/>
  <c r="FH134" i="52"/>
  <c r="FD134" i="52"/>
  <c r="FC134" i="52"/>
  <c r="FB134" i="52"/>
  <c r="EX134" i="52"/>
  <c r="EW134" i="52"/>
  <c r="EV134" i="52"/>
  <c r="ER134" i="52"/>
  <c r="EQ134" i="52"/>
  <c r="EP134" i="52"/>
  <c r="EL134" i="52"/>
  <c r="EK134" i="52"/>
  <c r="EJ134" i="52"/>
  <c r="EF134" i="52"/>
  <c r="EE134" i="52"/>
  <c r="ED134" i="52"/>
  <c r="DZ134" i="52"/>
  <c r="DY134" i="52"/>
  <c r="DX134" i="52"/>
  <c r="DT134" i="52"/>
  <c r="DS134" i="52"/>
  <c r="DR134" i="52"/>
  <c r="DN134" i="52"/>
  <c r="DM134" i="52"/>
  <c r="DL134" i="52"/>
  <c r="DH134" i="52"/>
  <c r="DG134" i="52"/>
  <c r="DF134" i="52"/>
  <c r="DB134" i="52"/>
  <c r="DA134" i="52"/>
  <c r="CZ134" i="52"/>
  <c r="CV134" i="52"/>
  <c r="CU134" i="52"/>
  <c r="CT134" i="52"/>
  <c r="CP134" i="52"/>
  <c r="CO134" i="52"/>
  <c r="CN134" i="52"/>
  <c r="CJ134" i="52"/>
  <c r="CI134" i="52"/>
  <c r="CH134" i="52"/>
  <c r="CD134" i="52"/>
  <c r="CC134" i="52"/>
  <c r="CB134" i="52"/>
  <c r="BX134" i="52"/>
  <c r="BW134" i="52"/>
  <c r="BV134" i="52"/>
  <c r="BR134" i="52"/>
  <c r="BQ134" i="52"/>
  <c r="BP134" i="52"/>
  <c r="BL134" i="52"/>
  <c r="BK134" i="52"/>
  <c r="BJ134" i="52"/>
  <c r="BF134" i="52"/>
  <c r="BE134" i="52"/>
  <c r="BD134" i="52"/>
  <c r="AZ134" i="52"/>
  <c r="AY134" i="52"/>
  <c r="AX134" i="52"/>
  <c r="AT134" i="52"/>
  <c r="AS134" i="52"/>
  <c r="AR134" i="52"/>
  <c r="AN134" i="52"/>
  <c r="AM134" i="52"/>
  <c r="AL134" i="52"/>
  <c r="AH134" i="52"/>
  <c r="AG134" i="52"/>
  <c r="AF134" i="52"/>
  <c r="AB134" i="52"/>
  <c r="AA134" i="52"/>
  <c r="Z134" i="52"/>
  <c r="V134" i="52"/>
  <c r="U134" i="52"/>
  <c r="T134" i="52"/>
  <c r="P134" i="52"/>
  <c r="O134" i="52"/>
  <c r="N134" i="52"/>
  <c r="J134" i="52"/>
  <c r="I134" i="52"/>
  <c r="H134" i="52"/>
  <c r="D134" i="52"/>
  <c r="C134" i="52"/>
  <c r="B134" i="52"/>
  <c r="K51" i="52"/>
  <c r="F221" i="52" s="1"/>
  <c r="K50" i="52"/>
  <c r="K49" i="52"/>
  <c r="K48" i="52"/>
  <c r="K47" i="52"/>
  <c r="AO47" i="52" s="1"/>
  <c r="AW47" i="52" s="1"/>
  <c r="K46" i="52"/>
  <c r="K45" i="52"/>
  <c r="K44" i="52"/>
  <c r="K43" i="52"/>
  <c r="AO43" i="52" s="1"/>
  <c r="AW43" i="52" s="1"/>
  <c r="K42" i="52"/>
  <c r="W16" i="52"/>
  <c r="AG51" i="52" s="1"/>
  <c r="R14" i="52"/>
  <c r="Q14" i="52"/>
  <c r="P14" i="52"/>
  <c r="O14" i="52"/>
  <c r="N14" i="52"/>
  <c r="F14" i="52"/>
  <c r="F15" i="52" s="1"/>
  <c r="J13" i="52"/>
  <c r="R13" i="52" s="1"/>
  <c r="H13" i="52"/>
  <c r="I13" i="52" s="1"/>
  <c r="R11" i="52" s="1"/>
  <c r="J12" i="52"/>
  <c r="Q13" i="52" s="1"/>
  <c r="I12" i="52"/>
  <c r="Q11" i="52" s="1"/>
  <c r="H12" i="52"/>
  <c r="Q8" i="52" s="1"/>
  <c r="F12" i="52"/>
  <c r="J11" i="52"/>
  <c r="P13" i="52" s="1"/>
  <c r="I11" i="52"/>
  <c r="P11" i="52" s="1"/>
  <c r="H11" i="52"/>
  <c r="P8" i="52" s="1"/>
  <c r="J10" i="52"/>
  <c r="O13" i="52" s="1"/>
  <c r="I10" i="52"/>
  <c r="O11" i="52" s="1"/>
  <c r="H10" i="52"/>
  <c r="O8" i="52" s="1"/>
  <c r="AL17" i="52"/>
  <c r="AG17" i="52"/>
  <c r="AB17" i="52"/>
  <c r="U16" i="52"/>
  <c r="F8" i="52"/>
  <c r="EW142" i="52" s="1"/>
  <c r="E8" i="52"/>
  <c r="D8" i="52"/>
  <c r="C8" i="52"/>
  <c r="EL63" i="52" s="1"/>
  <c r="B8" i="52"/>
  <c r="CI63" i="52" s="1"/>
  <c r="AJ7" i="52"/>
  <c r="AL16" i="52" s="1"/>
  <c r="AE7" i="52"/>
  <c r="AG16" i="52" s="1"/>
  <c r="Z7" i="52"/>
  <c r="AB16" i="52" s="1"/>
  <c r="L7" i="52"/>
  <c r="K7" i="52"/>
  <c r="J7" i="52"/>
  <c r="F7" i="52"/>
  <c r="E7" i="52"/>
  <c r="D7" i="52"/>
  <c r="C7" i="52"/>
  <c r="FV62" i="52" s="1"/>
  <c r="B7" i="52"/>
  <c r="FC62" i="52" s="1"/>
  <c r="L6" i="52"/>
  <c r="K6" i="52"/>
  <c r="J6" i="52"/>
  <c r="F6" i="52"/>
  <c r="E6" i="52"/>
  <c r="D6" i="52"/>
  <c r="C6" i="52"/>
  <c r="FJ61" i="52" s="1"/>
  <c r="B6" i="52"/>
  <c r="EQ61" i="52" s="1"/>
  <c r="F5" i="52"/>
  <c r="E5" i="52"/>
  <c r="D5" i="52"/>
  <c r="C5" i="52"/>
  <c r="FJ60" i="52" s="1"/>
  <c r="B5" i="52"/>
  <c r="FO60" i="52" s="1"/>
  <c r="J2" i="52"/>
  <c r="FI67" i="52" s="1"/>
  <c r="I2" i="52"/>
  <c r="ED67" i="52" s="1"/>
  <c r="C2" i="52"/>
  <c r="B2" i="52"/>
  <c r="C183" i="51"/>
  <c r="B183" i="51"/>
  <c r="FU156" i="51"/>
  <c r="FO156" i="51"/>
  <c r="FI156" i="51"/>
  <c r="FC156" i="51"/>
  <c r="EW156" i="51"/>
  <c r="EQ156" i="51"/>
  <c r="EK156" i="51"/>
  <c r="EE156" i="51"/>
  <c r="DY156" i="51"/>
  <c r="DS156" i="51"/>
  <c r="DM156" i="51"/>
  <c r="DG156" i="51"/>
  <c r="DA156" i="51"/>
  <c r="CU156" i="51"/>
  <c r="CO156" i="51"/>
  <c r="CI156" i="51"/>
  <c r="CC156" i="51"/>
  <c r="BW156" i="51"/>
  <c r="BQ156" i="51"/>
  <c r="BK156" i="51"/>
  <c r="BE156" i="51"/>
  <c r="AY156" i="51"/>
  <c r="AS156" i="51"/>
  <c r="AM156" i="51"/>
  <c r="AG156" i="51"/>
  <c r="AA156" i="51"/>
  <c r="U156" i="51"/>
  <c r="O156" i="51"/>
  <c r="I156" i="51"/>
  <c r="C156" i="51"/>
  <c r="FU155" i="51"/>
  <c r="FO155" i="51"/>
  <c r="FI155" i="51"/>
  <c r="FC155" i="51"/>
  <c r="EW155" i="51"/>
  <c r="EQ155" i="51"/>
  <c r="EK155" i="51"/>
  <c r="EE155" i="51"/>
  <c r="DY155" i="51"/>
  <c r="DS155" i="51"/>
  <c r="DM155" i="51"/>
  <c r="DG155" i="51"/>
  <c r="DA155" i="51"/>
  <c r="CU155" i="51"/>
  <c r="CO155" i="51"/>
  <c r="CI155" i="51"/>
  <c r="CC155" i="51"/>
  <c r="BW155" i="51"/>
  <c r="BQ155" i="51"/>
  <c r="BK155" i="51"/>
  <c r="BE155" i="51"/>
  <c r="AY155" i="51"/>
  <c r="AS155" i="51"/>
  <c r="AM155" i="51"/>
  <c r="AG155" i="51"/>
  <c r="AA155" i="51"/>
  <c r="U155" i="51"/>
  <c r="O155" i="51"/>
  <c r="I155" i="51"/>
  <c r="C155" i="51"/>
  <c r="FU154" i="51"/>
  <c r="FO154" i="51"/>
  <c r="FI154" i="51"/>
  <c r="FC154" i="51"/>
  <c r="EW154" i="51"/>
  <c r="EQ154" i="51"/>
  <c r="EK154" i="51"/>
  <c r="EE154" i="51"/>
  <c r="DY154" i="51"/>
  <c r="DS154" i="51"/>
  <c r="DM154" i="51"/>
  <c r="DG154" i="51"/>
  <c r="DA154" i="51"/>
  <c r="CU154" i="51"/>
  <c r="CO154" i="51"/>
  <c r="CI154" i="51"/>
  <c r="CC154" i="51"/>
  <c r="BW154" i="51"/>
  <c r="BQ154" i="51"/>
  <c r="BK154" i="51"/>
  <c r="BE154" i="51"/>
  <c r="AY154" i="51"/>
  <c r="AS154" i="51"/>
  <c r="AM154" i="51"/>
  <c r="AG154" i="51"/>
  <c r="AA154" i="51"/>
  <c r="U154" i="51"/>
  <c r="O154" i="51"/>
  <c r="I154" i="51"/>
  <c r="C154" i="51"/>
  <c r="FU153" i="51"/>
  <c r="FO153" i="51"/>
  <c r="FI153" i="51"/>
  <c r="FC153" i="51"/>
  <c r="EW153" i="51"/>
  <c r="EQ153" i="51"/>
  <c r="EK153" i="51"/>
  <c r="EE153" i="51"/>
  <c r="DY153" i="51"/>
  <c r="DS153" i="51"/>
  <c r="DM153" i="51"/>
  <c r="DG153" i="51"/>
  <c r="DA153" i="51"/>
  <c r="CU153" i="51"/>
  <c r="CO153" i="51"/>
  <c r="CI153" i="51"/>
  <c r="CC153" i="51"/>
  <c r="BW153" i="51"/>
  <c r="BQ153" i="51"/>
  <c r="BK153" i="51"/>
  <c r="BE153" i="51"/>
  <c r="AY153" i="51"/>
  <c r="AS153" i="51"/>
  <c r="AM153" i="51"/>
  <c r="AG153" i="51"/>
  <c r="AA153" i="51"/>
  <c r="U153" i="51"/>
  <c r="O153" i="51"/>
  <c r="I153" i="51"/>
  <c r="C153" i="51"/>
  <c r="FU149" i="51"/>
  <c r="FO149" i="51"/>
  <c r="FI149" i="51"/>
  <c r="FC149" i="51"/>
  <c r="EW149" i="51"/>
  <c r="EQ149" i="51"/>
  <c r="EK149" i="51"/>
  <c r="EE149" i="51"/>
  <c r="DY149" i="51"/>
  <c r="DS149" i="51"/>
  <c r="DM149" i="51"/>
  <c r="DG149" i="51"/>
  <c r="DA149" i="51"/>
  <c r="CU149" i="51"/>
  <c r="CO149" i="51"/>
  <c r="CI149" i="51"/>
  <c r="CC149" i="51"/>
  <c r="BW149" i="51"/>
  <c r="BQ149" i="51"/>
  <c r="BK149" i="51"/>
  <c r="BE149" i="51"/>
  <c r="AY149" i="51"/>
  <c r="AS149" i="51"/>
  <c r="AM149" i="51"/>
  <c r="AG149" i="51"/>
  <c r="AA149" i="51"/>
  <c r="U149" i="51"/>
  <c r="O149" i="51"/>
  <c r="I149" i="51"/>
  <c r="C149" i="51"/>
  <c r="FU148" i="51"/>
  <c r="FO148" i="51"/>
  <c r="FI148" i="51"/>
  <c r="FC148" i="51"/>
  <c r="EW148" i="51"/>
  <c r="EQ148" i="51"/>
  <c r="EK148" i="51"/>
  <c r="EE148" i="51"/>
  <c r="DY148" i="51"/>
  <c r="DS148" i="51"/>
  <c r="DM148" i="51"/>
  <c r="DG148" i="51"/>
  <c r="DA148" i="51"/>
  <c r="CU148" i="51"/>
  <c r="CO148" i="51"/>
  <c r="CI148" i="51"/>
  <c r="CC148" i="51"/>
  <c r="BW148" i="51"/>
  <c r="BQ148" i="51"/>
  <c r="BK148" i="51"/>
  <c r="BE148" i="51"/>
  <c r="AY148" i="51"/>
  <c r="AS148" i="51"/>
  <c r="AM148" i="51"/>
  <c r="AG148" i="51"/>
  <c r="AA148" i="51"/>
  <c r="U148" i="51"/>
  <c r="O148" i="51"/>
  <c r="I148" i="51"/>
  <c r="C148" i="51"/>
  <c r="FU147" i="51"/>
  <c r="FO147" i="51"/>
  <c r="FI147" i="51"/>
  <c r="FC147" i="51"/>
  <c r="EW147" i="51"/>
  <c r="EQ147" i="51"/>
  <c r="EK147" i="51"/>
  <c r="EE147" i="51"/>
  <c r="DY147" i="51"/>
  <c r="DS147" i="51"/>
  <c r="DM147" i="51"/>
  <c r="DG147" i="51"/>
  <c r="DA147" i="51"/>
  <c r="CU147" i="51"/>
  <c r="CO147" i="51"/>
  <c r="CI147" i="51"/>
  <c r="CC147" i="51"/>
  <c r="BW147" i="51"/>
  <c r="BQ147" i="51"/>
  <c r="BK147" i="51"/>
  <c r="BE147" i="51"/>
  <c r="AY147" i="51"/>
  <c r="AS147" i="51"/>
  <c r="AM147" i="51"/>
  <c r="AG147" i="51"/>
  <c r="AA147" i="51"/>
  <c r="U147" i="51"/>
  <c r="O147" i="51"/>
  <c r="I147" i="51"/>
  <c r="C147" i="51"/>
  <c r="FU146" i="51"/>
  <c r="FO146" i="51"/>
  <c r="FI146" i="51"/>
  <c r="FC146" i="51"/>
  <c r="EW146" i="51"/>
  <c r="EQ146" i="51"/>
  <c r="EK146" i="51"/>
  <c r="EE146" i="51"/>
  <c r="DY146" i="51"/>
  <c r="DS146" i="51"/>
  <c r="DM146" i="51"/>
  <c r="DG146" i="51"/>
  <c r="DA146" i="51"/>
  <c r="CU146" i="51"/>
  <c r="CO146" i="51"/>
  <c r="CI146" i="51"/>
  <c r="CC146" i="51"/>
  <c r="BW146" i="51"/>
  <c r="BQ146" i="51"/>
  <c r="BK146" i="51"/>
  <c r="BE146" i="51"/>
  <c r="AY146" i="51"/>
  <c r="AS146" i="51"/>
  <c r="AM146" i="51"/>
  <c r="AG146" i="51"/>
  <c r="AA146" i="51"/>
  <c r="U146" i="51"/>
  <c r="O146" i="51"/>
  <c r="I146" i="51"/>
  <c r="C146" i="51"/>
  <c r="FV134" i="51"/>
  <c r="FU134" i="51"/>
  <c r="FT134" i="51"/>
  <c r="FP134" i="51"/>
  <c r="FO134" i="51"/>
  <c r="FN134" i="51"/>
  <c r="FJ134" i="51"/>
  <c r="FI134" i="51"/>
  <c r="FH134" i="51"/>
  <c r="FD134" i="51"/>
  <c r="FC134" i="51"/>
  <c r="FB134" i="51"/>
  <c r="EX134" i="51"/>
  <c r="EW134" i="51"/>
  <c r="EV134" i="51"/>
  <c r="ER134" i="51"/>
  <c r="EQ134" i="51"/>
  <c r="EP134" i="51"/>
  <c r="EL134" i="51"/>
  <c r="EK134" i="51"/>
  <c r="EJ134" i="51"/>
  <c r="EF134" i="51"/>
  <c r="EE134" i="51"/>
  <c r="ED134" i="51"/>
  <c r="DZ134" i="51"/>
  <c r="DY134" i="51"/>
  <c r="DX134" i="51"/>
  <c r="DT134" i="51"/>
  <c r="DS134" i="51"/>
  <c r="DR134" i="51"/>
  <c r="DN134" i="51"/>
  <c r="DM134" i="51"/>
  <c r="DL134" i="51"/>
  <c r="DH134" i="51"/>
  <c r="DG134" i="51"/>
  <c r="DF134" i="51"/>
  <c r="DB134" i="51"/>
  <c r="DA134" i="51"/>
  <c r="CZ134" i="51"/>
  <c r="CV134" i="51"/>
  <c r="CU134" i="51"/>
  <c r="CT134" i="51"/>
  <c r="CP134" i="51"/>
  <c r="CO134" i="51"/>
  <c r="CN134" i="51"/>
  <c r="CJ134" i="51"/>
  <c r="CI134" i="51"/>
  <c r="CH134" i="51"/>
  <c r="CD134" i="51"/>
  <c r="CC134" i="51"/>
  <c r="CB134" i="51"/>
  <c r="BX134" i="51"/>
  <c r="BW134" i="51"/>
  <c r="BV134" i="51"/>
  <c r="BR134" i="51"/>
  <c r="BQ134" i="51"/>
  <c r="BP134" i="51"/>
  <c r="BL134" i="51"/>
  <c r="BK134" i="51"/>
  <c r="BJ134" i="51"/>
  <c r="BF134" i="51"/>
  <c r="BE134" i="51"/>
  <c r="BD134" i="51"/>
  <c r="AZ134" i="51"/>
  <c r="AY134" i="51"/>
  <c r="AX134" i="51"/>
  <c r="AT134" i="51"/>
  <c r="AS134" i="51"/>
  <c r="AR134" i="51"/>
  <c r="AN134" i="51"/>
  <c r="AM134" i="51"/>
  <c r="AL134" i="51"/>
  <c r="AH134" i="51"/>
  <c r="AG134" i="51"/>
  <c r="AF134" i="51"/>
  <c r="AB134" i="51"/>
  <c r="AA134" i="51"/>
  <c r="Z134" i="51"/>
  <c r="V134" i="51"/>
  <c r="U134" i="51"/>
  <c r="T134" i="51"/>
  <c r="P134" i="51"/>
  <c r="O134" i="51"/>
  <c r="N134" i="51"/>
  <c r="J134" i="51"/>
  <c r="I134" i="51"/>
  <c r="H134" i="51"/>
  <c r="D134" i="51"/>
  <c r="C134" i="51"/>
  <c r="B134" i="51"/>
  <c r="K51" i="51"/>
  <c r="AO51" i="51" s="1"/>
  <c r="AW51" i="51" s="1"/>
  <c r="K50" i="51"/>
  <c r="AO50" i="51" s="1"/>
  <c r="AW50" i="51" s="1"/>
  <c r="K49" i="51"/>
  <c r="AO49" i="51" s="1"/>
  <c r="AW49" i="51" s="1"/>
  <c r="K48" i="51"/>
  <c r="AO48" i="51" s="1"/>
  <c r="AW48" i="51" s="1"/>
  <c r="K47" i="51"/>
  <c r="AO47" i="51" s="1"/>
  <c r="AW47" i="51" s="1"/>
  <c r="W16" i="51"/>
  <c r="AL51" i="51" s="1"/>
  <c r="R14" i="51"/>
  <c r="Q14" i="51"/>
  <c r="P14" i="51"/>
  <c r="O14" i="51"/>
  <c r="N14" i="51"/>
  <c r="F14" i="51"/>
  <c r="F15" i="51" s="1"/>
  <c r="J13" i="51"/>
  <c r="R13" i="51" s="1"/>
  <c r="H13" i="51"/>
  <c r="I13" i="51" s="1"/>
  <c r="R11" i="51" s="1"/>
  <c r="J12" i="51"/>
  <c r="Q13" i="51" s="1"/>
  <c r="I12" i="51"/>
  <c r="Q11" i="51" s="1"/>
  <c r="H12" i="51"/>
  <c r="Q8" i="51" s="1"/>
  <c r="F12" i="51"/>
  <c r="J11" i="51"/>
  <c r="P13" i="51" s="1"/>
  <c r="I11" i="51"/>
  <c r="P11" i="51" s="1"/>
  <c r="H11" i="51"/>
  <c r="P8" i="51" s="1"/>
  <c r="J10" i="51"/>
  <c r="O13" i="51" s="1"/>
  <c r="I10" i="51"/>
  <c r="O11" i="51" s="1"/>
  <c r="H10" i="51"/>
  <c r="O8" i="51" s="1"/>
  <c r="AJ16" i="51"/>
  <c r="AE16" i="51"/>
  <c r="Z16" i="51"/>
  <c r="U16" i="51"/>
  <c r="F8" i="51"/>
  <c r="E8" i="51"/>
  <c r="D8" i="51"/>
  <c r="C8" i="51"/>
  <c r="FD63" i="51" s="1"/>
  <c r="B8" i="51"/>
  <c r="EW63" i="51" s="1"/>
  <c r="AJ7" i="51"/>
  <c r="AL16" i="51" s="1"/>
  <c r="AE7" i="51"/>
  <c r="AG16" i="51" s="1"/>
  <c r="Z7" i="51"/>
  <c r="AB16" i="51" s="1"/>
  <c r="L7" i="51"/>
  <c r="K7" i="51"/>
  <c r="J7" i="51"/>
  <c r="F7" i="51"/>
  <c r="E7" i="51"/>
  <c r="D7" i="51"/>
  <c r="C7" i="51"/>
  <c r="CV62" i="51" s="1"/>
  <c r="B7" i="51"/>
  <c r="CU62" i="51" s="1"/>
  <c r="L6" i="51"/>
  <c r="K6" i="51"/>
  <c r="J6" i="51"/>
  <c r="F6" i="51"/>
  <c r="E6" i="51"/>
  <c r="D6" i="51"/>
  <c r="C6" i="51"/>
  <c r="EF61" i="51" s="1"/>
  <c r="B6" i="51"/>
  <c r="EE61" i="51" s="1"/>
  <c r="F5" i="51"/>
  <c r="E5" i="51"/>
  <c r="D5" i="51"/>
  <c r="C5" i="51"/>
  <c r="EX60" i="51" s="1"/>
  <c r="B5" i="51"/>
  <c r="DM60" i="51" s="1"/>
  <c r="J2" i="51"/>
  <c r="FC67" i="51" s="1"/>
  <c r="I2" i="51"/>
  <c r="EV67" i="51" s="1"/>
  <c r="C2" i="51"/>
  <c r="B2" i="51"/>
  <c r="C183" i="50"/>
  <c r="B183" i="50"/>
  <c r="FU156" i="50"/>
  <c r="FO156" i="50"/>
  <c r="FI156" i="50"/>
  <c r="FC156" i="50"/>
  <c r="EW156" i="50"/>
  <c r="EQ156" i="50"/>
  <c r="EK156" i="50"/>
  <c r="EE156" i="50"/>
  <c r="DY156" i="50"/>
  <c r="DS156" i="50"/>
  <c r="DM156" i="50"/>
  <c r="DG156" i="50"/>
  <c r="DA156" i="50"/>
  <c r="CU156" i="50"/>
  <c r="CO156" i="50"/>
  <c r="CI156" i="50"/>
  <c r="CC156" i="50"/>
  <c r="BW156" i="50"/>
  <c r="BQ156" i="50"/>
  <c r="BK156" i="50"/>
  <c r="BE156" i="50"/>
  <c r="AY156" i="50"/>
  <c r="AS156" i="50"/>
  <c r="AM156" i="50"/>
  <c r="AG156" i="50"/>
  <c r="AA156" i="50"/>
  <c r="U156" i="50"/>
  <c r="O156" i="50"/>
  <c r="I156" i="50"/>
  <c r="C156" i="50"/>
  <c r="FU155" i="50"/>
  <c r="FO155" i="50"/>
  <c r="FI155" i="50"/>
  <c r="FC155" i="50"/>
  <c r="EW155" i="50"/>
  <c r="EQ155" i="50"/>
  <c r="EK155" i="50"/>
  <c r="EE155" i="50"/>
  <c r="DY155" i="50"/>
  <c r="DS155" i="50"/>
  <c r="DM155" i="50"/>
  <c r="DG155" i="50"/>
  <c r="DA155" i="50"/>
  <c r="CU155" i="50"/>
  <c r="CO155" i="50"/>
  <c r="CI155" i="50"/>
  <c r="CC155" i="50"/>
  <c r="BW155" i="50"/>
  <c r="BQ155" i="50"/>
  <c r="BK155" i="50"/>
  <c r="BE155" i="50"/>
  <c r="AY155" i="50"/>
  <c r="AS155" i="50"/>
  <c r="AM155" i="50"/>
  <c r="AG155" i="50"/>
  <c r="AA155" i="50"/>
  <c r="U155" i="50"/>
  <c r="O155" i="50"/>
  <c r="I155" i="50"/>
  <c r="C155" i="50"/>
  <c r="FU154" i="50"/>
  <c r="FO154" i="50"/>
  <c r="FI154" i="50"/>
  <c r="FC154" i="50"/>
  <c r="EW154" i="50"/>
  <c r="EQ154" i="50"/>
  <c r="EK154" i="50"/>
  <c r="EE154" i="50"/>
  <c r="DY154" i="50"/>
  <c r="DS154" i="50"/>
  <c r="DM154" i="50"/>
  <c r="DG154" i="50"/>
  <c r="DA154" i="50"/>
  <c r="CU154" i="50"/>
  <c r="CO154" i="50"/>
  <c r="CI154" i="50"/>
  <c r="CC154" i="50"/>
  <c r="BW154" i="50"/>
  <c r="BQ154" i="50"/>
  <c r="BK154" i="50"/>
  <c r="BE154" i="50"/>
  <c r="AY154" i="50"/>
  <c r="AS154" i="50"/>
  <c r="AM154" i="50"/>
  <c r="AG154" i="50"/>
  <c r="AA154" i="50"/>
  <c r="U154" i="50"/>
  <c r="O154" i="50"/>
  <c r="I154" i="50"/>
  <c r="C154" i="50"/>
  <c r="FU153" i="50"/>
  <c r="FO153" i="50"/>
  <c r="FI153" i="50"/>
  <c r="FC153" i="50"/>
  <c r="EW153" i="50"/>
  <c r="EQ153" i="50"/>
  <c r="EK153" i="50"/>
  <c r="EE153" i="50"/>
  <c r="DY153" i="50"/>
  <c r="DS153" i="50"/>
  <c r="DM153" i="50"/>
  <c r="DG153" i="50"/>
  <c r="DA153" i="50"/>
  <c r="CU153" i="50"/>
  <c r="CO153" i="50"/>
  <c r="CI153" i="50"/>
  <c r="CC153" i="50"/>
  <c r="BW153" i="50"/>
  <c r="BQ153" i="50"/>
  <c r="BK153" i="50"/>
  <c r="BE153" i="50"/>
  <c r="AY153" i="50"/>
  <c r="AS153" i="50"/>
  <c r="AM153" i="50"/>
  <c r="AG153" i="50"/>
  <c r="AA153" i="50"/>
  <c r="U153" i="50"/>
  <c r="O153" i="50"/>
  <c r="I153" i="50"/>
  <c r="C153" i="50"/>
  <c r="FU149" i="50"/>
  <c r="FO149" i="50"/>
  <c r="FI149" i="50"/>
  <c r="FC149" i="50"/>
  <c r="EW149" i="50"/>
  <c r="EQ149" i="50"/>
  <c r="EK149" i="50"/>
  <c r="EE149" i="50"/>
  <c r="DY149" i="50"/>
  <c r="DS149" i="50"/>
  <c r="DM149" i="50"/>
  <c r="DG149" i="50"/>
  <c r="DA149" i="50"/>
  <c r="CU149" i="50"/>
  <c r="CO149" i="50"/>
  <c r="CI149" i="50"/>
  <c r="CC149" i="50"/>
  <c r="BW149" i="50"/>
  <c r="BQ149" i="50"/>
  <c r="BK149" i="50"/>
  <c r="BE149" i="50"/>
  <c r="AY149" i="50"/>
  <c r="AS149" i="50"/>
  <c r="AM149" i="50"/>
  <c r="AG149" i="50"/>
  <c r="AA149" i="50"/>
  <c r="U149" i="50"/>
  <c r="O149" i="50"/>
  <c r="I149" i="50"/>
  <c r="C149" i="50"/>
  <c r="FU148" i="50"/>
  <c r="FO148" i="50"/>
  <c r="FI148" i="50"/>
  <c r="FC148" i="50"/>
  <c r="EW148" i="50"/>
  <c r="EQ148" i="50"/>
  <c r="EK148" i="50"/>
  <c r="EE148" i="50"/>
  <c r="DY148" i="50"/>
  <c r="DS148" i="50"/>
  <c r="DM148" i="50"/>
  <c r="DG148" i="50"/>
  <c r="DA148" i="50"/>
  <c r="CU148" i="50"/>
  <c r="CO148" i="50"/>
  <c r="CI148" i="50"/>
  <c r="CC148" i="50"/>
  <c r="BW148" i="50"/>
  <c r="BQ148" i="50"/>
  <c r="BK148" i="50"/>
  <c r="BE148" i="50"/>
  <c r="AY148" i="50"/>
  <c r="AS148" i="50"/>
  <c r="AM148" i="50"/>
  <c r="AG148" i="50"/>
  <c r="AA148" i="50"/>
  <c r="U148" i="50"/>
  <c r="O148" i="50"/>
  <c r="I148" i="50"/>
  <c r="C148" i="50"/>
  <c r="FU147" i="50"/>
  <c r="FO147" i="50"/>
  <c r="FI147" i="50"/>
  <c r="FC147" i="50"/>
  <c r="EW147" i="50"/>
  <c r="EQ147" i="50"/>
  <c r="EK147" i="50"/>
  <c r="EE147" i="50"/>
  <c r="DY147" i="50"/>
  <c r="DS147" i="50"/>
  <c r="DM147" i="50"/>
  <c r="DG147" i="50"/>
  <c r="DA147" i="50"/>
  <c r="CU147" i="50"/>
  <c r="CO147" i="50"/>
  <c r="CI147" i="50"/>
  <c r="CC147" i="50"/>
  <c r="BW147" i="50"/>
  <c r="BQ147" i="50"/>
  <c r="BK147" i="50"/>
  <c r="BE147" i="50"/>
  <c r="AY147" i="50"/>
  <c r="AS147" i="50"/>
  <c r="AM147" i="50"/>
  <c r="AG147" i="50"/>
  <c r="AA147" i="50"/>
  <c r="U147" i="50"/>
  <c r="O147" i="50"/>
  <c r="I147" i="50"/>
  <c r="C147" i="50"/>
  <c r="FU146" i="50"/>
  <c r="FO146" i="50"/>
  <c r="FI146" i="50"/>
  <c r="FC146" i="50"/>
  <c r="EW146" i="50"/>
  <c r="EQ146" i="50"/>
  <c r="EK146" i="50"/>
  <c r="EE146" i="50"/>
  <c r="DY146" i="50"/>
  <c r="DS146" i="50"/>
  <c r="DM146" i="50"/>
  <c r="DG146" i="50"/>
  <c r="DA146" i="50"/>
  <c r="CU146" i="50"/>
  <c r="CO146" i="50"/>
  <c r="CI146" i="50"/>
  <c r="CC146" i="50"/>
  <c r="BW146" i="50"/>
  <c r="BQ146" i="50"/>
  <c r="BK146" i="50"/>
  <c r="BE146" i="50"/>
  <c r="AY146" i="50"/>
  <c r="AS146" i="50"/>
  <c r="AM146" i="50"/>
  <c r="AG146" i="50"/>
  <c r="AA146" i="50"/>
  <c r="U146" i="50"/>
  <c r="O146" i="50"/>
  <c r="I146" i="50"/>
  <c r="C146" i="50"/>
  <c r="FV134" i="50"/>
  <c r="FU134" i="50"/>
  <c r="FT134" i="50"/>
  <c r="FP134" i="50"/>
  <c r="FO134" i="50"/>
  <c r="FN134" i="50"/>
  <c r="FJ134" i="50"/>
  <c r="FI134" i="50"/>
  <c r="FH134" i="50"/>
  <c r="FD134" i="50"/>
  <c r="FC134" i="50"/>
  <c r="FB134" i="50"/>
  <c r="EX134" i="50"/>
  <c r="EW134" i="50"/>
  <c r="EV134" i="50"/>
  <c r="ER134" i="50"/>
  <c r="EQ134" i="50"/>
  <c r="EP134" i="50"/>
  <c r="EL134" i="50"/>
  <c r="EK134" i="50"/>
  <c r="EJ134" i="50"/>
  <c r="EF134" i="50"/>
  <c r="EE134" i="50"/>
  <c r="ED134" i="50"/>
  <c r="DZ134" i="50"/>
  <c r="DY134" i="50"/>
  <c r="DX134" i="50"/>
  <c r="DT134" i="50"/>
  <c r="DS134" i="50"/>
  <c r="DR134" i="50"/>
  <c r="DN134" i="50"/>
  <c r="DM134" i="50"/>
  <c r="DL134" i="50"/>
  <c r="DH134" i="50"/>
  <c r="DG134" i="50"/>
  <c r="DF134" i="50"/>
  <c r="DB134" i="50"/>
  <c r="DA134" i="50"/>
  <c r="CZ134" i="50"/>
  <c r="CV134" i="50"/>
  <c r="CU134" i="50"/>
  <c r="CT134" i="50"/>
  <c r="CP134" i="50"/>
  <c r="CO134" i="50"/>
  <c r="CN134" i="50"/>
  <c r="CJ134" i="50"/>
  <c r="CI134" i="50"/>
  <c r="CH134" i="50"/>
  <c r="CD134" i="50"/>
  <c r="CC134" i="50"/>
  <c r="CB134" i="50"/>
  <c r="BX134" i="50"/>
  <c r="BW134" i="50"/>
  <c r="BV134" i="50"/>
  <c r="BR134" i="50"/>
  <c r="BQ134" i="50"/>
  <c r="BP134" i="50"/>
  <c r="BL134" i="50"/>
  <c r="BK134" i="50"/>
  <c r="BJ134" i="50"/>
  <c r="BF134" i="50"/>
  <c r="BE134" i="50"/>
  <c r="BD134" i="50"/>
  <c r="AZ134" i="50"/>
  <c r="AY134" i="50"/>
  <c r="AX134" i="50"/>
  <c r="AT134" i="50"/>
  <c r="AS134" i="50"/>
  <c r="AR134" i="50"/>
  <c r="AN134" i="50"/>
  <c r="AM134" i="50"/>
  <c r="AL134" i="50"/>
  <c r="AH134" i="50"/>
  <c r="AG134" i="50"/>
  <c r="AF134" i="50"/>
  <c r="AB134" i="50"/>
  <c r="AA134" i="50"/>
  <c r="Z134" i="50"/>
  <c r="V134" i="50"/>
  <c r="U134" i="50"/>
  <c r="T134" i="50"/>
  <c r="P134" i="50"/>
  <c r="O134" i="50"/>
  <c r="N134" i="50"/>
  <c r="J134" i="50"/>
  <c r="I134" i="50"/>
  <c r="H134" i="50"/>
  <c r="D134" i="50"/>
  <c r="C134" i="50"/>
  <c r="B134" i="50"/>
  <c r="W16" i="50"/>
  <c r="R14" i="50"/>
  <c r="Q14" i="50"/>
  <c r="P14" i="50"/>
  <c r="O14" i="50"/>
  <c r="N14" i="50"/>
  <c r="F14" i="50"/>
  <c r="F15" i="50" s="1"/>
  <c r="J13" i="50"/>
  <c r="R13" i="50" s="1"/>
  <c r="H13" i="50"/>
  <c r="R8" i="50" s="1"/>
  <c r="J12" i="50"/>
  <c r="Q9" i="50" s="1"/>
  <c r="I12" i="50"/>
  <c r="Q11" i="50" s="1"/>
  <c r="H12" i="50"/>
  <c r="Q8" i="50" s="1"/>
  <c r="F12" i="50"/>
  <c r="J11" i="50"/>
  <c r="P13" i="50" s="1"/>
  <c r="I11" i="50"/>
  <c r="P11" i="50" s="1"/>
  <c r="H11" i="50"/>
  <c r="P8" i="50" s="1"/>
  <c r="J10" i="50"/>
  <c r="O13" i="50" s="1"/>
  <c r="I10" i="50"/>
  <c r="O11" i="50" s="1"/>
  <c r="H10" i="50"/>
  <c r="O8" i="50" s="1"/>
  <c r="AJ16" i="50"/>
  <c r="AG17" i="50"/>
  <c r="Z16" i="50"/>
  <c r="W17" i="50"/>
  <c r="F8" i="50"/>
  <c r="E8" i="50"/>
  <c r="D8" i="50"/>
  <c r="C8" i="50"/>
  <c r="B8" i="50"/>
  <c r="AJ7" i="50"/>
  <c r="AL16" i="50" s="1"/>
  <c r="AE7" i="50"/>
  <c r="AG16" i="50" s="1"/>
  <c r="Z7" i="50"/>
  <c r="AB16" i="50" s="1"/>
  <c r="L7" i="50"/>
  <c r="K7" i="50"/>
  <c r="J7" i="50"/>
  <c r="F7" i="50"/>
  <c r="E7" i="50"/>
  <c r="D7" i="50"/>
  <c r="C7" i="50"/>
  <c r="B7" i="50"/>
  <c r="L6" i="50"/>
  <c r="K6" i="50"/>
  <c r="J6" i="50"/>
  <c r="F6" i="50"/>
  <c r="E6" i="50"/>
  <c r="D6" i="50"/>
  <c r="C6" i="50"/>
  <c r="B6" i="50"/>
  <c r="F5" i="50"/>
  <c r="E5" i="50"/>
  <c r="D5" i="50"/>
  <c r="C5" i="50"/>
  <c r="B5" i="50"/>
  <c r="J2" i="50"/>
  <c r="I2" i="50"/>
  <c r="C2" i="50"/>
  <c r="B2" i="50"/>
  <c r="I11" i="49"/>
  <c r="I12" i="49"/>
  <c r="I10" i="49"/>
  <c r="I11" i="37"/>
  <c r="I12" i="37"/>
  <c r="I10" i="37"/>
  <c r="O9" i="50" l="1"/>
  <c r="R9" i="51"/>
  <c r="R8" i="52"/>
  <c r="R9" i="53"/>
  <c r="R9" i="50"/>
  <c r="R9" i="52"/>
  <c r="Z16" i="56"/>
  <c r="Z16" i="55"/>
  <c r="AJ16" i="54"/>
  <c r="AL17" i="57"/>
  <c r="U16" i="57"/>
  <c r="AE20" i="57" s="1"/>
  <c r="O9" i="51"/>
  <c r="R9" i="56"/>
  <c r="B34" i="57"/>
  <c r="K44" i="51"/>
  <c r="AO44" i="51" s="1"/>
  <c r="EL76" i="36" s="1"/>
  <c r="EK340" i="36" s="1"/>
  <c r="B51" i="53"/>
  <c r="K45" i="51"/>
  <c r="AO45" i="51" s="1"/>
  <c r="EL77" i="36" s="1"/>
  <c r="EK341" i="36" s="1"/>
  <c r="B22" i="53"/>
  <c r="B50" i="54"/>
  <c r="C35" i="54"/>
  <c r="CC131" i="54" s="1"/>
  <c r="C48" i="54"/>
  <c r="FF131" i="54" s="1"/>
  <c r="C40" i="57"/>
  <c r="DH131" i="57" s="1"/>
  <c r="AO42" i="53"/>
  <c r="AW42" i="53" s="1"/>
  <c r="C26" i="54"/>
  <c r="AB135" i="54" s="1"/>
  <c r="C22" i="55"/>
  <c r="D131" i="55" s="1"/>
  <c r="K40" i="55"/>
  <c r="AO40" i="55" s="1"/>
  <c r="K37" i="56"/>
  <c r="CN135" i="56" s="1"/>
  <c r="K42" i="50"/>
  <c r="F212" i="50" s="1"/>
  <c r="Q9" i="54"/>
  <c r="B43" i="54"/>
  <c r="B44" i="54"/>
  <c r="Q9" i="52"/>
  <c r="C46" i="53"/>
  <c r="ER131" i="53" s="1"/>
  <c r="K39" i="50"/>
  <c r="L39" i="50" s="1"/>
  <c r="K34" i="50"/>
  <c r="AO34" i="50" s="1"/>
  <c r="GF66" i="36" s="1"/>
  <c r="C292" i="36" s="1"/>
  <c r="K46" i="50"/>
  <c r="EP135" i="50" s="1"/>
  <c r="C40" i="53"/>
  <c r="DJ131" i="53" s="1"/>
  <c r="C29" i="53"/>
  <c r="AV131" i="53" s="1"/>
  <c r="AT62" i="54"/>
  <c r="DZ63" i="57"/>
  <c r="K35" i="50"/>
  <c r="F205" i="50" s="1"/>
  <c r="K50" i="50"/>
  <c r="AO50" i="50" s="1"/>
  <c r="GF82" i="36" s="1"/>
  <c r="K32" i="51"/>
  <c r="AO32" i="51" s="1"/>
  <c r="EL64" i="36" s="1"/>
  <c r="EK328" i="36" s="1"/>
  <c r="DH61" i="51"/>
  <c r="W17" i="52"/>
  <c r="AH51" i="52" s="1"/>
  <c r="C23" i="53"/>
  <c r="J135" i="53" s="1"/>
  <c r="B24" i="53"/>
  <c r="C22" i="54"/>
  <c r="E131" i="54" s="1"/>
  <c r="B41" i="54"/>
  <c r="O9" i="57"/>
  <c r="B28" i="57"/>
  <c r="K38" i="50"/>
  <c r="AO38" i="50" s="1"/>
  <c r="GF70" i="36" s="1"/>
  <c r="GE334" i="36" s="1"/>
  <c r="K35" i="51"/>
  <c r="AO35" i="51" s="1"/>
  <c r="EL67" i="36" s="1"/>
  <c r="EK331" i="36" s="1"/>
  <c r="DT62" i="51"/>
  <c r="K38" i="52"/>
  <c r="CT135" i="52" s="1"/>
  <c r="C36" i="53"/>
  <c r="CJ131" i="53" s="1"/>
  <c r="K36" i="54"/>
  <c r="F206" i="54" s="1"/>
  <c r="C44" i="57"/>
  <c r="EE131" i="57" s="1"/>
  <c r="K39" i="51"/>
  <c r="AO39" i="51" s="1"/>
  <c r="EL71" i="36" s="1"/>
  <c r="C266" i="36" s="1"/>
  <c r="P9" i="53"/>
  <c r="K48" i="54"/>
  <c r="AO48" i="54" s="1"/>
  <c r="CV60" i="51"/>
  <c r="CB67" i="51"/>
  <c r="CC76" i="51" s="1"/>
  <c r="K35" i="52"/>
  <c r="F205" i="52" s="1"/>
  <c r="V63" i="53"/>
  <c r="I13" i="50"/>
  <c r="R11" i="50" s="1"/>
  <c r="C49" i="50" s="1"/>
  <c r="K43" i="50"/>
  <c r="L43" i="50" s="1"/>
  <c r="K47" i="50"/>
  <c r="AO47" i="50" s="1"/>
  <c r="GF79" i="36" s="1"/>
  <c r="K51" i="50"/>
  <c r="AO51" i="50" s="1"/>
  <c r="GF83" i="36" s="1"/>
  <c r="R8" i="51"/>
  <c r="B45" i="51" s="1"/>
  <c r="K36" i="51"/>
  <c r="AO36" i="51" s="1"/>
  <c r="EL68" i="36" s="1"/>
  <c r="K40" i="51"/>
  <c r="AO40" i="51" s="1"/>
  <c r="EL72" i="36" s="1"/>
  <c r="K43" i="51"/>
  <c r="DX135" i="51" s="1"/>
  <c r="K46" i="51"/>
  <c r="AO46" i="51" s="1"/>
  <c r="EL78" i="36" s="1"/>
  <c r="ER60" i="51"/>
  <c r="FD61" i="51"/>
  <c r="FP62" i="51"/>
  <c r="DG67" i="51"/>
  <c r="K32" i="52"/>
  <c r="AO32" i="52" s="1"/>
  <c r="CR64" i="36" s="1"/>
  <c r="K36" i="52"/>
  <c r="F206" i="52" s="1"/>
  <c r="K40" i="52"/>
  <c r="DF135" i="52" s="1"/>
  <c r="C32" i="53"/>
  <c r="BL131" i="53" s="1"/>
  <c r="FV60" i="53"/>
  <c r="BR63" i="53"/>
  <c r="DF67" i="53"/>
  <c r="DG73" i="53" s="1"/>
  <c r="EL62" i="54"/>
  <c r="R8" i="55"/>
  <c r="B41" i="55" s="1"/>
  <c r="B24" i="56"/>
  <c r="C25" i="56"/>
  <c r="V135" i="56" s="1"/>
  <c r="P60" i="56"/>
  <c r="P9" i="57"/>
  <c r="K39" i="52"/>
  <c r="F209" i="52" s="1"/>
  <c r="K33" i="51"/>
  <c r="BP135" i="51" s="1"/>
  <c r="K37" i="51"/>
  <c r="AO37" i="51" s="1"/>
  <c r="EL69" i="36" s="1"/>
  <c r="K41" i="51"/>
  <c r="AO41" i="51" s="1"/>
  <c r="EL73" i="36" s="1"/>
  <c r="P61" i="51"/>
  <c r="AB62" i="51"/>
  <c r="CJ63" i="51"/>
  <c r="FT67" i="51"/>
  <c r="FU75" i="51" s="1"/>
  <c r="K33" i="52"/>
  <c r="F203" i="52" s="1"/>
  <c r="K37" i="52"/>
  <c r="L37" i="52" s="1"/>
  <c r="K41" i="52"/>
  <c r="DL135" i="52" s="1"/>
  <c r="R8" i="53"/>
  <c r="B37" i="53" s="1"/>
  <c r="K35" i="53"/>
  <c r="AO35" i="53" s="1"/>
  <c r="AX67" i="36" s="1"/>
  <c r="AW331" i="36" s="1"/>
  <c r="AH60" i="53"/>
  <c r="O61" i="53"/>
  <c r="DN63" i="53"/>
  <c r="R9" i="54"/>
  <c r="AH61" i="54"/>
  <c r="AG67" i="54"/>
  <c r="EX60" i="56"/>
  <c r="AS141" i="56"/>
  <c r="AS167" i="56" s="1"/>
  <c r="AT167" i="56" s="1"/>
  <c r="DZ60" i="53"/>
  <c r="N67" i="53"/>
  <c r="O73" i="53" s="1"/>
  <c r="B44" i="50"/>
  <c r="K33" i="50"/>
  <c r="F203" i="50" s="1"/>
  <c r="K37" i="50"/>
  <c r="F207" i="50" s="1"/>
  <c r="K41" i="50"/>
  <c r="DL135" i="50" s="1"/>
  <c r="K45" i="50"/>
  <c r="AO45" i="50" s="1"/>
  <c r="GF77" i="36" s="1"/>
  <c r="K49" i="50"/>
  <c r="AO49" i="50" s="1"/>
  <c r="GF81" i="36" s="1"/>
  <c r="C50" i="51"/>
  <c r="FO131" i="51" s="1"/>
  <c r="W17" i="51"/>
  <c r="AM51" i="51" s="1"/>
  <c r="K34" i="51"/>
  <c r="AO34" i="51" s="1"/>
  <c r="EL66" i="36" s="1"/>
  <c r="K38" i="51"/>
  <c r="AO38" i="51" s="1"/>
  <c r="EL70" i="36" s="1"/>
  <c r="K42" i="51"/>
  <c r="AO42" i="51" s="1"/>
  <c r="EL74" i="36" s="1"/>
  <c r="AZ60" i="51"/>
  <c r="BL61" i="51"/>
  <c r="BX62" i="51"/>
  <c r="O67" i="51"/>
  <c r="O9" i="52"/>
  <c r="K34" i="52"/>
  <c r="AO34" i="52" s="1"/>
  <c r="CR66" i="36" s="1"/>
  <c r="C9" i="53"/>
  <c r="O13" i="53"/>
  <c r="K22" i="53" s="1"/>
  <c r="B135" i="53" s="1"/>
  <c r="AL17" i="53"/>
  <c r="K33" i="53"/>
  <c r="AO33" i="53" s="1"/>
  <c r="AX65" i="36" s="1"/>
  <c r="C210" i="36" s="1"/>
  <c r="K210" i="36" s="1"/>
  <c r="CD60" i="53"/>
  <c r="J62" i="53"/>
  <c r="FJ63" i="53"/>
  <c r="BJ67" i="53"/>
  <c r="BK75" i="53" s="1"/>
  <c r="FB67" i="53"/>
  <c r="FC73" i="53" s="1"/>
  <c r="B9" i="54"/>
  <c r="DZ61" i="54"/>
  <c r="K24" i="56"/>
  <c r="L24" i="56" s="1"/>
  <c r="DT63" i="56"/>
  <c r="R8" i="57"/>
  <c r="B49" i="57" s="1"/>
  <c r="EL60" i="57"/>
  <c r="AE16" i="54"/>
  <c r="I13" i="54"/>
  <c r="R11" i="54" s="1"/>
  <c r="C41" i="54" s="1"/>
  <c r="DN135" i="54" s="1"/>
  <c r="B26" i="54"/>
  <c r="K33" i="54"/>
  <c r="AO33" i="54" s="1"/>
  <c r="B37" i="54"/>
  <c r="K45" i="54"/>
  <c r="F215" i="54" s="1"/>
  <c r="K49" i="54"/>
  <c r="AO49" i="54" s="1"/>
  <c r="AN60" i="54"/>
  <c r="AZ61" i="54"/>
  <c r="ER61" i="54"/>
  <c r="BL62" i="54"/>
  <c r="FD62" i="54"/>
  <c r="BP67" i="54"/>
  <c r="BQ73" i="54" s="1"/>
  <c r="AL17" i="54"/>
  <c r="AB17" i="54"/>
  <c r="C30" i="54"/>
  <c r="BB131" i="54" s="1"/>
  <c r="K37" i="54"/>
  <c r="AO37" i="54" s="1"/>
  <c r="K40" i="54"/>
  <c r="F210" i="54" s="1"/>
  <c r="C50" i="54"/>
  <c r="FQ131" i="54" s="1"/>
  <c r="EF60" i="54"/>
  <c r="CD61" i="54"/>
  <c r="FV61" i="54"/>
  <c r="CP62" i="54"/>
  <c r="BX63" i="54"/>
  <c r="FH67" i="54"/>
  <c r="FI73" i="54" s="1"/>
  <c r="P13" i="54"/>
  <c r="K35" i="54" s="1"/>
  <c r="Z16" i="54"/>
  <c r="AG17" i="54"/>
  <c r="K32" i="54"/>
  <c r="AO32" i="54" s="1"/>
  <c r="K41" i="54"/>
  <c r="L41" i="54" s="1"/>
  <c r="K44" i="54"/>
  <c r="AO44" i="54" s="1"/>
  <c r="D61" i="54"/>
  <c r="P62" i="54"/>
  <c r="FP63" i="54"/>
  <c r="K44" i="55"/>
  <c r="AO44" i="55" s="1"/>
  <c r="AN61" i="55"/>
  <c r="ER62" i="55"/>
  <c r="AL17" i="55"/>
  <c r="C50" i="55"/>
  <c r="FP135" i="55" s="1"/>
  <c r="C26" i="55"/>
  <c r="AC131" i="55" s="1"/>
  <c r="BL61" i="55"/>
  <c r="FD61" i="55"/>
  <c r="BX62" i="55"/>
  <c r="FP62" i="55"/>
  <c r="AE16" i="55"/>
  <c r="EF61" i="55"/>
  <c r="W17" i="55"/>
  <c r="Q9" i="55"/>
  <c r="R13" i="55"/>
  <c r="K41" i="55" s="1"/>
  <c r="AO41" i="55" s="1"/>
  <c r="AJ16" i="55"/>
  <c r="C30" i="55"/>
  <c r="AZ135" i="55" s="1"/>
  <c r="K35" i="55"/>
  <c r="AO35" i="55" s="1"/>
  <c r="K39" i="55"/>
  <c r="AO39" i="55" s="1"/>
  <c r="CJ61" i="55"/>
  <c r="D62" i="55"/>
  <c r="CV62" i="55"/>
  <c r="AZ62" i="55"/>
  <c r="AB17" i="55"/>
  <c r="AG17" i="55"/>
  <c r="K32" i="55"/>
  <c r="AO32" i="55" s="1"/>
  <c r="K36" i="55"/>
  <c r="AO36" i="55" s="1"/>
  <c r="K43" i="55"/>
  <c r="AO43" i="55" s="1"/>
  <c r="P61" i="55"/>
  <c r="DH61" i="55"/>
  <c r="AB62" i="55"/>
  <c r="DT62" i="55"/>
  <c r="B30" i="56"/>
  <c r="B22" i="56"/>
  <c r="FV61" i="56"/>
  <c r="W17" i="56"/>
  <c r="P9" i="56"/>
  <c r="B51" i="56"/>
  <c r="O13" i="56"/>
  <c r="K38" i="56" s="1"/>
  <c r="L38" i="56" s="1"/>
  <c r="B23" i="56"/>
  <c r="B31" i="56"/>
  <c r="B35" i="56"/>
  <c r="K41" i="56"/>
  <c r="DL135" i="56" s="1"/>
  <c r="B47" i="56"/>
  <c r="BF60" i="56"/>
  <c r="FJ60" i="56"/>
  <c r="BR61" i="56"/>
  <c r="DT61" i="56"/>
  <c r="J62" i="56"/>
  <c r="CD62" i="56"/>
  <c r="FV62" i="56"/>
  <c r="FP63" i="56"/>
  <c r="DL67" i="56"/>
  <c r="DM76" i="56" s="1"/>
  <c r="EK141" i="56"/>
  <c r="EK167" i="56" s="1"/>
  <c r="EL167" i="56" s="1"/>
  <c r="DB61" i="56"/>
  <c r="FD62" i="56"/>
  <c r="Q9" i="56"/>
  <c r="AB17" i="56"/>
  <c r="B26" i="56"/>
  <c r="K32" i="56"/>
  <c r="L32" i="56" s="1"/>
  <c r="K35" i="56"/>
  <c r="CB135" i="56" s="1"/>
  <c r="B39" i="56"/>
  <c r="BR60" i="56"/>
  <c r="J61" i="56"/>
  <c r="CD61" i="56"/>
  <c r="ER61" i="56"/>
  <c r="V62" i="56"/>
  <c r="DH62" i="56"/>
  <c r="AB63" i="56"/>
  <c r="T67" i="56"/>
  <c r="DM67" i="56"/>
  <c r="AG140" i="56"/>
  <c r="AG162" i="56" s="1"/>
  <c r="AH162" i="56" s="1"/>
  <c r="K40" i="56"/>
  <c r="F210" i="56" s="1"/>
  <c r="AZ61" i="56"/>
  <c r="BL62" i="56"/>
  <c r="BP67" i="56"/>
  <c r="BQ76" i="56" s="1"/>
  <c r="AE16" i="56"/>
  <c r="AG17" i="56"/>
  <c r="B27" i="56"/>
  <c r="K33" i="56"/>
  <c r="K36" i="56"/>
  <c r="AO36" i="56" s="1"/>
  <c r="K39" i="56"/>
  <c r="AO39" i="56" s="1"/>
  <c r="B43" i="56"/>
  <c r="C48" i="56"/>
  <c r="AB61" i="56"/>
  <c r="CP61" i="56"/>
  <c r="AH62" i="56"/>
  <c r="BX63" i="56"/>
  <c r="AY67" i="56"/>
  <c r="FH67" i="56"/>
  <c r="FI76" i="56" s="1"/>
  <c r="DY140" i="56"/>
  <c r="DY162" i="56" s="1"/>
  <c r="DZ162" i="56" s="1"/>
  <c r="AJ16" i="57"/>
  <c r="B32" i="57"/>
  <c r="K35" i="57"/>
  <c r="F205" i="57" s="1"/>
  <c r="C48" i="57"/>
  <c r="FD131" i="57" s="1"/>
  <c r="BW61" i="57"/>
  <c r="FV63" i="57"/>
  <c r="DR67" i="57"/>
  <c r="DS75" i="57" s="1"/>
  <c r="AG17" i="57"/>
  <c r="B24" i="57"/>
  <c r="C36" i="57"/>
  <c r="AT60" i="57"/>
  <c r="AH63" i="57"/>
  <c r="Z67" i="57"/>
  <c r="AA75" i="57" s="1"/>
  <c r="FN67" i="57"/>
  <c r="C9" i="57"/>
  <c r="Q13" i="57"/>
  <c r="W17" i="57"/>
  <c r="K33" i="57"/>
  <c r="F203" i="57" s="1"/>
  <c r="CP60" i="57"/>
  <c r="CD63" i="57"/>
  <c r="BV67" i="57"/>
  <c r="BW76" i="57" s="1"/>
  <c r="BP318" i="36"/>
  <c r="BP325" i="36"/>
  <c r="BO320" i="36"/>
  <c r="CK321" i="36"/>
  <c r="CI318" i="36"/>
  <c r="BO331" i="36"/>
  <c r="BO330" i="36"/>
  <c r="BN328" i="36"/>
  <c r="BP326" i="36"/>
  <c r="BO325" i="36"/>
  <c r="BN324" i="36"/>
  <c r="BP322" i="36"/>
  <c r="BO321" i="36"/>
  <c r="BN320" i="36"/>
  <c r="CK326" i="36"/>
  <c r="CJ325" i="36"/>
  <c r="CI324" i="36"/>
  <c r="CK322" i="36"/>
  <c r="CJ321" i="36"/>
  <c r="CI320" i="36"/>
  <c r="CK332" i="36"/>
  <c r="CI331" i="36"/>
  <c r="CK330" i="36"/>
  <c r="CI329" i="36"/>
  <c r="CK328" i="36"/>
  <c r="CI327" i="36"/>
  <c r="BP330" i="36"/>
  <c r="BN329" i="36"/>
  <c r="BO328" i="36"/>
  <c r="BO324" i="36"/>
  <c r="BP321" i="36"/>
  <c r="CK325" i="36"/>
  <c r="CI323" i="36"/>
  <c r="CI319" i="36"/>
  <c r="CJ331" i="36"/>
  <c r="CJ329" i="36"/>
  <c r="CJ327" i="36"/>
  <c r="BN318" i="36"/>
  <c r="CJ318" i="36"/>
  <c r="BN331" i="36"/>
  <c r="BN330" i="36"/>
  <c r="BP329" i="36"/>
  <c r="BO326" i="36"/>
  <c r="BN325" i="36"/>
  <c r="BP323" i="36"/>
  <c r="BO322" i="36"/>
  <c r="BN321" i="36"/>
  <c r="BP319" i="36"/>
  <c r="CJ326" i="36"/>
  <c r="CI325" i="36"/>
  <c r="CK323" i="36"/>
  <c r="CJ322" i="36"/>
  <c r="CI321" i="36"/>
  <c r="CK319" i="36"/>
  <c r="CJ332" i="36"/>
  <c r="CJ330" i="36"/>
  <c r="CJ328" i="36"/>
  <c r="BP331" i="36"/>
  <c r="BN323" i="36"/>
  <c r="BN319" i="36"/>
  <c r="CJ324" i="36"/>
  <c r="CJ320" i="36"/>
  <c r="BO318" i="36"/>
  <c r="CK318" i="36"/>
  <c r="BO329" i="36"/>
  <c r="BP328" i="36"/>
  <c r="BN326" i="36"/>
  <c r="BP324" i="36"/>
  <c r="BO323" i="36"/>
  <c r="BN322" i="36"/>
  <c r="BP320" i="36"/>
  <c r="BO319" i="36"/>
  <c r="CI326" i="36"/>
  <c r="CK324" i="36"/>
  <c r="CJ323" i="36"/>
  <c r="CI322" i="36"/>
  <c r="CK320" i="36"/>
  <c r="CJ319" i="36"/>
  <c r="CI332" i="36"/>
  <c r="CK331" i="36"/>
  <c r="CI330" i="36"/>
  <c r="CK329" i="36"/>
  <c r="CI328" i="36"/>
  <c r="CK327" i="36"/>
  <c r="CJ84" i="36"/>
  <c r="CK84" i="36"/>
  <c r="CL84" i="36"/>
  <c r="O63" i="52"/>
  <c r="DG63" i="52"/>
  <c r="CI63" i="53"/>
  <c r="AG63" i="55"/>
  <c r="DY63" i="55"/>
  <c r="AY63" i="57"/>
  <c r="EQ63" i="57"/>
  <c r="BE63" i="51"/>
  <c r="AM63" i="52"/>
  <c r="EE63" i="52"/>
  <c r="AS63" i="54"/>
  <c r="BE63" i="55"/>
  <c r="EW63" i="55"/>
  <c r="BK63" i="52"/>
  <c r="FC63" i="52"/>
  <c r="AM63" i="53"/>
  <c r="EE63" i="53"/>
  <c r="CC63" i="55"/>
  <c r="FU63" i="55"/>
  <c r="C63" i="57"/>
  <c r="CU63" i="57"/>
  <c r="I63" i="55"/>
  <c r="DA63" i="55"/>
  <c r="BW62" i="53"/>
  <c r="DY62" i="56"/>
  <c r="CI62" i="57"/>
  <c r="AS62" i="51"/>
  <c r="EK62" i="51"/>
  <c r="DS62" i="53"/>
  <c r="AG62" i="54"/>
  <c r="CC62" i="56"/>
  <c r="EE62" i="57"/>
  <c r="FO62" i="53"/>
  <c r="DY62" i="54"/>
  <c r="AG62" i="56"/>
  <c r="CO62" i="51"/>
  <c r="AA62" i="53"/>
  <c r="I62" i="56"/>
  <c r="FU62" i="56"/>
  <c r="AM62" i="57"/>
  <c r="DY61" i="51"/>
  <c r="DM61" i="54"/>
  <c r="EQ61" i="56"/>
  <c r="BK61" i="53"/>
  <c r="DS61" i="57"/>
  <c r="CC61" i="51"/>
  <c r="FU61" i="51"/>
  <c r="DG61" i="53"/>
  <c r="AM61" i="56"/>
  <c r="FO61" i="57"/>
  <c r="AG61" i="51"/>
  <c r="FC61" i="53"/>
  <c r="U61" i="54"/>
  <c r="AY61" i="56"/>
  <c r="CO61" i="56"/>
  <c r="EE61" i="56"/>
  <c r="AA61" i="57"/>
  <c r="AS60" i="52"/>
  <c r="CU60" i="52"/>
  <c r="AY60" i="53"/>
  <c r="EQ60" i="53"/>
  <c r="I60" i="54"/>
  <c r="CO60" i="55"/>
  <c r="BK60" i="57"/>
  <c r="FC60" i="57"/>
  <c r="BQ60" i="51"/>
  <c r="FI60" i="51"/>
  <c r="AY60" i="52"/>
  <c r="DS60" i="52"/>
  <c r="U60" i="55"/>
  <c r="DM60" i="55"/>
  <c r="I60" i="51"/>
  <c r="C60" i="52"/>
  <c r="CI60" i="52"/>
  <c r="EQ60" i="52"/>
  <c r="C60" i="53"/>
  <c r="CU60" i="53"/>
  <c r="AS60" i="55"/>
  <c r="EK60" i="55"/>
  <c r="O60" i="57"/>
  <c r="DG60" i="57"/>
  <c r="U60" i="51"/>
  <c r="AM60" i="52"/>
  <c r="CO60" i="52"/>
  <c r="BQ60" i="55"/>
  <c r="FI60" i="55"/>
  <c r="L38" i="53"/>
  <c r="E208" i="53" s="1"/>
  <c r="L40" i="53"/>
  <c r="E210" i="53" s="1"/>
  <c r="L49" i="55"/>
  <c r="E219" i="55" s="1"/>
  <c r="L42" i="57"/>
  <c r="AQ42" i="57" s="1"/>
  <c r="L46" i="57"/>
  <c r="AQ46" i="57" s="1"/>
  <c r="L37" i="57"/>
  <c r="AQ37" i="57" s="1"/>
  <c r="O67" i="55"/>
  <c r="BK67" i="55"/>
  <c r="CU67" i="54"/>
  <c r="EQ67" i="54"/>
  <c r="C67" i="56"/>
  <c r="BQ67" i="56"/>
  <c r="DG67" i="55"/>
  <c r="CC67" i="54"/>
  <c r="DY67" i="54"/>
  <c r="CU67" i="56"/>
  <c r="FI67" i="56"/>
  <c r="FC67" i="55"/>
  <c r="C67" i="54"/>
  <c r="AY67" i="54"/>
  <c r="AM67" i="55"/>
  <c r="CI67" i="55"/>
  <c r="EE67" i="55"/>
  <c r="U67" i="56"/>
  <c r="Z16" i="52"/>
  <c r="AJ16" i="52"/>
  <c r="AL17" i="50"/>
  <c r="AL17" i="51"/>
  <c r="AL50" i="55"/>
  <c r="L47" i="55"/>
  <c r="L51" i="55"/>
  <c r="E221" i="55" s="1"/>
  <c r="AB47" i="55"/>
  <c r="AB51" i="55"/>
  <c r="AL48" i="55"/>
  <c r="AB49" i="55"/>
  <c r="W37" i="57"/>
  <c r="AG42" i="57"/>
  <c r="AG46" i="57"/>
  <c r="AO37" i="57"/>
  <c r="AW37" i="57" s="1"/>
  <c r="L38" i="57"/>
  <c r="AQ38" i="57" s="1"/>
  <c r="AB40" i="57"/>
  <c r="L41" i="57"/>
  <c r="E211" i="57" s="1"/>
  <c r="AO42" i="57"/>
  <c r="AW42" i="57" s="1"/>
  <c r="L45" i="57"/>
  <c r="AQ45" i="57" s="1"/>
  <c r="AO46" i="57"/>
  <c r="AW46" i="57" s="1"/>
  <c r="EJ135" i="57"/>
  <c r="AG38" i="57"/>
  <c r="AB39" i="57"/>
  <c r="AL40" i="57"/>
  <c r="W41" i="57"/>
  <c r="AB44" i="57"/>
  <c r="W45" i="57"/>
  <c r="AB48" i="57"/>
  <c r="AB43" i="57"/>
  <c r="AL44" i="57"/>
  <c r="AO45" i="57"/>
  <c r="AW45" i="57" s="1"/>
  <c r="AB47" i="57"/>
  <c r="AL48" i="57"/>
  <c r="EQ76" i="57"/>
  <c r="EQ75" i="57"/>
  <c r="EQ74" i="57"/>
  <c r="EQ73" i="57"/>
  <c r="Z16" i="57"/>
  <c r="AB17" i="57"/>
  <c r="C31" i="57"/>
  <c r="C23" i="57"/>
  <c r="C27" i="57"/>
  <c r="M40" i="57"/>
  <c r="FI67" i="57"/>
  <c r="EK67" i="57"/>
  <c r="DM67" i="57"/>
  <c r="CO67" i="57"/>
  <c r="BQ67" i="57"/>
  <c r="AS67" i="57"/>
  <c r="U67" i="57"/>
  <c r="FO67" i="57"/>
  <c r="EQ67" i="57"/>
  <c r="DS67" i="57"/>
  <c r="CU67" i="57"/>
  <c r="BW67" i="57"/>
  <c r="AY67" i="57"/>
  <c r="AA67" i="57"/>
  <c r="C67" i="57"/>
  <c r="EE67" i="57"/>
  <c r="CI67" i="57"/>
  <c r="AM67" i="57"/>
  <c r="FU67" i="57"/>
  <c r="DY67" i="57"/>
  <c r="CC67" i="57"/>
  <c r="AG67" i="57"/>
  <c r="FC67" i="57"/>
  <c r="DG67" i="57"/>
  <c r="BK67" i="57"/>
  <c r="O67" i="57"/>
  <c r="I67" i="57"/>
  <c r="BE67" i="57"/>
  <c r="EW67" i="57"/>
  <c r="FJ61" i="57"/>
  <c r="EL61" i="57"/>
  <c r="DN61" i="57"/>
  <c r="CP61" i="57"/>
  <c r="BR61" i="57"/>
  <c r="AT61" i="57"/>
  <c r="V61" i="57"/>
  <c r="FP61" i="57"/>
  <c r="ER61" i="57"/>
  <c r="DT61" i="57"/>
  <c r="CV61" i="57"/>
  <c r="BX61" i="57"/>
  <c r="AZ61" i="57"/>
  <c r="AB61" i="57"/>
  <c r="D61" i="57"/>
  <c r="EF61" i="57"/>
  <c r="CJ61" i="57"/>
  <c r="AN61" i="57"/>
  <c r="FV61" i="57"/>
  <c r="DZ61" i="57"/>
  <c r="CD61" i="57"/>
  <c r="AH61" i="57"/>
  <c r="FD61" i="57"/>
  <c r="DH61" i="57"/>
  <c r="BL61" i="57"/>
  <c r="P61" i="57"/>
  <c r="EX61" i="57"/>
  <c r="J61" i="57"/>
  <c r="DB61" i="57"/>
  <c r="FV62" i="57"/>
  <c r="EX62" i="57"/>
  <c r="DZ62" i="57"/>
  <c r="DB62" i="57"/>
  <c r="CD62" i="57"/>
  <c r="BF62" i="57"/>
  <c r="AH62" i="57"/>
  <c r="J62" i="57"/>
  <c r="FD62" i="57"/>
  <c r="EF62" i="57"/>
  <c r="DH62" i="57"/>
  <c r="CJ62" i="57"/>
  <c r="BL62" i="57"/>
  <c r="AN62" i="57"/>
  <c r="P62" i="57"/>
  <c r="ER62" i="57"/>
  <c r="CV62" i="57"/>
  <c r="AZ62" i="57"/>
  <c r="D62" i="57"/>
  <c r="EL62" i="57"/>
  <c r="CP62" i="57"/>
  <c r="AT62" i="57"/>
  <c r="FP62" i="57"/>
  <c r="DT62" i="57"/>
  <c r="BX62" i="57"/>
  <c r="AB62" i="57"/>
  <c r="FJ62" i="57"/>
  <c r="V62" i="57"/>
  <c r="DN62" i="57"/>
  <c r="BR62" i="57"/>
  <c r="R9" i="57"/>
  <c r="F204" i="57"/>
  <c r="BV135" i="57"/>
  <c r="AO34" i="57"/>
  <c r="L34" i="57"/>
  <c r="FE131" i="57"/>
  <c r="BF61" i="57"/>
  <c r="B51" i="57"/>
  <c r="B47" i="57"/>
  <c r="B43" i="57"/>
  <c r="B39" i="57"/>
  <c r="C50" i="57"/>
  <c r="AE16" i="57"/>
  <c r="AJ20" i="57"/>
  <c r="C24" i="57"/>
  <c r="K25" i="57"/>
  <c r="C28" i="57"/>
  <c r="K29" i="57"/>
  <c r="C32" i="57"/>
  <c r="C34" i="57"/>
  <c r="C37" i="57"/>
  <c r="B38" i="57"/>
  <c r="AL39" i="57"/>
  <c r="F210" i="57"/>
  <c r="DF135" i="57"/>
  <c r="C41" i="57"/>
  <c r="B42" i="57"/>
  <c r="AL43" i="57"/>
  <c r="F214" i="57"/>
  <c r="ED135" i="57"/>
  <c r="C45" i="57"/>
  <c r="B46" i="57"/>
  <c r="AL47" i="57"/>
  <c r="F218" i="57"/>
  <c r="FB135" i="57"/>
  <c r="C49" i="57"/>
  <c r="W49" i="57"/>
  <c r="D60" i="57"/>
  <c r="U60" i="57"/>
  <c r="AZ60" i="57"/>
  <c r="BQ60" i="57"/>
  <c r="CV60" i="57"/>
  <c r="DM60" i="57"/>
  <c r="ER60" i="57"/>
  <c r="AG61" i="57"/>
  <c r="CC61" i="57"/>
  <c r="DY61" i="57"/>
  <c r="FU61" i="57"/>
  <c r="AS62" i="57"/>
  <c r="CO62" i="57"/>
  <c r="EK62" i="57"/>
  <c r="I63" i="57"/>
  <c r="AN63" i="57"/>
  <c r="BE63" i="57"/>
  <c r="CJ63" i="57"/>
  <c r="DA63" i="57"/>
  <c r="EF63" i="57"/>
  <c r="AF67" i="57"/>
  <c r="CB67" i="57"/>
  <c r="DX67" i="57"/>
  <c r="FT67" i="57"/>
  <c r="FO60" i="57"/>
  <c r="EQ60" i="57"/>
  <c r="DS60" i="57"/>
  <c r="CU60" i="57"/>
  <c r="BW60" i="57"/>
  <c r="AY60" i="57"/>
  <c r="AA60" i="57"/>
  <c r="C60" i="57"/>
  <c r="FU60" i="57"/>
  <c r="EW60" i="57"/>
  <c r="DY60" i="57"/>
  <c r="DA60" i="57"/>
  <c r="CC60" i="57"/>
  <c r="BE60" i="57"/>
  <c r="AG60" i="57"/>
  <c r="I60" i="57"/>
  <c r="FU139" i="57"/>
  <c r="FI139" i="57"/>
  <c r="EW139" i="57"/>
  <c r="EK139" i="57"/>
  <c r="DY139" i="57"/>
  <c r="DM139" i="57"/>
  <c r="DA139" i="57"/>
  <c r="CO139" i="57"/>
  <c r="CC139" i="57"/>
  <c r="BQ139" i="57"/>
  <c r="BE139" i="57"/>
  <c r="AS139" i="57"/>
  <c r="AG139" i="57"/>
  <c r="U139" i="57"/>
  <c r="I139" i="57"/>
  <c r="FO139" i="57"/>
  <c r="FC139" i="57"/>
  <c r="EQ139" i="57"/>
  <c r="EE139" i="57"/>
  <c r="DS139" i="57"/>
  <c r="DG139" i="57"/>
  <c r="CU139" i="57"/>
  <c r="CI139" i="57"/>
  <c r="BW139" i="57"/>
  <c r="BK139" i="57"/>
  <c r="AY139" i="57"/>
  <c r="AM139" i="57"/>
  <c r="AA139" i="57"/>
  <c r="O139" i="57"/>
  <c r="C139" i="57"/>
  <c r="FC63" i="57"/>
  <c r="EE63" i="57"/>
  <c r="DG63" i="57"/>
  <c r="CI63" i="57"/>
  <c r="BK63" i="57"/>
  <c r="AM63" i="57"/>
  <c r="O63" i="57"/>
  <c r="FI63" i="57"/>
  <c r="EK63" i="57"/>
  <c r="DM63" i="57"/>
  <c r="CO63" i="57"/>
  <c r="BQ63" i="57"/>
  <c r="AS63" i="57"/>
  <c r="U63" i="57"/>
  <c r="FC142" i="57"/>
  <c r="EE142" i="57"/>
  <c r="DG142" i="57"/>
  <c r="CI142" i="57"/>
  <c r="BK142" i="57"/>
  <c r="AM142" i="57"/>
  <c r="O142" i="57"/>
  <c r="FU142" i="57"/>
  <c r="EW142" i="57"/>
  <c r="DY142" i="57"/>
  <c r="DA142" i="57"/>
  <c r="CC142" i="57"/>
  <c r="BE142" i="57"/>
  <c r="AG142" i="57"/>
  <c r="I142" i="57"/>
  <c r="FO142" i="57"/>
  <c r="EQ142" i="57"/>
  <c r="DS142" i="57"/>
  <c r="CU142" i="57"/>
  <c r="BW142" i="57"/>
  <c r="AY142" i="57"/>
  <c r="AA142" i="57"/>
  <c r="C142" i="57"/>
  <c r="DM142" i="57"/>
  <c r="U142" i="57"/>
  <c r="CO142" i="57"/>
  <c r="FI142" i="57"/>
  <c r="BQ142" i="57"/>
  <c r="EK142" i="57"/>
  <c r="AG51" i="57"/>
  <c r="W50" i="57"/>
  <c r="AG49" i="57"/>
  <c r="W48" i="57"/>
  <c r="AG47" i="57"/>
  <c r="W46" i="57"/>
  <c r="AG45" i="57"/>
  <c r="W44" i="57"/>
  <c r="AG43" i="57"/>
  <c r="W42" i="57"/>
  <c r="AG41" i="57"/>
  <c r="W40" i="57"/>
  <c r="AG39" i="57"/>
  <c r="W38" i="57"/>
  <c r="AG37" i="57"/>
  <c r="AL51" i="57"/>
  <c r="AB50" i="57"/>
  <c r="AL49" i="57"/>
  <c r="U20" i="57"/>
  <c r="AJ50" i="57" s="1"/>
  <c r="B22" i="57"/>
  <c r="K22" i="57"/>
  <c r="C25" i="57"/>
  <c r="B26" i="57"/>
  <c r="K26" i="57"/>
  <c r="C29" i="57"/>
  <c r="B30" i="57"/>
  <c r="K30" i="57"/>
  <c r="B35" i="57"/>
  <c r="AB37" i="57"/>
  <c r="C38" i="57"/>
  <c r="AB38" i="57"/>
  <c r="AL38" i="57"/>
  <c r="L39" i="57"/>
  <c r="W39" i="57"/>
  <c r="L40" i="57"/>
  <c r="AG40" i="57"/>
  <c r="AO40" i="57"/>
  <c r="AW40" i="57" s="1"/>
  <c r="AB41" i="57"/>
  <c r="C42" i="57"/>
  <c r="AB42" i="57"/>
  <c r="AL42" i="57"/>
  <c r="L43" i="57"/>
  <c r="W43" i="57"/>
  <c r="L44" i="57"/>
  <c r="AG44" i="57"/>
  <c r="AO44" i="57"/>
  <c r="AW44" i="57" s="1"/>
  <c r="AB45" i="57"/>
  <c r="C46" i="57"/>
  <c r="AB46" i="57"/>
  <c r="AL46" i="57"/>
  <c r="L47" i="57"/>
  <c r="W47" i="57"/>
  <c r="L48" i="57"/>
  <c r="AG48" i="57"/>
  <c r="AO48" i="57"/>
  <c r="AW48" i="57" s="1"/>
  <c r="L49" i="57"/>
  <c r="AB49" i="57"/>
  <c r="AL50" i="57"/>
  <c r="C51" i="57"/>
  <c r="W51" i="57"/>
  <c r="V60" i="57"/>
  <c r="AM60" i="57"/>
  <c r="BR60" i="57"/>
  <c r="CI60" i="57"/>
  <c r="DN60" i="57"/>
  <c r="EE60" i="57"/>
  <c r="C61" i="57"/>
  <c r="AY61" i="57"/>
  <c r="CU61" i="57"/>
  <c r="O62" i="57"/>
  <c r="BK62" i="57"/>
  <c r="DG62" i="57"/>
  <c r="J63" i="57"/>
  <c r="AA63" i="57"/>
  <c r="BF63" i="57"/>
  <c r="BW63" i="57"/>
  <c r="DB63" i="57"/>
  <c r="DS63" i="57"/>
  <c r="FO63" i="57"/>
  <c r="B67" i="57"/>
  <c r="AX67" i="57"/>
  <c r="CT67" i="57"/>
  <c r="AS142" i="57"/>
  <c r="FB67" i="57"/>
  <c r="ED67" i="57"/>
  <c r="DF67" i="57"/>
  <c r="CH67" i="57"/>
  <c r="BJ67" i="57"/>
  <c r="AL67" i="57"/>
  <c r="N67" i="57"/>
  <c r="FH67" i="57"/>
  <c r="EJ67" i="57"/>
  <c r="DL67" i="57"/>
  <c r="CN67" i="57"/>
  <c r="BP67" i="57"/>
  <c r="AR67" i="57"/>
  <c r="T67" i="57"/>
  <c r="FV60" i="57"/>
  <c r="EX60" i="57"/>
  <c r="DZ60" i="57"/>
  <c r="DB60" i="57"/>
  <c r="CD60" i="57"/>
  <c r="BF60" i="57"/>
  <c r="AH60" i="57"/>
  <c r="J60" i="57"/>
  <c r="FD60" i="57"/>
  <c r="EF60" i="57"/>
  <c r="DH60" i="57"/>
  <c r="CJ60" i="57"/>
  <c r="BL60" i="57"/>
  <c r="AN60" i="57"/>
  <c r="P60" i="57"/>
  <c r="FC61" i="57"/>
  <c r="EE61" i="57"/>
  <c r="DG61" i="57"/>
  <c r="CI61" i="57"/>
  <c r="BK61" i="57"/>
  <c r="AM61" i="57"/>
  <c r="O61" i="57"/>
  <c r="FI61" i="57"/>
  <c r="EK61" i="57"/>
  <c r="DM61" i="57"/>
  <c r="CO61" i="57"/>
  <c r="BQ61" i="57"/>
  <c r="AS61" i="57"/>
  <c r="U61" i="57"/>
  <c r="FU140" i="57"/>
  <c r="FU162" i="57" s="1"/>
  <c r="FV162" i="57" s="1"/>
  <c r="FI140" i="57"/>
  <c r="FI162" i="57" s="1"/>
  <c r="FJ162" i="57" s="1"/>
  <c r="EW140" i="57"/>
  <c r="EW162" i="57" s="1"/>
  <c r="EX162" i="57" s="1"/>
  <c r="EK140" i="57"/>
  <c r="EK162" i="57" s="1"/>
  <c r="EL162" i="57" s="1"/>
  <c r="DY140" i="57"/>
  <c r="DY162" i="57" s="1"/>
  <c r="DZ162" i="57" s="1"/>
  <c r="DM140" i="57"/>
  <c r="DM162" i="57" s="1"/>
  <c r="DN162" i="57" s="1"/>
  <c r="DA140" i="57"/>
  <c r="DA162" i="57" s="1"/>
  <c r="DB162" i="57" s="1"/>
  <c r="CO140" i="57"/>
  <c r="CO162" i="57" s="1"/>
  <c r="CP162" i="57" s="1"/>
  <c r="CC140" i="57"/>
  <c r="CC162" i="57" s="1"/>
  <c r="CD162" i="57" s="1"/>
  <c r="BQ140" i="57"/>
  <c r="BQ162" i="57" s="1"/>
  <c r="BR162" i="57" s="1"/>
  <c r="BE140" i="57"/>
  <c r="BE162" i="57" s="1"/>
  <c r="BF162" i="57" s="1"/>
  <c r="AS140" i="57"/>
  <c r="AS162" i="57" s="1"/>
  <c r="AT162" i="57" s="1"/>
  <c r="AG140" i="57"/>
  <c r="AG162" i="57" s="1"/>
  <c r="AH162" i="57" s="1"/>
  <c r="U140" i="57"/>
  <c r="U162" i="57" s="1"/>
  <c r="V162" i="57" s="1"/>
  <c r="I140" i="57"/>
  <c r="I162" i="57" s="1"/>
  <c r="J162" i="57" s="1"/>
  <c r="FO140" i="57"/>
  <c r="FO162" i="57" s="1"/>
  <c r="FP162" i="57" s="1"/>
  <c r="FC140" i="57"/>
  <c r="FC162" i="57" s="1"/>
  <c r="FD162" i="57" s="1"/>
  <c r="EQ140" i="57"/>
  <c r="EQ162" i="57" s="1"/>
  <c r="ER162" i="57" s="1"/>
  <c r="EE140" i="57"/>
  <c r="EE162" i="57" s="1"/>
  <c r="EF162" i="57" s="1"/>
  <c r="DS140" i="57"/>
  <c r="DS162" i="57" s="1"/>
  <c r="DT162" i="57" s="1"/>
  <c r="DG140" i="57"/>
  <c r="DG162" i="57" s="1"/>
  <c r="DH162" i="57" s="1"/>
  <c r="CU140" i="57"/>
  <c r="CU162" i="57" s="1"/>
  <c r="CV162" i="57" s="1"/>
  <c r="CI140" i="57"/>
  <c r="CI162" i="57" s="1"/>
  <c r="CJ162" i="57" s="1"/>
  <c r="BW140" i="57"/>
  <c r="BW162" i="57" s="1"/>
  <c r="BX162" i="57" s="1"/>
  <c r="BK140" i="57"/>
  <c r="BK162" i="57" s="1"/>
  <c r="BL162" i="57" s="1"/>
  <c r="AY140" i="57"/>
  <c r="AY162" i="57" s="1"/>
  <c r="AZ162" i="57" s="1"/>
  <c r="AM140" i="57"/>
  <c r="AM162" i="57" s="1"/>
  <c r="AN162" i="57" s="1"/>
  <c r="AA140" i="57"/>
  <c r="AA162" i="57" s="1"/>
  <c r="AB162" i="57" s="1"/>
  <c r="O140" i="57"/>
  <c r="O162" i="57" s="1"/>
  <c r="P162" i="57" s="1"/>
  <c r="C140" i="57"/>
  <c r="C162" i="57" s="1"/>
  <c r="D162" i="57" s="1"/>
  <c r="FO62" i="57"/>
  <c r="EQ62" i="57"/>
  <c r="DS62" i="57"/>
  <c r="CU62" i="57"/>
  <c r="BW62" i="57"/>
  <c r="AY62" i="57"/>
  <c r="AA62" i="57"/>
  <c r="C62" i="57"/>
  <c r="FU62" i="57"/>
  <c r="EW62" i="57"/>
  <c r="DY62" i="57"/>
  <c r="DA62" i="57"/>
  <c r="CC62" i="57"/>
  <c r="BE62" i="57"/>
  <c r="AG62" i="57"/>
  <c r="I62" i="57"/>
  <c r="FU141" i="57"/>
  <c r="FI141" i="57"/>
  <c r="EW141" i="57"/>
  <c r="EK141" i="57"/>
  <c r="DY141" i="57"/>
  <c r="DM141" i="57"/>
  <c r="DA141" i="57"/>
  <c r="CO141" i="57"/>
  <c r="CC141" i="57"/>
  <c r="BQ141" i="57"/>
  <c r="BE141" i="57"/>
  <c r="AS141" i="57"/>
  <c r="AG141" i="57"/>
  <c r="U141" i="57"/>
  <c r="I141" i="57"/>
  <c r="FO141" i="57"/>
  <c r="FC141" i="57"/>
  <c r="EQ141" i="57"/>
  <c r="EE141" i="57"/>
  <c r="DS141" i="57"/>
  <c r="DG141" i="57"/>
  <c r="CU141" i="57"/>
  <c r="CI141" i="57"/>
  <c r="BW141" i="57"/>
  <c r="BK141" i="57"/>
  <c r="AY141" i="57"/>
  <c r="AM141" i="57"/>
  <c r="AA141" i="57"/>
  <c r="O141" i="57"/>
  <c r="C141" i="57"/>
  <c r="FJ63" i="57"/>
  <c r="EL63" i="57"/>
  <c r="DN63" i="57"/>
  <c r="CP63" i="57"/>
  <c r="BR63" i="57"/>
  <c r="AT63" i="57"/>
  <c r="V63" i="57"/>
  <c r="FP63" i="57"/>
  <c r="ER63" i="57"/>
  <c r="DT63" i="57"/>
  <c r="CV63" i="57"/>
  <c r="BX63" i="57"/>
  <c r="AZ63" i="57"/>
  <c r="AB63" i="57"/>
  <c r="D63" i="57"/>
  <c r="B9" i="57"/>
  <c r="Z20" i="57"/>
  <c r="C22" i="57"/>
  <c r="B23" i="57"/>
  <c r="K23" i="57"/>
  <c r="C26" i="57"/>
  <c r="B27" i="57"/>
  <c r="K27" i="57"/>
  <c r="C30" i="57"/>
  <c r="B31" i="57"/>
  <c r="K31" i="57"/>
  <c r="C33" i="57"/>
  <c r="C35" i="57"/>
  <c r="B36" i="57"/>
  <c r="AL37" i="57"/>
  <c r="F208" i="57"/>
  <c r="CT135" i="57"/>
  <c r="C39" i="57"/>
  <c r="B40" i="57"/>
  <c r="AL41" i="57"/>
  <c r="F212" i="57"/>
  <c r="DR135" i="57"/>
  <c r="C43" i="57"/>
  <c r="B44" i="57"/>
  <c r="AL45" i="57"/>
  <c r="F216" i="57"/>
  <c r="EP135" i="57"/>
  <c r="C47" i="57"/>
  <c r="B48" i="57"/>
  <c r="B50" i="57"/>
  <c r="F220" i="57"/>
  <c r="FN135" i="57"/>
  <c r="AO50" i="57"/>
  <c r="AW50" i="57" s="1"/>
  <c r="L50" i="57"/>
  <c r="L51" i="57"/>
  <c r="AB51" i="57"/>
  <c r="AB60" i="57"/>
  <c r="AS60" i="57"/>
  <c r="BX60" i="57"/>
  <c r="CO60" i="57"/>
  <c r="DT60" i="57"/>
  <c r="EK60" i="57"/>
  <c r="FP60" i="57"/>
  <c r="I61" i="57"/>
  <c r="BE61" i="57"/>
  <c r="DA61" i="57"/>
  <c r="EW61" i="57"/>
  <c r="U62" i="57"/>
  <c r="BQ62" i="57"/>
  <c r="DM62" i="57"/>
  <c r="FI62" i="57"/>
  <c r="P63" i="57"/>
  <c r="AG63" i="57"/>
  <c r="BL63" i="57"/>
  <c r="CC63" i="57"/>
  <c r="DH63" i="57"/>
  <c r="DY63" i="57"/>
  <c r="FD63" i="57"/>
  <c r="FU63" i="57"/>
  <c r="H67" i="57"/>
  <c r="BD67" i="57"/>
  <c r="CZ67" i="57"/>
  <c r="EV67" i="57"/>
  <c r="F207" i="57"/>
  <c r="CN135" i="57"/>
  <c r="F209" i="57"/>
  <c r="CZ135" i="57"/>
  <c r="F211" i="57"/>
  <c r="DL135" i="57"/>
  <c r="F213" i="57"/>
  <c r="DX135" i="57"/>
  <c r="F217" i="57"/>
  <c r="EV135" i="57"/>
  <c r="F219" i="57"/>
  <c r="FH135" i="57"/>
  <c r="F221" i="57"/>
  <c r="FT135" i="57"/>
  <c r="C9" i="56"/>
  <c r="FI60" i="56"/>
  <c r="EK60" i="56"/>
  <c r="DM60" i="56"/>
  <c r="CO60" i="56"/>
  <c r="BQ60" i="56"/>
  <c r="AS60" i="56"/>
  <c r="U60" i="56"/>
  <c r="EW60" i="56"/>
  <c r="DG60" i="56"/>
  <c r="CU60" i="56"/>
  <c r="BE60" i="56"/>
  <c r="O60" i="56"/>
  <c r="C60" i="56"/>
  <c r="FO60" i="56"/>
  <c r="DY60" i="56"/>
  <c r="CI60" i="56"/>
  <c r="BW60" i="56"/>
  <c r="AG60" i="56"/>
  <c r="FC60" i="56"/>
  <c r="EQ60" i="56"/>
  <c r="DA60" i="56"/>
  <c r="BK60" i="56"/>
  <c r="AY60" i="56"/>
  <c r="I60" i="56"/>
  <c r="AA60" i="56"/>
  <c r="FU60" i="56"/>
  <c r="EE60" i="56"/>
  <c r="DS60" i="56"/>
  <c r="CC60" i="56"/>
  <c r="AM60" i="56"/>
  <c r="FO139" i="56"/>
  <c r="FC139" i="56"/>
  <c r="EQ139" i="56"/>
  <c r="EE139" i="56"/>
  <c r="DS139" i="56"/>
  <c r="DG139" i="56"/>
  <c r="CU139" i="56"/>
  <c r="CI139" i="56"/>
  <c r="BW139" i="56"/>
  <c r="BK139" i="56"/>
  <c r="AY139" i="56"/>
  <c r="AM139" i="56"/>
  <c r="AA139" i="56"/>
  <c r="O139" i="56"/>
  <c r="C139" i="56"/>
  <c r="FU139" i="56"/>
  <c r="EW139" i="56"/>
  <c r="DY139" i="56"/>
  <c r="DA139" i="56"/>
  <c r="CC139" i="56"/>
  <c r="BE139" i="56"/>
  <c r="AG139" i="56"/>
  <c r="I139" i="56"/>
  <c r="EK139" i="56"/>
  <c r="CO139" i="56"/>
  <c r="AS139" i="56"/>
  <c r="FI139" i="56"/>
  <c r="BQ139" i="56"/>
  <c r="DM139" i="56"/>
  <c r="U139" i="56"/>
  <c r="FO63" i="56"/>
  <c r="EQ63" i="56"/>
  <c r="DS63" i="56"/>
  <c r="CU63" i="56"/>
  <c r="BW63" i="56"/>
  <c r="AY63" i="56"/>
  <c r="AA63" i="56"/>
  <c r="C63" i="56"/>
  <c r="FU63" i="56"/>
  <c r="EW63" i="56"/>
  <c r="DY63" i="56"/>
  <c r="DA63" i="56"/>
  <c r="CC63" i="56"/>
  <c r="BE63" i="56"/>
  <c r="AG63" i="56"/>
  <c r="I63" i="56"/>
  <c r="EE63" i="56"/>
  <c r="CI63" i="56"/>
  <c r="AM63" i="56"/>
  <c r="FI63" i="56"/>
  <c r="DM63" i="56"/>
  <c r="BQ63" i="56"/>
  <c r="U63" i="56"/>
  <c r="FC63" i="56"/>
  <c r="DG63" i="56"/>
  <c r="BK63" i="56"/>
  <c r="O63" i="56"/>
  <c r="CO63" i="56"/>
  <c r="EK63" i="56"/>
  <c r="AS63" i="56"/>
  <c r="FO142" i="56"/>
  <c r="EQ142" i="56"/>
  <c r="DS142" i="56"/>
  <c r="CU142" i="56"/>
  <c r="BW142" i="56"/>
  <c r="AY142" i="56"/>
  <c r="AA142" i="56"/>
  <c r="C142" i="56"/>
  <c r="FI142" i="56"/>
  <c r="EK142" i="56"/>
  <c r="DM142" i="56"/>
  <c r="CO142" i="56"/>
  <c r="BQ142" i="56"/>
  <c r="AS142" i="56"/>
  <c r="U142" i="56"/>
  <c r="EW142" i="56"/>
  <c r="DA142" i="56"/>
  <c r="BE142" i="56"/>
  <c r="I142" i="56"/>
  <c r="EE142" i="56"/>
  <c r="CI142" i="56"/>
  <c r="AM142" i="56"/>
  <c r="FU142" i="56"/>
  <c r="CC142" i="56"/>
  <c r="FC142" i="56"/>
  <c r="BK142" i="56"/>
  <c r="AG142" i="56"/>
  <c r="O142" i="56"/>
  <c r="DY142" i="56"/>
  <c r="DG142" i="56"/>
  <c r="C30" i="56"/>
  <c r="C26" i="56"/>
  <c r="C22" i="56"/>
  <c r="C23" i="56"/>
  <c r="C43" i="56"/>
  <c r="C39" i="56"/>
  <c r="C35" i="56"/>
  <c r="C29" i="56"/>
  <c r="EK76" i="56"/>
  <c r="EK75" i="56"/>
  <c r="EK74" i="56"/>
  <c r="EK73" i="56"/>
  <c r="CO167" i="56"/>
  <c r="CP167" i="56" s="1"/>
  <c r="K31" i="56"/>
  <c r="K27" i="56"/>
  <c r="K23" i="56"/>
  <c r="W42" i="56"/>
  <c r="AG43" i="56"/>
  <c r="W44" i="56"/>
  <c r="F221" i="56"/>
  <c r="FT135" i="56"/>
  <c r="AO51" i="56"/>
  <c r="AW51" i="56" s="1"/>
  <c r="L51" i="56"/>
  <c r="C45" i="56"/>
  <c r="C37" i="56"/>
  <c r="C33" i="56"/>
  <c r="C41" i="56"/>
  <c r="F207" i="56"/>
  <c r="F213" i="56"/>
  <c r="DX135" i="56"/>
  <c r="AO43" i="56"/>
  <c r="AW43" i="56" s="1"/>
  <c r="L43" i="56"/>
  <c r="AG45" i="56"/>
  <c r="W46" i="56"/>
  <c r="AB48" i="56"/>
  <c r="F220" i="56"/>
  <c r="FN135" i="56"/>
  <c r="AO50" i="56"/>
  <c r="AW50" i="56" s="1"/>
  <c r="L50" i="56"/>
  <c r="R8" i="56"/>
  <c r="AL17" i="56"/>
  <c r="AJ16" i="56"/>
  <c r="AB51" i="56"/>
  <c r="AL50" i="56"/>
  <c r="AB49" i="56"/>
  <c r="AL48" i="56"/>
  <c r="AB47" i="56"/>
  <c r="AL51" i="56"/>
  <c r="AB50" i="56"/>
  <c r="AG47" i="56"/>
  <c r="AB46" i="56"/>
  <c r="AL45" i="56"/>
  <c r="AB44" i="56"/>
  <c r="AL43" i="56"/>
  <c r="AB42" i="56"/>
  <c r="AL47" i="56"/>
  <c r="AB45" i="56"/>
  <c r="AG49" i="56"/>
  <c r="AG48" i="56"/>
  <c r="W48" i="56"/>
  <c r="W47" i="56"/>
  <c r="AG46" i="56"/>
  <c r="W45" i="56"/>
  <c r="AG44" i="56"/>
  <c r="W43" i="56"/>
  <c r="AG42" i="56"/>
  <c r="AG51" i="56"/>
  <c r="AG50" i="56"/>
  <c r="W50" i="56"/>
  <c r="W49" i="56"/>
  <c r="AL46" i="56"/>
  <c r="AL44" i="56"/>
  <c r="AB43" i="56"/>
  <c r="AL42" i="56"/>
  <c r="F215" i="56"/>
  <c r="EJ135" i="56"/>
  <c r="L45" i="56"/>
  <c r="AO45" i="56"/>
  <c r="AW45" i="56" s="1"/>
  <c r="AL49" i="56"/>
  <c r="FP60" i="56"/>
  <c r="ER60" i="56"/>
  <c r="DT60" i="56"/>
  <c r="CV60" i="56"/>
  <c r="BX60" i="56"/>
  <c r="AZ60" i="56"/>
  <c r="AB60" i="56"/>
  <c r="D60" i="56"/>
  <c r="B9" i="56"/>
  <c r="F218" i="56"/>
  <c r="FB135" i="56"/>
  <c r="F219" i="56"/>
  <c r="FH135" i="56"/>
  <c r="AO49" i="56"/>
  <c r="AW49" i="56" s="1"/>
  <c r="L49" i="56"/>
  <c r="AN60" i="56"/>
  <c r="CD60" i="56"/>
  <c r="CP60" i="56"/>
  <c r="EF60" i="56"/>
  <c r="FV60" i="56"/>
  <c r="U61" i="56"/>
  <c r="BK61" i="56"/>
  <c r="BW61" i="56"/>
  <c r="DM61" i="56"/>
  <c r="FC61" i="56"/>
  <c r="FO61" i="56"/>
  <c r="AY62" i="56"/>
  <c r="CU62" i="56"/>
  <c r="EQ62" i="56"/>
  <c r="AT63" i="56"/>
  <c r="CP63" i="56"/>
  <c r="EL63" i="56"/>
  <c r="AL67" i="56"/>
  <c r="CH67" i="56"/>
  <c r="ED67" i="56"/>
  <c r="FU67" i="56"/>
  <c r="EW67" i="56"/>
  <c r="DY67" i="56"/>
  <c r="DA67" i="56"/>
  <c r="CC67" i="56"/>
  <c r="BE67" i="56"/>
  <c r="AG67" i="56"/>
  <c r="I67" i="56"/>
  <c r="FC67" i="56"/>
  <c r="EE67" i="56"/>
  <c r="DG67" i="56"/>
  <c r="CI67" i="56"/>
  <c r="BK67" i="56"/>
  <c r="AM67" i="56"/>
  <c r="O67" i="56"/>
  <c r="FD61" i="56"/>
  <c r="EF61" i="56"/>
  <c r="DH61" i="56"/>
  <c r="CJ61" i="56"/>
  <c r="BL61" i="56"/>
  <c r="AN61" i="56"/>
  <c r="P61" i="56"/>
  <c r="FJ62" i="56"/>
  <c r="EL62" i="56"/>
  <c r="DN62" i="56"/>
  <c r="CP62" i="56"/>
  <c r="BR62" i="56"/>
  <c r="AT62" i="56"/>
  <c r="FP62" i="56"/>
  <c r="ER62" i="56"/>
  <c r="DT62" i="56"/>
  <c r="CV62" i="56"/>
  <c r="BX62" i="56"/>
  <c r="AZ62" i="56"/>
  <c r="AB62" i="56"/>
  <c r="D62" i="56"/>
  <c r="C27" i="56"/>
  <c r="B28" i="56"/>
  <c r="K28" i="56"/>
  <c r="C31" i="56"/>
  <c r="B32" i="56"/>
  <c r="B34" i="56"/>
  <c r="B36" i="56"/>
  <c r="B38" i="56"/>
  <c r="B40" i="56"/>
  <c r="B42" i="56"/>
  <c r="F212" i="56"/>
  <c r="DR135" i="56"/>
  <c r="B44" i="56"/>
  <c r="F214" i="56"/>
  <c r="ED135" i="56"/>
  <c r="B46" i="56"/>
  <c r="F216" i="56"/>
  <c r="EP135" i="56"/>
  <c r="F217" i="56"/>
  <c r="EV135" i="56"/>
  <c r="AO47" i="56"/>
  <c r="AW47" i="56" s="1"/>
  <c r="L47" i="56"/>
  <c r="L48" i="56"/>
  <c r="AO48" i="56"/>
  <c r="AW48" i="56" s="1"/>
  <c r="B50" i="56"/>
  <c r="J60" i="56"/>
  <c r="V60" i="56"/>
  <c r="BL60" i="56"/>
  <c r="DB60" i="56"/>
  <c r="DN60" i="56"/>
  <c r="FD60" i="56"/>
  <c r="C61" i="56"/>
  <c r="V61" i="56"/>
  <c r="AH61" i="56"/>
  <c r="AS61" i="56"/>
  <c r="BX61" i="56"/>
  <c r="CI61" i="56"/>
  <c r="CU61" i="56"/>
  <c r="DN61" i="56"/>
  <c r="DZ61" i="56"/>
  <c r="FP61" i="56"/>
  <c r="C62" i="56"/>
  <c r="O62" i="56"/>
  <c r="AN62" i="56"/>
  <c r="BE62" i="56"/>
  <c r="CJ62" i="56"/>
  <c r="DA62" i="56"/>
  <c r="EF62" i="56"/>
  <c r="D63" i="56"/>
  <c r="AZ63" i="56"/>
  <c r="CV63" i="56"/>
  <c r="AA67" i="56"/>
  <c r="AR67" i="56"/>
  <c r="BW67" i="56"/>
  <c r="CN67" i="56"/>
  <c r="DS67" i="56"/>
  <c r="FO67" i="56"/>
  <c r="CC140" i="56"/>
  <c r="CC162" i="56" s="1"/>
  <c r="CD162" i="56" s="1"/>
  <c r="FN67" i="56"/>
  <c r="EP67" i="56"/>
  <c r="DR67" i="56"/>
  <c r="CT67" i="56"/>
  <c r="BV67" i="56"/>
  <c r="AX67" i="56"/>
  <c r="Z67" i="56"/>
  <c r="B67" i="56"/>
  <c r="FT67" i="56"/>
  <c r="EV67" i="56"/>
  <c r="DX67" i="56"/>
  <c r="CZ67" i="56"/>
  <c r="CB67" i="56"/>
  <c r="BD67" i="56"/>
  <c r="AF67" i="56"/>
  <c r="H67" i="56"/>
  <c r="FU61" i="56"/>
  <c r="EW61" i="56"/>
  <c r="DY61" i="56"/>
  <c r="DA61" i="56"/>
  <c r="CC61" i="56"/>
  <c r="BE61" i="56"/>
  <c r="AG61" i="56"/>
  <c r="I61" i="56"/>
  <c r="FO140" i="56"/>
  <c r="FO162" i="56" s="1"/>
  <c r="FP162" i="56" s="1"/>
  <c r="FC140" i="56"/>
  <c r="FC162" i="56" s="1"/>
  <c r="FD162" i="56" s="1"/>
  <c r="EQ140" i="56"/>
  <c r="EQ162" i="56" s="1"/>
  <c r="ER162" i="56" s="1"/>
  <c r="EE140" i="56"/>
  <c r="EE162" i="56" s="1"/>
  <c r="EF162" i="56" s="1"/>
  <c r="DS140" i="56"/>
  <c r="DS162" i="56" s="1"/>
  <c r="DT162" i="56" s="1"/>
  <c r="DG140" i="56"/>
  <c r="DG162" i="56" s="1"/>
  <c r="DH162" i="56" s="1"/>
  <c r="CU140" i="56"/>
  <c r="CU162" i="56" s="1"/>
  <c r="CV162" i="56" s="1"/>
  <c r="CI140" i="56"/>
  <c r="CI162" i="56" s="1"/>
  <c r="CJ162" i="56" s="1"/>
  <c r="BW140" i="56"/>
  <c r="BW162" i="56" s="1"/>
  <c r="BX162" i="56" s="1"/>
  <c r="BK140" i="56"/>
  <c r="BK162" i="56" s="1"/>
  <c r="BL162" i="56" s="1"/>
  <c r="AY140" i="56"/>
  <c r="AY162" i="56" s="1"/>
  <c r="AZ162" i="56" s="1"/>
  <c r="AM140" i="56"/>
  <c r="AM162" i="56" s="1"/>
  <c r="AN162" i="56" s="1"/>
  <c r="AA140" i="56"/>
  <c r="AA162" i="56" s="1"/>
  <c r="AB162" i="56" s="1"/>
  <c r="O140" i="56"/>
  <c r="O162" i="56" s="1"/>
  <c r="P162" i="56" s="1"/>
  <c r="C140" i="56"/>
  <c r="C162" i="56" s="1"/>
  <c r="D162" i="56" s="1"/>
  <c r="FI140" i="56"/>
  <c r="FI162" i="56" s="1"/>
  <c r="FJ162" i="56" s="1"/>
  <c r="EK140" i="56"/>
  <c r="EK162" i="56" s="1"/>
  <c r="EL162" i="56" s="1"/>
  <c r="DM140" i="56"/>
  <c r="DM162" i="56" s="1"/>
  <c r="DN162" i="56" s="1"/>
  <c r="CO140" i="56"/>
  <c r="CO162" i="56" s="1"/>
  <c r="CP162" i="56" s="1"/>
  <c r="BQ140" i="56"/>
  <c r="BQ162" i="56" s="1"/>
  <c r="BR162" i="56" s="1"/>
  <c r="AS140" i="56"/>
  <c r="AS162" i="56" s="1"/>
  <c r="AT162" i="56" s="1"/>
  <c r="U140" i="56"/>
  <c r="U162" i="56" s="1"/>
  <c r="V162" i="56" s="1"/>
  <c r="EW140" i="56"/>
  <c r="EW162" i="56" s="1"/>
  <c r="EX162" i="56" s="1"/>
  <c r="DA140" i="56"/>
  <c r="DA162" i="56" s="1"/>
  <c r="DB162" i="56" s="1"/>
  <c r="BE140" i="56"/>
  <c r="BE162" i="56" s="1"/>
  <c r="BF162" i="56" s="1"/>
  <c r="I140" i="56"/>
  <c r="I162" i="56" s="1"/>
  <c r="J162" i="56" s="1"/>
  <c r="FC62" i="56"/>
  <c r="EE62" i="56"/>
  <c r="DG62" i="56"/>
  <c r="CI62" i="56"/>
  <c r="BK62" i="56"/>
  <c r="AM62" i="56"/>
  <c r="FI62" i="56"/>
  <c r="EK62" i="56"/>
  <c r="DM62" i="56"/>
  <c r="CO62" i="56"/>
  <c r="BQ62" i="56"/>
  <c r="AS62" i="56"/>
  <c r="U62" i="56"/>
  <c r="FO141" i="56"/>
  <c r="FC141" i="56"/>
  <c r="EQ141" i="56"/>
  <c r="EE141" i="56"/>
  <c r="DS141" i="56"/>
  <c r="DG141" i="56"/>
  <c r="CU141" i="56"/>
  <c r="CI141" i="56"/>
  <c r="BW141" i="56"/>
  <c r="BK141" i="56"/>
  <c r="AY141" i="56"/>
  <c r="AM141" i="56"/>
  <c r="AA141" i="56"/>
  <c r="O141" i="56"/>
  <c r="C141" i="56"/>
  <c r="FU141" i="56"/>
  <c r="EW141" i="56"/>
  <c r="DY141" i="56"/>
  <c r="DA141" i="56"/>
  <c r="CC141" i="56"/>
  <c r="BE141" i="56"/>
  <c r="AG141" i="56"/>
  <c r="I141" i="56"/>
  <c r="FI141" i="56"/>
  <c r="DM141" i="56"/>
  <c r="BQ141" i="56"/>
  <c r="U141" i="56"/>
  <c r="FV63" i="56"/>
  <c r="EX63" i="56"/>
  <c r="DZ63" i="56"/>
  <c r="DB63" i="56"/>
  <c r="CD63" i="56"/>
  <c r="BF63" i="56"/>
  <c r="AH63" i="56"/>
  <c r="J63" i="56"/>
  <c r="FD63" i="56"/>
  <c r="EF63" i="56"/>
  <c r="DH63" i="56"/>
  <c r="CJ63" i="56"/>
  <c r="BL63" i="56"/>
  <c r="AN63" i="56"/>
  <c r="P63" i="56"/>
  <c r="C51" i="56"/>
  <c r="C49" i="56"/>
  <c r="C47" i="56"/>
  <c r="U16" i="56"/>
  <c r="C24" i="56"/>
  <c r="K25" i="56"/>
  <c r="C28" i="56"/>
  <c r="K29" i="56"/>
  <c r="C32" i="56"/>
  <c r="C34" i="56"/>
  <c r="C36" i="56"/>
  <c r="C38" i="56"/>
  <c r="C40" i="56"/>
  <c r="C42" i="56"/>
  <c r="L42" i="56"/>
  <c r="AO42" i="56"/>
  <c r="AW42" i="56" s="1"/>
  <c r="C44" i="56"/>
  <c r="L44" i="56"/>
  <c r="C46" i="56"/>
  <c r="L46" i="56"/>
  <c r="B48" i="56"/>
  <c r="C50" i="56"/>
  <c r="AH60" i="56"/>
  <c r="AT60" i="56"/>
  <c r="CJ60" i="56"/>
  <c r="DZ60" i="56"/>
  <c r="EL60" i="56"/>
  <c r="D61" i="56"/>
  <c r="O61" i="56"/>
  <c r="AA61" i="56"/>
  <c r="AT61" i="56"/>
  <c r="BF61" i="56"/>
  <c r="BQ61" i="56"/>
  <c r="CV61" i="56"/>
  <c r="DG61" i="56"/>
  <c r="DS61" i="56"/>
  <c r="EL61" i="56"/>
  <c r="EX61" i="56"/>
  <c r="FI61" i="56"/>
  <c r="P62" i="56"/>
  <c r="AA62" i="56"/>
  <c r="BF62" i="56"/>
  <c r="BW62" i="56"/>
  <c r="DB62" i="56"/>
  <c r="DS62" i="56"/>
  <c r="EX62" i="56"/>
  <c r="FO62" i="56"/>
  <c r="V63" i="56"/>
  <c r="BR63" i="56"/>
  <c r="DN63" i="56"/>
  <c r="FJ63" i="56"/>
  <c r="N67" i="56"/>
  <c r="AS67" i="56"/>
  <c r="BJ67" i="56"/>
  <c r="CO67" i="56"/>
  <c r="DF67" i="56"/>
  <c r="EK67" i="56"/>
  <c r="FB67" i="56"/>
  <c r="C47" i="55"/>
  <c r="C43" i="55"/>
  <c r="C35" i="55"/>
  <c r="C51" i="55"/>
  <c r="C39" i="55"/>
  <c r="K31" i="55"/>
  <c r="K27" i="55"/>
  <c r="K23" i="55"/>
  <c r="FI76" i="55"/>
  <c r="FI75" i="55"/>
  <c r="FI74" i="55"/>
  <c r="FI73" i="55"/>
  <c r="C41" i="55"/>
  <c r="C37" i="55"/>
  <c r="C33" i="55"/>
  <c r="C49" i="55"/>
  <c r="C45" i="55"/>
  <c r="B27" i="55"/>
  <c r="B23" i="55"/>
  <c r="B31" i="55"/>
  <c r="FO140" i="55"/>
  <c r="FO162" i="55" s="1"/>
  <c r="FP162" i="55" s="1"/>
  <c r="FC140" i="55"/>
  <c r="FC162" i="55" s="1"/>
  <c r="FD162" i="55" s="1"/>
  <c r="EQ140" i="55"/>
  <c r="EQ162" i="55" s="1"/>
  <c r="ER162" i="55" s="1"/>
  <c r="EE140" i="55"/>
  <c r="EE162" i="55" s="1"/>
  <c r="EF162" i="55" s="1"/>
  <c r="DS140" i="55"/>
  <c r="DS162" i="55" s="1"/>
  <c r="DT162" i="55" s="1"/>
  <c r="DG140" i="55"/>
  <c r="DG162" i="55" s="1"/>
  <c r="DH162" i="55" s="1"/>
  <c r="CU140" i="55"/>
  <c r="CU162" i="55" s="1"/>
  <c r="CV162" i="55" s="1"/>
  <c r="CI140" i="55"/>
  <c r="CI162" i="55" s="1"/>
  <c r="CJ162" i="55" s="1"/>
  <c r="BQ140" i="55"/>
  <c r="BQ162" i="55" s="1"/>
  <c r="BR162" i="55" s="1"/>
  <c r="AY140" i="55"/>
  <c r="AY162" i="55" s="1"/>
  <c r="AZ162" i="55" s="1"/>
  <c r="U140" i="55"/>
  <c r="U162" i="55" s="1"/>
  <c r="V162" i="55" s="1"/>
  <c r="C140" i="55"/>
  <c r="C162" i="55" s="1"/>
  <c r="D162" i="55" s="1"/>
  <c r="FU140" i="55"/>
  <c r="FU162" i="55" s="1"/>
  <c r="FV162" i="55" s="1"/>
  <c r="EW140" i="55"/>
  <c r="EW162" i="55" s="1"/>
  <c r="EX162" i="55" s="1"/>
  <c r="DY140" i="55"/>
  <c r="DY162" i="55" s="1"/>
  <c r="DZ162" i="55" s="1"/>
  <c r="DA140" i="55"/>
  <c r="DA162" i="55" s="1"/>
  <c r="DB162" i="55" s="1"/>
  <c r="CC140" i="55"/>
  <c r="CC162" i="55" s="1"/>
  <c r="CD162" i="55" s="1"/>
  <c r="BK140" i="55"/>
  <c r="BK162" i="55" s="1"/>
  <c r="BL162" i="55" s="1"/>
  <c r="AG140" i="55"/>
  <c r="AG162" i="55" s="1"/>
  <c r="AH162" i="55" s="1"/>
  <c r="O140" i="55"/>
  <c r="O162" i="55" s="1"/>
  <c r="P162" i="55" s="1"/>
  <c r="BW140" i="55"/>
  <c r="BW162" i="55" s="1"/>
  <c r="BX162" i="55" s="1"/>
  <c r="AS140" i="55"/>
  <c r="AS162" i="55" s="1"/>
  <c r="AT162" i="55" s="1"/>
  <c r="AA140" i="55"/>
  <c r="AA162" i="55" s="1"/>
  <c r="AB162" i="55" s="1"/>
  <c r="CO140" i="55"/>
  <c r="CO162" i="55" s="1"/>
  <c r="CP162" i="55" s="1"/>
  <c r="EK140" i="55"/>
  <c r="EK162" i="55" s="1"/>
  <c r="EL162" i="55" s="1"/>
  <c r="BE140" i="55"/>
  <c r="BE162" i="55" s="1"/>
  <c r="BF162" i="55" s="1"/>
  <c r="DM140" i="55"/>
  <c r="DM162" i="55" s="1"/>
  <c r="DN162" i="55" s="1"/>
  <c r="AM140" i="55"/>
  <c r="AM162" i="55" s="1"/>
  <c r="AN162" i="55" s="1"/>
  <c r="FI140" i="55"/>
  <c r="FI162" i="55" s="1"/>
  <c r="FJ162" i="55" s="1"/>
  <c r="I140" i="55"/>
  <c r="I162" i="55" s="1"/>
  <c r="J162" i="55" s="1"/>
  <c r="FO141" i="55"/>
  <c r="FC141" i="55"/>
  <c r="EQ141" i="55"/>
  <c r="EE141" i="55"/>
  <c r="DS141" i="55"/>
  <c r="DG141" i="55"/>
  <c r="CU141" i="55"/>
  <c r="CI141" i="55"/>
  <c r="BW141" i="55"/>
  <c r="BK141" i="55"/>
  <c r="AY141" i="55"/>
  <c r="AM141" i="55"/>
  <c r="AA141" i="55"/>
  <c r="O141" i="55"/>
  <c r="C141" i="55"/>
  <c r="FI141" i="55"/>
  <c r="EK141" i="55"/>
  <c r="DM141" i="55"/>
  <c r="CO141" i="55"/>
  <c r="BQ141" i="55"/>
  <c r="AS141" i="55"/>
  <c r="U141" i="55"/>
  <c r="DA141" i="55"/>
  <c r="I141" i="55"/>
  <c r="EW141" i="55"/>
  <c r="BE141" i="55"/>
  <c r="DY141" i="55"/>
  <c r="CC141" i="55"/>
  <c r="AG141" i="55"/>
  <c r="FU141" i="55"/>
  <c r="B9" i="55"/>
  <c r="H67" i="55"/>
  <c r="EW139" i="55"/>
  <c r="EE139" i="55"/>
  <c r="DA139" i="55"/>
  <c r="FI139" i="55"/>
  <c r="EQ139" i="55"/>
  <c r="DM139" i="55"/>
  <c r="CU139" i="55"/>
  <c r="CI139" i="55"/>
  <c r="BW139" i="55"/>
  <c r="BK139" i="55"/>
  <c r="AY139" i="55"/>
  <c r="AM139" i="55"/>
  <c r="AA139" i="55"/>
  <c r="O139" i="55"/>
  <c r="C139" i="55"/>
  <c r="FU139" i="55"/>
  <c r="FC139" i="55"/>
  <c r="DY139" i="55"/>
  <c r="DG139" i="55"/>
  <c r="EK139" i="55"/>
  <c r="CC139" i="55"/>
  <c r="AG139" i="55"/>
  <c r="FO139" i="55"/>
  <c r="BE139" i="55"/>
  <c r="I139" i="55"/>
  <c r="AS139" i="55"/>
  <c r="DS139" i="55"/>
  <c r="U139" i="55"/>
  <c r="CO139" i="55"/>
  <c r="BQ139" i="55"/>
  <c r="FU142" i="55"/>
  <c r="EW142" i="55"/>
  <c r="DY142" i="55"/>
  <c r="DA142" i="55"/>
  <c r="CC142" i="55"/>
  <c r="BE142" i="55"/>
  <c r="AG142" i="55"/>
  <c r="I142" i="55"/>
  <c r="FO142" i="55"/>
  <c r="EQ142" i="55"/>
  <c r="DS142" i="55"/>
  <c r="CU142" i="55"/>
  <c r="BW142" i="55"/>
  <c r="AY142" i="55"/>
  <c r="AA142" i="55"/>
  <c r="C142" i="55"/>
  <c r="FI142" i="55"/>
  <c r="DM142" i="55"/>
  <c r="BQ142" i="55"/>
  <c r="U142" i="55"/>
  <c r="FC142" i="55"/>
  <c r="DG142" i="55"/>
  <c r="BK142" i="55"/>
  <c r="O142" i="55"/>
  <c r="EK142" i="55"/>
  <c r="CO142" i="55"/>
  <c r="AS142" i="55"/>
  <c r="AM142" i="55"/>
  <c r="EE142" i="55"/>
  <c r="CI142" i="55"/>
  <c r="P9" i="55"/>
  <c r="O13" i="55"/>
  <c r="K34" i="55" s="1"/>
  <c r="B22" i="55"/>
  <c r="C25" i="55"/>
  <c r="B26" i="55"/>
  <c r="C29" i="55"/>
  <c r="B30" i="55"/>
  <c r="B35" i="55"/>
  <c r="B39" i="55"/>
  <c r="B43" i="55"/>
  <c r="B47" i="55"/>
  <c r="F217" i="55"/>
  <c r="EV135" i="55"/>
  <c r="AG47" i="55"/>
  <c r="W48" i="55"/>
  <c r="F219" i="55"/>
  <c r="FH135" i="55"/>
  <c r="AG49" i="55"/>
  <c r="W50" i="55"/>
  <c r="B51" i="55"/>
  <c r="F221" i="55"/>
  <c r="FT135" i="55"/>
  <c r="AG51" i="55"/>
  <c r="C60" i="55"/>
  <c r="J60" i="55"/>
  <c r="AA60" i="55"/>
  <c r="AH60" i="55"/>
  <c r="AY60" i="55"/>
  <c r="BF60" i="55"/>
  <c r="BW60" i="55"/>
  <c r="CD60" i="55"/>
  <c r="CU60" i="55"/>
  <c r="DB60" i="55"/>
  <c r="DS60" i="55"/>
  <c r="DZ60" i="55"/>
  <c r="EQ60" i="55"/>
  <c r="EX60" i="55"/>
  <c r="FO60" i="55"/>
  <c r="FV60" i="55"/>
  <c r="O61" i="55"/>
  <c r="V61" i="55"/>
  <c r="AM61" i="55"/>
  <c r="AT61" i="55"/>
  <c r="BK61" i="55"/>
  <c r="BR61" i="55"/>
  <c r="CI61" i="55"/>
  <c r="CP61" i="55"/>
  <c r="DG61" i="55"/>
  <c r="DN61" i="55"/>
  <c r="EE61" i="55"/>
  <c r="EL61" i="55"/>
  <c r="FC61" i="55"/>
  <c r="FJ61" i="55"/>
  <c r="C62" i="55"/>
  <c r="J62" i="55"/>
  <c r="AA62" i="55"/>
  <c r="AH62" i="55"/>
  <c r="AY62" i="55"/>
  <c r="BF62" i="55"/>
  <c r="BW62" i="55"/>
  <c r="CD62" i="55"/>
  <c r="CU62" i="55"/>
  <c r="DB62" i="55"/>
  <c r="DS62" i="55"/>
  <c r="DZ62" i="55"/>
  <c r="EQ62" i="55"/>
  <c r="EX62" i="55"/>
  <c r="FO62" i="55"/>
  <c r="FV62" i="55"/>
  <c r="O63" i="55"/>
  <c r="V63" i="55"/>
  <c r="AM63" i="55"/>
  <c r="AT63" i="55"/>
  <c r="BK63" i="55"/>
  <c r="BR63" i="55"/>
  <c r="CI63" i="55"/>
  <c r="CP63" i="55"/>
  <c r="DG63" i="55"/>
  <c r="DN63" i="55"/>
  <c r="EE63" i="55"/>
  <c r="EL63" i="55"/>
  <c r="FC63" i="55"/>
  <c r="FJ63" i="55"/>
  <c r="N67" i="55"/>
  <c r="U67" i="55"/>
  <c r="AL67" i="55"/>
  <c r="AS67" i="55"/>
  <c r="BJ67" i="55"/>
  <c r="BQ67" i="55"/>
  <c r="CH67" i="55"/>
  <c r="CO67" i="55"/>
  <c r="DF67" i="55"/>
  <c r="DM67" i="55"/>
  <c r="ED67" i="55"/>
  <c r="EK67" i="55"/>
  <c r="FB67" i="55"/>
  <c r="FI67" i="55"/>
  <c r="BX60" i="55"/>
  <c r="DT60" i="55"/>
  <c r="FP60" i="55"/>
  <c r="I61" i="55"/>
  <c r="BE61" i="55"/>
  <c r="DY61" i="55"/>
  <c r="U62" i="55"/>
  <c r="BQ62" i="55"/>
  <c r="DM62" i="55"/>
  <c r="AN63" i="55"/>
  <c r="CJ63" i="55"/>
  <c r="EF63" i="55"/>
  <c r="AF67" i="55"/>
  <c r="BD67" i="55"/>
  <c r="CB67" i="55"/>
  <c r="CZ67" i="55"/>
  <c r="DX67" i="55"/>
  <c r="EV67" i="55"/>
  <c r="FT67" i="55"/>
  <c r="D60" i="55"/>
  <c r="AB60" i="55"/>
  <c r="AZ60" i="55"/>
  <c r="CV60" i="55"/>
  <c r="ER60" i="55"/>
  <c r="AG61" i="55"/>
  <c r="CC61" i="55"/>
  <c r="DA61" i="55"/>
  <c r="EW61" i="55"/>
  <c r="FU61" i="55"/>
  <c r="AS62" i="55"/>
  <c r="CO62" i="55"/>
  <c r="EK62" i="55"/>
  <c r="FI62" i="55"/>
  <c r="P63" i="55"/>
  <c r="BL63" i="55"/>
  <c r="DH63" i="55"/>
  <c r="FD63" i="55"/>
  <c r="C9" i="55"/>
  <c r="C23" i="55"/>
  <c r="B24" i="55"/>
  <c r="K24" i="55"/>
  <c r="C27" i="55"/>
  <c r="B28" i="55"/>
  <c r="K28" i="55"/>
  <c r="C31" i="55"/>
  <c r="B32" i="55"/>
  <c r="B34" i="55"/>
  <c r="B36" i="55"/>
  <c r="B38" i="55"/>
  <c r="B40" i="55"/>
  <c r="F210" i="55"/>
  <c r="B42" i="55"/>
  <c r="B44" i="55"/>
  <c r="B46" i="55"/>
  <c r="W47" i="55"/>
  <c r="B48" i="55"/>
  <c r="F218" i="55"/>
  <c r="FB135" i="55"/>
  <c r="AG48" i="55"/>
  <c r="W49" i="55"/>
  <c r="B50" i="55"/>
  <c r="F220" i="55"/>
  <c r="FN135" i="55"/>
  <c r="AG50" i="55"/>
  <c r="W51" i="55"/>
  <c r="O60" i="55"/>
  <c r="V60" i="55"/>
  <c r="AM60" i="55"/>
  <c r="AT60" i="55"/>
  <c r="BK60" i="55"/>
  <c r="BR60" i="55"/>
  <c r="CI60" i="55"/>
  <c r="CP60" i="55"/>
  <c r="DG60" i="55"/>
  <c r="DN60" i="55"/>
  <c r="EE60" i="55"/>
  <c r="EL60" i="55"/>
  <c r="FC60" i="55"/>
  <c r="FJ60" i="55"/>
  <c r="C61" i="55"/>
  <c r="J61" i="55"/>
  <c r="AA61" i="55"/>
  <c r="AH61" i="55"/>
  <c r="AY61" i="55"/>
  <c r="BF61" i="55"/>
  <c r="BW61" i="55"/>
  <c r="CD61" i="55"/>
  <c r="CU61" i="55"/>
  <c r="DB61" i="55"/>
  <c r="DS61" i="55"/>
  <c r="DZ61" i="55"/>
  <c r="EQ61" i="55"/>
  <c r="EX61" i="55"/>
  <c r="FO61" i="55"/>
  <c r="FV61" i="55"/>
  <c r="O62" i="55"/>
  <c r="V62" i="55"/>
  <c r="AM62" i="55"/>
  <c r="AT62" i="55"/>
  <c r="BK62" i="55"/>
  <c r="BR62" i="55"/>
  <c r="CI62" i="55"/>
  <c r="CP62" i="55"/>
  <c r="DG62" i="55"/>
  <c r="DN62" i="55"/>
  <c r="EE62" i="55"/>
  <c r="EL62" i="55"/>
  <c r="FC62" i="55"/>
  <c r="FJ62" i="55"/>
  <c r="C63" i="55"/>
  <c r="J63" i="55"/>
  <c r="AA63" i="55"/>
  <c r="AH63" i="55"/>
  <c r="AY63" i="55"/>
  <c r="BF63" i="55"/>
  <c r="BW63" i="55"/>
  <c r="CD63" i="55"/>
  <c r="CU63" i="55"/>
  <c r="DB63" i="55"/>
  <c r="DS63" i="55"/>
  <c r="DZ63" i="55"/>
  <c r="EQ63" i="55"/>
  <c r="EX63" i="55"/>
  <c r="FO63" i="55"/>
  <c r="FV63" i="55"/>
  <c r="B67" i="55"/>
  <c r="I67" i="55"/>
  <c r="Z67" i="55"/>
  <c r="AG67" i="55"/>
  <c r="AX67" i="55"/>
  <c r="BE67" i="55"/>
  <c r="BV67" i="55"/>
  <c r="CC67" i="55"/>
  <c r="CT67" i="55"/>
  <c r="DA67" i="55"/>
  <c r="DR67" i="55"/>
  <c r="DY67" i="55"/>
  <c r="EP67" i="55"/>
  <c r="EW67" i="55"/>
  <c r="FN67" i="55"/>
  <c r="FU67" i="55"/>
  <c r="U16" i="55"/>
  <c r="C24" i="55"/>
  <c r="C28" i="55"/>
  <c r="C32" i="55"/>
  <c r="C34" i="55"/>
  <c r="C36" i="55"/>
  <c r="C38" i="55"/>
  <c r="C40" i="55"/>
  <c r="C42" i="55"/>
  <c r="C44" i="55"/>
  <c r="C46" i="55"/>
  <c r="AL47" i="55"/>
  <c r="C48" i="55"/>
  <c r="L48" i="55"/>
  <c r="AB48" i="55"/>
  <c r="AL49" i="55"/>
  <c r="L50" i="55"/>
  <c r="AB50" i="55"/>
  <c r="I60" i="55"/>
  <c r="P60" i="55"/>
  <c r="AG60" i="55"/>
  <c r="AN60" i="55"/>
  <c r="BE60" i="55"/>
  <c r="BL60" i="55"/>
  <c r="CC60" i="55"/>
  <c r="CJ60" i="55"/>
  <c r="DA60" i="55"/>
  <c r="DH60" i="55"/>
  <c r="DY60" i="55"/>
  <c r="EF60" i="55"/>
  <c r="EW60" i="55"/>
  <c r="D61" i="55"/>
  <c r="U61" i="55"/>
  <c r="AB61" i="55"/>
  <c r="AS61" i="55"/>
  <c r="AZ61" i="55"/>
  <c r="BQ61" i="55"/>
  <c r="BX61" i="55"/>
  <c r="CO61" i="55"/>
  <c r="CV61" i="55"/>
  <c r="DM61" i="55"/>
  <c r="DT61" i="55"/>
  <c r="EK61" i="55"/>
  <c r="ER61" i="55"/>
  <c r="I62" i="55"/>
  <c r="P62" i="55"/>
  <c r="AG62" i="55"/>
  <c r="AN62" i="55"/>
  <c r="BE62" i="55"/>
  <c r="BL62" i="55"/>
  <c r="CC62" i="55"/>
  <c r="CJ62" i="55"/>
  <c r="DA62" i="55"/>
  <c r="DH62" i="55"/>
  <c r="DY62" i="55"/>
  <c r="EF62" i="55"/>
  <c r="EW62" i="55"/>
  <c r="D63" i="55"/>
  <c r="U63" i="55"/>
  <c r="AB63" i="55"/>
  <c r="AS63" i="55"/>
  <c r="AZ63" i="55"/>
  <c r="BQ63" i="55"/>
  <c r="BX63" i="55"/>
  <c r="CO63" i="55"/>
  <c r="CV63" i="55"/>
  <c r="DM63" i="55"/>
  <c r="DT63" i="55"/>
  <c r="EK63" i="55"/>
  <c r="ER63" i="55"/>
  <c r="C67" i="55"/>
  <c r="T67" i="55"/>
  <c r="AA67" i="55"/>
  <c r="AR67" i="55"/>
  <c r="AY67" i="55"/>
  <c r="BP67" i="55"/>
  <c r="BW67" i="55"/>
  <c r="CN67" i="55"/>
  <c r="CU67" i="55"/>
  <c r="DL67" i="55"/>
  <c r="DS67" i="55"/>
  <c r="EJ67" i="55"/>
  <c r="EQ67" i="55"/>
  <c r="EQ76" i="54"/>
  <c r="EQ75" i="54"/>
  <c r="EQ74" i="54"/>
  <c r="EQ73" i="54"/>
  <c r="CC167" i="54"/>
  <c r="CD167" i="54" s="1"/>
  <c r="CE131" i="54"/>
  <c r="C9" i="54"/>
  <c r="FI60" i="54"/>
  <c r="EK60" i="54"/>
  <c r="DM60" i="54"/>
  <c r="CO60" i="54"/>
  <c r="BQ60" i="54"/>
  <c r="AS60" i="54"/>
  <c r="U60" i="54"/>
  <c r="FO60" i="54"/>
  <c r="EQ60" i="54"/>
  <c r="DS60" i="54"/>
  <c r="CU60" i="54"/>
  <c r="BW60" i="54"/>
  <c r="AY60" i="54"/>
  <c r="AA60" i="54"/>
  <c r="C60" i="54"/>
  <c r="FU60" i="54"/>
  <c r="DY60" i="54"/>
  <c r="CC60" i="54"/>
  <c r="AG60" i="54"/>
  <c r="FC60" i="54"/>
  <c r="DG60" i="54"/>
  <c r="BK60" i="54"/>
  <c r="O60" i="54"/>
  <c r="FO139" i="54"/>
  <c r="FC139" i="54"/>
  <c r="EQ139" i="54"/>
  <c r="EE139" i="54"/>
  <c r="DS139" i="54"/>
  <c r="DG139" i="54"/>
  <c r="CU139" i="54"/>
  <c r="CI139" i="54"/>
  <c r="BW139" i="54"/>
  <c r="BK139" i="54"/>
  <c r="AY139" i="54"/>
  <c r="AM139" i="54"/>
  <c r="AA139" i="54"/>
  <c r="O139" i="54"/>
  <c r="C139" i="54"/>
  <c r="FI139" i="54"/>
  <c r="EK139" i="54"/>
  <c r="DM139" i="54"/>
  <c r="CO139" i="54"/>
  <c r="BQ139" i="54"/>
  <c r="AS139" i="54"/>
  <c r="U139" i="54"/>
  <c r="FU139" i="54"/>
  <c r="DY139" i="54"/>
  <c r="CC139" i="54"/>
  <c r="AG139" i="54"/>
  <c r="DA139" i="54"/>
  <c r="I139" i="54"/>
  <c r="FU63" i="54"/>
  <c r="EW63" i="54"/>
  <c r="DY63" i="54"/>
  <c r="DA63" i="54"/>
  <c r="CC63" i="54"/>
  <c r="BE63" i="54"/>
  <c r="AG63" i="54"/>
  <c r="I63" i="54"/>
  <c r="FC63" i="54"/>
  <c r="EE63" i="54"/>
  <c r="DG63" i="54"/>
  <c r="CI63" i="54"/>
  <c r="BK63" i="54"/>
  <c r="AM63" i="54"/>
  <c r="O63" i="54"/>
  <c r="FI63" i="54"/>
  <c r="DM63" i="54"/>
  <c r="BQ63" i="54"/>
  <c r="U63" i="54"/>
  <c r="EQ63" i="54"/>
  <c r="CU63" i="54"/>
  <c r="AY63" i="54"/>
  <c r="C63" i="54"/>
  <c r="FO142" i="54"/>
  <c r="EQ142" i="54"/>
  <c r="DS142" i="54"/>
  <c r="CU142" i="54"/>
  <c r="BW142" i="54"/>
  <c r="AY142" i="54"/>
  <c r="AA142" i="54"/>
  <c r="C142" i="54"/>
  <c r="FI142" i="54"/>
  <c r="EK142" i="54"/>
  <c r="DM142" i="54"/>
  <c r="CO142" i="54"/>
  <c r="BQ142" i="54"/>
  <c r="AS142" i="54"/>
  <c r="U142" i="54"/>
  <c r="FU142" i="54"/>
  <c r="DY142" i="54"/>
  <c r="CC142" i="54"/>
  <c r="AG142" i="54"/>
  <c r="FC142" i="54"/>
  <c r="DG142" i="54"/>
  <c r="BK142" i="54"/>
  <c r="O142" i="54"/>
  <c r="EE142" i="54"/>
  <c r="AM142" i="54"/>
  <c r="DA142" i="54"/>
  <c r="I142" i="54"/>
  <c r="EW142" i="54"/>
  <c r="CI142" i="54"/>
  <c r="BE142" i="54"/>
  <c r="B22" i="54"/>
  <c r="B27" i="54"/>
  <c r="B39" i="54"/>
  <c r="V60" i="54"/>
  <c r="CI60" i="54"/>
  <c r="C61" i="54"/>
  <c r="O62" i="54"/>
  <c r="AA63" i="54"/>
  <c r="BF63" i="54"/>
  <c r="DS63" i="54"/>
  <c r="AX67" i="54"/>
  <c r="BE139" i="54"/>
  <c r="C43" i="54"/>
  <c r="FT67" i="54"/>
  <c r="EV67" i="54"/>
  <c r="DX67" i="54"/>
  <c r="CZ67" i="54"/>
  <c r="CB67" i="54"/>
  <c r="BD67" i="54"/>
  <c r="AF67" i="54"/>
  <c r="H67" i="54"/>
  <c r="FB67" i="54"/>
  <c r="ED67" i="54"/>
  <c r="DF67" i="54"/>
  <c r="CH67" i="54"/>
  <c r="BJ67" i="54"/>
  <c r="AL67" i="54"/>
  <c r="N67" i="54"/>
  <c r="EJ67" i="54"/>
  <c r="CN67" i="54"/>
  <c r="AR67" i="54"/>
  <c r="FN67" i="54"/>
  <c r="DR67" i="54"/>
  <c r="BV67" i="54"/>
  <c r="Z67" i="54"/>
  <c r="FP60" i="54"/>
  <c r="ER60" i="54"/>
  <c r="DT60" i="54"/>
  <c r="CV60" i="54"/>
  <c r="BX60" i="54"/>
  <c r="AZ60" i="54"/>
  <c r="AB60" i="54"/>
  <c r="D60" i="54"/>
  <c r="FV60" i="54"/>
  <c r="EX60" i="54"/>
  <c r="DZ60" i="54"/>
  <c r="DB60" i="54"/>
  <c r="CD60" i="54"/>
  <c r="BF60" i="54"/>
  <c r="AH60" i="54"/>
  <c r="J60" i="54"/>
  <c r="FD60" i="54"/>
  <c r="DH60" i="54"/>
  <c r="BL60" i="54"/>
  <c r="P60" i="54"/>
  <c r="EL60" i="54"/>
  <c r="CP60" i="54"/>
  <c r="AT60" i="54"/>
  <c r="FU61" i="54"/>
  <c r="EW61" i="54"/>
  <c r="DY61" i="54"/>
  <c r="DA61" i="54"/>
  <c r="CC61" i="54"/>
  <c r="BE61" i="54"/>
  <c r="AG61" i="54"/>
  <c r="I61" i="54"/>
  <c r="FC61" i="54"/>
  <c r="EE61" i="54"/>
  <c r="DG61" i="54"/>
  <c r="CI61" i="54"/>
  <c r="BK61" i="54"/>
  <c r="AM61" i="54"/>
  <c r="O61" i="54"/>
  <c r="EK61" i="54"/>
  <c r="CO61" i="54"/>
  <c r="AS61" i="54"/>
  <c r="FO61" i="54"/>
  <c r="DS61" i="54"/>
  <c r="BW61" i="54"/>
  <c r="AA61" i="54"/>
  <c r="FO140" i="54"/>
  <c r="FO162" i="54" s="1"/>
  <c r="FP162" i="54" s="1"/>
  <c r="FC140" i="54"/>
  <c r="FC162" i="54" s="1"/>
  <c r="FD162" i="54" s="1"/>
  <c r="EQ140" i="54"/>
  <c r="EQ162" i="54" s="1"/>
  <c r="ER162" i="54" s="1"/>
  <c r="EE140" i="54"/>
  <c r="EE162" i="54" s="1"/>
  <c r="EF162" i="54" s="1"/>
  <c r="DS140" i="54"/>
  <c r="DS162" i="54" s="1"/>
  <c r="DT162" i="54" s="1"/>
  <c r="DG140" i="54"/>
  <c r="DG162" i="54" s="1"/>
  <c r="DH162" i="54" s="1"/>
  <c r="CU140" i="54"/>
  <c r="CU162" i="54" s="1"/>
  <c r="CV162" i="54" s="1"/>
  <c r="CI140" i="54"/>
  <c r="CI162" i="54" s="1"/>
  <c r="CJ162" i="54" s="1"/>
  <c r="BW140" i="54"/>
  <c r="BW162" i="54" s="1"/>
  <c r="BX162" i="54" s="1"/>
  <c r="BK140" i="54"/>
  <c r="BK162" i="54" s="1"/>
  <c r="BL162" i="54" s="1"/>
  <c r="AY140" i="54"/>
  <c r="AY162" i="54" s="1"/>
  <c r="AZ162" i="54" s="1"/>
  <c r="AM140" i="54"/>
  <c r="AM162" i="54" s="1"/>
  <c r="AN162" i="54" s="1"/>
  <c r="AA140" i="54"/>
  <c r="AA162" i="54" s="1"/>
  <c r="AB162" i="54" s="1"/>
  <c r="O140" i="54"/>
  <c r="O162" i="54" s="1"/>
  <c r="P162" i="54" s="1"/>
  <c r="C140" i="54"/>
  <c r="C162" i="54" s="1"/>
  <c r="D162" i="54" s="1"/>
  <c r="FU140" i="54"/>
  <c r="FU162" i="54" s="1"/>
  <c r="FV162" i="54" s="1"/>
  <c r="EW140" i="54"/>
  <c r="EW162" i="54" s="1"/>
  <c r="EX162" i="54" s="1"/>
  <c r="DY140" i="54"/>
  <c r="DY162" i="54" s="1"/>
  <c r="DZ162" i="54" s="1"/>
  <c r="DA140" i="54"/>
  <c r="DA162" i="54" s="1"/>
  <c r="DB162" i="54" s="1"/>
  <c r="CC140" i="54"/>
  <c r="CC162" i="54" s="1"/>
  <c r="CD162" i="54" s="1"/>
  <c r="BE140" i="54"/>
  <c r="BE162" i="54" s="1"/>
  <c r="BF162" i="54" s="1"/>
  <c r="AG140" i="54"/>
  <c r="AG162" i="54" s="1"/>
  <c r="AH162" i="54" s="1"/>
  <c r="I140" i="54"/>
  <c r="I162" i="54" s="1"/>
  <c r="J162" i="54" s="1"/>
  <c r="EK140" i="54"/>
  <c r="EK162" i="54" s="1"/>
  <c r="EL162" i="54" s="1"/>
  <c r="CO140" i="54"/>
  <c r="CO162" i="54" s="1"/>
  <c r="CP162" i="54" s="1"/>
  <c r="AS140" i="54"/>
  <c r="AS162" i="54" s="1"/>
  <c r="AT162" i="54" s="1"/>
  <c r="DM140" i="54"/>
  <c r="DM162" i="54" s="1"/>
  <c r="DN162" i="54" s="1"/>
  <c r="U140" i="54"/>
  <c r="U162" i="54" s="1"/>
  <c r="V162" i="54" s="1"/>
  <c r="FI62" i="54"/>
  <c r="EK62" i="54"/>
  <c r="DM62" i="54"/>
  <c r="CO62" i="54"/>
  <c r="BQ62" i="54"/>
  <c r="AS62" i="54"/>
  <c r="U62" i="54"/>
  <c r="FO62" i="54"/>
  <c r="EQ62" i="54"/>
  <c r="DS62" i="54"/>
  <c r="CU62" i="54"/>
  <c r="BW62" i="54"/>
  <c r="AY62" i="54"/>
  <c r="AA62" i="54"/>
  <c r="C62" i="54"/>
  <c r="EW62" i="54"/>
  <c r="DA62" i="54"/>
  <c r="BE62" i="54"/>
  <c r="I62" i="54"/>
  <c r="EE62" i="54"/>
  <c r="CI62" i="54"/>
  <c r="AM62" i="54"/>
  <c r="FO141" i="54"/>
  <c r="FC141" i="54"/>
  <c r="EQ141" i="54"/>
  <c r="EE141" i="54"/>
  <c r="DS141" i="54"/>
  <c r="DG141" i="54"/>
  <c r="CU141" i="54"/>
  <c r="CI141" i="54"/>
  <c r="BW141" i="54"/>
  <c r="BK141" i="54"/>
  <c r="AY141" i="54"/>
  <c r="AM141" i="54"/>
  <c r="AA141" i="54"/>
  <c r="O141" i="54"/>
  <c r="C141" i="54"/>
  <c r="FI141" i="54"/>
  <c r="EK141" i="54"/>
  <c r="DM141" i="54"/>
  <c r="CO141" i="54"/>
  <c r="BQ141" i="54"/>
  <c r="AS141" i="54"/>
  <c r="U141" i="54"/>
  <c r="EW141" i="54"/>
  <c r="DA141" i="54"/>
  <c r="BE141" i="54"/>
  <c r="I141" i="54"/>
  <c r="DY141" i="54"/>
  <c r="AG141" i="54"/>
  <c r="FD63" i="54"/>
  <c r="EF63" i="54"/>
  <c r="DH63" i="54"/>
  <c r="CJ63" i="54"/>
  <c r="BL63" i="54"/>
  <c r="AN63" i="54"/>
  <c r="P63" i="54"/>
  <c r="FJ63" i="54"/>
  <c r="EL63" i="54"/>
  <c r="DN63" i="54"/>
  <c r="CP63" i="54"/>
  <c r="BR63" i="54"/>
  <c r="AT63" i="54"/>
  <c r="V63" i="54"/>
  <c r="ER63" i="54"/>
  <c r="CV63" i="54"/>
  <c r="AZ63" i="54"/>
  <c r="D63" i="54"/>
  <c r="FV63" i="54"/>
  <c r="DZ63" i="54"/>
  <c r="CD63" i="54"/>
  <c r="AH63" i="54"/>
  <c r="B46" i="54"/>
  <c r="B23" i="54"/>
  <c r="B33" i="54"/>
  <c r="C39" i="54"/>
  <c r="BE60" i="54"/>
  <c r="CJ60" i="54"/>
  <c r="EW60" i="54"/>
  <c r="BQ61" i="54"/>
  <c r="FI61" i="54"/>
  <c r="CC62" i="54"/>
  <c r="FU62" i="54"/>
  <c r="AB63" i="54"/>
  <c r="CO63" i="54"/>
  <c r="DT63" i="54"/>
  <c r="T67" i="54"/>
  <c r="DL67" i="54"/>
  <c r="EW139" i="54"/>
  <c r="FU141" i="54"/>
  <c r="W17" i="54"/>
  <c r="U16" i="54"/>
  <c r="B31" i="54"/>
  <c r="O13" i="54"/>
  <c r="K42" i="54" s="1"/>
  <c r="F212" i="54" s="1"/>
  <c r="B30" i="54"/>
  <c r="B35" i="54"/>
  <c r="AM60" i="54"/>
  <c r="BR60" i="54"/>
  <c r="EE60" i="54"/>
  <c r="FJ60" i="54"/>
  <c r="AY61" i="54"/>
  <c r="EQ61" i="54"/>
  <c r="BK62" i="54"/>
  <c r="FC62" i="54"/>
  <c r="J63" i="54"/>
  <c r="BW63" i="54"/>
  <c r="DB63" i="54"/>
  <c r="FO63" i="54"/>
  <c r="B67" i="54"/>
  <c r="CT67" i="54"/>
  <c r="BQ140" i="54"/>
  <c r="BQ162" i="54" s="1"/>
  <c r="BR162" i="54" s="1"/>
  <c r="FC67" i="54"/>
  <c r="EE67" i="54"/>
  <c r="DG67" i="54"/>
  <c r="CI67" i="54"/>
  <c r="BK67" i="54"/>
  <c r="AM67" i="54"/>
  <c r="O67" i="54"/>
  <c r="FI67" i="54"/>
  <c r="EK67" i="54"/>
  <c r="DM67" i="54"/>
  <c r="CO67" i="54"/>
  <c r="BQ67" i="54"/>
  <c r="AS67" i="54"/>
  <c r="U67" i="54"/>
  <c r="FD61" i="54"/>
  <c r="EF61" i="54"/>
  <c r="DH61" i="54"/>
  <c r="CJ61" i="54"/>
  <c r="BL61" i="54"/>
  <c r="AN61" i="54"/>
  <c r="P61" i="54"/>
  <c r="FJ61" i="54"/>
  <c r="EL61" i="54"/>
  <c r="DN61" i="54"/>
  <c r="CP61" i="54"/>
  <c r="BR61" i="54"/>
  <c r="AT61" i="54"/>
  <c r="V61" i="54"/>
  <c r="FP62" i="54"/>
  <c r="ER62" i="54"/>
  <c r="DT62" i="54"/>
  <c r="CV62" i="54"/>
  <c r="BX62" i="54"/>
  <c r="AZ62" i="54"/>
  <c r="AB62" i="54"/>
  <c r="D62" i="54"/>
  <c r="FV62" i="54"/>
  <c r="EX62" i="54"/>
  <c r="DZ62" i="54"/>
  <c r="DB62" i="54"/>
  <c r="CD62" i="54"/>
  <c r="BF62" i="54"/>
  <c r="AH62" i="54"/>
  <c r="J62" i="54"/>
  <c r="C23" i="54"/>
  <c r="B24" i="54"/>
  <c r="K24" i="54"/>
  <c r="C27" i="54"/>
  <c r="B28" i="54"/>
  <c r="K28" i="54"/>
  <c r="C31" i="54"/>
  <c r="B32" i="54"/>
  <c r="B34" i="54"/>
  <c r="B36" i="54"/>
  <c r="B38" i="54"/>
  <c r="B40" i="54"/>
  <c r="B42" i="54"/>
  <c r="C44" i="54"/>
  <c r="J61" i="54"/>
  <c r="BF61" i="54"/>
  <c r="DB61" i="54"/>
  <c r="EX61" i="54"/>
  <c r="V62" i="54"/>
  <c r="BR62" i="54"/>
  <c r="DN62" i="54"/>
  <c r="FJ62" i="54"/>
  <c r="I67" i="54"/>
  <c r="BE67" i="54"/>
  <c r="DA67" i="54"/>
  <c r="EW67" i="54"/>
  <c r="C51" i="54"/>
  <c r="C47" i="54"/>
  <c r="B51" i="54"/>
  <c r="B49" i="54"/>
  <c r="B47" i="54"/>
  <c r="B45" i="54"/>
  <c r="C24" i="54"/>
  <c r="B25" i="54"/>
  <c r="K25" i="54"/>
  <c r="C28" i="54"/>
  <c r="B29" i="54"/>
  <c r="K29" i="54"/>
  <c r="C32" i="54"/>
  <c r="C34" i="54"/>
  <c r="C36" i="54"/>
  <c r="C38" i="54"/>
  <c r="C40" i="54"/>
  <c r="L40" i="54"/>
  <c r="C42" i="54"/>
  <c r="C46" i="54"/>
  <c r="B48" i="54"/>
  <c r="AB61" i="54"/>
  <c r="BX61" i="54"/>
  <c r="DT61" i="54"/>
  <c r="FP61" i="54"/>
  <c r="AN62" i="54"/>
  <c r="CJ62" i="54"/>
  <c r="EF62" i="54"/>
  <c r="AA67" i="54"/>
  <c r="BW67" i="54"/>
  <c r="DS67" i="54"/>
  <c r="FO67" i="54"/>
  <c r="W50" i="51"/>
  <c r="W48" i="51"/>
  <c r="AG51" i="51"/>
  <c r="AG49" i="51"/>
  <c r="AG47" i="51"/>
  <c r="AG43" i="52"/>
  <c r="W47" i="52"/>
  <c r="W50" i="52"/>
  <c r="AO51" i="52"/>
  <c r="AW51" i="52" s="1"/>
  <c r="W42" i="52"/>
  <c r="AB47" i="52"/>
  <c r="AG48" i="52"/>
  <c r="W51" i="52"/>
  <c r="W43" i="52"/>
  <c r="AG44" i="52"/>
  <c r="AG47" i="52"/>
  <c r="AL48" i="52"/>
  <c r="AB51" i="52"/>
  <c r="AB43" i="52"/>
  <c r="AL44" i="52"/>
  <c r="W46" i="52"/>
  <c r="AO38" i="53"/>
  <c r="AW38" i="53" s="1"/>
  <c r="AL39" i="53"/>
  <c r="AM39" i="53" s="1"/>
  <c r="G40" i="53" s="1"/>
  <c r="DI62" i="53" s="1"/>
  <c r="AO40" i="53"/>
  <c r="AW40" i="53" s="1"/>
  <c r="DR135" i="53"/>
  <c r="AL37" i="53"/>
  <c r="AM37" i="53" s="1"/>
  <c r="G38" i="53" s="1"/>
  <c r="CW62" i="53" s="1"/>
  <c r="AL48" i="53"/>
  <c r="AM48" i="53" s="1"/>
  <c r="G49" i="53" s="1"/>
  <c r="FK62" i="53" s="1"/>
  <c r="AL44" i="53"/>
  <c r="AM44" i="53" s="1"/>
  <c r="G45" i="53" s="1"/>
  <c r="EM62" i="53" s="1"/>
  <c r="AG49" i="53"/>
  <c r="AH49" i="53" s="1"/>
  <c r="F50" i="53" s="1"/>
  <c r="FQ61" i="53" s="1"/>
  <c r="AB38" i="53"/>
  <c r="AC38" i="53" s="1"/>
  <c r="E39" i="53" s="1"/>
  <c r="DC63" i="53" s="1"/>
  <c r="AB40" i="53"/>
  <c r="AC40" i="53" s="1"/>
  <c r="E41" i="53" s="1"/>
  <c r="DO63" i="53" s="1"/>
  <c r="AC51" i="53"/>
  <c r="CK131" i="53"/>
  <c r="C38" i="53"/>
  <c r="F221" i="53"/>
  <c r="FT135" i="53"/>
  <c r="AO51" i="53"/>
  <c r="AW51" i="53" s="1"/>
  <c r="L51" i="53"/>
  <c r="EE75" i="53"/>
  <c r="EE76" i="53"/>
  <c r="EE74" i="53"/>
  <c r="DY167" i="53"/>
  <c r="DZ167" i="53" s="1"/>
  <c r="Z16" i="53"/>
  <c r="AB17" i="53"/>
  <c r="C25" i="53"/>
  <c r="B28" i="53"/>
  <c r="EE73" i="53"/>
  <c r="C34" i="53"/>
  <c r="C42" i="53"/>
  <c r="FO67" i="53"/>
  <c r="EQ67" i="53"/>
  <c r="DS67" i="53"/>
  <c r="CU67" i="53"/>
  <c r="BW67" i="53"/>
  <c r="AY67" i="53"/>
  <c r="AA67" i="53"/>
  <c r="C67" i="53"/>
  <c r="FU67" i="53"/>
  <c r="EW67" i="53"/>
  <c r="DY67" i="53"/>
  <c r="DA67" i="53"/>
  <c r="CC67" i="53"/>
  <c r="BE67" i="53"/>
  <c r="AG67" i="53"/>
  <c r="I67" i="53"/>
  <c r="EE67" i="53"/>
  <c r="CI67" i="53"/>
  <c r="AM67" i="53"/>
  <c r="FI67" i="53"/>
  <c r="DM67" i="53"/>
  <c r="BQ67" i="53"/>
  <c r="U67" i="53"/>
  <c r="FC67" i="53"/>
  <c r="DG67" i="53"/>
  <c r="BK67" i="53"/>
  <c r="O67" i="53"/>
  <c r="FP61" i="53"/>
  <c r="ER61" i="53"/>
  <c r="DT61" i="53"/>
  <c r="CV61" i="53"/>
  <c r="BX61" i="53"/>
  <c r="AZ61" i="53"/>
  <c r="AB61" i="53"/>
  <c r="D61" i="53"/>
  <c r="FV61" i="53"/>
  <c r="EX61" i="53"/>
  <c r="DZ61" i="53"/>
  <c r="DB61" i="53"/>
  <c r="CD61" i="53"/>
  <c r="BF61" i="53"/>
  <c r="AH61" i="53"/>
  <c r="J61" i="53"/>
  <c r="EF61" i="53"/>
  <c r="CJ61" i="53"/>
  <c r="AN61" i="53"/>
  <c r="FJ61" i="53"/>
  <c r="DN61" i="53"/>
  <c r="BR61" i="53"/>
  <c r="V61" i="53"/>
  <c r="FD61" i="53"/>
  <c r="DH61" i="53"/>
  <c r="BL61" i="53"/>
  <c r="P61" i="53"/>
  <c r="FD62" i="53"/>
  <c r="EF62" i="53"/>
  <c r="DH62" i="53"/>
  <c r="CJ62" i="53"/>
  <c r="BL62" i="53"/>
  <c r="AN62" i="53"/>
  <c r="P62" i="53"/>
  <c r="FJ62" i="53"/>
  <c r="EL62" i="53"/>
  <c r="DN62" i="53"/>
  <c r="CP62" i="53"/>
  <c r="BR62" i="53"/>
  <c r="AT62" i="53"/>
  <c r="V62" i="53"/>
  <c r="ER62" i="53"/>
  <c r="CV62" i="53"/>
  <c r="AZ62" i="53"/>
  <c r="D62" i="53"/>
  <c r="FV62" i="53"/>
  <c r="DZ62" i="53"/>
  <c r="CD62" i="53"/>
  <c r="AH62" i="53"/>
  <c r="FP62" i="53"/>
  <c r="DT62" i="53"/>
  <c r="BX62" i="53"/>
  <c r="AB62" i="53"/>
  <c r="Q13" i="53"/>
  <c r="BM131" i="53"/>
  <c r="CP61" i="53"/>
  <c r="DB62" i="53"/>
  <c r="EK67" i="53"/>
  <c r="F211" i="53"/>
  <c r="DL135" i="53"/>
  <c r="AO41" i="53"/>
  <c r="AW41" i="53" s="1"/>
  <c r="L41" i="53"/>
  <c r="B43" i="53"/>
  <c r="F215" i="53"/>
  <c r="EJ135" i="53"/>
  <c r="AO45" i="53"/>
  <c r="AW45" i="53" s="1"/>
  <c r="L45" i="53"/>
  <c r="B47" i="53"/>
  <c r="AT61" i="53"/>
  <c r="BF62" i="53"/>
  <c r="CO67" i="53"/>
  <c r="L50" i="53"/>
  <c r="C50" i="53"/>
  <c r="B50" i="53"/>
  <c r="B48" i="53"/>
  <c r="B46" i="53"/>
  <c r="B44" i="53"/>
  <c r="B42" i="53"/>
  <c r="U16" i="53"/>
  <c r="AE16" i="53"/>
  <c r="B23" i="53"/>
  <c r="K23" i="53"/>
  <c r="C24" i="53"/>
  <c r="B27" i="53"/>
  <c r="K27" i="53"/>
  <c r="C28" i="53"/>
  <c r="B31" i="53"/>
  <c r="K31" i="53"/>
  <c r="B35" i="53"/>
  <c r="F207" i="53"/>
  <c r="CN135" i="53"/>
  <c r="AG37" i="53"/>
  <c r="AH37" i="53" s="1"/>
  <c r="F38" i="53" s="1"/>
  <c r="CW61" i="53" s="1"/>
  <c r="W38" i="53"/>
  <c r="X38" i="53" s="1"/>
  <c r="D39" i="53" s="1"/>
  <c r="DC60" i="53" s="1"/>
  <c r="B39" i="53"/>
  <c r="F209" i="53"/>
  <c r="CZ135" i="53"/>
  <c r="AG39" i="53"/>
  <c r="AH39" i="53" s="1"/>
  <c r="F40" i="53" s="1"/>
  <c r="DI61" i="53" s="1"/>
  <c r="W40" i="53"/>
  <c r="X40" i="53" s="1"/>
  <c r="D41" i="53" s="1"/>
  <c r="DO60" i="53" s="1"/>
  <c r="AG41" i="53"/>
  <c r="AH41" i="53" s="1"/>
  <c r="F42" i="53" s="1"/>
  <c r="DU61" i="53" s="1"/>
  <c r="AB42" i="53"/>
  <c r="AC42" i="53" s="1"/>
  <c r="E43" i="53" s="1"/>
  <c r="EA63" i="53" s="1"/>
  <c r="C43" i="53"/>
  <c r="AB43" i="53"/>
  <c r="AC43" i="53" s="1"/>
  <c r="E44" i="53" s="1"/>
  <c r="EG63" i="53" s="1"/>
  <c r="AL43" i="53"/>
  <c r="AM43" i="53" s="1"/>
  <c r="G44" i="53" s="1"/>
  <c r="EG62" i="53" s="1"/>
  <c r="L44" i="53"/>
  <c r="W44" i="53"/>
  <c r="X44" i="53" s="1"/>
  <c r="D45" i="53" s="1"/>
  <c r="EM60" i="53" s="1"/>
  <c r="AG45" i="53"/>
  <c r="AH45" i="53" s="1"/>
  <c r="F46" i="53" s="1"/>
  <c r="ES61" i="53" s="1"/>
  <c r="AB46" i="53"/>
  <c r="AC46" i="53" s="1"/>
  <c r="E47" i="53" s="1"/>
  <c r="EY63" i="53" s="1"/>
  <c r="C47" i="53"/>
  <c r="AB47" i="53"/>
  <c r="AC47" i="53" s="1"/>
  <c r="E48" i="53" s="1"/>
  <c r="FE63" i="53" s="1"/>
  <c r="AL47" i="53"/>
  <c r="AM47" i="53" s="1"/>
  <c r="G48" i="53" s="1"/>
  <c r="FE62" i="53" s="1"/>
  <c r="L48" i="53"/>
  <c r="W48" i="53"/>
  <c r="X48" i="53" s="1"/>
  <c r="D49" i="53" s="1"/>
  <c r="FK60" i="53" s="1"/>
  <c r="W50" i="53"/>
  <c r="X50" i="53" s="1"/>
  <c r="D51" i="53" s="1"/>
  <c r="FW60" i="53" s="1"/>
  <c r="C51" i="53"/>
  <c r="D60" i="53"/>
  <c r="U60" i="53"/>
  <c r="AZ60" i="53"/>
  <c r="BQ60" i="53"/>
  <c r="CV60" i="53"/>
  <c r="DM60" i="53"/>
  <c r="ER60" i="53"/>
  <c r="AG61" i="53"/>
  <c r="CC61" i="53"/>
  <c r="DY61" i="53"/>
  <c r="FU61" i="53"/>
  <c r="AS62" i="53"/>
  <c r="CO62" i="53"/>
  <c r="EK62" i="53"/>
  <c r="I63" i="53"/>
  <c r="AN63" i="53"/>
  <c r="BE63" i="53"/>
  <c r="CJ63" i="53"/>
  <c r="DA63" i="53"/>
  <c r="EF63" i="53"/>
  <c r="AF67" i="53"/>
  <c r="CB67" i="53"/>
  <c r="DX67" i="53"/>
  <c r="FT67" i="53"/>
  <c r="FU60" i="53"/>
  <c r="EW60" i="53"/>
  <c r="DY60" i="53"/>
  <c r="DA60" i="53"/>
  <c r="CC60" i="53"/>
  <c r="BE60" i="53"/>
  <c r="AG60" i="53"/>
  <c r="I60" i="53"/>
  <c r="FC60" i="53"/>
  <c r="EE60" i="53"/>
  <c r="DG60" i="53"/>
  <c r="CI60" i="53"/>
  <c r="BK60" i="53"/>
  <c r="AM60" i="53"/>
  <c r="O60" i="53"/>
  <c r="FO139" i="53"/>
  <c r="FC139" i="53"/>
  <c r="EQ139" i="53"/>
  <c r="EE139" i="53"/>
  <c r="DS139" i="53"/>
  <c r="DG139" i="53"/>
  <c r="CU139" i="53"/>
  <c r="CI139" i="53"/>
  <c r="BW139" i="53"/>
  <c r="BK139" i="53"/>
  <c r="AY139" i="53"/>
  <c r="AM139" i="53"/>
  <c r="AA139" i="53"/>
  <c r="O139" i="53"/>
  <c r="C139" i="53"/>
  <c r="EK139" i="53"/>
  <c r="CO139" i="53"/>
  <c r="AS139" i="53"/>
  <c r="FU139" i="53"/>
  <c r="DY139" i="53"/>
  <c r="CC139" i="53"/>
  <c r="AG139" i="53"/>
  <c r="FI139" i="53"/>
  <c r="DM139" i="53"/>
  <c r="BQ139" i="53"/>
  <c r="U139" i="53"/>
  <c r="BE139" i="53"/>
  <c r="I139" i="53"/>
  <c r="EW139" i="53"/>
  <c r="FI63" i="53"/>
  <c r="EK63" i="53"/>
  <c r="DM63" i="53"/>
  <c r="CO63" i="53"/>
  <c r="BQ63" i="53"/>
  <c r="AS63" i="53"/>
  <c r="U63" i="53"/>
  <c r="FO63" i="53"/>
  <c r="EQ63" i="53"/>
  <c r="DS63" i="53"/>
  <c r="CU63" i="53"/>
  <c r="BW63" i="53"/>
  <c r="AY63" i="53"/>
  <c r="AA63" i="53"/>
  <c r="C63" i="53"/>
  <c r="FU142" i="53"/>
  <c r="EW142" i="53"/>
  <c r="DY142" i="53"/>
  <c r="DA142" i="53"/>
  <c r="CC142" i="53"/>
  <c r="BE142" i="53"/>
  <c r="AG142" i="53"/>
  <c r="I142" i="53"/>
  <c r="FO142" i="53"/>
  <c r="EQ142" i="53"/>
  <c r="DS142" i="53"/>
  <c r="CU142" i="53"/>
  <c r="BW142" i="53"/>
  <c r="AY142" i="53"/>
  <c r="AA142" i="53"/>
  <c r="C142" i="53"/>
  <c r="FI142" i="53"/>
  <c r="EK142" i="53"/>
  <c r="DM142" i="53"/>
  <c r="CO142" i="53"/>
  <c r="BQ142" i="53"/>
  <c r="AS142" i="53"/>
  <c r="U142" i="53"/>
  <c r="FC142" i="53"/>
  <c r="BK142" i="53"/>
  <c r="EE142" i="53"/>
  <c r="AM142" i="53"/>
  <c r="DG142" i="53"/>
  <c r="O142" i="53"/>
  <c r="CI142" i="53"/>
  <c r="AL51" i="53"/>
  <c r="AM51" i="53" s="1"/>
  <c r="AB50" i="53"/>
  <c r="AC50" i="53" s="1"/>
  <c r="E51" i="53" s="1"/>
  <c r="FW63" i="53" s="1"/>
  <c r="AL49" i="53"/>
  <c r="AM49" i="53" s="1"/>
  <c r="G50" i="53" s="1"/>
  <c r="FQ62" i="53" s="1"/>
  <c r="W51" i="53"/>
  <c r="X51" i="53" s="1"/>
  <c r="AG50" i="53"/>
  <c r="AH50" i="53" s="1"/>
  <c r="F51" i="53" s="1"/>
  <c r="FW61" i="53" s="1"/>
  <c r="W49" i="53"/>
  <c r="X49" i="53" s="1"/>
  <c r="D50" i="53" s="1"/>
  <c r="FQ60" i="53" s="1"/>
  <c r="AG48" i="53"/>
  <c r="AH48" i="53" s="1"/>
  <c r="F49" i="53" s="1"/>
  <c r="FK61" i="53" s="1"/>
  <c r="W47" i="53"/>
  <c r="X47" i="53" s="1"/>
  <c r="D48" i="53" s="1"/>
  <c r="FE60" i="53" s="1"/>
  <c r="AG46" i="53"/>
  <c r="AH46" i="53" s="1"/>
  <c r="F47" i="53" s="1"/>
  <c r="EY61" i="53" s="1"/>
  <c r="W45" i="53"/>
  <c r="X45" i="53" s="1"/>
  <c r="D46" i="53" s="1"/>
  <c r="ES60" i="53" s="1"/>
  <c r="AG44" i="53"/>
  <c r="AH44" i="53" s="1"/>
  <c r="F45" i="53" s="1"/>
  <c r="EM61" i="53" s="1"/>
  <c r="W43" i="53"/>
  <c r="X43" i="53" s="1"/>
  <c r="D44" i="53" s="1"/>
  <c r="EG60" i="53" s="1"/>
  <c r="AG42" i="53"/>
  <c r="AH42" i="53" s="1"/>
  <c r="F43" i="53" s="1"/>
  <c r="EA61" i="53" s="1"/>
  <c r="W41" i="53"/>
  <c r="X41" i="53" s="1"/>
  <c r="D42" i="53" s="1"/>
  <c r="DU60" i="53" s="1"/>
  <c r="B26" i="53"/>
  <c r="C27" i="53"/>
  <c r="B30" i="53"/>
  <c r="C31" i="53"/>
  <c r="C33" i="53"/>
  <c r="C35" i="53"/>
  <c r="C37" i="53"/>
  <c r="L37" i="53"/>
  <c r="AB37" i="53"/>
  <c r="AC37" i="53" s="1"/>
  <c r="E38" i="53" s="1"/>
  <c r="CW63" i="53" s="1"/>
  <c r="AL38" i="53"/>
  <c r="AM38" i="53" s="1"/>
  <c r="G39" i="53" s="1"/>
  <c r="DC62" i="53" s="1"/>
  <c r="C39" i="53"/>
  <c r="L39" i="53"/>
  <c r="AB39" i="53"/>
  <c r="AC39" i="53" s="1"/>
  <c r="E40" i="53" s="1"/>
  <c r="DI63" i="53" s="1"/>
  <c r="AL40" i="53"/>
  <c r="AM40" i="53" s="1"/>
  <c r="G41" i="53" s="1"/>
  <c r="DO62" i="53" s="1"/>
  <c r="C41" i="53"/>
  <c r="AL42" i="53"/>
  <c r="AM42" i="53" s="1"/>
  <c r="G43" i="53" s="1"/>
  <c r="EA62" i="53" s="1"/>
  <c r="F213" i="53"/>
  <c r="DX135" i="53"/>
  <c r="C44" i="53"/>
  <c r="AL46" i="53"/>
  <c r="AM46" i="53" s="1"/>
  <c r="G47" i="53" s="1"/>
  <c r="EY62" i="53" s="1"/>
  <c r="F217" i="53"/>
  <c r="EV135" i="53"/>
  <c r="C48" i="53"/>
  <c r="F219" i="53"/>
  <c r="FH135" i="53"/>
  <c r="AL50" i="53"/>
  <c r="AM50" i="53" s="1"/>
  <c r="G51" i="53" s="1"/>
  <c r="FW62" i="53" s="1"/>
  <c r="AG51" i="53"/>
  <c r="AH51" i="53" s="1"/>
  <c r="J60" i="53"/>
  <c r="AA60" i="53"/>
  <c r="BF60" i="53"/>
  <c r="BW60" i="53"/>
  <c r="DB60" i="53"/>
  <c r="DS60" i="53"/>
  <c r="FO60" i="53"/>
  <c r="AM61" i="53"/>
  <c r="CI61" i="53"/>
  <c r="C62" i="53"/>
  <c r="AY62" i="53"/>
  <c r="CU62" i="53"/>
  <c r="O63" i="53"/>
  <c r="AT63" i="53"/>
  <c r="BK63" i="53"/>
  <c r="CP63" i="53"/>
  <c r="DG63" i="53"/>
  <c r="FC63" i="53"/>
  <c r="AL67" i="53"/>
  <c r="CH67" i="53"/>
  <c r="FH67" i="53"/>
  <c r="EJ67" i="53"/>
  <c r="DL67" i="53"/>
  <c r="CN67" i="53"/>
  <c r="BP67" i="53"/>
  <c r="AR67" i="53"/>
  <c r="T67" i="53"/>
  <c r="FN67" i="53"/>
  <c r="EP67" i="53"/>
  <c r="DR67" i="53"/>
  <c r="CT67" i="53"/>
  <c r="BV67" i="53"/>
  <c r="AX67" i="53"/>
  <c r="Z67" i="53"/>
  <c r="B67" i="53"/>
  <c r="FD60" i="53"/>
  <c r="EF60" i="53"/>
  <c r="DH60" i="53"/>
  <c r="CJ60" i="53"/>
  <c r="BL60" i="53"/>
  <c r="AN60" i="53"/>
  <c r="P60" i="53"/>
  <c r="FJ60" i="53"/>
  <c r="EL60" i="53"/>
  <c r="DN60" i="53"/>
  <c r="CP60" i="53"/>
  <c r="BR60" i="53"/>
  <c r="AT60" i="53"/>
  <c r="V60" i="53"/>
  <c r="FI61" i="53"/>
  <c r="EK61" i="53"/>
  <c r="DM61" i="53"/>
  <c r="CO61" i="53"/>
  <c r="BQ61" i="53"/>
  <c r="AS61" i="53"/>
  <c r="U61" i="53"/>
  <c r="FO61" i="53"/>
  <c r="EQ61" i="53"/>
  <c r="DS61" i="53"/>
  <c r="CU61" i="53"/>
  <c r="BW61" i="53"/>
  <c r="AY61" i="53"/>
  <c r="AA61" i="53"/>
  <c r="C61" i="53"/>
  <c r="FO140" i="53"/>
  <c r="FO162" i="53" s="1"/>
  <c r="FP162" i="53" s="1"/>
  <c r="FC140" i="53"/>
  <c r="FC162" i="53" s="1"/>
  <c r="FD162" i="53" s="1"/>
  <c r="EQ140" i="53"/>
  <c r="EQ162" i="53" s="1"/>
  <c r="ER162" i="53" s="1"/>
  <c r="EE140" i="53"/>
  <c r="EE162" i="53" s="1"/>
  <c r="EF162" i="53" s="1"/>
  <c r="DS140" i="53"/>
  <c r="DS162" i="53" s="1"/>
  <c r="DT162" i="53" s="1"/>
  <c r="DG140" i="53"/>
  <c r="DG162" i="53" s="1"/>
  <c r="DH162" i="53" s="1"/>
  <c r="CU140" i="53"/>
  <c r="CU162" i="53" s="1"/>
  <c r="CV162" i="53" s="1"/>
  <c r="CI140" i="53"/>
  <c r="CI162" i="53" s="1"/>
  <c r="CJ162" i="53" s="1"/>
  <c r="BW140" i="53"/>
  <c r="BW162" i="53" s="1"/>
  <c r="BX162" i="53" s="1"/>
  <c r="BK140" i="53"/>
  <c r="BK162" i="53" s="1"/>
  <c r="BL162" i="53" s="1"/>
  <c r="AY140" i="53"/>
  <c r="AY162" i="53" s="1"/>
  <c r="AZ162" i="53" s="1"/>
  <c r="AM140" i="53"/>
  <c r="AM162" i="53" s="1"/>
  <c r="AN162" i="53" s="1"/>
  <c r="AA140" i="53"/>
  <c r="AA162" i="53" s="1"/>
  <c r="AB162" i="53" s="1"/>
  <c r="O140" i="53"/>
  <c r="O162" i="53" s="1"/>
  <c r="P162" i="53" s="1"/>
  <c r="C140" i="53"/>
  <c r="C162" i="53" s="1"/>
  <c r="D162" i="53" s="1"/>
  <c r="EW140" i="53"/>
  <c r="EW162" i="53" s="1"/>
  <c r="EX162" i="53" s="1"/>
  <c r="DA140" i="53"/>
  <c r="DA162" i="53" s="1"/>
  <c r="DB162" i="53" s="1"/>
  <c r="BE140" i="53"/>
  <c r="BE162" i="53" s="1"/>
  <c r="BF162" i="53" s="1"/>
  <c r="I140" i="53"/>
  <c r="I162" i="53" s="1"/>
  <c r="J162" i="53" s="1"/>
  <c r="EK140" i="53"/>
  <c r="EK162" i="53" s="1"/>
  <c r="EL162" i="53" s="1"/>
  <c r="CO140" i="53"/>
  <c r="CO162" i="53" s="1"/>
  <c r="CP162" i="53" s="1"/>
  <c r="AS140" i="53"/>
  <c r="AS162" i="53" s="1"/>
  <c r="AT162" i="53" s="1"/>
  <c r="FU140" i="53"/>
  <c r="FU162" i="53" s="1"/>
  <c r="FV162" i="53" s="1"/>
  <c r="DY140" i="53"/>
  <c r="DY162" i="53" s="1"/>
  <c r="DZ162" i="53" s="1"/>
  <c r="CC140" i="53"/>
  <c r="CC162" i="53" s="1"/>
  <c r="CD162" i="53" s="1"/>
  <c r="AG140" i="53"/>
  <c r="AG162" i="53" s="1"/>
  <c r="AH162" i="53" s="1"/>
  <c r="BQ140" i="53"/>
  <c r="BQ162" i="53" s="1"/>
  <c r="BR162" i="53" s="1"/>
  <c r="U140" i="53"/>
  <c r="U162" i="53" s="1"/>
  <c r="V162" i="53" s="1"/>
  <c r="FI140" i="53"/>
  <c r="FI162" i="53" s="1"/>
  <c r="FJ162" i="53" s="1"/>
  <c r="FU62" i="53"/>
  <c r="EW62" i="53"/>
  <c r="DY62" i="53"/>
  <c r="DA62" i="53"/>
  <c r="CC62" i="53"/>
  <c r="BE62" i="53"/>
  <c r="AG62" i="53"/>
  <c r="I62" i="53"/>
  <c r="FC62" i="53"/>
  <c r="EE62" i="53"/>
  <c r="DG62" i="53"/>
  <c r="CI62" i="53"/>
  <c r="BK62" i="53"/>
  <c r="AM62" i="53"/>
  <c r="O62" i="53"/>
  <c r="FO141" i="53"/>
  <c r="FC141" i="53"/>
  <c r="EQ141" i="53"/>
  <c r="EE141" i="53"/>
  <c r="DS141" i="53"/>
  <c r="DG141" i="53"/>
  <c r="CU141" i="53"/>
  <c r="CI141" i="53"/>
  <c r="BW141" i="53"/>
  <c r="BK141" i="53"/>
  <c r="AY141" i="53"/>
  <c r="AM141" i="53"/>
  <c r="AA141" i="53"/>
  <c r="O141" i="53"/>
  <c r="C141" i="53"/>
  <c r="FI141" i="53"/>
  <c r="DM141" i="53"/>
  <c r="BQ141" i="53"/>
  <c r="U141" i="53"/>
  <c r="EW141" i="53"/>
  <c r="DA141" i="53"/>
  <c r="BE141" i="53"/>
  <c r="I141" i="53"/>
  <c r="EK141" i="53"/>
  <c r="CO141" i="53"/>
  <c r="AS141" i="53"/>
  <c r="CC141" i="53"/>
  <c r="AG141" i="53"/>
  <c r="FU141" i="53"/>
  <c r="FP63" i="53"/>
  <c r="ER63" i="53"/>
  <c r="DT63" i="53"/>
  <c r="CV63" i="53"/>
  <c r="BX63" i="53"/>
  <c r="AZ63" i="53"/>
  <c r="AB63" i="53"/>
  <c r="D63" i="53"/>
  <c r="FV63" i="53"/>
  <c r="EX63" i="53"/>
  <c r="DZ63" i="53"/>
  <c r="DB63" i="53"/>
  <c r="CD63" i="53"/>
  <c r="BF63" i="53"/>
  <c r="AH63" i="53"/>
  <c r="J63" i="53"/>
  <c r="B9" i="53"/>
  <c r="C22" i="53"/>
  <c r="K25" i="53"/>
  <c r="C26" i="53"/>
  <c r="B29" i="53"/>
  <c r="K29" i="53"/>
  <c r="C30" i="53"/>
  <c r="B32" i="53"/>
  <c r="B34" i="53"/>
  <c r="B36" i="53"/>
  <c r="W37" i="53"/>
  <c r="X37" i="53" s="1"/>
  <c r="D38" i="53" s="1"/>
  <c r="CW60" i="53" s="1"/>
  <c r="B38" i="53"/>
  <c r="F208" i="53"/>
  <c r="CT135" i="53"/>
  <c r="AG38" i="53"/>
  <c r="AH38" i="53" s="1"/>
  <c r="F39" i="53" s="1"/>
  <c r="DC61" i="53" s="1"/>
  <c r="W39" i="53"/>
  <c r="X39" i="53" s="1"/>
  <c r="D40" i="53" s="1"/>
  <c r="DI60" i="53" s="1"/>
  <c r="B40" i="53"/>
  <c r="F210" i="53"/>
  <c r="DF135" i="53"/>
  <c r="AG40" i="53"/>
  <c r="AH40" i="53" s="1"/>
  <c r="F41" i="53" s="1"/>
  <c r="DO61" i="53" s="1"/>
  <c r="AB41" i="53"/>
  <c r="AC41" i="53" s="1"/>
  <c r="E42" i="53" s="1"/>
  <c r="DU63" i="53" s="1"/>
  <c r="AL41" i="53"/>
  <c r="AM41" i="53" s="1"/>
  <c r="G42" i="53" s="1"/>
  <c r="DU62" i="53" s="1"/>
  <c r="L42" i="53"/>
  <c r="W42" i="53"/>
  <c r="X42" i="53" s="1"/>
  <c r="D43" i="53" s="1"/>
  <c r="EA60" i="53" s="1"/>
  <c r="L43" i="53"/>
  <c r="AG43" i="53"/>
  <c r="AH43" i="53" s="1"/>
  <c r="F44" i="53" s="1"/>
  <c r="EG61" i="53" s="1"/>
  <c r="AO43" i="53"/>
  <c r="AW43" i="53" s="1"/>
  <c r="AB44" i="53"/>
  <c r="AC44" i="53" s="1"/>
  <c r="E45" i="53" s="1"/>
  <c r="EM63" i="53" s="1"/>
  <c r="C45" i="53"/>
  <c r="AB45" i="53"/>
  <c r="AC45" i="53" s="1"/>
  <c r="E46" i="53" s="1"/>
  <c r="ES63" i="53" s="1"/>
  <c r="AL45" i="53"/>
  <c r="AM45" i="53" s="1"/>
  <c r="G46" i="53" s="1"/>
  <c r="ES62" i="53" s="1"/>
  <c r="L46" i="53"/>
  <c r="W46" i="53"/>
  <c r="X46" i="53" s="1"/>
  <c r="D47" i="53" s="1"/>
  <c r="EY60" i="53" s="1"/>
  <c r="L47" i="53"/>
  <c r="AG47" i="53"/>
  <c r="AH47" i="53" s="1"/>
  <c r="F48" i="53" s="1"/>
  <c r="FE61" i="53" s="1"/>
  <c r="AO47" i="53"/>
  <c r="AW47" i="53" s="1"/>
  <c r="AB48" i="53"/>
  <c r="AC48" i="53" s="1"/>
  <c r="E49" i="53" s="1"/>
  <c r="FK63" i="53" s="1"/>
  <c r="C49" i="53"/>
  <c r="L49" i="53"/>
  <c r="AB49" i="53"/>
  <c r="AC49" i="53" s="1"/>
  <c r="E50" i="53" s="1"/>
  <c r="FQ63" i="53" s="1"/>
  <c r="AO49" i="53"/>
  <c r="AW49" i="53" s="1"/>
  <c r="AB60" i="53"/>
  <c r="AS60" i="53"/>
  <c r="BX60" i="53"/>
  <c r="CO60" i="53"/>
  <c r="DT60" i="53"/>
  <c r="EK60" i="53"/>
  <c r="FP60" i="53"/>
  <c r="I61" i="53"/>
  <c r="BE61" i="53"/>
  <c r="DA61" i="53"/>
  <c r="EW61" i="53"/>
  <c r="U62" i="53"/>
  <c r="BQ62" i="53"/>
  <c r="DM62" i="53"/>
  <c r="FI62" i="53"/>
  <c r="P63" i="53"/>
  <c r="AG63" i="53"/>
  <c r="BL63" i="53"/>
  <c r="CC63" i="53"/>
  <c r="DH63" i="53"/>
  <c r="DY63" i="53"/>
  <c r="FD63" i="53"/>
  <c r="FU63" i="53"/>
  <c r="H67" i="53"/>
  <c r="BD67" i="53"/>
  <c r="CZ67" i="53"/>
  <c r="EV67" i="53"/>
  <c r="DA139" i="53"/>
  <c r="F214" i="53"/>
  <c r="ED135" i="53"/>
  <c r="F216" i="53"/>
  <c r="EP135" i="53"/>
  <c r="F218" i="53"/>
  <c r="FB135" i="53"/>
  <c r="F220" i="53"/>
  <c r="FN135" i="53"/>
  <c r="C51" i="52"/>
  <c r="EE76" i="52"/>
  <c r="EE74" i="52"/>
  <c r="EE75" i="52"/>
  <c r="EE73" i="52"/>
  <c r="AE16" i="52"/>
  <c r="K23" i="52"/>
  <c r="B27" i="52"/>
  <c r="K27" i="52"/>
  <c r="B31" i="52"/>
  <c r="K31" i="52"/>
  <c r="B33" i="52"/>
  <c r="B35" i="52"/>
  <c r="B37" i="52"/>
  <c r="B39" i="52"/>
  <c r="B41" i="52"/>
  <c r="L43" i="52"/>
  <c r="B45" i="52"/>
  <c r="B46" i="52"/>
  <c r="C47" i="52"/>
  <c r="F219" i="52"/>
  <c r="FH135" i="52"/>
  <c r="F220" i="52"/>
  <c r="FN135" i="52"/>
  <c r="AO50" i="52"/>
  <c r="AW50" i="52" s="1"/>
  <c r="L50" i="52"/>
  <c r="L51" i="52"/>
  <c r="AB60" i="52"/>
  <c r="BR60" i="52"/>
  <c r="CD60" i="52"/>
  <c r="DZ60" i="52"/>
  <c r="FV60" i="52"/>
  <c r="O61" i="52"/>
  <c r="AT61" i="52"/>
  <c r="BK61" i="52"/>
  <c r="CP61" i="52"/>
  <c r="DG61" i="52"/>
  <c r="EL61" i="52"/>
  <c r="FC61" i="52"/>
  <c r="J62" i="52"/>
  <c r="AA62" i="52"/>
  <c r="BF62" i="52"/>
  <c r="BW62" i="52"/>
  <c r="DB62" i="52"/>
  <c r="DS62" i="52"/>
  <c r="EX62" i="52"/>
  <c r="FO62" i="52"/>
  <c r="V63" i="52"/>
  <c r="BR63" i="52"/>
  <c r="DN63" i="52"/>
  <c r="FJ63" i="52"/>
  <c r="N67" i="52"/>
  <c r="AS67" i="52"/>
  <c r="BJ67" i="52"/>
  <c r="CO67" i="52"/>
  <c r="DF67" i="52"/>
  <c r="EK67" i="52"/>
  <c r="FB67" i="52"/>
  <c r="EW166" i="52"/>
  <c r="EX166" i="52" s="1"/>
  <c r="FI60" i="52"/>
  <c r="EK60" i="52"/>
  <c r="DM60" i="52"/>
  <c r="FU60" i="52"/>
  <c r="EW60" i="52"/>
  <c r="DY60" i="52"/>
  <c r="DA60" i="52"/>
  <c r="CC60" i="52"/>
  <c r="BE60" i="52"/>
  <c r="AG60" i="52"/>
  <c r="I60" i="52"/>
  <c r="FO139" i="52"/>
  <c r="FC139" i="52"/>
  <c r="EQ139" i="52"/>
  <c r="EE139" i="52"/>
  <c r="DS139" i="52"/>
  <c r="DG139" i="52"/>
  <c r="CU139" i="52"/>
  <c r="CI139" i="52"/>
  <c r="BW139" i="52"/>
  <c r="BK139" i="52"/>
  <c r="AY139" i="52"/>
  <c r="AM139" i="52"/>
  <c r="AA139" i="52"/>
  <c r="O139" i="52"/>
  <c r="C139" i="52"/>
  <c r="FU139" i="52"/>
  <c r="EW139" i="52"/>
  <c r="DY139" i="52"/>
  <c r="DA139" i="52"/>
  <c r="CC139" i="52"/>
  <c r="BE139" i="52"/>
  <c r="AG139" i="52"/>
  <c r="I139" i="52"/>
  <c r="FI139" i="52"/>
  <c r="EK139" i="52"/>
  <c r="DM139" i="52"/>
  <c r="CO139" i="52"/>
  <c r="BQ139" i="52"/>
  <c r="AS139" i="52"/>
  <c r="U139" i="52"/>
  <c r="FU63" i="52"/>
  <c r="EW63" i="52"/>
  <c r="DY63" i="52"/>
  <c r="DA63" i="52"/>
  <c r="CC63" i="52"/>
  <c r="BE63" i="52"/>
  <c r="AG63" i="52"/>
  <c r="I63" i="52"/>
  <c r="FI63" i="52"/>
  <c r="EK63" i="52"/>
  <c r="DM63" i="52"/>
  <c r="CO63" i="52"/>
  <c r="BQ63" i="52"/>
  <c r="AS63" i="52"/>
  <c r="U63" i="52"/>
  <c r="FO142" i="52"/>
  <c r="EQ142" i="52"/>
  <c r="DS142" i="52"/>
  <c r="CU142" i="52"/>
  <c r="BW142" i="52"/>
  <c r="AY142" i="52"/>
  <c r="AA142" i="52"/>
  <c r="C142" i="52"/>
  <c r="FI142" i="52"/>
  <c r="EK142" i="52"/>
  <c r="DM142" i="52"/>
  <c r="CO142" i="52"/>
  <c r="BQ142" i="52"/>
  <c r="AS142" i="52"/>
  <c r="U142" i="52"/>
  <c r="EE142" i="52"/>
  <c r="CI142" i="52"/>
  <c r="AM142" i="52"/>
  <c r="FU142" i="52"/>
  <c r="DY142" i="52"/>
  <c r="CC142" i="52"/>
  <c r="AG142" i="52"/>
  <c r="FC142" i="52"/>
  <c r="DG142" i="52"/>
  <c r="BK142" i="52"/>
  <c r="O142" i="52"/>
  <c r="DA142" i="52"/>
  <c r="BE142" i="52"/>
  <c r="I142" i="52"/>
  <c r="P9" i="52"/>
  <c r="AL51" i="52"/>
  <c r="AB50" i="52"/>
  <c r="AL49" i="52"/>
  <c r="AB48" i="52"/>
  <c r="AL47" i="52"/>
  <c r="AB46" i="52"/>
  <c r="AL45" i="52"/>
  <c r="AB44" i="52"/>
  <c r="AL43" i="52"/>
  <c r="AB42" i="52"/>
  <c r="U20" i="52"/>
  <c r="U42" i="52" s="1"/>
  <c r="B22" i="52"/>
  <c r="K22" i="52"/>
  <c r="C23" i="52"/>
  <c r="B26" i="52"/>
  <c r="K26" i="52"/>
  <c r="C27" i="52"/>
  <c r="B30" i="52"/>
  <c r="K30" i="52"/>
  <c r="C31" i="52"/>
  <c r="C33" i="52"/>
  <c r="C35" i="52"/>
  <c r="C37" i="52"/>
  <c r="C39" i="52"/>
  <c r="C41" i="52"/>
  <c r="AG42" i="52"/>
  <c r="B43" i="52"/>
  <c r="B44" i="52"/>
  <c r="C45" i="52"/>
  <c r="AB45" i="52"/>
  <c r="AL46" i="52"/>
  <c r="F217" i="52"/>
  <c r="EV135" i="52"/>
  <c r="F218" i="52"/>
  <c r="FB135" i="52"/>
  <c r="AO48" i="52"/>
  <c r="AW48" i="52" s="1"/>
  <c r="L48" i="52"/>
  <c r="W48" i="52"/>
  <c r="L49" i="52"/>
  <c r="W49" i="52"/>
  <c r="AG49" i="52"/>
  <c r="AO49" i="52"/>
  <c r="AW49" i="52" s="1"/>
  <c r="AG50" i="52"/>
  <c r="B51" i="52"/>
  <c r="J60" i="52"/>
  <c r="U60" i="52"/>
  <c r="AZ60" i="52"/>
  <c r="BK60" i="52"/>
  <c r="BW60" i="52"/>
  <c r="CP60" i="52"/>
  <c r="DB60" i="52"/>
  <c r="DN60" i="52"/>
  <c r="EE60" i="52"/>
  <c r="C61" i="52"/>
  <c r="AH61" i="52"/>
  <c r="AY61" i="52"/>
  <c r="CD61" i="52"/>
  <c r="CU61" i="52"/>
  <c r="DZ61" i="52"/>
  <c r="FV61" i="52"/>
  <c r="O62" i="52"/>
  <c r="AT62" i="52"/>
  <c r="BK62" i="52"/>
  <c r="CP62" i="52"/>
  <c r="DG62" i="52"/>
  <c r="EL62" i="52"/>
  <c r="J63" i="52"/>
  <c r="AA63" i="52"/>
  <c r="BF63" i="52"/>
  <c r="BW63" i="52"/>
  <c r="DB63" i="52"/>
  <c r="DS63" i="52"/>
  <c r="EX63" i="52"/>
  <c r="FO63" i="52"/>
  <c r="B67" i="52"/>
  <c r="AG67" i="52"/>
  <c r="AX67" i="52"/>
  <c r="CC67" i="52"/>
  <c r="CT67" i="52"/>
  <c r="DY67" i="52"/>
  <c r="EP67" i="52"/>
  <c r="FU67" i="52"/>
  <c r="FT135" i="52"/>
  <c r="AJ20" i="52"/>
  <c r="B23" i="52"/>
  <c r="C28" i="52"/>
  <c r="FP60" i="52"/>
  <c r="ER60" i="52"/>
  <c r="DT60" i="52"/>
  <c r="FD60" i="52"/>
  <c r="EF60" i="52"/>
  <c r="DH60" i="52"/>
  <c r="CJ60" i="52"/>
  <c r="BL60" i="52"/>
  <c r="AN60" i="52"/>
  <c r="P60" i="52"/>
  <c r="FU61" i="52"/>
  <c r="EW61" i="52"/>
  <c r="DY61" i="52"/>
  <c r="DA61" i="52"/>
  <c r="CC61" i="52"/>
  <c r="BE61" i="52"/>
  <c r="AG61" i="52"/>
  <c r="I61" i="52"/>
  <c r="FI61" i="52"/>
  <c r="EK61" i="52"/>
  <c r="DM61" i="52"/>
  <c r="CO61" i="52"/>
  <c r="BQ61" i="52"/>
  <c r="AS61" i="52"/>
  <c r="U61" i="52"/>
  <c r="FI62" i="52"/>
  <c r="EK62" i="52"/>
  <c r="DM62" i="52"/>
  <c r="CO62" i="52"/>
  <c r="BQ62" i="52"/>
  <c r="AS62" i="52"/>
  <c r="U62" i="52"/>
  <c r="FU62" i="52"/>
  <c r="EW62" i="52"/>
  <c r="DY62" i="52"/>
  <c r="DA62" i="52"/>
  <c r="CC62" i="52"/>
  <c r="BE62" i="52"/>
  <c r="AG62" i="52"/>
  <c r="I62" i="52"/>
  <c r="B9" i="52"/>
  <c r="Z20" i="52"/>
  <c r="C22" i="52"/>
  <c r="B25" i="52"/>
  <c r="K25" i="52"/>
  <c r="C26" i="52"/>
  <c r="B29" i="52"/>
  <c r="K29" i="52"/>
  <c r="C30" i="52"/>
  <c r="B32" i="52"/>
  <c r="B34" i="52"/>
  <c r="B36" i="52"/>
  <c r="B38" i="52"/>
  <c r="B40" i="52"/>
  <c r="B42" i="52"/>
  <c r="F212" i="52"/>
  <c r="DR135" i="52"/>
  <c r="AO42" i="52"/>
  <c r="AW42" i="52" s="1"/>
  <c r="C43" i="52"/>
  <c r="F215" i="52"/>
  <c r="EJ135" i="52"/>
  <c r="F216" i="52"/>
  <c r="EP135" i="52"/>
  <c r="AO46" i="52"/>
  <c r="AW46" i="52" s="1"/>
  <c r="L46" i="52"/>
  <c r="L47" i="52"/>
  <c r="B49" i="52"/>
  <c r="B50" i="52"/>
  <c r="V60" i="52"/>
  <c r="AH60" i="52"/>
  <c r="BX60" i="52"/>
  <c r="EX60" i="52"/>
  <c r="V61" i="52"/>
  <c r="AM61" i="52"/>
  <c r="BR61" i="52"/>
  <c r="CI61" i="52"/>
  <c r="DN61" i="52"/>
  <c r="EE61" i="52"/>
  <c r="C62" i="52"/>
  <c r="AH62" i="52"/>
  <c r="AY62" i="52"/>
  <c r="CD62" i="52"/>
  <c r="CU62" i="52"/>
  <c r="DZ62" i="52"/>
  <c r="EQ62" i="52"/>
  <c r="AT63" i="52"/>
  <c r="CP63" i="52"/>
  <c r="U67" i="52"/>
  <c r="AL67" i="52"/>
  <c r="BQ67" i="52"/>
  <c r="CH67" i="52"/>
  <c r="DM67" i="52"/>
  <c r="C50" i="52"/>
  <c r="C48" i="52"/>
  <c r="C46" i="52"/>
  <c r="C44" i="52"/>
  <c r="C24" i="52"/>
  <c r="FT67" i="52"/>
  <c r="EV67" i="52"/>
  <c r="DX67" i="52"/>
  <c r="CZ67" i="52"/>
  <c r="CB67" i="52"/>
  <c r="BD67" i="52"/>
  <c r="AF67" i="52"/>
  <c r="H67" i="52"/>
  <c r="FH67" i="52"/>
  <c r="EJ67" i="52"/>
  <c r="DL67" i="52"/>
  <c r="CN67" i="52"/>
  <c r="BP67" i="52"/>
  <c r="AR67" i="52"/>
  <c r="T67" i="52"/>
  <c r="FO140" i="52"/>
  <c r="FO162" i="52" s="1"/>
  <c r="FP162" i="52" s="1"/>
  <c r="FC140" i="52"/>
  <c r="FC162" i="52" s="1"/>
  <c r="FD162" i="52" s="1"/>
  <c r="EQ140" i="52"/>
  <c r="EQ162" i="52" s="1"/>
  <c r="ER162" i="52" s="1"/>
  <c r="EE140" i="52"/>
  <c r="EE162" i="52" s="1"/>
  <c r="EF162" i="52" s="1"/>
  <c r="DS140" i="52"/>
  <c r="DS162" i="52" s="1"/>
  <c r="DT162" i="52" s="1"/>
  <c r="DG140" i="52"/>
  <c r="DG162" i="52" s="1"/>
  <c r="DH162" i="52" s="1"/>
  <c r="CU140" i="52"/>
  <c r="CU162" i="52" s="1"/>
  <c r="CV162" i="52" s="1"/>
  <c r="CI140" i="52"/>
  <c r="CI162" i="52" s="1"/>
  <c r="CJ162" i="52" s="1"/>
  <c r="BW140" i="52"/>
  <c r="BW162" i="52" s="1"/>
  <c r="BX162" i="52" s="1"/>
  <c r="BK140" i="52"/>
  <c r="BK162" i="52" s="1"/>
  <c r="BL162" i="52" s="1"/>
  <c r="AY140" i="52"/>
  <c r="AY162" i="52" s="1"/>
  <c r="AZ162" i="52" s="1"/>
  <c r="AM140" i="52"/>
  <c r="AM162" i="52" s="1"/>
  <c r="AN162" i="52" s="1"/>
  <c r="AA140" i="52"/>
  <c r="AA162" i="52" s="1"/>
  <c r="AB162" i="52" s="1"/>
  <c r="O140" i="52"/>
  <c r="O162" i="52" s="1"/>
  <c r="P162" i="52" s="1"/>
  <c r="C140" i="52"/>
  <c r="C162" i="52" s="1"/>
  <c r="D162" i="52" s="1"/>
  <c r="FI140" i="52"/>
  <c r="FI162" i="52" s="1"/>
  <c r="FJ162" i="52" s="1"/>
  <c r="EK140" i="52"/>
  <c r="EK162" i="52" s="1"/>
  <c r="EL162" i="52" s="1"/>
  <c r="DM140" i="52"/>
  <c r="DM162" i="52" s="1"/>
  <c r="DN162" i="52" s="1"/>
  <c r="CO140" i="52"/>
  <c r="CO162" i="52" s="1"/>
  <c r="CP162" i="52" s="1"/>
  <c r="BQ140" i="52"/>
  <c r="BQ162" i="52" s="1"/>
  <c r="BR162" i="52" s="1"/>
  <c r="AS140" i="52"/>
  <c r="AS162" i="52" s="1"/>
  <c r="AT162" i="52" s="1"/>
  <c r="U140" i="52"/>
  <c r="U162" i="52" s="1"/>
  <c r="V162" i="52" s="1"/>
  <c r="FU140" i="52"/>
  <c r="FU162" i="52" s="1"/>
  <c r="FV162" i="52" s="1"/>
  <c r="EW140" i="52"/>
  <c r="EW162" i="52" s="1"/>
  <c r="EX162" i="52" s="1"/>
  <c r="DY140" i="52"/>
  <c r="DY162" i="52" s="1"/>
  <c r="DZ162" i="52" s="1"/>
  <c r="DA140" i="52"/>
  <c r="DA162" i="52" s="1"/>
  <c r="DB162" i="52" s="1"/>
  <c r="CC140" i="52"/>
  <c r="CC162" i="52" s="1"/>
  <c r="CD162" i="52" s="1"/>
  <c r="BE140" i="52"/>
  <c r="BE162" i="52" s="1"/>
  <c r="BF162" i="52" s="1"/>
  <c r="AG140" i="52"/>
  <c r="AG162" i="52" s="1"/>
  <c r="AH162" i="52" s="1"/>
  <c r="I140" i="52"/>
  <c r="I162" i="52" s="1"/>
  <c r="J162" i="52" s="1"/>
  <c r="FO141" i="52"/>
  <c r="FC141" i="52"/>
  <c r="EQ141" i="52"/>
  <c r="EE141" i="52"/>
  <c r="DS141" i="52"/>
  <c r="DG141" i="52"/>
  <c r="CU141" i="52"/>
  <c r="CI141" i="52"/>
  <c r="BW141" i="52"/>
  <c r="BK141" i="52"/>
  <c r="AY141" i="52"/>
  <c r="AM141" i="52"/>
  <c r="AA141" i="52"/>
  <c r="O141" i="52"/>
  <c r="C141" i="52"/>
  <c r="FU141" i="52"/>
  <c r="EW141" i="52"/>
  <c r="DY141" i="52"/>
  <c r="DA141" i="52"/>
  <c r="CC141" i="52"/>
  <c r="BE141" i="52"/>
  <c r="AG141" i="52"/>
  <c r="I141" i="52"/>
  <c r="FI141" i="52"/>
  <c r="EK141" i="52"/>
  <c r="DM141" i="52"/>
  <c r="CO141" i="52"/>
  <c r="BQ141" i="52"/>
  <c r="AS141" i="52"/>
  <c r="U141" i="52"/>
  <c r="FD63" i="52"/>
  <c r="EF63" i="52"/>
  <c r="DH63" i="52"/>
  <c r="CJ63" i="52"/>
  <c r="BL63" i="52"/>
  <c r="AN63" i="52"/>
  <c r="P63" i="52"/>
  <c r="FP63" i="52"/>
  <c r="ER63" i="52"/>
  <c r="DT63" i="52"/>
  <c r="CV63" i="52"/>
  <c r="BX63" i="52"/>
  <c r="AZ63" i="52"/>
  <c r="AB63" i="52"/>
  <c r="D63" i="52"/>
  <c r="FC67" i="52"/>
  <c r="EE67" i="52"/>
  <c r="DG67" i="52"/>
  <c r="CI67" i="52"/>
  <c r="BK67" i="52"/>
  <c r="AM67" i="52"/>
  <c r="O67" i="52"/>
  <c r="FO67" i="52"/>
  <c r="EQ67" i="52"/>
  <c r="DS67" i="52"/>
  <c r="CU67" i="52"/>
  <c r="BW67" i="52"/>
  <c r="AY67" i="52"/>
  <c r="AA67" i="52"/>
  <c r="C67" i="52"/>
  <c r="FD61" i="52"/>
  <c r="EF61" i="52"/>
  <c r="DH61" i="52"/>
  <c r="CJ61" i="52"/>
  <c r="BL61" i="52"/>
  <c r="AN61" i="52"/>
  <c r="P61" i="52"/>
  <c r="FP61" i="52"/>
  <c r="ER61" i="52"/>
  <c r="DT61" i="52"/>
  <c r="CV61" i="52"/>
  <c r="BX61" i="52"/>
  <c r="AZ61" i="52"/>
  <c r="AB61" i="52"/>
  <c r="D61" i="52"/>
  <c r="FP62" i="52"/>
  <c r="ER62" i="52"/>
  <c r="DT62" i="52"/>
  <c r="CV62" i="52"/>
  <c r="BX62" i="52"/>
  <c r="AZ62" i="52"/>
  <c r="AB62" i="52"/>
  <c r="D62" i="52"/>
  <c r="FD62" i="52"/>
  <c r="EF62" i="52"/>
  <c r="DH62" i="52"/>
  <c r="CJ62" i="52"/>
  <c r="BL62" i="52"/>
  <c r="AN62" i="52"/>
  <c r="P62" i="52"/>
  <c r="C9" i="52"/>
  <c r="AE20" i="52"/>
  <c r="B24" i="52"/>
  <c r="K24" i="52"/>
  <c r="C25" i="52"/>
  <c r="B28" i="52"/>
  <c r="K28" i="52"/>
  <c r="C29" i="52"/>
  <c r="C32" i="52"/>
  <c r="C34" i="52"/>
  <c r="C36" i="52"/>
  <c r="C38" i="52"/>
  <c r="C40" i="52"/>
  <c r="C42" i="52"/>
  <c r="L42" i="52"/>
  <c r="AL42" i="52"/>
  <c r="F213" i="52"/>
  <c r="DX135" i="52"/>
  <c r="F214" i="52"/>
  <c r="ED135" i="52"/>
  <c r="AO44" i="52"/>
  <c r="AW44" i="52" s="1"/>
  <c r="L44" i="52"/>
  <c r="W44" i="52"/>
  <c r="L45" i="52"/>
  <c r="W45" i="52"/>
  <c r="AG45" i="52"/>
  <c r="AO45" i="52"/>
  <c r="AW45" i="52" s="1"/>
  <c r="AG46" i="52"/>
  <c r="B47" i="52"/>
  <c r="B48" i="52"/>
  <c r="C49" i="52"/>
  <c r="AB49" i="52"/>
  <c r="AL50" i="52"/>
  <c r="D60" i="52"/>
  <c r="O60" i="52"/>
  <c r="AA60" i="52"/>
  <c r="AT60" i="52"/>
  <c r="BF60" i="52"/>
  <c r="BQ60" i="52"/>
  <c r="CV60" i="52"/>
  <c r="DG60" i="52"/>
  <c r="EL60" i="52"/>
  <c r="FC60" i="52"/>
  <c r="J61" i="52"/>
  <c r="AA61" i="52"/>
  <c r="BF61" i="52"/>
  <c r="BW61" i="52"/>
  <c r="DB61" i="52"/>
  <c r="DS61" i="52"/>
  <c r="EX61" i="52"/>
  <c r="FO61" i="52"/>
  <c r="V62" i="52"/>
  <c r="AM62" i="52"/>
  <c r="BR62" i="52"/>
  <c r="CI62" i="52"/>
  <c r="DN62" i="52"/>
  <c r="EE62" i="52"/>
  <c r="FJ62" i="52"/>
  <c r="C63" i="52"/>
  <c r="AH63" i="52"/>
  <c r="AY63" i="52"/>
  <c r="CD63" i="52"/>
  <c r="CU63" i="52"/>
  <c r="DZ63" i="52"/>
  <c r="EQ63" i="52"/>
  <c r="FV63" i="52"/>
  <c r="I67" i="52"/>
  <c r="Z67" i="52"/>
  <c r="BE67" i="52"/>
  <c r="BV67" i="52"/>
  <c r="DA67" i="52"/>
  <c r="DR67" i="52"/>
  <c r="EW67" i="52"/>
  <c r="FN67" i="52"/>
  <c r="EW76" i="51"/>
  <c r="EW75" i="51"/>
  <c r="EW74" i="51"/>
  <c r="EW73" i="51"/>
  <c r="AJ20" i="51"/>
  <c r="B27" i="51"/>
  <c r="K31" i="51"/>
  <c r="B41" i="51"/>
  <c r="B47" i="51"/>
  <c r="FU60" i="51"/>
  <c r="EW60" i="51"/>
  <c r="DY60" i="51"/>
  <c r="DA60" i="51"/>
  <c r="CC60" i="51"/>
  <c r="BE60" i="51"/>
  <c r="AG60" i="51"/>
  <c r="FC60" i="51"/>
  <c r="EE60" i="51"/>
  <c r="DG60" i="51"/>
  <c r="CI60" i="51"/>
  <c r="BK60" i="51"/>
  <c r="AM60" i="51"/>
  <c r="O60" i="51"/>
  <c r="FO139" i="51"/>
  <c r="FC139" i="51"/>
  <c r="EQ139" i="51"/>
  <c r="EE139" i="51"/>
  <c r="DS139" i="51"/>
  <c r="DG139" i="51"/>
  <c r="CU139" i="51"/>
  <c r="CI139" i="51"/>
  <c r="BW139" i="51"/>
  <c r="BK139" i="51"/>
  <c r="AY139" i="51"/>
  <c r="AM139" i="51"/>
  <c r="AA139" i="51"/>
  <c r="O139" i="51"/>
  <c r="C139" i="51"/>
  <c r="FU139" i="51"/>
  <c r="FI139" i="51"/>
  <c r="EW139" i="51"/>
  <c r="EK139" i="51"/>
  <c r="DY139" i="51"/>
  <c r="DM139" i="51"/>
  <c r="DA139" i="51"/>
  <c r="CO139" i="51"/>
  <c r="CC139" i="51"/>
  <c r="BQ139" i="51"/>
  <c r="BE139" i="51"/>
  <c r="AS139" i="51"/>
  <c r="AG139" i="51"/>
  <c r="U139" i="51"/>
  <c r="I139" i="51"/>
  <c r="FC63" i="51"/>
  <c r="EE63" i="51"/>
  <c r="DG63" i="51"/>
  <c r="CI63" i="51"/>
  <c r="BK63" i="51"/>
  <c r="AM63" i="51"/>
  <c r="O63" i="51"/>
  <c r="FI63" i="51"/>
  <c r="EK63" i="51"/>
  <c r="DM63" i="51"/>
  <c r="CO63" i="51"/>
  <c r="BQ63" i="51"/>
  <c r="AS63" i="51"/>
  <c r="U63" i="51"/>
  <c r="FO63" i="51"/>
  <c r="EQ63" i="51"/>
  <c r="DS63" i="51"/>
  <c r="CU63" i="51"/>
  <c r="BW63" i="51"/>
  <c r="AY63" i="51"/>
  <c r="AA63" i="51"/>
  <c r="C63" i="51"/>
  <c r="FI142" i="51"/>
  <c r="EK142" i="51"/>
  <c r="DM142" i="51"/>
  <c r="CO142" i="51"/>
  <c r="FU142" i="51"/>
  <c r="EQ142" i="51"/>
  <c r="DG142" i="51"/>
  <c r="CC142" i="51"/>
  <c r="BE142" i="51"/>
  <c r="AG142" i="51"/>
  <c r="I142" i="51"/>
  <c r="FO142" i="51"/>
  <c r="EE142" i="51"/>
  <c r="DA142" i="51"/>
  <c r="BW142" i="51"/>
  <c r="AY142" i="51"/>
  <c r="AA142" i="51"/>
  <c r="C142" i="51"/>
  <c r="EW142" i="51"/>
  <c r="DS142" i="51"/>
  <c r="CI142" i="51"/>
  <c r="BK142" i="51"/>
  <c r="AM142" i="51"/>
  <c r="O142" i="51"/>
  <c r="BQ142" i="51"/>
  <c r="FC142" i="51"/>
  <c r="AS142" i="51"/>
  <c r="DY142" i="51"/>
  <c r="U142" i="51"/>
  <c r="P9" i="51"/>
  <c r="AB17" i="51"/>
  <c r="U20" i="51"/>
  <c r="AE42" i="51" s="1"/>
  <c r="B22" i="51"/>
  <c r="K22" i="51"/>
  <c r="C23" i="51"/>
  <c r="B26" i="51"/>
  <c r="K26" i="51"/>
  <c r="C27" i="51"/>
  <c r="B30" i="51"/>
  <c r="K30" i="51"/>
  <c r="C31" i="51"/>
  <c r="C33" i="51"/>
  <c r="C35" i="51"/>
  <c r="C37" i="51"/>
  <c r="C39" i="51"/>
  <c r="C41" i="51"/>
  <c r="C43" i="51"/>
  <c r="C45" i="51"/>
  <c r="C47" i="51"/>
  <c r="L47" i="51"/>
  <c r="AB47" i="51"/>
  <c r="AL48" i="51"/>
  <c r="C49" i="51"/>
  <c r="L49" i="51"/>
  <c r="AB49" i="51"/>
  <c r="AL50" i="51"/>
  <c r="C51" i="51"/>
  <c r="L51" i="51"/>
  <c r="AB51" i="51"/>
  <c r="J60" i="51"/>
  <c r="AA60" i="51"/>
  <c r="BF60" i="51"/>
  <c r="BW60" i="51"/>
  <c r="DB60" i="51"/>
  <c r="DS60" i="51"/>
  <c r="FO60" i="51"/>
  <c r="V61" i="51"/>
  <c r="AM61" i="51"/>
  <c r="BR61" i="51"/>
  <c r="CI61" i="51"/>
  <c r="DN61" i="51"/>
  <c r="FJ61" i="51"/>
  <c r="C62" i="51"/>
  <c r="AH62" i="51"/>
  <c r="AY62" i="51"/>
  <c r="CD62" i="51"/>
  <c r="DZ62" i="51"/>
  <c r="ER62" i="51"/>
  <c r="AG63" i="51"/>
  <c r="BL63" i="51"/>
  <c r="DY63" i="51"/>
  <c r="BD67" i="51"/>
  <c r="CI67" i="51"/>
  <c r="K23" i="51"/>
  <c r="C24" i="51"/>
  <c r="K27" i="51"/>
  <c r="C28" i="51"/>
  <c r="F209" i="51"/>
  <c r="B43" i="51"/>
  <c r="F217" i="51"/>
  <c r="EV135" i="51"/>
  <c r="F219" i="51"/>
  <c r="FH135" i="51"/>
  <c r="F221" i="51"/>
  <c r="FT135" i="51"/>
  <c r="FB67" i="51"/>
  <c r="ED67" i="51"/>
  <c r="DF67" i="51"/>
  <c r="CH67" i="51"/>
  <c r="BJ67" i="51"/>
  <c r="AL67" i="51"/>
  <c r="N67" i="51"/>
  <c r="FH67" i="51"/>
  <c r="EJ67" i="51"/>
  <c r="DL67" i="51"/>
  <c r="CN67" i="51"/>
  <c r="BP67" i="51"/>
  <c r="AR67" i="51"/>
  <c r="T67" i="51"/>
  <c r="FN67" i="51"/>
  <c r="EP67" i="51"/>
  <c r="DR67" i="51"/>
  <c r="CT67" i="51"/>
  <c r="BV67" i="51"/>
  <c r="AX67" i="51"/>
  <c r="Z67" i="51"/>
  <c r="B67" i="51"/>
  <c r="FD60" i="51"/>
  <c r="EF60" i="51"/>
  <c r="DH60" i="51"/>
  <c r="CJ60" i="51"/>
  <c r="BL60" i="51"/>
  <c r="AN60" i="51"/>
  <c r="P60" i="51"/>
  <c r="FJ60" i="51"/>
  <c r="EL60" i="51"/>
  <c r="DN60" i="51"/>
  <c r="CP60" i="51"/>
  <c r="BR60" i="51"/>
  <c r="AT60" i="51"/>
  <c r="V60" i="51"/>
  <c r="FI61" i="51"/>
  <c r="EK61" i="51"/>
  <c r="DM61" i="51"/>
  <c r="CO61" i="51"/>
  <c r="BQ61" i="51"/>
  <c r="AS61" i="51"/>
  <c r="U61" i="51"/>
  <c r="FO61" i="51"/>
  <c r="EQ61" i="51"/>
  <c r="DS61" i="51"/>
  <c r="CU61" i="51"/>
  <c r="BW61" i="51"/>
  <c r="AY61" i="51"/>
  <c r="AA61" i="51"/>
  <c r="C61" i="51"/>
  <c r="FO140" i="51"/>
  <c r="FO162" i="51" s="1"/>
  <c r="FP162" i="51" s="1"/>
  <c r="FC140" i="51"/>
  <c r="FC162" i="51" s="1"/>
  <c r="FD162" i="51" s="1"/>
  <c r="EQ140" i="51"/>
  <c r="EQ162" i="51" s="1"/>
  <c r="ER162" i="51" s="1"/>
  <c r="EE140" i="51"/>
  <c r="EE162" i="51" s="1"/>
  <c r="EF162" i="51" s="1"/>
  <c r="DS140" i="51"/>
  <c r="DS162" i="51" s="1"/>
  <c r="DT162" i="51" s="1"/>
  <c r="DG140" i="51"/>
  <c r="DG162" i="51" s="1"/>
  <c r="DH162" i="51" s="1"/>
  <c r="CU140" i="51"/>
  <c r="CU162" i="51" s="1"/>
  <c r="CV162" i="51" s="1"/>
  <c r="CI140" i="51"/>
  <c r="CI162" i="51" s="1"/>
  <c r="CJ162" i="51" s="1"/>
  <c r="BW140" i="51"/>
  <c r="BW162" i="51" s="1"/>
  <c r="BX162" i="51" s="1"/>
  <c r="BK140" i="51"/>
  <c r="BK162" i="51" s="1"/>
  <c r="BL162" i="51" s="1"/>
  <c r="AY140" i="51"/>
  <c r="AY162" i="51" s="1"/>
  <c r="AZ162" i="51" s="1"/>
  <c r="AM140" i="51"/>
  <c r="AM162" i="51" s="1"/>
  <c r="AN162" i="51" s="1"/>
  <c r="AA140" i="51"/>
  <c r="AA162" i="51" s="1"/>
  <c r="AB162" i="51" s="1"/>
  <c r="O140" i="51"/>
  <c r="O162" i="51" s="1"/>
  <c r="P162" i="51" s="1"/>
  <c r="C140" i="51"/>
  <c r="C162" i="51" s="1"/>
  <c r="D162" i="51" s="1"/>
  <c r="FU140" i="51"/>
  <c r="FU162" i="51" s="1"/>
  <c r="FV162" i="51" s="1"/>
  <c r="FI140" i="51"/>
  <c r="FI162" i="51" s="1"/>
  <c r="FJ162" i="51" s="1"/>
  <c r="EW140" i="51"/>
  <c r="EW162" i="51" s="1"/>
  <c r="EX162" i="51" s="1"/>
  <c r="EK140" i="51"/>
  <c r="EK162" i="51" s="1"/>
  <c r="EL162" i="51" s="1"/>
  <c r="DY140" i="51"/>
  <c r="DY162" i="51" s="1"/>
  <c r="DZ162" i="51" s="1"/>
  <c r="DM140" i="51"/>
  <c r="DM162" i="51" s="1"/>
  <c r="DN162" i="51" s="1"/>
  <c r="DA140" i="51"/>
  <c r="DA162" i="51" s="1"/>
  <c r="DB162" i="51" s="1"/>
  <c r="CO140" i="51"/>
  <c r="CO162" i="51" s="1"/>
  <c r="CP162" i="51" s="1"/>
  <c r="CC140" i="51"/>
  <c r="CC162" i="51" s="1"/>
  <c r="CD162" i="51" s="1"/>
  <c r="BQ140" i="51"/>
  <c r="BQ162" i="51" s="1"/>
  <c r="BR162" i="51" s="1"/>
  <c r="BE140" i="51"/>
  <c r="BE162" i="51" s="1"/>
  <c r="BF162" i="51" s="1"/>
  <c r="AS140" i="51"/>
  <c r="AS162" i="51" s="1"/>
  <c r="AT162" i="51" s="1"/>
  <c r="AG140" i="51"/>
  <c r="AG162" i="51" s="1"/>
  <c r="AH162" i="51" s="1"/>
  <c r="U140" i="51"/>
  <c r="U162" i="51" s="1"/>
  <c r="V162" i="51" s="1"/>
  <c r="I140" i="51"/>
  <c r="I162" i="51" s="1"/>
  <c r="J162" i="51" s="1"/>
  <c r="FO62" i="51"/>
  <c r="EQ62" i="51"/>
  <c r="FU62" i="51"/>
  <c r="EW62" i="51"/>
  <c r="DY62" i="51"/>
  <c r="DA62" i="51"/>
  <c r="CC62" i="51"/>
  <c r="BE62" i="51"/>
  <c r="AG62" i="51"/>
  <c r="I62" i="51"/>
  <c r="FC62" i="51"/>
  <c r="EE62" i="51"/>
  <c r="DG62" i="51"/>
  <c r="CI62" i="51"/>
  <c r="BK62" i="51"/>
  <c r="AM62" i="51"/>
  <c r="O62" i="51"/>
  <c r="FO141" i="51"/>
  <c r="FC141" i="51"/>
  <c r="EQ141" i="51"/>
  <c r="EE141" i="51"/>
  <c r="DS141" i="51"/>
  <c r="DG141" i="51"/>
  <c r="CU141" i="51"/>
  <c r="CI141" i="51"/>
  <c r="BW141" i="51"/>
  <c r="BK141" i="51"/>
  <c r="AY141" i="51"/>
  <c r="AM141" i="51"/>
  <c r="AA141" i="51"/>
  <c r="O141" i="51"/>
  <c r="C141" i="51"/>
  <c r="FU141" i="51"/>
  <c r="FI141" i="51"/>
  <c r="EW141" i="51"/>
  <c r="EK141" i="51"/>
  <c r="DY141" i="51"/>
  <c r="DM141" i="51"/>
  <c r="DA141" i="51"/>
  <c r="CO141" i="51"/>
  <c r="CC141" i="51"/>
  <c r="BQ141" i="51"/>
  <c r="BE141" i="51"/>
  <c r="AS141" i="51"/>
  <c r="AG141" i="51"/>
  <c r="U141" i="51"/>
  <c r="I141" i="51"/>
  <c r="FJ63" i="51"/>
  <c r="EL63" i="51"/>
  <c r="DN63" i="51"/>
  <c r="CP63" i="51"/>
  <c r="BR63" i="51"/>
  <c r="AT63" i="51"/>
  <c r="V63" i="51"/>
  <c r="FP63" i="51"/>
  <c r="ER63" i="51"/>
  <c r="DT63" i="51"/>
  <c r="CV63" i="51"/>
  <c r="BX63" i="51"/>
  <c r="AZ63" i="51"/>
  <c r="AB63" i="51"/>
  <c r="D63" i="51"/>
  <c r="FV63" i="51"/>
  <c r="EX63" i="51"/>
  <c r="DZ63" i="51"/>
  <c r="DB63" i="51"/>
  <c r="CD63" i="51"/>
  <c r="BF63" i="51"/>
  <c r="AH63" i="51"/>
  <c r="J63" i="51"/>
  <c r="B9" i="51"/>
  <c r="Q9" i="51"/>
  <c r="AG17" i="51"/>
  <c r="Z20" i="51"/>
  <c r="C22" i="51"/>
  <c r="B25" i="51"/>
  <c r="K25" i="51"/>
  <c r="C26" i="51"/>
  <c r="K29" i="51"/>
  <c r="C30" i="51"/>
  <c r="B32" i="51"/>
  <c r="B34" i="51"/>
  <c r="B36" i="51"/>
  <c r="B38" i="51"/>
  <c r="B40" i="51"/>
  <c r="B42" i="51"/>
  <c r="B44" i="51"/>
  <c r="ED135" i="51"/>
  <c r="B46" i="51"/>
  <c r="W47" i="51"/>
  <c r="B48" i="51"/>
  <c r="F218" i="51"/>
  <c r="FB135" i="51"/>
  <c r="AG48" i="51"/>
  <c r="W49" i="51"/>
  <c r="B50" i="51"/>
  <c r="F220" i="51"/>
  <c r="FN135" i="51"/>
  <c r="AG50" i="51"/>
  <c r="W51" i="51"/>
  <c r="C60" i="51"/>
  <c r="AB60" i="51"/>
  <c r="AS60" i="51"/>
  <c r="BX60" i="51"/>
  <c r="CO60" i="51"/>
  <c r="DT60" i="51"/>
  <c r="EK60" i="51"/>
  <c r="FP60" i="51"/>
  <c r="I61" i="51"/>
  <c r="AN61" i="51"/>
  <c r="BE61" i="51"/>
  <c r="CJ61" i="51"/>
  <c r="DA61" i="51"/>
  <c r="EW61" i="51"/>
  <c r="D62" i="51"/>
  <c r="U62" i="51"/>
  <c r="AZ62" i="51"/>
  <c r="BQ62" i="51"/>
  <c r="DM62" i="51"/>
  <c r="I63" i="51"/>
  <c r="AN63" i="51"/>
  <c r="DA63" i="51"/>
  <c r="EF63" i="51"/>
  <c r="AF67" i="51"/>
  <c r="BK67" i="51"/>
  <c r="DX67" i="51"/>
  <c r="B23" i="51"/>
  <c r="B31" i="51"/>
  <c r="B35" i="51"/>
  <c r="B39" i="51"/>
  <c r="B51" i="51"/>
  <c r="FI67" i="51"/>
  <c r="EK67" i="51"/>
  <c r="DM67" i="51"/>
  <c r="CO67" i="51"/>
  <c r="BQ67" i="51"/>
  <c r="AS67" i="51"/>
  <c r="U67" i="51"/>
  <c r="FO67" i="51"/>
  <c r="EQ67" i="51"/>
  <c r="DS67" i="51"/>
  <c r="CU67" i="51"/>
  <c r="BW67" i="51"/>
  <c r="AY67" i="51"/>
  <c r="AA67" i="51"/>
  <c r="C67" i="51"/>
  <c r="FU67" i="51"/>
  <c r="EW67" i="51"/>
  <c r="DY67" i="51"/>
  <c r="DA67" i="51"/>
  <c r="CC67" i="51"/>
  <c r="BE67" i="51"/>
  <c r="AG67" i="51"/>
  <c r="I67" i="51"/>
  <c r="FP61" i="51"/>
  <c r="ER61" i="51"/>
  <c r="DT61" i="51"/>
  <c r="CV61" i="51"/>
  <c r="BX61" i="51"/>
  <c r="AZ61" i="51"/>
  <c r="AB61" i="51"/>
  <c r="D61" i="51"/>
  <c r="FV61" i="51"/>
  <c r="EX61" i="51"/>
  <c r="DZ61" i="51"/>
  <c r="DB61" i="51"/>
  <c r="CD61" i="51"/>
  <c r="BF61" i="51"/>
  <c r="AH61" i="51"/>
  <c r="J61" i="51"/>
  <c r="FV62" i="51"/>
  <c r="EX62" i="51"/>
  <c r="FD62" i="51"/>
  <c r="EF62" i="51"/>
  <c r="DH62" i="51"/>
  <c r="CJ62" i="51"/>
  <c r="BL62" i="51"/>
  <c r="AN62" i="51"/>
  <c r="P62" i="51"/>
  <c r="FJ62" i="51"/>
  <c r="EL62" i="51"/>
  <c r="DN62" i="51"/>
  <c r="CP62" i="51"/>
  <c r="BR62" i="51"/>
  <c r="AT62" i="51"/>
  <c r="V62" i="51"/>
  <c r="C9" i="51"/>
  <c r="AE20" i="51"/>
  <c r="B24" i="51"/>
  <c r="K24" i="51"/>
  <c r="C25" i="51"/>
  <c r="B28" i="51"/>
  <c r="K28" i="51"/>
  <c r="C29" i="51"/>
  <c r="C32" i="51"/>
  <c r="C34" i="51"/>
  <c r="C36" i="51"/>
  <c r="C38" i="51"/>
  <c r="C40" i="51"/>
  <c r="C42" i="51"/>
  <c r="C44" i="51"/>
  <c r="C46" i="51"/>
  <c r="AL47" i="51"/>
  <c r="C48" i="51"/>
  <c r="L48" i="51"/>
  <c r="AB48" i="51"/>
  <c r="AL49" i="51"/>
  <c r="L50" i="51"/>
  <c r="AB50" i="51"/>
  <c r="D60" i="51"/>
  <c r="AH60" i="51"/>
  <c r="AY60" i="51"/>
  <c r="CD60" i="51"/>
  <c r="CU60" i="51"/>
  <c r="DZ60" i="51"/>
  <c r="EQ60" i="51"/>
  <c r="FV60" i="51"/>
  <c r="O61" i="51"/>
  <c r="AT61" i="51"/>
  <c r="BK61" i="51"/>
  <c r="CP61" i="51"/>
  <c r="DG61" i="51"/>
  <c r="EL61" i="51"/>
  <c r="FC61" i="51"/>
  <c r="J62" i="51"/>
  <c r="AA62" i="51"/>
  <c r="BF62" i="51"/>
  <c r="BW62" i="51"/>
  <c r="DB62" i="51"/>
  <c r="DS62" i="51"/>
  <c r="FI62" i="51"/>
  <c r="P63" i="51"/>
  <c r="CC63" i="51"/>
  <c r="DH63" i="51"/>
  <c r="FU63" i="51"/>
  <c r="H67" i="51"/>
  <c r="AM67" i="51"/>
  <c r="CZ67" i="51"/>
  <c r="EE67" i="51"/>
  <c r="CU142" i="51"/>
  <c r="B24" i="50"/>
  <c r="B28" i="50"/>
  <c r="C29" i="50"/>
  <c r="C32" i="50"/>
  <c r="C34" i="50"/>
  <c r="C36" i="50"/>
  <c r="C38" i="50"/>
  <c r="C40" i="50"/>
  <c r="C42" i="50"/>
  <c r="FJ61" i="50"/>
  <c r="EL61" i="50"/>
  <c r="DN61" i="50"/>
  <c r="CP61" i="50"/>
  <c r="BR61" i="50"/>
  <c r="AT61" i="50"/>
  <c r="V61" i="50"/>
  <c r="FP61" i="50"/>
  <c r="ER61" i="50"/>
  <c r="DT61" i="50"/>
  <c r="CV61" i="50"/>
  <c r="BX61" i="50"/>
  <c r="AZ61" i="50"/>
  <c r="AB61" i="50"/>
  <c r="D61" i="50"/>
  <c r="FV61" i="50"/>
  <c r="EX61" i="50"/>
  <c r="DZ61" i="50"/>
  <c r="DB61" i="50"/>
  <c r="CD61" i="50"/>
  <c r="BF61" i="50"/>
  <c r="AH61" i="50"/>
  <c r="J61" i="50"/>
  <c r="FD61" i="50"/>
  <c r="EF61" i="50"/>
  <c r="DH61" i="50"/>
  <c r="CJ61" i="50"/>
  <c r="BL61" i="50"/>
  <c r="AN61" i="50"/>
  <c r="P61" i="50"/>
  <c r="FV62" i="50"/>
  <c r="EX62" i="50"/>
  <c r="DZ62" i="50"/>
  <c r="DB62" i="50"/>
  <c r="CD62" i="50"/>
  <c r="BF62" i="50"/>
  <c r="AH62" i="50"/>
  <c r="J62" i="50"/>
  <c r="FD62" i="50"/>
  <c r="EF62" i="50"/>
  <c r="DH62" i="50"/>
  <c r="CJ62" i="50"/>
  <c r="BL62" i="50"/>
  <c r="AN62" i="50"/>
  <c r="P62" i="50"/>
  <c r="FJ62" i="50"/>
  <c r="EL62" i="50"/>
  <c r="DN62" i="50"/>
  <c r="CP62" i="50"/>
  <c r="BR62" i="50"/>
  <c r="AT62" i="50"/>
  <c r="V62" i="50"/>
  <c r="FP62" i="50"/>
  <c r="ER62" i="50"/>
  <c r="DT62" i="50"/>
  <c r="CV62" i="50"/>
  <c r="BX62" i="50"/>
  <c r="AZ62" i="50"/>
  <c r="AB62" i="50"/>
  <c r="D62" i="50"/>
  <c r="C9" i="50"/>
  <c r="B51" i="50"/>
  <c r="B49" i="50"/>
  <c r="B47" i="50"/>
  <c r="C50" i="50"/>
  <c r="C48" i="50"/>
  <c r="C46" i="50"/>
  <c r="C44" i="50"/>
  <c r="B50" i="50"/>
  <c r="B48" i="50"/>
  <c r="B46" i="50"/>
  <c r="C51" i="50"/>
  <c r="C47" i="50"/>
  <c r="C43" i="50"/>
  <c r="U16" i="50"/>
  <c r="AE16" i="50"/>
  <c r="B23" i="50"/>
  <c r="K23" i="50"/>
  <c r="C24" i="50"/>
  <c r="B27" i="50"/>
  <c r="K27" i="50"/>
  <c r="C28" i="50"/>
  <c r="B31" i="50"/>
  <c r="K31" i="50"/>
  <c r="B33" i="50"/>
  <c r="B35" i="50"/>
  <c r="B37" i="50"/>
  <c r="B39" i="50"/>
  <c r="CZ135" i="50"/>
  <c r="B41" i="50"/>
  <c r="B45" i="50"/>
  <c r="Q13" i="50"/>
  <c r="FO60" i="50"/>
  <c r="EQ60" i="50"/>
  <c r="DS60" i="50"/>
  <c r="CU60" i="50"/>
  <c r="BW60" i="50"/>
  <c r="AY60" i="50"/>
  <c r="AA60" i="50"/>
  <c r="C60" i="50"/>
  <c r="FU60" i="50"/>
  <c r="EW60" i="50"/>
  <c r="DY60" i="50"/>
  <c r="DA60" i="50"/>
  <c r="CC60" i="50"/>
  <c r="BE60" i="50"/>
  <c r="AG60" i="50"/>
  <c r="I60" i="50"/>
  <c r="FC60" i="50"/>
  <c r="EE60" i="50"/>
  <c r="DG60" i="50"/>
  <c r="CI60" i="50"/>
  <c r="BK60" i="50"/>
  <c r="AM60" i="50"/>
  <c r="O60" i="50"/>
  <c r="FI60" i="50"/>
  <c r="EK60" i="50"/>
  <c r="DM60" i="50"/>
  <c r="CO60" i="50"/>
  <c r="BQ60" i="50"/>
  <c r="AS60" i="50"/>
  <c r="U60" i="50"/>
  <c r="FO139" i="50"/>
  <c r="FC139" i="50"/>
  <c r="EQ139" i="50"/>
  <c r="EE139" i="50"/>
  <c r="DS139" i="50"/>
  <c r="DG139" i="50"/>
  <c r="CU139" i="50"/>
  <c r="CI139" i="50"/>
  <c r="BW139" i="50"/>
  <c r="BK139" i="50"/>
  <c r="AY139" i="50"/>
  <c r="AM139" i="50"/>
  <c r="AA139" i="50"/>
  <c r="O139" i="50"/>
  <c r="C139" i="50"/>
  <c r="FU139" i="50"/>
  <c r="FI139" i="50"/>
  <c r="EW139" i="50"/>
  <c r="EK139" i="50"/>
  <c r="DY139" i="50"/>
  <c r="DM139" i="50"/>
  <c r="DA139" i="50"/>
  <c r="CO139" i="50"/>
  <c r="CC139" i="50"/>
  <c r="BQ139" i="50"/>
  <c r="BE139" i="50"/>
  <c r="AS139" i="50"/>
  <c r="AG139" i="50"/>
  <c r="U139" i="50"/>
  <c r="I139" i="50"/>
  <c r="FC63" i="50"/>
  <c r="EE63" i="50"/>
  <c r="DG63" i="50"/>
  <c r="CI63" i="50"/>
  <c r="BK63" i="50"/>
  <c r="AM63" i="50"/>
  <c r="O63" i="50"/>
  <c r="FI63" i="50"/>
  <c r="EK63" i="50"/>
  <c r="DM63" i="50"/>
  <c r="CO63" i="50"/>
  <c r="BQ63" i="50"/>
  <c r="AS63" i="50"/>
  <c r="U63" i="50"/>
  <c r="FO63" i="50"/>
  <c r="EQ63" i="50"/>
  <c r="DS63" i="50"/>
  <c r="CU63" i="50"/>
  <c r="BW63" i="50"/>
  <c r="AY63" i="50"/>
  <c r="AA63" i="50"/>
  <c r="C63" i="50"/>
  <c r="FU63" i="50"/>
  <c r="EW63" i="50"/>
  <c r="DY63" i="50"/>
  <c r="DA63" i="50"/>
  <c r="CC63" i="50"/>
  <c r="BE63" i="50"/>
  <c r="AG63" i="50"/>
  <c r="I63" i="50"/>
  <c r="FU142" i="50"/>
  <c r="EW142" i="50"/>
  <c r="DY142" i="50"/>
  <c r="DA142" i="50"/>
  <c r="CC142" i="50"/>
  <c r="BE142" i="50"/>
  <c r="AG142" i="50"/>
  <c r="I142" i="50"/>
  <c r="FO142" i="50"/>
  <c r="EQ142" i="50"/>
  <c r="DS142" i="50"/>
  <c r="CU142" i="50"/>
  <c r="BW142" i="50"/>
  <c r="AY142" i="50"/>
  <c r="AA142" i="50"/>
  <c r="C142" i="50"/>
  <c r="FI142" i="50"/>
  <c r="EK142" i="50"/>
  <c r="DM142" i="50"/>
  <c r="CO142" i="50"/>
  <c r="BQ142" i="50"/>
  <c r="AS142" i="50"/>
  <c r="U142" i="50"/>
  <c r="FC142" i="50"/>
  <c r="EE142" i="50"/>
  <c r="DG142" i="50"/>
  <c r="CI142" i="50"/>
  <c r="BK142" i="50"/>
  <c r="AM142" i="50"/>
  <c r="O142" i="50"/>
  <c r="P9" i="50"/>
  <c r="AB17" i="50"/>
  <c r="B22" i="50"/>
  <c r="K22" i="50"/>
  <c r="C23" i="50"/>
  <c r="B26" i="50"/>
  <c r="K26" i="50"/>
  <c r="C27" i="50"/>
  <c r="B30" i="50"/>
  <c r="K30" i="50"/>
  <c r="C31" i="50"/>
  <c r="C33" i="50"/>
  <c r="C35" i="50"/>
  <c r="C39" i="50"/>
  <c r="AO39" i="50"/>
  <c r="GF71" i="36" s="1"/>
  <c r="FO67" i="50"/>
  <c r="EQ67" i="50"/>
  <c r="DS67" i="50"/>
  <c r="CU67" i="50"/>
  <c r="BW67" i="50"/>
  <c r="AY67" i="50"/>
  <c r="AA67" i="50"/>
  <c r="C67" i="50"/>
  <c r="FC67" i="50"/>
  <c r="EE67" i="50"/>
  <c r="DG67" i="50"/>
  <c r="CI67" i="50"/>
  <c r="BK67" i="50"/>
  <c r="AM67" i="50"/>
  <c r="O67" i="50"/>
  <c r="FU67" i="50"/>
  <c r="DY67" i="50"/>
  <c r="CC67" i="50"/>
  <c r="AG67" i="50"/>
  <c r="EK67" i="50"/>
  <c r="CO67" i="50"/>
  <c r="AS67" i="50"/>
  <c r="EW67" i="50"/>
  <c r="DA67" i="50"/>
  <c r="BE67" i="50"/>
  <c r="I67" i="50"/>
  <c r="FI67" i="50"/>
  <c r="DM67" i="50"/>
  <c r="BQ67" i="50"/>
  <c r="U67" i="50"/>
  <c r="FH67" i="50"/>
  <c r="EJ67" i="50"/>
  <c r="DL67" i="50"/>
  <c r="CN67" i="50"/>
  <c r="BP67" i="50"/>
  <c r="AR67" i="50"/>
  <c r="T67" i="50"/>
  <c r="FT67" i="50"/>
  <c r="EV67" i="50"/>
  <c r="DX67" i="50"/>
  <c r="CZ67" i="50"/>
  <c r="CB67" i="50"/>
  <c r="BD67" i="50"/>
  <c r="AF67" i="50"/>
  <c r="H67" i="50"/>
  <c r="EP67" i="50"/>
  <c r="CT67" i="50"/>
  <c r="AX67" i="50"/>
  <c r="B67" i="50"/>
  <c r="FB67" i="50"/>
  <c r="DF67" i="50"/>
  <c r="BJ67" i="50"/>
  <c r="N67" i="50"/>
  <c r="FN67" i="50"/>
  <c r="DR67" i="50"/>
  <c r="BV67" i="50"/>
  <c r="Z67" i="50"/>
  <c r="ED67" i="50"/>
  <c r="CH67" i="50"/>
  <c r="AL67" i="50"/>
  <c r="FV60" i="50"/>
  <c r="EX60" i="50"/>
  <c r="DZ60" i="50"/>
  <c r="DB60" i="50"/>
  <c r="CD60" i="50"/>
  <c r="BF60" i="50"/>
  <c r="AH60" i="50"/>
  <c r="J60" i="50"/>
  <c r="FD60" i="50"/>
  <c r="EF60" i="50"/>
  <c r="DH60" i="50"/>
  <c r="CJ60" i="50"/>
  <c r="BL60" i="50"/>
  <c r="AN60" i="50"/>
  <c r="P60" i="50"/>
  <c r="FJ60" i="50"/>
  <c r="EL60" i="50"/>
  <c r="DN60" i="50"/>
  <c r="CP60" i="50"/>
  <c r="BR60" i="50"/>
  <c r="AT60" i="50"/>
  <c r="V60" i="50"/>
  <c r="FP60" i="50"/>
  <c r="ER60" i="50"/>
  <c r="DT60" i="50"/>
  <c r="CV60" i="50"/>
  <c r="BX60" i="50"/>
  <c r="AZ60" i="50"/>
  <c r="AB60" i="50"/>
  <c r="D60" i="50"/>
  <c r="FC61" i="50"/>
  <c r="EE61" i="50"/>
  <c r="DG61" i="50"/>
  <c r="CI61" i="50"/>
  <c r="BK61" i="50"/>
  <c r="AM61" i="50"/>
  <c r="O61" i="50"/>
  <c r="FI61" i="50"/>
  <c r="EK61" i="50"/>
  <c r="DM61" i="50"/>
  <c r="CO61" i="50"/>
  <c r="BQ61" i="50"/>
  <c r="AS61" i="50"/>
  <c r="U61" i="50"/>
  <c r="FO61" i="50"/>
  <c r="EQ61" i="50"/>
  <c r="DS61" i="50"/>
  <c r="CU61" i="50"/>
  <c r="BW61" i="50"/>
  <c r="AY61" i="50"/>
  <c r="AA61" i="50"/>
  <c r="C61" i="50"/>
  <c r="FU61" i="50"/>
  <c r="EW61" i="50"/>
  <c r="DY61" i="50"/>
  <c r="DA61" i="50"/>
  <c r="CC61" i="50"/>
  <c r="BE61" i="50"/>
  <c r="AG61" i="50"/>
  <c r="I61" i="50"/>
  <c r="FO140" i="50"/>
  <c r="FO162" i="50" s="1"/>
  <c r="FP162" i="50" s="1"/>
  <c r="FC140" i="50"/>
  <c r="FC162" i="50" s="1"/>
  <c r="FD162" i="50" s="1"/>
  <c r="EQ140" i="50"/>
  <c r="EQ162" i="50" s="1"/>
  <c r="ER162" i="50" s="1"/>
  <c r="EE140" i="50"/>
  <c r="EE162" i="50" s="1"/>
  <c r="EF162" i="50" s="1"/>
  <c r="DS140" i="50"/>
  <c r="DS162" i="50" s="1"/>
  <c r="DT162" i="50" s="1"/>
  <c r="DG140" i="50"/>
  <c r="DG162" i="50" s="1"/>
  <c r="DH162" i="50" s="1"/>
  <c r="CU140" i="50"/>
  <c r="CU162" i="50" s="1"/>
  <c r="CV162" i="50" s="1"/>
  <c r="CI140" i="50"/>
  <c r="CI162" i="50" s="1"/>
  <c r="CJ162" i="50" s="1"/>
  <c r="BW140" i="50"/>
  <c r="BW162" i="50" s="1"/>
  <c r="BX162" i="50" s="1"/>
  <c r="BK140" i="50"/>
  <c r="BK162" i="50" s="1"/>
  <c r="BL162" i="50" s="1"/>
  <c r="AY140" i="50"/>
  <c r="AY162" i="50" s="1"/>
  <c r="AZ162" i="50" s="1"/>
  <c r="AM140" i="50"/>
  <c r="AM162" i="50" s="1"/>
  <c r="AN162" i="50" s="1"/>
  <c r="AA140" i="50"/>
  <c r="AA162" i="50" s="1"/>
  <c r="AB162" i="50" s="1"/>
  <c r="O140" i="50"/>
  <c r="O162" i="50" s="1"/>
  <c r="P162" i="50" s="1"/>
  <c r="C140" i="50"/>
  <c r="C162" i="50" s="1"/>
  <c r="D162" i="50" s="1"/>
  <c r="FU140" i="50"/>
  <c r="FU162" i="50" s="1"/>
  <c r="FV162" i="50" s="1"/>
  <c r="FI140" i="50"/>
  <c r="FI162" i="50" s="1"/>
  <c r="FJ162" i="50" s="1"/>
  <c r="EW140" i="50"/>
  <c r="EW162" i="50" s="1"/>
  <c r="EX162" i="50" s="1"/>
  <c r="EK140" i="50"/>
  <c r="EK162" i="50" s="1"/>
  <c r="EL162" i="50" s="1"/>
  <c r="DY140" i="50"/>
  <c r="DY162" i="50" s="1"/>
  <c r="DZ162" i="50" s="1"/>
  <c r="DM140" i="50"/>
  <c r="DM162" i="50" s="1"/>
  <c r="DN162" i="50" s="1"/>
  <c r="DA140" i="50"/>
  <c r="DA162" i="50" s="1"/>
  <c r="DB162" i="50" s="1"/>
  <c r="CO140" i="50"/>
  <c r="CO162" i="50" s="1"/>
  <c r="CP162" i="50" s="1"/>
  <c r="CC140" i="50"/>
  <c r="CC162" i="50" s="1"/>
  <c r="CD162" i="50" s="1"/>
  <c r="BQ140" i="50"/>
  <c r="BQ162" i="50" s="1"/>
  <c r="BR162" i="50" s="1"/>
  <c r="BE140" i="50"/>
  <c r="BE162" i="50" s="1"/>
  <c r="BF162" i="50" s="1"/>
  <c r="AS140" i="50"/>
  <c r="AS162" i="50" s="1"/>
  <c r="AT162" i="50" s="1"/>
  <c r="AG140" i="50"/>
  <c r="AG162" i="50" s="1"/>
  <c r="AH162" i="50" s="1"/>
  <c r="U140" i="50"/>
  <c r="U162" i="50" s="1"/>
  <c r="V162" i="50" s="1"/>
  <c r="I140" i="50"/>
  <c r="I162" i="50" s="1"/>
  <c r="J162" i="50" s="1"/>
  <c r="FO62" i="50"/>
  <c r="EQ62" i="50"/>
  <c r="DS62" i="50"/>
  <c r="CU62" i="50"/>
  <c r="BW62" i="50"/>
  <c r="AY62" i="50"/>
  <c r="AA62" i="50"/>
  <c r="C62" i="50"/>
  <c r="FU62" i="50"/>
  <c r="EW62" i="50"/>
  <c r="DY62" i="50"/>
  <c r="DA62" i="50"/>
  <c r="CC62" i="50"/>
  <c r="BE62" i="50"/>
  <c r="AG62" i="50"/>
  <c r="I62" i="50"/>
  <c r="FC62" i="50"/>
  <c r="EE62" i="50"/>
  <c r="DG62" i="50"/>
  <c r="CI62" i="50"/>
  <c r="BK62" i="50"/>
  <c r="AM62" i="50"/>
  <c r="O62" i="50"/>
  <c r="FI62" i="50"/>
  <c r="EK62" i="50"/>
  <c r="DM62" i="50"/>
  <c r="CO62" i="50"/>
  <c r="BQ62" i="50"/>
  <c r="AS62" i="50"/>
  <c r="U62" i="50"/>
  <c r="FO141" i="50"/>
  <c r="FC141" i="50"/>
  <c r="EQ141" i="50"/>
  <c r="EE141" i="50"/>
  <c r="DS141" i="50"/>
  <c r="DG141" i="50"/>
  <c r="CU141" i="50"/>
  <c r="CI141" i="50"/>
  <c r="BW141" i="50"/>
  <c r="BK141" i="50"/>
  <c r="AY141" i="50"/>
  <c r="AM141" i="50"/>
  <c r="AA141" i="50"/>
  <c r="O141" i="50"/>
  <c r="C141" i="50"/>
  <c r="FU141" i="50"/>
  <c r="FI141" i="50"/>
  <c r="EW141" i="50"/>
  <c r="EK141" i="50"/>
  <c r="DY141" i="50"/>
  <c r="DM141" i="50"/>
  <c r="DA141" i="50"/>
  <c r="CO141" i="50"/>
  <c r="CC141" i="50"/>
  <c r="BQ141" i="50"/>
  <c r="BE141" i="50"/>
  <c r="AS141" i="50"/>
  <c r="AG141" i="50"/>
  <c r="U141" i="50"/>
  <c r="I141" i="50"/>
  <c r="FJ63" i="50"/>
  <c r="EL63" i="50"/>
  <c r="DN63" i="50"/>
  <c r="CP63" i="50"/>
  <c r="BR63" i="50"/>
  <c r="AT63" i="50"/>
  <c r="V63" i="50"/>
  <c r="FP63" i="50"/>
  <c r="ER63" i="50"/>
  <c r="DT63" i="50"/>
  <c r="CV63" i="50"/>
  <c r="BX63" i="50"/>
  <c r="AZ63" i="50"/>
  <c r="AB63" i="50"/>
  <c r="D63" i="50"/>
  <c r="FV63" i="50"/>
  <c r="EX63" i="50"/>
  <c r="DZ63" i="50"/>
  <c r="DB63" i="50"/>
  <c r="CD63" i="50"/>
  <c r="BF63" i="50"/>
  <c r="AH63" i="50"/>
  <c r="J63" i="50"/>
  <c r="FD63" i="50"/>
  <c r="EF63" i="50"/>
  <c r="DH63" i="50"/>
  <c r="CJ63" i="50"/>
  <c r="BL63" i="50"/>
  <c r="AN63" i="50"/>
  <c r="P63" i="50"/>
  <c r="B9" i="50"/>
  <c r="C22" i="50"/>
  <c r="B25" i="50"/>
  <c r="K25" i="50"/>
  <c r="C26" i="50"/>
  <c r="B29" i="50"/>
  <c r="K29" i="50"/>
  <c r="C30" i="50"/>
  <c r="B32" i="50"/>
  <c r="B34" i="50"/>
  <c r="B36" i="50"/>
  <c r="B38" i="50"/>
  <c r="B40" i="50"/>
  <c r="B42" i="50"/>
  <c r="B43" i="50"/>
  <c r="L49" i="50"/>
  <c r="F220" i="50"/>
  <c r="FN135" i="50"/>
  <c r="L46" i="50"/>
  <c r="L50" i="50"/>
  <c r="F215" i="50"/>
  <c r="AP55" i="36"/>
  <c r="AQ55" i="36"/>
  <c r="AR55" i="36"/>
  <c r="AP56" i="36"/>
  <c r="AQ56" i="36"/>
  <c r="AR56" i="36"/>
  <c r="AP57" i="36"/>
  <c r="AQ57" i="36"/>
  <c r="AR57" i="36"/>
  <c r="AP58" i="36"/>
  <c r="AQ58" i="36"/>
  <c r="AR58" i="36"/>
  <c r="AP59" i="36"/>
  <c r="AQ59" i="36"/>
  <c r="AR59" i="36"/>
  <c r="AP60" i="36"/>
  <c r="AQ60" i="36"/>
  <c r="AR60" i="36"/>
  <c r="AP61" i="36"/>
  <c r="AQ61" i="36"/>
  <c r="AR61" i="36"/>
  <c r="AP62" i="36"/>
  <c r="AQ62" i="36"/>
  <c r="AR62" i="36"/>
  <c r="AP63" i="36"/>
  <c r="AQ63" i="36"/>
  <c r="AR63" i="36"/>
  <c r="AL64" i="36"/>
  <c r="AM64" i="36"/>
  <c r="AN64" i="36"/>
  <c r="AO64" i="36"/>
  <c r="AP64" i="36"/>
  <c r="AQ64" i="36"/>
  <c r="AR64" i="36"/>
  <c r="AS64" i="36"/>
  <c r="AT64" i="36"/>
  <c r="AU64" i="36"/>
  <c r="AV64" i="36"/>
  <c r="AW64" i="36"/>
  <c r="AL65" i="36"/>
  <c r="AM65" i="36"/>
  <c r="AN65" i="36"/>
  <c r="AO65" i="36"/>
  <c r="AP65" i="36"/>
  <c r="AQ65" i="36"/>
  <c r="AR65" i="36"/>
  <c r="AS65" i="36"/>
  <c r="AT65" i="36"/>
  <c r="AU65" i="36"/>
  <c r="AV65" i="36"/>
  <c r="AW65" i="36"/>
  <c r="AL66" i="36"/>
  <c r="AM66" i="36"/>
  <c r="AN66" i="36"/>
  <c r="AO66" i="36"/>
  <c r="AP66" i="36"/>
  <c r="AQ66" i="36"/>
  <c r="AR66" i="36"/>
  <c r="AS66" i="36"/>
  <c r="AT66" i="36"/>
  <c r="AU66" i="36"/>
  <c r="AV66" i="36"/>
  <c r="AW66" i="36"/>
  <c r="AL67" i="36"/>
  <c r="AM67" i="36"/>
  <c r="AN67" i="36"/>
  <c r="AO67" i="36"/>
  <c r="AP67" i="36"/>
  <c r="AQ67" i="36"/>
  <c r="AR67" i="36"/>
  <c r="AS67" i="36"/>
  <c r="AT67" i="36"/>
  <c r="AU67" i="36"/>
  <c r="AV67" i="36"/>
  <c r="AW67" i="36"/>
  <c r="AL68" i="36"/>
  <c r="AM68" i="36"/>
  <c r="AN68" i="36"/>
  <c r="AO68" i="36"/>
  <c r="AP68" i="36"/>
  <c r="AQ68" i="36"/>
  <c r="AR68" i="36"/>
  <c r="AS68" i="36"/>
  <c r="AT68" i="36"/>
  <c r="AU68" i="36"/>
  <c r="AV68" i="36"/>
  <c r="AW68" i="36"/>
  <c r="AL69" i="36"/>
  <c r="AM69" i="36"/>
  <c r="AN69" i="36"/>
  <c r="AO69" i="36"/>
  <c r="AP69" i="36"/>
  <c r="AQ69" i="36"/>
  <c r="AR69" i="36"/>
  <c r="AS69" i="36"/>
  <c r="AT69" i="36"/>
  <c r="AU69" i="36"/>
  <c r="AV69" i="36"/>
  <c r="AW69" i="36"/>
  <c r="AL70" i="36"/>
  <c r="AM70" i="36"/>
  <c r="AN70" i="36"/>
  <c r="AO70" i="36"/>
  <c r="AP70" i="36"/>
  <c r="AQ70" i="36"/>
  <c r="AR70" i="36"/>
  <c r="AS70" i="36"/>
  <c r="AT70" i="36"/>
  <c r="AU70" i="36"/>
  <c r="AV70" i="36"/>
  <c r="AW70" i="36"/>
  <c r="AL71" i="36"/>
  <c r="AM71" i="36"/>
  <c r="AN71" i="36"/>
  <c r="AO71" i="36"/>
  <c r="AP71" i="36"/>
  <c r="AQ71" i="36"/>
  <c r="AR71" i="36"/>
  <c r="AS71" i="36"/>
  <c r="AT71" i="36"/>
  <c r="AU71" i="36"/>
  <c r="AV71" i="36"/>
  <c r="AW71" i="36"/>
  <c r="AL72" i="36"/>
  <c r="AM72" i="36"/>
  <c r="AN72" i="36"/>
  <c r="AO72" i="36"/>
  <c r="AP72" i="36"/>
  <c r="AQ72" i="36"/>
  <c r="AR72" i="36"/>
  <c r="AS72" i="36"/>
  <c r="AT72" i="36"/>
  <c r="AU72" i="36"/>
  <c r="AV72" i="36"/>
  <c r="AW72" i="36"/>
  <c r="AL73" i="36"/>
  <c r="AM73" i="36"/>
  <c r="AN73" i="36"/>
  <c r="AO73" i="36"/>
  <c r="AP73" i="36"/>
  <c r="AQ73" i="36"/>
  <c r="AR73" i="36"/>
  <c r="AS73" i="36"/>
  <c r="AT73" i="36"/>
  <c r="AU73" i="36"/>
  <c r="AV73" i="36"/>
  <c r="AW73" i="36"/>
  <c r="AL74" i="36"/>
  <c r="AM74" i="36"/>
  <c r="AN74" i="36"/>
  <c r="AO74" i="36"/>
  <c r="AP74" i="36"/>
  <c r="AQ74" i="36"/>
  <c r="AR74" i="36"/>
  <c r="AS74" i="36"/>
  <c r="AT74" i="36"/>
  <c r="AU74" i="36"/>
  <c r="AV74" i="36"/>
  <c r="AW74" i="36"/>
  <c r="AL75" i="36"/>
  <c r="AM75" i="36"/>
  <c r="AN75" i="36"/>
  <c r="AO75" i="36"/>
  <c r="AP75" i="36"/>
  <c r="AQ75" i="36"/>
  <c r="AR75" i="36"/>
  <c r="AS75" i="36"/>
  <c r="AT75" i="36"/>
  <c r="AU75" i="36"/>
  <c r="AV75" i="36"/>
  <c r="AW75" i="36"/>
  <c r="AL76" i="36"/>
  <c r="AM76" i="36"/>
  <c r="AN76" i="36"/>
  <c r="AO76" i="36"/>
  <c r="AP76" i="36"/>
  <c r="AQ76" i="36"/>
  <c r="AR76" i="36"/>
  <c r="AS76" i="36"/>
  <c r="AT76" i="36"/>
  <c r="AU76" i="36"/>
  <c r="AV76" i="36"/>
  <c r="AW76" i="36"/>
  <c r="AL77" i="36"/>
  <c r="AM77" i="36"/>
  <c r="AN77" i="36"/>
  <c r="AO77" i="36"/>
  <c r="AP77" i="36"/>
  <c r="AQ77" i="36"/>
  <c r="AR77" i="36"/>
  <c r="AS77" i="36"/>
  <c r="AT77" i="36"/>
  <c r="AU77" i="36"/>
  <c r="AV77" i="36"/>
  <c r="AW77" i="36"/>
  <c r="AL78" i="36"/>
  <c r="AM78" i="36"/>
  <c r="AN78" i="36"/>
  <c r="AO78" i="36"/>
  <c r="AP78" i="36"/>
  <c r="AQ78" i="36"/>
  <c r="AR78" i="36"/>
  <c r="AS78" i="36"/>
  <c r="AT78" i="36"/>
  <c r="AU78" i="36"/>
  <c r="AV78" i="36"/>
  <c r="AW78" i="36"/>
  <c r="AL79" i="36"/>
  <c r="AM79" i="36"/>
  <c r="AN79" i="36"/>
  <c r="AO79" i="36"/>
  <c r="AP79" i="36"/>
  <c r="AQ79" i="36"/>
  <c r="AR79" i="36"/>
  <c r="AS79" i="36"/>
  <c r="AT79" i="36"/>
  <c r="AU79" i="36"/>
  <c r="AV79" i="36"/>
  <c r="AW79" i="36"/>
  <c r="AL80" i="36"/>
  <c r="AM80" i="36"/>
  <c r="AN80" i="36"/>
  <c r="AO80" i="36"/>
  <c r="AP80" i="36"/>
  <c r="AQ80" i="36"/>
  <c r="AR80" i="36"/>
  <c r="AS80" i="36"/>
  <c r="AT80" i="36"/>
  <c r="AU80" i="36"/>
  <c r="AV80" i="36"/>
  <c r="AW80" i="36"/>
  <c r="AL81" i="36"/>
  <c r="AM81" i="36"/>
  <c r="AN81" i="36"/>
  <c r="AO81" i="36"/>
  <c r="AP81" i="36"/>
  <c r="AQ81" i="36"/>
  <c r="AR81" i="36"/>
  <c r="AS81" i="36"/>
  <c r="AT81" i="36"/>
  <c r="AU81" i="36"/>
  <c r="AV81" i="36"/>
  <c r="AW81" i="36"/>
  <c r="AL82" i="36"/>
  <c r="AM82" i="36"/>
  <c r="AN82" i="36"/>
  <c r="AO82" i="36"/>
  <c r="AP82" i="36"/>
  <c r="AQ82" i="36"/>
  <c r="AR82" i="36"/>
  <c r="AS82" i="36"/>
  <c r="AT82" i="36"/>
  <c r="AU82" i="36"/>
  <c r="AV82" i="36"/>
  <c r="AW82" i="36"/>
  <c r="AL83" i="36"/>
  <c r="AM83" i="36"/>
  <c r="AN83" i="36"/>
  <c r="AO83" i="36"/>
  <c r="AP83" i="36"/>
  <c r="AQ83" i="36"/>
  <c r="AR83" i="36"/>
  <c r="AS83" i="36"/>
  <c r="AT83" i="36"/>
  <c r="AU83" i="36"/>
  <c r="AV83" i="36"/>
  <c r="AW83" i="36"/>
  <c r="AR54" i="36"/>
  <c r="AQ54" i="36"/>
  <c r="AP54" i="36"/>
  <c r="W54" i="36"/>
  <c r="V54" i="36"/>
  <c r="U54" i="36"/>
  <c r="L7" i="37"/>
  <c r="L6" i="37"/>
  <c r="K7" i="37"/>
  <c r="K6" i="37"/>
  <c r="J7" i="37"/>
  <c r="J6" i="37"/>
  <c r="L7" i="49"/>
  <c r="L6" i="49"/>
  <c r="K7" i="49"/>
  <c r="K6" i="49"/>
  <c r="J7" i="49"/>
  <c r="J6" i="49"/>
  <c r="J2" i="49"/>
  <c r="I2" i="49"/>
  <c r="E6" i="49"/>
  <c r="F6" i="49"/>
  <c r="E7" i="49"/>
  <c r="F7" i="49"/>
  <c r="E8" i="49"/>
  <c r="F8" i="49"/>
  <c r="F5" i="49"/>
  <c r="E5" i="49"/>
  <c r="D6" i="49"/>
  <c r="D7" i="49"/>
  <c r="D8" i="49"/>
  <c r="D5" i="49"/>
  <c r="C183" i="49"/>
  <c r="B183" i="49"/>
  <c r="FU156" i="49"/>
  <c r="FO156" i="49"/>
  <c r="FI156" i="49"/>
  <c r="FC156" i="49"/>
  <c r="EW156" i="49"/>
  <c r="EQ156" i="49"/>
  <c r="EK156" i="49"/>
  <c r="EE156" i="49"/>
  <c r="DY156" i="49"/>
  <c r="DS156" i="49"/>
  <c r="DM156" i="49"/>
  <c r="DG156" i="49"/>
  <c r="DA156" i="49"/>
  <c r="CU156" i="49"/>
  <c r="CO156" i="49"/>
  <c r="CI156" i="49"/>
  <c r="CC156" i="49"/>
  <c r="BW156" i="49"/>
  <c r="BQ156" i="49"/>
  <c r="BK156" i="49"/>
  <c r="BE156" i="49"/>
  <c r="AY156" i="49"/>
  <c r="AS156" i="49"/>
  <c r="AM156" i="49"/>
  <c r="AG156" i="49"/>
  <c r="AA156" i="49"/>
  <c r="U156" i="49"/>
  <c r="O156" i="49"/>
  <c r="I156" i="49"/>
  <c r="C156" i="49"/>
  <c r="FU155" i="49"/>
  <c r="FO155" i="49"/>
  <c r="FI155" i="49"/>
  <c r="FC155" i="49"/>
  <c r="EW155" i="49"/>
  <c r="EQ155" i="49"/>
  <c r="EK155" i="49"/>
  <c r="EE155" i="49"/>
  <c r="DY155" i="49"/>
  <c r="DS155" i="49"/>
  <c r="DM155" i="49"/>
  <c r="DG155" i="49"/>
  <c r="DA155" i="49"/>
  <c r="CU155" i="49"/>
  <c r="CO155" i="49"/>
  <c r="CI155" i="49"/>
  <c r="CC155" i="49"/>
  <c r="BW155" i="49"/>
  <c r="BQ155" i="49"/>
  <c r="BK155" i="49"/>
  <c r="BE155" i="49"/>
  <c r="AY155" i="49"/>
  <c r="AS155" i="49"/>
  <c r="AM155" i="49"/>
  <c r="AG155" i="49"/>
  <c r="AA155" i="49"/>
  <c r="U155" i="49"/>
  <c r="O155" i="49"/>
  <c r="I155" i="49"/>
  <c r="C155" i="49"/>
  <c r="FU154" i="49"/>
  <c r="FO154" i="49"/>
  <c r="FI154" i="49"/>
  <c r="FC154" i="49"/>
  <c r="EW154" i="49"/>
  <c r="EQ154" i="49"/>
  <c r="EK154" i="49"/>
  <c r="EE154" i="49"/>
  <c r="DY154" i="49"/>
  <c r="DS154" i="49"/>
  <c r="DM154" i="49"/>
  <c r="DG154" i="49"/>
  <c r="DA154" i="49"/>
  <c r="CU154" i="49"/>
  <c r="CO154" i="49"/>
  <c r="CI154" i="49"/>
  <c r="CC154" i="49"/>
  <c r="BW154" i="49"/>
  <c r="BQ154" i="49"/>
  <c r="BK154" i="49"/>
  <c r="BE154" i="49"/>
  <c r="AY154" i="49"/>
  <c r="AS154" i="49"/>
  <c r="AM154" i="49"/>
  <c r="AG154" i="49"/>
  <c r="AA154" i="49"/>
  <c r="U154" i="49"/>
  <c r="O154" i="49"/>
  <c r="I154" i="49"/>
  <c r="C154" i="49"/>
  <c r="FU153" i="49"/>
  <c r="FO153" i="49"/>
  <c r="FI153" i="49"/>
  <c r="FC153" i="49"/>
  <c r="EW153" i="49"/>
  <c r="EQ153" i="49"/>
  <c r="EK153" i="49"/>
  <c r="EE153" i="49"/>
  <c r="DY153" i="49"/>
  <c r="DS153" i="49"/>
  <c r="DM153" i="49"/>
  <c r="DG153" i="49"/>
  <c r="DA153" i="49"/>
  <c r="CU153" i="49"/>
  <c r="CO153" i="49"/>
  <c r="CI153" i="49"/>
  <c r="CC153" i="49"/>
  <c r="BW153" i="49"/>
  <c r="BQ153" i="49"/>
  <c r="BK153" i="49"/>
  <c r="BE153" i="49"/>
  <c r="AY153" i="49"/>
  <c r="AS153" i="49"/>
  <c r="AM153" i="49"/>
  <c r="AG153" i="49"/>
  <c r="AA153" i="49"/>
  <c r="U153" i="49"/>
  <c r="O153" i="49"/>
  <c r="I153" i="49"/>
  <c r="C153" i="49"/>
  <c r="FU149" i="49"/>
  <c r="FO149" i="49"/>
  <c r="FI149" i="49"/>
  <c r="FC149" i="49"/>
  <c r="EW149" i="49"/>
  <c r="EQ149" i="49"/>
  <c r="EK149" i="49"/>
  <c r="EE149" i="49"/>
  <c r="DY149" i="49"/>
  <c r="DS149" i="49"/>
  <c r="DM149" i="49"/>
  <c r="DG149" i="49"/>
  <c r="DA149" i="49"/>
  <c r="CU149" i="49"/>
  <c r="CO149" i="49"/>
  <c r="CI149" i="49"/>
  <c r="CC149" i="49"/>
  <c r="BW149" i="49"/>
  <c r="BQ149" i="49"/>
  <c r="BK149" i="49"/>
  <c r="BE149" i="49"/>
  <c r="AY149" i="49"/>
  <c r="AS149" i="49"/>
  <c r="AM149" i="49"/>
  <c r="AG149" i="49"/>
  <c r="AA149" i="49"/>
  <c r="U149" i="49"/>
  <c r="O149" i="49"/>
  <c r="I149" i="49"/>
  <c r="C149" i="49"/>
  <c r="FU148" i="49"/>
  <c r="FO148" i="49"/>
  <c r="FI148" i="49"/>
  <c r="FC148" i="49"/>
  <c r="EW148" i="49"/>
  <c r="EQ148" i="49"/>
  <c r="EK148" i="49"/>
  <c r="EE148" i="49"/>
  <c r="DY148" i="49"/>
  <c r="DS148" i="49"/>
  <c r="DM148" i="49"/>
  <c r="DG148" i="49"/>
  <c r="DA148" i="49"/>
  <c r="CU148" i="49"/>
  <c r="CO148" i="49"/>
  <c r="CI148" i="49"/>
  <c r="CC148" i="49"/>
  <c r="BW148" i="49"/>
  <c r="BQ148" i="49"/>
  <c r="BK148" i="49"/>
  <c r="BE148" i="49"/>
  <c r="AY148" i="49"/>
  <c r="AS148" i="49"/>
  <c r="AM148" i="49"/>
  <c r="AG148" i="49"/>
  <c r="AA148" i="49"/>
  <c r="U148" i="49"/>
  <c r="O148" i="49"/>
  <c r="I148" i="49"/>
  <c r="C148" i="49"/>
  <c r="FU147" i="49"/>
  <c r="FO147" i="49"/>
  <c r="FI147" i="49"/>
  <c r="FC147" i="49"/>
  <c r="EW147" i="49"/>
  <c r="EQ147" i="49"/>
  <c r="EK147" i="49"/>
  <c r="EE147" i="49"/>
  <c r="DY147" i="49"/>
  <c r="DS147" i="49"/>
  <c r="DM147" i="49"/>
  <c r="DG147" i="49"/>
  <c r="DA147" i="49"/>
  <c r="CU147" i="49"/>
  <c r="CO147" i="49"/>
  <c r="CI147" i="49"/>
  <c r="CC147" i="49"/>
  <c r="BW147" i="49"/>
  <c r="BQ147" i="49"/>
  <c r="BK147" i="49"/>
  <c r="BE147" i="49"/>
  <c r="AY147" i="49"/>
  <c r="AS147" i="49"/>
  <c r="AM147" i="49"/>
  <c r="AG147" i="49"/>
  <c r="AA147" i="49"/>
  <c r="U147" i="49"/>
  <c r="O147" i="49"/>
  <c r="I147" i="49"/>
  <c r="C147" i="49"/>
  <c r="FU146" i="49"/>
  <c r="FO146" i="49"/>
  <c r="FI146" i="49"/>
  <c r="FC146" i="49"/>
  <c r="EW146" i="49"/>
  <c r="EQ146" i="49"/>
  <c r="EK146" i="49"/>
  <c r="EE146" i="49"/>
  <c r="DY146" i="49"/>
  <c r="DS146" i="49"/>
  <c r="DM146" i="49"/>
  <c r="DG146" i="49"/>
  <c r="DA146" i="49"/>
  <c r="CU146" i="49"/>
  <c r="CO146" i="49"/>
  <c r="CI146" i="49"/>
  <c r="CC146" i="49"/>
  <c r="BW146" i="49"/>
  <c r="BQ146" i="49"/>
  <c r="BK146" i="49"/>
  <c r="BE146" i="49"/>
  <c r="AY146" i="49"/>
  <c r="AS146" i="49"/>
  <c r="AM146" i="49"/>
  <c r="AG146" i="49"/>
  <c r="AA146" i="49"/>
  <c r="U146" i="49"/>
  <c r="O146" i="49"/>
  <c r="I146" i="49"/>
  <c r="C146" i="49"/>
  <c r="FV134" i="49"/>
  <c r="FU134" i="49"/>
  <c r="FT134" i="49"/>
  <c r="FP134" i="49"/>
  <c r="FO134" i="49"/>
  <c r="FN134" i="49"/>
  <c r="FJ134" i="49"/>
  <c r="FI134" i="49"/>
  <c r="FH134" i="49"/>
  <c r="FD134" i="49"/>
  <c r="FC134" i="49"/>
  <c r="FB134" i="49"/>
  <c r="EX134" i="49"/>
  <c r="EW134" i="49"/>
  <c r="EV134" i="49"/>
  <c r="ER134" i="49"/>
  <c r="EQ134" i="49"/>
  <c r="EP134" i="49"/>
  <c r="EL134" i="49"/>
  <c r="EK134" i="49"/>
  <c r="EJ134" i="49"/>
  <c r="EF134" i="49"/>
  <c r="EE134" i="49"/>
  <c r="ED134" i="49"/>
  <c r="DZ134" i="49"/>
  <c r="DY134" i="49"/>
  <c r="DX134" i="49"/>
  <c r="DT134" i="49"/>
  <c r="DS134" i="49"/>
  <c r="DR134" i="49"/>
  <c r="DN134" i="49"/>
  <c r="DM134" i="49"/>
  <c r="DL134" i="49"/>
  <c r="DH134" i="49"/>
  <c r="DG134" i="49"/>
  <c r="DF134" i="49"/>
  <c r="DB134" i="49"/>
  <c r="DA134" i="49"/>
  <c r="CZ134" i="49"/>
  <c r="CV134" i="49"/>
  <c r="CU134" i="49"/>
  <c r="CT134" i="49"/>
  <c r="CP134" i="49"/>
  <c r="CO134" i="49"/>
  <c r="CN134" i="49"/>
  <c r="CJ134" i="49"/>
  <c r="CI134" i="49"/>
  <c r="CH134" i="49"/>
  <c r="CD134" i="49"/>
  <c r="CC134" i="49"/>
  <c r="CB134" i="49"/>
  <c r="BX134" i="49"/>
  <c r="BW134" i="49"/>
  <c r="BV134" i="49"/>
  <c r="BR134" i="49"/>
  <c r="BQ134" i="49"/>
  <c r="BP134" i="49"/>
  <c r="BL134" i="49"/>
  <c r="BK134" i="49"/>
  <c r="BJ134" i="49"/>
  <c r="BF134" i="49"/>
  <c r="BE134" i="49"/>
  <c r="BD134" i="49"/>
  <c r="AZ134" i="49"/>
  <c r="AY134" i="49"/>
  <c r="AX134" i="49"/>
  <c r="AT134" i="49"/>
  <c r="AS134" i="49"/>
  <c r="AR134" i="49"/>
  <c r="AN134" i="49"/>
  <c r="AM134" i="49"/>
  <c r="AL134" i="49"/>
  <c r="AH134" i="49"/>
  <c r="AG134" i="49"/>
  <c r="AF134" i="49"/>
  <c r="AB134" i="49"/>
  <c r="AA134" i="49"/>
  <c r="Z134" i="49"/>
  <c r="V134" i="49"/>
  <c r="U134" i="49"/>
  <c r="T134" i="49"/>
  <c r="P134" i="49"/>
  <c r="O134" i="49"/>
  <c r="N134" i="49"/>
  <c r="J134" i="49"/>
  <c r="I134" i="49"/>
  <c r="H134" i="49"/>
  <c r="D134" i="49"/>
  <c r="C134" i="49"/>
  <c r="B134" i="49"/>
  <c r="K51" i="49"/>
  <c r="AO51" i="49" s="1"/>
  <c r="AW51" i="49" s="1"/>
  <c r="K50" i="49"/>
  <c r="K49" i="49"/>
  <c r="AO49" i="49" s="1"/>
  <c r="AW49" i="49" s="1"/>
  <c r="K48" i="49"/>
  <c r="AO48" i="49" s="1"/>
  <c r="AW48" i="49" s="1"/>
  <c r="K47" i="49"/>
  <c r="K46" i="49"/>
  <c r="AO46" i="49" s="1"/>
  <c r="AW46" i="49" s="1"/>
  <c r="K45" i="49"/>
  <c r="K44" i="49"/>
  <c r="AO44" i="49" s="1"/>
  <c r="AW44" i="49" s="1"/>
  <c r="K43" i="49"/>
  <c r="K42" i="49"/>
  <c r="AO42" i="49" s="1"/>
  <c r="AW42" i="49" s="1"/>
  <c r="K41" i="49"/>
  <c r="K40" i="49"/>
  <c r="AO40" i="49" s="1"/>
  <c r="AW40" i="49" s="1"/>
  <c r="K39" i="49"/>
  <c r="K38" i="49"/>
  <c r="AO38" i="49" s="1"/>
  <c r="AW38" i="49" s="1"/>
  <c r="K37" i="49"/>
  <c r="K36" i="49"/>
  <c r="AO36" i="49" s="1"/>
  <c r="AW36" i="49" s="1"/>
  <c r="K35" i="49"/>
  <c r="K34" i="49"/>
  <c r="AO34" i="49" s="1"/>
  <c r="AW34" i="49" s="1"/>
  <c r="K33" i="49"/>
  <c r="K32" i="49"/>
  <c r="AO32" i="49" s="1"/>
  <c r="AW32" i="49" s="1"/>
  <c r="AG16" i="49"/>
  <c r="W16" i="49"/>
  <c r="W49" i="49" s="1"/>
  <c r="R14" i="49"/>
  <c r="Q14" i="49"/>
  <c r="P14" i="49"/>
  <c r="O14" i="49"/>
  <c r="N14" i="49"/>
  <c r="F14" i="49"/>
  <c r="F15" i="49" s="1"/>
  <c r="J13" i="49"/>
  <c r="R13" i="49" s="1"/>
  <c r="H13" i="49"/>
  <c r="J12" i="49"/>
  <c r="Q13" i="49" s="1"/>
  <c r="H12" i="49"/>
  <c r="Q8" i="49" s="1"/>
  <c r="F12" i="49"/>
  <c r="J11" i="49"/>
  <c r="P13" i="49" s="1"/>
  <c r="H11" i="49"/>
  <c r="P11" i="49" s="1"/>
  <c r="J10" i="49"/>
  <c r="O9" i="49" s="1"/>
  <c r="O11" i="49"/>
  <c r="H10" i="49"/>
  <c r="O8" i="49" s="1"/>
  <c r="B8" i="49"/>
  <c r="AJ7" i="49"/>
  <c r="AL16" i="49" s="1"/>
  <c r="AE7" i="49"/>
  <c r="Z7" i="49"/>
  <c r="AB16" i="49" s="1"/>
  <c r="B7" i="49"/>
  <c r="B6" i="49"/>
  <c r="B5" i="49"/>
  <c r="C2" i="49"/>
  <c r="B2" i="49"/>
  <c r="L44" i="51" l="1"/>
  <c r="EV135" i="50"/>
  <c r="O74" i="53"/>
  <c r="AC50" i="51"/>
  <c r="E51" i="51" s="1"/>
  <c r="FW63" i="51" s="1"/>
  <c r="K26" i="55"/>
  <c r="C22" i="49"/>
  <c r="M40" i="53"/>
  <c r="F192" i="53"/>
  <c r="BV135" i="50"/>
  <c r="L32" i="51"/>
  <c r="AQ32" i="51" s="1"/>
  <c r="EN64" i="36" s="1"/>
  <c r="EM328" i="36" s="1"/>
  <c r="BJ135" i="51"/>
  <c r="CC73" i="51"/>
  <c r="L38" i="52"/>
  <c r="E208" i="52" s="1"/>
  <c r="F208" i="52"/>
  <c r="BJ135" i="52"/>
  <c r="B33" i="53"/>
  <c r="CZ135" i="55"/>
  <c r="AO43" i="50"/>
  <c r="GF75" i="36" s="1"/>
  <c r="GE339" i="36" s="1"/>
  <c r="F206" i="51"/>
  <c r="L39" i="56"/>
  <c r="AQ39" i="56" s="1"/>
  <c r="B33" i="55"/>
  <c r="F203" i="51"/>
  <c r="M50" i="51"/>
  <c r="L49" i="54"/>
  <c r="E219" i="54" s="1"/>
  <c r="FP135" i="51"/>
  <c r="ED135" i="55"/>
  <c r="F212" i="51"/>
  <c r="L44" i="54"/>
  <c r="AQ44" i="54" s="1"/>
  <c r="L44" i="55"/>
  <c r="E214" i="55" s="1"/>
  <c r="BJ135" i="56"/>
  <c r="L40" i="52"/>
  <c r="E210" i="52" s="1"/>
  <c r="K26" i="53"/>
  <c r="F196" i="53" s="1"/>
  <c r="FP131" i="54"/>
  <c r="AZ131" i="55"/>
  <c r="AM45" i="52"/>
  <c r="G46" i="52" s="1"/>
  <c r="ES62" i="52" s="1"/>
  <c r="AM49" i="52"/>
  <c r="G50" i="52" s="1"/>
  <c r="FQ62" i="52" s="1"/>
  <c r="AC43" i="52"/>
  <c r="E44" i="52" s="1"/>
  <c r="EG63" i="52" s="1"/>
  <c r="AH44" i="52"/>
  <c r="F45" i="52" s="1"/>
  <c r="EM61" i="52" s="1"/>
  <c r="AC47" i="52"/>
  <c r="E48" i="52" s="1"/>
  <c r="FE63" i="52" s="1"/>
  <c r="X47" i="52"/>
  <c r="D48" i="52" s="1"/>
  <c r="FE60" i="52" s="1"/>
  <c r="X48" i="52"/>
  <c r="D49" i="52" s="1"/>
  <c r="FK60" i="52" s="1"/>
  <c r="AC45" i="52"/>
  <c r="E46" i="52" s="1"/>
  <c r="ES63" i="52" s="1"/>
  <c r="AH42" i="52"/>
  <c r="F43" i="52" s="1"/>
  <c r="EA61" i="52" s="1"/>
  <c r="AJ24" i="52"/>
  <c r="AH64" i="56"/>
  <c r="F204" i="50"/>
  <c r="L36" i="51"/>
  <c r="E206" i="51" s="1"/>
  <c r="F202" i="52"/>
  <c r="BQ74" i="54"/>
  <c r="DX135" i="50"/>
  <c r="F202" i="51"/>
  <c r="CC74" i="51"/>
  <c r="BK74" i="53"/>
  <c r="L32" i="54"/>
  <c r="AQ32" i="54" s="1"/>
  <c r="BJ135" i="54"/>
  <c r="L37" i="54"/>
  <c r="E207" i="54" s="1"/>
  <c r="B29" i="55"/>
  <c r="B45" i="55"/>
  <c r="AO37" i="56"/>
  <c r="F213" i="50"/>
  <c r="F204" i="51"/>
  <c r="CC75" i="51"/>
  <c r="L32" i="52"/>
  <c r="E202" i="52" s="1"/>
  <c r="B45" i="53"/>
  <c r="B37" i="55"/>
  <c r="CD64" i="56"/>
  <c r="L37" i="56"/>
  <c r="E207" i="56" s="1"/>
  <c r="F214" i="51"/>
  <c r="FI76" i="54"/>
  <c r="L36" i="55"/>
  <c r="E206" i="55" s="1"/>
  <c r="L34" i="50"/>
  <c r="AQ34" i="50" s="1"/>
  <c r="GH66" i="36" s="1"/>
  <c r="GG330" i="36" s="1"/>
  <c r="CH135" i="51"/>
  <c r="CZ135" i="51"/>
  <c r="L39" i="51"/>
  <c r="E209" i="51" s="1"/>
  <c r="FU76" i="51"/>
  <c r="AO38" i="52"/>
  <c r="CR70" i="36" s="1"/>
  <c r="C237" i="36" s="1"/>
  <c r="L34" i="52"/>
  <c r="E204" i="52" s="1"/>
  <c r="BQ75" i="54"/>
  <c r="F207" i="54"/>
  <c r="B25" i="55"/>
  <c r="B49" i="55"/>
  <c r="DB64" i="53"/>
  <c r="N135" i="56"/>
  <c r="DS76" i="57"/>
  <c r="AO42" i="50"/>
  <c r="GF74" i="36" s="1"/>
  <c r="GE338" i="36" s="1"/>
  <c r="L38" i="51"/>
  <c r="E208" i="51" s="1"/>
  <c r="AE35" i="51"/>
  <c r="Z32" i="51"/>
  <c r="AJ31" i="51"/>
  <c r="L39" i="52"/>
  <c r="E209" i="52" s="1"/>
  <c r="AO33" i="52"/>
  <c r="CR65" i="36" s="1"/>
  <c r="C232" i="36" s="1"/>
  <c r="BP135" i="52"/>
  <c r="CB135" i="53"/>
  <c r="FC74" i="53"/>
  <c r="FE73" i="53" s="1"/>
  <c r="CD135" i="54"/>
  <c r="CD155" i="54" s="1"/>
  <c r="F211" i="56"/>
  <c r="F216" i="50"/>
  <c r="U48" i="51"/>
  <c r="AE47" i="51"/>
  <c r="Z28" i="51"/>
  <c r="F208" i="51"/>
  <c r="F131" i="54"/>
  <c r="DN131" i="54"/>
  <c r="AE41" i="51"/>
  <c r="C33" i="54"/>
  <c r="BR135" i="54" s="1"/>
  <c r="AC131" i="54"/>
  <c r="M48" i="57"/>
  <c r="AQ51" i="55"/>
  <c r="AW329" i="36"/>
  <c r="C271" i="36"/>
  <c r="C212" i="36"/>
  <c r="K212" i="36" s="1"/>
  <c r="C296" i="36"/>
  <c r="P64" i="55"/>
  <c r="AM50" i="51"/>
  <c r="G51" i="51" s="1"/>
  <c r="FW62" i="51" s="1"/>
  <c r="AM48" i="51"/>
  <c r="G49" i="51" s="1"/>
  <c r="FK62" i="51" s="1"/>
  <c r="F210" i="52"/>
  <c r="L41" i="52"/>
  <c r="E211" i="52" s="1"/>
  <c r="CL131" i="53"/>
  <c r="AH51" i="51"/>
  <c r="C131" i="54"/>
  <c r="CJ64" i="54"/>
  <c r="AD131" i="54"/>
  <c r="CD131" i="54"/>
  <c r="F205" i="55"/>
  <c r="L51" i="50"/>
  <c r="E221" i="50" s="1"/>
  <c r="CT135" i="50"/>
  <c r="F211" i="50"/>
  <c r="L37" i="51"/>
  <c r="E207" i="51" s="1"/>
  <c r="CI131" i="53"/>
  <c r="L33" i="54"/>
  <c r="E203" i="54" s="1"/>
  <c r="D131" i="54"/>
  <c r="D135" i="54"/>
  <c r="D154" i="54" s="1"/>
  <c r="AA131" i="54"/>
  <c r="CF131" i="54"/>
  <c r="L36" i="56"/>
  <c r="E206" i="56" s="1"/>
  <c r="CH135" i="56"/>
  <c r="L42" i="50"/>
  <c r="C259" i="36"/>
  <c r="FT135" i="50"/>
  <c r="DR135" i="50"/>
  <c r="F221" i="50"/>
  <c r="F208" i="50"/>
  <c r="AO46" i="50"/>
  <c r="GF78" i="36" s="1"/>
  <c r="C304" i="36" s="1"/>
  <c r="EF64" i="50"/>
  <c r="L38" i="50"/>
  <c r="E208" i="50" s="1"/>
  <c r="AC48" i="51"/>
  <c r="E49" i="51" s="1"/>
  <c r="FK63" i="51" s="1"/>
  <c r="AM47" i="51"/>
  <c r="G48" i="51" s="1"/>
  <c r="FE62" i="51" s="1"/>
  <c r="X49" i="51"/>
  <c r="D50" i="51" s="1"/>
  <c r="FQ60" i="51" s="1"/>
  <c r="AO40" i="52"/>
  <c r="CR72" i="36" s="1"/>
  <c r="C239" i="36" s="1"/>
  <c r="F211" i="52"/>
  <c r="CJ135" i="53"/>
  <c r="CJ153" i="53" s="1"/>
  <c r="AB131" i="54"/>
  <c r="F202" i="55"/>
  <c r="FU64" i="50"/>
  <c r="C37" i="50"/>
  <c r="CR131" i="50" s="1"/>
  <c r="C45" i="50"/>
  <c r="EN131" i="50" s="1"/>
  <c r="L46" i="51"/>
  <c r="E216" i="51" s="1"/>
  <c r="L34" i="51"/>
  <c r="E204" i="51" s="1"/>
  <c r="B33" i="51"/>
  <c r="EP135" i="51"/>
  <c r="B29" i="51"/>
  <c r="DL135" i="51"/>
  <c r="FU73" i="51"/>
  <c r="B49" i="51"/>
  <c r="AC49" i="52"/>
  <c r="E50" i="52" s="1"/>
  <c r="FQ63" i="52" s="1"/>
  <c r="AH46" i="52"/>
  <c r="F47" i="52" s="1"/>
  <c r="EY61" i="52" s="1"/>
  <c r="AM42" i="52"/>
  <c r="G43" i="52" s="1"/>
  <c r="EA62" i="52" s="1"/>
  <c r="BV135" i="52"/>
  <c r="B41" i="53"/>
  <c r="DG131" i="53"/>
  <c r="BN131" i="53"/>
  <c r="BK76" i="53"/>
  <c r="AO36" i="54"/>
  <c r="F202" i="54"/>
  <c r="BQ76" i="54"/>
  <c r="CH135" i="55"/>
  <c r="FI73" i="56"/>
  <c r="CZ135" i="56"/>
  <c r="F194" i="56"/>
  <c r="AO35" i="57"/>
  <c r="AO35" i="50"/>
  <c r="GF67" i="36" s="1"/>
  <c r="C293" i="36" s="1"/>
  <c r="F216" i="51"/>
  <c r="F211" i="51"/>
  <c r="L41" i="51"/>
  <c r="E211" i="51" s="1"/>
  <c r="FU74" i="51"/>
  <c r="F204" i="52"/>
  <c r="CZ135" i="52"/>
  <c r="BP135" i="53"/>
  <c r="BK73" i="53"/>
  <c r="BK131" i="53"/>
  <c r="K25" i="55"/>
  <c r="AO25" i="55" s="1"/>
  <c r="F131" i="55"/>
  <c r="F206" i="55"/>
  <c r="FI74" i="56"/>
  <c r="F209" i="56"/>
  <c r="L35" i="57"/>
  <c r="E205" i="57" s="1"/>
  <c r="CB135" i="57"/>
  <c r="DS73" i="57"/>
  <c r="C41" i="50"/>
  <c r="DN135" i="50" s="1"/>
  <c r="C25" i="50"/>
  <c r="V131" i="50" s="1"/>
  <c r="EJ135" i="50"/>
  <c r="L45" i="50"/>
  <c r="AQ45" i="50" s="1"/>
  <c r="GH77" i="36" s="1"/>
  <c r="GG341" i="36" s="1"/>
  <c r="CB135" i="50"/>
  <c r="B37" i="51"/>
  <c r="BV135" i="51"/>
  <c r="F215" i="51"/>
  <c r="AT64" i="52"/>
  <c r="AO39" i="52"/>
  <c r="CR71" i="36" s="1"/>
  <c r="CQ335" i="36" s="1"/>
  <c r="B25" i="53"/>
  <c r="B49" i="53"/>
  <c r="L33" i="53"/>
  <c r="AQ33" i="53" s="1"/>
  <c r="AZ65" i="36" s="1"/>
  <c r="F203" i="53"/>
  <c r="BL135" i="53"/>
  <c r="BL154" i="53" s="1"/>
  <c r="ET131" i="53"/>
  <c r="FI75" i="54"/>
  <c r="CN135" i="54"/>
  <c r="FI74" i="54"/>
  <c r="FD135" i="54"/>
  <c r="FD153" i="54" s="1"/>
  <c r="FI75" i="56"/>
  <c r="AO24" i="56"/>
  <c r="DS74" i="57"/>
  <c r="L39" i="55"/>
  <c r="E209" i="55" s="1"/>
  <c r="F217" i="50"/>
  <c r="AO37" i="50"/>
  <c r="GF69" i="36" s="1"/>
  <c r="C295" i="36" s="1"/>
  <c r="L35" i="50"/>
  <c r="E205" i="50" s="1"/>
  <c r="CN135" i="50"/>
  <c r="CB135" i="51"/>
  <c r="AO33" i="51"/>
  <c r="EL65" i="36" s="1"/>
  <c r="C260" i="36" s="1"/>
  <c r="FR131" i="51"/>
  <c r="FP131" i="51"/>
  <c r="X44" i="52"/>
  <c r="D45" i="52" s="1"/>
  <c r="EM60" i="52" s="1"/>
  <c r="AO36" i="52"/>
  <c r="CR68" i="36" s="1"/>
  <c r="CQ332" i="36" s="1"/>
  <c r="AH49" i="52"/>
  <c r="F50" i="52" s="1"/>
  <c r="FQ61" i="52" s="1"/>
  <c r="AO35" i="52"/>
  <c r="CR67" i="36" s="1"/>
  <c r="CQ331" i="36" s="1"/>
  <c r="AC42" i="52"/>
  <c r="E43" i="52" s="1"/>
  <c r="EA63" i="52" s="1"/>
  <c r="AC46" i="52"/>
  <c r="E47" i="52" s="1"/>
  <c r="EY63" i="52" s="1"/>
  <c r="AC50" i="52"/>
  <c r="E51" i="52" s="1"/>
  <c r="FW63" i="52" s="1"/>
  <c r="CN135" i="52"/>
  <c r="K30" i="53"/>
  <c r="AO30" i="53" s="1"/>
  <c r="AX62" i="36" s="1"/>
  <c r="DI131" i="53"/>
  <c r="DH131" i="53"/>
  <c r="L22" i="53"/>
  <c r="AQ22" i="53" s="1"/>
  <c r="AZ54" i="36" s="1"/>
  <c r="EQ131" i="53"/>
  <c r="AC51" i="52"/>
  <c r="X43" i="52"/>
  <c r="D44" i="52" s="1"/>
  <c r="EG60" i="52" s="1"/>
  <c r="EG73" i="52" s="1"/>
  <c r="X42" i="52"/>
  <c r="D43" i="52" s="1"/>
  <c r="EA60" i="52" s="1"/>
  <c r="AH43" i="52"/>
  <c r="F44" i="52" s="1"/>
  <c r="EG61" i="52" s="1"/>
  <c r="FH135" i="54"/>
  <c r="L36" i="54"/>
  <c r="E206" i="54" s="1"/>
  <c r="FR131" i="54"/>
  <c r="EL64" i="54"/>
  <c r="FE131" i="54"/>
  <c r="FD131" i="54"/>
  <c r="AQ49" i="55"/>
  <c r="C131" i="55"/>
  <c r="F214" i="55"/>
  <c r="F202" i="56"/>
  <c r="BQ73" i="56"/>
  <c r="B25" i="57"/>
  <c r="AA73" i="57"/>
  <c r="C272" i="36"/>
  <c r="L47" i="50"/>
  <c r="AQ47" i="50" s="1"/>
  <c r="GH79" i="36" s="1"/>
  <c r="GG343" i="36" s="1"/>
  <c r="L37" i="50"/>
  <c r="E207" i="50" s="1"/>
  <c r="L40" i="51"/>
  <c r="E210" i="51" s="1"/>
  <c r="DF135" i="51"/>
  <c r="EJ135" i="51"/>
  <c r="F205" i="51"/>
  <c r="L45" i="51"/>
  <c r="AQ45" i="51" s="1"/>
  <c r="EN77" i="36" s="1"/>
  <c r="EM341" i="36" s="1"/>
  <c r="L33" i="51"/>
  <c r="E203" i="51" s="1"/>
  <c r="FQ131" i="51"/>
  <c r="AH45" i="52"/>
  <c r="F46" i="52" s="1"/>
  <c r="ES61" i="52" s="1"/>
  <c r="L36" i="52"/>
  <c r="AQ36" i="52" s="1"/>
  <c r="CT68" i="36" s="1"/>
  <c r="CS332" i="36" s="1"/>
  <c r="CB135" i="52"/>
  <c r="CH135" i="52"/>
  <c r="X49" i="52"/>
  <c r="D50" i="52" s="1"/>
  <c r="FQ60" i="52" s="1"/>
  <c r="AO37" i="52"/>
  <c r="CR69" i="36" s="1"/>
  <c r="C236" i="36" s="1"/>
  <c r="L35" i="52"/>
  <c r="E205" i="52" s="1"/>
  <c r="AM43" i="52"/>
  <c r="G44" i="52" s="1"/>
  <c r="EG62" i="52" s="1"/>
  <c r="ED70" i="52" s="1"/>
  <c r="AM47" i="52"/>
  <c r="G48" i="52" s="1"/>
  <c r="FE62" i="52" s="1"/>
  <c r="FB70" i="52" s="1"/>
  <c r="AM51" i="52"/>
  <c r="F207" i="52"/>
  <c r="DH135" i="53"/>
  <c r="DH154" i="53" s="1"/>
  <c r="DI154" i="53" s="1"/>
  <c r="D64" i="53"/>
  <c r="AO22" i="53"/>
  <c r="AX54" i="36" s="1"/>
  <c r="C199" i="36" s="1"/>
  <c r="K199" i="36" s="1"/>
  <c r="M46" i="53"/>
  <c r="ER135" i="53"/>
  <c r="ER154" i="53" s="1"/>
  <c r="ES154" i="53" s="1"/>
  <c r="X46" i="52"/>
  <c r="D47" i="52" s="1"/>
  <c r="EY60" i="52" s="1"/>
  <c r="AM48" i="52"/>
  <c r="G49" i="52" s="1"/>
  <c r="FK62" i="52" s="1"/>
  <c r="X51" i="52"/>
  <c r="F219" i="54"/>
  <c r="FB135" i="54"/>
  <c r="ED135" i="54"/>
  <c r="CH135" i="54"/>
  <c r="FO131" i="54"/>
  <c r="M48" i="54"/>
  <c r="FC131" i="54"/>
  <c r="FU64" i="55"/>
  <c r="D135" i="55"/>
  <c r="D155" i="55" s="1"/>
  <c r="FR131" i="55"/>
  <c r="BQ74" i="56"/>
  <c r="D64" i="57"/>
  <c r="L48" i="54"/>
  <c r="E218" i="54" s="1"/>
  <c r="L42" i="51"/>
  <c r="AQ42" i="51" s="1"/>
  <c r="EN74" i="36" s="1"/>
  <c r="EM338" i="36" s="1"/>
  <c r="DR135" i="51"/>
  <c r="F210" i="51"/>
  <c r="L35" i="51"/>
  <c r="E205" i="51" s="1"/>
  <c r="AM50" i="52"/>
  <c r="G51" i="52" s="1"/>
  <c r="FW62" i="52" s="1"/>
  <c r="X45" i="52"/>
  <c r="D46" i="52" s="1"/>
  <c r="ES60" i="52" s="1"/>
  <c r="AH50" i="52"/>
  <c r="F51" i="52" s="1"/>
  <c r="FW61" i="52" s="1"/>
  <c r="AM46" i="52"/>
  <c r="G47" i="52" s="1"/>
  <c r="EY62" i="52" s="1"/>
  <c r="AC44" i="52"/>
  <c r="E45" i="52" s="1"/>
  <c r="EM63" i="52" s="1"/>
  <c r="AC48" i="52"/>
  <c r="E49" i="52" s="1"/>
  <c r="FK63" i="52" s="1"/>
  <c r="ES131" i="53"/>
  <c r="AM44" i="52"/>
  <c r="G45" i="52" s="1"/>
  <c r="EM62" i="52" s="1"/>
  <c r="AH47" i="52"/>
  <c r="F48" i="52" s="1"/>
  <c r="FE61" i="52" s="1"/>
  <c r="AH48" i="52"/>
  <c r="F49" i="52" s="1"/>
  <c r="FK61" i="52" s="1"/>
  <c r="FI70" i="52" s="1"/>
  <c r="X50" i="52"/>
  <c r="D51" i="52" s="1"/>
  <c r="FW60" i="52" s="1"/>
  <c r="F218" i="54"/>
  <c r="F214" i="54"/>
  <c r="FP135" i="54"/>
  <c r="FP155" i="54" s="1"/>
  <c r="E131" i="55"/>
  <c r="BA131" i="55"/>
  <c r="AO41" i="50"/>
  <c r="GF73" i="36" s="1"/>
  <c r="C299" i="36" s="1"/>
  <c r="AE43" i="51"/>
  <c r="X51" i="51"/>
  <c r="AH48" i="51"/>
  <c r="F49" i="51" s="1"/>
  <c r="FK61" i="51" s="1"/>
  <c r="X47" i="51"/>
  <c r="D48" i="51" s="1"/>
  <c r="FE60" i="51" s="1"/>
  <c r="CN135" i="51"/>
  <c r="AC51" i="51"/>
  <c r="AC49" i="51"/>
  <c r="E50" i="51" s="1"/>
  <c r="FQ63" i="51" s="1"/>
  <c r="AC47" i="51"/>
  <c r="E48" i="51" s="1"/>
  <c r="FE63" i="51" s="1"/>
  <c r="FB70" i="51" s="1"/>
  <c r="F213" i="51"/>
  <c r="U34" i="52"/>
  <c r="CJ64" i="53"/>
  <c r="O76" i="53"/>
  <c r="I131" i="53"/>
  <c r="AS131" i="53"/>
  <c r="X48" i="51"/>
  <c r="D49" i="51" s="1"/>
  <c r="FK60" i="51" s="1"/>
  <c r="AY131" i="54"/>
  <c r="BP135" i="54"/>
  <c r="F206" i="56"/>
  <c r="DM73" i="56"/>
  <c r="DI131" i="57"/>
  <c r="L41" i="50"/>
  <c r="E211" i="50" s="1"/>
  <c r="AM49" i="51"/>
  <c r="G50" i="51" s="1"/>
  <c r="FQ62" i="51" s="1"/>
  <c r="AE31" i="51"/>
  <c r="AH50" i="51"/>
  <c r="F51" i="51" s="1"/>
  <c r="FW61" i="51" s="1"/>
  <c r="F207" i="51"/>
  <c r="L43" i="51"/>
  <c r="E213" i="51" s="1"/>
  <c r="AQ38" i="53"/>
  <c r="DG74" i="53"/>
  <c r="DI73" i="53" s="1"/>
  <c r="AH47" i="51"/>
  <c r="F48" i="51" s="1"/>
  <c r="FE61" i="51" s="1"/>
  <c r="X50" i="51"/>
  <c r="D51" i="51" s="1"/>
  <c r="FW60" i="51" s="1"/>
  <c r="DR135" i="54"/>
  <c r="F203" i="54"/>
  <c r="EW64" i="55"/>
  <c r="CJ64" i="55"/>
  <c r="L32" i="55"/>
  <c r="E202" i="55" s="1"/>
  <c r="X131" i="56"/>
  <c r="BR64" i="57"/>
  <c r="EF131" i="57"/>
  <c r="L35" i="55"/>
  <c r="AQ35" i="55" s="1"/>
  <c r="AE39" i="51"/>
  <c r="AE33" i="51"/>
  <c r="AJ26" i="51"/>
  <c r="Z50" i="51"/>
  <c r="AJ49" i="51"/>
  <c r="Z40" i="51"/>
  <c r="AJ39" i="51"/>
  <c r="AJ48" i="51"/>
  <c r="AO41" i="52"/>
  <c r="CR73" i="36" s="1"/>
  <c r="C240" i="36" s="1"/>
  <c r="O75" i="53"/>
  <c r="AH49" i="51"/>
  <c r="F50" i="51" s="1"/>
  <c r="FQ61" i="51" s="1"/>
  <c r="BJ135" i="55"/>
  <c r="CB135" i="55"/>
  <c r="F205" i="56"/>
  <c r="E212" i="57"/>
  <c r="DA64" i="55"/>
  <c r="EK64" i="53"/>
  <c r="Q9" i="49"/>
  <c r="P8" i="49"/>
  <c r="B51" i="49" s="1"/>
  <c r="U43" i="52"/>
  <c r="P64" i="54"/>
  <c r="DZ64" i="54"/>
  <c r="I64" i="55"/>
  <c r="FH135" i="50"/>
  <c r="F209" i="50"/>
  <c r="L33" i="52"/>
  <c r="E203" i="52" s="1"/>
  <c r="I64" i="53"/>
  <c r="J64" i="53"/>
  <c r="F205" i="53"/>
  <c r="FC76" i="53"/>
  <c r="AB64" i="53"/>
  <c r="DG76" i="53"/>
  <c r="DI76" i="53" s="1"/>
  <c r="K131" i="53"/>
  <c r="J131" i="53"/>
  <c r="AT131" i="53"/>
  <c r="C49" i="54"/>
  <c r="FI131" i="54" s="1"/>
  <c r="D64" i="54"/>
  <c r="C25" i="54"/>
  <c r="V135" i="54" s="1"/>
  <c r="C37" i="54"/>
  <c r="CO131" i="54" s="1"/>
  <c r="DP131" i="54"/>
  <c r="L41" i="56"/>
  <c r="AQ41" i="56" s="1"/>
  <c r="V131" i="56"/>
  <c r="U131" i="56"/>
  <c r="M44" i="57"/>
  <c r="EG131" i="57"/>
  <c r="FF131" i="57"/>
  <c r="FD135" i="57"/>
  <c r="FD149" i="57" s="1"/>
  <c r="FE149" i="57" s="1"/>
  <c r="DJ131" i="57"/>
  <c r="DH135" i="57"/>
  <c r="DH154" i="57" s="1"/>
  <c r="DI154" i="57" s="1"/>
  <c r="AO33" i="50"/>
  <c r="GF65" i="36" s="1"/>
  <c r="GE329" i="36" s="1"/>
  <c r="BP135" i="50"/>
  <c r="F219" i="50"/>
  <c r="L33" i="50"/>
  <c r="E203" i="50" s="1"/>
  <c r="AE45" i="51"/>
  <c r="AE37" i="51"/>
  <c r="Z41" i="51"/>
  <c r="CT135" i="51"/>
  <c r="AE24" i="51"/>
  <c r="AO43" i="51"/>
  <c r="EL75" i="36" s="1"/>
  <c r="C270" i="36" s="1"/>
  <c r="FC75" i="53"/>
  <c r="DG75" i="53"/>
  <c r="L131" i="53"/>
  <c r="AU131" i="53"/>
  <c r="AT135" i="53"/>
  <c r="AT155" i="53" s="1"/>
  <c r="AO45" i="54"/>
  <c r="EJ135" i="54"/>
  <c r="CV64" i="54"/>
  <c r="DF135" i="54"/>
  <c r="C29" i="54"/>
  <c r="AT135" i="54" s="1"/>
  <c r="DM131" i="54"/>
  <c r="BE64" i="55"/>
  <c r="L40" i="55"/>
  <c r="E210" i="55" s="1"/>
  <c r="K29" i="55"/>
  <c r="M29" i="55" s="1"/>
  <c r="F213" i="55"/>
  <c r="F209" i="55"/>
  <c r="FQ131" i="55"/>
  <c r="AO32" i="56"/>
  <c r="FC64" i="56"/>
  <c r="AO41" i="56"/>
  <c r="W131" i="56"/>
  <c r="AE42" i="57"/>
  <c r="AE34" i="57"/>
  <c r="EH131" i="57"/>
  <c r="EF135" i="57"/>
  <c r="EF155" i="57" s="1"/>
  <c r="EG155" i="57" s="1"/>
  <c r="FC131" i="57"/>
  <c r="DG131" i="57"/>
  <c r="C262" i="36"/>
  <c r="L35" i="53"/>
  <c r="E205" i="53" s="1"/>
  <c r="L45" i="54"/>
  <c r="AQ45" i="54" s="1"/>
  <c r="AO40" i="54"/>
  <c r="C45" i="54"/>
  <c r="EN131" i="54" s="1"/>
  <c r="AH64" i="54"/>
  <c r="AA64" i="54"/>
  <c r="DO131" i="54"/>
  <c r="DF135" i="55"/>
  <c r="AS64" i="57"/>
  <c r="DT64" i="53"/>
  <c r="DA64" i="54"/>
  <c r="FP131" i="55"/>
  <c r="BQ75" i="56"/>
  <c r="U46" i="57"/>
  <c r="U45" i="57"/>
  <c r="L33" i="57"/>
  <c r="E203" i="57" s="1"/>
  <c r="U26" i="57"/>
  <c r="AJ41" i="57"/>
  <c r="Z35" i="57"/>
  <c r="AJ34" i="57"/>
  <c r="B29" i="57"/>
  <c r="B37" i="57"/>
  <c r="B45" i="57"/>
  <c r="BW73" i="57"/>
  <c r="AA76" i="57"/>
  <c r="EK335" i="36"/>
  <c r="BX64" i="50"/>
  <c r="CV64" i="52"/>
  <c r="AO42" i="54"/>
  <c r="FP64" i="57"/>
  <c r="Z48" i="57"/>
  <c r="AE28" i="57"/>
  <c r="B33" i="57"/>
  <c r="AJ28" i="57"/>
  <c r="BW74" i="57"/>
  <c r="GE330" i="36"/>
  <c r="Z23" i="57"/>
  <c r="B41" i="57"/>
  <c r="AQ41" i="57"/>
  <c r="V64" i="50"/>
  <c r="ER64" i="51"/>
  <c r="V64" i="52"/>
  <c r="DH64" i="53"/>
  <c r="EX64" i="57"/>
  <c r="K46" i="55"/>
  <c r="AO46" i="55" s="1"/>
  <c r="CD64" i="50"/>
  <c r="DG64" i="53"/>
  <c r="DT64" i="51"/>
  <c r="CO64" i="51"/>
  <c r="DY64" i="53"/>
  <c r="V64" i="53"/>
  <c r="FD64" i="50"/>
  <c r="DM64" i="53"/>
  <c r="FI64" i="53"/>
  <c r="AJ25" i="51"/>
  <c r="U39" i="51"/>
  <c r="Z23" i="51"/>
  <c r="U28" i="51"/>
  <c r="AJ40" i="51"/>
  <c r="AJ44" i="51"/>
  <c r="U26" i="51"/>
  <c r="U35" i="51"/>
  <c r="U43" i="51"/>
  <c r="AJ24" i="51"/>
  <c r="K28" i="57"/>
  <c r="M28" i="57" s="1"/>
  <c r="K24" i="57"/>
  <c r="F194" i="57" s="1"/>
  <c r="FO75" i="57"/>
  <c r="FO73" i="57"/>
  <c r="FO76" i="57"/>
  <c r="CI131" i="57"/>
  <c r="CK131" i="57"/>
  <c r="CJ131" i="57"/>
  <c r="FE131" i="56"/>
  <c r="FC131" i="56"/>
  <c r="M48" i="56"/>
  <c r="FF131" i="56"/>
  <c r="FD135" i="56"/>
  <c r="FD154" i="56" s="1"/>
  <c r="FE154" i="56" s="1"/>
  <c r="BP135" i="56"/>
  <c r="L33" i="56"/>
  <c r="AQ33" i="56" s="1"/>
  <c r="F203" i="56"/>
  <c r="U73" i="56"/>
  <c r="U75" i="56"/>
  <c r="U74" i="56"/>
  <c r="F208" i="56"/>
  <c r="CT135" i="56"/>
  <c r="AO38" i="56"/>
  <c r="K30" i="56"/>
  <c r="L30" i="56" s="1"/>
  <c r="K26" i="56"/>
  <c r="L26" i="56" s="1"/>
  <c r="W17" i="49"/>
  <c r="AB64" i="50"/>
  <c r="AH64" i="50"/>
  <c r="K24" i="50"/>
  <c r="L24" i="50" s="1"/>
  <c r="K44" i="50"/>
  <c r="M44" i="50" s="1"/>
  <c r="K32" i="50"/>
  <c r="M32" i="50" s="1"/>
  <c r="K48" i="50"/>
  <c r="M48" i="50" s="1"/>
  <c r="K36" i="50"/>
  <c r="M36" i="50" s="1"/>
  <c r="K40" i="50"/>
  <c r="M40" i="50" s="1"/>
  <c r="U46" i="51"/>
  <c r="U44" i="51"/>
  <c r="U42" i="51"/>
  <c r="U40" i="51"/>
  <c r="U38" i="51"/>
  <c r="U36" i="51"/>
  <c r="U34" i="51"/>
  <c r="U32" i="51"/>
  <c r="AJ30" i="51"/>
  <c r="U25" i="51"/>
  <c r="Z39" i="51"/>
  <c r="AJ36" i="51"/>
  <c r="AJ32" i="51"/>
  <c r="DM64" i="51"/>
  <c r="AJ51" i="51"/>
  <c r="Z46" i="51"/>
  <c r="AB18" i="51" s="1"/>
  <c r="AJ45" i="51"/>
  <c r="Z38" i="51"/>
  <c r="AJ37" i="51"/>
  <c r="U30" i="51"/>
  <c r="Z25" i="51"/>
  <c r="AJ23" i="51"/>
  <c r="AE38" i="51"/>
  <c r="FP64" i="52"/>
  <c r="BF64" i="52"/>
  <c r="D64" i="52"/>
  <c r="DN64" i="52"/>
  <c r="EL64" i="52"/>
  <c r="CJ64" i="52"/>
  <c r="AH64" i="52"/>
  <c r="U76" i="56"/>
  <c r="B25" i="56"/>
  <c r="B49" i="56"/>
  <c r="B29" i="56"/>
  <c r="DZ64" i="57"/>
  <c r="V64" i="57"/>
  <c r="AB64" i="57"/>
  <c r="CL131" i="57"/>
  <c r="K36" i="57"/>
  <c r="AL17" i="49"/>
  <c r="AB17" i="49"/>
  <c r="U29" i="51"/>
  <c r="AJ50" i="51"/>
  <c r="Z36" i="51"/>
  <c r="AJ35" i="51"/>
  <c r="AE28" i="51"/>
  <c r="U22" i="51"/>
  <c r="AE34" i="51"/>
  <c r="DB64" i="55"/>
  <c r="BF64" i="55"/>
  <c r="BL64" i="55"/>
  <c r="EF64" i="55"/>
  <c r="BR64" i="55"/>
  <c r="AN64" i="55"/>
  <c r="J64" i="55"/>
  <c r="DH64" i="55"/>
  <c r="V64" i="55"/>
  <c r="EQ64" i="57"/>
  <c r="EK64" i="57"/>
  <c r="BE64" i="57"/>
  <c r="CJ135" i="57"/>
  <c r="CJ155" i="57" s="1"/>
  <c r="E217" i="55"/>
  <c r="AQ47" i="55"/>
  <c r="AB135" i="55"/>
  <c r="AB154" i="55" s="1"/>
  <c r="AB131" i="55"/>
  <c r="C297" i="36"/>
  <c r="GE335" i="36"/>
  <c r="AE49" i="51"/>
  <c r="AE23" i="51"/>
  <c r="U64" i="51"/>
  <c r="Z44" i="51"/>
  <c r="AJ43" i="51"/>
  <c r="K32" i="53"/>
  <c r="K36" i="53"/>
  <c r="AE16" i="49"/>
  <c r="C308" i="36"/>
  <c r="GE346" i="36"/>
  <c r="EL64" i="50"/>
  <c r="FP64" i="50"/>
  <c r="DH64" i="50"/>
  <c r="U50" i="51"/>
  <c r="AE27" i="51"/>
  <c r="Z24" i="51"/>
  <c r="AJ22" i="51"/>
  <c r="AJ42" i="51"/>
  <c r="AJ38" i="51"/>
  <c r="AJ34" i="51"/>
  <c r="U24" i="51"/>
  <c r="Z48" i="51"/>
  <c r="AJ47" i="51"/>
  <c r="Z42" i="51"/>
  <c r="AJ41" i="51"/>
  <c r="Z34" i="51"/>
  <c r="AJ33" i="51"/>
  <c r="Z29" i="51"/>
  <c r="AJ27" i="51"/>
  <c r="Z51" i="51"/>
  <c r="AJ46" i="51"/>
  <c r="AL18" i="51" s="1"/>
  <c r="Z31" i="51"/>
  <c r="U51" i="51"/>
  <c r="AE50" i="51"/>
  <c r="U50" i="52"/>
  <c r="Z44" i="52"/>
  <c r="AJ37" i="52"/>
  <c r="Z38" i="52"/>
  <c r="AJ42" i="52"/>
  <c r="AE41" i="52"/>
  <c r="AG18" i="52" s="1"/>
  <c r="AJ48" i="52"/>
  <c r="U35" i="52"/>
  <c r="U22" i="52"/>
  <c r="AJ27" i="52"/>
  <c r="AJ31" i="52"/>
  <c r="AE34" i="52"/>
  <c r="AJ45" i="52"/>
  <c r="U47" i="52"/>
  <c r="AE23" i="52"/>
  <c r="AE27" i="52"/>
  <c r="AE31" i="52"/>
  <c r="FD131" i="56"/>
  <c r="AO33" i="56"/>
  <c r="FO74" i="57"/>
  <c r="EK64" i="52"/>
  <c r="EW172" i="52"/>
  <c r="EX172" i="52" s="1"/>
  <c r="AS64" i="53"/>
  <c r="FO64" i="53"/>
  <c r="AA64" i="53"/>
  <c r="O64" i="53"/>
  <c r="AG64" i="53"/>
  <c r="U64" i="53"/>
  <c r="EK64" i="54"/>
  <c r="K30" i="55"/>
  <c r="M30" i="55" s="1"/>
  <c r="DT64" i="57"/>
  <c r="FJ64" i="57"/>
  <c r="BP135" i="57"/>
  <c r="BW75" i="57"/>
  <c r="E216" i="57"/>
  <c r="AA74" i="57"/>
  <c r="K45" i="55"/>
  <c r="F215" i="55" s="1"/>
  <c r="EK337" i="36"/>
  <c r="C268" i="36"/>
  <c r="EK342" i="36"/>
  <c r="C273" i="36"/>
  <c r="C233" i="36"/>
  <c r="CQ330" i="36"/>
  <c r="CQ328" i="36"/>
  <c r="C231" i="36"/>
  <c r="DS64" i="53"/>
  <c r="CI64" i="53"/>
  <c r="DA64" i="53"/>
  <c r="P64" i="53"/>
  <c r="BX64" i="57"/>
  <c r="AO33" i="57"/>
  <c r="DN64" i="57"/>
  <c r="CV64" i="57"/>
  <c r="EK338" i="36"/>
  <c r="C269" i="36"/>
  <c r="EK333" i="36"/>
  <c r="C264" i="36"/>
  <c r="GE347" i="36"/>
  <c r="C309" i="36"/>
  <c r="EK334" i="36"/>
  <c r="C265" i="36"/>
  <c r="GE345" i="36"/>
  <c r="C307" i="36"/>
  <c r="C267" i="36"/>
  <c r="EK336" i="36"/>
  <c r="GE343" i="36"/>
  <c r="C305" i="36"/>
  <c r="CO64" i="53"/>
  <c r="BW64" i="53"/>
  <c r="CV64" i="53"/>
  <c r="DN64" i="53"/>
  <c r="M26" i="55"/>
  <c r="C261" i="36"/>
  <c r="EK330" i="36"/>
  <c r="GE341" i="36"/>
  <c r="C303" i="36"/>
  <c r="K34" i="53"/>
  <c r="M34" i="53" s="1"/>
  <c r="EK332" i="36"/>
  <c r="C263" i="36"/>
  <c r="L35" i="54"/>
  <c r="E205" i="54" s="1"/>
  <c r="AO35" i="54"/>
  <c r="M35" i="54"/>
  <c r="F205" i="54"/>
  <c r="CB135" i="54"/>
  <c r="K46" i="54"/>
  <c r="M46" i="54" s="1"/>
  <c r="FD64" i="54"/>
  <c r="L42" i="54"/>
  <c r="E212" i="54" s="1"/>
  <c r="BF64" i="54"/>
  <c r="EX64" i="54"/>
  <c r="AB64" i="54"/>
  <c r="DT64" i="54"/>
  <c r="CP64" i="54"/>
  <c r="AZ131" i="54"/>
  <c r="AZ135" i="54"/>
  <c r="AZ154" i="54" s="1"/>
  <c r="EF64" i="54"/>
  <c r="DL135" i="54"/>
  <c r="K31" i="54"/>
  <c r="BD135" i="54" s="1"/>
  <c r="FJ64" i="54"/>
  <c r="DS64" i="54"/>
  <c r="M41" i="54"/>
  <c r="K38" i="54"/>
  <c r="M38" i="54" s="1"/>
  <c r="DH64" i="54"/>
  <c r="CD64" i="54"/>
  <c r="FV64" i="54"/>
  <c r="AZ64" i="54"/>
  <c r="ER64" i="54"/>
  <c r="AT64" i="54"/>
  <c r="CI64" i="54"/>
  <c r="AO41" i="54"/>
  <c r="BA131" i="54"/>
  <c r="F211" i="54"/>
  <c r="BR64" i="54"/>
  <c r="K27" i="54"/>
  <c r="M27" i="54" s="1"/>
  <c r="BK64" i="54"/>
  <c r="AS64" i="54"/>
  <c r="K47" i="54"/>
  <c r="M47" i="54" s="1"/>
  <c r="K23" i="54"/>
  <c r="M23" i="54" s="1"/>
  <c r="K39" i="54"/>
  <c r="M39" i="54" s="1"/>
  <c r="K51" i="54"/>
  <c r="M51" i="54" s="1"/>
  <c r="BL64" i="54"/>
  <c r="J64" i="54"/>
  <c r="DB64" i="54"/>
  <c r="BX64" i="54"/>
  <c r="FP64" i="54"/>
  <c r="V64" i="54"/>
  <c r="AN64" i="54"/>
  <c r="AM64" i="54"/>
  <c r="CC64" i="54"/>
  <c r="DN64" i="54"/>
  <c r="K34" i="54"/>
  <c r="M34" i="54" s="1"/>
  <c r="K43" i="54"/>
  <c r="M43" i="54" s="1"/>
  <c r="K50" i="54"/>
  <c r="AO34" i="55"/>
  <c r="BV135" i="55"/>
  <c r="F204" i="55"/>
  <c r="L34" i="55"/>
  <c r="E204" i="55" s="1"/>
  <c r="AD131" i="55"/>
  <c r="BB131" i="55"/>
  <c r="K42" i="55"/>
  <c r="M42" i="55" s="1"/>
  <c r="DY64" i="55"/>
  <c r="CC64" i="55"/>
  <c r="AG64" i="55"/>
  <c r="AA131" i="55"/>
  <c r="FJ64" i="55"/>
  <c r="AY131" i="55"/>
  <c r="EX64" i="55"/>
  <c r="DL135" i="55"/>
  <c r="FO131" i="55"/>
  <c r="L43" i="55"/>
  <c r="E213" i="55" s="1"/>
  <c r="K37" i="55"/>
  <c r="M37" i="55" s="1"/>
  <c r="K33" i="55"/>
  <c r="M33" i="55" s="1"/>
  <c r="K38" i="55"/>
  <c r="M38" i="55" s="1"/>
  <c r="DN64" i="55"/>
  <c r="DX135" i="55"/>
  <c r="F211" i="55"/>
  <c r="K22" i="55"/>
  <c r="M22" i="55" s="1"/>
  <c r="M50" i="55"/>
  <c r="L41" i="55"/>
  <c r="DM74" i="56"/>
  <c r="L35" i="56"/>
  <c r="E205" i="56" s="1"/>
  <c r="AO40" i="56"/>
  <c r="DF135" i="56"/>
  <c r="DM75" i="56"/>
  <c r="AO35" i="56"/>
  <c r="L40" i="56"/>
  <c r="AQ40" i="56" s="1"/>
  <c r="K22" i="56"/>
  <c r="M22" i="56" s="1"/>
  <c r="K34" i="56"/>
  <c r="Z38" i="57"/>
  <c r="AE22" i="57"/>
  <c r="CO64" i="57"/>
  <c r="Z44" i="57"/>
  <c r="U42" i="57"/>
  <c r="U41" i="57"/>
  <c r="AE38" i="57"/>
  <c r="U35" i="57"/>
  <c r="AE32" i="57"/>
  <c r="U30" i="57"/>
  <c r="Z27" i="57"/>
  <c r="AM64" i="57"/>
  <c r="AJ45" i="57"/>
  <c r="AE39" i="57"/>
  <c r="Z33" i="57"/>
  <c r="AJ32" i="57"/>
  <c r="AE27" i="57"/>
  <c r="U25" i="57"/>
  <c r="Z22" i="57"/>
  <c r="EW64" i="57"/>
  <c r="BQ64" i="57"/>
  <c r="AJ42" i="57"/>
  <c r="AN64" i="57"/>
  <c r="AJ38" i="57"/>
  <c r="Z50" i="57"/>
  <c r="Z40" i="57"/>
  <c r="U38" i="57"/>
  <c r="U37" i="57"/>
  <c r="U33" i="57"/>
  <c r="Z31" i="57"/>
  <c r="AJ25" i="57"/>
  <c r="EE64" i="57"/>
  <c r="AJ51" i="57"/>
  <c r="AE43" i="57"/>
  <c r="AE31" i="57"/>
  <c r="U29" i="57"/>
  <c r="Z26" i="57"/>
  <c r="AY64" i="57"/>
  <c r="AE48" i="57"/>
  <c r="AE35" i="57"/>
  <c r="AJ46" i="57"/>
  <c r="EF64" i="57"/>
  <c r="AE23" i="57"/>
  <c r="Z25" i="57"/>
  <c r="AE46" i="57"/>
  <c r="Z36" i="57"/>
  <c r="AB18" i="57" s="1"/>
  <c r="AJ29" i="57"/>
  <c r="AE24" i="57"/>
  <c r="U22" i="57"/>
  <c r="AE47" i="57"/>
  <c r="AJ37" i="57"/>
  <c r="Z30" i="57"/>
  <c r="AJ24" i="57"/>
  <c r="U51" i="57"/>
  <c r="U36" i="57"/>
  <c r="U50" i="57"/>
  <c r="BF64" i="57"/>
  <c r="K32" i="57"/>
  <c r="M32" i="57" s="1"/>
  <c r="AR346" i="36"/>
  <c r="AR345" i="36"/>
  <c r="AN344" i="36"/>
  <c r="AN343" i="36"/>
  <c r="AN341" i="36"/>
  <c r="AN339" i="36"/>
  <c r="AN337" i="36"/>
  <c r="AR335" i="36"/>
  <c r="AV334" i="36"/>
  <c r="AR333" i="36"/>
  <c r="AN331" i="36"/>
  <c r="AP326" i="36"/>
  <c r="AO318" i="36"/>
  <c r="AU347" i="36"/>
  <c r="AQ347" i="36"/>
  <c r="AM347" i="36"/>
  <c r="AU346" i="36"/>
  <c r="AQ346" i="36"/>
  <c r="AM346" i="36"/>
  <c r="AU345" i="36"/>
  <c r="AQ345" i="36"/>
  <c r="AM345" i="36"/>
  <c r="AU344" i="36"/>
  <c r="AQ344" i="36"/>
  <c r="AM344" i="36"/>
  <c r="AU343" i="36"/>
  <c r="AQ343" i="36"/>
  <c r="AM343" i="36"/>
  <c r="AU342" i="36"/>
  <c r="AQ342" i="36"/>
  <c r="AM342" i="36"/>
  <c r="AU341" i="36"/>
  <c r="AQ341" i="36"/>
  <c r="AM341" i="36"/>
  <c r="AU340" i="36"/>
  <c r="AQ340" i="36"/>
  <c r="AM340" i="36"/>
  <c r="AU339" i="36"/>
  <c r="AQ339" i="36"/>
  <c r="AM339" i="36"/>
  <c r="AU338" i="36"/>
  <c r="AQ338" i="36"/>
  <c r="AM338" i="36"/>
  <c r="AU337" i="36"/>
  <c r="AQ337" i="36"/>
  <c r="AM337" i="36"/>
  <c r="AU336" i="36"/>
  <c r="AQ336" i="36"/>
  <c r="AM336" i="36"/>
  <c r="AU335" i="36"/>
  <c r="AQ335" i="36"/>
  <c r="AM335" i="36"/>
  <c r="AU334" i="36"/>
  <c r="AQ334" i="36"/>
  <c r="AM334" i="36"/>
  <c r="AU333" i="36"/>
  <c r="AQ333" i="36"/>
  <c r="AM333" i="36"/>
  <c r="AU332" i="36"/>
  <c r="AQ332" i="36"/>
  <c r="AM332" i="36"/>
  <c r="AU331" i="36"/>
  <c r="AQ331" i="36"/>
  <c r="AM331" i="36"/>
  <c r="AU330" i="36"/>
  <c r="AQ330" i="36"/>
  <c r="AM330" i="36"/>
  <c r="AU329" i="36"/>
  <c r="AQ329" i="36"/>
  <c r="AM329" i="36"/>
  <c r="AU328" i="36"/>
  <c r="AQ328" i="36"/>
  <c r="AM328" i="36"/>
  <c r="AP327" i="36"/>
  <c r="AO326" i="36"/>
  <c r="AQ324" i="36"/>
  <c r="AP323" i="36"/>
  <c r="AO322" i="36"/>
  <c r="AQ320" i="36"/>
  <c r="AP319" i="36"/>
  <c r="AV347" i="36"/>
  <c r="AN347" i="36"/>
  <c r="AN346" i="36"/>
  <c r="AN345" i="36"/>
  <c r="AR344" i="36"/>
  <c r="AV343" i="36"/>
  <c r="AV342" i="36"/>
  <c r="AN342" i="36"/>
  <c r="AR341" i="36"/>
  <c r="AR340" i="36"/>
  <c r="AV339" i="36"/>
  <c r="AV338" i="36"/>
  <c r="AN338" i="36"/>
  <c r="AR337" i="36"/>
  <c r="AR336" i="36"/>
  <c r="AV335" i="36"/>
  <c r="AN334" i="36"/>
  <c r="AN333" i="36"/>
  <c r="AN332" i="36"/>
  <c r="AR331" i="36"/>
  <c r="AV330" i="36"/>
  <c r="AN330" i="36"/>
  <c r="AV329" i="36"/>
  <c r="AR329" i="36"/>
  <c r="AN329" i="36"/>
  <c r="AV328" i="36"/>
  <c r="AR328" i="36"/>
  <c r="AN328" i="36"/>
  <c r="AQ323" i="36"/>
  <c r="AP322" i="36"/>
  <c r="AO321" i="36"/>
  <c r="T318" i="36"/>
  <c r="AP318" i="36"/>
  <c r="AT347" i="36"/>
  <c r="AP347" i="36"/>
  <c r="AL347" i="36"/>
  <c r="AT346" i="36"/>
  <c r="AP346" i="36"/>
  <c r="AL346" i="36"/>
  <c r="AT345" i="36"/>
  <c r="AP345" i="36"/>
  <c r="AL345" i="36"/>
  <c r="AT344" i="36"/>
  <c r="AP344" i="36"/>
  <c r="AL344" i="36"/>
  <c r="AT343" i="36"/>
  <c r="AP343" i="36"/>
  <c r="AL343" i="36"/>
  <c r="AT342" i="36"/>
  <c r="AP342" i="36"/>
  <c r="AL342" i="36"/>
  <c r="AT341" i="36"/>
  <c r="AP341" i="36"/>
  <c r="AL341" i="36"/>
  <c r="AT340" i="36"/>
  <c r="AP340" i="36"/>
  <c r="AL340" i="36"/>
  <c r="AT339" i="36"/>
  <c r="AP339" i="36"/>
  <c r="AL339" i="36"/>
  <c r="AT338" i="36"/>
  <c r="AP338" i="36"/>
  <c r="AL338" i="36"/>
  <c r="AT337" i="36"/>
  <c r="AP337" i="36"/>
  <c r="AL337" i="36"/>
  <c r="AT336" i="36"/>
  <c r="AP336" i="36"/>
  <c r="AL336" i="36"/>
  <c r="AT335" i="36"/>
  <c r="AP335" i="36"/>
  <c r="AL335" i="36"/>
  <c r="AT334" i="36"/>
  <c r="AP334" i="36"/>
  <c r="AL334" i="36"/>
  <c r="AT333" i="36"/>
  <c r="AP333" i="36"/>
  <c r="AL333" i="36"/>
  <c r="AT332" i="36"/>
  <c r="AP332" i="36"/>
  <c r="AL332" i="36"/>
  <c r="AT331" i="36"/>
  <c r="AP331" i="36"/>
  <c r="AL331" i="36"/>
  <c r="AT330" i="36"/>
  <c r="AP330" i="36"/>
  <c r="AL330" i="36"/>
  <c r="AT329" i="36"/>
  <c r="AP329" i="36"/>
  <c r="AL329" i="36"/>
  <c r="AT328" i="36"/>
  <c r="AP328" i="36"/>
  <c r="AL328" i="36"/>
  <c r="AO327" i="36"/>
  <c r="AQ325" i="36"/>
  <c r="AP324" i="36"/>
  <c r="AO323" i="36"/>
  <c r="AQ321" i="36"/>
  <c r="AP320" i="36"/>
  <c r="AO319" i="36"/>
  <c r="V318" i="36"/>
  <c r="AR347" i="36"/>
  <c r="AV346" i="36"/>
  <c r="AV345" i="36"/>
  <c r="AV344" i="36"/>
  <c r="AR343" i="36"/>
  <c r="AR342" i="36"/>
  <c r="AV341" i="36"/>
  <c r="AV340" i="36"/>
  <c r="AN340" i="36"/>
  <c r="AR339" i="36"/>
  <c r="AR338" i="36"/>
  <c r="AV337" i="36"/>
  <c r="AV336" i="36"/>
  <c r="AN336" i="36"/>
  <c r="AN335" i="36"/>
  <c r="AR334" i="36"/>
  <c r="AV333" i="36"/>
  <c r="AV332" i="36"/>
  <c r="AR332" i="36"/>
  <c r="AV331" i="36"/>
  <c r="AR330" i="36"/>
  <c r="AQ327" i="36"/>
  <c r="AO325" i="36"/>
  <c r="AQ319" i="36"/>
  <c r="U318" i="36"/>
  <c r="AQ318" i="36"/>
  <c r="AS347" i="36"/>
  <c r="AO347" i="36"/>
  <c r="AK347" i="36"/>
  <c r="AS346" i="36"/>
  <c r="AO346" i="36"/>
  <c r="AK346" i="36"/>
  <c r="AS345" i="36"/>
  <c r="AO345" i="36"/>
  <c r="AK345" i="36"/>
  <c r="AS344" i="36"/>
  <c r="AO344" i="36"/>
  <c r="AK344" i="36"/>
  <c r="AS343" i="36"/>
  <c r="AO343" i="36"/>
  <c r="AK343" i="36"/>
  <c r="AS342" i="36"/>
  <c r="AO342" i="36"/>
  <c r="AK342" i="36"/>
  <c r="AS341" i="36"/>
  <c r="AO341" i="36"/>
  <c r="AK341" i="36"/>
  <c r="AS340" i="36"/>
  <c r="AO340" i="36"/>
  <c r="AK340" i="36"/>
  <c r="AS339" i="36"/>
  <c r="AO339" i="36"/>
  <c r="AK339" i="36"/>
  <c r="AS338" i="36"/>
  <c r="AO338" i="36"/>
  <c r="AK338" i="36"/>
  <c r="AS337" i="36"/>
  <c r="AO337" i="36"/>
  <c r="AK337" i="36"/>
  <c r="AS336" i="36"/>
  <c r="AO336" i="36"/>
  <c r="AK336" i="36"/>
  <c r="AS335" i="36"/>
  <c r="AO335" i="36"/>
  <c r="AK335" i="36"/>
  <c r="AS334" i="36"/>
  <c r="AO334" i="36"/>
  <c r="AK334" i="36"/>
  <c r="AS333" i="36"/>
  <c r="AO333" i="36"/>
  <c r="AK333" i="36"/>
  <c r="AS332" i="36"/>
  <c r="AO332" i="36"/>
  <c r="AK332" i="36"/>
  <c r="AS331" i="36"/>
  <c r="AO331" i="36"/>
  <c r="AK331" i="36"/>
  <c r="AS330" i="36"/>
  <c r="AO330" i="36"/>
  <c r="AK330" i="36"/>
  <c r="AS329" i="36"/>
  <c r="AO329" i="36"/>
  <c r="AK329" i="36"/>
  <c r="AS328" i="36"/>
  <c r="AO328" i="36"/>
  <c r="AK328" i="36"/>
  <c r="AQ326" i="36"/>
  <c r="AP325" i="36"/>
  <c r="AO324" i="36"/>
  <c r="AQ322" i="36"/>
  <c r="AP321" i="36"/>
  <c r="AO320" i="36"/>
  <c r="AQ40" i="53"/>
  <c r="E208" i="57"/>
  <c r="E215" i="57"/>
  <c r="E207" i="57"/>
  <c r="DA76" i="57"/>
  <c r="DA74" i="57"/>
  <c r="DA75" i="57"/>
  <c r="DA73" i="57"/>
  <c r="E221" i="57"/>
  <c r="AQ51" i="57"/>
  <c r="BA131" i="57"/>
  <c r="AZ131" i="57"/>
  <c r="AZ135" i="57"/>
  <c r="AY131" i="57"/>
  <c r="BB131" i="57"/>
  <c r="M30" i="57"/>
  <c r="CU174" i="57"/>
  <c r="CV174" i="57" s="1"/>
  <c r="CU167" i="57"/>
  <c r="CV167" i="57" s="1"/>
  <c r="BQ174" i="57"/>
  <c r="BR174" i="57" s="1"/>
  <c r="BQ167" i="57"/>
  <c r="BR167" i="57" s="1"/>
  <c r="FI174" i="57"/>
  <c r="FJ174" i="57" s="1"/>
  <c r="FI167" i="57"/>
  <c r="FJ167" i="57" s="1"/>
  <c r="O76" i="57"/>
  <c r="O75" i="57"/>
  <c r="O74" i="57"/>
  <c r="O73" i="57"/>
  <c r="AY76" i="57"/>
  <c r="AY75" i="57"/>
  <c r="AY74" i="57"/>
  <c r="AY73" i="57"/>
  <c r="W131" i="57"/>
  <c r="V135" i="57"/>
  <c r="V131" i="57"/>
  <c r="U131" i="57"/>
  <c r="X131" i="57"/>
  <c r="M25" i="57"/>
  <c r="CO172" i="57"/>
  <c r="CP172" i="57" s="1"/>
  <c r="CO166" i="57"/>
  <c r="CP166" i="57" s="1"/>
  <c r="AG172" i="57"/>
  <c r="AH172" i="57" s="1"/>
  <c r="AG166" i="57"/>
  <c r="AH166" i="57" s="1"/>
  <c r="AM172" i="57"/>
  <c r="AN172" i="57" s="1"/>
  <c r="AM166" i="57"/>
  <c r="AN166" i="57" s="1"/>
  <c r="AY176" i="57"/>
  <c r="AZ176" i="57" s="1"/>
  <c r="AY158" i="57"/>
  <c r="AZ158" i="57" s="1"/>
  <c r="AY170" i="57"/>
  <c r="AZ170" i="57" s="1"/>
  <c r="AY163" i="57"/>
  <c r="AZ163" i="57" s="1"/>
  <c r="U176" i="57"/>
  <c r="V176" i="57" s="1"/>
  <c r="U170" i="57"/>
  <c r="V170" i="57" s="1"/>
  <c r="U163" i="57"/>
  <c r="V163" i="57" s="1"/>
  <c r="U158" i="57"/>
  <c r="V158" i="57" s="1"/>
  <c r="DM176" i="57"/>
  <c r="DN176" i="57" s="1"/>
  <c r="DM170" i="57"/>
  <c r="DN170" i="57" s="1"/>
  <c r="DM163" i="57"/>
  <c r="DN163" i="57" s="1"/>
  <c r="DM158" i="57"/>
  <c r="DN158" i="57" s="1"/>
  <c r="AG76" i="57"/>
  <c r="AG74" i="57"/>
  <c r="AG75" i="57"/>
  <c r="AG73" i="57"/>
  <c r="P135" i="57"/>
  <c r="Q131" i="57"/>
  <c r="P131" i="57"/>
  <c r="O131" i="57"/>
  <c r="R131" i="57"/>
  <c r="EY131" i="57"/>
  <c r="EX131" i="57"/>
  <c r="EW131" i="57"/>
  <c r="EX135" i="57"/>
  <c r="M47" i="57"/>
  <c r="EZ131" i="57"/>
  <c r="AC131" i="57"/>
  <c r="AB131" i="57"/>
  <c r="AB135" i="57"/>
  <c r="AA131" i="57"/>
  <c r="AD131" i="57"/>
  <c r="M26" i="57"/>
  <c r="F193" i="57"/>
  <c r="H135" i="57"/>
  <c r="AO23" i="57"/>
  <c r="L23" i="57"/>
  <c r="BK64" i="57"/>
  <c r="DG64" i="57"/>
  <c r="O64" i="57"/>
  <c r="FC64" i="57"/>
  <c r="O174" i="57"/>
  <c r="P174" i="57" s="1"/>
  <c r="O167" i="57"/>
  <c r="P167" i="57" s="1"/>
  <c r="BK174" i="57"/>
  <c r="BL174" i="57" s="1"/>
  <c r="BK167" i="57"/>
  <c r="BL167" i="57" s="1"/>
  <c r="DG174" i="57"/>
  <c r="DH174" i="57" s="1"/>
  <c r="DG167" i="57"/>
  <c r="DH167" i="57" s="1"/>
  <c r="FC174" i="57"/>
  <c r="FD174" i="57" s="1"/>
  <c r="FC167" i="57"/>
  <c r="FD167" i="57" s="1"/>
  <c r="AG174" i="57"/>
  <c r="AH174" i="57" s="1"/>
  <c r="AG167" i="57"/>
  <c r="AH167" i="57" s="1"/>
  <c r="CC174" i="57"/>
  <c r="CD174" i="57" s="1"/>
  <c r="CC167" i="57"/>
  <c r="CD167" i="57" s="1"/>
  <c r="DY174" i="57"/>
  <c r="DZ174" i="57" s="1"/>
  <c r="DY167" i="57"/>
  <c r="DZ167" i="57" s="1"/>
  <c r="FU174" i="57"/>
  <c r="FV174" i="57" s="1"/>
  <c r="FU167" i="57"/>
  <c r="FV167" i="57" s="1"/>
  <c r="U76" i="57"/>
  <c r="U75" i="57"/>
  <c r="U73" i="57"/>
  <c r="U74" i="57"/>
  <c r="DM75" i="57"/>
  <c r="DM73" i="57"/>
  <c r="DM76" i="57"/>
  <c r="DM74" i="57"/>
  <c r="AM76" i="57"/>
  <c r="AM75" i="57"/>
  <c r="AM74" i="57"/>
  <c r="AM73" i="57"/>
  <c r="EE76" i="57"/>
  <c r="EE75" i="57"/>
  <c r="EE74" i="57"/>
  <c r="EE73" i="57"/>
  <c r="E218" i="57"/>
  <c r="AQ48" i="57"/>
  <c r="CW131" i="57"/>
  <c r="CV131" i="57"/>
  <c r="CV135" i="57"/>
  <c r="CU131" i="57"/>
  <c r="CX131" i="57"/>
  <c r="M38" i="57"/>
  <c r="F192" i="57"/>
  <c r="B135" i="57"/>
  <c r="AO22" i="57"/>
  <c r="L22" i="57"/>
  <c r="AE50" i="57"/>
  <c r="AJ47" i="57"/>
  <c r="AE45" i="57"/>
  <c r="AJ39" i="57"/>
  <c r="AE37" i="57"/>
  <c r="AJ35" i="57"/>
  <c r="AJ33" i="57"/>
  <c r="Z34" i="57"/>
  <c r="Z28" i="57"/>
  <c r="AE25" i="57"/>
  <c r="AJ22" i="57"/>
  <c r="AJ43" i="57"/>
  <c r="AE41" i="57"/>
  <c r="U31" i="57"/>
  <c r="AJ26" i="57"/>
  <c r="U23" i="57"/>
  <c r="U49" i="57"/>
  <c r="Z32" i="57"/>
  <c r="AE29" i="57"/>
  <c r="Z24" i="57"/>
  <c r="AJ30" i="57"/>
  <c r="U27" i="57"/>
  <c r="EK172" i="57"/>
  <c r="EL172" i="57" s="1"/>
  <c r="EK166" i="57"/>
  <c r="EL166" i="57" s="1"/>
  <c r="U172" i="57"/>
  <c r="V172" i="57" s="1"/>
  <c r="U166" i="57"/>
  <c r="V166" i="57" s="1"/>
  <c r="AY172" i="57"/>
  <c r="AZ172" i="57" s="1"/>
  <c r="AY166" i="57"/>
  <c r="AZ166" i="57" s="1"/>
  <c r="EQ172" i="57"/>
  <c r="ER172" i="57" s="1"/>
  <c r="EQ166" i="57"/>
  <c r="ER166" i="57" s="1"/>
  <c r="BE166" i="57"/>
  <c r="BF166" i="57" s="1"/>
  <c r="BE172" i="57"/>
  <c r="BF172" i="57" s="1"/>
  <c r="EW172" i="57"/>
  <c r="EX172" i="57" s="1"/>
  <c r="EW166" i="57"/>
  <c r="EX166" i="57" s="1"/>
  <c r="BK172" i="57"/>
  <c r="BL172" i="57" s="1"/>
  <c r="BK166" i="57"/>
  <c r="BL166" i="57" s="1"/>
  <c r="FC172" i="57"/>
  <c r="FD172" i="57" s="1"/>
  <c r="FC166" i="57"/>
  <c r="FD166" i="57" s="1"/>
  <c r="O176" i="57"/>
  <c r="P176" i="57" s="1"/>
  <c r="O163" i="57"/>
  <c r="P163" i="57" s="1"/>
  <c r="O158" i="57"/>
  <c r="P158" i="57" s="1"/>
  <c r="O170" i="57"/>
  <c r="P170" i="57" s="1"/>
  <c r="BK176" i="57"/>
  <c r="BL176" i="57" s="1"/>
  <c r="BK158" i="57"/>
  <c r="BL158" i="57" s="1"/>
  <c r="BK163" i="57"/>
  <c r="BL163" i="57" s="1"/>
  <c r="BK170" i="57"/>
  <c r="BL170" i="57" s="1"/>
  <c r="DG176" i="57"/>
  <c r="DH176" i="57" s="1"/>
  <c r="DG158" i="57"/>
  <c r="DH158" i="57" s="1"/>
  <c r="DG163" i="57"/>
  <c r="DH163" i="57" s="1"/>
  <c r="DG170" i="57"/>
  <c r="DH170" i="57" s="1"/>
  <c r="FC176" i="57"/>
  <c r="FD176" i="57" s="1"/>
  <c r="FC158" i="57"/>
  <c r="FD158" i="57" s="1"/>
  <c r="FC163" i="57"/>
  <c r="FD163" i="57" s="1"/>
  <c r="FC170" i="57"/>
  <c r="FD170" i="57" s="1"/>
  <c r="AG176" i="57"/>
  <c r="AH176" i="57" s="1"/>
  <c r="AG170" i="57"/>
  <c r="AH170" i="57" s="1"/>
  <c r="AG163" i="57"/>
  <c r="AH163" i="57" s="1"/>
  <c r="AG158" i="57"/>
  <c r="AH158" i="57" s="1"/>
  <c r="CC176" i="57"/>
  <c r="CD176" i="57" s="1"/>
  <c r="CC170" i="57"/>
  <c r="CD170" i="57" s="1"/>
  <c r="CC163" i="57"/>
  <c r="CD163" i="57" s="1"/>
  <c r="CC158" i="57"/>
  <c r="CD158" i="57" s="1"/>
  <c r="DY176" i="57"/>
  <c r="DZ176" i="57" s="1"/>
  <c r="DY170" i="57"/>
  <c r="DZ170" i="57" s="1"/>
  <c r="DY163" i="57"/>
  <c r="DZ163" i="57" s="1"/>
  <c r="DY158" i="57"/>
  <c r="DZ158" i="57" s="1"/>
  <c r="FU176" i="57"/>
  <c r="FV176" i="57" s="1"/>
  <c r="FU170" i="57"/>
  <c r="FV170" i="57" s="1"/>
  <c r="FU163" i="57"/>
  <c r="FV163" i="57" s="1"/>
  <c r="FU158" i="57"/>
  <c r="FV158" i="57" s="1"/>
  <c r="CC64" i="57"/>
  <c r="FU64" i="57"/>
  <c r="BW64" i="57"/>
  <c r="FO64" i="57"/>
  <c r="ER64" i="57"/>
  <c r="AZ64" i="57"/>
  <c r="AJ49" i="57"/>
  <c r="U48" i="57"/>
  <c r="U47" i="57"/>
  <c r="AE44" i="57"/>
  <c r="DO131" i="57"/>
  <c r="DN135" i="57"/>
  <c r="DN131" i="57"/>
  <c r="DM131" i="57"/>
  <c r="DP131" i="57"/>
  <c r="M41" i="57"/>
  <c r="AE33" i="57"/>
  <c r="F195" i="57"/>
  <c r="T135" i="57"/>
  <c r="AO25" i="57"/>
  <c r="L25" i="57"/>
  <c r="AE51" i="57"/>
  <c r="Z39" i="57"/>
  <c r="Z43" i="57"/>
  <c r="Z47" i="57"/>
  <c r="Z51" i="57"/>
  <c r="BL64" i="57"/>
  <c r="FD64" i="57"/>
  <c r="CD64" i="57"/>
  <c r="FV64" i="57"/>
  <c r="AT64" i="57"/>
  <c r="EL64" i="57"/>
  <c r="CP64" i="57"/>
  <c r="BG131" i="57"/>
  <c r="BF131" i="57"/>
  <c r="BE131" i="57"/>
  <c r="BF135" i="57"/>
  <c r="BH131" i="57"/>
  <c r="M31" i="57"/>
  <c r="F197" i="57"/>
  <c r="AF135" i="57"/>
  <c r="AO27" i="57"/>
  <c r="L27" i="57"/>
  <c r="AY174" i="57"/>
  <c r="AZ174" i="57" s="1"/>
  <c r="AY167" i="57"/>
  <c r="AZ167" i="57" s="1"/>
  <c r="EQ174" i="57"/>
  <c r="ER174" i="57" s="1"/>
  <c r="EQ167" i="57"/>
  <c r="ER167" i="57" s="1"/>
  <c r="DM167" i="57"/>
  <c r="DN167" i="57" s="1"/>
  <c r="DM174" i="57"/>
  <c r="DN174" i="57" s="1"/>
  <c r="DG76" i="57"/>
  <c r="DG75" i="57"/>
  <c r="DG74" i="57"/>
  <c r="DG73" i="57"/>
  <c r="E217" i="57"/>
  <c r="AQ47" i="57"/>
  <c r="F196" i="57"/>
  <c r="Z135" i="57"/>
  <c r="AO26" i="57"/>
  <c r="L26" i="57"/>
  <c r="DS172" i="57"/>
  <c r="DT172" i="57" s="1"/>
  <c r="DS166" i="57"/>
  <c r="DT166" i="57" s="1"/>
  <c r="DY172" i="57"/>
  <c r="DZ172" i="57" s="1"/>
  <c r="DY166" i="57"/>
  <c r="DZ166" i="57" s="1"/>
  <c r="CU176" i="57"/>
  <c r="CV176" i="57" s="1"/>
  <c r="CU158" i="57"/>
  <c r="CV158" i="57" s="1"/>
  <c r="CU170" i="57"/>
  <c r="CV170" i="57" s="1"/>
  <c r="CU163" i="57"/>
  <c r="CV163" i="57" s="1"/>
  <c r="BQ176" i="57"/>
  <c r="BR176" i="57" s="1"/>
  <c r="BQ170" i="57"/>
  <c r="BR170" i="57" s="1"/>
  <c r="BQ163" i="57"/>
  <c r="BR163" i="57" s="1"/>
  <c r="BQ158" i="57"/>
  <c r="BR158" i="57" s="1"/>
  <c r="EM131" i="57"/>
  <c r="EL135" i="57"/>
  <c r="EL131" i="57"/>
  <c r="EK131" i="57"/>
  <c r="EN131" i="57"/>
  <c r="M45" i="57"/>
  <c r="F199" i="57"/>
  <c r="AR135" i="57"/>
  <c r="AO29" i="57"/>
  <c r="L29" i="57"/>
  <c r="EW76" i="57"/>
  <c r="EW74" i="57"/>
  <c r="EW75" i="57"/>
  <c r="EW73" i="57"/>
  <c r="BE75" i="57"/>
  <c r="BE76" i="57"/>
  <c r="BE74" i="57"/>
  <c r="BE73" i="57"/>
  <c r="E220" i="57"/>
  <c r="AQ50" i="57"/>
  <c r="EA131" i="57"/>
  <c r="DZ131" i="57"/>
  <c r="DY131" i="57"/>
  <c r="DZ135" i="57"/>
  <c r="EB131" i="57"/>
  <c r="M43" i="57"/>
  <c r="BS131" i="57"/>
  <c r="BR135" i="57"/>
  <c r="BR131" i="57"/>
  <c r="BQ131" i="57"/>
  <c r="BT131" i="57"/>
  <c r="M33" i="57"/>
  <c r="E131" i="57"/>
  <c r="D131" i="57"/>
  <c r="D135" i="57"/>
  <c r="C131" i="57"/>
  <c r="F131" i="57"/>
  <c r="M22" i="57"/>
  <c r="AA174" i="57"/>
  <c r="AB174" i="57" s="1"/>
  <c r="AA167" i="57"/>
  <c r="AB167" i="57" s="1"/>
  <c r="BW174" i="57"/>
  <c r="BX174" i="57" s="1"/>
  <c r="BW167" i="57"/>
  <c r="BX167" i="57" s="1"/>
  <c r="DS174" i="57"/>
  <c r="DT174" i="57" s="1"/>
  <c r="DS167" i="57"/>
  <c r="DT167" i="57" s="1"/>
  <c r="FO174" i="57"/>
  <c r="FP174" i="57" s="1"/>
  <c r="FO167" i="57"/>
  <c r="FP167" i="57" s="1"/>
  <c r="AS174" i="57"/>
  <c r="AT174" i="57" s="1"/>
  <c r="AS167" i="57"/>
  <c r="AT167" i="57" s="1"/>
  <c r="CO167" i="57"/>
  <c r="CP167" i="57" s="1"/>
  <c r="CO174" i="57"/>
  <c r="CP174" i="57" s="1"/>
  <c r="EK174" i="57"/>
  <c r="EL174" i="57" s="1"/>
  <c r="EK167" i="57"/>
  <c r="EL167" i="57" s="1"/>
  <c r="AS75" i="57"/>
  <c r="AS73" i="57"/>
  <c r="AS76" i="57"/>
  <c r="AS74" i="57"/>
  <c r="EK74" i="57"/>
  <c r="EK75" i="57"/>
  <c r="EK73" i="57"/>
  <c r="EK76" i="57"/>
  <c r="BK76" i="57"/>
  <c r="BK75" i="57"/>
  <c r="BK74" i="57"/>
  <c r="BK73" i="57"/>
  <c r="FC76" i="57"/>
  <c r="FC75" i="57"/>
  <c r="FC74" i="57"/>
  <c r="FC73" i="57"/>
  <c r="CU76" i="57"/>
  <c r="CU75" i="57"/>
  <c r="CU74" i="57"/>
  <c r="CU73" i="57"/>
  <c r="C76" i="57"/>
  <c r="C75" i="57"/>
  <c r="C74" i="57"/>
  <c r="C73" i="57"/>
  <c r="CI64" i="57"/>
  <c r="E219" i="57"/>
  <c r="AQ49" i="57"/>
  <c r="DU131" i="57"/>
  <c r="DT131" i="57"/>
  <c r="DT135" i="57"/>
  <c r="DS131" i="57"/>
  <c r="DV131" i="57"/>
  <c r="M42" i="57"/>
  <c r="E209" i="57"/>
  <c r="AQ39" i="57"/>
  <c r="BQ172" i="57"/>
  <c r="BR172" i="57" s="1"/>
  <c r="BQ166" i="57"/>
  <c r="BR166" i="57" s="1"/>
  <c r="DM172" i="57"/>
  <c r="DN172" i="57" s="1"/>
  <c r="DM166" i="57"/>
  <c r="DN166" i="57" s="1"/>
  <c r="BW172" i="57"/>
  <c r="BX172" i="57" s="1"/>
  <c r="BW166" i="57"/>
  <c r="BX166" i="57" s="1"/>
  <c r="FO172" i="57"/>
  <c r="FP172" i="57" s="1"/>
  <c r="FO166" i="57"/>
  <c r="FP166" i="57" s="1"/>
  <c r="CC172" i="57"/>
  <c r="CD172" i="57" s="1"/>
  <c r="CC166" i="57"/>
  <c r="CD166" i="57" s="1"/>
  <c r="FU172" i="57"/>
  <c r="FV172" i="57" s="1"/>
  <c r="FU166" i="57"/>
  <c r="FV166" i="57" s="1"/>
  <c r="CI172" i="57"/>
  <c r="CJ172" i="57" s="1"/>
  <c r="CI166" i="57"/>
  <c r="CJ166" i="57" s="1"/>
  <c r="AA176" i="57"/>
  <c r="AB176" i="57" s="1"/>
  <c r="AA158" i="57"/>
  <c r="AB158" i="57" s="1"/>
  <c r="AA170" i="57"/>
  <c r="AB170" i="57" s="1"/>
  <c r="AA163" i="57"/>
  <c r="AB163" i="57" s="1"/>
  <c r="BW176" i="57"/>
  <c r="BX176" i="57" s="1"/>
  <c r="BW158" i="57"/>
  <c r="BX158" i="57" s="1"/>
  <c r="BW170" i="57"/>
  <c r="BX170" i="57" s="1"/>
  <c r="BW163" i="57"/>
  <c r="BX163" i="57" s="1"/>
  <c r="DS176" i="57"/>
  <c r="DT176" i="57" s="1"/>
  <c r="DS158" i="57"/>
  <c r="DT158" i="57" s="1"/>
  <c r="DS170" i="57"/>
  <c r="DT170" i="57" s="1"/>
  <c r="DS163" i="57"/>
  <c r="DT163" i="57" s="1"/>
  <c r="FO176" i="57"/>
  <c r="FP176" i="57" s="1"/>
  <c r="FO158" i="57"/>
  <c r="FP158" i="57" s="1"/>
  <c r="FO170" i="57"/>
  <c r="FP170" i="57" s="1"/>
  <c r="FO163" i="57"/>
  <c r="FP163" i="57" s="1"/>
  <c r="AS176" i="57"/>
  <c r="AT176" i="57" s="1"/>
  <c r="AS170" i="57"/>
  <c r="AT170" i="57" s="1"/>
  <c r="AS163" i="57"/>
  <c r="AT163" i="57" s="1"/>
  <c r="AS158" i="57"/>
  <c r="AT158" i="57" s="1"/>
  <c r="CO176" i="57"/>
  <c r="CP176" i="57" s="1"/>
  <c r="CO170" i="57"/>
  <c r="CP170" i="57" s="1"/>
  <c r="CO163" i="57"/>
  <c r="CP163" i="57" s="1"/>
  <c r="CO158" i="57"/>
  <c r="CP158" i="57" s="1"/>
  <c r="EK176" i="57"/>
  <c r="EL176" i="57" s="1"/>
  <c r="EK170" i="57"/>
  <c r="EL170" i="57" s="1"/>
  <c r="EK163" i="57"/>
  <c r="EL163" i="57" s="1"/>
  <c r="EK158" i="57"/>
  <c r="EL158" i="57" s="1"/>
  <c r="I64" i="57"/>
  <c r="DA64" i="57"/>
  <c r="C64" i="57"/>
  <c r="CU64" i="57"/>
  <c r="FU75" i="57"/>
  <c r="FU76" i="57"/>
  <c r="FU74" i="57"/>
  <c r="FU73" i="57"/>
  <c r="CC76" i="57"/>
  <c r="CC74" i="57"/>
  <c r="CC75" i="57"/>
  <c r="CC73" i="57"/>
  <c r="DM64" i="57"/>
  <c r="U64" i="57"/>
  <c r="Z46" i="57"/>
  <c r="U44" i="57"/>
  <c r="U43" i="57"/>
  <c r="AE40" i="57"/>
  <c r="CQ131" i="57"/>
  <c r="CP135" i="57"/>
  <c r="CP131" i="57"/>
  <c r="CO131" i="57"/>
  <c r="CR131" i="57"/>
  <c r="M37" i="57"/>
  <c r="U34" i="57"/>
  <c r="AE30" i="57"/>
  <c r="U28" i="57"/>
  <c r="AJ27" i="57"/>
  <c r="AJ36" i="57"/>
  <c r="AJ40" i="57"/>
  <c r="AJ44" i="57"/>
  <c r="AJ48" i="57"/>
  <c r="FQ131" i="57"/>
  <c r="FP131" i="57"/>
  <c r="FP135" i="57"/>
  <c r="FO131" i="57"/>
  <c r="FR131" i="57"/>
  <c r="M50" i="57"/>
  <c r="CJ64" i="57"/>
  <c r="J64" i="57"/>
  <c r="DB64" i="57"/>
  <c r="I75" i="57"/>
  <c r="I76" i="57"/>
  <c r="I74" i="57"/>
  <c r="I73" i="57"/>
  <c r="C174" i="57"/>
  <c r="D174" i="57" s="1"/>
  <c r="C167" i="57"/>
  <c r="D167" i="57" s="1"/>
  <c r="U174" i="57"/>
  <c r="V174" i="57" s="1"/>
  <c r="U167" i="57"/>
  <c r="V167" i="57" s="1"/>
  <c r="CO76" i="57"/>
  <c r="CO75" i="57"/>
  <c r="CO73" i="57"/>
  <c r="CO74" i="57"/>
  <c r="E214" i="57"/>
  <c r="AQ44" i="57"/>
  <c r="AA172" i="57"/>
  <c r="AB172" i="57" s="1"/>
  <c r="AA166" i="57"/>
  <c r="AB166" i="57" s="1"/>
  <c r="EE172" i="57"/>
  <c r="EF172" i="57" s="1"/>
  <c r="EE166" i="57"/>
  <c r="EF166" i="57" s="1"/>
  <c r="C176" i="57"/>
  <c r="D176" i="57" s="1"/>
  <c r="C170" i="57"/>
  <c r="D170" i="57" s="1"/>
  <c r="C163" i="57"/>
  <c r="D163" i="57" s="1"/>
  <c r="C158" i="57"/>
  <c r="D158" i="57" s="1"/>
  <c r="EQ176" i="57"/>
  <c r="ER176" i="57" s="1"/>
  <c r="EQ158" i="57"/>
  <c r="ER158" i="57" s="1"/>
  <c r="EQ170" i="57"/>
  <c r="ER170" i="57" s="1"/>
  <c r="EQ163" i="57"/>
  <c r="ER163" i="57" s="1"/>
  <c r="FI176" i="57"/>
  <c r="FJ176" i="57" s="1"/>
  <c r="FI170" i="57"/>
  <c r="FJ170" i="57" s="1"/>
  <c r="FI163" i="57"/>
  <c r="FJ163" i="57" s="1"/>
  <c r="FI158" i="57"/>
  <c r="FJ158" i="57" s="1"/>
  <c r="DY75" i="57"/>
  <c r="DY76" i="57"/>
  <c r="DY74" i="57"/>
  <c r="DY73" i="57"/>
  <c r="BL135" i="57"/>
  <c r="BM131" i="57"/>
  <c r="BL131" i="57"/>
  <c r="BK131" i="57"/>
  <c r="BN131" i="57"/>
  <c r="DC131" i="57"/>
  <c r="DB131" i="57"/>
  <c r="DA131" i="57"/>
  <c r="DB135" i="57"/>
  <c r="DD131" i="57"/>
  <c r="M39" i="57"/>
  <c r="CE131" i="57"/>
  <c r="CD131" i="57"/>
  <c r="CC131" i="57"/>
  <c r="CD135" i="57"/>
  <c r="CF131" i="57"/>
  <c r="M35" i="57"/>
  <c r="F201" i="57"/>
  <c r="BD135" i="57"/>
  <c r="AO31" i="57"/>
  <c r="L31" i="57"/>
  <c r="AM174" i="57"/>
  <c r="AN174" i="57" s="1"/>
  <c r="AM167" i="57"/>
  <c r="AN167" i="57" s="1"/>
  <c r="CI174" i="57"/>
  <c r="CJ174" i="57" s="1"/>
  <c r="CI167" i="57"/>
  <c r="CJ167" i="57" s="1"/>
  <c r="EE174" i="57"/>
  <c r="EF174" i="57" s="1"/>
  <c r="EE167" i="57"/>
  <c r="EF167" i="57" s="1"/>
  <c r="I174" i="57"/>
  <c r="J174" i="57" s="1"/>
  <c r="I167" i="57"/>
  <c r="J167" i="57" s="1"/>
  <c r="BE174" i="57"/>
  <c r="BF174" i="57" s="1"/>
  <c r="BE167" i="57"/>
  <c r="BF167" i="57" s="1"/>
  <c r="DA174" i="57"/>
  <c r="DB174" i="57" s="1"/>
  <c r="DA167" i="57"/>
  <c r="DB167" i="57" s="1"/>
  <c r="EW174" i="57"/>
  <c r="EX174" i="57" s="1"/>
  <c r="EW167" i="57"/>
  <c r="EX167" i="57" s="1"/>
  <c r="BQ75" i="57"/>
  <c r="BQ73" i="57"/>
  <c r="BQ76" i="57"/>
  <c r="BQ74" i="57"/>
  <c r="FI74" i="57"/>
  <c r="FI75" i="57"/>
  <c r="FI73" i="57"/>
  <c r="FI76" i="57"/>
  <c r="CI76" i="57"/>
  <c r="CI75" i="57"/>
  <c r="CI74" i="57"/>
  <c r="CI73" i="57"/>
  <c r="AS172" i="57"/>
  <c r="AT172" i="57" s="1"/>
  <c r="AS166" i="57"/>
  <c r="AT166" i="57" s="1"/>
  <c r="FW131" i="57"/>
  <c r="FV131" i="57"/>
  <c r="FU131" i="57"/>
  <c r="FV135" i="57"/>
  <c r="FX131" i="57"/>
  <c r="M51" i="57"/>
  <c r="ES131" i="57"/>
  <c r="ER131" i="57"/>
  <c r="ER135" i="57"/>
  <c r="EQ131" i="57"/>
  <c r="ET131" i="57"/>
  <c r="M46" i="57"/>
  <c r="E213" i="57"/>
  <c r="AQ43" i="57"/>
  <c r="E210" i="57"/>
  <c r="AQ40" i="57"/>
  <c r="F200" i="57"/>
  <c r="AX135" i="57"/>
  <c r="AO30" i="57"/>
  <c r="L30" i="57"/>
  <c r="AU131" i="57"/>
  <c r="AT135" i="57"/>
  <c r="AT131" i="57"/>
  <c r="AS131" i="57"/>
  <c r="AV131" i="57"/>
  <c r="M29" i="57"/>
  <c r="FI172" i="57"/>
  <c r="FJ172" i="57" s="1"/>
  <c r="FI166" i="57"/>
  <c r="FJ166" i="57" s="1"/>
  <c r="C172" i="57"/>
  <c r="D172" i="57" s="1"/>
  <c r="C166" i="57"/>
  <c r="D166" i="57" s="1"/>
  <c r="CU172" i="57"/>
  <c r="CV172" i="57" s="1"/>
  <c r="CU166" i="57"/>
  <c r="CV166" i="57" s="1"/>
  <c r="I166" i="57"/>
  <c r="J166" i="57" s="1"/>
  <c r="I172" i="57"/>
  <c r="J172" i="57" s="1"/>
  <c r="DA166" i="57"/>
  <c r="DB166" i="57" s="1"/>
  <c r="DA172" i="57"/>
  <c r="DB172" i="57" s="1"/>
  <c r="O172" i="57"/>
  <c r="P172" i="57" s="1"/>
  <c r="O166" i="57"/>
  <c r="P166" i="57" s="1"/>
  <c r="DG172" i="57"/>
  <c r="DH172" i="57" s="1"/>
  <c r="DG166" i="57"/>
  <c r="DH166" i="57" s="1"/>
  <c r="AM176" i="57"/>
  <c r="AN176" i="57" s="1"/>
  <c r="AM158" i="57"/>
  <c r="AN158" i="57" s="1"/>
  <c r="AM163" i="57"/>
  <c r="AN163" i="57" s="1"/>
  <c r="AM170" i="57"/>
  <c r="AN170" i="57" s="1"/>
  <c r="CI176" i="57"/>
  <c r="CJ176" i="57" s="1"/>
  <c r="CI158" i="57"/>
  <c r="CJ158" i="57" s="1"/>
  <c r="CI163" i="57"/>
  <c r="CJ163" i="57" s="1"/>
  <c r="CI170" i="57"/>
  <c r="CJ170" i="57" s="1"/>
  <c r="EE176" i="57"/>
  <c r="EF176" i="57" s="1"/>
  <c r="EE158" i="57"/>
  <c r="EF158" i="57" s="1"/>
  <c r="EE163" i="57"/>
  <c r="EF163" i="57" s="1"/>
  <c r="EE170" i="57"/>
  <c r="EF170" i="57" s="1"/>
  <c r="I176" i="57"/>
  <c r="J176" i="57" s="1"/>
  <c r="I170" i="57"/>
  <c r="J170" i="57" s="1"/>
  <c r="I163" i="57"/>
  <c r="J163" i="57" s="1"/>
  <c r="I158" i="57"/>
  <c r="J158" i="57" s="1"/>
  <c r="BE176" i="57"/>
  <c r="BF176" i="57" s="1"/>
  <c r="BE170" i="57"/>
  <c r="BF170" i="57" s="1"/>
  <c r="BE163" i="57"/>
  <c r="BF163" i="57" s="1"/>
  <c r="BE158" i="57"/>
  <c r="BF158" i="57" s="1"/>
  <c r="DA176" i="57"/>
  <c r="DB176" i="57" s="1"/>
  <c r="DA170" i="57"/>
  <c r="DB170" i="57" s="1"/>
  <c r="DA163" i="57"/>
  <c r="DB163" i="57" s="1"/>
  <c r="DA158" i="57"/>
  <c r="DB158" i="57" s="1"/>
  <c r="EW176" i="57"/>
  <c r="EX176" i="57" s="1"/>
  <c r="EW170" i="57"/>
  <c r="EX170" i="57" s="1"/>
  <c r="EW163" i="57"/>
  <c r="EX163" i="57" s="1"/>
  <c r="EW158" i="57"/>
  <c r="EX158" i="57" s="1"/>
  <c r="AG64" i="57"/>
  <c r="DY64" i="57"/>
  <c r="AA64" i="57"/>
  <c r="DS64" i="57"/>
  <c r="FK131" i="57"/>
  <c r="FJ135" i="57"/>
  <c r="FJ131" i="57"/>
  <c r="FI131" i="57"/>
  <c r="FL131" i="57"/>
  <c r="M49" i="57"/>
  <c r="Z42" i="57"/>
  <c r="U40" i="57"/>
  <c r="U39" i="57"/>
  <c r="AE36" i="57"/>
  <c r="BY131" i="57"/>
  <c r="BX131" i="57"/>
  <c r="BX135" i="57"/>
  <c r="BW131" i="57"/>
  <c r="BZ131" i="57"/>
  <c r="M34" i="57"/>
  <c r="U32" i="57"/>
  <c r="AJ31" i="57"/>
  <c r="Z29" i="57"/>
  <c r="AN135" i="57"/>
  <c r="AO131" i="57"/>
  <c r="AN131" i="57"/>
  <c r="AM131" i="57"/>
  <c r="AP131" i="57"/>
  <c r="AE26" i="57"/>
  <c r="U24" i="57"/>
  <c r="AJ23" i="57"/>
  <c r="AE49" i="57"/>
  <c r="Z37" i="57"/>
  <c r="Z41" i="57"/>
  <c r="Z45" i="57"/>
  <c r="Z49" i="57"/>
  <c r="P64" i="57"/>
  <c r="DH64" i="57"/>
  <c r="AH64" i="57"/>
  <c r="FI64" i="57"/>
  <c r="AI131" i="57"/>
  <c r="AH131" i="57"/>
  <c r="AG131" i="57"/>
  <c r="AH135" i="57"/>
  <c r="AJ131" i="57"/>
  <c r="M27" i="57"/>
  <c r="E204" i="57"/>
  <c r="AQ34" i="57"/>
  <c r="K131" i="57"/>
  <c r="J131" i="57"/>
  <c r="I131" i="57"/>
  <c r="L131" i="57"/>
  <c r="J135" i="57"/>
  <c r="M23" i="57"/>
  <c r="DZ64" i="56"/>
  <c r="DG75" i="56"/>
  <c r="DG73" i="56"/>
  <c r="DG76" i="56"/>
  <c r="DG74" i="56"/>
  <c r="E214" i="56"/>
  <c r="AQ44" i="56"/>
  <c r="DT135" i="56"/>
  <c r="DV131" i="56"/>
  <c r="DU131" i="56"/>
  <c r="DT131" i="56"/>
  <c r="DS131" i="56"/>
  <c r="M42" i="56"/>
  <c r="FC75" i="56"/>
  <c r="FC73" i="56"/>
  <c r="FC76" i="56"/>
  <c r="FC74" i="56"/>
  <c r="EX64" i="56"/>
  <c r="DB64" i="56"/>
  <c r="BF64" i="56"/>
  <c r="J64" i="56"/>
  <c r="AN64" i="56"/>
  <c r="CJ64" i="56"/>
  <c r="EF64" i="56"/>
  <c r="FD64" i="56"/>
  <c r="DN64" i="56"/>
  <c r="V64" i="56"/>
  <c r="CV64" i="56"/>
  <c r="D64" i="56"/>
  <c r="P64" i="56"/>
  <c r="CP64" i="56"/>
  <c r="FP64" i="56"/>
  <c r="BX64" i="56"/>
  <c r="BL64" i="56"/>
  <c r="FJ64" i="56"/>
  <c r="BR64" i="56"/>
  <c r="ER64" i="56"/>
  <c r="AZ64" i="56"/>
  <c r="DH64" i="56"/>
  <c r="EL64" i="56"/>
  <c r="AT64" i="56"/>
  <c r="DT64" i="56"/>
  <c r="AB64" i="56"/>
  <c r="FV64" i="56"/>
  <c r="EE131" i="56"/>
  <c r="EH131" i="56"/>
  <c r="EG131" i="56"/>
  <c r="EF135" i="56"/>
  <c r="EF131" i="56"/>
  <c r="M44" i="56"/>
  <c r="E208" i="56"/>
  <c r="AQ38" i="56"/>
  <c r="CL131" i="56"/>
  <c r="CJ131" i="56"/>
  <c r="CJ135" i="56"/>
  <c r="CI131" i="56"/>
  <c r="CK131" i="56"/>
  <c r="M36" i="56"/>
  <c r="O75" i="56"/>
  <c r="O73" i="56"/>
  <c r="O76" i="56"/>
  <c r="O74" i="56"/>
  <c r="BK75" i="56"/>
  <c r="BK73" i="56"/>
  <c r="BK76" i="56"/>
  <c r="BK74" i="56"/>
  <c r="E216" i="56"/>
  <c r="AQ46" i="56"/>
  <c r="CV135" i="56"/>
  <c r="CX131" i="56"/>
  <c r="CW131" i="56"/>
  <c r="CV131" i="56"/>
  <c r="CU131" i="56"/>
  <c r="M38" i="56"/>
  <c r="E202" i="56"/>
  <c r="AQ32" i="56"/>
  <c r="F195" i="56"/>
  <c r="T135" i="56"/>
  <c r="AO25" i="56"/>
  <c r="L25" i="56"/>
  <c r="FU131" i="56"/>
  <c r="FV135" i="56"/>
  <c r="FX131" i="56"/>
  <c r="FW131" i="56"/>
  <c r="M51" i="56"/>
  <c r="FV131" i="56"/>
  <c r="FI167" i="56"/>
  <c r="FJ167" i="56" s="1"/>
  <c r="FI174" i="56"/>
  <c r="FJ174" i="56" s="1"/>
  <c r="CC174" i="56"/>
  <c r="CD174" i="56" s="1"/>
  <c r="CC167" i="56"/>
  <c r="CD167" i="56" s="1"/>
  <c r="FU174" i="56"/>
  <c r="FV174" i="56" s="1"/>
  <c r="FU167" i="56"/>
  <c r="FV167" i="56" s="1"/>
  <c r="AM174" i="56"/>
  <c r="AN174" i="56" s="1"/>
  <c r="AM167" i="56"/>
  <c r="AN167" i="56" s="1"/>
  <c r="CI174" i="56"/>
  <c r="CJ174" i="56" s="1"/>
  <c r="CI167" i="56"/>
  <c r="CJ167" i="56" s="1"/>
  <c r="EE174" i="56"/>
  <c r="EF174" i="56" s="1"/>
  <c r="EE167" i="56"/>
  <c r="EF167" i="56" s="1"/>
  <c r="AG76" i="56"/>
  <c r="AG75" i="56"/>
  <c r="AG74" i="56"/>
  <c r="AG73" i="56"/>
  <c r="DY76" i="56"/>
  <c r="DY75" i="56"/>
  <c r="DY74" i="56"/>
  <c r="DY73" i="56"/>
  <c r="AA76" i="56"/>
  <c r="AA74" i="56"/>
  <c r="AA75" i="56"/>
  <c r="AA73" i="56"/>
  <c r="DS76" i="56"/>
  <c r="DS74" i="56"/>
  <c r="DS75" i="56"/>
  <c r="DS73" i="56"/>
  <c r="E217" i="56"/>
  <c r="AQ47" i="56"/>
  <c r="EE75" i="56"/>
  <c r="EE73" i="56"/>
  <c r="EE76" i="56"/>
  <c r="EE74" i="56"/>
  <c r="AM75" i="56"/>
  <c r="AM73" i="56"/>
  <c r="AM76" i="56"/>
  <c r="AM74" i="56"/>
  <c r="CR131" i="56"/>
  <c r="CP135" i="56"/>
  <c r="CQ131" i="56"/>
  <c r="CP131" i="56"/>
  <c r="CO131" i="56"/>
  <c r="M37" i="56"/>
  <c r="AT135" i="56"/>
  <c r="AS131" i="56"/>
  <c r="AV131" i="56"/>
  <c r="AU131" i="56"/>
  <c r="AT131" i="56"/>
  <c r="M29" i="56"/>
  <c r="J135" i="56"/>
  <c r="I131" i="56"/>
  <c r="L131" i="56"/>
  <c r="K131" i="56"/>
  <c r="J131" i="56"/>
  <c r="M23" i="56"/>
  <c r="AB135" i="56"/>
  <c r="AA131" i="56"/>
  <c r="AD131" i="56"/>
  <c r="AC131" i="56"/>
  <c r="AB131" i="56"/>
  <c r="AG172" i="56"/>
  <c r="AH172" i="56" s="1"/>
  <c r="AG166" i="56"/>
  <c r="AH166" i="56" s="1"/>
  <c r="FU172" i="56"/>
  <c r="FV172" i="56" s="1"/>
  <c r="FU166" i="56"/>
  <c r="FV166" i="56" s="1"/>
  <c r="I172" i="56"/>
  <c r="J172" i="56" s="1"/>
  <c r="I166" i="56"/>
  <c r="J166" i="56" s="1"/>
  <c r="U172" i="56"/>
  <c r="V172" i="56" s="1"/>
  <c r="U166" i="56"/>
  <c r="V166" i="56" s="1"/>
  <c r="DM172" i="56"/>
  <c r="DN172" i="56" s="1"/>
  <c r="DM166" i="56"/>
  <c r="DN166" i="56" s="1"/>
  <c r="AA172" i="56"/>
  <c r="AB172" i="56" s="1"/>
  <c r="AA166" i="56"/>
  <c r="AB166" i="56" s="1"/>
  <c r="DS172" i="56"/>
  <c r="DT172" i="56" s="1"/>
  <c r="DS166" i="56"/>
  <c r="DT166" i="56" s="1"/>
  <c r="FI176" i="56"/>
  <c r="FJ176" i="56" s="1"/>
  <c r="FI170" i="56"/>
  <c r="FJ170" i="56" s="1"/>
  <c r="FI163" i="56"/>
  <c r="FJ163" i="56" s="1"/>
  <c r="FI158" i="56"/>
  <c r="FJ158" i="56" s="1"/>
  <c r="I170" i="56"/>
  <c r="J170" i="56" s="1"/>
  <c r="I176" i="56"/>
  <c r="J176" i="56" s="1"/>
  <c r="I163" i="56"/>
  <c r="J163" i="56" s="1"/>
  <c r="I158" i="56"/>
  <c r="J158" i="56" s="1"/>
  <c r="DA176" i="56"/>
  <c r="DB176" i="56" s="1"/>
  <c r="DA170" i="56"/>
  <c r="DB170" i="56" s="1"/>
  <c r="DA163" i="56"/>
  <c r="DB163" i="56" s="1"/>
  <c r="DA158" i="56"/>
  <c r="DB158" i="56" s="1"/>
  <c r="C176" i="56"/>
  <c r="D176" i="56" s="1"/>
  <c r="C170" i="56"/>
  <c r="D170" i="56" s="1"/>
  <c r="C163" i="56"/>
  <c r="D163" i="56" s="1"/>
  <c r="C158" i="56"/>
  <c r="D158" i="56" s="1"/>
  <c r="AY176" i="56"/>
  <c r="AZ176" i="56" s="1"/>
  <c r="AY170" i="56"/>
  <c r="AZ170" i="56" s="1"/>
  <c r="AY163" i="56"/>
  <c r="AZ163" i="56" s="1"/>
  <c r="AY158" i="56"/>
  <c r="AZ158" i="56" s="1"/>
  <c r="CU176" i="56"/>
  <c r="CV176" i="56" s="1"/>
  <c r="CU170" i="56"/>
  <c r="CV170" i="56" s="1"/>
  <c r="CU163" i="56"/>
  <c r="CV163" i="56" s="1"/>
  <c r="CU158" i="56"/>
  <c r="CV158" i="56" s="1"/>
  <c r="EQ176" i="56"/>
  <c r="ER176" i="56" s="1"/>
  <c r="EQ170" i="56"/>
  <c r="ER170" i="56" s="1"/>
  <c r="EQ163" i="56"/>
  <c r="ER163" i="56" s="1"/>
  <c r="EQ158" i="56"/>
  <c r="ER158" i="56" s="1"/>
  <c r="DA64" i="56"/>
  <c r="FO64" i="56"/>
  <c r="DY64" i="56"/>
  <c r="CU64" i="56"/>
  <c r="BQ64" i="56"/>
  <c r="FI64" i="56"/>
  <c r="CI64" i="56"/>
  <c r="FP135" i="56"/>
  <c r="FO131" i="56"/>
  <c r="FR131" i="56"/>
  <c r="FQ131" i="56"/>
  <c r="FP131" i="56"/>
  <c r="M50" i="56"/>
  <c r="ER135" i="56"/>
  <c r="EQ131" i="56"/>
  <c r="ET131" i="56"/>
  <c r="ES131" i="56"/>
  <c r="ER131" i="56"/>
  <c r="M46" i="56"/>
  <c r="E212" i="56"/>
  <c r="AQ42" i="56"/>
  <c r="DJ131" i="56"/>
  <c r="DH131" i="56"/>
  <c r="DG131" i="56"/>
  <c r="DH135" i="56"/>
  <c r="DI131" i="56"/>
  <c r="M40" i="56"/>
  <c r="BN131" i="56"/>
  <c r="BL131" i="56"/>
  <c r="BK131" i="56"/>
  <c r="BL135" i="56"/>
  <c r="BM131" i="56"/>
  <c r="M32" i="56"/>
  <c r="AJ20" i="56"/>
  <c r="AE20" i="56"/>
  <c r="Z20" i="56"/>
  <c r="U20" i="56"/>
  <c r="AE50" i="56" s="1"/>
  <c r="U174" i="56"/>
  <c r="V174" i="56" s="1"/>
  <c r="U167" i="56"/>
  <c r="V167" i="56" s="1"/>
  <c r="I174" i="56"/>
  <c r="J174" i="56" s="1"/>
  <c r="I167" i="56"/>
  <c r="J167" i="56" s="1"/>
  <c r="DA174" i="56"/>
  <c r="DB174" i="56" s="1"/>
  <c r="DA167" i="56"/>
  <c r="DB167" i="56" s="1"/>
  <c r="C174" i="56"/>
  <c r="D174" i="56" s="1"/>
  <c r="C167" i="56"/>
  <c r="D167" i="56" s="1"/>
  <c r="AY174" i="56"/>
  <c r="AZ174" i="56" s="1"/>
  <c r="AY167" i="56"/>
  <c r="AZ167" i="56" s="1"/>
  <c r="CU174" i="56"/>
  <c r="CV174" i="56" s="1"/>
  <c r="CU167" i="56"/>
  <c r="CV167" i="56" s="1"/>
  <c r="EQ174" i="56"/>
  <c r="ER174" i="56" s="1"/>
  <c r="EQ167" i="56"/>
  <c r="ER167" i="56" s="1"/>
  <c r="BE76" i="56"/>
  <c r="BE75" i="56"/>
  <c r="BE74" i="56"/>
  <c r="BE73" i="56"/>
  <c r="EW76" i="56"/>
  <c r="EW75" i="56"/>
  <c r="EW74" i="56"/>
  <c r="EW73" i="56"/>
  <c r="AY76" i="56"/>
  <c r="AY74" i="56"/>
  <c r="AY75" i="56"/>
  <c r="AY73" i="56"/>
  <c r="EQ76" i="56"/>
  <c r="EQ74" i="56"/>
  <c r="EQ75" i="56"/>
  <c r="EQ73" i="56"/>
  <c r="AS76" i="56"/>
  <c r="AS75" i="56"/>
  <c r="AS74" i="56"/>
  <c r="AS73" i="56"/>
  <c r="F198" i="56"/>
  <c r="AL135" i="56"/>
  <c r="AO28" i="56"/>
  <c r="L28" i="56"/>
  <c r="EK174" i="56"/>
  <c r="EL174" i="56" s="1"/>
  <c r="E220" i="56"/>
  <c r="AQ50" i="56"/>
  <c r="EK131" i="56"/>
  <c r="EN131" i="56"/>
  <c r="EL135" i="56"/>
  <c r="EM131" i="56"/>
  <c r="EL131" i="56"/>
  <c r="M45" i="56"/>
  <c r="F193" i="56"/>
  <c r="AO23" i="56"/>
  <c r="L23" i="56"/>
  <c r="H135" i="56"/>
  <c r="CO174" i="56"/>
  <c r="CP174" i="56" s="1"/>
  <c r="E194" i="56"/>
  <c r="AQ24" i="56"/>
  <c r="CD135" i="56"/>
  <c r="CF131" i="56"/>
  <c r="CC131" i="56"/>
  <c r="CE131" i="56"/>
  <c r="CD131" i="56"/>
  <c r="M35" i="56"/>
  <c r="AZ135" i="56"/>
  <c r="AY131" i="56"/>
  <c r="BB131" i="56"/>
  <c r="BA131" i="56"/>
  <c r="AZ131" i="56"/>
  <c r="DG172" i="56"/>
  <c r="DH172" i="56" s="1"/>
  <c r="DG166" i="56"/>
  <c r="DH166" i="56" s="1"/>
  <c r="BK172" i="56"/>
  <c r="BL172" i="56" s="1"/>
  <c r="BK166" i="56"/>
  <c r="BL166" i="56" s="1"/>
  <c r="AM172" i="56"/>
  <c r="AN172" i="56" s="1"/>
  <c r="AM166" i="56"/>
  <c r="AN166" i="56" s="1"/>
  <c r="BE172" i="56"/>
  <c r="BF172" i="56" s="1"/>
  <c r="BE166" i="56"/>
  <c r="BF166" i="56" s="1"/>
  <c r="AS172" i="56"/>
  <c r="AT172" i="56" s="1"/>
  <c r="AS166" i="56"/>
  <c r="AT166" i="56" s="1"/>
  <c r="EK172" i="56"/>
  <c r="EL172" i="56" s="1"/>
  <c r="EK166" i="56"/>
  <c r="EL166" i="56" s="1"/>
  <c r="AY172" i="56"/>
  <c r="AZ172" i="56" s="1"/>
  <c r="AY166" i="56"/>
  <c r="AZ166" i="56" s="1"/>
  <c r="EQ172" i="56"/>
  <c r="ER172" i="56" s="1"/>
  <c r="EQ166" i="56"/>
  <c r="ER166" i="56" s="1"/>
  <c r="U170" i="56"/>
  <c r="V170" i="56" s="1"/>
  <c r="U163" i="56"/>
  <c r="V163" i="56" s="1"/>
  <c r="U158" i="56"/>
  <c r="V158" i="56" s="1"/>
  <c r="U176" i="56"/>
  <c r="V176" i="56" s="1"/>
  <c r="AS170" i="56"/>
  <c r="AT170" i="56" s="1"/>
  <c r="AS176" i="56"/>
  <c r="AT176" i="56" s="1"/>
  <c r="AS163" i="56"/>
  <c r="AT163" i="56" s="1"/>
  <c r="AS158" i="56"/>
  <c r="AT158" i="56" s="1"/>
  <c r="AG170" i="56"/>
  <c r="AH170" i="56" s="1"/>
  <c r="AG176" i="56"/>
  <c r="AH176" i="56" s="1"/>
  <c r="AG163" i="56"/>
  <c r="AH163" i="56" s="1"/>
  <c r="AG158" i="56"/>
  <c r="AH158" i="56" s="1"/>
  <c r="DY176" i="56"/>
  <c r="DZ176" i="56" s="1"/>
  <c r="DY170" i="56"/>
  <c r="DZ170" i="56" s="1"/>
  <c r="DY163" i="56"/>
  <c r="DZ163" i="56" s="1"/>
  <c r="DY158" i="56"/>
  <c r="DZ158" i="56" s="1"/>
  <c r="O176" i="56"/>
  <c r="P176" i="56" s="1"/>
  <c r="O170" i="56"/>
  <c r="P170" i="56" s="1"/>
  <c r="O158" i="56"/>
  <c r="P158" i="56" s="1"/>
  <c r="O163" i="56"/>
  <c r="P163" i="56" s="1"/>
  <c r="BK176" i="56"/>
  <c r="BL176" i="56" s="1"/>
  <c r="BK170" i="56"/>
  <c r="BL170" i="56" s="1"/>
  <c r="BK158" i="56"/>
  <c r="BL158" i="56" s="1"/>
  <c r="BK163" i="56"/>
  <c r="BL163" i="56" s="1"/>
  <c r="DG176" i="56"/>
  <c r="DH176" i="56" s="1"/>
  <c r="DG170" i="56"/>
  <c r="DH170" i="56" s="1"/>
  <c r="DG158" i="56"/>
  <c r="DH158" i="56" s="1"/>
  <c r="DG163" i="56"/>
  <c r="DH163" i="56" s="1"/>
  <c r="FC176" i="56"/>
  <c r="FD176" i="56" s="1"/>
  <c r="FC170" i="56"/>
  <c r="FD170" i="56" s="1"/>
  <c r="FC158" i="56"/>
  <c r="FD158" i="56" s="1"/>
  <c r="FC163" i="56"/>
  <c r="FD163" i="56" s="1"/>
  <c r="BE64" i="56"/>
  <c r="AA64" i="56"/>
  <c r="FU64" i="56"/>
  <c r="EQ64" i="56"/>
  <c r="CO64" i="56"/>
  <c r="O64" i="56"/>
  <c r="DG64" i="56"/>
  <c r="BX135" i="56"/>
  <c r="BZ131" i="56"/>
  <c r="BY131" i="56"/>
  <c r="BX131" i="56"/>
  <c r="BW131" i="56"/>
  <c r="AM131" i="56"/>
  <c r="AN135" i="56"/>
  <c r="AP131" i="56"/>
  <c r="AO131" i="56"/>
  <c r="AN131" i="56"/>
  <c r="M28" i="56"/>
  <c r="EW131" i="56"/>
  <c r="EX135" i="56"/>
  <c r="EZ131" i="56"/>
  <c r="EY131" i="56"/>
  <c r="M47" i="56"/>
  <c r="EX131" i="56"/>
  <c r="BQ167" i="56"/>
  <c r="BR167" i="56" s="1"/>
  <c r="BQ174" i="56"/>
  <c r="BR174" i="56" s="1"/>
  <c r="AG174" i="56"/>
  <c r="AH174" i="56" s="1"/>
  <c r="AG167" i="56"/>
  <c r="AH167" i="56" s="1"/>
  <c r="DY174" i="56"/>
  <c r="DZ174" i="56" s="1"/>
  <c r="DY167" i="56"/>
  <c r="DZ167" i="56" s="1"/>
  <c r="O174" i="56"/>
  <c r="P174" i="56" s="1"/>
  <c r="O167" i="56"/>
  <c r="P167" i="56" s="1"/>
  <c r="BK174" i="56"/>
  <c r="BL174" i="56" s="1"/>
  <c r="BK167" i="56"/>
  <c r="BL167" i="56" s="1"/>
  <c r="DG174" i="56"/>
  <c r="DH174" i="56" s="1"/>
  <c r="DG167" i="56"/>
  <c r="DH167" i="56" s="1"/>
  <c r="FC174" i="56"/>
  <c r="FD174" i="56" s="1"/>
  <c r="FC167" i="56"/>
  <c r="FD167" i="56" s="1"/>
  <c r="CC76" i="56"/>
  <c r="CC75" i="56"/>
  <c r="CC74" i="56"/>
  <c r="CC73" i="56"/>
  <c r="FU76" i="56"/>
  <c r="FU75" i="56"/>
  <c r="FU74" i="56"/>
  <c r="FU73" i="56"/>
  <c r="BW76" i="56"/>
  <c r="BW74" i="56"/>
  <c r="BW75" i="56"/>
  <c r="BW73" i="56"/>
  <c r="FO76" i="56"/>
  <c r="FO74" i="56"/>
  <c r="FO75" i="56"/>
  <c r="FO73" i="56"/>
  <c r="CO76" i="56"/>
  <c r="CO75" i="56"/>
  <c r="CO74" i="56"/>
  <c r="CO73" i="56"/>
  <c r="BF135" i="56"/>
  <c r="BH131" i="56"/>
  <c r="BE131" i="56"/>
  <c r="BG131" i="56"/>
  <c r="BF131" i="56"/>
  <c r="M31" i="56"/>
  <c r="CI75" i="56"/>
  <c r="CI73" i="56"/>
  <c r="CI76" i="56"/>
  <c r="CI74" i="56"/>
  <c r="E219" i="56"/>
  <c r="AQ49" i="56"/>
  <c r="E215" i="56"/>
  <c r="AQ45" i="56"/>
  <c r="B45" i="56"/>
  <c r="B41" i="56"/>
  <c r="B37" i="56"/>
  <c r="B33" i="56"/>
  <c r="E213" i="56"/>
  <c r="AQ43" i="56"/>
  <c r="E209" i="56"/>
  <c r="DP131" i="56"/>
  <c r="DO131" i="56"/>
  <c r="DN131" i="56"/>
  <c r="DN135" i="56"/>
  <c r="DM131" i="56"/>
  <c r="M41" i="56"/>
  <c r="E221" i="56"/>
  <c r="AQ51" i="56"/>
  <c r="F197" i="56"/>
  <c r="AF135" i="56"/>
  <c r="AO27" i="56"/>
  <c r="L27" i="56"/>
  <c r="DB135" i="56"/>
  <c r="DD131" i="56"/>
  <c r="DA131" i="56"/>
  <c r="DC131" i="56"/>
  <c r="DB131" i="56"/>
  <c r="M39" i="56"/>
  <c r="V156" i="56"/>
  <c r="V155" i="56"/>
  <c r="V154" i="56"/>
  <c r="V153" i="56"/>
  <c r="V149" i="56"/>
  <c r="V148" i="56"/>
  <c r="V147" i="56"/>
  <c r="V146" i="56"/>
  <c r="DY172" i="56"/>
  <c r="DZ172" i="56" s="1"/>
  <c r="DY166" i="56"/>
  <c r="DZ166" i="56" s="1"/>
  <c r="FC172" i="56"/>
  <c r="FD172" i="56" s="1"/>
  <c r="FC166" i="56"/>
  <c r="FD166" i="56" s="1"/>
  <c r="CI172" i="56"/>
  <c r="CJ172" i="56" s="1"/>
  <c r="CI166" i="56"/>
  <c r="CJ166" i="56" s="1"/>
  <c r="DA172" i="56"/>
  <c r="DB172" i="56" s="1"/>
  <c r="DA166" i="56"/>
  <c r="DB166" i="56" s="1"/>
  <c r="BQ172" i="56"/>
  <c r="BR172" i="56" s="1"/>
  <c r="BQ166" i="56"/>
  <c r="BR166" i="56" s="1"/>
  <c r="FI172" i="56"/>
  <c r="FJ172" i="56" s="1"/>
  <c r="FI166" i="56"/>
  <c r="FJ166" i="56" s="1"/>
  <c r="BW172" i="56"/>
  <c r="BX172" i="56" s="1"/>
  <c r="BW166" i="56"/>
  <c r="BX166" i="56" s="1"/>
  <c r="FO172" i="56"/>
  <c r="FP172" i="56" s="1"/>
  <c r="FO166" i="56"/>
  <c r="FP166" i="56" s="1"/>
  <c r="DM176" i="56"/>
  <c r="DN176" i="56" s="1"/>
  <c r="DM170" i="56"/>
  <c r="DN170" i="56" s="1"/>
  <c r="DM163" i="56"/>
  <c r="DN163" i="56" s="1"/>
  <c r="DM158" i="56"/>
  <c r="DN158" i="56" s="1"/>
  <c r="CO176" i="56"/>
  <c r="CP176" i="56" s="1"/>
  <c r="CO170" i="56"/>
  <c r="CP170" i="56" s="1"/>
  <c r="CO163" i="56"/>
  <c r="CP163" i="56" s="1"/>
  <c r="CO158" i="56"/>
  <c r="CP158" i="56" s="1"/>
  <c r="BE170" i="56"/>
  <c r="BF170" i="56" s="1"/>
  <c r="BE176" i="56"/>
  <c r="BF176" i="56" s="1"/>
  <c r="BE163" i="56"/>
  <c r="BF163" i="56" s="1"/>
  <c r="BE158" i="56"/>
  <c r="BF158" i="56" s="1"/>
  <c r="EW176" i="56"/>
  <c r="EX176" i="56" s="1"/>
  <c r="EW170" i="56"/>
  <c r="EX170" i="56" s="1"/>
  <c r="EW163" i="56"/>
  <c r="EX163" i="56" s="1"/>
  <c r="EW158" i="56"/>
  <c r="EX158" i="56" s="1"/>
  <c r="AA176" i="56"/>
  <c r="AB176" i="56" s="1"/>
  <c r="AA170" i="56"/>
  <c r="AB170" i="56" s="1"/>
  <c r="AA163" i="56"/>
  <c r="AB163" i="56" s="1"/>
  <c r="AA158" i="56"/>
  <c r="AB158" i="56" s="1"/>
  <c r="BW176" i="56"/>
  <c r="BX176" i="56" s="1"/>
  <c r="BW170" i="56"/>
  <c r="BX170" i="56" s="1"/>
  <c r="BW163" i="56"/>
  <c r="BX163" i="56" s="1"/>
  <c r="BW158" i="56"/>
  <c r="BX158" i="56" s="1"/>
  <c r="DS176" i="56"/>
  <c r="DT176" i="56" s="1"/>
  <c r="DS170" i="56"/>
  <c r="DT170" i="56" s="1"/>
  <c r="DS163" i="56"/>
  <c r="DT163" i="56" s="1"/>
  <c r="DS158" i="56"/>
  <c r="DT158" i="56" s="1"/>
  <c r="FO176" i="56"/>
  <c r="FP176" i="56" s="1"/>
  <c r="FO170" i="56"/>
  <c r="FP170" i="56" s="1"/>
  <c r="FO163" i="56"/>
  <c r="FP163" i="56" s="1"/>
  <c r="FO158" i="56"/>
  <c r="FP158" i="56" s="1"/>
  <c r="I64" i="56"/>
  <c r="BW64" i="56"/>
  <c r="AG64" i="56"/>
  <c r="C64" i="56"/>
  <c r="U64" i="56"/>
  <c r="DM64" i="56"/>
  <c r="AM64" i="56"/>
  <c r="EE64" i="56"/>
  <c r="F199" i="56"/>
  <c r="AR135" i="56"/>
  <c r="AO29" i="56"/>
  <c r="L29" i="56"/>
  <c r="O131" i="56"/>
  <c r="R131" i="56"/>
  <c r="P135" i="56"/>
  <c r="Q131" i="56"/>
  <c r="P131" i="56"/>
  <c r="M24" i="56"/>
  <c r="FI131" i="56"/>
  <c r="FL131" i="56"/>
  <c r="FK131" i="56"/>
  <c r="FJ131" i="56"/>
  <c r="FJ135" i="56"/>
  <c r="M49" i="56"/>
  <c r="DM174" i="56"/>
  <c r="DN174" i="56" s="1"/>
  <c r="DM167" i="56"/>
  <c r="DN167" i="56" s="1"/>
  <c r="BE174" i="56"/>
  <c r="BF174" i="56" s="1"/>
  <c r="BE167" i="56"/>
  <c r="BF167" i="56" s="1"/>
  <c r="EW174" i="56"/>
  <c r="EX174" i="56" s="1"/>
  <c r="EW167" i="56"/>
  <c r="EX167" i="56" s="1"/>
  <c r="AA174" i="56"/>
  <c r="AB174" i="56" s="1"/>
  <c r="AA167" i="56"/>
  <c r="AB167" i="56" s="1"/>
  <c r="BW174" i="56"/>
  <c r="BX174" i="56" s="1"/>
  <c r="BW167" i="56"/>
  <c r="BX167" i="56" s="1"/>
  <c r="DS174" i="56"/>
  <c r="DT174" i="56" s="1"/>
  <c r="DS167" i="56"/>
  <c r="DT167" i="56" s="1"/>
  <c r="FO174" i="56"/>
  <c r="FP174" i="56" s="1"/>
  <c r="FO167" i="56"/>
  <c r="FP167" i="56" s="1"/>
  <c r="I76" i="56"/>
  <c r="I75" i="56"/>
  <c r="I74" i="56"/>
  <c r="I73" i="56"/>
  <c r="DA76" i="56"/>
  <c r="DA75" i="56"/>
  <c r="DA74" i="56"/>
  <c r="DA73" i="56"/>
  <c r="C76" i="56"/>
  <c r="C74" i="56"/>
  <c r="C75" i="56"/>
  <c r="C73" i="56"/>
  <c r="CU76" i="56"/>
  <c r="CU74" i="56"/>
  <c r="CU75" i="56"/>
  <c r="CU73" i="56"/>
  <c r="E218" i="56"/>
  <c r="AQ48" i="56"/>
  <c r="AH135" i="56"/>
  <c r="AG131" i="56"/>
  <c r="AJ131" i="56"/>
  <c r="AI131" i="56"/>
  <c r="AH131" i="56"/>
  <c r="M27" i="56"/>
  <c r="AS174" i="56"/>
  <c r="AT174" i="56" s="1"/>
  <c r="BT131" i="56"/>
  <c r="BS131" i="56"/>
  <c r="BR131" i="56"/>
  <c r="M33" i="56"/>
  <c r="BR135" i="56"/>
  <c r="BQ131" i="56"/>
  <c r="F201" i="56"/>
  <c r="BD135" i="56"/>
  <c r="AO31" i="56"/>
  <c r="L31" i="56"/>
  <c r="DZ135" i="56"/>
  <c r="EB131" i="56"/>
  <c r="DY131" i="56"/>
  <c r="M43" i="56"/>
  <c r="EA131" i="56"/>
  <c r="DZ131" i="56"/>
  <c r="D135" i="56"/>
  <c r="C131" i="56"/>
  <c r="F131" i="56"/>
  <c r="E131" i="56"/>
  <c r="D131" i="56"/>
  <c r="M25" i="56"/>
  <c r="O172" i="56"/>
  <c r="P172" i="56" s="1"/>
  <c r="O166" i="56"/>
  <c r="P166" i="56" s="1"/>
  <c r="CC172" i="56"/>
  <c r="CD172" i="56" s="1"/>
  <c r="CC166" i="56"/>
  <c r="CD166" i="56" s="1"/>
  <c r="EE172" i="56"/>
  <c r="EF172" i="56" s="1"/>
  <c r="EE166" i="56"/>
  <c r="EF166" i="56" s="1"/>
  <c r="EW172" i="56"/>
  <c r="EX172" i="56" s="1"/>
  <c r="EW166" i="56"/>
  <c r="EX166" i="56" s="1"/>
  <c r="CO172" i="56"/>
  <c r="CP172" i="56" s="1"/>
  <c r="CO166" i="56"/>
  <c r="CP166" i="56" s="1"/>
  <c r="C172" i="56"/>
  <c r="D172" i="56" s="1"/>
  <c r="C166" i="56"/>
  <c r="D166" i="56" s="1"/>
  <c r="CU172" i="56"/>
  <c r="CV172" i="56" s="1"/>
  <c r="CU166" i="56"/>
  <c r="CV166" i="56" s="1"/>
  <c r="BQ170" i="56"/>
  <c r="BR170" i="56" s="1"/>
  <c r="BQ176" i="56"/>
  <c r="BR176" i="56" s="1"/>
  <c r="BQ163" i="56"/>
  <c r="BR163" i="56" s="1"/>
  <c r="BQ158" i="56"/>
  <c r="BR158" i="56" s="1"/>
  <c r="EK176" i="56"/>
  <c r="EL176" i="56" s="1"/>
  <c r="EK170" i="56"/>
  <c r="EL170" i="56" s="1"/>
  <c r="EK163" i="56"/>
  <c r="EL163" i="56" s="1"/>
  <c r="EK158" i="56"/>
  <c r="EL158" i="56" s="1"/>
  <c r="CC176" i="56"/>
  <c r="CD176" i="56" s="1"/>
  <c r="CC170" i="56"/>
  <c r="CD170" i="56" s="1"/>
  <c r="CC163" i="56"/>
  <c r="CD163" i="56" s="1"/>
  <c r="CC158" i="56"/>
  <c r="CD158" i="56" s="1"/>
  <c r="FU176" i="56"/>
  <c r="FV176" i="56" s="1"/>
  <c r="FU170" i="56"/>
  <c r="FV170" i="56" s="1"/>
  <c r="FU163" i="56"/>
  <c r="FV163" i="56" s="1"/>
  <c r="FU158" i="56"/>
  <c r="FV158" i="56" s="1"/>
  <c r="AM176" i="56"/>
  <c r="AN176" i="56" s="1"/>
  <c r="AM170" i="56"/>
  <c r="AN170" i="56" s="1"/>
  <c r="AM158" i="56"/>
  <c r="AN158" i="56" s="1"/>
  <c r="AM163" i="56"/>
  <c r="AN163" i="56" s="1"/>
  <c r="CI176" i="56"/>
  <c r="CJ176" i="56" s="1"/>
  <c r="CI170" i="56"/>
  <c r="CJ170" i="56" s="1"/>
  <c r="CI158" i="56"/>
  <c r="CJ158" i="56" s="1"/>
  <c r="CI163" i="56"/>
  <c r="CJ163" i="56" s="1"/>
  <c r="EE176" i="56"/>
  <c r="EF176" i="56" s="1"/>
  <c r="EE170" i="56"/>
  <c r="EF170" i="56" s="1"/>
  <c r="EE158" i="56"/>
  <c r="EF158" i="56" s="1"/>
  <c r="EE163" i="56"/>
  <c r="EF163" i="56" s="1"/>
  <c r="EW64" i="56"/>
  <c r="DS64" i="56"/>
  <c r="CC64" i="56"/>
  <c r="AY64" i="56"/>
  <c r="AS64" i="56"/>
  <c r="EK64" i="56"/>
  <c r="BK64" i="56"/>
  <c r="FD131" i="55"/>
  <c r="FC131" i="55"/>
  <c r="FF131" i="55"/>
  <c r="FE131" i="55"/>
  <c r="FD135" i="55"/>
  <c r="M48" i="55"/>
  <c r="BQ76" i="55"/>
  <c r="BQ75" i="55"/>
  <c r="BQ74" i="55"/>
  <c r="BQ73" i="55"/>
  <c r="FP64" i="55"/>
  <c r="AZ64" i="55"/>
  <c r="AB64" i="55"/>
  <c r="ER64" i="55"/>
  <c r="DT64" i="55"/>
  <c r="CV64" i="55"/>
  <c r="BX64" i="55"/>
  <c r="D64" i="55"/>
  <c r="E220" i="55"/>
  <c r="AQ50" i="55"/>
  <c r="E218" i="55"/>
  <c r="AQ48" i="55"/>
  <c r="DT131" i="55"/>
  <c r="DT135" i="55"/>
  <c r="DS131" i="55"/>
  <c r="DV131" i="55"/>
  <c r="DU131" i="55"/>
  <c r="BX131" i="55"/>
  <c r="BX135" i="55"/>
  <c r="BW131" i="55"/>
  <c r="BZ131" i="55"/>
  <c r="BY131" i="55"/>
  <c r="M34" i="55"/>
  <c r="D156" i="55"/>
  <c r="CU76" i="55"/>
  <c r="CU75" i="55"/>
  <c r="CU74" i="55"/>
  <c r="CU73" i="55"/>
  <c r="C76" i="55"/>
  <c r="C75" i="55"/>
  <c r="C73" i="55"/>
  <c r="C74" i="55"/>
  <c r="EE64" i="55"/>
  <c r="CI64" i="55"/>
  <c r="AM64" i="55"/>
  <c r="DA76" i="55"/>
  <c r="DA75" i="55"/>
  <c r="DA74" i="55"/>
  <c r="DA73" i="55"/>
  <c r="CI76" i="55"/>
  <c r="CI75" i="55"/>
  <c r="CI74" i="55"/>
  <c r="CI73" i="55"/>
  <c r="FO64" i="55"/>
  <c r="DS64" i="55"/>
  <c r="BW64" i="55"/>
  <c r="AA64" i="55"/>
  <c r="AX135" i="55"/>
  <c r="AT135" i="55"/>
  <c r="AT131" i="55"/>
  <c r="AS131" i="55"/>
  <c r="AV131" i="55"/>
  <c r="AU131" i="55"/>
  <c r="CI172" i="55"/>
  <c r="CJ172" i="55" s="1"/>
  <c r="CI166" i="55"/>
  <c r="CJ166" i="55" s="1"/>
  <c r="CO166" i="55"/>
  <c r="CP166" i="55" s="1"/>
  <c r="CO172" i="55"/>
  <c r="CP172" i="55" s="1"/>
  <c r="DG172" i="55"/>
  <c r="DH172" i="55" s="1"/>
  <c r="DG166" i="55"/>
  <c r="DH166" i="55" s="1"/>
  <c r="DM166" i="55"/>
  <c r="DN166" i="55" s="1"/>
  <c r="DM172" i="55"/>
  <c r="DN172" i="55" s="1"/>
  <c r="AY172" i="55"/>
  <c r="AZ172" i="55" s="1"/>
  <c r="AY166" i="55"/>
  <c r="AZ166" i="55" s="1"/>
  <c r="EQ172" i="55"/>
  <c r="ER172" i="55" s="1"/>
  <c r="EQ166" i="55"/>
  <c r="ER166" i="55" s="1"/>
  <c r="BE166" i="55"/>
  <c r="BF166" i="55" s="1"/>
  <c r="BE172" i="55"/>
  <c r="BF172" i="55" s="1"/>
  <c r="EW166" i="55"/>
  <c r="EX166" i="55" s="1"/>
  <c r="EW172" i="55"/>
  <c r="EX172" i="55" s="1"/>
  <c r="U176" i="55"/>
  <c r="V176" i="55" s="1"/>
  <c r="U170" i="55"/>
  <c r="V170" i="55" s="1"/>
  <c r="U163" i="55"/>
  <c r="V163" i="55" s="1"/>
  <c r="U158" i="55"/>
  <c r="V158" i="55" s="1"/>
  <c r="BE176" i="55"/>
  <c r="BF176" i="55" s="1"/>
  <c r="BE170" i="55"/>
  <c r="BF170" i="55" s="1"/>
  <c r="BE163" i="55"/>
  <c r="BF163" i="55" s="1"/>
  <c r="BE158" i="55"/>
  <c r="BF158" i="55" s="1"/>
  <c r="EK176" i="55"/>
  <c r="EL176" i="55" s="1"/>
  <c r="EK170" i="55"/>
  <c r="EL170" i="55" s="1"/>
  <c r="EK163" i="55"/>
  <c r="EL163" i="55" s="1"/>
  <c r="EK158" i="55"/>
  <c r="EL158" i="55" s="1"/>
  <c r="FU176" i="55"/>
  <c r="FV176" i="55" s="1"/>
  <c r="FU170" i="55"/>
  <c r="FV170" i="55" s="1"/>
  <c r="FU163" i="55"/>
  <c r="FV163" i="55" s="1"/>
  <c r="FU158" i="55"/>
  <c r="FV158" i="55" s="1"/>
  <c r="AM176" i="55"/>
  <c r="AN176" i="55" s="1"/>
  <c r="AM170" i="55"/>
  <c r="AN170" i="55" s="1"/>
  <c r="AM163" i="55"/>
  <c r="AN163" i="55" s="1"/>
  <c r="AM158" i="55"/>
  <c r="AN158" i="55" s="1"/>
  <c r="CI176" i="55"/>
  <c r="CJ176" i="55" s="1"/>
  <c r="CI170" i="55"/>
  <c r="CJ170" i="55" s="1"/>
  <c r="CI163" i="55"/>
  <c r="CJ163" i="55" s="1"/>
  <c r="CI158" i="55"/>
  <c r="CJ158" i="55" s="1"/>
  <c r="FI176" i="55"/>
  <c r="FJ176" i="55" s="1"/>
  <c r="FI170" i="55"/>
  <c r="FJ170" i="55" s="1"/>
  <c r="FI163" i="55"/>
  <c r="FJ163" i="55" s="1"/>
  <c r="FI158" i="55"/>
  <c r="FJ158" i="55" s="1"/>
  <c r="I76" i="55"/>
  <c r="I75" i="55"/>
  <c r="I73" i="55"/>
  <c r="I74" i="55"/>
  <c r="CC167" i="55"/>
  <c r="CD167" i="55" s="1"/>
  <c r="CC174" i="55"/>
  <c r="CD174" i="55" s="1"/>
  <c r="I174" i="55"/>
  <c r="J174" i="55" s="1"/>
  <c r="I167" i="55"/>
  <c r="J167" i="55" s="1"/>
  <c r="BQ174" i="55"/>
  <c r="BR174" i="55" s="1"/>
  <c r="BQ167" i="55"/>
  <c r="BR167" i="55" s="1"/>
  <c r="FI174" i="55"/>
  <c r="FJ174" i="55" s="1"/>
  <c r="FI167" i="55"/>
  <c r="FJ167" i="55" s="1"/>
  <c r="AM174" i="55"/>
  <c r="AN174" i="55" s="1"/>
  <c r="AM167" i="55"/>
  <c r="AN167" i="55" s="1"/>
  <c r="CI174" i="55"/>
  <c r="CJ174" i="55" s="1"/>
  <c r="CI167" i="55"/>
  <c r="CJ167" i="55" s="1"/>
  <c r="EE174" i="55"/>
  <c r="EF174" i="55" s="1"/>
  <c r="EE167" i="55"/>
  <c r="EF167" i="55" s="1"/>
  <c r="BR135" i="55"/>
  <c r="BR131" i="55"/>
  <c r="BQ131" i="55"/>
  <c r="BT131" i="55"/>
  <c r="BS131" i="55"/>
  <c r="F197" i="55"/>
  <c r="AF135" i="55"/>
  <c r="AO27" i="55"/>
  <c r="L27" i="55"/>
  <c r="DZ131" i="55"/>
  <c r="DY131" i="55"/>
  <c r="DZ135" i="55"/>
  <c r="EB131" i="55"/>
  <c r="EA131" i="55"/>
  <c r="M43" i="55"/>
  <c r="DH131" i="55"/>
  <c r="DG131" i="55"/>
  <c r="DJ131" i="55"/>
  <c r="DI131" i="55"/>
  <c r="DH135" i="55"/>
  <c r="M40" i="55"/>
  <c r="DS76" i="55"/>
  <c r="DS75" i="55"/>
  <c r="DS74" i="55"/>
  <c r="DS73" i="55"/>
  <c r="AA76" i="55"/>
  <c r="AA75" i="55"/>
  <c r="AA73" i="55"/>
  <c r="AA74" i="55"/>
  <c r="F198" i="55"/>
  <c r="AL135" i="55"/>
  <c r="AO28" i="55"/>
  <c r="L28" i="55"/>
  <c r="CC76" i="55"/>
  <c r="CC75" i="55"/>
  <c r="CC74" i="55"/>
  <c r="CC73" i="55"/>
  <c r="DG76" i="55"/>
  <c r="DG75" i="55"/>
  <c r="DG74" i="55"/>
  <c r="DG73" i="55"/>
  <c r="O76" i="55"/>
  <c r="O75" i="55"/>
  <c r="O74" i="55"/>
  <c r="O73" i="55"/>
  <c r="EE172" i="55"/>
  <c r="EF172" i="55" s="1"/>
  <c r="EE166" i="55"/>
  <c r="EF166" i="55" s="1"/>
  <c r="EK166" i="55"/>
  <c r="EL166" i="55" s="1"/>
  <c r="EK172" i="55"/>
  <c r="EL172" i="55" s="1"/>
  <c r="FC172" i="55"/>
  <c r="FD172" i="55" s="1"/>
  <c r="FC166" i="55"/>
  <c r="FD166" i="55" s="1"/>
  <c r="FI166" i="55"/>
  <c r="FJ166" i="55" s="1"/>
  <c r="FI172" i="55"/>
  <c r="FJ172" i="55" s="1"/>
  <c r="BW172" i="55"/>
  <c r="BX172" i="55" s="1"/>
  <c r="BW166" i="55"/>
  <c r="BX166" i="55" s="1"/>
  <c r="FO172" i="55"/>
  <c r="FP172" i="55" s="1"/>
  <c r="FO166" i="55"/>
  <c r="FP166" i="55" s="1"/>
  <c r="CC166" i="55"/>
  <c r="CD166" i="55" s="1"/>
  <c r="CC172" i="55"/>
  <c r="CD172" i="55" s="1"/>
  <c r="FU166" i="55"/>
  <c r="FV166" i="55" s="1"/>
  <c r="FU172" i="55"/>
  <c r="FV172" i="55" s="1"/>
  <c r="DS176" i="55"/>
  <c r="DT176" i="55" s="1"/>
  <c r="DS170" i="55"/>
  <c r="DT170" i="55" s="1"/>
  <c r="DS163" i="55"/>
  <c r="DT163" i="55" s="1"/>
  <c r="DS158" i="55"/>
  <c r="DT158" i="55" s="1"/>
  <c r="FO176" i="55"/>
  <c r="FP176" i="55" s="1"/>
  <c r="FO170" i="55"/>
  <c r="FP170" i="55" s="1"/>
  <c r="FO163" i="55"/>
  <c r="FP163" i="55" s="1"/>
  <c r="FO158" i="55"/>
  <c r="FP158" i="55" s="1"/>
  <c r="DG176" i="55"/>
  <c r="DH176" i="55" s="1"/>
  <c r="DG170" i="55"/>
  <c r="DH170" i="55" s="1"/>
  <c r="DG163" i="55"/>
  <c r="DH163" i="55" s="1"/>
  <c r="DG158" i="55"/>
  <c r="DH158" i="55" s="1"/>
  <c r="C176" i="55"/>
  <c r="D176" i="55" s="1"/>
  <c r="C170" i="55"/>
  <c r="D170" i="55" s="1"/>
  <c r="C163" i="55"/>
  <c r="D163" i="55" s="1"/>
  <c r="C158" i="55"/>
  <c r="D158" i="55" s="1"/>
  <c r="AY176" i="55"/>
  <c r="AZ176" i="55" s="1"/>
  <c r="AY170" i="55"/>
  <c r="AZ170" i="55" s="1"/>
  <c r="AY163" i="55"/>
  <c r="AZ163" i="55" s="1"/>
  <c r="AY158" i="55"/>
  <c r="AZ158" i="55" s="1"/>
  <c r="CU176" i="55"/>
  <c r="CV176" i="55" s="1"/>
  <c r="CU170" i="55"/>
  <c r="CV170" i="55" s="1"/>
  <c r="CU163" i="55"/>
  <c r="CV163" i="55" s="1"/>
  <c r="CU158" i="55"/>
  <c r="CV158" i="55" s="1"/>
  <c r="DA176" i="55"/>
  <c r="DB176" i="55" s="1"/>
  <c r="DA170" i="55"/>
  <c r="DB170" i="55" s="1"/>
  <c r="DA163" i="55"/>
  <c r="DB163" i="55" s="1"/>
  <c r="DA158" i="55"/>
  <c r="DB158" i="55" s="1"/>
  <c r="DY174" i="55"/>
  <c r="DZ174" i="55" s="1"/>
  <c r="DY167" i="55"/>
  <c r="DZ167" i="55" s="1"/>
  <c r="DA174" i="55"/>
  <c r="DB174" i="55" s="1"/>
  <c r="DA167" i="55"/>
  <c r="DB167" i="55" s="1"/>
  <c r="CO174" i="55"/>
  <c r="CP174" i="55" s="1"/>
  <c r="CO167" i="55"/>
  <c r="CP167" i="55" s="1"/>
  <c r="C174" i="55"/>
  <c r="D174" i="55" s="1"/>
  <c r="C167" i="55"/>
  <c r="D167" i="55" s="1"/>
  <c r="AY174" i="55"/>
  <c r="AZ174" i="55" s="1"/>
  <c r="AY167" i="55"/>
  <c r="AZ167" i="55" s="1"/>
  <c r="CU174" i="55"/>
  <c r="CV174" i="55" s="1"/>
  <c r="CU167" i="55"/>
  <c r="CV167" i="55" s="1"/>
  <c r="EQ174" i="55"/>
  <c r="ER174" i="55" s="1"/>
  <c r="EQ167" i="55"/>
  <c r="ER167" i="55" s="1"/>
  <c r="CP135" i="55"/>
  <c r="CP131" i="55"/>
  <c r="CO131" i="55"/>
  <c r="CR131" i="55"/>
  <c r="CQ131" i="55"/>
  <c r="F201" i="55"/>
  <c r="BD135" i="55"/>
  <c r="AO31" i="55"/>
  <c r="L31" i="55"/>
  <c r="DB131" i="55"/>
  <c r="DA131" i="55"/>
  <c r="DB135" i="55"/>
  <c r="DD131" i="55"/>
  <c r="DC131" i="55"/>
  <c r="M39" i="55"/>
  <c r="EX131" i="55"/>
  <c r="EW131" i="55"/>
  <c r="EX135" i="55"/>
  <c r="EZ131" i="55"/>
  <c r="EY131" i="55"/>
  <c r="M47" i="55"/>
  <c r="CO76" i="55"/>
  <c r="CO75" i="55"/>
  <c r="CO74" i="55"/>
  <c r="CO73" i="55"/>
  <c r="BL131" i="55"/>
  <c r="BK131" i="55"/>
  <c r="BN131" i="55"/>
  <c r="BL135" i="55"/>
  <c r="BM131" i="55"/>
  <c r="M32" i="55"/>
  <c r="AH131" i="55"/>
  <c r="AG131" i="55"/>
  <c r="AH135" i="55"/>
  <c r="AJ131" i="55"/>
  <c r="AI131" i="55"/>
  <c r="M27" i="55"/>
  <c r="FU76" i="55"/>
  <c r="FU75" i="55"/>
  <c r="FU74" i="55"/>
  <c r="FU73" i="55"/>
  <c r="DM76" i="55"/>
  <c r="DM75" i="55"/>
  <c r="DM74" i="55"/>
  <c r="DM73" i="55"/>
  <c r="U76" i="55"/>
  <c r="U75" i="55"/>
  <c r="U74" i="55"/>
  <c r="U73" i="55"/>
  <c r="EK64" i="55"/>
  <c r="FI64" i="55"/>
  <c r="DM64" i="55"/>
  <c r="CO64" i="55"/>
  <c r="BQ64" i="55"/>
  <c r="AS64" i="55"/>
  <c r="U64" i="55"/>
  <c r="ER131" i="55"/>
  <c r="ER135" i="55"/>
  <c r="EQ131" i="55"/>
  <c r="ET131" i="55"/>
  <c r="ES131" i="55"/>
  <c r="CV131" i="55"/>
  <c r="CV135" i="55"/>
  <c r="CU131" i="55"/>
  <c r="CX131" i="55"/>
  <c r="CW131" i="55"/>
  <c r="L29" i="55"/>
  <c r="AN131" i="55"/>
  <c r="AM131" i="55"/>
  <c r="AP131" i="55"/>
  <c r="AN135" i="55"/>
  <c r="AO131" i="55"/>
  <c r="M28" i="55"/>
  <c r="AJ20" i="55"/>
  <c r="AE20" i="55"/>
  <c r="Z20" i="55"/>
  <c r="U20" i="55"/>
  <c r="U50" i="55" s="1"/>
  <c r="EQ76" i="55"/>
  <c r="EQ75" i="55"/>
  <c r="EQ74" i="55"/>
  <c r="EQ73" i="55"/>
  <c r="AY76" i="55"/>
  <c r="AY75" i="55"/>
  <c r="AY74" i="55"/>
  <c r="AY73" i="55"/>
  <c r="FC64" i="55"/>
  <c r="DG64" i="55"/>
  <c r="BK64" i="55"/>
  <c r="O64" i="55"/>
  <c r="BF131" i="55"/>
  <c r="BE131" i="55"/>
  <c r="BF135" i="55"/>
  <c r="BH131" i="55"/>
  <c r="BG131" i="55"/>
  <c r="M31" i="55"/>
  <c r="EW76" i="55"/>
  <c r="EW75" i="55"/>
  <c r="EW74" i="55"/>
  <c r="EW73" i="55"/>
  <c r="BE76" i="55"/>
  <c r="BE75" i="55"/>
  <c r="BE74" i="55"/>
  <c r="BE73" i="55"/>
  <c r="EE76" i="55"/>
  <c r="EE75" i="55"/>
  <c r="EE74" i="55"/>
  <c r="EE73" i="55"/>
  <c r="AM76" i="55"/>
  <c r="AM75" i="55"/>
  <c r="AM74" i="55"/>
  <c r="AM73" i="55"/>
  <c r="EQ64" i="55"/>
  <c r="CU64" i="55"/>
  <c r="AY64" i="55"/>
  <c r="C64" i="55"/>
  <c r="AM172" i="55"/>
  <c r="AN172" i="55" s="1"/>
  <c r="AM166" i="55"/>
  <c r="AN166" i="55" s="1"/>
  <c r="O172" i="55"/>
  <c r="P172" i="55" s="1"/>
  <c r="O166" i="55"/>
  <c r="P166" i="55" s="1"/>
  <c r="U166" i="55"/>
  <c r="V166" i="55" s="1"/>
  <c r="U172" i="55"/>
  <c r="V172" i="55" s="1"/>
  <c r="C166" i="55"/>
  <c r="D166" i="55" s="1"/>
  <c r="C172" i="55"/>
  <c r="D172" i="55" s="1"/>
  <c r="CU172" i="55"/>
  <c r="CV172" i="55" s="1"/>
  <c r="CU166" i="55"/>
  <c r="CV166" i="55" s="1"/>
  <c r="I172" i="55"/>
  <c r="J172" i="55" s="1"/>
  <c r="I166" i="55"/>
  <c r="J166" i="55" s="1"/>
  <c r="DA166" i="55"/>
  <c r="DB166" i="55" s="1"/>
  <c r="DA172" i="55"/>
  <c r="DB172" i="55" s="1"/>
  <c r="BQ176" i="55"/>
  <c r="BR176" i="55" s="1"/>
  <c r="BQ170" i="55"/>
  <c r="BR170" i="55" s="1"/>
  <c r="BQ163" i="55"/>
  <c r="BR163" i="55" s="1"/>
  <c r="BQ158" i="55"/>
  <c r="BR158" i="55" s="1"/>
  <c r="AS176" i="55"/>
  <c r="AT176" i="55" s="1"/>
  <c r="AS170" i="55"/>
  <c r="AT170" i="55" s="1"/>
  <c r="AS163" i="55"/>
  <c r="AT163" i="55" s="1"/>
  <c r="AS158" i="55"/>
  <c r="AT158" i="55" s="1"/>
  <c r="AG176" i="55"/>
  <c r="AH176" i="55" s="1"/>
  <c r="AG170" i="55"/>
  <c r="AH170" i="55" s="1"/>
  <c r="AG163" i="55"/>
  <c r="AH163" i="55" s="1"/>
  <c r="AG158" i="55"/>
  <c r="AH158" i="55" s="1"/>
  <c r="DY176" i="55"/>
  <c r="DZ176" i="55" s="1"/>
  <c r="DY170" i="55"/>
  <c r="DZ170" i="55" s="1"/>
  <c r="DY163" i="55"/>
  <c r="DZ163" i="55" s="1"/>
  <c r="DY158" i="55"/>
  <c r="DZ158" i="55" s="1"/>
  <c r="O176" i="55"/>
  <c r="P176" i="55" s="1"/>
  <c r="O170" i="55"/>
  <c r="P170" i="55" s="1"/>
  <c r="O163" i="55"/>
  <c r="P163" i="55" s="1"/>
  <c r="O158" i="55"/>
  <c r="P158" i="55" s="1"/>
  <c r="BK176" i="55"/>
  <c r="BL176" i="55" s="1"/>
  <c r="BK170" i="55"/>
  <c r="BL170" i="55" s="1"/>
  <c r="BK163" i="55"/>
  <c r="BL163" i="55" s="1"/>
  <c r="BK158" i="55"/>
  <c r="BL158" i="55" s="1"/>
  <c r="DM176" i="55"/>
  <c r="DN176" i="55" s="1"/>
  <c r="DM170" i="55"/>
  <c r="DN170" i="55" s="1"/>
  <c r="DM163" i="55"/>
  <c r="DN163" i="55" s="1"/>
  <c r="DM158" i="55"/>
  <c r="DN158" i="55" s="1"/>
  <c r="EE176" i="55"/>
  <c r="EF176" i="55" s="1"/>
  <c r="EE170" i="55"/>
  <c r="EF170" i="55" s="1"/>
  <c r="EE163" i="55"/>
  <c r="EF163" i="55" s="1"/>
  <c r="EE158" i="55"/>
  <c r="EF158" i="55" s="1"/>
  <c r="FU167" i="55"/>
  <c r="FV167" i="55" s="1"/>
  <c r="FU174" i="55"/>
  <c r="FV174" i="55" s="1"/>
  <c r="BE174" i="55"/>
  <c r="BF174" i="55" s="1"/>
  <c r="BE167" i="55"/>
  <c r="BF167" i="55" s="1"/>
  <c r="U174" i="55"/>
  <c r="V174" i="55" s="1"/>
  <c r="U167" i="55"/>
  <c r="V167" i="55" s="1"/>
  <c r="DM174" i="55"/>
  <c r="DN174" i="55" s="1"/>
  <c r="DM167" i="55"/>
  <c r="DN167" i="55" s="1"/>
  <c r="O174" i="55"/>
  <c r="P174" i="55" s="1"/>
  <c r="O167" i="55"/>
  <c r="P167" i="55" s="1"/>
  <c r="BK174" i="55"/>
  <c r="BL174" i="55" s="1"/>
  <c r="BK167" i="55"/>
  <c r="BL167" i="55" s="1"/>
  <c r="DG174" i="55"/>
  <c r="DH174" i="55" s="1"/>
  <c r="DG167" i="55"/>
  <c r="DH167" i="55" s="1"/>
  <c r="FC174" i="55"/>
  <c r="FD174" i="55" s="1"/>
  <c r="FC167" i="55"/>
  <c r="FD167" i="55" s="1"/>
  <c r="EL135" i="55"/>
  <c r="EL131" i="55"/>
  <c r="EK131" i="55"/>
  <c r="EN131" i="55"/>
  <c r="EM131" i="55"/>
  <c r="DN135" i="55"/>
  <c r="DN131" i="55"/>
  <c r="DM131" i="55"/>
  <c r="DP131" i="55"/>
  <c r="DO131" i="55"/>
  <c r="M41" i="55"/>
  <c r="FV131" i="55"/>
  <c r="FU131" i="55"/>
  <c r="FV135" i="55"/>
  <c r="FX131" i="55"/>
  <c r="FW131" i="55"/>
  <c r="M51" i="55"/>
  <c r="EK76" i="55"/>
  <c r="EK75" i="55"/>
  <c r="EK74" i="55"/>
  <c r="EK73" i="55"/>
  <c r="AS76" i="55"/>
  <c r="AS75" i="55"/>
  <c r="AS74" i="55"/>
  <c r="AS73" i="55"/>
  <c r="EF131" i="55"/>
  <c r="EE131" i="55"/>
  <c r="EH131" i="55"/>
  <c r="EF135" i="55"/>
  <c r="EG131" i="55"/>
  <c r="M44" i="55"/>
  <c r="CJ131" i="55"/>
  <c r="CI131" i="55"/>
  <c r="CL131" i="55"/>
  <c r="CJ135" i="55"/>
  <c r="CK131" i="55"/>
  <c r="M36" i="55"/>
  <c r="P131" i="55"/>
  <c r="O131" i="55"/>
  <c r="R131" i="55"/>
  <c r="P135" i="55"/>
  <c r="Q131" i="55"/>
  <c r="M24" i="55"/>
  <c r="FO76" i="55"/>
  <c r="FO75" i="55"/>
  <c r="FO74" i="55"/>
  <c r="FO73" i="55"/>
  <c r="BW76" i="55"/>
  <c r="BW75" i="55"/>
  <c r="BW74" i="55"/>
  <c r="BW73" i="55"/>
  <c r="EL64" i="55"/>
  <c r="CP64" i="55"/>
  <c r="AT64" i="55"/>
  <c r="F194" i="55"/>
  <c r="N135" i="55"/>
  <c r="AO24" i="55"/>
  <c r="L24" i="55"/>
  <c r="J131" i="55"/>
  <c r="I131" i="55"/>
  <c r="J135" i="55"/>
  <c r="L131" i="55"/>
  <c r="K131" i="55"/>
  <c r="M23" i="55"/>
  <c r="AZ156" i="55"/>
  <c r="AZ155" i="55"/>
  <c r="AZ154" i="55"/>
  <c r="AZ153" i="55"/>
  <c r="AZ149" i="55"/>
  <c r="AZ148" i="55"/>
  <c r="AZ147" i="55"/>
  <c r="AZ146" i="55"/>
  <c r="DY76" i="55"/>
  <c r="DY75" i="55"/>
  <c r="DY74" i="55"/>
  <c r="DY73" i="55"/>
  <c r="AG76" i="55"/>
  <c r="AG75" i="55"/>
  <c r="AG73" i="55"/>
  <c r="AG74" i="55"/>
  <c r="FC76" i="55"/>
  <c r="FC75" i="55"/>
  <c r="FC74" i="55"/>
  <c r="FC73" i="55"/>
  <c r="BK76" i="55"/>
  <c r="BK75" i="55"/>
  <c r="BK74" i="55"/>
  <c r="BK73" i="55"/>
  <c r="FV64" i="55"/>
  <c r="DZ64" i="55"/>
  <c r="CD64" i="55"/>
  <c r="AH64" i="55"/>
  <c r="F196" i="55"/>
  <c r="Z135" i="55"/>
  <c r="L26" i="55"/>
  <c r="AO26" i="55"/>
  <c r="V135" i="55"/>
  <c r="V131" i="55"/>
  <c r="U131" i="55"/>
  <c r="X131" i="55"/>
  <c r="W131" i="55"/>
  <c r="AS166" i="55"/>
  <c r="AT166" i="55" s="1"/>
  <c r="AS172" i="55"/>
  <c r="AT172" i="55" s="1"/>
  <c r="BK172" i="55"/>
  <c r="BL172" i="55" s="1"/>
  <c r="BK166" i="55"/>
  <c r="BL166" i="55" s="1"/>
  <c r="BQ166" i="55"/>
  <c r="BR166" i="55" s="1"/>
  <c r="BQ172" i="55"/>
  <c r="BR172" i="55" s="1"/>
  <c r="AA172" i="55"/>
  <c r="AB172" i="55" s="1"/>
  <c r="AA166" i="55"/>
  <c r="AB166" i="55" s="1"/>
  <c r="DS172" i="55"/>
  <c r="DT172" i="55" s="1"/>
  <c r="DS166" i="55"/>
  <c r="DT166" i="55" s="1"/>
  <c r="AG166" i="55"/>
  <c r="AH166" i="55" s="1"/>
  <c r="AG172" i="55"/>
  <c r="AH172" i="55" s="1"/>
  <c r="DY166" i="55"/>
  <c r="DZ166" i="55" s="1"/>
  <c r="DY172" i="55"/>
  <c r="DZ172" i="55" s="1"/>
  <c r="CO176" i="55"/>
  <c r="CP176" i="55" s="1"/>
  <c r="CO170" i="55"/>
  <c r="CP170" i="55" s="1"/>
  <c r="CO163" i="55"/>
  <c r="CP163" i="55" s="1"/>
  <c r="CO158" i="55"/>
  <c r="CP158" i="55" s="1"/>
  <c r="I176" i="55"/>
  <c r="J176" i="55" s="1"/>
  <c r="I170" i="55"/>
  <c r="J170" i="55" s="1"/>
  <c r="I163" i="55"/>
  <c r="J163" i="55" s="1"/>
  <c r="I158" i="55"/>
  <c r="J158" i="55" s="1"/>
  <c r="CC176" i="55"/>
  <c r="CD176" i="55" s="1"/>
  <c r="CC170" i="55"/>
  <c r="CD170" i="55" s="1"/>
  <c r="CC163" i="55"/>
  <c r="CD163" i="55" s="1"/>
  <c r="CC158" i="55"/>
  <c r="CD158" i="55" s="1"/>
  <c r="FC170" i="55"/>
  <c r="FD170" i="55" s="1"/>
  <c r="FC176" i="55"/>
  <c r="FD176" i="55" s="1"/>
  <c r="FC163" i="55"/>
  <c r="FD163" i="55" s="1"/>
  <c r="FC158" i="55"/>
  <c r="FD158" i="55" s="1"/>
  <c r="AA176" i="55"/>
  <c r="AB176" i="55" s="1"/>
  <c r="AA170" i="55"/>
  <c r="AB170" i="55" s="1"/>
  <c r="AA163" i="55"/>
  <c r="AB163" i="55" s="1"/>
  <c r="AA158" i="55"/>
  <c r="AB158" i="55" s="1"/>
  <c r="BW176" i="55"/>
  <c r="BX176" i="55" s="1"/>
  <c r="BW170" i="55"/>
  <c r="BX170" i="55" s="1"/>
  <c r="BW163" i="55"/>
  <c r="BX163" i="55" s="1"/>
  <c r="BW158" i="55"/>
  <c r="BX158" i="55" s="1"/>
  <c r="EQ176" i="55"/>
  <c r="ER176" i="55" s="1"/>
  <c r="EQ170" i="55"/>
  <c r="ER170" i="55" s="1"/>
  <c r="EQ163" i="55"/>
  <c r="ER163" i="55" s="1"/>
  <c r="EQ158" i="55"/>
  <c r="ER158" i="55" s="1"/>
  <c r="EW176" i="55"/>
  <c r="EX176" i="55" s="1"/>
  <c r="EW170" i="55"/>
  <c r="EX170" i="55" s="1"/>
  <c r="EW163" i="55"/>
  <c r="EX163" i="55" s="1"/>
  <c r="EW158" i="55"/>
  <c r="EX158" i="55" s="1"/>
  <c r="AG174" i="55"/>
  <c r="AH174" i="55" s="1"/>
  <c r="AG167" i="55"/>
  <c r="AH167" i="55" s="1"/>
  <c r="EW174" i="55"/>
  <c r="EX174" i="55" s="1"/>
  <c r="EW167" i="55"/>
  <c r="EX167" i="55" s="1"/>
  <c r="AS174" i="55"/>
  <c r="AT174" i="55" s="1"/>
  <c r="AS167" i="55"/>
  <c r="AT167" i="55" s="1"/>
  <c r="EK174" i="55"/>
  <c r="EL174" i="55" s="1"/>
  <c r="EK167" i="55"/>
  <c r="EL167" i="55" s="1"/>
  <c r="AA174" i="55"/>
  <c r="AB174" i="55" s="1"/>
  <c r="AA167" i="55"/>
  <c r="AB167" i="55" s="1"/>
  <c r="BW174" i="55"/>
  <c r="BX174" i="55" s="1"/>
  <c r="BW167" i="55"/>
  <c r="BX167" i="55" s="1"/>
  <c r="DS174" i="55"/>
  <c r="DT174" i="55" s="1"/>
  <c r="DS167" i="55"/>
  <c r="DT167" i="55" s="1"/>
  <c r="FO174" i="55"/>
  <c r="FP174" i="55" s="1"/>
  <c r="FO167" i="55"/>
  <c r="FP167" i="55" s="1"/>
  <c r="FJ135" i="55"/>
  <c r="FJ131" i="55"/>
  <c r="FI131" i="55"/>
  <c r="FL131" i="55"/>
  <c r="FK131" i="55"/>
  <c r="M49" i="55"/>
  <c r="F193" i="55"/>
  <c r="H135" i="55"/>
  <c r="AO23" i="55"/>
  <c r="L23" i="55"/>
  <c r="FP156" i="55"/>
  <c r="FQ156" i="55" s="1"/>
  <c r="FP155" i="55"/>
  <c r="FQ155" i="55" s="1"/>
  <c r="FP154" i="55"/>
  <c r="FQ154" i="55" s="1"/>
  <c r="FP153" i="55"/>
  <c r="FQ153" i="55" s="1"/>
  <c r="FP149" i="55"/>
  <c r="FQ149" i="55" s="1"/>
  <c r="FP148" i="55"/>
  <c r="FQ148" i="55" s="1"/>
  <c r="FP147" i="55"/>
  <c r="FQ147" i="55" s="1"/>
  <c r="FP146" i="55"/>
  <c r="FQ146" i="55" s="1"/>
  <c r="CD131" i="55"/>
  <c r="CC131" i="55"/>
  <c r="CD135" i="55"/>
  <c r="CF131" i="55"/>
  <c r="CE131" i="55"/>
  <c r="M35" i="55"/>
  <c r="FD64" i="55"/>
  <c r="CI76" i="54"/>
  <c r="CI75" i="54"/>
  <c r="CI74" i="54"/>
  <c r="CI73" i="54"/>
  <c r="AY76" i="54"/>
  <c r="AY75" i="54"/>
  <c r="AY74" i="54"/>
  <c r="AY73" i="54"/>
  <c r="FU172" i="54"/>
  <c r="FV172" i="54" s="1"/>
  <c r="FU166" i="54"/>
  <c r="FV166" i="54" s="1"/>
  <c r="C172" i="54"/>
  <c r="D172" i="54" s="1"/>
  <c r="C166" i="54"/>
  <c r="D166" i="54" s="1"/>
  <c r="DA176" i="54"/>
  <c r="DB176" i="54" s="1"/>
  <c r="DA170" i="54"/>
  <c r="DB170" i="54" s="1"/>
  <c r="DA163" i="54"/>
  <c r="DB163" i="54" s="1"/>
  <c r="DA158" i="54"/>
  <c r="DB158" i="54" s="1"/>
  <c r="CO176" i="54"/>
  <c r="CP176" i="54" s="1"/>
  <c r="CO170" i="54"/>
  <c r="CP170" i="54" s="1"/>
  <c r="CO163" i="54"/>
  <c r="CP163" i="54" s="1"/>
  <c r="CO158" i="54"/>
  <c r="CP158" i="54" s="1"/>
  <c r="CU176" i="54"/>
  <c r="CV176" i="54" s="1"/>
  <c r="CU170" i="54"/>
  <c r="CV170" i="54" s="1"/>
  <c r="CU163" i="54"/>
  <c r="CV163" i="54" s="1"/>
  <c r="CU158" i="54"/>
  <c r="CV158" i="54" s="1"/>
  <c r="DT135" i="54"/>
  <c r="DS131" i="54"/>
  <c r="DV131" i="54"/>
  <c r="DU131" i="54"/>
  <c r="DT131" i="54"/>
  <c r="M42" i="54"/>
  <c r="BX135" i="54"/>
  <c r="BW131" i="54"/>
  <c r="BZ131" i="54"/>
  <c r="BY131" i="54"/>
  <c r="BX131" i="54"/>
  <c r="F199" i="54"/>
  <c r="AR135" i="54"/>
  <c r="AO29" i="54"/>
  <c r="L29" i="54"/>
  <c r="F195" i="54"/>
  <c r="T135" i="54"/>
  <c r="AO25" i="54"/>
  <c r="L25" i="54"/>
  <c r="BF135" i="54"/>
  <c r="BE131" i="54"/>
  <c r="BH131" i="54"/>
  <c r="BF131" i="54"/>
  <c r="BG131" i="54"/>
  <c r="AH135" i="54"/>
  <c r="AG131" i="54"/>
  <c r="AJ131" i="54"/>
  <c r="AH131" i="54"/>
  <c r="AI131" i="54"/>
  <c r="J135" i="54"/>
  <c r="I131" i="54"/>
  <c r="L131" i="54"/>
  <c r="J131" i="54"/>
  <c r="K131" i="54"/>
  <c r="BR131" i="54"/>
  <c r="K30" i="54"/>
  <c r="K26" i="54"/>
  <c r="K22" i="54"/>
  <c r="BE64" i="54"/>
  <c r="EW64" i="54"/>
  <c r="I174" i="54"/>
  <c r="J174" i="54" s="1"/>
  <c r="I167" i="54"/>
  <c r="J167" i="54" s="1"/>
  <c r="U174" i="54"/>
  <c r="V174" i="54" s="1"/>
  <c r="U167" i="54"/>
  <c r="V167" i="54" s="1"/>
  <c r="DM174" i="54"/>
  <c r="DN174" i="54" s="1"/>
  <c r="DM167" i="54"/>
  <c r="DN167" i="54" s="1"/>
  <c r="O174" i="54"/>
  <c r="P174" i="54" s="1"/>
  <c r="O167" i="54"/>
  <c r="P167" i="54" s="1"/>
  <c r="BK174" i="54"/>
  <c r="BL174" i="54" s="1"/>
  <c r="BK167" i="54"/>
  <c r="BL167" i="54" s="1"/>
  <c r="DG174" i="54"/>
  <c r="DH174" i="54" s="1"/>
  <c r="DG167" i="54"/>
  <c r="DH167" i="54" s="1"/>
  <c r="FC174" i="54"/>
  <c r="FD174" i="54" s="1"/>
  <c r="FC167" i="54"/>
  <c r="FD167" i="54" s="1"/>
  <c r="FO76" i="54"/>
  <c r="FO75" i="54"/>
  <c r="FO74" i="54"/>
  <c r="FO73" i="54"/>
  <c r="O76" i="54"/>
  <c r="O75" i="54"/>
  <c r="O74" i="54"/>
  <c r="O73" i="54"/>
  <c r="DG76" i="54"/>
  <c r="DG75" i="54"/>
  <c r="DG74" i="54"/>
  <c r="DG73" i="54"/>
  <c r="AG75" i="54"/>
  <c r="AG73" i="54"/>
  <c r="AG76" i="54"/>
  <c r="AG74" i="54"/>
  <c r="DY75" i="54"/>
  <c r="DY73" i="54"/>
  <c r="DY76" i="54"/>
  <c r="DY74" i="54"/>
  <c r="DZ135" i="54"/>
  <c r="DY131" i="54"/>
  <c r="EB131" i="54"/>
  <c r="DZ131" i="54"/>
  <c r="EA131" i="54"/>
  <c r="L27" i="54"/>
  <c r="I172" i="54"/>
  <c r="J172" i="54" s="1"/>
  <c r="I166" i="54"/>
  <c r="J166" i="54" s="1"/>
  <c r="O172" i="54"/>
  <c r="P172" i="54" s="1"/>
  <c r="O166" i="54"/>
  <c r="P166" i="54" s="1"/>
  <c r="AG172" i="54"/>
  <c r="AH172" i="54" s="1"/>
  <c r="AG166" i="54"/>
  <c r="AH166" i="54" s="1"/>
  <c r="U172" i="54"/>
  <c r="V172" i="54" s="1"/>
  <c r="U166" i="54"/>
  <c r="V166" i="54" s="1"/>
  <c r="DM172" i="54"/>
  <c r="DN172" i="54" s="1"/>
  <c r="DM166" i="54"/>
  <c r="DN166" i="54" s="1"/>
  <c r="AA172" i="54"/>
  <c r="AB172" i="54" s="1"/>
  <c r="AA166" i="54"/>
  <c r="AB166" i="54" s="1"/>
  <c r="DS172" i="54"/>
  <c r="DT172" i="54" s="1"/>
  <c r="DS166" i="54"/>
  <c r="DT166" i="54" s="1"/>
  <c r="AG176" i="54"/>
  <c r="AH176" i="54" s="1"/>
  <c r="AG170" i="54"/>
  <c r="AH170" i="54" s="1"/>
  <c r="AG163" i="54"/>
  <c r="AH163" i="54" s="1"/>
  <c r="AG158" i="54"/>
  <c r="AH158" i="54" s="1"/>
  <c r="U176" i="54"/>
  <c r="V176" i="54" s="1"/>
  <c r="U170" i="54"/>
  <c r="V170" i="54" s="1"/>
  <c r="U163" i="54"/>
  <c r="V163" i="54" s="1"/>
  <c r="U158" i="54"/>
  <c r="V158" i="54" s="1"/>
  <c r="DM176" i="54"/>
  <c r="DN176" i="54" s="1"/>
  <c r="DM170" i="54"/>
  <c r="DN170" i="54" s="1"/>
  <c r="DM163" i="54"/>
  <c r="DN163" i="54" s="1"/>
  <c r="DM158" i="54"/>
  <c r="DN158" i="54" s="1"/>
  <c r="O176" i="54"/>
  <c r="P176" i="54" s="1"/>
  <c r="O170" i="54"/>
  <c r="P170" i="54" s="1"/>
  <c r="O158" i="54"/>
  <c r="P158" i="54" s="1"/>
  <c r="O163" i="54"/>
  <c r="P163" i="54" s="1"/>
  <c r="BK176" i="54"/>
  <c r="BL176" i="54" s="1"/>
  <c r="BK170" i="54"/>
  <c r="BL170" i="54" s="1"/>
  <c r="BK158" i="54"/>
  <c r="BL158" i="54" s="1"/>
  <c r="BK163" i="54"/>
  <c r="BL163" i="54" s="1"/>
  <c r="DG176" i="54"/>
  <c r="DH176" i="54" s="1"/>
  <c r="DG170" i="54"/>
  <c r="DH170" i="54" s="1"/>
  <c r="DG158" i="54"/>
  <c r="DH158" i="54" s="1"/>
  <c r="DG163" i="54"/>
  <c r="DH163" i="54" s="1"/>
  <c r="FC176" i="54"/>
  <c r="FD176" i="54" s="1"/>
  <c r="FC170" i="54"/>
  <c r="FD170" i="54" s="1"/>
  <c r="FC158" i="54"/>
  <c r="FD158" i="54" s="1"/>
  <c r="FC163" i="54"/>
  <c r="FD163" i="54" s="1"/>
  <c r="DG64" i="54"/>
  <c r="DY64" i="54"/>
  <c r="AY64" i="54"/>
  <c r="EQ64" i="54"/>
  <c r="BQ64" i="54"/>
  <c r="FI64" i="54"/>
  <c r="DN156" i="54"/>
  <c r="DO156" i="54" s="1"/>
  <c r="DN155" i="54"/>
  <c r="DN154" i="54"/>
  <c r="DN153" i="54"/>
  <c r="DN149" i="54"/>
  <c r="DO149" i="54" s="1"/>
  <c r="DN148" i="54"/>
  <c r="DN147" i="54"/>
  <c r="DN146" i="54"/>
  <c r="ER135" i="54"/>
  <c r="EQ131" i="54"/>
  <c r="ET131" i="54"/>
  <c r="ES131" i="54"/>
  <c r="ER131" i="54"/>
  <c r="EE131" i="54"/>
  <c r="EH131" i="54"/>
  <c r="EF135" i="54"/>
  <c r="EG131" i="54"/>
  <c r="EF131" i="54"/>
  <c r="M44" i="54"/>
  <c r="AJ20" i="54"/>
  <c r="AE20" i="54"/>
  <c r="U20" i="54"/>
  <c r="AE48" i="54" s="1"/>
  <c r="Z20" i="54"/>
  <c r="DY174" i="54"/>
  <c r="DZ174" i="54" s="1"/>
  <c r="DY167" i="54"/>
  <c r="DZ167" i="54" s="1"/>
  <c r="CO174" i="54"/>
  <c r="CP174" i="54" s="1"/>
  <c r="CO167" i="54"/>
  <c r="CP167" i="54" s="1"/>
  <c r="AY174" i="54"/>
  <c r="AZ174" i="54" s="1"/>
  <c r="AY167" i="54"/>
  <c r="AZ167" i="54" s="1"/>
  <c r="CU174" i="54"/>
  <c r="CV174" i="54" s="1"/>
  <c r="CU167" i="54"/>
  <c r="CV167" i="54" s="1"/>
  <c r="EK76" i="54"/>
  <c r="EK74" i="54"/>
  <c r="EK73" i="54"/>
  <c r="EK75" i="54"/>
  <c r="DA75" i="54"/>
  <c r="DA73" i="54"/>
  <c r="DA74" i="54"/>
  <c r="DA76" i="54"/>
  <c r="FC172" i="54"/>
  <c r="FD172" i="54" s="1"/>
  <c r="FC166" i="54"/>
  <c r="FD166" i="54" s="1"/>
  <c r="CU172" i="54"/>
  <c r="CV172" i="54" s="1"/>
  <c r="CU166" i="54"/>
  <c r="CV166" i="54" s="1"/>
  <c r="AY176" i="54"/>
  <c r="AZ176" i="54" s="1"/>
  <c r="AY170" i="54"/>
  <c r="AZ170" i="54" s="1"/>
  <c r="AY163" i="54"/>
  <c r="AZ163" i="54" s="1"/>
  <c r="AY158" i="54"/>
  <c r="AZ158" i="54" s="1"/>
  <c r="CI131" i="54"/>
  <c r="CL131" i="54"/>
  <c r="CK131" i="54"/>
  <c r="CJ131" i="54"/>
  <c r="M36" i="54"/>
  <c r="CJ135" i="54"/>
  <c r="EX135" i="54"/>
  <c r="EW131" i="54"/>
  <c r="EZ131" i="54"/>
  <c r="EX131" i="54"/>
  <c r="EY131" i="54"/>
  <c r="U76" i="54"/>
  <c r="U74" i="54"/>
  <c r="U75" i="54"/>
  <c r="U73" i="54"/>
  <c r="I64" i="54"/>
  <c r="BE174" i="54"/>
  <c r="BF174" i="54" s="1"/>
  <c r="BE167" i="54"/>
  <c r="BF167" i="54" s="1"/>
  <c r="AS174" i="54"/>
  <c r="AT174" i="54" s="1"/>
  <c r="AS167" i="54"/>
  <c r="AT167" i="54" s="1"/>
  <c r="EK174" i="54"/>
  <c r="EL174" i="54" s="1"/>
  <c r="EK167" i="54"/>
  <c r="EL167" i="54" s="1"/>
  <c r="AA174" i="54"/>
  <c r="AB174" i="54" s="1"/>
  <c r="AA167" i="54"/>
  <c r="AB167" i="54" s="1"/>
  <c r="BW174" i="54"/>
  <c r="BX174" i="54" s="1"/>
  <c r="BW167" i="54"/>
  <c r="BX167" i="54" s="1"/>
  <c r="DS174" i="54"/>
  <c r="DT174" i="54" s="1"/>
  <c r="DS167" i="54"/>
  <c r="DT167" i="54" s="1"/>
  <c r="FO174" i="54"/>
  <c r="FP174" i="54" s="1"/>
  <c r="FO167" i="54"/>
  <c r="FP167" i="54" s="1"/>
  <c r="AA76" i="54"/>
  <c r="AA75" i="54"/>
  <c r="AA74" i="54"/>
  <c r="AA73" i="54"/>
  <c r="AS76" i="54"/>
  <c r="AS74" i="54"/>
  <c r="AS73" i="54"/>
  <c r="AS75" i="54"/>
  <c r="AM76" i="54"/>
  <c r="AM75" i="54"/>
  <c r="AM74" i="54"/>
  <c r="AM73" i="54"/>
  <c r="EE76" i="54"/>
  <c r="EE75" i="54"/>
  <c r="EE74" i="54"/>
  <c r="EE73" i="54"/>
  <c r="BE75" i="54"/>
  <c r="BE73" i="54"/>
  <c r="BE74" i="54"/>
  <c r="BE76" i="54"/>
  <c r="EW75" i="54"/>
  <c r="EW73" i="54"/>
  <c r="EW74" i="54"/>
  <c r="EW76" i="54"/>
  <c r="EE64" i="54"/>
  <c r="BE172" i="54"/>
  <c r="BF172" i="54" s="1"/>
  <c r="BE166" i="54"/>
  <c r="BF166" i="54" s="1"/>
  <c r="DA172" i="54"/>
  <c r="DB172" i="54" s="1"/>
  <c r="DA166" i="54"/>
  <c r="DB166" i="54" s="1"/>
  <c r="BK172" i="54"/>
  <c r="BL172" i="54" s="1"/>
  <c r="BK166" i="54"/>
  <c r="BL166" i="54" s="1"/>
  <c r="CC172" i="54"/>
  <c r="CD172" i="54" s="1"/>
  <c r="CC166" i="54"/>
  <c r="CD166" i="54" s="1"/>
  <c r="AS172" i="54"/>
  <c r="AT172" i="54" s="1"/>
  <c r="AS166" i="54"/>
  <c r="AT166" i="54" s="1"/>
  <c r="EK172" i="54"/>
  <c r="EL172" i="54" s="1"/>
  <c r="EK166" i="54"/>
  <c r="EL166" i="54" s="1"/>
  <c r="AY172" i="54"/>
  <c r="AZ172" i="54" s="1"/>
  <c r="AY166" i="54"/>
  <c r="AZ166" i="54" s="1"/>
  <c r="EQ172" i="54"/>
  <c r="ER172" i="54" s="1"/>
  <c r="EQ166" i="54"/>
  <c r="ER166" i="54" s="1"/>
  <c r="CC176" i="54"/>
  <c r="CD176" i="54" s="1"/>
  <c r="CC170" i="54"/>
  <c r="CD170" i="54" s="1"/>
  <c r="CC163" i="54"/>
  <c r="CD163" i="54" s="1"/>
  <c r="CC158" i="54"/>
  <c r="CD158" i="54" s="1"/>
  <c r="AS176" i="54"/>
  <c r="AT176" i="54" s="1"/>
  <c r="AS170" i="54"/>
  <c r="AT170" i="54" s="1"/>
  <c r="AS163" i="54"/>
  <c r="AT163" i="54" s="1"/>
  <c r="AS158" i="54"/>
  <c r="AT158" i="54" s="1"/>
  <c r="EK176" i="54"/>
  <c r="EL176" i="54" s="1"/>
  <c r="EK170" i="54"/>
  <c r="EL170" i="54" s="1"/>
  <c r="EK163" i="54"/>
  <c r="EL163" i="54" s="1"/>
  <c r="EK158" i="54"/>
  <c r="EL158" i="54" s="1"/>
  <c r="AA176" i="54"/>
  <c r="AB176" i="54" s="1"/>
  <c r="AA170" i="54"/>
  <c r="AB170" i="54" s="1"/>
  <c r="AA163" i="54"/>
  <c r="AB163" i="54" s="1"/>
  <c r="AA158" i="54"/>
  <c r="AB158" i="54" s="1"/>
  <c r="BW176" i="54"/>
  <c r="BX176" i="54" s="1"/>
  <c r="BW170" i="54"/>
  <c r="BX170" i="54" s="1"/>
  <c r="BW163" i="54"/>
  <c r="BX163" i="54" s="1"/>
  <c r="BW158" i="54"/>
  <c r="BX158" i="54" s="1"/>
  <c r="DS176" i="54"/>
  <c r="DT176" i="54" s="1"/>
  <c r="DS170" i="54"/>
  <c r="DT170" i="54" s="1"/>
  <c r="DS163" i="54"/>
  <c r="DT163" i="54" s="1"/>
  <c r="DS158" i="54"/>
  <c r="DT158" i="54" s="1"/>
  <c r="FO176" i="54"/>
  <c r="FP176" i="54" s="1"/>
  <c r="FO170" i="54"/>
  <c r="FP170" i="54" s="1"/>
  <c r="FO163" i="54"/>
  <c r="FP163" i="54" s="1"/>
  <c r="FO158" i="54"/>
  <c r="FP158" i="54" s="1"/>
  <c r="FC64" i="54"/>
  <c r="FU64" i="54"/>
  <c r="BW64" i="54"/>
  <c r="FO64" i="54"/>
  <c r="CO64" i="54"/>
  <c r="CC174" i="54"/>
  <c r="CD174" i="54" s="1"/>
  <c r="DG131" i="54"/>
  <c r="DH135" i="54"/>
  <c r="DJ131" i="54"/>
  <c r="DI131" i="54"/>
  <c r="DH131" i="54"/>
  <c r="M40" i="54"/>
  <c r="FU131" i="54"/>
  <c r="FV135" i="54"/>
  <c r="FX131" i="54"/>
  <c r="FW131" i="54"/>
  <c r="FV131" i="54"/>
  <c r="CU76" i="54"/>
  <c r="CU75" i="54"/>
  <c r="CU74" i="54"/>
  <c r="CU73" i="54"/>
  <c r="EW176" i="54"/>
  <c r="EX176" i="54" s="1"/>
  <c r="EW170" i="54"/>
  <c r="EX170" i="54" s="1"/>
  <c r="EW163" i="54"/>
  <c r="EX163" i="54" s="1"/>
  <c r="EW158" i="54"/>
  <c r="EX158" i="54" s="1"/>
  <c r="EW174" i="54"/>
  <c r="EX174" i="54" s="1"/>
  <c r="EW167" i="54"/>
  <c r="EX167" i="54" s="1"/>
  <c r="C174" i="54"/>
  <c r="D174" i="54" s="1"/>
  <c r="C167" i="54"/>
  <c r="D167" i="54" s="1"/>
  <c r="EQ174" i="54"/>
  <c r="ER174" i="54" s="1"/>
  <c r="EQ167" i="54"/>
  <c r="ER167" i="54" s="1"/>
  <c r="DS76" i="54"/>
  <c r="DS75" i="54"/>
  <c r="DS74" i="54"/>
  <c r="DS73" i="54"/>
  <c r="I75" i="54"/>
  <c r="I73" i="54"/>
  <c r="I74" i="54"/>
  <c r="I76" i="54"/>
  <c r="EW172" i="54"/>
  <c r="EX172" i="54" s="1"/>
  <c r="EW166" i="54"/>
  <c r="EX166" i="54" s="1"/>
  <c r="EE172" i="54"/>
  <c r="EF172" i="54" s="1"/>
  <c r="EE166" i="54"/>
  <c r="EF166" i="54" s="1"/>
  <c r="CO172" i="54"/>
  <c r="CP172" i="54" s="1"/>
  <c r="CO166" i="54"/>
  <c r="CP166" i="54" s="1"/>
  <c r="FU176" i="54"/>
  <c r="FV176" i="54" s="1"/>
  <c r="FU170" i="54"/>
  <c r="FV170" i="54" s="1"/>
  <c r="FU163" i="54"/>
  <c r="FV163" i="54" s="1"/>
  <c r="FU158" i="54"/>
  <c r="FV158" i="54" s="1"/>
  <c r="C176" i="54"/>
  <c r="D176" i="54" s="1"/>
  <c r="C170" i="54"/>
  <c r="D170" i="54" s="1"/>
  <c r="C163" i="54"/>
  <c r="D163" i="54" s="1"/>
  <c r="C158" i="54"/>
  <c r="D158" i="54" s="1"/>
  <c r="EQ176" i="54"/>
  <c r="ER176" i="54" s="1"/>
  <c r="EQ170" i="54"/>
  <c r="ER170" i="54" s="1"/>
  <c r="EQ163" i="54"/>
  <c r="ER163" i="54" s="1"/>
  <c r="EQ158" i="54"/>
  <c r="ER158" i="54" s="1"/>
  <c r="AB156" i="54"/>
  <c r="AB155" i="54"/>
  <c r="AB154" i="54"/>
  <c r="AB153" i="54"/>
  <c r="AB148" i="54"/>
  <c r="AB147" i="54"/>
  <c r="AB146" i="54"/>
  <c r="AB149" i="54"/>
  <c r="E210" i="54"/>
  <c r="AQ40" i="54"/>
  <c r="CV135" i="54"/>
  <c r="CU131" i="54"/>
  <c r="CX131" i="54"/>
  <c r="CW131" i="54"/>
  <c r="CV131" i="54"/>
  <c r="BK131" i="54"/>
  <c r="BL135" i="54"/>
  <c r="BN131" i="54"/>
  <c r="BM131" i="54"/>
  <c r="BL131" i="54"/>
  <c r="M32" i="54"/>
  <c r="AM131" i="54"/>
  <c r="AP131" i="54"/>
  <c r="AN135" i="54"/>
  <c r="AO131" i="54"/>
  <c r="AN131" i="54"/>
  <c r="M28" i="54"/>
  <c r="O131" i="54"/>
  <c r="P135" i="54"/>
  <c r="R131" i="54"/>
  <c r="Q131" i="54"/>
  <c r="P131" i="54"/>
  <c r="M24" i="54"/>
  <c r="F198" i="54"/>
  <c r="AL135" i="54"/>
  <c r="AO28" i="54"/>
  <c r="L28" i="54"/>
  <c r="F194" i="54"/>
  <c r="N135" i="54"/>
  <c r="AO24" i="54"/>
  <c r="L24" i="54"/>
  <c r="C76" i="54"/>
  <c r="C75" i="54"/>
  <c r="C74" i="54"/>
  <c r="C73" i="54"/>
  <c r="E211" i="54"/>
  <c r="AQ41" i="54"/>
  <c r="FU174" i="54"/>
  <c r="FV174" i="54" s="1"/>
  <c r="FU167" i="54"/>
  <c r="FV167" i="54" s="1"/>
  <c r="DM76" i="54"/>
  <c r="DM74" i="54"/>
  <c r="DM75" i="54"/>
  <c r="DM73" i="54"/>
  <c r="DB135" i="54"/>
  <c r="DA131" i="54"/>
  <c r="DD131" i="54"/>
  <c r="DB131" i="54"/>
  <c r="DC131" i="54"/>
  <c r="D155" i="54"/>
  <c r="D148" i="54"/>
  <c r="AG174" i="54"/>
  <c r="AH174" i="54" s="1"/>
  <c r="AG167" i="54"/>
  <c r="AH167" i="54" s="1"/>
  <c r="DA174" i="54"/>
  <c r="DB174" i="54" s="1"/>
  <c r="DA167" i="54"/>
  <c r="DB167" i="54" s="1"/>
  <c r="BQ174" i="54"/>
  <c r="BR174" i="54" s="1"/>
  <c r="BQ167" i="54"/>
  <c r="BR167" i="54" s="1"/>
  <c r="FI174" i="54"/>
  <c r="FJ174" i="54" s="1"/>
  <c r="FI167" i="54"/>
  <c r="FJ167" i="54" s="1"/>
  <c r="AM174" i="54"/>
  <c r="AN174" i="54" s="1"/>
  <c r="AM167" i="54"/>
  <c r="AN167" i="54" s="1"/>
  <c r="CI174" i="54"/>
  <c r="CJ174" i="54" s="1"/>
  <c r="CI167" i="54"/>
  <c r="CJ167" i="54" s="1"/>
  <c r="EE174" i="54"/>
  <c r="EF174" i="54" s="1"/>
  <c r="EE167" i="54"/>
  <c r="EF167" i="54" s="1"/>
  <c r="BW76" i="54"/>
  <c r="BW75" i="54"/>
  <c r="BW74" i="54"/>
  <c r="BW73" i="54"/>
  <c r="CO76" i="54"/>
  <c r="CO74" i="54"/>
  <c r="CO73" i="54"/>
  <c r="CO75" i="54"/>
  <c r="BK76" i="54"/>
  <c r="BK75" i="54"/>
  <c r="BK74" i="54"/>
  <c r="BK73" i="54"/>
  <c r="FC76" i="54"/>
  <c r="FC75" i="54"/>
  <c r="FC74" i="54"/>
  <c r="FC73" i="54"/>
  <c r="CC75" i="54"/>
  <c r="CC73" i="54"/>
  <c r="CC76" i="54"/>
  <c r="CC74" i="54"/>
  <c r="FU75" i="54"/>
  <c r="FU73" i="54"/>
  <c r="FU76" i="54"/>
  <c r="FU74" i="54"/>
  <c r="BE176" i="54"/>
  <c r="BF176" i="54" s="1"/>
  <c r="BE170" i="54"/>
  <c r="BF170" i="54" s="1"/>
  <c r="BE163" i="54"/>
  <c r="BF163" i="54" s="1"/>
  <c r="BE158" i="54"/>
  <c r="BF158" i="54" s="1"/>
  <c r="CI172" i="54"/>
  <c r="CJ172" i="54" s="1"/>
  <c r="CI166" i="54"/>
  <c r="CJ166" i="54" s="1"/>
  <c r="AM172" i="54"/>
  <c r="AN172" i="54" s="1"/>
  <c r="AM166" i="54"/>
  <c r="AN166" i="54" s="1"/>
  <c r="DG172" i="54"/>
  <c r="DH172" i="54" s="1"/>
  <c r="DG166" i="54"/>
  <c r="DH166" i="54" s="1"/>
  <c r="DY172" i="54"/>
  <c r="DZ172" i="54" s="1"/>
  <c r="DY166" i="54"/>
  <c r="DZ166" i="54" s="1"/>
  <c r="BQ172" i="54"/>
  <c r="BR172" i="54" s="1"/>
  <c r="BQ166" i="54"/>
  <c r="BR166" i="54" s="1"/>
  <c r="FI172" i="54"/>
  <c r="FJ172" i="54" s="1"/>
  <c r="FI166" i="54"/>
  <c r="FJ166" i="54" s="1"/>
  <c r="BW172" i="54"/>
  <c r="BX172" i="54" s="1"/>
  <c r="BW166" i="54"/>
  <c r="BX166" i="54" s="1"/>
  <c r="FO172" i="54"/>
  <c r="FP172" i="54" s="1"/>
  <c r="FO166" i="54"/>
  <c r="FP166" i="54" s="1"/>
  <c r="I176" i="54"/>
  <c r="J176" i="54" s="1"/>
  <c r="I170" i="54"/>
  <c r="J170" i="54" s="1"/>
  <c r="I163" i="54"/>
  <c r="J163" i="54" s="1"/>
  <c r="I158" i="54"/>
  <c r="J158" i="54" s="1"/>
  <c r="DY176" i="54"/>
  <c r="DZ176" i="54" s="1"/>
  <c r="DY170" i="54"/>
  <c r="DZ170" i="54" s="1"/>
  <c r="DY163" i="54"/>
  <c r="DZ163" i="54" s="1"/>
  <c r="DY158" i="54"/>
  <c r="DZ158" i="54" s="1"/>
  <c r="BQ176" i="54"/>
  <c r="BR176" i="54" s="1"/>
  <c r="BQ170" i="54"/>
  <c r="BR170" i="54" s="1"/>
  <c r="BQ163" i="54"/>
  <c r="BR163" i="54" s="1"/>
  <c r="BQ158" i="54"/>
  <c r="BR158" i="54" s="1"/>
  <c r="FI176" i="54"/>
  <c r="FJ176" i="54" s="1"/>
  <c r="FI170" i="54"/>
  <c r="FJ170" i="54" s="1"/>
  <c r="FI163" i="54"/>
  <c r="FJ163" i="54" s="1"/>
  <c r="FI158" i="54"/>
  <c r="FJ158" i="54" s="1"/>
  <c r="AM176" i="54"/>
  <c r="AN176" i="54" s="1"/>
  <c r="AM170" i="54"/>
  <c r="AN170" i="54" s="1"/>
  <c r="AM158" i="54"/>
  <c r="AN158" i="54" s="1"/>
  <c r="AM163" i="54"/>
  <c r="AN163" i="54" s="1"/>
  <c r="CI176" i="54"/>
  <c r="CJ176" i="54" s="1"/>
  <c r="CI170" i="54"/>
  <c r="CJ170" i="54" s="1"/>
  <c r="CI158" i="54"/>
  <c r="CJ158" i="54" s="1"/>
  <c r="CI163" i="54"/>
  <c r="CJ163" i="54" s="1"/>
  <c r="EE176" i="54"/>
  <c r="EF176" i="54" s="1"/>
  <c r="EE170" i="54"/>
  <c r="EF170" i="54" s="1"/>
  <c r="EE158" i="54"/>
  <c r="EF158" i="54" s="1"/>
  <c r="EE163" i="54"/>
  <c r="EF163" i="54" s="1"/>
  <c r="O64" i="54"/>
  <c r="AG64" i="54"/>
  <c r="C64" i="54"/>
  <c r="CU64" i="54"/>
  <c r="U64" i="54"/>
  <c r="DM64" i="54"/>
  <c r="AB131" i="53"/>
  <c r="AB135" i="53"/>
  <c r="AA131" i="53"/>
  <c r="AD131" i="53"/>
  <c r="AC131" i="53"/>
  <c r="CC174" i="53"/>
  <c r="CD174" i="53" s="1"/>
  <c r="CC167" i="53"/>
  <c r="CD167" i="53" s="1"/>
  <c r="C174" i="53"/>
  <c r="D174" i="53" s="1"/>
  <c r="C167" i="53"/>
  <c r="D167" i="53" s="1"/>
  <c r="EQ174" i="53"/>
  <c r="ER174" i="53" s="1"/>
  <c r="EQ167" i="53"/>
  <c r="ER167" i="53" s="1"/>
  <c r="U76" i="53"/>
  <c r="U75" i="53"/>
  <c r="U74" i="53"/>
  <c r="U73" i="53"/>
  <c r="DM76" i="53"/>
  <c r="DM75" i="53"/>
  <c r="DM74" i="53"/>
  <c r="DM73" i="53"/>
  <c r="FD131" i="53"/>
  <c r="FC131" i="53"/>
  <c r="FF131" i="53"/>
  <c r="FE131" i="53"/>
  <c r="FD135" i="53"/>
  <c r="M48" i="53"/>
  <c r="BF131" i="53"/>
  <c r="BE131" i="53"/>
  <c r="BF135" i="53"/>
  <c r="BH131" i="53"/>
  <c r="BG131" i="53"/>
  <c r="M31" i="53"/>
  <c r="CI172" i="53"/>
  <c r="CJ172" i="53" s="1"/>
  <c r="CI166" i="53"/>
  <c r="CJ166" i="53" s="1"/>
  <c r="EK172" i="53"/>
  <c r="EL172" i="53" s="1"/>
  <c r="EK166" i="53"/>
  <c r="EL166" i="53" s="1"/>
  <c r="BE172" i="53"/>
  <c r="BF172" i="53" s="1"/>
  <c r="BE166" i="53"/>
  <c r="BF166" i="53" s="1"/>
  <c r="O176" i="53"/>
  <c r="P176" i="53" s="1"/>
  <c r="O170" i="53"/>
  <c r="P170" i="53" s="1"/>
  <c r="O163" i="53"/>
  <c r="P163" i="53" s="1"/>
  <c r="O158" i="53"/>
  <c r="P158" i="53" s="1"/>
  <c r="FC176" i="53"/>
  <c r="FD176" i="53" s="1"/>
  <c r="FC170" i="53"/>
  <c r="FD170" i="53" s="1"/>
  <c r="FC163" i="53"/>
  <c r="FD163" i="53" s="1"/>
  <c r="FC158" i="53"/>
  <c r="FD158" i="53" s="1"/>
  <c r="CC76" i="53"/>
  <c r="CC75" i="53"/>
  <c r="CC74" i="53"/>
  <c r="CC73" i="53"/>
  <c r="EX131" i="53"/>
  <c r="EW131" i="53"/>
  <c r="EX135" i="53"/>
  <c r="EZ131" i="53"/>
  <c r="EY131" i="53"/>
  <c r="M47" i="53"/>
  <c r="E214" i="53"/>
  <c r="AQ44" i="53"/>
  <c r="EK70" i="53"/>
  <c r="EJ70" i="53"/>
  <c r="E221" i="53"/>
  <c r="AQ51" i="53"/>
  <c r="AT156" i="53"/>
  <c r="DA176" i="53"/>
  <c r="DB176" i="53" s="1"/>
  <c r="DA170" i="53"/>
  <c r="DB170" i="53" s="1"/>
  <c r="DA163" i="53"/>
  <c r="DB163" i="53" s="1"/>
  <c r="DA158" i="53"/>
  <c r="DB158" i="53" s="1"/>
  <c r="E216" i="53"/>
  <c r="AQ46" i="53"/>
  <c r="AS174" i="53"/>
  <c r="AT174" i="53" s="1"/>
  <c r="AS167" i="53"/>
  <c r="AT167" i="53" s="1"/>
  <c r="BE174" i="53"/>
  <c r="BF174" i="53" s="1"/>
  <c r="BE167" i="53"/>
  <c r="BF167" i="53" s="1"/>
  <c r="BQ174" i="53"/>
  <c r="BR174" i="53" s="1"/>
  <c r="BQ167" i="53"/>
  <c r="BR167" i="53" s="1"/>
  <c r="O174" i="53"/>
  <c r="P174" i="53" s="1"/>
  <c r="O167" i="53"/>
  <c r="P167" i="53" s="1"/>
  <c r="BK174" i="53"/>
  <c r="BL174" i="53" s="1"/>
  <c r="BK167" i="53"/>
  <c r="BL167" i="53" s="1"/>
  <c r="DG174" i="53"/>
  <c r="DH174" i="53" s="1"/>
  <c r="DG167" i="53"/>
  <c r="DH167" i="53" s="1"/>
  <c r="FC174" i="53"/>
  <c r="FD174" i="53" s="1"/>
  <c r="FC167" i="53"/>
  <c r="FD167" i="53" s="1"/>
  <c r="AA76" i="53"/>
  <c r="AA75" i="53"/>
  <c r="AA73" i="53"/>
  <c r="AA74" i="53"/>
  <c r="DS76" i="53"/>
  <c r="DS75" i="53"/>
  <c r="DS73" i="53"/>
  <c r="DS74" i="53"/>
  <c r="AS76" i="53"/>
  <c r="AS75" i="53"/>
  <c r="AS74" i="53"/>
  <c r="AS73" i="53"/>
  <c r="EK76" i="53"/>
  <c r="EK75" i="53"/>
  <c r="EK74" i="53"/>
  <c r="EK73" i="53"/>
  <c r="CI75" i="53"/>
  <c r="CI76" i="53"/>
  <c r="CI74" i="53"/>
  <c r="CI73" i="53"/>
  <c r="EF131" i="53"/>
  <c r="EE131" i="53"/>
  <c r="EH131" i="53"/>
  <c r="EG131" i="53"/>
  <c r="EF135" i="53"/>
  <c r="M44" i="53"/>
  <c r="DN135" i="53"/>
  <c r="DN131" i="53"/>
  <c r="DM131" i="53"/>
  <c r="DP131" i="53"/>
  <c r="M41" i="53"/>
  <c r="DO131" i="53"/>
  <c r="DB131" i="53"/>
  <c r="DA131" i="53"/>
  <c r="DB135" i="53"/>
  <c r="DD131" i="53"/>
  <c r="DC131" i="53"/>
  <c r="M39" i="53"/>
  <c r="CP135" i="53"/>
  <c r="CP131" i="53"/>
  <c r="CO131" i="53"/>
  <c r="CR131" i="53"/>
  <c r="CQ131" i="53"/>
  <c r="M37" i="53"/>
  <c r="CD131" i="53"/>
  <c r="CC131" i="53"/>
  <c r="CD135" i="53"/>
  <c r="CF131" i="53"/>
  <c r="CE131" i="53"/>
  <c r="M35" i="53"/>
  <c r="BR135" i="53"/>
  <c r="BR131" i="53"/>
  <c r="BQ131" i="53"/>
  <c r="BT131" i="53"/>
  <c r="BS131" i="53"/>
  <c r="M33" i="53"/>
  <c r="O172" i="53"/>
  <c r="P172" i="53" s="1"/>
  <c r="O166" i="53"/>
  <c r="P166" i="53" s="1"/>
  <c r="BK172" i="53"/>
  <c r="BL172" i="53" s="1"/>
  <c r="BK166" i="53"/>
  <c r="BL166" i="53" s="1"/>
  <c r="BQ172" i="53"/>
  <c r="BR172" i="53" s="1"/>
  <c r="BQ166" i="53"/>
  <c r="BR166" i="53" s="1"/>
  <c r="FI172" i="53"/>
  <c r="FJ172" i="53" s="1"/>
  <c r="FI166" i="53"/>
  <c r="FJ166" i="53" s="1"/>
  <c r="BW172" i="53"/>
  <c r="BX172" i="53" s="1"/>
  <c r="BW166" i="53"/>
  <c r="BX166" i="53" s="1"/>
  <c r="FO172" i="53"/>
  <c r="FP172" i="53" s="1"/>
  <c r="FO166" i="53"/>
  <c r="FP166" i="53" s="1"/>
  <c r="CC172" i="53"/>
  <c r="CD172" i="53" s="1"/>
  <c r="CC166" i="53"/>
  <c r="CD166" i="53" s="1"/>
  <c r="FU172" i="53"/>
  <c r="FV172" i="53" s="1"/>
  <c r="FU166" i="53"/>
  <c r="FV166" i="53" s="1"/>
  <c r="EW176" i="53"/>
  <c r="EX176" i="53" s="1"/>
  <c r="EW170" i="53"/>
  <c r="EX170" i="53" s="1"/>
  <c r="EW163" i="53"/>
  <c r="EX163" i="53" s="1"/>
  <c r="EW158" i="53"/>
  <c r="EX158" i="53" s="1"/>
  <c r="BQ176" i="53"/>
  <c r="BR176" i="53" s="1"/>
  <c r="BQ170" i="53"/>
  <c r="BR170" i="53" s="1"/>
  <c r="BQ163" i="53"/>
  <c r="BR163" i="53" s="1"/>
  <c r="BQ158" i="53"/>
  <c r="BR158" i="53" s="1"/>
  <c r="CC176" i="53"/>
  <c r="CD176" i="53" s="1"/>
  <c r="CC170" i="53"/>
  <c r="CD170" i="53" s="1"/>
  <c r="CC163" i="53"/>
  <c r="CD163" i="53" s="1"/>
  <c r="CC158" i="53"/>
  <c r="CD158" i="53" s="1"/>
  <c r="CO176" i="53"/>
  <c r="CP176" i="53" s="1"/>
  <c r="CO170" i="53"/>
  <c r="CP170" i="53" s="1"/>
  <c r="CO163" i="53"/>
  <c r="CP163" i="53" s="1"/>
  <c r="CO158" i="53"/>
  <c r="CP158" i="53" s="1"/>
  <c r="AA170" i="53"/>
  <c r="AB170" i="53" s="1"/>
  <c r="AA176" i="53"/>
  <c r="AB176" i="53" s="1"/>
  <c r="AA163" i="53"/>
  <c r="AB163" i="53" s="1"/>
  <c r="AA158" i="53"/>
  <c r="AB158" i="53" s="1"/>
  <c r="BW170" i="53"/>
  <c r="BX170" i="53" s="1"/>
  <c r="BW176" i="53"/>
  <c r="BX176" i="53" s="1"/>
  <c r="BW163" i="53"/>
  <c r="BX163" i="53" s="1"/>
  <c r="BW158" i="53"/>
  <c r="BX158" i="53" s="1"/>
  <c r="DS176" i="53"/>
  <c r="DT176" i="53" s="1"/>
  <c r="DS170" i="53"/>
  <c r="DT170" i="53" s="1"/>
  <c r="DS163" i="53"/>
  <c r="DT163" i="53" s="1"/>
  <c r="DS158" i="53"/>
  <c r="DT158" i="53" s="1"/>
  <c r="FO176" i="53"/>
  <c r="FP176" i="53" s="1"/>
  <c r="FO170" i="53"/>
  <c r="FP170" i="53" s="1"/>
  <c r="FO158" i="53"/>
  <c r="FP158" i="53" s="1"/>
  <c r="FO163" i="53"/>
  <c r="FP163" i="53" s="1"/>
  <c r="E218" i="53"/>
  <c r="AQ48" i="53"/>
  <c r="F201" i="53"/>
  <c r="BD135" i="53"/>
  <c r="AO31" i="53"/>
  <c r="AX63" i="36" s="1"/>
  <c r="L31" i="53"/>
  <c r="F197" i="53"/>
  <c r="AF135" i="53"/>
  <c r="AO27" i="53"/>
  <c r="AX59" i="36" s="1"/>
  <c r="L27" i="53"/>
  <c r="F193" i="53"/>
  <c r="H135" i="53"/>
  <c r="AO23" i="53"/>
  <c r="AX55" i="36" s="1"/>
  <c r="L23" i="53"/>
  <c r="AT64" i="53"/>
  <c r="EL64" i="53"/>
  <c r="AN64" i="53"/>
  <c r="EF64" i="53"/>
  <c r="DG70" i="53"/>
  <c r="DF70" i="53"/>
  <c r="DM70" i="53"/>
  <c r="DL70" i="53"/>
  <c r="EE70" i="53"/>
  <c r="ED70" i="53"/>
  <c r="FU70" i="53"/>
  <c r="FT70" i="53"/>
  <c r="FO70" i="53"/>
  <c r="FN70" i="53"/>
  <c r="DT131" i="53"/>
  <c r="DT135" i="53"/>
  <c r="DS131" i="53"/>
  <c r="DV131" i="53"/>
  <c r="DU131" i="53"/>
  <c r="M42" i="53"/>
  <c r="J156" i="53"/>
  <c r="J155" i="53"/>
  <c r="J154" i="53"/>
  <c r="J153" i="53"/>
  <c r="J149" i="53"/>
  <c r="J148" i="53"/>
  <c r="J147" i="53"/>
  <c r="J146" i="53"/>
  <c r="V135" i="53"/>
  <c r="V131" i="53"/>
  <c r="U131" i="53"/>
  <c r="X131" i="53"/>
  <c r="W131" i="53"/>
  <c r="M25" i="53"/>
  <c r="CV131" i="53"/>
  <c r="CV135" i="53"/>
  <c r="CU131" i="53"/>
  <c r="CX131" i="53"/>
  <c r="CW131" i="53"/>
  <c r="M38" i="53"/>
  <c r="ER148" i="53"/>
  <c r="ES148" i="53" s="1"/>
  <c r="E213" i="53"/>
  <c r="AQ43" i="53"/>
  <c r="D131" i="53"/>
  <c r="D135" i="53"/>
  <c r="C131" i="53"/>
  <c r="F131" i="53"/>
  <c r="E131" i="53"/>
  <c r="M22" i="53"/>
  <c r="I174" i="53"/>
  <c r="J174" i="53" s="1"/>
  <c r="I167" i="53"/>
  <c r="J167" i="53" s="1"/>
  <c r="AY174" i="53"/>
  <c r="AZ174" i="53" s="1"/>
  <c r="AY167" i="53"/>
  <c r="AZ167" i="53" s="1"/>
  <c r="CU76" i="53"/>
  <c r="CU75" i="53"/>
  <c r="CU73" i="53"/>
  <c r="CU74" i="53"/>
  <c r="AH131" i="53"/>
  <c r="AG131" i="53"/>
  <c r="AH135" i="53"/>
  <c r="AJ131" i="53"/>
  <c r="AI131" i="53"/>
  <c r="M27" i="53"/>
  <c r="EG76" i="53"/>
  <c r="EG73" i="53"/>
  <c r="EE172" i="53"/>
  <c r="EF172" i="53" s="1"/>
  <c r="EE166" i="53"/>
  <c r="EF166" i="53" s="1"/>
  <c r="EQ172" i="53"/>
  <c r="ER172" i="53" s="1"/>
  <c r="EQ166" i="53"/>
  <c r="ER166" i="53" s="1"/>
  <c r="AG176" i="53"/>
  <c r="AH176" i="53" s="1"/>
  <c r="AG170" i="53"/>
  <c r="AH170" i="53" s="1"/>
  <c r="AG163" i="53"/>
  <c r="AH163" i="53" s="1"/>
  <c r="AG158" i="53"/>
  <c r="AH158" i="53" s="1"/>
  <c r="BK176" i="53"/>
  <c r="BL176" i="53" s="1"/>
  <c r="BK170" i="53"/>
  <c r="BL170" i="53" s="1"/>
  <c r="BK163" i="53"/>
  <c r="BL163" i="53" s="1"/>
  <c r="BK158" i="53"/>
  <c r="BL158" i="53" s="1"/>
  <c r="FU76" i="53"/>
  <c r="FU75" i="53"/>
  <c r="FU74" i="53"/>
  <c r="FU73" i="53"/>
  <c r="FP131" i="53"/>
  <c r="FP135" i="53"/>
  <c r="FO131" i="53"/>
  <c r="FR131" i="53"/>
  <c r="FQ131" i="53"/>
  <c r="M50" i="53"/>
  <c r="E215" i="53"/>
  <c r="AQ45" i="53"/>
  <c r="K28" i="53"/>
  <c r="M28" i="53" s="1"/>
  <c r="K24" i="53"/>
  <c r="M24" i="53" s="1"/>
  <c r="DA76" i="53"/>
  <c r="DA75" i="53"/>
  <c r="DA74" i="53"/>
  <c r="DA73" i="53"/>
  <c r="I76" i="53"/>
  <c r="I75" i="53"/>
  <c r="I74" i="53"/>
  <c r="I73" i="53"/>
  <c r="FP64" i="53"/>
  <c r="BX64" i="53"/>
  <c r="E219" i="53"/>
  <c r="AQ49" i="53"/>
  <c r="E212" i="53"/>
  <c r="AQ42" i="53"/>
  <c r="F199" i="53"/>
  <c r="AR135" i="53"/>
  <c r="AO29" i="53"/>
  <c r="AX61" i="36" s="1"/>
  <c r="L29" i="53"/>
  <c r="F195" i="53"/>
  <c r="T135" i="53"/>
  <c r="AO25" i="53"/>
  <c r="AX57" i="36" s="1"/>
  <c r="L25" i="53"/>
  <c r="EQ64" i="53"/>
  <c r="CU64" i="53"/>
  <c r="C64" i="53"/>
  <c r="AY64" i="53"/>
  <c r="FU174" i="53"/>
  <c r="FV174" i="53" s="1"/>
  <c r="FU167" i="53"/>
  <c r="FV167" i="53" s="1"/>
  <c r="CO174" i="53"/>
  <c r="CP174" i="53" s="1"/>
  <c r="CO167" i="53"/>
  <c r="CP167" i="53" s="1"/>
  <c r="DA174" i="53"/>
  <c r="DB174" i="53" s="1"/>
  <c r="DA167" i="53"/>
  <c r="DB167" i="53" s="1"/>
  <c r="DM174" i="53"/>
  <c r="DN174" i="53" s="1"/>
  <c r="DM167" i="53"/>
  <c r="DN167" i="53" s="1"/>
  <c r="AA174" i="53"/>
  <c r="AB174" i="53" s="1"/>
  <c r="AA167" i="53"/>
  <c r="AB167" i="53" s="1"/>
  <c r="BW174" i="53"/>
  <c r="BX174" i="53" s="1"/>
  <c r="BW167" i="53"/>
  <c r="BX167" i="53" s="1"/>
  <c r="DS174" i="53"/>
  <c r="DT174" i="53" s="1"/>
  <c r="DS167" i="53"/>
  <c r="DT167" i="53" s="1"/>
  <c r="FO174" i="53"/>
  <c r="FP174" i="53" s="1"/>
  <c r="FO167" i="53"/>
  <c r="FP167" i="53" s="1"/>
  <c r="AY76" i="53"/>
  <c r="AY75" i="53"/>
  <c r="AY73" i="53"/>
  <c r="AY74" i="53"/>
  <c r="EQ76" i="53"/>
  <c r="EQ75" i="53"/>
  <c r="EQ73" i="53"/>
  <c r="EQ74" i="53"/>
  <c r="BQ76" i="53"/>
  <c r="BQ75" i="53"/>
  <c r="BQ74" i="53"/>
  <c r="BQ73" i="53"/>
  <c r="FI76" i="53"/>
  <c r="FI75" i="53"/>
  <c r="FI74" i="53"/>
  <c r="FI73" i="53"/>
  <c r="EX64" i="53"/>
  <c r="BF64" i="53"/>
  <c r="DG172" i="53"/>
  <c r="DH172" i="53" s="1"/>
  <c r="DG166" i="53"/>
  <c r="DH166" i="53" s="1"/>
  <c r="FC172" i="53"/>
  <c r="FD172" i="53" s="1"/>
  <c r="FC166" i="53"/>
  <c r="FD166" i="53" s="1"/>
  <c r="CO172" i="53"/>
  <c r="CP172" i="53" s="1"/>
  <c r="CO166" i="53"/>
  <c r="CP166" i="53" s="1"/>
  <c r="C172" i="53"/>
  <c r="D172" i="53" s="1"/>
  <c r="C166" i="53"/>
  <c r="D166" i="53" s="1"/>
  <c r="CU172" i="53"/>
  <c r="CV172" i="53" s="1"/>
  <c r="CU166" i="53"/>
  <c r="CV166" i="53" s="1"/>
  <c r="I172" i="53"/>
  <c r="J172" i="53" s="1"/>
  <c r="I166" i="53"/>
  <c r="J166" i="53" s="1"/>
  <c r="DA172" i="53"/>
  <c r="DB172" i="53" s="1"/>
  <c r="DA166" i="53"/>
  <c r="DB166" i="53" s="1"/>
  <c r="I176" i="53"/>
  <c r="J176" i="53" s="1"/>
  <c r="I170" i="53"/>
  <c r="J170" i="53" s="1"/>
  <c r="I163" i="53"/>
  <c r="J163" i="53" s="1"/>
  <c r="I158" i="53"/>
  <c r="J158" i="53" s="1"/>
  <c r="DM176" i="53"/>
  <c r="DN176" i="53" s="1"/>
  <c r="DM170" i="53"/>
  <c r="DN170" i="53" s="1"/>
  <c r="DM158" i="53"/>
  <c r="DN158" i="53" s="1"/>
  <c r="DM163" i="53"/>
  <c r="DN163" i="53" s="1"/>
  <c r="DY176" i="53"/>
  <c r="DZ176" i="53" s="1"/>
  <c r="DY170" i="53"/>
  <c r="DZ170" i="53" s="1"/>
  <c r="DY163" i="53"/>
  <c r="DZ163" i="53" s="1"/>
  <c r="DY158" i="53"/>
  <c r="DZ158" i="53" s="1"/>
  <c r="EK176" i="53"/>
  <c r="EL176" i="53" s="1"/>
  <c r="EK170" i="53"/>
  <c r="EL170" i="53" s="1"/>
  <c r="EK158" i="53"/>
  <c r="EL158" i="53" s="1"/>
  <c r="EK163" i="53"/>
  <c r="EL163" i="53" s="1"/>
  <c r="AM176" i="53"/>
  <c r="AN176" i="53" s="1"/>
  <c r="AM170" i="53"/>
  <c r="AN170" i="53" s="1"/>
  <c r="AM163" i="53"/>
  <c r="AN163" i="53" s="1"/>
  <c r="AM158" i="53"/>
  <c r="AN158" i="53" s="1"/>
  <c r="CI176" i="53"/>
  <c r="CJ176" i="53" s="1"/>
  <c r="CI170" i="53"/>
  <c r="CJ170" i="53" s="1"/>
  <c r="CI163" i="53"/>
  <c r="CJ163" i="53" s="1"/>
  <c r="CI158" i="53"/>
  <c r="CJ158" i="53" s="1"/>
  <c r="EE176" i="53"/>
  <c r="EF176" i="53" s="1"/>
  <c r="EE170" i="53"/>
  <c r="EF170" i="53" s="1"/>
  <c r="EE163" i="53"/>
  <c r="EF163" i="53" s="1"/>
  <c r="EE158" i="53"/>
  <c r="EF158" i="53" s="1"/>
  <c r="AM64" i="53"/>
  <c r="EE64" i="53"/>
  <c r="BE64" i="53"/>
  <c r="EW64" i="53"/>
  <c r="DY76" i="53"/>
  <c r="DY75" i="53"/>
  <c r="DY74" i="53"/>
  <c r="DY73" i="53"/>
  <c r="AG76" i="53"/>
  <c r="AG75" i="53"/>
  <c r="AG74" i="53"/>
  <c r="AG73" i="53"/>
  <c r="BQ64" i="53"/>
  <c r="FV131" i="53"/>
  <c r="FU131" i="53"/>
  <c r="FV135" i="53"/>
  <c r="FX131" i="53"/>
  <c r="FW131" i="53"/>
  <c r="M51" i="53"/>
  <c r="Z20" i="53"/>
  <c r="U20" i="53"/>
  <c r="U50" i="53" s="1"/>
  <c r="AJ20" i="53"/>
  <c r="AE20" i="53"/>
  <c r="BR64" i="53"/>
  <c r="FJ64" i="53"/>
  <c r="BL64" i="53"/>
  <c r="FD64" i="53"/>
  <c r="E211" i="53"/>
  <c r="AQ41" i="53"/>
  <c r="FC70" i="53"/>
  <c r="FB70" i="53"/>
  <c r="FI70" i="53"/>
  <c r="FH70" i="53"/>
  <c r="DA70" i="53"/>
  <c r="CZ70" i="53"/>
  <c r="CU70" i="53"/>
  <c r="CT70" i="53"/>
  <c r="M23" i="53"/>
  <c r="DY174" i="53"/>
  <c r="DZ174" i="53" s="1"/>
  <c r="EL135" i="53"/>
  <c r="EL131" i="53"/>
  <c r="EK131" i="53"/>
  <c r="EN131" i="53"/>
  <c r="M45" i="53"/>
  <c r="EM131" i="53"/>
  <c r="AZ131" i="53"/>
  <c r="AZ135" i="53"/>
  <c r="AY131" i="53"/>
  <c r="BB131" i="53"/>
  <c r="BA131" i="53"/>
  <c r="U174" i="53"/>
  <c r="V174" i="53" s="1"/>
  <c r="U167" i="53"/>
  <c r="V167" i="53" s="1"/>
  <c r="CU174" i="53"/>
  <c r="CV174" i="53" s="1"/>
  <c r="CU167" i="53"/>
  <c r="CV167" i="53" s="1"/>
  <c r="C76" i="53"/>
  <c r="C75" i="53"/>
  <c r="C73" i="53"/>
  <c r="C74" i="53"/>
  <c r="E209" i="53"/>
  <c r="AQ39" i="53"/>
  <c r="E207" i="53"/>
  <c r="AQ37" i="53"/>
  <c r="AS172" i="53"/>
  <c r="AT172" i="53" s="1"/>
  <c r="AS166" i="53"/>
  <c r="AT166" i="53" s="1"/>
  <c r="AY172" i="53"/>
  <c r="AZ172" i="53" s="1"/>
  <c r="AY166" i="53"/>
  <c r="AZ166" i="53" s="1"/>
  <c r="EW172" i="53"/>
  <c r="EX172" i="53" s="1"/>
  <c r="EW166" i="53"/>
  <c r="EX166" i="53" s="1"/>
  <c r="U176" i="53"/>
  <c r="V176" i="53" s="1"/>
  <c r="U170" i="53"/>
  <c r="V170" i="53" s="1"/>
  <c r="U163" i="53"/>
  <c r="V163" i="53" s="1"/>
  <c r="U158" i="53"/>
  <c r="V158" i="53" s="1"/>
  <c r="AS176" i="53"/>
  <c r="AT176" i="53" s="1"/>
  <c r="AS170" i="53"/>
  <c r="AT170" i="53" s="1"/>
  <c r="AS163" i="53"/>
  <c r="AT163" i="53" s="1"/>
  <c r="AS158" i="53"/>
  <c r="AT158" i="53" s="1"/>
  <c r="DG176" i="53"/>
  <c r="DH176" i="53" s="1"/>
  <c r="DG170" i="53"/>
  <c r="DH170" i="53" s="1"/>
  <c r="DG163" i="53"/>
  <c r="DH163" i="53" s="1"/>
  <c r="DG158" i="53"/>
  <c r="DH158" i="53" s="1"/>
  <c r="EW70" i="53"/>
  <c r="EV70" i="53"/>
  <c r="EQ70" i="53"/>
  <c r="EP70" i="53"/>
  <c r="EW76" i="53"/>
  <c r="EW75" i="53"/>
  <c r="EW74" i="53"/>
  <c r="EW73" i="53"/>
  <c r="BE76" i="53"/>
  <c r="BE75" i="53"/>
  <c r="BE74" i="53"/>
  <c r="BE73" i="53"/>
  <c r="FJ135" i="53"/>
  <c r="FJ131" i="53"/>
  <c r="FI131" i="53"/>
  <c r="FL131" i="53"/>
  <c r="FK131" i="53"/>
  <c r="M49" i="53"/>
  <c r="E217" i="53"/>
  <c r="AQ47" i="53"/>
  <c r="EG74" i="53"/>
  <c r="EG75" i="53"/>
  <c r="AG174" i="53"/>
  <c r="AH174" i="53" s="1"/>
  <c r="AG167" i="53"/>
  <c r="AH167" i="53" s="1"/>
  <c r="EK174" i="53"/>
  <c r="EL174" i="53" s="1"/>
  <c r="EK167" i="53"/>
  <c r="EL167" i="53" s="1"/>
  <c r="EW174" i="53"/>
  <c r="EX174" i="53" s="1"/>
  <c r="EW167" i="53"/>
  <c r="EX167" i="53" s="1"/>
  <c r="FI174" i="53"/>
  <c r="FJ174" i="53" s="1"/>
  <c r="FI167" i="53"/>
  <c r="FJ167" i="53" s="1"/>
  <c r="AM174" i="53"/>
  <c r="AN174" i="53" s="1"/>
  <c r="AM167" i="53"/>
  <c r="AN167" i="53" s="1"/>
  <c r="CI174" i="53"/>
  <c r="CJ174" i="53" s="1"/>
  <c r="CI167" i="53"/>
  <c r="CJ167" i="53" s="1"/>
  <c r="EE174" i="53"/>
  <c r="EF174" i="53" s="1"/>
  <c r="EE167" i="53"/>
  <c r="EF167" i="53" s="1"/>
  <c r="BW76" i="53"/>
  <c r="BW75" i="53"/>
  <c r="BW73" i="53"/>
  <c r="BW74" i="53"/>
  <c r="FO76" i="53"/>
  <c r="FO75" i="53"/>
  <c r="FO73" i="53"/>
  <c r="FO74" i="53"/>
  <c r="CO76" i="53"/>
  <c r="CO75" i="53"/>
  <c r="CO74" i="53"/>
  <c r="CO73" i="53"/>
  <c r="AM76" i="53"/>
  <c r="AM74" i="53"/>
  <c r="AM73" i="53"/>
  <c r="AM75" i="53"/>
  <c r="AM172" i="53"/>
  <c r="AN172" i="53" s="1"/>
  <c r="AM166" i="53"/>
  <c r="AN166" i="53" s="1"/>
  <c r="U172" i="53"/>
  <c r="V172" i="53" s="1"/>
  <c r="U166" i="53"/>
  <c r="V166" i="53" s="1"/>
  <c r="DM172" i="53"/>
  <c r="DN172" i="53" s="1"/>
  <c r="DM166" i="53"/>
  <c r="DN166" i="53" s="1"/>
  <c r="AA172" i="53"/>
  <c r="AB172" i="53" s="1"/>
  <c r="AA166" i="53"/>
  <c r="AB166" i="53" s="1"/>
  <c r="DS172" i="53"/>
  <c r="DT172" i="53" s="1"/>
  <c r="DS166" i="53"/>
  <c r="DT166" i="53" s="1"/>
  <c r="AG172" i="53"/>
  <c r="AH172" i="53" s="1"/>
  <c r="AG166" i="53"/>
  <c r="AH166" i="53" s="1"/>
  <c r="DY172" i="53"/>
  <c r="DZ172" i="53" s="1"/>
  <c r="DY166" i="53"/>
  <c r="DZ166" i="53" s="1"/>
  <c r="BE176" i="53"/>
  <c r="BF176" i="53" s="1"/>
  <c r="BE170" i="53"/>
  <c r="BF170" i="53" s="1"/>
  <c r="BE163" i="53"/>
  <c r="BF163" i="53" s="1"/>
  <c r="BE158" i="53"/>
  <c r="BF158" i="53" s="1"/>
  <c r="FI176" i="53"/>
  <c r="FJ176" i="53" s="1"/>
  <c r="FI170" i="53"/>
  <c r="FJ170" i="53" s="1"/>
  <c r="FI158" i="53"/>
  <c r="FJ158" i="53" s="1"/>
  <c r="FI163" i="53"/>
  <c r="FJ163" i="53" s="1"/>
  <c r="FU176" i="53"/>
  <c r="FV176" i="53" s="1"/>
  <c r="FU170" i="53"/>
  <c r="FV170" i="53" s="1"/>
  <c r="FU163" i="53"/>
  <c r="FV163" i="53" s="1"/>
  <c r="FU158" i="53"/>
  <c r="FV158" i="53" s="1"/>
  <c r="C176" i="53"/>
  <c r="D176" i="53" s="1"/>
  <c r="C170" i="53"/>
  <c r="D170" i="53" s="1"/>
  <c r="C163" i="53"/>
  <c r="D163" i="53" s="1"/>
  <c r="C158" i="53"/>
  <c r="D158" i="53" s="1"/>
  <c r="AY176" i="53"/>
  <c r="AZ176" i="53" s="1"/>
  <c r="AY170" i="53"/>
  <c r="AZ170" i="53" s="1"/>
  <c r="AY163" i="53"/>
  <c r="AZ163" i="53" s="1"/>
  <c r="AY158" i="53"/>
  <c r="AZ158" i="53" s="1"/>
  <c r="CU176" i="53"/>
  <c r="CV176" i="53" s="1"/>
  <c r="CU170" i="53"/>
  <c r="CV170" i="53" s="1"/>
  <c r="CU163" i="53"/>
  <c r="CV163" i="53" s="1"/>
  <c r="CU158" i="53"/>
  <c r="CV158" i="53" s="1"/>
  <c r="EQ176" i="53"/>
  <c r="ER176" i="53" s="1"/>
  <c r="EQ170" i="53"/>
  <c r="ER170" i="53" s="1"/>
  <c r="EQ158" i="53"/>
  <c r="ER158" i="53" s="1"/>
  <c r="EQ163" i="53"/>
  <c r="ER163" i="53" s="1"/>
  <c r="BK64" i="53"/>
  <c r="FC64" i="53"/>
  <c r="CC64" i="53"/>
  <c r="FU64" i="53"/>
  <c r="ER64" i="53"/>
  <c r="AZ64" i="53"/>
  <c r="DZ131" i="53"/>
  <c r="DY131" i="53"/>
  <c r="DZ135" i="53"/>
  <c r="EB131" i="53"/>
  <c r="EA131" i="53"/>
  <c r="M43" i="53"/>
  <c r="AN131" i="53"/>
  <c r="AM131" i="53"/>
  <c r="AP131" i="53"/>
  <c r="AO131" i="53"/>
  <c r="AN135" i="53"/>
  <c r="P131" i="53"/>
  <c r="O131" i="53"/>
  <c r="R131" i="53"/>
  <c r="P135" i="53"/>
  <c r="Q131" i="53"/>
  <c r="CP64" i="53"/>
  <c r="E220" i="53"/>
  <c r="AQ50" i="53"/>
  <c r="CD64" i="53"/>
  <c r="DZ64" i="53"/>
  <c r="FV64" i="53"/>
  <c r="AH64" i="53"/>
  <c r="DY70" i="53"/>
  <c r="DX70" i="53"/>
  <c r="DS70" i="53"/>
  <c r="DR70" i="53"/>
  <c r="BX131" i="53"/>
  <c r="BX135" i="53"/>
  <c r="BW131" i="53"/>
  <c r="BZ131" i="53"/>
  <c r="BY131" i="53"/>
  <c r="CJ155" i="53"/>
  <c r="CJ148" i="53"/>
  <c r="M29" i="53"/>
  <c r="FO75" i="52"/>
  <c r="FO73" i="52"/>
  <c r="FO76" i="52"/>
  <c r="FO74" i="52"/>
  <c r="EK174" i="52"/>
  <c r="EL174" i="52" s="1"/>
  <c r="EK167" i="52"/>
  <c r="EL167" i="52" s="1"/>
  <c r="EW174" i="52"/>
  <c r="EX174" i="52" s="1"/>
  <c r="EW167" i="52"/>
  <c r="EX167" i="52" s="1"/>
  <c r="BW174" i="52"/>
  <c r="BX174" i="52" s="1"/>
  <c r="BW167" i="52"/>
  <c r="BX167" i="52" s="1"/>
  <c r="FO174" i="52"/>
  <c r="FP174" i="52" s="1"/>
  <c r="FO167" i="52"/>
  <c r="FP167" i="52" s="1"/>
  <c r="AS76" i="52"/>
  <c r="AS74" i="52"/>
  <c r="AS75" i="52"/>
  <c r="AS73" i="52"/>
  <c r="BE75" i="52"/>
  <c r="BE73" i="52"/>
  <c r="BE76" i="52"/>
  <c r="BE74" i="52"/>
  <c r="EW75" i="52"/>
  <c r="EW73" i="52"/>
  <c r="EW76" i="52"/>
  <c r="EW74" i="52"/>
  <c r="FC131" i="52"/>
  <c r="FF131" i="52"/>
  <c r="FD131" i="52"/>
  <c r="FD135" i="52"/>
  <c r="M48" i="52"/>
  <c r="FE131" i="52"/>
  <c r="F199" i="52"/>
  <c r="AR135" i="52"/>
  <c r="AO29" i="52"/>
  <c r="CR61" i="36" s="1"/>
  <c r="L29" i="52"/>
  <c r="F195" i="52"/>
  <c r="T135" i="52"/>
  <c r="AO25" i="52"/>
  <c r="CR57" i="36" s="1"/>
  <c r="L25" i="52"/>
  <c r="E218" i="52"/>
  <c r="AQ48" i="52"/>
  <c r="DA131" i="52"/>
  <c r="DB135" i="52"/>
  <c r="DD131" i="52"/>
  <c r="DC131" i="52"/>
  <c r="DB131" i="52"/>
  <c r="M39" i="52"/>
  <c r="I131" i="52"/>
  <c r="J135" i="52"/>
  <c r="L131" i="52"/>
  <c r="K131" i="52"/>
  <c r="J131" i="52"/>
  <c r="M23" i="52"/>
  <c r="BK172" i="52"/>
  <c r="BL172" i="52" s="1"/>
  <c r="BK166" i="52"/>
  <c r="BL166" i="52" s="1"/>
  <c r="CI172" i="52"/>
  <c r="CJ172" i="52" s="1"/>
  <c r="CI166" i="52"/>
  <c r="CJ166" i="52" s="1"/>
  <c r="FI172" i="52"/>
  <c r="FJ172" i="52" s="1"/>
  <c r="FI166" i="52"/>
  <c r="FJ166" i="52" s="1"/>
  <c r="FO172" i="52"/>
  <c r="FP172" i="52" s="1"/>
  <c r="FO166" i="52"/>
  <c r="FP166" i="52" s="1"/>
  <c r="U176" i="52"/>
  <c r="V176" i="52" s="1"/>
  <c r="U170" i="52"/>
  <c r="V170" i="52" s="1"/>
  <c r="U163" i="52"/>
  <c r="V163" i="52" s="1"/>
  <c r="U158" i="52"/>
  <c r="V158" i="52" s="1"/>
  <c r="AG176" i="52"/>
  <c r="AH176" i="52" s="1"/>
  <c r="AG170" i="52"/>
  <c r="AH170" i="52" s="1"/>
  <c r="AG163" i="52"/>
  <c r="AH163" i="52" s="1"/>
  <c r="AG158" i="52"/>
  <c r="AH158" i="52" s="1"/>
  <c r="O176" i="52"/>
  <c r="P176" i="52" s="1"/>
  <c r="O170" i="52"/>
  <c r="P170" i="52" s="1"/>
  <c r="O163" i="52"/>
  <c r="P163" i="52" s="1"/>
  <c r="O158" i="52"/>
  <c r="P158" i="52" s="1"/>
  <c r="DG176" i="52"/>
  <c r="DH176" i="52" s="1"/>
  <c r="DG170" i="52"/>
  <c r="DH170" i="52" s="1"/>
  <c r="DG163" i="52"/>
  <c r="DH163" i="52" s="1"/>
  <c r="DG158" i="52"/>
  <c r="DH158" i="52" s="1"/>
  <c r="CC64" i="52"/>
  <c r="CO64" i="52"/>
  <c r="EW131" i="52"/>
  <c r="EX135" i="52"/>
  <c r="EZ131" i="52"/>
  <c r="EY131" i="52"/>
  <c r="EX131" i="52"/>
  <c r="M47" i="52"/>
  <c r="E213" i="52"/>
  <c r="AQ43" i="52"/>
  <c r="Z37" i="52"/>
  <c r="AJ36" i="52"/>
  <c r="F201" i="52"/>
  <c r="BD135" i="52"/>
  <c r="AO31" i="52"/>
  <c r="CR63" i="36" s="1"/>
  <c r="L31" i="52"/>
  <c r="AJ29" i="52"/>
  <c r="AE43" i="52"/>
  <c r="AE51" i="52"/>
  <c r="AA75" i="52"/>
  <c r="AA73" i="52"/>
  <c r="AA76" i="52"/>
  <c r="AA74" i="52"/>
  <c r="E212" i="52"/>
  <c r="AQ42" i="52"/>
  <c r="U36" i="52"/>
  <c r="U32" i="52"/>
  <c r="Z24" i="52"/>
  <c r="BQ174" i="52"/>
  <c r="BR174" i="52" s="1"/>
  <c r="BQ167" i="52"/>
  <c r="BR167" i="52" s="1"/>
  <c r="FI174" i="52"/>
  <c r="FJ174" i="52" s="1"/>
  <c r="FI167" i="52"/>
  <c r="FJ167" i="52" s="1"/>
  <c r="FU174" i="52"/>
  <c r="FV174" i="52" s="1"/>
  <c r="FU167" i="52"/>
  <c r="FV167" i="52" s="1"/>
  <c r="CI174" i="52"/>
  <c r="CJ174" i="52" s="1"/>
  <c r="CI167" i="52"/>
  <c r="CJ167" i="52" s="1"/>
  <c r="Z23" i="52"/>
  <c r="BW75" i="52"/>
  <c r="BW73" i="52"/>
  <c r="BW76" i="52"/>
  <c r="BW74" i="52"/>
  <c r="CP64" i="52"/>
  <c r="AE44" i="52"/>
  <c r="DT135" i="52"/>
  <c r="DS131" i="52"/>
  <c r="DV131" i="52"/>
  <c r="DT131" i="52"/>
  <c r="DU131" i="52"/>
  <c r="M42" i="52"/>
  <c r="U38" i="52"/>
  <c r="AE37" i="52"/>
  <c r="BX135" i="52"/>
  <c r="BW131" i="52"/>
  <c r="BZ131" i="52"/>
  <c r="BX131" i="52"/>
  <c r="BY131" i="52"/>
  <c r="M34" i="52"/>
  <c r="AJ30" i="52"/>
  <c r="F198" i="52"/>
  <c r="AL135" i="52"/>
  <c r="AO28" i="52"/>
  <c r="CR60" i="36" s="1"/>
  <c r="L28" i="52"/>
  <c r="AJ26" i="52"/>
  <c r="F194" i="52"/>
  <c r="N135" i="52"/>
  <c r="AO24" i="52"/>
  <c r="CR56" i="36" s="1"/>
  <c r="L24" i="52"/>
  <c r="AJ22" i="52"/>
  <c r="CO174" i="52"/>
  <c r="CP174" i="52" s="1"/>
  <c r="CO167" i="52"/>
  <c r="CP167" i="52" s="1"/>
  <c r="I174" i="52"/>
  <c r="J174" i="52" s="1"/>
  <c r="I167" i="52"/>
  <c r="J167" i="52" s="1"/>
  <c r="DA174" i="52"/>
  <c r="DB174" i="52" s="1"/>
  <c r="DA167" i="52"/>
  <c r="DB167" i="52" s="1"/>
  <c r="C174" i="52"/>
  <c r="D174" i="52" s="1"/>
  <c r="C167" i="52"/>
  <c r="D167" i="52" s="1"/>
  <c r="AY174" i="52"/>
  <c r="AZ174" i="52" s="1"/>
  <c r="AY167" i="52"/>
  <c r="AZ167" i="52" s="1"/>
  <c r="CU174" i="52"/>
  <c r="CV174" i="52" s="1"/>
  <c r="CU167" i="52"/>
  <c r="CV167" i="52" s="1"/>
  <c r="EQ174" i="52"/>
  <c r="ER174" i="52" s="1"/>
  <c r="EQ167" i="52"/>
  <c r="ER167" i="52" s="1"/>
  <c r="CO76" i="52"/>
  <c r="CO74" i="52"/>
  <c r="CO75" i="52"/>
  <c r="CO73" i="52"/>
  <c r="I75" i="52"/>
  <c r="I73" i="52"/>
  <c r="I76" i="52"/>
  <c r="I74" i="52"/>
  <c r="DA75" i="52"/>
  <c r="DA73" i="52"/>
  <c r="DA76" i="52"/>
  <c r="DA74" i="52"/>
  <c r="AE26" i="52"/>
  <c r="EE131" i="52"/>
  <c r="EH131" i="52"/>
  <c r="EF135" i="52"/>
  <c r="EF131" i="52"/>
  <c r="EG131" i="52"/>
  <c r="M44" i="52"/>
  <c r="EX64" i="52"/>
  <c r="AJ50" i="52"/>
  <c r="AE46" i="52"/>
  <c r="AJ43" i="52"/>
  <c r="AJ41" i="52"/>
  <c r="AL18" i="52" s="1"/>
  <c r="Z34" i="52"/>
  <c r="AJ33" i="52"/>
  <c r="AZ135" i="52"/>
  <c r="AY131" i="52"/>
  <c r="BB131" i="52"/>
  <c r="AZ131" i="52"/>
  <c r="BA131" i="52"/>
  <c r="M30" i="52"/>
  <c r="AE28" i="52"/>
  <c r="AB135" i="52"/>
  <c r="AA131" i="52"/>
  <c r="AD131" i="52"/>
  <c r="AB131" i="52"/>
  <c r="AC131" i="52"/>
  <c r="M26" i="52"/>
  <c r="AE24" i="52"/>
  <c r="U24" i="52"/>
  <c r="AY75" i="52"/>
  <c r="AY73" i="52"/>
  <c r="AY76" i="52"/>
  <c r="AY74" i="52"/>
  <c r="FJ64" i="52"/>
  <c r="BR64" i="52"/>
  <c r="AE48" i="52"/>
  <c r="EK131" i="52"/>
  <c r="EN131" i="52"/>
  <c r="EM131" i="52"/>
  <c r="EL131" i="52"/>
  <c r="EL135" i="52"/>
  <c r="M45" i="52"/>
  <c r="Z43" i="52"/>
  <c r="U39" i="52"/>
  <c r="AE38" i="52"/>
  <c r="E207" i="52"/>
  <c r="AQ37" i="52"/>
  <c r="CT69" i="36" s="1"/>
  <c r="CS333" i="36" s="1"/>
  <c r="CC131" i="52"/>
  <c r="CD135" i="52"/>
  <c r="CF131" i="52"/>
  <c r="CE131" i="52"/>
  <c r="CD131" i="52"/>
  <c r="M35" i="52"/>
  <c r="BE131" i="52"/>
  <c r="BF135" i="52"/>
  <c r="BH131" i="52"/>
  <c r="BG131" i="52"/>
  <c r="BF131" i="52"/>
  <c r="M31" i="52"/>
  <c r="F200" i="52"/>
  <c r="AX135" i="52"/>
  <c r="AO30" i="52"/>
  <c r="CR62" i="36" s="1"/>
  <c r="L30" i="52"/>
  <c r="U27" i="52"/>
  <c r="Z26" i="52"/>
  <c r="AE25" i="52"/>
  <c r="DA172" i="52"/>
  <c r="DB172" i="52" s="1"/>
  <c r="DA166" i="52"/>
  <c r="DB166" i="52" s="1"/>
  <c r="FC172" i="52"/>
  <c r="FD172" i="52" s="1"/>
  <c r="FC166" i="52"/>
  <c r="FD166" i="52" s="1"/>
  <c r="FU172" i="52"/>
  <c r="FV172" i="52" s="1"/>
  <c r="FU166" i="52"/>
  <c r="FV166" i="52" s="1"/>
  <c r="U172" i="52"/>
  <c r="V172" i="52" s="1"/>
  <c r="U166" i="52"/>
  <c r="V166" i="52" s="1"/>
  <c r="DM172" i="52"/>
  <c r="DN172" i="52" s="1"/>
  <c r="DM166" i="52"/>
  <c r="DN166" i="52" s="1"/>
  <c r="AA172" i="52"/>
  <c r="AB172" i="52" s="1"/>
  <c r="AA166" i="52"/>
  <c r="AB166" i="52" s="1"/>
  <c r="DS172" i="52"/>
  <c r="DT172" i="52" s="1"/>
  <c r="DS166" i="52"/>
  <c r="DT166" i="52" s="1"/>
  <c r="BQ176" i="52"/>
  <c r="BR176" i="52" s="1"/>
  <c r="BQ170" i="52"/>
  <c r="BR170" i="52" s="1"/>
  <c r="BQ163" i="52"/>
  <c r="BR163" i="52" s="1"/>
  <c r="BQ158" i="52"/>
  <c r="BR158" i="52" s="1"/>
  <c r="FI176" i="52"/>
  <c r="FJ176" i="52" s="1"/>
  <c r="FI170" i="52"/>
  <c r="FJ170" i="52" s="1"/>
  <c r="FI163" i="52"/>
  <c r="FJ163" i="52" s="1"/>
  <c r="FI158" i="52"/>
  <c r="FJ158" i="52" s="1"/>
  <c r="CC176" i="52"/>
  <c r="CD176" i="52" s="1"/>
  <c r="CC170" i="52"/>
  <c r="CD170" i="52" s="1"/>
  <c r="CC163" i="52"/>
  <c r="CD163" i="52" s="1"/>
  <c r="CC158" i="52"/>
  <c r="CD158" i="52" s="1"/>
  <c r="FU176" i="52"/>
  <c r="FV176" i="52" s="1"/>
  <c r="FU170" i="52"/>
  <c r="FV170" i="52" s="1"/>
  <c r="FU163" i="52"/>
  <c r="FV163" i="52" s="1"/>
  <c r="FU158" i="52"/>
  <c r="FV158" i="52" s="1"/>
  <c r="AM176" i="52"/>
  <c r="AN176" i="52" s="1"/>
  <c r="AM170" i="52"/>
  <c r="AN170" i="52" s="1"/>
  <c r="AM163" i="52"/>
  <c r="AN163" i="52" s="1"/>
  <c r="AM158" i="52"/>
  <c r="AN158" i="52" s="1"/>
  <c r="CI176" i="52"/>
  <c r="CJ176" i="52" s="1"/>
  <c r="CI170" i="52"/>
  <c r="CJ170" i="52" s="1"/>
  <c r="CI163" i="52"/>
  <c r="CJ163" i="52" s="1"/>
  <c r="CI158" i="52"/>
  <c r="CJ158" i="52" s="1"/>
  <c r="EE176" i="52"/>
  <c r="EF176" i="52" s="1"/>
  <c r="EE170" i="52"/>
  <c r="EF170" i="52" s="1"/>
  <c r="EE163" i="52"/>
  <c r="EF163" i="52" s="1"/>
  <c r="EE158" i="52"/>
  <c r="EF158" i="52" s="1"/>
  <c r="AG64" i="52"/>
  <c r="DY64" i="52"/>
  <c r="AS64" i="52"/>
  <c r="DG76" i="52"/>
  <c r="DG74" i="52"/>
  <c r="DG75" i="52"/>
  <c r="DG73" i="52"/>
  <c r="DZ64" i="52"/>
  <c r="E221" i="52"/>
  <c r="AQ51" i="52"/>
  <c r="Z46" i="52"/>
  <c r="Z41" i="52"/>
  <c r="AJ40" i="52"/>
  <c r="AE30" i="52"/>
  <c r="Z27" i="52"/>
  <c r="AE22" i="52"/>
  <c r="AE45" i="52"/>
  <c r="AE49" i="52"/>
  <c r="AN64" i="52"/>
  <c r="EF64" i="52"/>
  <c r="AZ64" i="52"/>
  <c r="ER64" i="52"/>
  <c r="FU131" i="52"/>
  <c r="FV135" i="52"/>
  <c r="FX131" i="52"/>
  <c r="FW131" i="52"/>
  <c r="FV131" i="52"/>
  <c r="M51" i="52"/>
  <c r="E214" i="52"/>
  <c r="AQ44" i="52"/>
  <c r="CV135" i="52"/>
  <c r="CU131" i="52"/>
  <c r="CX131" i="52"/>
  <c r="CV131" i="52"/>
  <c r="CW131" i="52"/>
  <c r="M38" i="52"/>
  <c r="AS131" i="52"/>
  <c r="AV131" i="52"/>
  <c r="AU131" i="52"/>
  <c r="AT131" i="52"/>
  <c r="AT135" i="52"/>
  <c r="M29" i="52"/>
  <c r="U131" i="52"/>
  <c r="X131" i="52"/>
  <c r="V135" i="52"/>
  <c r="W131" i="52"/>
  <c r="V131" i="52"/>
  <c r="M25" i="52"/>
  <c r="FO64" i="52"/>
  <c r="DS64" i="52"/>
  <c r="BW64" i="52"/>
  <c r="AA64" i="52"/>
  <c r="EQ64" i="52"/>
  <c r="CU64" i="52"/>
  <c r="AY64" i="52"/>
  <c r="C64" i="52"/>
  <c r="AS174" i="52"/>
  <c r="AT174" i="52" s="1"/>
  <c r="AS167" i="52"/>
  <c r="AT167" i="52" s="1"/>
  <c r="BE174" i="52"/>
  <c r="BF174" i="52" s="1"/>
  <c r="BE167" i="52"/>
  <c r="BF167" i="52" s="1"/>
  <c r="AA174" i="52"/>
  <c r="AB174" i="52" s="1"/>
  <c r="AA167" i="52"/>
  <c r="AB167" i="52" s="1"/>
  <c r="DS174" i="52"/>
  <c r="DT174" i="52" s="1"/>
  <c r="DS167" i="52"/>
  <c r="DT167" i="52" s="1"/>
  <c r="EK76" i="52"/>
  <c r="EK74" i="52"/>
  <c r="EK75" i="52"/>
  <c r="EK73" i="52"/>
  <c r="O131" i="52"/>
  <c r="R131" i="52"/>
  <c r="P131" i="52"/>
  <c r="P135" i="52"/>
  <c r="Q131" i="52"/>
  <c r="M24" i="52"/>
  <c r="CI76" i="52"/>
  <c r="CI74" i="52"/>
  <c r="CI75" i="52"/>
  <c r="CI73" i="52"/>
  <c r="AM131" i="52"/>
  <c r="AP131" i="52"/>
  <c r="AN135" i="52"/>
  <c r="AN131" i="52"/>
  <c r="M28" i="52"/>
  <c r="AO131" i="52"/>
  <c r="EQ75" i="52"/>
  <c r="EQ73" i="52"/>
  <c r="EQ76" i="52"/>
  <c r="EQ74" i="52"/>
  <c r="F192" i="52"/>
  <c r="B135" i="52"/>
  <c r="AO22" i="52"/>
  <c r="CR54" i="36" s="1"/>
  <c r="L22" i="52"/>
  <c r="I172" i="52"/>
  <c r="J172" i="52" s="1"/>
  <c r="I166" i="52"/>
  <c r="J166" i="52" s="1"/>
  <c r="CC172" i="52"/>
  <c r="CD172" i="52" s="1"/>
  <c r="CC166" i="52"/>
  <c r="CD166" i="52" s="1"/>
  <c r="BQ172" i="52"/>
  <c r="BR172" i="52" s="1"/>
  <c r="BQ166" i="52"/>
  <c r="BR166" i="52" s="1"/>
  <c r="BW172" i="52"/>
  <c r="BX172" i="52" s="1"/>
  <c r="BW166" i="52"/>
  <c r="BX166" i="52" s="1"/>
  <c r="DM176" i="52"/>
  <c r="DN176" i="52" s="1"/>
  <c r="DM170" i="52"/>
  <c r="DN170" i="52" s="1"/>
  <c r="DM163" i="52"/>
  <c r="DN163" i="52" s="1"/>
  <c r="DM158" i="52"/>
  <c r="DN158" i="52" s="1"/>
  <c r="DY176" i="52"/>
  <c r="DZ176" i="52" s="1"/>
  <c r="DY170" i="52"/>
  <c r="DZ170" i="52" s="1"/>
  <c r="DY163" i="52"/>
  <c r="DZ163" i="52" s="1"/>
  <c r="DY158" i="52"/>
  <c r="DZ158" i="52" s="1"/>
  <c r="BK176" i="52"/>
  <c r="BL176" i="52" s="1"/>
  <c r="BK170" i="52"/>
  <c r="BL170" i="52" s="1"/>
  <c r="BK163" i="52"/>
  <c r="BL163" i="52" s="1"/>
  <c r="BK158" i="52"/>
  <c r="BL158" i="52" s="1"/>
  <c r="FC176" i="52"/>
  <c r="FD176" i="52" s="1"/>
  <c r="FC170" i="52"/>
  <c r="FD170" i="52" s="1"/>
  <c r="FC163" i="52"/>
  <c r="FD163" i="52" s="1"/>
  <c r="FC158" i="52"/>
  <c r="FD158" i="52" s="1"/>
  <c r="FU64" i="52"/>
  <c r="O76" i="52"/>
  <c r="O74" i="52"/>
  <c r="O75" i="52"/>
  <c r="O73" i="52"/>
  <c r="E220" i="52"/>
  <c r="AQ50" i="52"/>
  <c r="U49" i="52"/>
  <c r="Z45" i="52"/>
  <c r="AE47" i="52"/>
  <c r="DG64" i="52"/>
  <c r="O64" i="52"/>
  <c r="AJ49" i="52"/>
  <c r="Z48" i="52"/>
  <c r="E215" i="52"/>
  <c r="AQ45" i="52"/>
  <c r="DG131" i="52"/>
  <c r="DJ131" i="52"/>
  <c r="DH131" i="52"/>
  <c r="DH135" i="52"/>
  <c r="DI131" i="52"/>
  <c r="M40" i="52"/>
  <c r="AE35" i="52"/>
  <c r="Z28" i="52"/>
  <c r="CC174" i="52"/>
  <c r="CD174" i="52" s="1"/>
  <c r="CC167" i="52"/>
  <c r="CD167" i="52" s="1"/>
  <c r="AM174" i="52"/>
  <c r="AN174" i="52" s="1"/>
  <c r="AM167" i="52"/>
  <c r="AN167" i="52" s="1"/>
  <c r="EE174" i="52"/>
  <c r="EF174" i="52" s="1"/>
  <c r="EE167" i="52"/>
  <c r="EF167" i="52" s="1"/>
  <c r="BQ76" i="52"/>
  <c r="BQ74" i="52"/>
  <c r="BQ75" i="52"/>
  <c r="BQ73" i="52"/>
  <c r="FI76" i="52"/>
  <c r="FI74" i="52"/>
  <c r="FI75" i="52"/>
  <c r="FI73" i="52"/>
  <c r="CC75" i="52"/>
  <c r="CC73" i="52"/>
  <c r="CC76" i="52"/>
  <c r="CC74" i="52"/>
  <c r="FU75" i="52"/>
  <c r="FU73" i="52"/>
  <c r="FU76" i="52"/>
  <c r="FU74" i="52"/>
  <c r="FP135" i="52"/>
  <c r="FO131" i="52"/>
  <c r="FR131" i="52"/>
  <c r="FP131" i="52"/>
  <c r="FQ131" i="52"/>
  <c r="M50" i="52"/>
  <c r="J64" i="52"/>
  <c r="AJ51" i="52"/>
  <c r="Z49" i="52"/>
  <c r="E217" i="52"/>
  <c r="AQ47" i="52"/>
  <c r="Z42" i="52"/>
  <c r="Z36" i="52"/>
  <c r="AJ35" i="52"/>
  <c r="U30" i="52"/>
  <c r="U26" i="52"/>
  <c r="D135" i="52"/>
  <c r="C131" i="52"/>
  <c r="F131" i="52"/>
  <c r="D131" i="52"/>
  <c r="E131" i="52"/>
  <c r="M22" i="52"/>
  <c r="AJ25" i="52"/>
  <c r="C75" i="52"/>
  <c r="C73" i="52"/>
  <c r="C76" i="52"/>
  <c r="C74" i="52"/>
  <c r="CI64" i="52"/>
  <c r="E219" i="52"/>
  <c r="AQ49" i="52"/>
  <c r="DM131" i="52"/>
  <c r="DP131" i="52"/>
  <c r="DN135" i="52"/>
  <c r="DO131" i="52"/>
  <c r="DN131" i="52"/>
  <c r="M41" i="52"/>
  <c r="U37" i="52"/>
  <c r="AE36" i="52"/>
  <c r="BQ131" i="52"/>
  <c r="BT131" i="52"/>
  <c r="BR135" i="52"/>
  <c r="BS131" i="52"/>
  <c r="BR131" i="52"/>
  <c r="M33" i="52"/>
  <c r="U31" i="52"/>
  <c r="Z30" i="52"/>
  <c r="AE29" i="52"/>
  <c r="BE172" i="52"/>
  <c r="BF172" i="52" s="1"/>
  <c r="BE166" i="52"/>
  <c r="BF166" i="52" s="1"/>
  <c r="DG172" i="52"/>
  <c r="DH172" i="52" s="1"/>
  <c r="DG166" i="52"/>
  <c r="DH166" i="52" s="1"/>
  <c r="DY172" i="52"/>
  <c r="DZ172" i="52" s="1"/>
  <c r="DY166" i="52"/>
  <c r="DZ166" i="52" s="1"/>
  <c r="EE172" i="52"/>
  <c r="EF172" i="52" s="1"/>
  <c r="EE166" i="52"/>
  <c r="EF166" i="52" s="1"/>
  <c r="CO172" i="52"/>
  <c r="CP172" i="52" s="1"/>
  <c r="CO166" i="52"/>
  <c r="CP166" i="52" s="1"/>
  <c r="C172" i="52"/>
  <c r="D172" i="52" s="1"/>
  <c r="C166" i="52"/>
  <c r="D166" i="52" s="1"/>
  <c r="CU172" i="52"/>
  <c r="CV172" i="52" s="1"/>
  <c r="CU166" i="52"/>
  <c r="CV166" i="52" s="1"/>
  <c r="AS176" i="52"/>
  <c r="AT176" i="52" s="1"/>
  <c r="AS170" i="52"/>
  <c r="AT170" i="52" s="1"/>
  <c r="AS163" i="52"/>
  <c r="AT163" i="52" s="1"/>
  <c r="AS158" i="52"/>
  <c r="AT158" i="52" s="1"/>
  <c r="EK176" i="52"/>
  <c r="EL176" i="52" s="1"/>
  <c r="EK170" i="52"/>
  <c r="EL170" i="52" s="1"/>
  <c r="EK163" i="52"/>
  <c r="EL163" i="52" s="1"/>
  <c r="EK158" i="52"/>
  <c r="EL158" i="52" s="1"/>
  <c r="BE176" i="52"/>
  <c r="BF176" i="52" s="1"/>
  <c r="BE170" i="52"/>
  <c r="BF170" i="52" s="1"/>
  <c r="BE163" i="52"/>
  <c r="BF163" i="52" s="1"/>
  <c r="BE158" i="52"/>
  <c r="BF158" i="52" s="1"/>
  <c r="EW176" i="52"/>
  <c r="EX176" i="52" s="1"/>
  <c r="EW170" i="52"/>
  <c r="EX170" i="52" s="1"/>
  <c r="EW163" i="52"/>
  <c r="EX163" i="52" s="1"/>
  <c r="EW158" i="52"/>
  <c r="EX158" i="52" s="1"/>
  <c r="AA170" i="52"/>
  <c r="AB170" i="52" s="1"/>
  <c r="AA176" i="52"/>
  <c r="AB176" i="52" s="1"/>
  <c r="AA163" i="52"/>
  <c r="AB163" i="52" s="1"/>
  <c r="AA158" i="52"/>
  <c r="AB158" i="52" s="1"/>
  <c r="BW170" i="52"/>
  <c r="BX170" i="52" s="1"/>
  <c r="BW163" i="52"/>
  <c r="BX163" i="52" s="1"/>
  <c r="BW158" i="52"/>
  <c r="BX158" i="52" s="1"/>
  <c r="BW176" i="52"/>
  <c r="BX176" i="52" s="1"/>
  <c r="DS176" i="52"/>
  <c r="DT176" i="52" s="1"/>
  <c r="DS170" i="52"/>
  <c r="DT170" i="52" s="1"/>
  <c r="DS163" i="52"/>
  <c r="DT163" i="52" s="1"/>
  <c r="DS158" i="52"/>
  <c r="DT158" i="52" s="1"/>
  <c r="FO176" i="52"/>
  <c r="FP176" i="52" s="1"/>
  <c r="FO170" i="52"/>
  <c r="FP170" i="52" s="1"/>
  <c r="FO163" i="52"/>
  <c r="FP163" i="52" s="1"/>
  <c r="FO158" i="52"/>
  <c r="FP158" i="52" s="1"/>
  <c r="I64" i="52"/>
  <c r="DA64" i="52"/>
  <c r="U64" i="52"/>
  <c r="DM64" i="52"/>
  <c r="BK76" i="52"/>
  <c r="BK74" i="52"/>
  <c r="BK75" i="52"/>
  <c r="BK73" i="52"/>
  <c r="FV64" i="52"/>
  <c r="AJ46" i="52"/>
  <c r="AE42" i="52"/>
  <c r="Z35" i="52"/>
  <c r="Z33" i="52"/>
  <c r="AJ32" i="52"/>
  <c r="U28" i="52"/>
  <c r="F193" i="52"/>
  <c r="H135" i="52"/>
  <c r="AO23" i="52"/>
  <c r="CR55" i="36" s="1"/>
  <c r="L23" i="52"/>
  <c r="U44" i="52"/>
  <c r="U48" i="52"/>
  <c r="P64" i="52"/>
  <c r="DH64" i="52"/>
  <c r="AB64" i="52"/>
  <c r="DT64" i="52"/>
  <c r="DS75" i="52"/>
  <c r="DS73" i="52"/>
  <c r="DS76" i="52"/>
  <c r="DS74" i="52"/>
  <c r="FC64" i="52"/>
  <c r="BK64" i="52"/>
  <c r="U51" i="52"/>
  <c r="FI131" i="52"/>
  <c r="FL131" i="52"/>
  <c r="FJ135" i="52"/>
  <c r="FK131" i="52"/>
  <c r="FJ131" i="52"/>
  <c r="M49" i="52"/>
  <c r="Z47" i="52"/>
  <c r="U40" i="52"/>
  <c r="AE39" i="52"/>
  <c r="CI131" i="52"/>
  <c r="CL131" i="52"/>
  <c r="CJ135" i="52"/>
  <c r="CJ131" i="52"/>
  <c r="CK131" i="52"/>
  <c r="M36" i="52"/>
  <c r="AE33" i="52"/>
  <c r="BK131" i="52"/>
  <c r="BN131" i="52"/>
  <c r="BL131" i="52"/>
  <c r="BL135" i="52"/>
  <c r="BM131" i="52"/>
  <c r="M32" i="52"/>
  <c r="U29" i="52"/>
  <c r="U25" i="52"/>
  <c r="U174" i="52"/>
  <c r="V174" i="52" s="1"/>
  <c r="U167" i="52"/>
  <c r="V167" i="52" s="1"/>
  <c r="DM174" i="52"/>
  <c r="DN174" i="52" s="1"/>
  <c r="DM167" i="52"/>
  <c r="DN167" i="52" s="1"/>
  <c r="AG174" i="52"/>
  <c r="AH174" i="52" s="1"/>
  <c r="AG167" i="52"/>
  <c r="AH167" i="52" s="1"/>
  <c r="DY174" i="52"/>
  <c r="DZ174" i="52" s="1"/>
  <c r="DY167" i="52"/>
  <c r="DZ167" i="52" s="1"/>
  <c r="O174" i="52"/>
  <c r="P174" i="52" s="1"/>
  <c r="O167" i="52"/>
  <c r="P167" i="52" s="1"/>
  <c r="BK174" i="52"/>
  <c r="BL174" i="52" s="1"/>
  <c r="BK167" i="52"/>
  <c r="BL167" i="52" s="1"/>
  <c r="DG174" i="52"/>
  <c r="DH174" i="52" s="1"/>
  <c r="DG167" i="52"/>
  <c r="DH167" i="52" s="1"/>
  <c r="FC174" i="52"/>
  <c r="FD174" i="52" s="1"/>
  <c r="FC167" i="52"/>
  <c r="FD167" i="52" s="1"/>
  <c r="U76" i="52"/>
  <c r="U74" i="52"/>
  <c r="U75" i="52"/>
  <c r="U73" i="52"/>
  <c r="DM76" i="52"/>
  <c r="DM74" i="52"/>
  <c r="DM75" i="52"/>
  <c r="DM73" i="52"/>
  <c r="AG75" i="52"/>
  <c r="AG73" i="52"/>
  <c r="AG76" i="52"/>
  <c r="AG74" i="52"/>
  <c r="DY75" i="52"/>
  <c r="DY73" i="52"/>
  <c r="DY76" i="52"/>
  <c r="DY74" i="52"/>
  <c r="ER135" i="52"/>
  <c r="EQ131" i="52"/>
  <c r="ET131" i="52"/>
  <c r="ER131" i="52"/>
  <c r="ES131" i="52"/>
  <c r="M46" i="52"/>
  <c r="AM76" i="52"/>
  <c r="AM74" i="52"/>
  <c r="AM75" i="52"/>
  <c r="AM73" i="52"/>
  <c r="DB64" i="52"/>
  <c r="Z50" i="52"/>
  <c r="E216" i="52"/>
  <c r="AQ46" i="52"/>
  <c r="U45" i="52"/>
  <c r="DY131" i="52"/>
  <c r="DZ135" i="52"/>
  <c r="EB131" i="52"/>
  <c r="EA131" i="52"/>
  <c r="DZ131" i="52"/>
  <c r="M43" i="52"/>
  <c r="Z40" i="52"/>
  <c r="AJ39" i="52"/>
  <c r="Z32" i="52"/>
  <c r="Z29" i="52"/>
  <c r="Z25" i="52"/>
  <c r="AJ23" i="52"/>
  <c r="CU75" i="52"/>
  <c r="CU73" i="52"/>
  <c r="CU76" i="52"/>
  <c r="CU74" i="52"/>
  <c r="EE64" i="52"/>
  <c r="AM64" i="52"/>
  <c r="Z51" i="52"/>
  <c r="AJ44" i="52"/>
  <c r="U41" i="52"/>
  <c r="AE40" i="52"/>
  <c r="CO131" i="52"/>
  <c r="CR131" i="52"/>
  <c r="CQ131" i="52"/>
  <c r="CP131" i="52"/>
  <c r="CP135" i="52"/>
  <c r="M37" i="52"/>
  <c r="U33" i="52"/>
  <c r="AE32" i="52"/>
  <c r="AJ28" i="52"/>
  <c r="AG131" i="52"/>
  <c r="AH135" i="52"/>
  <c r="AJ131" i="52"/>
  <c r="AI131" i="52"/>
  <c r="AH131" i="52"/>
  <c r="M27" i="52"/>
  <c r="F196" i="52"/>
  <c r="Z135" i="52"/>
  <c r="AO26" i="52"/>
  <c r="CR58" i="36" s="1"/>
  <c r="L26" i="52"/>
  <c r="U23" i="52"/>
  <c r="Z22" i="52"/>
  <c r="O172" i="52"/>
  <c r="P172" i="52" s="1"/>
  <c r="O166" i="52"/>
  <c r="P166" i="52" s="1"/>
  <c r="AG172" i="52"/>
  <c r="AH172" i="52" s="1"/>
  <c r="AG166" i="52"/>
  <c r="AH166" i="52" s="1"/>
  <c r="AM172" i="52"/>
  <c r="AN172" i="52" s="1"/>
  <c r="AM166" i="52"/>
  <c r="AN166" i="52" s="1"/>
  <c r="AS172" i="52"/>
  <c r="AT172" i="52" s="1"/>
  <c r="AS166" i="52"/>
  <c r="AT166" i="52" s="1"/>
  <c r="EK172" i="52"/>
  <c r="EL172" i="52" s="1"/>
  <c r="EK166" i="52"/>
  <c r="EL166" i="52" s="1"/>
  <c r="AY172" i="52"/>
  <c r="AZ172" i="52" s="1"/>
  <c r="AY166" i="52"/>
  <c r="AZ166" i="52" s="1"/>
  <c r="EQ172" i="52"/>
  <c r="ER172" i="52" s="1"/>
  <c r="EQ166" i="52"/>
  <c r="ER166" i="52" s="1"/>
  <c r="CO176" i="52"/>
  <c r="CP176" i="52" s="1"/>
  <c r="CO170" i="52"/>
  <c r="CP170" i="52" s="1"/>
  <c r="CO163" i="52"/>
  <c r="CP163" i="52" s="1"/>
  <c r="CO158" i="52"/>
  <c r="CP158" i="52" s="1"/>
  <c r="I176" i="52"/>
  <c r="J176" i="52" s="1"/>
  <c r="I170" i="52"/>
  <c r="J170" i="52" s="1"/>
  <c r="I163" i="52"/>
  <c r="J163" i="52" s="1"/>
  <c r="I158" i="52"/>
  <c r="J158" i="52" s="1"/>
  <c r="DA176" i="52"/>
  <c r="DB176" i="52" s="1"/>
  <c r="DA170" i="52"/>
  <c r="DB170" i="52" s="1"/>
  <c r="DA163" i="52"/>
  <c r="DB163" i="52" s="1"/>
  <c r="DA158" i="52"/>
  <c r="DB158" i="52" s="1"/>
  <c r="C176" i="52"/>
  <c r="D176" i="52" s="1"/>
  <c r="C170" i="52"/>
  <c r="D170" i="52" s="1"/>
  <c r="C163" i="52"/>
  <c r="D163" i="52" s="1"/>
  <c r="C158" i="52"/>
  <c r="D158" i="52" s="1"/>
  <c r="AY176" i="52"/>
  <c r="AZ176" i="52" s="1"/>
  <c r="AY170" i="52"/>
  <c r="AZ170" i="52" s="1"/>
  <c r="AY163" i="52"/>
  <c r="AZ163" i="52" s="1"/>
  <c r="AY158" i="52"/>
  <c r="AZ158" i="52" s="1"/>
  <c r="CU176" i="52"/>
  <c r="CV176" i="52" s="1"/>
  <c r="CU170" i="52"/>
  <c r="CV170" i="52" s="1"/>
  <c r="CU163" i="52"/>
  <c r="CV163" i="52" s="1"/>
  <c r="CU158" i="52"/>
  <c r="CV158" i="52" s="1"/>
  <c r="EQ176" i="52"/>
  <c r="ER176" i="52" s="1"/>
  <c r="EQ170" i="52"/>
  <c r="ER170" i="52" s="1"/>
  <c r="EQ163" i="52"/>
  <c r="ER163" i="52" s="1"/>
  <c r="EQ158" i="52"/>
  <c r="ER158" i="52" s="1"/>
  <c r="BE64" i="52"/>
  <c r="EW64" i="52"/>
  <c r="BQ64" i="52"/>
  <c r="FI64" i="52"/>
  <c r="FC76" i="52"/>
  <c r="FC74" i="52"/>
  <c r="FC75" i="52"/>
  <c r="FC73" i="52"/>
  <c r="CD64" i="52"/>
  <c r="AE50" i="52"/>
  <c r="AJ47" i="52"/>
  <c r="Z39" i="52"/>
  <c r="AJ38" i="52"/>
  <c r="AJ34" i="52"/>
  <c r="Z31" i="52"/>
  <c r="F197" i="52"/>
  <c r="AF135" i="52"/>
  <c r="AO27" i="52"/>
  <c r="CR59" i="36" s="1"/>
  <c r="L27" i="52"/>
  <c r="U46" i="52"/>
  <c r="BL64" i="52"/>
  <c r="FD64" i="52"/>
  <c r="BX64" i="52"/>
  <c r="EF131" i="51"/>
  <c r="EE131" i="51"/>
  <c r="EF135" i="51"/>
  <c r="EG131" i="51"/>
  <c r="EH131" i="51"/>
  <c r="M44" i="51"/>
  <c r="DA76" i="51"/>
  <c r="DA75" i="51"/>
  <c r="DA74" i="51"/>
  <c r="DA73" i="51"/>
  <c r="E218" i="51"/>
  <c r="AQ48" i="51"/>
  <c r="E214" i="51"/>
  <c r="AQ44" i="51"/>
  <c r="EN76" i="36" s="1"/>
  <c r="EM340" i="36" s="1"/>
  <c r="F198" i="51"/>
  <c r="AL135" i="51"/>
  <c r="L28" i="51"/>
  <c r="AO28" i="51"/>
  <c r="EL60" i="36" s="1"/>
  <c r="BR64" i="51"/>
  <c r="FJ64" i="51"/>
  <c r="CJ64" i="51"/>
  <c r="J64" i="51"/>
  <c r="DB64" i="51"/>
  <c r="DY76" i="51"/>
  <c r="DY75" i="51"/>
  <c r="DY74" i="51"/>
  <c r="DY73" i="51"/>
  <c r="F199" i="51"/>
  <c r="AR135" i="51"/>
  <c r="AO29" i="51"/>
  <c r="EL61" i="36" s="1"/>
  <c r="L29" i="51"/>
  <c r="F195" i="51"/>
  <c r="T135" i="51"/>
  <c r="AO25" i="51"/>
  <c r="EL57" i="36" s="1"/>
  <c r="L25" i="51"/>
  <c r="FI64" i="51"/>
  <c r="BQ64" i="51"/>
  <c r="U174" i="51"/>
  <c r="V174" i="51" s="1"/>
  <c r="U167" i="51"/>
  <c r="V167" i="51" s="1"/>
  <c r="BQ174" i="51"/>
  <c r="BR174" i="51" s="1"/>
  <c r="BQ167" i="51"/>
  <c r="BR167" i="51" s="1"/>
  <c r="DM174" i="51"/>
  <c r="DN174" i="51" s="1"/>
  <c r="DM167" i="51"/>
  <c r="DN167" i="51" s="1"/>
  <c r="FI174" i="51"/>
  <c r="FJ174" i="51" s="1"/>
  <c r="FI167" i="51"/>
  <c r="FJ167" i="51" s="1"/>
  <c r="AA174" i="51"/>
  <c r="AB174" i="51" s="1"/>
  <c r="AA167" i="51"/>
  <c r="AB167" i="51" s="1"/>
  <c r="BW174" i="51"/>
  <c r="BX174" i="51" s="1"/>
  <c r="BW167" i="51"/>
  <c r="BX167" i="51" s="1"/>
  <c r="DS174" i="51"/>
  <c r="DT174" i="51" s="1"/>
  <c r="DS167" i="51"/>
  <c r="DT167" i="51" s="1"/>
  <c r="FO174" i="51"/>
  <c r="FP174" i="51" s="1"/>
  <c r="FO167" i="51"/>
  <c r="FP167" i="51" s="1"/>
  <c r="BW76" i="51"/>
  <c r="BW75" i="51"/>
  <c r="BW74" i="51"/>
  <c r="BW73" i="51"/>
  <c r="FO76" i="51"/>
  <c r="FO75" i="51"/>
  <c r="FO74" i="51"/>
  <c r="FO73" i="51"/>
  <c r="CO76" i="51"/>
  <c r="CO75" i="51"/>
  <c r="CO74" i="51"/>
  <c r="CO73" i="51"/>
  <c r="O76" i="51"/>
  <c r="O75" i="51"/>
  <c r="O74" i="51"/>
  <c r="O73" i="51"/>
  <c r="DG76" i="51"/>
  <c r="DG75" i="51"/>
  <c r="DG74" i="51"/>
  <c r="DG73" i="51"/>
  <c r="AS64" i="51"/>
  <c r="FJ135" i="51"/>
  <c r="FJ131" i="51"/>
  <c r="FI131" i="51"/>
  <c r="FK131" i="51"/>
  <c r="M49" i="51"/>
  <c r="FL131" i="51"/>
  <c r="U47" i="51"/>
  <c r="AE46" i="51"/>
  <c r="AG18" i="51" s="1"/>
  <c r="EL135" i="51"/>
  <c r="EL131" i="51"/>
  <c r="EK131" i="51"/>
  <c r="EM131" i="51"/>
  <c r="EN131" i="51"/>
  <c r="M45" i="51"/>
  <c r="U33" i="51"/>
  <c r="AE32" i="51"/>
  <c r="AJ28" i="51"/>
  <c r="AH131" i="51"/>
  <c r="AG131" i="51"/>
  <c r="AI131" i="51"/>
  <c r="AJ131" i="51"/>
  <c r="AH135" i="51"/>
  <c r="M27" i="51"/>
  <c r="F196" i="51"/>
  <c r="Z135" i="51"/>
  <c r="AO26" i="51"/>
  <c r="EL58" i="36" s="1"/>
  <c r="L26" i="51"/>
  <c r="U23" i="51"/>
  <c r="Z22" i="51"/>
  <c r="U172" i="51"/>
  <c r="V172" i="51" s="1"/>
  <c r="U166" i="51"/>
  <c r="V166" i="51" s="1"/>
  <c r="BQ166" i="51"/>
  <c r="BR166" i="51" s="1"/>
  <c r="BQ172" i="51"/>
  <c r="BR172" i="51" s="1"/>
  <c r="CI166" i="51"/>
  <c r="CJ166" i="51" s="1"/>
  <c r="CI172" i="51"/>
  <c r="CJ172" i="51" s="1"/>
  <c r="AA172" i="51"/>
  <c r="AB172" i="51" s="1"/>
  <c r="AA166" i="51"/>
  <c r="AB166" i="51" s="1"/>
  <c r="EE166" i="51"/>
  <c r="EF166" i="51" s="1"/>
  <c r="EE172" i="51"/>
  <c r="EF172" i="51" s="1"/>
  <c r="BE166" i="51"/>
  <c r="BF166" i="51" s="1"/>
  <c r="BE172" i="51"/>
  <c r="BF172" i="51" s="1"/>
  <c r="FU172" i="51"/>
  <c r="FV172" i="51" s="1"/>
  <c r="FU166" i="51"/>
  <c r="FV166" i="51" s="1"/>
  <c r="FI166" i="51"/>
  <c r="FJ166" i="51" s="1"/>
  <c r="FI172" i="51"/>
  <c r="FJ172" i="51" s="1"/>
  <c r="U176" i="51"/>
  <c r="V176" i="51" s="1"/>
  <c r="U170" i="51"/>
  <c r="V170" i="51" s="1"/>
  <c r="U163" i="51"/>
  <c r="V163" i="51" s="1"/>
  <c r="U158" i="51"/>
  <c r="V158" i="51" s="1"/>
  <c r="BQ176" i="51"/>
  <c r="BR176" i="51" s="1"/>
  <c r="BQ170" i="51"/>
  <c r="BR170" i="51" s="1"/>
  <c r="BQ163" i="51"/>
  <c r="BR163" i="51" s="1"/>
  <c r="BQ158" i="51"/>
  <c r="BR158" i="51" s="1"/>
  <c r="DM176" i="51"/>
  <c r="DN176" i="51" s="1"/>
  <c r="DM170" i="51"/>
  <c r="DN170" i="51" s="1"/>
  <c r="DM158" i="51"/>
  <c r="DN158" i="51" s="1"/>
  <c r="DM163" i="51"/>
  <c r="DN163" i="51" s="1"/>
  <c r="FI176" i="51"/>
  <c r="FJ176" i="51" s="1"/>
  <c r="FI170" i="51"/>
  <c r="FJ170" i="51" s="1"/>
  <c r="FI158" i="51"/>
  <c r="FJ158" i="51" s="1"/>
  <c r="FI163" i="51"/>
  <c r="FJ163" i="51" s="1"/>
  <c r="AA176" i="51"/>
  <c r="AB176" i="51" s="1"/>
  <c r="AA170" i="51"/>
  <c r="AB170" i="51" s="1"/>
  <c r="AA163" i="51"/>
  <c r="AB163" i="51" s="1"/>
  <c r="AA158" i="51"/>
  <c r="AB158" i="51" s="1"/>
  <c r="BW176" i="51"/>
  <c r="BX176" i="51" s="1"/>
  <c r="BW170" i="51"/>
  <c r="BX170" i="51" s="1"/>
  <c r="BW163" i="51"/>
  <c r="BX163" i="51" s="1"/>
  <c r="BW158" i="51"/>
  <c r="BX158" i="51" s="1"/>
  <c r="DS176" i="51"/>
  <c r="DT176" i="51" s="1"/>
  <c r="DS170" i="51"/>
  <c r="DT170" i="51" s="1"/>
  <c r="DS163" i="51"/>
  <c r="DT163" i="51" s="1"/>
  <c r="DS158" i="51"/>
  <c r="DT158" i="51" s="1"/>
  <c r="FO176" i="51"/>
  <c r="FP176" i="51" s="1"/>
  <c r="FO170" i="51"/>
  <c r="FP170" i="51" s="1"/>
  <c r="FO163" i="51"/>
  <c r="FP163" i="51" s="1"/>
  <c r="FO158" i="51"/>
  <c r="FP158" i="51" s="1"/>
  <c r="AM64" i="51"/>
  <c r="EE64" i="51"/>
  <c r="BE64" i="51"/>
  <c r="EW64" i="51"/>
  <c r="AY64" i="51"/>
  <c r="EQ64" i="51"/>
  <c r="Z27" i="51"/>
  <c r="FD131" i="51"/>
  <c r="FC131" i="51"/>
  <c r="FD135" i="51"/>
  <c r="FE131" i="51"/>
  <c r="FF131" i="51"/>
  <c r="M48" i="51"/>
  <c r="DH131" i="51"/>
  <c r="DG131" i="51"/>
  <c r="DH135" i="51"/>
  <c r="DI131" i="51"/>
  <c r="DJ131" i="51"/>
  <c r="M40" i="51"/>
  <c r="CJ131" i="51"/>
  <c r="CI131" i="51"/>
  <c r="CJ135" i="51"/>
  <c r="CK131" i="51"/>
  <c r="CL131" i="51"/>
  <c r="M36" i="51"/>
  <c r="BL131" i="51"/>
  <c r="BK131" i="51"/>
  <c r="BL135" i="51"/>
  <c r="BM131" i="51"/>
  <c r="BN131" i="51"/>
  <c r="M32" i="51"/>
  <c r="AT135" i="51"/>
  <c r="AT131" i="51"/>
  <c r="AS131" i="51"/>
  <c r="AU131" i="51"/>
  <c r="AV131" i="51"/>
  <c r="M29" i="51"/>
  <c r="F194" i="51"/>
  <c r="N135" i="51"/>
  <c r="L24" i="51"/>
  <c r="AO24" i="51"/>
  <c r="EL56" i="36" s="1"/>
  <c r="CP64" i="51"/>
  <c r="P64" i="51"/>
  <c r="DH64" i="51"/>
  <c r="AH64" i="51"/>
  <c r="DZ64" i="51"/>
  <c r="AZ64" i="51"/>
  <c r="AZ131" i="51"/>
  <c r="AZ135" i="51"/>
  <c r="AY131" i="51"/>
  <c r="BA131" i="51"/>
  <c r="BB131" i="51"/>
  <c r="M30" i="51"/>
  <c r="AB131" i="51"/>
  <c r="AB135" i="51"/>
  <c r="AA131" i="51"/>
  <c r="AC131" i="51"/>
  <c r="AD131" i="51"/>
  <c r="M26" i="51"/>
  <c r="AG174" i="51"/>
  <c r="AH174" i="51" s="1"/>
  <c r="AG167" i="51"/>
  <c r="AH167" i="51" s="1"/>
  <c r="CC174" i="51"/>
  <c r="CD174" i="51" s="1"/>
  <c r="CC167" i="51"/>
  <c r="CD167" i="51" s="1"/>
  <c r="DY174" i="51"/>
  <c r="DZ174" i="51" s="1"/>
  <c r="DY167" i="51"/>
  <c r="DZ167" i="51" s="1"/>
  <c r="FU174" i="51"/>
  <c r="FV174" i="51" s="1"/>
  <c r="FU167" i="51"/>
  <c r="FV167" i="51" s="1"/>
  <c r="AM174" i="51"/>
  <c r="AN174" i="51" s="1"/>
  <c r="AM167" i="51"/>
  <c r="AN167" i="51" s="1"/>
  <c r="CI174" i="51"/>
  <c r="CJ174" i="51" s="1"/>
  <c r="CI167" i="51"/>
  <c r="CJ167" i="51" s="1"/>
  <c r="EE174" i="51"/>
  <c r="EF174" i="51" s="1"/>
  <c r="EE167" i="51"/>
  <c r="EF167" i="51" s="1"/>
  <c r="C76" i="51"/>
  <c r="C75" i="51"/>
  <c r="C74" i="51"/>
  <c r="C73" i="51"/>
  <c r="CU76" i="51"/>
  <c r="CU75" i="51"/>
  <c r="CU74" i="51"/>
  <c r="CU73" i="51"/>
  <c r="U76" i="51"/>
  <c r="U75" i="51"/>
  <c r="U74" i="51"/>
  <c r="U73" i="51"/>
  <c r="DM76" i="51"/>
  <c r="DM75" i="51"/>
  <c r="DM74" i="51"/>
  <c r="DM73" i="51"/>
  <c r="AM76" i="51"/>
  <c r="AM75" i="51"/>
  <c r="AM74" i="51"/>
  <c r="AM73" i="51"/>
  <c r="EE76" i="51"/>
  <c r="EE75" i="51"/>
  <c r="EE74" i="51"/>
  <c r="EE73" i="51"/>
  <c r="AN131" i="51"/>
  <c r="AM131" i="51"/>
  <c r="AN135" i="51"/>
  <c r="AO131" i="51"/>
  <c r="AP131" i="51"/>
  <c r="M28" i="51"/>
  <c r="F193" i="51"/>
  <c r="H135" i="51"/>
  <c r="AO23" i="51"/>
  <c r="EL55" i="36" s="1"/>
  <c r="L23" i="51"/>
  <c r="FP64" i="51"/>
  <c r="E221" i="51"/>
  <c r="AQ51" i="51"/>
  <c r="E217" i="51"/>
  <c r="AQ47" i="51"/>
  <c r="DN135" i="51"/>
  <c r="DN131" i="51"/>
  <c r="DM131" i="51"/>
  <c r="DO131" i="51"/>
  <c r="DP131" i="51"/>
  <c r="M41" i="51"/>
  <c r="CP135" i="51"/>
  <c r="CP131" i="51"/>
  <c r="CO131" i="51"/>
  <c r="CQ131" i="51"/>
  <c r="CR131" i="51"/>
  <c r="M37" i="51"/>
  <c r="J131" i="51"/>
  <c r="I131" i="51"/>
  <c r="K131" i="51"/>
  <c r="J135" i="51"/>
  <c r="L131" i="51"/>
  <c r="M23" i="51"/>
  <c r="F192" i="51"/>
  <c r="B135" i="51"/>
  <c r="AO22" i="51"/>
  <c r="EL54" i="36" s="1"/>
  <c r="L22" i="51"/>
  <c r="DY172" i="51"/>
  <c r="DZ172" i="51" s="1"/>
  <c r="DY166" i="51"/>
  <c r="DZ166" i="51" s="1"/>
  <c r="O172" i="51"/>
  <c r="P172" i="51" s="1"/>
  <c r="O166" i="51"/>
  <c r="P166" i="51" s="1"/>
  <c r="DS166" i="51"/>
  <c r="DT166" i="51" s="1"/>
  <c r="DS172" i="51"/>
  <c r="DT172" i="51" s="1"/>
  <c r="AY172" i="51"/>
  <c r="AZ172" i="51" s="1"/>
  <c r="AY166" i="51"/>
  <c r="AZ166" i="51" s="1"/>
  <c r="FO172" i="51"/>
  <c r="FP172" i="51" s="1"/>
  <c r="FO166" i="51"/>
  <c r="FP166" i="51" s="1"/>
  <c r="CC166" i="51"/>
  <c r="CD166" i="51" s="1"/>
  <c r="CC172" i="51"/>
  <c r="CD172" i="51" s="1"/>
  <c r="CO166" i="51"/>
  <c r="CP166" i="51" s="1"/>
  <c r="CO172" i="51"/>
  <c r="CP172" i="51" s="1"/>
  <c r="AG176" i="51"/>
  <c r="AH176" i="51" s="1"/>
  <c r="AG170" i="51"/>
  <c r="AH170" i="51" s="1"/>
  <c r="AG163" i="51"/>
  <c r="AH163" i="51" s="1"/>
  <c r="AG158" i="51"/>
  <c r="AH158" i="51" s="1"/>
  <c r="CC176" i="51"/>
  <c r="CD176" i="51" s="1"/>
  <c r="CC170" i="51"/>
  <c r="CD170" i="51" s="1"/>
  <c r="CC163" i="51"/>
  <c r="CD163" i="51" s="1"/>
  <c r="CC158" i="51"/>
  <c r="CD158" i="51" s="1"/>
  <c r="DY176" i="51"/>
  <c r="DZ176" i="51" s="1"/>
  <c r="DY170" i="51"/>
  <c r="DZ170" i="51" s="1"/>
  <c r="DY163" i="51"/>
  <c r="DZ163" i="51" s="1"/>
  <c r="DY158" i="51"/>
  <c r="DZ158" i="51" s="1"/>
  <c r="FU176" i="51"/>
  <c r="FV176" i="51" s="1"/>
  <c r="FU170" i="51"/>
  <c r="FV170" i="51" s="1"/>
  <c r="FU163" i="51"/>
  <c r="FV163" i="51" s="1"/>
  <c r="FU158" i="51"/>
  <c r="FV158" i="51" s="1"/>
  <c r="AM176" i="51"/>
  <c r="AN176" i="51" s="1"/>
  <c r="AM170" i="51"/>
  <c r="AN170" i="51" s="1"/>
  <c r="AM163" i="51"/>
  <c r="AN163" i="51" s="1"/>
  <c r="AM158" i="51"/>
  <c r="AN158" i="51" s="1"/>
  <c r="CI176" i="51"/>
  <c r="CJ176" i="51" s="1"/>
  <c r="CI170" i="51"/>
  <c r="CJ170" i="51" s="1"/>
  <c r="CI163" i="51"/>
  <c r="CJ163" i="51" s="1"/>
  <c r="CI158" i="51"/>
  <c r="CJ158" i="51" s="1"/>
  <c r="EE176" i="51"/>
  <c r="EF176" i="51" s="1"/>
  <c r="EE170" i="51"/>
  <c r="EF170" i="51" s="1"/>
  <c r="EE163" i="51"/>
  <c r="EF163" i="51" s="1"/>
  <c r="EE158" i="51"/>
  <c r="EF158" i="51" s="1"/>
  <c r="BK64" i="51"/>
  <c r="FC64" i="51"/>
  <c r="CC64" i="51"/>
  <c r="FU64" i="51"/>
  <c r="BW64" i="51"/>
  <c r="FO64" i="51"/>
  <c r="Z47" i="51"/>
  <c r="Z43" i="51"/>
  <c r="Z37" i="51"/>
  <c r="F201" i="51"/>
  <c r="BD135" i="51"/>
  <c r="AO31" i="51"/>
  <c r="EL63" i="36" s="1"/>
  <c r="L31" i="51"/>
  <c r="AB64" i="51"/>
  <c r="V64" i="51"/>
  <c r="DN64" i="51"/>
  <c r="AN64" i="51"/>
  <c r="EF64" i="51"/>
  <c r="BF64" i="51"/>
  <c r="EX64" i="51"/>
  <c r="AS174" i="51"/>
  <c r="AT174" i="51" s="1"/>
  <c r="AS167" i="51"/>
  <c r="AT167" i="51" s="1"/>
  <c r="CO174" i="51"/>
  <c r="CP174" i="51" s="1"/>
  <c r="CO167" i="51"/>
  <c r="CP167" i="51" s="1"/>
  <c r="EK174" i="51"/>
  <c r="EL174" i="51" s="1"/>
  <c r="EK167" i="51"/>
  <c r="EL167" i="51" s="1"/>
  <c r="C174" i="51"/>
  <c r="D174" i="51" s="1"/>
  <c r="C167" i="51"/>
  <c r="D167" i="51" s="1"/>
  <c r="AY174" i="51"/>
  <c r="AZ174" i="51" s="1"/>
  <c r="AY167" i="51"/>
  <c r="AZ167" i="51" s="1"/>
  <c r="CU174" i="51"/>
  <c r="CV174" i="51" s="1"/>
  <c r="CU167" i="51"/>
  <c r="CV167" i="51" s="1"/>
  <c r="EQ174" i="51"/>
  <c r="ER174" i="51" s="1"/>
  <c r="EQ167" i="51"/>
  <c r="ER167" i="51" s="1"/>
  <c r="AA76" i="51"/>
  <c r="AA75" i="51"/>
  <c r="AA74" i="51"/>
  <c r="AA73" i="51"/>
  <c r="DS76" i="51"/>
  <c r="DS75" i="51"/>
  <c r="DS74" i="51"/>
  <c r="DS73" i="51"/>
  <c r="AS76" i="51"/>
  <c r="AS75" i="51"/>
  <c r="AS74" i="51"/>
  <c r="AS73" i="51"/>
  <c r="EK76" i="51"/>
  <c r="EK75" i="51"/>
  <c r="EK74" i="51"/>
  <c r="EK73" i="51"/>
  <c r="BK76" i="51"/>
  <c r="BK75" i="51"/>
  <c r="BK74" i="51"/>
  <c r="BK73" i="51"/>
  <c r="FC76" i="51"/>
  <c r="FC75" i="51"/>
  <c r="FC74" i="51"/>
  <c r="FC73" i="51"/>
  <c r="CV64" i="51"/>
  <c r="Z33" i="51"/>
  <c r="F197" i="51"/>
  <c r="AF135" i="51"/>
  <c r="AO27" i="51"/>
  <c r="EL59" i="36" s="1"/>
  <c r="L27" i="51"/>
  <c r="AE22" i="51"/>
  <c r="EK64" i="51"/>
  <c r="FV131" i="51"/>
  <c r="FU131" i="51"/>
  <c r="FW131" i="51"/>
  <c r="FV135" i="51"/>
  <c r="FX131" i="51"/>
  <c r="M51" i="51"/>
  <c r="U49" i="51"/>
  <c r="AE48" i="51"/>
  <c r="EX131" i="51"/>
  <c r="EW131" i="51"/>
  <c r="EY131" i="51"/>
  <c r="EZ131" i="51"/>
  <c r="EX135" i="51"/>
  <c r="M47" i="51"/>
  <c r="U45" i="51"/>
  <c r="AE44" i="51"/>
  <c r="BR135" i="51"/>
  <c r="BR131" i="51"/>
  <c r="BQ131" i="51"/>
  <c r="BS131" i="51"/>
  <c r="BT131" i="51"/>
  <c r="M33" i="51"/>
  <c r="U31" i="51"/>
  <c r="Z30" i="51"/>
  <c r="AE29" i="51"/>
  <c r="AS172" i="51"/>
  <c r="AT172" i="51" s="1"/>
  <c r="AS166" i="51"/>
  <c r="AT166" i="51" s="1"/>
  <c r="AM172" i="51"/>
  <c r="AN172" i="51" s="1"/>
  <c r="AM166" i="51"/>
  <c r="AN166" i="51" s="1"/>
  <c r="EW172" i="51"/>
  <c r="EX172" i="51" s="1"/>
  <c r="EW166" i="51"/>
  <c r="EX166" i="51" s="1"/>
  <c r="BW172" i="51"/>
  <c r="BX172" i="51" s="1"/>
  <c r="BW166" i="51"/>
  <c r="BX166" i="51" s="1"/>
  <c r="I172" i="51"/>
  <c r="J172" i="51" s="1"/>
  <c r="I166" i="51"/>
  <c r="J166" i="51" s="1"/>
  <c r="DG166" i="51"/>
  <c r="DH166" i="51" s="1"/>
  <c r="DG172" i="51"/>
  <c r="DH172" i="51" s="1"/>
  <c r="DM172" i="51"/>
  <c r="DN172" i="51" s="1"/>
  <c r="DM166" i="51"/>
  <c r="DN166" i="51" s="1"/>
  <c r="AS176" i="51"/>
  <c r="AT176" i="51" s="1"/>
  <c r="AS170" i="51"/>
  <c r="AT170" i="51" s="1"/>
  <c r="AS163" i="51"/>
  <c r="AT163" i="51" s="1"/>
  <c r="AS158" i="51"/>
  <c r="AT158" i="51" s="1"/>
  <c r="CO176" i="51"/>
  <c r="CP176" i="51" s="1"/>
  <c r="CO170" i="51"/>
  <c r="CP170" i="51" s="1"/>
  <c r="CO158" i="51"/>
  <c r="CP158" i="51" s="1"/>
  <c r="CO163" i="51"/>
  <c r="CP163" i="51" s="1"/>
  <c r="EK176" i="51"/>
  <c r="EL176" i="51" s="1"/>
  <c r="EK170" i="51"/>
  <c r="EL170" i="51" s="1"/>
  <c r="EK158" i="51"/>
  <c r="EL158" i="51" s="1"/>
  <c r="EK163" i="51"/>
  <c r="EL163" i="51" s="1"/>
  <c r="C176" i="51"/>
  <c r="D176" i="51" s="1"/>
  <c r="C170" i="51"/>
  <c r="D170" i="51" s="1"/>
  <c r="C163" i="51"/>
  <c r="D163" i="51" s="1"/>
  <c r="C158" i="51"/>
  <c r="D158" i="51" s="1"/>
  <c r="AY176" i="51"/>
  <c r="AZ176" i="51" s="1"/>
  <c r="AY170" i="51"/>
  <c r="AZ170" i="51" s="1"/>
  <c r="AY163" i="51"/>
  <c r="AZ163" i="51" s="1"/>
  <c r="AY158" i="51"/>
  <c r="AZ158" i="51" s="1"/>
  <c r="CU176" i="51"/>
  <c r="CV176" i="51" s="1"/>
  <c r="CU170" i="51"/>
  <c r="CV170" i="51" s="1"/>
  <c r="CU163" i="51"/>
  <c r="CV163" i="51" s="1"/>
  <c r="CU158" i="51"/>
  <c r="CV158" i="51" s="1"/>
  <c r="EQ176" i="51"/>
  <c r="ER176" i="51" s="1"/>
  <c r="EQ170" i="51"/>
  <c r="ER170" i="51" s="1"/>
  <c r="EQ163" i="51"/>
  <c r="ER163" i="51" s="1"/>
  <c r="EQ158" i="51"/>
  <c r="ER158" i="51" s="1"/>
  <c r="CI64" i="51"/>
  <c r="I64" i="51"/>
  <c r="DA64" i="51"/>
  <c r="C64" i="51"/>
  <c r="CU64" i="51"/>
  <c r="Z35" i="51"/>
  <c r="AE30" i="51"/>
  <c r="AE26" i="51"/>
  <c r="AE51" i="51"/>
  <c r="CU172" i="51"/>
  <c r="CV172" i="51" s="1"/>
  <c r="CU166" i="51"/>
  <c r="CV166" i="51" s="1"/>
  <c r="I76" i="51"/>
  <c r="I75" i="51"/>
  <c r="I74" i="51"/>
  <c r="I73" i="51"/>
  <c r="E220" i="51"/>
  <c r="AQ50" i="51"/>
  <c r="ER131" i="51"/>
  <c r="ER135" i="51"/>
  <c r="EQ131" i="51"/>
  <c r="ES131" i="51"/>
  <c r="ET131" i="51"/>
  <c r="M46" i="51"/>
  <c r="DT131" i="51"/>
  <c r="DT135" i="51"/>
  <c r="DS131" i="51"/>
  <c r="DU131" i="51"/>
  <c r="DV131" i="51"/>
  <c r="M42" i="51"/>
  <c r="CV131" i="51"/>
  <c r="CV135" i="51"/>
  <c r="CU131" i="51"/>
  <c r="CW131" i="51"/>
  <c r="CX131" i="51"/>
  <c r="M38" i="51"/>
  <c r="BX131" i="51"/>
  <c r="BX135" i="51"/>
  <c r="BW131" i="51"/>
  <c r="BY131" i="51"/>
  <c r="BZ131" i="51"/>
  <c r="M34" i="51"/>
  <c r="V135" i="51"/>
  <c r="V131" i="51"/>
  <c r="U131" i="51"/>
  <c r="W131" i="51"/>
  <c r="X131" i="51"/>
  <c r="M25" i="51"/>
  <c r="AT64" i="51"/>
  <c r="EL64" i="51"/>
  <c r="BL64" i="51"/>
  <c r="FD64" i="51"/>
  <c r="CD64" i="51"/>
  <c r="FV64" i="51"/>
  <c r="AG76" i="51"/>
  <c r="AG75" i="51"/>
  <c r="AG74" i="51"/>
  <c r="AG73" i="51"/>
  <c r="D131" i="51"/>
  <c r="D135" i="51"/>
  <c r="C131" i="51"/>
  <c r="E131" i="51"/>
  <c r="F131" i="51"/>
  <c r="M22" i="51"/>
  <c r="I174" i="51"/>
  <c r="J174" i="51" s="1"/>
  <c r="I167" i="51"/>
  <c r="J167" i="51" s="1"/>
  <c r="BE174" i="51"/>
  <c r="BF174" i="51" s="1"/>
  <c r="BE167" i="51"/>
  <c r="BF167" i="51" s="1"/>
  <c r="DA174" i="51"/>
  <c r="DB174" i="51" s="1"/>
  <c r="DA167" i="51"/>
  <c r="DB167" i="51" s="1"/>
  <c r="EW174" i="51"/>
  <c r="EX174" i="51" s="1"/>
  <c r="EW167" i="51"/>
  <c r="EX167" i="51" s="1"/>
  <c r="O174" i="51"/>
  <c r="P174" i="51" s="1"/>
  <c r="O167" i="51"/>
  <c r="P167" i="51" s="1"/>
  <c r="BK174" i="51"/>
  <c r="BL174" i="51" s="1"/>
  <c r="BK167" i="51"/>
  <c r="BL167" i="51" s="1"/>
  <c r="DG174" i="51"/>
  <c r="DH174" i="51" s="1"/>
  <c r="DG167" i="51"/>
  <c r="DH167" i="51" s="1"/>
  <c r="FC174" i="51"/>
  <c r="FD174" i="51" s="1"/>
  <c r="FC167" i="51"/>
  <c r="FD167" i="51" s="1"/>
  <c r="AY76" i="51"/>
  <c r="AY75" i="51"/>
  <c r="AY74" i="51"/>
  <c r="AY73" i="51"/>
  <c r="EQ76" i="51"/>
  <c r="EQ75" i="51"/>
  <c r="EQ74" i="51"/>
  <c r="EQ73" i="51"/>
  <c r="BQ76" i="51"/>
  <c r="BQ75" i="51"/>
  <c r="BQ74" i="51"/>
  <c r="BQ73" i="51"/>
  <c r="FI76" i="51"/>
  <c r="FI75" i="51"/>
  <c r="FI74" i="51"/>
  <c r="FI73" i="51"/>
  <c r="CI76" i="51"/>
  <c r="CI75" i="51"/>
  <c r="CI74" i="51"/>
  <c r="CI73" i="51"/>
  <c r="D64" i="51"/>
  <c r="P131" i="51"/>
  <c r="O131" i="51"/>
  <c r="P135" i="51"/>
  <c r="Q131" i="51"/>
  <c r="R131" i="51"/>
  <c r="M24" i="51"/>
  <c r="BE76" i="51"/>
  <c r="BE75" i="51"/>
  <c r="BE74" i="51"/>
  <c r="BE73" i="51"/>
  <c r="BX64" i="51"/>
  <c r="E219" i="51"/>
  <c r="AQ49" i="51"/>
  <c r="DZ131" i="51"/>
  <c r="DY131" i="51"/>
  <c r="EA131" i="51"/>
  <c r="EB131" i="51"/>
  <c r="DZ135" i="51"/>
  <c r="M43" i="51"/>
  <c r="U41" i="51"/>
  <c r="AE40" i="51"/>
  <c r="DB131" i="51"/>
  <c r="DA131" i="51"/>
  <c r="DC131" i="51"/>
  <c r="DB135" i="51"/>
  <c r="DD131" i="51"/>
  <c r="M39" i="51"/>
  <c r="U37" i="51"/>
  <c r="AE36" i="51"/>
  <c r="CD131" i="51"/>
  <c r="CC131" i="51"/>
  <c r="CE131" i="51"/>
  <c r="CD135" i="51"/>
  <c r="CF131" i="51"/>
  <c r="M35" i="51"/>
  <c r="BF131" i="51"/>
  <c r="BE131" i="51"/>
  <c r="BG131" i="51"/>
  <c r="BH131" i="51"/>
  <c r="BF135" i="51"/>
  <c r="M31" i="51"/>
  <c r="F200" i="51"/>
  <c r="AX135" i="51"/>
  <c r="AO30" i="51"/>
  <c r="EL62" i="36" s="1"/>
  <c r="L30" i="51"/>
  <c r="U27" i="51"/>
  <c r="Z26" i="51"/>
  <c r="AE25" i="51"/>
  <c r="FC172" i="51"/>
  <c r="FD172" i="51" s="1"/>
  <c r="FC166" i="51"/>
  <c r="FD166" i="51" s="1"/>
  <c r="BK166" i="51"/>
  <c r="BL166" i="51" s="1"/>
  <c r="BK172" i="51"/>
  <c r="BL172" i="51" s="1"/>
  <c r="C172" i="51"/>
  <c r="D172" i="51" s="1"/>
  <c r="C166" i="51"/>
  <c r="D166" i="51" s="1"/>
  <c r="DA166" i="51"/>
  <c r="DB166" i="51" s="1"/>
  <c r="DA172" i="51"/>
  <c r="DB172" i="51" s="1"/>
  <c r="AG172" i="51"/>
  <c r="AH172" i="51" s="1"/>
  <c r="AG166" i="51"/>
  <c r="AH166" i="51" s="1"/>
  <c r="EQ166" i="51"/>
  <c r="ER166" i="51" s="1"/>
  <c r="EQ172" i="51"/>
  <c r="ER172" i="51" s="1"/>
  <c r="EK166" i="51"/>
  <c r="EL166" i="51" s="1"/>
  <c r="EK172" i="51"/>
  <c r="EL172" i="51" s="1"/>
  <c r="I176" i="51"/>
  <c r="J176" i="51" s="1"/>
  <c r="I170" i="51"/>
  <c r="J170" i="51" s="1"/>
  <c r="I163" i="51"/>
  <c r="J163" i="51" s="1"/>
  <c r="I158" i="51"/>
  <c r="J158" i="51" s="1"/>
  <c r="BE176" i="51"/>
  <c r="BF176" i="51" s="1"/>
  <c r="BE170" i="51"/>
  <c r="BF170" i="51" s="1"/>
  <c r="BE163" i="51"/>
  <c r="BF163" i="51" s="1"/>
  <c r="BE158" i="51"/>
  <c r="BF158" i="51" s="1"/>
  <c r="DA176" i="51"/>
  <c r="DB176" i="51" s="1"/>
  <c r="DA170" i="51"/>
  <c r="DB170" i="51" s="1"/>
  <c r="DA163" i="51"/>
  <c r="DB163" i="51" s="1"/>
  <c r="DA158" i="51"/>
  <c r="DB158" i="51" s="1"/>
  <c r="EW176" i="51"/>
  <c r="EX176" i="51" s="1"/>
  <c r="EW170" i="51"/>
  <c r="EX170" i="51" s="1"/>
  <c r="EW163" i="51"/>
  <c r="EX163" i="51" s="1"/>
  <c r="EW158" i="51"/>
  <c r="EX158" i="51" s="1"/>
  <c r="O176" i="51"/>
  <c r="P176" i="51" s="1"/>
  <c r="O170" i="51"/>
  <c r="P170" i="51" s="1"/>
  <c r="O163" i="51"/>
  <c r="P163" i="51" s="1"/>
  <c r="O158" i="51"/>
  <c r="P158" i="51" s="1"/>
  <c r="BK176" i="51"/>
  <c r="BL176" i="51" s="1"/>
  <c r="BK170" i="51"/>
  <c r="BL170" i="51" s="1"/>
  <c r="BK163" i="51"/>
  <c r="BL163" i="51" s="1"/>
  <c r="BK158" i="51"/>
  <c r="BL158" i="51" s="1"/>
  <c r="DG176" i="51"/>
  <c r="DH176" i="51" s="1"/>
  <c r="DG170" i="51"/>
  <c r="DH170" i="51" s="1"/>
  <c r="DG163" i="51"/>
  <c r="DH163" i="51" s="1"/>
  <c r="DG158" i="51"/>
  <c r="DH158" i="51" s="1"/>
  <c r="FC176" i="51"/>
  <c r="FD176" i="51" s="1"/>
  <c r="FC170" i="51"/>
  <c r="FD170" i="51" s="1"/>
  <c r="FC163" i="51"/>
  <c r="FD163" i="51" s="1"/>
  <c r="FC158" i="51"/>
  <c r="FD158" i="51" s="1"/>
  <c r="O64" i="51"/>
  <c r="DG64" i="51"/>
  <c r="AG64" i="51"/>
  <c r="DY64" i="51"/>
  <c r="AA64" i="51"/>
  <c r="DS64" i="51"/>
  <c r="Z49" i="51"/>
  <c r="Z45" i="51"/>
  <c r="AJ29" i="51"/>
  <c r="FP156" i="51"/>
  <c r="FQ156" i="51" s="1"/>
  <c r="FP155" i="51"/>
  <c r="FQ155" i="51" s="1"/>
  <c r="FP154" i="51"/>
  <c r="FQ154" i="51" s="1"/>
  <c r="FP153" i="51"/>
  <c r="FQ153" i="51" s="1"/>
  <c r="FP149" i="51"/>
  <c r="FQ149" i="51" s="1"/>
  <c r="FP148" i="51"/>
  <c r="FQ148" i="51" s="1"/>
  <c r="FP147" i="51"/>
  <c r="FQ147" i="51" s="1"/>
  <c r="FP146" i="51"/>
  <c r="FQ146" i="51" s="1"/>
  <c r="E216" i="50"/>
  <c r="AQ46" i="50"/>
  <c r="GH78" i="36" s="1"/>
  <c r="GG342" i="36" s="1"/>
  <c r="E219" i="50"/>
  <c r="AQ49" i="50"/>
  <c r="GH81" i="36" s="1"/>
  <c r="GG345" i="36" s="1"/>
  <c r="U174" i="50"/>
  <c r="V174" i="50" s="1"/>
  <c r="U167" i="50"/>
  <c r="V167" i="50" s="1"/>
  <c r="BQ174" i="50"/>
  <c r="BR174" i="50" s="1"/>
  <c r="BQ167" i="50"/>
  <c r="BR167" i="50" s="1"/>
  <c r="DM174" i="50"/>
  <c r="DN174" i="50" s="1"/>
  <c r="DM167" i="50"/>
  <c r="DN167" i="50" s="1"/>
  <c r="FI174" i="50"/>
  <c r="FJ174" i="50" s="1"/>
  <c r="FI167" i="50"/>
  <c r="FJ167" i="50" s="1"/>
  <c r="AA174" i="50"/>
  <c r="AB174" i="50" s="1"/>
  <c r="AA167" i="50"/>
  <c r="AB167" i="50" s="1"/>
  <c r="BW174" i="50"/>
  <c r="BX174" i="50" s="1"/>
  <c r="BW167" i="50"/>
  <c r="BX167" i="50" s="1"/>
  <c r="DS174" i="50"/>
  <c r="DT174" i="50" s="1"/>
  <c r="DS167" i="50"/>
  <c r="DT167" i="50" s="1"/>
  <c r="FO174" i="50"/>
  <c r="FP174" i="50" s="1"/>
  <c r="FO167" i="50"/>
  <c r="FP167" i="50" s="1"/>
  <c r="AA76" i="50"/>
  <c r="AA74" i="50"/>
  <c r="AA75" i="50"/>
  <c r="AA73" i="50"/>
  <c r="O75" i="50"/>
  <c r="O73" i="50"/>
  <c r="O76" i="50"/>
  <c r="O74" i="50"/>
  <c r="C76" i="50"/>
  <c r="C74" i="50"/>
  <c r="C75" i="50"/>
  <c r="C73" i="50"/>
  <c r="I76" i="50"/>
  <c r="I74" i="50"/>
  <c r="I75" i="50"/>
  <c r="I73" i="50"/>
  <c r="DA76" i="50"/>
  <c r="DA74" i="50"/>
  <c r="DA75" i="50"/>
  <c r="DA73" i="50"/>
  <c r="U75" i="50"/>
  <c r="U73" i="50"/>
  <c r="U76" i="50"/>
  <c r="U74" i="50"/>
  <c r="DM75" i="50"/>
  <c r="DM73" i="50"/>
  <c r="DM76" i="50"/>
  <c r="DM74" i="50"/>
  <c r="CP135" i="50"/>
  <c r="CO131" i="50"/>
  <c r="CQ131" i="50"/>
  <c r="BK166" i="50"/>
  <c r="BL166" i="50" s="1"/>
  <c r="BK172" i="50"/>
  <c r="BL172" i="50" s="1"/>
  <c r="FC166" i="50"/>
  <c r="FD166" i="50" s="1"/>
  <c r="FC172" i="50"/>
  <c r="FD172" i="50" s="1"/>
  <c r="CO166" i="50"/>
  <c r="CP166" i="50" s="1"/>
  <c r="CO172" i="50"/>
  <c r="CP172" i="50" s="1"/>
  <c r="C166" i="50"/>
  <c r="D166" i="50" s="1"/>
  <c r="C172" i="50"/>
  <c r="D172" i="50" s="1"/>
  <c r="CU166" i="50"/>
  <c r="CV166" i="50" s="1"/>
  <c r="CU172" i="50"/>
  <c r="CV172" i="50" s="1"/>
  <c r="I172" i="50"/>
  <c r="J172" i="50" s="1"/>
  <c r="I166" i="50"/>
  <c r="J166" i="50" s="1"/>
  <c r="DA172" i="50"/>
  <c r="DB172" i="50" s="1"/>
  <c r="DA166" i="50"/>
  <c r="DB166" i="50" s="1"/>
  <c r="AG176" i="50"/>
  <c r="AH176" i="50" s="1"/>
  <c r="AG163" i="50"/>
  <c r="AH163" i="50" s="1"/>
  <c r="AG170" i="50"/>
  <c r="AH170" i="50" s="1"/>
  <c r="AG158" i="50"/>
  <c r="AH158" i="50" s="1"/>
  <c r="CC176" i="50"/>
  <c r="CD176" i="50" s="1"/>
  <c r="CC163" i="50"/>
  <c r="CD163" i="50" s="1"/>
  <c r="CC170" i="50"/>
  <c r="CD170" i="50" s="1"/>
  <c r="CC158" i="50"/>
  <c r="CD158" i="50" s="1"/>
  <c r="DY176" i="50"/>
  <c r="DZ176" i="50" s="1"/>
  <c r="DY163" i="50"/>
  <c r="DZ163" i="50" s="1"/>
  <c r="DY170" i="50"/>
  <c r="DZ170" i="50" s="1"/>
  <c r="DY158" i="50"/>
  <c r="DZ158" i="50" s="1"/>
  <c r="FU176" i="50"/>
  <c r="FV176" i="50" s="1"/>
  <c r="FU170" i="50"/>
  <c r="FV170" i="50" s="1"/>
  <c r="FU163" i="50"/>
  <c r="FV163" i="50" s="1"/>
  <c r="FU158" i="50"/>
  <c r="FV158" i="50" s="1"/>
  <c r="AM176" i="50"/>
  <c r="AN176" i="50" s="1"/>
  <c r="AM163" i="50"/>
  <c r="AN163" i="50" s="1"/>
  <c r="AM158" i="50"/>
  <c r="AN158" i="50" s="1"/>
  <c r="AM170" i="50"/>
  <c r="AN170" i="50" s="1"/>
  <c r="CI176" i="50"/>
  <c r="CJ176" i="50" s="1"/>
  <c r="CI163" i="50"/>
  <c r="CJ163" i="50" s="1"/>
  <c r="CI158" i="50"/>
  <c r="CJ158" i="50" s="1"/>
  <c r="CI170" i="50"/>
  <c r="CJ170" i="50" s="1"/>
  <c r="EE176" i="50"/>
  <c r="EF176" i="50" s="1"/>
  <c r="EE163" i="50"/>
  <c r="EF163" i="50" s="1"/>
  <c r="EE158" i="50"/>
  <c r="EF158" i="50" s="1"/>
  <c r="EE170" i="50"/>
  <c r="EF170" i="50" s="1"/>
  <c r="BQ64" i="50"/>
  <c r="AM64" i="50"/>
  <c r="FC64" i="50"/>
  <c r="CU64" i="50"/>
  <c r="AY64" i="50"/>
  <c r="CO64" i="50"/>
  <c r="DA64" i="50"/>
  <c r="D64" i="50"/>
  <c r="EX64" i="50"/>
  <c r="CP64" i="50"/>
  <c r="BL64" i="50"/>
  <c r="J64" i="50"/>
  <c r="FJ64" i="50"/>
  <c r="ER64" i="50"/>
  <c r="F201" i="50"/>
  <c r="BD135" i="50"/>
  <c r="AO31" i="50"/>
  <c r="GF63" i="36" s="1"/>
  <c r="L31" i="50"/>
  <c r="F197" i="50"/>
  <c r="AF135" i="50"/>
  <c r="AO27" i="50"/>
  <c r="GF59" i="36" s="1"/>
  <c r="L27" i="50"/>
  <c r="EX131" i="50"/>
  <c r="EW131" i="50"/>
  <c r="EX135" i="50"/>
  <c r="EZ131" i="50"/>
  <c r="EY131" i="50"/>
  <c r="M47" i="50"/>
  <c r="FD131" i="50"/>
  <c r="FC131" i="50"/>
  <c r="FF131" i="50"/>
  <c r="FD135" i="50"/>
  <c r="FE131" i="50"/>
  <c r="V135" i="50"/>
  <c r="W131" i="50"/>
  <c r="AB131" i="50"/>
  <c r="AB135" i="50"/>
  <c r="AA131" i="50"/>
  <c r="AD131" i="50"/>
  <c r="AC131" i="50"/>
  <c r="M26" i="50"/>
  <c r="AG174" i="50"/>
  <c r="AH174" i="50" s="1"/>
  <c r="AG167" i="50"/>
  <c r="AH167" i="50" s="1"/>
  <c r="AM174" i="50"/>
  <c r="AN174" i="50" s="1"/>
  <c r="AM167" i="50"/>
  <c r="AN167" i="50" s="1"/>
  <c r="BK75" i="50"/>
  <c r="BK73" i="50"/>
  <c r="BK76" i="50"/>
  <c r="BK74" i="50"/>
  <c r="DY76" i="50"/>
  <c r="DY74" i="50"/>
  <c r="DY75" i="50"/>
  <c r="DY73" i="50"/>
  <c r="EK75" i="50"/>
  <c r="EK73" i="50"/>
  <c r="EK76" i="50"/>
  <c r="EK74" i="50"/>
  <c r="CD131" i="50"/>
  <c r="CC131" i="50"/>
  <c r="CD135" i="50"/>
  <c r="CF131" i="50"/>
  <c r="CE131" i="50"/>
  <c r="M35" i="50"/>
  <c r="AH131" i="50"/>
  <c r="AG131" i="50"/>
  <c r="AH135" i="50"/>
  <c r="AJ131" i="50"/>
  <c r="AI131" i="50"/>
  <c r="M27" i="50"/>
  <c r="J131" i="50"/>
  <c r="I131" i="50"/>
  <c r="J135" i="50"/>
  <c r="L131" i="50"/>
  <c r="K131" i="50"/>
  <c r="M23" i="50"/>
  <c r="CI166" i="50"/>
  <c r="CJ166" i="50" s="1"/>
  <c r="CI172" i="50"/>
  <c r="CJ172" i="50" s="1"/>
  <c r="U166" i="50"/>
  <c r="V166" i="50" s="1"/>
  <c r="U172" i="50"/>
  <c r="V172" i="50" s="1"/>
  <c r="DM166" i="50"/>
  <c r="DN166" i="50" s="1"/>
  <c r="DM172" i="50"/>
  <c r="DN172" i="50" s="1"/>
  <c r="AA166" i="50"/>
  <c r="AB166" i="50" s="1"/>
  <c r="AA172" i="50"/>
  <c r="AB172" i="50" s="1"/>
  <c r="DS166" i="50"/>
  <c r="DT166" i="50" s="1"/>
  <c r="DS172" i="50"/>
  <c r="DT172" i="50" s="1"/>
  <c r="AG172" i="50"/>
  <c r="AH172" i="50" s="1"/>
  <c r="AG166" i="50"/>
  <c r="AH166" i="50" s="1"/>
  <c r="DY172" i="50"/>
  <c r="DZ172" i="50" s="1"/>
  <c r="DY166" i="50"/>
  <c r="DZ166" i="50" s="1"/>
  <c r="AS176" i="50"/>
  <c r="AT176" i="50" s="1"/>
  <c r="AS163" i="50"/>
  <c r="AT163" i="50" s="1"/>
  <c r="AS170" i="50"/>
  <c r="AT170" i="50" s="1"/>
  <c r="AS158" i="50"/>
  <c r="AT158" i="50" s="1"/>
  <c r="CO176" i="50"/>
  <c r="CP176" i="50" s="1"/>
  <c r="CO163" i="50"/>
  <c r="CP163" i="50" s="1"/>
  <c r="CO170" i="50"/>
  <c r="CP170" i="50" s="1"/>
  <c r="CO158" i="50"/>
  <c r="CP158" i="50" s="1"/>
  <c r="EK176" i="50"/>
  <c r="EL176" i="50" s="1"/>
  <c r="EK163" i="50"/>
  <c r="EL163" i="50" s="1"/>
  <c r="EK170" i="50"/>
  <c r="EL170" i="50" s="1"/>
  <c r="EK158" i="50"/>
  <c r="EL158" i="50" s="1"/>
  <c r="C176" i="50"/>
  <c r="D176" i="50" s="1"/>
  <c r="C163" i="50"/>
  <c r="D163" i="50" s="1"/>
  <c r="C158" i="50"/>
  <c r="D158" i="50" s="1"/>
  <c r="C170" i="50"/>
  <c r="D170" i="50" s="1"/>
  <c r="AY176" i="50"/>
  <c r="AZ176" i="50" s="1"/>
  <c r="AY163" i="50"/>
  <c r="AZ163" i="50" s="1"/>
  <c r="AY158" i="50"/>
  <c r="AZ158" i="50" s="1"/>
  <c r="AY170" i="50"/>
  <c r="AZ170" i="50" s="1"/>
  <c r="CU176" i="50"/>
  <c r="CV176" i="50" s="1"/>
  <c r="CU163" i="50"/>
  <c r="CV163" i="50" s="1"/>
  <c r="CU158" i="50"/>
  <c r="CV158" i="50" s="1"/>
  <c r="CU170" i="50"/>
  <c r="CV170" i="50" s="1"/>
  <c r="EQ176" i="50"/>
  <c r="ER176" i="50" s="1"/>
  <c r="EQ163" i="50"/>
  <c r="ER163" i="50" s="1"/>
  <c r="EQ170" i="50"/>
  <c r="ER170" i="50" s="1"/>
  <c r="EQ158" i="50"/>
  <c r="ER158" i="50" s="1"/>
  <c r="DS64" i="50"/>
  <c r="BK64" i="50"/>
  <c r="I64" i="50"/>
  <c r="EQ64" i="50"/>
  <c r="BW64" i="50"/>
  <c r="DM64" i="50"/>
  <c r="DY64" i="50"/>
  <c r="F193" i="50"/>
  <c r="H135" i="50"/>
  <c r="AO23" i="50"/>
  <c r="GF55" i="36" s="1"/>
  <c r="L23" i="50"/>
  <c r="Z20" i="50"/>
  <c r="AE20" i="50"/>
  <c r="U20" i="50"/>
  <c r="AJ48" i="50" s="1"/>
  <c r="AJ20" i="50"/>
  <c r="FJ135" i="50"/>
  <c r="FJ131" i="50"/>
  <c r="FI131" i="50"/>
  <c r="FL131" i="50"/>
  <c r="FK131" i="50"/>
  <c r="M49" i="50"/>
  <c r="FP131" i="50"/>
  <c r="FP135" i="50"/>
  <c r="FO131" i="50"/>
  <c r="FR131" i="50"/>
  <c r="FQ131" i="50"/>
  <c r="M50" i="50"/>
  <c r="DT131" i="50"/>
  <c r="DT135" i="50"/>
  <c r="DS131" i="50"/>
  <c r="DV131" i="50"/>
  <c r="DU131" i="50"/>
  <c r="M42" i="50"/>
  <c r="DH131" i="50"/>
  <c r="DG131" i="50"/>
  <c r="DJ131" i="50"/>
  <c r="DH135" i="50"/>
  <c r="DI131" i="50"/>
  <c r="CV131" i="50"/>
  <c r="CV135" i="50"/>
  <c r="CU131" i="50"/>
  <c r="CX131" i="50"/>
  <c r="CW131" i="50"/>
  <c r="M38" i="50"/>
  <c r="CJ131" i="50"/>
  <c r="CI131" i="50"/>
  <c r="CL131" i="50"/>
  <c r="CJ135" i="50"/>
  <c r="CK131" i="50"/>
  <c r="BX131" i="50"/>
  <c r="BX135" i="50"/>
  <c r="BW131" i="50"/>
  <c r="BZ131" i="50"/>
  <c r="BY131" i="50"/>
  <c r="M34" i="50"/>
  <c r="BL131" i="50"/>
  <c r="BK131" i="50"/>
  <c r="BN131" i="50"/>
  <c r="BL135" i="50"/>
  <c r="BM131" i="50"/>
  <c r="E220" i="50"/>
  <c r="AQ50" i="50"/>
  <c r="GH82" i="36" s="1"/>
  <c r="GG346" i="36" s="1"/>
  <c r="AZ131" i="50"/>
  <c r="AZ135" i="50"/>
  <c r="AY131" i="50"/>
  <c r="BB131" i="50"/>
  <c r="BA131" i="50"/>
  <c r="M30" i="50"/>
  <c r="DY174" i="50"/>
  <c r="DZ174" i="50" s="1"/>
  <c r="DY167" i="50"/>
  <c r="DZ167" i="50" s="1"/>
  <c r="CI174" i="50"/>
  <c r="CJ174" i="50" s="1"/>
  <c r="CI167" i="50"/>
  <c r="CJ167" i="50" s="1"/>
  <c r="AM75" i="50"/>
  <c r="AM73" i="50"/>
  <c r="AM76" i="50"/>
  <c r="AM74" i="50"/>
  <c r="AG76" i="50"/>
  <c r="AG74" i="50"/>
  <c r="AG75" i="50"/>
  <c r="AG73" i="50"/>
  <c r="BF131" i="50"/>
  <c r="BE131" i="50"/>
  <c r="BF135" i="50"/>
  <c r="BH131" i="50"/>
  <c r="BG131" i="50"/>
  <c r="M31" i="50"/>
  <c r="AS174" i="50"/>
  <c r="AT174" i="50" s="1"/>
  <c r="AS167" i="50"/>
  <c r="AT167" i="50" s="1"/>
  <c r="CO174" i="50"/>
  <c r="CP174" i="50" s="1"/>
  <c r="CO167" i="50"/>
  <c r="CP167" i="50" s="1"/>
  <c r="EK174" i="50"/>
  <c r="EL174" i="50" s="1"/>
  <c r="EK167" i="50"/>
  <c r="EL167" i="50" s="1"/>
  <c r="C174" i="50"/>
  <c r="D174" i="50" s="1"/>
  <c r="C167" i="50"/>
  <c r="D167" i="50" s="1"/>
  <c r="AY174" i="50"/>
  <c r="AZ174" i="50" s="1"/>
  <c r="AY167" i="50"/>
  <c r="AZ167" i="50" s="1"/>
  <c r="CU174" i="50"/>
  <c r="CV174" i="50" s="1"/>
  <c r="CU167" i="50"/>
  <c r="CV167" i="50" s="1"/>
  <c r="EQ174" i="50"/>
  <c r="ER174" i="50" s="1"/>
  <c r="EQ167" i="50"/>
  <c r="ER167" i="50" s="1"/>
  <c r="CI75" i="50"/>
  <c r="CI73" i="50"/>
  <c r="CI76" i="50"/>
  <c r="CI74" i="50"/>
  <c r="DS76" i="50"/>
  <c r="DS74" i="50"/>
  <c r="DS75" i="50"/>
  <c r="DS73" i="50"/>
  <c r="DG75" i="50"/>
  <c r="DG73" i="50"/>
  <c r="DG76" i="50"/>
  <c r="DG74" i="50"/>
  <c r="CU76" i="50"/>
  <c r="CU74" i="50"/>
  <c r="CU75" i="50"/>
  <c r="CU73" i="50"/>
  <c r="BE76" i="50"/>
  <c r="BE74" i="50"/>
  <c r="BE75" i="50"/>
  <c r="BE73" i="50"/>
  <c r="EW76" i="50"/>
  <c r="EW74" i="50"/>
  <c r="EW75" i="50"/>
  <c r="EW73" i="50"/>
  <c r="BQ75" i="50"/>
  <c r="BQ73" i="50"/>
  <c r="BQ76" i="50"/>
  <c r="BQ74" i="50"/>
  <c r="FI75" i="50"/>
  <c r="FI73" i="50"/>
  <c r="FI76" i="50"/>
  <c r="FI74" i="50"/>
  <c r="DN131" i="50"/>
  <c r="DP131" i="50"/>
  <c r="M41" i="50"/>
  <c r="E209" i="50"/>
  <c r="AQ39" i="50"/>
  <c r="GH71" i="36" s="1"/>
  <c r="GG335" i="36" s="1"/>
  <c r="BR135" i="50"/>
  <c r="BR131" i="50"/>
  <c r="BQ131" i="50"/>
  <c r="BT131" i="50"/>
  <c r="BS131" i="50"/>
  <c r="M33" i="50"/>
  <c r="O166" i="50"/>
  <c r="P166" i="50" s="1"/>
  <c r="O172" i="50"/>
  <c r="P172" i="50" s="1"/>
  <c r="DG166" i="50"/>
  <c r="DH166" i="50" s="1"/>
  <c r="DG172" i="50"/>
  <c r="DH172" i="50" s="1"/>
  <c r="AS166" i="50"/>
  <c r="AT166" i="50" s="1"/>
  <c r="AS172" i="50"/>
  <c r="AT172" i="50" s="1"/>
  <c r="EK166" i="50"/>
  <c r="EL166" i="50" s="1"/>
  <c r="EK172" i="50"/>
  <c r="EL172" i="50" s="1"/>
  <c r="AY166" i="50"/>
  <c r="AZ166" i="50" s="1"/>
  <c r="AY172" i="50"/>
  <c r="AZ172" i="50" s="1"/>
  <c r="EQ166" i="50"/>
  <c r="ER166" i="50" s="1"/>
  <c r="EQ172" i="50"/>
  <c r="ER172" i="50" s="1"/>
  <c r="BE172" i="50"/>
  <c r="BF172" i="50" s="1"/>
  <c r="BE166" i="50"/>
  <c r="BF166" i="50" s="1"/>
  <c r="EW172" i="50"/>
  <c r="EX172" i="50" s="1"/>
  <c r="EW166" i="50"/>
  <c r="EX166" i="50" s="1"/>
  <c r="I176" i="50"/>
  <c r="J176" i="50" s="1"/>
  <c r="I163" i="50"/>
  <c r="J163" i="50" s="1"/>
  <c r="I170" i="50"/>
  <c r="J170" i="50" s="1"/>
  <c r="I158" i="50"/>
  <c r="J158" i="50" s="1"/>
  <c r="BE176" i="50"/>
  <c r="BF176" i="50" s="1"/>
  <c r="BE163" i="50"/>
  <c r="BF163" i="50" s="1"/>
  <c r="BE170" i="50"/>
  <c r="BF170" i="50" s="1"/>
  <c r="BE158" i="50"/>
  <c r="BF158" i="50" s="1"/>
  <c r="DA176" i="50"/>
  <c r="DB176" i="50" s="1"/>
  <c r="DA163" i="50"/>
  <c r="DB163" i="50" s="1"/>
  <c r="DA170" i="50"/>
  <c r="DB170" i="50" s="1"/>
  <c r="DA158" i="50"/>
  <c r="DB158" i="50" s="1"/>
  <c r="EW176" i="50"/>
  <c r="EX176" i="50" s="1"/>
  <c r="EW170" i="50"/>
  <c r="EX170" i="50" s="1"/>
  <c r="EW163" i="50"/>
  <c r="EX163" i="50" s="1"/>
  <c r="EW158" i="50"/>
  <c r="EX158" i="50" s="1"/>
  <c r="O176" i="50"/>
  <c r="P176" i="50" s="1"/>
  <c r="O163" i="50"/>
  <c r="P163" i="50" s="1"/>
  <c r="O170" i="50"/>
  <c r="P170" i="50" s="1"/>
  <c r="O158" i="50"/>
  <c r="P158" i="50" s="1"/>
  <c r="BK176" i="50"/>
  <c r="BL176" i="50" s="1"/>
  <c r="BK163" i="50"/>
  <c r="BL163" i="50" s="1"/>
  <c r="BK170" i="50"/>
  <c r="BL170" i="50" s="1"/>
  <c r="BK158" i="50"/>
  <c r="BL158" i="50" s="1"/>
  <c r="DG176" i="50"/>
  <c r="DH176" i="50" s="1"/>
  <c r="DG163" i="50"/>
  <c r="DH163" i="50" s="1"/>
  <c r="DG170" i="50"/>
  <c r="DH170" i="50" s="1"/>
  <c r="DG158" i="50"/>
  <c r="DH158" i="50" s="1"/>
  <c r="FC176" i="50"/>
  <c r="FD176" i="50" s="1"/>
  <c r="FC163" i="50"/>
  <c r="FD163" i="50" s="1"/>
  <c r="FC158" i="50"/>
  <c r="FD158" i="50" s="1"/>
  <c r="FC170" i="50"/>
  <c r="FD170" i="50" s="1"/>
  <c r="U64" i="50"/>
  <c r="FO64" i="50"/>
  <c r="CC64" i="50"/>
  <c r="AG64" i="50"/>
  <c r="C64" i="50"/>
  <c r="CI64" i="50"/>
  <c r="EK64" i="50"/>
  <c r="EW64" i="50"/>
  <c r="AZ64" i="50"/>
  <c r="AT64" i="50"/>
  <c r="P64" i="50"/>
  <c r="DZ64" i="50"/>
  <c r="BF64" i="50"/>
  <c r="CV64" i="50"/>
  <c r="CJ64" i="50"/>
  <c r="AN131" i="50"/>
  <c r="AM131" i="50"/>
  <c r="AP131" i="50"/>
  <c r="AN135" i="50"/>
  <c r="AO131" i="50"/>
  <c r="P131" i="50"/>
  <c r="O131" i="50"/>
  <c r="R131" i="50"/>
  <c r="P135" i="50"/>
  <c r="Q131" i="50"/>
  <c r="DZ131" i="50"/>
  <c r="DY131" i="50"/>
  <c r="DZ135" i="50"/>
  <c r="EB131" i="50"/>
  <c r="EA131" i="50"/>
  <c r="M43" i="50"/>
  <c r="FV131" i="50"/>
  <c r="FU131" i="50"/>
  <c r="FV135" i="50"/>
  <c r="FX131" i="50"/>
  <c r="FW131" i="50"/>
  <c r="M51" i="50"/>
  <c r="EF131" i="50"/>
  <c r="EE131" i="50"/>
  <c r="EH131" i="50"/>
  <c r="EF135" i="50"/>
  <c r="EG131" i="50"/>
  <c r="K28" i="50"/>
  <c r="M28" i="50" s="1"/>
  <c r="CC174" i="50"/>
  <c r="CD174" i="50" s="1"/>
  <c r="CC167" i="50"/>
  <c r="CD167" i="50" s="1"/>
  <c r="FU174" i="50"/>
  <c r="FV174" i="50" s="1"/>
  <c r="FU167" i="50"/>
  <c r="FV167" i="50" s="1"/>
  <c r="EE174" i="50"/>
  <c r="EF174" i="50" s="1"/>
  <c r="EE167" i="50"/>
  <c r="EF167" i="50" s="1"/>
  <c r="BW76" i="50"/>
  <c r="BW74" i="50"/>
  <c r="BW75" i="50"/>
  <c r="BW73" i="50"/>
  <c r="AY76" i="50"/>
  <c r="AY74" i="50"/>
  <c r="AY75" i="50"/>
  <c r="AY73" i="50"/>
  <c r="AS75" i="50"/>
  <c r="AS73" i="50"/>
  <c r="AS76" i="50"/>
  <c r="AS74" i="50"/>
  <c r="E213" i="50"/>
  <c r="AQ43" i="50"/>
  <c r="GH75" i="36" s="1"/>
  <c r="GG339" i="36" s="1"/>
  <c r="F199" i="50"/>
  <c r="AR135" i="50"/>
  <c r="AO29" i="50"/>
  <c r="GF61" i="36" s="1"/>
  <c r="L29" i="50"/>
  <c r="F195" i="50"/>
  <c r="T135" i="50"/>
  <c r="AO25" i="50"/>
  <c r="GF57" i="36" s="1"/>
  <c r="L25" i="50"/>
  <c r="D131" i="50"/>
  <c r="D135" i="50"/>
  <c r="C131" i="50"/>
  <c r="F131" i="50"/>
  <c r="E131" i="50"/>
  <c r="M22" i="50"/>
  <c r="I174" i="50"/>
  <c r="J174" i="50" s="1"/>
  <c r="I167" i="50"/>
  <c r="J167" i="50" s="1"/>
  <c r="BE174" i="50"/>
  <c r="BF174" i="50" s="1"/>
  <c r="BE167" i="50"/>
  <c r="BF167" i="50" s="1"/>
  <c r="DA174" i="50"/>
  <c r="DB174" i="50" s="1"/>
  <c r="DA167" i="50"/>
  <c r="DB167" i="50" s="1"/>
  <c r="EW174" i="50"/>
  <c r="EX174" i="50" s="1"/>
  <c r="EW167" i="50"/>
  <c r="EX167" i="50" s="1"/>
  <c r="O167" i="50"/>
  <c r="P167" i="50" s="1"/>
  <c r="O174" i="50"/>
  <c r="P174" i="50" s="1"/>
  <c r="BK174" i="50"/>
  <c r="BL174" i="50" s="1"/>
  <c r="BK167" i="50"/>
  <c r="BL167" i="50" s="1"/>
  <c r="DG174" i="50"/>
  <c r="DH174" i="50" s="1"/>
  <c r="DG167" i="50"/>
  <c r="DH167" i="50" s="1"/>
  <c r="FC174" i="50"/>
  <c r="FD174" i="50" s="1"/>
  <c r="FC167" i="50"/>
  <c r="FD167" i="50" s="1"/>
  <c r="EE75" i="50"/>
  <c r="EE73" i="50"/>
  <c r="EE76" i="50"/>
  <c r="EE74" i="50"/>
  <c r="FO76" i="50"/>
  <c r="FO74" i="50"/>
  <c r="FO75" i="50"/>
  <c r="FO73" i="50"/>
  <c r="FC75" i="50"/>
  <c r="FC73" i="50"/>
  <c r="FC76" i="50"/>
  <c r="FC74" i="50"/>
  <c r="EQ76" i="50"/>
  <c r="EQ74" i="50"/>
  <c r="EQ75" i="50"/>
  <c r="EQ73" i="50"/>
  <c r="CC76" i="50"/>
  <c r="CC74" i="50"/>
  <c r="CC75" i="50"/>
  <c r="CC73" i="50"/>
  <c r="FU76" i="50"/>
  <c r="FU74" i="50"/>
  <c r="FU75" i="50"/>
  <c r="FU73" i="50"/>
  <c r="CO75" i="50"/>
  <c r="CO73" i="50"/>
  <c r="CO76" i="50"/>
  <c r="CO74" i="50"/>
  <c r="DB131" i="50"/>
  <c r="DA131" i="50"/>
  <c r="DB135" i="50"/>
  <c r="DD131" i="50"/>
  <c r="DC131" i="50"/>
  <c r="M39" i="50"/>
  <c r="F200" i="50"/>
  <c r="AX135" i="50"/>
  <c r="AO30" i="50"/>
  <c r="GF62" i="36" s="1"/>
  <c r="L30" i="50"/>
  <c r="F196" i="50"/>
  <c r="Z135" i="50"/>
  <c r="AO26" i="50"/>
  <c r="GF58" i="36" s="1"/>
  <c r="L26" i="50"/>
  <c r="F192" i="50"/>
  <c r="B135" i="50"/>
  <c r="AO22" i="50"/>
  <c r="GF54" i="36" s="1"/>
  <c r="L22" i="50"/>
  <c r="AM166" i="50"/>
  <c r="AN166" i="50" s="1"/>
  <c r="AM172" i="50"/>
  <c r="AN172" i="50" s="1"/>
  <c r="EE166" i="50"/>
  <c r="EF166" i="50" s="1"/>
  <c r="EE172" i="50"/>
  <c r="EF172" i="50" s="1"/>
  <c r="BQ166" i="50"/>
  <c r="BR166" i="50" s="1"/>
  <c r="BQ172" i="50"/>
  <c r="BR172" i="50" s="1"/>
  <c r="FI166" i="50"/>
  <c r="FJ166" i="50" s="1"/>
  <c r="FI172" i="50"/>
  <c r="FJ172" i="50" s="1"/>
  <c r="BW166" i="50"/>
  <c r="BX166" i="50" s="1"/>
  <c r="BW172" i="50"/>
  <c r="BX172" i="50" s="1"/>
  <c r="FO166" i="50"/>
  <c r="FP166" i="50" s="1"/>
  <c r="FO172" i="50"/>
  <c r="FP172" i="50" s="1"/>
  <c r="CC172" i="50"/>
  <c r="CD172" i="50" s="1"/>
  <c r="CC166" i="50"/>
  <c r="CD166" i="50" s="1"/>
  <c r="FU172" i="50"/>
  <c r="FV172" i="50" s="1"/>
  <c r="FU166" i="50"/>
  <c r="FV166" i="50" s="1"/>
  <c r="U176" i="50"/>
  <c r="V176" i="50" s="1"/>
  <c r="U163" i="50"/>
  <c r="V163" i="50" s="1"/>
  <c r="U170" i="50"/>
  <c r="V170" i="50" s="1"/>
  <c r="U158" i="50"/>
  <c r="V158" i="50" s="1"/>
  <c r="BQ176" i="50"/>
  <c r="BR176" i="50" s="1"/>
  <c r="BQ163" i="50"/>
  <c r="BR163" i="50" s="1"/>
  <c r="BQ170" i="50"/>
  <c r="BR170" i="50" s="1"/>
  <c r="BQ158" i="50"/>
  <c r="BR158" i="50" s="1"/>
  <c r="DM176" i="50"/>
  <c r="DN176" i="50" s="1"/>
  <c r="DM163" i="50"/>
  <c r="DN163" i="50" s="1"/>
  <c r="DM170" i="50"/>
  <c r="DN170" i="50" s="1"/>
  <c r="DM158" i="50"/>
  <c r="DN158" i="50" s="1"/>
  <c r="FI176" i="50"/>
  <c r="FJ176" i="50" s="1"/>
  <c r="FI163" i="50"/>
  <c r="FJ163" i="50" s="1"/>
  <c r="FI170" i="50"/>
  <c r="FJ170" i="50" s="1"/>
  <c r="FI158" i="50"/>
  <c r="FJ158" i="50" s="1"/>
  <c r="AA176" i="50"/>
  <c r="AB176" i="50" s="1"/>
  <c r="AA163" i="50"/>
  <c r="AB163" i="50" s="1"/>
  <c r="AA170" i="50"/>
  <c r="AB170" i="50" s="1"/>
  <c r="AA158" i="50"/>
  <c r="AB158" i="50" s="1"/>
  <c r="BW176" i="50"/>
  <c r="BX176" i="50" s="1"/>
  <c r="BW163" i="50"/>
  <c r="BX163" i="50" s="1"/>
  <c r="BW170" i="50"/>
  <c r="BX170" i="50" s="1"/>
  <c r="BW158" i="50"/>
  <c r="BX158" i="50" s="1"/>
  <c r="DS176" i="50"/>
  <c r="DT176" i="50" s="1"/>
  <c r="DS163" i="50"/>
  <c r="DT163" i="50" s="1"/>
  <c r="DS170" i="50"/>
  <c r="DT170" i="50" s="1"/>
  <c r="DS158" i="50"/>
  <c r="DT158" i="50" s="1"/>
  <c r="FO176" i="50"/>
  <c r="FP176" i="50" s="1"/>
  <c r="FO163" i="50"/>
  <c r="FP163" i="50" s="1"/>
  <c r="FO170" i="50"/>
  <c r="FP170" i="50" s="1"/>
  <c r="FO158" i="50"/>
  <c r="FP158" i="50" s="1"/>
  <c r="AS64" i="50"/>
  <c r="O64" i="50"/>
  <c r="DG64" i="50"/>
  <c r="BE64" i="50"/>
  <c r="AA64" i="50"/>
  <c r="EE64" i="50"/>
  <c r="FI64" i="50"/>
  <c r="DB64" i="50"/>
  <c r="BR64" i="50"/>
  <c r="AN64" i="50"/>
  <c r="FV64" i="50"/>
  <c r="DN64" i="50"/>
  <c r="DT64" i="50"/>
  <c r="ER131" i="50"/>
  <c r="ER135" i="50"/>
  <c r="EQ131" i="50"/>
  <c r="ET131" i="50"/>
  <c r="ES131" i="50"/>
  <c r="M46" i="50"/>
  <c r="AT135" i="50"/>
  <c r="AT131" i="50"/>
  <c r="AS131" i="50"/>
  <c r="AV131" i="50"/>
  <c r="AU131" i="50"/>
  <c r="M29" i="50"/>
  <c r="R8" i="49"/>
  <c r="B33" i="49" s="1"/>
  <c r="I13" i="49"/>
  <c r="R11" i="49" s="1"/>
  <c r="C25" i="49" s="1"/>
  <c r="R9" i="49"/>
  <c r="C26" i="49"/>
  <c r="AB135" i="49" s="1"/>
  <c r="P9" i="49"/>
  <c r="Z16" i="49"/>
  <c r="B22" i="49"/>
  <c r="B9" i="49"/>
  <c r="C9" i="49"/>
  <c r="AG17" i="49"/>
  <c r="O13" i="49"/>
  <c r="K22" i="49" s="1"/>
  <c r="F192" i="49" s="1"/>
  <c r="L49" i="49"/>
  <c r="AQ49" i="49" s="1"/>
  <c r="E131" i="49"/>
  <c r="D131" i="49"/>
  <c r="D135" i="49"/>
  <c r="C131" i="49"/>
  <c r="F131" i="49"/>
  <c r="FT67" i="49"/>
  <c r="EV67" i="49"/>
  <c r="DX67" i="49"/>
  <c r="CZ67" i="49"/>
  <c r="CB67" i="49"/>
  <c r="BD67" i="49"/>
  <c r="AF67" i="49"/>
  <c r="H67" i="49"/>
  <c r="FB67" i="49"/>
  <c r="ED67" i="49"/>
  <c r="DF67" i="49"/>
  <c r="CH67" i="49"/>
  <c r="BJ67" i="49"/>
  <c r="AL67" i="49"/>
  <c r="N67" i="49"/>
  <c r="FH67" i="49"/>
  <c r="EJ67" i="49"/>
  <c r="DL67" i="49"/>
  <c r="CN67" i="49"/>
  <c r="BP67" i="49"/>
  <c r="AR67" i="49"/>
  <c r="T67" i="49"/>
  <c r="FN67" i="49"/>
  <c r="EP67" i="49"/>
  <c r="DR67" i="49"/>
  <c r="CT67" i="49"/>
  <c r="BV67" i="49"/>
  <c r="AX67" i="49"/>
  <c r="Z67" i="49"/>
  <c r="B67" i="49"/>
  <c r="FU61" i="49"/>
  <c r="EW61" i="49"/>
  <c r="DY61" i="49"/>
  <c r="DA61" i="49"/>
  <c r="CC61" i="49"/>
  <c r="BE61" i="49"/>
  <c r="AG61" i="49"/>
  <c r="I61" i="49"/>
  <c r="FC61" i="49"/>
  <c r="EE61" i="49"/>
  <c r="DG61" i="49"/>
  <c r="CI61" i="49"/>
  <c r="BK61" i="49"/>
  <c r="AM61" i="49"/>
  <c r="O61" i="49"/>
  <c r="FI61" i="49"/>
  <c r="EK61" i="49"/>
  <c r="DM61" i="49"/>
  <c r="CO61" i="49"/>
  <c r="BQ61" i="49"/>
  <c r="AS61" i="49"/>
  <c r="U61" i="49"/>
  <c r="FO61" i="49"/>
  <c r="EQ61" i="49"/>
  <c r="DS61" i="49"/>
  <c r="CU61" i="49"/>
  <c r="BW61" i="49"/>
  <c r="AY61" i="49"/>
  <c r="AA61" i="49"/>
  <c r="C61" i="49"/>
  <c r="FI62" i="49"/>
  <c r="EK62" i="49"/>
  <c r="DM62" i="49"/>
  <c r="CO62" i="49"/>
  <c r="BQ62" i="49"/>
  <c r="AS62" i="49"/>
  <c r="U62" i="49"/>
  <c r="FO62" i="49"/>
  <c r="EQ62" i="49"/>
  <c r="DS62" i="49"/>
  <c r="CU62" i="49"/>
  <c r="BW62" i="49"/>
  <c r="AY62" i="49"/>
  <c r="AA62" i="49"/>
  <c r="C62" i="49"/>
  <c r="FU62" i="49"/>
  <c r="EW62" i="49"/>
  <c r="DY62" i="49"/>
  <c r="DA62" i="49"/>
  <c r="CC62" i="49"/>
  <c r="BE62" i="49"/>
  <c r="AG62" i="49"/>
  <c r="I62" i="49"/>
  <c r="FC62" i="49"/>
  <c r="EE62" i="49"/>
  <c r="DG62" i="49"/>
  <c r="CI62" i="49"/>
  <c r="BK62" i="49"/>
  <c r="AM62" i="49"/>
  <c r="O62" i="49"/>
  <c r="AJ16" i="49"/>
  <c r="FC67" i="49"/>
  <c r="EE67" i="49"/>
  <c r="DG67" i="49"/>
  <c r="CI67" i="49"/>
  <c r="BK67" i="49"/>
  <c r="AM67" i="49"/>
  <c r="O67" i="49"/>
  <c r="FI67" i="49"/>
  <c r="EK67" i="49"/>
  <c r="DM67" i="49"/>
  <c r="CO67" i="49"/>
  <c r="BQ67" i="49"/>
  <c r="AS67" i="49"/>
  <c r="U67" i="49"/>
  <c r="FO67" i="49"/>
  <c r="EQ67" i="49"/>
  <c r="DS67" i="49"/>
  <c r="CU67" i="49"/>
  <c r="BW67" i="49"/>
  <c r="AY67" i="49"/>
  <c r="AA67" i="49"/>
  <c r="C67" i="49"/>
  <c r="FU67" i="49"/>
  <c r="EW67" i="49"/>
  <c r="DY67" i="49"/>
  <c r="DA67" i="49"/>
  <c r="CC67" i="49"/>
  <c r="BE67" i="49"/>
  <c r="AG67" i="49"/>
  <c r="I67" i="49"/>
  <c r="FD61" i="49"/>
  <c r="EF61" i="49"/>
  <c r="DH61" i="49"/>
  <c r="CJ61" i="49"/>
  <c r="BL61" i="49"/>
  <c r="AN61" i="49"/>
  <c r="P61" i="49"/>
  <c r="FJ61" i="49"/>
  <c r="EL61" i="49"/>
  <c r="DN61" i="49"/>
  <c r="CP61" i="49"/>
  <c r="BR61" i="49"/>
  <c r="AT61" i="49"/>
  <c r="V61" i="49"/>
  <c r="FP61" i="49"/>
  <c r="ER61" i="49"/>
  <c r="DT61" i="49"/>
  <c r="CV61" i="49"/>
  <c r="BX61" i="49"/>
  <c r="AZ61" i="49"/>
  <c r="AB61" i="49"/>
  <c r="D61" i="49"/>
  <c r="FV61" i="49"/>
  <c r="EX61" i="49"/>
  <c r="DZ61" i="49"/>
  <c r="DB61" i="49"/>
  <c r="CD61" i="49"/>
  <c r="BF61" i="49"/>
  <c r="AH61" i="49"/>
  <c r="J61" i="49"/>
  <c r="FP62" i="49"/>
  <c r="ER62" i="49"/>
  <c r="DT62" i="49"/>
  <c r="CV62" i="49"/>
  <c r="BX62" i="49"/>
  <c r="AZ62" i="49"/>
  <c r="AB62" i="49"/>
  <c r="D62" i="49"/>
  <c r="FV62" i="49"/>
  <c r="EX62" i="49"/>
  <c r="DZ62" i="49"/>
  <c r="DB62" i="49"/>
  <c r="CD62" i="49"/>
  <c r="BF62" i="49"/>
  <c r="AH62" i="49"/>
  <c r="J62" i="49"/>
  <c r="FD62" i="49"/>
  <c r="EF62" i="49"/>
  <c r="DH62" i="49"/>
  <c r="CJ62" i="49"/>
  <c r="BL62" i="49"/>
  <c r="AN62" i="49"/>
  <c r="P62" i="49"/>
  <c r="FJ62" i="49"/>
  <c r="EL62" i="49"/>
  <c r="DN62" i="49"/>
  <c r="CP62" i="49"/>
  <c r="BR62" i="49"/>
  <c r="AT62" i="49"/>
  <c r="V62" i="49"/>
  <c r="B24" i="49"/>
  <c r="K24" i="49"/>
  <c r="B28" i="49"/>
  <c r="L32" i="49"/>
  <c r="AB32" i="49"/>
  <c r="AL33" i="49"/>
  <c r="C34" i="49"/>
  <c r="L34" i="49"/>
  <c r="AB34" i="49"/>
  <c r="AL35" i="49"/>
  <c r="L36" i="49"/>
  <c r="AB36" i="49"/>
  <c r="AL37" i="49"/>
  <c r="C38" i="49"/>
  <c r="L38" i="49"/>
  <c r="AB38" i="49"/>
  <c r="AL39" i="49"/>
  <c r="L40" i="49"/>
  <c r="AB40" i="49"/>
  <c r="AL41" i="49"/>
  <c r="L42" i="49"/>
  <c r="AB42" i="49"/>
  <c r="AL43" i="49"/>
  <c r="L44" i="49"/>
  <c r="AB44" i="49"/>
  <c r="AL45" i="49"/>
  <c r="C46" i="49"/>
  <c r="L46" i="49"/>
  <c r="AB46" i="49"/>
  <c r="AL47" i="49"/>
  <c r="L48" i="49"/>
  <c r="AB48" i="49"/>
  <c r="FI60" i="49"/>
  <c r="EK60" i="49"/>
  <c r="DM60" i="49"/>
  <c r="CO60" i="49"/>
  <c r="BQ60" i="49"/>
  <c r="AS60" i="49"/>
  <c r="U60" i="49"/>
  <c r="FO60" i="49"/>
  <c r="EQ60" i="49"/>
  <c r="DS60" i="49"/>
  <c r="CU60" i="49"/>
  <c r="BW60" i="49"/>
  <c r="AY60" i="49"/>
  <c r="AA60" i="49"/>
  <c r="C60" i="49"/>
  <c r="FU60" i="49"/>
  <c r="EW60" i="49"/>
  <c r="DY60" i="49"/>
  <c r="DA60" i="49"/>
  <c r="CC60" i="49"/>
  <c r="BE60" i="49"/>
  <c r="AG60" i="49"/>
  <c r="I60" i="49"/>
  <c r="FC60" i="49"/>
  <c r="EE60" i="49"/>
  <c r="DG60" i="49"/>
  <c r="CI60" i="49"/>
  <c r="BK60" i="49"/>
  <c r="AM60" i="49"/>
  <c r="O60" i="49"/>
  <c r="FU63" i="49"/>
  <c r="EW63" i="49"/>
  <c r="DY63" i="49"/>
  <c r="DA63" i="49"/>
  <c r="CC63" i="49"/>
  <c r="BE63" i="49"/>
  <c r="AG63" i="49"/>
  <c r="I63" i="49"/>
  <c r="FC63" i="49"/>
  <c r="EE63" i="49"/>
  <c r="DG63" i="49"/>
  <c r="CI63" i="49"/>
  <c r="BK63" i="49"/>
  <c r="AM63" i="49"/>
  <c r="O63" i="49"/>
  <c r="FI63" i="49"/>
  <c r="EK63" i="49"/>
  <c r="DM63" i="49"/>
  <c r="CO63" i="49"/>
  <c r="BQ63" i="49"/>
  <c r="AS63" i="49"/>
  <c r="U63" i="49"/>
  <c r="FO63" i="49"/>
  <c r="EQ63" i="49"/>
  <c r="DS63" i="49"/>
  <c r="CU63" i="49"/>
  <c r="BW63" i="49"/>
  <c r="AY63" i="49"/>
  <c r="AA63" i="49"/>
  <c r="C63" i="49"/>
  <c r="AB51" i="49"/>
  <c r="AL50" i="49"/>
  <c r="AG51" i="49"/>
  <c r="W50" i="49"/>
  <c r="AG49" i="49"/>
  <c r="AL51" i="49"/>
  <c r="AB50" i="49"/>
  <c r="AL49" i="49"/>
  <c r="W51" i="49"/>
  <c r="AG50" i="49"/>
  <c r="Q11" i="49"/>
  <c r="C24" i="49" s="1"/>
  <c r="L51" i="49"/>
  <c r="C50" i="49"/>
  <c r="B50" i="49"/>
  <c r="U16" i="49"/>
  <c r="K23" i="49"/>
  <c r="K27" i="49"/>
  <c r="K31" i="49"/>
  <c r="W32" i="49"/>
  <c r="F203" i="49"/>
  <c r="BP135" i="49"/>
  <c r="AG33" i="49"/>
  <c r="W34" i="49"/>
  <c r="F205" i="49"/>
  <c r="CB135" i="49"/>
  <c r="AG35" i="49"/>
  <c r="W36" i="49"/>
  <c r="F207" i="49"/>
  <c r="CN135" i="49"/>
  <c r="AG37" i="49"/>
  <c r="W38" i="49"/>
  <c r="F209" i="49"/>
  <c r="CZ135" i="49"/>
  <c r="AG39" i="49"/>
  <c r="W40" i="49"/>
  <c r="F211" i="49"/>
  <c r="DL135" i="49"/>
  <c r="AG41" i="49"/>
  <c r="W42" i="49"/>
  <c r="F213" i="49"/>
  <c r="DX135" i="49"/>
  <c r="AG43" i="49"/>
  <c r="W44" i="49"/>
  <c r="F215" i="49"/>
  <c r="EJ135" i="49"/>
  <c r="AG45" i="49"/>
  <c r="W46" i="49"/>
  <c r="F217" i="49"/>
  <c r="EV135" i="49"/>
  <c r="AG47" i="49"/>
  <c r="W48" i="49"/>
  <c r="C23" i="49"/>
  <c r="B26" i="49"/>
  <c r="B30" i="49"/>
  <c r="C31" i="49"/>
  <c r="AL32" i="49"/>
  <c r="L33" i="49"/>
  <c r="AB33" i="49"/>
  <c r="AO33" i="49"/>
  <c r="AW33" i="49" s="1"/>
  <c r="AL34" i="49"/>
  <c r="C35" i="49"/>
  <c r="L35" i="49"/>
  <c r="AB35" i="49"/>
  <c r="AO35" i="49"/>
  <c r="AW35" i="49" s="1"/>
  <c r="AL36" i="49"/>
  <c r="L37" i="49"/>
  <c r="AB37" i="49"/>
  <c r="AO37" i="49"/>
  <c r="AW37" i="49" s="1"/>
  <c r="AL38" i="49"/>
  <c r="L39" i="49"/>
  <c r="AB39" i="49"/>
  <c r="AO39" i="49"/>
  <c r="AW39" i="49" s="1"/>
  <c r="AL40" i="49"/>
  <c r="L41" i="49"/>
  <c r="AB41" i="49"/>
  <c r="AO41" i="49"/>
  <c r="AW41" i="49" s="1"/>
  <c r="AL42" i="49"/>
  <c r="C43" i="49"/>
  <c r="L43" i="49"/>
  <c r="AB43" i="49"/>
  <c r="AO43" i="49"/>
  <c r="AW43" i="49" s="1"/>
  <c r="AL44" i="49"/>
  <c r="L45" i="49"/>
  <c r="AB45" i="49"/>
  <c r="AO45" i="49"/>
  <c r="AW45" i="49" s="1"/>
  <c r="AL46" i="49"/>
  <c r="C47" i="49"/>
  <c r="L47" i="49"/>
  <c r="AB47" i="49"/>
  <c r="AO47" i="49"/>
  <c r="AW47" i="49" s="1"/>
  <c r="AL48" i="49"/>
  <c r="AB49" i="49"/>
  <c r="FU139" i="49"/>
  <c r="FI139" i="49"/>
  <c r="EW139" i="49"/>
  <c r="EK139" i="49"/>
  <c r="DY139" i="49"/>
  <c r="DM139" i="49"/>
  <c r="DA139" i="49"/>
  <c r="CO139" i="49"/>
  <c r="CC139" i="49"/>
  <c r="BQ139" i="49"/>
  <c r="BE139" i="49"/>
  <c r="AS139" i="49"/>
  <c r="AG139" i="49"/>
  <c r="U139" i="49"/>
  <c r="I139" i="49"/>
  <c r="FO139" i="49"/>
  <c r="FC139" i="49"/>
  <c r="EQ139" i="49"/>
  <c r="EE139" i="49"/>
  <c r="DS139" i="49"/>
  <c r="DG139" i="49"/>
  <c r="CU139" i="49"/>
  <c r="CI139" i="49"/>
  <c r="BW139" i="49"/>
  <c r="BK139" i="49"/>
  <c r="AY139" i="49"/>
  <c r="AM139" i="49"/>
  <c r="AA139" i="49"/>
  <c r="O139" i="49"/>
  <c r="C139" i="49"/>
  <c r="FC142" i="49"/>
  <c r="EE142" i="49"/>
  <c r="DG142" i="49"/>
  <c r="CI142" i="49"/>
  <c r="BK142" i="49"/>
  <c r="AM142" i="49"/>
  <c r="O142" i="49"/>
  <c r="FU142" i="49"/>
  <c r="EW142" i="49"/>
  <c r="DY142" i="49"/>
  <c r="DA142" i="49"/>
  <c r="CC142" i="49"/>
  <c r="BE142" i="49"/>
  <c r="AG142" i="49"/>
  <c r="I142" i="49"/>
  <c r="FO142" i="49"/>
  <c r="EQ142" i="49"/>
  <c r="DS142" i="49"/>
  <c r="CU142" i="49"/>
  <c r="BW142" i="49"/>
  <c r="AY142" i="49"/>
  <c r="AA142" i="49"/>
  <c r="C142" i="49"/>
  <c r="FI142" i="49"/>
  <c r="EK142" i="49"/>
  <c r="DM142" i="49"/>
  <c r="CO142" i="49"/>
  <c r="BQ142" i="49"/>
  <c r="AS142" i="49"/>
  <c r="U142" i="49"/>
  <c r="FP60" i="49"/>
  <c r="ER60" i="49"/>
  <c r="DT60" i="49"/>
  <c r="CV60" i="49"/>
  <c r="BX60" i="49"/>
  <c r="AZ60" i="49"/>
  <c r="AB60" i="49"/>
  <c r="D60" i="49"/>
  <c r="FV60" i="49"/>
  <c r="EX60" i="49"/>
  <c r="DZ60" i="49"/>
  <c r="DB60" i="49"/>
  <c r="CD60" i="49"/>
  <c r="BF60" i="49"/>
  <c r="AH60" i="49"/>
  <c r="J60" i="49"/>
  <c r="FD60" i="49"/>
  <c r="EF60" i="49"/>
  <c r="DH60" i="49"/>
  <c r="CJ60" i="49"/>
  <c r="BL60" i="49"/>
  <c r="AN60" i="49"/>
  <c r="P60" i="49"/>
  <c r="FJ60" i="49"/>
  <c r="EL60" i="49"/>
  <c r="DN60" i="49"/>
  <c r="CP60" i="49"/>
  <c r="BR60" i="49"/>
  <c r="AT60" i="49"/>
  <c r="V60" i="49"/>
  <c r="FU140" i="49"/>
  <c r="FU162" i="49" s="1"/>
  <c r="FV162" i="49" s="1"/>
  <c r="FI140" i="49"/>
  <c r="FI162" i="49" s="1"/>
  <c r="FJ162" i="49" s="1"/>
  <c r="EW140" i="49"/>
  <c r="EW162" i="49" s="1"/>
  <c r="EX162" i="49" s="1"/>
  <c r="EK140" i="49"/>
  <c r="EK162" i="49" s="1"/>
  <c r="EL162" i="49" s="1"/>
  <c r="DY140" i="49"/>
  <c r="DY162" i="49" s="1"/>
  <c r="DZ162" i="49" s="1"/>
  <c r="DM140" i="49"/>
  <c r="DM162" i="49" s="1"/>
  <c r="DN162" i="49" s="1"/>
  <c r="DA140" i="49"/>
  <c r="DA162" i="49" s="1"/>
  <c r="DB162" i="49" s="1"/>
  <c r="CO140" i="49"/>
  <c r="CO162" i="49" s="1"/>
  <c r="CP162" i="49" s="1"/>
  <c r="CC140" i="49"/>
  <c r="CC162" i="49" s="1"/>
  <c r="CD162" i="49" s="1"/>
  <c r="BQ140" i="49"/>
  <c r="BQ162" i="49" s="1"/>
  <c r="BR162" i="49" s="1"/>
  <c r="BE140" i="49"/>
  <c r="BE162" i="49" s="1"/>
  <c r="BF162" i="49" s="1"/>
  <c r="AS140" i="49"/>
  <c r="AS162" i="49" s="1"/>
  <c r="AT162" i="49" s="1"/>
  <c r="AG140" i="49"/>
  <c r="AG162" i="49" s="1"/>
  <c r="AH162" i="49" s="1"/>
  <c r="U140" i="49"/>
  <c r="U162" i="49" s="1"/>
  <c r="V162" i="49" s="1"/>
  <c r="I140" i="49"/>
  <c r="I162" i="49" s="1"/>
  <c r="J162" i="49" s="1"/>
  <c r="FO140" i="49"/>
  <c r="FO162" i="49" s="1"/>
  <c r="FP162" i="49" s="1"/>
  <c r="FC140" i="49"/>
  <c r="FC162" i="49" s="1"/>
  <c r="FD162" i="49" s="1"/>
  <c r="EQ140" i="49"/>
  <c r="EQ162" i="49" s="1"/>
  <c r="ER162" i="49" s="1"/>
  <c r="EE140" i="49"/>
  <c r="EE162" i="49" s="1"/>
  <c r="EF162" i="49" s="1"/>
  <c r="DS140" i="49"/>
  <c r="DS162" i="49" s="1"/>
  <c r="DT162" i="49" s="1"/>
  <c r="DG140" i="49"/>
  <c r="DG162" i="49" s="1"/>
  <c r="DH162" i="49" s="1"/>
  <c r="CU140" i="49"/>
  <c r="CU162" i="49" s="1"/>
  <c r="CV162" i="49" s="1"/>
  <c r="CI140" i="49"/>
  <c r="CI162" i="49" s="1"/>
  <c r="CJ162" i="49" s="1"/>
  <c r="BW140" i="49"/>
  <c r="BW162" i="49" s="1"/>
  <c r="BX162" i="49" s="1"/>
  <c r="BK140" i="49"/>
  <c r="BK162" i="49" s="1"/>
  <c r="BL162" i="49" s="1"/>
  <c r="AY140" i="49"/>
  <c r="AY162" i="49" s="1"/>
  <c r="AZ162" i="49" s="1"/>
  <c r="AM140" i="49"/>
  <c r="AM162" i="49" s="1"/>
  <c r="AN162" i="49" s="1"/>
  <c r="AA140" i="49"/>
  <c r="AA162" i="49" s="1"/>
  <c r="AB162" i="49" s="1"/>
  <c r="O140" i="49"/>
  <c r="O162" i="49" s="1"/>
  <c r="P162" i="49" s="1"/>
  <c r="C140" i="49"/>
  <c r="C162" i="49" s="1"/>
  <c r="D162" i="49" s="1"/>
  <c r="FU141" i="49"/>
  <c r="FI141" i="49"/>
  <c r="EW141" i="49"/>
  <c r="EK141" i="49"/>
  <c r="DY141" i="49"/>
  <c r="DM141" i="49"/>
  <c r="DA141" i="49"/>
  <c r="CO141" i="49"/>
  <c r="CC141" i="49"/>
  <c r="BQ141" i="49"/>
  <c r="BE141" i="49"/>
  <c r="AS141" i="49"/>
  <c r="AG141" i="49"/>
  <c r="U141" i="49"/>
  <c r="I141" i="49"/>
  <c r="FO141" i="49"/>
  <c r="FC141" i="49"/>
  <c r="EQ141" i="49"/>
  <c r="EE141" i="49"/>
  <c r="DS141" i="49"/>
  <c r="DG141" i="49"/>
  <c r="CU141" i="49"/>
  <c r="CI141" i="49"/>
  <c r="BW141" i="49"/>
  <c r="BK141" i="49"/>
  <c r="AY141" i="49"/>
  <c r="AM141" i="49"/>
  <c r="AA141" i="49"/>
  <c r="O141" i="49"/>
  <c r="C141" i="49"/>
  <c r="FD63" i="49"/>
  <c r="EF63" i="49"/>
  <c r="DH63" i="49"/>
  <c r="CJ63" i="49"/>
  <c r="BL63" i="49"/>
  <c r="AN63" i="49"/>
  <c r="P63" i="49"/>
  <c r="FJ63" i="49"/>
  <c r="EL63" i="49"/>
  <c r="DN63" i="49"/>
  <c r="CP63" i="49"/>
  <c r="BR63" i="49"/>
  <c r="AT63" i="49"/>
  <c r="V63" i="49"/>
  <c r="FP63" i="49"/>
  <c r="ER63" i="49"/>
  <c r="DT63" i="49"/>
  <c r="CV63" i="49"/>
  <c r="BX63" i="49"/>
  <c r="AZ63" i="49"/>
  <c r="AB63" i="49"/>
  <c r="D63" i="49"/>
  <c r="FV63" i="49"/>
  <c r="EX63" i="49"/>
  <c r="DZ63" i="49"/>
  <c r="DB63" i="49"/>
  <c r="CD63" i="49"/>
  <c r="BF63" i="49"/>
  <c r="AH63" i="49"/>
  <c r="J63" i="49"/>
  <c r="K29" i="49"/>
  <c r="B32" i="49"/>
  <c r="F202" i="49"/>
  <c r="BJ135" i="49"/>
  <c r="AG32" i="49"/>
  <c r="W33" i="49"/>
  <c r="B34" i="49"/>
  <c r="F204" i="49"/>
  <c r="BV135" i="49"/>
  <c r="AG34" i="49"/>
  <c r="W35" i="49"/>
  <c r="B36" i="49"/>
  <c r="F206" i="49"/>
  <c r="CH135" i="49"/>
  <c r="AG36" i="49"/>
  <c r="W37" i="49"/>
  <c r="B38" i="49"/>
  <c r="F208" i="49"/>
  <c r="CT135" i="49"/>
  <c r="AG38" i="49"/>
  <c r="W39" i="49"/>
  <c r="B40" i="49"/>
  <c r="F210" i="49"/>
  <c r="DF135" i="49"/>
  <c r="AG40" i="49"/>
  <c r="W41" i="49"/>
  <c r="B42" i="49"/>
  <c r="F212" i="49"/>
  <c r="DR135" i="49"/>
  <c r="AG42" i="49"/>
  <c r="W43" i="49"/>
  <c r="B44" i="49"/>
  <c r="F214" i="49"/>
  <c r="ED135" i="49"/>
  <c r="AG44" i="49"/>
  <c r="W45" i="49"/>
  <c r="B46" i="49"/>
  <c r="F216" i="49"/>
  <c r="EP135" i="49"/>
  <c r="AG46" i="49"/>
  <c r="W47" i="49"/>
  <c r="B48" i="49"/>
  <c r="F218" i="49"/>
  <c r="FB135" i="49"/>
  <c r="AG48" i="49"/>
  <c r="F220" i="49"/>
  <c r="FN135" i="49"/>
  <c r="L50" i="49"/>
  <c r="AO50" i="49"/>
  <c r="AW50" i="49" s="1"/>
  <c r="F219" i="49"/>
  <c r="FH135" i="49"/>
  <c r="F221" i="49"/>
  <c r="FT135" i="49"/>
  <c r="U55" i="36"/>
  <c r="V55" i="36"/>
  <c r="W55" i="36"/>
  <c r="U56" i="36"/>
  <c r="V56" i="36"/>
  <c r="W56" i="36"/>
  <c r="U57" i="36"/>
  <c r="V57" i="36"/>
  <c r="W57" i="36"/>
  <c r="U58" i="36"/>
  <c r="V58" i="36"/>
  <c r="W58" i="36"/>
  <c r="U59" i="36"/>
  <c r="V59" i="36"/>
  <c r="W59" i="36"/>
  <c r="U60" i="36"/>
  <c r="V60" i="36"/>
  <c r="W60" i="36"/>
  <c r="U61" i="36"/>
  <c r="V61" i="36"/>
  <c r="W61" i="36"/>
  <c r="U62" i="36"/>
  <c r="V62" i="36"/>
  <c r="W62" i="36"/>
  <c r="Q64" i="36"/>
  <c r="R64" i="36"/>
  <c r="S64" i="36"/>
  <c r="T64" i="36"/>
  <c r="U64" i="36"/>
  <c r="V64" i="36"/>
  <c r="W64" i="36"/>
  <c r="X64" i="36"/>
  <c r="Y64" i="36"/>
  <c r="Z64" i="36"/>
  <c r="AA64" i="36"/>
  <c r="AB64" i="36"/>
  <c r="Q65" i="36"/>
  <c r="R65" i="36"/>
  <c r="S65" i="36"/>
  <c r="T65" i="36"/>
  <c r="U65" i="36"/>
  <c r="V65" i="36"/>
  <c r="W65" i="36"/>
  <c r="X65" i="36"/>
  <c r="Y65" i="36"/>
  <c r="Z65" i="36"/>
  <c r="AA65" i="36"/>
  <c r="AB65" i="36"/>
  <c r="Q66" i="36"/>
  <c r="R66" i="36"/>
  <c r="S66" i="36"/>
  <c r="T66" i="36"/>
  <c r="U66" i="36"/>
  <c r="V66" i="36"/>
  <c r="W66" i="36"/>
  <c r="X66" i="36"/>
  <c r="Y66" i="36"/>
  <c r="Z66" i="36"/>
  <c r="AA66" i="36"/>
  <c r="AB66" i="36"/>
  <c r="Q67" i="36"/>
  <c r="R67" i="36"/>
  <c r="S67" i="36"/>
  <c r="T67" i="36"/>
  <c r="U67" i="36"/>
  <c r="V67" i="36"/>
  <c r="W67" i="36"/>
  <c r="X67" i="36"/>
  <c r="Y67" i="36"/>
  <c r="Z67" i="36"/>
  <c r="AA67" i="36"/>
  <c r="AB67" i="36"/>
  <c r="Q68" i="36"/>
  <c r="R68" i="36"/>
  <c r="S68" i="36"/>
  <c r="T68" i="36"/>
  <c r="U68" i="36"/>
  <c r="V68" i="36"/>
  <c r="W68" i="36"/>
  <c r="X68" i="36"/>
  <c r="Y68" i="36"/>
  <c r="Z68" i="36"/>
  <c r="AA68" i="36"/>
  <c r="AB68" i="36"/>
  <c r="Q69" i="36"/>
  <c r="R69" i="36"/>
  <c r="S69" i="36"/>
  <c r="T69" i="36"/>
  <c r="U69" i="36"/>
  <c r="V69" i="36"/>
  <c r="W69" i="36"/>
  <c r="X69" i="36"/>
  <c r="Y69" i="36"/>
  <c r="Z69" i="36"/>
  <c r="AA69" i="36"/>
  <c r="AB69" i="36"/>
  <c r="Q70" i="36"/>
  <c r="R70" i="36"/>
  <c r="S70" i="36"/>
  <c r="T70" i="36"/>
  <c r="U70" i="36"/>
  <c r="V70" i="36"/>
  <c r="W70" i="36"/>
  <c r="X70" i="36"/>
  <c r="Y70" i="36"/>
  <c r="Z70" i="36"/>
  <c r="AA70" i="36"/>
  <c r="AB70" i="36"/>
  <c r="Q71" i="36"/>
  <c r="R71" i="36"/>
  <c r="S71" i="36"/>
  <c r="T71" i="36"/>
  <c r="U71" i="36"/>
  <c r="V71" i="36"/>
  <c r="W71" i="36"/>
  <c r="X71" i="36"/>
  <c r="Y71" i="36"/>
  <c r="Z71" i="36"/>
  <c r="AA71" i="36"/>
  <c r="AB71" i="36"/>
  <c r="Q72" i="36"/>
  <c r="R72" i="36"/>
  <c r="S72" i="36"/>
  <c r="T72" i="36"/>
  <c r="U72" i="36"/>
  <c r="V72" i="36"/>
  <c r="W72" i="36"/>
  <c r="X72" i="36"/>
  <c r="Y72" i="36"/>
  <c r="Z72" i="36"/>
  <c r="AA72" i="36"/>
  <c r="AB72" i="36"/>
  <c r="Q73" i="36"/>
  <c r="R73" i="36"/>
  <c r="S73" i="36"/>
  <c r="T73" i="36"/>
  <c r="U73" i="36"/>
  <c r="V73" i="36"/>
  <c r="W73" i="36"/>
  <c r="X73" i="36"/>
  <c r="Y73" i="36"/>
  <c r="Z73" i="36"/>
  <c r="AA73" i="36"/>
  <c r="AB73" i="36"/>
  <c r="Q74" i="36"/>
  <c r="R74" i="36"/>
  <c r="S74" i="36"/>
  <c r="T74" i="36"/>
  <c r="U74" i="36"/>
  <c r="V74" i="36"/>
  <c r="W74" i="36"/>
  <c r="X74" i="36"/>
  <c r="Y74" i="36"/>
  <c r="Z74" i="36"/>
  <c r="AA74" i="36"/>
  <c r="AB74" i="36"/>
  <c r="Q75" i="36"/>
  <c r="R75" i="36"/>
  <c r="S75" i="36"/>
  <c r="T75" i="36"/>
  <c r="U75" i="36"/>
  <c r="V75" i="36"/>
  <c r="W75" i="36"/>
  <c r="X75" i="36"/>
  <c r="Y75" i="36"/>
  <c r="Z75" i="36"/>
  <c r="AA75" i="36"/>
  <c r="AB75" i="36"/>
  <c r="Q76" i="36"/>
  <c r="R76" i="36"/>
  <c r="S76" i="36"/>
  <c r="T76" i="36"/>
  <c r="U76" i="36"/>
  <c r="V76" i="36"/>
  <c r="W76" i="36"/>
  <c r="X76" i="36"/>
  <c r="Y76" i="36"/>
  <c r="Z76" i="36"/>
  <c r="AA76" i="36"/>
  <c r="AB76" i="36"/>
  <c r="Q77" i="36"/>
  <c r="R77" i="36"/>
  <c r="S77" i="36"/>
  <c r="T77" i="36"/>
  <c r="U77" i="36"/>
  <c r="V77" i="36"/>
  <c r="W77" i="36"/>
  <c r="X77" i="36"/>
  <c r="Y77" i="36"/>
  <c r="Z77" i="36"/>
  <c r="AA77" i="36"/>
  <c r="AB77" i="36"/>
  <c r="Q78" i="36"/>
  <c r="R78" i="36"/>
  <c r="S78" i="36"/>
  <c r="T78" i="36"/>
  <c r="U78" i="36"/>
  <c r="V78" i="36"/>
  <c r="W78" i="36"/>
  <c r="X78" i="36"/>
  <c r="Y78" i="36"/>
  <c r="Z78" i="36"/>
  <c r="AA78" i="36"/>
  <c r="AB78" i="36"/>
  <c r="Q79" i="36"/>
  <c r="R79" i="36"/>
  <c r="S79" i="36"/>
  <c r="T79" i="36"/>
  <c r="U79" i="36"/>
  <c r="V79" i="36"/>
  <c r="W79" i="36"/>
  <c r="X79" i="36"/>
  <c r="Y79" i="36"/>
  <c r="Z79" i="36"/>
  <c r="AA79" i="36"/>
  <c r="AB79" i="36"/>
  <c r="Q80" i="36"/>
  <c r="R80" i="36"/>
  <c r="S80" i="36"/>
  <c r="T80" i="36"/>
  <c r="U80" i="36"/>
  <c r="V80" i="36"/>
  <c r="W80" i="36"/>
  <c r="X80" i="36"/>
  <c r="Y80" i="36"/>
  <c r="Z80" i="36"/>
  <c r="AA80" i="36"/>
  <c r="AB80" i="36"/>
  <c r="Q81" i="36"/>
  <c r="R81" i="36"/>
  <c r="S81" i="36"/>
  <c r="T81" i="36"/>
  <c r="U81" i="36"/>
  <c r="V81" i="36"/>
  <c r="W81" i="36"/>
  <c r="X81" i="36"/>
  <c r="Y81" i="36"/>
  <c r="Z81" i="36"/>
  <c r="AA81" i="36"/>
  <c r="AB81" i="36"/>
  <c r="Q82" i="36"/>
  <c r="R82" i="36"/>
  <c r="S82" i="36"/>
  <c r="T82" i="36"/>
  <c r="U82" i="36"/>
  <c r="V82" i="36"/>
  <c r="W82" i="36"/>
  <c r="X82" i="36"/>
  <c r="Y82" i="36"/>
  <c r="Z82" i="36"/>
  <c r="AA82" i="36"/>
  <c r="AB82" i="36"/>
  <c r="Q83" i="36"/>
  <c r="R83" i="36"/>
  <c r="S83" i="36"/>
  <c r="T83" i="36"/>
  <c r="U83" i="36"/>
  <c r="V83" i="36"/>
  <c r="W83" i="36"/>
  <c r="X83" i="36"/>
  <c r="Y83" i="36"/>
  <c r="Z83" i="36"/>
  <c r="AA83" i="36"/>
  <c r="AB83" i="36"/>
  <c r="F55" i="33"/>
  <c r="CQ337" i="36" l="1"/>
  <c r="EK131" i="50"/>
  <c r="DH155" i="57"/>
  <c r="DI155" i="57" s="1"/>
  <c r="DH149" i="57"/>
  <c r="DI149" i="57" s="1"/>
  <c r="DY70" i="52"/>
  <c r="EG74" i="52"/>
  <c r="AQ38" i="52"/>
  <c r="CT70" i="36" s="1"/>
  <c r="CS334" i="36" s="1"/>
  <c r="F194" i="50"/>
  <c r="CD153" i="54"/>
  <c r="F195" i="55"/>
  <c r="AU131" i="54"/>
  <c r="AV131" i="54"/>
  <c r="DI74" i="53"/>
  <c r="FE74" i="53"/>
  <c r="F200" i="53"/>
  <c r="M30" i="53"/>
  <c r="CD149" i="54"/>
  <c r="DX70" i="52"/>
  <c r="FO135" i="54"/>
  <c r="FT70" i="51"/>
  <c r="FP149" i="54"/>
  <c r="L26" i="53"/>
  <c r="M26" i="53"/>
  <c r="FP156" i="54"/>
  <c r="V131" i="54"/>
  <c r="AO26" i="53"/>
  <c r="AX58" i="36" s="1"/>
  <c r="DU64" i="54"/>
  <c r="Z135" i="53"/>
  <c r="FH70" i="52"/>
  <c r="FK167" i="52" s="1"/>
  <c r="ER155" i="53"/>
  <c r="ES155" i="53" s="1"/>
  <c r="EF148" i="57"/>
  <c r="EG148" i="57" s="1"/>
  <c r="L46" i="55"/>
  <c r="E216" i="55" s="1"/>
  <c r="DH148" i="53"/>
  <c r="DI148" i="53" s="1"/>
  <c r="FK131" i="54"/>
  <c r="FD147" i="54"/>
  <c r="FE147" i="54" s="1"/>
  <c r="EF154" i="57"/>
  <c r="EG154" i="57" s="1"/>
  <c r="DH155" i="53"/>
  <c r="DI155" i="53" s="1"/>
  <c r="AT149" i="53"/>
  <c r="FD154" i="54"/>
  <c r="FE154" i="54" s="1"/>
  <c r="M46" i="55"/>
  <c r="D149" i="55"/>
  <c r="E202" i="51"/>
  <c r="ER149" i="53"/>
  <c r="ES149" i="53" s="1"/>
  <c r="ER156" i="53"/>
  <c r="ES156" i="53" s="1"/>
  <c r="DH149" i="53"/>
  <c r="DI149" i="53" s="1"/>
  <c r="DJ149" i="53" s="1"/>
  <c r="DH156" i="53"/>
  <c r="DI156" i="53" s="1"/>
  <c r="AT146" i="53"/>
  <c r="AU146" i="53" s="1"/>
  <c r="AT153" i="53"/>
  <c r="AU153" i="53" s="1"/>
  <c r="FJ135" i="54"/>
  <c r="FJ155" i="54" s="1"/>
  <c r="FK155" i="54" s="1"/>
  <c r="FD148" i="54"/>
  <c r="FE148" i="54" s="1"/>
  <c r="FD155" i="54"/>
  <c r="FE155" i="54" s="1"/>
  <c r="D146" i="55"/>
  <c r="D153" i="55"/>
  <c r="FD148" i="56"/>
  <c r="FE148" i="56" s="1"/>
  <c r="EF149" i="57"/>
  <c r="EG149" i="57" s="1"/>
  <c r="EF156" i="57"/>
  <c r="EG156" i="57" s="1"/>
  <c r="EP135" i="55"/>
  <c r="C301" i="36"/>
  <c r="ER146" i="53"/>
  <c r="ES146" i="53" s="1"/>
  <c r="ER153" i="53"/>
  <c r="ES153" i="53" s="1"/>
  <c r="DH146" i="53"/>
  <c r="DI146" i="53" s="1"/>
  <c r="DJ146" i="53" s="1"/>
  <c r="DH153" i="53"/>
  <c r="DI153" i="53" s="1"/>
  <c r="AT147" i="53"/>
  <c r="AU147" i="53" s="1"/>
  <c r="AT154" i="53"/>
  <c r="AU154" i="53" s="1"/>
  <c r="M49" i="54"/>
  <c r="FL131" i="54"/>
  <c r="FD149" i="54"/>
  <c r="FE149" i="54" s="1"/>
  <c r="FD156" i="54"/>
  <c r="FE156" i="54" s="1"/>
  <c r="AB148" i="55"/>
  <c r="AC148" i="55" s="1"/>
  <c r="D147" i="55"/>
  <c r="D154" i="55"/>
  <c r="EF146" i="57"/>
  <c r="EG146" i="57" s="1"/>
  <c r="EF153" i="57"/>
  <c r="EG153" i="57" s="1"/>
  <c r="C234" i="36"/>
  <c r="ER147" i="53"/>
  <c r="ES147" i="53" s="1"/>
  <c r="DH147" i="53"/>
  <c r="DI147" i="53" s="1"/>
  <c r="AT148" i="53"/>
  <c r="FJ131" i="54"/>
  <c r="FD146" i="54"/>
  <c r="FE146" i="54" s="1"/>
  <c r="AB155" i="55"/>
  <c r="AC155" i="55" s="1"/>
  <c r="D148" i="55"/>
  <c r="EF147" i="57"/>
  <c r="EG147" i="57" s="1"/>
  <c r="BK135" i="53"/>
  <c r="AQ40" i="52"/>
  <c r="CT72" i="36" s="1"/>
  <c r="CS336" i="36" s="1"/>
  <c r="AQ32" i="52"/>
  <c r="CT64" i="36" s="1"/>
  <c r="CS328" i="36" s="1"/>
  <c r="E214" i="54"/>
  <c r="AQ49" i="54"/>
  <c r="AX135" i="56"/>
  <c r="EP70" i="52"/>
  <c r="M30" i="56"/>
  <c r="AQ44" i="55"/>
  <c r="AQ51" i="50"/>
  <c r="GH83" i="36" s="1"/>
  <c r="GG347" i="36" s="1"/>
  <c r="AQ34" i="52"/>
  <c r="CT66" i="36" s="1"/>
  <c r="CS330" i="36" s="1"/>
  <c r="AQ35" i="51"/>
  <c r="EN67" i="36" s="1"/>
  <c r="EM331" i="36" s="1"/>
  <c r="AQ35" i="53"/>
  <c r="AZ67" i="36" s="1"/>
  <c r="AY331" i="36" s="1"/>
  <c r="AQ39" i="51"/>
  <c r="EN71" i="36" s="1"/>
  <c r="EM335" i="36" s="1"/>
  <c r="AQ39" i="52"/>
  <c r="CT71" i="36" s="1"/>
  <c r="CS335" i="36" s="1"/>
  <c r="E202" i="54"/>
  <c r="E215" i="50"/>
  <c r="AQ34" i="51"/>
  <c r="EN66" i="36" s="1"/>
  <c r="EM330" i="36" s="1"/>
  <c r="AQ40" i="55"/>
  <c r="AQ38" i="51"/>
  <c r="EN70" i="36" s="1"/>
  <c r="EM334" i="36" s="1"/>
  <c r="AQ36" i="55"/>
  <c r="AU64" i="54"/>
  <c r="AU64" i="57"/>
  <c r="EV70" i="52"/>
  <c r="EK70" i="52"/>
  <c r="FN70" i="52"/>
  <c r="FC70" i="52"/>
  <c r="FD70" i="52" s="1"/>
  <c r="FE70" i="52" s="1"/>
  <c r="FI70" i="51"/>
  <c r="FW75" i="51"/>
  <c r="FH70" i="51"/>
  <c r="EJ70" i="52"/>
  <c r="EW70" i="52"/>
  <c r="E192" i="53"/>
  <c r="DO64" i="53"/>
  <c r="DC64" i="53"/>
  <c r="DC64" i="55"/>
  <c r="E217" i="50"/>
  <c r="N20" i="53"/>
  <c r="FQ64" i="53"/>
  <c r="AQ37" i="56"/>
  <c r="CQ334" i="36"/>
  <c r="E204" i="50"/>
  <c r="AQ36" i="51"/>
  <c r="EN68" i="36" s="1"/>
  <c r="EM332" i="36" s="1"/>
  <c r="FE75" i="53"/>
  <c r="X131" i="50"/>
  <c r="D149" i="54"/>
  <c r="D156" i="54"/>
  <c r="FP146" i="54"/>
  <c r="FP153" i="54"/>
  <c r="L31" i="54"/>
  <c r="E201" i="54" s="1"/>
  <c r="F197" i="54"/>
  <c r="X131" i="54"/>
  <c r="F200" i="56"/>
  <c r="EL131" i="50"/>
  <c r="EM131" i="50"/>
  <c r="EL135" i="50"/>
  <c r="EL155" i="50" s="1"/>
  <c r="EM155" i="50" s="1"/>
  <c r="U131" i="50"/>
  <c r="FE76" i="53"/>
  <c r="AQ37" i="54"/>
  <c r="D146" i="54"/>
  <c r="D153" i="54"/>
  <c r="FP147" i="54"/>
  <c r="FP154" i="54"/>
  <c r="F201" i="54"/>
  <c r="M25" i="54"/>
  <c r="U131" i="54"/>
  <c r="AO30" i="56"/>
  <c r="E203" i="56"/>
  <c r="M45" i="50"/>
  <c r="M25" i="50"/>
  <c r="D147" i="54"/>
  <c r="FP148" i="54"/>
  <c r="W131" i="54"/>
  <c r="M31" i="54"/>
  <c r="EK329" i="36"/>
  <c r="F216" i="55"/>
  <c r="M24" i="57"/>
  <c r="L24" i="57"/>
  <c r="AQ24" i="57" s="1"/>
  <c r="GE337" i="36"/>
  <c r="BT131" i="54"/>
  <c r="Z135" i="56"/>
  <c r="M26" i="56"/>
  <c r="C300" i="36"/>
  <c r="B47" i="49"/>
  <c r="BS131" i="54"/>
  <c r="BQ131" i="54"/>
  <c r="AO24" i="50"/>
  <c r="GF56" i="36" s="1"/>
  <c r="C282" i="36" s="1"/>
  <c r="M33" i="54"/>
  <c r="FO70" i="51"/>
  <c r="FC135" i="57"/>
  <c r="FC70" i="51"/>
  <c r="FE163" i="51" s="1"/>
  <c r="EQ70" i="52"/>
  <c r="C135" i="54"/>
  <c r="CC135" i="54"/>
  <c r="BA64" i="57"/>
  <c r="CJ149" i="57"/>
  <c r="EQ135" i="53"/>
  <c r="DM131" i="50"/>
  <c r="M37" i="50"/>
  <c r="CP131" i="50"/>
  <c r="CO135" i="50" s="1"/>
  <c r="CJ147" i="53"/>
  <c r="CJ154" i="53"/>
  <c r="AX135" i="53"/>
  <c r="AT131" i="54"/>
  <c r="CD148" i="54"/>
  <c r="CE148" i="54" s="1"/>
  <c r="CD156" i="54"/>
  <c r="CE156" i="54" s="1"/>
  <c r="FE153" i="54"/>
  <c r="T135" i="55"/>
  <c r="F199" i="55"/>
  <c r="DH148" i="57"/>
  <c r="DI148" i="57" s="1"/>
  <c r="DH156" i="57"/>
  <c r="DI156" i="57" s="1"/>
  <c r="CQ329" i="36"/>
  <c r="GE342" i="36"/>
  <c r="DG82" i="53"/>
  <c r="DH82" i="53" s="1"/>
  <c r="DG81" i="53"/>
  <c r="DG108" i="53" s="1"/>
  <c r="DM135" i="54"/>
  <c r="DG135" i="57"/>
  <c r="I135" i="53"/>
  <c r="DO131" i="50"/>
  <c r="CJ149" i="53"/>
  <c r="CJ156" i="53"/>
  <c r="L30" i="53"/>
  <c r="E200" i="53" s="1"/>
  <c r="DI75" i="53"/>
  <c r="DJ148" i="53" s="1"/>
  <c r="EG75" i="52"/>
  <c r="M29" i="54"/>
  <c r="AS131" i="54"/>
  <c r="CD146" i="54"/>
  <c r="CE146" i="54" s="1"/>
  <c r="CD154" i="54"/>
  <c r="CE154" i="54" s="1"/>
  <c r="L25" i="55"/>
  <c r="AQ25" i="55" s="1"/>
  <c r="AO29" i="55"/>
  <c r="DH146" i="57"/>
  <c r="DI146" i="57" s="1"/>
  <c r="DH153" i="57"/>
  <c r="DI153" i="57" s="1"/>
  <c r="CJ146" i="53"/>
  <c r="CD147" i="54"/>
  <c r="CE147" i="54" s="1"/>
  <c r="M25" i="55"/>
  <c r="AR135" i="55"/>
  <c r="DH147" i="57"/>
  <c r="DI147" i="57" s="1"/>
  <c r="EE135" i="57"/>
  <c r="EE70" i="52"/>
  <c r="EF70" i="52" s="1"/>
  <c r="EG158" i="52" s="1"/>
  <c r="EM64" i="53"/>
  <c r="AQ32" i="55"/>
  <c r="AQ43" i="55"/>
  <c r="E215" i="54"/>
  <c r="AQ33" i="54"/>
  <c r="AQ39" i="55"/>
  <c r="CK64" i="53"/>
  <c r="EM64" i="52"/>
  <c r="AQ48" i="54"/>
  <c r="E205" i="55"/>
  <c r="AQ37" i="50"/>
  <c r="GH69" i="36" s="1"/>
  <c r="GG333" i="36" s="1"/>
  <c r="E212" i="51"/>
  <c r="E211" i="56"/>
  <c r="AC64" i="54"/>
  <c r="EA64" i="53"/>
  <c r="E203" i="53"/>
  <c r="E210" i="56"/>
  <c r="AQ36" i="56"/>
  <c r="K64" i="53"/>
  <c r="DG83" i="53"/>
  <c r="DH83" i="53" s="1"/>
  <c r="C135" i="55"/>
  <c r="E215" i="51"/>
  <c r="E206" i="52"/>
  <c r="DG80" i="53"/>
  <c r="DH80" i="53" s="1"/>
  <c r="EY64" i="55"/>
  <c r="AQ41" i="51"/>
  <c r="EN73" i="36" s="1"/>
  <c r="EM337" i="36" s="1"/>
  <c r="AQ41" i="50"/>
  <c r="GH73" i="36" s="1"/>
  <c r="GG337" i="36" s="1"/>
  <c r="AQ33" i="52"/>
  <c r="CT65" i="36" s="1"/>
  <c r="CS329" i="36" s="1"/>
  <c r="DC64" i="54"/>
  <c r="AQ33" i="50"/>
  <c r="GH65" i="36" s="1"/>
  <c r="GG329" i="36" s="1"/>
  <c r="AQ37" i="51"/>
  <c r="EN69" i="36" s="1"/>
  <c r="EM333" i="36" s="1"/>
  <c r="AQ40" i="51"/>
  <c r="EN72" i="36" s="1"/>
  <c r="EM336" i="36" s="1"/>
  <c r="DI64" i="53"/>
  <c r="AQ35" i="57"/>
  <c r="BS64" i="57"/>
  <c r="DU64" i="53"/>
  <c r="CK64" i="54"/>
  <c r="AQ38" i="50"/>
  <c r="GH70" i="36" s="1"/>
  <c r="GG334" i="36" s="1"/>
  <c r="AQ33" i="51"/>
  <c r="EN65" i="36" s="1"/>
  <c r="EM329" i="36" s="1"/>
  <c r="K64" i="55"/>
  <c r="EM64" i="54"/>
  <c r="C291" i="36"/>
  <c r="AW318" i="36"/>
  <c r="FU70" i="51"/>
  <c r="FO70" i="52"/>
  <c r="EM73" i="53"/>
  <c r="DU73" i="53"/>
  <c r="AZ147" i="54"/>
  <c r="AO31" i="54"/>
  <c r="AO27" i="54"/>
  <c r="FO135" i="55"/>
  <c r="FN70" i="51"/>
  <c r="FU70" i="52"/>
  <c r="FC135" i="54"/>
  <c r="DG135" i="53"/>
  <c r="FT70" i="52"/>
  <c r="FO135" i="51"/>
  <c r="FW74" i="51"/>
  <c r="AA135" i="54"/>
  <c r="CI135" i="53"/>
  <c r="AZ155" i="54"/>
  <c r="AF135" i="54"/>
  <c r="N20" i="57"/>
  <c r="EG64" i="57"/>
  <c r="AS135" i="53"/>
  <c r="B45" i="49"/>
  <c r="M24" i="50"/>
  <c r="N135" i="50"/>
  <c r="AQ46" i="51"/>
  <c r="EN78" i="36" s="1"/>
  <c r="EM342" i="36" s="1"/>
  <c r="AQ41" i="52"/>
  <c r="CT73" i="36" s="1"/>
  <c r="CS337" i="36" s="1"/>
  <c r="M45" i="55"/>
  <c r="F200" i="55"/>
  <c r="F196" i="56"/>
  <c r="CJ154" i="57"/>
  <c r="AQ43" i="51"/>
  <c r="EN75" i="36" s="1"/>
  <c r="EM339" i="36" s="1"/>
  <c r="BL148" i="53"/>
  <c r="CE155" i="54"/>
  <c r="AO30" i="55"/>
  <c r="AO26" i="56"/>
  <c r="CJ156" i="57"/>
  <c r="CQ333" i="36"/>
  <c r="CQ336" i="36"/>
  <c r="AQ42" i="50"/>
  <c r="GH74" i="36" s="1"/>
  <c r="GG338" i="36" s="1"/>
  <c r="E212" i="50"/>
  <c r="B35" i="49"/>
  <c r="B27" i="49"/>
  <c r="BL155" i="53"/>
  <c r="L30" i="55"/>
  <c r="E200" i="55" s="1"/>
  <c r="CJ148" i="57"/>
  <c r="Q64" i="53"/>
  <c r="GE331" i="36"/>
  <c r="B43" i="49"/>
  <c r="AQ35" i="50"/>
  <c r="GH67" i="36" s="1"/>
  <c r="GG331" i="36" s="1"/>
  <c r="EG76" i="52"/>
  <c r="BL149" i="53"/>
  <c r="BL156" i="53"/>
  <c r="AJ22" i="53"/>
  <c r="FW73" i="51"/>
  <c r="DO146" i="54"/>
  <c r="DO153" i="54"/>
  <c r="AQ36" i="54"/>
  <c r="AB149" i="55"/>
  <c r="AC149" i="55" s="1"/>
  <c r="AB156" i="55"/>
  <c r="AC156" i="55" s="1"/>
  <c r="FD155" i="56"/>
  <c r="FE155" i="56" s="1"/>
  <c r="B39" i="49"/>
  <c r="B31" i="49"/>
  <c r="B23" i="49"/>
  <c r="AQ35" i="52"/>
  <c r="CT67" i="36" s="1"/>
  <c r="CS331" i="36" s="1"/>
  <c r="BL146" i="53"/>
  <c r="BL153" i="53"/>
  <c r="CE149" i="54"/>
  <c r="CE153" i="54"/>
  <c r="CP135" i="54"/>
  <c r="CP155" i="54" s="1"/>
  <c r="CQ155" i="54" s="1"/>
  <c r="DO147" i="54"/>
  <c r="DO154" i="54"/>
  <c r="M45" i="54"/>
  <c r="AB146" i="55"/>
  <c r="AC146" i="55" s="1"/>
  <c r="AB153" i="55"/>
  <c r="AC153" i="55" s="1"/>
  <c r="FD146" i="57"/>
  <c r="FE146" i="57" s="1"/>
  <c r="CJ146" i="57"/>
  <c r="CJ153" i="57"/>
  <c r="FW76" i="51"/>
  <c r="EY64" i="57"/>
  <c r="CI135" i="57"/>
  <c r="C238" i="36"/>
  <c r="GE333" i="36"/>
  <c r="C235" i="36"/>
  <c r="BL147" i="53"/>
  <c r="DO148" i="54"/>
  <c r="DO155" i="54"/>
  <c r="EK131" i="54"/>
  <c r="FW64" i="55"/>
  <c r="AB147" i="55"/>
  <c r="AC147" i="55" s="1"/>
  <c r="FD153" i="57"/>
  <c r="FE153" i="57" s="1"/>
  <c r="CJ147" i="57"/>
  <c r="Z27" i="53"/>
  <c r="FC135" i="56"/>
  <c r="W64" i="53"/>
  <c r="FI64" i="49"/>
  <c r="CV64" i="49"/>
  <c r="AE31" i="53"/>
  <c r="AJ26" i="53"/>
  <c r="EM75" i="53"/>
  <c r="DO75" i="53"/>
  <c r="EY76" i="53"/>
  <c r="AE27" i="53"/>
  <c r="U32" i="53"/>
  <c r="Z31" i="53"/>
  <c r="FW76" i="53"/>
  <c r="EK80" i="53"/>
  <c r="EK107" i="53" s="1"/>
  <c r="DM82" i="53"/>
  <c r="DN82" i="53" s="1"/>
  <c r="BG64" i="55"/>
  <c r="U135" i="56"/>
  <c r="AC64" i="53"/>
  <c r="K26" i="49"/>
  <c r="F196" i="49" s="1"/>
  <c r="DM80" i="53"/>
  <c r="DN80" i="53" s="1"/>
  <c r="DA82" i="53"/>
  <c r="DA109" i="53" s="1"/>
  <c r="DU74" i="53"/>
  <c r="EM75" i="52"/>
  <c r="FQ73" i="52"/>
  <c r="ES75" i="53"/>
  <c r="ET148" i="53" s="1"/>
  <c r="DC73" i="53"/>
  <c r="DU76" i="53"/>
  <c r="DM135" i="55"/>
  <c r="ES64" i="57"/>
  <c r="BM64" i="54"/>
  <c r="AY135" i="54"/>
  <c r="AZ148" i="54"/>
  <c r="AZ156" i="54"/>
  <c r="CP131" i="54"/>
  <c r="EL135" i="54"/>
  <c r="EL156" i="54" s="1"/>
  <c r="EM156" i="54" s="1"/>
  <c r="FD149" i="56"/>
  <c r="FE149" i="56" s="1"/>
  <c r="FD156" i="56"/>
  <c r="FE156" i="56" s="1"/>
  <c r="FD147" i="57"/>
  <c r="FE147" i="57" s="1"/>
  <c r="FD154" i="57"/>
  <c r="FE154" i="57" s="1"/>
  <c r="BG64" i="57"/>
  <c r="AY135" i="55"/>
  <c r="AI64" i="53"/>
  <c r="DO74" i="53"/>
  <c r="AE41" i="53"/>
  <c r="AE39" i="53"/>
  <c r="AJ46" i="53"/>
  <c r="DA80" i="53"/>
  <c r="DA107" i="53" s="1"/>
  <c r="FW73" i="53"/>
  <c r="CW76" i="53"/>
  <c r="AZ149" i="54"/>
  <c r="AZ153" i="54"/>
  <c r="CQ131" i="54"/>
  <c r="CR131" i="54"/>
  <c r="EL131" i="54"/>
  <c r="AQ35" i="56"/>
  <c r="FD146" i="56"/>
  <c r="FE146" i="56" s="1"/>
  <c r="FD153" i="56"/>
  <c r="FE153" i="56" s="1"/>
  <c r="FD148" i="57"/>
  <c r="FE148" i="57" s="1"/>
  <c r="FD156" i="57"/>
  <c r="FE156" i="57" s="1"/>
  <c r="EM64" i="57"/>
  <c r="AQ33" i="57"/>
  <c r="L45" i="55"/>
  <c r="E215" i="55" s="1"/>
  <c r="EK339" i="36"/>
  <c r="CU83" i="53"/>
  <c r="CV83" i="53" s="1"/>
  <c r="DJ147" i="53"/>
  <c r="U25" i="50"/>
  <c r="FK73" i="52"/>
  <c r="ES74" i="52"/>
  <c r="DS82" i="53"/>
  <c r="DS109" i="53" s="1"/>
  <c r="DS81" i="53"/>
  <c r="DS108" i="53" s="1"/>
  <c r="DM83" i="53"/>
  <c r="DM110" i="53" s="1"/>
  <c r="AZ146" i="54"/>
  <c r="M37" i="54"/>
  <c r="EM131" i="54"/>
  <c r="AO22" i="55"/>
  <c r="FD147" i="56"/>
  <c r="FE147" i="56" s="1"/>
  <c r="FD155" i="57"/>
  <c r="FE155" i="57" s="1"/>
  <c r="AE41" i="50"/>
  <c r="FQ76" i="51"/>
  <c r="FR149" i="51" s="1"/>
  <c r="FQ73" i="53"/>
  <c r="ER70" i="53"/>
  <c r="ES70" i="53" s="1"/>
  <c r="DS83" i="53"/>
  <c r="DT83" i="53" s="1"/>
  <c r="EM74" i="53"/>
  <c r="C49" i="49"/>
  <c r="FI131" i="49" s="1"/>
  <c r="ES73" i="52"/>
  <c r="EY75" i="52"/>
  <c r="U40" i="53"/>
  <c r="AE45" i="53"/>
  <c r="U25" i="53"/>
  <c r="Z35" i="53"/>
  <c r="AE32" i="53"/>
  <c r="DA83" i="53"/>
  <c r="DA110" i="53" s="1"/>
  <c r="CW73" i="53"/>
  <c r="AQ35" i="54"/>
  <c r="B29" i="49"/>
  <c r="B37" i="49"/>
  <c r="AJ25" i="50"/>
  <c r="FE73" i="52"/>
  <c r="FW74" i="52"/>
  <c r="FK76" i="52"/>
  <c r="Z51" i="53"/>
  <c r="U34" i="53"/>
  <c r="Z23" i="53"/>
  <c r="Z39" i="53"/>
  <c r="AE33" i="50"/>
  <c r="Z33" i="50"/>
  <c r="FQ73" i="51"/>
  <c r="FR146" i="51" s="1"/>
  <c r="FE76" i="52"/>
  <c r="EK80" i="52"/>
  <c r="EL80" i="52" s="1"/>
  <c r="FQ76" i="52"/>
  <c r="EY73" i="53"/>
  <c r="U38" i="53"/>
  <c r="AE23" i="53"/>
  <c r="U44" i="53"/>
  <c r="U36" i="53"/>
  <c r="AE50" i="53"/>
  <c r="U29" i="53"/>
  <c r="Z43" i="53"/>
  <c r="AE26" i="53"/>
  <c r="AJ34" i="53"/>
  <c r="AE44" i="53"/>
  <c r="AJ24" i="53"/>
  <c r="DY82" i="53"/>
  <c r="DY109" i="53" s="1"/>
  <c r="FK76" i="53"/>
  <c r="FW75" i="53"/>
  <c r="AO64" i="54"/>
  <c r="ES75" i="52"/>
  <c r="C29" i="49"/>
  <c r="AT135" i="49" s="1"/>
  <c r="EA73" i="52"/>
  <c r="EM76" i="52"/>
  <c r="FO83" i="52"/>
  <c r="FO110" i="52" s="1"/>
  <c r="FO80" i="53"/>
  <c r="FP80" i="53" s="1"/>
  <c r="EY74" i="53"/>
  <c r="U45" i="53"/>
  <c r="Z28" i="53"/>
  <c r="U48" i="53"/>
  <c r="Z24" i="53"/>
  <c r="AJ30" i="53"/>
  <c r="AE33" i="53"/>
  <c r="AE22" i="53"/>
  <c r="AE30" i="53"/>
  <c r="AJ38" i="53"/>
  <c r="AJ50" i="53"/>
  <c r="EA76" i="53"/>
  <c r="ES73" i="53"/>
  <c r="ET146" i="53" s="1"/>
  <c r="DC76" i="53"/>
  <c r="CW75" i="53"/>
  <c r="EY73" i="52"/>
  <c r="DC74" i="53"/>
  <c r="GE318" i="36"/>
  <c r="C280" i="36"/>
  <c r="C284" i="36"/>
  <c r="GE322" i="36"/>
  <c r="C288" i="36"/>
  <c r="GE326" i="36"/>
  <c r="C257" i="36"/>
  <c r="EK326" i="36"/>
  <c r="EK320" i="36"/>
  <c r="C251" i="36"/>
  <c r="C253" i="36"/>
  <c r="EK322" i="36"/>
  <c r="EK324" i="36"/>
  <c r="C255" i="36"/>
  <c r="C229" i="36"/>
  <c r="CQ326" i="36"/>
  <c r="C223" i="36"/>
  <c r="CQ320" i="36"/>
  <c r="C224" i="36"/>
  <c r="CQ321" i="36"/>
  <c r="CQ325" i="36"/>
  <c r="C228" i="36"/>
  <c r="AE43" i="53"/>
  <c r="EA75" i="53"/>
  <c r="FK73" i="53"/>
  <c r="ES74" i="53"/>
  <c r="ET147" i="53" s="1"/>
  <c r="DC75" i="53"/>
  <c r="AE34" i="55"/>
  <c r="Z30" i="55"/>
  <c r="U22" i="55"/>
  <c r="U44" i="55"/>
  <c r="AA135" i="55"/>
  <c r="AO45" i="55"/>
  <c r="EJ135" i="55"/>
  <c r="AO32" i="53"/>
  <c r="AX64" i="36" s="1"/>
  <c r="F202" i="53"/>
  <c r="M32" i="53"/>
  <c r="BJ135" i="53"/>
  <c r="L32" i="53"/>
  <c r="F206" i="57"/>
  <c r="L36" i="57"/>
  <c r="CH135" i="57"/>
  <c r="CK155" i="57" s="1"/>
  <c r="AO36" i="57"/>
  <c r="AO32" i="50"/>
  <c r="GF64" i="36" s="1"/>
  <c r="L32" i="50"/>
  <c r="BJ135" i="50"/>
  <c r="F202" i="50"/>
  <c r="K30" i="49"/>
  <c r="F200" i="49" s="1"/>
  <c r="B49" i="49"/>
  <c r="B25" i="49"/>
  <c r="AE27" i="50"/>
  <c r="AE35" i="50"/>
  <c r="AJ42" i="50"/>
  <c r="Z27" i="50"/>
  <c r="Z35" i="50"/>
  <c r="U23" i="50"/>
  <c r="GE319" i="36"/>
  <c r="C281" i="36"/>
  <c r="FK74" i="51"/>
  <c r="FK75" i="51"/>
  <c r="C226" i="36"/>
  <c r="CQ323" i="36"/>
  <c r="FK75" i="52"/>
  <c r="EA74" i="52"/>
  <c r="CQ319" i="36"/>
  <c r="C222" i="36"/>
  <c r="C227" i="36"/>
  <c r="CQ324" i="36"/>
  <c r="EY74" i="52"/>
  <c r="FQ74" i="53"/>
  <c r="FI82" i="53"/>
  <c r="FI109" i="53" s="1"/>
  <c r="C202" i="36"/>
  <c r="K202" i="36" s="1"/>
  <c r="AW321" i="36"/>
  <c r="C206" i="36"/>
  <c r="K206" i="36" s="1"/>
  <c r="AW325" i="36"/>
  <c r="DM81" i="53"/>
  <c r="DM108" i="53" s="1"/>
  <c r="U51" i="55"/>
  <c r="Z35" i="55"/>
  <c r="AE28" i="55"/>
  <c r="Z28" i="55"/>
  <c r="DS135" i="56"/>
  <c r="CU135" i="57"/>
  <c r="AO64" i="57"/>
  <c r="CE64" i="54"/>
  <c r="AO40" i="50"/>
  <c r="GF72" i="36" s="1"/>
  <c r="L40" i="50"/>
  <c r="DF135" i="50"/>
  <c r="F210" i="50"/>
  <c r="L44" i="50"/>
  <c r="F214" i="50"/>
  <c r="ED135" i="50"/>
  <c r="AO44" i="50"/>
  <c r="GF76" i="36" s="1"/>
  <c r="AO24" i="57"/>
  <c r="N135" i="57"/>
  <c r="B41" i="49"/>
  <c r="C283" i="36"/>
  <c r="GE321" i="36"/>
  <c r="C287" i="36"/>
  <c r="GE325" i="36"/>
  <c r="U29" i="50"/>
  <c r="AE37" i="50"/>
  <c r="AJ29" i="50"/>
  <c r="Z37" i="50"/>
  <c r="GE323" i="36"/>
  <c r="C285" i="36"/>
  <c r="GE327" i="36"/>
  <c r="C289" i="36"/>
  <c r="GE320" i="36"/>
  <c r="EK323" i="36"/>
  <c r="C254" i="36"/>
  <c r="FE76" i="51"/>
  <c r="C249" i="36"/>
  <c r="EL84" i="36"/>
  <c r="EK318" i="36"/>
  <c r="EK321" i="36"/>
  <c r="C252" i="36"/>
  <c r="C256" i="36"/>
  <c r="EK325" i="36"/>
  <c r="C225" i="36"/>
  <c r="CQ322" i="36"/>
  <c r="FW75" i="52"/>
  <c r="FW76" i="52"/>
  <c r="FK74" i="52"/>
  <c r="C221" i="36"/>
  <c r="CR84" i="36"/>
  <c r="CQ318" i="36"/>
  <c r="ES76" i="52"/>
  <c r="CQ327" i="36"/>
  <c r="C230" i="36"/>
  <c r="FQ76" i="53"/>
  <c r="AJ28" i="53"/>
  <c r="EA73" i="53"/>
  <c r="FK75" i="53"/>
  <c r="CU81" i="53"/>
  <c r="CV81" i="53" s="1"/>
  <c r="AW319" i="36"/>
  <c r="C200" i="36"/>
  <c r="K200" i="36" s="1"/>
  <c r="AW323" i="36"/>
  <c r="C204" i="36"/>
  <c r="K204" i="36" s="1"/>
  <c r="AW327" i="36"/>
  <c r="C208" i="36"/>
  <c r="K208" i="36" s="1"/>
  <c r="EM76" i="53"/>
  <c r="DS80" i="53"/>
  <c r="DT80" i="53" s="1"/>
  <c r="AJ40" i="55"/>
  <c r="Z31" i="55"/>
  <c r="Z36" i="55"/>
  <c r="U28" i="55"/>
  <c r="AO36" i="50"/>
  <c r="GF68" i="36" s="1"/>
  <c r="L36" i="50"/>
  <c r="F206" i="50"/>
  <c r="CH135" i="50"/>
  <c r="AO28" i="57"/>
  <c r="F198" i="57"/>
  <c r="AL135" i="57"/>
  <c r="L28" i="57"/>
  <c r="AE23" i="50"/>
  <c r="AE31" i="50"/>
  <c r="AE39" i="50"/>
  <c r="Z23" i="50"/>
  <c r="Z31" i="50"/>
  <c r="Z41" i="50"/>
  <c r="FE73" i="51"/>
  <c r="EK327" i="36"/>
  <c r="C258" i="36"/>
  <c r="EK319" i="36"/>
  <c r="C250" i="36"/>
  <c r="EA76" i="52"/>
  <c r="EY75" i="53"/>
  <c r="AW322" i="36"/>
  <c r="C203" i="36"/>
  <c r="K203" i="36" s="1"/>
  <c r="AW326" i="36"/>
  <c r="C207" i="36"/>
  <c r="K207" i="36" s="1"/>
  <c r="AJ25" i="55"/>
  <c r="AJ24" i="55"/>
  <c r="Z47" i="55"/>
  <c r="AE50" i="55"/>
  <c r="Z44" i="55"/>
  <c r="U36" i="55"/>
  <c r="BV135" i="53"/>
  <c r="L34" i="53"/>
  <c r="AO34" i="53"/>
  <c r="AX66" i="36" s="1"/>
  <c r="F204" i="53"/>
  <c r="M36" i="53"/>
  <c r="F206" i="53"/>
  <c r="AO36" i="53"/>
  <c r="AX68" i="36" s="1"/>
  <c r="CH135" i="53"/>
  <c r="L36" i="53"/>
  <c r="F218" i="50"/>
  <c r="L48" i="50"/>
  <c r="FB135" i="50"/>
  <c r="AO48" i="50"/>
  <c r="GF80" i="36" s="1"/>
  <c r="M36" i="57"/>
  <c r="AJ42" i="54"/>
  <c r="AE28" i="54"/>
  <c r="BV135" i="54"/>
  <c r="F204" i="54"/>
  <c r="L34" i="54"/>
  <c r="AO34" i="54"/>
  <c r="AO39" i="54"/>
  <c r="L39" i="54"/>
  <c r="F209" i="54"/>
  <c r="CZ135" i="54"/>
  <c r="AJ40" i="54"/>
  <c r="AO43" i="54"/>
  <c r="L43" i="54"/>
  <c r="DX135" i="54"/>
  <c r="F213" i="54"/>
  <c r="Z33" i="54"/>
  <c r="AQ42" i="54"/>
  <c r="H135" i="54"/>
  <c r="AO23" i="54"/>
  <c r="L23" i="54"/>
  <c r="F193" i="54"/>
  <c r="F208" i="54"/>
  <c r="L38" i="54"/>
  <c r="CT135" i="54"/>
  <c r="AO38" i="54"/>
  <c r="EP135" i="54"/>
  <c r="AO46" i="54"/>
  <c r="F216" i="54"/>
  <c r="L46" i="54"/>
  <c r="AJ34" i="54"/>
  <c r="F221" i="54"/>
  <c r="L51" i="54"/>
  <c r="FT135" i="54"/>
  <c r="AO51" i="54"/>
  <c r="Z27" i="54"/>
  <c r="U22" i="54"/>
  <c r="Z41" i="54"/>
  <c r="FN135" i="54"/>
  <c r="L50" i="54"/>
  <c r="M50" i="54"/>
  <c r="AO50" i="54"/>
  <c r="F220" i="54"/>
  <c r="AO47" i="54"/>
  <c r="F217" i="54"/>
  <c r="EV135" i="54"/>
  <c r="L47" i="54"/>
  <c r="B135" i="55"/>
  <c r="E155" i="55" s="1"/>
  <c r="Z26" i="55"/>
  <c r="AE31" i="55"/>
  <c r="AJ36" i="55"/>
  <c r="AJ42" i="55"/>
  <c r="AJ50" i="55"/>
  <c r="AJ29" i="55"/>
  <c r="AE32" i="55"/>
  <c r="AE29" i="55"/>
  <c r="AJ37" i="55"/>
  <c r="AJ45" i="55"/>
  <c r="U26" i="55"/>
  <c r="AJ23" i="55"/>
  <c r="AJ31" i="55"/>
  <c r="AE39" i="55"/>
  <c r="AE47" i="55"/>
  <c r="BW135" i="55"/>
  <c r="AO38" i="55"/>
  <c r="L38" i="55"/>
  <c r="F208" i="55"/>
  <c r="CT135" i="55"/>
  <c r="AI64" i="55"/>
  <c r="AQ34" i="55"/>
  <c r="F192" i="55"/>
  <c r="AE38" i="55"/>
  <c r="Z22" i="55"/>
  <c r="AE27" i="55"/>
  <c r="AJ32" i="55"/>
  <c r="AJ38" i="55"/>
  <c r="Z43" i="55"/>
  <c r="Z51" i="55"/>
  <c r="U39" i="55"/>
  <c r="U43" i="55"/>
  <c r="Z24" i="55"/>
  <c r="Z32" i="55"/>
  <c r="Z40" i="55"/>
  <c r="Z48" i="55"/>
  <c r="U47" i="55"/>
  <c r="U24" i="55"/>
  <c r="U32" i="55"/>
  <c r="U40" i="55"/>
  <c r="U48" i="55"/>
  <c r="E211" i="55"/>
  <c r="AQ41" i="55"/>
  <c r="AO33" i="55"/>
  <c r="F203" i="55"/>
  <c r="L33" i="55"/>
  <c r="BP135" i="55"/>
  <c r="L22" i="55"/>
  <c r="N20" i="55" s="1"/>
  <c r="AE24" i="55"/>
  <c r="U49" i="55"/>
  <c r="AE23" i="55"/>
  <c r="AJ28" i="55"/>
  <c r="AJ34" i="55"/>
  <c r="Z39" i="55"/>
  <c r="AJ46" i="55"/>
  <c r="AL18" i="55" s="1"/>
  <c r="AE40" i="55"/>
  <c r="AE44" i="55"/>
  <c r="AE25" i="55"/>
  <c r="AJ33" i="55"/>
  <c r="AJ41" i="55"/>
  <c r="AJ49" i="55"/>
  <c r="AE48" i="55"/>
  <c r="AJ27" i="55"/>
  <c r="AE35" i="55"/>
  <c r="AE43" i="55"/>
  <c r="AE51" i="55"/>
  <c r="AO37" i="55"/>
  <c r="F207" i="55"/>
  <c r="L37" i="55"/>
  <c r="CN135" i="55"/>
  <c r="AO42" i="55"/>
  <c r="DR135" i="55"/>
  <c r="L42" i="55"/>
  <c r="F212" i="55"/>
  <c r="Z37" i="56"/>
  <c r="AE31" i="56"/>
  <c r="AE51" i="56"/>
  <c r="F192" i="56"/>
  <c r="L22" i="56"/>
  <c r="N20" i="56" s="1"/>
  <c r="AO22" i="56"/>
  <c r="B135" i="56"/>
  <c r="U35" i="56"/>
  <c r="AY135" i="56"/>
  <c r="AJ24" i="56"/>
  <c r="Z43" i="56"/>
  <c r="U29" i="56"/>
  <c r="CO135" i="56"/>
  <c r="Z35" i="56"/>
  <c r="AJ44" i="56"/>
  <c r="AO34" i="56"/>
  <c r="F204" i="56"/>
  <c r="BV135" i="56"/>
  <c r="L34" i="56"/>
  <c r="M34" i="56"/>
  <c r="U25" i="56"/>
  <c r="AJ46" i="56"/>
  <c r="AJ36" i="56"/>
  <c r="AE28" i="56"/>
  <c r="BK135" i="57"/>
  <c r="F202" i="57"/>
  <c r="BJ135" i="57"/>
  <c r="AO32" i="57"/>
  <c r="L32" i="57"/>
  <c r="U135" i="57"/>
  <c r="AG18" i="57"/>
  <c r="Q346" i="36"/>
  <c r="Q331" i="36"/>
  <c r="T322" i="36"/>
  <c r="X347" i="36"/>
  <c r="T347" i="36"/>
  <c r="P347" i="36"/>
  <c r="X346" i="36"/>
  <c r="T346" i="36"/>
  <c r="P346" i="36"/>
  <c r="X345" i="36"/>
  <c r="T345" i="36"/>
  <c r="P345" i="36"/>
  <c r="X344" i="36"/>
  <c r="T344" i="36"/>
  <c r="P344" i="36"/>
  <c r="X343" i="36"/>
  <c r="T343" i="36"/>
  <c r="P343" i="36"/>
  <c r="X342" i="36"/>
  <c r="T342" i="36"/>
  <c r="P342" i="36"/>
  <c r="X341" i="36"/>
  <c r="T341" i="36"/>
  <c r="P341" i="36"/>
  <c r="X340" i="36"/>
  <c r="T340" i="36"/>
  <c r="P340" i="36"/>
  <c r="X339" i="36"/>
  <c r="T339" i="36"/>
  <c r="P339" i="36"/>
  <c r="X338" i="36"/>
  <c r="T338" i="36"/>
  <c r="P338" i="36"/>
  <c r="X337" i="36"/>
  <c r="T337" i="36"/>
  <c r="P337" i="36"/>
  <c r="X336" i="36"/>
  <c r="T336" i="36"/>
  <c r="P336" i="36"/>
  <c r="X335" i="36"/>
  <c r="T335" i="36"/>
  <c r="P335" i="36"/>
  <c r="X334" i="36"/>
  <c r="T334" i="36"/>
  <c r="P334" i="36"/>
  <c r="X333" i="36"/>
  <c r="T333" i="36"/>
  <c r="P333" i="36"/>
  <c r="X332" i="36"/>
  <c r="T332" i="36"/>
  <c r="P332" i="36"/>
  <c r="X331" i="36"/>
  <c r="T331" i="36"/>
  <c r="P331" i="36"/>
  <c r="X330" i="36"/>
  <c r="T330" i="36"/>
  <c r="P330" i="36"/>
  <c r="X329" i="36"/>
  <c r="T329" i="36"/>
  <c r="P329" i="36"/>
  <c r="X328" i="36"/>
  <c r="T328" i="36"/>
  <c r="P328" i="36"/>
  <c r="V325" i="36"/>
  <c r="U324" i="36"/>
  <c r="T323" i="36"/>
  <c r="V321" i="36"/>
  <c r="U320" i="36"/>
  <c r="T319" i="36"/>
  <c r="Y347" i="36"/>
  <c r="U347" i="36"/>
  <c r="Y346" i="36"/>
  <c r="Y345" i="36"/>
  <c r="Q345" i="36"/>
  <c r="Q344" i="36"/>
  <c r="U343" i="36"/>
  <c r="Y342" i="36"/>
  <c r="Q342" i="36"/>
  <c r="Q341" i="36"/>
  <c r="U340" i="36"/>
  <c r="Y339" i="36"/>
  <c r="U339" i="36"/>
  <c r="Y338" i="36"/>
  <c r="Q338" i="36"/>
  <c r="U337" i="36"/>
  <c r="Y336" i="36"/>
  <c r="Q336" i="36"/>
  <c r="Q335" i="36"/>
  <c r="U334" i="36"/>
  <c r="U333" i="36"/>
  <c r="Y332" i="36"/>
  <c r="Q332" i="36"/>
  <c r="U331" i="36"/>
  <c r="U330" i="36"/>
  <c r="Q330" i="36"/>
  <c r="U329" i="36"/>
  <c r="Y328" i="36"/>
  <c r="T326" i="36"/>
  <c r="U323" i="36"/>
  <c r="U319" i="36"/>
  <c r="AY329" i="36"/>
  <c r="AA347" i="36"/>
  <c r="W347" i="36"/>
  <c r="S347" i="36"/>
  <c r="AA346" i="36"/>
  <c r="W346" i="36"/>
  <c r="S346" i="36"/>
  <c r="AA345" i="36"/>
  <c r="W345" i="36"/>
  <c r="S345" i="36"/>
  <c r="AA344" i="36"/>
  <c r="W344" i="36"/>
  <c r="S344" i="36"/>
  <c r="AA343" i="36"/>
  <c r="W343" i="36"/>
  <c r="S343" i="36"/>
  <c r="AA342" i="36"/>
  <c r="W342" i="36"/>
  <c r="S342" i="36"/>
  <c r="AA341" i="36"/>
  <c r="W341" i="36"/>
  <c r="S341" i="36"/>
  <c r="AA340" i="36"/>
  <c r="W340" i="36"/>
  <c r="S340" i="36"/>
  <c r="AA339" i="36"/>
  <c r="W339" i="36"/>
  <c r="S339" i="36"/>
  <c r="AA338" i="36"/>
  <c r="W338" i="36"/>
  <c r="S338" i="36"/>
  <c r="AA337" i="36"/>
  <c r="W337" i="36"/>
  <c r="S337" i="36"/>
  <c r="AA336" i="36"/>
  <c r="W336" i="36"/>
  <c r="S336" i="36"/>
  <c r="AA335" i="36"/>
  <c r="W335" i="36"/>
  <c r="S335" i="36"/>
  <c r="AA334" i="36"/>
  <c r="W334" i="36"/>
  <c r="S334" i="36"/>
  <c r="AA333" i="36"/>
  <c r="W333" i="36"/>
  <c r="S333" i="36"/>
  <c r="AA332" i="36"/>
  <c r="W332" i="36"/>
  <c r="S332" i="36"/>
  <c r="AA331" i="36"/>
  <c r="W331" i="36"/>
  <c r="S331" i="36"/>
  <c r="AA330" i="36"/>
  <c r="W330" i="36"/>
  <c r="S330" i="36"/>
  <c r="AA329" i="36"/>
  <c r="W329" i="36"/>
  <c r="S329" i="36"/>
  <c r="AA328" i="36"/>
  <c r="W328" i="36"/>
  <c r="S328" i="36"/>
  <c r="V326" i="36"/>
  <c r="U325" i="36"/>
  <c r="T324" i="36"/>
  <c r="V322" i="36"/>
  <c r="U321" i="36"/>
  <c r="T320" i="36"/>
  <c r="Q347" i="36"/>
  <c r="U346" i="36"/>
  <c r="U345" i="36"/>
  <c r="Y344" i="36"/>
  <c r="U344" i="36"/>
  <c r="Y343" i="36"/>
  <c r="Q343" i="36"/>
  <c r="U342" i="36"/>
  <c r="Y341" i="36"/>
  <c r="U341" i="36"/>
  <c r="Y340" i="36"/>
  <c r="Q340" i="36"/>
  <c r="Q339" i="36"/>
  <c r="U338" i="36"/>
  <c r="Y337" i="36"/>
  <c r="Q337" i="36"/>
  <c r="U336" i="36"/>
  <c r="Y335" i="36"/>
  <c r="U335" i="36"/>
  <c r="Y334" i="36"/>
  <c r="Q334" i="36"/>
  <c r="Y333" i="36"/>
  <c r="Q333" i="36"/>
  <c r="U332" i="36"/>
  <c r="Y331" i="36"/>
  <c r="Y330" i="36"/>
  <c r="Y329" i="36"/>
  <c r="Q329" i="36"/>
  <c r="U328" i="36"/>
  <c r="Q328" i="36"/>
  <c r="V324" i="36"/>
  <c r="V320" i="36"/>
  <c r="Z347" i="36"/>
  <c r="V347" i="36"/>
  <c r="R347" i="36"/>
  <c r="Z346" i="36"/>
  <c r="V346" i="36"/>
  <c r="R346" i="36"/>
  <c r="Z345" i="36"/>
  <c r="V345" i="36"/>
  <c r="R345" i="36"/>
  <c r="Z344" i="36"/>
  <c r="V344" i="36"/>
  <c r="R344" i="36"/>
  <c r="Z343" i="36"/>
  <c r="V343" i="36"/>
  <c r="R343" i="36"/>
  <c r="Z342" i="36"/>
  <c r="V342" i="36"/>
  <c r="R342" i="36"/>
  <c r="Z341" i="36"/>
  <c r="V341" i="36"/>
  <c r="R341" i="36"/>
  <c r="Z340" i="36"/>
  <c r="V340" i="36"/>
  <c r="R340" i="36"/>
  <c r="Z339" i="36"/>
  <c r="V339" i="36"/>
  <c r="R339" i="36"/>
  <c r="Z338" i="36"/>
  <c r="V338" i="36"/>
  <c r="R338" i="36"/>
  <c r="Z337" i="36"/>
  <c r="V337" i="36"/>
  <c r="R337" i="36"/>
  <c r="Z336" i="36"/>
  <c r="V336" i="36"/>
  <c r="R336" i="36"/>
  <c r="Z335" i="36"/>
  <c r="V335" i="36"/>
  <c r="R335" i="36"/>
  <c r="Z334" i="36"/>
  <c r="V334" i="36"/>
  <c r="R334" i="36"/>
  <c r="Z333" i="36"/>
  <c r="V333" i="36"/>
  <c r="R333" i="36"/>
  <c r="Z332" i="36"/>
  <c r="V332" i="36"/>
  <c r="R332" i="36"/>
  <c r="Z331" i="36"/>
  <c r="V331" i="36"/>
  <c r="R331" i="36"/>
  <c r="Z330" i="36"/>
  <c r="V330" i="36"/>
  <c r="R330" i="36"/>
  <c r="Z329" i="36"/>
  <c r="V329" i="36"/>
  <c r="R329" i="36"/>
  <c r="Z328" i="36"/>
  <c r="V328" i="36"/>
  <c r="R328" i="36"/>
  <c r="U326" i="36"/>
  <c r="T325" i="36"/>
  <c r="V323" i="36"/>
  <c r="U322" i="36"/>
  <c r="T321" i="36"/>
  <c r="V319" i="36"/>
  <c r="AY318" i="36"/>
  <c r="EQ135" i="50"/>
  <c r="AY135" i="53"/>
  <c r="EE135" i="50"/>
  <c r="AM135" i="50"/>
  <c r="AY135" i="50"/>
  <c r="AA135" i="50"/>
  <c r="FC135" i="50"/>
  <c r="CU135" i="51"/>
  <c r="EQ135" i="51"/>
  <c r="EW135" i="51"/>
  <c r="FU135" i="51"/>
  <c r="I135" i="51"/>
  <c r="EW135" i="53"/>
  <c r="BK135" i="50"/>
  <c r="CI135" i="50"/>
  <c r="DG135" i="50"/>
  <c r="BQ135" i="52"/>
  <c r="EK135" i="53"/>
  <c r="C135" i="53"/>
  <c r="FC135" i="53"/>
  <c r="FU135" i="50"/>
  <c r="O135" i="50"/>
  <c r="EW135" i="50"/>
  <c r="AY135" i="51"/>
  <c r="AG135" i="52"/>
  <c r="FI135" i="52"/>
  <c r="DS135" i="52"/>
  <c r="DA135" i="50"/>
  <c r="O135" i="51"/>
  <c r="AM135" i="52"/>
  <c r="CC135" i="53"/>
  <c r="DA135" i="53"/>
  <c r="FJ70" i="52"/>
  <c r="FK70" i="52" s="1"/>
  <c r="FJ98" i="52"/>
  <c r="EL70" i="53"/>
  <c r="FK163" i="52"/>
  <c r="N20" i="51"/>
  <c r="CC135" i="55"/>
  <c r="FC135" i="55"/>
  <c r="I135" i="56"/>
  <c r="DY135" i="54"/>
  <c r="I135" i="55"/>
  <c r="AM135" i="55"/>
  <c r="AS135" i="55"/>
  <c r="BE135" i="56"/>
  <c r="EW135" i="55"/>
  <c r="BQ135" i="56"/>
  <c r="FO135" i="56"/>
  <c r="CU135" i="56"/>
  <c r="BW135" i="57"/>
  <c r="DS135" i="57"/>
  <c r="O135" i="57"/>
  <c r="DM135" i="56"/>
  <c r="EW135" i="56"/>
  <c r="EQ135" i="57"/>
  <c r="DA135" i="57"/>
  <c r="C135" i="57"/>
  <c r="DY135" i="57"/>
  <c r="K2" i="49"/>
  <c r="DN67" i="49" s="1"/>
  <c r="K2" i="56"/>
  <c r="K2" i="54"/>
  <c r="K2" i="55"/>
  <c r="K2" i="57"/>
  <c r="U31" i="50"/>
  <c r="AJ31" i="50"/>
  <c r="AE46" i="50"/>
  <c r="AE45" i="50"/>
  <c r="AJ27" i="53"/>
  <c r="AE46" i="53"/>
  <c r="AE51" i="53"/>
  <c r="U35" i="50"/>
  <c r="AJ35" i="50"/>
  <c r="AE50" i="50"/>
  <c r="AE49" i="50"/>
  <c r="EX70" i="53"/>
  <c r="EY70" i="53" s="1"/>
  <c r="AE47" i="53"/>
  <c r="AJ31" i="53"/>
  <c r="Z42" i="53"/>
  <c r="U39" i="50"/>
  <c r="AJ23" i="50"/>
  <c r="AJ39" i="50"/>
  <c r="Z46" i="50"/>
  <c r="AJ46" i="50"/>
  <c r="AE36" i="53"/>
  <c r="AG18" i="53" s="1"/>
  <c r="AJ35" i="53"/>
  <c r="Z46" i="53"/>
  <c r="Z39" i="50"/>
  <c r="U27" i="50"/>
  <c r="AJ43" i="50"/>
  <c r="AJ27" i="50"/>
  <c r="Z43" i="50"/>
  <c r="Z50" i="50"/>
  <c r="AJ50" i="50"/>
  <c r="AE40" i="53"/>
  <c r="AJ23" i="53"/>
  <c r="AJ39" i="53"/>
  <c r="Z50" i="53"/>
  <c r="I135" i="57"/>
  <c r="AM135" i="57"/>
  <c r="AC64" i="57"/>
  <c r="E201" i="57"/>
  <c r="AQ31" i="57"/>
  <c r="DB156" i="57"/>
  <c r="DC156" i="57" s="1"/>
  <c r="DB154" i="57"/>
  <c r="DC154" i="57" s="1"/>
  <c r="DB155" i="57"/>
  <c r="DC155" i="57" s="1"/>
  <c r="DB153" i="57"/>
  <c r="DC153" i="57" s="1"/>
  <c r="DB149" i="57"/>
  <c r="DC149" i="57" s="1"/>
  <c r="DB148" i="57"/>
  <c r="DC148" i="57" s="1"/>
  <c r="DB147" i="57"/>
  <c r="DC147" i="57" s="1"/>
  <c r="DB146" i="57"/>
  <c r="DC146" i="57" s="1"/>
  <c r="BL156" i="57"/>
  <c r="BL154" i="57"/>
  <c r="BL153" i="57"/>
  <c r="BL149" i="57"/>
  <c r="BL148" i="57"/>
  <c r="BL147" i="57"/>
  <c r="BL146" i="57"/>
  <c r="BL155" i="57"/>
  <c r="CO135" i="57"/>
  <c r="CW64" i="57"/>
  <c r="CK64" i="57"/>
  <c r="BQ135" i="57"/>
  <c r="DZ156" i="57"/>
  <c r="EA156" i="57" s="1"/>
  <c r="DZ154" i="57"/>
  <c r="EA154" i="57" s="1"/>
  <c r="DZ155" i="57"/>
  <c r="EA155" i="57" s="1"/>
  <c r="DZ153" i="57"/>
  <c r="EA153" i="57" s="1"/>
  <c r="DZ149" i="57"/>
  <c r="EA149" i="57" s="1"/>
  <c r="DZ148" i="57"/>
  <c r="EA148" i="57" s="1"/>
  <c r="DZ147" i="57"/>
  <c r="EA147" i="57" s="1"/>
  <c r="DZ146" i="57"/>
  <c r="EA146" i="57" s="1"/>
  <c r="BE135" i="57"/>
  <c r="E195" i="57"/>
  <c r="AQ25" i="57"/>
  <c r="DM135" i="57"/>
  <c r="FW64" i="57"/>
  <c r="E192" i="57"/>
  <c r="AQ22" i="57"/>
  <c r="FE64" i="57"/>
  <c r="AB156" i="57"/>
  <c r="AC156" i="57" s="1"/>
  <c r="AB155" i="57"/>
  <c r="AC155" i="57" s="1"/>
  <c r="AB154" i="57"/>
  <c r="AC154" i="57" s="1"/>
  <c r="AB153" i="57"/>
  <c r="AC153" i="57" s="1"/>
  <c r="AB149" i="57"/>
  <c r="AC149" i="57" s="1"/>
  <c r="AB148" i="57"/>
  <c r="AC148" i="57" s="1"/>
  <c r="AB147" i="57"/>
  <c r="AC147" i="57" s="1"/>
  <c r="AB146" i="57"/>
  <c r="AC146" i="57" s="1"/>
  <c r="AZ156" i="57"/>
  <c r="BA156" i="57" s="1"/>
  <c r="AZ155" i="57"/>
  <c r="BA155" i="57" s="1"/>
  <c r="AZ153" i="57"/>
  <c r="BA153" i="57" s="1"/>
  <c r="AZ149" i="57"/>
  <c r="BA149" i="57" s="1"/>
  <c r="AZ148" i="57"/>
  <c r="BA148" i="57" s="1"/>
  <c r="AZ147" i="57"/>
  <c r="BA147" i="57" s="1"/>
  <c r="AZ146" i="57"/>
  <c r="BA146" i="57" s="1"/>
  <c r="AZ154" i="57"/>
  <c r="BA154" i="57" s="1"/>
  <c r="AH156" i="57"/>
  <c r="AI156" i="57" s="1"/>
  <c r="AH154" i="57"/>
  <c r="AI154" i="57" s="1"/>
  <c r="AH155" i="57"/>
  <c r="AI155" i="57" s="1"/>
  <c r="AH153" i="57"/>
  <c r="AI153" i="57" s="1"/>
  <c r="AH149" i="57"/>
  <c r="AI149" i="57" s="1"/>
  <c r="AH148" i="57"/>
  <c r="AI148" i="57" s="1"/>
  <c r="AH147" i="57"/>
  <c r="AI147" i="57" s="1"/>
  <c r="AH146" i="57"/>
  <c r="AI146" i="57" s="1"/>
  <c r="FK64" i="57"/>
  <c r="AL18" i="57"/>
  <c r="FJ156" i="57"/>
  <c r="FK156" i="57" s="1"/>
  <c r="FJ155" i="57"/>
  <c r="FK155" i="57" s="1"/>
  <c r="FJ153" i="57"/>
  <c r="FK153" i="57" s="1"/>
  <c r="FJ154" i="57"/>
  <c r="FK154" i="57" s="1"/>
  <c r="FJ149" i="57"/>
  <c r="FK149" i="57" s="1"/>
  <c r="FJ148" i="57"/>
  <c r="FK148" i="57" s="1"/>
  <c r="FJ147" i="57"/>
  <c r="FK147" i="57" s="1"/>
  <c r="FJ146" i="57"/>
  <c r="FK146" i="57" s="1"/>
  <c r="EA64" i="57"/>
  <c r="AT156" i="57"/>
  <c r="AU156" i="57" s="1"/>
  <c r="AT155" i="57"/>
  <c r="AU155" i="57" s="1"/>
  <c r="AT154" i="57"/>
  <c r="AU154" i="57" s="1"/>
  <c r="AT153" i="57"/>
  <c r="AU153" i="57" s="1"/>
  <c r="AT149" i="57"/>
  <c r="AU149" i="57" s="1"/>
  <c r="AT148" i="57"/>
  <c r="AU148" i="57" s="1"/>
  <c r="AT147" i="57"/>
  <c r="AU147" i="57" s="1"/>
  <c r="AT146" i="57"/>
  <c r="AU146" i="57" s="1"/>
  <c r="FV156" i="57"/>
  <c r="FW156" i="57" s="1"/>
  <c r="FV154" i="57"/>
  <c r="FW154" i="57" s="1"/>
  <c r="FV155" i="57"/>
  <c r="FW155" i="57" s="1"/>
  <c r="FV153" i="57"/>
  <c r="FW153" i="57" s="1"/>
  <c r="FV149" i="57"/>
  <c r="FW149" i="57" s="1"/>
  <c r="FV148" i="57"/>
  <c r="FW148" i="57" s="1"/>
  <c r="FV147" i="57"/>
  <c r="FW147" i="57" s="1"/>
  <c r="FV146" i="57"/>
  <c r="FW146" i="57" s="1"/>
  <c r="E64" i="57"/>
  <c r="DT156" i="57"/>
  <c r="DU156" i="57" s="1"/>
  <c r="DT155" i="57"/>
  <c r="DU155" i="57" s="1"/>
  <c r="DT154" i="57"/>
  <c r="DU154" i="57" s="1"/>
  <c r="DT153" i="57"/>
  <c r="DU153" i="57" s="1"/>
  <c r="DT149" i="57"/>
  <c r="DU149" i="57" s="1"/>
  <c r="DT148" i="57"/>
  <c r="DU148" i="57" s="1"/>
  <c r="DT147" i="57"/>
  <c r="DU147" i="57" s="1"/>
  <c r="DT146" i="57"/>
  <c r="DU146" i="57" s="1"/>
  <c r="E199" i="57"/>
  <c r="AQ29" i="57"/>
  <c r="EL156" i="57"/>
  <c r="EM156" i="57" s="1"/>
  <c r="EL155" i="57"/>
  <c r="EM155" i="57" s="1"/>
  <c r="EL154" i="57"/>
  <c r="EM154" i="57" s="1"/>
  <c r="EL153" i="57"/>
  <c r="EM153" i="57" s="1"/>
  <c r="EL149" i="57"/>
  <c r="EM149" i="57" s="1"/>
  <c r="EL148" i="57"/>
  <c r="EM148" i="57" s="1"/>
  <c r="EL147" i="57"/>
  <c r="EM147" i="57" s="1"/>
  <c r="EL146" i="57"/>
  <c r="EM146" i="57" s="1"/>
  <c r="E197" i="57"/>
  <c r="AQ27" i="57"/>
  <c r="CE64" i="57"/>
  <c r="CV156" i="57"/>
  <c r="CW156" i="57" s="1"/>
  <c r="CV155" i="57"/>
  <c r="CW155" i="57" s="1"/>
  <c r="CV153" i="57"/>
  <c r="CW153" i="57" s="1"/>
  <c r="CV149" i="57"/>
  <c r="CW149" i="57" s="1"/>
  <c r="CV148" i="57"/>
  <c r="CW148" i="57" s="1"/>
  <c r="CV147" i="57"/>
  <c r="CW147" i="57" s="1"/>
  <c r="CV146" i="57"/>
  <c r="CW146" i="57" s="1"/>
  <c r="CV154" i="57"/>
  <c r="CW154" i="57" s="1"/>
  <c r="Q64" i="57"/>
  <c r="E193" i="57"/>
  <c r="AQ23" i="57"/>
  <c r="CQ64" i="57"/>
  <c r="J156" i="57"/>
  <c r="K156" i="57" s="1"/>
  <c r="J154" i="57"/>
  <c r="K154" i="57" s="1"/>
  <c r="J155" i="57"/>
  <c r="K155" i="57" s="1"/>
  <c r="J153" i="57"/>
  <c r="K153" i="57" s="1"/>
  <c r="J149" i="57"/>
  <c r="K149" i="57" s="1"/>
  <c r="J148" i="57"/>
  <c r="K148" i="57" s="1"/>
  <c r="J147" i="57"/>
  <c r="K147" i="57" s="1"/>
  <c r="J146" i="57"/>
  <c r="K146" i="57" s="1"/>
  <c r="AG135" i="57"/>
  <c r="BX156" i="57"/>
  <c r="BY156" i="57" s="1"/>
  <c r="BX155" i="57"/>
  <c r="BY155" i="57" s="1"/>
  <c r="BX154" i="57"/>
  <c r="BY154" i="57" s="1"/>
  <c r="BX153" i="57"/>
  <c r="BY153" i="57" s="1"/>
  <c r="BX149" i="57"/>
  <c r="BY149" i="57" s="1"/>
  <c r="BX148" i="57"/>
  <c r="BY148" i="57" s="1"/>
  <c r="BX147" i="57"/>
  <c r="BY147" i="57" s="1"/>
  <c r="BX146" i="57"/>
  <c r="BY146" i="57" s="1"/>
  <c r="AI64" i="57"/>
  <c r="ER156" i="57"/>
  <c r="ES156" i="57" s="1"/>
  <c r="ER155" i="57"/>
  <c r="ES155" i="57" s="1"/>
  <c r="ER153" i="57"/>
  <c r="ES153" i="57" s="1"/>
  <c r="ER149" i="57"/>
  <c r="ES149" i="57" s="1"/>
  <c r="ER148" i="57"/>
  <c r="ES148" i="57" s="1"/>
  <c r="ER147" i="57"/>
  <c r="ES147" i="57" s="1"/>
  <c r="ER146" i="57"/>
  <c r="ES146" i="57" s="1"/>
  <c r="ER154" i="57"/>
  <c r="ES154" i="57" s="1"/>
  <c r="FU135" i="57"/>
  <c r="CD156" i="57"/>
  <c r="CE156" i="57" s="1"/>
  <c r="CD154" i="57"/>
  <c r="CE154" i="57" s="1"/>
  <c r="CD155" i="57"/>
  <c r="CE155" i="57" s="1"/>
  <c r="CD153" i="57"/>
  <c r="CE153" i="57" s="1"/>
  <c r="CD149" i="57"/>
  <c r="CE149" i="57" s="1"/>
  <c r="CD148" i="57"/>
  <c r="CE148" i="57" s="1"/>
  <c r="CD147" i="57"/>
  <c r="CE147" i="57" s="1"/>
  <c r="CD146" i="57"/>
  <c r="CE146" i="57" s="1"/>
  <c r="FO135" i="57"/>
  <c r="CP156" i="57"/>
  <c r="CQ156" i="57" s="1"/>
  <c r="CP155" i="57"/>
  <c r="CQ155" i="57" s="1"/>
  <c r="CP154" i="57"/>
  <c r="CQ154" i="57" s="1"/>
  <c r="CP153" i="57"/>
  <c r="CQ153" i="57" s="1"/>
  <c r="CP149" i="57"/>
  <c r="CQ149" i="57" s="1"/>
  <c r="CP148" i="57"/>
  <c r="CQ148" i="57" s="1"/>
  <c r="CP147" i="57"/>
  <c r="CQ147" i="57" s="1"/>
  <c r="CP146" i="57"/>
  <c r="CQ146" i="57" s="1"/>
  <c r="W64" i="57"/>
  <c r="DC64" i="57"/>
  <c r="D155" i="57"/>
  <c r="E155" i="57" s="1"/>
  <c r="D156" i="57"/>
  <c r="E156" i="57" s="1"/>
  <c r="D153" i="57"/>
  <c r="E153" i="57" s="1"/>
  <c r="D149" i="57"/>
  <c r="E149" i="57" s="1"/>
  <c r="D148" i="57"/>
  <c r="E148" i="57" s="1"/>
  <c r="D147" i="57"/>
  <c r="E147" i="57" s="1"/>
  <c r="D146" i="57"/>
  <c r="E146" i="57" s="1"/>
  <c r="D154" i="57"/>
  <c r="E154" i="57" s="1"/>
  <c r="BR156" i="57"/>
  <c r="BS156" i="57" s="1"/>
  <c r="BR155" i="57"/>
  <c r="BS155" i="57" s="1"/>
  <c r="BR154" i="57"/>
  <c r="BS154" i="57" s="1"/>
  <c r="BR153" i="57"/>
  <c r="BS153" i="57" s="1"/>
  <c r="BR149" i="57"/>
  <c r="BS149" i="57" s="1"/>
  <c r="BR148" i="57"/>
  <c r="BS148" i="57" s="1"/>
  <c r="BR147" i="57"/>
  <c r="BS147" i="57" s="1"/>
  <c r="BR146" i="57"/>
  <c r="BS146" i="57" s="1"/>
  <c r="E196" i="57"/>
  <c r="AQ26" i="57"/>
  <c r="DN156" i="57"/>
  <c r="DO156" i="57" s="1"/>
  <c r="DN155" i="57"/>
  <c r="DO155" i="57" s="1"/>
  <c r="DN154" i="57"/>
  <c r="DO154" i="57" s="1"/>
  <c r="DN153" i="57"/>
  <c r="DO153" i="57" s="1"/>
  <c r="DN149" i="57"/>
  <c r="DO149" i="57" s="1"/>
  <c r="DN148" i="57"/>
  <c r="DO148" i="57" s="1"/>
  <c r="DN147" i="57"/>
  <c r="DO147" i="57" s="1"/>
  <c r="DN146" i="57"/>
  <c r="DO146" i="57" s="1"/>
  <c r="FQ64" i="57"/>
  <c r="W18" i="57"/>
  <c r="DI64" i="57"/>
  <c r="EX156" i="57"/>
  <c r="EY156" i="57" s="1"/>
  <c r="EX154" i="57"/>
  <c r="EY154" i="57" s="1"/>
  <c r="EX155" i="57"/>
  <c r="EY155" i="57" s="1"/>
  <c r="EX153" i="57"/>
  <c r="EY153" i="57" s="1"/>
  <c r="EX149" i="57"/>
  <c r="EY149" i="57" s="1"/>
  <c r="EX148" i="57"/>
  <c r="EY148" i="57" s="1"/>
  <c r="EX147" i="57"/>
  <c r="EY147" i="57" s="1"/>
  <c r="EX146" i="57"/>
  <c r="EY146" i="57" s="1"/>
  <c r="V156" i="57"/>
  <c r="W156" i="57" s="1"/>
  <c r="V155" i="57"/>
  <c r="W155" i="57" s="1"/>
  <c r="V154" i="57"/>
  <c r="W154" i="57" s="1"/>
  <c r="V153" i="57"/>
  <c r="W153" i="57" s="1"/>
  <c r="V149" i="57"/>
  <c r="W149" i="57" s="1"/>
  <c r="V148" i="57"/>
  <c r="W148" i="57" s="1"/>
  <c r="V147" i="57"/>
  <c r="W147" i="57" s="1"/>
  <c r="V146" i="57"/>
  <c r="W146" i="57" s="1"/>
  <c r="AN156" i="57"/>
  <c r="AN154" i="57"/>
  <c r="AN155" i="57"/>
  <c r="AN153" i="57"/>
  <c r="AN149" i="57"/>
  <c r="AN148" i="57"/>
  <c r="AN147" i="57"/>
  <c r="AN146" i="57"/>
  <c r="FI135" i="57"/>
  <c r="DU64" i="57"/>
  <c r="AS135" i="57"/>
  <c r="E200" i="57"/>
  <c r="AQ30" i="57"/>
  <c r="CC135" i="57"/>
  <c r="FP156" i="57"/>
  <c r="FQ156" i="57" s="1"/>
  <c r="FP155" i="57"/>
  <c r="FQ155" i="57" s="1"/>
  <c r="FP153" i="57"/>
  <c r="FQ153" i="57" s="1"/>
  <c r="FP154" i="57"/>
  <c r="FQ154" i="57" s="1"/>
  <c r="FP149" i="57"/>
  <c r="FQ149" i="57" s="1"/>
  <c r="FP148" i="57"/>
  <c r="FQ148" i="57" s="1"/>
  <c r="FP147" i="57"/>
  <c r="FQ147" i="57" s="1"/>
  <c r="FP146" i="57"/>
  <c r="FQ146" i="57" s="1"/>
  <c r="DO64" i="57"/>
  <c r="K64" i="57"/>
  <c r="EK135" i="57"/>
  <c r="BF156" i="57"/>
  <c r="BG156" i="57" s="1"/>
  <c r="BF154" i="57"/>
  <c r="BG154" i="57" s="1"/>
  <c r="BF155" i="57"/>
  <c r="BG155" i="57" s="1"/>
  <c r="BF153" i="57"/>
  <c r="BG153" i="57" s="1"/>
  <c r="BF149" i="57"/>
  <c r="BG149" i="57" s="1"/>
  <c r="BF148" i="57"/>
  <c r="BG148" i="57" s="1"/>
  <c r="BF147" i="57"/>
  <c r="BG147" i="57" s="1"/>
  <c r="BF146" i="57"/>
  <c r="BG146" i="57" s="1"/>
  <c r="BY64" i="57"/>
  <c r="BM64" i="57"/>
  <c r="AA135" i="57"/>
  <c r="EW135" i="57"/>
  <c r="P156" i="57"/>
  <c r="P154" i="57"/>
  <c r="P153" i="57"/>
  <c r="P149" i="57"/>
  <c r="P148" i="57"/>
  <c r="P147" i="57"/>
  <c r="P146" i="57"/>
  <c r="P155" i="57"/>
  <c r="AY135" i="57"/>
  <c r="DU64" i="56"/>
  <c r="BA64" i="56"/>
  <c r="C135" i="56"/>
  <c r="E201" i="56"/>
  <c r="AQ31" i="56"/>
  <c r="AG135" i="56"/>
  <c r="DO64" i="56"/>
  <c r="BY64" i="56"/>
  <c r="E200" i="56"/>
  <c r="AQ30" i="56"/>
  <c r="E196" i="56"/>
  <c r="AQ26" i="56"/>
  <c r="BF156" i="56"/>
  <c r="BG156" i="56" s="1"/>
  <c r="BF155" i="56"/>
  <c r="BG155" i="56" s="1"/>
  <c r="BF154" i="56"/>
  <c r="BG154" i="56" s="1"/>
  <c r="BF153" i="56"/>
  <c r="BG153" i="56" s="1"/>
  <c r="BF149" i="56"/>
  <c r="BG149" i="56" s="1"/>
  <c r="BF148" i="56"/>
  <c r="BG148" i="56" s="1"/>
  <c r="BF147" i="56"/>
  <c r="BG147" i="56" s="1"/>
  <c r="BF146" i="56"/>
  <c r="BG146" i="56" s="1"/>
  <c r="AM135" i="56"/>
  <c r="BW135" i="56"/>
  <c r="BX156" i="56"/>
  <c r="BX155" i="56"/>
  <c r="BX154" i="56"/>
  <c r="BX153" i="56"/>
  <c r="BX149" i="56"/>
  <c r="BX148" i="56"/>
  <c r="BX147" i="56"/>
  <c r="BX146" i="56"/>
  <c r="Q64" i="56"/>
  <c r="AC64" i="56"/>
  <c r="Z26" i="56"/>
  <c r="Z39" i="56"/>
  <c r="Z22" i="56"/>
  <c r="Z47" i="56"/>
  <c r="Z30" i="56"/>
  <c r="AJ38" i="56"/>
  <c r="AJ47" i="56"/>
  <c r="AJ29" i="56"/>
  <c r="AE36" i="56"/>
  <c r="AE44" i="56"/>
  <c r="AE25" i="56"/>
  <c r="AE29" i="56"/>
  <c r="AJ33" i="56"/>
  <c r="AJ37" i="56"/>
  <c r="AJ41" i="56"/>
  <c r="AJ45" i="56"/>
  <c r="Z51" i="56"/>
  <c r="AJ25" i="56"/>
  <c r="AE34" i="56"/>
  <c r="AE42" i="56"/>
  <c r="AJ23" i="56"/>
  <c r="AJ27" i="56"/>
  <c r="AJ31" i="56"/>
  <c r="AE35" i="56"/>
  <c r="AE39" i="56"/>
  <c r="AE43" i="56"/>
  <c r="Z48" i="56"/>
  <c r="U47" i="56"/>
  <c r="U51" i="56"/>
  <c r="BK135" i="56"/>
  <c r="DG135" i="56"/>
  <c r="FP156" i="56"/>
  <c r="FQ156" i="56" s="1"/>
  <c r="FP155" i="56"/>
  <c r="FQ155" i="56" s="1"/>
  <c r="FP154" i="56"/>
  <c r="FQ154" i="56" s="1"/>
  <c r="FP153" i="56"/>
  <c r="FQ153" i="56" s="1"/>
  <c r="FP149" i="56"/>
  <c r="FQ149" i="56" s="1"/>
  <c r="FP148" i="56"/>
  <c r="FQ148" i="56" s="1"/>
  <c r="FP147" i="56"/>
  <c r="FQ147" i="56" s="1"/>
  <c r="FP146" i="56"/>
  <c r="FQ146" i="56" s="1"/>
  <c r="FK64" i="56"/>
  <c r="FQ64" i="56"/>
  <c r="J156" i="56"/>
  <c r="K156" i="56" s="1"/>
  <c r="J155" i="56"/>
  <c r="K155" i="56" s="1"/>
  <c r="J154" i="56"/>
  <c r="K154" i="56" s="1"/>
  <c r="J153" i="56"/>
  <c r="K153" i="56" s="1"/>
  <c r="J149" i="56"/>
  <c r="K149" i="56" s="1"/>
  <c r="J148" i="56"/>
  <c r="K148" i="56" s="1"/>
  <c r="J147" i="56"/>
  <c r="K147" i="56" s="1"/>
  <c r="J146" i="56"/>
  <c r="K146" i="56" s="1"/>
  <c r="CV156" i="56"/>
  <c r="CW156" i="56" s="1"/>
  <c r="CV155" i="56"/>
  <c r="CW155" i="56" s="1"/>
  <c r="CV154" i="56"/>
  <c r="CW154" i="56" s="1"/>
  <c r="CV153" i="56"/>
  <c r="CW153" i="56" s="1"/>
  <c r="CV149" i="56"/>
  <c r="CW149" i="56" s="1"/>
  <c r="CV148" i="56"/>
  <c r="CW148" i="56" s="1"/>
  <c r="CV147" i="56"/>
  <c r="CW147" i="56" s="1"/>
  <c r="CV146" i="56"/>
  <c r="CW146" i="56" s="1"/>
  <c r="CJ156" i="56"/>
  <c r="CK156" i="56" s="1"/>
  <c r="CJ155" i="56"/>
  <c r="CK155" i="56" s="1"/>
  <c r="CJ154" i="56"/>
  <c r="CK154" i="56" s="1"/>
  <c r="CJ153" i="56"/>
  <c r="CK153" i="56" s="1"/>
  <c r="CJ149" i="56"/>
  <c r="CK149" i="56" s="1"/>
  <c r="CJ148" i="56"/>
  <c r="CK148" i="56" s="1"/>
  <c r="CJ147" i="56"/>
  <c r="CK147" i="56" s="1"/>
  <c r="CJ146" i="56"/>
  <c r="CK146" i="56" s="1"/>
  <c r="DT156" i="56"/>
  <c r="DU156" i="56" s="1"/>
  <c r="DT155" i="56"/>
  <c r="DU155" i="56" s="1"/>
  <c r="DT154" i="56"/>
  <c r="DU154" i="56" s="1"/>
  <c r="DT153" i="56"/>
  <c r="DU153" i="56" s="1"/>
  <c r="DT149" i="56"/>
  <c r="DU149" i="56" s="1"/>
  <c r="DT148" i="56"/>
  <c r="DU148" i="56" s="1"/>
  <c r="DT147" i="56"/>
  <c r="DU147" i="56" s="1"/>
  <c r="DT146" i="56"/>
  <c r="DU146" i="56" s="1"/>
  <c r="EM64" i="56"/>
  <c r="BM64" i="56"/>
  <c r="CE64" i="56"/>
  <c r="D156" i="56"/>
  <c r="D155" i="56"/>
  <c r="D154" i="56"/>
  <c r="D153" i="56"/>
  <c r="D149" i="56"/>
  <c r="D148" i="56"/>
  <c r="D147" i="56"/>
  <c r="D146" i="56"/>
  <c r="DY135" i="56"/>
  <c r="AH156" i="56"/>
  <c r="AI156" i="56" s="1"/>
  <c r="AH155" i="56"/>
  <c r="AI155" i="56" s="1"/>
  <c r="AH154" i="56"/>
  <c r="AI154" i="56" s="1"/>
  <c r="AH153" i="56"/>
  <c r="AI153" i="56" s="1"/>
  <c r="AH149" i="56"/>
  <c r="AI149" i="56" s="1"/>
  <c r="AH148" i="56"/>
  <c r="AI148" i="56" s="1"/>
  <c r="AH147" i="56"/>
  <c r="AI147" i="56" s="1"/>
  <c r="AH146" i="56"/>
  <c r="AI146" i="56" s="1"/>
  <c r="FJ156" i="56"/>
  <c r="FK156" i="56" s="1"/>
  <c r="FJ155" i="56"/>
  <c r="FK155" i="56" s="1"/>
  <c r="FJ154" i="56"/>
  <c r="FK154" i="56" s="1"/>
  <c r="FJ153" i="56"/>
  <c r="FK153" i="56" s="1"/>
  <c r="FJ149" i="56"/>
  <c r="FK149" i="56" s="1"/>
  <c r="FJ148" i="56"/>
  <c r="FK148" i="56" s="1"/>
  <c r="FJ147" i="56"/>
  <c r="FK147" i="56" s="1"/>
  <c r="FJ146" i="56"/>
  <c r="FK146" i="56" s="1"/>
  <c r="FI135" i="56"/>
  <c r="P156" i="56"/>
  <c r="Q156" i="56" s="1"/>
  <c r="P155" i="56"/>
  <c r="Q155" i="56" s="1"/>
  <c r="P154" i="56"/>
  <c r="Q154" i="56" s="1"/>
  <c r="P153" i="56"/>
  <c r="Q153" i="56" s="1"/>
  <c r="P149" i="56"/>
  <c r="Q149" i="56" s="1"/>
  <c r="P148" i="56"/>
  <c r="Q148" i="56" s="1"/>
  <c r="P147" i="56"/>
  <c r="Q147" i="56" s="1"/>
  <c r="P146" i="56"/>
  <c r="Q146" i="56" s="1"/>
  <c r="W64" i="56"/>
  <c r="K64" i="56"/>
  <c r="DA135" i="56"/>
  <c r="EX156" i="56"/>
  <c r="EY156" i="56" s="1"/>
  <c r="EX155" i="56"/>
  <c r="EY155" i="56" s="1"/>
  <c r="EX154" i="56"/>
  <c r="EY154" i="56" s="1"/>
  <c r="EX153" i="56"/>
  <c r="EY153" i="56" s="1"/>
  <c r="EX149" i="56"/>
  <c r="EY149" i="56" s="1"/>
  <c r="EX148" i="56"/>
  <c r="EY148" i="56" s="1"/>
  <c r="EX147" i="56"/>
  <c r="EY147" i="56" s="1"/>
  <c r="EX146" i="56"/>
  <c r="EY146" i="56" s="1"/>
  <c r="CQ64" i="56"/>
  <c r="BG64" i="56"/>
  <c r="CD156" i="56"/>
  <c r="CE156" i="56" s="1"/>
  <c r="CD155" i="56"/>
  <c r="CE155" i="56" s="1"/>
  <c r="CD154" i="56"/>
  <c r="CE154" i="56" s="1"/>
  <c r="CD153" i="56"/>
  <c r="CE153" i="56" s="1"/>
  <c r="CD149" i="56"/>
  <c r="CE149" i="56" s="1"/>
  <c r="CD148" i="56"/>
  <c r="CE148" i="56" s="1"/>
  <c r="CD147" i="56"/>
  <c r="CE147" i="56" s="1"/>
  <c r="CD146" i="56"/>
  <c r="CE146" i="56" s="1"/>
  <c r="EK135" i="56"/>
  <c r="AE23" i="56"/>
  <c r="Z33" i="56"/>
  <c r="Z41" i="56"/>
  <c r="Z45" i="56"/>
  <c r="AE27" i="56"/>
  <c r="AJ32" i="56"/>
  <c r="AJ40" i="56"/>
  <c r="AJ48" i="56"/>
  <c r="U22" i="56"/>
  <c r="U30" i="56"/>
  <c r="U37" i="56"/>
  <c r="U45" i="56"/>
  <c r="AJ22" i="56"/>
  <c r="AJ26" i="56"/>
  <c r="AJ30" i="56"/>
  <c r="Z34" i="56"/>
  <c r="Z38" i="56"/>
  <c r="Z42" i="56"/>
  <c r="Z46" i="56"/>
  <c r="AJ51" i="56"/>
  <c r="Z27" i="56"/>
  <c r="AE38" i="56"/>
  <c r="AE46" i="56"/>
  <c r="U24" i="56"/>
  <c r="U28" i="56"/>
  <c r="U32" i="56"/>
  <c r="U36" i="56"/>
  <c r="U40" i="56"/>
  <c r="U44" i="56"/>
  <c r="Z49" i="56"/>
  <c r="AE48" i="56"/>
  <c r="EQ135" i="56"/>
  <c r="BS64" i="56"/>
  <c r="DC64" i="56"/>
  <c r="AA135" i="56"/>
  <c r="AS135" i="56"/>
  <c r="FV156" i="56"/>
  <c r="FW156" i="56" s="1"/>
  <c r="FV155" i="56"/>
  <c r="FW155" i="56" s="1"/>
  <c r="FV154" i="56"/>
  <c r="FW154" i="56" s="1"/>
  <c r="FV153" i="56"/>
  <c r="FW153" i="56" s="1"/>
  <c r="FV149" i="56"/>
  <c r="FW149" i="56" s="1"/>
  <c r="FV148" i="56"/>
  <c r="FW148" i="56" s="1"/>
  <c r="FV147" i="56"/>
  <c r="FW147" i="56" s="1"/>
  <c r="FV146" i="56"/>
  <c r="FW146" i="56" s="1"/>
  <c r="E195" i="56"/>
  <c r="AQ25" i="56"/>
  <c r="E199" i="56"/>
  <c r="AQ29" i="56"/>
  <c r="EG64" i="56"/>
  <c r="E64" i="56"/>
  <c r="ES64" i="56"/>
  <c r="E193" i="56"/>
  <c r="AQ23" i="56"/>
  <c r="E198" i="56"/>
  <c r="AQ28" i="56"/>
  <c r="AJ28" i="56"/>
  <c r="AJ34" i="56"/>
  <c r="AJ42" i="56"/>
  <c r="U50" i="56"/>
  <c r="U26" i="56"/>
  <c r="AE32" i="56"/>
  <c r="U39" i="56"/>
  <c r="U48" i="56"/>
  <c r="U23" i="56"/>
  <c r="U27" i="56"/>
  <c r="U31" i="56"/>
  <c r="AJ35" i="56"/>
  <c r="AJ39" i="56"/>
  <c r="AJ43" i="56"/>
  <c r="AE47" i="56"/>
  <c r="Z23" i="56"/>
  <c r="Z31" i="56"/>
  <c r="AE40" i="56"/>
  <c r="Z25" i="56"/>
  <c r="Z29" i="56"/>
  <c r="AE33" i="56"/>
  <c r="AE37" i="56"/>
  <c r="AE41" i="56"/>
  <c r="AG18" i="56" s="1"/>
  <c r="AE45" i="56"/>
  <c r="AJ49" i="56"/>
  <c r="U49" i="56"/>
  <c r="ER156" i="56"/>
  <c r="ES156" i="56" s="1"/>
  <c r="ER155" i="56"/>
  <c r="ES155" i="56" s="1"/>
  <c r="ER154" i="56"/>
  <c r="ES154" i="56" s="1"/>
  <c r="ER153" i="56"/>
  <c r="ES153" i="56" s="1"/>
  <c r="ER149" i="56"/>
  <c r="ES149" i="56" s="1"/>
  <c r="ER148" i="56"/>
  <c r="ES148" i="56" s="1"/>
  <c r="ER147" i="56"/>
  <c r="ES147" i="56" s="1"/>
  <c r="ER146" i="56"/>
  <c r="ES146" i="56" s="1"/>
  <c r="CW64" i="56"/>
  <c r="AB156" i="56"/>
  <c r="AB155" i="56"/>
  <c r="AB154" i="56"/>
  <c r="AB153" i="56"/>
  <c r="AB149" i="56"/>
  <c r="AB148" i="56"/>
  <c r="AB147" i="56"/>
  <c r="AB146" i="56"/>
  <c r="AT156" i="56"/>
  <c r="AU156" i="56" s="1"/>
  <c r="AT155" i="56"/>
  <c r="AU155" i="56" s="1"/>
  <c r="AT154" i="56"/>
  <c r="AU154" i="56" s="1"/>
  <c r="AT153" i="56"/>
  <c r="AU153" i="56" s="1"/>
  <c r="AT149" i="56"/>
  <c r="AU149" i="56" s="1"/>
  <c r="AT148" i="56"/>
  <c r="AU148" i="56" s="1"/>
  <c r="AT147" i="56"/>
  <c r="AU147" i="56" s="1"/>
  <c r="AT146" i="56"/>
  <c r="AU146" i="56" s="1"/>
  <c r="CP156" i="56"/>
  <c r="CQ156" i="56" s="1"/>
  <c r="CP155" i="56"/>
  <c r="CQ155" i="56" s="1"/>
  <c r="CP154" i="56"/>
  <c r="CQ154" i="56" s="1"/>
  <c r="CP153" i="56"/>
  <c r="CQ153" i="56" s="1"/>
  <c r="CP149" i="56"/>
  <c r="CQ149" i="56" s="1"/>
  <c r="CP148" i="56"/>
  <c r="CQ148" i="56" s="1"/>
  <c r="CP147" i="56"/>
  <c r="CQ147" i="56" s="1"/>
  <c r="CP146" i="56"/>
  <c r="CQ146" i="56" s="1"/>
  <c r="FU135" i="56"/>
  <c r="EE135" i="56"/>
  <c r="FE64" i="56"/>
  <c r="AU64" i="56"/>
  <c r="EY64" i="56"/>
  <c r="DZ156" i="56"/>
  <c r="EA156" i="56" s="1"/>
  <c r="DZ155" i="56"/>
  <c r="EA155" i="56" s="1"/>
  <c r="DZ154" i="56"/>
  <c r="EA154" i="56" s="1"/>
  <c r="DZ153" i="56"/>
  <c r="EA153" i="56" s="1"/>
  <c r="DZ149" i="56"/>
  <c r="EA149" i="56" s="1"/>
  <c r="DZ148" i="56"/>
  <c r="EA148" i="56" s="1"/>
  <c r="DZ147" i="56"/>
  <c r="EA147" i="56" s="1"/>
  <c r="DZ146" i="56"/>
  <c r="EA146" i="56" s="1"/>
  <c r="BR156" i="56"/>
  <c r="BS156" i="56" s="1"/>
  <c r="BR155" i="56"/>
  <c r="BS155" i="56" s="1"/>
  <c r="BR154" i="56"/>
  <c r="BS154" i="56" s="1"/>
  <c r="BR153" i="56"/>
  <c r="BS153" i="56" s="1"/>
  <c r="BR149" i="56"/>
  <c r="BS149" i="56" s="1"/>
  <c r="BR148" i="56"/>
  <c r="BS148" i="56" s="1"/>
  <c r="BR147" i="56"/>
  <c r="BS147" i="56" s="1"/>
  <c r="BR146" i="56"/>
  <c r="BS146" i="56" s="1"/>
  <c r="O135" i="56"/>
  <c r="AO64" i="56"/>
  <c r="AI64" i="56"/>
  <c r="DB156" i="56"/>
  <c r="DC156" i="56" s="1"/>
  <c r="DB155" i="56"/>
  <c r="DC155" i="56" s="1"/>
  <c r="DB154" i="56"/>
  <c r="DC154" i="56" s="1"/>
  <c r="DB153" i="56"/>
  <c r="DC153" i="56" s="1"/>
  <c r="DB149" i="56"/>
  <c r="DC149" i="56" s="1"/>
  <c r="DB148" i="56"/>
  <c r="DC148" i="56" s="1"/>
  <c r="DB147" i="56"/>
  <c r="DC147" i="56" s="1"/>
  <c r="DB146" i="56"/>
  <c r="DC146" i="56" s="1"/>
  <c r="E197" i="56"/>
  <c r="AQ27" i="56"/>
  <c r="DN156" i="56"/>
  <c r="DO156" i="56" s="1"/>
  <c r="DN155" i="56"/>
  <c r="DO155" i="56" s="1"/>
  <c r="DN154" i="56"/>
  <c r="DO154" i="56" s="1"/>
  <c r="DN153" i="56"/>
  <c r="DO153" i="56" s="1"/>
  <c r="DN149" i="56"/>
  <c r="DO149" i="56" s="1"/>
  <c r="DN148" i="56"/>
  <c r="DO148" i="56" s="1"/>
  <c r="DN147" i="56"/>
  <c r="DO147" i="56" s="1"/>
  <c r="DN146" i="56"/>
  <c r="DO146" i="56" s="1"/>
  <c r="AN156" i="56"/>
  <c r="AO156" i="56" s="1"/>
  <c r="AN155" i="56"/>
  <c r="AO155" i="56" s="1"/>
  <c r="AN154" i="56"/>
  <c r="AO154" i="56" s="1"/>
  <c r="AN153" i="56"/>
  <c r="AO153" i="56" s="1"/>
  <c r="AN149" i="56"/>
  <c r="AO149" i="56" s="1"/>
  <c r="AN148" i="56"/>
  <c r="AO148" i="56" s="1"/>
  <c r="AN147" i="56"/>
  <c r="AO147" i="56" s="1"/>
  <c r="AN146" i="56"/>
  <c r="AO146" i="56" s="1"/>
  <c r="DI64" i="56"/>
  <c r="FW64" i="56"/>
  <c r="AZ156" i="56"/>
  <c r="BA156" i="56" s="1"/>
  <c r="AZ155" i="56"/>
  <c r="BA155" i="56" s="1"/>
  <c r="AZ154" i="56"/>
  <c r="BA154" i="56" s="1"/>
  <c r="AZ153" i="56"/>
  <c r="BA153" i="56" s="1"/>
  <c r="AZ149" i="56"/>
  <c r="BA149" i="56" s="1"/>
  <c r="AZ148" i="56"/>
  <c r="BA148" i="56" s="1"/>
  <c r="AZ147" i="56"/>
  <c r="BA147" i="56" s="1"/>
  <c r="AZ146" i="56"/>
  <c r="BA146" i="56" s="1"/>
  <c r="CC135" i="56"/>
  <c r="EL156" i="56"/>
  <c r="EM156" i="56" s="1"/>
  <c r="EL155" i="56"/>
  <c r="EM155" i="56" s="1"/>
  <c r="EL154" i="56"/>
  <c r="EM154" i="56" s="1"/>
  <c r="EL153" i="56"/>
  <c r="EM153" i="56" s="1"/>
  <c r="EL149" i="56"/>
  <c r="EM149" i="56" s="1"/>
  <c r="EL148" i="56"/>
  <c r="EM148" i="56" s="1"/>
  <c r="EL147" i="56"/>
  <c r="EM147" i="56" s="1"/>
  <c r="EL146" i="56"/>
  <c r="EM146" i="56" s="1"/>
  <c r="U43" i="56"/>
  <c r="AE49" i="56"/>
  <c r="Z24" i="56"/>
  <c r="Z28" i="56"/>
  <c r="Z32" i="56"/>
  <c r="Z36" i="56"/>
  <c r="Z40" i="56"/>
  <c r="Z44" i="56"/>
  <c r="Z50" i="56"/>
  <c r="AE24" i="56"/>
  <c r="U33" i="56"/>
  <c r="U41" i="56"/>
  <c r="AE22" i="56"/>
  <c r="AE26" i="56"/>
  <c r="AE30" i="56"/>
  <c r="U34" i="56"/>
  <c r="U38" i="56"/>
  <c r="U42" i="56"/>
  <c r="U46" i="56"/>
  <c r="AJ50" i="56"/>
  <c r="BL156" i="56"/>
  <c r="BM156" i="56" s="1"/>
  <c r="BL155" i="56"/>
  <c r="BM155" i="56" s="1"/>
  <c r="BL154" i="56"/>
  <c r="BM154" i="56" s="1"/>
  <c r="BL153" i="56"/>
  <c r="BM153" i="56" s="1"/>
  <c r="BL149" i="56"/>
  <c r="BM149" i="56" s="1"/>
  <c r="BL148" i="56"/>
  <c r="BM148" i="56" s="1"/>
  <c r="BL147" i="56"/>
  <c r="BM147" i="56" s="1"/>
  <c r="BL146" i="56"/>
  <c r="BM146" i="56" s="1"/>
  <c r="DH156" i="56"/>
  <c r="DI156" i="56" s="1"/>
  <c r="DH155" i="56"/>
  <c r="DI155" i="56" s="1"/>
  <c r="DH154" i="56"/>
  <c r="DI154" i="56" s="1"/>
  <c r="DH153" i="56"/>
  <c r="DI153" i="56" s="1"/>
  <c r="DH149" i="56"/>
  <c r="DI149" i="56" s="1"/>
  <c r="DH148" i="56"/>
  <c r="DI148" i="56" s="1"/>
  <c r="DH147" i="56"/>
  <c r="DI147" i="56" s="1"/>
  <c r="DH146" i="56"/>
  <c r="DI146" i="56" s="1"/>
  <c r="CK64" i="56"/>
  <c r="EA64" i="56"/>
  <c r="W156" i="56"/>
  <c r="W155" i="56"/>
  <c r="W153" i="56"/>
  <c r="W149" i="56"/>
  <c r="W148" i="56"/>
  <c r="W147" i="56"/>
  <c r="W146" i="56"/>
  <c r="W154" i="56"/>
  <c r="CI135" i="56"/>
  <c r="EF156" i="56"/>
  <c r="EG156" i="56" s="1"/>
  <c r="EF155" i="56"/>
  <c r="EG155" i="56" s="1"/>
  <c r="EF154" i="56"/>
  <c r="EG154" i="56" s="1"/>
  <c r="EF153" i="56"/>
  <c r="EG153" i="56" s="1"/>
  <c r="EF149" i="56"/>
  <c r="EG149" i="56" s="1"/>
  <c r="EF148" i="56"/>
  <c r="EG148" i="56" s="1"/>
  <c r="EF147" i="56"/>
  <c r="EG147" i="56" s="1"/>
  <c r="EF146" i="56"/>
  <c r="EG146" i="56" s="1"/>
  <c r="CD156" i="55"/>
  <c r="CE156" i="55" s="1"/>
  <c r="CD155" i="55"/>
  <c r="CE155" i="55" s="1"/>
  <c r="CD154" i="55"/>
  <c r="CE154" i="55" s="1"/>
  <c r="CD153" i="55"/>
  <c r="CE153" i="55" s="1"/>
  <c r="CD149" i="55"/>
  <c r="CE149" i="55" s="1"/>
  <c r="CD148" i="55"/>
  <c r="CE148" i="55" s="1"/>
  <c r="CD147" i="55"/>
  <c r="CE147" i="55" s="1"/>
  <c r="CD146" i="55"/>
  <c r="CE146" i="55" s="1"/>
  <c r="E193" i="55"/>
  <c r="AQ23" i="55"/>
  <c r="V156" i="55"/>
  <c r="V155" i="55"/>
  <c r="W155" i="55" s="1"/>
  <c r="V154" i="55"/>
  <c r="V153" i="55"/>
  <c r="V149" i="55"/>
  <c r="V148" i="55"/>
  <c r="W148" i="55" s="1"/>
  <c r="V147" i="55"/>
  <c r="V146" i="55"/>
  <c r="J156" i="55"/>
  <c r="K156" i="55" s="1"/>
  <c r="J155" i="55"/>
  <c r="K155" i="55" s="1"/>
  <c r="J154" i="55"/>
  <c r="K154" i="55" s="1"/>
  <c r="J153" i="55"/>
  <c r="K153" i="55" s="1"/>
  <c r="J149" i="55"/>
  <c r="K149" i="55" s="1"/>
  <c r="J148" i="55"/>
  <c r="K148" i="55" s="1"/>
  <c r="J147" i="55"/>
  <c r="K147" i="55" s="1"/>
  <c r="J146" i="55"/>
  <c r="K146" i="55" s="1"/>
  <c r="O135" i="55"/>
  <c r="CJ156" i="55"/>
  <c r="CK156" i="55" s="1"/>
  <c r="CJ155" i="55"/>
  <c r="CK155" i="55" s="1"/>
  <c r="CJ154" i="55"/>
  <c r="CK154" i="55" s="1"/>
  <c r="CJ153" i="55"/>
  <c r="CK153" i="55" s="1"/>
  <c r="CJ149" i="55"/>
  <c r="CK149" i="55" s="1"/>
  <c r="CJ148" i="55"/>
  <c r="CK148" i="55" s="1"/>
  <c r="CJ147" i="55"/>
  <c r="CK147" i="55" s="1"/>
  <c r="CJ146" i="55"/>
  <c r="CK146" i="55" s="1"/>
  <c r="EF156" i="55"/>
  <c r="EG156" i="55" s="1"/>
  <c r="EF155" i="55"/>
  <c r="EG155" i="55" s="1"/>
  <c r="EF154" i="55"/>
  <c r="EG154" i="55" s="1"/>
  <c r="EF153" i="55"/>
  <c r="EG153" i="55" s="1"/>
  <c r="EF149" i="55"/>
  <c r="EG149" i="55" s="1"/>
  <c r="EF148" i="55"/>
  <c r="EG148" i="55" s="1"/>
  <c r="EF147" i="55"/>
  <c r="EG147" i="55" s="1"/>
  <c r="EF146" i="55"/>
  <c r="EG146" i="55" s="1"/>
  <c r="BA64" i="55"/>
  <c r="Q64" i="55"/>
  <c r="CQ64" i="55"/>
  <c r="BK135" i="55"/>
  <c r="EX156" i="55"/>
  <c r="EY156" i="55" s="1"/>
  <c r="EX155" i="55"/>
  <c r="EY155" i="55" s="1"/>
  <c r="EX154" i="55"/>
  <c r="EY154" i="55" s="1"/>
  <c r="EX153" i="55"/>
  <c r="EY153" i="55" s="1"/>
  <c r="EX149" i="55"/>
  <c r="EY149" i="55" s="1"/>
  <c r="EX148" i="55"/>
  <c r="EY148" i="55" s="1"/>
  <c r="EX147" i="55"/>
  <c r="EY147" i="55" s="1"/>
  <c r="EX146" i="55"/>
  <c r="EY146" i="55" s="1"/>
  <c r="E201" i="55"/>
  <c r="AQ31" i="55"/>
  <c r="DG135" i="55"/>
  <c r="BQ135" i="55"/>
  <c r="AC64" i="55"/>
  <c r="EG64" i="55"/>
  <c r="DS135" i="55"/>
  <c r="FD156" i="55"/>
  <c r="FE156" i="55" s="1"/>
  <c r="FD155" i="55"/>
  <c r="FE155" i="55" s="1"/>
  <c r="FD154" i="55"/>
  <c r="FE154" i="55" s="1"/>
  <c r="FD153" i="55"/>
  <c r="FE153" i="55" s="1"/>
  <c r="FD149" i="55"/>
  <c r="FE149" i="55" s="1"/>
  <c r="FD148" i="55"/>
  <c r="FE148" i="55" s="1"/>
  <c r="FD147" i="55"/>
  <c r="FE147" i="55" s="1"/>
  <c r="FD146" i="55"/>
  <c r="FE146" i="55" s="1"/>
  <c r="FJ156" i="55"/>
  <c r="FK156" i="55" s="1"/>
  <c r="FJ155" i="55"/>
  <c r="FK155" i="55" s="1"/>
  <c r="FJ154" i="55"/>
  <c r="FK154" i="55" s="1"/>
  <c r="FJ153" i="55"/>
  <c r="FK153" i="55" s="1"/>
  <c r="FJ149" i="55"/>
  <c r="FK149" i="55" s="1"/>
  <c r="FJ148" i="55"/>
  <c r="FK148" i="55" s="1"/>
  <c r="FJ147" i="55"/>
  <c r="FK147" i="55" s="1"/>
  <c r="FJ146" i="55"/>
  <c r="FK146" i="55" s="1"/>
  <c r="EL156" i="55"/>
  <c r="EL155" i="55"/>
  <c r="EL154" i="55"/>
  <c r="EL153" i="55"/>
  <c r="EL149" i="55"/>
  <c r="EL148" i="55"/>
  <c r="EL147" i="55"/>
  <c r="EL146" i="55"/>
  <c r="CW64" i="55"/>
  <c r="BF156" i="55"/>
  <c r="BG156" i="55" s="1"/>
  <c r="BF155" i="55"/>
  <c r="BG155" i="55" s="1"/>
  <c r="BF154" i="55"/>
  <c r="BG154" i="55" s="1"/>
  <c r="BF153" i="55"/>
  <c r="BG153" i="55" s="1"/>
  <c r="BF149" i="55"/>
  <c r="BG149" i="55" s="1"/>
  <c r="BF148" i="55"/>
  <c r="BG148" i="55" s="1"/>
  <c r="BF147" i="55"/>
  <c r="BG147" i="55" s="1"/>
  <c r="BF146" i="55"/>
  <c r="BG146" i="55" s="1"/>
  <c r="BM64" i="55"/>
  <c r="W64" i="55"/>
  <c r="DO64" i="55"/>
  <c r="AH156" i="55"/>
  <c r="AI156" i="55" s="1"/>
  <c r="AH155" i="55"/>
  <c r="AI155" i="55" s="1"/>
  <c r="AH154" i="55"/>
  <c r="AI154" i="55" s="1"/>
  <c r="AH153" i="55"/>
  <c r="AI153" i="55" s="1"/>
  <c r="AH149" i="55"/>
  <c r="AI149" i="55" s="1"/>
  <c r="AH148" i="55"/>
  <c r="AI148" i="55" s="1"/>
  <c r="AH147" i="55"/>
  <c r="AI147" i="55" s="1"/>
  <c r="AH146" i="55"/>
  <c r="AI146" i="55" s="1"/>
  <c r="CP156" i="55"/>
  <c r="CP155" i="55"/>
  <c r="CP154" i="55"/>
  <c r="CP153" i="55"/>
  <c r="CP149" i="55"/>
  <c r="CP148" i="55"/>
  <c r="CP147" i="55"/>
  <c r="CP146" i="55"/>
  <c r="DH156" i="55"/>
  <c r="DI156" i="55" s="1"/>
  <c r="DH155" i="55"/>
  <c r="DI155" i="55" s="1"/>
  <c r="DH154" i="55"/>
  <c r="DI154" i="55" s="1"/>
  <c r="DH153" i="55"/>
  <c r="DI153" i="55" s="1"/>
  <c r="DH149" i="55"/>
  <c r="DI149" i="55" s="1"/>
  <c r="DH148" i="55"/>
  <c r="DI148" i="55" s="1"/>
  <c r="DH147" i="55"/>
  <c r="DI147" i="55" s="1"/>
  <c r="DH146" i="55"/>
  <c r="DI146" i="55" s="1"/>
  <c r="E197" i="55"/>
  <c r="AQ27" i="55"/>
  <c r="BY64" i="55"/>
  <c r="BX156" i="55"/>
  <c r="BY156" i="55" s="1"/>
  <c r="BX155" i="55"/>
  <c r="BY155" i="55" s="1"/>
  <c r="BX154" i="55"/>
  <c r="BY154" i="55" s="1"/>
  <c r="BX153" i="55"/>
  <c r="BY153" i="55" s="1"/>
  <c r="BX149" i="55"/>
  <c r="BY149" i="55" s="1"/>
  <c r="BX148" i="55"/>
  <c r="BY148" i="55" s="1"/>
  <c r="BX147" i="55"/>
  <c r="BY147" i="55" s="1"/>
  <c r="BX146" i="55"/>
  <c r="BY146" i="55" s="1"/>
  <c r="DT156" i="55"/>
  <c r="DT155" i="55"/>
  <c r="DT154" i="55"/>
  <c r="DT153" i="55"/>
  <c r="DT149" i="55"/>
  <c r="DT148" i="55"/>
  <c r="DT147" i="55"/>
  <c r="DT146" i="55"/>
  <c r="U135" i="55"/>
  <c r="E196" i="55"/>
  <c r="AQ26" i="55"/>
  <c r="P156" i="55"/>
  <c r="Q156" i="55" s="1"/>
  <c r="P155" i="55"/>
  <c r="Q155" i="55" s="1"/>
  <c r="P154" i="55"/>
  <c r="Q154" i="55" s="1"/>
  <c r="P153" i="55"/>
  <c r="Q153" i="55" s="1"/>
  <c r="P149" i="55"/>
  <c r="Q149" i="55" s="1"/>
  <c r="P148" i="55"/>
  <c r="Q148" i="55" s="1"/>
  <c r="P147" i="55"/>
  <c r="Q147" i="55" s="1"/>
  <c r="P146" i="55"/>
  <c r="Q146" i="55" s="1"/>
  <c r="CI135" i="55"/>
  <c r="EE135" i="55"/>
  <c r="EA64" i="55"/>
  <c r="FV156" i="55"/>
  <c r="FW156" i="55" s="1"/>
  <c r="FV155" i="55"/>
  <c r="FW155" i="55" s="1"/>
  <c r="FV154" i="55"/>
  <c r="FW154" i="55" s="1"/>
  <c r="FV153" i="55"/>
  <c r="FW153" i="55" s="1"/>
  <c r="FV149" i="55"/>
  <c r="FW149" i="55" s="1"/>
  <c r="FV148" i="55"/>
  <c r="FW148" i="55" s="1"/>
  <c r="FV147" i="55"/>
  <c r="FW147" i="55" s="1"/>
  <c r="FV146" i="55"/>
  <c r="FW146" i="55" s="1"/>
  <c r="ES64" i="55"/>
  <c r="BE135" i="55"/>
  <c r="DI64" i="55"/>
  <c r="AJ44" i="55"/>
  <c r="AJ48" i="55"/>
  <c r="U33" i="55"/>
  <c r="U41" i="55"/>
  <c r="U37" i="55"/>
  <c r="U45" i="55"/>
  <c r="AJ22" i="55"/>
  <c r="AJ26" i="55"/>
  <c r="AJ30" i="55"/>
  <c r="Z34" i="55"/>
  <c r="Z38" i="55"/>
  <c r="Z42" i="55"/>
  <c r="Z46" i="55"/>
  <c r="AB18" i="55" s="1"/>
  <c r="Z50" i="55"/>
  <c r="Z27" i="55"/>
  <c r="Z25" i="55"/>
  <c r="Z29" i="55"/>
  <c r="AE33" i="55"/>
  <c r="AE37" i="55"/>
  <c r="AE41" i="55"/>
  <c r="AE45" i="55"/>
  <c r="AE49" i="55"/>
  <c r="CU135" i="55"/>
  <c r="EQ135" i="55"/>
  <c r="AU64" i="55"/>
  <c r="FK64" i="55"/>
  <c r="AG135" i="55"/>
  <c r="BL156" i="55"/>
  <c r="BM156" i="55" s="1"/>
  <c r="BL155" i="55"/>
  <c r="BM155" i="55" s="1"/>
  <c r="BL154" i="55"/>
  <c r="BM154" i="55" s="1"/>
  <c r="BL153" i="55"/>
  <c r="BM153" i="55" s="1"/>
  <c r="BL149" i="55"/>
  <c r="BM149" i="55" s="1"/>
  <c r="BL148" i="55"/>
  <c r="BM148" i="55" s="1"/>
  <c r="BL147" i="55"/>
  <c r="BM147" i="55" s="1"/>
  <c r="BL146" i="55"/>
  <c r="BM146" i="55" s="1"/>
  <c r="DB156" i="55"/>
  <c r="DC156" i="55" s="1"/>
  <c r="DB155" i="55"/>
  <c r="DC155" i="55" s="1"/>
  <c r="DB154" i="55"/>
  <c r="DC154" i="55" s="1"/>
  <c r="DB153" i="55"/>
  <c r="DC153" i="55" s="1"/>
  <c r="DB149" i="55"/>
  <c r="DC149" i="55" s="1"/>
  <c r="DB148" i="55"/>
  <c r="DC148" i="55" s="1"/>
  <c r="DB147" i="55"/>
  <c r="DC147" i="55" s="1"/>
  <c r="DB146" i="55"/>
  <c r="DC146" i="55" s="1"/>
  <c r="E198" i="55"/>
  <c r="AQ28" i="55"/>
  <c r="DZ156" i="55"/>
  <c r="EA156" i="55" s="1"/>
  <c r="DZ155" i="55"/>
  <c r="EA155" i="55" s="1"/>
  <c r="DZ154" i="55"/>
  <c r="EA154" i="55" s="1"/>
  <c r="DZ153" i="55"/>
  <c r="EA153" i="55" s="1"/>
  <c r="DZ149" i="55"/>
  <c r="EA149" i="55" s="1"/>
  <c r="DZ148" i="55"/>
  <c r="EA148" i="55" s="1"/>
  <c r="DZ147" i="55"/>
  <c r="EA147" i="55" s="1"/>
  <c r="DZ146" i="55"/>
  <c r="EA146" i="55" s="1"/>
  <c r="BR156" i="55"/>
  <c r="BR155" i="55"/>
  <c r="BR154" i="55"/>
  <c r="BR153" i="55"/>
  <c r="BR149" i="55"/>
  <c r="BR148" i="55"/>
  <c r="BR147" i="55"/>
  <c r="BR146" i="55"/>
  <c r="BA156" i="55"/>
  <c r="BA155" i="55"/>
  <c r="BA154" i="55"/>
  <c r="BA153" i="55"/>
  <c r="BA149" i="55"/>
  <c r="BA148" i="55"/>
  <c r="BA147" i="55"/>
  <c r="BA146" i="55"/>
  <c r="DU64" i="55"/>
  <c r="AO64" i="55"/>
  <c r="FI135" i="55"/>
  <c r="AC154" i="55"/>
  <c r="E194" i="55"/>
  <c r="AQ24" i="55"/>
  <c r="CE64" i="55"/>
  <c r="FU135" i="55"/>
  <c r="DN156" i="55"/>
  <c r="DO156" i="55" s="1"/>
  <c r="DN155" i="55"/>
  <c r="DO155" i="55" s="1"/>
  <c r="DN154" i="55"/>
  <c r="DO154" i="55" s="1"/>
  <c r="DN153" i="55"/>
  <c r="DO153" i="55" s="1"/>
  <c r="DN149" i="55"/>
  <c r="DO149" i="55" s="1"/>
  <c r="DN148" i="55"/>
  <c r="DO148" i="55" s="1"/>
  <c r="DN147" i="55"/>
  <c r="DO147" i="55" s="1"/>
  <c r="DN146" i="55"/>
  <c r="DO146" i="55" s="1"/>
  <c r="EK135" i="55"/>
  <c r="E64" i="55"/>
  <c r="FE64" i="55"/>
  <c r="U25" i="55"/>
  <c r="U29" i="55"/>
  <c r="Z33" i="55"/>
  <c r="Z37" i="55"/>
  <c r="Z41" i="55"/>
  <c r="Z45" i="55"/>
  <c r="Z49" i="55"/>
  <c r="Z23" i="55"/>
  <c r="U35" i="55"/>
  <c r="U30" i="55"/>
  <c r="AE42" i="55"/>
  <c r="AE46" i="55"/>
  <c r="AG18" i="55" s="1"/>
  <c r="U23" i="55"/>
  <c r="U27" i="55"/>
  <c r="U31" i="55"/>
  <c r="AJ35" i="55"/>
  <c r="AJ39" i="55"/>
  <c r="AJ43" i="55"/>
  <c r="AJ47" i="55"/>
  <c r="AJ51" i="55"/>
  <c r="AE36" i="55"/>
  <c r="AE22" i="55"/>
  <c r="AE26" i="55"/>
  <c r="AE30" i="55"/>
  <c r="U34" i="55"/>
  <c r="U38" i="55"/>
  <c r="U42" i="55"/>
  <c r="U46" i="55"/>
  <c r="AN156" i="55"/>
  <c r="AO156" i="55" s="1"/>
  <c r="AN155" i="55"/>
  <c r="AO155" i="55" s="1"/>
  <c r="AN154" i="55"/>
  <c r="AO154" i="55" s="1"/>
  <c r="AN153" i="55"/>
  <c r="AO153" i="55" s="1"/>
  <c r="AN149" i="55"/>
  <c r="AO149" i="55" s="1"/>
  <c r="AN148" i="55"/>
  <c r="AO148" i="55" s="1"/>
  <c r="AN147" i="55"/>
  <c r="AO147" i="55" s="1"/>
  <c r="AN146" i="55"/>
  <c r="AO146" i="55" s="1"/>
  <c r="E199" i="55"/>
  <c r="AQ29" i="55"/>
  <c r="CV156" i="55"/>
  <c r="CV155" i="55"/>
  <c r="CV154" i="55"/>
  <c r="CV153" i="55"/>
  <c r="CV149" i="55"/>
  <c r="CV148" i="55"/>
  <c r="CV147" i="55"/>
  <c r="CV146" i="55"/>
  <c r="ER156" i="55"/>
  <c r="ES156" i="55" s="1"/>
  <c r="ER155" i="55"/>
  <c r="ER154" i="55"/>
  <c r="ER153" i="55"/>
  <c r="ER149" i="55"/>
  <c r="ES149" i="55" s="1"/>
  <c r="ER148" i="55"/>
  <c r="ER147" i="55"/>
  <c r="ER146" i="55"/>
  <c r="BS64" i="55"/>
  <c r="EM64" i="55"/>
  <c r="DA135" i="55"/>
  <c r="CO135" i="55"/>
  <c r="DY135" i="55"/>
  <c r="AT156" i="55"/>
  <c r="AT155" i="55"/>
  <c r="AT154" i="55"/>
  <c r="AT153" i="55"/>
  <c r="AT149" i="55"/>
  <c r="AT148" i="55"/>
  <c r="AT147" i="55"/>
  <c r="AT146" i="55"/>
  <c r="FQ64" i="55"/>
  <c r="CK64" i="55"/>
  <c r="J156" i="54"/>
  <c r="J155" i="54"/>
  <c r="J154" i="54"/>
  <c r="J153" i="54"/>
  <c r="J149" i="54"/>
  <c r="J148" i="54"/>
  <c r="J147" i="54"/>
  <c r="J146" i="54"/>
  <c r="BF156" i="54"/>
  <c r="BG156" i="54" s="1"/>
  <c r="BF155" i="54"/>
  <c r="BG155" i="54" s="1"/>
  <c r="BF154" i="54"/>
  <c r="BG154" i="54" s="1"/>
  <c r="BF153" i="54"/>
  <c r="BG153" i="54" s="1"/>
  <c r="BF148" i="54"/>
  <c r="BG148" i="54" s="1"/>
  <c r="BF147" i="54"/>
  <c r="BG147" i="54" s="1"/>
  <c r="BF146" i="54"/>
  <c r="BG146" i="54" s="1"/>
  <c r="BF149" i="54"/>
  <c r="BG149" i="54" s="1"/>
  <c r="BX156" i="54"/>
  <c r="BX155" i="54"/>
  <c r="BX154" i="54"/>
  <c r="BX153" i="54"/>
  <c r="BX148" i="54"/>
  <c r="BX147" i="54"/>
  <c r="BX146" i="54"/>
  <c r="BX149" i="54"/>
  <c r="DT156" i="54"/>
  <c r="DU156" i="54" s="1"/>
  <c r="DT155" i="54"/>
  <c r="DU155" i="54" s="1"/>
  <c r="DT154" i="54"/>
  <c r="DU154" i="54" s="1"/>
  <c r="DT153" i="54"/>
  <c r="DU153" i="54" s="1"/>
  <c r="DT149" i="54"/>
  <c r="DU149" i="54" s="1"/>
  <c r="DT148" i="54"/>
  <c r="DU148" i="54" s="1"/>
  <c r="DT147" i="54"/>
  <c r="DU147" i="54" s="1"/>
  <c r="DT146" i="54"/>
  <c r="DU146" i="54" s="1"/>
  <c r="CW64" i="54"/>
  <c r="AT156" i="54"/>
  <c r="AU156" i="54" s="1"/>
  <c r="AT155" i="54"/>
  <c r="AU155" i="54" s="1"/>
  <c r="AT154" i="54"/>
  <c r="AU154" i="54" s="1"/>
  <c r="AT153" i="54"/>
  <c r="AU153" i="54" s="1"/>
  <c r="AT149" i="54"/>
  <c r="AU149" i="54" s="1"/>
  <c r="AT148" i="54"/>
  <c r="AU148" i="54" s="1"/>
  <c r="AT147" i="54"/>
  <c r="AU147" i="54" s="1"/>
  <c r="AT146" i="54"/>
  <c r="AU146" i="54" s="1"/>
  <c r="FJ156" i="54"/>
  <c r="FK156" i="54" s="1"/>
  <c r="FJ149" i="54"/>
  <c r="FK149" i="54" s="1"/>
  <c r="O135" i="54"/>
  <c r="AN156" i="54"/>
  <c r="AO156" i="54" s="1"/>
  <c r="AN155" i="54"/>
  <c r="AO155" i="54" s="1"/>
  <c r="AN154" i="54"/>
  <c r="AO154" i="54" s="1"/>
  <c r="AN153" i="54"/>
  <c r="AO153" i="54" s="1"/>
  <c r="AN149" i="54"/>
  <c r="AO149" i="54" s="1"/>
  <c r="AN148" i="54"/>
  <c r="AO148" i="54" s="1"/>
  <c r="AN147" i="54"/>
  <c r="AO147" i="54" s="1"/>
  <c r="AN146" i="54"/>
  <c r="AO146" i="54" s="1"/>
  <c r="BK135" i="54"/>
  <c r="FU135" i="54"/>
  <c r="BY64" i="54"/>
  <c r="EX156" i="54"/>
  <c r="EY156" i="54" s="1"/>
  <c r="EX155" i="54"/>
  <c r="EX154" i="54"/>
  <c r="EX153" i="54"/>
  <c r="EX149" i="54"/>
  <c r="EY149" i="54" s="1"/>
  <c r="EX148" i="54"/>
  <c r="EX147" i="54"/>
  <c r="EX146" i="54"/>
  <c r="CI135" i="54"/>
  <c r="U29" i="54"/>
  <c r="AE36" i="54"/>
  <c r="Z44" i="54"/>
  <c r="AJ24" i="54"/>
  <c r="Z23" i="54"/>
  <c r="AJ29" i="54"/>
  <c r="U35" i="54"/>
  <c r="U43" i="54"/>
  <c r="Z37" i="54"/>
  <c r="AE23" i="54"/>
  <c r="AJ28" i="54"/>
  <c r="U37" i="54"/>
  <c r="U46" i="54"/>
  <c r="AJ22" i="54"/>
  <c r="AJ26" i="54"/>
  <c r="AJ30" i="54"/>
  <c r="Z34" i="54"/>
  <c r="Z38" i="54"/>
  <c r="Z42" i="54"/>
  <c r="U48" i="54"/>
  <c r="AE22" i="54"/>
  <c r="AE26" i="54"/>
  <c r="AE30" i="54"/>
  <c r="U34" i="54"/>
  <c r="U38" i="54"/>
  <c r="U42" i="54"/>
  <c r="Z48" i="54"/>
  <c r="AJ46" i="54"/>
  <c r="AJ50" i="54"/>
  <c r="AE46" i="54"/>
  <c r="AE50" i="54"/>
  <c r="ES64" i="54"/>
  <c r="DZ156" i="54"/>
  <c r="DZ155" i="54"/>
  <c r="DZ154" i="54"/>
  <c r="DZ153" i="54"/>
  <c r="DZ149" i="54"/>
  <c r="DZ148" i="54"/>
  <c r="DZ147" i="54"/>
  <c r="DZ146" i="54"/>
  <c r="BG64" i="54"/>
  <c r="F192" i="54"/>
  <c r="B135" i="54"/>
  <c r="AO22" i="54"/>
  <c r="L22" i="54"/>
  <c r="M22" i="54"/>
  <c r="AG135" i="54"/>
  <c r="W64" i="54"/>
  <c r="Q64" i="54"/>
  <c r="DB156" i="54"/>
  <c r="DB155" i="54"/>
  <c r="DB154" i="54"/>
  <c r="DB153" i="54"/>
  <c r="DB149" i="54"/>
  <c r="DB148" i="54"/>
  <c r="DB147" i="54"/>
  <c r="DB146" i="54"/>
  <c r="P156" i="54"/>
  <c r="Q156" i="54" s="1"/>
  <c r="P155" i="54"/>
  <c r="Q155" i="54" s="1"/>
  <c r="P154" i="54"/>
  <c r="Q154" i="54" s="1"/>
  <c r="P153" i="54"/>
  <c r="Q153" i="54" s="1"/>
  <c r="P149" i="54"/>
  <c r="Q149" i="54" s="1"/>
  <c r="P148" i="54"/>
  <c r="Q148" i="54" s="1"/>
  <c r="P147" i="54"/>
  <c r="Q147" i="54" s="1"/>
  <c r="P146" i="54"/>
  <c r="Q146" i="54" s="1"/>
  <c r="BL156" i="54"/>
  <c r="BM156" i="54" s="1"/>
  <c r="BL155" i="54"/>
  <c r="BM155" i="54" s="1"/>
  <c r="BL154" i="54"/>
  <c r="BM154" i="54" s="1"/>
  <c r="BL153" i="54"/>
  <c r="BM153" i="54" s="1"/>
  <c r="BL149" i="54"/>
  <c r="BM149" i="54" s="1"/>
  <c r="BL148" i="54"/>
  <c r="BM148" i="54" s="1"/>
  <c r="BL147" i="54"/>
  <c r="BM147" i="54" s="1"/>
  <c r="BL146" i="54"/>
  <c r="BM146" i="54" s="1"/>
  <c r="FV156" i="54"/>
  <c r="FV155" i="54"/>
  <c r="FV154" i="54"/>
  <c r="FV153" i="54"/>
  <c r="FV149" i="54"/>
  <c r="FV148" i="54"/>
  <c r="FV147" i="54"/>
  <c r="FV146" i="54"/>
  <c r="FQ64" i="54"/>
  <c r="EW135" i="54"/>
  <c r="CJ156" i="54"/>
  <c r="CK156" i="54" s="1"/>
  <c r="CJ155" i="54"/>
  <c r="CK155" i="54" s="1"/>
  <c r="CJ154" i="54"/>
  <c r="CK154" i="54" s="1"/>
  <c r="CJ153" i="54"/>
  <c r="CK153" i="54" s="1"/>
  <c r="CJ149" i="54"/>
  <c r="CK149" i="54" s="1"/>
  <c r="CJ148" i="54"/>
  <c r="CK148" i="54" s="1"/>
  <c r="CJ147" i="54"/>
  <c r="CK147" i="54" s="1"/>
  <c r="CJ146" i="54"/>
  <c r="CK146" i="54" s="1"/>
  <c r="Z35" i="54"/>
  <c r="AE29" i="54"/>
  <c r="AJ33" i="54"/>
  <c r="AJ37" i="54"/>
  <c r="AJ41" i="54"/>
  <c r="Z46" i="54"/>
  <c r="Z25" i="54"/>
  <c r="Z29" i="54"/>
  <c r="AE37" i="54"/>
  <c r="AE45" i="54"/>
  <c r="Z45" i="54"/>
  <c r="U45" i="54"/>
  <c r="BS64" i="54"/>
  <c r="DI64" i="54"/>
  <c r="EY64" i="54"/>
  <c r="E64" i="54"/>
  <c r="E194" i="54"/>
  <c r="AQ24" i="54"/>
  <c r="E198" i="54"/>
  <c r="AQ28" i="54"/>
  <c r="CU135" i="54"/>
  <c r="DH156" i="54"/>
  <c r="DI156" i="54" s="1"/>
  <c r="DH155" i="54"/>
  <c r="DI155" i="54" s="1"/>
  <c r="DH154" i="54"/>
  <c r="DI154" i="54" s="1"/>
  <c r="DH153" i="54"/>
  <c r="DI153" i="54" s="1"/>
  <c r="DH149" i="54"/>
  <c r="DI149" i="54" s="1"/>
  <c r="DH148" i="54"/>
  <c r="DI148" i="54" s="1"/>
  <c r="DH147" i="54"/>
  <c r="DI147" i="54" s="1"/>
  <c r="DH146" i="54"/>
  <c r="DI146" i="54" s="1"/>
  <c r="FW64" i="54"/>
  <c r="EG64" i="54"/>
  <c r="K64" i="54"/>
  <c r="AE31" i="54"/>
  <c r="Z39" i="54"/>
  <c r="AE49" i="54"/>
  <c r="AE34" i="54"/>
  <c r="U25" i="54"/>
  <c r="U30" i="54"/>
  <c r="AJ36" i="54"/>
  <c r="AE47" i="54"/>
  <c r="AE42" i="54"/>
  <c r="AE24" i="54"/>
  <c r="Z30" i="54"/>
  <c r="AJ38" i="54"/>
  <c r="AJ47" i="54"/>
  <c r="U23" i="54"/>
  <c r="U27" i="54"/>
  <c r="U31" i="54"/>
  <c r="AJ35" i="54"/>
  <c r="AJ39" i="54"/>
  <c r="AJ43" i="54"/>
  <c r="AJ49" i="54"/>
  <c r="AJ23" i="54"/>
  <c r="AJ27" i="54"/>
  <c r="AJ31" i="54"/>
  <c r="AE35" i="54"/>
  <c r="AE39" i="54"/>
  <c r="AE43" i="54"/>
  <c r="U50" i="54"/>
  <c r="Z47" i="54"/>
  <c r="Z51" i="54"/>
  <c r="U47" i="54"/>
  <c r="U51" i="54"/>
  <c r="EF156" i="54"/>
  <c r="EG156" i="54" s="1"/>
  <c r="EF155" i="54"/>
  <c r="EG155" i="54" s="1"/>
  <c r="EF154" i="54"/>
  <c r="EG154" i="54" s="1"/>
  <c r="EF153" i="54"/>
  <c r="EG153" i="54" s="1"/>
  <c r="EF149" i="54"/>
  <c r="EG149" i="54" s="1"/>
  <c r="EF148" i="54"/>
  <c r="EG148" i="54" s="1"/>
  <c r="EF147" i="54"/>
  <c r="EG147" i="54" s="1"/>
  <c r="EF146" i="54"/>
  <c r="EG146" i="54" s="1"/>
  <c r="BA64" i="54"/>
  <c r="E197" i="54"/>
  <c r="AQ27" i="54"/>
  <c r="F196" i="54"/>
  <c r="Z135" i="54"/>
  <c r="AO26" i="54"/>
  <c r="L26" i="54"/>
  <c r="M26" i="54"/>
  <c r="BR156" i="54"/>
  <c r="BS156" i="54" s="1"/>
  <c r="BR155" i="54"/>
  <c r="BS155" i="54" s="1"/>
  <c r="BR154" i="54"/>
  <c r="BS154" i="54" s="1"/>
  <c r="BR153" i="54"/>
  <c r="BS153" i="54" s="1"/>
  <c r="BR149" i="54"/>
  <c r="BS149" i="54" s="1"/>
  <c r="BR148" i="54"/>
  <c r="BS148" i="54" s="1"/>
  <c r="BR147" i="54"/>
  <c r="BS147" i="54" s="1"/>
  <c r="BR146" i="54"/>
  <c r="BS146" i="54" s="1"/>
  <c r="AH156" i="54"/>
  <c r="AI156" i="54" s="1"/>
  <c r="AH155" i="54"/>
  <c r="AI155" i="54" s="1"/>
  <c r="AH154" i="54"/>
  <c r="AI154" i="54" s="1"/>
  <c r="AH153" i="54"/>
  <c r="AI153" i="54" s="1"/>
  <c r="AH148" i="54"/>
  <c r="AI148" i="54" s="1"/>
  <c r="AH147" i="54"/>
  <c r="AI147" i="54" s="1"/>
  <c r="AH146" i="54"/>
  <c r="AI146" i="54" s="1"/>
  <c r="AH149" i="54"/>
  <c r="AI149" i="54" s="1"/>
  <c r="Z31" i="54"/>
  <c r="U26" i="54"/>
  <c r="Z43" i="54"/>
  <c r="AE25" i="54"/>
  <c r="AE33" i="54"/>
  <c r="AE41" i="54"/>
  <c r="Z49" i="54"/>
  <c r="U49" i="54"/>
  <c r="EE135" i="54"/>
  <c r="ER156" i="54"/>
  <c r="ER155" i="54"/>
  <c r="ER154" i="54"/>
  <c r="ER153" i="54"/>
  <c r="ER149" i="54"/>
  <c r="ER148" i="54"/>
  <c r="ER147" i="54"/>
  <c r="ER146" i="54"/>
  <c r="DO64" i="54"/>
  <c r="AI64" i="54"/>
  <c r="DA135" i="54"/>
  <c r="FI135" i="54"/>
  <c r="AM135" i="54"/>
  <c r="CV156" i="54"/>
  <c r="CV155" i="54"/>
  <c r="CV154" i="54"/>
  <c r="CV153" i="54"/>
  <c r="CV148" i="54"/>
  <c r="CV147" i="54"/>
  <c r="CV146" i="54"/>
  <c r="CV149" i="54"/>
  <c r="DG135" i="54"/>
  <c r="CQ64" i="54"/>
  <c r="FE64" i="54"/>
  <c r="Z22" i="54"/>
  <c r="U33" i="54"/>
  <c r="U41" i="54"/>
  <c r="U39" i="54"/>
  <c r="AE27" i="54"/>
  <c r="AE32" i="54"/>
  <c r="AE38" i="54"/>
  <c r="Z26" i="54"/>
  <c r="AJ45" i="54"/>
  <c r="AJ25" i="54"/>
  <c r="AJ32" i="54"/>
  <c r="AE40" i="54"/>
  <c r="Z50" i="54"/>
  <c r="Z24" i="54"/>
  <c r="Z28" i="54"/>
  <c r="Z32" i="54"/>
  <c r="Z36" i="54"/>
  <c r="Z40" i="54"/>
  <c r="AJ44" i="54"/>
  <c r="AE51" i="54"/>
  <c r="U24" i="54"/>
  <c r="U28" i="54"/>
  <c r="U32" i="54"/>
  <c r="U36" i="54"/>
  <c r="U40" i="54"/>
  <c r="U44" i="54"/>
  <c r="AJ51" i="54"/>
  <c r="AJ48" i="54"/>
  <c r="AE44" i="54"/>
  <c r="EQ135" i="54"/>
  <c r="FK64" i="54"/>
  <c r="EA64" i="54"/>
  <c r="V156" i="54"/>
  <c r="W156" i="54" s="1"/>
  <c r="V155" i="54"/>
  <c r="W155" i="54" s="1"/>
  <c r="V154" i="54"/>
  <c r="W154" i="54" s="1"/>
  <c r="V153" i="54"/>
  <c r="W153" i="54" s="1"/>
  <c r="V149" i="54"/>
  <c r="W149" i="54" s="1"/>
  <c r="V148" i="54"/>
  <c r="W148" i="54" s="1"/>
  <c r="V147" i="54"/>
  <c r="W147" i="54" s="1"/>
  <c r="V146" i="54"/>
  <c r="W146" i="54" s="1"/>
  <c r="F200" i="54"/>
  <c r="AX135" i="54"/>
  <c r="L30" i="54"/>
  <c r="AO30" i="54"/>
  <c r="M30" i="54"/>
  <c r="I135" i="54"/>
  <c r="BE135" i="54"/>
  <c r="EL153" i="54"/>
  <c r="EM153" i="54" s="1"/>
  <c r="E195" i="54"/>
  <c r="AQ25" i="54"/>
  <c r="E199" i="54"/>
  <c r="AQ29" i="54"/>
  <c r="BW135" i="54"/>
  <c r="DS135" i="54"/>
  <c r="FJ91" i="52"/>
  <c r="FJ99" i="52"/>
  <c r="FK165" i="52"/>
  <c r="FJ92" i="52"/>
  <c r="FK161" i="52"/>
  <c r="FK166" i="52"/>
  <c r="FJ97" i="52"/>
  <c r="FK162" i="52"/>
  <c r="FQ75" i="53"/>
  <c r="E199" i="53"/>
  <c r="AQ29" i="53"/>
  <c r="AZ61" i="36" s="1"/>
  <c r="EG167" i="53"/>
  <c r="EG163" i="53"/>
  <c r="EG162" i="53"/>
  <c r="EG161" i="53"/>
  <c r="EG166" i="53"/>
  <c r="EG165" i="53"/>
  <c r="EF99" i="53"/>
  <c r="EF98" i="53"/>
  <c r="EF97" i="53"/>
  <c r="EF92" i="53"/>
  <c r="EF91" i="53"/>
  <c r="EF90" i="53"/>
  <c r="BR156" i="53"/>
  <c r="BS156" i="53" s="1"/>
  <c r="BR155" i="53"/>
  <c r="BS155" i="53" s="1"/>
  <c r="BR154" i="53"/>
  <c r="BS154" i="53" s="1"/>
  <c r="BR153" i="53"/>
  <c r="BS153" i="53" s="1"/>
  <c r="BR149" i="53"/>
  <c r="BS149" i="53" s="1"/>
  <c r="BR148" i="53"/>
  <c r="BS148" i="53" s="1"/>
  <c r="BR147" i="53"/>
  <c r="BS147" i="53" s="1"/>
  <c r="BR146" i="53"/>
  <c r="BS146" i="53" s="1"/>
  <c r="CD156" i="53"/>
  <c r="CE156" i="53" s="1"/>
  <c r="CD155" i="53"/>
  <c r="CE155" i="53" s="1"/>
  <c r="CD154" i="53"/>
  <c r="CE154" i="53" s="1"/>
  <c r="CD153" i="53"/>
  <c r="CE153" i="53" s="1"/>
  <c r="CD149" i="53"/>
  <c r="CE149" i="53" s="1"/>
  <c r="CD148" i="53"/>
  <c r="CE148" i="53" s="1"/>
  <c r="CD147" i="53"/>
  <c r="CE147" i="53" s="1"/>
  <c r="CD146" i="53"/>
  <c r="CE146" i="53" s="1"/>
  <c r="CP156" i="53"/>
  <c r="CQ156" i="53" s="1"/>
  <c r="CP155" i="53"/>
  <c r="CQ155" i="53" s="1"/>
  <c r="CP154" i="53"/>
  <c r="CQ154" i="53" s="1"/>
  <c r="CP153" i="53"/>
  <c r="CQ153" i="53" s="1"/>
  <c r="CP149" i="53"/>
  <c r="CQ149" i="53" s="1"/>
  <c r="CP148" i="53"/>
  <c r="CQ148" i="53" s="1"/>
  <c r="CP147" i="53"/>
  <c r="CQ147" i="53" s="1"/>
  <c r="CP146" i="53"/>
  <c r="CQ146" i="53" s="1"/>
  <c r="DB156" i="53"/>
  <c r="DC156" i="53" s="1"/>
  <c r="DB155" i="53"/>
  <c r="DC155" i="53" s="1"/>
  <c r="DB154" i="53"/>
  <c r="DC154" i="53" s="1"/>
  <c r="DB153" i="53"/>
  <c r="DC153" i="53" s="1"/>
  <c r="DB149" i="53"/>
  <c r="DC149" i="53" s="1"/>
  <c r="DB148" i="53"/>
  <c r="DC148" i="53" s="1"/>
  <c r="DB147" i="53"/>
  <c r="DC147" i="53" s="1"/>
  <c r="DB146" i="53"/>
  <c r="DC146" i="53" s="1"/>
  <c r="DN156" i="53"/>
  <c r="DO156" i="53" s="1"/>
  <c r="DN155" i="53"/>
  <c r="DO155" i="53" s="1"/>
  <c r="DN154" i="53"/>
  <c r="DO154" i="53" s="1"/>
  <c r="DN153" i="53"/>
  <c r="DO153" i="53" s="1"/>
  <c r="DN149" i="53"/>
  <c r="DO149" i="53" s="1"/>
  <c r="DN148" i="53"/>
  <c r="DO148" i="53" s="1"/>
  <c r="DN147" i="53"/>
  <c r="DO147" i="53" s="1"/>
  <c r="DN146" i="53"/>
  <c r="DO146" i="53" s="1"/>
  <c r="FO82" i="53"/>
  <c r="EX156" i="53"/>
  <c r="EY156" i="53" s="1"/>
  <c r="EX155" i="53"/>
  <c r="EY155" i="53" s="1"/>
  <c r="EX154" i="53"/>
  <c r="EY154" i="53" s="1"/>
  <c r="EX153" i="53"/>
  <c r="EY153" i="53" s="1"/>
  <c r="EX149" i="53"/>
  <c r="EY149" i="53" s="1"/>
  <c r="EX148" i="53"/>
  <c r="EY148" i="53" s="1"/>
  <c r="EX147" i="53"/>
  <c r="EY147" i="53" s="1"/>
  <c r="EX146" i="53"/>
  <c r="EY146" i="53" s="1"/>
  <c r="BW135" i="53"/>
  <c r="DT70" i="53"/>
  <c r="DU70" i="53" s="1"/>
  <c r="DZ70" i="53"/>
  <c r="O135" i="53"/>
  <c r="DO73" i="53"/>
  <c r="FC82" i="53"/>
  <c r="FC80" i="53"/>
  <c r="FE64" i="53"/>
  <c r="FW74" i="53"/>
  <c r="EA74" i="53"/>
  <c r="EK82" i="53"/>
  <c r="ES167" i="53"/>
  <c r="ES163" i="53"/>
  <c r="ES162" i="53"/>
  <c r="ES161" i="53"/>
  <c r="ES165" i="53"/>
  <c r="ES166" i="53"/>
  <c r="ER99" i="53"/>
  <c r="ER98" i="53"/>
  <c r="ER97" i="53"/>
  <c r="ER92" i="53"/>
  <c r="ER91" i="53"/>
  <c r="ER90" i="53"/>
  <c r="AZ156" i="53"/>
  <c r="AZ155" i="53"/>
  <c r="AZ154" i="53"/>
  <c r="AZ153" i="53"/>
  <c r="AZ149" i="53"/>
  <c r="AZ148" i="53"/>
  <c r="AZ147" i="53"/>
  <c r="AZ146" i="53"/>
  <c r="FD70" i="53"/>
  <c r="FC83" i="53"/>
  <c r="FC81" i="53"/>
  <c r="AE25" i="53"/>
  <c r="AE29" i="53"/>
  <c r="U33" i="53"/>
  <c r="U37" i="53"/>
  <c r="Z41" i="53"/>
  <c r="Z45" i="53"/>
  <c r="Z49" i="53"/>
  <c r="AE24" i="53"/>
  <c r="AE28" i="53"/>
  <c r="Z32" i="53"/>
  <c r="Z36" i="53"/>
  <c r="AB18" i="53" s="1"/>
  <c r="Z40" i="53"/>
  <c r="AJ48" i="53"/>
  <c r="AJ43" i="53"/>
  <c r="AJ47" i="53"/>
  <c r="AJ51" i="53"/>
  <c r="BS64" i="53"/>
  <c r="AO64" i="53"/>
  <c r="E64" i="53"/>
  <c r="EH77" i="53"/>
  <c r="D156" i="53"/>
  <c r="E156" i="53" s="1"/>
  <c r="D155" i="53"/>
  <c r="E155" i="53" s="1"/>
  <c r="D154" i="53"/>
  <c r="E154" i="53" s="1"/>
  <c r="D153" i="53"/>
  <c r="E153" i="53" s="1"/>
  <c r="D149" i="53"/>
  <c r="E149" i="53" s="1"/>
  <c r="D148" i="53"/>
  <c r="E148" i="53" s="1"/>
  <c r="D147" i="53"/>
  <c r="E147" i="53" s="1"/>
  <c r="D146" i="53"/>
  <c r="E146" i="53" s="1"/>
  <c r="CU135" i="53"/>
  <c r="V156" i="53"/>
  <c r="W156" i="53" s="1"/>
  <c r="V155" i="53"/>
  <c r="W155" i="53" s="1"/>
  <c r="V154" i="53"/>
  <c r="W154" i="53" s="1"/>
  <c r="V153" i="53"/>
  <c r="W153" i="53" s="1"/>
  <c r="V149" i="53"/>
  <c r="W149" i="53" s="1"/>
  <c r="V148" i="53"/>
  <c r="W148" i="53" s="1"/>
  <c r="V147" i="53"/>
  <c r="W147" i="53" s="1"/>
  <c r="V146" i="53"/>
  <c r="W146" i="53" s="1"/>
  <c r="DS135" i="53"/>
  <c r="FP70" i="53"/>
  <c r="FV70" i="53"/>
  <c r="FW70" i="53" s="1"/>
  <c r="EF70" i="53"/>
  <c r="DH70" i="53"/>
  <c r="DI70" i="53" s="1"/>
  <c r="EE83" i="53"/>
  <c r="EE81" i="53"/>
  <c r="E193" i="53"/>
  <c r="AQ23" i="53"/>
  <c r="AZ55" i="36" s="1"/>
  <c r="E197" i="53"/>
  <c r="AQ27" i="53"/>
  <c r="AZ59" i="36" s="1"/>
  <c r="E201" i="53"/>
  <c r="AQ31" i="53"/>
  <c r="AZ63" i="36" s="1"/>
  <c r="FK74" i="53"/>
  <c r="EE135" i="53"/>
  <c r="FI80" i="53"/>
  <c r="BF156" i="53"/>
  <c r="BG156" i="53" s="1"/>
  <c r="BF155" i="53"/>
  <c r="BG155" i="53" s="1"/>
  <c r="BF154" i="53"/>
  <c r="BG154" i="53" s="1"/>
  <c r="BF153" i="53"/>
  <c r="BG153" i="53" s="1"/>
  <c r="BF149" i="53"/>
  <c r="BG149" i="53" s="1"/>
  <c r="BF148" i="53"/>
  <c r="BG148" i="53" s="1"/>
  <c r="BF147" i="53"/>
  <c r="BG147" i="53" s="1"/>
  <c r="BF146" i="53"/>
  <c r="BG146" i="53" s="1"/>
  <c r="FD156" i="53"/>
  <c r="FE156" i="53" s="1"/>
  <c r="FD155" i="53"/>
  <c r="FE155" i="53" s="1"/>
  <c r="FD154" i="53"/>
  <c r="FE154" i="53" s="1"/>
  <c r="FD153" i="53"/>
  <c r="FE153" i="53" s="1"/>
  <c r="FD149" i="53"/>
  <c r="FE149" i="53" s="1"/>
  <c r="FF149" i="53" s="1"/>
  <c r="FD148" i="53"/>
  <c r="FE148" i="53" s="1"/>
  <c r="FD147" i="53"/>
  <c r="FE147" i="53" s="1"/>
  <c r="FF147" i="53" s="1"/>
  <c r="FD146" i="53"/>
  <c r="FE146" i="53" s="1"/>
  <c r="FF146" i="53" s="1"/>
  <c r="AA135" i="53"/>
  <c r="EA167" i="53"/>
  <c r="EA166" i="53"/>
  <c r="EA165" i="53"/>
  <c r="EA163" i="53"/>
  <c r="EA162" i="53"/>
  <c r="EA161" i="53"/>
  <c r="DZ99" i="53"/>
  <c r="DZ97" i="53"/>
  <c r="DZ92" i="53"/>
  <c r="DZ90" i="53"/>
  <c r="DZ98" i="53"/>
  <c r="DZ91" i="53"/>
  <c r="DY83" i="53"/>
  <c r="DY81" i="53"/>
  <c r="CE64" i="53"/>
  <c r="FJ156" i="53"/>
  <c r="FK156" i="53" s="1"/>
  <c r="FJ155" i="53"/>
  <c r="FK155" i="53" s="1"/>
  <c r="FJ154" i="53"/>
  <c r="FK154" i="53" s="1"/>
  <c r="FJ153" i="53"/>
  <c r="FK153" i="53" s="1"/>
  <c r="FJ149" i="53"/>
  <c r="FK149" i="53" s="1"/>
  <c r="FJ148" i="53"/>
  <c r="FK148" i="53" s="1"/>
  <c r="FJ147" i="53"/>
  <c r="FK147" i="53" s="1"/>
  <c r="FJ146" i="53"/>
  <c r="FK146" i="53" s="1"/>
  <c r="BA64" i="53"/>
  <c r="FQ167" i="53"/>
  <c r="FQ163" i="53"/>
  <c r="FQ162" i="53"/>
  <c r="FQ161" i="53"/>
  <c r="FQ165" i="53"/>
  <c r="FQ166" i="53"/>
  <c r="FP99" i="53"/>
  <c r="FP98" i="53"/>
  <c r="FP97" i="53"/>
  <c r="FP92" i="53"/>
  <c r="FP91" i="53"/>
  <c r="FP90" i="53"/>
  <c r="DI167" i="53"/>
  <c r="DI163" i="53"/>
  <c r="DI162" i="53"/>
  <c r="DI161" i="53"/>
  <c r="DI166" i="53"/>
  <c r="DI165" i="53"/>
  <c r="DH99" i="53"/>
  <c r="DH98" i="53"/>
  <c r="DH97" i="53"/>
  <c r="DH92" i="53"/>
  <c r="DH91" i="53"/>
  <c r="DH90" i="53"/>
  <c r="BX156" i="53"/>
  <c r="BX155" i="53"/>
  <c r="BX154" i="53"/>
  <c r="BX153" i="53"/>
  <c r="BX149" i="53"/>
  <c r="BX148" i="53"/>
  <c r="BX147" i="53"/>
  <c r="BX146" i="53"/>
  <c r="DO76" i="53"/>
  <c r="DZ156" i="53"/>
  <c r="EA156" i="53" s="1"/>
  <c r="DZ155" i="53"/>
  <c r="EA155" i="53" s="1"/>
  <c r="DZ154" i="53"/>
  <c r="EA154" i="53" s="1"/>
  <c r="DZ153" i="53"/>
  <c r="EA153" i="53" s="1"/>
  <c r="DZ149" i="53"/>
  <c r="EA149" i="53" s="1"/>
  <c r="DZ148" i="53"/>
  <c r="EA148" i="53" s="1"/>
  <c r="DZ147" i="53"/>
  <c r="EA147" i="53" s="1"/>
  <c r="DZ146" i="53"/>
  <c r="EA146" i="53" s="1"/>
  <c r="EQ83" i="53"/>
  <c r="EQ81" i="53"/>
  <c r="BM64" i="53"/>
  <c r="FI135" i="53"/>
  <c r="EL156" i="53"/>
  <c r="EM156" i="53" s="1"/>
  <c r="EL155" i="53"/>
  <c r="EM155" i="53" s="1"/>
  <c r="EL154" i="53"/>
  <c r="EM154" i="53" s="1"/>
  <c r="EL153" i="53"/>
  <c r="EM153" i="53" s="1"/>
  <c r="EL149" i="53"/>
  <c r="EM149" i="53" s="1"/>
  <c r="EL148" i="53"/>
  <c r="EM148" i="53" s="1"/>
  <c r="EL147" i="53"/>
  <c r="EM147" i="53" s="1"/>
  <c r="EL146" i="53"/>
  <c r="EM146" i="53" s="1"/>
  <c r="EN146" i="53" s="1"/>
  <c r="CW167" i="53"/>
  <c r="CW163" i="53"/>
  <c r="CW162" i="53"/>
  <c r="CW161" i="53"/>
  <c r="CW165" i="53"/>
  <c r="CW166" i="53"/>
  <c r="CV99" i="53"/>
  <c r="CV98" i="53"/>
  <c r="CV97" i="53"/>
  <c r="CV92" i="53"/>
  <c r="CV91" i="53"/>
  <c r="CV90" i="53"/>
  <c r="DC167" i="53"/>
  <c r="DC166" i="53"/>
  <c r="DC165" i="53"/>
  <c r="DC163" i="53"/>
  <c r="DC162" i="53"/>
  <c r="DC161" i="53"/>
  <c r="DB99" i="53"/>
  <c r="DB97" i="53"/>
  <c r="DB92" i="53"/>
  <c r="DB90" i="53"/>
  <c r="DB98" i="53"/>
  <c r="DB91" i="53"/>
  <c r="FK167" i="53"/>
  <c r="FK166" i="53"/>
  <c r="FK165" i="53"/>
  <c r="FK163" i="53"/>
  <c r="FK162" i="53"/>
  <c r="FK161" i="53"/>
  <c r="FJ98" i="53"/>
  <c r="FJ91" i="53"/>
  <c r="FJ99" i="53"/>
  <c r="FJ97" i="53"/>
  <c r="FJ92" i="53"/>
  <c r="FJ90" i="53"/>
  <c r="U41" i="53"/>
  <c r="AE35" i="53"/>
  <c r="Z47" i="53"/>
  <c r="U24" i="53"/>
  <c r="U28" i="53"/>
  <c r="AJ32" i="53"/>
  <c r="AJ36" i="53"/>
  <c r="AL18" i="53" s="1"/>
  <c r="AJ40" i="53"/>
  <c r="AE48" i="53"/>
  <c r="Z22" i="53"/>
  <c r="Z26" i="53"/>
  <c r="Z30" i="53"/>
  <c r="AE34" i="53"/>
  <c r="AE38" i="53"/>
  <c r="U42" i="53"/>
  <c r="U46" i="53"/>
  <c r="Z25" i="53"/>
  <c r="Z29" i="53"/>
  <c r="AJ33" i="53"/>
  <c r="AJ37" i="53"/>
  <c r="AE42" i="53"/>
  <c r="U51" i="53"/>
  <c r="Z44" i="53"/>
  <c r="Z48" i="53"/>
  <c r="AE49" i="53"/>
  <c r="FV156" i="53"/>
  <c r="FW156" i="53" s="1"/>
  <c r="FV155" i="53"/>
  <c r="FW155" i="53" s="1"/>
  <c r="FV154" i="53"/>
  <c r="FW154" i="53" s="1"/>
  <c r="FV153" i="53"/>
  <c r="FW153" i="53" s="1"/>
  <c r="FV149" i="53"/>
  <c r="FW149" i="53" s="1"/>
  <c r="FV148" i="53"/>
  <c r="FW148" i="53" s="1"/>
  <c r="FV147" i="53"/>
  <c r="FW147" i="53" s="1"/>
  <c r="FV146" i="53"/>
  <c r="FW146" i="53" s="1"/>
  <c r="EY64" i="53"/>
  <c r="EW82" i="53"/>
  <c r="EW80" i="53"/>
  <c r="ES76" i="53"/>
  <c r="ET149" i="53" s="1"/>
  <c r="E196" i="53"/>
  <c r="AQ26" i="53"/>
  <c r="AZ58" i="36" s="1"/>
  <c r="CU82" i="53"/>
  <c r="CU80" i="53"/>
  <c r="CW64" i="53"/>
  <c r="AU155" i="53"/>
  <c r="AU148" i="53"/>
  <c r="AU156" i="53"/>
  <c r="AU149" i="53"/>
  <c r="F194" i="53"/>
  <c r="N135" i="53"/>
  <c r="AO24" i="53"/>
  <c r="AX56" i="36" s="1"/>
  <c r="L24" i="53"/>
  <c r="FO135" i="53"/>
  <c r="AH156" i="53"/>
  <c r="AI156" i="53" s="1"/>
  <c r="AH155" i="53"/>
  <c r="AI155" i="53" s="1"/>
  <c r="AH154" i="53"/>
  <c r="AI154" i="53" s="1"/>
  <c r="AH153" i="53"/>
  <c r="AI153" i="53" s="1"/>
  <c r="AH149" i="53"/>
  <c r="AI149" i="53" s="1"/>
  <c r="AH148" i="53"/>
  <c r="AI148" i="53" s="1"/>
  <c r="AH147" i="53"/>
  <c r="AI147" i="53" s="1"/>
  <c r="AH146" i="53"/>
  <c r="AI146" i="53" s="1"/>
  <c r="CV156" i="53"/>
  <c r="CW156" i="53" s="1"/>
  <c r="CV155" i="53"/>
  <c r="CW155" i="53" s="1"/>
  <c r="CV154" i="53"/>
  <c r="CW154" i="53" s="1"/>
  <c r="CV153" i="53"/>
  <c r="CW153" i="53" s="1"/>
  <c r="CV149" i="53"/>
  <c r="CW149" i="53" s="1"/>
  <c r="CV148" i="53"/>
  <c r="CW148" i="53" s="1"/>
  <c r="CV147" i="53"/>
  <c r="CW147" i="53" s="1"/>
  <c r="CV146" i="53"/>
  <c r="CW146" i="53" s="1"/>
  <c r="DT156" i="53"/>
  <c r="DU156" i="53" s="1"/>
  <c r="DT155" i="53"/>
  <c r="DU155" i="53" s="1"/>
  <c r="DT154" i="53"/>
  <c r="DU154" i="53" s="1"/>
  <c r="DT153" i="53"/>
  <c r="DU153" i="53" s="1"/>
  <c r="DT149" i="53"/>
  <c r="DU149" i="53" s="1"/>
  <c r="DT148" i="53"/>
  <c r="DU148" i="53" s="1"/>
  <c r="DT147" i="53"/>
  <c r="DU147" i="53" s="1"/>
  <c r="DT146" i="53"/>
  <c r="DU146" i="53" s="1"/>
  <c r="DO167" i="53"/>
  <c r="DO166" i="53"/>
  <c r="DO165" i="53"/>
  <c r="DO163" i="53"/>
  <c r="DO162" i="53"/>
  <c r="DO161" i="53"/>
  <c r="DN98" i="53"/>
  <c r="DN91" i="53"/>
  <c r="DN99" i="53"/>
  <c r="DN97" i="53"/>
  <c r="DN92" i="53"/>
  <c r="DN90" i="53"/>
  <c r="DU75" i="53"/>
  <c r="DY80" i="53"/>
  <c r="BQ135" i="53"/>
  <c r="CO135" i="53"/>
  <c r="DM135" i="53"/>
  <c r="EF156" i="53"/>
  <c r="EG156" i="53" s="1"/>
  <c r="EF155" i="53"/>
  <c r="EG155" i="53" s="1"/>
  <c r="EF154" i="53"/>
  <c r="EG154" i="53" s="1"/>
  <c r="EF153" i="53"/>
  <c r="EG153" i="53" s="1"/>
  <c r="EF149" i="53"/>
  <c r="EG149" i="53" s="1"/>
  <c r="EH149" i="53" s="1"/>
  <c r="EF148" i="53"/>
  <c r="EG148" i="53" s="1"/>
  <c r="EH148" i="53" s="1"/>
  <c r="EF147" i="53"/>
  <c r="EG147" i="53" s="1"/>
  <c r="EH147" i="53" s="1"/>
  <c r="EF146" i="53"/>
  <c r="EG146" i="53" s="1"/>
  <c r="EH146" i="53" s="1"/>
  <c r="BE135" i="53"/>
  <c r="DA81" i="53"/>
  <c r="AB156" i="53"/>
  <c r="AC156" i="53" s="1"/>
  <c r="AB155" i="53"/>
  <c r="AC155" i="53" s="1"/>
  <c r="AB154" i="53"/>
  <c r="AC154" i="53" s="1"/>
  <c r="AB153" i="53"/>
  <c r="AC153" i="53" s="1"/>
  <c r="AB149" i="53"/>
  <c r="AC149" i="53" s="1"/>
  <c r="AB148" i="53"/>
  <c r="AC148" i="53" s="1"/>
  <c r="AB147" i="53"/>
  <c r="AC147" i="53" s="1"/>
  <c r="AB146" i="53"/>
  <c r="AC146" i="53" s="1"/>
  <c r="DU167" i="53"/>
  <c r="DU163" i="53"/>
  <c r="DU162" i="53"/>
  <c r="DU161" i="53"/>
  <c r="DU165" i="53"/>
  <c r="DU166" i="53"/>
  <c r="DT99" i="53"/>
  <c r="DT98" i="53"/>
  <c r="DT97" i="53"/>
  <c r="DT92" i="53"/>
  <c r="DT91" i="53"/>
  <c r="DT90" i="53"/>
  <c r="AN156" i="53"/>
  <c r="AN155" i="53"/>
  <c r="AN154" i="53"/>
  <c r="AN153" i="53"/>
  <c r="AN149" i="53"/>
  <c r="AN148" i="53"/>
  <c r="AN147" i="53"/>
  <c r="AN146" i="53"/>
  <c r="FE167" i="53"/>
  <c r="FE163" i="53"/>
  <c r="FE162" i="53"/>
  <c r="FE161" i="53"/>
  <c r="FE166" i="53"/>
  <c r="FE165" i="53"/>
  <c r="FD99" i="53"/>
  <c r="FD98" i="53"/>
  <c r="FD97" i="53"/>
  <c r="FD92" i="53"/>
  <c r="FD91" i="53"/>
  <c r="FD90" i="53"/>
  <c r="EE82" i="53"/>
  <c r="EE80" i="53"/>
  <c r="EG64" i="53"/>
  <c r="E195" i="53"/>
  <c r="AQ25" i="53"/>
  <c r="AZ57" i="36" s="1"/>
  <c r="FW167" i="53"/>
  <c r="FW166" i="53"/>
  <c r="FW165" i="53"/>
  <c r="FW163" i="53"/>
  <c r="FW162" i="53"/>
  <c r="FW161" i="53"/>
  <c r="FV99" i="53"/>
  <c r="FV97" i="53"/>
  <c r="FV92" i="53"/>
  <c r="FV90" i="53"/>
  <c r="FV98" i="53"/>
  <c r="FV91" i="53"/>
  <c r="FU83" i="53"/>
  <c r="FU81" i="53"/>
  <c r="P156" i="53"/>
  <c r="P155" i="53"/>
  <c r="P154" i="53"/>
  <c r="P153" i="53"/>
  <c r="P149" i="53"/>
  <c r="P148" i="53"/>
  <c r="P147" i="53"/>
  <c r="P146" i="53"/>
  <c r="AM135" i="53"/>
  <c r="DY135" i="53"/>
  <c r="FU82" i="53"/>
  <c r="FU80" i="53"/>
  <c r="FW64" i="53"/>
  <c r="AU64" i="53"/>
  <c r="EY167" i="53"/>
  <c r="EY166" i="53"/>
  <c r="EY165" i="53"/>
  <c r="EY163" i="53"/>
  <c r="EY162" i="53"/>
  <c r="EY161" i="53"/>
  <c r="EX99" i="53"/>
  <c r="EX97" i="53"/>
  <c r="EX92" i="53"/>
  <c r="EX90" i="53"/>
  <c r="EX98" i="53"/>
  <c r="EX91" i="53"/>
  <c r="CV70" i="53"/>
  <c r="CW70" i="53" s="1"/>
  <c r="DB70" i="53"/>
  <c r="DC70" i="53" s="1"/>
  <c r="FJ70" i="53"/>
  <c r="FK70" i="53" s="1"/>
  <c r="FI83" i="53"/>
  <c r="FI81" i="53"/>
  <c r="AE37" i="53"/>
  <c r="AJ25" i="53"/>
  <c r="AJ29" i="53"/>
  <c r="Z33" i="53"/>
  <c r="Z37" i="53"/>
  <c r="AJ42" i="53"/>
  <c r="U49" i="53"/>
  <c r="U23" i="53"/>
  <c r="U27" i="53"/>
  <c r="U31" i="53"/>
  <c r="U35" i="53"/>
  <c r="U39" i="53"/>
  <c r="U43" i="53"/>
  <c r="U47" i="53"/>
  <c r="U22" i="53"/>
  <c r="U26" i="53"/>
  <c r="U30" i="53"/>
  <c r="Z34" i="53"/>
  <c r="Z38" i="53"/>
  <c r="AJ44" i="53"/>
  <c r="AJ41" i="53"/>
  <c r="AJ45" i="53"/>
  <c r="AJ49" i="53"/>
  <c r="FU135" i="53"/>
  <c r="BG64" i="53"/>
  <c r="EW83" i="53"/>
  <c r="EW81" i="53"/>
  <c r="EQ82" i="53"/>
  <c r="EQ80" i="53"/>
  <c r="ES64" i="53"/>
  <c r="FO83" i="53"/>
  <c r="FO81" i="53"/>
  <c r="F198" i="53"/>
  <c r="AL135" i="53"/>
  <c r="AO28" i="53"/>
  <c r="AX60" i="36" s="1"/>
  <c r="L28" i="53"/>
  <c r="FP156" i="53"/>
  <c r="FQ156" i="53" s="1"/>
  <c r="FP155" i="53"/>
  <c r="FQ155" i="53" s="1"/>
  <c r="FP154" i="53"/>
  <c r="FQ154" i="53" s="1"/>
  <c r="FP153" i="53"/>
  <c r="FQ153" i="53" s="1"/>
  <c r="FP149" i="53"/>
  <c r="FQ149" i="53" s="1"/>
  <c r="FP148" i="53"/>
  <c r="FQ148" i="53" s="1"/>
  <c r="FP147" i="53"/>
  <c r="FQ147" i="53" s="1"/>
  <c r="FP146" i="53"/>
  <c r="FQ146" i="53" s="1"/>
  <c r="AG135" i="53"/>
  <c r="U135" i="53"/>
  <c r="DN70" i="53"/>
  <c r="EK83" i="53"/>
  <c r="EK81" i="53"/>
  <c r="K156" i="53"/>
  <c r="K154" i="53"/>
  <c r="K149" i="53"/>
  <c r="K147" i="53"/>
  <c r="K146" i="53"/>
  <c r="K153" i="53"/>
  <c r="K148" i="53"/>
  <c r="K155" i="53"/>
  <c r="CW74" i="53"/>
  <c r="BY64" i="53"/>
  <c r="CQ64" i="53"/>
  <c r="FK64" i="53"/>
  <c r="EM167" i="53"/>
  <c r="EM166" i="53"/>
  <c r="EM165" i="53"/>
  <c r="EM163" i="53"/>
  <c r="EM162" i="53"/>
  <c r="EM161" i="53"/>
  <c r="EL98" i="53"/>
  <c r="EL91" i="53"/>
  <c r="EL99" i="53"/>
  <c r="EL97" i="53"/>
  <c r="EL92" i="53"/>
  <c r="EL90" i="53"/>
  <c r="BG64" i="52"/>
  <c r="ER156" i="52"/>
  <c r="ES156" i="52" s="1"/>
  <c r="ER154" i="52"/>
  <c r="ES154" i="52" s="1"/>
  <c r="ER149" i="52"/>
  <c r="ES149" i="52" s="1"/>
  <c r="ER147" i="52"/>
  <c r="ES147" i="52" s="1"/>
  <c r="ER146" i="52"/>
  <c r="ES146" i="52" s="1"/>
  <c r="ER155" i="52"/>
  <c r="ES155" i="52" s="1"/>
  <c r="ER153" i="52"/>
  <c r="ES153" i="52" s="1"/>
  <c r="ER148" i="52"/>
  <c r="ES148" i="52" s="1"/>
  <c r="BR155" i="52"/>
  <c r="BS155" i="52" s="1"/>
  <c r="BR153" i="52"/>
  <c r="BS153" i="52" s="1"/>
  <c r="BR148" i="52"/>
  <c r="BS148" i="52" s="1"/>
  <c r="BR147" i="52"/>
  <c r="BS147" i="52" s="1"/>
  <c r="BR146" i="52"/>
  <c r="BS146" i="52" s="1"/>
  <c r="BR156" i="52"/>
  <c r="BS156" i="52" s="1"/>
  <c r="BR149" i="52"/>
  <c r="BS149" i="52" s="1"/>
  <c r="BR154" i="52"/>
  <c r="BS154" i="52" s="1"/>
  <c r="FP156" i="52"/>
  <c r="FQ156" i="52" s="1"/>
  <c r="FP154" i="52"/>
  <c r="FQ154" i="52" s="1"/>
  <c r="FP149" i="52"/>
  <c r="FQ149" i="52" s="1"/>
  <c r="FP147" i="52"/>
  <c r="FQ147" i="52" s="1"/>
  <c r="FP146" i="52"/>
  <c r="FQ146" i="52" s="1"/>
  <c r="FP155" i="52"/>
  <c r="FQ155" i="52" s="1"/>
  <c r="FP153" i="52"/>
  <c r="FQ153" i="52" s="1"/>
  <c r="FP148" i="52"/>
  <c r="FQ148" i="52" s="1"/>
  <c r="FC83" i="52"/>
  <c r="FC81" i="52"/>
  <c r="FK64" i="52"/>
  <c r="FI82" i="52"/>
  <c r="FI80" i="52"/>
  <c r="CP155" i="52"/>
  <c r="CQ155" i="52" s="1"/>
  <c r="CP153" i="52"/>
  <c r="CQ153" i="52" s="1"/>
  <c r="CP148" i="52"/>
  <c r="CQ148" i="52" s="1"/>
  <c r="CP147" i="52"/>
  <c r="CQ147" i="52" s="1"/>
  <c r="CP146" i="52"/>
  <c r="CQ146" i="52" s="1"/>
  <c r="CP154" i="52"/>
  <c r="CQ154" i="52" s="1"/>
  <c r="CP149" i="52"/>
  <c r="CQ149" i="52" s="1"/>
  <c r="CP156" i="52"/>
  <c r="CQ156" i="52" s="1"/>
  <c r="CO135" i="52"/>
  <c r="FQ74" i="52"/>
  <c r="EE82" i="52"/>
  <c r="EE80" i="52"/>
  <c r="EG64" i="52"/>
  <c r="CI135" i="52"/>
  <c r="E193" i="52"/>
  <c r="AQ23" i="52"/>
  <c r="CT55" i="36" s="1"/>
  <c r="CS319" i="36" s="1"/>
  <c r="W64" i="52"/>
  <c r="CK64" i="52"/>
  <c r="N20" i="52"/>
  <c r="C135" i="52"/>
  <c r="DG135" i="52"/>
  <c r="FW64" i="52"/>
  <c r="FU82" i="52"/>
  <c r="FU80" i="52"/>
  <c r="O135" i="52"/>
  <c r="EQ82" i="52"/>
  <c r="EQ80" i="52"/>
  <c r="ES64" i="52"/>
  <c r="FQ64" i="52"/>
  <c r="FO82" i="52"/>
  <c r="FO80" i="52"/>
  <c r="V155" i="52"/>
  <c r="W155" i="52" s="1"/>
  <c r="V153" i="52"/>
  <c r="W153" i="52" s="1"/>
  <c r="V148" i="52"/>
  <c r="W148" i="52" s="1"/>
  <c r="V147" i="52"/>
  <c r="W147" i="52" s="1"/>
  <c r="V146" i="52"/>
  <c r="W146" i="52" s="1"/>
  <c r="V156" i="52"/>
  <c r="W156" i="52" s="1"/>
  <c r="V149" i="52"/>
  <c r="W149" i="52" s="1"/>
  <c r="V154" i="52"/>
  <c r="W154" i="52" s="1"/>
  <c r="AT155" i="52"/>
  <c r="AU155" i="52" s="1"/>
  <c r="AT153" i="52"/>
  <c r="AU153" i="52" s="1"/>
  <c r="AT148" i="52"/>
  <c r="AU148" i="52" s="1"/>
  <c r="AT147" i="52"/>
  <c r="AU147" i="52" s="1"/>
  <c r="AT146" i="52"/>
  <c r="AU146" i="52" s="1"/>
  <c r="AT154" i="52"/>
  <c r="AU154" i="52" s="1"/>
  <c r="AT156" i="52"/>
  <c r="AU156" i="52" s="1"/>
  <c r="AT149" i="52"/>
  <c r="AU149" i="52" s="1"/>
  <c r="AS135" i="52"/>
  <c r="FU135" i="52"/>
  <c r="EE83" i="52"/>
  <c r="EE81" i="52"/>
  <c r="BE135" i="52"/>
  <c r="FI83" i="52"/>
  <c r="FI81" i="52"/>
  <c r="AY135" i="52"/>
  <c r="EW83" i="52"/>
  <c r="EW81" i="52"/>
  <c r="EE135" i="52"/>
  <c r="DT156" i="52"/>
  <c r="DU156" i="52" s="1"/>
  <c r="DT154" i="52"/>
  <c r="DU154" i="52" s="1"/>
  <c r="DT149" i="52"/>
  <c r="DU149" i="52" s="1"/>
  <c r="DT147" i="52"/>
  <c r="DU147" i="52" s="1"/>
  <c r="DT146" i="52"/>
  <c r="DU146" i="52" s="1"/>
  <c r="DT155" i="52"/>
  <c r="DU155" i="52" s="1"/>
  <c r="DT153" i="52"/>
  <c r="DU153" i="52" s="1"/>
  <c r="DT148" i="52"/>
  <c r="DU148" i="52" s="1"/>
  <c r="EW135" i="52"/>
  <c r="CE64" i="52"/>
  <c r="DA135" i="52"/>
  <c r="FC135" i="52"/>
  <c r="DO64" i="52"/>
  <c r="W18" i="52"/>
  <c r="W23" i="52" s="1"/>
  <c r="X23" i="52" s="1"/>
  <c r="D24" i="52" s="1"/>
  <c r="Q60" i="52" s="1"/>
  <c r="EA75" i="52"/>
  <c r="CW64" i="52"/>
  <c r="AI64" i="52"/>
  <c r="E200" i="52"/>
  <c r="AQ30" i="52"/>
  <c r="CT62" i="36" s="1"/>
  <c r="CS326" i="36" s="1"/>
  <c r="AB18" i="52"/>
  <c r="FE74" i="52"/>
  <c r="FE75" i="52"/>
  <c r="BK135" i="52"/>
  <c r="EM73" i="52"/>
  <c r="FJ155" i="52"/>
  <c r="FK155" i="52" s="1"/>
  <c r="FJ153" i="52"/>
  <c r="FK153" i="52" s="1"/>
  <c r="FJ148" i="52"/>
  <c r="FK148" i="52" s="1"/>
  <c r="FJ147" i="52"/>
  <c r="FK147" i="52" s="1"/>
  <c r="FJ146" i="52"/>
  <c r="FK146" i="52" s="1"/>
  <c r="FJ156" i="52"/>
  <c r="FK156" i="52" s="1"/>
  <c r="FJ149" i="52"/>
  <c r="FK149" i="52" s="1"/>
  <c r="FJ154" i="52"/>
  <c r="FK154" i="52" s="1"/>
  <c r="DC64" i="52"/>
  <c r="EA167" i="52"/>
  <c r="EA166" i="52"/>
  <c r="EA165" i="52"/>
  <c r="EA163" i="52"/>
  <c r="EA162" i="52"/>
  <c r="EA161" i="52"/>
  <c r="DZ99" i="52"/>
  <c r="DZ98" i="52"/>
  <c r="DZ97" i="52"/>
  <c r="DZ92" i="52"/>
  <c r="DZ91" i="52"/>
  <c r="DZ90" i="52"/>
  <c r="D156" i="52"/>
  <c r="E156" i="52" s="1"/>
  <c r="D154" i="52"/>
  <c r="E154" i="52" s="1"/>
  <c r="D149" i="52"/>
  <c r="E149" i="52" s="1"/>
  <c r="D148" i="52"/>
  <c r="E148" i="52" s="1"/>
  <c r="D147" i="52"/>
  <c r="E147" i="52" s="1"/>
  <c r="D146" i="52"/>
  <c r="E146" i="52" s="1"/>
  <c r="D155" i="52"/>
  <c r="E155" i="52" s="1"/>
  <c r="D153" i="52"/>
  <c r="E153" i="52" s="1"/>
  <c r="DH155" i="52"/>
  <c r="DI155" i="52" s="1"/>
  <c r="DH153" i="52"/>
  <c r="DI153" i="52" s="1"/>
  <c r="DH148" i="52"/>
  <c r="DI148" i="52" s="1"/>
  <c r="DH147" i="52"/>
  <c r="DI147" i="52" s="1"/>
  <c r="DH146" i="52"/>
  <c r="DI146" i="52" s="1"/>
  <c r="DH156" i="52"/>
  <c r="DI156" i="52" s="1"/>
  <c r="DH154" i="52"/>
  <c r="DI154" i="52" s="1"/>
  <c r="DH149" i="52"/>
  <c r="DI149" i="52" s="1"/>
  <c r="Q64" i="52"/>
  <c r="E192" i="52"/>
  <c r="AQ22" i="52"/>
  <c r="CT54" i="36" s="1"/>
  <c r="AN155" i="52"/>
  <c r="AO155" i="52" s="1"/>
  <c r="AN153" i="52"/>
  <c r="AO153" i="52" s="1"/>
  <c r="AN148" i="52"/>
  <c r="AO148" i="52" s="1"/>
  <c r="AN147" i="52"/>
  <c r="AO147" i="52" s="1"/>
  <c r="AN146" i="52"/>
  <c r="AO146" i="52" s="1"/>
  <c r="AN156" i="52"/>
  <c r="AO156" i="52" s="1"/>
  <c r="AN154" i="52"/>
  <c r="AO154" i="52" s="1"/>
  <c r="AN149" i="52"/>
  <c r="AO149" i="52" s="1"/>
  <c r="P155" i="52"/>
  <c r="Q155" i="52" s="1"/>
  <c r="P153" i="52"/>
  <c r="Q153" i="52" s="1"/>
  <c r="P148" i="52"/>
  <c r="Q148" i="52" s="1"/>
  <c r="P147" i="52"/>
  <c r="Q147" i="52" s="1"/>
  <c r="P146" i="52"/>
  <c r="Q146" i="52" s="1"/>
  <c r="P156" i="52"/>
  <c r="Q156" i="52" s="1"/>
  <c r="P154" i="52"/>
  <c r="Q154" i="52" s="1"/>
  <c r="P149" i="52"/>
  <c r="Q149" i="52" s="1"/>
  <c r="E64" i="52"/>
  <c r="AC64" i="52"/>
  <c r="CU135" i="52"/>
  <c r="EK81" i="52"/>
  <c r="EM74" i="52"/>
  <c r="AU64" i="52"/>
  <c r="CD156" i="52"/>
  <c r="CE156" i="52" s="1"/>
  <c r="CD154" i="52"/>
  <c r="CE154" i="52" s="1"/>
  <c r="CD149" i="52"/>
  <c r="CE149" i="52" s="1"/>
  <c r="CD147" i="52"/>
  <c r="CE147" i="52" s="1"/>
  <c r="CD146" i="52"/>
  <c r="CE146" i="52" s="1"/>
  <c r="CD153" i="52"/>
  <c r="CE153" i="52" s="1"/>
  <c r="CD148" i="52"/>
  <c r="CE148" i="52" s="1"/>
  <c r="CD155" i="52"/>
  <c r="CE155" i="52" s="1"/>
  <c r="EL155" i="52"/>
  <c r="EM155" i="52" s="1"/>
  <c r="EL153" i="52"/>
  <c r="EM153" i="52" s="1"/>
  <c r="EL148" i="52"/>
  <c r="EM148" i="52" s="1"/>
  <c r="EL147" i="52"/>
  <c r="EM147" i="52" s="1"/>
  <c r="EL146" i="52"/>
  <c r="EM146" i="52" s="1"/>
  <c r="EL154" i="52"/>
  <c r="EM154" i="52" s="1"/>
  <c r="EL156" i="52"/>
  <c r="EM156" i="52" s="1"/>
  <c r="EL149" i="52"/>
  <c r="EM149" i="52" s="1"/>
  <c r="EK135" i="52"/>
  <c r="AA135" i="52"/>
  <c r="AZ156" i="52"/>
  <c r="BA156" i="52" s="1"/>
  <c r="AZ154" i="52"/>
  <c r="BA154" i="52" s="1"/>
  <c r="AZ149" i="52"/>
  <c r="BA149" i="52" s="1"/>
  <c r="AZ148" i="52"/>
  <c r="BA148" i="52" s="1"/>
  <c r="AZ147" i="52"/>
  <c r="BA147" i="52" s="1"/>
  <c r="AZ146" i="52"/>
  <c r="BA146" i="52" s="1"/>
  <c r="AZ155" i="52"/>
  <c r="BA155" i="52" s="1"/>
  <c r="AZ153" i="52"/>
  <c r="BA153" i="52" s="1"/>
  <c r="E194" i="52"/>
  <c r="AQ24" i="52"/>
  <c r="CT56" i="36" s="1"/>
  <c r="CS320" i="36" s="1"/>
  <c r="BW135" i="52"/>
  <c r="J156" i="52"/>
  <c r="K156" i="52" s="1"/>
  <c r="J154" i="52"/>
  <c r="K154" i="52" s="1"/>
  <c r="J149" i="52"/>
  <c r="K149" i="52" s="1"/>
  <c r="J148" i="52"/>
  <c r="K148" i="52" s="1"/>
  <c r="J147" i="52"/>
  <c r="K147" i="52" s="1"/>
  <c r="J146" i="52"/>
  <c r="K146" i="52" s="1"/>
  <c r="J155" i="52"/>
  <c r="K155" i="52" s="1"/>
  <c r="J153" i="52"/>
  <c r="K153" i="52" s="1"/>
  <c r="E195" i="52"/>
  <c r="AQ25" i="52"/>
  <c r="CT57" i="36" s="1"/>
  <c r="CS321" i="36" s="1"/>
  <c r="E199" i="52"/>
  <c r="AQ29" i="52"/>
  <c r="CT61" i="36" s="1"/>
  <c r="CS325" i="36" s="1"/>
  <c r="FD155" i="52"/>
  <c r="FE155" i="52" s="1"/>
  <c r="FD153" i="52"/>
  <c r="FE153" i="52" s="1"/>
  <c r="FD148" i="52"/>
  <c r="FE148" i="52" s="1"/>
  <c r="FD147" i="52"/>
  <c r="FE147" i="52" s="1"/>
  <c r="FD146" i="52"/>
  <c r="FE146" i="52" s="1"/>
  <c r="FD156" i="52"/>
  <c r="FE156" i="52" s="1"/>
  <c r="FD154" i="52"/>
  <c r="FE154" i="52" s="1"/>
  <c r="FD149" i="52"/>
  <c r="FE149" i="52" s="1"/>
  <c r="FO81" i="52"/>
  <c r="E197" i="52"/>
  <c r="AQ27" i="52"/>
  <c r="CT59" i="36" s="1"/>
  <c r="CS323" i="36" s="1"/>
  <c r="AO64" i="52"/>
  <c r="DM135" i="52"/>
  <c r="DU64" i="52"/>
  <c r="FV156" i="52"/>
  <c r="FW156" i="52" s="1"/>
  <c r="FV154" i="52"/>
  <c r="FW154" i="52" s="1"/>
  <c r="FV149" i="52"/>
  <c r="FW149" i="52" s="1"/>
  <c r="FV147" i="52"/>
  <c r="FW147" i="52" s="1"/>
  <c r="FV146" i="52"/>
  <c r="FW146" i="52" s="1"/>
  <c r="FV153" i="52"/>
  <c r="FW153" i="52" s="1"/>
  <c r="FV148" i="52"/>
  <c r="FW148" i="52" s="1"/>
  <c r="FV155" i="52"/>
  <c r="FW155" i="52" s="1"/>
  <c r="BF156" i="52"/>
  <c r="BG156" i="52" s="1"/>
  <c r="BF154" i="52"/>
  <c r="BG154" i="52" s="1"/>
  <c r="BF149" i="52"/>
  <c r="BG149" i="52" s="1"/>
  <c r="BF148" i="52"/>
  <c r="BG148" i="52" s="1"/>
  <c r="BF147" i="52"/>
  <c r="BG147" i="52" s="1"/>
  <c r="BF146" i="52"/>
  <c r="BG146" i="52" s="1"/>
  <c r="BF155" i="52"/>
  <c r="BG155" i="52" s="1"/>
  <c r="BF153" i="52"/>
  <c r="BG153" i="52" s="1"/>
  <c r="E201" i="52"/>
  <c r="AQ31" i="52"/>
  <c r="CT63" i="36" s="1"/>
  <c r="CS327" i="36" s="1"/>
  <c r="EX156" i="52"/>
  <c r="EY156" i="52" s="1"/>
  <c r="EX154" i="52"/>
  <c r="EY154" i="52" s="1"/>
  <c r="EX149" i="52"/>
  <c r="EY149" i="52" s="1"/>
  <c r="EX147" i="52"/>
  <c r="EY147" i="52" s="1"/>
  <c r="EX146" i="52"/>
  <c r="EY146" i="52" s="1"/>
  <c r="EX155" i="52"/>
  <c r="EY155" i="52" s="1"/>
  <c r="EX148" i="52"/>
  <c r="EY148" i="52" s="1"/>
  <c r="EX153" i="52"/>
  <c r="EY153" i="52" s="1"/>
  <c r="CQ64" i="52"/>
  <c r="DB156" i="52"/>
  <c r="DC156" i="52" s="1"/>
  <c r="DB154" i="52"/>
  <c r="DC154" i="52" s="1"/>
  <c r="DB149" i="52"/>
  <c r="DC149" i="52" s="1"/>
  <c r="DB147" i="52"/>
  <c r="DC147" i="52" s="1"/>
  <c r="DB146" i="52"/>
  <c r="DC146" i="52" s="1"/>
  <c r="DB155" i="52"/>
  <c r="DC155" i="52" s="1"/>
  <c r="DB148" i="52"/>
  <c r="DC148" i="52" s="1"/>
  <c r="DB153" i="52"/>
  <c r="DC153" i="52" s="1"/>
  <c r="EK82" i="52"/>
  <c r="BS64" i="52"/>
  <c r="FQ75" i="52"/>
  <c r="DZ156" i="52"/>
  <c r="EA156" i="52" s="1"/>
  <c r="DZ154" i="52"/>
  <c r="EA154" i="52" s="1"/>
  <c r="DZ149" i="52"/>
  <c r="EA149" i="52" s="1"/>
  <c r="DZ147" i="52"/>
  <c r="EA147" i="52" s="1"/>
  <c r="DZ146" i="52"/>
  <c r="EA146" i="52" s="1"/>
  <c r="DZ153" i="52"/>
  <c r="EA153" i="52" s="1"/>
  <c r="DZ155" i="52"/>
  <c r="EA155" i="52" s="1"/>
  <c r="DZ148" i="52"/>
  <c r="EA148" i="52" s="1"/>
  <c r="BM64" i="52"/>
  <c r="DN155" i="52"/>
  <c r="DO155" i="52" s="1"/>
  <c r="DN153" i="52"/>
  <c r="DO153" i="52" s="1"/>
  <c r="DN148" i="52"/>
  <c r="DO148" i="52" s="1"/>
  <c r="DN147" i="52"/>
  <c r="DO147" i="52" s="1"/>
  <c r="DN146" i="52"/>
  <c r="DO146" i="52" s="1"/>
  <c r="DN156" i="52"/>
  <c r="DO156" i="52" s="1"/>
  <c r="DN149" i="52"/>
  <c r="DO149" i="52" s="1"/>
  <c r="DN154" i="52"/>
  <c r="DO154" i="52" s="1"/>
  <c r="EY64" i="52"/>
  <c r="EW82" i="52"/>
  <c r="EW80" i="52"/>
  <c r="E196" i="52"/>
  <c r="AQ26" i="52"/>
  <c r="CT58" i="36" s="1"/>
  <c r="CS322" i="36" s="1"/>
  <c r="AH156" i="52"/>
  <c r="AI156" i="52" s="1"/>
  <c r="AH154" i="52"/>
  <c r="AI154" i="52" s="1"/>
  <c r="AH149" i="52"/>
  <c r="AI149" i="52" s="1"/>
  <c r="AH148" i="52"/>
  <c r="AI148" i="52" s="1"/>
  <c r="AH147" i="52"/>
  <c r="AI147" i="52" s="1"/>
  <c r="AH146" i="52"/>
  <c r="AI146" i="52" s="1"/>
  <c r="AH153" i="52"/>
  <c r="AI153" i="52" s="1"/>
  <c r="AH155" i="52"/>
  <c r="AI155" i="52" s="1"/>
  <c r="DY135" i="52"/>
  <c r="EQ135" i="52"/>
  <c r="BL155" i="52"/>
  <c r="BM155" i="52" s="1"/>
  <c r="BL153" i="52"/>
  <c r="BM153" i="52" s="1"/>
  <c r="BL148" i="52"/>
  <c r="BM148" i="52" s="1"/>
  <c r="BL147" i="52"/>
  <c r="BM147" i="52" s="1"/>
  <c r="BL146" i="52"/>
  <c r="BM146" i="52" s="1"/>
  <c r="BL156" i="52"/>
  <c r="BM156" i="52" s="1"/>
  <c r="BL154" i="52"/>
  <c r="BM154" i="52" s="1"/>
  <c r="BL149" i="52"/>
  <c r="BM149" i="52" s="1"/>
  <c r="CJ155" i="52"/>
  <c r="CK155" i="52" s="1"/>
  <c r="CJ153" i="52"/>
  <c r="CK153" i="52" s="1"/>
  <c r="CJ148" i="52"/>
  <c r="CK148" i="52" s="1"/>
  <c r="CJ147" i="52"/>
  <c r="CK147" i="52" s="1"/>
  <c r="CJ146" i="52"/>
  <c r="CK146" i="52" s="1"/>
  <c r="CJ156" i="52"/>
  <c r="CK156" i="52" s="1"/>
  <c r="CJ154" i="52"/>
  <c r="CK154" i="52" s="1"/>
  <c r="CJ149" i="52"/>
  <c r="CK149" i="52" s="1"/>
  <c r="FC82" i="52"/>
  <c r="FC80" i="52"/>
  <c r="FE64" i="52"/>
  <c r="FU83" i="52"/>
  <c r="FU81" i="52"/>
  <c r="K64" i="52"/>
  <c r="DZ70" i="52"/>
  <c r="FO135" i="52"/>
  <c r="FW73" i="52"/>
  <c r="DI64" i="52"/>
  <c r="BA64" i="52"/>
  <c r="BY64" i="52"/>
  <c r="U135" i="52"/>
  <c r="CV156" i="52"/>
  <c r="CW156" i="52" s="1"/>
  <c r="CV154" i="52"/>
  <c r="CW154" i="52" s="1"/>
  <c r="CV149" i="52"/>
  <c r="CW149" i="52" s="1"/>
  <c r="CV147" i="52"/>
  <c r="CW147" i="52" s="1"/>
  <c r="CV146" i="52"/>
  <c r="CW146" i="52" s="1"/>
  <c r="CV155" i="52"/>
  <c r="CW155" i="52" s="1"/>
  <c r="CV153" i="52"/>
  <c r="CW153" i="52" s="1"/>
  <c r="CV148" i="52"/>
  <c r="CW148" i="52" s="1"/>
  <c r="EK83" i="52"/>
  <c r="EQ83" i="52"/>
  <c r="EQ81" i="52"/>
  <c r="DY83" i="52"/>
  <c r="DY81" i="52"/>
  <c r="EA64" i="52"/>
  <c r="DY82" i="52"/>
  <c r="DY80" i="52"/>
  <c r="CC135" i="52"/>
  <c r="AB156" i="52"/>
  <c r="AC156" i="52" s="1"/>
  <c r="AB154" i="52"/>
  <c r="AC154" i="52" s="1"/>
  <c r="AB149" i="52"/>
  <c r="AC149" i="52" s="1"/>
  <c r="AB148" i="52"/>
  <c r="AC148" i="52" s="1"/>
  <c r="AB147" i="52"/>
  <c r="AC147" i="52" s="1"/>
  <c r="AB146" i="52"/>
  <c r="AC146" i="52" s="1"/>
  <c r="AB155" i="52"/>
  <c r="AC155" i="52" s="1"/>
  <c r="AB153" i="52"/>
  <c r="AC153" i="52" s="1"/>
  <c r="EF155" i="52"/>
  <c r="EG155" i="52" s="1"/>
  <c r="EF153" i="52"/>
  <c r="EG153" i="52" s="1"/>
  <c r="EF148" i="52"/>
  <c r="EG148" i="52" s="1"/>
  <c r="EF147" i="52"/>
  <c r="EG147" i="52" s="1"/>
  <c r="EH147" i="52" s="1"/>
  <c r="EF146" i="52"/>
  <c r="EG146" i="52" s="1"/>
  <c r="EH146" i="52" s="1"/>
  <c r="EF156" i="52"/>
  <c r="EG156" i="52" s="1"/>
  <c r="EF154" i="52"/>
  <c r="EG154" i="52" s="1"/>
  <c r="EF149" i="52"/>
  <c r="EG149" i="52" s="1"/>
  <c r="E198" i="52"/>
  <c r="AQ28" i="52"/>
  <c r="CT60" i="36" s="1"/>
  <c r="CS324" i="36" s="1"/>
  <c r="BX156" i="52"/>
  <c r="BY156" i="52" s="1"/>
  <c r="BX154" i="52"/>
  <c r="BY154" i="52" s="1"/>
  <c r="BX149" i="52"/>
  <c r="BY149" i="52" s="1"/>
  <c r="BX147" i="52"/>
  <c r="BY147" i="52" s="1"/>
  <c r="BX146" i="52"/>
  <c r="BY146" i="52" s="1"/>
  <c r="BX155" i="52"/>
  <c r="BY155" i="52" s="1"/>
  <c r="BX153" i="52"/>
  <c r="BY153" i="52" s="1"/>
  <c r="BX148" i="52"/>
  <c r="BY148" i="52" s="1"/>
  <c r="I135" i="52"/>
  <c r="EY76" i="52"/>
  <c r="AC64" i="51"/>
  <c r="Q64" i="51"/>
  <c r="E200" i="51"/>
  <c r="AQ30" i="51"/>
  <c r="EN62" i="36" s="1"/>
  <c r="EM326" i="36" s="1"/>
  <c r="BE135" i="51"/>
  <c r="CD156" i="51"/>
  <c r="CE156" i="51" s="1"/>
  <c r="CD155" i="51"/>
  <c r="CE155" i="51" s="1"/>
  <c r="CD154" i="51"/>
  <c r="CE154" i="51" s="1"/>
  <c r="CD153" i="51"/>
  <c r="CE153" i="51" s="1"/>
  <c r="CD149" i="51"/>
  <c r="CE149" i="51" s="1"/>
  <c r="CD148" i="51"/>
  <c r="CE148" i="51" s="1"/>
  <c r="CD147" i="51"/>
  <c r="CE147" i="51" s="1"/>
  <c r="CD146" i="51"/>
  <c r="CE146" i="51" s="1"/>
  <c r="DB156" i="51"/>
  <c r="DC156" i="51" s="1"/>
  <c r="DB155" i="51"/>
  <c r="DC155" i="51" s="1"/>
  <c r="DB154" i="51"/>
  <c r="DC154" i="51" s="1"/>
  <c r="DB153" i="51"/>
  <c r="DC153" i="51" s="1"/>
  <c r="DB149" i="51"/>
  <c r="DC149" i="51" s="1"/>
  <c r="DB148" i="51"/>
  <c r="DC148" i="51" s="1"/>
  <c r="DB147" i="51"/>
  <c r="DC147" i="51" s="1"/>
  <c r="DB146" i="51"/>
  <c r="DC146" i="51" s="1"/>
  <c r="P156" i="51"/>
  <c r="Q156" i="51" s="1"/>
  <c r="P155" i="51"/>
  <c r="Q155" i="51" s="1"/>
  <c r="P154" i="51"/>
  <c r="Q154" i="51" s="1"/>
  <c r="P153" i="51"/>
  <c r="Q153" i="51" s="1"/>
  <c r="P149" i="51"/>
  <c r="Q149" i="51" s="1"/>
  <c r="P148" i="51"/>
  <c r="Q148" i="51" s="1"/>
  <c r="P147" i="51"/>
  <c r="Q147" i="51" s="1"/>
  <c r="P146" i="51"/>
  <c r="Q146" i="51" s="1"/>
  <c r="FK73" i="51"/>
  <c r="D156" i="51"/>
  <c r="E156" i="51" s="1"/>
  <c r="D155" i="51"/>
  <c r="E155" i="51" s="1"/>
  <c r="D154" i="51"/>
  <c r="E154" i="51" s="1"/>
  <c r="D153" i="51"/>
  <c r="E153" i="51" s="1"/>
  <c r="D149" i="51"/>
  <c r="E149" i="51" s="1"/>
  <c r="D148" i="51"/>
  <c r="E148" i="51" s="1"/>
  <c r="D147" i="51"/>
  <c r="E147" i="51" s="1"/>
  <c r="D146" i="51"/>
  <c r="E146" i="51" s="1"/>
  <c r="FC83" i="51"/>
  <c r="FC81" i="51"/>
  <c r="V156" i="51"/>
  <c r="W156" i="51" s="1"/>
  <c r="V155" i="51"/>
  <c r="W155" i="51" s="1"/>
  <c r="V154" i="51"/>
  <c r="W154" i="51" s="1"/>
  <c r="V153" i="51"/>
  <c r="W153" i="51" s="1"/>
  <c r="V149" i="51"/>
  <c r="W149" i="51" s="1"/>
  <c r="V148" i="51"/>
  <c r="W148" i="51" s="1"/>
  <c r="V147" i="51"/>
  <c r="W147" i="51" s="1"/>
  <c r="V146" i="51"/>
  <c r="W146" i="51" s="1"/>
  <c r="BX156" i="51"/>
  <c r="BY156" i="51" s="1"/>
  <c r="BX155" i="51"/>
  <c r="BY155" i="51" s="1"/>
  <c r="BX154" i="51"/>
  <c r="BY154" i="51" s="1"/>
  <c r="BX153" i="51"/>
  <c r="BY153" i="51" s="1"/>
  <c r="BX149" i="51"/>
  <c r="BY149" i="51" s="1"/>
  <c r="BX148" i="51"/>
  <c r="BY148" i="51" s="1"/>
  <c r="BX147" i="51"/>
  <c r="BY147" i="51" s="1"/>
  <c r="BX146" i="51"/>
  <c r="BY146" i="51" s="1"/>
  <c r="DT156" i="51"/>
  <c r="DU156" i="51" s="1"/>
  <c r="DT154" i="51"/>
  <c r="DU154" i="51" s="1"/>
  <c r="DT153" i="51"/>
  <c r="DU153" i="51" s="1"/>
  <c r="DT149" i="51"/>
  <c r="DU149" i="51" s="1"/>
  <c r="DT148" i="51"/>
  <c r="DU148" i="51" s="1"/>
  <c r="DT147" i="51"/>
  <c r="DU147" i="51" s="1"/>
  <c r="DT146" i="51"/>
  <c r="DU146" i="51" s="1"/>
  <c r="DT155" i="51"/>
  <c r="DU155" i="51" s="1"/>
  <c r="K64" i="51"/>
  <c r="BR156" i="51"/>
  <c r="BS156" i="51" s="1"/>
  <c r="BR155" i="51"/>
  <c r="BS155" i="51" s="1"/>
  <c r="BR154" i="51"/>
  <c r="BS154" i="51" s="1"/>
  <c r="BR153" i="51"/>
  <c r="BS153" i="51" s="1"/>
  <c r="BR149" i="51"/>
  <c r="BS149" i="51" s="1"/>
  <c r="BR148" i="51"/>
  <c r="BS148" i="51" s="1"/>
  <c r="BR147" i="51"/>
  <c r="BS147" i="51" s="1"/>
  <c r="BR146" i="51"/>
  <c r="BS146" i="51" s="1"/>
  <c r="CE64" i="51"/>
  <c r="CO135" i="51"/>
  <c r="DN156" i="51"/>
  <c r="DO156" i="51" s="1"/>
  <c r="DN155" i="51"/>
  <c r="DO155" i="51" s="1"/>
  <c r="DN154" i="51"/>
  <c r="DO154" i="51" s="1"/>
  <c r="DN153" i="51"/>
  <c r="DO153" i="51" s="1"/>
  <c r="DN149" i="51"/>
  <c r="DO149" i="51" s="1"/>
  <c r="DN148" i="51"/>
  <c r="DO148" i="51" s="1"/>
  <c r="DN147" i="51"/>
  <c r="DO147" i="51" s="1"/>
  <c r="DN146" i="51"/>
  <c r="DO146" i="51" s="1"/>
  <c r="AT156" i="51"/>
  <c r="AU156" i="51" s="1"/>
  <c r="AT155" i="51"/>
  <c r="AU155" i="51" s="1"/>
  <c r="AT154" i="51"/>
  <c r="AU154" i="51" s="1"/>
  <c r="AT153" i="51"/>
  <c r="AU153" i="51" s="1"/>
  <c r="AT149" i="51"/>
  <c r="AU149" i="51" s="1"/>
  <c r="AT148" i="51"/>
  <c r="AU148" i="51" s="1"/>
  <c r="AT147" i="51"/>
  <c r="AU147" i="51" s="1"/>
  <c r="AT146" i="51"/>
  <c r="AU146" i="51" s="1"/>
  <c r="CI135" i="51"/>
  <c r="FC135" i="51"/>
  <c r="BG64" i="51"/>
  <c r="AH156" i="51"/>
  <c r="AI156" i="51" s="1"/>
  <c r="AH155" i="51"/>
  <c r="AI155" i="51" s="1"/>
  <c r="AH154" i="51"/>
  <c r="AI154" i="51" s="1"/>
  <c r="AH153" i="51"/>
  <c r="AI153" i="51" s="1"/>
  <c r="AH149" i="51"/>
  <c r="AI149" i="51" s="1"/>
  <c r="AH148" i="51"/>
  <c r="AI148" i="51" s="1"/>
  <c r="AH147" i="51"/>
  <c r="AI147" i="51" s="1"/>
  <c r="AH146" i="51"/>
  <c r="AI146" i="51" s="1"/>
  <c r="FI82" i="51"/>
  <c r="FI80" i="51"/>
  <c r="FK64" i="51"/>
  <c r="FI83" i="51"/>
  <c r="FI81" i="51"/>
  <c r="EA64" i="51"/>
  <c r="BF156" i="51"/>
  <c r="BG156" i="51" s="1"/>
  <c r="BF155" i="51"/>
  <c r="BG155" i="51" s="1"/>
  <c r="BF154" i="51"/>
  <c r="BG154" i="51" s="1"/>
  <c r="BF153" i="51"/>
  <c r="BG153" i="51" s="1"/>
  <c r="BF149" i="51"/>
  <c r="BG149" i="51" s="1"/>
  <c r="BF148" i="51"/>
  <c r="BG148" i="51" s="1"/>
  <c r="BF147" i="51"/>
  <c r="BG147" i="51" s="1"/>
  <c r="BF146" i="51"/>
  <c r="BG146" i="51" s="1"/>
  <c r="CW64" i="51"/>
  <c r="CK64" i="51"/>
  <c r="FO82" i="51"/>
  <c r="FO80" i="51"/>
  <c r="FQ64" i="51"/>
  <c r="FE64" i="51"/>
  <c r="FC82" i="51"/>
  <c r="FC80" i="51"/>
  <c r="E192" i="51"/>
  <c r="AQ22" i="51"/>
  <c r="EN54" i="36" s="1"/>
  <c r="FO83" i="51"/>
  <c r="FO81" i="51"/>
  <c r="AN156" i="51"/>
  <c r="AO156" i="51" s="1"/>
  <c r="AN155" i="51"/>
  <c r="AO155" i="51" s="1"/>
  <c r="AN154" i="51"/>
  <c r="AO154" i="51" s="1"/>
  <c r="AN153" i="51"/>
  <c r="AO153" i="51" s="1"/>
  <c r="AN149" i="51"/>
  <c r="AO149" i="51" s="1"/>
  <c r="AN148" i="51"/>
  <c r="AO148" i="51" s="1"/>
  <c r="AN147" i="51"/>
  <c r="AO147" i="51" s="1"/>
  <c r="AN146" i="51"/>
  <c r="AO146" i="51" s="1"/>
  <c r="AZ156" i="51"/>
  <c r="BA156" i="51" s="1"/>
  <c r="AZ155" i="51"/>
  <c r="BA155" i="51" s="1"/>
  <c r="AZ154" i="51"/>
  <c r="BA154" i="51" s="1"/>
  <c r="AZ153" i="51"/>
  <c r="BA153" i="51" s="1"/>
  <c r="AZ149" i="51"/>
  <c r="BA149" i="51" s="1"/>
  <c r="AZ148" i="51"/>
  <c r="BA148" i="51" s="1"/>
  <c r="AZ147" i="51"/>
  <c r="BA147" i="51" s="1"/>
  <c r="AZ146" i="51"/>
  <c r="BA146" i="51" s="1"/>
  <c r="BL156" i="51"/>
  <c r="BM156" i="51" s="1"/>
  <c r="BL155" i="51"/>
  <c r="BM155" i="51" s="1"/>
  <c r="BL154" i="51"/>
  <c r="BM154" i="51" s="1"/>
  <c r="BL153" i="51"/>
  <c r="BM153" i="51" s="1"/>
  <c r="BL149" i="51"/>
  <c r="BM149" i="51" s="1"/>
  <c r="BL148" i="51"/>
  <c r="BM148" i="51" s="1"/>
  <c r="BL147" i="51"/>
  <c r="BM147" i="51" s="1"/>
  <c r="BL146" i="51"/>
  <c r="BM146" i="51" s="1"/>
  <c r="DH156" i="51"/>
  <c r="DI156" i="51" s="1"/>
  <c r="DH155" i="51"/>
  <c r="DI155" i="51" s="1"/>
  <c r="DH154" i="51"/>
  <c r="DI154" i="51" s="1"/>
  <c r="DH153" i="51"/>
  <c r="DI153" i="51" s="1"/>
  <c r="DH149" i="51"/>
  <c r="DI149" i="51" s="1"/>
  <c r="DH148" i="51"/>
  <c r="DI148" i="51" s="1"/>
  <c r="DH147" i="51"/>
  <c r="DI147" i="51" s="1"/>
  <c r="DH146" i="51"/>
  <c r="DI146" i="51" s="1"/>
  <c r="ES64" i="51"/>
  <c r="EG64" i="51"/>
  <c r="EL156" i="51"/>
  <c r="EM156" i="51" s="1"/>
  <c r="EL155" i="51"/>
  <c r="EM155" i="51" s="1"/>
  <c r="EL154" i="51"/>
  <c r="EM154" i="51" s="1"/>
  <c r="EL153" i="51"/>
  <c r="EM153" i="51" s="1"/>
  <c r="EL149" i="51"/>
  <c r="EM149" i="51" s="1"/>
  <c r="EL148" i="51"/>
  <c r="EM148" i="51" s="1"/>
  <c r="EL147" i="51"/>
  <c r="EM147" i="51" s="1"/>
  <c r="EL146" i="51"/>
  <c r="EM146" i="51" s="1"/>
  <c r="FJ156" i="51"/>
  <c r="FK156" i="51" s="1"/>
  <c r="FJ155" i="51"/>
  <c r="FK155" i="51" s="1"/>
  <c r="FJ154" i="51"/>
  <c r="FK154" i="51" s="1"/>
  <c r="FJ153" i="51"/>
  <c r="FK153" i="51" s="1"/>
  <c r="FJ149" i="51"/>
  <c r="FK149" i="51" s="1"/>
  <c r="FJ148" i="51"/>
  <c r="FK148" i="51" s="1"/>
  <c r="FJ147" i="51"/>
  <c r="FK147" i="51" s="1"/>
  <c r="FJ146" i="51"/>
  <c r="FK146" i="51" s="1"/>
  <c r="FQ75" i="51"/>
  <c r="FR148" i="51" s="1"/>
  <c r="FQ74" i="51"/>
  <c r="EF156" i="51"/>
  <c r="EG156" i="51" s="1"/>
  <c r="EF155" i="51"/>
  <c r="EG155" i="51" s="1"/>
  <c r="EF154" i="51"/>
  <c r="EG154" i="51" s="1"/>
  <c r="EF153" i="51"/>
  <c r="EG153" i="51" s="1"/>
  <c r="EF149" i="51"/>
  <c r="EG149" i="51" s="1"/>
  <c r="EF148" i="51"/>
  <c r="EG148" i="51" s="1"/>
  <c r="EF147" i="51"/>
  <c r="EG147" i="51" s="1"/>
  <c r="EF146" i="51"/>
  <c r="EG146" i="51" s="1"/>
  <c r="W64" i="51"/>
  <c r="AI64" i="51"/>
  <c r="CC135" i="51"/>
  <c r="DA135" i="51"/>
  <c r="DY135" i="51"/>
  <c r="FU83" i="51"/>
  <c r="FU81" i="51"/>
  <c r="U135" i="51"/>
  <c r="CV156" i="51"/>
  <c r="CW156" i="51" s="1"/>
  <c r="CV154" i="51"/>
  <c r="CW154" i="51" s="1"/>
  <c r="CV153" i="51"/>
  <c r="CW153" i="51" s="1"/>
  <c r="CV149" i="51"/>
  <c r="CW149" i="51" s="1"/>
  <c r="CV148" i="51"/>
  <c r="CW148" i="51" s="1"/>
  <c r="CV147" i="51"/>
  <c r="CW147" i="51" s="1"/>
  <c r="CV146" i="51"/>
  <c r="CW146" i="51" s="1"/>
  <c r="CV155" i="51"/>
  <c r="CW155" i="51" s="1"/>
  <c r="ER156" i="51"/>
  <c r="ES156" i="51" s="1"/>
  <c r="ER155" i="51"/>
  <c r="ES155" i="51" s="1"/>
  <c r="ER154" i="51"/>
  <c r="ES154" i="51" s="1"/>
  <c r="ER153" i="51"/>
  <c r="ES153" i="51" s="1"/>
  <c r="ER149" i="51"/>
  <c r="ES149" i="51" s="1"/>
  <c r="ER148" i="51"/>
  <c r="ES148" i="51" s="1"/>
  <c r="ER147" i="51"/>
  <c r="ES147" i="51" s="1"/>
  <c r="ER146" i="51"/>
  <c r="ES146" i="51" s="1"/>
  <c r="E64" i="51"/>
  <c r="W18" i="51"/>
  <c r="AB22" i="51" s="1"/>
  <c r="AC22" i="51" s="1"/>
  <c r="E23" i="51" s="1"/>
  <c r="K63" i="51" s="1"/>
  <c r="BQ135" i="51"/>
  <c r="EX156" i="51"/>
  <c r="EY156" i="51" s="1"/>
  <c r="EX155" i="51"/>
  <c r="EY155" i="51" s="1"/>
  <c r="EX154" i="51"/>
  <c r="EY154" i="51" s="1"/>
  <c r="EX153" i="51"/>
  <c r="EY153" i="51" s="1"/>
  <c r="EX149" i="51"/>
  <c r="EY149" i="51" s="1"/>
  <c r="EX148" i="51"/>
  <c r="EY148" i="51" s="1"/>
  <c r="EX147" i="51"/>
  <c r="EY147" i="51" s="1"/>
  <c r="EX146" i="51"/>
  <c r="EY146" i="51" s="1"/>
  <c r="E201" i="51"/>
  <c r="AQ31" i="51"/>
  <c r="EN63" i="36" s="1"/>
  <c r="EM327" i="36" s="1"/>
  <c r="BY64" i="51"/>
  <c r="BM64" i="51"/>
  <c r="CP156" i="51"/>
  <c r="CQ156" i="51" s="1"/>
  <c r="CP155" i="51"/>
  <c r="CQ155" i="51" s="1"/>
  <c r="CP154" i="51"/>
  <c r="CQ154" i="51" s="1"/>
  <c r="CP153" i="51"/>
  <c r="CQ153" i="51" s="1"/>
  <c r="CP149" i="51"/>
  <c r="CQ149" i="51" s="1"/>
  <c r="CP148" i="51"/>
  <c r="CQ148" i="51" s="1"/>
  <c r="CP147" i="51"/>
  <c r="CQ147" i="51" s="1"/>
  <c r="CP146" i="51"/>
  <c r="CQ146" i="51" s="1"/>
  <c r="DM135" i="51"/>
  <c r="E193" i="51"/>
  <c r="AQ23" i="51"/>
  <c r="EN55" i="36" s="1"/>
  <c r="EM319" i="36" s="1"/>
  <c r="AM135" i="51"/>
  <c r="AA135" i="51"/>
  <c r="AS135" i="51"/>
  <c r="BK135" i="51"/>
  <c r="DG135" i="51"/>
  <c r="CQ64" i="51"/>
  <c r="BA64" i="51"/>
  <c r="AO64" i="51"/>
  <c r="AU64" i="51"/>
  <c r="E199" i="51"/>
  <c r="AQ29" i="51"/>
  <c r="EN61" i="36" s="1"/>
  <c r="EM325" i="36" s="1"/>
  <c r="DO64" i="51"/>
  <c r="EE135" i="51"/>
  <c r="DU64" i="51"/>
  <c r="DI64" i="51"/>
  <c r="DZ156" i="51"/>
  <c r="EA156" i="51" s="1"/>
  <c r="DZ155" i="51"/>
  <c r="EA155" i="51" s="1"/>
  <c r="DZ154" i="51"/>
  <c r="EA154" i="51" s="1"/>
  <c r="DZ153" i="51"/>
  <c r="EA153" i="51" s="1"/>
  <c r="DZ149" i="51"/>
  <c r="EA149" i="51" s="1"/>
  <c r="DZ148" i="51"/>
  <c r="EA148" i="51" s="1"/>
  <c r="DZ147" i="51"/>
  <c r="EA147" i="51" s="1"/>
  <c r="DZ146" i="51"/>
  <c r="EA146" i="51" s="1"/>
  <c r="FK76" i="51"/>
  <c r="C135" i="51"/>
  <c r="BW135" i="51"/>
  <c r="DS135" i="51"/>
  <c r="DC64" i="51"/>
  <c r="FV156" i="51"/>
  <c r="FW156" i="51" s="1"/>
  <c r="FV155" i="51"/>
  <c r="FW155" i="51" s="1"/>
  <c r="FV154" i="51"/>
  <c r="FW154" i="51" s="1"/>
  <c r="FV153" i="51"/>
  <c r="FW153" i="51" s="1"/>
  <c r="FV149" i="51"/>
  <c r="FW149" i="51" s="1"/>
  <c r="FV148" i="51"/>
  <c r="FW148" i="51" s="1"/>
  <c r="FV147" i="51"/>
  <c r="FW147" i="51" s="1"/>
  <c r="FV146" i="51"/>
  <c r="FW146" i="51" s="1"/>
  <c r="EM64" i="51"/>
  <c r="E197" i="51"/>
  <c r="AQ27" i="51"/>
  <c r="EN59" i="36" s="1"/>
  <c r="EM323" i="36" s="1"/>
  <c r="FE74" i="51"/>
  <c r="FE75" i="51"/>
  <c r="FU82" i="51"/>
  <c r="FU80" i="51"/>
  <c r="FW64" i="51"/>
  <c r="J156" i="51"/>
  <c r="K156" i="51" s="1"/>
  <c r="J155" i="51"/>
  <c r="K155" i="51" s="1"/>
  <c r="J154" i="51"/>
  <c r="K154" i="51" s="1"/>
  <c r="J153" i="51"/>
  <c r="K153" i="51" s="1"/>
  <c r="J149" i="51"/>
  <c r="K149" i="51" s="1"/>
  <c r="J148" i="51"/>
  <c r="K148" i="51" s="1"/>
  <c r="J147" i="51"/>
  <c r="K147" i="51" s="1"/>
  <c r="J146" i="51"/>
  <c r="K146" i="51" s="1"/>
  <c r="AB156" i="51"/>
  <c r="AC156" i="51" s="1"/>
  <c r="AB155" i="51"/>
  <c r="AC155" i="51" s="1"/>
  <c r="AB154" i="51"/>
  <c r="AC154" i="51" s="1"/>
  <c r="AB153" i="51"/>
  <c r="AC153" i="51" s="1"/>
  <c r="AB149" i="51"/>
  <c r="AC149" i="51" s="1"/>
  <c r="AB148" i="51"/>
  <c r="AC148" i="51" s="1"/>
  <c r="AB147" i="51"/>
  <c r="AC147" i="51" s="1"/>
  <c r="AB146" i="51"/>
  <c r="AC146" i="51" s="1"/>
  <c r="E194" i="51"/>
  <c r="AQ24" i="51"/>
  <c r="EN56" i="36" s="1"/>
  <c r="EM320" i="36" s="1"/>
  <c r="CJ156" i="51"/>
  <c r="CK156" i="51" s="1"/>
  <c r="CJ155" i="51"/>
  <c r="CK155" i="51" s="1"/>
  <c r="CJ154" i="51"/>
  <c r="CK154" i="51" s="1"/>
  <c r="CJ153" i="51"/>
  <c r="CK153" i="51" s="1"/>
  <c r="CJ149" i="51"/>
  <c r="CK149" i="51" s="1"/>
  <c r="CJ148" i="51"/>
  <c r="CK148" i="51" s="1"/>
  <c r="CJ147" i="51"/>
  <c r="CK147" i="51" s="1"/>
  <c r="CJ146" i="51"/>
  <c r="CK146" i="51" s="1"/>
  <c r="FD156" i="51"/>
  <c r="FE156" i="51" s="1"/>
  <c r="FD155" i="51"/>
  <c r="FE155" i="51" s="1"/>
  <c r="FD154" i="51"/>
  <c r="FE154" i="51" s="1"/>
  <c r="FD153" i="51"/>
  <c r="FE153" i="51" s="1"/>
  <c r="FD149" i="51"/>
  <c r="FE149" i="51" s="1"/>
  <c r="FD148" i="51"/>
  <c r="FE148" i="51" s="1"/>
  <c r="FD147" i="51"/>
  <c r="FE147" i="51" s="1"/>
  <c r="FD146" i="51"/>
  <c r="FE146" i="51" s="1"/>
  <c r="EY64" i="51"/>
  <c r="E196" i="51"/>
  <c r="AQ26" i="51"/>
  <c r="EN58" i="36" s="1"/>
  <c r="EM322" i="36" s="1"/>
  <c r="AG135" i="51"/>
  <c r="EK135" i="51"/>
  <c r="FI135" i="51"/>
  <c r="BS64" i="51"/>
  <c r="E195" i="51"/>
  <c r="AQ25" i="51"/>
  <c r="EN57" i="36" s="1"/>
  <c r="EM321" i="36" s="1"/>
  <c r="E198" i="51"/>
  <c r="AQ28" i="51"/>
  <c r="EN60" i="36" s="1"/>
  <c r="EM324" i="36" s="1"/>
  <c r="EG64" i="50"/>
  <c r="AN156" i="50"/>
  <c r="AN155" i="50"/>
  <c r="AN154" i="50"/>
  <c r="AN153" i="50"/>
  <c r="AN149" i="50"/>
  <c r="AN148" i="50"/>
  <c r="AN147" i="50"/>
  <c r="AN146" i="50"/>
  <c r="CE64" i="50"/>
  <c r="BG64" i="50"/>
  <c r="E192" i="50"/>
  <c r="AQ22" i="50"/>
  <c r="GH54" i="36" s="1"/>
  <c r="E200" i="50"/>
  <c r="AQ30" i="50"/>
  <c r="GH62" i="36" s="1"/>
  <c r="GG326" i="36" s="1"/>
  <c r="D156" i="50"/>
  <c r="E156" i="50" s="1"/>
  <c r="D155" i="50"/>
  <c r="E155" i="50" s="1"/>
  <c r="D154" i="50"/>
  <c r="E154" i="50" s="1"/>
  <c r="D153" i="50"/>
  <c r="E153" i="50" s="1"/>
  <c r="D149" i="50"/>
  <c r="E149" i="50" s="1"/>
  <c r="D148" i="50"/>
  <c r="E148" i="50" s="1"/>
  <c r="D147" i="50"/>
  <c r="E147" i="50" s="1"/>
  <c r="D146" i="50"/>
  <c r="E146" i="50" s="1"/>
  <c r="P156" i="50"/>
  <c r="P155" i="50"/>
  <c r="P154" i="50"/>
  <c r="P153" i="50"/>
  <c r="P149" i="50"/>
  <c r="P148" i="50"/>
  <c r="P147" i="50"/>
  <c r="P146" i="50"/>
  <c r="W64" i="50"/>
  <c r="BQ135" i="50"/>
  <c r="FK64" i="50"/>
  <c r="DI64" i="50"/>
  <c r="DB156" i="50"/>
  <c r="DC156" i="50" s="1"/>
  <c r="DB155" i="50"/>
  <c r="DC155" i="50" s="1"/>
  <c r="DB154" i="50"/>
  <c r="DC154" i="50" s="1"/>
  <c r="DB153" i="50"/>
  <c r="DC153" i="50" s="1"/>
  <c r="DB149" i="50"/>
  <c r="DC149" i="50" s="1"/>
  <c r="DB148" i="50"/>
  <c r="DC148" i="50" s="1"/>
  <c r="DB147" i="50"/>
  <c r="DC147" i="50" s="1"/>
  <c r="DB146" i="50"/>
  <c r="DC146" i="50" s="1"/>
  <c r="FV156" i="50"/>
  <c r="FW156" i="50" s="1"/>
  <c r="FV155" i="50"/>
  <c r="FW155" i="50" s="1"/>
  <c r="FV154" i="50"/>
  <c r="FW154" i="50" s="1"/>
  <c r="FV153" i="50"/>
  <c r="FW153" i="50" s="1"/>
  <c r="FV149" i="50"/>
  <c r="FW149" i="50" s="1"/>
  <c r="FV148" i="50"/>
  <c r="FW148" i="50" s="1"/>
  <c r="FV147" i="50"/>
  <c r="FW147" i="50" s="1"/>
  <c r="FV146" i="50"/>
  <c r="FW146" i="50" s="1"/>
  <c r="EY64" i="50"/>
  <c r="AI64" i="50"/>
  <c r="BW135" i="50"/>
  <c r="CU135" i="50"/>
  <c r="DS135" i="50"/>
  <c r="FI135" i="50"/>
  <c r="Z24" i="50"/>
  <c r="Z28" i="50"/>
  <c r="U32" i="50"/>
  <c r="U36" i="50"/>
  <c r="U40" i="50"/>
  <c r="AJ44" i="50"/>
  <c r="U24" i="50"/>
  <c r="U28" i="50"/>
  <c r="AJ32" i="50"/>
  <c r="AJ36" i="50"/>
  <c r="AJ40" i="50"/>
  <c r="Z22" i="50"/>
  <c r="Z26" i="50"/>
  <c r="Z30" i="50"/>
  <c r="AE34" i="50"/>
  <c r="AE38" i="50"/>
  <c r="AE42" i="50"/>
  <c r="U22" i="50"/>
  <c r="U26" i="50"/>
  <c r="U30" i="50"/>
  <c r="Z34" i="50"/>
  <c r="Z38" i="50"/>
  <c r="Z42" i="50"/>
  <c r="U45" i="50"/>
  <c r="U49" i="50"/>
  <c r="AJ45" i="50"/>
  <c r="AJ49" i="50"/>
  <c r="U44" i="50"/>
  <c r="U48" i="50"/>
  <c r="Z45" i="50"/>
  <c r="Z49" i="50"/>
  <c r="ES64" i="50"/>
  <c r="I135" i="50"/>
  <c r="CC135" i="50"/>
  <c r="EX156" i="50"/>
  <c r="EY156" i="50" s="1"/>
  <c r="EX155" i="50"/>
  <c r="EY155" i="50" s="1"/>
  <c r="EX154" i="50"/>
  <c r="EY154" i="50" s="1"/>
  <c r="EX153" i="50"/>
  <c r="EY153" i="50" s="1"/>
  <c r="EX149" i="50"/>
  <c r="EY149" i="50" s="1"/>
  <c r="EX148" i="50"/>
  <c r="EY148" i="50" s="1"/>
  <c r="EX147" i="50"/>
  <c r="EY147" i="50" s="1"/>
  <c r="EX146" i="50"/>
  <c r="EY146" i="50" s="1"/>
  <c r="BA64" i="50"/>
  <c r="BS64" i="50"/>
  <c r="AT156" i="50"/>
  <c r="AU156" i="50" s="1"/>
  <c r="AT155" i="50"/>
  <c r="AU155" i="50" s="1"/>
  <c r="AT154" i="50"/>
  <c r="AU154" i="50" s="1"/>
  <c r="AT153" i="50"/>
  <c r="AU153" i="50" s="1"/>
  <c r="AT149" i="50"/>
  <c r="AU149" i="50" s="1"/>
  <c r="AT148" i="50"/>
  <c r="AU148" i="50" s="1"/>
  <c r="AT147" i="50"/>
  <c r="AU147" i="50" s="1"/>
  <c r="AT146" i="50"/>
  <c r="AU146" i="50" s="1"/>
  <c r="EL156" i="50"/>
  <c r="EM156" i="50" s="1"/>
  <c r="EL154" i="50"/>
  <c r="EM154" i="50" s="1"/>
  <c r="EL149" i="50"/>
  <c r="EM149" i="50" s="1"/>
  <c r="EL147" i="50"/>
  <c r="EM147" i="50" s="1"/>
  <c r="Q64" i="50"/>
  <c r="E195" i="50"/>
  <c r="AQ25" i="50"/>
  <c r="GH57" i="36" s="1"/>
  <c r="GG321" i="36" s="1"/>
  <c r="EM64" i="50"/>
  <c r="BR156" i="50"/>
  <c r="BS156" i="50" s="1"/>
  <c r="BR155" i="50"/>
  <c r="BS155" i="50" s="1"/>
  <c r="BR154" i="50"/>
  <c r="BS154" i="50" s="1"/>
  <c r="BR153" i="50"/>
  <c r="BS153" i="50" s="1"/>
  <c r="BR149" i="50"/>
  <c r="BS149" i="50" s="1"/>
  <c r="BR148" i="50"/>
  <c r="BS148" i="50" s="1"/>
  <c r="BR147" i="50"/>
  <c r="BS147" i="50" s="1"/>
  <c r="BR146" i="50"/>
  <c r="BS146" i="50" s="1"/>
  <c r="BF156" i="50"/>
  <c r="BG156" i="50" s="1"/>
  <c r="BF155" i="50"/>
  <c r="BG155" i="50" s="1"/>
  <c r="BF154" i="50"/>
  <c r="BG154" i="50" s="1"/>
  <c r="BF153" i="50"/>
  <c r="BG153" i="50" s="1"/>
  <c r="BF149" i="50"/>
  <c r="BG149" i="50" s="1"/>
  <c r="BF148" i="50"/>
  <c r="BG148" i="50" s="1"/>
  <c r="BF147" i="50"/>
  <c r="BG147" i="50" s="1"/>
  <c r="BF146" i="50"/>
  <c r="BG146" i="50" s="1"/>
  <c r="CJ156" i="50"/>
  <c r="CJ155" i="50"/>
  <c r="CJ154" i="50"/>
  <c r="CJ153" i="50"/>
  <c r="CJ149" i="50"/>
  <c r="CJ148" i="50"/>
  <c r="CJ147" i="50"/>
  <c r="CJ146" i="50"/>
  <c r="CV156" i="50"/>
  <c r="CW156" i="50" s="1"/>
  <c r="CV155" i="50"/>
  <c r="CW155" i="50" s="1"/>
  <c r="CV154" i="50"/>
  <c r="CW154" i="50" s="1"/>
  <c r="CV153" i="50"/>
  <c r="CW153" i="50" s="1"/>
  <c r="CV149" i="50"/>
  <c r="CW149" i="50" s="1"/>
  <c r="CV148" i="50"/>
  <c r="CW148" i="50" s="1"/>
  <c r="CV147" i="50"/>
  <c r="CW147" i="50" s="1"/>
  <c r="CV146" i="50"/>
  <c r="CW146" i="50" s="1"/>
  <c r="EA64" i="50"/>
  <c r="AH156" i="50"/>
  <c r="AI156" i="50" s="1"/>
  <c r="AH155" i="50"/>
  <c r="AI155" i="50" s="1"/>
  <c r="AH154" i="50"/>
  <c r="AI154" i="50" s="1"/>
  <c r="AH153" i="50"/>
  <c r="AI153" i="50" s="1"/>
  <c r="AH149" i="50"/>
  <c r="AI149" i="50" s="1"/>
  <c r="AH148" i="50"/>
  <c r="AI148" i="50" s="1"/>
  <c r="AH147" i="50"/>
  <c r="AI147" i="50" s="1"/>
  <c r="AH146" i="50"/>
  <c r="AI146" i="50" s="1"/>
  <c r="FD156" i="50"/>
  <c r="FD155" i="50"/>
  <c r="FD154" i="50"/>
  <c r="FE154" i="50" s="1"/>
  <c r="FD153" i="50"/>
  <c r="FD149" i="50"/>
  <c r="FD148" i="50"/>
  <c r="FD147" i="50"/>
  <c r="FE147" i="50" s="1"/>
  <c r="FD146" i="50"/>
  <c r="CW64" i="50"/>
  <c r="E194" i="50"/>
  <c r="AQ24" i="50"/>
  <c r="GH56" i="36" s="1"/>
  <c r="GG320" i="36" s="1"/>
  <c r="FW64" i="50"/>
  <c r="BL156" i="50"/>
  <c r="BL155" i="50"/>
  <c r="BM155" i="50" s="1"/>
  <c r="BL154" i="50"/>
  <c r="BL153" i="50"/>
  <c r="BL149" i="50"/>
  <c r="BL148" i="50"/>
  <c r="BM148" i="50" s="1"/>
  <c r="BL147" i="50"/>
  <c r="BL146" i="50"/>
  <c r="BX156" i="50"/>
  <c r="BY156" i="50" s="1"/>
  <c r="BX155" i="50"/>
  <c r="BY155" i="50" s="1"/>
  <c r="BX154" i="50"/>
  <c r="BY154" i="50" s="1"/>
  <c r="BX153" i="50"/>
  <c r="BY153" i="50" s="1"/>
  <c r="BX149" i="50"/>
  <c r="BY149" i="50" s="1"/>
  <c r="BX148" i="50"/>
  <c r="BY148" i="50" s="1"/>
  <c r="BX147" i="50"/>
  <c r="BY147" i="50" s="1"/>
  <c r="BX146" i="50"/>
  <c r="BY146" i="50" s="1"/>
  <c r="DH156" i="50"/>
  <c r="DH155" i="50"/>
  <c r="DH154" i="50"/>
  <c r="DH153" i="50"/>
  <c r="DH149" i="50"/>
  <c r="DI149" i="50" s="1"/>
  <c r="DH148" i="50"/>
  <c r="DH147" i="50"/>
  <c r="DH146" i="50"/>
  <c r="DT156" i="50"/>
  <c r="DU156" i="50" s="1"/>
  <c r="DT155" i="50"/>
  <c r="DU155" i="50" s="1"/>
  <c r="DT154" i="50"/>
  <c r="DU154" i="50" s="1"/>
  <c r="DT153" i="50"/>
  <c r="DU153" i="50" s="1"/>
  <c r="DT149" i="50"/>
  <c r="DU149" i="50" s="1"/>
  <c r="DT148" i="50"/>
  <c r="DU148" i="50" s="1"/>
  <c r="DT147" i="50"/>
  <c r="DU147" i="50" s="1"/>
  <c r="DT146" i="50"/>
  <c r="DU146" i="50" s="1"/>
  <c r="K64" i="50"/>
  <c r="ER156" i="50"/>
  <c r="ES156" i="50" s="1"/>
  <c r="ER155" i="50"/>
  <c r="ES155" i="50" s="1"/>
  <c r="ER154" i="50"/>
  <c r="ES154" i="50" s="1"/>
  <c r="ER153" i="50"/>
  <c r="ES153" i="50" s="1"/>
  <c r="ER149" i="50"/>
  <c r="ES149" i="50" s="1"/>
  <c r="ER148" i="50"/>
  <c r="ES148" i="50" s="1"/>
  <c r="ER147" i="50"/>
  <c r="ES147" i="50" s="1"/>
  <c r="ER146" i="50"/>
  <c r="ES146" i="50" s="1"/>
  <c r="AC64" i="50"/>
  <c r="AU64" i="50"/>
  <c r="C135" i="50"/>
  <c r="F198" i="50"/>
  <c r="AL135" i="50"/>
  <c r="AO28" i="50"/>
  <c r="GF60" i="36" s="1"/>
  <c r="L28" i="50"/>
  <c r="DZ156" i="50"/>
  <c r="EA156" i="50" s="1"/>
  <c r="DZ155" i="50"/>
  <c r="EA155" i="50" s="1"/>
  <c r="DZ154" i="50"/>
  <c r="EA154" i="50" s="1"/>
  <c r="DZ153" i="50"/>
  <c r="EA153" i="50" s="1"/>
  <c r="DZ149" i="50"/>
  <c r="EA149" i="50" s="1"/>
  <c r="DZ148" i="50"/>
  <c r="EA148" i="50" s="1"/>
  <c r="DZ147" i="50"/>
  <c r="EA147" i="50" s="1"/>
  <c r="DZ146" i="50"/>
  <c r="EA146" i="50" s="1"/>
  <c r="CK64" i="50"/>
  <c r="FQ64" i="50"/>
  <c r="BE135" i="50"/>
  <c r="AZ156" i="50"/>
  <c r="BA156" i="50" s="1"/>
  <c r="AZ155" i="50"/>
  <c r="BA155" i="50" s="1"/>
  <c r="AZ154" i="50"/>
  <c r="BA154" i="50" s="1"/>
  <c r="AZ153" i="50"/>
  <c r="BA153" i="50" s="1"/>
  <c r="AZ149" i="50"/>
  <c r="BA149" i="50" s="1"/>
  <c r="AZ148" i="50"/>
  <c r="BA148" i="50" s="1"/>
  <c r="AZ147" i="50"/>
  <c r="BA147" i="50" s="1"/>
  <c r="AZ146" i="50"/>
  <c r="BA146" i="50" s="1"/>
  <c r="FO135" i="50"/>
  <c r="FJ156" i="50"/>
  <c r="FK156" i="50" s="1"/>
  <c r="FJ155" i="50"/>
  <c r="FK155" i="50" s="1"/>
  <c r="FJ154" i="50"/>
  <c r="FK154" i="50" s="1"/>
  <c r="FJ153" i="50"/>
  <c r="FK153" i="50" s="1"/>
  <c r="FJ149" i="50"/>
  <c r="FK149" i="50" s="1"/>
  <c r="FJ148" i="50"/>
  <c r="FK148" i="50" s="1"/>
  <c r="FJ147" i="50"/>
  <c r="FK147" i="50" s="1"/>
  <c r="FJ146" i="50"/>
  <c r="FK146" i="50" s="1"/>
  <c r="AJ26" i="50"/>
  <c r="AJ30" i="50"/>
  <c r="U34" i="50"/>
  <c r="U38" i="50"/>
  <c r="U42" i="50"/>
  <c r="AE22" i="50"/>
  <c r="AE26" i="50"/>
  <c r="AE30" i="50"/>
  <c r="AJ34" i="50"/>
  <c r="AJ38" i="50"/>
  <c r="AJ22" i="50"/>
  <c r="AJ24" i="50"/>
  <c r="AJ28" i="50"/>
  <c r="AE32" i="50"/>
  <c r="AE36" i="50"/>
  <c r="AE40" i="50"/>
  <c r="AE24" i="50"/>
  <c r="AE28" i="50"/>
  <c r="Z32" i="50"/>
  <c r="Z36" i="50"/>
  <c r="Z40" i="50"/>
  <c r="U43" i="50"/>
  <c r="U47" i="50"/>
  <c r="U51" i="50"/>
  <c r="W18" i="50" s="1"/>
  <c r="AJ47" i="50"/>
  <c r="AJ51" i="50"/>
  <c r="AL18" i="50" s="1"/>
  <c r="U46" i="50"/>
  <c r="U50" i="50"/>
  <c r="Z47" i="50"/>
  <c r="Z51" i="50"/>
  <c r="AB18" i="50" s="1"/>
  <c r="DO64" i="50"/>
  <c r="BM64" i="50"/>
  <c r="AG135" i="50"/>
  <c r="AB156" i="50"/>
  <c r="AC156" i="50" s="1"/>
  <c r="AB155" i="50"/>
  <c r="AC155" i="50" s="1"/>
  <c r="AB154" i="50"/>
  <c r="AC154" i="50" s="1"/>
  <c r="AB153" i="50"/>
  <c r="AC153" i="50" s="1"/>
  <c r="AB149" i="50"/>
  <c r="AC149" i="50" s="1"/>
  <c r="AB148" i="50"/>
  <c r="AC148" i="50" s="1"/>
  <c r="AB147" i="50"/>
  <c r="AC147" i="50" s="1"/>
  <c r="AB146" i="50"/>
  <c r="AC146" i="50" s="1"/>
  <c r="V156" i="50"/>
  <c r="W156" i="50" s="1"/>
  <c r="V155" i="50"/>
  <c r="W155" i="50" s="1"/>
  <c r="V154" i="50"/>
  <c r="W154" i="50" s="1"/>
  <c r="V153" i="50"/>
  <c r="W153" i="50" s="1"/>
  <c r="V149" i="50"/>
  <c r="W149" i="50" s="1"/>
  <c r="V148" i="50"/>
  <c r="W148" i="50" s="1"/>
  <c r="V147" i="50"/>
  <c r="W147" i="50" s="1"/>
  <c r="V146" i="50"/>
  <c r="W146" i="50" s="1"/>
  <c r="DC64" i="50"/>
  <c r="FE64" i="50"/>
  <c r="CP156" i="50"/>
  <c r="CQ156" i="50" s="1"/>
  <c r="CP155" i="50"/>
  <c r="CQ155" i="50" s="1"/>
  <c r="CP154" i="50"/>
  <c r="CQ154" i="50" s="1"/>
  <c r="CP153" i="50"/>
  <c r="CQ153" i="50" s="1"/>
  <c r="CP149" i="50"/>
  <c r="CQ149" i="50" s="1"/>
  <c r="CP148" i="50"/>
  <c r="CQ148" i="50" s="1"/>
  <c r="CP147" i="50"/>
  <c r="CQ147" i="50" s="1"/>
  <c r="CP146" i="50"/>
  <c r="CQ146" i="50" s="1"/>
  <c r="E199" i="50"/>
  <c r="AQ29" i="50"/>
  <c r="GH61" i="36" s="1"/>
  <c r="GG325" i="36" s="1"/>
  <c r="EF156" i="50"/>
  <c r="EF155" i="50"/>
  <c r="EF154" i="50"/>
  <c r="EF153" i="50"/>
  <c r="EF149" i="50"/>
  <c r="EF148" i="50"/>
  <c r="EF147" i="50"/>
  <c r="EF146" i="50"/>
  <c r="DN156" i="50"/>
  <c r="DO156" i="50" s="1"/>
  <c r="DN155" i="50"/>
  <c r="DO155" i="50" s="1"/>
  <c r="DN154" i="50"/>
  <c r="DO154" i="50" s="1"/>
  <c r="DN153" i="50"/>
  <c r="DO153" i="50" s="1"/>
  <c r="DN149" i="50"/>
  <c r="DO149" i="50" s="1"/>
  <c r="DN148" i="50"/>
  <c r="DO148" i="50" s="1"/>
  <c r="DN147" i="50"/>
  <c r="DO147" i="50" s="1"/>
  <c r="DN146" i="50"/>
  <c r="DO146" i="50" s="1"/>
  <c r="AS135" i="50"/>
  <c r="E196" i="50"/>
  <c r="AQ26" i="50"/>
  <c r="GH58" i="36" s="1"/>
  <c r="GG322" i="36" s="1"/>
  <c r="N20" i="50"/>
  <c r="DY135" i="50"/>
  <c r="E64" i="50"/>
  <c r="FP156" i="50"/>
  <c r="FQ156" i="50" s="1"/>
  <c r="FP155" i="50"/>
  <c r="FQ155" i="50" s="1"/>
  <c r="FP154" i="50"/>
  <c r="FQ154" i="50" s="1"/>
  <c r="FP153" i="50"/>
  <c r="FQ153" i="50" s="1"/>
  <c r="FP149" i="50"/>
  <c r="FQ149" i="50" s="1"/>
  <c r="FP148" i="50"/>
  <c r="FQ148" i="50" s="1"/>
  <c r="FP147" i="50"/>
  <c r="FQ147" i="50" s="1"/>
  <c r="FP146" i="50"/>
  <c r="FQ146" i="50" s="1"/>
  <c r="AE25" i="50"/>
  <c r="AE29" i="50"/>
  <c r="U33" i="50"/>
  <c r="U37" i="50"/>
  <c r="U41" i="50"/>
  <c r="Z25" i="50"/>
  <c r="Z29" i="50"/>
  <c r="AJ33" i="50"/>
  <c r="AJ37" i="50"/>
  <c r="AJ41" i="50"/>
  <c r="AE44" i="50"/>
  <c r="AE48" i="50"/>
  <c r="Z44" i="50"/>
  <c r="Z48" i="50"/>
  <c r="AE43" i="50"/>
  <c r="AE47" i="50"/>
  <c r="AE51" i="50"/>
  <c r="AG18" i="50" s="1"/>
  <c r="E193" i="50"/>
  <c r="AQ23" i="50"/>
  <c r="GH55" i="36" s="1"/>
  <c r="GG319" i="36" s="1"/>
  <c r="BY64" i="50"/>
  <c r="DU64" i="50"/>
  <c r="J156" i="50"/>
  <c r="K156" i="50" s="1"/>
  <c r="J155" i="50"/>
  <c r="K155" i="50" s="1"/>
  <c r="J154" i="50"/>
  <c r="K154" i="50" s="1"/>
  <c r="J153" i="50"/>
  <c r="K153" i="50" s="1"/>
  <c r="J149" i="50"/>
  <c r="K149" i="50" s="1"/>
  <c r="J148" i="50"/>
  <c r="K148" i="50" s="1"/>
  <c r="J147" i="50"/>
  <c r="K147" i="50" s="1"/>
  <c r="J146" i="50"/>
  <c r="K146" i="50" s="1"/>
  <c r="CD156" i="50"/>
  <c r="CE156" i="50" s="1"/>
  <c r="CD155" i="50"/>
  <c r="CE155" i="50" s="1"/>
  <c r="CD154" i="50"/>
  <c r="CE154" i="50" s="1"/>
  <c r="CD153" i="50"/>
  <c r="CE153" i="50" s="1"/>
  <c r="CD149" i="50"/>
  <c r="CE149" i="50" s="1"/>
  <c r="CD148" i="50"/>
  <c r="CE148" i="50" s="1"/>
  <c r="CD147" i="50"/>
  <c r="CE147" i="50" s="1"/>
  <c r="CD146" i="50"/>
  <c r="CE146" i="50" s="1"/>
  <c r="E197" i="50"/>
  <c r="AQ27" i="50"/>
  <c r="GH59" i="36" s="1"/>
  <c r="GG323" i="36" s="1"/>
  <c r="E201" i="50"/>
  <c r="AQ31" i="50"/>
  <c r="GH63" i="36" s="1"/>
  <c r="GG327" i="36" s="1"/>
  <c r="CQ64" i="50"/>
  <c r="AO64" i="50"/>
  <c r="C37" i="49"/>
  <c r="CO131" i="49" s="1"/>
  <c r="C28" i="49"/>
  <c r="AO131" i="49" s="1"/>
  <c r="C40" i="49"/>
  <c r="DH131" i="49" s="1"/>
  <c r="C41" i="49"/>
  <c r="DM131" i="49" s="1"/>
  <c r="AC131" i="49"/>
  <c r="C44" i="49"/>
  <c r="EE131" i="49" s="1"/>
  <c r="C32" i="49"/>
  <c r="BK131" i="49" s="1"/>
  <c r="AB131" i="49"/>
  <c r="AA131" i="49"/>
  <c r="C33" i="49"/>
  <c r="BQ131" i="49" s="1"/>
  <c r="E219" i="49"/>
  <c r="K25" i="49"/>
  <c r="AO25" i="49" s="1"/>
  <c r="L22" i="49"/>
  <c r="AQ22" i="49" s="1"/>
  <c r="AD131" i="49"/>
  <c r="C30" i="49"/>
  <c r="AZ135" i="49" s="1"/>
  <c r="C39" i="49"/>
  <c r="DC131" i="49" s="1"/>
  <c r="C27" i="49"/>
  <c r="AH135" i="49" s="1"/>
  <c r="C45" i="49"/>
  <c r="EL131" i="49" s="1"/>
  <c r="K28" i="49"/>
  <c r="L28" i="49" s="1"/>
  <c r="AO22" i="49"/>
  <c r="B135" i="49"/>
  <c r="M22" i="49"/>
  <c r="DT67" i="49"/>
  <c r="FP67" i="49"/>
  <c r="FP64" i="49"/>
  <c r="C135" i="49"/>
  <c r="P135" i="49"/>
  <c r="Q131" i="49"/>
  <c r="P131" i="49"/>
  <c r="O131" i="49"/>
  <c r="R131" i="49"/>
  <c r="M24" i="49"/>
  <c r="F199" i="49"/>
  <c r="AR135" i="49"/>
  <c r="AO29" i="49"/>
  <c r="L29" i="49"/>
  <c r="AM174" i="49"/>
  <c r="AN174" i="49" s="1"/>
  <c r="AM167" i="49"/>
  <c r="AN167" i="49" s="1"/>
  <c r="CI174" i="49"/>
  <c r="CJ174" i="49" s="1"/>
  <c r="CI167" i="49"/>
  <c r="CJ167" i="49" s="1"/>
  <c r="EE174" i="49"/>
  <c r="EF174" i="49" s="1"/>
  <c r="EE167" i="49"/>
  <c r="EF167" i="49" s="1"/>
  <c r="I174" i="49"/>
  <c r="J174" i="49" s="1"/>
  <c r="I167" i="49"/>
  <c r="J167" i="49" s="1"/>
  <c r="BE174" i="49"/>
  <c r="BF174" i="49" s="1"/>
  <c r="BE167" i="49"/>
  <c r="BF167" i="49" s="1"/>
  <c r="DA174" i="49"/>
  <c r="DB174" i="49" s="1"/>
  <c r="DA167" i="49"/>
  <c r="DB167" i="49" s="1"/>
  <c r="EW174" i="49"/>
  <c r="EX174" i="49" s="1"/>
  <c r="EW167" i="49"/>
  <c r="EX167" i="49" s="1"/>
  <c r="U172" i="49"/>
  <c r="V172" i="49" s="1"/>
  <c r="U166" i="49"/>
  <c r="V166" i="49" s="1"/>
  <c r="DM172" i="49"/>
  <c r="DN172" i="49" s="1"/>
  <c r="DM166" i="49"/>
  <c r="DN166" i="49" s="1"/>
  <c r="AA172" i="49"/>
  <c r="AB172" i="49" s="1"/>
  <c r="AA166" i="49"/>
  <c r="AB166" i="49" s="1"/>
  <c r="DS172" i="49"/>
  <c r="DT172" i="49" s="1"/>
  <c r="DS166" i="49"/>
  <c r="DT166" i="49" s="1"/>
  <c r="AG172" i="49"/>
  <c r="AH172" i="49" s="1"/>
  <c r="AG166" i="49"/>
  <c r="AH166" i="49" s="1"/>
  <c r="DY172" i="49"/>
  <c r="DZ172" i="49" s="1"/>
  <c r="DY166" i="49"/>
  <c r="DZ166" i="49" s="1"/>
  <c r="AM172" i="49"/>
  <c r="AN172" i="49" s="1"/>
  <c r="AM166" i="49"/>
  <c r="AN166" i="49" s="1"/>
  <c r="EE172" i="49"/>
  <c r="EF172" i="49" s="1"/>
  <c r="EE166" i="49"/>
  <c r="EF166" i="49" s="1"/>
  <c r="AA176" i="49"/>
  <c r="AB176" i="49" s="1"/>
  <c r="AA170" i="49"/>
  <c r="AB170" i="49" s="1"/>
  <c r="AA163" i="49"/>
  <c r="AB163" i="49" s="1"/>
  <c r="AA158" i="49"/>
  <c r="AB158" i="49" s="1"/>
  <c r="BW176" i="49"/>
  <c r="BX176" i="49" s="1"/>
  <c r="BW170" i="49"/>
  <c r="BX170" i="49" s="1"/>
  <c r="BW163" i="49"/>
  <c r="BX163" i="49" s="1"/>
  <c r="BW158" i="49"/>
  <c r="BX158" i="49" s="1"/>
  <c r="DS176" i="49"/>
  <c r="DT176" i="49" s="1"/>
  <c r="DS170" i="49"/>
  <c r="DT170" i="49" s="1"/>
  <c r="DS163" i="49"/>
  <c r="DT163" i="49" s="1"/>
  <c r="DS158" i="49"/>
  <c r="DT158" i="49" s="1"/>
  <c r="FO176" i="49"/>
  <c r="FP176" i="49" s="1"/>
  <c r="FO170" i="49"/>
  <c r="FP170" i="49" s="1"/>
  <c r="FO163" i="49"/>
  <c r="FP163" i="49" s="1"/>
  <c r="FO158" i="49"/>
  <c r="FP158" i="49" s="1"/>
  <c r="AS176" i="49"/>
  <c r="AT176" i="49" s="1"/>
  <c r="AS170" i="49"/>
  <c r="AT170" i="49" s="1"/>
  <c r="AS163" i="49"/>
  <c r="AT163" i="49" s="1"/>
  <c r="AS158" i="49"/>
  <c r="AT158" i="49" s="1"/>
  <c r="CO176" i="49"/>
  <c r="CP176" i="49" s="1"/>
  <c r="CO170" i="49"/>
  <c r="CP170" i="49" s="1"/>
  <c r="CO163" i="49"/>
  <c r="CP163" i="49" s="1"/>
  <c r="CO158" i="49"/>
  <c r="CP158" i="49" s="1"/>
  <c r="EK176" i="49"/>
  <c r="EL176" i="49" s="1"/>
  <c r="EK170" i="49"/>
  <c r="EL170" i="49" s="1"/>
  <c r="EK163" i="49"/>
  <c r="EL163" i="49" s="1"/>
  <c r="EK158" i="49"/>
  <c r="EL158" i="49" s="1"/>
  <c r="E217" i="49"/>
  <c r="AQ47" i="49"/>
  <c r="E209" i="49"/>
  <c r="AQ39" i="49"/>
  <c r="F201" i="49"/>
  <c r="BD135" i="49"/>
  <c r="AO31" i="49"/>
  <c r="L31" i="49"/>
  <c r="F197" i="49"/>
  <c r="AF135" i="49"/>
  <c r="AO27" i="49"/>
  <c r="L27" i="49"/>
  <c r="F193" i="49"/>
  <c r="H135" i="49"/>
  <c r="AO23" i="49"/>
  <c r="L23" i="49"/>
  <c r="AJ20" i="49"/>
  <c r="AE20" i="49"/>
  <c r="Z20" i="49"/>
  <c r="U20" i="49"/>
  <c r="AJ50" i="49" s="1"/>
  <c r="V64" i="49"/>
  <c r="DN64" i="49"/>
  <c r="AN64" i="49"/>
  <c r="EF64" i="49"/>
  <c r="BF64" i="49"/>
  <c r="EX64" i="49"/>
  <c r="AB64" i="49"/>
  <c r="DT64" i="49"/>
  <c r="BK64" i="49"/>
  <c r="FC64" i="49"/>
  <c r="CC64" i="49"/>
  <c r="FU64" i="49"/>
  <c r="BW64" i="49"/>
  <c r="FO64" i="49"/>
  <c r="CO64" i="49"/>
  <c r="E216" i="49"/>
  <c r="AQ46" i="49"/>
  <c r="E214" i="49"/>
  <c r="AQ44" i="49"/>
  <c r="E212" i="49"/>
  <c r="AQ42" i="49"/>
  <c r="E210" i="49"/>
  <c r="AQ40" i="49"/>
  <c r="E208" i="49"/>
  <c r="AQ38" i="49"/>
  <c r="E206" i="49"/>
  <c r="AQ36" i="49"/>
  <c r="E204" i="49"/>
  <c r="AQ34" i="49"/>
  <c r="E202" i="49"/>
  <c r="AQ32" i="49"/>
  <c r="W131" i="49"/>
  <c r="V135" i="49"/>
  <c r="V131" i="49"/>
  <c r="U131" i="49"/>
  <c r="X131" i="49"/>
  <c r="BW76" i="49"/>
  <c r="BW75" i="49"/>
  <c r="BW74" i="49"/>
  <c r="BW73" i="49"/>
  <c r="FO76" i="49"/>
  <c r="FO75" i="49"/>
  <c r="FO74" i="49"/>
  <c r="FO73" i="49"/>
  <c r="CO76" i="49"/>
  <c r="CO75" i="49"/>
  <c r="CO74" i="49"/>
  <c r="CO73" i="49"/>
  <c r="O76" i="49"/>
  <c r="O75" i="49"/>
  <c r="O74" i="49"/>
  <c r="O73" i="49"/>
  <c r="DG76" i="49"/>
  <c r="DG75" i="49"/>
  <c r="DG74" i="49"/>
  <c r="DG73" i="49"/>
  <c r="AG76" i="49"/>
  <c r="AG75" i="49"/>
  <c r="AG74" i="49"/>
  <c r="AG73" i="49"/>
  <c r="DY76" i="49"/>
  <c r="DY75" i="49"/>
  <c r="DY74" i="49"/>
  <c r="DY73" i="49"/>
  <c r="C48" i="49"/>
  <c r="C174" i="49"/>
  <c r="D174" i="49" s="1"/>
  <c r="C167" i="49"/>
  <c r="D167" i="49" s="1"/>
  <c r="CU174" i="49"/>
  <c r="CV174" i="49" s="1"/>
  <c r="CU167" i="49"/>
  <c r="CV167" i="49" s="1"/>
  <c r="BQ174" i="49"/>
  <c r="BR174" i="49" s="1"/>
  <c r="BQ167" i="49"/>
  <c r="BR167" i="49" s="1"/>
  <c r="AS172" i="49"/>
  <c r="AT172" i="49" s="1"/>
  <c r="AS166" i="49"/>
  <c r="AT166" i="49" s="1"/>
  <c r="EK172" i="49"/>
  <c r="EL172" i="49" s="1"/>
  <c r="EK166" i="49"/>
  <c r="EL166" i="49" s="1"/>
  <c r="AY172" i="49"/>
  <c r="AZ172" i="49" s="1"/>
  <c r="AY166" i="49"/>
  <c r="AZ166" i="49" s="1"/>
  <c r="EQ172" i="49"/>
  <c r="ER172" i="49" s="1"/>
  <c r="EQ166" i="49"/>
  <c r="ER166" i="49" s="1"/>
  <c r="BE172" i="49"/>
  <c r="BF172" i="49" s="1"/>
  <c r="BE166" i="49"/>
  <c r="BF166" i="49" s="1"/>
  <c r="EW172" i="49"/>
  <c r="EX172" i="49" s="1"/>
  <c r="EW166" i="49"/>
  <c r="EX166" i="49" s="1"/>
  <c r="BK172" i="49"/>
  <c r="BL172" i="49" s="1"/>
  <c r="BK166" i="49"/>
  <c r="BL166" i="49" s="1"/>
  <c r="FC172" i="49"/>
  <c r="FD172" i="49" s="1"/>
  <c r="FC166" i="49"/>
  <c r="FD166" i="49" s="1"/>
  <c r="AM176" i="49"/>
  <c r="AN176" i="49" s="1"/>
  <c r="AM170" i="49"/>
  <c r="AN170" i="49" s="1"/>
  <c r="AM163" i="49"/>
  <c r="AN163" i="49" s="1"/>
  <c r="AM158" i="49"/>
  <c r="AN158" i="49" s="1"/>
  <c r="CI176" i="49"/>
  <c r="CJ176" i="49" s="1"/>
  <c r="CI170" i="49"/>
  <c r="CJ170" i="49" s="1"/>
  <c r="CI163" i="49"/>
  <c r="CJ163" i="49" s="1"/>
  <c r="CI158" i="49"/>
  <c r="CJ158" i="49" s="1"/>
  <c r="EE176" i="49"/>
  <c r="EF176" i="49" s="1"/>
  <c r="EE170" i="49"/>
  <c r="EF170" i="49" s="1"/>
  <c r="EE163" i="49"/>
  <c r="EF163" i="49" s="1"/>
  <c r="EE158" i="49"/>
  <c r="EF158" i="49" s="1"/>
  <c r="I176" i="49"/>
  <c r="J176" i="49" s="1"/>
  <c r="I170" i="49"/>
  <c r="J170" i="49" s="1"/>
  <c r="I163" i="49"/>
  <c r="J163" i="49" s="1"/>
  <c r="I158" i="49"/>
  <c r="J158" i="49" s="1"/>
  <c r="BE176" i="49"/>
  <c r="BF176" i="49" s="1"/>
  <c r="BE170" i="49"/>
  <c r="BF170" i="49" s="1"/>
  <c r="BE163" i="49"/>
  <c r="BF163" i="49" s="1"/>
  <c r="BE158" i="49"/>
  <c r="BF158" i="49" s="1"/>
  <c r="DA176" i="49"/>
  <c r="DB176" i="49" s="1"/>
  <c r="DA170" i="49"/>
  <c r="DB170" i="49" s="1"/>
  <c r="DA163" i="49"/>
  <c r="DB163" i="49" s="1"/>
  <c r="DA158" i="49"/>
  <c r="DB158" i="49" s="1"/>
  <c r="EW176" i="49"/>
  <c r="EX176" i="49" s="1"/>
  <c r="EW170" i="49"/>
  <c r="EX170" i="49" s="1"/>
  <c r="EW163" i="49"/>
  <c r="EX163" i="49" s="1"/>
  <c r="EW158" i="49"/>
  <c r="EX158" i="49" s="1"/>
  <c r="EY131" i="49"/>
  <c r="EX131" i="49"/>
  <c r="EW131" i="49"/>
  <c r="EX135" i="49"/>
  <c r="EZ131" i="49"/>
  <c r="M47" i="49"/>
  <c r="E215" i="49"/>
  <c r="AQ45" i="49"/>
  <c r="E207" i="49"/>
  <c r="AQ37" i="49"/>
  <c r="L26" i="49"/>
  <c r="FJ131" i="49"/>
  <c r="C51" i="49"/>
  <c r="AT64" i="49"/>
  <c r="EL64" i="49"/>
  <c r="BL64" i="49"/>
  <c r="FD64" i="49"/>
  <c r="CD64" i="49"/>
  <c r="FV64" i="49"/>
  <c r="AZ64" i="49"/>
  <c r="ER64" i="49"/>
  <c r="CI64" i="49"/>
  <c r="I64" i="49"/>
  <c r="DA64" i="49"/>
  <c r="C64" i="49"/>
  <c r="CU64" i="49"/>
  <c r="U64" i="49"/>
  <c r="DM64" i="49"/>
  <c r="E218" i="49"/>
  <c r="AQ48" i="49"/>
  <c r="ES131" i="49"/>
  <c r="ER131" i="49"/>
  <c r="ER135" i="49"/>
  <c r="EQ131" i="49"/>
  <c r="ET131" i="49"/>
  <c r="M46" i="49"/>
  <c r="C42" i="49"/>
  <c r="CW131" i="49"/>
  <c r="CV131" i="49"/>
  <c r="CV135" i="49"/>
  <c r="CU131" i="49"/>
  <c r="CX131" i="49"/>
  <c r="M38" i="49"/>
  <c r="C36" i="49"/>
  <c r="BY131" i="49"/>
  <c r="BX131" i="49"/>
  <c r="BX135" i="49"/>
  <c r="BW131" i="49"/>
  <c r="BZ131" i="49"/>
  <c r="M34" i="49"/>
  <c r="C76" i="49"/>
  <c r="C75" i="49"/>
  <c r="C74" i="49"/>
  <c r="C73" i="49"/>
  <c r="CU76" i="49"/>
  <c r="CU75" i="49"/>
  <c r="CU74" i="49"/>
  <c r="CU73" i="49"/>
  <c r="U76" i="49"/>
  <c r="U75" i="49"/>
  <c r="U74" i="49"/>
  <c r="U73" i="49"/>
  <c r="DM76" i="49"/>
  <c r="DM75" i="49"/>
  <c r="DM74" i="49"/>
  <c r="DM73" i="49"/>
  <c r="AM76" i="49"/>
  <c r="AM75" i="49"/>
  <c r="AM74" i="49"/>
  <c r="AM73" i="49"/>
  <c r="EE75" i="49"/>
  <c r="EE74" i="49"/>
  <c r="EE73" i="49"/>
  <c r="EE76" i="49"/>
  <c r="BE76" i="49"/>
  <c r="BE75" i="49"/>
  <c r="BE74" i="49"/>
  <c r="BE73" i="49"/>
  <c r="EW76" i="49"/>
  <c r="EW75" i="49"/>
  <c r="EW74" i="49"/>
  <c r="EW73" i="49"/>
  <c r="D156" i="49"/>
  <c r="D155" i="49"/>
  <c r="D154" i="49"/>
  <c r="D153" i="49"/>
  <c r="D149" i="49"/>
  <c r="D148" i="49"/>
  <c r="D147" i="49"/>
  <c r="D146" i="49"/>
  <c r="AB156" i="49"/>
  <c r="AB155" i="49"/>
  <c r="AB154" i="49"/>
  <c r="AB153" i="49"/>
  <c r="AB149" i="49"/>
  <c r="AB148" i="49"/>
  <c r="AB147" i="49"/>
  <c r="AB146" i="49"/>
  <c r="E220" i="49"/>
  <c r="AQ50" i="49"/>
  <c r="AY174" i="49"/>
  <c r="AZ174" i="49" s="1"/>
  <c r="AY167" i="49"/>
  <c r="AZ167" i="49" s="1"/>
  <c r="EQ174" i="49"/>
  <c r="ER174" i="49" s="1"/>
  <c r="EQ167" i="49"/>
  <c r="ER167" i="49" s="1"/>
  <c r="U174" i="49"/>
  <c r="V174" i="49" s="1"/>
  <c r="U167" i="49"/>
  <c r="V167" i="49" s="1"/>
  <c r="DM174" i="49"/>
  <c r="DN174" i="49" s="1"/>
  <c r="DM167" i="49"/>
  <c r="DN167" i="49" s="1"/>
  <c r="FI174" i="49"/>
  <c r="FJ174" i="49" s="1"/>
  <c r="FI167" i="49"/>
  <c r="FJ167" i="49" s="1"/>
  <c r="O174" i="49"/>
  <c r="P174" i="49" s="1"/>
  <c r="O167" i="49"/>
  <c r="P167" i="49" s="1"/>
  <c r="BK174" i="49"/>
  <c r="BL174" i="49" s="1"/>
  <c r="BK167" i="49"/>
  <c r="BL167" i="49" s="1"/>
  <c r="DG174" i="49"/>
  <c r="DH174" i="49" s="1"/>
  <c r="DG167" i="49"/>
  <c r="DH167" i="49" s="1"/>
  <c r="FC174" i="49"/>
  <c r="FD174" i="49" s="1"/>
  <c r="FC167" i="49"/>
  <c r="FD167" i="49" s="1"/>
  <c r="AG174" i="49"/>
  <c r="AH174" i="49" s="1"/>
  <c r="AG167" i="49"/>
  <c r="AH167" i="49" s="1"/>
  <c r="CC174" i="49"/>
  <c r="CD174" i="49" s="1"/>
  <c r="CC167" i="49"/>
  <c r="CD167" i="49" s="1"/>
  <c r="DY174" i="49"/>
  <c r="DZ174" i="49" s="1"/>
  <c r="DY167" i="49"/>
  <c r="DZ167" i="49" s="1"/>
  <c r="FU174" i="49"/>
  <c r="FV174" i="49" s="1"/>
  <c r="FU167" i="49"/>
  <c r="FV167" i="49" s="1"/>
  <c r="BQ172" i="49"/>
  <c r="BR172" i="49" s="1"/>
  <c r="BQ166" i="49"/>
  <c r="BR166" i="49" s="1"/>
  <c r="FI172" i="49"/>
  <c r="FJ172" i="49" s="1"/>
  <c r="FI166" i="49"/>
  <c r="FJ166" i="49" s="1"/>
  <c r="BW172" i="49"/>
  <c r="BX172" i="49" s="1"/>
  <c r="BW166" i="49"/>
  <c r="BX166" i="49" s="1"/>
  <c r="FO172" i="49"/>
  <c r="FP172" i="49" s="1"/>
  <c r="FO166" i="49"/>
  <c r="FP166" i="49" s="1"/>
  <c r="CC172" i="49"/>
  <c r="CD172" i="49" s="1"/>
  <c r="CC166" i="49"/>
  <c r="CD166" i="49" s="1"/>
  <c r="FU172" i="49"/>
  <c r="FV172" i="49" s="1"/>
  <c r="FU166" i="49"/>
  <c r="FV166" i="49" s="1"/>
  <c r="CI172" i="49"/>
  <c r="CJ172" i="49" s="1"/>
  <c r="CI166" i="49"/>
  <c r="CJ166" i="49" s="1"/>
  <c r="C176" i="49"/>
  <c r="D176" i="49" s="1"/>
  <c r="C170" i="49"/>
  <c r="D170" i="49" s="1"/>
  <c r="C163" i="49"/>
  <c r="D163" i="49" s="1"/>
  <c r="C158" i="49"/>
  <c r="D158" i="49" s="1"/>
  <c r="AY176" i="49"/>
  <c r="AZ176" i="49" s="1"/>
  <c r="AY170" i="49"/>
  <c r="AZ170" i="49" s="1"/>
  <c r="AY163" i="49"/>
  <c r="AZ163" i="49" s="1"/>
  <c r="AY158" i="49"/>
  <c r="AZ158" i="49" s="1"/>
  <c r="CU176" i="49"/>
  <c r="CV176" i="49" s="1"/>
  <c r="CU170" i="49"/>
  <c r="CV170" i="49" s="1"/>
  <c r="CU163" i="49"/>
  <c r="CV163" i="49" s="1"/>
  <c r="CU158" i="49"/>
  <c r="CV158" i="49" s="1"/>
  <c r="EQ176" i="49"/>
  <c r="ER176" i="49" s="1"/>
  <c r="EQ170" i="49"/>
  <c r="ER170" i="49" s="1"/>
  <c r="EQ163" i="49"/>
  <c r="ER163" i="49" s="1"/>
  <c r="EQ158" i="49"/>
  <c r="ER158" i="49" s="1"/>
  <c r="U176" i="49"/>
  <c r="V176" i="49" s="1"/>
  <c r="U170" i="49"/>
  <c r="V170" i="49" s="1"/>
  <c r="U163" i="49"/>
  <c r="V163" i="49" s="1"/>
  <c r="U158" i="49"/>
  <c r="V158" i="49" s="1"/>
  <c r="BQ176" i="49"/>
  <c r="BR176" i="49" s="1"/>
  <c r="BQ170" i="49"/>
  <c r="BR170" i="49" s="1"/>
  <c r="BQ163" i="49"/>
  <c r="BR163" i="49" s="1"/>
  <c r="BQ158" i="49"/>
  <c r="BR158" i="49" s="1"/>
  <c r="DM176" i="49"/>
  <c r="DN176" i="49" s="1"/>
  <c r="DM170" i="49"/>
  <c r="DN170" i="49" s="1"/>
  <c r="DM163" i="49"/>
  <c r="DN163" i="49" s="1"/>
  <c r="DM158" i="49"/>
  <c r="DN158" i="49" s="1"/>
  <c r="FI176" i="49"/>
  <c r="FJ176" i="49" s="1"/>
  <c r="FI170" i="49"/>
  <c r="FJ170" i="49" s="1"/>
  <c r="FI163" i="49"/>
  <c r="FJ163" i="49" s="1"/>
  <c r="FI158" i="49"/>
  <c r="FJ158" i="49" s="1"/>
  <c r="E213" i="49"/>
  <c r="AQ43" i="49"/>
  <c r="E205" i="49"/>
  <c r="AQ35" i="49"/>
  <c r="FQ131" i="49"/>
  <c r="FP131" i="49"/>
  <c r="FP135" i="49"/>
  <c r="FO131" i="49"/>
  <c r="FR131" i="49"/>
  <c r="M50" i="49"/>
  <c r="BR64" i="49"/>
  <c r="FJ64" i="49"/>
  <c r="CJ64" i="49"/>
  <c r="J64" i="49"/>
  <c r="DB64" i="49"/>
  <c r="E221" i="49"/>
  <c r="AQ51" i="49"/>
  <c r="BX64" i="49"/>
  <c r="O64" i="49"/>
  <c r="DG64" i="49"/>
  <c r="AG64" i="49"/>
  <c r="DY64" i="49"/>
  <c r="AA64" i="49"/>
  <c r="DS64" i="49"/>
  <c r="AS64" i="49"/>
  <c r="EK64" i="49"/>
  <c r="AA76" i="49"/>
  <c r="AA75" i="49"/>
  <c r="AA74" i="49"/>
  <c r="AA73" i="49"/>
  <c r="DS76" i="49"/>
  <c r="DS75" i="49"/>
  <c r="DS74" i="49"/>
  <c r="DS73" i="49"/>
  <c r="AS76" i="49"/>
  <c r="AS75" i="49"/>
  <c r="AS74" i="49"/>
  <c r="AS73" i="49"/>
  <c r="EK76" i="49"/>
  <c r="EK75" i="49"/>
  <c r="EK74" i="49"/>
  <c r="EK73" i="49"/>
  <c r="BK76" i="49"/>
  <c r="BK75" i="49"/>
  <c r="BK74" i="49"/>
  <c r="BK73" i="49"/>
  <c r="FC76" i="49"/>
  <c r="FC75" i="49"/>
  <c r="FC74" i="49"/>
  <c r="FC73" i="49"/>
  <c r="CC76" i="49"/>
  <c r="CC75" i="49"/>
  <c r="CC74" i="49"/>
  <c r="CC73" i="49"/>
  <c r="FU76" i="49"/>
  <c r="FU75" i="49"/>
  <c r="FU74" i="49"/>
  <c r="FU73" i="49"/>
  <c r="AA174" i="49"/>
  <c r="AB174" i="49" s="1"/>
  <c r="AA167" i="49"/>
  <c r="AB167" i="49" s="1"/>
  <c r="BW174" i="49"/>
  <c r="BX174" i="49" s="1"/>
  <c r="BW167" i="49"/>
  <c r="BX167" i="49" s="1"/>
  <c r="DS174" i="49"/>
  <c r="DT174" i="49" s="1"/>
  <c r="DS167" i="49"/>
  <c r="DT167" i="49" s="1"/>
  <c r="FO174" i="49"/>
  <c r="FP174" i="49" s="1"/>
  <c r="FO167" i="49"/>
  <c r="FP167" i="49" s="1"/>
  <c r="AS174" i="49"/>
  <c r="AT174" i="49" s="1"/>
  <c r="AS167" i="49"/>
  <c r="AT167" i="49" s="1"/>
  <c r="CO174" i="49"/>
  <c r="CP174" i="49" s="1"/>
  <c r="CO167" i="49"/>
  <c r="CP167" i="49" s="1"/>
  <c r="EK174" i="49"/>
  <c r="EL174" i="49" s="1"/>
  <c r="EK167" i="49"/>
  <c r="EL167" i="49" s="1"/>
  <c r="CO172" i="49"/>
  <c r="CP172" i="49" s="1"/>
  <c r="CO166" i="49"/>
  <c r="CP166" i="49" s="1"/>
  <c r="C172" i="49"/>
  <c r="D172" i="49" s="1"/>
  <c r="C166" i="49"/>
  <c r="D166" i="49" s="1"/>
  <c r="CU172" i="49"/>
  <c r="CV172" i="49" s="1"/>
  <c r="CU166" i="49"/>
  <c r="CV166" i="49" s="1"/>
  <c r="I172" i="49"/>
  <c r="J172" i="49" s="1"/>
  <c r="I166" i="49"/>
  <c r="J166" i="49" s="1"/>
  <c r="DA172" i="49"/>
  <c r="DB172" i="49" s="1"/>
  <c r="DA166" i="49"/>
  <c r="DB166" i="49" s="1"/>
  <c r="O172" i="49"/>
  <c r="P172" i="49" s="1"/>
  <c r="O166" i="49"/>
  <c r="P166" i="49" s="1"/>
  <c r="DG172" i="49"/>
  <c r="DH172" i="49" s="1"/>
  <c r="DG166" i="49"/>
  <c r="DH166" i="49" s="1"/>
  <c r="O176" i="49"/>
  <c r="P176" i="49" s="1"/>
  <c r="O170" i="49"/>
  <c r="P170" i="49" s="1"/>
  <c r="O163" i="49"/>
  <c r="P163" i="49" s="1"/>
  <c r="O158" i="49"/>
  <c r="P158" i="49" s="1"/>
  <c r="BK176" i="49"/>
  <c r="BL176" i="49" s="1"/>
  <c r="BK170" i="49"/>
  <c r="BL170" i="49" s="1"/>
  <c r="BK163" i="49"/>
  <c r="BL163" i="49" s="1"/>
  <c r="BK158" i="49"/>
  <c r="BL158" i="49" s="1"/>
  <c r="DG176" i="49"/>
  <c r="DH176" i="49" s="1"/>
  <c r="DG170" i="49"/>
  <c r="DH170" i="49" s="1"/>
  <c r="DG163" i="49"/>
  <c r="DH163" i="49" s="1"/>
  <c r="DG158" i="49"/>
  <c r="DH158" i="49" s="1"/>
  <c r="FC176" i="49"/>
  <c r="FD176" i="49" s="1"/>
  <c r="FC170" i="49"/>
  <c r="FD170" i="49" s="1"/>
  <c r="FC163" i="49"/>
  <c r="FD163" i="49" s="1"/>
  <c r="FC158" i="49"/>
  <c r="FD158" i="49" s="1"/>
  <c r="AG176" i="49"/>
  <c r="AH176" i="49" s="1"/>
  <c r="AG170" i="49"/>
  <c r="AH170" i="49" s="1"/>
  <c r="AG163" i="49"/>
  <c r="AH163" i="49" s="1"/>
  <c r="AG158" i="49"/>
  <c r="AH158" i="49" s="1"/>
  <c r="CC176" i="49"/>
  <c r="CD176" i="49" s="1"/>
  <c r="CC170" i="49"/>
  <c r="CD170" i="49" s="1"/>
  <c r="CC163" i="49"/>
  <c r="CD163" i="49" s="1"/>
  <c r="CC158" i="49"/>
  <c r="CD158" i="49" s="1"/>
  <c r="DY176" i="49"/>
  <c r="DZ176" i="49" s="1"/>
  <c r="DY170" i="49"/>
  <c r="DZ170" i="49" s="1"/>
  <c r="DY163" i="49"/>
  <c r="DZ163" i="49" s="1"/>
  <c r="DY158" i="49"/>
  <c r="DZ158" i="49" s="1"/>
  <c r="FU176" i="49"/>
  <c r="FV176" i="49" s="1"/>
  <c r="FU170" i="49"/>
  <c r="FV170" i="49" s="1"/>
  <c r="FU163" i="49"/>
  <c r="FV163" i="49" s="1"/>
  <c r="FU158" i="49"/>
  <c r="FV158" i="49" s="1"/>
  <c r="EA131" i="49"/>
  <c r="DZ131" i="49"/>
  <c r="DY131" i="49"/>
  <c r="DZ135" i="49"/>
  <c r="EB131" i="49"/>
  <c r="M43" i="49"/>
  <c r="E211" i="49"/>
  <c r="AQ41" i="49"/>
  <c r="CE131" i="49"/>
  <c r="CD131" i="49"/>
  <c r="CC131" i="49"/>
  <c r="CD135" i="49"/>
  <c r="CF131" i="49"/>
  <c r="M35" i="49"/>
  <c r="E203" i="49"/>
  <c r="AQ33" i="49"/>
  <c r="BG131" i="49"/>
  <c r="BF131" i="49"/>
  <c r="BE131" i="49"/>
  <c r="BF135" i="49"/>
  <c r="BH131" i="49"/>
  <c r="M31" i="49"/>
  <c r="K131" i="49"/>
  <c r="J131" i="49"/>
  <c r="I131" i="49"/>
  <c r="J135" i="49"/>
  <c r="L131" i="49"/>
  <c r="M23" i="49"/>
  <c r="CP64" i="49"/>
  <c r="P64" i="49"/>
  <c r="DH64" i="49"/>
  <c r="AH64" i="49"/>
  <c r="DZ64" i="49"/>
  <c r="D64" i="49"/>
  <c r="AM64" i="49"/>
  <c r="EE64" i="49"/>
  <c r="BE64" i="49"/>
  <c r="EW64" i="49"/>
  <c r="AY64" i="49"/>
  <c r="EQ64" i="49"/>
  <c r="BQ64" i="49"/>
  <c r="F194" i="49"/>
  <c r="N135" i="49"/>
  <c r="AO24" i="49"/>
  <c r="L24" i="49"/>
  <c r="AY76" i="49"/>
  <c r="AY75" i="49"/>
  <c r="AY74" i="49"/>
  <c r="AY73" i="49"/>
  <c r="EQ75" i="49"/>
  <c r="EQ74" i="49"/>
  <c r="EQ73" i="49"/>
  <c r="EQ76" i="49"/>
  <c r="BQ76" i="49"/>
  <c r="BQ75" i="49"/>
  <c r="BQ74" i="49"/>
  <c r="BQ73" i="49"/>
  <c r="FI76" i="49"/>
  <c r="FI75" i="49"/>
  <c r="FI74" i="49"/>
  <c r="FI73" i="49"/>
  <c r="CI76" i="49"/>
  <c r="CI75" i="49"/>
  <c r="CI74" i="49"/>
  <c r="CI73" i="49"/>
  <c r="I76" i="49"/>
  <c r="I75" i="49"/>
  <c r="I74" i="49"/>
  <c r="I73" i="49"/>
  <c r="DA76" i="49"/>
  <c r="DA75" i="49"/>
  <c r="DA74" i="49"/>
  <c r="DA73" i="49"/>
  <c r="I26" i="34"/>
  <c r="J48" i="33"/>
  <c r="J49" i="33"/>
  <c r="J46" i="33"/>
  <c r="CK149" i="50" l="1"/>
  <c r="CK156" i="50"/>
  <c r="FJ90" i="52"/>
  <c r="AV131" i="49"/>
  <c r="AU131" i="49"/>
  <c r="EG146" i="50"/>
  <c r="FX147" i="51"/>
  <c r="EG153" i="50"/>
  <c r="U135" i="50"/>
  <c r="EZ148" i="53"/>
  <c r="DI156" i="50"/>
  <c r="FV70" i="51"/>
  <c r="FW70" i="51" s="1"/>
  <c r="DM135" i="50"/>
  <c r="EK135" i="50"/>
  <c r="EM147" i="55"/>
  <c r="CP149" i="54"/>
  <c r="CQ149" i="54" s="1"/>
  <c r="CP156" i="54"/>
  <c r="CQ156" i="54" s="1"/>
  <c r="DJ156" i="53"/>
  <c r="AQ46" i="55"/>
  <c r="EM154" i="55"/>
  <c r="EX70" i="52"/>
  <c r="EY70" i="52" s="1"/>
  <c r="DV149" i="53"/>
  <c r="AC146" i="56"/>
  <c r="AC147" i="56"/>
  <c r="AC148" i="56"/>
  <c r="AC149" i="56"/>
  <c r="AC153" i="56"/>
  <c r="AC154" i="56"/>
  <c r="AC155" i="56"/>
  <c r="AC156" i="56"/>
  <c r="X21" i="49"/>
  <c r="AH21" i="57"/>
  <c r="AM21" i="55"/>
  <c r="AC21" i="57"/>
  <c r="AH21" i="55"/>
  <c r="X21" i="55"/>
  <c r="AC21" i="54"/>
  <c r="AH21" i="54"/>
  <c r="X21" i="54"/>
  <c r="AM21" i="56"/>
  <c r="AH21" i="56"/>
  <c r="X21" i="56"/>
  <c r="AC21" i="56"/>
  <c r="AC21" i="55"/>
  <c r="AM21" i="54"/>
  <c r="AM21" i="57"/>
  <c r="X21" i="57"/>
  <c r="AM21" i="49"/>
  <c r="AH21" i="49"/>
  <c r="AC21" i="49"/>
  <c r="DP147" i="53"/>
  <c r="BA147" i="53"/>
  <c r="BA154" i="53"/>
  <c r="CP146" i="54"/>
  <c r="CQ146" i="54" s="1"/>
  <c r="CP153" i="54"/>
  <c r="CQ153" i="54" s="1"/>
  <c r="FW148" i="54"/>
  <c r="FW155" i="54"/>
  <c r="EY146" i="54"/>
  <c r="EY153" i="54"/>
  <c r="FJ146" i="54"/>
  <c r="FK146" i="54" s="1"/>
  <c r="FJ153" i="54"/>
  <c r="FK153" i="54" s="1"/>
  <c r="ES146" i="55"/>
  <c r="ES153" i="55"/>
  <c r="DJ155" i="53"/>
  <c r="CP147" i="54"/>
  <c r="CQ147" i="54" s="1"/>
  <c r="CP154" i="54"/>
  <c r="CQ154" i="54" s="1"/>
  <c r="FW149" i="54"/>
  <c r="FW156" i="54"/>
  <c r="EY147" i="54"/>
  <c r="EY154" i="54"/>
  <c r="FJ147" i="54"/>
  <c r="FK147" i="54" s="1"/>
  <c r="FJ154" i="54"/>
  <c r="FK154" i="54" s="1"/>
  <c r="AU148" i="55"/>
  <c r="AU155" i="55"/>
  <c r="ES147" i="55"/>
  <c r="ES154" i="55"/>
  <c r="CP148" i="54"/>
  <c r="CQ148" i="54" s="1"/>
  <c r="FW146" i="54"/>
  <c r="FW153" i="54"/>
  <c r="FJ148" i="54"/>
  <c r="FK148" i="54" s="1"/>
  <c r="ES148" i="55"/>
  <c r="ES155" i="55"/>
  <c r="CQ148" i="55"/>
  <c r="CQ155" i="55"/>
  <c r="BQ135" i="54"/>
  <c r="U135" i="54"/>
  <c r="M49" i="49"/>
  <c r="FJ135" i="49"/>
  <c r="FJ156" i="49" s="1"/>
  <c r="FK156" i="49" s="1"/>
  <c r="EL146" i="50"/>
  <c r="EM146" i="50" s="1"/>
  <c r="EL153" i="50"/>
  <c r="EM153" i="50" s="1"/>
  <c r="BY146" i="53"/>
  <c r="BY153" i="53"/>
  <c r="EM158" i="53"/>
  <c r="BY147" i="54"/>
  <c r="BY155" i="54"/>
  <c r="FL131" i="49"/>
  <c r="FK131" i="49"/>
  <c r="EL148" i="50"/>
  <c r="EM148" i="50" s="1"/>
  <c r="ER70" i="52"/>
  <c r="ES70" i="52" s="1"/>
  <c r="ES176" i="52" s="1"/>
  <c r="EY162" i="52"/>
  <c r="EX92" i="52"/>
  <c r="EY166" i="52"/>
  <c r="FK165" i="51"/>
  <c r="EY161" i="52"/>
  <c r="FJ91" i="51"/>
  <c r="EX97" i="52"/>
  <c r="EY167" i="52"/>
  <c r="EY165" i="52"/>
  <c r="FJ99" i="51"/>
  <c r="EX90" i="52"/>
  <c r="EX98" i="52"/>
  <c r="EY163" i="52"/>
  <c r="EX91" i="52"/>
  <c r="EX99" i="52"/>
  <c r="FK167" i="51"/>
  <c r="FE163" i="52"/>
  <c r="FJ90" i="51"/>
  <c r="FJ98" i="51"/>
  <c r="FK162" i="51"/>
  <c r="FJ70" i="51"/>
  <c r="FK158" i="51" s="1"/>
  <c r="FJ92" i="51"/>
  <c r="FK163" i="51"/>
  <c r="FK166" i="51"/>
  <c r="FQ165" i="52"/>
  <c r="FJ97" i="51"/>
  <c r="FK161" i="51"/>
  <c r="FD90" i="52"/>
  <c r="FD98" i="52"/>
  <c r="EN148" i="53"/>
  <c r="FX148" i="51"/>
  <c r="FQ162" i="51"/>
  <c r="EM163" i="52"/>
  <c r="FD91" i="52"/>
  <c r="FD99" i="52"/>
  <c r="FE165" i="52"/>
  <c r="FD92" i="52"/>
  <c r="FE161" i="52"/>
  <c r="FE166" i="52"/>
  <c r="FD97" i="52"/>
  <c r="FE162" i="52"/>
  <c r="FE167" i="52"/>
  <c r="EL91" i="52"/>
  <c r="EL99" i="52"/>
  <c r="EM165" i="52"/>
  <c r="V67" i="49"/>
  <c r="FD67" i="49"/>
  <c r="DH67" i="49"/>
  <c r="J67" i="49"/>
  <c r="ER67" i="49"/>
  <c r="EF67" i="49"/>
  <c r="FX147" i="52"/>
  <c r="EL92" i="52"/>
  <c r="EM161" i="52"/>
  <c r="EM166" i="52"/>
  <c r="EL97" i="52"/>
  <c r="EM162" i="52"/>
  <c r="EM167" i="52"/>
  <c r="EL70" i="52"/>
  <c r="EM70" i="52" s="1"/>
  <c r="EM174" i="52" s="1"/>
  <c r="EL90" i="52"/>
  <c r="EL98" i="52"/>
  <c r="FF77" i="53"/>
  <c r="FL149" i="53"/>
  <c r="EZ147" i="52"/>
  <c r="FF149" i="52"/>
  <c r="FL149" i="52"/>
  <c r="ES161" i="52"/>
  <c r="ET148" i="52"/>
  <c r="FL146" i="53"/>
  <c r="EZ146" i="53"/>
  <c r="EB149" i="52"/>
  <c r="DV147" i="53"/>
  <c r="CX148" i="53"/>
  <c r="DJ77" i="53"/>
  <c r="FR146" i="53"/>
  <c r="FF148" i="53"/>
  <c r="DD146" i="53"/>
  <c r="EG162" i="52"/>
  <c r="AQ31" i="54"/>
  <c r="E194" i="57"/>
  <c r="EG167" i="52"/>
  <c r="ES166" i="52"/>
  <c r="EF97" i="52"/>
  <c r="ER92" i="52"/>
  <c r="EF90" i="52"/>
  <c r="EF98" i="52"/>
  <c r="EG163" i="52"/>
  <c r="ER97" i="52"/>
  <c r="ES162" i="52"/>
  <c r="ES167" i="52"/>
  <c r="EF91" i="52"/>
  <c r="EF99" i="52"/>
  <c r="EG165" i="52"/>
  <c r="ER90" i="52"/>
  <c r="ER98" i="52"/>
  <c r="ES163" i="52"/>
  <c r="DH81" i="53"/>
  <c r="DJ154" i="53" s="1"/>
  <c r="E195" i="55"/>
  <c r="EF92" i="52"/>
  <c r="EG161" i="52"/>
  <c r="EG166" i="52"/>
  <c r="ER91" i="52"/>
  <c r="ER99" i="52"/>
  <c r="ES165" i="52"/>
  <c r="FP91" i="51"/>
  <c r="FP70" i="51"/>
  <c r="FQ70" i="51" s="1"/>
  <c r="FQ174" i="51" s="1"/>
  <c r="FP92" i="52"/>
  <c r="FP99" i="51"/>
  <c r="FQ166" i="52"/>
  <c r="FP70" i="52"/>
  <c r="FD91" i="51"/>
  <c r="BM147" i="53"/>
  <c r="FE166" i="51"/>
  <c r="FE167" i="51"/>
  <c r="CQ149" i="55"/>
  <c r="CQ156" i="55"/>
  <c r="EB146" i="53"/>
  <c r="EL146" i="54"/>
  <c r="EM146" i="54" s="1"/>
  <c r="FW147" i="54"/>
  <c r="FW154" i="54"/>
  <c r="EY148" i="54"/>
  <c r="EY155" i="54"/>
  <c r="FQ146" i="54"/>
  <c r="AS135" i="54"/>
  <c r="FV99" i="52"/>
  <c r="EB147" i="53"/>
  <c r="DM107" i="53"/>
  <c r="DP113" i="53" s="1"/>
  <c r="DV77" i="53"/>
  <c r="BA148" i="53"/>
  <c r="BA155" i="53"/>
  <c r="FE162" i="51"/>
  <c r="FE161" i="51"/>
  <c r="DV146" i="53"/>
  <c r="AQ30" i="53"/>
  <c r="AZ62" i="36" s="1"/>
  <c r="AY326" i="36" s="1"/>
  <c r="DG109" i="53"/>
  <c r="BA149" i="53"/>
  <c r="BA156" i="53"/>
  <c r="FD97" i="51"/>
  <c r="FD92" i="51"/>
  <c r="FF163" i="51" s="1"/>
  <c r="BA146" i="53"/>
  <c r="BA153" i="53"/>
  <c r="CW149" i="54"/>
  <c r="CW153" i="54"/>
  <c r="FD99" i="51"/>
  <c r="FE165" i="51"/>
  <c r="FD70" i="51"/>
  <c r="FE70" i="51" s="1"/>
  <c r="FD98" i="51"/>
  <c r="FD90" i="51"/>
  <c r="E148" i="56"/>
  <c r="E155" i="56"/>
  <c r="BM146" i="57"/>
  <c r="BM153" i="57"/>
  <c r="DN131" i="49"/>
  <c r="FX149" i="51"/>
  <c r="FP97" i="52"/>
  <c r="FQ167" i="52"/>
  <c r="EZ146" i="52"/>
  <c r="FX149" i="52"/>
  <c r="DD148" i="53"/>
  <c r="AU149" i="55"/>
  <c r="AU156" i="55"/>
  <c r="W149" i="55"/>
  <c r="W156" i="55"/>
  <c r="AS131" i="49"/>
  <c r="EG147" i="50"/>
  <c r="DI153" i="50"/>
  <c r="M26" i="49"/>
  <c r="Z135" i="49"/>
  <c r="AC148" i="49" s="1"/>
  <c r="EG148" i="50"/>
  <c r="EG155" i="50"/>
  <c r="DI147" i="50"/>
  <c r="DI154" i="50"/>
  <c r="FQ161" i="52"/>
  <c r="AB23" i="52"/>
  <c r="AC23" i="52" s="1"/>
  <c r="E24" i="52" s="1"/>
  <c r="Q63" i="52" s="1"/>
  <c r="Q73" i="52" s="1"/>
  <c r="R146" i="52" s="1"/>
  <c r="EN148" i="52"/>
  <c r="ET146" i="52"/>
  <c r="FR149" i="53"/>
  <c r="AU146" i="55"/>
  <c r="AU153" i="55"/>
  <c r="W146" i="55"/>
  <c r="W153" i="55"/>
  <c r="Q147" i="57"/>
  <c r="Q154" i="57"/>
  <c r="AO26" i="49"/>
  <c r="EG154" i="50"/>
  <c r="DI146" i="50"/>
  <c r="AT131" i="49"/>
  <c r="M29" i="49"/>
  <c r="CP131" i="49"/>
  <c r="EG149" i="50"/>
  <c r="EG156" i="50"/>
  <c r="DI148" i="50"/>
  <c r="DI155" i="50"/>
  <c r="EH148" i="52"/>
  <c r="FQ162" i="52"/>
  <c r="AU147" i="55"/>
  <c r="AU154" i="55"/>
  <c r="W147" i="55"/>
  <c r="W154" i="55"/>
  <c r="BM146" i="53"/>
  <c r="EH77" i="52"/>
  <c r="DG107" i="53"/>
  <c r="DJ113" i="53" s="1"/>
  <c r="CU110" i="53"/>
  <c r="DG110" i="53"/>
  <c r="FW166" i="52"/>
  <c r="FQ165" i="51"/>
  <c r="FP90" i="52"/>
  <c r="FP98" i="52"/>
  <c r="FQ163" i="52"/>
  <c r="FP91" i="52"/>
  <c r="FP99" i="52"/>
  <c r="FP92" i="51"/>
  <c r="FQ163" i="51"/>
  <c r="FQ166" i="51"/>
  <c r="FW161" i="52"/>
  <c r="FP97" i="51"/>
  <c r="FQ161" i="51"/>
  <c r="FQ167" i="51"/>
  <c r="FV91" i="52"/>
  <c r="FW165" i="52"/>
  <c r="FP90" i="51"/>
  <c r="FP98" i="51"/>
  <c r="FV92" i="52"/>
  <c r="FW163" i="52"/>
  <c r="AQ30" i="55"/>
  <c r="DZ82" i="53"/>
  <c r="EB155" i="53" s="1"/>
  <c r="FW163" i="51"/>
  <c r="FW166" i="51"/>
  <c r="FV92" i="51"/>
  <c r="FV97" i="51"/>
  <c r="FW167" i="51"/>
  <c r="FV90" i="51"/>
  <c r="FV98" i="51"/>
  <c r="FW162" i="51"/>
  <c r="FV97" i="52"/>
  <c r="FW162" i="52"/>
  <c r="FW167" i="52"/>
  <c r="FW161" i="51"/>
  <c r="FV91" i="51"/>
  <c r="FV99" i="51"/>
  <c r="FW165" i="51"/>
  <c r="FV70" i="52"/>
  <c r="FW70" i="52" s="1"/>
  <c r="FW170" i="52" s="1"/>
  <c r="FV90" i="52"/>
  <c r="FV98" i="52"/>
  <c r="FL167" i="52"/>
  <c r="EK135" i="54"/>
  <c r="FK170" i="52"/>
  <c r="DM109" i="53"/>
  <c r="DN81" i="53"/>
  <c r="DP154" i="53" s="1"/>
  <c r="DT82" i="53"/>
  <c r="DV155" i="53" s="1"/>
  <c r="EL80" i="53"/>
  <c r="EN153" i="53" s="1"/>
  <c r="DB80" i="53"/>
  <c r="DD153" i="53" s="1"/>
  <c r="EK107" i="52"/>
  <c r="FP83" i="52"/>
  <c r="FR156" i="52" s="1"/>
  <c r="DB83" i="53"/>
  <c r="DD156" i="53" s="1"/>
  <c r="FL166" i="52"/>
  <c r="DT81" i="53"/>
  <c r="BM147" i="50"/>
  <c r="BM154" i="50"/>
  <c r="CK148" i="50"/>
  <c r="CK155" i="50"/>
  <c r="FK172" i="52"/>
  <c r="CW148" i="54"/>
  <c r="CW156" i="54"/>
  <c r="EM146" i="55"/>
  <c r="EM153" i="55"/>
  <c r="E147" i="56"/>
  <c r="E154" i="56"/>
  <c r="BM155" i="57"/>
  <c r="BM149" i="57"/>
  <c r="CK146" i="57"/>
  <c r="CK148" i="57"/>
  <c r="BM156" i="53"/>
  <c r="BM149" i="50"/>
  <c r="BM156" i="50"/>
  <c r="CK146" i="50"/>
  <c r="CK153" i="50"/>
  <c r="EG70" i="52"/>
  <c r="EG172" i="52" s="1"/>
  <c r="CW146" i="54"/>
  <c r="CW154" i="54"/>
  <c r="EM148" i="55"/>
  <c r="EM155" i="55"/>
  <c r="E149" i="56"/>
  <c r="E156" i="56"/>
  <c r="BM147" i="57"/>
  <c r="BM154" i="57"/>
  <c r="BM146" i="50"/>
  <c r="BM153" i="50"/>
  <c r="CK147" i="50"/>
  <c r="CK154" i="50"/>
  <c r="FK158" i="52"/>
  <c r="CW147" i="54"/>
  <c r="CW155" i="54"/>
  <c r="EM149" i="55"/>
  <c r="EM156" i="55"/>
  <c r="E146" i="56"/>
  <c r="E153" i="56"/>
  <c r="BM148" i="57"/>
  <c r="BM156" i="57"/>
  <c r="CK153" i="57"/>
  <c r="BM154" i="53"/>
  <c r="AG30" i="52"/>
  <c r="AH30" i="52" s="1"/>
  <c r="F31" i="52" s="1"/>
  <c r="BG61" i="52" s="1"/>
  <c r="CK149" i="57"/>
  <c r="BM153" i="53"/>
  <c r="CK154" i="57"/>
  <c r="FX77" i="51"/>
  <c r="Q153" i="50"/>
  <c r="Q147" i="50"/>
  <c r="Q146" i="50"/>
  <c r="CV67" i="49"/>
  <c r="BX67" i="49"/>
  <c r="AZ67" i="49"/>
  <c r="AB67" i="49"/>
  <c r="Q154" i="50"/>
  <c r="FJ82" i="53"/>
  <c r="FL155" i="53" s="1"/>
  <c r="D67" i="49"/>
  <c r="FV67" i="49"/>
  <c r="FJ67" i="49"/>
  <c r="EX67" i="49"/>
  <c r="EL67" i="49"/>
  <c r="DZ67" i="49"/>
  <c r="Q148" i="50"/>
  <c r="Q155" i="50"/>
  <c r="FL146" i="51"/>
  <c r="DU148" i="55"/>
  <c r="DU155" i="55"/>
  <c r="BY146" i="56"/>
  <c r="BY153" i="56"/>
  <c r="CJ67" i="49"/>
  <c r="BL67" i="49"/>
  <c r="AN67" i="49"/>
  <c r="P67" i="49"/>
  <c r="FR149" i="52"/>
  <c r="DB67" i="49"/>
  <c r="CP67" i="49"/>
  <c r="CD67" i="49"/>
  <c r="BR67" i="49"/>
  <c r="BF67" i="49"/>
  <c r="AT67" i="49"/>
  <c r="AH67" i="49"/>
  <c r="Q149" i="50"/>
  <c r="Q156" i="50"/>
  <c r="EB147" i="52"/>
  <c r="DU149" i="55"/>
  <c r="DU156" i="55"/>
  <c r="BY147" i="56"/>
  <c r="BY154" i="56"/>
  <c r="AO147" i="57"/>
  <c r="AO155" i="57"/>
  <c r="FX146" i="51"/>
  <c r="FL148" i="51"/>
  <c r="FL147" i="52"/>
  <c r="FX148" i="53"/>
  <c r="AP131" i="49"/>
  <c r="L30" i="49"/>
  <c r="E200" i="49" s="1"/>
  <c r="FE146" i="50"/>
  <c r="FE153" i="50"/>
  <c r="FR146" i="52"/>
  <c r="DD147" i="53"/>
  <c r="EZ77" i="52"/>
  <c r="EH149" i="52"/>
  <c r="EB146" i="52"/>
  <c r="DN83" i="53"/>
  <c r="DP148" i="53"/>
  <c r="DC149" i="54"/>
  <c r="DC156" i="54"/>
  <c r="K148" i="54"/>
  <c r="K155" i="54"/>
  <c r="CO135" i="54"/>
  <c r="FK176" i="52"/>
  <c r="DD77" i="53"/>
  <c r="EN77" i="53"/>
  <c r="ET77" i="52"/>
  <c r="CP135" i="49"/>
  <c r="EL135" i="49"/>
  <c r="EL153" i="49" s="1"/>
  <c r="EM153" i="49" s="1"/>
  <c r="FE148" i="50"/>
  <c r="FE155" i="50"/>
  <c r="FF149" i="51"/>
  <c r="FL148" i="52"/>
  <c r="EN147" i="53"/>
  <c r="DD149" i="53"/>
  <c r="EL147" i="54"/>
  <c r="EM147" i="54" s="1"/>
  <c r="EL154" i="54"/>
  <c r="EM154" i="54" s="1"/>
  <c r="ES149" i="54"/>
  <c r="ES156" i="54"/>
  <c r="EA147" i="54"/>
  <c r="EA154" i="54"/>
  <c r="AQ22" i="55"/>
  <c r="DU146" i="55"/>
  <c r="DU153" i="55"/>
  <c r="E149" i="55"/>
  <c r="BY148" i="56"/>
  <c r="BY155" i="56"/>
  <c r="M37" i="49"/>
  <c r="CQ131" i="49"/>
  <c r="EF131" i="49"/>
  <c r="FE149" i="50"/>
  <c r="FE156" i="50"/>
  <c r="AL29" i="52"/>
  <c r="AM29" i="52" s="1"/>
  <c r="G30" i="52" s="1"/>
  <c r="BA62" i="52" s="1"/>
  <c r="AB22" i="52"/>
  <c r="AC22" i="52" s="1"/>
  <c r="E23" i="52" s="1"/>
  <c r="K63" i="52" s="1"/>
  <c r="EN149" i="52"/>
  <c r="ET147" i="52"/>
  <c r="DB82" i="53"/>
  <c r="DD155" i="53" s="1"/>
  <c r="FX149" i="53"/>
  <c r="CX166" i="53"/>
  <c r="FL148" i="53"/>
  <c r="FL77" i="53"/>
  <c r="FL161" i="52"/>
  <c r="EL148" i="54"/>
  <c r="EM148" i="54" s="1"/>
  <c r="EL155" i="54"/>
  <c r="EM155" i="54" s="1"/>
  <c r="EA148" i="54"/>
  <c r="EA155" i="54"/>
  <c r="CW148" i="55"/>
  <c r="CW155" i="55"/>
  <c r="E192" i="55"/>
  <c r="DU147" i="55"/>
  <c r="DU154" i="55"/>
  <c r="E156" i="55"/>
  <c r="BY149" i="56"/>
  <c r="BY156" i="56"/>
  <c r="CR131" i="49"/>
  <c r="W24" i="52"/>
  <c r="X24" i="52" s="1"/>
  <c r="D25" i="52" s="1"/>
  <c r="W60" i="52" s="1"/>
  <c r="ET149" i="52"/>
  <c r="EN149" i="53"/>
  <c r="EZ149" i="53"/>
  <c r="EL149" i="54"/>
  <c r="EM149" i="54" s="1"/>
  <c r="DC148" i="54"/>
  <c r="DC155" i="54"/>
  <c r="BS149" i="55"/>
  <c r="BS156" i="55"/>
  <c r="BN131" i="49"/>
  <c r="EZ77" i="53"/>
  <c r="FL77" i="52"/>
  <c r="FR153" i="53"/>
  <c r="BL135" i="49"/>
  <c r="BL156" i="49" s="1"/>
  <c r="BM156" i="49" s="1"/>
  <c r="FF146" i="51"/>
  <c r="FL147" i="51"/>
  <c r="AL30" i="52"/>
  <c r="AM30" i="52" s="1"/>
  <c r="G31" i="52" s="1"/>
  <c r="BG62" i="52" s="1"/>
  <c r="FX77" i="52"/>
  <c r="AB30" i="52"/>
  <c r="AC30" i="52" s="1"/>
  <c r="E31" i="52" s="1"/>
  <c r="BG63" i="52" s="1"/>
  <c r="FR77" i="52"/>
  <c r="AB26" i="52"/>
  <c r="AC26" i="52" s="1"/>
  <c r="E27" i="52" s="1"/>
  <c r="AI63" i="52" s="1"/>
  <c r="AG26" i="52"/>
  <c r="AH26" i="52" s="1"/>
  <c r="F27" i="52" s="1"/>
  <c r="AI61" i="52" s="1"/>
  <c r="EB77" i="52"/>
  <c r="FR147" i="53"/>
  <c r="EB148" i="53"/>
  <c r="BY147" i="53"/>
  <c r="BY154" i="53"/>
  <c r="EB77" i="53"/>
  <c r="EZ147" i="53"/>
  <c r="DS110" i="53"/>
  <c r="FR77" i="53"/>
  <c r="BY148" i="54"/>
  <c r="BY156" i="54"/>
  <c r="BS146" i="55"/>
  <c r="BS153" i="55"/>
  <c r="E146" i="55"/>
  <c r="E153" i="55"/>
  <c r="Q148" i="57"/>
  <c r="Q156" i="57"/>
  <c r="AO148" i="57"/>
  <c r="AO154" i="57"/>
  <c r="AN135" i="49"/>
  <c r="AN156" i="49" s="1"/>
  <c r="AX135" i="49"/>
  <c r="GF84" i="36"/>
  <c r="AG25" i="52"/>
  <c r="AH25" i="52" s="1"/>
  <c r="F26" i="52" s="1"/>
  <c r="AC61" i="52" s="1"/>
  <c r="W25" i="52"/>
  <c r="X25" i="52" s="1"/>
  <c r="D26" i="52" s="1"/>
  <c r="AC60" i="52" s="1"/>
  <c r="FF146" i="52"/>
  <c r="AL26" i="52"/>
  <c r="AM26" i="52" s="1"/>
  <c r="G27" i="52" s="1"/>
  <c r="AI62" i="52" s="1"/>
  <c r="AB27" i="52"/>
  <c r="AC27" i="52" s="1"/>
  <c r="E28" i="52" s="1"/>
  <c r="AO63" i="52" s="1"/>
  <c r="AG29" i="52"/>
  <c r="AH29" i="52" s="1"/>
  <c r="F30" i="52" s="1"/>
  <c r="BA61" i="52" s="1"/>
  <c r="FK174" i="52"/>
  <c r="CX77" i="53"/>
  <c r="FR148" i="53"/>
  <c r="CX149" i="53"/>
  <c r="FX146" i="53"/>
  <c r="ES158" i="53"/>
  <c r="EB149" i="53"/>
  <c r="BY148" i="53"/>
  <c r="BY155" i="53"/>
  <c r="EY158" i="53"/>
  <c r="FX77" i="53"/>
  <c r="CU108" i="53"/>
  <c r="FO107" i="53"/>
  <c r="DS107" i="53"/>
  <c r="DV113" i="53" s="1"/>
  <c r="DC146" i="54"/>
  <c r="DC153" i="54"/>
  <c r="EA149" i="54"/>
  <c r="EA156" i="54"/>
  <c r="BY149" i="54"/>
  <c r="BY153" i="54"/>
  <c r="BS147" i="55"/>
  <c r="BS154" i="55"/>
  <c r="CQ146" i="55"/>
  <c r="CQ153" i="55"/>
  <c r="E147" i="55"/>
  <c r="E154" i="55"/>
  <c r="Q155" i="57"/>
  <c r="Q149" i="57"/>
  <c r="AO149" i="57"/>
  <c r="AO156" i="57"/>
  <c r="CX154" i="53"/>
  <c r="AO30" i="49"/>
  <c r="AG131" i="49"/>
  <c r="DG131" i="49"/>
  <c r="W26" i="52"/>
  <c r="X26" i="52" s="1"/>
  <c r="D27" i="52" s="1"/>
  <c r="AI60" i="52" s="1"/>
  <c r="AI73" i="52" s="1"/>
  <c r="AJ146" i="52" s="1"/>
  <c r="EZ148" i="52"/>
  <c r="FX148" i="52"/>
  <c r="AL25" i="52"/>
  <c r="AM25" i="52" s="1"/>
  <c r="G26" i="52" s="1"/>
  <c r="AC62" i="52" s="1"/>
  <c r="FL146" i="52"/>
  <c r="EM70" i="53"/>
  <c r="EM176" i="53" s="1"/>
  <c r="CX146" i="53"/>
  <c r="BY149" i="53"/>
  <c r="BY156" i="53"/>
  <c r="DC147" i="54"/>
  <c r="DC154" i="54"/>
  <c r="EA146" i="54"/>
  <c r="EA153" i="54"/>
  <c r="BY146" i="54"/>
  <c r="BY154" i="54"/>
  <c r="BS148" i="55"/>
  <c r="BS155" i="55"/>
  <c r="CQ147" i="55"/>
  <c r="CQ154" i="55"/>
  <c r="E148" i="55"/>
  <c r="Q146" i="57"/>
  <c r="Q153" i="57"/>
  <c r="AO146" i="57"/>
  <c r="AO153" i="57"/>
  <c r="AQ45" i="55"/>
  <c r="CK156" i="57"/>
  <c r="BM149" i="53"/>
  <c r="AM131" i="49"/>
  <c r="M44" i="49"/>
  <c r="EG131" i="49"/>
  <c r="FX147" i="53"/>
  <c r="AN131" i="49"/>
  <c r="EH131" i="49"/>
  <c r="EF135" i="49"/>
  <c r="EF154" i="49" s="1"/>
  <c r="EG154" i="49" s="1"/>
  <c r="M45" i="49"/>
  <c r="T135" i="49"/>
  <c r="DB135" i="49"/>
  <c r="DB153" i="49" s="1"/>
  <c r="DC153" i="49" s="1"/>
  <c r="BR135" i="49"/>
  <c r="BR154" i="49" s="1"/>
  <c r="BS154" i="49" s="1"/>
  <c r="EB148" i="52"/>
  <c r="N20" i="54"/>
  <c r="AH25" i="54"/>
  <c r="AH41" i="54"/>
  <c r="AH36" i="54"/>
  <c r="AH30" i="54"/>
  <c r="AH46" i="54"/>
  <c r="AH40" i="54"/>
  <c r="AH31" i="54"/>
  <c r="AH47" i="54"/>
  <c r="AC31" i="54"/>
  <c r="AC47" i="54"/>
  <c r="AC46" i="54"/>
  <c r="AC36" i="54"/>
  <c r="AC22" i="54"/>
  <c r="AC50" i="54"/>
  <c r="AC37" i="54"/>
  <c r="AM35" i="54"/>
  <c r="AM51" i="54"/>
  <c r="AM24" i="54"/>
  <c r="AM40" i="54"/>
  <c r="AM30" i="54"/>
  <c r="AM29" i="54"/>
  <c r="AM45" i="54"/>
  <c r="X25" i="54"/>
  <c r="X41" i="54"/>
  <c r="X36" i="54"/>
  <c r="X34" i="54"/>
  <c r="X50" i="54"/>
  <c r="X23" i="54"/>
  <c r="X39" i="54"/>
  <c r="X24" i="54"/>
  <c r="AM35" i="55"/>
  <c r="AM51" i="55"/>
  <c r="AM24" i="55"/>
  <c r="AM40" i="55"/>
  <c r="AM30" i="55"/>
  <c r="AM33" i="55"/>
  <c r="AM49" i="55"/>
  <c r="G50" i="55" s="1"/>
  <c r="FQ62" i="55" s="1"/>
  <c r="AH33" i="55"/>
  <c r="AH49" i="55"/>
  <c r="F50" i="55" s="1"/>
  <c r="FQ61" i="55" s="1"/>
  <c r="AH26" i="55"/>
  <c r="AH42" i="55"/>
  <c r="AH44" i="55"/>
  <c r="AH35" i="55"/>
  <c r="AH51" i="55"/>
  <c r="X33" i="55"/>
  <c r="X49" i="55"/>
  <c r="D50" i="55" s="1"/>
  <c r="FQ60" i="55" s="1"/>
  <c r="X30" i="55"/>
  <c r="X46" i="55"/>
  <c r="X48" i="55"/>
  <c r="D49" i="55" s="1"/>
  <c r="FK60" i="55" s="1"/>
  <c r="X35" i="55"/>
  <c r="X51" i="55"/>
  <c r="AC27" i="55"/>
  <c r="AC43" i="55"/>
  <c r="AC42" i="55"/>
  <c r="AC32" i="55"/>
  <c r="AC48" i="55"/>
  <c r="E49" i="55" s="1"/>
  <c r="FK63" i="55" s="1"/>
  <c r="AC25" i="55"/>
  <c r="AC41" i="55"/>
  <c r="AC46" i="55"/>
  <c r="X37" i="56"/>
  <c r="X24" i="56"/>
  <c r="X38" i="56"/>
  <c r="X44" i="56"/>
  <c r="D45" i="56" s="1"/>
  <c r="EM60" i="56" s="1"/>
  <c r="X35" i="56"/>
  <c r="X51" i="56"/>
  <c r="X40" i="56"/>
  <c r="AM31" i="56"/>
  <c r="AM47" i="56"/>
  <c r="G48" i="56" s="1"/>
  <c r="FE62" i="56" s="1"/>
  <c r="AM28" i="56"/>
  <c r="AM44" i="56"/>
  <c r="G45" i="56" s="1"/>
  <c r="EM62" i="56" s="1"/>
  <c r="AM25" i="56"/>
  <c r="AM41" i="56"/>
  <c r="AM38" i="56"/>
  <c r="AC31" i="56"/>
  <c r="AC47" i="56"/>
  <c r="E48" i="56" s="1"/>
  <c r="FE63" i="56" s="1"/>
  <c r="AC24" i="56"/>
  <c r="AC40" i="56"/>
  <c r="AC25" i="56"/>
  <c r="AC41" i="56"/>
  <c r="AC30" i="56"/>
  <c r="AH29" i="54"/>
  <c r="AH45" i="54"/>
  <c r="AH44" i="54"/>
  <c r="AH34" i="54"/>
  <c r="AH50" i="54"/>
  <c r="AH48" i="54"/>
  <c r="AH35" i="54"/>
  <c r="AH51" i="54"/>
  <c r="AC35" i="54"/>
  <c r="AC51" i="54"/>
  <c r="AC24" i="54"/>
  <c r="AC40" i="54"/>
  <c r="AC26" i="54"/>
  <c r="AC25" i="54"/>
  <c r="AC41" i="54"/>
  <c r="AM23" i="54"/>
  <c r="AM39" i="54"/>
  <c r="AM26" i="54"/>
  <c r="AM28" i="54"/>
  <c r="AM44" i="54"/>
  <c r="AM38" i="54"/>
  <c r="AM33" i="54"/>
  <c r="AM49" i="54"/>
  <c r="X29" i="54"/>
  <c r="X45" i="54"/>
  <c r="X44" i="54"/>
  <c r="X38" i="54"/>
  <c r="X32" i="54"/>
  <c r="X27" i="54"/>
  <c r="X43" i="54"/>
  <c r="X22" i="54"/>
  <c r="AM23" i="55"/>
  <c r="AM39" i="55"/>
  <c r="AM34" i="55"/>
  <c r="AM28" i="55"/>
  <c r="AM44" i="55"/>
  <c r="AM50" i="55"/>
  <c r="G51" i="55" s="1"/>
  <c r="FW62" i="55" s="1"/>
  <c r="AM37" i="55"/>
  <c r="AM26" i="55"/>
  <c r="AH37" i="55"/>
  <c r="AH28" i="55"/>
  <c r="AH30" i="55"/>
  <c r="AH46" i="55"/>
  <c r="AH23" i="55"/>
  <c r="AH39" i="55"/>
  <c r="AH24" i="55"/>
  <c r="X37" i="55"/>
  <c r="X32" i="55"/>
  <c r="X34" i="55"/>
  <c r="X50" i="55"/>
  <c r="D51" i="55" s="1"/>
  <c r="FW60" i="55" s="1"/>
  <c r="X23" i="55"/>
  <c r="X39" i="55"/>
  <c r="X28" i="55"/>
  <c r="AC31" i="55"/>
  <c r="AC47" i="55"/>
  <c r="E48" i="55" s="1"/>
  <c r="FE63" i="55" s="1"/>
  <c r="AC50" i="55"/>
  <c r="E51" i="55" s="1"/>
  <c r="FW63" i="55" s="1"/>
  <c r="AC36" i="55"/>
  <c r="AC22" i="55"/>
  <c r="AC29" i="55"/>
  <c r="AC45" i="55"/>
  <c r="X25" i="56"/>
  <c r="X41" i="56"/>
  <c r="X26" i="56"/>
  <c r="X42" i="56"/>
  <c r="D43" i="56" s="1"/>
  <c r="EA60" i="56" s="1"/>
  <c r="X23" i="56"/>
  <c r="X39" i="56"/>
  <c r="X28" i="56"/>
  <c r="X48" i="56"/>
  <c r="D49" i="56" s="1"/>
  <c r="FK60" i="56" s="1"/>
  <c r="AM35" i="56"/>
  <c r="AM51" i="56"/>
  <c r="AM32" i="56"/>
  <c r="AM48" i="56"/>
  <c r="G49" i="56" s="1"/>
  <c r="FK62" i="56" s="1"/>
  <c r="AM29" i="56"/>
  <c r="AM45" i="56"/>
  <c r="G46" i="56" s="1"/>
  <c r="ES62" i="56" s="1"/>
  <c r="AM42" i="56"/>
  <c r="G43" i="56" s="1"/>
  <c r="EA62" i="56" s="1"/>
  <c r="AC35" i="56"/>
  <c r="AC51" i="56"/>
  <c r="AC28" i="56"/>
  <c r="AC44" i="56"/>
  <c r="E45" i="56" s="1"/>
  <c r="EM63" i="56" s="1"/>
  <c r="AC29" i="56"/>
  <c r="AC45" i="56"/>
  <c r="E46" i="56" s="1"/>
  <c r="ES63" i="56" s="1"/>
  <c r="AC38" i="56"/>
  <c r="AH33" i="54"/>
  <c r="AH49" i="54"/>
  <c r="AH22" i="54"/>
  <c r="AH38" i="54"/>
  <c r="AH24" i="54"/>
  <c r="AH23" i="54"/>
  <c r="AH39" i="54"/>
  <c r="AC23" i="54"/>
  <c r="AC39" i="54"/>
  <c r="AC30" i="54"/>
  <c r="AC28" i="54"/>
  <c r="AC44" i="54"/>
  <c r="AC34" i="54"/>
  <c r="AC29" i="54"/>
  <c r="AC45" i="54"/>
  <c r="AM27" i="54"/>
  <c r="AM43" i="54"/>
  <c r="AM42" i="54"/>
  <c r="AM32" i="54"/>
  <c r="AM48" i="54"/>
  <c r="AM46" i="54"/>
  <c r="AM37" i="54"/>
  <c r="AM34" i="54"/>
  <c r="X33" i="54"/>
  <c r="X49" i="54"/>
  <c r="X26" i="54"/>
  <c r="X42" i="54"/>
  <c r="X40" i="54"/>
  <c r="X31" i="54"/>
  <c r="X47" i="54"/>
  <c r="AM27" i="55"/>
  <c r="AM43" i="55"/>
  <c r="AM42" i="55"/>
  <c r="AM32" i="55"/>
  <c r="AM48" i="55"/>
  <c r="G49" i="55" s="1"/>
  <c r="FK62" i="55" s="1"/>
  <c r="AM25" i="55"/>
  <c r="AM41" i="55"/>
  <c r="AM38" i="55"/>
  <c r="AH25" i="55"/>
  <c r="AH41" i="55"/>
  <c r="AH40" i="55"/>
  <c r="AH34" i="55"/>
  <c r="AH50" i="55"/>
  <c r="F51" i="55" s="1"/>
  <c r="FW61" i="55" s="1"/>
  <c r="AH27" i="55"/>
  <c r="AH43" i="55"/>
  <c r="AH32" i="55"/>
  <c r="X25" i="55"/>
  <c r="X41" i="55"/>
  <c r="X44" i="55"/>
  <c r="X38" i="55"/>
  <c r="X24" i="55"/>
  <c r="X27" i="55"/>
  <c r="X43" i="55"/>
  <c r="X40" i="55"/>
  <c r="AC35" i="55"/>
  <c r="AC51" i="55"/>
  <c r="AC24" i="55"/>
  <c r="AC40" i="55"/>
  <c r="AC26" i="55"/>
  <c r="AC33" i="55"/>
  <c r="AC49" i="55"/>
  <c r="E50" i="55" s="1"/>
  <c r="FQ63" i="55" s="1"/>
  <c r="X29" i="56"/>
  <c r="X45" i="56"/>
  <c r="D46" i="56" s="1"/>
  <c r="ES60" i="56" s="1"/>
  <c r="X30" i="56"/>
  <c r="X46" i="56"/>
  <c r="D47" i="56" s="1"/>
  <c r="EY60" i="56" s="1"/>
  <c r="X27" i="56"/>
  <c r="X43" i="56"/>
  <c r="D44" i="56" s="1"/>
  <c r="EG60" i="56" s="1"/>
  <c r="X32" i="56"/>
  <c r="X22" i="56"/>
  <c r="AM23" i="56"/>
  <c r="AM39" i="56"/>
  <c r="AM30" i="56"/>
  <c r="AM36" i="56"/>
  <c r="AM22" i="56"/>
  <c r="AM33" i="56"/>
  <c r="AM49" i="56"/>
  <c r="G50" i="56" s="1"/>
  <c r="FQ62" i="56" s="1"/>
  <c r="AM46" i="56"/>
  <c r="G47" i="56" s="1"/>
  <c r="EY62" i="56" s="1"/>
  <c r="AC23" i="56"/>
  <c r="AC39" i="56"/>
  <c r="AC34" i="56"/>
  <c r="AC32" i="56"/>
  <c r="AC48" i="56"/>
  <c r="E49" i="56" s="1"/>
  <c r="FK63" i="56" s="1"/>
  <c r="AC33" i="56"/>
  <c r="AC49" i="56"/>
  <c r="E50" i="56" s="1"/>
  <c r="FQ63" i="56" s="1"/>
  <c r="AC42" i="56"/>
  <c r="E43" i="56" s="1"/>
  <c r="EA63" i="56" s="1"/>
  <c r="AH37" i="54"/>
  <c r="AH28" i="54"/>
  <c r="AH26" i="54"/>
  <c r="AH42" i="54"/>
  <c r="AH32" i="54"/>
  <c r="AH27" i="54"/>
  <c r="AH43" i="54"/>
  <c r="AC27" i="54"/>
  <c r="AC43" i="54"/>
  <c r="AC38" i="54"/>
  <c r="AC32" i="54"/>
  <c r="AC48" i="54"/>
  <c r="AC42" i="54"/>
  <c r="AC33" i="54"/>
  <c r="AC49" i="54"/>
  <c r="AM31" i="54"/>
  <c r="AM47" i="54"/>
  <c r="AM50" i="54"/>
  <c r="AM36" i="54"/>
  <c r="AM22" i="54"/>
  <c r="AM25" i="54"/>
  <c r="AM41" i="54"/>
  <c r="X37" i="54"/>
  <c r="X28" i="54"/>
  <c r="X30" i="54"/>
  <c r="X46" i="54"/>
  <c r="X48" i="54"/>
  <c r="X35" i="54"/>
  <c r="X51" i="54"/>
  <c r="AM31" i="55"/>
  <c r="AM47" i="55"/>
  <c r="G48" i="55" s="1"/>
  <c r="FE62" i="55" s="1"/>
  <c r="AM46" i="55"/>
  <c r="AM36" i="55"/>
  <c r="AM22" i="55"/>
  <c r="AM29" i="55"/>
  <c r="AM45" i="55"/>
  <c r="AH29" i="55"/>
  <c r="AH45" i="55"/>
  <c r="AH48" i="55"/>
  <c r="F49" i="55" s="1"/>
  <c r="FK61" i="55" s="1"/>
  <c r="AH38" i="55"/>
  <c r="AH36" i="55"/>
  <c r="AH31" i="55"/>
  <c r="AH47" i="55"/>
  <c r="F48" i="55" s="1"/>
  <c r="FE61" i="55" s="1"/>
  <c r="AH22" i="55"/>
  <c r="X29" i="55"/>
  <c r="X45" i="55"/>
  <c r="X26" i="55"/>
  <c r="X42" i="55"/>
  <c r="X36" i="55"/>
  <c r="X31" i="55"/>
  <c r="X47" i="55"/>
  <c r="D48" i="55" s="1"/>
  <c r="FE60" i="55" s="1"/>
  <c r="X22" i="55"/>
  <c r="AC23" i="55"/>
  <c r="AC39" i="55"/>
  <c r="AC30" i="55"/>
  <c r="AC28" i="55"/>
  <c r="AC44" i="55"/>
  <c r="AC38" i="55"/>
  <c r="AC37" i="55"/>
  <c r="AC34" i="55"/>
  <c r="X33" i="56"/>
  <c r="X49" i="56"/>
  <c r="D50" i="56" s="1"/>
  <c r="FQ60" i="56" s="1"/>
  <c r="X34" i="56"/>
  <c r="X50" i="56"/>
  <c r="D51" i="56" s="1"/>
  <c r="FW60" i="56" s="1"/>
  <c r="X31" i="56"/>
  <c r="X47" i="56"/>
  <c r="D48" i="56" s="1"/>
  <c r="FE60" i="56" s="1"/>
  <c r="X36" i="56"/>
  <c r="AM27" i="56"/>
  <c r="AM43" i="56"/>
  <c r="G44" i="56" s="1"/>
  <c r="EG62" i="56" s="1"/>
  <c r="AM24" i="56"/>
  <c r="AM40" i="56"/>
  <c r="AM34" i="56"/>
  <c r="AM37" i="56"/>
  <c r="AM26" i="56"/>
  <c r="AM50" i="56"/>
  <c r="G51" i="56" s="1"/>
  <c r="FW62" i="56" s="1"/>
  <c r="AC27" i="56"/>
  <c r="AC43" i="56"/>
  <c r="E44" i="56" s="1"/>
  <c r="EG63" i="56" s="1"/>
  <c r="AC46" i="56"/>
  <c r="E47" i="56" s="1"/>
  <c r="EY63" i="56" s="1"/>
  <c r="AC36" i="56"/>
  <c r="AC22" i="56"/>
  <c r="AC37" i="56"/>
  <c r="AC26" i="56"/>
  <c r="AC50" i="56"/>
  <c r="E51" i="56" s="1"/>
  <c r="FW63" i="56" s="1"/>
  <c r="AH29" i="56"/>
  <c r="AH45" i="56"/>
  <c r="F46" i="56" s="1"/>
  <c r="ES61" i="56" s="1"/>
  <c r="AH34" i="56"/>
  <c r="AH50" i="56"/>
  <c r="F51" i="56" s="1"/>
  <c r="FW61" i="56" s="1"/>
  <c r="AH35" i="56"/>
  <c r="AH51" i="56"/>
  <c r="AH36" i="56"/>
  <c r="AH22" i="56"/>
  <c r="AM23" i="57"/>
  <c r="AM39" i="57"/>
  <c r="G40" i="57" s="1"/>
  <c r="DI62" i="57" s="1"/>
  <c r="AM34" i="57"/>
  <c r="AM28" i="57"/>
  <c r="AM44" i="57"/>
  <c r="G45" i="57" s="1"/>
  <c r="EM62" i="57" s="1"/>
  <c r="AM38" i="57"/>
  <c r="G39" i="57" s="1"/>
  <c r="DC62" i="57" s="1"/>
  <c r="AM33" i="57"/>
  <c r="AM49" i="57"/>
  <c r="G50" i="57" s="1"/>
  <c r="FQ62" i="57" s="1"/>
  <c r="AH37" i="57"/>
  <c r="F38" i="57" s="1"/>
  <c r="CW61" i="57" s="1"/>
  <c r="AH28" i="57"/>
  <c r="AH34" i="57"/>
  <c r="AH50" i="57"/>
  <c r="F51" i="57" s="1"/>
  <c r="FW61" i="57" s="1"/>
  <c r="AH23" i="57"/>
  <c r="AH39" i="57"/>
  <c r="F40" i="57" s="1"/>
  <c r="DI61" i="57" s="1"/>
  <c r="AH24" i="57"/>
  <c r="X29" i="57"/>
  <c r="X45" i="57"/>
  <c r="D46" i="57" s="1"/>
  <c r="ES60" i="57" s="1"/>
  <c r="X44" i="57"/>
  <c r="D45" i="57" s="1"/>
  <c r="EM60" i="57" s="1"/>
  <c r="X38" i="57"/>
  <c r="D39" i="57" s="1"/>
  <c r="DC60" i="57" s="1"/>
  <c r="X36" i="57"/>
  <c r="X31" i="57"/>
  <c r="X47" i="57"/>
  <c r="D48" i="57" s="1"/>
  <c r="FE60" i="57" s="1"/>
  <c r="X22" i="57"/>
  <c r="AC23" i="57"/>
  <c r="AC39" i="57"/>
  <c r="E40" i="57" s="1"/>
  <c r="DI63" i="57" s="1"/>
  <c r="AC26" i="57"/>
  <c r="AC32" i="57"/>
  <c r="AC48" i="57"/>
  <c r="E49" i="57" s="1"/>
  <c r="FK63" i="57" s="1"/>
  <c r="AC25" i="57"/>
  <c r="AC41" i="57"/>
  <c r="E42" i="57" s="1"/>
  <c r="DU63" i="57" s="1"/>
  <c r="AC34" i="57"/>
  <c r="AH33" i="56"/>
  <c r="AH49" i="56"/>
  <c r="F50" i="56" s="1"/>
  <c r="FQ61" i="56" s="1"/>
  <c r="AH38" i="56"/>
  <c r="AH23" i="56"/>
  <c r="AH39" i="56"/>
  <c r="AH24" i="56"/>
  <c r="AH40" i="56"/>
  <c r="AM27" i="57"/>
  <c r="AM43" i="57"/>
  <c r="G44" i="57" s="1"/>
  <c r="EG62" i="57" s="1"/>
  <c r="AM42" i="57"/>
  <c r="G43" i="57" s="1"/>
  <c r="EA62" i="57" s="1"/>
  <c r="AM32" i="57"/>
  <c r="AM48" i="57"/>
  <c r="G49" i="57" s="1"/>
  <c r="FK62" i="57" s="1"/>
  <c r="AM50" i="57"/>
  <c r="G51" i="57" s="1"/>
  <c r="FW62" i="57" s="1"/>
  <c r="AM37" i="57"/>
  <c r="G38" i="57" s="1"/>
  <c r="CW62" i="57" s="1"/>
  <c r="AM26" i="57"/>
  <c r="AH25" i="57"/>
  <c r="AH41" i="57"/>
  <c r="F42" i="57" s="1"/>
  <c r="DU61" i="57" s="1"/>
  <c r="AH44" i="57"/>
  <c r="F45" i="57" s="1"/>
  <c r="EM61" i="57" s="1"/>
  <c r="AH38" i="57"/>
  <c r="F39" i="57" s="1"/>
  <c r="DC61" i="57" s="1"/>
  <c r="AH32" i="57"/>
  <c r="AH27" i="57"/>
  <c r="AH43" i="57"/>
  <c r="F44" i="57" s="1"/>
  <c r="EG61" i="57" s="1"/>
  <c r="AH36" i="57"/>
  <c r="X33" i="57"/>
  <c r="X49" i="57"/>
  <c r="D50" i="57" s="1"/>
  <c r="FQ60" i="57" s="1"/>
  <c r="X26" i="57"/>
  <c r="X42" i="57"/>
  <c r="D43" i="57" s="1"/>
  <c r="EA60" i="57" s="1"/>
  <c r="X48" i="57"/>
  <c r="D49" i="57" s="1"/>
  <c r="FK60" i="57" s="1"/>
  <c r="X35" i="57"/>
  <c r="X51" i="57"/>
  <c r="AC27" i="57"/>
  <c r="AC43" i="57"/>
  <c r="E44" i="57" s="1"/>
  <c r="EG63" i="57" s="1"/>
  <c r="AC42" i="57"/>
  <c r="E43" i="57" s="1"/>
  <c r="EA63" i="57" s="1"/>
  <c r="AC36" i="57"/>
  <c r="AC22" i="57"/>
  <c r="AC29" i="57"/>
  <c r="AC45" i="57"/>
  <c r="E46" i="57" s="1"/>
  <c r="ES63" i="57" s="1"/>
  <c r="AC46" i="57"/>
  <c r="E47" i="57" s="1"/>
  <c r="EY63" i="57" s="1"/>
  <c r="AH37" i="56"/>
  <c r="AH26" i="56"/>
  <c r="AH42" i="56"/>
  <c r="F43" i="56" s="1"/>
  <c r="EA61" i="56" s="1"/>
  <c r="AH27" i="56"/>
  <c r="AH43" i="56"/>
  <c r="F44" i="56" s="1"/>
  <c r="EG61" i="56" s="1"/>
  <c r="AH28" i="56"/>
  <c r="AH44" i="56"/>
  <c r="F45" i="56" s="1"/>
  <c r="EM61" i="56" s="1"/>
  <c r="AM31" i="57"/>
  <c r="AM47" i="57"/>
  <c r="G48" i="57" s="1"/>
  <c r="FE62" i="57" s="1"/>
  <c r="AM46" i="57"/>
  <c r="G47" i="57" s="1"/>
  <c r="EY62" i="57" s="1"/>
  <c r="AM36" i="57"/>
  <c r="AM22" i="57"/>
  <c r="AM25" i="57"/>
  <c r="AM41" i="57"/>
  <c r="G42" i="57" s="1"/>
  <c r="DU62" i="57" s="1"/>
  <c r="AH29" i="57"/>
  <c r="AH45" i="57"/>
  <c r="F46" i="57" s="1"/>
  <c r="ES61" i="57" s="1"/>
  <c r="AH26" i="57"/>
  <c r="AH42" i="57"/>
  <c r="F43" i="57" s="1"/>
  <c r="EA61" i="57" s="1"/>
  <c r="AH40" i="57"/>
  <c r="F41" i="57" s="1"/>
  <c r="DO61" i="57" s="1"/>
  <c r="AH31" i="57"/>
  <c r="AH47" i="57"/>
  <c r="F48" i="57" s="1"/>
  <c r="FE61" i="57" s="1"/>
  <c r="AH48" i="57"/>
  <c r="F49" i="57" s="1"/>
  <c r="FK61" i="57" s="1"/>
  <c r="X37" i="57"/>
  <c r="D38" i="57" s="1"/>
  <c r="CW60" i="57" s="1"/>
  <c r="X24" i="57"/>
  <c r="X30" i="57"/>
  <c r="X46" i="57"/>
  <c r="D47" i="57" s="1"/>
  <c r="EY60" i="57" s="1"/>
  <c r="X23" i="57"/>
  <c r="X39" i="57"/>
  <c r="D40" i="57" s="1"/>
  <c r="DI60" i="57" s="1"/>
  <c r="X28" i="57"/>
  <c r="AC31" i="57"/>
  <c r="AC47" i="57"/>
  <c r="E48" i="57" s="1"/>
  <c r="FE63" i="57" s="1"/>
  <c r="AC24" i="57"/>
  <c r="AC40" i="57"/>
  <c r="E41" i="57" s="1"/>
  <c r="DO63" i="57" s="1"/>
  <c r="AC38" i="57"/>
  <c r="E39" i="57" s="1"/>
  <c r="DC63" i="57" s="1"/>
  <c r="AC33" i="57"/>
  <c r="AC49" i="57"/>
  <c r="E50" i="57" s="1"/>
  <c r="FQ63" i="57" s="1"/>
  <c r="AH25" i="56"/>
  <c r="AH41" i="56"/>
  <c r="AH30" i="56"/>
  <c r="AH46" i="56"/>
  <c r="F47" i="56" s="1"/>
  <c r="EY61" i="56" s="1"/>
  <c r="AH31" i="56"/>
  <c r="AH47" i="56"/>
  <c r="F48" i="56" s="1"/>
  <c r="FE61" i="56" s="1"/>
  <c r="AH32" i="56"/>
  <c r="AH48" i="56"/>
  <c r="F49" i="56" s="1"/>
  <c r="FK61" i="56" s="1"/>
  <c r="AM35" i="57"/>
  <c r="AM51" i="57"/>
  <c r="AM24" i="57"/>
  <c r="AM40" i="57"/>
  <c r="G41" i="57" s="1"/>
  <c r="DO62" i="57" s="1"/>
  <c r="AM30" i="57"/>
  <c r="AM29" i="57"/>
  <c r="AM45" i="57"/>
  <c r="G46" i="57" s="1"/>
  <c r="ES62" i="57" s="1"/>
  <c r="AH33" i="57"/>
  <c r="AH49" i="57"/>
  <c r="F50" i="57" s="1"/>
  <c r="FQ61" i="57" s="1"/>
  <c r="AH30" i="57"/>
  <c r="AH46" i="57"/>
  <c r="F47" i="57" s="1"/>
  <c r="EY61" i="57" s="1"/>
  <c r="AH22" i="57"/>
  <c r="AH35" i="57"/>
  <c r="AH51" i="57"/>
  <c r="X25" i="57"/>
  <c r="X41" i="57"/>
  <c r="D42" i="57" s="1"/>
  <c r="DU60" i="57" s="1"/>
  <c r="X32" i="57"/>
  <c r="X34" i="57"/>
  <c r="X50" i="57"/>
  <c r="D51" i="57" s="1"/>
  <c r="FW60" i="57" s="1"/>
  <c r="X27" i="57"/>
  <c r="X43" i="57"/>
  <c r="D44" i="57" s="1"/>
  <c r="EG60" i="57" s="1"/>
  <c r="X40" i="57"/>
  <c r="D41" i="57" s="1"/>
  <c r="DO60" i="57" s="1"/>
  <c r="AC35" i="57"/>
  <c r="AC51" i="57"/>
  <c r="AC28" i="57"/>
  <c r="AC44" i="57"/>
  <c r="E45" i="57" s="1"/>
  <c r="EM63" i="57" s="1"/>
  <c r="AC50" i="57"/>
  <c r="E51" i="57" s="1"/>
  <c r="FW63" i="57" s="1"/>
  <c r="AC37" i="57"/>
  <c r="E38" i="57" s="1"/>
  <c r="CW63" i="57" s="1"/>
  <c r="AC30" i="57"/>
  <c r="X35" i="49"/>
  <c r="D36" i="49" s="1"/>
  <c r="CK60" i="49" s="1"/>
  <c r="X22" i="49"/>
  <c r="X28" i="49"/>
  <c r="X44" i="49"/>
  <c r="D45" i="49" s="1"/>
  <c r="EM60" i="49" s="1"/>
  <c r="X46" i="49"/>
  <c r="D47" i="49" s="1"/>
  <c r="EY60" i="49" s="1"/>
  <c r="X37" i="49"/>
  <c r="D38" i="49" s="1"/>
  <c r="CW60" i="49" s="1"/>
  <c r="X51" i="49"/>
  <c r="AM30" i="49"/>
  <c r="AM46" i="49"/>
  <c r="G47" i="49" s="1"/>
  <c r="EY62" i="49" s="1"/>
  <c r="AM27" i="49"/>
  <c r="AM43" i="49"/>
  <c r="G44" i="49" s="1"/>
  <c r="EG62" i="49" s="1"/>
  <c r="AM41" i="49"/>
  <c r="G42" i="49" s="1"/>
  <c r="DU62" i="49" s="1"/>
  <c r="AM32" i="49"/>
  <c r="G33" i="49" s="1"/>
  <c r="BS62" i="49" s="1"/>
  <c r="AM48" i="49"/>
  <c r="G49" i="49" s="1"/>
  <c r="FK62" i="49" s="1"/>
  <c r="AM45" i="49"/>
  <c r="G46" i="49" s="1"/>
  <c r="ES62" i="49" s="1"/>
  <c r="AC26" i="49"/>
  <c r="AC42" i="49"/>
  <c r="E43" i="49" s="1"/>
  <c r="EA63" i="49" s="1"/>
  <c r="AC37" i="49"/>
  <c r="E38" i="49" s="1"/>
  <c r="CW63" i="49" s="1"/>
  <c r="AC31" i="49"/>
  <c r="AC47" i="49"/>
  <c r="E48" i="49" s="1"/>
  <c r="FE63" i="49" s="1"/>
  <c r="AC24" i="49"/>
  <c r="AC40" i="49"/>
  <c r="E41" i="49" s="1"/>
  <c r="DO63" i="49" s="1"/>
  <c r="AC29" i="49"/>
  <c r="AH24" i="49"/>
  <c r="AH40" i="49"/>
  <c r="F41" i="49" s="1"/>
  <c r="DO61" i="49" s="1"/>
  <c r="AH23" i="49"/>
  <c r="AH33" i="49"/>
  <c r="F34" i="49" s="1"/>
  <c r="BY61" i="49" s="1"/>
  <c r="AH49" i="49"/>
  <c r="F50" i="49" s="1"/>
  <c r="FQ61" i="49" s="1"/>
  <c r="AH26" i="49"/>
  <c r="AH42" i="49"/>
  <c r="F43" i="49" s="1"/>
  <c r="EA61" i="49" s="1"/>
  <c r="AH35" i="49"/>
  <c r="F36" i="49" s="1"/>
  <c r="CK61" i="49" s="1"/>
  <c r="X23" i="49"/>
  <c r="X39" i="49"/>
  <c r="D40" i="49" s="1"/>
  <c r="DI60" i="49" s="1"/>
  <c r="X30" i="49"/>
  <c r="X32" i="49"/>
  <c r="D33" i="49" s="1"/>
  <c r="BS60" i="49" s="1"/>
  <c r="X48" i="49"/>
  <c r="D49" i="49" s="1"/>
  <c r="FK60" i="49" s="1"/>
  <c r="X25" i="49"/>
  <c r="X41" i="49"/>
  <c r="D42" i="49" s="1"/>
  <c r="DU60" i="49" s="1"/>
  <c r="X34" i="49"/>
  <c r="D35" i="49" s="1"/>
  <c r="CE60" i="49" s="1"/>
  <c r="AM34" i="49"/>
  <c r="G35" i="49" s="1"/>
  <c r="CE62" i="49" s="1"/>
  <c r="AM50" i="49"/>
  <c r="G51" i="49" s="1"/>
  <c r="FW62" i="49" s="1"/>
  <c r="AM31" i="49"/>
  <c r="AM47" i="49"/>
  <c r="G48" i="49" s="1"/>
  <c r="FE62" i="49" s="1"/>
  <c r="AM49" i="49"/>
  <c r="G50" i="49" s="1"/>
  <c r="FQ62" i="49" s="1"/>
  <c r="AM36" i="49"/>
  <c r="G37" i="49" s="1"/>
  <c r="CQ62" i="49" s="1"/>
  <c r="AM22" i="49"/>
  <c r="AC30" i="49"/>
  <c r="AC46" i="49"/>
  <c r="E47" i="49" s="1"/>
  <c r="EY63" i="49" s="1"/>
  <c r="AC49" i="49"/>
  <c r="E50" i="49" s="1"/>
  <c r="FQ63" i="49" s="1"/>
  <c r="AC35" i="49"/>
  <c r="E36" i="49" s="1"/>
  <c r="CK63" i="49" s="1"/>
  <c r="AC51" i="49"/>
  <c r="AC28" i="49"/>
  <c r="AC44" i="49"/>
  <c r="E45" i="49" s="1"/>
  <c r="EM63" i="49" s="1"/>
  <c r="AC41" i="49"/>
  <c r="E42" i="49" s="1"/>
  <c r="DU63" i="49" s="1"/>
  <c r="AH28" i="49"/>
  <c r="AH44" i="49"/>
  <c r="F45" i="49" s="1"/>
  <c r="EM61" i="49" s="1"/>
  <c r="AH43" i="49"/>
  <c r="F44" i="49" s="1"/>
  <c r="EG61" i="49" s="1"/>
  <c r="AH37" i="49"/>
  <c r="F38" i="49" s="1"/>
  <c r="CW61" i="49" s="1"/>
  <c r="AH31" i="49"/>
  <c r="AH30" i="49"/>
  <c r="AH46" i="49"/>
  <c r="F47" i="49" s="1"/>
  <c r="EY61" i="49" s="1"/>
  <c r="AH47" i="49"/>
  <c r="F48" i="49" s="1"/>
  <c r="FE61" i="49" s="1"/>
  <c r="X27" i="49"/>
  <c r="X43" i="49"/>
  <c r="D44" i="49" s="1"/>
  <c r="EG60" i="49" s="1"/>
  <c r="X42" i="49"/>
  <c r="D43" i="49" s="1"/>
  <c r="EA60" i="49" s="1"/>
  <c r="X36" i="49"/>
  <c r="D37" i="49" s="1"/>
  <c r="CQ60" i="49" s="1"/>
  <c r="X26" i="49"/>
  <c r="X29" i="49"/>
  <c r="X45" i="49"/>
  <c r="D46" i="49" s="1"/>
  <c r="ES60" i="49" s="1"/>
  <c r="X50" i="49"/>
  <c r="D51" i="49" s="1"/>
  <c r="FW60" i="49" s="1"/>
  <c r="AM38" i="49"/>
  <c r="G39" i="49" s="1"/>
  <c r="DC62" i="49" s="1"/>
  <c r="AM37" i="49"/>
  <c r="G38" i="49" s="1"/>
  <c r="CW62" i="49" s="1"/>
  <c r="AM35" i="49"/>
  <c r="G36" i="49" s="1"/>
  <c r="CK62" i="49" s="1"/>
  <c r="AM51" i="49"/>
  <c r="AM24" i="49"/>
  <c r="AM40" i="49"/>
  <c r="G41" i="49" s="1"/>
  <c r="DO62" i="49" s="1"/>
  <c r="AM25" i="49"/>
  <c r="AC34" i="49"/>
  <c r="E35" i="49" s="1"/>
  <c r="CE63" i="49" s="1"/>
  <c r="AC50" i="49"/>
  <c r="E51" i="49" s="1"/>
  <c r="FW63" i="49" s="1"/>
  <c r="AC23" i="49"/>
  <c r="AC39" i="49"/>
  <c r="E40" i="49" s="1"/>
  <c r="DI63" i="49" s="1"/>
  <c r="AC33" i="49"/>
  <c r="E34" i="49" s="1"/>
  <c r="BY63" i="49" s="1"/>
  <c r="AC32" i="49"/>
  <c r="E33" i="49" s="1"/>
  <c r="BS63" i="49" s="1"/>
  <c r="AC48" i="49"/>
  <c r="E49" i="49" s="1"/>
  <c r="FK63" i="49" s="1"/>
  <c r="AH32" i="49"/>
  <c r="F33" i="49" s="1"/>
  <c r="BS61" i="49" s="1"/>
  <c r="AH48" i="49"/>
  <c r="F49" i="49" s="1"/>
  <c r="FK61" i="49" s="1"/>
  <c r="AH25" i="49"/>
  <c r="AH41" i="49"/>
  <c r="F42" i="49" s="1"/>
  <c r="DU61" i="49" s="1"/>
  <c r="AH39" i="49"/>
  <c r="F40" i="49" s="1"/>
  <c r="DI61" i="49" s="1"/>
  <c r="DG81" i="49" s="1"/>
  <c r="AH34" i="49"/>
  <c r="F35" i="49" s="1"/>
  <c r="CE61" i="49" s="1"/>
  <c r="AH50" i="49"/>
  <c r="F51" i="49" s="1"/>
  <c r="FW61" i="49" s="1"/>
  <c r="X31" i="49"/>
  <c r="X47" i="49"/>
  <c r="D48" i="49" s="1"/>
  <c r="FE60" i="49" s="1"/>
  <c r="X24" i="49"/>
  <c r="X40" i="49"/>
  <c r="D41" i="49" s="1"/>
  <c r="DO60" i="49" s="1"/>
  <c r="X38" i="49"/>
  <c r="D39" i="49" s="1"/>
  <c r="DC60" i="49" s="1"/>
  <c r="X33" i="49"/>
  <c r="D34" i="49" s="1"/>
  <c r="BY60" i="49" s="1"/>
  <c r="X49" i="49"/>
  <c r="D50" i="49" s="1"/>
  <c r="FQ60" i="49" s="1"/>
  <c r="AM26" i="49"/>
  <c r="AM42" i="49"/>
  <c r="G43" i="49" s="1"/>
  <c r="EA62" i="49" s="1"/>
  <c r="AM23" i="49"/>
  <c r="AM39" i="49"/>
  <c r="G40" i="49" s="1"/>
  <c r="DI62" i="49" s="1"/>
  <c r="AM29" i="49"/>
  <c r="AM28" i="49"/>
  <c r="AM44" i="49"/>
  <c r="G45" i="49" s="1"/>
  <c r="EM62" i="49" s="1"/>
  <c r="AM33" i="49"/>
  <c r="G34" i="49" s="1"/>
  <c r="BY62" i="49" s="1"/>
  <c r="AC38" i="49"/>
  <c r="E39" i="49" s="1"/>
  <c r="DC63" i="49" s="1"/>
  <c r="AC25" i="49"/>
  <c r="AC27" i="49"/>
  <c r="AC43" i="49"/>
  <c r="E44" i="49" s="1"/>
  <c r="EG63" i="49" s="1"/>
  <c r="AC45" i="49"/>
  <c r="E46" i="49" s="1"/>
  <c r="ES63" i="49" s="1"/>
  <c r="AC36" i="49"/>
  <c r="E37" i="49" s="1"/>
  <c r="CQ63" i="49" s="1"/>
  <c r="AC22" i="49"/>
  <c r="AH36" i="49"/>
  <c r="F37" i="49" s="1"/>
  <c r="CQ61" i="49" s="1"/>
  <c r="CO81" i="49" s="1"/>
  <c r="AH22" i="49"/>
  <c r="AH29" i="49"/>
  <c r="AH45" i="49"/>
  <c r="F46" i="49" s="1"/>
  <c r="ES61" i="49" s="1"/>
  <c r="EQ83" i="49" s="1"/>
  <c r="AH51" i="49"/>
  <c r="AH38" i="49"/>
  <c r="F39" i="49" s="1"/>
  <c r="DC61" i="49" s="1"/>
  <c r="AH27" i="49"/>
  <c r="K12" i="49"/>
  <c r="Q15" i="49" s="1"/>
  <c r="K12" i="57"/>
  <c r="Q15" i="57" s="1"/>
  <c r="K12" i="55"/>
  <c r="Q15" i="55" s="1"/>
  <c r="K12" i="54"/>
  <c r="Q15" i="54" s="1"/>
  <c r="K12" i="53"/>
  <c r="Q15" i="53" s="1"/>
  <c r="K12" i="51"/>
  <c r="Q15" i="51" s="1"/>
  <c r="K12" i="50"/>
  <c r="Q15" i="50" s="1"/>
  <c r="K12" i="56"/>
  <c r="Q15" i="56" s="1"/>
  <c r="K12" i="52"/>
  <c r="Q15" i="52" s="1"/>
  <c r="K10" i="49"/>
  <c r="O15" i="49" s="1"/>
  <c r="K10" i="51"/>
  <c r="O15" i="51" s="1"/>
  <c r="K10" i="56"/>
  <c r="O15" i="56" s="1"/>
  <c r="K10" i="54"/>
  <c r="O15" i="54" s="1"/>
  <c r="K10" i="53"/>
  <c r="O15" i="53" s="1"/>
  <c r="K10" i="57"/>
  <c r="O15" i="57" s="1"/>
  <c r="K10" i="55"/>
  <c r="O15" i="55" s="1"/>
  <c r="K10" i="52"/>
  <c r="O15" i="52" s="1"/>
  <c r="K10" i="50"/>
  <c r="O15" i="50" s="1"/>
  <c r="M33" i="49"/>
  <c r="DP155" i="53"/>
  <c r="CK153" i="53"/>
  <c r="CK154" i="53"/>
  <c r="AQ40" i="50"/>
  <c r="GH72" i="36" s="1"/>
  <c r="GG336" i="36" s="1"/>
  <c r="E210" i="50"/>
  <c r="CK147" i="57"/>
  <c r="CK148" i="53"/>
  <c r="K13" i="49"/>
  <c r="R15" i="49" s="1"/>
  <c r="K13" i="56"/>
  <c r="R15" i="56" s="1"/>
  <c r="K13" i="55"/>
  <c r="R15" i="55" s="1"/>
  <c r="K13" i="51"/>
  <c r="R15" i="51" s="1"/>
  <c r="K13" i="50"/>
  <c r="R15" i="50" s="1"/>
  <c r="K13" i="57"/>
  <c r="R15" i="57" s="1"/>
  <c r="K13" i="54"/>
  <c r="R15" i="54" s="1"/>
  <c r="K13" i="53"/>
  <c r="R15" i="53" s="1"/>
  <c r="K13" i="52"/>
  <c r="R15" i="52" s="1"/>
  <c r="BR131" i="49"/>
  <c r="AW324" i="36"/>
  <c r="C205" i="36"/>
  <c r="K205" i="36" s="1"/>
  <c r="AW320" i="36"/>
  <c r="C201" i="36"/>
  <c r="K201" i="36" s="1"/>
  <c r="FL147" i="53"/>
  <c r="FQ148" i="54"/>
  <c r="FQ154" i="54"/>
  <c r="AQ48" i="50"/>
  <c r="GH80" i="36" s="1"/>
  <c r="GG344" i="36" s="1"/>
  <c r="E218" i="50"/>
  <c r="AW332" i="36"/>
  <c r="C213" i="36"/>
  <c r="K213" i="36" s="1"/>
  <c r="AW330" i="36"/>
  <c r="C211" i="36"/>
  <c r="K211" i="36" s="1"/>
  <c r="AQ36" i="50"/>
  <c r="GH68" i="36" s="1"/>
  <c r="GG332" i="36" s="1"/>
  <c r="E206" i="50"/>
  <c r="E214" i="50"/>
  <c r="AQ44" i="50"/>
  <c r="GH76" i="36" s="1"/>
  <c r="GG340" i="36" s="1"/>
  <c r="GE336" i="36"/>
  <c r="C298" i="36"/>
  <c r="CK156" i="53"/>
  <c r="AQ32" i="50"/>
  <c r="GH64" i="36" s="1"/>
  <c r="GG328" i="36" s="1"/>
  <c r="E202" i="50"/>
  <c r="E206" i="57"/>
  <c r="AQ36" i="57"/>
  <c r="BM155" i="53"/>
  <c r="GE324" i="36"/>
  <c r="C286" i="36"/>
  <c r="CS318" i="36"/>
  <c r="CT84" i="36"/>
  <c r="E204" i="53"/>
  <c r="AQ34" i="53"/>
  <c r="AZ66" i="36" s="1"/>
  <c r="AY330" i="36" s="1"/>
  <c r="CK147" i="53"/>
  <c r="GE332" i="36"/>
  <c r="C294" i="36"/>
  <c r="GE340" i="36"/>
  <c r="C302" i="36"/>
  <c r="CK149" i="53"/>
  <c r="GE328" i="36"/>
  <c r="C290" i="36"/>
  <c r="BM148" i="53"/>
  <c r="GG318" i="36"/>
  <c r="EN84" i="36"/>
  <c r="EM318" i="36"/>
  <c r="FL163" i="52"/>
  <c r="C306" i="36"/>
  <c r="GE344" i="36"/>
  <c r="E206" i="53"/>
  <c r="AQ36" i="53"/>
  <c r="AZ68" i="36" s="1"/>
  <c r="AY332" i="36" s="1"/>
  <c r="E198" i="57"/>
  <c r="AQ28" i="57"/>
  <c r="AX84" i="36"/>
  <c r="CK146" i="53"/>
  <c r="E202" i="53"/>
  <c r="AQ32" i="53"/>
  <c r="AZ64" i="36" s="1"/>
  <c r="AY328" i="36" s="1"/>
  <c r="AW328" i="36"/>
  <c r="C209" i="36"/>
  <c r="K209" i="36" s="1"/>
  <c r="CK155" i="53"/>
  <c r="ES146" i="54"/>
  <c r="ES153" i="54"/>
  <c r="K149" i="54"/>
  <c r="K156" i="54"/>
  <c r="E220" i="54"/>
  <c r="AQ50" i="54"/>
  <c r="AQ46" i="54"/>
  <c r="E216" i="54"/>
  <c r="FQ147" i="54"/>
  <c r="ES147" i="54"/>
  <c r="ES154" i="54"/>
  <c r="K146" i="54"/>
  <c r="K153" i="54"/>
  <c r="E217" i="54"/>
  <c r="AQ47" i="54"/>
  <c r="FQ156" i="54"/>
  <c r="E221" i="54"/>
  <c r="AQ51" i="54"/>
  <c r="AQ23" i="54"/>
  <c r="E193" i="54"/>
  <c r="FQ153" i="54"/>
  <c r="E209" i="54"/>
  <c r="AQ39" i="54"/>
  <c r="ES148" i="54"/>
  <c r="ES155" i="54"/>
  <c r="K147" i="54"/>
  <c r="K154" i="54"/>
  <c r="FQ149" i="54"/>
  <c r="E208" i="54"/>
  <c r="AQ38" i="54"/>
  <c r="FQ155" i="54"/>
  <c r="AQ43" i="54"/>
  <c r="E213" i="54"/>
  <c r="E204" i="54"/>
  <c r="AQ34" i="54"/>
  <c r="CW149" i="55"/>
  <c r="CW156" i="55"/>
  <c r="CW146" i="55"/>
  <c r="CW153" i="55"/>
  <c r="E212" i="55"/>
  <c r="AQ42" i="55"/>
  <c r="E207" i="55"/>
  <c r="AQ37" i="55"/>
  <c r="E203" i="55"/>
  <c r="AQ33" i="55"/>
  <c r="E208" i="55"/>
  <c r="AQ38" i="55"/>
  <c r="CW147" i="55"/>
  <c r="CW154" i="55"/>
  <c r="E204" i="56"/>
  <c r="AQ34" i="56"/>
  <c r="E192" i="56"/>
  <c r="AQ22" i="56"/>
  <c r="E202" i="57"/>
  <c r="AQ32" i="57"/>
  <c r="AY321" i="36"/>
  <c r="AY323" i="36"/>
  <c r="AY322" i="36"/>
  <c r="AY327" i="36"/>
  <c r="AY319" i="36"/>
  <c r="AY325" i="36"/>
  <c r="EB161" i="52"/>
  <c r="FE158" i="52"/>
  <c r="DV166" i="53"/>
  <c r="EZ167" i="53"/>
  <c r="FX167" i="53"/>
  <c r="FF166" i="53"/>
  <c r="FF167" i="53"/>
  <c r="FV67" i="55"/>
  <c r="FJ67" i="55"/>
  <c r="DN67" i="55"/>
  <c r="BR67" i="55"/>
  <c r="V67" i="55"/>
  <c r="EL67" i="55"/>
  <c r="CP67" i="55"/>
  <c r="AT67" i="55"/>
  <c r="AB67" i="55"/>
  <c r="DT67" i="55"/>
  <c r="P67" i="55"/>
  <c r="DH67" i="55"/>
  <c r="BF67" i="55"/>
  <c r="EX67" i="55"/>
  <c r="BX67" i="55"/>
  <c r="FP67" i="55"/>
  <c r="BL67" i="55"/>
  <c r="FD67" i="55"/>
  <c r="J67" i="55"/>
  <c r="DB67" i="55"/>
  <c r="AZ67" i="55"/>
  <c r="ER67" i="55"/>
  <c r="AN67" i="55"/>
  <c r="CD67" i="55"/>
  <c r="D67" i="55"/>
  <c r="CV67" i="55"/>
  <c r="CJ67" i="55"/>
  <c r="AH67" i="55"/>
  <c r="DZ67" i="55"/>
  <c r="EF67" i="55"/>
  <c r="EX67" i="56"/>
  <c r="FV67" i="56"/>
  <c r="CV67" i="56"/>
  <c r="DZ67" i="56"/>
  <c r="AZ67" i="56"/>
  <c r="ER67" i="56"/>
  <c r="AH67" i="56"/>
  <c r="CD67" i="56"/>
  <c r="D67" i="56"/>
  <c r="EF67" i="56"/>
  <c r="AN67" i="56"/>
  <c r="DN67" i="56"/>
  <c r="V67" i="56"/>
  <c r="AB67" i="56"/>
  <c r="BL67" i="56"/>
  <c r="AT67" i="56"/>
  <c r="BX67" i="56"/>
  <c r="DB67" i="56"/>
  <c r="DH67" i="56"/>
  <c r="P67" i="56"/>
  <c r="CP67" i="56"/>
  <c r="FP67" i="56"/>
  <c r="BF67" i="56"/>
  <c r="CJ67" i="56"/>
  <c r="FJ67" i="56"/>
  <c r="BR67" i="56"/>
  <c r="DT67" i="56"/>
  <c r="J67" i="56"/>
  <c r="FD67" i="56"/>
  <c r="EL67" i="56"/>
  <c r="EF67" i="54"/>
  <c r="DZ67" i="54"/>
  <c r="CD67" i="54"/>
  <c r="AH67" i="54"/>
  <c r="DH67" i="54"/>
  <c r="FV67" i="54"/>
  <c r="BL67" i="54"/>
  <c r="P67" i="54"/>
  <c r="FD67" i="54"/>
  <c r="AN67" i="54"/>
  <c r="EL67" i="54"/>
  <c r="AT67" i="54"/>
  <c r="DT67" i="54"/>
  <c r="AB67" i="54"/>
  <c r="CJ67" i="54"/>
  <c r="CP67" i="54"/>
  <c r="FP67" i="54"/>
  <c r="BX67" i="54"/>
  <c r="BR67" i="54"/>
  <c r="DB67" i="54"/>
  <c r="DN67" i="54"/>
  <c r="V67" i="54"/>
  <c r="CV67" i="54"/>
  <c r="D67" i="54"/>
  <c r="BF67" i="54"/>
  <c r="EX67" i="54"/>
  <c r="FJ67" i="54"/>
  <c r="ER67" i="54"/>
  <c r="AZ67" i="54"/>
  <c r="J67" i="54"/>
  <c r="EF67" i="57"/>
  <c r="AN67" i="57"/>
  <c r="CJ67" i="57"/>
  <c r="ER67" i="57"/>
  <c r="AZ67" i="57"/>
  <c r="EX67" i="57"/>
  <c r="BF67" i="57"/>
  <c r="BL67" i="57"/>
  <c r="BR67" i="57"/>
  <c r="FJ67" i="57"/>
  <c r="CV67" i="57"/>
  <c r="DB67" i="57"/>
  <c r="FP67" i="57"/>
  <c r="BX67" i="57"/>
  <c r="FV67" i="57"/>
  <c r="CD67" i="57"/>
  <c r="AT67" i="57"/>
  <c r="EL67" i="57"/>
  <c r="FD67" i="57"/>
  <c r="DT67" i="57"/>
  <c r="AB67" i="57"/>
  <c r="DZ67" i="57"/>
  <c r="AH67" i="57"/>
  <c r="CP67" i="57"/>
  <c r="D67" i="57"/>
  <c r="J67" i="57"/>
  <c r="P67" i="57"/>
  <c r="DH67" i="57"/>
  <c r="V67" i="57"/>
  <c r="DN67" i="57"/>
  <c r="AG31" i="50"/>
  <c r="AH31" i="50" s="1"/>
  <c r="F32" i="50" s="1"/>
  <c r="BM61" i="50" s="1"/>
  <c r="AB23" i="50"/>
  <c r="AC23" i="50" s="1"/>
  <c r="E24" i="50" s="1"/>
  <c r="Q63" i="50" s="1"/>
  <c r="AL22" i="50"/>
  <c r="AM22" i="50" s="1"/>
  <c r="G23" i="50" s="1"/>
  <c r="K62" i="50" s="1"/>
  <c r="AG26" i="50"/>
  <c r="AH26" i="50" s="1"/>
  <c r="F27" i="50" s="1"/>
  <c r="AI61" i="50" s="1"/>
  <c r="FF77" i="51"/>
  <c r="EH165" i="53"/>
  <c r="EB165" i="52"/>
  <c r="AG22" i="52"/>
  <c r="AH22" i="52" s="1"/>
  <c r="F23" i="52" s="1"/>
  <c r="K61" i="52" s="1"/>
  <c r="EB166" i="53"/>
  <c r="AG25" i="50"/>
  <c r="AH25" i="50" s="1"/>
  <c r="F26" i="50" s="1"/>
  <c r="AC61" i="50" s="1"/>
  <c r="EB166" i="52"/>
  <c r="FX163" i="53"/>
  <c r="FL165" i="52"/>
  <c r="AL24" i="50"/>
  <c r="AM24" i="50" s="1"/>
  <c r="G25" i="50" s="1"/>
  <c r="W62" i="50" s="1"/>
  <c r="AG30" i="50"/>
  <c r="AH30" i="50" s="1"/>
  <c r="F31" i="50" s="1"/>
  <c r="BG61" i="50" s="1"/>
  <c r="DJ166" i="53"/>
  <c r="W24" i="57"/>
  <c r="AB32" i="57"/>
  <c r="AG35" i="57"/>
  <c r="AB34" i="57"/>
  <c r="AB36" i="57"/>
  <c r="AL36" i="57"/>
  <c r="AG32" i="57"/>
  <c r="AL33" i="57"/>
  <c r="AL35" i="57"/>
  <c r="AG33" i="57"/>
  <c r="AL34" i="57"/>
  <c r="AB35" i="57"/>
  <c r="AG34" i="57"/>
  <c r="W36" i="57"/>
  <c r="W33" i="57"/>
  <c r="W34" i="57"/>
  <c r="AL32" i="57"/>
  <c r="AB33" i="57"/>
  <c r="W35" i="57"/>
  <c r="W32" i="57"/>
  <c r="AG36" i="57"/>
  <c r="AL30" i="57"/>
  <c r="W27" i="57"/>
  <c r="AG30" i="57"/>
  <c r="AL26" i="57"/>
  <c r="AL31" i="57"/>
  <c r="AB29" i="57"/>
  <c r="AG25" i="57"/>
  <c r="AG29" i="57"/>
  <c r="W28" i="57"/>
  <c r="AG26" i="57"/>
  <c r="AB28" i="57"/>
  <c r="AL23" i="57"/>
  <c r="W31" i="57"/>
  <c r="W23" i="57"/>
  <c r="AL27" i="57"/>
  <c r="AL21" i="57"/>
  <c r="AB21" i="57"/>
  <c r="AG21" i="57"/>
  <c r="AG23" i="57"/>
  <c r="AB26" i="57"/>
  <c r="W29" i="57"/>
  <c r="AB22" i="57"/>
  <c r="AB30" i="57"/>
  <c r="W21" i="57"/>
  <c r="W25" i="57"/>
  <c r="AL24" i="57"/>
  <c r="AG31" i="57"/>
  <c r="AL28" i="57"/>
  <c r="AG27" i="57"/>
  <c r="AG28" i="57"/>
  <c r="W30" i="57"/>
  <c r="AB27" i="57"/>
  <c r="AB31" i="57"/>
  <c r="AG24" i="57"/>
  <c r="AL25" i="57"/>
  <c r="AB25" i="57"/>
  <c r="AG22" i="57"/>
  <c r="AB23" i="57"/>
  <c r="W22" i="57"/>
  <c r="AL29" i="57"/>
  <c r="W26" i="57"/>
  <c r="AL22" i="57"/>
  <c r="AB24" i="57"/>
  <c r="AL18" i="56"/>
  <c r="AB18" i="56"/>
  <c r="W18" i="56"/>
  <c r="AL27" i="56" s="1"/>
  <c r="W18" i="55"/>
  <c r="W30" i="55" s="1"/>
  <c r="E200" i="54"/>
  <c r="AQ30" i="54"/>
  <c r="E196" i="54"/>
  <c r="AQ26" i="54"/>
  <c r="W18" i="54"/>
  <c r="AB25" i="54" s="1"/>
  <c r="BA156" i="54"/>
  <c r="BA155" i="54"/>
  <c r="BA154" i="54"/>
  <c r="BA153" i="54"/>
  <c r="BA149" i="54"/>
  <c r="BA148" i="54"/>
  <c r="BA147" i="54"/>
  <c r="BA146" i="54"/>
  <c r="AL18" i="54"/>
  <c r="AB18" i="54"/>
  <c r="AC156" i="54"/>
  <c r="AC155" i="54"/>
  <c r="AC154" i="54"/>
  <c r="AC153" i="54"/>
  <c r="AC149" i="54"/>
  <c r="AC148" i="54"/>
  <c r="AC147" i="54"/>
  <c r="AC146" i="54"/>
  <c r="E192" i="54"/>
  <c r="AQ22" i="54"/>
  <c r="AG18" i="54"/>
  <c r="E156" i="54"/>
  <c r="E155" i="54"/>
  <c r="E154" i="54"/>
  <c r="E153" i="54"/>
  <c r="E149" i="54"/>
  <c r="E148" i="54"/>
  <c r="E147" i="54"/>
  <c r="E146" i="54"/>
  <c r="W29" i="50"/>
  <c r="X29" i="50" s="1"/>
  <c r="D30" i="50" s="1"/>
  <c r="BA60" i="50" s="1"/>
  <c r="AB32" i="50"/>
  <c r="AC32" i="50" s="1"/>
  <c r="E33" i="50" s="1"/>
  <c r="BS63" i="50" s="1"/>
  <c r="AB34" i="50"/>
  <c r="AC34" i="50" s="1"/>
  <c r="E35" i="50" s="1"/>
  <c r="CE63" i="50" s="1"/>
  <c r="AB36" i="50"/>
  <c r="AC36" i="50" s="1"/>
  <c r="E37" i="50" s="1"/>
  <c r="CQ63" i="50" s="1"/>
  <c r="AB38" i="50"/>
  <c r="AC38" i="50" s="1"/>
  <c r="E39" i="50" s="1"/>
  <c r="DC63" i="50" s="1"/>
  <c r="AB40" i="50"/>
  <c r="AC40" i="50" s="1"/>
  <c r="E41" i="50" s="1"/>
  <c r="DO63" i="50" s="1"/>
  <c r="W34" i="50"/>
  <c r="X34" i="50" s="1"/>
  <c r="D35" i="50" s="1"/>
  <c r="CE60" i="50" s="1"/>
  <c r="AG35" i="50"/>
  <c r="AH35" i="50" s="1"/>
  <c r="F36" i="50" s="1"/>
  <c r="CK61" i="50" s="1"/>
  <c r="W42" i="50"/>
  <c r="X42" i="50" s="1"/>
  <c r="D43" i="50" s="1"/>
  <c r="EA60" i="50" s="1"/>
  <c r="W48" i="50"/>
  <c r="X48" i="50" s="1"/>
  <c r="D49" i="50" s="1"/>
  <c r="FK60" i="50" s="1"/>
  <c r="AL51" i="50"/>
  <c r="AM51" i="50" s="1"/>
  <c r="AL47" i="50"/>
  <c r="AM47" i="50" s="1"/>
  <c r="G48" i="50" s="1"/>
  <c r="FE62" i="50" s="1"/>
  <c r="AL43" i="50"/>
  <c r="AM43" i="50" s="1"/>
  <c r="G44" i="50" s="1"/>
  <c r="EG62" i="50" s="1"/>
  <c r="AG48" i="50"/>
  <c r="AH48" i="50" s="1"/>
  <c r="F49" i="50" s="1"/>
  <c r="FK61" i="50" s="1"/>
  <c r="AG44" i="50"/>
  <c r="AH44" i="50" s="1"/>
  <c r="F45" i="50" s="1"/>
  <c r="EM61" i="50" s="1"/>
  <c r="AL48" i="50"/>
  <c r="AM48" i="50" s="1"/>
  <c r="G49" i="50" s="1"/>
  <c r="FK62" i="50" s="1"/>
  <c r="AL44" i="50"/>
  <c r="AM44" i="50" s="1"/>
  <c r="G45" i="50" s="1"/>
  <c r="EM62" i="50" s="1"/>
  <c r="AL36" i="50"/>
  <c r="AM36" i="50" s="1"/>
  <c r="G37" i="50" s="1"/>
  <c r="CQ62" i="50" s="1"/>
  <c r="AB39" i="50"/>
  <c r="AC39" i="50" s="1"/>
  <c r="E40" i="50" s="1"/>
  <c r="DI63" i="50" s="1"/>
  <c r="W44" i="50"/>
  <c r="X44" i="50" s="1"/>
  <c r="D45" i="50" s="1"/>
  <c r="EM60" i="50" s="1"/>
  <c r="W33" i="50"/>
  <c r="X33" i="50" s="1"/>
  <c r="D34" i="50" s="1"/>
  <c r="BY60" i="50" s="1"/>
  <c r="AG34" i="50"/>
  <c r="AH34" i="50" s="1"/>
  <c r="F35" i="50" s="1"/>
  <c r="CE61" i="50" s="1"/>
  <c r="W41" i="50"/>
  <c r="X41" i="50" s="1"/>
  <c r="D42" i="50" s="1"/>
  <c r="DU60" i="50" s="1"/>
  <c r="AG43" i="50"/>
  <c r="AH43" i="50" s="1"/>
  <c r="F44" i="50" s="1"/>
  <c r="EG61" i="50" s="1"/>
  <c r="AB42" i="50"/>
  <c r="AC42" i="50" s="1"/>
  <c r="E43" i="50" s="1"/>
  <c r="EA63" i="50" s="1"/>
  <c r="W32" i="50"/>
  <c r="X32" i="50" s="1"/>
  <c r="D33" i="50" s="1"/>
  <c r="BS60" i="50" s="1"/>
  <c r="W40" i="50"/>
  <c r="X40" i="50" s="1"/>
  <c r="D41" i="50" s="1"/>
  <c r="DO60" i="50" s="1"/>
  <c r="AG49" i="50"/>
  <c r="AH49" i="50" s="1"/>
  <c r="F50" i="50" s="1"/>
  <c r="FQ61" i="50" s="1"/>
  <c r="AB48" i="50"/>
  <c r="AC48" i="50" s="1"/>
  <c r="E49" i="50" s="1"/>
  <c r="FK63" i="50" s="1"/>
  <c r="W49" i="50"/>
  <c r="X49" i="50" s="1"/>
  <c r="D50" i="50" s="1"/>
  <c r="FQ60" i="50" s="1"/>
  <c r="AB49" i="50"/>
  <c r="AC49" i="50" s="1"/>
  <c r="E50" i="50" s="1"/>
  <c r="FQ63" i="50" s="1"/>
  <c r="W43" i="50"/>
  <c r="X43" i="50" s="1"/>
  <c r="D44" i="50" s="1"/>
  <c r="EG60" i="50" s="1"/>
  <c r="AG32" i="50"/>
  <c r="AH32" i="50" s="1"/>
  <c r="F33" i="50" s="1"/>
  <c r="BS61" i="50" s="1"/>
  <c r="W39" i="50"/>
  <c r="X39" i="50" s="1"/>
  <c r="D40" i="50" s="1"/>
  <c r="DI60" i="50" s="1"/>
  <c r="AG40" i="50"/>
  <c r="AH40" i="50" s="1"/>
  <c r="F41" i="50" s="1"/>
  <c r="DO61" i="50" s="1"/>
  <c r="AL33" i="50"/>
  <c r="AM33" i="50" s="1"/>
  <c r="G34" i="50" s="1"/>
  <c r="BY62" i="50" s="1"/>
  <c r="AL35" i="50"/>
  <c r="AM35" i="50" s="1"/>
  <c r="G36" i="50" s="1"/>
  <c r="CK62" i="50" s="1"/>
  <c r="AL37" i="50"/>
  <c r="AM37" i="50" s="1"/>
  <c r="G38" i="50" s="1"/>
  <c r="CW62" i="50" s="1"/>
  <c r="AL39" i="50"/>
  <c r="AM39" i="50" s="1"/>
  <c r="G40" i="50" s="1"/>
  <c r="DI62" i="50" s="1"/>
  <c r="AL41" i="50"/>
  <c r="AM41" i="50" s="1"/>
  <c r="G42" i="50" s="1"/>
  <c r="DU62" i="50" s="1"/>
  <c r="W36" i="50"/>
  <c r="X36" i="50" s="1"/>
  <c r="D37" i="50" s="1"/>
  <c r="CQ60" i="50" s="1"/>
  <c r="AG37" i="50"/>
  <c r="AH37" i="50" s="1"/>
  <c r="F38" i="50" s="1"/>
  <c r="CW61" i="50" s="1"/>
  <c r="AL42" i="50"/>
  <c r="AM42" i="50" s="1"/>
  <c r="G43" i="50" s="1"/>
  <c r="EA62" i="50" s="1"/>
  <c r="AG51" i="50"/>
  <c r="AH51" i="50" s="1"/>
  <c r="AG47" i="50"/>
  <c r="AH47" i="50" s="1"/>
  <c r="F48" i="50" s="1"/>
  <c r="FE61" i="50" s="1"/>
  <c r="AB50" i="50"/>
  <c r="AC50" i="50" s="1"/>
  <c r="E51" i="50" s="1"/>
  <c r="FW63" i="50" s="1"/>
  <c r="AB46" i="50"/>
  <c r="AC46" i="50" s="1"/>
  <c r="E47" i="50" s="1"/>
  <c r="EY63" i="50" s="1"/>
  <c r="W51" i="50"/>
  <c r="X51" i="50" s="1"/>
  <c r="W47" i="50"/>
  <c r="X47" i="50" s="1"/>
  <c r="D48" i="50" s="1"/>
  <c r="FE60" i="50" s="1"/>
  <c r="AB51" i="50"/>
  <c r="AC51" i="50" s="1"/>
  <c r="AB47" i="50"/>
  <c r="AC47" i="50" s="1"/>
  <c r="E48" i="50" s="1"/>
  <c r="FE63" i="50" s="1"/>
  <c r="AB43" i="50"/>
  <c r="AC43" i="50" s="1"/>
  <c r="E44" i="50" s="1"/>
  <c r="EG63" i="50" s="1"/>
  <c r="AB33" i="50"/>
  <c r="AC33" i="50" s="1"/>
  <c r="E34" i="50" s="1"/>
  <c r="BY63" i="50" s="1"/>
  <c r="AL38" i="50"/>
  <c r="AM38" i="50" s="1"/>
  <c r="G39" i="50" s="1"/>
  <c r="DC62" i="50" s="1"/>
  <c r="AB41" i="50"/>
  <c r="AC41" i="50" s="1"/>
  <c r="E42" i="50" s="1"/>
  <c r="DU63" i="50" s="1"/>
  <c r="W35" i="50"/>
  <c r="X35" i="50" s="1"/>
  <c r="D36" i="50" s="1"/>
  <c r="CK60" i="50" s="1"/>
  <c r="AG36" i="50"/>
  <c r="AH36" i="50" s="1"/>
  <c r="F37" i="50" s="1"/>
  <c r="CQ61" i="50" s="1"/>
  <c r="AG42" i="50"/>
  <c r="AH42" i="50" s="1"/>
  <c r="F43" i="50" s="1"/>
  <c r="EA61" i="50" s="1"/>
  <c r="AG41" i="50"/>
  <c r="AH41" i="50" s="1"/>
  <c r="F42" i="50" s="1"/>
  <c r="DU61" i="50" s="1"/>
  <c r="AG45" i="50"/>
  <c r="AH45" i="50" s="1"/>
  <c r="F46" i="50" s="1"/>
  <c r="ES61" i="50" s="1"/>
  <c r="AB44" i="50"/>
  <c r="AC44" i="50" s="1"/>
  <c r="E45" i="50" s="1"/>
  <c r="EM63" i="50" s="1"/>
  <c r="W45" i="50"/>
  <c r="X45" i="50" s="1"/>
  <c r="D46" i="50" s="1"/>
  <c r="ES60" i="50" s="1"/>
  <c r="AB45" i="50"/>
  <c r="AC45" i="50" s="1"/>
  <c r="E46" i="50" s="1"/>
  <c r="ES63" i="50" s="1"/>
  <c r="AL34" i="50"/>
  <c r="AM34" i="50" s="1"/>
  <c r="G35" i="50" s="1"/>
  <c r="CE62" i="50" s="1"/>
  <c r="W38" i="50"/>
  <c r="X38" i="50" s="1"/>
  <c r="D39" i="50" s="1"/>
  <c r="DC60" i="50" s="1"/>
  <c r="AG39" i="50"/>
  <c r="AH39" i="50" s="1"/>
  <c r="F40" i="50" s="1"/>
  <c r="DI61" i="50" s="1"/>
  <c r="W50" i="50"/>
  <c r="X50" i="50" s="1"/>
  <c r="D51" i="50" s="1"/>
  <c r="FW60" i="50" s="1"/>
  <c r="W46" i="50"/>
  <c r="X46" i="50" s="1"/>
  <c r="D47" i="50" s="1"/>
  <c r="EY60" i="50" s="1"/>
  <c r="AL49" i="50"/>
  <c r="AM49" i="50" s="1"/>
  <c r="G50" i="50" s="1"/>
  <c r="FQ62" i="50" s="1"/>
  <c r="AL45" i="50"/>
  <c r="AM45" i="50" s="1"/>
  <c r="G46" i="50" s="1"/>
  <c r="ES62" i="50" s="1"/>
  <c r="AG50" i="50"/>
  <c r="AH50" i="50" s="1"/>
  <c r="F51" i="50" s="1"/>
  <c r="FW61" i="50" s="1"/>
  <c r="AG46" i="50"/>
  <c r="AH46" i="50" s="1"/>
  <c r="F47" i="50" s="1"/>
  <c r="EY61" i="50" s="1"/>
  <c r="AL50" i="50"/>
  <c r="AM50" i="50" s="1"/>
  <c r="G51" i="50" s="1"/>
  <c r="FW62" i="50" s="1"/>
  <c r="AL46" i="50"/>
  <c r="AM46" i="50" s="1"/>
  <c r="G47" i="50" s="1"/>
  <c r="EY62" i="50" s="1"/>
  <c r="AL32" i="50"/>
  <c r="AM32" i="50" s="1"/>
  <c r="G33" i="50" s="1"/>
  <c r="BS62" i="50" s="1"/>
  <c r="AB35" i="50"/>
  <c r="AC35" i="50" s="1"/>
  <c r="E36" i="50" s="1"/>
  <c r="CK63" i="50" s="1"/>
  <c r="AL40" i="50"/>
  <c r="AM40" i="50" s="1"/>
  <c r="G41" i="50" s="1"/>
  <c r="DO62" i="50" s="1"/>
  <c r="W37" i="50"/>
  <c r="X37" i="50" s="1"/>
  <c r="D38" i="50" s="1"/>
  <c r="CW60" i="50" s="1"/>
  <c r="AG38" i="50"/>
  <c r="AH38" i="50" s="1"/>
  <c r="F39" i="50" s="1"/>
  <c r="DC61" i="50" s="1"/>
  <c r="AG33" i="50"/>
  <c r="AH33" i="50" s="1"/>
  <c r="F34" i="50" s="1"/>
  <c r="BY61" i="50" s="1"/>
  <c r="AB37" i="50"/>
  <c r="AC37" i="50" s="1"/>
  <c r="E38" i="50" s="1"/>
  <c r="CW63" i="50" s="1"/>
  <c r="AL31" i="50"/>
  <c r="AM31" i="50" s="1"/>
  <c r="G32" i="50" s="1"/>
  <c r="BM62" i="50" s="1"/>
  <c r="AB31" i="50"/>
  <c r="AC31" i="50" s="1"/>
  <c r="E32" i="50" s="1"/>
  <c r="BM63" i="50" s="1"/>
  <c r="W27" i="50"/>
  <c r="X27" i="50" s="1"/>
  <c r="D28" i="50" s="1"/>
  <c r="AO60" i="50" s="1"/>
  <c r="AG23" i="50"/>
  <c r="AH23" i="50" s="1"/>
  <c r="F24" i="50" s="1"/>
  <c r="Q61" i="50" s="1"/>
  <c r="FF147" i="51"/>
  <c r="W31" i="51"/>
  <c r="X31" i="51" s="1"/>
  <c r="D32" i="51" s="1"/>
  <c r="BM60" i="51" s="1"/>
  <c r="W34" i="51"/>
  <c r="X34" i="51" s="1"/>
  <c r="D35" i="51" s="1"/>
  <c r="CE60" i="51" s="1"/>
  <c r="AG35" i="51"/>
  <c r="AH35" i="51" s="1"/>
  <c r="F36" i="51" s="1"/>
  <c r="CK61" i="51" s="1"/>
  <c r="AG41" i="51"/>
  <c r="AH41" i="51" s="1"/>
  <c r="F42" i="51" s="1"/>
  <c r="DU61" i="51" s="1"/>
  <c r="AG39" i="51"/>
  <c r="AH39" i="51" s="1"/>
  <c r="F40" i="51" s="1"/>
  <c r="DI61" i="51" s="1"/>
  <c r="AL32" i="51"/>
  <c r="AM32" i="51" s="1"/>
  <c r="G33" i="51" s="1"/>
  <c r="BS62" i="51" s="1"/>
  <c r="AL38" i="51"/>
  <c r="AM38" i="51" s="1"/>
  <c r="G39" i="51" s="1"/>
  <c r="DC62" i="51" s="1"/>
  <c r="AB39" i="51"/>
  <c r="AC39" i="51" s="1"/>
  <c r="E40" i="51" s="1"/>
  <c r="DI63" i="51" s="1"/>
  <c r="AB41" i="51"/>
  <c r="AC41" i="51" s="1"/>
  <c r="E42" i="51" s="1"/>
  <c r="DU63" i="51" s="1"/>
  <c r="AL44" i="51"/>
  <c r="AM44" i="51" s="1"/>
  <c r="G45" i="51" s="1"/>
  <c r="EM62" i="51" s="1"/>
  <c r="AL46" i="51"/>
  <c r="AM46" i="51" s="1"/>
  <c r="G47" i="51" s="1"/>
  <c r="EY62" i="51" s="1"/>
  <c r="W33" i="51"/>
  <c r="X33" i="51" s="1"/>
  <c r="D34" i="51" s="1"/>
  <c r="BY60" i="51" s="1"/>
  <c r="AG38" i="51"/>
  <c r="AH38" i="51" s="1"/>
  <c r="F39" i="51" s="1"/>
  <c r="DC61" i="51" s="1"/>
  <c r="W41" i="51"/>
  <c r="X41" i="51" s="1"/>
  <c r="D42" i="51" s="1"/>
  <c r="DU60" i="51" s="1"/>
  <c r="AG46" i="51"/>
  <c r="AH46" i="51" s="1"/>
  <c r="F47" i="51" s="1"/>
  <c r="EY61" i="51" s="1"/>
  <c r="AL33" i="51"/>
  <c r="AM33" i="51" s="1"/>
  <c r="G34" i="51" s="1"/>
  <c r="BY62" i="51" s="1"/>
  <c r="AB34" i="51"/>
  <c r="AC34" i="51" s="1"/>
  <c r="E35" i="51" s="1"/>
  <c r="CE63" i="51" s="1"/>
  <c r="AL37" i="51"/>
  <c r="AM37" i="51" s="1"/>
  <c r="G38" i="51" s="1"/>
  <c r="CW62" i="51" s="1"/>
  <c r="AB38" i="51"/>
  <c r="AC38" i="51" s="1"/>
  <c r="E39" i="51" s="1"/>
  <c r="DC63" i="51" s="1"/>
  <c r="AL41" i="51"/>
  <c r="AM41" i="51" s="1"/>
  <c r="G42" i="51" s="1"/>
  <c r="DU62" i="51" s="1"/>
  <c r="AB42" i="51"/>
  <c r="AC42" i="51" s="1"/>
  <c r="E43" i="51" s="1"/>
  <c r="EA63" i="51" s="1"/>
  <c r="AL45" i="51"/>
  <c r="AM45" i="51" s="1"/>
  <c r="G46" i="51" s="1"/>
  <c r="ES62" i="51" s="1"/>
  <c r="AB46" i="51"/>
  <c r="AC46" i="51" s="1"/>
  <c r="E47" i="51" s="1"/>
  <c r="EY63" i="51" s="1"/>
  <c r="AG37" i="51"/>
  <c r="AH37" i="51" s="1"/>
  <c r="F38" i="51" s="1"/>
  <c r="CW61" i="51" s="1"/>
  <c r="W32" i="51"/>
  <c r="X32" i="51" s="1"/>
  <c r="D33" i="51" s="1"/>
  <c r="BS60" i="51" s="1"/>
  <c r="AG32" i="51"/>
  <c r="AH32" i="51" s="1"/>
  <c r="F33" i="51" s="1"/>
  <c r="BS61" i="51" s="1"/>
  <c r="W35" i="51"/>
  <c r="X35" i="51" s="1"/>
  <c r="D36" i="51" s="1"/>
  <c r="CK60" i="51" s="1"/>
  <c r="AG40" i="51"/>
  <c r="AH40" i="51" s="1"/>
  <c r="F41" i="51" s="1"/>
  <c r="DO61" i="51" s="1"/>
  <c r="W43" i="51"/>
  <c r="X43" i="51" s="1"/>
  <c r="D44" i="51" s="1"/>
  <c r="EG60" i="51" s="1"/>
  <c r="AG45" i="51"/>
  <c r="AH45" i="51" s="1"/>
  <c r="F46" i="51" s="1"/>
  <c r="ES61" i="51" s="1"/>
  <c r="AL40" i="51"/>
  <c r="AM40" i="51" s="1"/>
  <c r="G41" i="51" s="1"/>
  <c r="DO62" i="51" s="1"/>
  <c r="AG36" i="51"/>
  <c r="AH36" i="51" s="1"/>
  <c r="F37" i="51" s="1"/>
  <c r="CQ61" i="51" s="1"/>
  <c r="W39" i="51"/>
  <c r="X39" i="51" s="1"/>
  <c r="D40" i="51" s="1"/>
  <c r="DI60" i="51" s="1"/>
  <c r="AG44" i="51"/>
  <c r="AH44" i="51" s="1"/>
  <c r="F45" i="51" s="1"/>
  <c r="EM61" i="51" s="1"/>
  <c r="W40" i="51"/>
  <c r="X40" i="51" s="1"/>
  <c r="D41" i="51" s="1"/>
  <c r="DO60" i="51" s="1"/>
  <c r="AG33" i="51"/>
  <c r="AH33" i="51" s="1"/>
  <c r="F34" i="51" s="1"/>
  <c r="BY61" i="51" s="1"/>
  <c r="W46" i="51"/>
  <c r="X46" i="51" s="1"/>
  <c r="D47" i="51" s="1"/>
  <c r="EY60" i="51" s="1"/>
  <c r="AB33" i="51"/>
  <c r="AC33" i="51" s="1"/>
  <c r="E34" i="51" s="1"/>
  <c r="BY63" i="51" s="1"/>
  <c r="AL36" i="51"/>
  <c r="AM36" i="51" s="1"/>
  <c r="G37" i="51" s="1"/>
  <c r="CQ62" i="51" s="1"/>
  <c r="AB45" i="51"/>
  <c r="AC45" i="51" s="1"/>
  <c r="E46" i="51" s="1"/>
  <c r="ES63" i="51" s="1"/>
  <c r="W42" i="51"/>
  <c r="X42" i="51" s="1"/>
  <c r="D43" i="51" s="1"/>
  <c r="EA60" i="51" s="1"/>
  <c r="AG43" i="51"/>
  <c r="AH43" i="51" s="1"/>
  <c r="F44" i="51" s="1"/>
  <c r="EG61" i="51" s="1"/>
  <c r="W38" i="51"/>
  <c r="X38" i="51" s="1"/>
  <c r="D39" i="51" s="1"/>
  <c r="DC60" i="51" s="1"/>
  <c r="W36" i="51"/>
  <c r="X36" i="51" s="1"/>
  <c r="D37" i="51" s="1"/>
  <c r="CQ60" i="51" s="1"/>
  <c r="W44" i="51"/>
  <c r="X44" i="51" s="1"/>
  <c r="D45" i="51" s="1"/>
  <c r="EM60" i="51" s="1"/>
  <c r="AL34" i="51"/>
  <c r="AM34" i="51" s="1"/>
  <c r="G35" i="51" s="1"/>
  <c r="CE62" i="51" s="1"/>
  <c r="AB35" i="51"/>
  <c r="AC35" i="51" s="1"/>
  <c r="E36" i="51" s="1"/>
  <c r="CK63" i="51" s="1"/>
  <c r="AB37" i="51"/>
  <c r="AC37" i="51" s="1"/>
  <c r="E38" i="51" s="1"/>
  <c r="CW63" i="51" s="1"/>
  <c r="AL42" i="51"/>
  <c r="AM42" i="51" s="1"/>
  <c r="G43" i="51" s="1"/>
  <c r="EA62" i="51" s="1"/>
  <c r="AB43" i="51"/>
  <c r="AC43" i="51" s="1"/>
  <c r="E44" i="51" s="1"/>
  <c r="EG63" i="51" s="1"/>
  <c r="AG34" i="51"/>
  <c r="AH34" i="51" s="1"/>
  <c r="F35" i="51" s="1"/>
  <c r="CE61" i="51" s="1"/>
  <c r="W37" i="51"/>
  <c r="X37" i="51" s="1"/>
  <c r="D38" i="51" s="1"/>
  <c r="CW60" i="51" s="1"/>
  <c r="AG42" i="51"/>
  <c r="AH42" i="51" s="1"/>
  <c r="F43" i="51" s="1"/>
  <c r="EA61" i="51" s="1"/>
  <c r="W45" i="51"/>
  <c r="X45" i="51" s="1"/>
  <c r="D46" i="51" s="1"/>
  <c r="ES60" i="51" s="1"/>
  <c r="AB32" i="51"/>
  <c r="AC32" i="51" s="1"/>
  <c r="E33" i="51" s="1"/>
  <c r="BS63" i="51" s="1"/>
  <c r="AL35" i="51"/>
  <c r="AM35" i="51" s="1"/>
  <c r="G36" i="51" s="1"/>
  <c r="CK62" i="51" s="1"/>
  <c r="AB36" i="51"/>
  <c r="AC36" i="51" s="1"/>
  <c r="E37" i="51" s="1"/>
  <c r="CQ63" i="51" s="1"/>
  <c r="AL39" i="51"/>
  <c r="AM39" i="51" s="1"/>
  <c r="G40" i="51" s="1"/>
  <c r="DI62" i="51" s="1"/>
  <c r="AB40" i="51"/>
  <c r="AC40" i="51" s="1"/>
  <c r="E41" i="51" s="1"/>
  <c r="DO63" i="51" s="1"/>
  <c r="AL43" i="51"/>
  <c r="AM43" i="51" s="1"/>
  <c r="G44" i="51" s="1"/>
  <c r="EG62" i="51" s="1"/>
  <c r="AB44" i="51"/>
  <c r="AC44" i="51" s="1"/>
  <c r="E45" i="51" s="1"/>
  <c r="EM63" i="51" s="1"/>
  <c r="AG25" i="51"/>
  <c r="AH25" i="51" s="1"/>
  <c r="F26" i="51" s="1"/>
  <c r="AC61" i="51" s="1"/>
  <c r="AG30" i="51"/>
  <c r="AH30" i="51" s="1"/>
  <c r="F31" i="51" s="1"/>
  <c r="BG61" i="51" s="1"/>
  <c r="FR77" i="51"/>
  <c r="FF147" i="52"/>
  <c r="EN153" i="52"/>
  <c r="AL23" i="52"/>
  <c r="AM23" i="52" s="1"/>
  <c r="G24" i="52" s="1"/>
  <c r="Q62" i="52" s="1"/>
  <c r="AG35" i="52"/>
  <c r="AH35" i="52" s="1"/>
  <c r="F36" i="52" s="1"/>
  <c r="CK61" i="52" s="1"/>
  <c r="AL33" i="52"/>
  <c r="AM33" i="52" s="1"/>
  <c r="G34" i="52" s="1"/>
  <c r="BY62" i="52" s="1"/>
  <c r="W32" i="52"/>
  <c r="X32" i="52" s="1"/>
  <c r="D33" i="52" s="1"/>
  <c r="BS60" i="52" s="1"/>
  <c r="W36" i="52"/>
  <c r="X36" i="52" s="1"/>
  <c r="D37" i="52" s="1"/>
  <c r="CQ60" i="52" s="1"/>
  <c r="W34" i="52"/>
  <c r="X34" i="52" s="1"/>
  <c r="D35" i="52" s="1"/>
  <c r="CE60" i="52" s="1"/>
  <c r="W33" i="52"/>
  <c r="X33" i="52" s="1"/>
  <c r="D34" i="52" s="1"/>
  <c r="BY60" i="52" s="1"/>
  <c r="AG32" i="52"/>
  <c r="AH32" i="52" s="1"/>
  <c r="F33" i="52" s="1"/>
  <c r="BS61" i="52" s="1"/>
  <c r="AB32" i="52"/>
  <c r="AC32" i="52" s="1"/>
  <c r="E33" i="52" s="1"/>
  <c r="BS63" i="52" s="1"/>
  <c r="W38" i="52"/>
  <c r="X38" i="52" s="1"/>
  <c r="D39" i="52" s="1"/>
  <c r="DC60" i="52" s="1"/>
  <c r="AG33" i="52"/>
  <c r="AH33" i="52" s="1"/>
  <c r="F34" i="52" s="1"/>
  <c r="BY61" i="52" s="1"/>
  <c r="W37" i="52"/>
  <c r="X37" i="52" s="1"/>
  <c r="D38" i="52" s="1"/>
  <c r="CW60" i="52" s="1"/>
  <c r="W41" i="52"/>
  <c r="X41" i="52" s="1"/>
  <c r="D42" i="52" s="1"/>
  <c r="DU60" i="52" s="1"/>
  <c r="AG41" i="52"/>
  <c r="AH41" i="52" s="1"/>
  <c r="F42" i="52" s="1"/>
  <c r="DU61" i="52" s="1"/>
  <c r="AL32" i="52"/>
  <c r="AM32" i="52" s="1"/>
  <c r="G33" i="52" s="1"/>
  <c r="BS62" i="52" s="1"/>
  <c r="AL36" i="52"/>
  <c r="AM36" i="52" s="1"/>
  <c r="G37" i="52" s="1"/>
  <c r="CQ62" i="52" s="1"/>
  <c r="AB39" i="52"/>
  <c r="AC39" i="52" s="1"/>
  <c r="E40" i="52" s="1"/>
  <c r="DI63" i="52" s="1"/>
  <c r="AB36" i="52"/>
  <c r="AC36" i="52" s="1"/>
  <c r="E37" i="52" s="1"/>
  <c r="CQ63" i="52" s="1"/>
  <c r="AG34" i="52"/>
  <c r="AH34" i="52" s="1"/>
  <c r="F35" i="52" s="1"/>
  <c r="CE61" i="52" s="1"/>
  <c r="AG38" i="52"/>
  <c r="AH38" i="52" s="1"/>
  <c r="F39" i="52" s="1"/>
  <c r="DC61" i="52" s="1"/>
  <c r="AL38" i="52"/>
  <c r="AM38" i="52" s="1"/>
  <c r="G39" i="52" s="1"/>
  <c r="DC62" i="52" s="1"/>
  <c r="AB41" i="52"/>
  <c r="AC41" i="52" s="1"/>
  <c r="E42" i="52" s="1"/>
  <c r="DU63" i="52" s="1"/>
  <c r="AL35" i="52"/>
  <c r="AM35" i="52" s="1"/>
  <c r="G36" i="52" s="1"/>
  <c r="CK62" i="52" s="1"/>
  <c r="AB38" i="52"/>
  <c r="AC38" i="52" s="1"/>
  <c r="E39" i="52" s="1"/>
  <c r="DC63" i="52" s="1"/>
  <c r="AL41" i="52"/>
  <c r="AM41" i="52" s="1"/>
  <c r="G42" i="52" s="1"/>
  <c r="DU62" i="52" s="1"/>
  <c r="AG36" i="52"/>
  <c r="AH36" i="52" s="1"/>
  <c r="F37" i="52" s="1"/>
  <c r="CQ61" i="52" s="1"/>
  <c r="AB34" i="52"/>
  <c r="AC34" i="52" s="1"/>
  <c r="E35" i="52" s="1"/>
  <c r="CE63" i="52" s="1"/>
  <c r="AL39" i="52"/>
  <c r="AM39" i="52" s="1"/>
  <c r="G40" i="52" s="1"/>
  <c r="DI62" i="52" s="1"/>
  <c r="W40" i="52"/>
  <c r="X40" i="52" s="1"/>
  <c r="D41" i="52" s="1"/>
  <c r="DO60" i="52" s="1"/>
  <c r="W35" i="52"/>
  <c r="X35" i="52" s="1"/>
  <c r="D36" i="52" s="1"/>
  <c r="CK60" i="52" s="1"/>
  <c r="W39" i="52"/>
  <c r="X39" i="52" s="1"/>
  <c r="D40" i="52" s="1"/>
  <c r="DI60" i="52" s="1"/>
  <c r="AG37" i="52"/>
  <c r="AH37" i="52" s="1"/>
  <c r="F38" i="52" s="1"/>
  <c r="CW61" i="52" s="1"/>
  <c r="AL34" i="52"/>
  <c r="AM34" i="52" s="1"/>
  <c r="G35" i="52" s="1"/>
  <c r="CE62" i="52" s="1"/>
  <c r="AB35" i="52"/>
  <c r="AC35" i="52" s="1"/>
  <c r="E36" i="52" s="1"/>
  <c r="CK63" i="52" s="1"/>
  <c r="AL40" i="52"/>
  <c r="AM40" i="52" s="1"/>
  <c r="G41" i="52" s="1"/>
  <c r="DO62" i="52" s="1"/>
  <c r="AL37" i="52"/>
  <c r="AM37" i="52" s="1"/>
  <c r="G38" i="52" s="1"/>
  <c r="CW62" i="52" s="1"/>
  <c r="AB40" i="52"/>
  <c r="AC40" i="52" s="1"/>
  <c r="E41" i="52" s="1"/>
  <c r="DO63" i="52" s="1"/>
  <c r="AG40" i="52"/>
  <c r="AH40" i="52" s="1"/>
  <c r="F41" i="52" s="1"/>
  <c r="DO61" i="52" s="1"/>
  <c r="AG39" i="52"/>
  <c r="AH39" i="52" s="1"/>
  <c r="F40" i="52" s="1"/>
  <c r="DI61" i="52" s="1"/>
  <c r="AB33" i="52"/>
  <c r="AC33" i="52" s="1"/>
  <c r="E34" i="52" s="1"/>
  <c r="BY63" i="52" s="1"/>
  <c r="AB37" i="52"/>
  <c r="AC37" i="52" s="1"/>
  <c r="E38" i="52" s="1"/>
  <c r="CW63" i="52" s="1"/>
  <c r="FX146" i="52"/>
  <c r="EN147" i="52"/>
  <c r="EN77" i="52"/>
  <c r="FF77" i="52"/>
  <c r="AB31" i="52"/>
  <c r="AC31" i="52" s="1"/>
  <c r="E32" i="52" s="1"/>
  <c r="BM63" i="52" s="1"/>
  <c r="W31" i="52"/>
  <c r="X31" i="52" s="1"/>
  <c r="D32" i="52" s="1"/>
  <c r="BM60" i="52" s="1"/>
  <c r="FL162" i="52"/>
  <c r="FL161" i="53"/>
  <c r="DV148" i="53"/>
  <c r="EZ165" i="53"/>
  <c r="DV167" i="53"/>
  <c r="DV153" i="53"/>
  <c r="DD167" i="53"/>
  <c r="EH167" i="53"/>
  <c r="EB161" i="53"/>
  <c r="EN161" i="53"/>
  <c r="EZ166" i="53"/>
  <c r="FF165" i="53"/>
  <c r="DP161" i="53"/>
  <c r="ET167" i="53"/>
  <c r="DC176" i="53"/>
  <c r="DC174" i="53"/>
  <c r="DC170" i="53"/>
  <c r="DC172" i="53"/>
  <c r="CW176" i="53"/>
  <c r="CW174" i="53"/>
  <c r="CW172" i="53"/>
  <c r="CW170" i="53"/>
  <c r="FK176" i="53"/>
  <c r="FK174" i="53"/>
  <c r="FK172" i="53"/>
  <c r="FK170" i="53"/>
  <c r="FL165" i="53"/>
  <c r="DD163" i="53"/>
  <c r="CX165" i="53"/>
  <c r="CX167" i="53"/>
  <c r="DJ165" i="53"/>
  <c r="DJ163" i="53"/>
  <c r="FR162" i="53"/>
  <c r="EB162" i="53"/>
  <c r="EB167" i="53"/>
  <c r="DI158" i="53"/>
  <c r="ET162" i="53"/>
  <c r="FD80" i="53"/>
  <c r="FF153" i="53" s="1"/>
  <c r="FC107" i="53"/>
  <c r="DU158" i="53"/>
  <c r="DP149" i="53"/>
  <c r="EH162" i="53"/>
  <c r="ET77" i="53"/>
  <c r="EN163" i="53"/>
  <c r="EK110" i="53"/>
  <c r="EL83" i="53"/>
  <c r="EN156" i="53" s="1"/>
  <c r="CW158" i="53"/>
  <c r="FU108" i="53"/>
  <c r="FV81" i="53"/>
  <c r="FX154" i="53" s="1"/>
  <c r="DY107" i="53"/>
  <c r="DZ80" i="53"/>
  <c r="EB153" i="53" s="1"/>
  <c r="E194" i="53"/>
  <c r="AQ24" i="53"/>
  <c r="AZ56" i="36" s="1"/>
  <c r="EW109" i="53"/>
  <c r="EX82" i="53"/>
  <c r="EZ155" i="53" s="1"/>
  <c r="FL163" i="53"/>
  <c r="CX163" i="53"/>
  <c r="FR161" i="53"/>
  <c r="DY110" i="53"/>
  <c r="DZ83" i="53"/>
  <c r="EB156" i="53" s="1"/>
  <c r="EE110" i="53"/>
  <c r="EF83" i="53"/>
  <c r="EH156" i="53" s="1"/>
  <c r="ET161" i="53"/>
  <c r="EA158" i="53"/>
  <c r="EH161" i="53"/>
  <c r="DO158" i="53"/>
  <c r="FP81" i="53"/>
  <c r="FR154" i="53" s="1"/>
  <c r="FO108" i="53"/>
  <c r="EW110" i="53"/>
  <c r="EX83" i="53"/>
  <c r="EZ156" i="53" s="1"/>
  <c r="FI110" i="53"/>
  <c r="FJ83" i="53"/>
  <c r="FL156" i="53" s="1"/>
  <c r="FU110" i="53"/>
  <c r="FV83" i="53"/>
  <c r="FX156" i="53" s="1"/>
  <c r="DU176" i="53"/>
  <c r="DU174" i="53"/>
  <c r="DU172" i="53"/>
  <c r="DU170" i="53"/>
  <c r="DO70" i="53"/>
  <c r="DP165" i="53"/>
  <c r="CX156" i="53"/>
  <c r="EN166" i="53"/>
  <c r="AO155" i="53"/>
  <c r="AO153" i="53"/>
  <c r="AO148" i="53"/>
  <c r="AO146" i="53"/>
  <c r="AO156" i="53"/>
  <c r="AO154" i="53"/>
  <c r="AO149" i="53"/>
  <c r="AO147" i="53"/>
  <c r="FP83" i="53"/>
  <c r="FR156" i="53" s="1"/>
  <c r="FO110" i="53"/>
  <c r="EQ107" i="53"/>
  <c r="ER80" i="53"/>
  <c r="W18" i="53"/>
  <c r="AL25" i="53" s="1"/>
  <c r="AM25" i="53" s="1"/>
  <c r="G26" i="53" s="1"/>
  <c r="AC62" i="53" s="1"/>
  <c r="FK158" i="53"/>
  <c r="EZ162" i="53"/>
  <c r="FW176" i="53"/>
  <c r="FW174" i="53"/>
  <c r="FW172" i="53"/>
  <c r="FW170" i="53"/>
  <c r="FX165" i="53"/>
  <c r="EF82" i="53"/>
  <c r="EH155" i="53" s="1"/>
  <c r="EE109" i="53"/>
  <c r="FF161" i="53"/>
  <c r="DV161" i="53"/>
  <c r="DP166" i="53"/>
  <c r="Q155" i="53"/>
  <c r="Q153" i="53"/>
  <c r="Q148" i="53"/>
  <c r="Q146" i="53"/>
  <c r="Q156" i="53"/>
  <c r="Q154" i="53"/>
  <c r="Q149" i="53"/>
  <c r="Q147" i="53"/>
  <c r="CU107" i="53"/>
  <c r="CV80" i="53"/>
  <c r="FL166" i="53"/>
  <c r="DD165" i="53"/>
  <c r="CX161" i="53"/>
  <c r="DI176" i="53"/>
  <c r="DI174" i="53"/>
  <c r="DI172" i="53"/>
  <c r="DI170" i="53"/>
  <c r="DJ167" i="53"/>
  <c r="FR166" i="53"/>
  <c r="FR163" i="53"/>
  <c r="EB163" i="53"/>
  <c r="EG158" i="53"/>
  <c r="FC108" i="53"/>
  <c r="FD81" i="53"/>
  <c r="FF154" i="53" s="1"/>
  <c r="ET166" i="53"/>
  <c r="ET163" i="53"/>
  <c r="FD82" i="53"/>
  <c r="FF155" i="53" s="1"/>
  <c r="FC109" i="53"/>
  <c r="DP77" i="53"/>
  <c r="DP146" i="53"/>
  <c r="DP153" i="53"/>
  <c r="EH163" i="53"/>
  <c r="DJ153" i="53"/>
  <c r="E198" i="53"/>
  <c r="AQ28" i="53"/>
  <c r="AZ60" i="36" s="1"/>
  <c r="EW108" i="53"/>
  <c r="EX81" i="53"/>
  <c r="EZ154" i="53" s="1"/>
  <c r="FI108" i="53"/>
  <c r="FJ81" i="53"/>
  <c r="FL154" i="53" s="1"/>
  <c r="EY176" i="53"/>
  <c r="EY174" i="53"/>
  <c r="EY172" i="53"/>
  <c r="EY170" i="53"/>
  <c r="FU109" i="53"/>
  <c r="FV82" i="53"/>
  <c r="FX155" i="53" s="1"/>
  <c r="FX162" i="53"/>
  <c r="FF163" i="53"/>
  <c r="DV163" i="53"/>
  <c r="DP163" i="53"/>
  <c r="DD162" i="53"/>
  <c r="ER83" i="53"/>
  <c r="ET156" i="53" s="1"/>
  <c r="EQ110" i="53"/>
  <c r="DJ162" i="53"/>
  <c r="FQ158" i="53"/>
  <c r="FE158" i="53"/>
  <c r="EK109" i="53"/>
  <c r="EL82" i="53"/>
  <c r="EN155" i="53" s="1"/>
  <c r="FO109" i="53"/>
  <c r="FP82" i="53"/>
  <c r="FR155" i="53" s="1"/>
  <c r="EN165" i="53"/>
  <c r="EZ161" i="53"/>
  <c r="EF80" i="53"/>
  <c r="EH153" i="53" s="1"/>
  <c r="EE107" i="53"/>
  <c r="FE70" i="53"/>
  <c r="DV165" i="53"/>
  <c r="DV156" i="53"/>
  <c r="EN162" i="53"/>
  <c r="EN167" i="53"/>
  <c r="EK108" i="53"/>
  <c r="EL81" i="53"/>
  <c r="ER82" i="53"/>
  <c r="ET155" i="53" s="1"/>
  <c r="EQ109" i="53"/>
  <c r="DC158" i="53"/>
  <c r="EZ163" i="53"/>
  <c r="FU107" i="53"/>
  <c r="FV80" i="53"/>
  <c r="FX153" i="53" s="1"/>
  <c r="FX161" i="53"/>
  <c r="FX166" i="53"/>
  <c r="FF162" i="53"/>
  <c r="DV162" i="53"/>
  <c r="DA108" i="53"/>
  <c r="DB81" i="53"/>
  <c r="DP162" i="53"/>
  <c r="DP167" i="53"/>
  <c r="CX147" i="53"/>
  <c r="CV82" i="53"/>
  <c r="CX155" i="53" s="1"/>
  <c r="CU109" i="53"/>
  <c r="EW107" i="53"/>
  <c r="EX80" i="53"/>
  <c r="FL162" i="53"/>
  <c r="FL167" i="53"/>
  <c r="DD161" i="53"/>
  <c r="DD166" i="53"/>
  <c r="CX162" i="53"/>
  <c r="ER81" i="53"/>
  <c r="ET154" i="53" s="1"/>
  <c r="EQ108" i="53"/>
  <c r="DJ161" i="53"/>
  <c r="FQ70" i="53"/>
  <c r="FR165" i="53"/>
  <c r="FR167" i="53"/>
  <c r="DY108" i="53"/>
  <c r="DZ81" i="53"/>
  <c r="EB154" i="53" s="1"/>
  <c r="EA70" i="53"/>
  <c r="EB165" i="53"/>
  <c r="FI107" i="53"/>
  <c r="FJ80" i="53"/>
  <c r="FL153" i="53" s="1"/>
  <c r="EF81" i="53"/>
  <c r="EH154" i="53" s="1"/>
  <c r="EE108" i="53"/>
  <c r="FW158" i="53"/>
  <c r="FD83" i="53"/>
  <c r="FF156" i="53" s="1"/>
  <c r="FC110" i="53"/>
  <c r="ES176" i="53"/>
  <c r="ES174" i="53"/>
  <c r="ES172" i="53"/>
  <c r="ES170" i="53"/>
  <c r="ET165" i="53"/>
  <c r="EG70" i="53"/>
  <c r="EH166" i="53"/>
  <c r="FC107" i="52"/>
  <c r="FD80" i="52"/>
  <c r="FF153" i="52" s="1"/>
  <c r="DY107" i="52"/>
  <c r="DZ80" i="52"/>
  <c r="EB153" i="52" s="1"/>
  <c r="EQ108" i="52"/>
  <c r="ER81" i="52"/>
  <c r="ET154" i="52" s="1"/>
  <c r="FE176" i="52"/>
  <c r="FE174" i="52"/>
  <c r="FE172" i="52"/>
  <c r="FE170" i="52"/>
  <c r="EX83" i="52"/>
  <c r="EZ156" i="52" s="1"/>
  <c r="EW110" i="52"/>
  <c r="FI110" i="52"/>
  <c r="FJ83" i="52"/>
  <c r="FL156" i="52" s="1"/>
  <c r="FU107" i="52"/>
  <c r="FV80" i="52"/>
  <c r="FX153" i="52" s="1"/>
  <c r="DZ82" i="52"/>
  <c r="EB155" i="52" s="1"/>
  <c r="DY109" i="52"/>
  <c r="DZ81" i="52"/>
  <c r="EB154" i="52" s="1"/>
  <c r="DY108" i="52"/>
  <c r="EQ110" i="52"/>
  <c r="ER83" i="52"/>
  <c r="ET156" i="52" s="1"/>
  <c r="EA158" i="52"/>
  <c r="FC109" i="52"/>
  <c r="FD82" i="52"/>
  <c r="FF155" i="52" s="1"/>
  <c r="EX80" i="52"/>
  <c r="EW107" i="52"/>
  <c r="EZ149" i="52"/>
  <c r="FF148" i="52"/>
  <c r="EN146" i="52"/>
  <c r="FV82" i="52"/>
  <c r="FX155" i="52" s="1"/>
  <c r="FU109" i="52"/>
  <c r="EE107" i="52"/>
  <c r="EF80" i="52"/>
  <c r="EH153" i="52" s="1"/>
  <c r="AL28" i="52"/>
  <c r="AM28" i="52" s="1"/>
  <c r="G29" i="52" s="1"/>
  <c r="AU62" i="52" s="1"/>
  <c r="W29" i="52"/>
  <c r="X29" i="52" s="1"/>
  <c r="D30" i="52" s="1"/>
  <c r="BA60" i="52" s="1"/>
  <c r="DZ83" i="52"/>
  <c r="EB156" i="52" s="1"/>
  <c r="DY110" i="52"/>
  <c r="EL83" i="52"/>
  <c r="EN156" i="52" s="1"/>
  <c r="EK110" i="52"/>
  <c r="FV81" i="52"/>
  <c r="FX154" i="52" s="1"/>
  <c r="FU108" i="52"/>
  <c r="EW109" i="52"/>
  <c r="EX82" i="52"/>
  <c r="EZ155" i="52" s="1"/>
  <c r="EL82" i="52"/>
  <c r="EN155" i="52" s="1"/>
  <c r="EK109" i="52"/>
  <c r="EY176" i="52"/>
  <c r="EY174" i="52"/>
  <c r="EY172" i="52"/>
  <c r="EY170" i="52"/>
  <c r="EK108" i="52"/>
  <c r="EL81" i="52"/>
  <c r="EA70" i="52"/>
  <c r="EB162" i="52"/>
  <c r="EB167" i="52"/>
  <c r="AG28" i="52"/>
  <c r="AH28" i="52" s="1"/>
  <c r="F29" i="52" s="1"/>
  <c r="AU61" i="52" s="1"/>
  <c r="EY158" i="52"/>
  <c r="AL22" i="52"/>
  <c r="AM22" i="52" s="1"/>
  <c r="G23" i="52" s="1"/>
  <c r="K62" i="52" s="1"/>
  <c r="AG24" i="52"/>
  <c r="AH24" i="52" s="1"/>
  <c r="F25" i="52" s="1"/>
  <c r="W61" i="52" s="1"/>
  <c r="EE108" i="52"/>
  <c r="EF81" i="52"/>
  <c r="EH154" i="52" s="1"/>
  <c r="FO107" i="52"/>
  <c r="FP80" i="52"/>
  <c r="EQ107" i="52"/>
  <c r="ER80" i="52"/>
  <c r="ET153" i="52" s="1"/>
  <c r="AB25" i="52"/>
  <c r="AC25" i="52" s="1"/>
  <c r="E26" i="52" s="1"/>
  <c r="AC63" i="52" s="1"/>
  <c r="AC74" i="52" s="1"/>
  <c r="AD147" i="52" s="1"/>
  <c r="EE109" i="52"/>
  <c r="EF82" i="52"/>
  <c r="EH155" i="52" s="1"/>
  <c r="FJ80" i="52"/>
  <c r="FL153" i="52" s="1"/>
  <c r="FI107" i="52"/>
  <c r="FC108" i="52"/>
  <c r="FD81" i="52"/>
  <c r="FF154" i="52" s="1"/>
  <c r="AB28" i="52"/>
  <c r="AC28" i="52" s="1"/>
  <c r="E29" i="52" s="1"/>
  <c r="AU63" i="52" s="1"/>
  <c r="FV83" i="52"/>
  <c r="FX156" i="52" s="1"/>
  <c r="FU110" i="52"/>
  <c r="FO108" i="52"/>
  <c r="FP81" i="52"/>
  <c r="FR154" i="52" s="1"/>
  <c r="EB163" i="52"/>
  <c r="AL21" i="52"/>
  <c r="AM21" i="52" s="1"/>
  <c r="G22" i="52" s="1"/>
  <c r="E62" i="52" s="1"/>
  <c r="W21" i="52"/>
  <c r="X21" i="52" s="1"/>
  <c r="D22" i="52" s="1"/>
  <c r="E60" i="52" s="1"/>
  <c r="AB21" i="52"/>
  <c r="AC21" i="52" s="1"/>
  <c r="E22" i="52" s="1"/>
  <c r="E63" i="52" s="1"/>
  <c r="AG21" i="52"/>
  <c r="AH21" i="52" s="1"/>
  <c r="F22" i="52" s="1"/>
  <c r="E61" i="52" s="1"/>
  <c r="AG27" i="52"/>
  <c r="AH27" i="52" s="1"/>
  <c r="F28" i="52" s="1"/>
  <c r="AO61" i="52" s="1"/>
  <c r="AL31" i="52"/>
  <c r="AM31" i="52" s="1"/>
  <c r="G32" i="52" s="1"/>
  <c r="BM62" i="52" s="1"/>
  <c r="AG31" i="52"/>
  <c r="AH31" i="52" s="1"/>
  <c r="F32" i="52" s="1"/>
  <c r="BM61" i="52" s="1"/>
  <c r="AG23" i="52"/>
  <c r="AH23" i="52" s="1"/>
  <c r="F24" i="52" s="1"/>
  <c r="Q61" i="52" s="1"/>
  <c r="AL27" i="52"/>
  <c r="AM27" i="52" s="1"/>
  <c r="G28" i="52" s="1"/>
  <c r="AO62" i="52" s="1"/>
  <c r="AL24" i="52"/>
  <c r="AM24" i="52" s="1"/>
  <c r="G25" i="52" s="1"/>
  <c r="W62" i="52" s="1"/>
  <c r="W22" i="52"/>
  <c r="X22" i="52" s="1"/>
  <c r="D23" i="52" s="1"/>
  <c r="K60" i="52" s="1"/>
  <c r="AB24" i="52"/>
  <c r="AC24" i="52" s="1"/>
  <c r="E25" i="52" s="1"/>
  <c r="W63" i="52" s="1"/>
  <c r="ES170" i="52"/>
  <c r="EX81" i="52"/>
  <c r="EZ154" i="52" s="1"/>
  <c r="EW108" i="52"/>
  <c r="FJ81" i="52"/>
  <c r="FL154" i="52" s="1"/>
  <c r="FI108" i="52"/>
  <c r="W27" i="52"/>
  <c r="X27" i="52" s="1"/>
  <c r="D28" i="52" s="1"/>
  <c r="AO60" i="52" s="1"/>
  <c r="EE110" i="52"/>
  <c r="EF83" i="52"/>
  <c r="EH156" i="52" s="1"/>
  <c r="FO109" i="52"/>
  <c r="FP82" i="52"/>
  <c r="FR155" i="52" s="1"/>
  <c r="EQ109" i="52"/>
  <c r="ER82" i="52"/>
  <c r="ET155" i="52" s="1"/>
  <c r="W28" i="52"/>
  <c r="X28" i="52" s="1"/>
  <c r="D29" i="52" s="1"/>
  <c r="AU60" i="52" s="1"/>
  <c r="FJ82" i="52"/>
  <c r="FL155" i="52" s="1"/>
  <c r="FI109" i="52"/>
  <c r="FC110" i="52"/>
  <c r="FD83" i="52"/>
  <c r="FF156" i="52" s="1"/>
  <c r="FR148" i="52"/>
  <c r="FR147" i="52"/>
  <c r="W30" i="52"/>
  <c r="X30" i="52" s="1"/>
  <c r="D31" i="52" s="1"/>
  <c r="BG60" i="52" s="1"/>
  <c r="AB29" i="52"/>
  <c r="AC29" i="52" s="1"/>
  <c r="E30" i="52" s="1"/>
  <c r="BA63" i="52" s="1"/>
  <c r="FF148" i="51"/>
  <c r="FU109" i="51"/>
  <c r="FV82" i="51"/>
  <c r="FX155" i="51" s="1"/>
  <c r="AB30" i="51"/>
  <c r="AC30" i="51" s="1"/>
  <c r="E31" i="51" s="1"/>
  <c r="BG63" i="51" s="1"/>
  <c r="FW158" i="51"/>
  <c r="FI107" i="51"/>
  <c r="FJ80" i="51"/>
  <c r="FL153" i="51" s="1"/>
  <c r="FC110" i="51"/>
  <c r="FD83" i="51"/>
  <c r="FF156" i="51" s="1"/>
  <c r="AB26" i="51"/>
  <c r="AC26" i="51" s="1"/>
  <c r="E27" i="51" s="1"/>
  <c r="AI63" i="51" s="1"/>
  <c r="FR147" i="51"/>
  <c r="FU107" i="51"/>
  <c r="FV80" i="51"/>
  <c r="FX153" i="51" s="1"/>
  <c r="AG22" i="51"/>
  <c r="AH22" i="51" s="1"/>
  <c r="F23" i="51" s="1"/>
  <c r="K61" i="51" s="1"/>
  <c r="FW176" i="51"/>
  <c r="FW174" i="51"/>
  <c r="FW172" i="51"/>
  <c r="FW170" i="51"/>
  <c r="FL149" i="51"/>
  <c r="FP81" i="51"/>
  <c r="FR154" i="51" s="1"/>
  <c r="FO108" i="51"/>
  <c r="FD80" i="51"/>
  <c r="FF153" i="51" s="1"/>
  <c r="FC107" i="51"/>
  <c r="FO107" i="51"/>
  <c r="FP80" i="51"/>
  <c r="FI109" i="51"/>
  <c r="FJ82" i="51"/>
  <c r="FL155" i="51" s="1"/>
  <c r="AL21" i="51"/>
  <c r="AM21" i="51" s="1"/>
  <c r="G22" i="51" s="1"/>
  <c r="E62" i="51" s="1"/>
  <c r="AG21" i="51"/>
  <c r="AH21" i="51" s="1"/>
  <c r="F22" i="51" s="1"/>
  <c r="E61" i="51" s="1"/>
  <c r="AB29" i="51"/>
  <c r="AC29" i="51" s="1"/>
  <c r="E30" i="51" s="1"/>
  <c r="BA63" i="51" s="1"/>
  <c r="AL24" i="51"/>
  <c r="AM24" i="51" s="1"/>
  <c r="G25" i="51" s="1"/>
  <c r="W62" i="51" s="1"/>
  <c r="AB21" i="51"/>
  <c r="AC21" i="51" s="1"/>
  <c r="E22" i="51" s="1"/>
  <c r="E63" i="51" s="1"/>
  <c r="AG28" i="51"/>
  <c r="AH28" i="51" s="1"/>
  <c r="F29" i="51" s="1"/>
  <c r="AU61" i="51" s="1"/>
  <c r="W30" i="51"/>
  <c r="X30" i="51" s="1"/>
  <c r="D31" i="51" s="1"/>
  <c r="BG60" i="51" s="1"/>
  <c r="W28" i="51"/>
  <c r="X28" i="51" s="1"/>
  <c r="D29" i="51" s="1"/>
  <c r="AU60" i="51" s="1"/>
  <c r="AB31" i="51"/>
  <c r="AC31" i="51" s="1"/>
  <c r="E32" i="51" s="1"/>
  <c r="BM63" i="51" s="1"/>
  <c r="W21" i="51"/>
  <c r="X21" i="51" s="1"/>
  <c r="D22" i="51" s="1"/>
  <c r="E60" i="51" s="1"/>
  <c r="AL25" i="51"/>
  <c r="AM25" i="51" s="1"/>
  <c r="G26" i="51" s="1"/>
  <c r="AC62" i="51" s="1"/>
  <c r="AB24" i="51"/>
  <c r="AC24" i="51" s="1"/>
  <c r="E25" i="51" s="1"/>
  <c r="W63" i="51" s="1"/>
  <c r="W26" i="51"/>
  <c r="X26" i="51" s="1"/>
  <c r="D27" i="51" s="1"/>
  <c r="AI60" i="51" s="1"/>
  <c r="W22" i="51"/>
  <c r="X22" i="51" s="1"/>
  <c r="D23" i="51" s="1"/>
  <c r="K60" i="51" s="1"/>
  <c r="AG31" i="51"/>
  <c r="AH31" i="51" s="1"/>
  <c r="F32" i="51" s="1"/>
  <c r="BM61" i="51" s="1"/>
  <c r="AB25" i="51"/>
  <c r="AC25" i="51" s="1"/>
  <c r="E26" i="51" s="1"/>
  <c r="AC63" i="51" s="1"/>
  <c r="AB23" i="51"/>
  <c r="AC23" i="51" s="1"/>
  <c r="E24" i="51" s="1"/>
  <c r="Q63" i="51" s="1"/>
  <c r="W29" i="51"/>
  <c r="X29" i="51" s="1"/>
  <c r="D30" i="51" s="1"/>
  <c r="BA60" i="51" s="1"/>
  <c r="AL26" i="51"/>
  <c r="AM26" i="51" s="1"/>
  <c r="G27" i="51" s="1"/>
  <c r="AI62" i="51" s="1"/>
  <c r="AL23" i="51"/>
  <c r="AM23" i="51" s="1"/>
  <c r="G24" i="51" s="1"/>
  <c r="Q62" i="51" s="1"/>
  <c r="AB28" i="51"/>
  <c r="AC28" i="51" s="1"/>
  <c r="E29" i="51" s="1"/>
  <c r="AU63" i="51" s="1"/>
  <c r="AG23" i="51"/>
  <c r="AH23" i="51" s="1"/>
  <c r="F24" i="51" s="1"/>
  <c r="Q61" i="51" s="1"/>
  <c r="AG24" i="51"/>
  <c r="AH24" i="51" s="1"/>
  <c r="F25" i="51" s="1"/>
  <c r="W61" i="51" s="1"/>
  <c r="W24" i="51"/>
  <c r="X24" i="51" s="1"/>
  <c r="D25" i="51" s="1"/>
  <c r="W60" i="51" s="1"/>
  <c r="AL30" i="51"/>
  <c r="AM30" i="51" s="1"/>
  <c r="G31" i="51" s="1"/>
  <c r="BG62" i="51" s="1"/>
  <c r="AL22" i="51"/>
  <c r="AM22" i="51" s="1"/>
  <c r="G23" i="51" s="1"/>
  <c r="K62" i="51" s="1"/>
  <c r="AL31" i="51"/>
  <c r="AM31" i="51" s="1"/>
  <c r="G32" i="51" s="1"/>
  <c r="BM62" i="51" s="1"/>
  <c r="AG27" i="51"/>
  <c r="AH27" i="51" s="1"/>
  <c r="F28" i="51" s="1"/>
  <c r="AO61" i="51" s="1"/>
  <c r="AL27" i="51"/>
  <c r="AM27" i="51" s="1"/>
  <c r="G28" i="51" s="1"/>
  <c r="AO62" i="51" s="1"/>
  <c r="W25" i="51"/>
  <c r="X25" i="51" s="1"/>
  <c r="D26" i="51" s="1"/>
  <c r="AC60" i="51" s="1"/>
  <c r="AG26" i="51"/>
  <c r="AH26" i="51" s="1"/>
  <c r="F27" i="51" s="1"/>
  <c r="AI61" i="51" s="1"/>
  <c r="FU108" i="51"/>
  <c r="FV81" i="51"/>
  <c r="FX154" i="51" s="1"/>
  <c r="AL28" i="51"/>
  <c r="AM28" i="51" s="1"/>
  <c r="G29" i="51" s="1"/>
  <c r="AU62" i="51" s="1"/>
  <c r="FP83" i="51"/>
  <c r="FR156" i="51" s="1"/>
  <c r="FO110" i="51"/>
  <c r="FD82" i="51"/>
  <c r="FF155" i="51" s="1"/>
  <c r="FC109" i="51"/>
  <c r="FO109" i="51"/>
  <c r="FP82" i="51"/>
  <c r="FR155" i="51" s="1"/>
  <c r="FI108" i="51"/>
  <c r="FJ81" i="51"/>
  <c r="FL154" i="51" s="1"/>
  <c r="AG29" i="51"/>
  <c r="AH29" i="51" s="1"/>
  <c r="F30" i="51" s="1"/>
  <c r="BA61" i="51" s="1"/>
  <c r="FL77" i="51"/>
  <c r="FU110" i="51"/>
  <c r="FV83" i="51"/>
  <c r="FX156" i="51" s="1"/>
  <c r="W27" i="51"/>
  <c r="X27" i="51" s="1"/>
  <c r="D28" i="51" s="1"/>
  <c r="AO60" i="51" s="1"/>
  <c r="FI110" i="51"/>
  <c r="FJ83" i="51"/>
  <c r="FL156" i="51" s="1"/>
  <c r="W23" i="51"/>
  <c r="X23" i="51" s="1"/>
  <c r="D24" i="51" s="1"/>
  <c r="Q60" i="51" s="1"/>
  <c r="AB27" i="51"/>
  <c r="AC27" i="51" s="1"/>
  <c r="E28" i="51" s="1"/>
  <c r="AO63" i="51" s="1"/>
  <c r="FC108" i="51"/>
  <c r="FD81" i="51"/>
  <c r="FF154" i="51" s="1"/>
  <c r="AL29" i="51"/>
  <c r="AM29" i="51" s="1"/>
  <c r="G30" i="51" s="1"/>
  <c r="BA62" i="51" s="1"/>
  <c r="W23" i="50"/>
  <c r="X23" i="50" s="1"/>
  <c r="D24" i="50" s="1"/>
  <c r="Q60" i="50" s="1"/>
  <c r="W26" i="50"/>
  <c r="X26" i="50" s="1"/>
  <c r="D27" i="50" s="1"/>
  <c r="AI60" i="50" s="1"/>
  <c r="W24" i="50"/>
  <c r="X24" i="50" s="1"/>
  <c r="D25" i="50" s="1"/>
  <c r="W60" i="50" s="1"/>
  <c r="E198" i="50"/>
  <c r="AQ28" i="50"/>
  <c r="GH60" i="36" s="1"/>
  <c r="GG324" i="36" s="1"/>
  <c r="AB29" i="50"/>
  <c r="AC29" i="50" s="1"/>
  <c r="E30" i="50" s="1"/>
  <c r="BA63" i="50" s="1"/>
  <c r="AG28" i="50"/>
  <c r="AH28" i="50" s="1"/>
  <c r="F29" i="50" s="1"/>
  <c r="AU61" i="50" s="1"/>
  <c r="AG22" i="50"/>
  <c r="AH22" i="50" s="1"/>
  <c r="F23" i="50" s="1"/>
  <c r="K61" i="50" s="1"/>
  <c r="AL30" i="50"/>
  <c r="AM30" i="50" s="1"/>
  <c r="G31" i="50" s="1"/>
  <c r="BG62" i="50" s="1"/>
  <c r="AL23" i="50"/>
  <c r="AM23" i="50" s="1"/>
  <c r="G24" i="50" s="1"/>
  <c r="Q62" i="50" s="1"/>
  <c r="AL25" i="50"/>
  <c r="AM25" i="50" s="1"/>
  <c r="G26" i="50" s="1"/>
  <c r="AC62" i="50" s="1"/>
  <c r="AL29" i="50"/>
  <c r="AM29" i="50" s="1"/>
  <c r="G30" i="50" s="1"/>
  <c r="BA62" i="50" s="1"/>
  <c r="W22" i="50"/>
  <c r="X22" i="50" s="1"/>
  <c r="D23" i="50" s="1"/>
  <c r="K60" i="50" s="1"/>
  <c r="AB30" i="50"/>
  <c r="AC30" i="50" s="1"/>
  <c r="E31" i="50" s="1"/>
  <c r="BG63" i="50" s="1"/>
  <c r="AB28" i="50"/>
  <c r="AC28" i="50" s="1"/>
  <c r="E29" i="50" s="1"/>
  <c r="AU63" i="50" s="1"/>
  <c r="AB25" i="50"/>
  <c r="AC25" i="50" s="1"/>
  <c r="E26" i="50" s="1"/>
  <c r="AC63" i="50" s="1"/>
  <c r="AG29" i="50"/>
  <c r="AH29" i="50" s="1"/>
  <c r="F30" i="50" s="1"/>
  <c r="BA61" i="50" s="1"/>
  <c r="AB27" i="50"/>
  <c r="AC27" i="50" s="1"/>
  <c r="E28" i="50" s="1"/>
  <c r="AO63" i="50" s="1"/>
  <c r="AG27" i="50"/>
  <c r="AH27" i="50" s="1"/>
  <c r="F28" i="50" s="1"/>
  <c r="AO61" i="50" s="1"/>
  <c r="AG24" i="50"/>
  <c r="AH24" i="50" s="1"/>
  <c r="F25" i="50" s="1"/>
  <c r="W61" i="50" s="1"/>
  <c r="AL28" i="50"/>
  <c r="AM28" i="50" s="1"/>
  <c r="G29" i="50" s="1"/>
  <c r="AU62" i="50" s="1"/>
  <c r="AL26" i="50"/>
  <c r="AM26" i="50" s="1"/>
  <c r="G27" i="50" s="1"/>
  <c r="AI62" i="50" s="1"/>
  <c r="AO155" i="50"/>
  <c r="AO154" i="50"/>
  <c r="AO153" i="50"/>
  <c r="AO149" i="50"/>
  <c r="AO156" i="50"/>
  <c r="AO148" i="50"/>
  <c r="AO147" i="50"/>
  <c r="AO146" i="50"/>
  <c r="W31" i="50"/>
  <c r="X31" i="50" s="1"/>
  <c r="D32" i="50" s="1"/>
  <c r="BM60" i="50" s="1"/>
  <c r="W25" i="50"/>
  <c r="X25" i="50" s="1"/>
  <c r="D26" i="50" s="1"/>
  <c r="AC60" i="50" s="1"/>
  <c r="AB26" i="50"/>
  <c r="AC26" i="50" s="1"/>
  <c r="E27" i="50" s="1"/>
  <c r="AI63" i="50" s="1"/>
  <c r="AB24" i="50"/>
  <c r="AC24" i="50" s="1"/>
  <c r="E25" i="50" s="1"/>
  <c r="W63" i="50" s="1"/>
  <c r="W21" i="50"/>
  <c r="X21" i="50" s="1"/>
  <c r="D22" i="50" s="1"/>
  <c r="E60" i="50" s="1"/>
  <c r="AL21" i="50"/>
  <c r="AM21" i="50" s="1"/>
  <c r="G22" i="50" s="1"/>
  <c r="E62" i="50" s="1"/>
  <c r="AG21" i="50"/>
  <c r="AH21" i="50" s="1"/>
  <c r="F22" i="50" s="1"/>
  <c r="E61" i="50" s="1"/>
  <c r="AB21" i="50"/>
  <c r="AC21" i="50" s="1"/>
  <c r="E22" i="50" s="1"/>
  <c r="E63" i="50" s="1"/>
  <c r="AL27" i="50"/>
  <c r="AM27" i="50" s="1"/>
  <c r="G28" i="50" s="1"/>
  <c r="AO62" i="50" s="1"/>
  <c r="W30" i="50"/>
  <c r="X30" i="50" s="1"/>
  <c r="D31" i="50" s="1"/>
  <c r="BG60" i="50" s="1"/>
  <c r="AB22" i="50"/>
  <c r="AC22" i="50" s="1"/>
  <c r="E23" i="50" s="1"/>
  <c r="K63" i="50" s="1"/>
  <c r="W28" i="50"/>
  <c r="X28" i="50" s="1"/>
  <c r="D29" i="50" s="1"/>
  <c r="AU60" i="50" s="1"/>
  <c r="DN135" i="49"/>
  <c r="DN156" i="49" s="1"/>
  <c r="DO156" i="49" s="1"/>
  <c r="M41" i="49"/>
  <c r="BL131" i="49"/>
  <c r="M40" i="49"/>
  <c r="DI131" i="49"/>
  <c r="AO28" i="49"/>
  <c r="M32" i="49"/>
  <c r="BM131" i="49"/>
  <c r="DJ131" i="49"/>
  <c r="DH135" i="49"/>
  <c r="DH155" i="49" s="1"/>
  <c r="DI155" i="49" s="1"/>
  <c r="DP131" i="49"/>
  <c r="DO131" i="49"/>
  <c r="AH131" i="49"/>
  <c r="E192" i="49"/>
  <c r="M27" i="49"/>
  <c r="F195" i="49"/>
  <c r="DA131" i="49"/>
  <c r="L25" i="49"/>
  <c r="AQ25" i="49" s="1"/>
  <c r="M39" i="49"/>
  <c r="DB131" i="49"/>
  <c r="M25" i="49"/>
  <c r="DD131" i="49"/>
  <c r="E153" i="49"/>
  <c r="AJ131" i="49"/>
  <c r="AI131" i="49"/>
  <c r="E156" i="49"/>
  <c r="AL135" i="49"/>
  <c r="M28" i="49"/>
  <c r="M30" i="49"/>
  <c r="F198" i="49"/>
  <c r="AZ131" i="49"/>
  <c r="AA135" i="49"/>
  <c r="BB131" i="49"/>
  <c r="BA131" i="49"/>
  <c r="AY131" i="49"/>
  <c r="BT131" i="49"/>
  <c r="BS131" i="49"/>
  <c r="E149" i="49"/>
  <c r="E146" i="49"/>
  <c r="E147" i="49"/>
  <c r="E154" i="49"/>
  <c r="E148" i="49"/>
  <c r="E155" i="49"/>
  <c r="N20" i="49"/>
  <c r="EN131" i="49"/>
  <c r="EM131" i="49"/>
  <c r="EK131" i="49"/>
  <c r="BW135" i="49"/>
  <c r="EW135" i="49"/>
  <c r="U135" i="49"/>
  <c r="ES64" i="49"/>
  <c r="AH156" i="49"/>
  <c r="AI156" i="49" s="1"/>
  <c r="AH155" i="49"/>
  <c r="AI155" i="49" s="1"/>
  <c r="AH154" i="49"/>
  <c r="AI154" i="49" s="1"/>
  <c r="AH153" i="49"/>
  <c r="AI153" i="49" s="1"/>
  <c r="AH149" i="49"/>
  <c r="AI149" i="49" s="1"/>
  <c r="AH148" i="49"/>
  <c r="AI148" i="49" s="1"/>
  <c r="AH147" i="49"/>
  <c r="AI147" i="49" s="1"/>
  <c r="AH146" i="49"/>
  <c r="AI146" i="49" s="1"/>
  <c r="FD135" i="49"/>
  <c r="FE131" i="49"/>
  <c r="FD131" i="49"/>
  <c r="FC131" i="49"/>
  <c r="FF131" i="49"/>
  <c r="M48" i="49"/>
  <c r="BY64" i="49"/>
  <c r="BM64" i="49"/>
  <c r="AE23" i="49"/>
  <c r="AE27" i="49"/>
  <c r="AE31" i="49"/>
  <c r="AE35" i="49"/>
  <c r="AE39" i="49"/>
  <c r="AE43" i="49"/>
  <c r="AE47" i="49"/>
  <c r="AJ25" i="49"/>
  <c r="AJ29" i="49"/>
  <c r="Z33" i="49"/>
  <c r="Z37" i="49"/>
  <c r="Z41" i="49"/>
  <c r="Z45" i="49"/>
  <c r="AJ49" i="49"/>
  <c r="AE25" i="49"/>
  <c r="AE29" i="49"/>
  <c r="U33" i="49"/>
  <c r="U37" i="49"/>
  <c r="U41" i="49"/>
  <c r="U45" i="49"/>
  <c r="AE24" i="49"/>
  <c r="Z29" i="49"/>
  <c r="AJ33" i="49"/>
  <c r="AJ37" i="49"/>
  <c r="AJ41" i="49"/>
  <c r="AJ45" i="49"/>
  <c r="U49" i="49"/>
  <c r="U50" i="49"/>
  <c r="Z51" i="49"/>
  <c r="P156" i="49"/>
  <c r="Q156" i="49" s="1"/>
  <c r="P155" i="49"/>
  <c r="Q155" i="49" s="1"/>
  <c r="P154" i="49"/>
  <c r="Q154" i="49" s="1"/>
  <c r="P153" i="49"/>
  <c r="Q153" i="49" s="1"/>
  <c r="P149" i="49"/>
  <c r="Q149" i="49" s="1"/>
  <c r="P148" i="49"/>
  <c r="Q148" i="49" s="1"/>
  <c r="P147" i="49"/>
  <c r="Q147" i="49" s="1"/>
  <c r="P146" i="49"/>
  <c r="Q146" i="49" s="1"/>
  <c r="EG64" i="49"/>
  <c r="AT156" i="49"/>
  <c r="AU156" i="49" s="1"/>
  <c r="AT155" i="49"/>
  <c r="AU155" i="49" s="1"/>
  <c r="AT154" i="49"/>
  <c r="AU154" i="49" s="1"/>
  <c r="AT153" i="49"/>
  <c r="AU153" i="49" s="1"/>
  <c r="AT149" i="49"/>
  <c r="AU149" i="49" s="1"/>
  <c r="AT148" i="49"/>
  <c r="AU148" i="49" s="1"/>
  <c r="AT147" i="49"/>
  <c r="AU147" i="49" s="1"/>
  <c r="AT146" i="49"/>
  <c r="AU146" i="49" s="1"/>
  <c r="AC64" i="49"/>
  <c r="Q64" i="49"/>
  <c r="BX156" i="49"/>
  <c r="BY156" i="49" s="1"/>
  <c r="BX155" i="49"/>
  <c r="BY155" i="49" s="1"/>
  <c r="BX154" i="49"/>
  <c r="BY154" i="49" s="1"/>
  <c r="BX153" i="49"/>
  <c r="BY153" i="49" s="1"/>
  <c r="BX149" i="49"/>
  <c r="BY149" i="49" s="1"/>
  <c r="BX148" i="49"/>
  <c r="BY148" i="49" s="1"/>
  <c r="BX147" i="49"/>
  <c r="BY147" i="49" s="1"/>
  <c r="BX146" i="49"/>
  <c r="BY146" i="49" s="1"/>
  <c r="DU131" i="49"/>
  <c r="DT131" i="49"/>
  <c r="DT135" i="49"/>
  <c r="DS131" i="49"/>
  <c r="DV131" i="49"/>
  <c r="M42" i="49"/>
  <c r="W64" i="49"/>
  <c r="EY64" i="49"/>
  <c r="J156" i="49"/>
  <c r="K156" i="49" s="1"/>
  <c r="J155" i="49"/>
  <c r="K155" i="49" s="1"/>
  <c r="J154" i="49"/>
  <c r="K154" i="49" s="1"/>
  <c r="J153" i="49"/>
  <c r="K153" i="49" s="1"/>
  <c r="J149" i="49"/>
  <c r="K149" i="49" s="1"/>
  <c r="J148" i="49"/>
  <c r="K148" i="49" s="1"/>
  <c r="J147" i="49"/>
  <c r="K147" i="49" s="1"/>
  <c r="J146" i="49"/>
  <c r="K146" i="49" s="1"/>
  <c r="BF156" i="49"/>
  <c r="BG156" i="49" s="1"/>
  <c r="BF155" i="49"/>
  <c r="BG155" i="49" s="1"/>
  <c r="BF154" i="49"/>
  <c r="BG154" i="49" s="1"/>
  <c r="BF153" i="49"/>
  <c r="BG153" i="49" s="1"/>
  <c r="BF149" i="49"/>
  <c r="BG149" i="49" s="1"/>
  <c r="BF148" i="49"/>
  <c r="BG148" i="49" s="1"/>
  <c r="BF147" i="49"/>
  <c r="BG147" i="49" s="1"/>
  <c r="BF146" i="49"/>
  <c r="BG146" i="49" s="1"/>
  <c r="CD156" i="49"/>
  <c r="CE156" i="49" s="1"/>
  <c r="CD155" i="49"/>
  <c r="CE155" i="49" s="1"/>
  <c r="CD154" i="49"/>
  <c r="CE154" i="49" s="1"/>
  <c r="CD153" i="49"/>
  <c r="CE153" i="49" s="1"/>
  <c r="CD149" i="49"/>
  <c r="CE149" i="49" s="1"/>
  <c r="CD148" i="49"/>
  <c r="CE148" i="49" s="1"/>
  <c r="CD147" i="49"/>
  <c r="CE147" i="49" s="1"/>
  <c r="CD146" i="49"/>
  <c r="CE146" i="49" s="1"/>
  <c r="DZ156" i="49"/>
  <c r="EA156" i="49" s="1"/>
  <c r="DZ155" i="49"/>
  <c r="EA155" i="49" s="1"/>
  <c r="DZ154" i="49"/>
  <c r="EA154" i="49" s="1"/>
  <c r="DZ153" i="49"/>
  <c r="EA153" i="49" s="1"/>
  <c r="DZ149" i="49"/>
  <c r="EA149" i="49" s="1"/>
  <c r="DZ148" i="49"/>
  <c r="EA148" i="49" s="1"/>
  <c r="DZ147" i="49"/>
  <c r="EA147" i="49" s="1"/>
  <c r="DZ146" i="49"/>
  <c r="EA146" i="49" s="1"/>
  <c r="E198" i="49"/>
  <c r="AQ28" i="49"/>
  <c r="EM64" i="49"/>
  <c r="EA64" i="49"/>
  <c r="FO135" i="49"/>
  <c r="EQ135" i="49"/>
  <c r="CW64" i="49"/>
  <c r="CK64" i="49"/>
  <c r="AC155" i="49"/>
  <c r="FW64" i="49"/>
  <c r="AJ23" i="49"/>
  <c r="Z24" i="49"/>
  <c r="Z28" i="49"/>
  <c r="U32" i="49"/>
  <c r="U36" i="49"/>
  <c r="U40" i="49"/>
  <c r="U44" i="49"/>
  <c r="U48" i="49"/>
  <c r="AE22" i="49"/>
  <c r="AE26" i="49"/>
  <c r="AE30" i="49"/>
  <c r="AJ34" i="49"/>
  <c r="AJ38" i="49"/>
  <c r="AJ42" i="49"/>
  <c r="AJ46" i="49"/>
  <c r="Z22" i="49"/>
  <c r="Z26" i="49"/>
  <c r="Z30" i="49"/>
  <c r="AE34" i="49"/>
  <c r="AE38" i="49"/>
  <c r="AE42" i="49"/>
  <c r="AE46" i="49"/>
  <c r="U26" i="49"/>
  <c r="U30" i="49"/>
  <c r="Z34" i="49"/>
  <c r="Z38" i="49"/>
  <c r="Z42" i="49"/>
  <c r="Z46" i="49"/>
  <c r="Z50" i="49"/>
  <c r="AE51" i="49"/>
  <c r="AE50" i="49"/>
  <c r="E199" i="49"/>
  <c r="AQ29" i="49"/>
  <c r="O135" i="49"/>
  <c r="E194" i="49"/>
  <c r="AQ24" i="49"/>
  <c r="BA64" i="49"/>
  <c r="AO64" i="49"/>
  <c r="K64" i="49"/>
  <c r="FW131" i="49"/>
  <c r="FV131" i="49"/>
  <c r="FU131" i="49"/>
  <c r="FV135" i="49"/>
  <c r="FX131" i="49"/>
  <c r="M51" i="49"/>
  <c r="BS64" i="49"/>
  <c r="BG64" i="49"/>
  <c r="I135" i="49"/>
  <c r="BE135" i="49"/>
  <c r="CC135" i="49"/>
  <c r="DY135" i="49"/>
  <c r="AU64" i="49"/>
  <c r="AI64" i="49"/>
  <c r="FP156" i="49"/>
  <c r="FQ156" i="49" s="1"/>
  <c r="FP155" i="49"/>
  <c r="FQ155" i="49" s="1"/>
  <c r="FP154" i="49"/>
  <c r="FQ154" i="49" s="1"/>
  <c r="FP153" i="49"/>
  <c r="FQ153" i="49" s="1"/>
  <c r="FP149" i="49"/>
  <c r="FQ149" i="49" s="1"/>
  <c r="FP148" i="49"/>
  <c r="FQ148" i="49" s="1"/>
  <c r="FP147" i="49"/>
  <c r="FQ147" i="49" s="1"/>
  <c r="FP146" i="49"/>
  <c r="FQ146" i="49" s="1"/>
  <c r="AZ156" i="49"/>
  <c r="AZ155" i="49"/>
  <c r="AZ154" i="49"/>
  <c r="AZ153" i="49"/>
  <c r="AZ149" i="49"/>
  <c r="AZ148" i="49"/>
  <c r="AZ147" i="49"/>
  <c r="BA147" i="49" s="1"/>
  <c r="AZ146" i="49"/>
  <c r="CU135" i="49"/>
  <c r="ER156" i="49"/>
  <c r="ES156" i="49" s="1"/>
  <c r="ER155" i="49"/>
  <c r="ES155" i="49" s="1"/>
  <c r="ER154" i="49"/>
  <c r="ES154" i="49" s="1"/>
  <c r="ER153" i="49"/>
  <c r="ES153" i="49" s="1"/>
  <c r="ER149" i="49"/>
  <c r="ES149" i="49" s="1"/>
  <c r="ER148" i="49"/>
  <c r="ES148" i="49" s="1"/>
  <c r="ER147" i="49"/>
  <c r="ES147" i="49" s="1"/>
  <c r="ER146" i="49"/>
  <c r="ES146" i="49" s="1"/>
  <c r="E64" i="49"/>
  <c r="V156" i="49"/>
  <c r="V155" i="49"/>
  <c r="V154" i="49"/>
  <c r="V153" i="49"/>
  <c r="V149" i="49"/>
  <c r="V148" i="49"/>
  <c r="V147" i="49"/>
  <c r="V146" i="49"/>
  <c r="CQ64" i="49"/>
  <c r="CE64" i="49"/>
  <c r="U25" i="49"/>
  <c r="U29" i="49"/>
  <c r="AE33" i="49"/>
  <c r="AE37" i="49"/>
  <c r="AE41" i="49"/>
  <c r="AE45" i="49"/>
  <c r="U22" i="49"/>
  <c r="Z23" i="49"/>
  <c r="Z27" i="49"/>
  <c r="Z31" i="49"/>
  <c r="Z35" i="49"/>
  <c r="Z39" i="49"/>
  <c r="Z43" i="49"/>
  <c r="Z47" i="49"/>
  <c r="U23" i="49"/>
  <c r="U27" i="49"/>
  <c r="U31" i="49"/>
  <c r="U35" i="49"/>
  <c r="U39" i="49"/>
  <c r="U43" i="49"/>
  <c r="U47" i="49"/>
  <c r="AJ27" i="49"/>
  <c r="AJ31" i="49"/>
  <c r="AJ35" i="49"/>
  <c r="AJ39" i="49"/>
  <c r="AJ43" i="49"/>
  <c r="AJ47" i="49"/>
  <c r="AJ51" i="49"/>
  <c r="Z49" i="49"/>
  <c r="U51" i="49"/>
  <c r="DU64" i="49"/>
  <c r="DI64" i="49"/>
  <c r="CP156" i="49"/>
  <c r="CQ156" i="49" s="1"/>
  <c r="CP155" i="49"/>
  <c r="CQ155" i="49" s="1"/>
  <c r="CP154" i="49"/>
  <c r="CQ154" i="49" s="1"/>
  <c r="CP153" i="49"/>
  <c r="CQ153" i="49" s="1"/>
  <c r="CP149" i="49"/>
  <c r="CQ149" i="49" s="1"/>
  <c r="CP148" i="49"/>
  <c r="CQ148" i="49" s="1"/>
  <c r="CP147" i="49"/>
  <c r="CQ147" i="49" s="1"/>
  <c r="CP146" i="49"/>
  <c r="CQ146" i="49" s="1"/>
  <c r="EL154" i="49"/>
  <c r="EM154" i="49" s="1"/>
  <c r="CJ135" i="49"/>
  <c r="CK131" i="49"/>
  <c r="CJ131" i="49"/>
  <c r="CI131" i="49"/>
  <c r="CL131" i="49"/>
  <c r="M36" i="49"/>
  <c r="CV156" i="49"/>
  <c r="CW156" i="49" s="1"/>
  <c r="CV155" i="49"/>
  <c r="CW155" i="49" s="1"/>
  <c r="CV154" i="49"/>
  <c r="CW154" i="49" s="1"/>
  <c r="CV153" i="49"/>
  <c r="CW153" i="49" s="1"/>
  <c r="CV149" i="49"/>
  <c r="CW149" i="49" s="1"/>
  <c r="CV148" i="49"/>
  <c r="CW148" i="49" s="1"/>
  <c r="CV147" i="49"/>
  <c r="CW147" i="49" s="1"/>
  <c r="CV146" i="49"/>
  <c r="CW146" i="49" s="1"/>
  <c r="DO64" i="49"/>
  <c r="DC64" i="49"/>
  <c r="E196" i="49"/>
  <c r="AQ26" i="49"/>
  <c r="EX156" i="49"/>
  <c r="EY156" i="49" s="1"/>
  <c r="EX155" i="49"/>
  <c r="EY155" i="49" s="1"/>
  <c r="EX154" i="49"/>
  <c r="EY154" i="49" s="1"/>
  <c r="EX153" i="49"/>
  <c r="EY153" i="49" s="1"/>
  <c r="EX149" i="49"/>
  <c r="EY149" i="49" s="1"/>
  <c r="EX148" i="49"/>
  <c r="EY148" i="49" s="1"/>
  <c r="EX147" i="49"/>
  <c r="EY147" i="49" s="1"/>
  <c r="EX146" i="49"/>
  <c r="EY146" i="49" s="1"/>
  <c r="FQ64" i="49"/>
  <c r="FE64" i="49"/>
  <c r="AJ22" i="49"/>
  <c r="AJ26" i="49"/>
  <c r="AJ30" i="49"/>
  <c r="U34" i="49"/>
  <c r="U38" i="49"/>
  <c r="U42" i="49"/>
  <c r="U46" i="49"/>
  <c r="Z25" i="49"/>
  <c r="U24" i="49"/>
  <c r="U28" i="49"/>
  <c r="AJ32" i="49"/>
  <c r="AJ36" i="49"/>
  <c r="AJ40" i="49"/>
  <c r="AJ44" i="49"/>
  <c r="AJ48" i="49"/>
  <c r="AJ24" i="49"/>
  <c r="AJ28" i="49"/>
  <c r="AE32" i="49"/>
  <c r="AE36" i="49"/>
  <c r="AE40" i="49"/>
  <c r="AE44" i="49"/>
  <c r="AE48" i="49"/>
  <c r="AE28" i="49"/>
  <c r="Z32" i="49"/>
  <c r="Z36" i="49"/>
  <c r="Z40" i="49"/>
  <c r="Z44" i="49"/>
  <c r="Z48" i="49"/>
  <c r="AE49" i="49"/>
  <c r="E193" i="49"/>
  <c r="AQ23" i="49"/>
  <c r="E197" i="49"/>
  <c r="AQ27" i="49"/>
  <c r="E201" i="49"/>
  <c r="AQ31" i="49"/>
  <c r="FK64" i="49"/>
  <c r="D47" i="33"/>
  <c r="J47" i="33" s="1"/>
  <c r="AR84" i="36"/>
  <c r="AP84" i="36"/>
  <c r="G22" i="57" l="1"/>
  <c r="E62" i="57" s="1"/>
  <c r="EF148" i="49"/>
  <c r="EG148" i="49" s="1"/>
  <c r="D22" i="57"/>
  <c r="E60" i="57" s="1"/>
  <c r="EF155" i="49"/>
  <c r="EG155" i="49" s="1"/>
  <c r="F22" i="57"/>
  <c r="E61" i="57" s="1"/>
  <c r="AN146" i="49"/>
  <c r="AN147" i="49"/>
  <c r="AO147" i="49" s="1"/>
  <c r="AN148" i="49"/>
  <c r="AN149" i="49"/>
  <c r="AN153" i="49"/>
  <c r="E22" i="57"/>
  <c r="E63" i="57" s="1"/>
  <c r="AN154" i="49"/>
  <c r="AN155" i="49"/>
  <c r="BR148" i="49"/>
  <c r="BS148" i="49" s="1"/>
  <c r="AS135" i="49"/>
  <c r="BR155" i="49"/>
  <c r="BS155" i="49" s="1"/>
  <c r="BL147" i="49"/>
  <c r="BM147" i="49" s="1"/>
  <c r="BL149" i="49"/>
  <c r="BM149" i="49" s="1"/>
  <c r="FJ147" i="49"/>
  <c r="FK147" i="49" s="1"/>
  <c r="FJ149" i="49"/>
  <c r="FK149" i="49" s="1"/>
  <c r="FI135" i="49"/>
  <c r="AI75" i="52"/>
  <c r="AJ148" i="52" s="1"/>
  <c r="FJ146" i="49"/>
  <c r="FK146" i="49" s="1"/>
  <c r="BL146" i="49"/>
  <c r="BM146" i="49" s="1"/>
  <c r="FJ148" i="49"/>
  <c r="FK148" i="49" s="1"/>
  <c r="BL148" i="49"/>
  <c r="BM148" i="49" s="1"/>
  <c r="FJ153" i="49"/>
  <c r="FK153" i="49" s="1"/>
  <c r="BL153" i="49"/>
  <c r="BM153" i="49" s="1"/>
  <c r="FJ154" i="49"/>
  <c r="FK154" i="49" s="1"/>
  <c r="BL154" i="49"/>
  <c r="BM154" i="49" s="1"/>
  <c r="FJ155" i="49"/>
  <c r="FK155" i="49" s="1"/>
  <c r="BL155" i="49"/>
  <c r="BM155" i="49" s="1"/>
  <c r="CW74" i="49"/>
  <c r="AC153" i="49"/>
  <c r="EK81" i="49"/>
  <c r="EK108" i="49" s="1"/>
  <c r="AC154" i="49"/>
  <c r="AC149" i="49"/>
  <c r="AC156" i="49"/>
  <c r="ET165" i="52"/>
  <c r="FX161" i="52"/>
  <c r="AC146" i="49"/>
  <c r="AC147" i="49"/>
  <c r="DC74" i="49"/>
  <c r="FK75" i="49"/>
  <c r="BS75" i="49"/>
  <c r="ET163" i="52"/>
  <c r="ES172" i="52"/>
  <c r="ES174" i="52"/>
  <c r="EW83" i="49"/>
  <c r="EX83" i="49" s="1"/>
  <c r="EZ156" i="49" s="1"/>
  <c r="BA154" i="49"/>
  <c r="DA80" i="49"/>
  <c r="DA107" i="49" s="1"/>
  <c r="FW74" i="49"/>
  <c r="CE74" i="49"/>
  <c r="CF147" i="49" s="1"/>
  <c r="ES158" i="52"/>
  <c r="EN163" i="52"/>
  <c r="EZ162" i="52"/>
  <c r="FL161" i="51"/>
  <c r="EZ163" i="52"/>
  <c r="FL162" i="51"/>
  <c r="FL167" i="51"/>
  <c r="EZ166" i="52"/>
  <c r="FR166" i="52"/>
  <c r="FL163" i="51"/>
  <c r="EZ161" i="52"/>
  <c r="FL165" i="51"/>
  <c r="FF167" i="52"/>
  <c r="BG74" i="52"/>
  <c r="BH147" i="52" s="1"/>
  <c r="AC75" i="52"/>
  <c r="AD148" i="52" s="1"/>
  <c r="FF162" i="51"/>
  <c r="EZ167" i="52"/>
  <c r="EZ165" i="52"/>
  <c r="FF163" i="52"/>
  <c r="FR166" i="51"/>
  <c r="FF161" i="52"/>
  <c r="FL166" i="51"/>
  <c r="FF165" i="52"/>
  <c r="FR162" i="51"/>
  <c r="EN165" i="52"/>
  <c r="FK70" i="51"/>
  <c r="FK174" i="51" s="1"/>
  <c r="FR165" i="52"/>
  <c r="FF166" i="52"/>
  <c r="EM176" i="52"/>
  <c r="EN162" i="52"/>
  <c r="FF162" i="52"/>
  <c r="EN167" i="52"/>
  <c r="EN161" i="52"/>
  <c r="EN166" i="52"/>
  <c r="EM170" i="52"/>
  <c r="EM158" i="52"/>
  <c r="ET161" i="52"/>
  <c r="EM172" i="52"/>
  <c r="DU75" i="49"/>
  <c r="AA70" i="52"/>
  <c r="ET167" i="52"/>
  <c r="DH84" i="53"/>
  <c r="DH85" i="53" s="1"/>
  <c r="DH86" i="53" s="1"/>
  <c r="DH88" i="53" s="1"/>
  <c r="DJ158" i="53" s="1"/>
  <c r="ET162" i="52"/>
  <c r="EH166" i="52"/>
  <c r="EH162" i="52"/>
  <c r="FQ176" i="51"/>
  <c r="FQ170" i="51"/>
  <c r="FQ172" i="51"/>
  <c r="FQ158" i="51"/>
  <c r="FR167" i="52"/>
  <c r="FF167" i="51"/>
  <c r="EH161" i="52"/>
  <c r="EH167" i="52"/>
  <c r="FQ70" i="52"/>
  <c r="FQ172" i="52" s="1"/>
  <c r="FQ158" i="52"/>
  <c r="ET166" i="52"/>
  <c r="EH163" i="52"/>
  <c r="EH165" i="52"/>
  <c r="FR163" i="52"/>
  <c r="FR167" i="51"/>
  <c r="FF166" i="51"/>
  <c r="FX167" i="52"/>
  <c r="FW172" i="52"/>
  <c r="CO135" i="49"/>
  <c r="W148" i="49"/>
  <c r="W155" i="49"/>
  <c r="AA83" i="52"/>
  <c r="AB83" i="52" s="1"/>
  <c r="AD156" i="52" s="1"/>
  <c r="N70" i="52"/>
  <c r="BE70" i="52"/>
  <c r="FE158" i="51"/>
  <c r="FF165" i="51"/>
  <c r="FE170" i="51"/>
  <c r="FE176" i="51"/>
  <c r="FE174" i="51"/>
  <c r="FE172" i="51"/>
  <c r="FF161" i="51"/>
  <c r="EL147" i="49"/>
  <c r="EM147" i="49" s="1"/>
  <c r="FR161" i="52"/>
  <c r="EL155" i="49"/>
  <c r="EM155" i="49" s="1"/>
  <c r="EL148" i="49"/>
  <c r="EM148" i="49" s="1"/>
  <c r="DB147" i="49"/>
  <c r="DC147" i="49" s="1"/>
  <c r="EL149" i="49"/>
  <c r="EM149" i="49" s="1"/>
  <c r="EL156" i="49"/>
  <c r="EM156" i="49" s="1"/>
  <c r="FR162" i="52"/>
  <c r="DB154" i="49"/>
  <c r="DC154" i="49" s="1"/>
  <c r="EL146" i="49"/>
  <c r="EM146" i="49" s="1"/>
  <c r="FR163" i="51"/>
  <c r="FX166" i="52"/>
  <c r="FR165" i="51"/>
  <c r="FX166" i="51"/>
  <c r="FX163" i="52"/>
  <c r="FX165" i="52"/>
  <c r="FR161" i="51"/>
  <c r="FX163" i="51"/>
  <c r="EG174" i="52"/>
  <c r="FW176" i="52"/>
  <c r="FX162" i="52"/>
  <c r="DY115" i="49"/>
  <c r="DA112" i="49"/>
  <c r="DM115" i="49"/>
  <c r="CU115" i="49"/>
  <c r="EE112" i="49"/>
  <c r="FO115" i="49"/>
  <c r="CC115" i="49"/>
  <c r="FI112" i="49"/>
  <c r="DS115" i="49"/>
  <c r="EK112" i="49"/>
  <c r="AQ30" i="49"/>
  <c r="DM112" i="49"/>
  <c r="DA115" i="49"/>
  <c r="FC115" i="49"/>
  <c r="CC112" i="49"/>
  <c r="BQ112" i="49"/>
  <c r="EQ115" i="49"/>
  <c r="EE115" i="49"/>
  <c r="BW115" i="49"/>
  <c r="DG115" i="49"/>
  <c r="FO112" i="49"/>
  <c r="FU112" i="49"/>
  <c r="CO112" i="49"/>
  <c r="DS112" i="49"/>
  <c r="FI115" i="49"/>
  <c r="CU112" i="49"/>
  <c r="EK115" i="49"/>
  <c r="BW112" i="49"/>
  <c r="FC112" i="49"/>
  <c r="CI115" i="49"/>
  <c r="EQ112" i="49"/>
  <c r="DY112" i="49"/>
  <c r="CO115" i="49"/>
  <c r="FU115" i="49"/>
  <c r="DG112" i="49"/>
  <c r="BQ115" i="49"/>
  <c r="EW115" i="49"/>
  <c r="EW112" i="49"/>
  <c r="CI112" i="49"/>
  <c r="FX161" i="51"/>
  <c r="FW174" i="52"/>
  <c r="FX165" i="51"/>
  <c r="FW158" i="52"/>
  <c r="FX162" i="51"/>
  <c r="FX167" i="51"/>
  <c r="EG176" i="52"/>
  <c r="EG170" i="52"/>
  <c r="DN84" i="53"/>
  <c r="DN85" i="53" s="1"/>
  <c r="DN86" i="53" s="1"/>
  <c r="DN88" i="53" s="1"/>
  <c r="AG81" i="52"/>
  <c r="AH81" i="52" s="1"/>
  <c r="AJ154" i="52" s="1"/>
  <c r="BA75" i="52"/>
  <c r="BB148" i="52" s="1"/>
  <c r="DT84" i="53"/>
  <c r="DT85" i="53" s="1"/>
  <c r="DT86" i="53" s="1"/>
  <c r="DT88" i="53" s="1"/>
  <c r="DV158" i="53" s="1"/>
  <c r="DP156" i="53"/>
  <c r="DB84" i="53"/>
  <c r="DB85" i="53" s="1"/>
  <c r="DB86" i="53" s="1"/>
  <c r="DB88" i="53" s="1"/>
  <c r="DV154" i="53"/>
  <c r="DH153" i="49"/>
  <c r="DI153" i="49" s="1"/>
  <c r="EW81" i="49"/>
  <c r="EW108" i="49" s="1"/>
  <c r="EY75" i="49"/>
  <c r="EZ148" i="49" s="1"/>
  <c r="EY76" i="49"/>
  <c r="EZ149" i="49" s="1"/>
  <c r="AF70" i="52"/>
  <c r="BE80" i="52"/>
  <c r="BF80" i="52" s="1"/>
  <c r="DH156" i="49"/>
  <c r="DI156" i="49" s="1"/>
  <c r="EA73" i="49"/>
  <c r="EB146" i="49" s="1"/>
  <c r="AM135" i="49"/>
  <c r="W149" i="49"/>
  <c r="W156" i="49"/>
  <c r="BG74" i="50"/>
  <c r="BH147" i="50" s="1"/>
  <c r="BD70" i="52"/>
  <c r="AG80" i="52"/>
  <c r="AH80" i="52" s="1"/>
  <c r="EM174" i="53"/>
  <c r="W146" i="49"/>
  <c r="W153" i="49"/>
  <c r="BG75" i="50"/>
  <c r="BH148" i="50" s="1"/>
  <c r="O83" i="50"/>
  <c r="O110" i="50" s="1"/>
  <c r="E28" i="57"/>
  <c r="AO63" i="57" s="1"/>
  <c r="AM113" i="57" s="1"/>
  <c r="E27" i="57"/>
  <c r="AI63" i="57" s="1"/>
  <c r="AG113" i="57" s="1"/>
  <c r="G27" i="57"/>
  <c r="AI62" i="57" s="1"/>
  <c r="AG115" i="57" s="1"/>
  <c r="F37" i="57"/>
  <c r="CQ61" i="57" s="1"/>
  <c r="CO114" i="57" s="1"/>
  <c r="G33" i="57"/>
  <c r="BS62" i="57" s="1"/>
  <c r="BQ115" i="57" s="1"/>
  <c r="G36" i="57"/>
  <c r="CK62" i="57" s="1"/>
  <c r="CI115" i="57" s="1"/>
  <c r="W147" i="49"/>
  <c r="W154" i="49"/>
  <c r="BG75" i="52"/>
  <c r="BH148" i="52" s="1"/>
  <c r="AG81" i="50"/>
  <c r="AG108" i="50" s="1"/>
  <c r="EM170" i="53"/>
  <c r="EK80" i="49"/>
  <c r="EK107" i="49" s="1"/>
  <c r="AG82" i="52"/>
  <c r="AH82" i="52" s="1"/>
  <c r="AJ155" i="52" s="1"/>
  <c r="EM172" i="53"/>
  <c r="K74" i="52"/>
  <c r="L147" i="52" s="1"/>
  <c r="F25" i="57"/>
  <c r="W61" i="57" s="1"/>
  <c r="U114" i="57" s="1"/>
  <c r="E30" i="57"/>
  <c r="BA63" i="57" s="1"/>
  <c r="AY113" i="57" s="1"/>
  <c r="D34" i="57"/>
  <c r="BY60" i="57" s="1"/>
  <c r="BW112" i="57" s="1"/>
  <c r="G35" i="57"/>
  <c r="CE62" i="57" s="1"/>
  <c r="CC115" i="57" s="1"/>
  <c r="F33" i="57"/>
  <c r="BS61" i="57" s="1"/>
  <c r="DG135" i="49"/>
  <c r="DB148" i="49"/>
  <c r="DC148" i="49" s="1"/>
  <c r="EK82" i="49"/>
  <c r="EL82" i="49" s="1"/>
  <c r="DB149" i="49"/>
  <c r="DC149" i="49" s="1"/>
  <c r="DB156" i="49"/>
  <c r="DC156" i="49" s="1"/>
  <c r="EQ81" i="49"/>
  <c r="ER81" i="49" s="1"/>
  <c r="ET154" i="49" s="1"/>
  <c r="DG83" i="49"/>
  <c r="DG110" i="49" s="1"/>
  <c r="FW75" i="49"/>
  <c r="CK76" i="49"/>
  <c r="DI74" i="49"/>
  <c r="E32" i="57"/>
  <c r="BM63" i="57" s="1"/>
  <c r="BK113" i="57" s="1"/>
  <c r="E33" i="57"/>
  <c r="BS63" i="57" s="1"/>
  <c r="BQ113" i="57" s="1"/>
  <c r="BQ82" i="49"/>
  <c r="BQ109" i="49" s="1"/>
  <c r="CK75" i="49"/>
  <c r="AI74" i="52"/>
  <c r="AJ147" i="52" s="1"/>
  <c r="BE82" i="52"/>
  <c r="BE109" i="52" s="1"/>
  <c r="DB155" i="49"/>
  <c r="DC155" i="49" s="1"/>
  <c r="BS76" i="49"/>
  <c r="DN154" i="49"/>
  <c r="DO154" i="49" s="1"/>
  <c r="DB146" i="49"/>
  <c r="DC146" i="49" s="1"/>
  <c r="DI73" i="49"/>
  <c r="FC83" i="49"/>
  <c r="FD83" i="49" s="1"/>
  <c r="EA74" i="49"/>
  <c r="EB147" i="49" s="1"/>
  <c r="DN146" i="49"/>
  <c r="DO146" i="49" s="1"/>
  <c r="AI74" i="50"/>
  <c r="AJ147" i="50" s="1"/>
  <c r="W30" i="53"/>
  <c r="X30" i="53" s="1"/>
  <c r="D31" i="53" s="1"/>
  <c r="BG60" i="53" s="1"/>
  <c r="BM75" i="50"/>
  <c r="BN148" i="50" s="1"/>
  <c r="D31" i="55"/>
  <c r="BG60" i="55" s="1"/>
  <c r="BE112" i="55" s="1"/>
  <c r="E25" i="57"/>
  <c r="W63" i="57" s="1"/>
  <c r="U113" i="57" s="1"/>
  <c r="F32" i="57"/>
  <c r="BM61" i="57" s="1"/>
  <c r="F24" i="57"/>
  <c r="Q61" i="57" s="1"/>
  <c r="EE135" i="49"/>
  <c r="DN147" i="49"/>
  <c r="DO147" i="49" s="1"/>
  <c r="DN153" i="49"/>
  <c r="DO153" i="49" s="1"/>
  <c r="E195" i="49"/>
  <c r="AC76" i="52"/>
  <c r="AD149" i="52" s="1"/>
  <c r="AB27" i="55"/>
  <c r="DN148" i="49"/>
  <c r="DO148" i="49" s="1"/>
  <c r="DH146" i="49"/>
  <c r="DI146" i="49" s="1"/>
  <c r="BK80" i="50"/>
  <c r="BL80" i="50" s="1"/>
  <c r="AC74" i="50"/>
  <c r="AD147" i="50" s="1"/>
  <c r="W25" i="55"/>
  <c r="D26" i="55" s="1"/>
  <c r="AC60" i="55" s="1"/>
  <c r="AA112" i="55" s="1"/>
  <c r="O80" i="50"/>
  <c r="P80" i="50" s="1"/>
  <c r="DN155" i="49"/>
  <c r="DO155" i="49" s="1"/>
  <c r="DN149" i="49"/>
  <c r="DO149" i="49" s="1"/>
  <c r="DH149" i="49"/>
  <c r="DI149" i="49" s="1"/>
  <c r="BK82" i="50"/>
  <c r="W23" i="55"/>
  <c r="BQ135" i="49"/>
  <c r="AL22" i="55"/>
  <c r="W29" i="55"/>
  <c r="D30" i="55" s="1"/>
  <c r="BA60" i="55" s="1"/>
  <c r="C115" i="57"/>
  <c r="E24" i="57"/>
  <c r="Q63" i="57" s="1"/>
  <c r="G25" i="57"/>
  <c r="W62" i="57" s="1"/>
  <c r="D24" i="57"/>
  <c r="Q60" i="57" s="1"/>
  <c r="D36" i="57"/>
  <c r="CK60" i="57" s="1"/>
  <c r="FE76" i="49"/>
  <c r="EF156" i="49"/>
  <c r="EG156" i="49" s="1"/>
  <c r="CO83" i="49"/>
  <c r="CP83" i="49" s="1"/>
  <c r="CR156" i="49" s="1"/>
  <c r="O82" i="50"/>
  <c r="O109" i="50" s="1"/>
  <c r="AA81" i="52"/>
  <c r="AA108" i="52" s="1"/>
  <c r="BR149" i="49"/>
  <c r="BS149" i="49" s="1"/>
  <c r="BA148" i="49"/>
  <c r="BM74" i="50"/>
  <c r="BN147" i="50" s="1"/>
  <c r="AG83" i="52"/>
  <c r="AG110" i="52" s="1"/>
  <c r="EF146" i="49"/>
  <c r="EG146" i="49" s="1"/>
  <c r="EF153" i="49"/>
  <c r="EG153" i="49" s="1"/>
  <c r="BA149" i="49"/>
  <c r="BA156" i="49"/>
  <c r="Q74" i="50"/>
  <c r="R147" i="50" s="1"/>
  <c r="AG83" i="50"/>
  <c r="AH83" i="50" s="1"/>
  <c r="AJ156" i="50" s="1"/>
  <c r="AY70" i="52"/>
  <c r="AG70" i="52"/>
  <c r="G23" i="55"/>
  <c r="K62" i="55" s="1"/>
  <c r="I115" i="55" s="1"/>
  <c r="G30" i="57"/>
  <c r="BA62" i="57" s="1"/>
  <c r="AY115" i="57" s="1"/>
  <c r="F35" i="57"/>
  <c r="CE61" i="57" s="1"/>
  <c r="CC114" i="57" s="1"/>
  <c r="CU81" i="49"/>
  <c r="CV81" i="49" s="1"/>
  <c r="CX154" i="49" s="1"/>
  <c r="BR156" i="49"/>
  <c r="BS156" i="49" s="1"/>
  <c r="EF149" i="49"/>
  <c r="EG149" i="49" s="1"/>
  <c r="BA155" i="49"/>
  <c r="CW73" i="49"/>
  <c r="CX146" i="49" s="1"/>
  <c r="DI75" i="49"/>
  <c r="AY83" i="52"/>
  <c r="AY110" i="52" s="1"/>
  <c r="AI76" i="52"/>
  <c r="AJ149" i="52" s="1"/>
  <c r="BR146" i="49"/>
  <c r="BS146" i="49" s="1"/>
  <c r="BR153" i="49"/>
  <c r="BS153" i="49" s="1"/>
  <c r="BR147" i="49"/>
  <c r="BS147" i="49" s="1"/>
  <c r="EF147" i="49"/>
  <c r="EG147" i="49" s="1"/>
  <c r="BA146" i="49"/>
  <c r="BA153" i="49"/>
  <c r="FW76" i="49"/>
  <c r="CQ75" i="49"/>
  <c r="CR148" i="49" s="1"/>
  <c r="Q75" i="50"/>
  <c r="R148" i="50" s="1"/>
  <c r="BJ70" i="50"/>
  <c r="AL30" i="54"/>
  <c r="AL28" i="54"/>
  <c r="G29" i="54" s="1"/>
  <c r="AU62" i="54" s="1"/>
  <c r="AS115" i="54" s="1"/>
  <c r="AB23" i="54"/>
  <c r="ES73" i="49"/>
  <c r="ET146" i="49" s="1"/>
  <c r="BS74" i="49"/>
  <c r="FU80" i="49"/>
  <c r="FU107" i="49" s="1"/>
  <c r="CI83" i="49"/>
  <c r="CJ83" i="49" s="1"/>
  <c r="DH147" i="49"/>
  <c r="DI147" i="49" s="1"/>
  <c r="DH154" i="49"/>
  <c r="DI154" i="49" s="1"/>
  <c r="DM135" i="49"/>
  <c r="AA81" i="51"/>
  <c r="AB81" i="51" s="1"/>
  <c r="AD154" i="51" s="1"/>
  <c r="O82" i="52"/>
  <c r="O109" i="52" s="1"/>
  <c r="DD154" i="53"/>
  <c r="AG29" i="53"/>
  <c r="AH29" i="53" s="1"/>
  <c r="F30" i="53" s="1"/>
  <c r="BA61" i="53" s="1"/>
  <c r="DH148" i="49"/>
  <c r="DI148" i="49" s="1"/>
  <c r="O70" i="50"/>
  <c r="W27" i="53"/>
  <c r="X27" i="53" s="1"/>
  <c r="D28" i="53" s="1"/>
  <c r="AO60" i="53" s="1"/>
  <c r="AB25" i="53"/>
  <c r="AC25" i="53" s="1"/>
  <c r="E26" i="53" s="1"/>
  <c r="AC63" i="53" s="1"/>
  <c r="AA80" i="53" s="1"/>
  <c r="BG74" i="51"/>
  <c r="BH147" i="51" s="1"/>
  <c r="AL23" i="54"/>
  <c r="G24" i="54" s="1"/>
  <c r="Q62" i="54" s="1"/>
  <c r="O115" i="54" s="1"/>
  <c r="BW83" i="49"/>
  <c r="BX83" i="49" s="1"/>
  <c r="BZ156" i="49" s="1"/>
  <c r="DA82" i="49"/>
  <c r="DB82" i="49" s="1"/>
  <c r="BW81" i="49"/>
  <c r="BW108" i="49" s="1"/>
  <c r="EE80" i="49"/>
  <c r="EF80" i="49" s="1"/>
  <c r="E26" i="57"/>
  <c r="AC63" i="57" s="1"/>
  <c r="G24" i="57"/>
  <c r="Q62" i="57" s="1"/>
  <c r="O115" i="57" s="1"/>
  <c r="E37" i="57"/>
  <c r="CQ63" i="57" s="1"/>
  <c r="D25" i="57"/>
  <c r="W60" i="57" s="1"/>
  <c r="U112" i="57" s="1"/>
  <c r="BQ81" i="49"/>
  <c r="BQ108" i="49" s="1"/>
  <c r="FU82" i="49"/>
  <c r="FU109" i="49" s="1"/>
  <c r="FU81" i="49"/>
  <c r="FU108" i="49" s="1"/>
  <c r="BQ83" i="49"/>
  <c r="BR83" i="49" s="1"/>
  <c r="DM83" i="49"/>
  <c r="DN83" i="49" s="1"/>
  <c r="DP156" i="49" s="1"/>
  <c r="EQ80" i="49"/>
  <c r="EQ107" i="49" s="1"/>
  <c r="ES74" i="49"/>
  <c r="ET147" i="49" s="1"/>
  <c r="CI81" i="49"/>
  <c r="CJ81" i="49" s="1"/>
  <c r="DC75" i="49"/>
  <c r="EQ82" i="49"/>
  <c r="EQ109" i="49" s="1"/>
  <c r="ES76" i="49"/>
  <c r="ET149" i="49" s="1"/>
  <c r="G28" i="56"/>
  <c r="AO62" i="56" s="1"/>
  <c r="AM115" i="56" s="1"/>
  <c r="G23" i="57"/>
  <c r="K62" i="57" s="1"/>
  <c r="I115" i="57" s="1"/>
  <c r="D28" i="57"/>
  <c r="AO60" i="57" s="1"/>
  <c r="CC81" i="49"/>
  <c r="CC108" i="49" s="1"/>
  <c r="BY74" i="49"/>
  <c r="BZ147" i="49" s="1"/>
  <c r="CE73" i="49"/>
  <c r="CF146" i="49" s="1"/>
  <c r="CC83" i="49"/>
  <c r="CC110" i="49" s="1"/>
  <c r="BQ80" i="49"/>
  <c r="BR80" i="49" s="1"/>
  <c r="DM81" i="49"/>
  <c r="DM108" i="49" s="1"/>
  <c r="EG75" i="49"/>
  <c r="EH148" i="49" s="1"/>
  <c r="BS73" i="49"/>
  <c r="D24" i="55"/>
  <c r="Q60" i="55" s="1"/>
  <c r="O112" i="55" s="1"/>
  <c r="D27" i="57"/>
  <c r="AI60" i="57" s="1"/>
  <c r="F23" i="57"/>
  <c r="K61" i="57" s="1"/>
  <c r="D32" i="57"/>
  <c r="BM60" i="57" s="1"/>
  <c r="BK112" i="57" s="1"/>
  <c r="G32" i="57"/>
  <c r="BM62" i="57" s="1"/>
  <c r="BK115" i="57" s="1"/>
  <c r="F34" i="57"/>
  <c r="BY61" i="57" s="1"/>
  <c r="ES75" i="49"/>
  <c r="ET148" i="49" s="1"/>
  <c r="D23" i="57"/>
  <c r="K60" i="57" s="1"/>
  <c r="G28" i="57"/>
  <c r="AO62" i="57" s="1"/>
  <c r="AM115" i="57" s="1"/>
  <c r="F26" i="57"/>
  <c r="AC61" i="57" s="1"/>
  <c r="F31" i="57"/>
  <c r="BG61" i="57" s="1"/>
  <c r="BE114" i="57" s="1"/>
  <c r="D35" i="57"/>
  <c r="CE60" i="57" s="1"/>
  <c r="CC112" i="57" s="1"/>
  <c r="G34" i="57"/>
  <c r="BY62" i="57" s="1"/>
  <c r="BW115" i="57" s="1"/>
  <c r="E35" i="57"/>
  <c r="CE63" i="57" s="1"/>
  <c r="CC113" i="57" s="1"/>
  <c r="EG74" i="49"/>
  <c r="BY73" i="49"/>
  <c r="BZ146" i="49" s="1"/>
  <c r="DO76" i="49"/>
  <c r="FE75" i="49"/>
  <c r="CK74" i="49"/>
  <c r="DY83" i="49"/>
  <c r="DY110" i="49" s="1"/>
  <c r="DO73" i="49"/>
  <c r="DG80" i="49"/>
  <c r="DH80" i="49" s="1"/>
  <c r="EE82" i="49"/>
  <c r="EE109" i="49" s="1"/>
  <c r="CU83" i="49"/>
  <c r="CV83" i="49" s="1"/>
  <c r="CX156" i="49" s="1"/>
  <c r="FQ73" i="49"/>
  <c r="FR146" i="49" s="1"/>
  <c r="DG82" i="49"/>
  <c r="DG109" i="49" s="1"/>
  <c r="DY81" i="49"/>
  <c r="DZ81" i="49" s="1"/>
  <c r="EB154" i="49" s="1"/>
  <c r="CI80" i="49"/>
  <c r="CI107" i="49" s="1"/>
  <c r="BW80" i="49"/>
  <c r="BX80" i="49" s="1"/>
  <c r="DO74" i="49"/>
  <c r="CK73" i="49"/>
  <c r="BY76" i="49"/>
  <c r="BZ149" i="49" s="1"/>
  <c r="E26" i="54"/>
  <c r="AC63" i="54" s="1"/>
  <c r="AA113" i="54" s="1"/>
  <c r="G29" i="57"/>
  <c r="AU62" i="57" s="1"/>
  <c r="AS115" i="57" s="1"/>
  <c r="F30" i="57"/>
  <c r="BA61" i="57" s="1"/>
  <c r="FU83" i="49"/>
  <c r="FU110" i="49" s="1"/>
  <c r="DU73" i="49"/>
  <c r="CQ76" i="49"/>
  <c r="CR149" i="49" s="1"/>
  <c r="FC81" i="49"/>
  <c r="FD81" i="49" s="1"/>
  <c r="CI82" i="49"/>
  <c r="CJ82" i="49" s="1"/>
  <c r="BW82" i="49"/>
  <c r="BX82" i="49" s="1"/>
  <c r="BZ155" i="49" s="1"/>
  <c r="DI76" i="49"/>
  <c r="FW73" i="49"/>
  <c r="BY75" i="49"/>
  <c r="E24" i="54"/>
  <c r="Q63" i="54" s="1"/>
  <c r="E36" i="57"/>
  <c r="CK63" i="57" s="1"/>
  <c r="F28" i="57"/>
  <c r="AO61" i="57" s="1"/>
  <c r="D26" i="57"/>
  <c r="AC60" i="57" s="1"/>
  <c r="D30" i="57"/>
  <c r="BA60" i="57" s="1"/>
  <c r="AY112" i="57" s="1"/>
  <c r="E34" i="57"/>
  <c r="BY63" i="57" s="1"/>
  <c r="D37" i="57"/>
  <c r="CQ60" i="57" s="1"/>
  <c r="G37" i="57"/>
  <c r="CQ62" i="57" s="1"/>
  <c r="CO115" i="57" s="1"/>
  <c r="FK74" i="49"/>
  <c r="EY73" i="49"/>
  <c r="EZ146" i="49" s="1"/>
  <c r="CQ74" i="49"/>
  <c r="CR147" i="49" s="1"/>
  <c r="FC80" i="49"/>
  <c r="FD80" i="49" s="1"/>
  <c r="DO75" i="49"/>
  <c r="FI82" i="49"/>
  <c r="FI109" i="49" s="1"/>
  <c r="CE76" i="49"/>
  <c r="CF149" i="49" s="1"/>
  <c r="FO82" i="49"/>
  <c r="FP82" i="49" s="1"/>
  <c r="FR155" i="49" s="1"/>
  <c r="DM80" i="49"/>
  <c r="DN80" i="49" s="1"/>
  <c r="CW75" i="49"/>
  <c r="CX148" i="49" s="1"/>
  <c r="EE83" i="49"/>
  <c r="EF83" i="49" s="1"/>
  <c r="CO80" i="49"/>
  <c r="CO107" i="49" s="1"/>
  <c r="EW82" i="49"/>
  <c r="EX82" i="49" s="1"/>
  <c r="EZ155" i="49" s="1"/>
  <c r="EM75" i="49"/>
  <c r="EN148" i="49" s="1"/>
  <c r="EM74" i="49"/>
  <c r="CC80" i="49"/>
  <c r="CC107" i="49" s="1"/>
  <c r="FI81" i="49"/>
  <c r="FJ81" i="49" s="1"/>
  <c r="FL154" i="49" s="1"/>
  <c r="EW80" i="49"/>
  <c r="EW107" i="49" s="1"/>
  <c r="FO81" i="49"/>
  <c r="FO108" i="49" s="1"/>
  <c r="FE73" i="49"/>
  <c r="DS81" i="49"/>
  <c r="DS108" i="49" s="1"/>
  <c r="FC82" i="49"/>
  <c r="FD82" i="49" s="1"/>
  <c r="DM82" i="49"/>
  <c r="DM109" i="49" s="1"/>
  <c r="DS80" i="49"/>
  <c r="DT80" i="49" s="1"/>
  <c r="EK83" i="49"/>
  <c r="EL83" i="49" s="1"/>
  <c r="DA83" i="49"/>
  <c r="DA110" i="49" s="1"/>
  <c r="FI83" i="49"/>
  <c r="FI110" i="49" s="1"/>
  <c r="CE75" i="49"/>
  <c r="FQ74" i="49"/>
  <c r="FR147" i="49" s="1"/>
  <c r="EM73" i="49"/>
  <c r="DU76" i="49"/>
  <c r="EG73" i="49"/>
  <c r="DC76" i="49"/>
  <c r="DC73" i="49"/>
  <c r="FQ76" i="49"/>
  <c r="FR149" i="49" s="1"/>
  <c r="E28" i="55"/>
  <c r="AO63" i="55" s="1"/>
  <c r="AM113" i="55" s="1"/>
  <c r="G26" i="57"/>
  <c r="AC62" i="57" s="1"/>
  <c r="D31" i="57"/>
  <c r="BG60" i="57" s="1"/>
  <c r="E31" i="57"/>
  <c r="BG63" i="57" s="1"/>
  <c r="BE113" i="57" s="1"/>
  <c r="E29" i="57"/>
  <c r="AU63" i="57" s="1"/>
  <c r="AS113" i="57" s="1"/>
  <c r="D33" i="57"/>
  <c r="BS60" i="57" s="1"/>
  <c r="BQ112" i="57" s="1"/>
  <c r="DS83" i="49"/>
  <c r="DT83" i="49" s="1"/>
  <c r="DS82" i="49"/>
  <c r="DT82" i="49" s="1"/>
  <c r="DA81" i="49"/>
  <c r="DB81" i="49" s="1"/>
  <c r="DD154" i="49" s="1"/>
  <c r="CU80" i="49"/>
  <c r="CV80" i="49" s="1"/>
  <c r="CX153" i="49" s="1"/>
  <c r="DU74" i="49"/>
  <c r="DY82" i="49"/>
  <c r="DY109" i="49" s="1"/>
  <c r="FE74" i="49"/>
  <c r="FQ75" i="49"/>
  <c r="FR148" i="49" s="1"/>
  <c r="EM76" i="49"/>
  <c r="EY74" i="49"/>
  <c r="EZ147" i="49" s="1"/>
  <c r="CQ73" i="49"/>
  <c r="CR146" i="49" s="1"/>
  <c r="EA75" i="49"/>
  <c r="EB148" i="49" s="1"/>
  <c r="EA76" i="49"/>
  <c r="EB149" i="49" s="1"/>
  <c r="FO83" i="49"/>
  <c r="G31" i="54"/>
  <c r="BG62" i="54" s="1"/>
  <c r="BE115" i="54" s="1"/>
  <c r="F29" i="57"/>
  <c r="AU61" i="57" s="1"/>
  <c r="AS114" i="57" s="1"/>
  <c r="E23" i="57"/>
  <c r="K63" i="57" s="1"/>
  <c r="F27" i="57"/>
  <c r="AI61" i="57" s="1"/>
  <c r="F36" i="57"/>
  <c r="CK61" i="57" s="1"/>
  <c r="EE81" i="49"/>
  <c r="EE108" i="49" s="1"/>
  <c r="FO80" i="49"/>
  <c r="FP80" i="49" s="1"/>
  <c r="CC82" i="49"/>
  <c r="CD82" i="49" s="1"/>
  <c r="CF155" i="49" s="1"/>
  <c r="CO82" i="49"/>
  <c r="CO109" i="49" s="1"/>
  <c r="CU82" i="49"/>
  <c r="CV82" i="49" s="1"/>
  <c r="CX155" i="49" s="1"/>
  <c r="DY80" i="49"/>
  <c r="DZ80" i="49" s="1"/>
  <c r="EB153" i="49" s="1"/>
  <c r="FI80" i="49"/>
  <c r="FI107" i="49" s="1"/>
  <c r="EG76" i="49"/>
  <c r="FK73" i="49"/>
  <c r="CW76" i="49"/>
  <c r="FK76" i="49"/>
  <c r="D29" i="57"/>
  <c r="AU60" i="57" s="1"/>
  <c r="G31" i="57"/>
  <c r="BG62" i="57" s="1"/>
  <c r="BE115" i="57" s="1"/>
  <c r="CO114" i="49"/>
  <c r="CO70" i="49"/>
  <c r="EE113" i="49"/>
  <c r="ED70" i="49"/>
  <c r="CC70" i="49"/>
  <c r="CC114" i="49"/>
  <c r="FI70" i="49"/>
  <c r="FI114" i="49"/>
  <c r="BW113" i="49"/>
  <c r="BV70" i="49"/>
  <c r="CB70" i="49"/>
  <c r="CC113" i="49"/>
  <c r="FC114" i="49"/>
  <c r="FC70" i="49"/>
  <c r="CU114" i="49"/>
  <c r="CU70" i="49"/>
  <c r="DS113" i="49"/>
  <c r="DR70" i="49"/>
  <c r="CH70" i="49"/>
  <c r="CI113" i="49"/>
  <c r="DY70" i="49"/>
  <c r="DY114" i="49"/>
  <c r="DL70" i="49"/>
  <c r="DM113" i="49"/>
  <c r="CT70" i="49"/>
  <c r="CU113" i="49"/>
  <c r="FT70" i="57"/>
  <c r="FU82" i="57"/>
  <c r="FU80" i="57"/>
  <c r="FW73" i="57"/>
  <c r="FW76" i="57"/>
  <c r="FX149" i="57" s="1"/>
  <c r="EW70" i="57"/>
  <c r="EW81" i="57"/>
  <c r="EY74" i="57"/>
  <c r="EZ147" i="57" s="1"/>
  <c r="EY75" i="57"/>
  <c r="EZ148" i="57" s="1"/>
  <c r="EW83" i="57"/>
  <c r="FC80" i="57"/>
  <c r="FC82" i="57"/>
  <c r="CW73" i="57"/>
  <c r="CW76" i="57"/>
  <c r="CX149" i="57" s="1"/>
  <c r="DM70" i="57"/>
  <c r="DO75" i="57"/>
  <c r="DP148" i="57" s="1"/>
  <c r="DO74" i="57"/>
  <c r="DP147" i="57" s="1"/>
  <c r="DM83" i="57"/>
  <c r="DM81" i="57"/>
  <c r="EK70" i="56"/>
  <c r="EM74" i="56"/>
  <c r="EN147" i="56" s="1"/>
  <c r="EM75" i="56"/>
  <c r="EN148" i="56" s="1"/>
  <c r="EK83" i="56"/>
  <c r="EK81" i="56"/>
  <c r="EA75" i="56"/>
  <c r="EB148" i="56" s="1"/>
  <c r="DY70" i="56"/>
  <c r="EA74" i="56"/>
  <c r="EB147" i="56" s="1"/>
  <c r="DY83" i="56"/>
  <c r="DY81" i="56"/>
  <c r="EQ80" i="57"/>
  <c r="EP70" i="57"/>
  <c r="EQ82" i="57"/>
  <c r="DX70" i="57"/>
  <c r="DY82" i="57"/>
  <c r="DY80" i="57"/>
  <c r="FQ73" i="57"/>
  <c r="FQ76" i="57"/>
  <c r="FR149" i="57" s="1"/>
  <c r="DU74" i="57"/>
  <c r="DV147" i="57" s="1"/>
  <c r="DS83" i="57"/>
  <c r="DU75" i="57"/>
  <c r="DV148" i="57" s="1"/>
  <c r="DS81" i="57"/>
  <c r="DS70" i="57"/>
  <c r="FH70" i="57"/>
  <c r="FI82" i="57"/>
  <c r="FI80" i="57"/>
  <c r="FU70" i="57"/>
  <c r="FU83" i="57"/>
  <c r="FU81" i="57"/>
  <c r="FW75" i="57"/>
  <c r="FX148" i="57" s="1"/>
  <c r="FW74" i="57"/>
  <c r="FX147" i="57" s="1"/>
  <c r="FU70" i="56"/>
  <c r="FW75" i="56"/>
  <c r="FX148" i="56" s="1"/>
  <c r="FW74" i="56"/>
  <c r="FU83" i="56"/>
  <c r="FU81" i="56"/>
  <c r="FT70" i="56"/>
  <c r="FU82" i="56"/>
  <c r="FU80" i="56"/>
  <c r="FE73" i="55"/>
  <c r="FF146" i="55" s="1"/>
  <c r="FE76" i="55"/>
  <c r="FF149" i="55" s="1"/>
  <c r="FC70" i="55"/>
  <c r="FE74" i="55"/>
  <c r="FF147" i="55" s="1"/>
  <c r="FC81" i="55"/>
  <c r="FC83" i="55"/>
  <c r="FE75" i="55"/>
  <c r="FK74" i="55"/>
  <c r="FL147" i="55" s="1"/>
  <c r="FI83" i="55"/>
  <c r="FI81" i="55"/>
  <c r="FI70" i="55"/>
  <c r="FK75" i="55"/>
  <c r="FL148" i="55" s="1"/>
  <c r="FN70" i="56"/>
  <c r="FO82" i="56"/>
  <c r="FO80" i="56"/>
  <c r="FW73" i="55"/>
  <c r="FX146" i="55" s="1"/>
  <c r="FW76" i="55"/>
  <c r="FX149" i="55" s="1"/>
  <c r="FQ73" i="55"/>
  <c r="FQ76" i="55"/>
  <c r="FR149" i="55" s="1"/>
  <c r="EQ114" i="49"/>
  <c r="EQ70" i="49"/>
  <c r="DG114" i="49"/>
  <c r="DG70" i="49"/>
  <c r="BQ70" i="49"/>
  <c r="BQ114" i="49"/>
  <c r="DG113" i="49"/>
  <c r="DF70" i="49"/>
  <c r="EW70" i="49"/>
  <c r="EW114" i="49"/>
  <c r="EE70" i="49"/>
  <c r="EE114" i="49"/>
  <c r="EJ70" i="49"/>
  <c r="EK113" i="49"/>
  <c r="FO113" i="49"/>
  <c r="FN70" i="49"/>
  <c r="DM114" i="49"/>
  <c r="DM70" i="49"/>
  <c r="DY113" i="49"/>
  <c r="DX70" i="49"/>
  <c r="EJ70" i="57"/>
  <c r="EK82" i="57"/>
  <c r="EK80" i="57"/>
  <c r="DO76" i="57"/>
  <c r="DP149" i="57" s="1"/>
  <c r="DO73" i="57"/>
  <c r="FC70" i="56"/>
  <c r="FE75" i="56"/>
  <c r="FF148" i="56" s="1"/>
  <c r="FE74" i="56"/>
  <c r="FF147" i="56" s="1"/>
  <c r="FC83" i="56"/>
  <c r="FC81" i="56"/>
  <c r="CZ70" i="57"/>
  <c r="DA82" i="57"/>
  <c r="DA80" i="57"/>
  <c r="EY73" i="57"/>
  <c r="EY76" i="57"/>
  <c r="EZ149" i="57" s="1"/>
  <c r="FK75" i="57"/>
  <c r="FK74" i="57"/>
  <c r="FL147" i="57" s="1"/>
  <c r="FI83" i="57"/>
  <c r="FI81" i="57"/>
  <c r="DY70" i="57"/>
  <c r="EA75" i="57"/>
  <c r="EB148" i="57" s="1"/>
  <c r="EA74" i="57"/>
  <c r="EB147" i="57" s="1"/>
  <c r="DY81" i="57"/>
  <c r="DY83" i="57"/>
  <c r="ED70" i="57"/>
  <c r="EE82" i="57"/>
  <c r="EE80" i="57"/>
  <c r="FI70" i="57"/>
  <c r="FK73" i="57"/>
  <c r="FL146" i="57" s="1"/>
  <c r="FK76" i="57"/>
  <c r="FL149" i="57" s="1"/>
  <c r="DC73" i="57"/>
  <c r="DC76" i="57"/>
  <c r="DD149" i="57" s="1"/>
  <c r="EV70" i="56"/>
  <c r="EW80" i="56"/>
  <c r="EW82" i="56"/>
  <c r="FE73" i="56"/>
  <c r="FE76" i="56"/>
  <c r="FF149" i="56" s="1"/>
  <c r="FQ73" i="56"/>
  <c r="FQ76" i="56"/>
  <c r="FR149" i="56" s="1"/>
  <c r="EG73" i="56"/>
  <c r="EG76" i="56"/>
  <c r="EH149" i="56" s="1"/>
  <c r="ES76" i="56"/>
  <c r="ET149" i="56" s="1"/>
  <c r="ES73" i="56"/>
  <c r="FU70" i="55"/>
  <c r="FW74" i="55"/>
  <c r="FX147" i="55" s="1"/>
  <c r="FU83" i="55"/>
  <c r="FW75" i="55"/>
  <c r="FU81" i="55"/>
  <c r="EP70" i="56"/>
  <c r="EQ82" i="56"/>
  <c r="EQ80" i="56"/>
  <c r="FK76" i="55"/>
  <c r="FL149" i="55" s="1"/>
  <c r="FK73" i="55"/>
  <c r="FN70" i="55"/>
  <c r="CO113" i="49"/>
  <c r="CN70" i="49"/>
  <c r="DS114" i="49"/>
  <c r="DS70" i="49"/>
  <c r="FI113" i="49"/>
  <c r="FH70" i="49"/>
  <c r="EK70" i="49"/>
  <c r="EK114" i="49"/>
  <c r="EW113" i="49"/>
  <c r="EV70" i="49"/>
  <c r="FO114" i="49"/>
  <c r="FO70" i="49"/>
  <c r="FC113" i="49"/>
  <c r="FB70" i="49"/>
  <c r="EG76" i="57"/>
  <c r="EH149" i="57" s="1"/>
  <c r="EG73" i="57"/>
  <c r="FO81" i="57"/>
  <c r="FO70" i="57"/>
  <c r="FQ74" i="57"/>
  <c r="FR147" i="57" s="1"/>
  <c r="FO83" i="57"/>
  <c r="FQ75" i="57"/>
  <c r="FR148" i="57" s="1"/>
  <c r="DL70" i="57"/>
  <c r="DM80" i="57"/>
  <c r="DM82" i="57"/>
  <c r="FC70" i="57"/>
  <c r="FE75" i="57"/>
  <c r="FF148" i="57" s="1"/>
  <c r="FE74" i="57"/>
  <c r="FF147" i="57" s="1"/>
  <c r="FC83" i="57"/>
  <c r="FC81" i="57"/>
  <c r="FB70" i="57"/>
  <c r="EE70" i="56"/>
  <c r="EG74" i="56"/>
  <c r="EH147" i="56" s="1"/>
  <c r="EG75" i="56"/>
  <c r="EH148" i="56" s="1"/>
  <c r="EE83" i="56"/>
  <c r="EE81" i="56"/>
  <c r="EA73" i="57"/>
  <c r="EA76" i="57"/>
  <c r="EB149" i="57" s="1"/>
  <c r="DA70" i="57"/>
  <c r="DA83" i="57"/>
  <c r="DC75" i="57"/>
  <c r="DD148" i="57" s="1"/>
  <c r="DA81" i="57"/>
  <c r="DC74" i="57"/>
  <c r="DD147" i="57" s="1"/>
  <c r="DR70" i="57"/>
  <c r="DS82" i="57"/>
  <c r="DS80" i="57"/>
  <c r="FE76" i="57"/>
  <c r="FF149" i="57" s="1"/>
  <c r="FE73" i="57"/>
  <c r="EM73" i="57"/>
  <c r="EN146" i="57" s="1"/>
  <c r="EM76" i="57"/>
  <c r="DI74" i="57"/>
  <c r="DJ147" i="57" s="1"/>
  <c r="DG70" i="57"/>
  <c r="DI75" i="57"/>
  <c r="DJ148" i="57" s="1"/>
  <c r="DG81" i="57"/>
  <c r="DG83" i="57"/>
  <c r="EQ70" i="56"/>
  <c r="ES74" i="56"/>
  <c r="ET147" i="56" s="1"/>
  <c r="ES75" i="56"/>
  <c r="ET148" i="56" s="1"/>
  <c r="EQ81" i="56"/>
  <c r="EQ83" i="56"/>
  <c r="ED70" i="56"/>
  <c r="EE82" i="56"/>
  <c r="EE80" i="56"/>
  <c r="FH70" i="56"/>
  <c r="FI80" i="56"/>
  <c r="FI82" i="56"/>
  <c r="FK73" i="56"/>
  <c r="FK76" i="56"/>
  <c r="FL149" i="56" s="1"/>
  <c r="EA76" i="56"/>
  <c r="EB149" i="56" s="1"/>
  <c r="EA73" i="56"/>
  <c r="FT70" i="55"/>
  <c r="FU82" i="55"/>
  <c r="FU80" i="55"/>
  <c r="FB70" i="56"/>
  <c r="FH70" i="55"/>
  <c r="FI82" i="55"/>
  <c r="FI80" i="55"/>
  <c r="DA114" i="49"/>
  <c r="DA70" i="49"/>
  <c r="EQ113" i="49"/>
  <c r="EP70" i="49"/>
  <c r="CZ70" i="49"/>
  <c r="DA113" i="49"/>
  <c r="FU114" i="49"/>
  <c r="FU70" i="49"/>
  <c r="BP70" i="49"/>
  <c r="BQ113" i="49"/>
  <c r="FT70" i="49"/>
  <c r="FU113" i="49"/>
  <c r="CI70" i="49"/>
  <c r="CI114" i="49"/>
  <c r="BW114" i="49"/>
  <c r="BW70" i="49"/>
  <c r="CT70" i="57"/>
  <c r="CU82" i="57"/>
  <c r="CU80" i="57"/>
  <c r="DU76" i="57"/>
  <c r="DV149" i="57" s="1"/>
  <c r="DU73" i="57"/>
  <c r="FI70" i="56"/>
  <c r="FK74" i="56"/>
  <c r="FL147" i="56" s="1"/>
  <c r="FK75" i="56"/>
  <c r="FL148" i="56" s="1"/>
  <c r="FI81" i="56"/>
  <c r="FI83" i="56"/>
  <c r="EW70" i="56"/>
  <c r="EY75" i="56"/>
  <c r="EZ148" i="56" s="1"/>
  <c r="EW83" i="56"/>
  <c r="EW81" i="56"/>
  <c r="EY74" i="56"/>
  <c r="FN70" i="57"/>
  <c r="FO82" i="57"/>
  <c r="FO80" i="57"/>
  <c r="DI73" i="57"/>
  <c r="DI76" i="57"/>
  <c r="DJ149" i="57" s="1"/>
  <c r="ES75" i="57"/>
  <c r="ET148" i="57" s="1"/>
  <c r="ES74" i="57"/>
  <c r="ET147" i="57" s="1"/>
  <c r="EQ70" i="57"/>
  <c r="EQ83" i="57"/>
  <c r="EQ81" i="57"/>
  <c r="EV70" i="57"/>
  <c r="EW80" i="57"/>
  <c r="EW82" i="57"/>
  <c r="EE70" i="57"/>
  <c r="EG75" i="57"/>
  <c r="EH148" i="57" s="1"/>
  <c r="EE83" i="57"/>
  <c r="EG74" i="57"/>
  <c r="EH147" i="57" s="1"/>
  <c r="EE81" i="57"/>
  <c r="EM74" i="57"/>
  <c r="EN147" i="57" s="1"/>
  <c r="EK70" i="57"/>
  <c r="EM75" i="57"/>
  <c r="EN148" i="57" s="1"/>
  <c r="EK83" i="57"/>
  <c r="EK81" i="57"/>
  <c r="FO70" i="56"/>
  <c r="FQ75" i="56"/>
  <c r="FR148" i="56" s="1"/>
  <c r="FQ74" i="56"/>
  <c r="FR147" i="56" s="1"/>
  <c r="FO83" i="56"/>
  <c r="FO81" i="56"/>
  <c r="DF70" i="57"/>
  <c r="DG80" i="57"/>
  <c r="DG82" i="57"/>
  <c r="ES76" i="57"/>
  <c r="ET149" i="57" s="1"/>
  <c r="ES73" i="57"/>
  <c r="CU81" i="57"/>
  <c r="CW75" i="57"/>
  <c r="CX148" i="57" s="1"/>
  <c r="CU70" i="57"/>
  <c r="CW74" i="57"/>
  <c r="CX147" i="57" s="1"/>
  <c r="CU83" i="57"/>
  <c r="FW73" i="56"/>
  <c r="FX146" i="56" s="1"/>
  <c r="FW76" i="56"/>
  <c r="FX149" i="56" s="1"/>
  <c r="DX70" i="56"/>
  <c r="DY82" i="56"/>
  <c r="DY80" i="56"/>
  <c r="EY73" i="56"/>
  <c r="EZ146" i="56" s="1"/>
  <c r="EY76" i="56"/>
  <c r="EZ149" i="56" s="1"/>
  <c r="FO82" i="55"/>
  <c r="FO80" i="55"/>
  <c r="EJ70" i="56"/>
  <c r="EK82" i="56"/>
  <c r="EK80" i="56"/>
  <c r="FB70" i="55"/>
  <c r="FC80" i="55"/>
  <c r="FC82" i="55"/>
  <c r="FC80" i="56"/>
  <c r="FC82" i="56"/>
  <c r="EM76" i="56"/>
  <c r="EN149" i="56" s="1"/>
  <c r="EM73" i="56"/>
  <c r="FO70" i="55"/>
  <c r="FQ75" i="55"/>
  <c r="FR148" i="55" s="1"/>
  <c r="FO83" i="55"/>
  <c r="FO81" i="55"/>
  <c r="FQ74" i="55"/>
  <c r="FR147" i="55" s="1"/>
  <c r="BJ70" i="52"/>
  <c r="W24" i="53"/>
  <c r="X24" i="53" s="1"/>
  <c r="D25" i="53" s="1"/>
  <c r="W60" i="53" s="1"/>
  <c r="BE70" i="51"/>
  <c r="AB30" i="53"/>
  <c r="AC30" i="53" s="1"/>
  <c r="E31" i="53" s="1"/>
  <c r="BG63" i="53" s="1"/>
  <c r="W22" i="53"/>
  <c r="X22" i="53" s="1"/>
  <c r="D23" i="53" s="1"/>
  <c r="K60" i="53" s="1"/>
  <c r="W26" i="53"/>
  <c r="X26" i="53" s="1"/>
  <c r="D27" i="53" s="1"/>
  <c r="AI60" i="53" s="1"/>
  <c r="W28" i="53"/>
  <c r="X28" i="53" s="1"/>
  <c r="D29" i="53" s="1"/>
  <c r="AU60" i="53" s="1"/>
  <c r="BM73" i="52"/>
  <c r="BN146" i="52" s="1"/>
  <c r="GH84" i="36"/>
  <c r="K11" i="49"/>
  <c r="P15" i="49" s="1"/>
  <c r="K11" i="51"/>
  <c r="P15" i="51" s="1"/>
  <c r="K11" i="56"/>
  <c r="P15" i="56" s="1"/>
  <c r="K11" i="54"/>
  <c r="P15" i="54" s="1"/>
  <c r="K11" i="53"/>
  <c r="P15" i="53" s="1"/>
  <c r="K11" i="57"/>
  <c r="P15" i="57" s="1"/>
  <c r="K11" i="55"/>
  <c r="P15" i="55" s="1"/>
  <c r="K11" i="52"/>
  <c r="P15" i="52" s="1"/>
  <c r="K11" i="50"/>
  <c r="P15" i="50" s="1"/>
  <c r="BK135" i="49"/>
  <c r="AL26" i="56"/>
  <c r="G27" i="56" s="1"/>
  <c r="AI62" i="56" s="1"/>
  <c r="AG115" i="56" s="1"/>
  <c r="AL30" i="56"/>
  <c r="G31" i="56" s="1"/>
  <c r="BG62" i="56" s="1"/>
  <c r="BE115" i="56" s="1"/>
  <c r="AL29" i="56"/>
  <c r="G30" i="56" s="1"/>
  <c r="BA62" i="56" s="1"/>
  <c r="AY115" i="56" s="1"/>
  <c r="W24" i="56"/>
  <c r="D25" i="56" s="1"/>
  <c r="W60" i="56" s="1"/>
  <c r="U112" i="56" s="1"/>
  <c r="AY324" i="36"/>
  <c r="AY320" i="36"/>
  <c r="AZ84" i="36"/>
  <c r="FP84" i="53"/>
  <c r="FP85" i="53" s="1"/>
  <c r="FP86" i="53" s="1"/>
  <c r="FP88" i="53" s="1"/>
  <c r="FR158" i="53" s="1"/>
  <c r="FI115" i="56"/>
  <c r="EW114" i="56"/>
  <c r="EQ113" i="56"/>
  <c r="EE112" i="56"/>
  <c r="FO115" i="56"/>
  <c r="FU112" i="56"/>
  <c r="EE113" i="56"/>
  <c r="FC115" i="56"/>
  <c r="EK115" i="56"/>
  <c r="EK114" i="56"/>
  <c r="FO112" i="56"/>
  <c r="FU113" i="56"/>
  <c r="FC114" i="56"/>
  <c r="EW112" i="56"/>
  <c r="FO114" i="56"/>
  <c r="FU114" i="56"/>
  <c r="DY114" i="56"/>
  <c r="FC112" i="56"/>
  <c r="EW113" i="56"/>
  <c r="EE114" i="56"/>
  <c r="DY112" i="56"/>
  <c r="EE115" i="56"/>
  <c r="FU115" i="56"/>
  <c r="FI114" i="56"/>
  <c r="FO113" i="56"/>
  <c r="EQ112" i="56"/>
  <c r="DY113" i="56"/>
  <c r="FC113" i="56"/>
  <c r="EK113" i="56"/>
  <c r="EQ114" i="56"/>
  <c r="FI113" i="56"/>
  <c r="DY115" i="56"/>
  <c r="EK112" i="56"/>
  <c r="FI112" i="56"/>
  <c r="EW115" i="56"/>
  <c r="EQ115" i="56"/>
  <c r="FU113" i="57"/>
  <c r="FO115" i="57"/>
  <c r="DS115" i="57"/>
  <c r="FC114" i="57"/>
  <c r="DG114" i="57"/>
  <c r="DG113" i="57"/>
  <c r="EK112" i="57"/>
  <c r="FI113" i="57"/>
  <c r="DM115" i="57"/>
  <c r="FO112" i="57"/>
  <c r="EK114" i="57"/>
  <c r="FU115" i="57"/>
  <c r="EQ112" i="57"/>
  <c r="DY115" i="57"/>
  <c r="DY113" i="57"/>
  <c r="EE114" i="57"/>
  <c r="FI112" i="57"/>
  <c r="DA114" i="57"/>
  <c r="FC112" i="57"/>
  <c r="FU114" i="57"/>
  <c r="EE115" i="57"/>
  <c r="DS114" i="57"/>
  <c r="EE113" i="57"/>
  <c r="DA112" i="57"/>
  <c r="FI115" i="57"/>
  <c r="DS113" i="57"/>
  <c r="DG112" i="57"/>
  <c r="EE112" i="57"/>
  <c r="CU112" i="57"/>
  <c r="FO113" i="57"/>
  <c r="EW113" i="57"/>
  <c r="FC115" i="57"/>
  <c r="DG115" i="57"/>
  <c r="EQ114" i="57"/>
  <c r="CU114" i="57"/>
  <c r="FU112" i="57"/>
  <c r="DY112" i="57"/>
  <c r="EK113" i="57"/>
  <c r="EW114" i="57"/>
  <c r="DS112" i="57"/>
  <c r="EQ113" i="57"/>
  <c r="FI114" i="57"/>
  <c r="EK115" i="57"/>
  <c r="DM114" i="57"/>
  <c r="EQ115" i="57"/>
  <c r="CU115" i="57"/>
  <c r="FC113" i="57"/>
  <c r="DM112" i="57"/>
  <c r="DM113" i="57"/>
  <c r="EW115" i="57"/>
  <c r="CU113" i="57"/>
  <c r="DY114" i="57"/>
  <c r="DA113" i="57"/>
  <c r="FO114" i="57"/>
  <c r="EW112" i="57"/>
  <c r="DA115" i="57"/>
  <c r="FC115" i="55"/>
  <c r="FU112" i="55"/>
  <c r="FI114" i="55"/>
  <c r="FU113" i="55"/>
  <c r="FC113" i="55"/>
  <c r="FO114" i="55"/>
  <c r="FI112" i="55"/>
  <c r="FO113" i="55"/>
  <c r="FI113" i="55"/>
  <c r="FU115" i="55"/>
  <c r="FC114" i="55"/>
  <c r="FO115" i="55"/>
  <c r="FO112" i="55"/>
  <c r="FI115" i="55"/>
  <c r="FU114" i="55"/>
  <c r="FC112" i="55"/>
  <c r="AG24" i="53"/>
  <c r="AH24" i="53" s="1"/>
  <c r="F25" i="53" s="1"/>
  <c r="W61" i="53" s="1"/>
  <c r="W31" i="53"/>
  <c r="X31" i="53" s="1"/>
  <c r="D32" i="53" s="1"/>
  <c r="BM60" i="53" s="1"/>
  <c r="AB22" i="53"/>
  <c r="AC22" i="53" s="1"/>
  <c r="E23" i="53" s="1"/>
  <c r="K63" i="53" s="1"/>
  <c r="CV84" i="53"/>
  <c r="CV85" i="53" s="1"/>
  <c r="CV86" i="53" s="1"/>
  <c r="CV88" i="53" s="1"/>
  <c r="CX158" i="53" s="1"/>
  <c r="AL29" i="53"/>
  <c r="AM29" i="53" s="1"/>
  <c r="G30" i="53" s="1"/>
  <c r="BA62" i="53" s="1"/>
  <c r="DD158" i="53"/>
  <c r="W31" i="54"/>
  <c r="D32" i="54" s="1"/>
  <c r="BM60" i="54" s="1"/>
  <c r="BK112" i="54" s="1"/>
  <c r="AG33" i="54"/>
  <c r="F34" i="54" s="1"/>
  <c r="BY61" i="54" s="1"/>
  <c r="AB48" i="54"/>
  <c r="E49" i="54" s="1"/>
  <c r="FK63" i="54" s="1"/>
  <c r="AL51" i="54"/>
  <c r="AL38" i="54"/>
  <c r="G39" i="54" s="1"/>
  <c r="DC62" i="54" s="1"/>
  <c r="DA115" i="54" s="1"/>
  <c r="AG35" i="54"/>
  <c r="F36" i="54" s="1"/>
  <c r="CK61" i="54" s="1"/>
  <c r="W42" i="54"/>
  <c r="D43" i="54" s="1"/>
  <c r="EA60" i="54" s="1"/>
  <c r="AG37" i="54"/>
  <c r="F38" i="54" s="1"/>
  <c r="CW61" i="54" s="1"/>
  <c r="AG44" i="54"/>
  <c r="F45" i="54" s="1"/>
  <c r="EM61" i="54" s="1"/>
  <c r="AL48" i="54"/>
  <c r="G49" i="54" s="1"/>
  <c r="FK62" i="54" s="1"/>
  <c r="FI115" i="54" s="1"/>
  <c r="AL44" i="54"/>
  <c r="G45" i="54" s="1"/>
  <c r="EM62" i="54" s="1"/>
  <c r="EK115" i="54" s="1"/>
  <c r="W48" i="54"/>
  <c r="D49" i="54" s="1"/>
  <c r="FK60" i="54" s="1"/>
  <c r="W51" i="54"/>
  <c r="AB42" i="54"/>
  <c r="E43" i="54" s="1"/>
  <c r="EA63" i="54" s="1"/>
  <c r="AB38" i="54"/>
  <c r="E39" i="54" s="1"/>
  <c r="DC63" i="54" s="1"/>
  <c r="AB34" i="54"/>
  <c r="E35" i="54" s="1"/>
  <c r="CE63" i="54" s="1"/>
  <c r="W49" i="54"/>
  <c r="D50" i="54" s="1"/>
  <c r="FQ60" i="54" s="1"/>
  <c r="AG42" i="54"/>
  <c r="F43" i="54" s="1"/>
  <c r="EA61" i="54" s="1"/>
  <c r="AG38" i="54"/>
  <c r="F39" i="54" s="1"/>
  <c r="DC61" i="54" s="1"/>
  <c r="AG34" i="54"/>
  <c r="F35" i="54" s="1"/>
  <c r="CE61" i="54" s="1"/>
  <c r="W32" i="54"/>
  <c r="D33" i="54" s="1"/>
  <c r="BS60" i="54" s="1"/>
  <c r="AL36" i="54"/>
  <c r="G37" i="54" s="1"/>
  <c r="CQ62" i="54" s="1"/>
  <c r="CO115" i="54" s="1"/>
  <c r="AB41" i="54"/>
  <c r="E42" i="54" s="1"/>
  <c r="DU63" i="54" s="1"/>
  <c r="AG48" i="54"/>
  <c r="F49" i="54" s="1"/>
  <c r="FK61" i="54" s="1"/>
  <c r="AL32" i="54"/>
  <c r="G33" i="54" s="1"/>
  <c r="BS62" i="54" s="1"/>
  <c r="BQ115" i="54" s="1"/>
  <c r="AB43" i="54"/>
  <c r="E44" i="54" s="1"/>
  <c r="EG63" i="54" s="1"/>
  <c r="AB50" i="54"/>
  <c r="E51" i="54" s="1"/>
  <c r="FW63" i="54" s="1"/>
  <c r="W44" i="54"/>
  <c r="D45" i="54" s="1"/>
  <c r="EM60" i="54" s="1"/>
  <c r="AG43" i="54"/>
  <c r="F44" i="54" s="1"/>
  <c r="EG61" i="54" s="1"/>
  <c r="W45" i="54"/>
  <c r="D46" i="54" s="1"/>
  <c r="ES60" i="54" s="1"/>
  <c r="AB51" i="54"/>
  <c r="AB47" i="54"/>
  <c r="E48" i="54" s="1"/>
  <c r="FE63" i="54" s="1"/>
  <c r="AG51" i="54"/>
  <c r="AG47" i="54"/>
  <c r="F48" i="54" s="1"/>
  <c r="FE61" i="54" s="1"/>
  <c r="AL49" i="54"/>
  <c r="G50" i="54" s="1"/>
  <c r="FQ62" i="54" s="1"/>
  <c r="FO115" i="54" s="1"/>
  <c r="AL41" i="54"/>
  <c r="G42" i="54" s="1"/>
  <c r="DU62" i="54" s="1"/>
  <c r="DS115" i="54" s="1"/>
  <c r="AL37" i="54"/>
  <c r="G38" i="54" s="1"/>
  <c r="CW62" i="54" s="1"/>
  <c r="CU115" i="54" s="1"/>
  <c r="AL33" i="54"/>
  <c r="G34" i="54" s="1"/>
  <c r="BY62" i="54" s="1"/>
  <c r="BW115" i="54" s="1"/>
  <c r="AL47" i="54"/>
  <c r="G48" i="54" s="1"/>
  <c r="FE62" i="54" s="1"/>
  <c r="FC115" i="54" s="1"/>
  <c r="W41" i="54"/>
  <c r="D42" i="54" s="1"/>
  <c r="DU60" i="54" s="1"/>
  <c r="W37" i="54"/>
  <c r="D38" i="54" s="1"/>
  <c r="CW60" i="54" s="1"/>
  <c r="W33" i="54"/>
  <c r="D34" i="54" s="1"/>
  <c r="BY60" i="54" s="1"/>
  <c r="W38" i="54"/>
  <c r="D39" i="54" s="1"/>
  <c r="DC60" i="54" s="1"/>
  <c r="AB39" i="54"/>
  <c r="E40" i="54" s="1"/>
  <c r="DI63" i="54" s="1"/>
  <c r="AB49" i="54"/>
  <c r="E50" i="54" s="1"/>
  <c r="FQ63" i="54" s="1"/>
  <c r="AG45" i="54"/>
  <c r="F46" i="54" s="1"/>
  <c r="ES61" i="54" s="1"/>
  <c r="AL39" i="54"/>
  <c r="G40" i="54" s="1"/>
  <c r="DI62" i="54" s="1"/>
  <c r="AG50" i="54"/>
  <c r="F51" i="54" s="1"/>
  <c r="FW61" i="54" s="1"/>
  <c r="W35" i="54"/>
  <c r="D36" i="54" s="1"/>
  <c r="CK60" i="54" s="1"/>
  <c r="W40" i="54"/>
  <c r="D41" i="54" s="1"/>
  <c r="DO60" i="54" s="1"/>
  <c r="AB35" i="54"/>
  <c r="E36" i="54" s="1"/>
  <c r="CK63" i="54" s="1"/>
  <c r="AL45" i="54"/>
  <c r="G46" i="54" s="1"/>
  <c r="ES62" i="54" s="1"/>
  <c r="EQ115" i="54" s="1"/>
  <c r="AL34" i="54"/>
  <c r="G35" i="54" s="1"/>
  <c r="CE62" i="54" s="1"/>
  <c r="AL42" i="54"/>
  <c r="G43" i="54" s="1"/>
  <c r="EA62" i="54" s="1"/>
  <c r="AL50" i="54"/>
  <c r="G51" i="54" s="1"/>
  <c r="FW62" i="54" s="1"/>
  <c r="FU115" i="54" s="1"/>
  <c r="AL46" i="54"/>
  <c r="G47" i="54" s="1"/>
  <c r="EY62" i="54" s="1"/>
  <c r="EW115" i="54" s="1"/>
  <c r="W50" i="54"/>
  <c r="D51" i="54" s="1"/>
  <c r="FW60" i="54" s="1"/>
  <c r="W46" i="54"/>
  <c r="D47" i="54" s="1"/>
  <c r="EY60" i="54" s="1"/>
  <c r="AB46" i="54"/>
  <c r="E47" i="54" s="1"/>
  <c r="EY63" i="54" s="1"/>
  <c r="AB40" i="54"/>
  <c r="E41" i="54" s="1"/>
  <c r="DO63" i="54" s="1"/>
  <c r="AB36" i="54"/>
  <c r="E37" i="54" s="1"/>
  <c r="CQ63" i="54" s="1"/>
  <c r="AB32" i="54"/>
  <c r="E33" i="54" s="1"/>
  <c r="BS63" i="54" s="1"/>
  <c r="AB44" i="54"/>
  <c r="E45" i="54" s="1"/>
  <c r="EM63" i="54" s="1"/>
  <c r="AG40" i="54"/>
  <c r="F41" i="54" s="1"/>
  <c r="DO61" i="54" s="1"/>
  <c r="AG36" i="54"/>
  <c r="F37" i="54" s="1"/>
  <c r="CQ61" i="54" s="1"/>
  <c r="AG32" i="54"/>
  <c r="F33" i="54" s="1"/>
  <c r="BS61" i="54" s="1"/>
  <c r="AG39" i="54"/>
  <c r="F40" i="54" s="1"/>
  <c r="DI61" i="54" s="1"/>
  <c r="AG46" i="54"/>
  <c r="F47" i="54" s="1"/>
  <c r="EY61" i="54" s="1"/>
  <c r="AG41" i="54"/>
  <c r="F42" i="54" s="1"/>
  <c r="DU61" i="54" s="1"/>
  <c r="W34" i="54"/>
  <c r="D35" i="54" s="1"/>
  <c r="CE60" i="54" s="1"/>
  <c r="AB37" i="54"/>
  <c r="E38" i="54" s="1"/>
  <c r="CW63" i="54" s="1"/>
  <c r="AL40" i="54"/>
  <c r="G41" i="54" s="1"/>
  <c r="DO62" i="54" s="1"/>
  <c r="DM115" i="54" s="1"/>
  <c r="W47" i="54"/>
  <c r="D48" i="54" s="1"/>
  <c r="FE60" i="54" s="1"/>
  <c r="W36" i="54"/>
  <c r="D37" i="54" s="1"/>
  <c r="CQ60" i="54" s="1"/>
  <c r="AB45" i="54"/>
  <c r="E46" i="54" s="1"/>
  <c r="ES63" i="54" s="1"/>
  <c r="AG49" i="54"/>
  <c r="F50" i="54" s="1"/>
  <c r="FQ61" i="54" s="1"/>
  <c r="AL43" i="54"/>
  <c r="G44" i="54" s="1"/>
  <c r="EG62" i="54" s="1"/>
  <c r="EE115" i="54" s="1"/>
  <c r="AL35" i="54"/>
  <c r="G36" i="54" s="1"/>
  <c r="CK62" i="54" s="1"/>
  <c r="CI115" i="54" s="1"/>
  <c r="W43" i="54"/>
  <c r="D44" i="54" s="1"/>
  <c r="EG60" i="54" s="1"/>
  <c r="W39" i="54"/>
  <c r="D40" i="54" s="1"/>
  <c r="DI60" i="54" s="1"/>
  <c r="AB33" i="54"/>
  <c r="E34" i="54" s="1"/>
  <c r="BY63" i="54" s="1"/>
  <c r="AG27" i="54"/>
  <c r="F28" i="54" s="1"/>
  <c r="AO61" i="54" s="1"/>
  <c r="AM114" i="54" s="1"/>
  <c r="AL22" i="54"/>
  <c r="G23" i="54" s="1"/>
  <c r="K62" i="54" s="1"/>
  <c r="I115" i="54" s="1"/>
  <c r="AG30" i="54"/>
  <c r="F31" i="54" s="1"/>
  <c r="BG61" i="54" s="1"/>
  <c r="BE114" i="54" s="1"/>
  <c r="AG29" i="54"/>
  <c r="F30" i="54" s="1"/>
  <c r="BA61" i="54" s="1"/>
  <c r="AY114" i="54" s="1"/>
  <c r="W30" i="54"/>
  <c r="D31" i="54" s="1"/>
  <c r="BG60" i="54" s="1"/>
  <c r="BE112" i="54" s="1"/>
  <c r="W27" i="54"/>
  <c r="D28" i="54" s="1"/>
  <c r="AO60" i="54" s="1"/>
  <c r="AG30" i="55"/>
  <c r="F31" i="55" s="1"/>
  <c r="BG61" i="55" s="1"/>
  <c r="BE114" i="55" s="1"/>
  <c r="AB33" i="55"/>
  <c r="E34" i="55" s="1"/>
  <c r="BY63" i="55" s="1"/>
  <c r="AL32" i="55"/>
  <c r="G33" i="55" s="1"/>
  <c r="BS62" i="55" s="1"/>
  <c r="BQ115" i="55" s="1"/>
  <c r="AB45" i="55"/>
  <c r="E46" i="55" s="1"/>
  <c r="ES63" i="55" s="1"/>
  <c r="AL38" i="55"/>
  <c r="G39" i="55" s="1"/>
  <c r="DC62" i="55" s="1"/>
  <c r="DA115" i="55" s="1"/>
  <c r="W32" i="55"/>
  <c r="D33" i="55" s="1"/>
  <c r="BS60" i="55" s="1"/>
  <c r="AG33" i="55"/>
  <c r="F34" i="55" s="1"/>
  <c r="BY61" i="55" s="1"/>
  <c r="W40" i="55"/>
  <c r="D41" i="55" s="1"/>
  <c r="DO60" i="55" s="1"/>
  <c r="AG41" i="55"/>
  <c r="F42" i="55" s="1"/>
  <c r="DU61" i="55" s="1"/>
  <c r="W33" i="55"/>
  <c r="D34" i="55" s="1"/>
  <c r="BY60" i="55" s="1"/>
  <c r="AG34" i="55"/>
  <c r="F35" i="55" s="1"/>
  <c r="CE61" i="55" s="1"/>
  <c r="W41" i="55"/>
  <c r="D42" i="55" s="1"/>
  <c r="DU60" i="55" s="1"/>
  <c r="AG42" i="55"/>
  <c r="F43" i="55" s="1"/>
  <c r="EA61" i="55" s="1"/>
  <c r="AL35" i="55"/>
  <c r="G36" i="55" s="1"/>
  <c r="CK62" i="55" s="1"/>
  <c r="AB36" i="55"/>
  <c r="E37" i="55" s="1"/>
  <c r="CQ63" i="55" s="1"/>
  <c r="AL43" i="55"/>
  <c r="G44" i="55" s="1"/>
  <c r="EG62" i="55" s="1"/>
  <c r="EE115" i="55" s="1"/>
  <c r="AB44" i="55"/>
  <c r="E45" i="55" s="1"/>
  <c r="EM63" i="55" s="1"/>
  <c r="AL34" i="55"/>
  <c r="G35" i="55" s="1"/>
  <c r="CE62" i="55" s="1"/>
  <c r="CC115" i="55" s="1"/>
  <c r="AB43" i="55"/>
  <c r="E44" i="55" s="1"/>
  <c r="EG63" i="55" s="1"/>
  <c r="AL36" i="55"/>
  <c r="G37" i="55" s="1"/>
  <c r="CQ62" i="55" s="1"/>
  <c r="CO115" i="55" s="1"/>
  <c r="AB39" i="55"/>
  <c r="E40" i="55" s="1"/>
  <c r="DI63" i="55" s="1"/>
  <c r="W34" i="55"/>
  <c r="D35" i="55" s="1"/>
  <c r="CE60" i="55" s="1"/>
  <c r="AG35" i="55"/>
  <c r="F36" i="55" s="1"/>
  <c r="CK61" i="55" s="1"/>
  <c r="W42" i="55"/>
  <c r="D43" i="55" s="1"/>
  <c r="EA60" i="55" s="1"/>
  <c r="AG43" i="55"/>
  <c r="F44" i="55" s="1"/>
  <c r="EG61" i="55" s="1"/>
  <c r="W35" i="55"/>
  <c r="D36" i="55" s="1"/>
  <c r="CK60" i="55" s="1"/>
  <c r="AG36" i="55"/>
  <c r="F37" i="55" s="1"/>
  <c r="CQ61" i="55" s="1"/>
  <c r="W43" i="55"/>
  <c r="D44" i="55" s="1"/>
  <c r="EG60" i="55" s="1"/>
  <c r="AG44" i="55"/>
  <c r="F45" i="55" s="1"/>
  <c r="EM61" i="55" s="1"/>
  <c r="AL37" i="55"/>
  <c r="G38" i="55" s="1"/>
  <c r="CW62" i="55" s="1"/>
  <c r="CU115" i="55" s="1"/>
  <c r="AB38" i="55"/>
  <c r="E39" i="55" s="1"/>
  <c r="DC63" i="55" s="1"/>
  <c r="AL45" i="55"/>
  <c r="G46" i="55" s="1"/>
  <c r="ES62" i="55" s="1"/>
  <c r="EQ115" i="55" s="1"/>
  <c r="AB46" i="55"/>
  <c r="E47" i="55" s="1"/>
  <c r="EY63" i="55" s="1"/>
  <c r="AB35" i="55"/>
  <c r="E36" i="55" s="1"/>
  <c r="CK63" i="55" s="1"/>
  <c r="W38" i="55"/>
  <c r="D39" i="55" s="1"/>
  <c r="DC60" i="55" s="1"/>
  <c r="AG39" i="55"/>
  <c r="F40" i="55" s="1"/>
  <c r="DI61" i="55" s="1"/>
  <c r="W46" i="55"/>
  <c r="D47" i="55" s="1"/>
  <c r="EY60" i="55" s="1"/>
  <c r="AB34" i="55"/>
  <c r="E35" i="55" s="1"/>
  <c r="CE63" i="55" s="1"/>
  <c r="AB42" i="55"/>
  <c r="E43" i="55" s="1"/>
  <c r="EA63" i="55" s="1"/>
  <c r="AB37" i="55"/>
  <c r="E38" i="55" s="1"/>
  <c r="CW63" i="55" s="1"/>
  <c r="AL46" i="55"/>
  <c r="G47" i="55" s="1"/>
  <c r="EY62" i="55" s="1"/>
  <c r="EW115" i="55" s="1"/>
  <c r="AL40" i="55"/>
  <c r="G41" i="55" s="1"/>
  <c r="DO62" i="55" s="1"/>
  <c r="DM115" i="55" s="1"/>
  <c r="W36" i="55"/>
  <c r="D37" i="55" s="1"/>
  <c r="CQ60" i="55" s="1"/>
  <c r="AG37" i="55"/>
  <c r="F38" i="55" s="1"/>
  <c r="CW61" i="55" s="1"/>
  <c r="W44" i="55"/>
  <c r="D45" i="55" s="1"/>
  <c r="EM60" i="55" s="1"/>
  <c r="AG45" i="55"/>
  <c r="F46" i="55" s="1"/>
  <c r="ES61" i="55" s="1"/>
  <c r="W37" i="55"/>
  <c r="D38" i="55" s="1"/>
  <c r="CW60" i="55" s="1"/>
  <c r="AG38" i="55"/>
  <c r="F39" i="55" s="1"/>
  <c r="DC61" i="55" s="1"/>
  <c r="W45" i="55"/>
  <c r="D46" i="55" s="1"/>
  <c r="ES60" i="55" s="1"/>
  <c r="AG46" i="55"/>
  <c r="F47" i="55" s="1"/>
  <c r="EY61" i="55" s="1"/>
  <c r="AB32" i="55"/>
  <c r="E33" i="55" s="1"/>
  <c r="BS63" i="55" s="1"/>
  <c r="AL39" i="55"/>
  <c r="G40" i="55" s="1"/>
  <c r="DI62" i="55" s="1"/>
  <c r="DG115" i="55" s="1"/>
  <c r="AB40" i="55"/>
  <c r="E41" i="55" s="1"/>
  <c r="DO63" i="55" s="1"/>
  <c r="AL42" i="55"/>
  <c r="G43" i="55" s="1"/>
  <c r="EA62" i="55" s="1"/>
  <c r="DY115" i="55" s="1"/>
  <c r="AL44" i="55"/>
  <c r="G45" i="55" s="1"/>
  <c r="EM62" i="55" s="1"/>
  <c r="EK115" i="55" s="1"/>
  <c r="AB41" i="55"/>
  <c r="E42" i="55" s="1"/>
  <c r="DU63" i="55" s="1"/>
  <c r="AG32" i="55"/>
  <c r="F33" i="55" s="1"/>
  <c r="BS61" i="55" s="1"/>
  <c r="W39" i="55"/>
  <c r="D40" i="55" s="1"/>
  <c r="DI60" i="55" s="1"/>
  <c r="AG40" i="55"/>
  <c r="F41" i="55" s="1"/>
  <c r="DO61" i="55" s="1"/>
  <c r="AL33" i="55"/>
  <c r="G34" i="55" s="1"/>
  <c r="BY62" i="55" s="1"/>
  <c r="BW115" i="55" s="1"/>
  <c r="AL41" i="55"/>
  <c r="G42" i="55" s="1"/>
  <c r="DU62" i="55" s="1"/>
  <c r="DS115" i="55" s="1"/>
  <c r="AL26" i="55"/>
  <c r="G27" i="55" s="1"/>
  <c r="AI62" i="55" s="1"/>
  <c r="AG115" i="55" s="1"/>
  <c r="W27" i="55"/>
  <c r="D28" i="55" s="1"/>
  <c r="AO60" i="55" s="1"/>
  <c r="AM112" i="55" s="1"/>
  <c r="AB25" i="55"/>
  <c r="E26" i="55" s="1"/>
  <c r="AC63" i="55" s="1"/>
  <c r="AG22" i="55"/>
  <c r="F23" i="55" s="1"/>
  <c r="K61" i="55" s="1"/>
  <c r="AG29" i="56"/>
  <c r="F30" i="56" s="1"/>
  <c r="BA61" i="56" s="1"/>
  <c r="AG27" i="56"/>
  <c r="F28" i="56" s="1"/>
  <c r="AO61" i="56" s="1"/>
  <c r="AM114" i="56" s="1"/>
  <c r="AG39" i="56"/>
  <c r="F40" i="56" s="1"/>
  <c r="DI61" i="56" s="1"/>
  <c r="AG41" i="56"/>
  <c r="F42" i="56" s="1"/>
  <c r="DU61" i="56" s="1"/>
  <c r="AB40" i="56"/>
  <c r="E41" i="56" s="1"/>
  <c r="DO63" i="56" s="1"/>
  <c r="AB36" i="56"/>
  <c r="E37" i="56" s="1"/>
  <c r="CQ63" i="56" s="1"/>
  <c r="AB32" i="56"/>
  <c r="E33" i="56" s="1"/>
  <c r="BS63" i="56" s="1"/>
  <c r="AB39" i="56"/>
  <c r="E40" i="56" s="1"/>
  <c r="DI63" i="56" s="1"/>
  <c r="AL34" i="56"/>
  <c r="G35" i="56" s="1"/>
  <c r="CE62" i="56" s="1"/>
  <c r="CC115" i="56" s="1"/>
  <c r="W39" i="56"/>
  <c r="D40" i="56" s="1"/>
  <c r="DI60" i="56" s="1"/>
  <c r="W35" i="56"/>
  <c r="D36" i="56" s="1"/>
  <c r="CK60" i="56" s="1"/>
  <c r="AB41" i="56"/>
  <c r="E42" i="56" s="1"/>
  <c r="DU63" i="56" s="1"/>
  <c r="AG33" i="56"/>
  <c r="F34" i="56" s="1"/>
  <c r="BY61" i="56" s="1"/>
  <c r="AL32" i="56"/>
  <c r="G33" i="56" s="1"/>
  <c r="BS62" i="56" s="1"/>
  <c r="BQ115" i="56" s="1"/>
  <c r="W34" i="56"/>
  <c r="D35" i="56" s="1"/>
  <c r="CE60" i="56" s="1"/>
  <c r="AL39" i="56"/>
  <c r="G40" i="56" s="1"/>
  <c r="DI62" i="56" s="1"/>
  <c r="DG115" i="56" s="1"/>
  <c r="AL35" i="56"/>
  <c r="G36" i="56" s="1"/>
  <c r="CK62" i="56" s="1"/>
  <c r="CI115" i="56" s="1"/>
  <c r="AL38" i="56"/>
  <c r="G39" i="56" s="1"/>
  <c r="DC62" i="56" s="1"/>
  <c r="DA115" i="56" s="1"/>
  <c r="AG38" i="56"/>
  <c r="F39" i="56" s="1"/>
  <c r="DC61" i="56" s="1"/>
  <c r="AG34" i="56"/>
  <c r="F35" i="56" s="1"/>
  <c r="CE61" i="56" s="1"/>
  <c r="AL36" i="56"/>
  <c r="G37" i="56" s="1"/>
  <c r="CQ62" i="56" s="1"/>
  <c r="CO115" i="56" s="1"/>
  <c r="AG35" i="56"/>
  <c r="F36" i="56" s="1"/>
  <c r="CK61" i="56" s="1"/>
  <c r="AG37" i="56"/>
  <c r="F38" i="56" s="1"/>
  <c r="CW61" i="56" s="1"/>
  <c r="W40" i="56"/>
  <c r="D41" i="56" s="1"/>
  <c r="DO60" i="56" s="1"/>
  <c r="W38" i="56"/>
  <c r="D39" i="56" s="1"/>
  <c r="DC60" i="56" s="1"/>
  <c r="W32" i="56"/>
  <c r="D33" i="56" s="1"/>
  <c r="BS60" i="56" s="1"/>
  <c r="W36" i="56"/>
  <c r="D37" i="56" s="1"/>
  <c r="CQ60" i="56" s="1"/>
  <c r="AB38" i="56"/>
  <c r="E39" i="56" s="1"/>
  <c r="DC63" i="56" s="1"/>
  <c r="AB34" i="56"/>
  <c r="E35" i="56" s="1"/>
  <c r="CE63" i="56" s="1"/>
  <c r="AB37" i="56"/>
  <c r="E38" i="56" s="1"/>
  <c r="CW63" i="56" s="1"/>
  <c r="W41" i="56"/>
  <c r="D42" i="56" s="1"/>
  <c r="DU60" i="56" s="1"/>
  <c r="W37" i="56"/>
  <c r="D38" i="56" s="1"/>
  <c r="CW60" i="56" s="1"/>
  <c r="W33" i="56"/>
  <c r="D34" i="56" s="1"/>
  <c r="BY60" i="56" s="1"/>
  <c r="AB33" i="56"/>
  <c r="E34" i="56" s="1"/>
  <c r="BY63" i="56" s="1"/>
  <c r="AL41" i="56"/>
  <c r="G42" i="56" s="1"/>
  <c r="DU62" i="56" s="1"/>
  <c r="DS115" i="56" s="1"/>
  <c r="AL37" i="56"/>
  <c r="G38" i="56" s="1"/>
  <c r="CW62" i="56" s="1"/>
  <c r="CU115" i="56" s="1"/>
  <c r="AL33" i="56"/>
  <c r="G34" i="56" s="1"/>
  <c r="BY62" i="56" s="1"/>
  <c r="BW115" i="56" s="1"/>
  <c r="AL40" i="56"/>
  <c r="G41" i="56" s="1"/>
  <c r="DO62" i="56" s="1"/>
  <c r="DM115" i="56" s="1"/>
  <c r="AB35" i="56"/>
  <c r="E36" i="56" s="1"/>
  <c r="CK63" i="56" s="1"/>
  <c r="AG40" i="56"/>
  <c r="F41" i="56" s="1"/>
  <c r="DO61" i="56" s="1"/>
  <c r="AG36" i="56"/>
  <c r="F37" i="56" s="1"/>
  <c r="CQ61" i="56" s="1"/>
  <c r="AG32" i="56"/>
  <c r="F33" i="56" s="1"/>
  <c r="BS61" i="56" s="1"/>
  <c r="W28" i="56"/>
  <c r="D29" i="56" s="1"/>
  <c r="AU60" i="56" s="1"/>
  <c r="AS112" i="56" s="1"/>
  <c r="AB23" i="56"/>
  <c r="E24" i="56" s="1"/>
  <c r="Q63" i="56" s="1"/>
  <c r="W23" i="56"/>
  <c r="D24" i="56" s="1"/>
  <c r="Q60" i="56" s="1"/>
  <c r="O112" i="56" s="1"/>
  <c r="W31" i="56"/>
  <c r="D32" i="56" s="1"/>
  <c r="BM60" i="56" s="1"/>
  <c r="AB28" i="56"/>
  <c r="E29" i="56" s="1"/>
  <c r="AU63" i="56" s="1"/>
  <c r="AS113" i="56" s="1"/>
  <c r="AB30" i="56"/>
  <c r="E31" i="56" s="1"/>
  <c r="BG63" i="56" s="1"/>
  <c r="AG24" i="56"/>
  <c r="F25" i="56" s="1"/>
  <c r="W61" i="56" s="1"/>
  <c r="AB22" i="56"/>
  <c r="E23" i="56" s="1"/>
  <c r="K63" i="56" s="1"/>
  <c r="I113" i="56" s="1"/>
  <c r="E75" i="57"/>
  <c r="F148" i="57" s="1"/>
  <c r="E74" i="57"/>
  <c r="F147" i="57" s="1"/>
  <c r="C81" i="57"/>
  <c r="C70" i="57"/>
  <c r="C83" i="57"/>
  <c r="C114" i="57"/>
  <c r="B70" i="57"/>
  <c r="C113" i="57"/>
  <c r="C80" i="57"/>
  <c r="C82" i="57"/>
  <c r="E73" i="57"/>
  <c r="E76" i="57"/>
  <c r="F149" i="57" s="1"/>
  <c r="C112" i="57"/>
  <c r="AG21" i="56"/>
  <c r="F22" i="56" s="1"/>
  <c r="E61" i="56" s="1"/>
  <c r="AL21" i="56"/>
  <c r="G22" i="56" s="1"/>
  <c r="E62" i="56" s="1"/>
  <c r="C115" i="56" s="1"/>
  <c r="W21" i="56"/>
  <c r="D22" i="56" s="1"/>
  <c r="E60" i="56" s="1"/>
  <c r="AB21" i="56"/>
  <c r="E22" i="56" s="1"/>
  <c r="E63" i="56" s="1"/>
  <c r="W25" i="56"/>
  <c r="D26" i="56" s="1"/>
  <c r="AC60" i="56" s="1"/>
  <c r="AG28" i="56"/>
  <c r="F29" i="56" s="1"/>
  <c r="AU61" i="56" s="1"/>
  <c r="AL24" i="56"/>
  <c r="G25" i="56" s="1"/>
  <c r="W62" i="56" s="1"/>
  <c r="U115" i="56" s="1"/>
  <c r="AG31" i="56"/>
  <c r="F32" i="56" s="1"/>
  <c r="BM61" i="56" s="1"/>
  <c r="W29" i="56"/>
  <c r="D30" i="56" s="1"/>
  <c r="BA60" i="56" s="1"/>
  <c r="AB26" i="56"/>
  <c r="E27" i="56" s="1"/>
  <c r="AI63" i="56" s="1"/>
  <c r="W22" i="56"/>
  <c r="D23" i="56" s="1"/>
  <c r="K60" i="56" s="1"/>
  <c r="AB29" i="56"/>
  <c r="E30" i="56" s="1"/>
  <c r="BA63" i="56" s="1"/>
  <c r="AB31" i="56"/>
  <c r="E32" i="56" s="1"/>
  <c r="BM63" i="56" s="1"/>
  <c r="AG26" i="56"/>
  <c r="F27" i="56" s="1"/>
  <c r="AI61" i="56" s="1"/>
  <c r="AG25" i="56"/>
  <c r="F26" i="56" s="1"/>
  <c r="AC61" i="56" s="1"/>
  <c r="W27" i="56"/>
  <c r="D28" i="56" s="1"/>
  <c r="AO60" i="56" s="1"/>
  <c r="AB24" i="56"/>
  <c r="E25" i="56" s="1"/>
  <c r="W63" i="56" s="1"/>
  <c r="AL22" i="56"/>
  <c r="G23" i="56" s="1"/>
  <c r="K62" i="56" s="1"/>
  <c r="I115" i="56" s="1"/>
  <c r="AL28" i="56"/>
  <c r="G29" i="56" s="1"/>
  <c r="AU62" i="56" s="1"/>
  <c r="AS115" i="56" s="1"/>
  <c r="AL31" i="56"/>
  <c r="G32" i="56" s="1"/>
  <c r="BM62" i="56" s="1"/>
  <c r="BK115" i="56" s="1"/>
  <c r="AG30" i="56"/>
  <c r="F31" i="56" s="1"/>
  <c r="BG61" i="56" s="1"/>
  <c r="AB25" i="56"/>
  <c r="E26" i="56" s="1"/>
  <c r="AC63" i="56" s="1"/>
  <c r="AL23" i="56"/>
  <c r="G24" i="56" s="1"/>
  <c r="Q62" i="56" s="1"/>
  <c r="O115" i="56" s="1"/>
  <c r="AG23" i="56"/>
  <c r="F24" i="56" s="1"/>
  <c r="Q61" i="56" s="1"/>
  <c r="AB27" i="56"/>
  <c r="E28" i="56" s="1"/>
  <c r="AO63" i="56" s="1"/>
  <c r="AG22" i="56"/>
  <c r="F23" i="56" s="1"/>
  <c r="K61" i="56" s="1"/>
  <c r="AL25" i="56"/>
  <c r="G26" i="56" s="1"/>
  <c r="AC62" i="56" s="1"/>
  <c r="AA115" i="56" s="1"/>
  <c r="W30" i="56"/>
  <c r="D31" i="56" s="1"/>
  <c r="BG60" i="56" s="1"/>
  <c r="W26" i="56"/>
  <c r="D27" i="56" s="1"/>
  <c r="AI60" i="56" s="1"/>
  <c r="AY112" i="55"/>
  <c r="AG26" i="55"/>
  <c r="F27" i="55" s="1"/>
  <c r="AI61" i="55" s="1"/>
  <c r="AB29" i="55"/>
  <c r="E30" i="55" s="1"/>
  <c r="BA63" i="55" s="1"/>
  <c r="AB23" i="55"/>
  <c r="E24" i="55" s="1"/>
  <c r="Q63" i="55" s="1"/>
  <c r="W31" i="55"/>
  <c r="D32" i="55" s="1"/>
  <c r="BM60" i="55" s="1"/>
  <c r="AL21" i="55"/>
  <c r="G22" i="55" s="1"/>
  <c r="E62" i="55" s="1"/>
  <c r="C115" i="55" s="1"/>
  <c r="AB21" i="55"/>
  <c r="E22" i="55" s="1"/>
  <c r="E63" i="55" s="1"/>
  <c r="W21" i="55"/>
  <c r="D22" i="55" s="1"/>
  <c r="E60" i="55" s="1"/>
  <c r="AG21" i="55"/>
  <c r="F22" i="55" s="1"/>
  <c r="E61" i="55" s="1"/>
  <c r="AB30" i="55"/>
  <c r="E31" i="55" s="1"/>
  <c r="BG63" i="55" s="1"/>
  <c r="AB24" i="55"/>
  <c r="E25" i="55" s="1"/>
  <c r="W63" i="55" s="1"/>
  <c r="AL27" i="55"/>
  <c r="G28" i="55" s="1"/>
  <c r="AO62" i="55" s="1"/>
  <c r="AM115" i="55" s="1"/>
  <c r="AG31" i="55"/>
  <c r="F32" i="55" s="1"/>
  <c r="BM61" i="55" s="1"/>
  <c r="AG29" i="55"/>
  <c r="F30" i="55" s="1"/>
  <c r="BA61" i="55" s="1"/>
  <c r="AL24" i="55"/>
  <c r="G25" i="55" s="1"/>
  <c r="W62" i="55" s="1"/>
  <c r="U115" i="55" s="1"/>
  <c r="AG28" i="55"/>
  <c r="F29" i="55" s="1"/>
  <c r="AU61" i="55" s="1"/>
  <c r="AB28" i="55"/>
  <c r="E29" i="55" s="1"/>
  <c r="AU63" i="55" s="1"/>
  <c r="AG24" i="55"/>
  <c r="F25" i="55" s="1"/>
  <c r="W61" i="55" s="1"/>
  <c r="W26" i="55"/>
  <c r="D27" i="55" s="1"/>
  <c r="AI60" i="55" s="1"/>
  <c r="AL28" i="55"/>
  <c r="G29" i="55" s="1"/>
  <c r="AU62" i="55" s="1"/>
  <c r="AS115" i="55" s="1"/>
  <c r="AB22" i="55"/>
  <c r="E23" i="55" s="1"/>
  <c r="K63" i="55" s="1"/>
  <c r="W22" i="55"/>
  <c r="D23" i="55" s="1"/>
  <c r="K60" i="55" s="1"/>
  <c r="AL31" i="55"/>
  <c r="G32" i="55" s="1"/>
  <c r="BM62" i="55" s="1"/>
  <c r="BK115" i="55" s="1"/>
  <c r="AG23" i="55"/>
  <c r="F24" i="55" s="1"/>
  <c r="Q61" i="55" s="1"/>
  <c r="AL29" i="55"/>
  <c r="G30" i="55" s="1"/>
  <c r="BA62" i="55" s="1"/>
  <c r="AY115" i="55" s="1"/>
  <c r="W24" i="55"/>
  <c r="D25" i="55" s="1"/>
  <c r="W60" i="55" s="1"/>
  <c r="AB26" i="55"/>
  <c r="E27" i="55" s="1"/>
  <c r="AI63" i="55" s="1"/>
  <c r="AB31" i="55"/>
  <c r="E32" i="55" s="1"/>
  <c r="BM63" i="55" s="1"/>
  <c r="AL23" i="55"/>
  <c r="G24" i="55" s="1"/>
  <c r="Q62" i="55" s="1"/>
  <c r="O115" i="55" s="1"/>
  <c r="AG27" i="55"/>
  <c r="F28" i="55" s="1"/>
  <c r="AO61" i="55" s="1"/>
  <c r="AG25" i="55"/>
  <c r="F26" i="55" s="1"/>
  <c r="AC61" i="55" s="1"/>
  <c r="W28" i="55"/>
  <c r="D29" i="55" s="1"/>
  <c r="AU60" i="55" s="1"/>
  <c r="AL25" i="55"/>
  <c r="G26" i="55" s="1"/>
  <c r="AC62" i="55" s="1"/>
  <c r="AA115" i="55" s="1"/>
  <c r="AL30" i="55"/>
  <c r="G31" i="55" s="1"/>
  <c r="BG62" i="55" s="1"/>
  <c r="BE115" i="55" s="1"/>
  <c r="AG31" i="54"/>
  <c r="F32" i="54" s="1"/>
  <c r="BM61" i="54" s="1"/>
  <c r="AG22" i="54"/>
  <c r="F23" i="54" s="1"/>
  <c r="K61" i="54" s="1"/>
  <c r="AG23" i="54"/>
  <c r="F24" i="54" s="1"/>
  <c r="Q61" i="54" s="1"/>
  <c r="AB30" i="54"/>
  <c r="E31" i="54" s="1"/>
  <c r="BG63" i="54" s="1"/>
  <c r="AB22" i="54"/>
  <c r="E23" i="54" s="1"/>
  <c r="K63" i="54" s="1"/>
  <c r="AL27" i="54"/>
  <c r="G28" i="54" s="1"/>
  <c r="AO62" i="54" s="1"/>
  <c r="AM115" i="54" s="1"/>
  <c r="W28" i="54"/>
  <c r="D29" i="54" s="1"/>
  <c r="AU60" i="54" s="1"/>
  <c r="AB28" i="54"/>
  <c r="E29" i="54" s="1"/>
  <c r="AU63" i="54" s="1"/>
  <c r="AB21" i="54"/>
  <c r="E22" i="54" s="1"/>
  <c r="E63" i="54" s="1"/>
  <c r="AL21" i="54"/>
  <c r="G22" i="54" s="1"/>
  <c r="E62" i="54" s="1"/>
  <c r="C115" i="54" s="1"/>
  <c r="W21" i="54"/>
  <c r="D22" i="54" s="1"/>
  <c r="E60" i="54" s="1"/>
  <c r="AG21" i="54"/>
  <c r="F22" i="54" s="1"/>
  <c r="E61" i="54" s="1"/>
  <c r="AG28" i="54"/>
  <c r="F29" i="54" s="1"/>
  <c r="AU61" i="54" s="1"/>
  <c r="W22" i="54"/>
  <c r="D23" i="54" s="1"/>
  <c r="K60" i="54" s="1"/>
  <c r="AB27" i="54"/>
  <c r="E28" i="54" s="1"/>
  <c r="AO63" i="54" s="1"/>
  <c r="AB26" i="54"/>
  <c r="E27" i="54" s="1"/>
  <c r="AI63" i="54" s="1"/>
  <c r="AL26" i="54"/>
  <c r="G27" i="54" s="1"/>
  <c r="AI62" i="54" s="1"/>
  <c r="AG115" i="54" s="1"/>
  <c r="AB29" i="54"/>
  <c r="E30" i="54" s="1"/>
  <c r="BA63" i="54" s="1"/>
  <c r="AL24" i="54"/>
  <c r="G25" i="54" s="1"/>
  <c r="W62" i="54" s="1"/>
  <c r="U115" i="54" s="1"/>
  <c r="W25" i="54"/>
  <c r="D26" i="54" s="1"/>
  <c r="AC60" i="54" s="1"/>
  <c r="W29" i="54"/>
  <c r="D30" i="54" s="1"/>
  <c r="BA60" i="54" s="1"/>
  <c r="AG26" i="54"/>
  <c r="F27" i="54" s="1"/>
  <c r="AI61" i="54" s="1"/>
  <c r="AG25" i="54"/>
  <c r="F26" i="54" s="1"/>
  <c r="AC61" i="54" s="1"/>
  <c r="W24" i="54"/>
  <c r="D25" i="54" s="1"/>
  <c r="W60" i="54" s="1"/>
  <c r="AG24" i="54"/>
  <c r="F25" i="54" s="1"/>
  <c r="W61" i="54" s="1"/>
  <c r="AB31" i="54"/>
  <c r="E32" i="54" s="1"/>
  <c r="BM63" i="54" s="1"/>
  <c r="AL25" i="54"/>
  <c r="G26" i="54" s="1"/>
  <c r="AC62" i="54" s="1"/>
  <c r="AA115" i="54" s="1"/>
  <c r="W26" i="54"/>
  <c r="D27" i="54" s="1"/>
  <c r="AI60" i="54" s="1"/>
  <c r="AL29" i="54"/>
  <c r="G30" i="54" s="1"/>
  <c r="BA62" i="54" s="1"/>
  <c r="AY115" i="54" s="1"/>
  <c r="W23" i="54"/>
  <c r="D24" i="54" s="1"/>
  <c r="Q60" i="54" s="1"/>
  <c r="AB24" i="54"/>
  <c r="E25" i="54" s="1"/>
  <c r="W63" i="54" s="1"/>
  <c r="AL31" i="54"/>
  <c r="G32" i="54" s="1"/>
  <c r="BM62" i="54" s="1"/>
  <c r="BK115" i="54" s="1"/>
  <c r="BW70" i="50"/>
  <c r="BW83" i="50"/>
  <c r="BY75" i="50"/>
  <c r="BZ148" i="50" s="1"/>
  <c r="BY74" i="50"/>
  <c r="BZ147" i="50" s="1"/>
  <c r="BW81" i="50"/>
  <c r="CH70" i="50"/>
  <c r="CI82" i="50"/>
  <c r="CI80" i="50"/>
  <c r="EW70" i="50"/>
  <c r="EY74" i="50"/>
  <c r="EZ147" i="50" s="1"/>
  <c r="EY75" i="50"/>
  <c r="EZ148" i="50" s="1"/>
  <c r="EW83" i="50"/>
  <c r="EW81" i="50"/>
  <c r="EY73" i="50"/>
  <c r="EY76" i="50"/>
  <c r="EZ149" i="50" s="1"/>
  <c r="ES75" i="50"/>
  <c r="ET148" i="50" s="1"/>
  <c r="EQ70" i="50"/>
  <c r="ES74" i="50"/>
  <c r="ET147" i="50" s="1"/>
  <c r="EQ83" i="50"/>
  <c r="EQ81" i="50"/>
  <c r="CK76" i="50"/>
  <c r="CL149" i="50" s="1"/>
  <c r="CK73" i="50"/>
  <c r="CL146" i="50" s="1"/>
  <c r="ED70" i="50"/>
  <c r="EE80" i="50"/>
  <c r="EE82" i="50"/>
  <c r="EG76" i="50"/>
  <c r="EH149" i="50" s="1"/>
  <c r="EG73" i="50"/>
  <c r="EH146" i="50" s="1"/>
  <c r="FQ75" i="50"/>
  <c r="FR148" i="50" s="1"/>
  <c r="FO70" i="50"/>
  <c r="FO81" i="50"/>
  <c r="FO83" i="50"/>
  <c r="FQ74" i="50"/>
  <c r="EG75" i="50"/>
  <c r="EH148" i="50" s="1"/>
  <c r="EE70" i="50"/>
  <c r="EE83" i="50"/>
  <c r="EE81" i="50"/>
  <c r="EG74" i="50"/>
  <c r="EM73" i="50"/>
  <c r="EN146" i="50" s="1"/>
  <c r="EM76" i="50"/>
  <c r="EN149" i="50" s="1"/>
  <c r="CI70" i="50"/>
  <c r="CI83" i="50"/>
  <c r="CI81" i="50"/>
  <c r="CK75" i="50"/>
  <c r="CL148" i="50" s="1"/>
  <c r="CK74" i="50"/>
  <c r="CN70" i="50"/>
  <c r="CO82" i="50"/>
  <c r="CO80" i="50"/>
  <c r="BK83" i="50"/>
  <c r="BK110" i="50" s="1"/>
  <c r="BK70" i="50"/>
  <c r="AA70" i="50"/>
  <c r="AA81" i="50"/>
  <c r="AA108" i="50" s="1"/>
  <c r="DC75" i="50"/>
  <c r="DD148" i="50" s="1"/>
  <c r="DA70" i="50"/>
  <c r="DC74" i="50"/>
  <c r="DD147" i="50" s="1"/>
  <c r="DA83" i="50"/>
  <c r="DA81" i="50"/>
  <c r="FU70" i="50"/>
  <c r="FW75" i="50"/>
  <c r="FX148" i="50" s="1"/>
  <c r="FU83" i="50"/>
  <c r="FU81" i="50"/>
  <c r="FW74" i="50"/>
  <c r="FX147" i="50" s="1"/>
  <c r="FW76" i="50"/>
  <c r="FX149" i="50" s="1"/>
  <c r="FW73" i="50"/>
  <c r="EP70" i="50"/>
  <c r="EQ82" i="50"/>
  <c r="EQ80" i="50"/>
  <c r="DS70" i="50"/>
  <c r="DU74" i="50"/>
  <c r="DV147" i="50" s="1"/>
  <c r="DU75" i="50"/>
  <c r="DV148" i="50" s="1"/>
  <c r="DS83" i="50"/>
  <c r="DS81" i="50"/>
  <c r="DR70" i="50"/>
  <c r="DS82" i="50"/>
  <c r="DS80" i="50"/>
  <c r="FB70" i="50"/>
  <c r="FC82" i="50"/>
  <c r="FC80" i="50"/>
  <c r="EV70" i="50"/>
  <c r="EW82" i="50"/>
  <c r="EW80" i="50"/>
  <c r="DO74" i="50"/>
  <c r="DP147" i="50" s="1"/>
  <c r="DO75" i="50"/>
  <c r="DP148" i="50" s="1"/>
  <c r="DM70" i="50"/>
  <c r="DM83" i="50"/>
  <c r="DM81" i="50"/>
  <c r="FN70" i="50"/>
  <c r="FO82" i="50"/>
  <c r="FO80" i="50"/>
  <c r="DO73" i="50"/>
  <c r="DO76" i="50"/>
  <c r="DP149" i="50" s="1"/>
  <c r="DU73" i="50"/>
  <c r="DU76" i="50"/>
  <c r="DV149" i="50" s="1"/>
  <c r="DF70" i="50"/>
  <c r="DG82" i="50"/>
  <c r="DG80" i="50"/>
  <c r="EK70" i="50"/>
  <c r="EM75" i="50"/>
  <c r="EN148" i="50" s="1"/>
  <c r="EM74" i="50"/>
  <c r="EK83" i="50"/>
  <c r="EK81" i="50"/>
  <c r="CE76" i="50"/>
  <c r="CF149" i="50" s="1"/>
  <c r="CE73" i="50"/>
  <c r="CF146" i="50" s="1"/>
  <c r="CB70" i="50"/>
  <c r="CC82" i="50"/>
  <c r="CC80" i="50"/>
  <c r="N70" i="50"/>
  <c r="CW73" i="50"/>
  <c r="CX146" i="50" s="1"/>
  <c r="CW76" i="50"/>
  <c r="CX149" i="50" s="1"/>
  <c r="DG70" i="50"/>
  <c r="DI75" i="50"/>
  <c r="DJ148" i="50" s="1"/>
  <c r="DG83" i="50"/>
  <c r="DG81" i="50"/>
  <c r="DI74" i="50"/>
  <c r="ES73" i="50"/>
  <c r="ES76" i="50"/>
  <c r="ET149" i="50" s="1"/>
  <c r="DY70" i="50"/>
  <c r="EA74" i="50"/>
  <c r="EB147" i="50" s="1"/>
  <c r="DY83" i="50"/>
  <c r="EA75" i="50"/>
  <c r="EB148" i="50" s="1"/>
  <c r="DY81" i="50"/>
  <c r="FT70" i="50"/>
  <c r="FU80" i="50"/>
  <c r="FU82" i="50"/>
  <c r="CU70" i="50"/>
  <c r="CW74" i="50"/>
  <c r="CU81" i="50"/>
  <c r="CW75" i="50"/>
  <c r="CX148" i="50" s="1"/>
  <c r="CU83" i="50"/>
  <c r="DI76" i="50"/>
  <c r="DJ149" i="50" s="1"/>
  <c r="DI73" i="50"/>
  <c r="DJ146" i="50" s="1"/>
  <c r="FQ76" i="50"/>
  <c r="FR149" i="50" s="1"/>
  <c r="FQ73" i="50"/>
  <c r="FR146" i="50" s="1"/>
  <c r="BS73" i="50"/>
  <c r="BT146" i="50" s="1"/>
  <c r="BS76" i="50"/>
  <c r="BT149" i="50" s="1"/>
  <c r="CC70" i="50"/>
  <c r="CC83" i="50"/>
  <c r="CE74" i="50"/>
  <c r="CF147" i="50" s="1"/>
  <c r="CE75" i="50"/>
  <c r="CC81" i="50"/>
  <c r="FI70" i="50"/>
  <c r="FI83" i="50"/>
  <c r="FI81" i="50"/>
  <c r="FK75" i="50"/>
  <c r="FL148" i="50" s="1"/>
  <c r="FK74" i="50"/>
  <c r="FK76" i="50"/>
  <c r="FL149" i="50" s="1"/>
  <c r="FK73" i="50"/>
  <c r="FL146" i="50" s="1"/>
  <c r="DL70" i="50"/>
  <c r="DM82" i="50"/>
  <c r="DM80" i="50"/>
  <c r="BP70" i="50"/>
  <c r="BQ82" i="50"/>
  <c r="BQ80" i="50"/>
  <c r="CT70" i="50"/>
  <c r="CU80" i="50"/>
  <c r="CU82" i="50"/>
  <c r="DC76" i="50"/>
  <c r="DD149" i="50" s="1"/>
  <c r="DC73" i="50"/>
  <c r="EJ70" i="50"/>
  <c r="EK80" i="50"/>
  <c r="EK82" i="50"/>
  <c r="CO70" i="50"/>
  <c r="CQ75" i="50"/>
  <c r="CR148" i="50" s="1"/>
  <c r="CO81" i="50"/>
  <c r="CQ74" i="50"/>
  <c r="CR147" i="50" s="1"/>
  <c r="CO83" i="50"/>
  <c r="BV70" i="50"/>
  <c r="BW80" i="50"/>
  <c r="BW82" i="50"/>
  <c r="FE73" i="50"/>
  <c r="FE76" i="50"/>
  <c r="FF149" i="50" s="1"/>
  <c r="FC70" i="50"/>
  <c r="FE75" i="50"/>
  <c r="FF148" i="50" s="1"/>
  <c r="FE74" i="50"/>
  <c r="FF147" i="50" s="1"/>
  <c r="FC81" i="50"/>
  <c r="FC83" i="50"/>
  <c r="CQ76" i="50"/>
  <c r="CR149" i="50" s="1"/>
  <c r="CQ73" i="50"/>
  <c r="BQ70" i="50"/>
  <c r="BS75" i="50"/>
  <c r="BT148" i="50" s="1"/>
  <c r="BQ83" i="50"/>
  <c r="BS74" i="50"/>
  <c r="BQ81" i="50"/>
  <c r="FH70" i="50"/>
  <c r="FI80" i="50"/>
  <c r="FI82" i="50"/>
  <c r="DX70" i="50"/>
  <c r="DY82" i="50"/>
  <c r="DY80" i="50"/>
  <c r="BY76" i="50"/>
  <c r="BZ149" i="50" s="1"/>
  <c r="BY73" i="50"/>
  <c r="EA73" i="50"/>
  <c r="EA76" i="50"/>
  <c r="EB149" i="50" s="1"/>
  <c r="CZ70" i="50"/>
  <c r="DA80" i="50"/>
  <c r="DA82" i="50"/>
  <c r="CT70" i="51"/>
  <c r="CU80" i="51"/>
  <c r="CU82" i="51"/>
  <c r="CQ76" i="51"/>
  <c r="CR149" i="51" s="1"/>
  <c r="CQ73" i="51"/>
  <c r="BW70" i="51"/>
  <c r="BW83" i="51"/>
  <c r="BW81" i="51"/>
  <c r="BY75" i="51"/>
  <c r="BZ148" i="51" s="1"/>
  <c r="BY74" i="51"/>
  <c r="DO75" i="51"/>
  <c r="DP148" i="51" s="1"/>
  <c r="DO74" i="51"/>
  <c r="DP147" i="51" s="1"/>
  <c r="DM70" i="51"/>
  <c r="DM81" i="51"/>
  <c r="DM83" i="51"/>
  <c r="BY76" i="51"/>
  <c r="BZ149" i="51" s="1"/>
  <c r="BY73" i="51"/>
  <c r="BZ146" i="51" s="1"/>
  <c r="CW73" i="51"/>
  <c r="CX146" i="51" s="1"/>
  <c r="CW76" i="51"/>
  <c r="CX149" i="51" s="1"/>
  <c r="EP70" i="51"/>
  <c r="EQ80" i="51"/>
  <c r="EQ82" i="51"/>
  <c r="CO70" i="51"/>
  <c r="CQ75" i="51"/>
  <c r="CR148" i="51" s="1"/>
  <c r="CO83" i="51"/>
  <c r="CQ74" i="51"/>
  <c r="CR147" i="51" s="1"/>
  <c r="CO81" i="51"/>
  <c r="CU70" i="51"/>
  <c r="CU83" i="51"/>
  <c r="CW75" i="51"/>
  <c r="CX148" i="51" s="1"/>
  <c r="CU81" i="51"/>
  <c r="CW74" i="51"/>
  <c r="DS70" i="51"/>
  <c r="DU75" i="51"/>
  <c r="DV148" i="51" s="1"/>
  <c r="DU74" i="51"/>
  <c r="DV147" i="51" s="1"/>
  <c r="DS81" i="51"/>
  <c r="DS83" i="51"/>
  <c r="DG82" i="51"/>
  <c r="DG80" i="51"/>
  <c r="DL70" i="51"/>
  <c r="DM80" i="51"/>
  <c r="DM82" i="51"/>
  <c r="BP70" i="51"/>
  <c r="BQ82" i="51"/>
  <c r="BQ80" i="51"/>
  <c r="CC70" i="51"/>
  <c r="CE75" i="51"/>
  <c r="CF148" i="51" s="1"/>
  <c r="CE74" i="51"/>
  <c r="CC83" i="51"/>
  <c r="CC81" i="51"/>
  <c r="CH70" i="51"/>
  <c r="CI80" i="51"/>
  <c r="CI82" i="51"/>
  <c r="DC76" i="51"/>
  <c r="DD149" i="51" s="1"/>
  <c r="DC73" i="51"/>
  <c r="DO73" i="51"/>
  <c r="DO76" i="51"/>
  <c r="DP149" i="51" s="1"/>
  <c r="CK73" i="51"/>
  <c r="CL146" i="51" s="1"/>
  <c r="CK76" i="51"/>
  <c r="CL149" i="51" s="1"/>
  <c r="EY73" i="51"/>
  <c r="EZ146" i="51" s="1"/>
  <c r="EV70" i="51"/>
  <c r="EW80" i="51"/>
  <c r="EW82" i="51"/>
  <c r="CZ70" i="51"/>
  <c r="DA82" i="51"/>
  <c r="DA80" i="51"/>
  <c r="EW70" i="51"/>
  <c r="EY75" i="51"/>
  <c r="EZ148" i="51" s="1"/>
  <c r="EY74" i="51"/>
  <c r="EW83" i="51"/>
  <c r="EW81" i="51"/>
  <c r="EY76" i="51"/>
  <c r="EZ149" i="51" s="1"/>
  <c r="CI70" i="51"/>
  <c r="CK74" i="51"/>
  <c r="CK75" i="51"/>
  <c r="CL148" i="51" s="1"/>
  <c r="CI83" i="51"/>
  <c r="CI81" i="51"/>
  <c r="DF70" i="51"/>
  <c r="ES76" i="51"/>
  <c r="ET149" i="51" s="1"/>
  <c r="ES73" i="51"/>
  <c r="ET146" i="51" s="1"/>
  <c r="ED70" i="51"/>
  <c r="EE80" i="51"/>
  <c r="EE82" i="51"/>
  <c r="EE70" i="51"/>
  <c r="EE81" i="51"/>
  <c r="EG75" i="51"/>
  <c r="EH148" i="51" s="1"/>
  <c r="EG74" i="51"/>
  <c r="EE83" i="51"/>
  <c r="BV70" i="51"/>
  <c r="BW80" i="51"/>
  <c r="BW82" i="51"/>
  <c r="EK70" i="51"/>
  <c r="EK81" i="51"/>
  <c r="EM75" i="51"/>
  <c r="EN148" i="51" s="1"/>
  <c r="EM74" i="51"/>
  <c r="EN147" i="51" s="1"/>
  <c r="EK83" i="51"/>
  <c r="EQ70" i="51"/>
  <c r="ES74" i="51"/>
  <c r="EQ81" i="51"/>
  <c r="EQ83" i="51"/>
  <c r="ES75" i="51"/>
  <c r="ET148" i="51" s="1"/>
  <c r="BQ70" i="51"/>
  <c r="BS75" i="51"/>
  <c r="BT148" i="51" s="1"/>
  <c r="BS74" i="51"/>
  <c r="BT147" i="51" s="1"/>
  <c r="BQ83" i="51"/>
  <c r="BQ81" i="51"/>
  <c r="DU73" i="51"/>
  <c r="DU76" i="51"/>
  <c r="DV149" i="51" s="1"/>
  <c r="CE76" i="51"/>
  <c r="CF149" i="51" s="1"/>
  <c r="CE73" i="51"/>
  <c r="CF146" i="51" s="1"/>
  <c r="EJ70" i="51"/>
  <c r="EK82" i="51"/>
  <c r="EK80" i="51"/>
  <c r="CN70" i="51"/>
  <c r="CO82" i="51"/>
  <c r="CO80" i="51"/>
  <c r="EA75" i="51"/>
  <c r="EB148" i="51" s="1"/>
  <c r="DY70" i="51"/>
  <c r="EA74" i="51"/>
  <c r="EB147" i="51" s="1"/>
  <c r="DY83" i="51"/>
  <c r="DY81" i="51"/>
  <c r="EM73" i="51"/>
  <c r="EM76" i="51"/>
  <c r="EN149" i="51" s="1"/>
  <c r="EA73" i="51"/>
  <c r="EA76" i="51"/>
  <c r="EB149" i="51" s="1"/>
  <c r="DI73" i="51"/>
  <c r="DI76" i="51"/>
  <c r="DJ149" i="51" s="1"/>
  <c r="EG73" i="51"/>
  <c r="EH146" i="51" s="1"/>
  <c r="EG76" i="51"/>
  <c r="EH149" i="51" s="1"/>
  <c r="BS76" i="51"/>
  <c r="BT149" i="51" s="1"/>
  <c r="BS73" i="51"/>
  <c r="DX70" i="51"/>
  <c r="DY80" i="51"/>
  <c r="DY82" i="51"/>
  <c r="CB70" i="51"/>
  <c r="CC82" i="51"/>
  <c r="CC80" i="51"/>
  <c r="DC74" i="51"/>
  <c r="DD147" i="51" s="1"/>
  <c r="DA70" i="51"/>
  <c r="DC75" i="51"/>
  <c r="DD148" i="51" s="1"/>
  <c r="DA83" i="51"/>
  <c r="DA81" i="51"/>
  <c r="DR70" i="51"/>
  <c r="DS82" i="51"/>
  <c r="DS80" i="51"/>
  <c r="DG70" i="51"/>
  <c r="DI74" i="51"/>
  <c r="DJ147" i="51" s="1"/>
  <c r="DG83" i="51"/>
  <c r="DI75" i="51"/>
  <c r="DJ148" i="51" s="1"/>
  <c r="DG81" i="51"/>
  <c r="EN113" i="52"/>
  <c r="CT70" i="52"/>
  <c r="CU82" i="52"/>
  <c r="CU80" i="52"/>
  <c r="DL70" i="52"/>
  <c r="DM82" i="52"/>
  <c r="DM80" i="52"/>
  <c r="DO76" i="52"/>
  <c r="DP149" i="52" s="1"/>
  <c r="DO73" i="52"/>
  <c r="DF70" i="52"/>
  <c r="DG80" i="52"/>
  <c r="DG82" i="52"/>
  <c r="DU73" i="52"/>
  <c r="DV146" i="52" s="1"/>
  <c r="DU76" i="52"/>
  <c r="DV149" i="52" s="1"/>
  <c r="BP70" i="52"/>
  <c r="BQ82" i="52"/>
  <c r="BQ80" i="52"/>
  <c r="CQ76" i="52"/>
  <c r="CR149" i="52" s="1"/>
  <c r="CQ73" i="52"/>
  <c r="BV70" i="52"/>
  <c r="BW82" i="52"/>
  <c r="BW80" i="52"/>
  <c r="CU70" i="52"/>
  <c r="CU81" i="52"/>
  <c r="CW74" i="52"/>
  <c r="CX147" i="52" s="1"/>
  <c r="CW75" i="52"/>
  <c r="CX148" i="52" s="1"/>
  <c r="CU83" i="52"/>
  <c r="CZ70" i="52"/>
  <c r="DA82" i="52"/>
  <c r="DA80" i="52"/>
  <c r="DA70" i="52"/>
  <c r="DA83" i="52"/>
  <c r="DC74" i="52"/>
  <c r="DD147" i="52" s="1"/>
  <c r="DA81" i="52"/>
  <c r="DC75" i="52"/>
  <c r="DD148" i="52" s="1"/>
  <c r="CW76" i="52"/>
  <c r="CX149" i="52" s="1"/>
  <c r="CW73" i="52"/>
  <c r="BQ70" i="52"/>
  <c r="BQ83" i="52"/>
  <c r="BQ81" i="52"/>
  <c r="BS75" i="52"/>
  <c r="BT148" i="52" s="1"/>
  <c r="BS74" i="52"/>
  <c r="BS76" i="52"/>
  <c r="BT149" i="52" s="1"/>
  <c r="BS73" i="52"/>
  <c r="BT146" i="52" s="1"/>
  <c r="O80" i="52"/>
  <c r="DG70" i="52"/>
  <c r="DI74" i="52"/>
  <c r="DJ147" i="52" s="1"/>
  <c r="DG83" i="52"/>
  <c r="DI75" i="52"/>
  <c r="DJ148" i="52" s="1"/>
  <c r="DG81" i="52"/>
  <c r="DI76" i="52"/>
  <c r="DJ149" i="52" s="1"/>
  <c r="DI73" i="52"/>
  <c r="CB70" i="52"/>
  <c r="CC82" i="52"/>
  <c r="CC80" i="52"/>
  <c r="CC70" i="52"/>
  <c r="CC83" i="52"/>
  <c r="CC81" i="52"/>
  <c r="CE74" i="52"/>
  <c r="CF147" i="52" s="1"/>
  <c r="CE75" i="52"/>
  <c r="CF148" i="52" s="1"/>
  <c r="BW70" i="52"/>
  <c r="BW81" i="52"/>
  <c r="BY74" i="52"/>
  <c r="BZ147" i="52" s="1"/>
  <c r="BY75" i="52"/>
  <c r="BZ148" i="52" s="1"/>
  <c r="BW83" i="52"/>
  <c r="BY76" i="52"/>
  <c r="BZ149" i="52" s="1"/>
  <c r="BY73" i="52"/>
  <c r="EL84" i="52"/>
  <c r="EL85" i="52" s="1"/>
  <c r="EL86" i="52" s="1"/>
  <c r="EL88" i="52" s="1"/>
  <c r="Q76" i="52"/>
  <c r="R149" i="52" s="1"/>
  <c r="DM70" i="52"/>
  <c r="DM81" i="52"/>
  <c r="DM83" i="52"/>
  <c r="DO74" i="52"/>
  <c r="DP147" i="52" s="1"/>
  <c r="DO75" i="52"/>
  <c r="DP148" i="52" s="1"/>
  <c r="CH70" i="52"/>
  <c r="CI80" i="52"/>
  <c r="CI82" i="52"/>
  <c r="CK73" i="52"/>
  <c r="CK76" i="52"/>
  <c r="CL149" i="52" s="1"/>
  <c r="CO70" i="52"/>
  <c r="CO83" i="52"/>
  <c r="CO81" i="52"/>
  <c r="CQ74" i="52"/>
  <c r="CR147" i="52" s="1"/>
  <c r="CQ75" i="52"/>
  <c r="CR148" i="52" s="1"/>
  <c r="DR70" i="52"/>
  <c r="DS82" i="52"/>
  <c r="DS80" i="52"/>
  <c r="CN70" i="52"/>
  <c r="CO82" i="52"/>
  <c r="CO80" i="52"/>
  <c r="DS70" i="52"/>
  <c r="DU75" i="52"/>
  <c r="DV148" i="52" s="1"/>
  <c r="DS83" i="52"/>
  <c r="DU74" i="52"/>
  <c r="DS81" i="52"/>
  <c r="DC76" i="52"/>
  <c r="DD149" i="52" s="1"/>
  <c r="DC73" i="52"/>
  <c r="CE73" i="52"/>
  <c r="CE76" i="52"/>
  <c r="CF149" i="52" s="1"/>
  <c r="CI70" i="52"/>
  <c r="CI83" i="52"/>
  <c r="CI81" i="52"/>
  <c r="CK75" i="52"/>
  <c r="CL148" i="52" s="1"/>
  <c r="CK74" i="52"/>
  <c r="CL147" i="52" s="1"/>
  <c r="AL33" i="53"/>
  <c r="AM33" i="53" s="1"/>
  <c r="G34" i="53" s="1"/>
  <c r="BY62" i="53" s="1"/>
  <c r="AB32" i="53"/>
  <c r="AC32" i="53" s="1"/>
  <c r="E33" i="53" s="1"/>
  <c r="BS63" i="53" s="1"/>
  <c r="AG32" i="53"/>
  <c r="AH32" i="53" s="1"/>
  <c r="F33" i="53" s="1"/>
  <c r="BS61" i="53" s="1"/>
  <c r="AB36" i="53"/>
  <c r="AC36" i="53" s="1"/>
  <c r="E37" i="53" s="1"/>
  <c r="CQ63" i="53" s="1"/>
  <c r="W36" i="53"/>
  <c r="X36" i="53" s="1"/>
  <c r="D37" i="53" s="1"/>
  <c r="CQ60" i="53" s="1"/>
  <c r="AB34" i="53"/>
  <c r="AC34" i="53" s="1"/>
  <c r="E35" i="53" s="1"/>
  <c r="CE63" i="53" s="1"/>
  <c r="W32" i="53"/>
  <c r="X32" i="53" s="1"/>
  <c r="D33" i="53" s="1"/>
  <c r="BS60" i="53" s="1"/>
  <c r="AG33" i="53"/>
  <c r="AH33" i="53" s="1"/>
  <c r="F34" i="53" s="1"/>
  <c r="BY61" i="53" s="1"/>
  <c r="W33" i="53"/>
  <c r="X33" i="53" s="1"/>
  <c r="D34" i="53" s="1"/>
  <c r="BY60" i="53" s="1"/>
  <c r="AG34" i="53"/>
  <c r="AH34" i="53" s="1"/>
  <c r="F35" i="53" s="1"/>
  <c r="CE61" i="53" s="1"/>
  <c r="AL32" i="53"/>
  <c r="AM32" i="53" s="1"/>
  <c r="G33" i="53" s="1"/>
  <c r="BS62" i="53" s="1"/>
  <c r="AL36" i="53"/>
  <c r="AM36" i="53" s="1"/>
  <c r="G37" i="53" s="1"/>
  <c r="CQ62" i="53" s="1"/>
  <c r="W34" i="53"/>
  <c r="X34" i="53" s="1"/>
  <c r="D35" i="53" s="1"/>
  <c r="CE60" i="53" s="1"/>
  <c r="AG35" i="53"/>
  <c r="AH35" i="53" s="1"/>
  <c r="F36" i="53" s="1"/>
  <c r="CK61" i="53" s="1"/>
  <c r="AB33" i="53"/>
  <c r="AC33" i="53" s="1"/>
  <c r="E34" i="53" s="1"/>
  <c r="BY63" i="53" s="1"/>
  <c r="AB35" i="53"/>
  <c r="AC35" i="53" s="1"/>
  <c r="E36" i="53" s="1"/>
  <c r="CK63" i="53" s="1"/>
  <c r="W35" i="53"/>
  <c r="X35" i="53" s="1"/>
  <c r="D36" i="53" s="1"/>
  <c r="CK60" i="53" s="1"/>
  <c r="AG36" i="53"/>
  <c r="AH36" i="53" s="1"/>
  <c r="F37" i="53" s="1"/>
  <c r="CQ61" i="53" s="1"/>
  <c r="AL35" i="53"/>
  <c r="AM35" i="53" s="1"/>
  <c r="G36" i="53" s="1"/>
  <c r="CK62" i="53" s="1"/>
  <c r="AL34" i="53"/>
  <c r="AM34" i="53" s="1"/>
  <c r="G35" i="53" s="1"/>
  <c r="CE62" i="53" s="1"/>
  <c r="AG28" i="53"/>
  <c r="AH28" i="53" s="1"/>
  <c r="F29" i="53" s="1"/>
  <c r="AU61" i="53" s="1"/>
  <c r="AB26" i="53"/>
  <c r="AC26" i="53" s="1"/>
  <c r="E27" i="53" s="1"/>
  <c r="AI63" i="53" s="1"/>
  <c r="EL84" i="53"/>
  <c r="EL85" i="53" s="1"/>
  <c r="EL86" i="53" s="1"/>
  <c r="EL88" i="53" s="1"/>
  <c r="EN158" i="53" s="1"/>
  <c r="W23" i="53"/>
  <c r="X23" i="53" s="1"/>
  <c r="D24" i="53" s="1"/>
  <c r="Q60" i="53" s="1"/>
  <c r="EF84" i="53"/>
  <c r="EF85" i="53" s="1"/>
  <c r="EF86" i="53" s="1"/>
  <c r="EF88" i="53" s="1"/>
  <c r="EH158" i="53" s="1"/>
  <c r="EN113" i="53"/>
  <c r="CX153" i="53"/>
  <c r="ER84" i="53"/>
  <c r="ER85" i="53" s="1"/>
  <c r="ER86" i="53" s="1"/>
  <c r="ER88" i="53" s="1"/>
  <c r="ET158" i="53" s="1"/>
  <c r="ET153" i="53"/>
  <c r="FJ84" i="53"/>
  <c r="FJ85" i="53" s="1"/>
  <c r="FJ86" i="53" s="1"/>
  <c r="FJ88" i="53" s="1"/>
  <c r="FL158" i="53" s="1"/>
  <c r="EN154" i="53"/>
  <c r="FV84" i="53"/>
  <c r="FV85" i="53" s="1"/>
  <c r="FV86" i="53" s="1"/>
  <c r="FV88" i="53" s="1"/>
  <c r="FX158" i="53" s="1"/>
  <c r="FE176" i="53"/>
  <c r="FE174" i="53"/>
  <c r="FE172" i="53"/>
  <c r="FE170" i="53"/>
  <c r="CX113" i="53"/>
  <c r="AL21" i="53"/>
  <c r="AM21" i="53" s="1"/>
  <c r="G22" i="53" s="1"/>
  <c r="E62" i="53" s="1"/>
  <c r="AB21" i="53"/>
  <c r="AC21" i="53" s="1"/>
  <c r="E22" i="53" s="1"/>
  <c r="E63" i="53" s="1"/>
  <c r="AG21" i="53"/>
  <c r="AH21" i="53" s="1"/>
  <c r="F22" i="53" s="1"/>
  <c r="E61" i="53" s="1"/>
  <c r="W21" i="53"/>
  <c r="X21" i="53" s="1"/>
  <c r="D22" i="53" s="1"/>
  <c r="E60" i="53" s="1"/>
  <c r="AB27" i="53"/>
  <c r="AC27" i="53" s="1"/>
  <c r="E28" i="53" s="1"/>
  <c r="AO63" i="53" s="1"/>
  <c r="AG22" i="53"/>
  <c r="AH22" i="53" s="1"/>
  <c r="F23" i="53" s="1"/>
  <c r="K61" i="53" s="1"/>
  <c r="AG23" i="53"/>
  <c r="AH23" i="53" s="1"/>
  <c r="F24" i="53" s="1"/>
  <c r="Q61" i="53" s="1"/>
  <c r="AG30" i="53"/>
  <c r="AH30" i="53" s="1"/>
  <c r="F31" i="53" s="1"/>
  <c r="BG61" i="53" s="1"/>
  <c r="AL26" i="53"/>
  <c r="AM26" i="53" s="1"/>
  <c r="G27" i="53" s="1"/>
  <c r="AI62" i="53" s="1"/>
  <c r="W25" i="53"/>
  <c r="X25" i="53" s="1"/>
  <c r="D26" i="53" s="1"/>
  <c r="AC60" i="53" s="1"/>
  <c r="AL31" i="53"/>
  <c r="AM31" i="53" s="1"/>
  <c r="G32" i="53" s="1"/>
  <c r="BM62" i="53" s="1"/>
  <c r="AG26" i="53"/>
  <c r="AH26" i="53" s="1"/>
  <c r="F27" i="53" s="1"/>
  <c r="AI61" i="53" s="1"/>
  <c r="AB31" i="53"/>
  <c r="AC31" i="53" s="1"/>
  <c r="E32" i="53" s="1"/>
  <c r="BM63" i="53" s="1"/>
  <c r="AL28" i="53"/>
  <c r="AM28" i="53" s="1"/>
  <c r="G29" i="53" s="1"/>
  <c r="AU62" i="53" s="1"/>
  <c r="AL24" i="53"/>
  <c r="AM24" i="53" s="1"/>
  <c r="G25" i="53" s="1"/>
  <c r="W62" i="53" s="1"/>
  <c r="AL22" i="53"/>
  <c r="AM22" i="53" s="1"/>
  <c r="G23" i="53" s="1"/>
  <c r="K62" i="53" s="1"/>
  <c r="AL23" i="53"/>
  <c r="AM23" i="53" s="1"/>
  <c r="G24" i="53" s="1"/>
  <c r="Q62" i="53" s="1"/>
  <c r="AG31" i="53"/>
  <c r="AH31" i="53" s="1"/>
  <c r="F32" i="53" s="1"/>
  <c r="BM61" i="53" s="1"/>
  <c r="AB23" i="53"/>
  <c r="AC23" i="53" s="1"/>
  <c r="E24" i="53" s="1"/>
  <c r="Q63" i="53" s="1"/>
  <c r="AL30" i="53"/>
  <c r="AM30" i="53" s="1"/>
  <c r="G31" i="53" s="1"/>
  <c r="BG62" i="53" s="1"/>
  <c r="AB24" i="53"/>
  <c r="AC24" i="53" s="1"/>
  <c r="E25" i="53" s="1"/>
  <c r="W63" i="53" s="1"/>
  <c r="W29" i="53"/>
  <c r="X29" i="53" s="1"/>
  <c r="D30" i="53" s="1"/>
  <c r="BA60" i="53" s="1"/>
  <c r="AG27" i="53"/>
  <c r="AH27" i="53" s="1"/>
  <c r="F28" i="53" s="1"/>
  <c r="AO61" i="53" s="1"/>
  <c r="AB28" i="53"/>
  <c r="AC28" i="53" s="1"/>
  <c r="E29" i="53" s="1"/>
  <c r="AU63" i="53" s="1"/>
  <c r="AL27" i="53"/>
  <c r="AM27" i="53" s="1"/>
  <c r="G28" i="53" s="1"/>
  <c r="AO62" i="53" s="1"/>
  <c r="ET113" i="53"/>
  <c r="DO176" i="53"/>
  <c r="DO174" i="53"/>
  <c r="DO170" i="53"/>
  <c r="DO172" i="53"/>
  <c r="AG25" i="53"/>
  <c r="AH25" i="53" s="1"/>
  <c r="F26" i="53" s="1"/>
  <c r="AC61" i="53" s="1"/>
  <c r="DZ84" i="53"/>
  <c r="DZ85" i="53" s="1"/>
  <c r="DZ86" i="53" s="1"/>
  <c r="DZ88" i="53" s="1"/>
  <c r="EB158" i="53" s="1"/>
  <c r="FF113" i="53"/>
  <c r="DD113" i="53"/>
  <c r="AB29" i="53"/>
  <c r="AC29" i="53" s="1"/>
  <c r="E30" i="53" s="1"/>
  <c r="BA63" i="53" s="1"/>
  <c r="EZ113" i="53"/>
  <c r="EG176" i="53"/>
  <c r="EG174" i="53"/>
  <c r="EG172" i="53"/>
  <c r="EG170" i="53"/>
  <c r="FL113" i="53"/>
  <c r="EA176" i="53"/>
  <c r="EA174" i="53"/>
  <c r="EA172" i="53"/>
  <c r="EA170" i="53"/>
  <c r="FQ176" i="53"/>
  <c r="FQ174" i="53"/>
  <c r="FQ172" i="53"/>
  <c r="FQ170" i="53"/>
  <c r="EX84" i="53"/>
  <c r="EX85" i="53" s="1"/>
  <c r="EX86" i="53" s="1"/>
  <c r="EX88" i="53" s="1"/>
  <c r="EZ158" i="53" s="1"/>
  <c r="FX113" i="53"/>
  <c r="EH113" i="53"/>
  <c r="FR113" i="53"/>
  <c r="EZ153" i="53"/>
  <c r="DP158" i="53"/>
  <c r="EB113" i="53"/>
  <c r="FD84" i="53"/>
  <c r="FD85" i="53" s="1"/>
  <c r="FD86" i="53" s="1"/>
  <c r="FD88" i="53" s="1"/>
  <c r="FF158" i="53" s="1"/>
  <c r="AU76" i="52"/>
  <c r="AV149" i="52" s="1"/>
  <c r="AU73" i="52"/>
  <c r="K76" i="52"/>
  <c r="L149" i="52" s="1"/>
  <c r="K73" i="52"/>
  <c r="I81" i="52"/>
  <c r="BM75" i="52"/>
  <c r="BM74" i="52"/>
  <c r="BN147" i="52" s="1"/>
  <c r="BK70" i="52"/>
  <c r="BK83" i="52"/>
  <c r="BK81" i="52"/>
  <c r="B70" i="52"/>
  <c r="C82" i="52"/>
  <c r="C80" i="52"/>
  <c r="W76" i="52"/>
  <c r="X149" i="52" s="1"/>
  <c r="Z70" i="52"/>
  <c r="AA82" i="52"/>
  <c r="AA80" i="52"/>
  <c r="ET113" i="52"/>
  <c r="I83" i="52"/>
  <c r="AC73" i="52"/>
  <c r="K75" i="52"/>
  <c r="L148" i="52" s="1"/>
  <c r="FX113" i="52"/>
  <c r="FF113" i="52"/>
  <c r="AX70" i="52"/>
  <c r="AY82" i="52"/>
  <c r="AY80" i="52"/>
  <c r="AO76" i="52"/>
  <c r="AP149" i="52" s="1"/>
  <c r="AO73" i="52"/>
  <c r="BK80" i="52"/>
  <c r="E76" i="52"/>
  <c r="F149" i="52" s="1"/>
  <c r="E73" i="52"/>
  <c r="FP84" i="52"/>
  <c r="FP85" i="52" s="1"/>
  <c r="FP86" i="52" s="1"/>
  <c r="FP88" i="52" s="1"/>
  <c r="AU75" i="52"/>
  <c r="AV148" i="52" s="1"/>
  <c r="AU74" i="52"/>
  <c r="AV147" i="52" s="1"/>
  <c r="AS70" i="52"/>
  <c r="AS83" i="52"/>
  <c r="AS81" i="52"/>
  <c r="BA76" i="52"/>
  <c r="BB149" i="52" s="1"/>
  <c r="BA73" i="52"/>
  <c r="EF84" i="52"/>
  <c r="EF85" i="52" s="1"/>
  <c r="EF86" i="52" s="1"/>
  <c r="EF88" i="52" s="1"/>
  <c r="EH158" i="52" s="1"/>
  <c r="EZ113" i="52"/>
  <c r="BM76" i="52"/>
  <c r="BN149" i="52" s="1"/>
  <c r="EN154" i="52"/>
  <c r="I80" i="52"/>
  <c r="BG76" i="52"/>
  <c r="BH149" i="52" s="1"/>
  <c r="BG73" i="52"/>
  <c r="AM80" i="52"/>
  <c r="AM82" i="52"/>
  <c r="AO75" i="52"/>
  <c r="AP148" i="52" s="1"/>
  <c r="AO74" i="52"/>
  <c r="AP147" i="52" s="1"/>
  <c r="AM70" i="52"/>
  <c r="AM83" i="52"/>
  <c r="AM81" i="52"/>
  <c r="BA74" i="52"/>
  <c r="BB147" i="52" s="1"/>
  <c r="BE81" i="52"/>
  <c r="AR70" i="52"/>
  <c r="AS82" i="52"/>
  <c r="AS80" i="52"/>
  <c r="FL113" i="52"/>
  <c r="FR113" i="52"/>
  <c r="W75" i="52"/>
  <c r="X148" i="52" s="1"/>
  <c r="W74" i="52"/>
  <c r="X147" i="52" s="1"/>
  <c r="U70" i="52"/>
  <c r="U83" i="52"/>
  <c r="U81" i="52"/>
  <c r="EH113" i="52"/>
  <c r="I70" i="52"/>
  <c r="EX84" i="52"/>
  <c r="EX85" i="52" s="1"/>
  <c r="EX86" i="52" s="1"/>
  <c r="EX88" i="52" s="1"/>
  <c r="EZ158" i="52" s="1"/>
  <c r="EZ153" i="52"/>
  <c r="DZ84" i="52"/>
  <c r="DZ85" i="52" s="1"/>
  <c r="DZ86" i="52" s="1"/>
  <c r="DZ88" i="52" s="1"/>
  <c r="EB158" i="52" s="1"/>
  <c r="AY81" i="52"/>
  <c r="T70" i="52"/>
  <c r="U82" i="52"/>
  <c r="U80" i="52"/>
  <c r="Q75" i="52"/>
  <c r="R148" i="52" s="1"/>
  <c r="Q74" i="52"/>
  <c r="R147" i="52" s="1"/>
  <c r="O70" i="52"/>
  <c r="O83" i="52"/>
  <c r="O81" i="52"/>
  <c r="E75" i="52"/>
  <c r="F148" i="52" s="1"/>
  <c r="E74" i="52"/>
  <c r="F147" i="52" s="1"/>
  <c r="C83" i="52"/>
  <c r="C70" i="52"/>
  <c r="C81" i="52"/>
  <c r="AL70" i="52"/>
  <c r="W73" i="52"/>
  <c r="BE83" i="52"/>
  <c r="FJ84" i="52"/>
  <c r="FJ85" i="52" s="1"/>
  <c r="FJ86" i="52" s="1"/>
  <c r="FJ88" i="52" s="1"/>
  <c r="FL158" i="52" s="1"/>
  <c r="ER84" i="52"/>
  <c r="ER85" i="52" s="1"/>
  <c r="ER86" i="52" s="1"/>
  <c r="ER88" i="52" s="1"/>
  <c r="ET158" i="52" s="1"/>
  <c r="EA176" i="52"/>
  <c r="EA174" i="52"/>
  <c r="EA172" i="52"/>
  <c r="EA170" i="52"/>
  <c r="BK82" i="52"/>
  <c r="FR153" i="52"/>
  <c r="FV84" i="52"/>
  <c r="FV85" i="52" s="1"/>
  <c r="FV86" i="52" s="1"/>
  <c r="FV88" i="52" s="1"/>
  <c r="EB113" i="52"/>
  <c r="I82" i="52"/>
  <c r="H70" i="52"/>
  <c r="FD84" i="52"/>
  <c r="FD85" i="52" s="1"/>
  <c r="FD86" i="52" s="1"/>
  <c r="FD88" i="52" s="1"/>
  <c r="FF158" i="52" s="1"/>
  <c r="AR70" i="51"/>
  <c r="AS82" i="51"/>
  <c r="AS80" i="51"/>
  <c r="N70" i="51"/>
  <c r="O82" i="51"/>
  <c r="O80" i="51"/>
  <c r="AI76" i="51"/>
  <c r="AJ149" i="51" s="1"/>
  <c r="AI73" i="51"/>
  <c r="BJ70" i="51"/>
  <c r="BK82" i="51"/>
  <c r="BK80" i="51"/>
  <c r="B70" i="51"/>
  <c r="C82" i="51"/>
  <c r="C80" i="51"/>
  <c r="BG75" i="51"/>
  <c r="BH148" i="51" s="1"/>
  <c r="FD84" i="51"/>
  <c r="FD85" i="51" s="1"/>
  <c r="FD86" i="51" s="1"/>
  <c r="FD88" i="51" s="1"/>
  <c r="FV84" i="51"/>
  <c r="FV85" i="51" s="1"/>
  <c r="FV86" i="51" s="1"/>
  <c r="FV88" i="51" s="1"/>
  <c r="FX158" i="51" s="1"/>
  <c r="I80" i="51"/>
  <c r="BE81" i="51"/>
  <c r="AL70" i="51"/>
  <c r="AM80" i="51"/>
  <c r="AM82" i="51"/>
  <c r="AO74" i="51"/>
  <c r="AP147" i="51" s="1"/>
  <c r="AO75" i="51"/>
  <c r="AP148" i="51" s="1"/>
  <c r="AM70" i="51"/>
  <c r="AM81" i="51"/>
  <c r="AM83" i="51"/>
  <c r="W76" i="51"/>
  <c r="X149" i="51" s="1"/>
  <c r="W73" i="51"/>
  <c r="Z70" i="51"/>
  <c r="AA82" i="51"/>
  <c r="AA80" i="51"/>
  <c r="T70" i="51"/>
  <c r="U82" i="51"/>
  <c r="U80" i="51"/>
  <c r="AU76" i="51"/>
  <c r="AV149" i="51" s="1"/>
  <c r="AU73" i="51"/>
  <c r="AA70" i="51"/>
  <c r="H70" i="51"/>
  <c r="FP84" i="51"/>
  <c r="FP85" i="51" s="1"/>
  <c r="FP86" i="51" s="1"/>
  <c r="FP88" i="51" s="1"/>
  <c r="FR153" i="51"/>
  <c r="FX113" i="51"/>
  <c r="AF70" i="51"/>
  <c r="AG82" i="51"/>
  <c r="AG80" i="51"/>
  <c r="I82" i="51"/>
  <c r="Q73" i="51"/>
  <c r="Q76" i="51"/>
  <c r="R149" i="51" s="1"/>
  <c r="AO76" i="51"/>
  <c r="AP149" i="51" s="1"/>
  <c r="AO73" i="51"/>
  <c r="BA74" i="51"/>
  <c r="BB147" i="51" s="1"/>
  <c r="BA75" i="51"/>
  <c r="BB148" i="51" s="1"/>
  <c r="AY70" i="51"/>
  <c r="AY81" i="51"/>
  <c r="AY83" i="51"/>
  <c r="AI75" i="51"/>
  <c r="AJ148" i="51" s="1"/>
  <c r="AI74" i="51"/>
  <c r="AJ147" i="51" s="1"/>
  <c r="AG70" i="51"/>
  <c r="AG81" i="51"/>
  <c r="AG83" i="51"/>
  <c r="W75" i="51"/>
  <c r="X148" i="51" s="1"/>
  <c r="W74" i="51"/>
  <c r="X147" i="51" s="1"/>
  <c r="U70" i="51"/>
  <c r="U83" i="51"/>
  <c r="U81" i="51"/>
  <c r="BM74" i="51"/>
  <c r="BN147" i="51" s="1"/>
  <c r="BM75" i="51"/>
  <c r="BN148" i="51" s="1"/>
  <c r="BK70" i="51"/>
  <c r="BK83" i="51"/>
  <c r="BK81" i="51"/>
  <c r="BG76" i="51"/>
  <c r="BH149" i="51" s="1"/>
  <c r="BG73" i="51"/>
  <c r="AX70" i="51"/>
  <c r="AY80" i="51"/>
  <c r="AY82" i="51"/>
  <c r="AA83" i="51"/>
  <c r="AC74" i="51"/>
  <c r="AD147" i="51" s="1"/>
  <c r="FR113" i="51"/>
  <c r="K75" i="51"/>
  <c r="L148" i="51" s="1"/>
  <c r="K74" i="51"/>
  <c r="L147" i="51" s="1"/>
  <c r="I70" i="51"/>
  <c r="I81" i="51"/>
  <c r="I83" i="51"/>
  <c r="FJ84" i="51"/>
  <c r="FJ85" i="51" s="1"/>
  <c r="FJ86" i="51" s="1"/>
  <c r="FJ88" i="51" s="1"/>
  <c r="FL158" i="51" s="1"/>
  <c r="BM73" i="51"/>
  <c r="AC76" i="51"/>
  <c r="AD149" i="51" s="1"/>
  <c r="AC73" i="51"/>
  <c r="Q74" i="51"/>
  <c r="R147" i="51" s="1"/>
  <c r="Q75" i="51"/>
  <c r="R148" i="51" s="1"/>
  <c r="O70" i="51"/>
  <c r="O83" i="51"/>
  <c r="O81" i="51"/>
  <c r="BA73" i="51"/>
  <c r="BA76" i="51"/>
  <c r="BB149" i="51" s="1"/>
  <c r="K76" i="51"/>
  <c r="L149" i="51" s="1"/>
  <c r="K73" i="51"/>
  <c r="E73" i="51"/>
  <c r="E76" i="51"/>
  <c r="F149" i="51" s="1"/>
  <c r="AU75" i="51"/>
  <c r="AV148" i="51" s="1"/>
  <c r="AU74" i="51"/>
  <c r="AV147" i="51" s="1"/>
  <c r="AS70" i="51"/>
  <c r="AS83" i="51"/>
  <c r="AS81" i="51"/>
  <c r="E74" i="51"/>
  <c r="F147" i="51" s="1"/>
  <c r="E75" i="51"/>
  <c r="F148" i="51" s="1"/>
  <c r="C70" i="51"/>
  <c r="C83" i="51"/>
  <c r="C81" i="51"/>
  <c r="AC75" i="51"/>
  <c r="AD148" i="51" s="1"/>
  <c r="FF113" i="51"/>
  <c r="FL113" i="51"/>
  <c r="BD70" i="51"/>
  <c r="BE82" i="51"/>
  <c r="BE80" i="51"/>
  <c r="BM76" i="51"/>
  <c r="BN149" i="51" s="1"/>
  <c r="BE83" i="51"/>
  <c r="BG76" i="50"/>
  <c r="BH149" i="50" s="1"/>
  <c r="BG73" i="50"/>
  <c r="BE81" i="50"/>
  <c r="AF70" i="50"/>
  <c r="AG82" i="50"/>
  <c r="AG80" i="50"/>
  <c r="W75" i="50"/>
  <c r="X148" i="50" s="1"/>
  <c r="W74" i="50"/>
  <c r="X147" i="50" s="1"/>
  <c r="U83" i="50"/>
  <c r="U70" i="50"/>
  <c r="U81" i="50"/>
  <c r="AO75" i="50"/>
  <c r="AP148" i="50" s="1"/>
  <c r="AO74" i="50"/>
  <c r="AP147" i="50" s="1"/>
  <c r="AM70" i="50"/>
  <c r="AM83" i="50"/>
  <c r="AM81" i="50"/>
  <c r="AR70" i="50"/>
  <c r="AS80" i="50"/>
  <c r="AS82" i="50"/>
  <c r="BK81" i="50"/>
  <c r="AI76" i="50"/>
  <c r="AJ149" i="50" s="1"/>
  <c r="AI73" i="50"/>
  <c r="Q76" i="50"/>
  <c r="R149" i="50" s="1"/>
  <c r="Q73" i="50"/>
  <c r="AI75" i="50"/>
  <c r="AJ148" i="50" s="1"/>
  <c r="H70" i="50"/>
  <c r="I82" i="50"/>
  <c r="I80" i="50"/>
  <c r="Z70" i="50"/>
  <c r="AA82" i="50"/>
  <c r="AA80" i="50"/>
  <c r="AU75" i="50"/>
  <c r="AV148" i="50" s="1"/>
  <c r="AU74" i="50"/>
  <c r="AV147" i="50" s="1"/>
  <c r="AS70" i="50"/>
  <c r="AS83" i="50"/>
  <c r="AS81" i="50"/>
  <c r="AX70" i="50"/>
  <c r="AY82" i="50"/>
  <c r="AY80" i="50"/>
  <c r="E76" i="50"/>
  <c r="F149" i="50" s="1"/>
  <c r="E73" i="50"/>
  <c r="BE70" i="50"/>
  <c r="AC76" i="50"/>
  <c r="AD149" i="50" s="1"/>
  <c r="AC73" i="50"/>
  <c r="AL70" i="50"/>
  <c r="AM82" i="50"/>
  <c r="AM80" i="50"/>
  <c r="BD70" i="50"/>
  <c r="BE82" i="50"/>
  <c r="BE80" i="50"/>
  <c r="AA83" i="50"/>
  <c r="AC75" i="50"/>
  <c r="AD148" i="50" s="1"/>
  <c r="AO73" i="50"/>
  <c r="AP146" i="50" s="1"/>
  <c r="AG70" i="50"/>
  <c r="O81" i="50"/>
  <c r="BA73" i="50"/>
  <c r="BE83" i="50"/>
  <c r="E75" i="50"/>
  <c r="F148" i="50" s="1"/>
  <c r="E74" i="50"/>
  <c r="F147" i="50" s="1"/>
  <c r="C70" i="50"/>
  <c r="C83" i="50"/>
  <c r="C81" i="50"/>
  <c r="T70" i="50"/>
  <c r="U80" i="50"/>
  <c r="U82" i="50"/>
  <c r="W76" i="50"/>
  <c r="X149" i="50" s="1"/>
  <c r="W73" i="50"/>
  <c r="AU76" i="50"/>
  <c r="AV149" i="50" s="1"/>
  <c r="AU73" i="50"/>
  <c r="B70" i="50"/>
  <c r="C82" i="50"/>
  <c r="C80" i="50"/>
  <c r="BM76" i="50"/>
  <c r="BN149" i="50" s="1"/>
  <c r="BM73" i="50"/>
  <c r="BA75" i="50"/>
  <c r="BB148" i="50" s="1"/>
  <c r="BA74" i="50"/>
  <c r="BB147" i="50" s="1"/>
  <c r="AY70" i="50"/>
  <c r="AY83" i="50"/>
  <c r="AY81" i="50"/>
  <c r="K76" i="50"/>
  <c r="L149" i="50" s="1"/>
  <c r="K73" i="50"/>
  <c r="K75" i="50"/>
  <c r="L148" i="50" s="1"/>
  <c r="K74" i="50"/>
  <c r="L147" i="50" s="1"/>
  <c r="I70" i="50"/>
  <c r="I83" i="50"/>
  <c r="I81" i="50"/>
  <c r="AO76" i="50"/>
  <c r="AP149" i="50" s="1"/>
  <c r="BA76" i="50"/>
  <c r="BB149" i="50" s="1"/>
  <c r="AO148" i="49"/>
  <c r="EK135" i="49"/>
  <c r="AG135" i="49"/>
  <c r="DA135" i="49"/>
  <c r="AO155" i="49"/>
  <c r="AO149" i="49"/>
  <c r="AO156" i="49"/>
  <c r="AO146" i="49"/>
  <c r="AO153" i="49"/>
  <c r="AO154" i="49"/>
  <c r="AY135" i="49"/>
  <c r="BT147" i="49"/>
  <c r="FU135" i="49"/>
  <c r="CI135" i="49"/>
  <c r="CX147" i="49"/>
  <c r="FL148" i="49"/>
  <c r="BT148" i="49"/>
  <c r="AG18" i="49"/>
  <c r="FD156" i="49"/>
  <c r="FE156" i="49" s="1"/>
  <c r="FD155" i="49"/>
  <c r="FE155" i="49" s="1"/>
  <c r="FD154" i="49"/>
  <c r="FE154" i="49" s="1"/>
  <c r="FD153" i="49"/>
  <c r="FE153" i="49" s="1"/>
  <c r="FD149" i="49"/>
  <c r="FE149" i="49" s="1"/>
  <c r="FD148" i="49"/>
  <c r="FE148" i="49" s="1"/>
  <c r="FD147" i="49"/>
  <c r="FE147" i="49" s="1"/>
  <c r="FD146" i="49"/>
  <c r="FE146" i="49" s="1"/>
  <c r="AL18" i="49"/>
  <c r="CO108" i="49"/>
  <c r="CP81" i="49"/>
  <c r="CR154" i="49" s="1"/>
  <c r="DS135" i="49"/>
  <c r="FC135" i="49"/>
  <c r="AB18" i="49"/>
  <c r="DT156" i="49"/>
  <c r="DU156" i="49" s="1"/>
  <c r="DT155" i="49"/>
  <c r="DU155" i="49" s="1"/>
  <c r="DT154" i="49"/>
  <c r="DU154" i="49" s="1"/>
  <c r="DT153" i="49"/>
  <c r="DU153" i="49" s="1"/>
  <c r="DT149" i="49"/>
  <c r="DU149" i="49" s="1"/>
  <c r="DT148" i="49"/>
  <c r="DU148" i="49" s="1"/>
  <c r="DV148" i="49" s="1"/>
  <c r="DT147" i="49"/>
  <c r="DU147" i="49" s="1"/>
  <c r="DT146" i="49"/>
  <c r="DU146" i="49" s="1"/>
  <c r="DH81" i="49"/>
  <c r="DG108" i="49"/>
  <c r="CJ156" i="49"/>
  <c r="CK156" i="49" s="1"/>
  <c r="CJ155" i="49"/>
  <c r="CK155" i="49" s="1"/>
  <c r="CJ154" i="49"/>
  <c r="CK154" i="49" s="1"/>
  <c r="CJ153" i="49"/>
  <c r="CK153" i="49" s="1"/>
  <c r="CJ149" i="49"/>
  <c r="CK149" i="49" s="1"/>
  <c r="CJ148" i="49"/>
  <c r="CK148" i="49" s="1"/>
  <c r="CJ147" i="49"/>
  <c r="CK147" i="49" s="1"/>
  <c r="CJ146" i="49"/>
  <c r="CK146" i="49" s="1"/>
  <c r="W18" i="49"/>
  <c r="W27" i="49" s="1"/>
  <c r="D28" i="49" s="1"/>
  <c r="AO60" i="49" s="1"/>
  <c r="FV156" i="49"/>
  <c r="FW156" i="49" s="1"/>
  <c r="FV155" i="49"/>
  <c r="FW155" i="49" s="1"/>
  <c r="FV154" i="49"/>
  <c r="FW154" i="49" s="1"/>
  <c r="FV153" i="49"/>
  <c r="FW153" i="49" s="1"/>
  <c r="FV149" i="49"/>
  <c r="FW149" i="49" s="1"/>
  <c r="FV148" i="49"/>
  <c r="FW148" i="49" s="1"/>
  <c r="FV147" i="49"/>
  <c r="FW147" i="49" s="1"/>
  <c r="FV146" i="49"/>
  <c r="FW146" i="49" s="1"/>
  <c r="ER83" i="49"/>
  <c r="ET156" i="49" s="1"/>
  <c r="EQ110" i="49"/>
  <c r="B82" i="36"/>
  <c r="B83" i="36"/>
  <c r="K32" i="37"/>
  <c r="AO32" i="37" s="1"/>
  <c r="K33" i="37"/>
  <c r="AO33" i="37" s="1"/>
  <c r="K34" i="37"/>
  <c r="AO34" i="37" s="1"/>
  <c r="K35" i="37"/>
  <c r="AO35" i="37" s="1"/>
  <c r="K36" i="37"/>
  <c r="AO36" i="37" s="1"/>
  <c r="K37" i="37"/>
  <c r="AO37" i="37" s="1"/>
  <c r="K38" i="37"/>
  <c r="AO38" i="37" s="1"/>
  <c r="K39" i="37"/>
  <c r="AO39" i="37" s="1"/>
  <c r="K40" i="37"/>
  <c r="AO40" i="37" s="1"/>
  <c r="K41" i="37"/>
  <c r="AO41" i="37" s="1"/>
  <c r="K42" i="37"/>
  <c r="AO42" i="37" s="1"/>
  <c r="K43" i="37"/>
  <c r="AO43" i="37" s="1"/>
  <c r="K44" i="37"/>
  <c r="AO44" i="37" s="1"/>
  <c r="K45" i="37"/>
  <c r="AO45" i="37" s="1"/>
  <c r="K46" i="37"/>
  <c r="AO46" i="37" s="1"/>
  <c r="K47" i="37"/>
  <c r="AO47" i="37" s="1"/>
  <c r="K48" i="37"/>
  <c r="AO48" i="37" s="1"/>
  <c r="K49" i="37"/>
  <c r="AO49" i="37" s="1"/>
  <c r="K50" i="37"/>
  <c r="AO50" i="37" s="1"/>
  <c r="K51" i="37"/>
  <c r="AO51" i="37" s="1"/>
  <c r="C29" i="36"/>
  <c r="D30" i="36"/>
  <c r="D31" i="36"/>
  <c r="D29" i="36"/>
  <c r="D169" i="33"/>
  <c r="E191" i="33"/>
  <c r="E190" i="33"/>
  <c r="C24" i="34"/>
  <c r="C38" i="34" s="1"/>
  <c r="AJ7" i="37"/>
  <c r="AE7" i="37"/>
  <c r="Z7" i="37"/>
  <c r="AJ16" i="37"/>
  <c r="AE16" i="37"/>
  <c r="Z16" i="37"/>
  <c r="W17" i="37"/>
  <c r="AL17" i="37"/>
  <c r="AL16" i="37"/>
  <c r="AG16" i="37"/>
  <c r="AB16" i="37"/>
  <c r="DP146" i="49" l="1"/>
  <c r="FL147" i="49"/>
  <c r="FL149" i="49"/>
  <c r="FL146" i="49"/>
  <c r="DD146" i="49"/>
  <c r="DD149" i="49"/>
  <c r="FX146" i="49"/>
  <c r="EL81" i="49"/>
  <c r="EN154" i="49" s="1"/>
  <c r="FX147" i="49"/>
  <c r="AO74" i="57"/>
  <c r="AP147" i="57" s="1"/>
  <c r="DB80" i="49"/>
  <c r="EW110" i="49"/>
  <c r="DJ149" i="49"/>
  <c r="EN147" i="49"/>
  <c r="DD147" i="49"/>
  <c r="ER70" i="56"/>
  <c r="ES158" i="56" s="1"/>
  <c r="K75" i="57"/>
  <c r="L148" i="57" s="1"/>
  <c r="EN155" i="49"/>
  <c r="EH147" i="49"/>
  <c r="DZ70" i="57"/>
  <c r="EA158" i="57" s="1"/>
  <c r="CP70" i="50"/>
  <c r="CQ158" i="50" s="1"/>
  <c r="AB70" i="51"/>
  <c r="AC158" i="51" s="1"/>
  <c r="AG80" i="57"/>
  <c r="BT153" i="49"/>
  <c r="CD112" i="49"/>
  <c r="BF70" i="52"/>
  <c r="BG158" i="52" s="1"/>
  <c r="W75" i="57"/>
  <c r="X148" i="57" s="1"/>
  <c r="FP112" i="49"/>
  <c r="FR158" i="52"/>
  <c r="FK170" i="51"/>
  <c r="FK176" i="51"/>
  <c r="FK172" i="51"/>
  <c r="AA110" i="52"/>
  <c r="EN158" i="52"/>
  <c r="FQ176" i="52"/>
  <c r="BG73" i="53"/>
  <c r="BH146" i="53" s="1"/>
  <c r="AB70" i="52"/>
  <c r="AB88" i="52" s="1"/>
  <c r="BS75" i="57"/>
  <c r="BT148" i="57" s="1"/>
  <c r="N70" i="57"/>
  <c r="AA82" i="53"/>
  <c r="AA109" i="53" s="1"/>
  <c r="AJ77" i="52"/>
  <c r="Z70" i="53"/>
  <c r="AC73" i="55"/>
  <c r="AO73" i="57"/>
  <c r="FF149" i="49"/>
  <c r="BT149" i="49"/>
  <c r="BQ80" i="57"/>
  <c r="BR80" i="57" s="1"/>
  <c r="BS74" i="57"/>
  <c r="BT147" i="57" s="1"/>
  <c r="BQ82" i="57"/>
  <c r="BR82" i="57" s="1"/>
  <c r="BT155" i="57" s="1"/>
  <c r="BQ114" i="57"/>
  <c r="BP70" i="57"/>
  <c r="FX148" i="49"/>
  <c r="EF112" i="49"/>
  <c r="FQ170" i="52"/>
  <c r="FQ174" i="52"/>
  <c r="BL70" i="50"/>
  <c r="BM158" i="50" s="1"/>
  <c r="AH70" i="52"/>
  <c r="AI158" i="52" s="1"/>
  <c r="FX158" i="52"/>
  <c r="P82" i="52"/>
  <c r="R155" i="52" s="1"/>
  <c r="FR158" i="51"/>
  <c r="DJ148" i="49"/>
  <c r="P70" i="52"/>
  <c r="P88" i="52" s="1"/>
  <c r="FF158" i="51"/>
  <c r="Q74" i="57"/>
  <c r="R147" i="57" s="1"/>
  <c r="EK109" i="49"/>
  <c r="EL113" i="49" s="1"/>
  <c r="FX149" i="49"/>
  <c r="P82" i="50"/>
  <c r="R155" i="50" s="1"/>
  <c r="U83" i="57"/>
  <c r="V83" i="57" s="1"/>
  <c r="X156" i="57" s="1"/>
  <c r="EN156" i="49"/>
  <c r="CQ74" i="57"/>
  <c r="CR147" i="57" s="1"/>
  <c r="W74" i="53"/>
  <c r="X147" i="53" s="1"/>
  <c r="Q166" i="50"/>
  <c r="EH149" i="49"/>
  <c r="BA74" i="53"/>
  <c r="BB147" i="53" s="1"/>
  <c r="AM112" i="57"/>
  <c r="T70" i="57"/>
  <c r="EL112" i="49"/>
  <c r="BM73" i="57"/>
  <c r="BN146" i="57" s="1"/>
  <c r="W74" i="57"/>
  <c r="X147" i="57" s="1"/>
  <c r="U115" i="57"/>
  <c r="DJ153" i="49"/>
  <c r="FV112" i="49"/>
  <c r="EX112" i="49"/>
  <c r="U70" i="53"/>
  <c r="BM75" i="57"/>
  <c r="BN148" i="57" s="1"/>
  <c r="AM82" i="57"/>
  <c r="AM109" i="57" s="1"/>
  <c r="AN113" i="57" s="1"/>
  <c r="BS76" i="57"/>
  <c r="BT149" i="57" s="1"/>
  <c r="CL148" i="49"/>
  <c r="BK114" i="57"/>
  <c r="BG76" i="53"/>
  <c r="BH149" i="53" s="1"/>
  <c r="BK70" i="57"/>
  <c r="AI75" i="57"/>
  <c r="AJ148" i="57" s="1"/>
  <c r="BM73" i="53"/>
  <c r="BN146" i="53" s="1"/>
  <c r="CP112" i="49"/>
  <c r="BK82" i="57"/>
  <c r="BK109" i="57" s="1"/>
  <c r="BL113" i="57" s="1"/>
  <c r="EN149" i="49"/>
  <c r="EN146" i="49"/>
  <c r="AI76" i="57"/>
  <c r="AJ149" i="57" s="1"/>
  <c r="AH92" i="52"/>
  <c r="EQ108" i="49"/>
  <c r="ER112" i="49" s="1"/>
  <c r="CD81" i="49"/>
  <c r="CF154" i="49" s="1"/>
  <c r="FC110" i="49"/>
  <c r="FD114" i="49" s="1"/>
  <c r="AG110" i="50"/>
  <c r="BX70" i="49"/>
  <c r="BX88" i="49" s="1"/>
  <c r="AI166" i="52"/>
  <c r="AI161" i="52"/>
  <c r="DN112" i="49"/>
  <c r="DT112" i="49"/>
  <c r="BX112" i="49"/>
  <c r="BR112" i="49"/>
  <c r="EL70" i="49"/>
  <c r="EL88" i="49" s="1"/>
  <c r="CJ70" i="49"/>
  <c r="CK70" i="49" s="1"/>
  <c r="CK174" i="49" s="1"/>
  <c r="DH112" i="49"/>
  <c r="AG107" i="52"/>
  <c r="FV81" i="49"/>
  <c r="FX154" i="49" s="1"/>
  <c r="EX81" i="49"/>
  <c r="EZ154" i="49" s="1"/>
  <c r="AI165" i="52"/>
  <c r="Q167" i="50"/>
  <c r="AH97" i="52"/>
  <c r="AI162" i="52"/>
  <c r="AI167" i="52"/>
  <c r="BF97" i="52"/>
  <c r="AH90" i="52"/>
  <c r="AH98" i="52"/>
  <c r="AI163" i="52"/>
  <c r="BG162" i="52"/>
  <c r="BL70" i="52"/>
  <c r="BM70" i="52" s="1"/>
  <c r="BM170" i="52" s="1"/>
  <c r="AH91" i="52"/>
  <c r="AH99" i="52"/>
  <c r="BG167" i="52"/>
  <c r="FP70" i="56"/>
  <c r="FP88" i="56" s="1"/>
  <c r="ER70" i="57"/>
  <c r="ES158" i="57" s="1"/>
  <c r="AZ70" i="52"/>
  <c r="AZ88" i="52" s="1"/>
  <c r="FJ113" i="49"/>
  <c r="DY107" i="49"/>
  <c r="DZ115" i="49" s="1"/>
  <c r="EE107" i="49"/>
  <c r="EF115" i="49" s="1"/>
  <c r="EL80" i="49"/>
  <c r="EN153" i="49" s="1"/>
  <c r="AG108" i="52"/>
  <c r="BQ110" i="49"/>
  <c r="BR114" i="49" s="1"/>
  <c r="DN81" i="49"/>
  <c r="DP154" i="49" s="1"/>
  <c r="AG109" i="52"/>
  <c r="AH81" i="50"/>
  <c r="AJ154" i="50" s="1"/>
  <c r="O107" i="50"/>
  <c r="BK107" i="50"/>
  <c r="BF82" i="52"/>
  <c r="BH155" i="52" s="1"/>
  <c r="FV80" i="49"/>
  <c r="FX153" i="49" s="1"/>
  <c r="DA109" i="49"/>
  <c r="DB113" i="49" s="1"/>
  <c r="ER80" i="49"/>
  <c r="ET153" i="49" s="1"/>
  <c r="FV82" i="49"/>
  <c r="FX155" i="49" s="1"/>
  <c r="CP82" i="49"/>
  <c r="CR155" i="49" s="1"/>
  <c r="ER82" i="49"/>
  <c r="ET155" i="49" s="1"/>
  <c r="CJ80" i="49"/>
  <c r="CL153" i="49" s="1"/>
  <c r="CU108" i="49"/>
  <c r="CV112" i="49" s="1"/>
  <c r="DZ83" i="49"/>
  <c r="EB156" i="49" s="1"/>
  <c r="FV83" i="49"/>
  <c r="FX156" i="49" s="1"/>
  <c r="BW107" i="49"/>
  <c r="BZ113" i="49" s="1"/>
  <c r="BE107" i="52"/>
  <c r="BQ107" i="49"/>
  <c r="BT113" i="49" s="1"/>
  <c r="DH83" i="49"/>
  <c r="DJ156" i="49" s="1"/>
  <c r="CI108" i="49"/>
  <c r="CJ112" i="49" s="1"/>
  <c r="AZ83" i="52"/>
  <c r="BB156" i="52" s="1"/>
  <c r="P83" i="50"/>
  <c r="R156" i="50" s="1"/>
  <c r="AA108" i="51"/>
  <c r="BX81" i="49"/>
  <c r="BZ154" i="49" s="1"/>
  <c r="CI110" i="49"/>
  <c r="CJ114" i="49" s="1"/>
  <c r="CO110" i="49"/>
  <c r="CP114" i="49" s="1"/>
  <c r="FP81" i="49"/>
  <c r="FR154" i="49" s="1"/>
  <c r="AH83" i="52"/>
  <c r="AJ156" i="52" s="1"/>
  <c r="BL83" i="50"/>
  <c r="BN156" i="50" s="1"/>
  <c r="K73" i="53"/>
  <c r="L146" i="53" s="1"/>
  <c r="U83" i="53"/>
  <c r="U110" i="53" s="1"/>
  <c r="DJ146" i="49"/>
  <c r="O80" i="57"/>
  <c r="P80" i="57" s="1"/>
  <c r="BF90" i="52"/>
  <c r="BF98" i="52"/>
  <c r="BG163" i="52"/>
  <c r="AG82" i="57"/>
  <c r="AG109" i="57" s="1"/>
  <c r="AH113" i="57" s="1"/>
  <c r="U80" i="57"/>
  <c r="U107" i="57" s="1"/>
  <c r="O113" i="57"/>
  <c r="CH70" i="57"/>
  <c r="CI82" i="57"/>
  <c r="CI109" i="57" s="1"/>
  <c r="DP147" i="49"/>
  <c r="W73" i="57"/>
  <c r="X146" i="57" s="1"/>
  <c r="DM110" i="49"/>
  <c r="DN114" i="49" s="1"/>
  <c r="CL149" i="49"/>
  <c r="BR82" i="49"/>
  <c r="BT155" i="49" s="1"/>
  <c r="BF91" i="52"/>
  <c r="BF99" i="52"/>
  <c r="BG165" i="52"/>
  <c r="AF70" i="57"/>
  <c r="U82" i="57"/>
  <c r="U109" i="57" s="1"/>
  <c r="V113" i="57" s="1"/>
  <c r="O82" i="57"/>
  <c r="O109" i="57" s="1"/>
  <c r="CK76" i="57"/>
  <c r="CL149" i="57" s="1"/>
  <c r="BD70" i="57"/>
  <c r="BL92" i="50"/>
  <c r="Q76" i="57"/>
  <c r="R149" i="57" s="1"/>
  <c r="DP149" i="49"/>
  <c r="Q75" i="57"/>
  <c r="R148" i="57" s="1"/>
  <c r="BR81" i="49"/>
  <c r="BT154" i="49" s="1"/>
  <c r="BW110" i="49"/>
  <c r="BX114" i="49" s="1"/>
  <c r="EF82" i="49"/>
  <c r="EH155" i="49" s="1"/>
  <c r="DV149" i="49"/>
  <c r="DD155" i="49"/>
  <c r="BF92" i="52"/>
  <c r="BG161" i="52"/>
  <c r="BG166" i="52"/>
  <c r="AB81" i="52"/>
  <c r="AD154" i="52" s="1"/>
  <c r="AG70" i="57"/>
  <c r="DJ147" i="49"/>
  <c r="O83" i="57"/>
  <c r="O110" i="57" s="1"/>
  <c r="BM74" i="57"/>
  <c r="BN147" i="57" s="1"/>
  <c r="AL70" i="57"/>
  <c r="O112" i="57"/>
  <c r="BJ70" i="57"/>
  <c r="BQ70" i="57"/>
  <c r="CO113" i="57"/>
  <c r="O114" i="57"/>
  <c r="AM80" i="57"/>
  <c r="AM107" i="57" s="1"/>
  <c r="Q73" i="57"/>
  <c r="R146" i="57" s="1"/>
  <c r="BY76" i="57"/>
  <c r="BZ149" i="57" s="1"/>
  <c r="CE75" i="57"/>
  <c r="CF148" i="57" s="1"/>
  <c r="EH156" i="49"/>
  <c r="CQ73" i="57"/>
  <c r="CR146" i="57" s="1"/>
  <c r="BL97" i="50"/>
  <c r="AU73" i="53"/>
  <c r="AV146" i="53" s="1"/>
  <c r="AS83" i="53"/>
  <c r="AT83" i="53" s="1"/>
  <c r="AV156" i="53" s="1"/>
  <c r="O70" i="57"/>
  <c r="BK80" i="57"/>
  <c r="BL80" i="57" s="1"/>
  <c r="BY75" i="57"/>
  <c r="BZ148" i="57" s="1"/>
  <c r="BV70" i="57"/>
  <c r="DJ77" i="49"/>
  <c r="K75" i="55"/>
  <c r="L148" i="55" s="1"/>
  <c r="CL77" i="49"/>
  <c r="DD148" i="49"/>
  <c r="CV70" i="51"/>
  <c r="O81" i="57"/>
  <c r="O108" i="57" s="1"/>
  <c r="BW80" i="57"/>
  <c r="BW107" i="57" s="1"/>
  <c r="BA75" i="53"/>
  <c r="BB148" i="53" s="1"/>
  <c r="U81" i="53"/>
  <c r="U108" i="53" s="1"/>
  <c r="BW70" i="57"/>
  <c r="Q76" i="53"/>
  <c r="R149" i="53" s="1"/>
  <c r="DH70" i="52"/>
  <c r="BK109" i="50"/>
  <c r="BL82" i="50"/>
  <c r="BN155" i="50" s="1"/>
  <c r="CU110" i="49"/>
  <c r="CV114" i="49" s="1"/>
  <c r="DP148" i="49"/>
  <c r="EH146" i="49"/>
  <c r="AA83" i="57"/>
  <c r="AA110" i="57" s="1"/>
  <c r="BT156" i="49"/>
  <c r="FX77" i="49"/>
  <c r="CK73" i="57"/>
  <c r="CL146" i="57" s="1"/>
  <c r="W76" i="57"/>
  <c r="X149" i="57" s="1"/>
  <c r="AG112" i="57"/>
  <c r="AY82" i="57"/>
  <c r="AY109" i="57" s="1"/>
  <c r="AZ113" i="57" s="1"/>
  <c r="U70" i="57"/>
  <c r="CI112" i="57"/>
  <c r="BW81" i="57"/>
  <c r="BX81" i="57" s="1"/>
  <c r="BZ154" i="57" s="1"/>
  <c r="AI73" i="57"/>
  <c r="AJ146" i="57" s="1"/>
  <c r="AX70" i="57"/>
  <c r="BW114" i="57"/>
  <c r="BW83" i="57"/>
  <c r="BX83" i="57" s="1"/>
  <c r="BZ156" i="57" s="1"/>
  <c r="FF146" i="49"/>
  <c r="DH82" i="49"/>
  <c r="DJ155" i="49" s="1"/>
  <c r="AY80" i="57"/>
  <c r="AY107" i="57" s="1"/>
  <c r="U81" i="57"/>
  <c r="U108" i="57" s="1"/>
  <c r="V112" i="57" s="1"/>
  <c r="CO82" i="57"/>
  <c r="CO109" i="57" s="1"/>
  <c r="CI83" i="57"/>
  <c r="CJ83" i="57" s="1"/>
  <c r="CL156" i="57" s="1"/>
  <c r="N70" i="54"/>
  <c r="BA75" i="57"/>
  <c r="BB148" i="57" s="1"/>
  <c r="AH70" i="51"/>
  <c r="AI158" i="51" s="1"/>
  <c r="DM107" i="49"/>
  <c r="DP113" i="49" s="1"/>
  <c r="BL98" i="50"/>
  <c r="BM162" i="50"/>
  <c r="P91" i="50"/>
  <c r="AI73" i="53"/>
  <c r="AJ146" i="53" s="1"/>
  <c r="K76" i="57"/>
  <c r="L149" i="57" s="1"/>
  <c r="CC70" i="57"/>
  <c r="CE74" i="57"/>
  <c r="CF147" i="57" s="1"/>
  <c r="CL147" i="49"/>
  <c r="DJ154" i="49"/>
  <c r="BM165" i="50"/>
  <c r="J70" i="50"/>
  <c r="J88" i="50" s="1"/>
  <c r="Q163" i="50"/>
  <c r="I70" i="57"/>
  <c r="I114" i="57"/>
  <c r="AS70" i="53"/>
  <c r="BT77" i="49"/>
  <c r="BL90" i="50"/>
  <c r="BM161" i="50"/>
  <c r="BM166" i="50"/>
  <c r="AH70" i="50"/>
  <c r="AH88" i="50" s="1"/>
  <c r="P70" i="51"/>
  <c r="Q158" i="51" s="1"/>
  <c r="CJ70" i="50"/>
  <c r="CK70" i="50" s="1"/>
  <c r="DN70" i="52"/>
  <c r="DO158" i="52" s="1"/>
  <c r="BL99" i="50"/>
  <c r="BL91" i="50"/>
  <c r="BM163" i="50"/>
  <c r="BM167" i="50"/>
  <c r="AU75" i="53"/>
  <c r="AV148" i="53" s="1"/>
  <c r="BE81" i="55"/>
  <c r="BF81" i="55" s="1"/>
  <c r="BH154" i="55" s="1"/>
  <c r="CP113" i="49"/>
  <c r="Z70" i="57"/>
  <c r="ET77" i="49"/>
  <c r="AA113" i="57"/>
  <c r="BA75" i="56"/>
  <c r="BB148" i="56" s="1"/>
  <c r="AC74" i="57"/>
  <c r="AD147" i="57" s="1"/>
  <c r="DY108" i="49"/>
  <c r="DZ112" i="49" s="1"/>
  <c r="DT81" i="49"/>
  <c r="DT84" i="49" s="1"/>
  <c r="O82" i="54"/>
  <c r="O109" i="54" s="1"/>
  <c r="CK75" i="57"/>
  <c r="CL148" i="57" s="1"/>
  <c r="BE82" i="56"/>
  <c r="BF82" i="56" s="1"/>
  <c r="BH155" i="56" s="1"/>
  <c r="AA82" i="57"/>
  <c r="AA109" i="57" s="1"/>
  <c r="DZ114" i="49"/>
  <c r="I83" i="57"/>
  <c r="I110" i="57" s="1"/>
  <c r="CD114" i="49"/>
  <c r="BQ83" i="57"/>
  <c r="BQ110" i="57" s="1"/>
  <c r="DD77" i="49"/>
  <c r="EX80" i="49"/>
  <c r="EZ153" i="49" s="1"/>
  <c r="FC109" i="49"/>
  <c r="FD113" i="49" s="1"/>
  <c r="BT146" i="49"/>
  <c r="AA80" i="57"/>
  <c r="AB80" i="57" s="1"/>
  <c r="AM81" i="57"/>
  <c r="AN81" i="57" s="1"/>
  <c r="AP154" i="57" s="1"/>
  <c r="BS73" i="57"/>
  <c r="BT146" i="57" s="1"/>
  <c r="BW82" i="57"/>
  <c r="BX82" i="57" s="1"/>
  <c r="BZ155" i="57" s="1"/>
  <c r="AA115" i="57"/>
  <c r="DH114" i="49"/>
  <c r="FC108" i="49"/>
  <c r="FD112" i="49" s="1"/>
  <c r="EF81" i="49"/>
  <c r="EH154" i="49" s="1"/>
  <c r="CD83" i="49"/>
  <c r="CF156" i="49" s="1"/>
  <c r="CU107" i="49"/>
  <c r="DB83" i="49"/>
  <c r="DD156" i="49" s="1"/>
  <c r="EX114" i="49"/>
  <c r="FJ82" i="49"/>
  <c r="FL155" i="49" s="1"/>
  <c r="AO76" i="57"/>
  <c r="AP149" i="57" s="1"/>
  <c r="BK83" i="57"/>
  <c r="BL83" i="57" s="1"/>
  <c r="BN156" i="57" s="1"/>
  <c r="I81" i="57"/>
  <c r="I108" i="57" s="1"/>
  <c r="AY83" i="57"/>
  <c r="AZ83" i="57" s="1"/>
  <c r="BB156" i="57" s="1"/>
  <c r="CI70" i="57"/>
  <c r="BQ81" i="57"/>
  <c r="BR81" i="57" s="1"/>
  <c r="BT154" i="57" s="1"/>
  <c r="CI80" i="57"/>
  <c r="CI107" i="57" s="1"/>
  <c r="CE76" i="57"/>
  <c r="CF149" i="57" s="1"/>
  <c r="CC83" i="57"/>
  <c r="CC110" i="57" s="1"/>
  <c r="CD114" i="57" s="1"/>
  <c r="BW113" i="57"/>
  <c r="CX77" i="49"/>
  <c r="BZ77" i="49"/>
  <c r="FV113" i="49"/>
  <c r="BM76" i="57"/>
  <c r="BN149" i="57" s="1"/>
  <c r="BK81" i="57"/>
  <c r="BK108" i="57" s="1"/>
  <c r="BL112" i="57" s="1"/>
  <c r="CI113" i="57"/>
  <c r="CC81" i="57"/>
  <c r="CD81" i="57" s="1"/>
  <c r="CF154" i="57" s="1"/>
  <c r="I112" i="57"/>
  <c r="BY73" i="57"/>
  <c r="BZ146" i="57" s="1"/>
  <c r="BY74" i="57"/>
  <c r="BZ147" i="57" s="1"/>
  <c r="I80" i="57"/>
  <c r="I107" i="57" s="1"/>
  <c r="DA108" i="49"/>
  <c r="DB112" i="49" s="1"/>
  <c r="FJ80" i="49"/>
  <c r="FL153" i="49" s="1"/>
  <c r="FI108" i="49"/>
  <c r="FJ112" i="49" s="1"/>
  <c r="BW109" i="49"/>
  <c r="BX113" i="49" s="1"/>
  <c r="EK110" i="49"/>
  <c r="EL114" i="49" s="1"/>
  <c r="O113" i="54"/>
  <c r="BE113" i="56"/>
  <c r="AY114" i="57"/>
  <c r="AC76" i="57"/>
  <c r="AD149" i="57" s="1"/>
  <c r="EW109" i="49"/>
  <c r="EX113" i="49" s="1"/>
  <c r="FV114" i="49"/>
  <c r="CC109" i="49"/>
  <c r="CD113" i="49" s="1"/>
  <c r="BA76" i="57"/>
  <c r="BB149" i="57" s="1"/>
  <c r="BA74" i="57"/>
  <c r="BB147" i="57" s="1"/>
  <c r="CP80" i="49"/>
  <c r="CR153" i="49" s="1"/>
  <c r="FO109" i="49"/>
  <c r="FP113" i="49" s="1"/>
  <c r="DP77" i="49"/>
  <c r="BZ148" i="49"/>
  <c r="AA70" i="57"/>
  <c r="AC75" i="57"/>
  <c r="AD148" i="57" s="1"/>
  <c r="AC73" i="57"/>
  <c r="AD146" i="57" s="1"/>
  <c r="CB70" i="57"/>
  <c r="CO80" i="57"/>
  <c r="CP80" i="57" s="1"/>
  <c r="CK74" i="57"/>
  <c r="CL147" i="57" s="1"/>
  <c r="FF77" i="49"/>
  <c r="AR70" i="57"/>
  <c r="FC107" i="49"/>
  <c r="AA114" i="57"/>
  <c r="AA112" i="57"/>
  <c r="CC80" i="57"/>
  <c r="CD80" i="57" s="1"/>
  <c r="CE73" i="57"/>
  <c r="CF146" i="57" s="1"/>
  <c r="CN70" i="57"/>
  <c r="AA81" i="57"/>
  <c r="AB81" i="57" s="1"/>
  <c r="AD154" i="57" s="1"/>
  <c r="CQ75" i="57"/>
  <c r="CR148" i="57" s="1"/>
  <c r="CC82" i="57"/>
  <c r="CC109" i="57" s="1"/>
  <c r="CD113" i="57" s="1"/>
  <c r="FF147" i="49"/>
  <c r="O80" i="54"/>
  <c r="P80" i="54" s="1"/>
  <c r="BA73" i="57"/>
  <c r="AY70" i="57"/>
  <c r="AU74" i="57"/>
  <c r="AV147" i="57" s="1"/>
  <c r="CI81" i="57"/>
  <c r="CJ81" i="57" s="1"/>
  <c r="CL154" i="57" s="1"/>
  <c r="CI114" i="57"/>
  <c r="BG75" i="57"/>
  <c r="BH148" i="57" s="1"/>
  <c r="FJ70" i="57"/>
  <c r="FK158" i="57" s="1"/>
  <c r="AU73" i="57"/>
  <c r="AV146" i="57" s="1"/>
  <c r="BE70" i="57"/>
  <c r="FR77" i="49"/>
  <c r="CL146" i="49"/>
  <c r="AY81" i="57"/>
  <c r="AY108" i="57" s="1"/>
  <c r="AZ112" i="57" s="1"/>
  <c r="AS70" i="57"/>
  <c r="U81" i="56"/>
  <c r="U108" i="56" s="1"/>
  <c r="V112" i="56" s="1"/>
  <c r="FP70" i="55"/>
  <c r="FQ158" i="55" s="1"/>
  <c r="ER113" i="49"/>
  <c r="DV77" i="49"/>
  <c r="DH113" i="49"/>
  <c r="DV146" i="49"/>
  <c r="FJ83" i="49"/>
  <c r="FL156" i="49" s="1"/>
  <c r="DS110" i="49"/>
  <c r="DT114" i="49" s="1"/>
  <c r="DG107" i="49"/>
  <c r="DH115" i="49" s="1"/>
  <c r="DN82" i="49"/>
  <c r="DP155" i="49" s="1"/>
  <c r="EN77" i="49"/>
  <c r="BG73" i="57"/>
  <c r="BH146" i="57" s="1"/>
  <c r="BE83" i="57"/>
  <c r="BE110" i="57" s="1"/>
  <c r="BF114" i="57" s="1"/>
  <c r="AS80" i="57"/>
  <c r="AS107" i="57" s="1"/>
  <c r="AO75" i="57"/>
  <c r="AP148" i="57" s="1"/>
  <c r="CO83" i="57"/>
  <c r="CO110" i="57" s="1"/>
  <c r="CP114" i="57" s="1"/>
  <c r="CO70" i="57"/>
  <c r="AU76" i="56"/>
  <c r="AV149" i="56" s="1"/>
  <c r="CI109" i="49"/>
  <c r="CJ113" i="49" s="1"/>
  <c r="EE110" i="49"/>
  <c r="EF114" i="49" s="1"/>
  <c r="FF148" i="49"/>
  <c r="CR77" i="49"/>
  <c r="BE81" i="57"/>
  <c r="BE108" i="57" s="1"/>
  <c r="AS82" i="57"/>
  <c r="AT82" i="57" s="1"/>
  <c r="AV155" i="57" s="1"/>
  <c r="AM83" i="57"/>
  <c r="AN83" i="57" s="1"/>
  <c r="AP156" i="57" s="1"/>
  <c r="K74" i="57"/>
  <c r="L147" i="57" s="1"/>
  <c r="CQ76" i="57"/>
  <c r="CR149" i="57" s="1"/>
  <c r="CU109" i="49"/>
  <c r="CV113" i="49" s="1"/>
  <c r="AM114" i="57"/>
  <c r="AU75" i="57"/>
  <c r="AV148" i="57" s="1"/>
  <c r="CO112" i="57"/>
  <c r="BE112" i="57"/>
  <c r="AM70" i="57"/>
  <c r="H70" i="57"/>
  <c r="CO81" i="57"/>
  <c r="CP81" i="57" s="1"/>
  <c r="CR154" i="57" s="1"/>
  <c r="Q73" i="56"/>
  <c r="R146" i="56" s="1"/>
  <c r="BE70" i="55"/>
  <c r="O113" i="56"/>
  <c r="I114" i="55"/>
  <c r="BE83" i="55"/>
  <c r="BF83" i="55" s="1"/>
  <c r="BH156" i="55" s="1"/>
  <c r="CF77" i="49"/>
  <c r="DZ113" i="49"/>
  <c r="DZ82" i="49"/>
  <c r="EB155" i="49" s="1"/>
  <c r="BR113" i="49"/>
  <c r="DS109" i="49"/>
  <c r="DT113" i="49" s="1"/>
  <c r="DN113" i="49"/>
  <c r="CX149" i="49"/>
  <c r="BG76" i="57"/>
  <c r="BH149" i="57" s="1"/>
  <c r="AG114" i="57"/>
  <c r="EF70" i="57"/>
  <c r="EF88" i="57" s="1"/>
  <c r="CD80" i="49"/>
  <c r="CF153" i="49" s="1"/>
  <c r="EH77" i="49"/>
  <c r="AY83" i="54"/>
  <c r="AZ83" i="54" s="1"/>
  <c r="BB156" i="54" s="1"/>
  <c r="AG81" i="57"/>
  <c r="AH81" i="57" s="1"/>
  <c r="AJ154" i="57" s="1"/>
  <c r="AI74" i="57"/>
  <c r="AJ147" i="57" s="1"/>
  <c r="EF70" i="49"/>
  <c r="ER114" i="49"/>
  <c r="FJ114" i="49"/>
  <c r="DS107" i="49"/>
  <c r="DV113" i="49" s="1"/>
  <c r="EZ77" i="49"/>
  <c r="AG83" i="57"/>
  <c r="AH83" i="57" s="1"/>
  <c r="AJ156" i="57" s="1"/>
  <c r="AO73" i="55"/>
  <c r="AP146" i="55" s="1"/>
  <c r="EL70" i="57"/>
  <c r="EL88" i="57" s="1"/>
  <c r="EX70" i="56"/>
  <c r="EX88" i="56" s="1"/>
  <c r="DT70" i="49"/>
  <c r="BA74" i="54"/>
  <c r="BB147" i="54" s="1"/>
  <c r="U114" i="56"/>
  <c r="BE81" i="54"/>
  <c r="BE108" i="54" s="1"/>
  <c r="BF112" i="54" s="1"/>
  <c r="DB70" i="57"/>
  <c r="DC70" i="57" s="1"/>
  <c r="AS83" i="57"/>
  <c r="AT83" i="57" s="1"/>
  <c r="AV156" i="57" s="1"/>
  <c r="FL77" i="49"/>
  <c r="EB77" i="49"/>
  <c r="EF113" i="49"/>
  <c r="CF148" i="49"/>
  <c r="BG76" i="54"/>
  <c r="BH149" i="54" s="1"/>
  <c r="BG73" i="54"/>
  <c r="BH146" i="54" s="1"/>
  <c r="BD70" i="56"/>
  <c r="BE80" i="57"/>
  <c r="BE107" i="57" s="1"/>
  <c r="AU76" i="57"/>
  <c r="AV149" i="57" s="1"/>
  <c r="I113" i="57"/>
  <c r="FO107" i="49"/>
  <c r="FP115" i="49" s="1"/>
  <c r="DV153" i="49"/>
  <c r="DB114" i="49"/>
  <c r="BE82" i="57"/>
  <c r="BE109" i="57" s="1"/>
  <c r="BF113" i="57" s="1"/>
  <c r="BG74" i="57"/>
  <c r="BH147" i="57" s="1"/>
  <c r="I82" i="57"/>
  <c r="I109" i="57" s="1"/>
  <c r="AS81" i="57"/>
  <c r="AT81" i="57" s="1"/>
  <c r="AV154" i="57" s="1"/>
  <c r="CV70" i="57"/>
  <c r="CW70" i="57" s="1"/>
  <c r="FP70" i="49"/>
  <c r="DN70" i="49"/>
  <c r="DO70" i="49" s="1"/>
  <c r="DV147" i="49"/>
  <c r="AO74" i="56"/>
  <c r="AP147" i="56" s="1"/>
  <c r="BE80" i="56"/>
  <c r="BE107" i="56" s="1"/>
  <c r="AO75" i="56"/>
  <c r="AP148" i="56" s="1"/>
  <c r="K73" i="57"/>
  <c r="L146" i="57" s="1"/>
  <c r="AS112" i="57"/>
  <c r="FV70" i="57"/>
  <c r="FW70" i="57" s="1"/>
  <c r="FP83" i="49"/>
  <c r="FR156" i="49" s="1"/>
  <c r="FO110" i="49"/>
  <c r="FP114" i="49" s="1"/>
  <c r="FC107" i="56"/>
  <c r="FD115" i="56" s="1"/>
  <c r="FD80" i="56"/>
  <c r="EL80" i="56"/>
  <c r="EK107" i="56"/>
  <c r="EL115" i="56" s="1"/>
  <c r="FO109" i="55"/>
  <c r="FP113" i="55" s="1"/>
  <c r="FP82" i="55"/>
  <c r="FR155" i="55" s="1"/>
  <c r="DZ82" i="56"/>
  <c r="EB155" i="56" s="1"/>
  <c r="DY109" i="56"/>
  <c r="DZ113" i="56" s="1"/>
  <c r="CV83" i="57"/>
  <c r="CX156" i="57" s="1"/>
  <c r="CU110" i="57"/>
  <c r="CV114" i="57" s="1"/>
  <c r="CU108" i="57"/>
  <c r="CV112" i="57" s="1"/>
  <c r="CV81" i="57"/>
  <c r="CX154" i="57" s="1"/>
  <c r="DG107" i="57"/>
  <c r="DH115" i="57" s="1"/>
  <c r="DH80" i="57"/>
  <c r="EK110" i="57"/>
  <c r="EL114" i="57" s="1"/>
  <c r="EL83" i="57"/>
  <c r="EN156" i="57" s="1"/>
  <c r="EE108" i="57"/>
  <c r="EF81" i="57"/>
  <c r="EH154" i="57" s="1"/>
  <c r="EQ108" i="57"/>
  <c r="ER112" i="57" s="1"/>
  <c r="ER81" i="57"/>
  <c r="ET154" i="57" s="1"/>
  <c r="FP82" i="57"/>
  <c r="FR155" i="57" s="1"/>
  <c r="FO109" i="57"/>
  <c r="FP113" i="57" s="1"/>
  <c r="EX83" i="56"/>
  <c r="EZ156" i="56" s="1"/>
  <c r="EW110" i="56"/>
  <c r="EX114" i="56" s="1"/>
  <c r="FI108" i="56"/>
  <c r="FJ112" i="56" s="1"/>
  <c r="FJ81" i="56"/>
  <c r="FL154" i="56" s="1"/>
  <c r="DV77" i="57"/>
  <c r="DV146" i="57"/>
  <c r="CW167" i="57"/>
  <c r="CW161" i="57"/>
  <c r="CV97" i="57"/>
  <c r="CW166" i="57"/>
  <c r="CW162" i="57"/>
  <c r="CV92" i="57"/>
  <c r="CW165" i="57"/>
  <c r="CV99" i="57"/>
  <c r="CV91" i="57"/>
  <c r="CW163" i="57"/>
  <c r="CV98" i="57"/>
  <c r="CV90" i="57"/>
  <c r="BS166" i="49"/>
  <c r="BS161" i="49"/>
  <c r="BR92" i="49"/>
  <c r="BS165" i="49"/>
  <c r="BR99" i="49"/>
  <c r="BR91" i="49"/>
  <c r="BS163" i="49"/>
  <c r="BR98" i="49"/>
  <c r="BR90" i="49"/>
  <c r="BS167" i="49"/>
  <c r="BS162" i="49"/>
  <c r="BR97" i="49"/>
  <c r="DC163" i="49"/>
  <c r="DB98" i="49"/>
  <c r="DB90" i="49"/>
  <c r="DC167" i="49"/>
  <c r="DC162" i="49"/>
  <c r="DB97" i="49"/>
  <c r="DC165" i="49"/>
  <c r="DB91" i="49"/>
  <c r="DC166" i="49"/>
  <c r="DC161" i="49"/>
  <c r="DB92" i="49"/>
  <c r="DB99" i="49"/>
  <c r="FK165" i="55"/>
  <c r="FJ99" i="55"/>
  <c r="FJ91" i="55"/>
  <c r="FK163" i="55"/>
  <c r="FJ98" i="55"/>
  <c r="FJ90" i="55"/>
  <c r="FK167" i="55"/>
  <c r="FK162" i="55"/>
  <c r="FJ97" i="55"/>
  <c r="FK166" i="55"/>
  <c r="FK161" i="55"/>
  <c r="FJ92" i="55"/>
  <c r="FW166" i="55"/>
  <c r="FW161" i="55"/>
  <c r="FV92" i="55"/>
  <c r="FW165" i="55"/>
  <c r="FV99" i="55"/>
  <c r="FV91" i="55"/>
  <c r="FW162" i="55"/>
  <c r="FV98" i="55"/>
  <c r="FW167" i="55"/>
  <c r="FV97" i="55"/>
  <c r="FW163" i="55"/>
  <c r="FV90" i="55"/>
  <c r="FL77" i="56"/>
  <c r="FL146" i="56"/>
  <c r="EF80" i="56"/>
  <c r="EE107" i="56"/>
  <c r="EF115" i="56" s="1"/>
  <c r="ER81" i="56"/>
  <c r="ET154" i="56" s="1"/>
  <c r="EQ108" i="56"/>
  <c r="ER112" i="56" s="1"/>
  <c r="DG110" i="57"/>
  <c r="DH114" i="57" s="1"/>
  <c r="DH83" i="57"/>
  <c r="DJ156" i="57" s="1"/>
  <c r="EF83" i="56"/>
  <c r="EH156" i="56" s="1"/>
  <c r="EE110" i="56"/>
  <c r="EF114" i="56" s="1"/>
  <c r="FE166" i="57"/>
  <c r="FE161" i="57"/>
  <c r="FD92" i="57"/>
  <c r="FE165" i="57"/>
  <c r="FD99" i="57"/>
  <c r="FD91" i="57"/>
  <c r="FE163" i="57"/>
  <c r="FD98" i="57"/>
  <c r="FD90" i="57"/>
  <c r="FE167" i="57"/>
  <c r="FE162" i="57"/>
  <c r="FD97" i="57"/>
  <c r="DO167" i="57"/>
  <c r="DO162" i="57"/>
  <c r="DN99" i="57"/>
  <c r="DO166" i="57"/>
  <c r="DO161" i="57"/>
  <c r="DN97" i="57"/>
  <c r="DO165" i="57"/>
  <c r="DN98" i="57"/>
  <c r="DN92" i="57"/>
  <c r="DO163" i="57"/>
  <c r="DN91" i="57"/>
  <c r="DN90" i="57"/>
  <c r="FP70" i="57"/>
  <c r="FE163" i="49"/>
  <c r="FD98" i="49"/>
  <c r="FD90" i="49"/>
  <c r="FE167" i="49"/>
  <c r="FE162" i="49"/>
  <c r="FD97" i="49"/>
  <c r="FE166" i="49"/>
  <c r="FE161" i="49"/>
  <c r="FD92" i="49"/>
  <c r="FE165" i="49"/>
  <c r="FD99" i="49"/>
  <c r="FD91" i="49"/>
  <c r="EY165" i="49"/>
  <c r="EX99" i="49"/>
  <c r="EX91" i="49"/>
  <c r="EY163" i="49"/>
  <c r="EX98" i="49"/>
  <c r="EX90" i="49"/>
  <c r="EY166" i="49"/>
  <c r="EX92" i="49"/>
  <c r="EY167" i="49"/>
  <c r="EY162" i="49"/>
  <c r="EX97" i="49"/>
  <c r="EY161" i="49"/>
  <c r="FK165" i="49"/>
  <c r="FJ99" i="49"/>
  <c r="FJ91" i="49"/>
  <c r="FK163" i="49"/>
  <c r="FJ98" i="49"/>
  <c r="FJ90" i="49"/>
  <c r="FK167" i="49"/>
  <c r="FK162" i="49"/>
  <c r="FJ97" i="49"/>
  <c r="FK166" i="49"/>
  <c r="FK161" i="49"/>
  <c r="FJ92" i="49"/>
  <c r="CQ161" i="49"/>
  <c r="CP99" i="49"/>
  <c r="CP91" i="49"/>
  <c r="CQ163" i="49"/>
  <c r="CP98" i="49"/>
  <c r="CP90" i="49"/>
  <c r="CQ167" i="49"/>
  <c r="CQ162" i="49"/>
  <c r="CP97" i="49"/>
  <c r="CQ166" i="49"/>
  <c r="CP92" i="49"/>
  <c r="CQ165" i="49"/>
  <c r="FV81" i="55"/>
  <c r="FX154" i="55" s="1"/>
  <c r="FU108" i="55"/>
  <c r="FV112" i="55" s="1"/>
  <c r="FV70" i="55"/>
  <c r="EH77" i="56"/>
  <c r="EH146" i="56"/>
  <c r="FF146" i="56"/>
  <c r="FF77" i="56"/>
  <c r="DY110" i="57"/>
  <c r="DZ114" i="57" s="1"/>
  <c r="DZ83" i="57"/>
  <c r="EB156" i="57" s="1"/>
  <c r="FL77" i="57"/>
  <c r="FL148" i="57"/>
  <c r="DA109" i="57"/>
  <c r="DB113" i="57" s="1"/>
  <c r="DB82" i="57"/>
  <c r="DD155" i="57" s="1"/>
  <c r="EA163" i="49"/>
  <c r="DZ98" i="49"/>
  <c r="DZ90" i="49"/>
  <c r="EA167" i="49"/>
  <c r="EA162" i="49"/>
  <c r="DZ97" i="49"/>
  <c r="EA166" i="49"/>
  <c r="EA161" i="49"/>
  <c r="DZ92" i="49"/>
  <c r="EA165" i="49"/>
  <c r="DZ99" i="49"/>
  <c r="DZ91" i="49"/>
  <c r="FQ166" i="49"/>
  <c r="FQ161" i="49"/>
  <c r="FP92" i="49"/>
  <c r="FQ165" i="49"/>
  <c r="FP99" i="49"/>
  <c r="FP91" i="49"/>
  <c r="FQ163" i="49"/>
  <c r="FP98" i="49"/>
  <c r="FP90" i="49"/>
  <c r="FQ167" i="49"/>
  <c r="FQ162" i="49"/>
  <c r="FP97" i="49"/>
  <c r="DI163" i="49"/>
  <c r="DH98" i="49"/>
  <c r="DH90" i="49"/>
  <c r="DI161" i="49"/>
  <c r="DH92" i="49"/>
  <c r="DI165" i="49"/>
  <c r="DH91" i="49"/>
  <c r="DI167" i="49"/>
  <c r="DI162" i="49"/>
  <c r="DH97" i="49"/>
  <c r="DI166" i="49"/>
  <c r="DH99" i="49"/>
  <c r="DH70" i="49"/>
  <c r="FO107" i="56"/>
  <c r="FP80" i="56"/>
  <c r="FJ70" i="55"/>
  <c r="FF77" i="55"/>
  <c r="FF148" i="55"/>
  <c r="FD70" i="55"/>
  <c r="FV82" i="56"/>
  <c r="FX155" i="56" s="1"/>
  <c r="FU109" i="56"/>
  <c r="FV113" i="56" s="1"/>
  <c r="FX77" i="56"/>
  <c r="FX147" i="56"/>
  <c r="FI107" i="57"/>
  <c r="FJ115" i="57" s="1"/>
  <c r="FJ80" i="57"/>
  <c r="DS108" i="57"/>
  <c r="DT112" i="57" s="1"/>
  <c r="DT81" i="57"/>
  <c r="DV154" i="57" s="1"/>
  <c r="EA167" i="57"/>
  <c r="EA161" i="57"/>
  <c r="DZ92" i="57"/>
  <c r="EA166" i="57"/>
  <c r="EA162" i="57"/>
  <c r="DZ90" i="57"/>
  <c r="EA165" i="57"/>
  <c r="DZ99" i="57"/>
  <c r="DZ98" i="57"/>
  <c r="EA163" i="57"/>
  <c r="DZ97" i="57"/>
  <c r="DZ91" i="57"/>
  <c r="DY108" i="56"/>
  <c r="DZ112" i="56" s="1"/>
  <c r="DZ81" i="56"/>
  <c r="EB154" i="56" s="1"/>
  <c r="CX77" i="57"/>
  <c r="CX146" i="57"/>
  <c r="FW163" i="57"/>
  <c r="FV97" i="57"/>
  <c r="FV91" i="57"/>
  <c r="FW167" i="57"/>
  <c r="FW162" i="57"/>
  <c r="FV92" i="57"/>
  <c r="FW166" i="57"/>
  <c r="FW161" i="57"/>
  <c r="FW165" i="57"/>
  <c r="FV99" i="57"/>
  <c r="FV98" i="57"/>
  <c r="FV90" i="57"/>
  <c r="DO163" i="49"/>
  <c r="DN98" i="49"/>
  <c r="DN90" i="49"/>
  <c r="DO167" i="49"/>
  <c r="DO162" i="49"/>
  <c r="DN97" i="49"/>
  <c r="DN99" i="49"/>
  <c r="DO166" i="49"/>
  <c r="DO161" i="49"/>
  <c r="DN92" i="49"/>
  <c r="DO165" i="49"/>
  <c r="DN91" i="49"/>
  <c r="CK166" i="49"/>
  <c r="CK161" i="49"/>
  <c r="CJ92" i="49"/>
  <c r="CK165" i="49"/>
  <c r="CJ99" i="49"/>
  <c r="CJ91" i="49"/>
  <c r="CK163" i="49"/>
  <c r="CJ98" i="49"/>
  <c r="CJ90" i="49"/>
  <c r="CK167" i="49"/>
  <c r="CK162" i="49"/>
  <c r="CJ97" i="49"/>
  <c r="CE165" i="49"/>
  <c r="CD91" i="49"/>
  <c r="CE163" i="49"/>
  <c r="CD98" i="49"/>
  <c r="CD90" i="49"/>
  <c r="CE161" i="49"/>
  <c r="CE167" i="49"/>
  <c r="CE162" i="49"/>
  <c r="CD97" i="49"/>
  <c r="CE166" i="49"/>
  <c r="CD92" i="49"/>
  <c r="CD99" i="49"/>
  <c r="FJ70" i="49"/>
  <c r="AM83" i="54"/>
  <c r="AM110" i="54" s="1"/>
  <c r="AN114" i="54" s="1"/>
  <c r="FP81" i="55"/>
  <c r="FR154" i="55" s="1"/>
  <c r="FO108" i="55"/>
  <c r="FP112" i="55" s="1"/>
  <c r="EN77" i="56"/>
  <c r="EN146" i="56"/>
  <c r="FC109" i="55"/>
  <c r="FD113" i="55" s="1"/>
  <c r="FD82" i="55"/>
  <c r="FF155" i="55" s="1"/>
  <c r="EK109" i="56"/>
  <c r="EL113" i="56" s="1"/>
  <c r="EL82" i="56"/>
  <c r="EN155" i="56" s="1"/>
  <c r="EA165" i="56"/>
  <c r="DZ99" i="56"/>
  <c r="DZ91" i="56"/>
  <c r="EA163" i="56"/>
  <c r="DZ98" i="56"/>
  <c r="DZ90" i="56"/>
  <c r="EA167" i="56"/>
  <c r="EA162" i="56"/>
  <c r="DZ97" i="56"/>
  <c r="EA166" i="56"/>
  <c r="EA161" i="56"/>
  <c r="DZ92" i="56"/>
  <c r="ET77" i="57"/>
  <c r="ET146" i="57"/>
  <c r="DI167" i="57"/>
  <c r="DI162" i="57"/>
  <c r="DH97" i="57"/>
  <c r="DI166" i="57"/>
  <c r="DI161" i="57"/>
  <c r="DH92" i="57"/>
  <c r="DI165" i="57"/>
  <c r="DH99" i="57"/>
  <c r="DH91" i="57"/>
  <c r="DI163" i="57"/>
  <c r="DH98" i="57"/>
  <c r="DH90" i="57"/>
  <c r="EW109" i="57"/>
  <c r="EX113" i="57" s="1"/>
  <c r="EX82" i="57"/>
  <c r="EZ155" i="57" s="1"/>
  <c r="ER83" i="57"/>
  <c r="ET156" i="57" s="1"/>
  <c r="EQ110" i="57"/>
  <c r="ER114" i="57" s="1"/>
  <c r="FQ167" i="57"/>
  <c r="FQ162" i="57"/>
  <c r="FP97" i="57"/>
  <c r="FQ166" i="57"/>
  <c r="FQ161" i="57"/>
  <c r="FP92" i="57"/>
  <c r="FQ165" i="57"/>
  <c r="FP99" i="57"/>
  <c r="FP91" i="57"/>
  <c r="FQ163" i="57"/>
  <c r="FP98" i="57"/>
  <c r="FP90" i="57"/>
  <c r="FV70" i="49"/>
  <c r="ER92" i="49"/>
  <c r="ES165" i="49"/>
  <c r="ER99" i="49"/>
  <c r="ER91" i="49"/>
  <c r="ES163" i="49"/>
  <c r="ER98" i="49"/>
  <c r="ER90" i="49"/>
  <c r="ES166" i="49"/>
  <c r="ES167" i="49"/>
  <c r="ES162" i="49"/>
  <c r="ER97" i="49"/>
  <c r="ES161" i="49"/>
  <c r="FE166" i="56"/>
  <c r="FE161" i="56"/>
  <c r="FD90" i="56"/>
  <c r="FE165" i="56"/>
  <c r="FD98" i="56"/>
  <c r="FD99" i="56"/>
  <c r="FE163" i="56"/>
  <c r="FD91" i="56"/>
  <c r="FD92" i="56"/>
  <c r="FE167" i="56"/>
  <c r="FE162" i="56"/>
  <c r="FD97" i="56"/>
  <c r="EB77" i="56"/>
  <c r="EB146" i="56"/>
  <c r="FI109" i="56"/>
  <c r="FJ113" i="56" s="1"/>
  <c r="FJ82" i="56"/>
  <c r="FL155" i="56" s="1"/>
  <c r="EE109" i="56"/>
  <c r="EF113" i="56" s="1"/>
  <c r="EF82" i="56"/>
  <c r="EH155" i="56" s="1"/>
  <c r="DG108" i="57"/>
  <c r="DH112" i="57" s="1"/>
  <c r="DH81" i="57"/>
  <c r="DJ154" i="57" s="1"/>
  <c r="EN77" i="57"/>
  <c r="EN149" i="57"/>
  <c r="DT80" i="57"/>
  <c r="DS107" i="57"/>
  <c r="DB81" i="57"/>
  <c r="DD154" i="57" s="1"/>
  <c r="DA108" i="57"/>
  <c r="DB112" i="57" s="1"/>
  <c r="FD81" i="57"/>
  <c r="FF154" i="57" s="1"/>
  <c r="FC108" i="57"/>
  <c r="FD112" i="57" s="1"/>
  <c r="FD70" i="57"/>
  <c r="FO108" i="57"/>
  <c r="FP112" i="57" s="1"/>
  <c r="FP81" i="57"/>
  <c r="FR154" i="57" s="1"/>
  <c r="ER80" i="56"/>
  <c r="EQ107" i="56"/>
  <c r="FX77" i="55"/>
  <c r="FX148" i="55"/>
  <c r="ET77" i="56"/>
  <c r="ET146" i="56"/>
  <c r="EX82" i="56"/>
  <c r="EZ155" i="56" s="1"/>
  <c r="EW109" i="56"/>
  <c r="EX113" i="56" s="1"/>
  <c r="DD146" i="57"/>
  <c r="DD77" i="57"/>
  <c r="EE107" i="57"/>
  <c r="EF115" i="57" s="1"/>
  <c r="EF80" i="57"/>
  <c r="DY108" i="57"/>
  <c r="DZ112" i="57" s="1"/>
  <c r="DZ81" i="57"/>
  <c r="EB154" i="57" s="1"/>
  <c r="FI108" i="57"/>
  <c r="FJ112" i="57" s="1"/>
  <c r="FJ81" i="57"/>
  <c r="FL154" i="57" s="1"/>
  <c r="DC163" i="57"/>
  <c r="DB99" i="57"/>
  <c r="DB98" i="57"/>
  <c r="DC165" i="57"/>
  <c r="DC162" i="57"/>
  <c r="DC161" i="57"/>
  <c r="DB92" i="57"/>
  <c r="DC167" i="57"/>
  <c r="DB91" i="57"/>
  <c r="DB90" i="57"/>
  <c r="DC166" i="57"/>
  <c r="DB97" i="57"/>
  <c r="EK107" i="57"/>
  <c r="EL80" i="57"/>
  <c r="FR146" i="55"/>
  <c r="FR77" i="55"/>
  <c r="FO109" i="56"/>
  <c r="FP113" i="56" s="1"/>
  <c r="FP82" i="56"/>
  <c r="FR155" i="56" s="1"/>
  <c r="FI108" i="55"/>
  <c r="FJ112" i="55" s="1"/>
  <c r="FJ81" i="55"/>
  <c r="FL154" i="55" s="1"/>
  <c r="FD83" i="55"/>
  <c r="FF156" i="55" s="1"/>
  <c r="FC110" i="55"/>
  <c r="FD114" i="55" s="1"/>
  <c r="FW166" i="56"/>
  <c r="FW161" i="56"/>
  <c r="FV92" i="56"/>
  <c r="FW165" i="56"/>
  <c r="FV99" i="56"/>
  <c r="FV91" i="56"/>
  <c r="FW163" i="56"/>
  <c r="FV98" i="56"/>
  <c r="FV90" i="56"/>
  <c r="FW167" i="56"/>
  <c r="FW162" i="56"/>
  <c r="FV97" i="56"/>
  <c r="FV81" i="57"/>
  <c r="FX154" i="57" s="1"/>
  <c r="FU108" i="57"/>
  <c r="FV112" i="57" s="1"/>
  <c r="FI109" i="57"/>
  <c r="FJ113" i="57" s="1"/>
  <c r="FJ82" i="57"/>
  <c r="FL155" i="57" s="1"/>
  <c r="FR77" i="57"/>
  <c r="FR146" i="57"/>
  <c r="ER82" i="57"/>
  <c r="ET155" i="57" s="1"/>
  <c r="EQ109" i="57"/>
  <c r="ER113" i="57" s="1"/>
  <c r="DZ83" i="56"/>
  <c r="EB156" i="56" s="1"/>
  <c r="DY110" i="56"/>
  <c r="DZ114" i="56" s="1"/>
  <c r="EL81" i="56"/>
  <c r="EN154" i="56" s="1"/>
  <c r="EK108" i="56"/>
  <c r="EL112" i="56" s="1"/>
  <c r="EL70" i="56"/>
  <c r="EM70" i="56" s="1"/>
  <c r="FD82" i="57"/>
  <c r="FF155" i="57" s="1"/>
  <c r="FC109" i="57"/>
  <c r="FD113" i="57" s="1"/>
  <c r="FX146" i="57"/>
  <c r="FX77" i="57"/>
  <c r="DU166" i="49"/>
  <c r="DU165" i="49"/>
  <c r="DT99" i="49"/>
  <c r="DT91" i="49"/>
  <c r="DU163" i="49"/>
  <c r="DT98" i="49"/>
  <c r="DT90" i="49"/>
  <c r="DU161" i="49"/>
  <c r="DU167" i="49"/>
  <c r="DU162" i="49"/>
  <c r="DT97" i="49"/>
  <c r="DT92" i="49"/>
  <c r="FD70" i="49"/>
  <c r="BY163" i="49"/>
  <c r="BX98" i="49"/>
  <c r="BX90" i="49"/>
  <c r="BY166" i="49"/>
  <c r="BX92" i="49"/>
  <c r="BY165" i="49"/>
  <c r="BX91" i="49"/>
  <c r="BY167" i="49"/>
  <c r="BY162" i="49"/>
  <c r="BX97" i="49"/>
  <c r="BY161" i="49"/>
  <c r="BX99" i="49"/>
  <c r="CP70" i="49"/>
  <c r="FO110" i="55"/>
  <c r="FP114" i="55" s="1"/>
  <c r="FP83" i="55"/>
  <c r="FR156" i="55" s="1"/>
  <c r="FD80" i="55"/>
  <c r="FC107" i="55"/>
  <c r="EM165" i="56"/>
  <c r="EL99" i="56"/>
  <c r="EL91" i="56"/>
  <c r="EM163" i="56"/>
  <c r="EL98" i="56"/>
  <c r="EL90" i="56"/>
  <c r="EM167" i="56"/>
  <c r="EM162" i="56"/>
  <c r="EL97" i="56"/>
  <c r="EM166" i="56"/>
  <c r="EM161" i="56"/>
  <c r="EL92" i="56"/>
  <c r="FP81" i="56"/>
  <c r="FR154" i="56" s="1"/>
  <c r="FO108" i="56"/>
  <c r="FP112" i="56" s="1"/>
  <c r="EE110" i="57"/>
  <c r="EF114" i="57" s="1"/>
  <c r="EF83" i="57"/>
  <c r="EH156" i="57" s="1"/>
  <c r="EW107" i="57"/>
  <c r="EX80" i="57"/>
  <c r="DJ146" i="57"/>
  <c r="DJ77" i="57"/>
  <c r="EZ77" i="56"/>
  <c r="EZ147" i="56"/>
  <c r="CU107" i="57"/>
  <c r="CV80" i="57"/>
  <c r="FV92" i="49"/>
  <c r="FW165" i="49"/>
  <c r="FV99" i="49"/>
  <c r="FV91" i="49"/>
  <c r="FW163" i="49"/>
  <c r="FV98" i="49"/>
  <c r="FV90" i="49"/>
  <c r="FW166" i="49"/>
  <c r="FW167" i="49"/>
  <c r="FW162" i="49"/>
  <c r="FV97" i="49"/>
  <c r="FW161" i="49"/>
  <c r="FJ80" i="55"/>
  <c r="FI107" i="55"/>
  <c r="FV80" i="55"/>
  <c r="FU107" i="55"/>
  <c r="FJ80" i="56"/>
  <c r="FI107" i="56"/>
  <c r="EG165" i="56"/>
  <c r="EF98" i="56"/>
  <c r="EF92" i="56"/>
  <c r="EG163" i="56"/>
  <c r="EF91" i="56"/>
  <c r="EF97" i="56"/>
  <c r="EG167" i="56"/>
  <c r="EG162" i="56"/>
  <c r="EF90" i="56"/>
  <c r="EG166" i="56"/>
  <c r="EG161" i="56"/>
  <c r="EF99" i="56"/>
  <c r="DS109" i="57"/>
  <c r="DT113" i="57" s="1"/>
  <c r="DT82" i="57"/>
  <c r="DV155" i="57" s="1"/>
  <c r="EB77" i="57"/>
  <c r="EB146" i="57"/>
  <c r="FD83" i="57"/>
  <c r="FF156" i="57" s="1"/>
  <c r="FC110" i="57"/>
  <c r="FD114" i="57" s="1"/>
  <c r="DM109" i="57"/>
  <c r="DN113" i="57" s="1"/>
  <c r="DN82" i="57"/>
  <c r="DP155" i="57" s="1"/>
  <c r="FO110" i="57"/>
  <c r="FP114" i="57" s="1"/>
  <c r="FP83" i="57"/>
  <c r="FR156" i="57" s="1"/>
  <c r="EH146" i="57"/>
  <c r="EH77" i="57"/>
  <c r="FQ161" i="55"/>
  <c r="FQ162" i="55"/>
  <c r="FQ166" i="55"/>
  <c r="FQ167" i="55"/>
  <c r="FP90" i="55"/>
  <c r="FP92" i="55"/>
  <c r="FP97" i="55"/>
  <c r="FP98" i="55"/>
  <c r="FP91" i="55"/>
  <c r="FQ163" i="55"/>
  <c r="FP99" i="55"/>
  <c r="FQ165" i="55"/>
  <c r="ER82" i="56"/>
  <c r="ET155" i="56" s="1"/>
  <c r="EQ109" i="56"/>
  <c r="ER113" i="56" s="1"/>
  <c r="FV83" i="55"/>
  <c r="FX156" i="55" s="1"/>
  <c r="FU110" i="55"/>
  <c r="FV114" i="55" s="1"/>
  <c r="FR77" i="56"/>
  <c r="FR146" i="56"/>
  <c r="EW107" i="56"/>
  <c r="EX80" i="56"/>
  <c r="EE109" i="57"/>
  <c r="EF113" i="57" s="1"/>
  <c r="EF82" i="57"/>
  <c r="EH155" i="57" s="1"/>
  <c r="FI110" i="57"/>
  <c r="FJ114" i="57" s="1"/>
  <c r="FJ83" i="57"/>
  <c r="FL156" i="57" s="1"/>
  <c r="EZ146" i="57"/>
  <c r="EZ77" i="57"/>
  <c r="FD81" i="56"/>
  <c r="FF154" i="56" s="1"/>
  <c r="FC108" i="56"/>
  <c r="FD112" i="56" s="1"/>
  <c r="FD70" i="56"/>
  <c r="EK109" i="57"/>
  <c r="EL113" i="57" s="1"/>
  <c r="EL82" i="57"/>
  <c r="EN155" i="57" s="1"/>
  <c r="ER70" i="49"/>
  <c r="FQ163" i="56"/>
  <c r="FP97" i="56"/>
  <c r="FP91" i="56"/>
  <c r="FQ167" i="56"/>
  <c r="FQ162" i="56"/>
  <c r="FP92" i="56"/>
  <c r="FQ166" i="56"/>
  <c r="FQ161" i="56"/>
  <c r="FP90" i="56"/>
  <c r="FQ165" i="56"/>
  <c r="FP99" i="56"/>
  <c r="FP98" i="56"/>
  <c r="FJ83" i="55"/>
  <c r="FL156" i="55" s="1"/>
  <c r="FI110" i="55"/>
  <c r="FJ114" i="55" s="1"/>
  <c r="FD81" i="55"/>
  <c r="FF154" i="55" s="1"/>
  <c r="FC108" i="55"/>
  <c r="FD112" i="55" s="1"/>
  <c r="FV81" i="56"/>
  <c r="FX154" i="56" s="1"/>
  <c r="FU108" i="56"/>
  <c r="FV112" i="56" s="1"/>
  <c r="FV70" i="56"/>
  <c r="FW70" i="56" s="1"/>
  <c r="FV83" i="57"/>
  <c r="FX156" i="57" s="1"/>
  <c r="FU110" i="57"/>
  <c r="FV114" i="57" s="1"/>
  <c r="FK166" i="57"/>
  <c r="FK161" i="57"/>
  <c r="FJ97" i="57"/>
  <c r="FK165" i="57"/>
  <c r="FJ98" i="57"/>
  <c r="FJ92" i="57"/>
  <c r="FK163" i="57"/>
  <c r="FJ91" i="57"/>
  <c r="FJ90" i="57"/>
  <c r="FK167" i="57"/>
  <c r="FK162" i="57"/>
  <c r="FJ99" i="57"/>
  <c r="DS110" i="57"/>
  <c r="DT114" i="57" s="1"/>
  <c r="DT83" i="57"/>
  <c r="DV156" i="57" s="1"/>
  <c r="DY107" i="57"/>
  <c r="DZ80" i="57"/>
  <c r="ES166" i="57"/>
  <c r="ES162" i="57"/>
  <c r="ER92" i="57"/>
  <c r="ES165" i="57"/>
  <c r="ER99" i="57"/>
  <c r="ER91" i="57"/>
  <c r="ES163" i="57"/>
  <c r="ER98" i="57"/>
  <c r="ER90" i="57"/>
  <c r="ES167" i="57"/>
  <c r="ES161" i="57"/>
  <c r="ER97" i="57"/>
  <c r="EL83" i="56"/>
  <c r="EN156" i="56" s="1"/>
  <c r="EK110" i="56"/>
  <c r="EL114" i="56" s="1"/>
  <c r="DM108" i="57"/>
  <c r="DN112" i="57" s="1"/>
  <c r="DN81" i="57"/>
  <c r="DP154" i="57" s="1"/>
  <c r="DN70" i="57"/>
  <c r="FC107" i="57"/>
  <c r="FD80" i="57"/>
  <c r="EW108" i="57"/>
  <c r="EX112" i="57" s="1"/>
  <c r="EX81" i="57"/>
  <c r="EZ154" i="57" s="1"/>
  <c r="FU107" i="57"/>
  <c r="FV80" i="57"/>
  <c r="CV91" i="49"/>
  <c r="CW163" i="49"/>
  <c r="CV98" i="49"/>
  <c r="CV90" i="49"/>
  <c r="CW167" i="49"/>
  <c r="CW162" i="49"/>
  <c r="CV97" i="49"/>
  <c r="CW165" i="49"/>
  <c r="CW166" i="49"/>
  <c r="CW161" i="49"/>
  <c r="CV92" i="49"/>
  <c r="CV99" i="49"/>
  <c r="DZ70" i="49"/>
  <c r="CD70" i="49"/>
  <c r="FD82" i="56"/>
  <c r="FF155" i="56" s="1"/>
  <c r="FC109" i="56"/>
  <c r="FD113" i="56" s="1"/>
  <c r="FE163" i="55"/>
  <c r="FE165" i="55"/>
  <c r="FD90" i="55"/>
  <c r="FD91" i="55"/>
  <c r="FE161" i="55"/>
  <c r="FD98" i="55"/>
  <c r="FD99" i="55"/>
  <c r="FE166" i="55"/>
  <c r="FD97" i="55"/>
  <c r="FE162" i="55"/>
  <c r="FE167" i="55"/>
  <c r="FD92" i="55"/>
  <c r="FO107" i="55"/>
  <c r="FP80" i="55"/>
  <c r="DZ80" i="56"/>
  <c r="DY107" i="56"/>
  <c r="DG109" i="57"/>
  <c r="DH113" i="57" s="1"/>
  <c r="DH82" i="57"/>
  <c r="DJ155" i="57" s="1"/>
  <c r="FP83" i="56"/>
  <c r="FR156" i="56" s="1"/>
  <c r="FO110" i="56"/>
  <c r="FP114" i="56" s="1"/>
  <c r="EK108" i="57"/>
  <c r="EL112" i="57" s="1"/>
  <c r="EL81" i="57"/>
  <c r="EN154" i="57" s="1"/>
  <c r="EY167" i="57"/>
  <c r="EY162" i="57"/>
  <c r="EX92" i="57"/>
  <c r="EY166" i="57"/>
  <c r="EY161" i="57"/>
  <c r="EX90" i="57"/>
  <c r="EY165" i="57"/>
  <c r="EX99" i="57"/>
  <c r="EX98" i="57"/>
  <c r="EY163" i="57"/>
  <c r="EX97" i="57"/>
  <c r="EX91" i="57"/>
  <c r="FP80" i="57"/>
  <c r="FO107" i="57"/>
  <c r="EW108" i="56"/>
  <c r="EX112" i="56" s="1"/>
  <c r="EX81" i="56"/>
  <c r="EZ154" i="56" s="1"/>
  <c r="FJ83" i="56"/>
  <c r="FL156" i="56" s="1"/>
  <c r="FI110" i="56"/>
  <c r="FJ114" i="56" s="1"/>
  <c r="FK165" i="56"/>
  <c r="FJ70" i="56"/>
  <c r="CU109" i="57"/>
  <c r="CV113" i="57" s="1"/>
  <c r="CV82" i="57"/>
  <c r="CX155" i="57" s="1"/>
  <c r="DB70" i="49"/>
  <c r="FJ82" i="55"/>
  <c r="FL155" i="55" s="1"/>
  <c r="FI109" i="55"/>
  <c r="FJ113" i="55" s="1"/>
  <c r="FU109" i="55"/>
  <c r="FV113" i="55" s="1"/>
  <c r="FV82" i="55"/>
  <c r="FX155" i="55" s="1"/>
  <c r="FK161" i="56"/>
  <c r="FK167" i="56"/>
  <c r="FJ97" i="56"/>
  <c r="FK166" i="56"/>
  <c r="FJ92" i="56"/>
  <c r="FK162" i="56"/>
  <c r="FK163" i="56"/>
  <c r="FJ91" i="56"/>
  <c r="FJ90" i="56"/>
  <c r="FJ99" i="56"/>
  <c r="FJ98" i="56"/>
  <c r="ER83" i="56"/>
  <c r="ET156" i="56" s="1"/>
  <c r="EQ110" i="56"/>
  <c r="ER114" i="56" s="1"/>
  <c r="DH70" i="57"/>
  <c r="DI70" i="57" s="1"/>
  <c r="FF146" i="57"/>
  <c r="FF77" i="57"/>
  <c r="DU166" i="57"/>
  <c r="DU162" i="57"/>
  <c r="DT92" i="57"/>
  <c r="DU165" i="57"/>
  <c r="DT99" i="57"/>
  <c r="DT91" i="57"/>
  <c r="DU163" i="57"/>
  <c r="DT98" i="57"/>
  <c r="DT90" i="57"/>
  <c r="DU167" i="57"/>
  <c r="DU161" i="57"/>
  <c r="DT97" i="57"/>
  <c r="DA110" i="57"/>
  <c r="DB114" i="57" s="1"/>
  <c r="DB83" i="57"/>
  <c r="DD156" i="57" s="1"/>
  <c r="EE108" i="56"/>
  <c r="EF112" i="56" s="1"/>
  <c r="EF81" i="56"/>
  <c r="EH154" i="56" s="1"/>
  <c r="EF70" i="56"/>
  <c r="DN80" i="57"/>
  <c r="DM107" i="57"/>
  <c r="FL77" i="55"/>
  <c r="FL146" i="55"/>
  <c r="ES165" i="56"/>
  <c r="ER99" i="56"/>
  <c r="ER98" i="56"/>
  <c r="ES163" i="56"/>
  <c r="ER97" i="56"/>
  <c r="ER91" i="56"/>
  <c r="ES167" i="56"/>
  <c r="ES162" i="56"/>
  <c r="ER92" i="56"/>
  <c r="ES166" i="56"/>
  <c r="ES161" i="56"/>
  <c r="ER90" i="56"/>
  <c r="EY165" i="56"/>
  <c r="EX99" i="56"/>
  <c r="EX91" i="56"/>
  <c r="EY163" i="56"/>
  <c r="EX98" i="56"/>
  <c r="EX90" i="56"/>
  <c r="EY167" i="56"/>
  <c r="EY162" i="56"/>
  <c r="EX97" i="56"/>
  <c r="EY166" i="56"/>
  <c r="EY161" i="56"/>
  <c r="EX92" i="56"/>
  <c r="EG167" i="57"/>
  <c r="EG162" i="57"/>
  <c r="EF97" i="57"/>
  <c r="EG166" i="57"/>
  <c r="EG161" i="57"/>
  <c r="EF92" i="57"/>
  <c r="EG165" i="57"/>
  <c r="EF99" i="57"/>
  <c r="EF91" i="57"/>
  <c r="EG163" i="57"/>
  <c r="EF98" i="57"/>
  <c r="EF90" i="57"/>
  <c r="DA107" i="57"/>
  <c r="DB80" i="57"/>
  <c r="FD83" i="56"/>
  <c r="FF156" i="56" s="1"/>
  <c r="FC110" i="56"/>
  <c r="FD114" i="56" s="1"/>
  <c r="DP77" i="57"/>
  <c r="DP146" i="57"/>
  <c r="EM166" i="57"/>
  <c r="EM161" i="57"/>
  <c r="EL97" i="57"/>
  <c r="EM165" i="57"/>
  <c r="EL98" i="57"/>
  <c r="EL92" i="57"/>
  <c r="EM163" i="57"/>
  <c r="EL91" i="57"/>
  <c r="EL90" i="57"/>
  <c r="EM167" i="57"/>
  <c r="EM162" i="57"/>
  <c r="EL99" i="57"/>
  <c r="EM166" i="49"/>
  <c r="EM161" i="49"/>
  <c r="EL92" i="49"/>
  <c r="EM165" i="49"/>
  <c r="EL99" i="49"/>
  <c r="EL91" i="49"/>
  <c r="EM163" i="49"/>
  <c r="EL98" i="49"/>
  <c r="EL90" i="49"/>
  <c r="EM167" i="49"/>
  <c r="EM162" i="49"/>
  <c r="EL97" i="49"/>
  <c r="EX70" i="49"/>
  <c r="BR70" i="49"/>
  <c r="FU107" i="56"/>
  <c r="FV80" i="56"/>
  <c r="FV83" i="56"/>
  <c r="FX156" i="56" s="1"/>
  <c r="FU110" i="56"/>
  <c r="FV114" i="56" s="1"/>
  <c r="DT70" i="57"/>
  <c r="DY109" i="57"/>
  <c r="DZ113" i="57" s="1"/>
  <c r="DZ82" i="57"/>
  <c r="EB155" i="57" s="1"/>
  <c r="ER80" i="57"/>
  <c r="EQ107" i="57"/>
  <c r="DZ70" i="56"/>
  <c r="DM110" i="57"/>
  <c r="DN114" i="57" s="1"/>
  <c r="DN83" i="57"/>
  <c r="DP156" i="57" s="1"/>
  <c r="EW110" i="57"/>
  <c r="EX114" i="57" s="1"/>
  <c r="EX83" i="57"/>
  <c r="EZ156" i="57" s="1"/>
  <c r="EX70" i="57"/>
  <c r="FU109" i="57"/>
  <c r="FV113" i="57" s="1"/>
  <c r="FV82" i="57"/>
  <c r="FX155" i="57" s="1"/>
  <c r="CV70" i="49"/>
  <c r="EF99" i="49"/>
  <c r="EG163" i="49"/>
  <c r="EF98" i="49"/>
  <c r="EF90" i="49"/>
  <c r="EG167" i="49"/>
  <c r="EG162" i="49"/>
  <c r="EF97" i="49"/>
  <c r="EG165" i="49"/>
  <c r="EF91" i="49"/>
  <c r="EG166" i="49"/>
  <c r="EG161" i="49"/>
  <c r="EF92" i="49"/>
  <c r="AG82" i="53"/>
  <c r="AG109" i="53" s="1"/>
  <c r="AU74" i="53"/>
  <c r="AV147" i="53" s="1"/>
  <c r="DT70" i="52"/>
  <c r="DU70" i="52" s="1"/>
  <c r="DB70" i="51"/>
  <c r="DC70" i="51" s="1"/>
  <c r="AZ70" i="50"/>
  <c r="BA70" i="50" s="1"/>
  <c r="AS81" i="53"/>
  <c r="AT81" i="53" s="1"/>
  <c r="AV154" i="53" s="1"/>
  <c r="Q73" i="53"/>
  <c r="R146" i="53" s="1"/>
  <c r="CV70" i="52"/>
  <c r="CW158" i="52" s="1"/>
  <c r="DB70" i="52"/>
  <c r="EF70" i="51"/>
  <c r="EG158" i="51" s="1"/>
  <c r="CP70" i="52"/>
  <c r="CQ158" i="52" s="1"/>
  <c r="BR70" i="52"/>
  <c r="BS158" i="52" s="1"/>
  <c r="CD70" i="50"/>
  <c r="CE158" i="50" s="1"/>
  <c r="EF70" i="50"/>
  <c r="EG158" i="50" s="1"/>
  <c r="AM70" i="54"/>
  <c r="AM112" i="54"/>
  <c r="AM81" i="54"/>
  <c r="AN81" i="54" s="1"/>
  <c r="AP154" i="54" s="1"/>
  <c r="AO73" i="54"/>
  <c r="AP146" i="54" s="1"/>
  <c r="AO76" i="54"/>
  <c r="AP149" i="54" s="1"/>
  <c r="U70" i="56"/>
  <c r="W76" i="56"/>
  <c r="X149" i="56" s="1"/>
  <c r="U83" i="56"/>
  <c r="V83" i="56" s="1"/>
  <c r="X156" i="56" s="1"/>
  <c r="W75" i="56"/>
  <c r="X148" i="56" s="1"/>
  <c r="AM81" i="56"/>
  <c r="AM108" i="56" s="1"/>
  <c r="AM70" i="56"/>
  <c r="W74" i="56"/>
  <c r="X147" i="56" s="1"/>
  <c r="AR70" i="56"/>
  <c r="H70" i="56"/>
  <c r="AY114" i="56"/>
  <c r="AY70" i="56"/>
  <c r="AY83" i="56"/>
  <c r="AY110" i="56" s="1"/>
  <c r="AS80" i="56"/>
  <c r="AT80" i="56" s="1"/>
  <c r="BM73" i="56"/>
  <c r="BN146" i="56" s="1"/>
  <c r="AS82" i="56"/>
  <c r="AS109" i="56" s="1"/>
  <c r="AT113" i="56" s="1"/>
  <c r="AU73" i="56"/>
  <c r="AV146" i="56" s="1"/>
  <c r="AX51" i="54"/>
  <c r="AP51" i="55"/>
  <c r="AP51" i="53"/>
  <c r="AP51" i="52"/>
  <c r="AP51" i="51"/>
  <c r="AT51" i="55"/>
  <c r="AT51" i="53"/>
  <c r="AT51" i="52"/>
  <c r="AT51" i="51"/>
  <c r="AT51" i="57"/>
  <c r="AT51" i="56"/>
  <c r="AP51" i="54"/>
  <c r="AP51" i="50"/>
  <c r="GG83" i="36" s="1"/>
  <c r="AP51" i="57"/>
  <c r="AP51" i="56"/>
  <c r="AX50" i="54"/>
  <c r="AT50" i="57"/>
  <c r="AT50" i="56"/>
  <c r="AP50" i="54"/>
  <c r="AP50" i="57"/>
  <c r="AP50" i="56"/>
  <c r="AP50" i="55"/>
  <c r="AP50" i="53"/>
  <c r="AP50" i="52"/>
  <c r="AP50" i="51"/>
  <c r="AP50" i="50"/>
  <c r="GG82" i="36" s="1"/>
  <c r="AT50" i="55"/>
  <c r="AT50" i="53"/>
  <c r="AT50" i="52"/>
  <c r="AT50" i="51"/>
  <c r="AT70" i="51"/>
  <c r="AU158" i="51" s="1"/>
  <c r="D70" i="52"/>
  <c r="E158" i="52" s="1"/>
  <c r="CD70" i="52"/>
  <c r="CJ70" i="51"/>
  <c r="CK70" i="51" s="1"/>
  <c r="BR70" i="50"/>
  <c r="BS70" i="50" s="1"/>
  <c r="ER70" i="51"/>
  <c r="ES70" i="51" s="1"/>
  <c r="D70" i="51"/>
  <c r="E70" i="51" s="1"/>
  <c r="FJ70" i="50"/>
  <c r="EL70" i="51"/>
  <c r="BL97" i="52"/>
  <c r="I80" i="53"/>
  <c r="I107" i="53" s="1"/>
  <c r="CD70" i="51"/>
  <c r="DH70" i="50"/>
  <c r="DI158" i="50" s="1"/>
  <c r="FO114" i="54"/>
  <c r="FO81" i="54"/>
  <c r="FO83" i="54"/>
  <c r="FQ75" i="54"/>
  <c r="FR148" i="54" s="1"/>
  <c r="FO70" i="54"/>
  <c r="FQ74" i="54"/>
  <c r="FR147" i="54" s="1"/>
  <c r="EW83" i="54"/>
  <c r="EY74" i="54"/>
  <c r="EZ147" i="54" s="1"/>
  <c r="EW81" i="54"/>
  <c r="EY75" i="54"/>
  <c r="EZ148" i="54" s="1"/>
  <c r="EW114" i="54"/>
  <c r="EW70" i="54"/>
  <c r="DM113" i="54"/>
  <c r="DM80" i="54"/>
  <c r="DL70" i="54"/>
  <c r="DM82" i="54"/>
  <c r="FU114" i="54"/>
  <c r="FW75" i="54"/>
  <c r="FX148" i="54" s="1"/>
  <c r="FW74" i="54"/>
  <c r="FX147" i="54" s="1"/>
  <c r="FU81" i="54"/>
  <c r="FU83" i="54"/>
  <c r="FU70" i="54"/>
  <c r="DS112" i="54"/>
  <c r="DU73" i="54"/>
  <c r="DV146" i="54" s="1"/>
  <c r="DU76" i="54"/>
  <c r="DV149" i="54" s="1"/>
  <c r="FB70" i="54"/>
  <c r="FC113" i="54"/>
  <c r="FC80" i="54"/>
  <c r="FC82" i="54"/>
  <c r="FI114" i="54"/>
  <c r="FI70" i="54"/>
  <c r="FI81" i="54"/>
  <c r="FI83" i="54"/>
  <c r="FK74" i="54"/>
  <c r="FL147" i="54" s="1"/>
  <c r="FK75" i="54"/>
  <c r="FL148" i="54" s="1"/>
  <c r="CC113" i="54"/>
  <c r="CC82" i="54"/>
  <c r="CC80" i="54"/>
  <c r="BE83" i="54"/>
  <c r="BF83" i="54" s="1"/>
  <c r="BH156" i="54" s="1"/>
  <c r="BE70" i="54"/>
  <c r="DM114" i="54"/>
  <c r="DM81" i="54"/>
  <c r="DO74" i="54"/>
  <c r="DP147" i="54" s="1"/>
  <c r="DO75" i="54"/>
  <c r="DP148" i="54" s="1"/>
  <c r="DM83" i="54"/>
  <c r="DG113" i="54"/>
  <c r="DG80" i="54"/>
  <c r="DG82" i="54"/>
  <c r="EK112" i="54"/>
  <c r="EM76" i="54"/>
  <c r="EN149" i="54" s="1"/>
  <c r="EM73" i="54"/>
  <c r="CC114" i="54"/>
  <c r="CC81" i="54"/>
  <c r="CC83" i="54"/>
  <c r="CE74" i="54"/>
  <c r="CF147" i="54" s="1"/>
  <c r="CC70" i="54"/>
  <c r="CE75" i="54"/>
  <c r="CF148" i="54" s="1"/>
  <c r="CW74" i="54"/>
  <c r="CX147" i="54" s="1"/>
  <c r="CU114" i="54"/>
  <c r="CU70" i="54"/>
  <c r="CU83" i="54"/>
  <c r="CU81" i="54"/>
  <c r="CW75" i="54"/>
  <c r="CX148" i="54" s="1"/>
  <c r="BG75" i="54"/>
  <c r="BH148" i="54" s="1"/>
  <c r="DG112" i="54"/>
  <c r="DI76" i="54"/>
  <c r="DJ149" i="54" s="1"/>
  <c r="DI73" i="54"/>
  <c r="FK76" i="54"/>
  <c r="FL149" i="54" s="1"/>
  <c r="FI112" i="54"/>
  <c r="FK73" i="54"/>
  <c r="EG76" i="54"/>
  <c r="EH149" i="54" s="1"/>
  <c r="EE112" i="54"/>
  <c r="EG73" i="54"/>
  <c r="EQ113" i="54"/>
  <c r="EQ82" i="54"/>
  <c r="EP70" i="54"/>
  <c r="EQ80" i="54"/>
  <c r="CT70" i="54"/>
  <c r="CU80" i="54"/>
  <c r="CU82" i="54"/>
  <c r="CU113" i="54"/>
  <c r="DG114" i="54"/>
  <c r="DI75" i="54"/>
  <c r="DJ148" i="54" s="1"/>
  <c r="DG81" i="54"/>
  <c r="DI74" i="54"/>
  <c r="DJ147" i="54" s="1"/>
  <c r="DG83" i="54"/>
  <c r="DG70" i="54"/>
  <c r="EK113" i="54"/>
  <c r="EK82" i="54"/>
  <c r="EJ70" i="54"/>
  <c r="EK80" i="54"/>
  <c r="EW113" i="54"/>
  <c r="EW82" i="54"/>
  <c r="EW80" i="54"/>
  <c r="EV70" i="54"/>
  <c r="CI113" i="54"/>
  <c r="CH70" i="54"/>
  <c r="CI80" i="54"/>
  <c r="CI82" i="54"/>
  <c r="DF70" i="54"/>
  <c r="DG115" i="54"/>
  <c r="DA112" i="54"/>
  <c r="DC76" i="54"/>
  <c r="DD149" i="54" s="1"/>
  <c r="DC73" i="54"/>
  <c r="FT70" i="54"/>
  <c r="FU113" i="54"/>
  <c r="FU82" i="54"/>
  <c r="FU80" i="54"/>
  <c r="DS113" i="54"/>
  <c r="DR70" i="54"/>
  <c r="DS82" i="54"/>
  <c r="DS80" i="54"/>
  <c r="DA81" i="54"/>
  <c r="DA70" i="54"/>
  <c r="DC74" i="54"/>
  <c r="DD147" i="54" s="1"/>
  <c r="DA83" i="54"/>
  <c r="DC75" i="54"/>
  <c r="DD148" i="54" s="1"/>
  <c r="DA114" i="54"/>
  <c r="CZ70" i="54"/>
  <c r="DA113" i="54"/>
  <c r="DA80" i="54"/>
  <c r="DA82" i="54"/>
  <c r="DY112" i="54"/>
  <c r="EA76" i="54"/>
  <c r="EB149" i="54" s="1"/>
  <c r="EA73" i="54"/>
  <c r="FH70" i="54"/>
  <c r="FI113" i="54"/>
  <c r="FI82" i="54"/>
  <c r="FI80" i="54"/>
  <c r="AO74" i="54"/>
  <c r="AP147" i="54" s="1"/>
  <c r="CQ76" i="54"/>
  <c r="CR149" i="54" s="1"/>
  <c r="CQ73" i="54"/>
  <c r="CO112" i="54"/>
  <c r="CC112" i="54"/>
  <c r="CE73" i="54"/>
  <c r="CE76" i="54"/>
  <c r="CF149" i="54" s="1"/>
  <c r="BS75" i="54"/>
  <c r="BT148" i="54" s="1"/>
  <c r="BQ70" i="54"/>
  <c r="BQ83" i="54"/>
  <c r="BQ114" i="54"/>
  <c r="BS74" i="54"/>
  <c r="BT147" i="54" s="1"/>
  <c r="BQ81" i="54"/>
  <c r="BQ113" i="54"/>
  <c r="BP70" i="54"/>
  <c r="BQ80" i="54"/>
  <c r="BQ82" i="54"/>
  <c r="EY76" i="54"/>
  <c r="EZ149" i="54" s="1"/>
  <c r="EY73" i="54"/>
  <c r="EW112" i="54"/>
  <c r="DX70" i="54"/>
  <c r="DY115" i="54"/>
  <c r="DM70" i="54"/>
  <c r="DO76" i="54"/>
  <c r="DP149" i="54" s="1"/>
  <c r="DO73" i="54"/>
  <c r="DM112" i="54"/>
  <c r="ES75" i="54"/>
  <c r="ET148" i="54" s="1"/>
  <c r="EQ81" i="54"/>
  <c r="ES74" i="54"/>
  <c r="ET147" i="54" s="1"/>
  <c r="EQ70" i="54"/>
  <c r="EQ114" i="54"/>
  <c r="EQ83" i="54"/>
  <c r="BW112" i="54"/>
  <c r="BY76" i="54"/>
  <c r="BZ149" i="54" s="1"/>
  <c r="BY73" i="54"/>
  <c r="BZ146" i="54" s="1"/>
  <c r="FC81" i="54"/>
  <c r="FC114" i="54"/>
  <c r="FC70" i="54"/>
  <c r="FE75" i="54"/>
  <c r="FF148" i="54" s="1"/>
  <c r="FC83" i="54"/>
  <c r="FE74" i="54"/>
  <c r="FF147" i="54" s="1"/>
  <c r="EQ112" i="54"/>
  <c r="ES76" i="54"/>
  <c r="ET149" i="54" s="1"/>
  <c r="ES73" i="54"/>
  <c r="EE113" i="54"/>
  <c r="EE80" i="54"/>
  <c r="EE82" i="54"/>
  <c r="ED70" i="54"/>
  <c r="EA75" i="54"/>
  <c r="EB148" i="54" s="1"/>
  <c r="DY114" i="54"/>
  <c r="EA74" i="54"/>
  <c r="EB147" i="54" s="1"/>
  <c r="DY81" i="54"/>
  <c r="DY83" i="54"/>
  <c r="DY70" i="54"/>
  <c r="DY113" i="54"/>
  <c r="DY82" i="54"/>
  <c r="DY80" i="54"/>
  <c r="CI83" i="54"/>
  <c r="CI114" i="54"/>
  <c r="CK75" i="54"/>
  <c r="CL148" i="54" s="1"/>
  <c r="CK74" i="54"/>
  <c r="CL147" i="54" s="1"/>
  <c r="CI81" i="54"/>
  <c r="CI70" i="54"/>
  <c r="BW114" i="54"/>
  <c r="BW83" i="54"/>
  <c r="BW81" i="54"/>
  <c r="BW70" i="54"/>
  <c r="BY75" i="54"/>
  <c r="BZ148" i="54" s="1"/>
  <c r="BY74" i="54"/>
  <c r="BW113" i="54"/>
  <c r="BW82" i="54"/>
  <c r="BW80" i="54"/>
  <c r="BV70" i="54"/>
  <c r="FE76" i="54"/>
  <c r="FF149" i="54" s="1"/>
  <c r="FC112" i="54"/>
  <c r="FE73" i="54"/>
  <c r="DS81" i="54"/>
  <c r="DU75" i="54"/>
  <c r="DV148" i="54" s="1"/>
  <c r="DS70" i="54"/>
  <c r="DU74" i="54"/>
  <c r="DS83" i="54"/>
  <c r="DS114" i="54"/>
  <c r="CO70" i="54"/>
  <c r="CO114" i="54"/>
  <c r="CO81" i="54"/>
  <c r="CQ75" i="54"/>
  <c r="CR148" i="54" s="1"/>
  <c r="CQ74" i="54"/>
  <c r="CR147" i="54" s="1"/>
  <c r="CO83" i="54"/>
  <c r="CO113" i="54"/>
  <c r="CO80" i="54"/>
  <c r="CN70" i="54"/>
  <c r="CO82" i="54"/>
  <c r="FW76" i="54"/>
  <c r="FX149" i="54" s="1"/>
  <c r="FW73" i="54"/>
  <c r="FU112" i="54"/>
  <c r="CB70" i="54"/>
  <c r="CC115" i="54"/>
  <c r="CK76" i="54"/>
  <c r="CL149" i="54" s="1"/>
  <c r="CK73" i="54"/>
  <c r="CI112" i="54"/>
  <c r="FO113" i="54"/>
  <c r="FO82" i="54"/>
  <c r="FO80" i="54"/>
  <c r="FN70" i="54"/>
  <c r="CW73" i="54"/>
  <c r="CU112" i="54"/>
  <c r="CW76" i="54"/>
  <c r="CX149" i="54" s="1"/>
  <c r="EE70" i="54"/>
  <c r="EE114" i="54"/>
  <c r="EG74" i="54"/>
  <c r="EH147" i="54" s="1"/>
  <c r="EE83" i="54"/>
  <c r="EG75" i="54"/>
  <c r="EH148" i="54" s="1"/>
  <c r="EE81" i="54"/>
  <c r="BQ112" i="54"/>
  <c r="BS76" i="54"/>
  <c r="BT149" i="54" s="1"/>
  <c r="BS73" i="54"/>
  <c r="FQ73" i="54"/>
  <c r="FO112" i="54"/>
  <c r="FQ76" i="54"/>
  <c r="FR149" i="54" s="1"/>
  <c r="EK114" i="54"/>
  <c r="EK70" i="54"/>
  <c r="EK83" i="54"/>
  <c r="EK81" i="54"/>
  <c r="EM75" i="54"/>
  <c r="EN148" i="54" s="1"/>
  <c r="EM74" i="54"/>
  <c r="EN147" i="54" s="1"/>
  <c r="CU114" i="55"/>
  <c r="CW74" i="55"/>
  <c r="CX147" i="55" s="1"/>
  <c r="CU70" i="55"/>
  <c r="CW75" i="55"/>
  <c r="CX148" i="55" s="1"/>
  <c r="CU83" i="55"/>
  <c r="CU81" i="55"/>
  <c r="DY112" i="55"/>
  <c r="EA73" i="55"/>
  <c r="EA76" i="55"/>
  <c r="EB149" i="55" s="1"/>
  <c r="EP70" i="55"/>
  <c r="EQ113" i="55"/>
  <c r="EQ80" i="55"/>
  <c r="EQ82" i="55"/>
  <c r="AA113" i="55"/>
  <c r="DS112" i="55"/>
  <c r="DU73" i="55"/>
  <c r="DV146" i="55" s="1"/>
  <c r="DU76" i="55"/>
  <c r="DV149" i="55" s="1"/>
  <c r="DS113" i="55"/>
  <c r="DR70" i="55"/>
  <c r="DS82" i="55"/>
  <c r="DS80" i="55"/>
  <c r="DA70" i="55"/>
  <c r="DA114" i="55"/>
  <c r="DA83" i="55"/>
  <c r="DC74" i="55"/>
  <c r="DD147" i="55" s="1"/>
  <c r="DC75" i="55"/>
  <c r="DA81" i="55"/>
  <c r="CT70" i="55"/>
  <c r="CU113" i="55"/>
  <c r="CU82" i="55"/>
  <c r="CU80" i="55"/>
  <c r="DI75" i="55"/>
  <c r="DJ148" i="55" s="1"/>
  <c r="DI74" i="55"/>
  <c r="DJ147" i="55" s="1"/>
  <c r="DG114" i="55"/>
  <c r="DG70" i="55"/>
  <c r="DG83" i="55"/>
  <c r="DG81" i="55"/>
  <c r="EG73" i="55"/>
  <c r="EE112" i="55"/>
  <c r="EG76" i="55"/>
  <c r="EH149" i="55" s="1"/>
  <c r="DM112" i="55"/>
  <c r="DO76" i="55"/>
  <c r="DP149" i="55" s="1"/>
  <c r="DO73" i="55"/>
  <c r="DM114" i="55"/>
  <c r="DM83" i="55"/>
  <c r="DO75" i="55"/>
  <c r="DP148" i="55" s="1"/>
  <c r="DM70" i="55"/>
  <c r="DM81" i="55"/>
  <c r="DO74" i="55"/>
  <c r="DP147" i="55" s="1"/>
  <c r="BP70" i="55"/>
  <c r="BQ113" i="55"/>
  <c r="BQ82" i="55"/>
  <c r="BQ80" i="55"/>
  <c r="CU112" i="55"/>
  <c r="CW76" i="55"/>
  <c r="CX149" i="55" s="1"/>
  <c r="CW73" i="55"/>
  <c r="CO112" i="55"/>
  <c r="CQ76" i="55"/>
  <c r="CR149" i="55" s="1"/>
  <c r="CQ73" i="55"/>
  <c r="DY113" i="55"/>
  <c r="DX70" i="55"/>
  <c r="DY80" i="55"/>
  <c r="DY82" i="55"/>
  <c r="DC73" i="55"/>
  <c r="DD146" i="55" s="1"/>
  <c r="DA112" i="55"/>
  <c r="DC76" i="55"/>
  <c r="DD149" i="55" s="1"/>
  <c r="DA80" i="55"/>
  <c r="DA82" i="55"/>
  <c r="DA113" i="55"/>
  <c r="CZ70" i="55"/>
  <c r="CO114" i="55"/>
  <c r="CO70" i="55"/>
  <c r="CQ75" i="55"/>
  <c r="CR148" i="55" s="1"/>
  <c r="CQ74" i="55"/>
  <c r="CR147" i="55" s="1"/>
  <c r="CO83" i="55"/>
  <c r="CO81" i="55"/>
  <c r="CI70" i="55"/>
  <c r="CK74" i="55"/>
  <c r="CL147" i="55" s="1"/>
  <c r="CI81" i="55"/>
  <c r="CI114" i="55"/>
  <c r="CI83" i="55"/>
  <c r="CK75" i="55"/>
  <c r="CL148" i="55" s="1"/>
  <c r="EE113" i="55"/>
  <c r="ED70" i="55"/>
  <c r="EE82" i="55"/>
  <c r="EE80" i="55"/>
  <c r="CN70" i="55"/>
  <c r="CO113" i="55"/>
  <c r="CO82" i="55"/>
  <c r="CO80" i="55"/>
  <c r="CC114" i="55"/>
  <c r="CC70" i="55"/>
  <c r="CC81" i="55"/>
  <c r="CE74" i="55"/>
  <c r="CF147" i="55" s="1"/>
  <c r="CE75" i="55"/>
  <c r="CF148" i="55" s="1"/>
  <c r="CC83" i="55"/>
  <c r="BW114" i="55"/>
  <c r="BW70" i="55"/>
  <c r="BY75" i="55"/>
  <c r="BZ148" i="55" s="1"/>
  <c r="BW83" i="55"/>
  <c r="BY74" i="55"/>
  <c r="BW81" i="55"/>
  <c r="DG112" i="55"/>
  <c r="DI73" i="55"/>
  <c r="DI76" i="55"/>
  <c r="DJ149" i="55" s="1"/>
  <c r="EW70" i="55"/>
  <c r="EW114" i="55"/>
  <c r="EY75" i="55"/>
  <c r="EZ148" i="55" s="1"/>
  <c r="EY74" i="55"/>
  <c r="EW83" i="55"/>
  <c r="EW81" i="55"/>
  <c r="EQ70" i="55"/>
  <c r="ES74" i="55"/>
  <c r="ET147" i="55" s="1"/>
  <c r="EQ114" i="55"/>
  <c r="ES75" i="55"/>
  <c r="ET148" i="55" s="1"/>
  <c r="EQ83" i="55"/>
  <c r="EQ81" i="55"/>
  <c r="CC80" i="55"/>
  <c r="CB70" i="55"/>
  <c r="CC82" i="55"/>
  <c r="CC113" i="55"/>
  <c r="CI113" i="55"/>
  <c r="CI80" i="55"/>
  <c r="CI82" i="55"/>
  <c r="CK76" i="55"/>
  <c r="CL149" i="55" s="1"/>
  <c r="CK73" i="55"/>
  <c r="CI112" i="55"/>
  <c r="CC112" i="55"/>
  <c r="CE76" i="55"/>
  <c r="CF149" i="55" s="1"/>
  <c r="CE73" i="55"/>
  <c r="CH70" i="55"/>
  <c r="CI115" i="55"/>
  <c r="BW112" i="55"/>
  <c r="BY76" i="55"/>
  <c r="BZ149" i="55" s="1"/>
  <c r="BY73" i="55"/>
  <c r="BZ146" i="55" s="1"/>
  <c r="BS76" i="55"/>
  <c r="BT149" i="55" s="1"/>
  <c r="BS73" i="55"/>
  <c r="BQ112" i="55"/>
  <c r="BW113" i="55"/>
  <c r="BV70" i="55"/>
  <c r="BW82" i="55"/>
  <c r="BW80" i="55"/>
  <c r="BQ83" i="55"/>
  <c r="BS75" i="55"/>
  <c r="BT148" i="55" s="1"/>
  <c r="BQ81" i="55"/>
  <c r="BS74" i="55"/>
  <c r="BT147" i="55" s="1"/>
  <c r="BQ114" i="55"/>
  <c r="BQ70" i="55"/>
  <c r="DL70" i="55"/>
  <c r="DM113" i="55"/>
  <c r="DM82" i="55"/>
  <c r="DM80" i="55"/>
  <c r="ES76" i="55"/>
  <c r="ET149" i="55" s="1"/>
  <c r="ES73" i="55"/>
  <c r="EQ112" i="55"/>
  <c r="EK112" i="55"/>
  <c r="EM76" i="55"/>
  <c r="EN149" i="55" s="1"/>
  <c r="EM73" i="55"/>
  <c r="EN146" i="55" s="1"/>
  <c r="EW112" i="55"/>
  <c r="EY73" i="55"/>
  <c r="EZ146" i="55" s="1"/>
  <c r="EY76" i="55"/>
  <c r="EZ149" i="55" s="1"/>
  <c r="EW82" i="55"/>
  <c r="EW113" i="55"/>
  <c r="EV70" i="55"/>
  <c r="EW80" i="55"/>
  <c r="EK70" i="55"/>
  <c r="EK114" i="55"/>
  <c r="EM74" i="55"/>
  <c r="EN147" i="55" s="1"/>
  <c r="EK83" i="55"/>
  <c r="EK81" i="55"/>
  <c r="EM75" i="55"/>
  <c r="EE70" i="55"/>
  <c r="EG75" i="55"/>
  <c r="EH148" i="55" s="1"/>
  <c r="EG74" i="55"/>
  <c r="EH147" i="55" s="1"/>
  <c r="EE114" i="55"/>
  <c r="EE81" i="55"/>
  <c r="EE83" i="55"/>
  <c r="DF70" i="55"/>
  <c r="DG113" i="55"/>
  <c r="DG82" i="55"/>
  <c r="DG80" i="55"/>
  <c r="EK113" i="55"/>
  <c r="EJ70" i="55"/>
  <c r="EK80" i="55"/>
  <c r="EK82" i="55"/>
  <c r="DY114" i="55"/>
  <c r="DY70" i="55"/>
  <c r="EA75" i="55"/>
  <c r="EB148" i="55" s="1"/>
  <c r="DY83" i="55"/>
  <c r="DY81" i="55"/>
  <c r="EA74" i="55"/>
  <c r="EB147" i="55" s="1"/>
  <c r="DS114" i="55"/>
  <c r="DS70" i="55"/>
  <c r="DU74" i="55"/>
  <c r="DS81" i="55"/>
  <c r="DS83" i="55"/>
  <c r="DU75" i="55"/>
  <c r="DV148" i="55" s="1"/>
  <c r="CU113" i="56"/>
  <c r="CT70" i="56"/>
  <c r="CU82" i="56"/>
  <c r="CU80" i="56"/>
  <c r="CI114" i="56"/>
  <c r="CK75" i="56"/>
  <c r="CL148" i="56" s="1"/>
  <c r="CI70" i="56"/>
  <c r="CI83" i="56"/>
  <c r="CI81" i="56"/>
  <c r="CK74" i="56"/>
  <c r="CL147" i="56" s="1"/>
  <c r="Q76" i="56"/>
  <c r="R149" i="56" s="1"/>
  <c r="O82" i="56"/>
  <c r="P82" i="56" s="1"/>
  <c r="R155" i="56" s="1"/>
  <c r="AY81" i="56"/>
  <c r="AZ81" i="56" s="1"/>
  <c r="BB154" i="56" s="1"/>
  <c r="AM83" i="56"/>
  <c r="AM110" i="56" s="1"/>
  <c r="AN114" i="56" s="1"/>
  <c r="CO114" i="56"/>
  <c r="CQ74" i="56"/>
  <c r="CR147" i="56" s="1"/>
  <c r="CO70" i="56"/>
  <c r="CO81" i="56"/>
  <c r="CQ75" i="56"/>
  <c r="CR148" i="56" s="1"/>
  <c r="CO83" i="56"/>
  <c r="BW112" i="56"/>
  <c r="BY76" i="56"/>
  <c r="BZ149" i="56" s="1"/>
  <c r="BY73" i="56"/>
  <c r="CC113" i="56"/>
  <c r="CB70" i="56"/>
  <c r="CC82" i="56"/>
  <c r="CC80" i="56"/>
  <c r="DA112" i="56"/>
  <c r="DC76" i="56"/>
  <c r="DD149" i="56" s="1"/>
  <c r="DC73" i="56"/>
  <c r="DD146" i="56" s="1"/>
  <c r="BW114" i="56"/>
  <c r="BY74" i="56"/>
  <c r="BZ147" i="56" s="1"/>
  <c r="BW70" i="56"/>
  <c r="BY75" i="56"/>
  <c r="BZ148" i="56" s="1"/>
  <c r="BW81" i="56"/>
  <c r="BW83" i="56"/>
  <c r="DM113" i="56"/>
  <c r="DL70" i="56"/>
  <c r="DM82" i="56"/>
  <c r="DM80" i="56"/>
  <c r="DG112" i="56"/>
  <c r="DI76" i="56"/>
  <c r="DJ149" i="56" s="1"/>
  <c r="DI73" i="56"/>
  <c r="I80" i="56"/>
  <c r="I107" i="56" s="1"/>
  <c r="J115" i="56" s="1"/>
  <c r="BK112" i="56"/>
  <c r="DM114" i="56"/>
  <c r="DM70" i="56"/>
  <c r="DO74" i="56"/>
  <c r="DP147" i="56" s="1"/>
  <c r="DO75" i="56"/>
  <c r="DP148" i="56" s="1"/>
  <c r="DM83" i="56"/>
  <c r="DM81" i="56"/>
  <c r="CU112" i="56"/>
  <c r="CW76" i="56"/>
  <c r="CX149" i="56" s="1"/>
  <c r="CW73" i="56"/>
  <c r="DA113" i="56"/>
  <c r="CZ70" i="56"/>
  <c r="DA82" i="56"/>
  <c r="DA80" i="56"/>
  <c r="DM112" i="56"/>
  <c r="DO73" i="56"/>
  <c r="DO76" i="56"/>
  <c r="DP149" i="56" s="1"/>
  <c r="CC114" i="56"/>
  <c r="CC70" i="56"/>
  <c r="CC81" i="56"/>
  <c r="CE74" i="56"/>
  <c r="CC83" i="56"/>
  <c r="CE75" i="56"/>
  <c r="CF148" i="56" s="1"/>
  <c r="DS113" i="56"/>
  <c r="DR70" i="56"/>
  <c r="DS82" i="56"/>
  <c r="DS80" i="56"/>
  <c r="DG113" i="56"/>
  <c r="DF70" i="56"/>
  <c r="DG82" i="56"/>
  <c r="DG80" i="56"/>
  <c r="DS114" i="56"/>
  <c r="DS70" i="56"/>
  <c r="DU75" i="56"/>
  <c r="DV148" i="56" s="1"/>
  <c r="DU74" i="56"/>
  <c r="DV147" i="56" s="1"/>
  <c r="DS81" i="56"/>
  <c r="DS83" i="56"/>
  <c r="BQ114" i="56"/>
  <c r="BQ70" i="56"/>
  <c r="BS74" i="56"/>
  <c r="BT147" i="56" s="1"/>
  <c r="BS75" i="56"/>
  <c r="BT148" i="56" s="1"/>
  <c r="BQ83" i="56"/>
  <c r="BQ81" i="56"/>
  <c r="BW113" i="56"/>
  <c r="BV70" i="56"/>
  <c r="BW80" i="56"/>
  <c r="BW82" i="56"/>
  <c r="BQ112" i="56"/>
  <c r="BS73" i="56"/>
  <c r="BS76" i="56"/>
  <c r="BT149" i="56" s="1"/>
  <c r="CO113" i="56"/>
  <c r="CN70" i="56"/>
  <c r="CO80" i="56"/>
  <c r="CO82" i="56"/>
  <c r="I82" i="56"/>
  <c r="J82" i="56" s="1"/>
  <c r="L155" i="56" s="1"/>
  <c r="CI113" i="56"/>
  <c r="CH70" i="56"/>
  <c r="CI82" i="56"/>
  <c r="CI80" i="56"/>
  <c r="DS112" i="56"/>
  <c r="DU73" i="56"/>
  <c r="DU76" i="56"/>
  <c r="DV149" i="56" s="1"/>
  <c r="CO112" i="56"/>
  <c r="CQ76" i="56"/>
  <c r="CR149" i="56" s="1"/>
  <c r="CQ73" i="56"/>
  <c r="CU114" i="56"/>
  <c r="CU70" i="56"/>
  <c r="CW75" i="56"/>
  <c r="CX148" i="56" s="1"/>
  <c r="CW74" i="56"/>
  <c r="CX147" i="56" s="1"/>
  <c r="CU83" i="56"/>
  <c r="CU81" i="56"/>
  <c r="DA114" i="56"/>
  <c r="DA70" i="56"/>
  <c r="DC74" i="56"/>
  <c r="DC75" i="56"/>
  <c r="DD148" i="56" s="1"/>
  <c r="DA83" i="56"/>
  <c r="DA81" i="56"/>
  <c r="CC112" i="56"/>
  <c r="CE73" i="56"/>
  <c r="CF146" i="56" s="1"/>
  <c r="CE76" i="56"/>
  <c r="CF149" i="56" s="1"/>
  <c r="CI112" i="56"/>
  <c r="CK73" i="56"/>
  <c r="CK76" i="56"/>
  <c r="CL149" i="56" s="1"/>
  <c r="BQ113" i="56"/>
  <c r="BP70" i="56"/>
  <c r="BQ82" i="56"/>
  <c r="BQ80" i="56"/>
  <c r="DG114" i="56"/>
  <c r="DG70" i="56"/>
  <c r="DI75" i="56"/>
  <c r="DJ148" i="56" s="1"/>
  <c r="DI74" i="56"/>
  <c r="DJ147" i="56" s="1"/>
  <c r="DG83" i="56"/>
  <c r="DG81" i="56"/>
  <c r="AP146" i="57"/>
  <c r="F77" i="57"/>
  <c r="F146" i="57"/>
  <c r="D70" i="57"/>
  <c r="E70" i="57" s="1"/>
  <c r="E167" i="57"/>
  <c r="E166" i="57"/>
  <c r="E165" i="57"/>
  <c r="E163" i="57"/>
  <c r="E161" i="57"/>
  <c r="E162" i="57"/>
  <c r="D99" i="57"/>
  <c r="D98" i="57"/>
  <c r="D97" i="57"/>
  <c r="D92" i="57"/>
  <c r="D91" i="57"/>
  <c r="D90" i="57"/>
  <c r="C108" i="57"/>
  <c r="D112" i="57" s="1"/>
  <c r="D81" i="57"/>
  <c r="F154" i="57" s="1"/>
  <c r="AG107" i="57"/>
  <c r="AH80" i="57"/>
  <c r="C109" i="57"/>
  <c r="D113" i="57" s="1"/>
  <c r="D82" i="57"/>
  <c r="F155" i="57" s="1"/>
  <c r="C107" i="57"/>
  <c r="D80" i="57"/>
  <c r="C110" i="57"/>
  <c r="D114" i="57" s="1"/>
  <c r="D83" i="57"/>
  <c r="F156" i="57" s="1"/>
  <c r="BG76" i="56"/>
  <c r="BH149" i="56" s="1"/>
  <c r="BG73" i="56"/>
  <c r="BE112" i="56"/>
  <c r="W73" i="56"/>
  <c r="N70" i="56"/>
  <c r="BK113" i="56"/>
  <c r="BJ70" i="56"/>
  <c r="BK82" i="56"/>
  <c r="BK80" i="56"/>
  <c r="BA76" i="56"/>
  <c r="BB149" i="56" s="1"/>
  <c r="BA73" i="56"/>
  <c r="AY112" i="56"/>
  <c r="AC76" i="56"/>
  <c r="AD149" i="56" s="1"/>
  <c r="AC73" i="56"/>
  <c r="AA112" i="56"/>
  <c r="E75" i="56"/>
  <c r="F148" i="56" s="1"/>
  <c r="E74" i="56"/>
  <c r="F147" i="56" s="1"/>
  <c r="C70" i="56"/>
  <c r="C114" i="56"/>
  <c r="C83" i="56"/>
  <c r="C81" i="56"/>
  <c r="AC75" i="56"/>
  <c r="AD148" i="56" s="1"/>
  <c r="AC74" i="56"/>
  <c r="AD147" i="56" s="1"/>
  <c r="AA114" i="56"/>
  <c r="AA70" i="56"/>
  <c r="AA81" i="56"/>
  <c r="AA83" i="56"/>
  <c r="AY113" i="56"/>
  <c r="AX70" i="56"/>
  <c r="AY82" i="56"/>
  <c r="AY80" i="56"/>
  <c r="AU74" i="56"/>
  <c r="AV147" i="56" s="1"/>
  <c r="AU75" i="56"/>
  <c r="AV148" i="56" s="1"/>
  <c r="AS114" i="56"/>
  <c r="AS70" i="56"/>
  <c r="AS83" i="56"/>
  <c r="AS81" i="56"/>
  <c r="K75" i="56"/>
  <c r="L148" i="56" s="1"/>
  <c r="K74" i="56"/>
  <c r="L147" i="56" s="1"/>
  <c r="I114" i="56"/>
  <c r="I70" i="56"/>
  <c r="I83" i="56"/>
  <c r="I81" i="56"/>
  <c r="BG75" i="56"/>
  <c r="BH148" i="56" s="1"/>
  <c r="BG74" i="56"/>
  <c r="BH147" i="56" s="1"/>
  <c r="BE114" i="56"/>
  <c r="BE70" i="56"/>
  <c r="BE83" i="56"/>
  <c r="BE81" i="56"/>
  <c r="BA74" i="56"/>
  <c r="BB147" i="56" s="1"/>
  <c r="AO76" i="56"/>
  <c r="AP149" i="56" s="1"/>
  <c r="AO73" i="56"/>
  <c r="AM112" i="56"/>
  <c r="BM75" i="56"/>
  <c r="BN148" i="56" s="1"/>
  <c r="BM74" i="56"/>
  <c r="BN147" i="56" s="1"/>
  <c r="BK114" i="56"/>
  <c r="BK70" i="56"/>
  <c r="BK81" i="56"/>
  <c r="BK83" i="56"/>
  <c r="C113" i="56"/>
  <c r="B70" i="56"/>
  <c r="C82" i="56"/>
  <c r="C80" i="56"/>
  <c r="Q75" i="56"/>
  <c r="R148" i="56" s="1"/>
  <c r="Q74" i="56"/>
  <c r="R147" i="56" s="1"/>
  <c r="O114" i="56"/>
  <c r="O70" i="56"/>
  <c r="O83" i="56"/>
  <c r="O81" i="56"/>
  <c r="U113" i="56"/>
  <c r="T70" i="56"/>
  <c r="U82" i="56"/>
  <c r="U80" i="56"/>
  <c r="AI75" i="56"/>
  <c r="AJ148" i="56" s="1"/>
  <c r="AI74" i="56"/>
  <c r="AJ147" i="56" s="1"/>
  <c r="AG114" i="56"/>
  <c r="AG70" i="56"/>
  <c r="AG83" i="56"/>
  <c r="AG81" i="56"/>
  <c r="K73" i="56"/>
  <c r="K76" i="56"/>
  <c r="L149" i="56" s="1"/>
  <c r="I112" i="56"/>
  <c r="AI73" i="56"/>
  <c r="AI76" i="56"/>
  <c r="AJ149" i="56" s="1"/>
  <c r="AG112" i="56"/>
  <c r="AM113" i="56"/>
  <c r="AL70" i="56"/>
  <c r="AM82" i="56"/>
  <c r="AM80" i="56"/>
  <c r="AA113" i="56"/>
  <c r="Z70" i="56"/>
  <c r="AA82" i="56"/>
  <c r="AA80" i="56"/>
  <c r="O80" i="56"/>
  <c r="BM76" i="56"/>
  <c r="BN149" i="56" s="1"/>
  <c r="AG113" i="56"/>
  <c r="AF70" i="56"/>
  <c r="AG82" i="56"/>
  <c r="AG80" i="56"/>
  <c r="E76" i="56"/>
  <c r="F149" i="56" s="1"/>
  <c r="E73" i="56"/>
  <c r="C112" i="56"/>
  <c r="AD146" i="55"/>
  <c r="AM82" i="55"/>
  <c r="AO76" i="55"/>
  <c r="AP149" i="55" s="1"/>
  <c r="N70" i="55"/>
  <c r="O113" i="55"/>
  <c r="O82" i="55"/>
  <c r="O80" i="55"/>
  <c r="Z70" i="55"/>
  <c r="AX70" i="55"/>
  <c r="AY113" i="55"/>
  <c r="AY82" i="55"/>
  <c r="AY80" i="55"/>
  <c r="BA76" i="55"/>
  <c r="BB149" i="55" s="1"/>
  <c r="BG75" i="55"/>
  <c r="BH148" i="55" s="1"/>
  <c r="AO75" i="55"/>
  <c r="AP148" i="55" s="1"/>
  <c r="AO74" i="55"/>
  <c r="AP147" i="55" s="1"/>
  <c r="AM70" i="55"/>
  <c r="AM114" i="55"/>
  <c r="AM83" i="55"/>
  <c r="AM81" i="55"/>
  <c r="W76" i="55"/>
  <c r="X149" i="55" s="1"/>
  <c r="W73" i="55"/>
  <c r="U112" i="55"/>
  <c r="K76" i="55"/>
  <c r="L149" i="55" s="1"/>
  <c r="K73" i="55"/>
  <c r="I112" i="55"/>
  <c r="W75" i="55"/>
  <c r="X148" i="55" s="1"/>
  <c r="W74" i="55"/>
  <c r="X147" i="55" s="1"/>
  <c r="U70" i="55"/>
  <c r="U114" i="55"/>
  <c r="U83" i="55"/>
  <c r="U81" i="55"/>
  <c r="BA75" i="55"/>
  <c r="BB148" i="55" s="1"/>
  <c r="BA74" i="55"/>
  <c r="BB147" i="55" s="1"/>
  <c r="AY70" i="55"/>
  <c r="AY114" i="55"/>
  <c r="AY81" i="55"/>
  <c r="AY83" i="55"/>
  <c r="BD70" i="55"/>
  <c r="BE113" i="55"/>
  <c r="BE80" i="55"/>
  <c r="BE82" i="55"/>
  <c r="I83" i="55"/>
  <c r="AC76" i="55"/>
  <c r="AD149" i="55" s="1"/>
  <c r="AA80" i="55"/>
  <c r="AI75" i="55"/>
  <c r="AJ148" i="55" s="1"/>
  <c r="AI74" i="55"/>
  <c r="AJ147" i="55" s="1"/>
  <c r="AG70" i="55"/>
  <c r="AG114" i="55"/>
  <c r="AG83" i="55"/>
  <c r="AG81" i="55"/>
  <c r="C113" i="55"/>
  <c r="B70" i="55"/>
  <c r="C82" i="55"/>
  <c r="C80" i="55"/>
  <c r="I113" i="55"/>
  <c r="I82" i="55"/>
  <c r="I80" i="55"/>
  <c r="H70" i="55"/>
  <c r="AS113" i="55"/>
  <c r="AR70" i="55"/>
  <c r="AS82" i="55"/>
  <c r="AS80" i="55"/>
  <c r="BM75" i="55"/>
  <c r="BN148" i="55" s="1"/>
  <c r="BM74" i="55"/>
  <c r="BN147" i="55" s="1"/>
  <c r="BK70" i="55"/>
  <c r="BK114" i="55"/>
  <c r="BK83" i="55"/>
  <c r="BK81" i="55"/>
  <c r="E75" i="55"/>
  <c r="F148" i="55" s="1"/>
  <c r="E74" i="55"/>
  <c r="F147" i="55" s="1"/>
  <c r="C70" i="55"/>
  <c r="C114" i="55"/>
  <c r="C83" i="55"/>
  <c r="C81" i="55"/>
  <c r="I70" i="55"/>
  <c r="K74" i="55"/>
  <c r="L147" i="55" s="1"/>
  <c r="AL70" i="55"/>
  <c r="BM76" i="55"/>
  <c r="BN149" i="55" s="1"/>
  <c r="BM73" i="55"/>
  <c r="BK112" i="55"/>
  <c r="BG73" i="55"/>
  <c r="AA82" i="55"/>
  <c r="Q73" i="55"/>
  <c r="AC75" i="55"/>
  <c r="AD148" i="55" s="1"/>
  <c r="AC74" i="55"/>
  <c r="AD147" i="55" s="1"/>
  <c r="AA70" i="55"/>
  <c r="AA114" i="55"/>
  <c r="AA83" i="55"/>
  <c r="AA81" i="55"/>
  <c r="AG113" i="55"/>
  <c r="AF70" i="55"/>
  <c r="AG82" i="55"/>
  <c r="AG80" i="55"/>
  <c r="AI76" i="55"/>
  <c r="AJ149" i="55" s="1"/>
  <c r="AI73" i="55"/>
  <c r="AG112" i="55"/>
  <c r="U113" i="55"/>
  <c r="T70" i="55"/>
  <c r="U82" i="55"/>
  <c r="U80" i="55"/>
  <c r="AU76" i="55"/>
  <c r="AV149" i="55" s="1"/>
  <c r="AU73" i="55"/>
  <c r="AS112" i="55"/>
  <c r="BJ70" i="55"/>
  <c r="BK113" i="55"/>
  <c r="BK82" i="55"/>
  <c r="BK80" i="55"/>
  <c r="Q75" i="55"/>
  <c r="R148" i="55" s="1"/>
  <c r="Q74" i="55"/>
  <c r="R147" i="55" s="1"/>
  <c r="O70" i="55"/>
  <c r="O114" i="55"/>
  <c r="O83" i="55"/>
  <c r="O81" i="55"/>
  <c r="AU75" i="55"/>
  <c r="AV148" i="55" s="1"/>
  <c r="AU74" i="55"/>
  <c r="AV147" i="55" s="1"/>
  <c r="AS114" i="55"/>
  <c r="AS70" i="55"/>
  <c r="AS83" i="55"/>
  <c r="AS81" i="55"/>
  <c r="E76" i="55"/>
  <c r="F149" i="55" s="1"/>
  <c r="E73" i="55"/>
  <c r="C112" i="55"/>
  <c r="I81" i="55"/>
  <c r="AM80" i="55"/>
  <c r="BG76" i="55"/>
  <c r="BH149" i="55" s="1"/>
  <c r="BA73" i="55"/>
  <c r="Q76" i="55"/>
  <c r="R149" i="55" s="1"/>
  <c r="BG74" i="55"/>
  <c r="BH147" i="55" s="1"/>
  <c r="AA80" i="54"/>
  <c r="AU76" i="54"/>
  <c r="AV149" i="54" s="1"/>
  <c r="AU73" i="54"/>
  <c r="AS112" i="54"/>
  <c r="Q75" i="54"/>
  <c r="R148" i="54" s="1"/>
  <c r="Q74" i="54"/>
  <c r="R147" i="54" s="1"/>
  <c r="O70" i="54"/>
  <c r="O114" i="54"/>
  <c r="O83" i="54"/>
  <c r="O81" i="54"/>
  <c r="W74" i="54"/>
  <c r="X147" i="54" s="1"/>
  <c r="W75" i="54"/>
  <c r="X148" i="54" s="1"/>
  <c r="U70" i="54"/>
  <c r="U114" i="54"/>
  <c r="U83" i="54"/>
  <c r="U81" i="54"/>
  <c r="AC75" i="54"/>
  <c r="AD148" i="54" s="1"/>
  <c r="AC74" i="54"/>
  <c r="AD147" i="54" s="1"/>
  <c r="AA114" i="54"/>
  <c r="AA70" i="54"/>
  <c r="AA81" i="54"/>
  <c r="AA83" i="54"/>
  <c r="BA76" i="54"/>
  <c r="BB149" i="54" s="1"/>
  <c r="BA73" i="54"/>
  <c r="AY112" i="54"/>
  <c r="AF70" i="54"/>
  <c r="AG113" i="54"/>
  <c r="AG82" i="54"/>
  <c r="AG80" i="54"/>
  <c r="AU74" i="54"/>
  <c r="AV147" i="54" s="1"/>
  <c r="AU75" i="54"/>
  <c r="AV148" i="54" s="1"/>
  <c r="AS114" i="54"/>
  <c r="AS70" i="54"/>
  <c r="AS81" i="54"/>
  <c r="AS83" i="54"/>
  <c r="B70" i="54"/>
  <c r="C113" i="54"/>
  <c r="C80" i="54"/>
  <c r="C82" i="54"/>
  <c r="AA82" i="54"/>
  <c r="AY70" i="54"/>
  <c r="K75" i="54"/>
  <c r="L148" i="54" s="1"/>
  <c r="K74" i="54"/>
  <c r="L147" i="54" s="1"/>
  <c r="I114" i="54"/>
  <c r="I70" i="54"/>
  <c r="I83" i="54"/>
  <c r="I81" i="54"/>
  <c r="U113" i="54"/>
  <c r="T70" i="54"/>
  <c r="U80" i="54"/>
  <c r="U82" i="54"/>
  <c r="BJ70" i="54"/>
  <c r="BK113" i="54"/>
  <c r="BK82" i="54"/>
  <c r="BK80" i="54"/>
  <c r="E75" i="54"/>
  <c r="F148" i="54" s="1"/>
  <c r="E74" i="54"/>
  <c r="F147" i="54" s="1"/>
  <c r="C70" i="54"/>
  <c r="C83" i="54"/>
  <c r="C114" i="54"/>
  <c r="C81" i="54"/>
  <c r="Q76" i="54"/>
  <c r="R149" i="54" s="1"/>
  <c r="Q73" i="54"/>
  <c r="O112" i="54"/>
  <c r="W76" i="54"/>
  <c r="X149" i="54" s="1"/>
  <c r="W73" i="54"/>
  <c r="U112" i="54"/>
  <c r="AC76" i="54"/>
  <c r="AD149" i="54" s="1"/>
  <c r="AC73" i="54"/>
  <c r="AA112" i="54"/>
  <c r="AX70" i="54"/>
  <c r="AY113" i="54"/>
  <c r="AY80" i="54"/>
  <c r="AY82" i="54"/>
  <c r="AM113" i="54"/>
  <c r="AL70" i="54"/>
  <c r="AM82" i="54"/>
  <c r="AM80" i="54"/>
  <c r="E76" i="54"/>
  <c r="F149" i="54" s="1"/>
  <c r="E73" i="54"/>
  <c r="C112" i="54"/>
  <c r="AO75" i="54"/>
  <c r="AP148" i="54" s="1"/>
  <c r="AY81" i="54"/>
  <c r="BA75" i="54"/>
  <c r="BB148" i="54" s="1"/>
  <c r="AS113" i="54"/>
  <c r="AR70" i="54"/>
  <c r="AS80" i="54"/>
  <c r="AS82" i="54"/>
  <c r="H70" i="54"/>
  <c r="I113" i="54"/>
  <c r="I82" i="54"/>
  <c r="I80" i="54"/>
  <c r="BM73" i="54"/>
  <c r="AI73" i="54"/>
  <c r="AI76" i="54"/>
  <c r="AJ149" i="54" s="1"/>
  <c r="AG112" i="54"/>
  <c r="BD70" i="54"/>
  <c r="BE113" i="54"/>
  <c r="BE82" i="54"/>
  <c r="BE80" i="54"/>
  <c r="BG74" i="54"/>
  <c r="BH147" i="54" s="1"/>
  <c r="AI75" i="54"/>
  <c r="AJ148" i="54" s="1"/>
  <c r="AI74" i="54"/>
  <c r="AJ147" i="54" s="1"/>
  <c r="AG70" i="54"/>
  <c r="AG114" i="54"/>
  <c r="AG83" i="54"/>
  <c r="AG81" i="54"/>
  <c r="K73" i="54"/>
  <c r="K76" i="54"/>
  <c r="L149" i="54" s="1"/>
  <c r="I112" i="54"/>
  <c r="Z70" i="54"/>
  <c r="BM75" i="54"/>
  <c r="BN148" i="54" s="1"/>
  <c r="BM74" i="54"/>
  <c r="BN147" i="54" s="1"/>
  <c r="BK114" i="54"/>
  <c r="BK81" i="54"/>
  <c r="BK70" i="54"/>
  <c r="BK83" i="54"/>
  <c r="BM76" i="54"/>
  <c r="BN149" i="54" s="1"/>
  <c r="DZ80" i="50"/>
  <c r="DY107" i="50"/>
  <c r="BR81" i="50"/>
  <c r="BT154" i="50" s="1"/>
  <c r="BQ108" i="50"/>
  <c r="FF146" i="50"/>
  <c r="FF77" i="50"/>
  <c r="CO108" i="50"/>
  <c r="CP81" i="50"/>
  <c r="CR154" i="50" s="1"/>
  <c r="CV82" i="50"/>
  <c r="CX155" i="50" s="1"/>
  <c r="CU109" i="50"/>
  <c r="DM107" i="50"/>
  <c r="DN80" i="50"/>
  <c r="FW167" i="50"/>
  <c r="FW166" i="50"/>
  <c r="FV97" i="50"/>
  <c r="FV90" i="50"/>
  <c r="FW165" i="50"/>
  <c r="FW162" i="50"/>
  <c r="FW163" i="50"/>
  <c r="FV99" i="50"/>
  <c r="FV92" i="50"/>
  <c r="FV98" i="50"/>
  <c r="FW161" i="50"/>
  <c r="FV91" i="50"/>
  <c r="DZ83" i="50"/>
  <c r="EB156" i="50" s="1"/>
  <c r="DY110" i="50"/>
  <c r="DN81" i="50"/>
  <c r="DP154" i="50" s="1"/>
  <c r="DM108" i="50"/>
  <c r="EY166" i="50"/>
  <c r="EY161" i="50"/>
  <c r="EY165" i="50"/>
  <c r="EX99" i="50"/>
  <c r="EX92" i="50"/>
  <c r="EY163" i="50"/>
  <c r="EX98" i="50"/>
  <c r="EX91" i="50"/>
  <c r="EX97" i="50"/>
  <c r="EY162" i="50"/>
  <c r="EX90" i="50"/>
  <c r="EY167" i="50"/>
  <c r="DU167" i="50"/>
  <c r="DU162" i="50"/>
  <c r="DT90" i="50"/>
  <c r="DT97" i="50"/>
  <c r="DU166" i="50"/>
  <c r="DU161" i="50"/>
  <c r="DU165" i="50"/>
  <c r="DT92" i="50"/>
  <c r="DT98" i="50"/>
  <c r="DT91" i="50"/>
  <c r="DT99" i="50"/>
  <c r="DU163" i="50"/>
  <c r="EQ107" i="50"/>
  <c r="ER80" i="50"/>
  <c r="FX146" i="50"/>
  <c r="FX77" i="50"/>
  <c r="FU108" i="50"/>
  <c r="FV81" i="50"/>
  <c r="FX154" i="50" s="1"/>
  <c r="CO107" i="50"/>
  <c r="CP80" i="50"/>
  <c r="FO110" i="50"/>
  <c r="FP83" i="50"/>
  <c r="FR156" i="50" s="1"/>
  <c r="EF82" i="50"/>
  <c r="EH155" i="50" s="1"/>
  <c r="EE109" i="50"/>
  <c r="D70" i="50"/>
  <c r="D88" i="50" s="1"/>
  <c r="P70" i="50"/>
  <c r="Q158" i="50" s="1"/>
  <c r="AT70" i="50"/>
  <c r="AU158" i="50" s="1"/>
  <c r="P99" i="50"/>
  <c r="P92" i="50"/>
  <c r="Q162" i="50"/>
  <c r="BZ77" i="50"/>
  <c r="BZ146" i="50"/>
  <c r="DY109" i="50"/>
  <c r="DZ82" i="50"/>
  <c r="EB155" i="50" s="1"/>
  <c r="FI107" i="50"/>
  <c r="FJ80" i="50"/>
  <c r="BT77" i="50"/>
  <c r="BT147" i="50"/>
  <c r="FC110" i="50"/>
  <c r="FD83" i="50"/>
  <c r="FF156" i="50" s="1"/>
  <c r="FD70" i="50"/>
  <c r="FE70" i="50" s="1"/>
  <c r="BY166" i="50"/>
  <c r="BY161" i="50"/>
  <c r="BY165" i="50"/>
  <c r="BX92" i="50"/>
  <c r="BX98" i="50"/>
  <c r="BY163" i="50"/>
  <c r="BX91" i="50"/>
  <c r="BX99" i="50"/>
  <c r="BY162" i="50"/>
  <c r="BX90" i="50"/>
  <c r="BX97" i="50"/>
  <c r="BY167" i="50"/>
  <c r="EL80" i="50"/>
  <c r="EK107" i="50"/>
  <c r="DD77" i="50"/>
  <c r="DD146" i="50"/>
  <c r="CU107" i="50"/>
  <c r="CV80" i="50"/>
  <c r="BR82" i="50"/>
  <c r="BT155" i="50" s="1"/>
  <c r="BQ109" i="50"/>
  <c r="DN82" i="50"/>
  <c r="DP155" i="50" s="1"/>
  <c r="DM109" i="50"/>
  <c r="FI108" i="50"/>
  <c r="FJ81" i="50"/>
  <c r="FL154" i="50" s="1"/>
  <c r="CC108" i="50"/>
  <c r="CD81" i="50"/>
  <c r="CF154" i="50" s="1"/>
  <c r="CV70" i="50"/>
  <c r="CW70" i="50" s="1"/>
  <c r="ET77" i="50"/>
  <c r="ET146" i="50"/>
  <c r="DG110" i="50"/>
  <c r="DH83" i="50"/>
  <c r="DJ156" i="50" s="1"/>
  <c r="CD80" i="50"/>
  <c r="CC107" i="50"/>
  <c r="EK110" i="50"/>
  <c r="EL83" i="50"/>
  <c r="EN156" i="50" s="1"/>
  <c r="EL70" i="50"/>
  <c r="EM70" i="50" s="1"/>
  <c r="DI163" i="50"/>
  <c r="DH92" i="50"/>
  <c r="DH98" i="50"/>
  <c r="DI167" i="50"/>
  <c r="DI162" i="50"/>
  <c r="DH91" i="50"/>
  <c r="DH99" i="50"/>
  <c r="DI166" i="50"/>
  <c r="DI161" i="50"/>
  <c r="DH90" i="50"/>
  <c r="DH97" i="50"/>
  <c r="DI165" i="50"/>
  <c r="FO109" i="50"/>
  <c r="FP82" i="50"/>
  <c r="FR155" i="50" s="1"/>
  <c r="DM110" i="50"/>
  <c r="DN83" i="50"/>
  <c r="DP156" i="50" s="1"/>
  <c r="EQ109" i="50"/>
  <c r="ER82" i="50"/>
  <c r="ET155" i="50" s="1"/>
  <c r="FU110" i="50"/>
  <c r="FV83" i="50"/>
  <c r="FX156" i="50" s="1"/>
  <c r="DB81" i="50"/>
  <c r="DD154" i="50" s="1"/>
  <c r="DA108" i="50"/>
  <c r="DB70" i="50"/>
  <c r="DC70" i="50" s="1"/>
  <c r="CO109" i="50"/>
  <c r="CP82" i="50"/>
  <c r="CR155" i="50" s="1"/>
  <c r="EH77" i="50"/>
  <c r="EH147" i="50"/>
  <c r="FO108" i="50"/>
  <c r="FP81" i="50"/>
  <c r="FR154" i="50" s="1"/>
  <c r="EE107" i="50"/>
  <c r="EF80" i="50"/>
  <c r="EW110" i="50"/>
  <c r="EX83" i="50"/>
  <c r="EZ156" i="50" s="1"/>
  <c r="EX70" i="50"/>
  <c r="CK166" i="50"/>
  <c r="CK161" i="50"/>
  <c r="CJ91" i="50"/>
  <c r="CK165" i="50"/>
  <c r="CJ98" i="50"/>
  <c r="CJ90" i="50"/>
  <c r="CK162" i="50"/>
  <c r="CJ97" i="50"/>
  <c r="CJ99" i="50"/>
  <c r="CJ92" i="50"/>
  <c r="CK167" i="50"/>
  <c r="CK163" i="50"/>
  <c r="BW110" i="50"/>
  <c r="BX83" i="50"/>
  <c r="BZ156" i="50" s="1"/>
  <c r="DC166" i="50"/>
  <c r="DC161" i="50"/>
  <c r="DC165" i="50"/>
  <c r="DB99" i="50"/>
  <c r="DB92" i="50"/>
  <c r="DC163" i="50"/>
  <c r="DB98" i="50"/>
  <c r="DB91" i="50"/>
  <c r="DC167" i="50"/>
  <c r="DB90" i="50"/>
  <c r="DC162" i="50"/>
  <c r="DB97" i="50"/>
  <c r="FJ82" i="50"/>
  <c r="FL155" i="50" s="1"/>
  <c r="FI109" i="50"/>
  <c r="EK109" i="50"/>
  <c r="EL82" i="50"/>
  <c r="EN155" i="50" s="1"/>
  <c r="BQ107" i="50"/>
  <c r="BR80" i="50"/>
  <c r="CC110" i="50"/>
  <c r="CD83" i="50"/>
  <c r="CF156" i="50" s="1"/>
  <c r="CU110" i="50"/>
  <c r="CV83" i="50"/>
  <c r="CX156" i="50" s="1"/>
  <c r="DH81" i="50"/>
  <c r="DJ154" i="50" s="1"/>
  <c r="DG108" i="50"/>
  <c r="EL81" i="50"/>
  <c r="EN154" i="50" s="1"/>
  <c r="EK108" i="50"/>
  <c r="FO107" i="50"/>
  <c r="FP80" i="50"/>
  <c r="FE165" i="50"/>
  <c r="FD97" i="50"/>
  <c r="FD91" i="50"/>
  <c r="FE163" i="50"/>
  <c r="FD92" i="50"/>
  <c r="FD98" i="50"/>
  <c r="FE167" i="50"/>
  <c r="FE162" i="50"/>
  <c r="FD99" i="50"/>
  <c r="FE161" i="50"/>
  <c r="FD90" i="50"/>
  <c r="FE166" i="50"/>
  <c r="FV70" i="50"/>
  <c r="FW70" i="50" s="1"/>
  <c r="CL77" i="50"/>
  <c r="CL147" i="50"/>
  <c r="EW108" i="50"/>
  <c r="EX81" i="50"/>
  <c r="EZ154" i="50" s="1"/>
  <c r="AB81" i="50"/>
  <c r="AD154" i="50" s="1"/>
  <c r="P98" i="50"/>
  <c r="P97" i="50"/>
  <c r="Q165" i="50"/>
  <c r="DA109" i="50"/>
  <c r="DB82" i="50"/>
  <c r="DD155" i="50" s="1"/>
  <c r="EA166" i="50"/>
  <c r="EA161" i="50"/>
  <c r="EA163" i="50"/>
  <c r="EA165" i="50"/>
  <c r="DZ99" i="50"/>
  <c r="DZ92" i="50"/>
  <c r="DZ98" i="50"/>
  <c r="DZ91" i="50"/>
  <c r="DZ97" i="50"/>
  <c r="EA162" i="50"/>
  <c r="DZ90" i="50"/>
  <c r="EA167" i="50"/>
  <c r="BR83" i="50"/>
  <c r="BT156" i="50" s="1"/>
  <c r="BQ110" i="50"/>
  <c r="CR77" i="50"/>
  <c r="CR146" i="50"/>
  <c r="FC108" i="50"/>
  <c r="FD81" i="50"/>
  <c r="FF154" i="50" s="1"/>
  <c r="BW109" i="50"/>
  <c r="BX82" i="50"/>
  <c r="BZ155" i="50" s="1"/>
  <c r="CO110" i="50"/>
  <c r="CP83" i="50"/>
  <c r="CR156" i="50" s="1"/>
  <c r="EM165" i="50"/>
  <c r="EL99" i="50"/>
  <c r="EL92" i="50"/>
  <c r="EM163" i="50"/>
  <c r="EL98" i="50"/>
  <c r="EL91" i="50"/>
  <c r="EM167" i="50"/>
  <c r="EM162" i="50"/>
  <c r="EL97" i="50"/>
  <c r="EL90" i="50"/>
  <c r="EM166" i="50"/>
  <c r="EM161" i="50"/>
  <c r="DO163" i="50"/>
  <c r="DN98" i="50"/>
  <c r="DN90" i="50"/>
  <c r="DO167" i="50"/>
  <c r="DO162" i="50"/>
  <c r="DN97" i="50"/>
  <c r="DO166" i="50"/>
  <c r="DO161" i="50"/>
  <c r="DN92" i="50"/>
  <c r="DN99" i="50"/>
  <c r="DN91" i="50"/>
  <c r="DO165" i="50"/>
  <c r="FJ83" i="50"/>
  <c r="FL156" i="50" s="1"/>
  <c r="FI110" i="50"/>
  <c r="CF77" i="50"/>
  <c r="CF148" i="50"/>
  <c r="CV81" i="50"/>
  <c r="CX154" i="50" s="1"/>
  <c r="CU108" i="50"/>
  <c r="FU109" i="50"/>
  <c r="FV82" i="50"/>
  <c r="FX155" i="50" s="1"/>
  <c r="DY108" i="50"/>
  <c r="DZ81" i="50"/>
  <c r="EB154" i="50" s="1"/>
  <c r="CC109" i="50"/>
  <c r="CD82" i="50"/>
  <c r="CF155" i="50" s="1"/>
  <c r="EN77" i="50"/>
  <c r="EN147" i="50"/>
  <c r="DG107" i="50"/>
  <c r="DH80" i="50"/>
  <c r="DP77" i="50"/>
  <c r="DP146" i="50"/>
  <c r="DN70" i="50"/>
  <c r="EW107" i="50"/>
  <c r="EX80" i="50"/>
  <c r="FC107" i="50"/>
  <c r="FD80" i="50"/>
  <c r="DS107" i="50"/>
  <c r="DT80" i="50"/>
  <c r="DS108" i="50"/>
  <c r="DT81" i="50"/>
  <c r="DV154" i="50" s="1"/>
  <c r="ES167" i="50"/>
  <c r="ES162" i="50"/>
  <c r="ER91" i="50"/>
  <c r="ER98" i="50"/>
  <c r="ES166" i="50"/>
  <c r="ES161" i="50"/>
  <c r="ER90" i="50"/>
  <c r="ES165" i="50"/>
  <c r="ER99" i="50"/>
  <c r="ER92" i="50"/>
  <c r="ES163" i="50"/>
  <c r="ER97" i="50"/>
  <c r="DA110" i="50"/>
  <c r="DB83" i="50"/>
  <c r="DD156" i="50" s="1"/>
  <c r="CI108" i="50"/>
  <c r="CJ81" i="50"/>
  <c r="CL154" i="50" s="1"/>
  <c r="EE108" i="50"/>
  <c r="EF81" i="50"/>
  <c r="EH154" i="50" s="1"/>
  <c r="FP70" i="50"/>
  <c r="FQ70" i="50" s="1"/>
  <c r="ER70" i="50"/>
  <c r="CI107" i="50"/>
  <c r="CJ80" i="50"/>
  <c r="BW108" i="50"/>
  <c r="BX81" i="50"/>
  <c r="BZ154" i="50" s="1"/>
  <c r="EQ110" i="50"/>
  <c r="ER83" i="50"/>
  <c r="ET156" i="50" s="1"/>
  <c r="P90" i="50"/>
  <c r="Q161" i="50"/>
  <c r="DB80" i="50"/>
  <c r="DA107" i="50"/>
  <c r="EB77" i="50"/>
  <c r="EB146" i="50"/>
  <c r="FK165" i="50"/>
  <c r="FJ99" i="50"/>
  <c r="FJ92" i="50"/>
  <c r="FK163" i="50"/>
  <c r="FJ98" i="50"/>
  <c r="FJ91" i="50"/>
  <c r="FK167" i="50"/>
  <c r="FK162" i="50"/>
  <c r="FJ97" i="50"/>
  <c r="FJ90" i="50"/>
  <c r="FK166" i="50"/>
  <c r="FK161" i="50"/>
  <c r="BW107" i="50"/>
  <c r="BX80" i="50"/>
  <c r="CW165" i="50"/>
  <c r="CV99" i="50"/>
  <c r="CW163" i="50"/>
  <c r="CV92" i="50"/>
  <c r="CV97" i="50"/>
  <c r="CW167" i="50"/>
  <c r="CW162" i="50"/>
  <c r="CV91" i="50"/>
  <c r="CV98" i="50"/>
  <c r="CV90" i="50"/>
  <c r="CW161" i="50"/>
  <c r="CW166" i="50"/>
  <c r="BS167" i="50"/>
  <c r="BS163" i="50"/>
  <c r="BR97" i="50"/>
  <c r="BS166" i="50"/>
  <c r="BS161" i="50"/>
  <c r="BR92" i="50"/>
  <c r="BS165" i="50"/>
  <c r="BR99" i="50"/>
  <c r="BR91" i="50"/>
  <c r="BR90" i="50"/>
  <c r="BS162" i="50"/>
  <c r="BR98" i="50"/>
  <c r="FL77" i="50"/>
  <c r="FL147" i="50"/>
  <c r="CX77" i="50"/>
  <c r="CX147" i="50"/>
  <c r="FV80" i="50"/>
  <c r="FU107" i="50"/>
  <c r="DZ70" i="50"/>
  <c r="DJ77" i="50"/>
  <c r="DJ147" i="50"/>
  <c r="CE163" i="50"/>
  <c r="CD98" i="50"/>
  <c r="CD91" i="50"/>
  <c r="CE167" i="50"/>
  <c r="CE162" i="50"/>
  <c r="CD97" i="50"/>
  <c r="CD90" i="50"/>
  <c r="CE166" i="50"/>
  <c r="CE161" i="50"/>
  <c r="CD92" i="50"/>
  <c r="CE165" i="50"/>
  <c r="CD99" i="50"/>
  <c r="DH82" i="50"/>
  <c r="DJ155" i="50" s="1"/>
  <c r="DG109" i="50"/>
  <c r="DV77" i="50"/>
  <c r="DV146" i="50"/>
  <c r="FQ163" i="50"/>
  <c r="FP91" i="50"/>
  <c r="FP99" i="50"/>
  <c r="FQ166" i="50"/>
  <c r="FQ167" i="50"/>
  <c r="FQ161" i="50"/>
  <c r="FP90" i="50"/>
  <c r="FP97" i="50"/>
  <c r="FQ162" i="50"/>
  <c r="FQ165" i="50"/>
  <c r="FP92" i="50"/>
  <c r="FP98" i="50"/>
  <c r="EX82" i="50"/>
  <c r="EZ155" i="50" s="1"/>
  <c r="EW109" i="50"/>
  <c r="FD82" i="50"/>
  <c r="FF155" i="50" s="1"/>
  <c r="FC109" i="50"/>
  <c r="DT82" i="50"/>
  <c r="DV155" i="50" s="1"/>
  <c r="DS109" i="50"/>
  <c r="DT83" i="50"/>
  <c r="DV156" i="50" s="1"/>
  <c r="DS110" i="50"/>
  <c r="DT70" i="50"/>
  <c r="DU70" i="50" s="1"/>
  <c r="CQ167" i="50"/>
  <c r="CQ162" i="50"/>
  <c r="CP97" i="50"/>
  <c r="CQ166" i="50"/>
  <c r="CQ161" i="50"/>
  <c r="CP92" i="50"/>
  <c r="CQ165" i="50"/>
  <c r="CP99" i="50"/>
  <c r="CP91" i="50"/>
  <c r="CP98" i="50"/>
  <c r="CP90" i="50"/>
  <c r="CQ163" i="50"/>
  <c r="CI110" i="50"/>
  <c r="CJ83" i="50"/>
  <c r="CL156" i="50" s="1"/>
  <c r="EF83" i="50"/>
  <c r="EH156" i="50" s="1"/>
  <c r="EE110" i="50"/>
  <c r="FR77" i="50"/>
  <c r="FR147" i="50"/>
  <c r="EG166" i="50"/>
  <c r="EG161" i="50"/>
  <c r="EF91" i="50"/>
  <c r="EF97" i="50"/>
  <c r="EG165" i="50"/>
  <c r="EF98" i="50"/>
  <c r="EF90" i="50"/>
  <c r="EG163" i="50"/>
  <c r="EG162" i="50"/>
  <c r="EF92" i="50"/>
  <c r="EF99" i="50"/>
  <c r="EG167" i="50"/>
  <c r="ER81" i="50"/>
  <c r="ET154" i="50" s="1"/>
  <c r="EQ108" i="50"/>
  <c r="EZ77" i="50"/>
  <c r="EZ146" i="50"/>
  <c r="CI109" i="50"/>
  <c r="CJ82" i="50"/>
  <c r="CL155" i="50" s="1"/>
  <c r="BX70" i="50"/>
  <c r="CI107" i="51"/>
  <c r="CJ80" i="51"/>
  <c r="DG108" i="51"/>
  <c r="DH81" i="51"/>
  <c r="DJ154" i="51" s="1"/>
  <c r="CC107" i="51"/>
  <c r="CD80" i="51"/>
  <c r="DY109" i="51"/>
  <c r="DZ82" i="51"/>
  <c r="EB155" i="51" s="1"/>
  <c r="BT146" i="51"/>
  <c r="BT77" i="51"/>
  <c r="DZ83" i="51"/>
  <c r="EB156" i="51" s="1"/>
  <c r="DY110" i="51"/>
  <c r="BR81" i="51"/>
  <c r="BT154" i="51" s="1"/>
  <c r="BQ108" i="51"/>
  <c r="BR70" i="51"/>
  <c r="BS70" i="51" s="1"/>
  <c r="EQ108" i="51"/>
  <c r="ER81" i="51"/>
  <c r="ET154" i="51" s="1"/>
  <c r="EL83" i="51"/>
  <c r="EN156" i="51" s="1"/>
  <c r="EK110" i="51"/>
  <c r="BY163" i="51"/>
  <c r="BX98" i="51"/>
  <c r="BY167" i="51"/>
  <c r="BY162" i="51"/>
  <c r="BX97" i="51"/>
  <c r="BX90" i="51"/>
  <c r="BX99" i="51"/>
  <c r="BY166" i="51"/>
  <c r="BY161" i="51"/>
  <c r="BX92" i="51"/>
  <c r="BY165" i="51"/>
  <c r="BX91" i="51"/>
  <c r="EF82" i="51"/>
  <c r="EH155" i="51" s="1"/>
  <c r="EE109" i="51"/>
  <c r="DI165" i="51"/>
  <c r="DH99" i="51"/>
  <c r="DH90" i="51"/>
  <c r="DI166" i="51"/>
  <c r="DI163" i="51"/>
  <c r="DH98" i="51"/>
  <c r="DH91" i="51"/>
  <c r="DI167" i="51"/>
  <c r="DI162" i="51"/>
  <c r="DH97" i="51"/>
  <c r="DI161" i="51"/>
  <c r="DH92" i="51"/>
  <c r="CL77" i="51"/>
  <c r="CL147" i="51"/>
  <c r="DA109" i="51"/>
  <c r="DB82" i="51"/>
  <c r="DD155" i="51" s="1"/>
  <c r="EW107" i="51"/>
  <c r="EX80" i="51"/>
  <c r="DD77" i="51"/>
  <c r="DD146" i="51"/>
  <c r="CC110" i="51"/>
  <c r="CD83" i="51"/>
  <c r="CF156" i="51" s="1"/>
  <c r="BS165" i="51"/>
  <c r="BR99" i="51"/>
  <c r="BR91" i="51"/>
  <c r="BS163" i="51"/>
  <c r="BR98" i="51"/>
  <c r="BR90" i="51"/>
  <c r="BS167" i="51"/>
  <c r="BS162" i="51"/>
  <c r="BR97" i="51"/>
  <c r="BS161" i="51"/>
  <c r="BR92" i="51"/>
  <c r="BS166" i="51"/>
  <c r="CU108" i="51"/>
  <c r="CV81" i="51"/>
  <c r="CX154" i="51" s="1"/>
  <c r="EQ107" i="51"/>
  <c r="ER80" i="51"/>
  <c r="BX70" i="51"/>
  <c r="BY70" i="51" s="1"/>
  <c r="DH70" i="51"/>
  <c r="DI70" i="51" s="1"/>
  <c r="DU162" i="51"/>
  <c r="DT98" i="51"/>
  <c r="DU167" i="51"/>
  <c r="DU161" i="51"/>
  <c r="DT97" i="51"/>
  <c r="DT90" i="51"/>
  <c r="DU166" i="51"/>
  <c r="DU163" i="51"/>
  <c r="DT92" i="51"/>
  <c r="DU165" i="51"/>
  <c r="DT91" i="51"/>
  <c r="DT99" i="51"/>
  <c r="CD82" i="51"/>
  <c r="CF155" i="51" s="1"/>
  <c r="CC109" i="51"/>
  <c r="DY107" i="51"/>
  <c r="DZ80" i="51"/>
  <c r="EN77" i="51"/>
  <c r="EN146" i="51"/>
  <c r="CO107" i="51"/>
  <c r="CP80" i="51"/>
  <c r="EL80" i="51"/>
  <c r="EK107" i="51"/>
  <c r="BQ110" i="51"/>
  <c r="BR83" i="51"/>
  <c r="BT156" i="51" s="1"/>
  <c r="ET77" i="51"/>
  <c r="ET147" i="51"/>
  <c r="EE108" i="51"/>
  <c r="EF81" i="51"/>
  <c r="EH154" i="51" s="1"/>
  <c r="EE107" i="51"/>
  <c r="EF80" i="51"/>
  <c r="CJ81" i="51"/>
  <c r="CL154" i="51" s="1"/>
  <c r="CI108" i="51"/>
  <c r="EX81" i="51"/>
  <c r="EZ154" i="51" s="1"/>
  <c r="EW108" i="51"/>
  <c r="DC167" i="51"/>
  <c r="DC161" i="51"/>
  <c r="DB97" i="51"/>
  <c r="DC166" i="51"/>
  <c r="DC163" i="51"/>
  <c r="DB92" i="51"/>
  <c r="DB99" i="51"/>
  <c r="DB98" i="51"/>
  <c r="DB90" i="51"/>
  <c r="DC165" i="51"/>
  <c r="DB91" i="51"/>
  <c r="DC162" i="51"/>
  <c r="EY167" i="51"/>
  <c r="EY161" i="51"/>
  <c r="EX97" i="51"/>
  <c r="EY166" i="51"/>
  <c r="EY163" i="51"/>
  <c r="EX92" i="51"/>
  <c r="EX99" i="51"/>
  <c r="EX98" i="51"/>
  <c r="EX90" i="51"/>
  <c r="EY165" i="51"/>
  <c r="EX91" i="51"/>
  <c r="EY162" i="51"/>
  <c r="DP77" i="51"/>
  <c r="DP146" i="51"/>
  <c r="BQ107" i="51"/>
  <c r="BR80" i="51"/>
  <c r="DM109" i="51"/>
  <c r="DN82" i="51"/>
  <c r="DP155" i="51" s="1"/>
  <c r="DT83" i="51"/>
  <c r="DV156" i="51" s="1"/>
  <c r="DS110" i="51"/>
  <c r="CO108" i="51"/>
  <c r="CP81" i="51"/>
  <c r="CR154" i="51" s="1"/>
  <c r="DM110" i="51"/>
  <c r="DN83" i="51"/>
  <c r="DP156" i="51" s="1"/>
  <c r="BX81" i="51"/>
  <c r="BZ154" i="51" s="1"/>
  <c r="BW108" i="51"/>
  <c r="CR77" i="51"/>
  <c r="CR146" i="51"/>
  <c r="CU107" i="51"/>
  <c r="CV80" i="51"/>
  <c r="DG110" i="51"/>
  <c r="DH83" i="51"/>
  <c r="DJ156" i="51" s="1"/>
  <c r="DS107" i="51"/>
  <c r="DT80" i="51"/>
  <c r="DA108" i="51"/>
  <c r="DB81" i="51"/>
  <c r="DD154" i="51" s="1"/>
  <c r="CE165" i="51"/>
  <c r="CD99" i="51"/>
  <c r="CD91" i="51"/>
  <c r="CE163" i="51"/>
  <c r="CD98" i="51"/>
  <c r="CD90" i="51"/>
  <c r="CE166" i="51"/>
  <c r="CD92" i="51"/>
  <c r="CE167" i="51"/>
  <c r="CE162" i="51"/>
  <c r="CD97" i="51"/>
  <c r="CE161" i="51"/>
  <c r="EB77" i="51"/>
  <c r="EB146" i="51"/>
  <c r="CO109" i="51"/>
  <c r="CP82" i="51"/>
  <c r="CR155" i="51" s="1"/>
  <c r="EK109" i="51"/>
  <c r="EL82" i="51"/>
  <c r="EN155" i="51" s="1"/>
  <c r="DV77" i="51"/>
  <c r="DV146" i="51"/>
  <c r="BW109" i="51"/>
  <c r="BX82" i="51"/>
  <c r="BZ155" i="51" s="1"/>
  <c r="EF83" i="51"/>
  <c r="EH156" i="51" s="1"/>
  <c r="EE110" i="51"/>
  <c r="EG166" i="51"/>
  <c r="EG161" i="51"/>
  <c r="EF92" i="51"/>
  <c r="EG165" i="51"/>
  <c r="EF99" i="51"/>
  <c r="EF91" i="51"/>
  <c r="EG162" i="51"/>
  <c r="EF98" i="51"/>
  <c r="EF90" i="51"/>
  <c r="EG167" i="51"/>
  <c r="EF97" i="51"/>
  <c r="EG163" i="51"/>
  <c r="CI110" i="51"/>
  <c r="CJ83" i="51"/>
  <c r="CL156" i="51" s="1"/>
  <c r="EW110" i="51"/>
  <c r="EX83" i="51"/>
  <c r="EZ156" i="51" s="1"/>
  <c r="EX70" i="51"/>
  <c r="CK163" i="51"/>
  <c r="CJ98" i="51"/>
  <c r="CK167" i="51"/>
  <c r="CK162" i="51"/>
  <c r="CJ97" i="51"/>
  <c r="CJ91" i="51"/>
  <c r="CK166" i="51"/>
  <c r="CK161" i="51"/>
  <c r="CJ92" i="51"/>
  <c r="CJ90" i="51"/>
  <c r="CK165" i="51"/>
  <c r="CJ99" i="51"/>
  <c r="CF77" i="51"/>
  <c r="CF147" i="51"/>
  <c r="BQ109" i="51"/>
  <c r="BR82" i="51"/>
  <c r="BT155" i="51" s="1"/>
  <c r="DM107" i="51"/>
  <c r="DN80" i="51"/>
  <c r="DH80" i="51"/>
  <c r="DG107" i="51"/>
  <c r="DS108" i="51"/>
  <c r="DT81" i="51"/>
  <c r="DV154" i="51" s="1"/>
  <c r="DT70" i="51"/>
  <c r="DU70" i="51" s="1"/>
  <c r="CV83" i="51"/>
  <c r="CX156" i="51" s="1"/>
  <c r="CU110" i="51"/>
  <c r="CP70" i="51"/>
  <c r="CQ70" i="51" s="1"/>
  <c r="ES166" i="51"/>
  <c r="ES163" i="51"/>
  <c r="ER92" i="51"/>
  <c r="ES165" i="51"/>
  <c r="ER99" i="51"/>
  <c r="ER91" i="51"/>
  <c r="ES162" i="51"/>
  <c r="ES161" i="51"/>
  <c r="ER90" i="51"/>
  <c r="ER97" i="51"/>
  <c r="ER98" i="51"/>
  <c r="ES167" i="51"/>
  <c r="DM108" i="51"/>
  <c r="DN81" i="51"/>
  <c r="DP154" i="51" s="1"/>
  <c r="BX83" i="51"/>
  <c r="BZ156" i="51" s="1"/>
  <c r="BW110" i="51"/>
  <c r="CV82" i="51"/>
  <c r="CX155" i="51" s="1"/>
  <c r="CU109" i="51"/>
  <c r="DS109" i="51"/>
  <c r="DT82" i="51"/>
  <c r="DV155" i="51" s="1"/>
  <c r="DA110" i="51"/>
  <c r="DB83" i="51"/>
  <c r="DD156" i="51" s="1"/>
  <c r="EA165" i="51"/>
  <c r="DZ99" i="51"/>
  <c r="DZ91" i="51"/>
  <c r="EA162" i="51"/>
  <c r="DZ98" i="51"/>
  <c r="DZ90" i="51"/>
  <c r="EA167" i="51"/>
  <c r="EA161" i="51"/>
  <c r="DZ97" i="51"/>
  <c r="EA166" i="51"/>
  <c r="EA163" i="51"/>
  <c r="DZ92" i="51"/>
  <c r="DJ77" i="51"/>
  <c r="DJ146" i="51"/>
  <c r="DY108" i="51"/>
  <c r="DZ81" i="51"/>
  <c r="EB154" i="51" s="1"/>
  <c r="DZ70" i="51"/>
  <c r="CQ167" i="51"/>
  <c r="CQ161" i="51"/>
  <c r="CP97" i="51"/>
  <c r="CQ166" i="51"/>
  <c r="CQ163" i="51"/>
  <c r="CP92" i="51"/>
  <c r="CQ162" i="51"/>
  <c r="CP90" i="51"/>
  <c r="CQ165" i="51"/>
  <c r="CP99" i="51"/>
  <c r="CP91" i="51"/>
  <c r="CP98" i="51"/>
  <c r="EM167" i="51"/>
  <c r="EM161" i="51"/>
  <c r="EL97" i="51"/>
  <c r="EM166" i="51"/>
  <c r="EM163" i="51"/>
  <c r="EL92" i="51"/>
  <c r="EM165" i="51"/>
  <c r="EL99" i="51"/>
  <c r="EL91" i="51"/>
  <c r="EL90" i="51"/>
  <c r="EM162" i="51"/>
  <c r="EL98" i="51"/>
  <c r="EQ110" i="51"/>
  <c r="ER83" i="51"/>
  <c r="ET156" i="51" s="1"/>
  <c r="EL81" i="51"/>
  <c r="EN154" i="51" s="1"/>
  <c r="EK108" i="51"/>
  <c r="BX80" i="51"/>
  <c r="BW107" i="51"/>
  <c r="EH77" i="51"/>
  <c r="EH147" i="51"/>
  <c r="EZ77" i="51"/>
  <c r="EZ147" i="51"/>
  <c r="DA107" i="51"/>
  <c r="DB80" i="51"/>
  <c r="EX82" i="51"/>
  <c r="EZ155" i="51" s="1"/>
  <c r="EW109" i="51"/>
  <c r="CJ82" i="51"/>
  <c r="CL155" i="51" s="1"/>
  <c r="CI109" i="51"/>
  <c r="CC108" i="51"/>
  <c r="CD81" i="51"/>
  <c r="CF154" i="51" s="1"/>
  <c r="DO165" i="51"/>
  <c r="DN99" i="51"/>
  <c r="DN91" i="51"/>
  <c r="DO162" i="51"/>
  <c r="DN98" i="51"/>
  <c r="DN90" i="51"/>
  <c r="DO167" i="51"/>
  <c r="DN97" i="51"/>
  <c r="DO166" i="51"/>
  <c r="DN92" i="51"/>
  <c r="DO161" i="51"/>
  <c r="DO163" i="51"/>
  <c r="DH82" i="51"/>
  <c r="DJ155" i="51" s="1"/>
  <c r="DG109" i="51"/>
  <c r="CX77" i="51"/>
  <c r="CX147" i="51"/>
  <c r="CO110" i="51"/>
  <c r="CP83" i="51"/>
  <c r="CR156" i="51" s="1"/>
  <c r="EQ109" i="51"/>
  <c r="ER82" i="51"/>
  <c r="ET155" i="51" s="1"/>
  <c r="DN70" i="51"/>
  <c r="DO70" i="51" s="1"/>
  <c r="BZ77" i="51"/>
  <c r="BZ147" i="51"/>
  <c r="CW166" i="51"/>
  <c r="CW163" i="51"/>
  <c r="CV92" i="51"/>
  <c r="CW165" i="51"/>
  <c r="CV99" i="51"/>
  <c r="CV91" i="51"/>
  <c r="CW162" i="51"/>
  <c r="CW161" i="51"/>
  <c r="CV90" i="51"/>
  <c r="CV97" i="51"/>
  <c r="CV98" i="51"/>
  <c r="CW167" i="51"/>
  <c r="BN148" i="52"/>
  <c r="BN77" i="52"/>
  <c r="V70" i="52"/>
  <c r="W70" i="52" s="1"/>
  <c r="P97" i="52"/>
  <c r="BM162" i="52"/>
  <c r="CI110" i="52"/>
  <c r="CJ83" i="52"/>
  <c r="CL156" i="52" s="1"/>
  <c r="CF77" i="52"/>
  <c r="CF146" i="52"/>
  <c r="CP82" i="52"/>
  <c r="CR155" i="52" s="1"/>
  <c r="CO109" i="52"/>
  <c r="DT82" i="52"/>
  <c r="DV155" i="52" s="1"/>
  <c r="DS109" i="52"/>
  <c r="CI109" i="52"/>
  <c r="CJ82" i="52"/>
  <c r="CL155" i="52" s="1"/>
  <c r="BW107" i="52"/>
  <c r="BX80" i="52"/>
  <c r="CR77" i="52"/>
  <c r="CR146" i="52"/>
  <c r="BR82" i="52"/>
  <c r="BT155" i="52" s="1"/>
  <c r="BQ109" i="52"/>
  <c r="DI166" i="52"/>
  <c r="DI161" i="52"/>
  <c r="DH92" i="52"/>
  <c r="DI165" i="52"/>
  <c r="DH99" i="52"/>
  <c r="DH91" i="52"/>
  <c r="DI163" i="52"/>
  <c r="DH98" i="52"/>
  <c r="DH90" i="52"/>
  <c r="DH97" i="52"/>
  <c r="DI162" i="52"/>
  <c r="DI167" i="52"/>
  <c r="DO167" i="52"/>
  <c r="DO162" i="52"/>
  <c r="DN97" i="52"/>
  <c r="DO166" i="52"/>
  <c r="DO161" i="52"/>
  <c r="DN92" i="52"/>
  <c r="DO165" i="52"/>
  <c r="DN99" i="52"/>
  <c r="DN91" i="52"/>
  <c r="DN90" i="52"/>
  <c r="DN98" i="52"/>
  <c r="DO163" i="52"/>
  <c r="CJ81" i="52"/>
  <c r="CL154" i="52" s="1"/>
  <c r="CI108" i="52"/>
  <c r="DS110" i="52"/>
  <c r="DT83" i="52"/>
  <c r="DV156" i="52" s="1"/>
  <c r="CD82" i="52"/>
  <c r="CF155" i="52" s="1"/>
  <c r="CC109" i="52"/>
  <c r="DG110" i="52"/>
  <c r="DH83" i="52"/>
  <c r="DJ156" i="52" s="1"/>
  <c r="DA110" i="52"/>
  <c r="DB83" i="52"/>
  <c r="DD156" i="52" s="1"/>
  <c r="BY165" i="52"/>
  <c r="BX99" i="52"/>
  <c r="BX91" i="52"/>
  <c r="BY163" i="52"/>
  <c r="BX98" i="52"/>
  <c r="BX90" i="52"/>
  <c r="BY161" i="52"/>
  <c r="BY167" i="52"/>
  <c r="BY162" i="52"/>
  <c r="BX97" i="52"/>
  <c r="BY166" i="52"/>
  <c r="BX92" i="52"/>
  <c r="DH80" i="52"/>
  <c r="DG107" i="52"/>
  <c r="Q162" i="52"/>
  <c r="BM167" i="52"/>
  <c r="CJ70" i="52"/>
  <c r="CK70" i="52" s="1"/>
  <c r="DS108" i="52"/>
  <c r="DT81" i="52"/>
  <c r="DV154" i="52" s="1"/>
  <c r="CQ163" i="52"/>
  <c r="CP98" i="52"/>
  <c r="CP90" i="52"/>
  <c r="CQ167" i="52"/>
  <c r="CQ162" i="52"/>
  <c r="CP97" i="52"/>
  <c r="CQ166" i="52"/>
  <c r="CQ161" i="52"/>
  <c r="CP92" i="52"/>
  <c r="CP91" i="52"/>
  <c r="CP99" i="52"/>
  <c r="CQ165" i="52"/>
  <c r="CO108" i="52"/>
  <c r="CP81" i="52"/>
  <c r="CR154" i="52" s="1"/>
  <c r="CJ80" i="52"/>
  <c r="CI107" i="52"/>
  <c r="BW108" i="52"/>
  <c r="BX81" i="52"/>
  <c r="BZ154" i="52" s="1"/>
  <c r="CE163" i="52"/>
  <c r="CD98" i="52"/>
  <c r="CD90" i="52"/>
  <c r="CE167" i="52"/>
  <c r="CE162" i="52"/>
  <c r="CD97" i="52"/>
  <c r="CE166" i="52"/>
  <c r="CE161" i="52"/>
  <c r="CD92" i="52"/>
  <c r="CE165" i="52"/>
  <c r="CD99" i="52"/>
  <c r="CD91" i="52"/>
  <c r="DG108" i="52"/>
  <c r="DH81" i="52"/>
  <c r="DJ154" i="52" s="1"/>
  <c r="BR81" i="52"/>
  <c r="BT154" i="52" s="1"/>
  <c r="BQ108" i="52"/>
  <c r="CX146" i="52"/>
  <c r="CX77" i="52"/>
  <c r="DB81" i="52"/>
  <c r="DD154" i="52" s="1"/>
  <c r="DA108" i="52"/>
  <c r="DC163" i="52"/>
  <c r="DB98" i="52"/>
  <c r="DB90" i="52"/>
  <c r="DC161" i="52"/>
  <c r="DC167" i="52"/>
  <c r="DC162" i="52"/>
  <c r="DB97" i="52"/>
  <c r="DB92" i="52"/>
  <c r="DC166" i="52"/>
  <c r="DC165" i="52"/>
  <c r="DB99" i="52"/>
  <c r="DB91" i="52"/>
  <c r="CU108" i="52"/>
  <c r="CV81" i="52"/>
  <c r="CX154" i="52" s="1"/>
  <c r="BW109" i="52"/>
  <c r="BX82" i="52"/>
  <c r="BZ155" i="52" s="1"/>
  <c r="BS167" i="52"/>
  <c r="BS162" i="52"/>
  <c r="BR97" i="52"/>
  <c r="BS166" i="52"/>
  <c r="BS161" i="52"/>
  <c r="BR92" i="52"/>
  <c r="BS165" i="52"/>
  <c r="BR99" i="52"/>
  <c r="BR91" i="52"/>
  <c r="BR98" i="52"/>
  <c r="BR90" i="52"/>
  <c r="BS163" i="52"/>
  <c r="DN80" i="52"/>
  <c r="DM107" i="52"/>
  <c r="CU107" i="52"/>
  <c r="CV80" i="52"/>
  <c r="CP80" i="52"/>
  <c r="CO107" i="52"/>
  <c r="DS107" i="52"/>
  <c r="DT80" i="52"/>
  <c r="CK163" i="52"/>
  <c r="CJ98" i="52"/>
  <c r="CJ90" i="52"/>
  <c r="CJ99" i="52"/>
  <c r="CK167" i="52"/>
  <c r="CK162" i="52"/>
  <c r="CJ97" i="52"/>
  <c r="CK165" i="52"/>
  <c r="CJ91" i="52"/>
  <c r="CK166" i="52"/>
  <c r="CK161" i="52"/>
  <c r="CJ92" i="52"/>
  <c r="DN81" i="52"/>
  <c r="DP154" i="52" s="1"/>
  <c r="DM108" i="52"/>
  <c r="BZ146" i="52"/>
  <c r="BZ77" i="52"/>
  <c r="CD83" i="52"/>
  <c r="CF156" i="52" s="1"/>
  <c r="CC110" i="52"/>
  <c r="O107" i="52"/>
  <c r="P80" i="52"/>
  <c r="R153" i="52" s="1"/>
  <c r="BT77" i="52"/>
  <c r="BT147" i="52"/>
  <c r="DB82" i="52"/>
  <c r="DD155" i="52" s="1"/>
  <c r="DA109" i="52"/>
  <c r="BR80" i="52"/>
  <c r="BQ107" i="52"/>
  <c r="CW166" i="52"/>
  <c r="CW161" i="52"/>
  <c r="CV92" i="52"/>
  <c r="CW165" i="52"/>
  <c r="CV99" i="52"/>
  <c r="CV91" i="52"/>
  <c r="CW163" i="52"/>
  <c r="CV98" i="52"/>
  <c r="CV90" i="52"/>
  <c r="CW167" i="52"/>
  <c r="CW162" i="52"/>
  <c r="CV97" i="52"/>
  <c r="Q167" i="52"/>
  <c r="DD146" i="52"/>
  <c r="DD77" i="52"/>
  <c r="DV77" i="52"/>
  <c r="DV147" i="52"/>
  <c r="DU163" i="52"/>
  <c r="DT98" i="52"/>
  <c r="DT90" i="52"/>
  <c r="DU167" i="52"/>
  <c r="DU162" i="52"/>
  <c r="DT97" i="52"/>
  <c r="DU166" i="52"/>
  <c r="DU161" i="52"/>
  <c r="DT92" i="52"/>
  <c r="DT91" i="52"/>
  <c r="DT99" i="52"/>
  <c r="DU165" i="52"/>
  <c r="CP83" i="52"/>
  <c r="CR156" i="52" s="1"/>
  <c r="CO110" i="52"/>
  <c r="CL77" i="52"/>
  <c r="CL146" i="52"/>
  <c r="DN83" i="52"/>
  <c r="DP156" i="52" s="1"/>
  <c r="DM110" i="52"/>
  <c r="BX83" i="52"/>
  <c r="BZ156" i="52" s="1"/>
  <c r="BW110" i="52"/>
  <c r="BX70" i="52"/>
  <c r="CD81" i="52"/>
  <c r="CF154" i="52" s="1"/>
  <c r="CC108" i="52"/>
  <c r="CC107" i="52"/>
  <c r="CD80" i="52"/>
  <c r="DJ77" i="52"/>
  <c r="DJ146" i="52"/>
  <c r="BQ110" i="52"/>
  <c r="BR83" i="52"/>
  <c r="BT156" i="52" s="1"/>
  <c r="DB80" i="52"/>
  <c r="DA107" i="52"/>
  <c r="CV83" i="52"/>
  <c r="CX156" i="52" s="1"/>
  <c r="CU110" i="52"/>
  <c r="DG109" i="52"/>
  <c r="DH82" i="52"/>
  <c r="DJ155" i="52" s="1"/>
  <c r="DP77" i="52"/>
  <c r="DP146" i="52"/>
  <c r="DN82" i="52"/>
  <c r="DP155" i="52" s="1"/>
  <c r="DM109" i="52"/>
  <c r="CU109" i="52"/>
  <c r="CV82" i="52"/>
  <c r="CX155" i="52" s="1"/>
  <c r="CO70" i="53"/>
  <c r="CO81" i="53"/>
  <c r="CO83" i="53"/>
  <c r="CQ74" i="53"/>
  <c r="CR147" i="53" s="1"/>
  <c r="CQ75" i="53"/>
  <c r="CR148" i="53" s="1"/>
  <c r="CK74" i="53"/>
  <c r="CL147" i="53" s="1"/>
  <c r="CI70" i="53"/>
  <c r="CI81" i="53"/>
  <c r="CK75" i="53"/>
  <c r="CL148" i="53" s="1"/>
  <c r="CI83" i="53"/>
  <c r="BP70" i="53"/>
  <c r="BQ80" i="53"/>
  <c r="BQ82" i="53"/>
  <c r="AF70" i="53"/>
  <c r="BM76" i="53"/>
  <c r="BN149" i="53" s="1"/>
  <c r="BE82" i="53"/>
  <c r="BF82" i="53" s="1"/>
  <c r="BH155" i="53" s="1"/>
  <c r="CK73" i="53"/>
  <c r="CK76" i="53"/>
  <c r="CL149" i="53" s="1"/>
  <c r="CE76" i="53"/>
  <c r="CF149" i="53" s="1"/>
  <c r="CE73" i="53"/>
  <c r="BY76" i="53"/>
  <c r="BZ149" i="53" s="1"/>
  <c r="BY73" i="53"/>
  <c r="CQ73" i="53"/>
  <c r="CQ76" i="53"/>
  <c r="CR149" i="53" s="1"/>
  <c r="CC70" i="53"/>
  <c r="CE75" i="53"/>
  <c r="CF148" i="53" s="1"/>
  <c r="CC81" i="53"/>
  <c r="CE74" i="53"/>
  <c r="CF147" i="53" s="1"/>
  <c r="CC83" i="53"/>
  <c r="AO76" i="53"/>
  <c r="AP149" i="53" s="1"/>
  <c r="CH70" i="53"/>
  <c r="CI82" i="53"/>
  <c r="CI80" i="53"/>
  <c r="BY75" i="53"/>
  <c r="BZ148" i="53" s="1"/>
  <c r="BY74" i="53"/>
  <c r="BZ147" i="53" s="1"/>
  <c r="BW70" i="53"/>
  <c r="BW81" i="53"/>
  <c r="BW83" i="53"/>
  <c r="CN70" i="53"/>
  <c r="CO82" i="53"/>
  <c r="CO80" i="53"/>
  <c r="CB70" i="53"/>
  <c r="CC82" i="53"/>
  <c r="CC80" i="53"/>
  <c r="AG80" i="53"/>
  <c r="AG107" i="53" s="1"/>
  <c r="I82" i="53"/>
  <c r="J82" i="53" s="1"/>
  <c r="L155" i="53" s="1"/>
  <c r="BV70" i="53"/>
  <c r="BW82" i="53"/>
  <c r="BW80" i="53"/>
  <c r="BS76" i="53"/>
  <c r="BT149" i="53" s="1"/>
  <c r="BS73" i="53"/>
  <c r="BQ70" i="53"/>
  <c r="BS75" i="53"/>
  <c r="BT148" i="53" s="1"/>
  <c r="BQ83" i="53"/>
  <c r="BS74" i="53"/>
  <c r="BT147" i="53" s="1"/>
  <c r="BQ81" i="53"/>
  <c r="AO74" i="53"/>
  <c r="AP147" i="53" s="1"/>
  <c r="AO75" i="53"/>
  <c r="AP148" i="53" s="1"/>
  <c r="AM70" i="53"/>
  <c r="AM83" i="53"/>
  <c r="AM81" i="53"/>
  <c r="O80" i="53"/>
  <c r="N70" i="53"/>
  <c r="O82" i="53"/>
  <c r="Q74" i="53"/>
  <c r="R147" i="53" s="1"/>
  <c r="Q75" i="53"/>
  <c r="R148" i="53" s="1"/>
  <c r="O81" i="53"/>
  <c r="O83" i="53"/>
  <c r="O70" i="53"/>
  <c r="E75" i="53"/>
  <c r="F148" i="53" s="1"/>
  <c r="E74" i="53"/>
  <c r="F147" i="53" s="1"/>
  <c r="C70" i="53"/>
  <c r="C83" i="53"/>
  <c r="C81" i="53"/>
  <c r="BA73" i="53"/>
  <c r="BA76" i="53"/>
  <c r="BB149" i="53" s="1"/>
  <c r="BM74" i="53"/>
  <c r="BN147" i="53" s="1"/>
  <c r="BM75" i="53"/>
  <c r="BN148" i="53" s="1"/>
  <c r="BK70" i="53"/>
  <c r="BK81" i="53"/>
  <c r="BK83" i="53"/>
  <c r="AC73" i="53"/>
  <c r="AC76" i="53"/>
  <c r="AD149" i="53" s="1"/>
  <c r="K75" i="53"/>
  <c r="L148" i="53" s="1"/>
  <c r="K74" i="53"/>
  <c r="L147" i="53" s="1"/>
  <c r="I81" i="53"/>
  <c r="I83" i="53"/>
  <c r="I70" i="53"/>
  <c r="B70" i="53"/>
  <c r="C80" i="53"/>
  <c r="C82" i="53"/>
  <c r="AY83" i="53"/>
  <c r="BD70" i="53"/>
  <c r="AC75" i="53"/>
  <c r="AD148" i="53" s="1"/>
  <c r="AC74" i="53"/>
  <c r="AD147" i="53" s="1"/>
  <c r="AA81" i="53"/>
  <c r="AA70" i="53"/>
  <c r="AA83" i="53"/>
  <c r="U80" i="53"/>
  <c r="U82" i="53"/>
  <c r="T70" i="53"/>
  <c r="BJ70" i="53"/>
  <c r="BK82" i="53"/>
  <c r="BK80" i="53"/>
  <c r="AL70" i="53"/>
  <c r="AM80" i="53"/>
  <c r="AM82" i="53"/>
  <c r="AB80" i="53"/>
  <c r="AA107" i="53"/>
  <c r="AI76" i="53"/>
  <c r="AJ149" i="53" s="1"/>
  <c r="AY81" i="53"/>
  <c r="W75" i="53"/>
  <c r="X148" i="53" s="1"/>
  <c r="AU76" i="53"/>
  <c r="AV149" i="53" s="1"/>
  <c r="W73" i="53"/>
  <c r="AX70" i="53"/>
  <c r="AY80" i="53"/>
  <c r="AY82" i="53"/>
  <c r="AR70" i="53"/>
  <c r="AS82" i="53"/>
  <c r="AS80" i="53"/>
  <c r="AI75" i="53"/>
  <c r="AJ148" i="53" s="1"/>
  <c r="AI74" i="53"/>
  <c r="AJ147" i="53" s="1"/>
  <c r="AG70" i="53"/>
  <c r="AG83" i="53"/>
  <c r="AG81" i="53"/>
  <c r="BG75" i="53"/>
  <c r="BH148" i="53" s="1"/>
  <c r="BG74" i="53"/>
  <c r="BH147" i="53" s="1"/>
  <c r="BE70" i="53"/>
  <c r="BE81" i="53"/>
  <c r="BE83" i="53"/>
  <c r="E73" i="53"/>
  <c r="E76" i="53"/>
  <c r="F149" i="53" s="1"/>
  <c r="AO73" i="53"/>
  <c r="K76" i="53"/>
  <c r="L149" i="53" s="1"/>
  <c r="AY70" i="53"/>
  <c r="H70" i="53"/>
  <c r="BE80" i="53"/>
  <c r="W76" i="53"/>
  <c r="X149" i="53" s="1"/>
  <c r="AY108" i="52"/>
  <c r="AZ81" i="52"/>
  <c r="BB154" i="52" s="1"/>
  <c r="AT82" i="52"/>
  <c r="AV155" i="52" s="1"/>
  <c r="AS109" i="52"/>
  <c r="K167" i="52"/>
  <c r="K166" i="52"/>
  <c r="K165" i="52"/>
  <c r="K163" i="52"/>
  <c r="K162" i="52"/>
  <c r="K161" i="52"/>
  <c r="J99" i="52"/>
  <c r="J98" i="52"/>
  <c r="J97" i="52"/>
  <c r="J92" i="52"/>
  <c r="J91" i="52"/>
  <c r="J90" i="52"/>
  <c r="BK109" i="52"/>
  <c r="BL82" i="52"/>
  <c r="BN155" i="52" s="1"/>
  <c r="X77" i="52"/>
  <c r="X146" i="52"/>
  <c r="O108" i="52"/>
  <c r="P81" i="52"/>
  <c r="U110" i="52"/>
  <c r="V83" i="52"/>
  <c r="X156" i="52" s="1"/>
  <c r="AM107" i="52"/>
  <c r="AN80" i="52"/>
  <c r="BH77" i="52"/>
  <c r="BH146" i="52"/>
  <c r="P91" i="52"/>
  <c r="P99" i="52"/>
  <c r="Q165" i="52"/>
  <c r="AS108" i="52"/>
  <c r="AT81" i="52"/>
  <c r="AV154" i="52" s="1"/>
  <c r="F77" i="52"/>
  <c r="F146" i="52"/>
  <c r="AY107" i="52"/>
  <c r="AZ80" i="52"/>
  <c r="AA109" i="52"/>
  <c r="AB82" i="52"/>
  <c r="AD155" i="52" s="1"/>
  <c r="E167" i="52"/>
  <c r="E166" i="52"/>
  <c r="E165" i="52"/>
  <c r="E163" i="52"/>
  <c r="E162" i="52"/>
  <c r="E161" i="52"/>
  <c r="D99" i="52"/>
  <c r="D98" i="52"/>
  <c r="D97" i="52"/>
  <c r="D92" i="52"/>
  <c r="D91" i="52"/>
  <c r="D90" i="52"/>
  <c r="BL91" i="52"/>
  <c r="BL99" i="52"/>
  <c r="BM165" i="52"/>
  <c r="C108" i="52"/>
  <c r="D81" i="52"/>
  <c r="F154" i="52" s="1"/>
  <c r="AM110" i="52"/>
  <c r="AN83" i="52"/>
  <c r="AP156" i="52" s="1"/>
  <c r="AP77" i="52"/>
  <c r="AP146" i="52"/>
  <c r="BK110" i="52"/>
  <c r="BL83" i="52"/>
  <c r="BN156" i="52" s="1"/>
  <c r="AV77" i="52"/>
  <c r="AV146" i="52"/>
  <c r="I109" i="52"/>
  <c r="J82" i="52"/>
  <c r="L155" i="52" s="1"/>
  <c r="AO167" i="52"/>
  <c r="AO166" i="52"/>
  <c r="AO165" i="52"/>
  <c r="AO163" i="52"/>
  <c r="AO162" i="52"/>
  <c r="AO161" i="52"/>
  <c r="AN99" i="52"/>
  <c r="AN98" i="52"/>
  <c r="AN97" i="52"/>
  <c r="AN92" i="52"/>
  <c r="AN91" i="52"/>
  <c r="AN90" i="52"/>
  <c r="C110" i="52"/>
  <c r="D83" i="52"/>
  <c r="F156" i="52" s="1"/>
  <c r="O110" i="52"/>
  <c r="P83" i="52"/>
  <c r="R156" i="52" s="1"/>
  <c r="W167" i="52"/>
  <c r="W166" i="52"/>
  <c r="W165" i="52"/>
  <c r="W163" i="52"/>
  <c r="W162" i="52"/>
  <c r="W161" i="52"/>
  <c r="V99" i="52"/>
  <c r="V98" i="52"/>
  <c r="V97" i="52"/>
  <c r="V92" i="52"/>
  <c r="V91" i="52"/>
  <c r="V90" i="52"/>
  <c r="AT80" i="52"/>
  <c r="AS107" i="52"/>
  <c r="BF81" i="52"/>
  <c r="BH154" i="52" s="1"/>
  <c r="BE108" i="52"/>
  <c r="AM108" i="52"/>
  <c r="AN81" i="52"/>
  <c r="AP154" i="52" s="1"/>
  <c r="J80" i="52"/>
  <c r="I107" i="52"/>
  <c r="P92" i="52"/>
  <c r="Q161" i="52"/>
  <c r="Q166" i="52"/>
  <c r="AT83" i="52"/>
  <c r="AV156" i="52" s="1"/>
  <c r="AS110" i="52"/>
  <c r="AY109" i="52"/>
  <c r="AZ82" i="52"/>
  <c r="BB155" i="52" s="1"/>
  <c r="AJ153" i="52"/>
  <c r="J83" i="52"/>
  <c r="L156" i="52" s="1"/>
  <c r="I110" i="52"/>
  <c r="C107" i="52"/>
  <c r="D80" i="52"/>
  <c r="BK108" i="52"/>
  <c r="BL81" i="52"/>
  <c r="BN154" i="52" s="1"/>
  <c r="L77" i="52"/>
  <c r="L146" i="52"/>
  <c r="BL92" i="52"/>
  <c r="BM161" i="52"/>
  <c r="BM166" i="52"/>
  <c r="V80" i="52"/>
  <c r="U107" i="52"/>
  <c r="BB77" i="52"/>
  <c r="BB146" i="52"/>
  <c r="BK107" i="52"/>
  <c r="BL80" i="52"/>
  <c r="AC167" i="52"/>
  <c r="AC166" i="52"/>
  <c r="AC163" i="52"/>
  <c r="AC165" i="52"/>
  <c r="AC162" i="52"/>
  <c r="AC161" i="52"/>
  <c r="AB99" i="52"/>
  <c r="AB98" i="52"/>
  <c r="AB97" i="52"/>
  <c r="AB92" i="52"/>
  <c r="AB91" i="52"/>
  <c r="AB90" i="52"/>
  <c r="C109" i="52"/>
  <c r="D82" i="52"/>
  <c r="F155" i="52" s="1"/>
  <c r="BF83" i="52"/>
  <c r="BH156" i="52" s="1"/>
  <c r="BE110" i="52"/>
  <c r="V82" i="52"/>
  <c r="X155" i="52" s="1"/>
  <c r="U109" i="52"/>
  <c r="R77" i="52"/>
  <c r="J70" i="52"/>
  <c r="V81" i="52"/>
  <c r="X154" i="52" s="1"/>
  <c r="U108" i="52"/>
  <c r="AU167" i="52"/>
  <c r="AU166" i="52"/>
  <c r="AU165" i="52"/>
  <c r="AU163" i="52"/>
  <c r="AU162" i="52"/>
  <c r="AU161" i="52"/>
  <c r="AT99" i="52"/>
  <c r="AT98" i="52"/>
  <c r="AT97" i="52"/>
  <c r="AT92" i="52"/>
  <c r="AT91" i="52"/>
  <c r="AT90" i="52"/>
  <c r="AN70" i="52"/>
  <c r="AM109" i="52"/>
  <c r="AN82" i="52"/>
  <c r="AP155" i="52" s="1"/>
  <c r="BH153" i="52"/>
  <c r="P90" i="52"/>
  <c r="P98" i="52"/>
  <c r="Q163" i="52"/>
  <c r="AT70" i="52"/>
  <c r="AU70" i="52" s="1"/>
  <c r="BA167" i="52"/>
  <c r="BA166" i="52"/>
  <c r="BA165" i="52"/>
  <c r="BA163" i="52"/>
  <c r="BA162" i="52"/>
  <c r="BA161" i="52"/>
  <c r="AZ99" i="52"/>
  <c r="AZ98" i="52"/>
  <c r="AZ97" i="52"/>
  <c r="AZ92" i="52"/>
  <c r="AZ91" i="52"/>
  <c r="AZ90" i="52"/>
  <c r="AD77" i="52"/>
  <c r="AD146" i="52"/>
  <c r="AA107" i="52"/>
  <c r="AB80" i="52"/>
  <c r="J81" i="52"/>
  <c r="L154" i="52" s="1"/>
  <c r="I108" i="52"/>
  <c r="BL90" i="52"/>
  <c r="BL98" i="52"/>
  <c r="BM163" i="52"/>
  <c r="BG167" i="51"/>
  <c r="BG166" i="51"/>
  <c r="BG165" i="51"/>
  <c r="BG163" i="51"/>
  <c r="BG162" i="51"/>
  <c r="BG161" i="51"/>
  <c r="BF99" i="51"/>
  <c r="BF98" i="51"/>
  <c r="BF97" i="51"/>
  <c r="BF92" i="51"/>
  <c r="BF91" i="51"/>
  <c r="BF90" i="51"/>
  <c r="C108" i="51"/>
  <c r="D81" i="51"/>
  <c r="F154" i="51" s="1"/>
  <c r="I108" i="51"/>
  <c r="J81" i="51"/>
  <c r="L154" i="51" s="1"/>
  <c r="BK108" i="51"/>
  <c r="BL81" i="51"/>
  <c r="BN154" i="51" s="1"/>
  <c r="U110" i="51"/>
  <c r="V83" i="51"/>
  <c r="X156" i="51" s="1"/>
  <c r="W167" i="51"/>
  <c r="W166" i="51"/>
  <c r="W163" i="51"/>
  <c r="W162" i="51"/>
  <c r="W161" i="51"/>
  <c r="W165" i="51"/>
  <c r="V99" i="51"/>
  <c r="V98" i="51"/>
  <c r="V97" i="51"/>
  <c r="V92" i="51"/>
  <c r="V91" i="51"/>
  <c r="V90" i="51"/>
  <c r="X77" i="51"/>
  <c r="X146" i="51"/>
  <c r="AO167" i="51"/>
  <c r="AO166" i="51"/>
  <c r="AO165" i="51"/>
  <c r="AO163" i="51"/>
  <c r="AO162" i="51"/>
  <c r="AO161" i="51"/>
  <c r="AN99" i="51"/>
  <c r="AN98" i="51"/>
  <c r="AN97" i="51"/>
  <c r="AN92" i="51"/>
  <c r="AN90" i="51"/>
  <c r="AN91" i="51"/>
  <c r="BE108" i="51"/>
  <c r="BF81" i="51"/>
  <c r="BH154" i="51" s="1"/>
  <c r="AS107" i="51"/>
  <c r="AT80" i="51"/>
  <c r="D83" i="51"/>
  <c r="F156" i="51" s="1"/>
  <c r="C110" i="51"/>
  <c r="O108" i="51"/>
  <c r="P81" i="51"/>
  <c r="R154" i="51" s="1"/>
  <c r="AD77" i="51"/>
  <c r="AD146" i="51"/>
  <c r="BN77" i="51"/>
  <c r="BN146" i="51"/>
  <c r="AY107" i="51"/>
  <c r="AZ80" i="51"/>
  <c r="BH77" i="51"/>
  <c r="BH146" i="51"/>
  <c r="BK110" i="51"/>
  <c r="BL83" i="51"/>
  <c r="BN156" i="51" s="1"/>
  <c r="AZ81" i="51"/>
  <c r="BB154" i="51" s="1"/>
  <c r="AY108" i="51"/>
  <c r="AP77" i="51"/>
  <c r="AP146" i="51"/>
  <c r="R77" i="51"/>
  <c r="R146" i="51"/>
  <c r="AG107" i="51"/>
  <c r="AH80" i="51"/>
  <c r="AC167" i="51"/>
  <c r="AC166" i="51"/>
  <c r="AC165" i="51"/>
  <c r="AC163" i="51"/>
  <c r="AC162" i="51"/>
  <c r="AC161" i="51"/>
  <c r="AB99" i="51"/>
  <c r="AB98" i="51"/>
  <c r="AB97" i="51"/>
  <c r="AB92" i="51"/>
  <c r="AB91" i="51"/>
  <c r="AB90" i="51"/>
  <c r="AN70" i="51"/>
  <c r="AO70" i="51" s="1"/>
  <c r="AM109" i="51"/>
  <c r="AN82" i="51"/>
  <c r="AP155" i="51" s="1"/>
  <c r="C107" i="51"/>
  <c r="D80" i="51"/>
  <c r="BL80" i="51"/>
  <c r="BK107" i="51"/>
  <c r="O109" i="51"/>
  <c r="P82" i="51"/>
  <c r="R155" i="51" s="1"/>
  <c r="AS109" i="51"/>
  <c r="AT82" i="51"/>
  <c r="AV155" i="51" s="1"/>
  <c r="BE110" i="51"/>
  <c r="BF83" i="51"/>
  <c r="BH156" i="51" s="1"/>
  <c r="BE107" i="51"/>
  <c r="BF80" i="51"/>
  <c r="AS108" i="51"/>
  <c r="AT81" i="51"/>
  <c r="AV154" i="51" s="1"/>
  <c r="F77" i="51"/>
  <c r="F146" i="51"/>
  <c r="O110" i="51"/>
  <c r="P83" i="51"/>
  <c r="R156" i="51" s="1"/>
  <c r="J70" i="51"/>
  <c r="K70" i="51" s="1"/>
  <c r="BA167" i="51"/>
  <c r="BA166" i="51"/>
  <c r="BA165" i="51"/>
  <c r="BA163" i="51"/>
  <c r="BA162" i="51"/>
  <c r="BA161" i="51"/>
  <c r="AZ99" i="51"/>
  <c r="AZ98" i="51"/>
  <c r="AZ97" i="51"/>
  <c r="AZ92" i="51"/>
  <c r="AZ91" i="51"/>
  <c r="AZ90" i="51"/>
  <c r="V70" i="51"/>
  <c r="AG110" i="51"/>
  <c r="AH83" i="51"/>
  <c r="AJ156" i="51" s="1"/>
  <c r="AZ70" i="51"/>
  <c r="BA70" i="51" s="1"/>
  <c r="AG109" i="51"/>
  <c r="AH82" i="51"/>
  <c r="AJ155" i="51" s="1"/>
  <c r="U107" i="51"/>
  <c r="V80" i="51"/>
  <c r="AA107" i="51"/>
  <c r="AB80" i="51"/>
  <c r="AM110" i="51"/>
  <c r="AN83" i="51"/>
  <c r="AP156" i="51" s="1"/>
  <c r="AN80" i="51"/>
  <c r="AM107" i="51"/>
  <c r="I107" i="51"/>
  <c r="J80" i="51"/>
  <c r="C109" i="51"/>
  <c r="D82" i="51"/>
  <c r="F155" i="51" s="1"/>
  <c r="BL82" i="51"/>
  <c r="BN155" i="51" s="1"/>
  <c r="BK109" i="51"/>
  <c r="AJ77" i="51"/>
  <c r="AJ146" i="51"/>
  <c r="L77" i="51"/>
  <c r="L146" i="51"/>
  <c r="BB77" i="51"/>
  <c r="BB146" i="51"/>
  <c r="AY109" i="51"/>
  <c r="AZ82" i="51"/>
  <c r="BB155" i="51" s="1"/>
  <c r="AY110" i="51"/>
  <c r="AZ83" i="51"/>
  <c r="BB156" i="51" s="1"/>
  <c r="AI167" i="51"/>
  <c r="AI166" i="51"/>
  <c r="AI165" i="51"/>
  <c r="AI163" i="51"/>
  <c r="AI162" i="51"/>
  <c r="AI161" i="51"/>
  <c r="AH99" i="51"/>
  <c r="AH98" i="51"/>
  <c r="AH97" i="51"/>
  <c r="AH92" i="51"/>
  <c r="AH91" i="51"/>
  <c r="AH90" i="51"/>
  <c r="K167" i="51"/>
  <c r="K166" i="51"/>
  <c r="K163" i="51"/>
  <c r="K162" i="51"/>
  <c r="K161" i="51"/>
  <c r="K165" i="51"/>
  <c r="J99" i="51"/>
  <c r="J98" i="51"/>
  <c r="J97" i="51"/>
  <c r="J92" i="51"/>
  <c r="J91" i="51"/>
  <c r="J90" i="51"/>
  <c r="AV77" i="51"/>
  <c r="AV146" i="51"/>
  <c r="BM167" i="51"/>
  <c r="BM166" i="51"/>
  <c r="BM165" i="51"/>
  <c r="BM163" i="51"/>
  <c r="BM162" i="51"/>
  <c r="BM161" i="51"/>
  <c r="BL99" i="51"/>
  <c r="BL98" i="51"/>
  <c r="BL97" i="51"/>
  <c r="BL92" i="51"/>
  <c r="BL90" i="51"/>
  <c r="BL91" i="51"/>
  <c r="O107" i="51"/>
  <c r="P80" i="51"/>
  <c r="BE109" i="51"/>
  <c r="BF82" i="51"/>
  <c r="BH155" i="51" s="1"/>
  <c r="AS110" i="51"/>
  <c r="AT83" i="51"/>
  <c r="AV156" i="51" s="1"/>
  <c r="I110" i="51"/>
  <c r="J83" i="51"/>
  <c r="L156" i="51" s="1"/>
  <c r="AA110" i="51"/>
  <c r="AB83" i="51"/>
  <c r="AD156" i="51" s="1"/>
  <c r="BL70" i="51"/>
  <c r="U108" i="51"/>
  <c r="V81" i="51"/>
  <c r="X154" i="51" s="1"/>
  <c r="AG108" i="51"/>
  <c r="AH81" i="51"/>
  <c r="AJ154" i="51" s="1"/>
  <c r="I109" i="51"/>
  <c r="J82" i="51"/>
  <c r="L155" i="51" s="1"/>
  <c r="U109" i="51"/>
  <c r="V82" i="51"/>
  <c r="X155" i="51" s="1"/>
  <c r="AA109" i="51"/>
  <c r="AB82" i="51"/>
  <c r="AD155" i="51" s="1"/>
  <c r="AM108" i="51"/>
  <c r="AN81" i="51"/>
  <c r="AP154" i="51" s="1"/>
  <c r="E167" i="51"/>
  <c r="E166" i="51"/>
  <c r="E165" i="51"/>
  <c r="E163" i="51"/>
  <c r="E162" i="51"/>
  <c r="E161" i="51"/>
  <c r="D99" i="51"/>
  <c r="D98" i="51"/>
  <c r="D97" i="51"/>
  <c r="D92" i="51"/>
  <c r="D91" i="51"/>
  <c r="D90" i="51"/>
  <c r="Q167" i="51"/>
  <c r="Q166" i="51"/>
  <c r="Q163" i="51"/>
  <c r="Q162" i="51"/>
  <c r="Q161" i="51"/>
  <c r="Q165" i="51"/>
  <c r="P99" i="51"/>
  <c r="P98" i="51"/>
  <c r="P97" i="51"/>
  <c r="P92" i="51"/>
  <c r="P90" i="51"/>
  <c r="P91" i="51"/>
  <c r="AU167" i="51"/>
  <c r="AU166" i="51"/>
  <c r="AU165" i="51"/>
  <c r="AU163" i="51"/>
  <c r="AU162" i="51"/>
  <c r="AU161" i="51"/>
  <c r="AT99" i="51"/>
  <c r="AT98" i="51"/>
  <c r="AT97" i="51"/>
  <c r="AT92" i="51"/>
  <c r="AT91" i="51"/>
  <c r="AT90" i="51"/>
  <c r="BF70" i="51"/>
  <c r="U109" i="50"/>
  <c r="V82" i="50"/>
  <c r="X155" i="50" s="1"/>
  <c r="C108" i="50"/>
  <c r="D81" i="50"/>
  <c r="F154" i="50" s="1"/>
  <c r="BB77" i="50"/>
  <c r="BB146" i="50"/>
  <c r="AA110" i="50"/>
  <c r="AB83" i="50"/>
  <c r="AD156" i="50" s="1"/>
  <c r="AM107" i="50"/>
  <c r="AN80" i="50"/>
  <c r="AY109" i="50"/>
  <c r="AZ82" i="50"/>
  <c r="BB155" i="50" s="1"/>
  <c r="AC167" i="50"/>
  <c r="AC166" i="50"/>
  <c r="AC165" i="50"/>
  <c r="AC163" i="50"/>
  <c r="AC162" i="50"/>
  <c r="AC161" i="50"/>
  <c r="AB92" i="50"/>
  <c r="AB91" i="50"/>
  <c r="AB90" i="50"/>
  <c r="AB98" i="50"/>
  <c r="AB99" i="50"/>
  <c r="AB97" i="50"/>
  <c r="I109" i="50"/>
  <c r="J82" i="50"/>
  <c r="L155" i="50" s="1"/>
  <c r="R77" i="50"/>
  <c r="R146" i="50"/>
  <c r="AS109" i="50"/>
  <c r="AT82" i="50"/>
  <c r="AV155" i="50" s="1"/>
  <c r="AM108" i="50"/>
  <c r="AN81" i="50"/>
  <c r="AP154" i="50" s="1"/>
  <c r="U110" i="50"/>
  <c r="V83" i="50"/>
  <c r="X156" i="50" s="1"/>
  <c r="AG109" i="50"/>
  <c r="AH82" i="50"/>
  <c r="AJ155" i="50" s="1"/>
  <c r="X77" i="50"/>
  <c r="X146" i="50"/>
  <c r="BE110" i="50"/>
  <c r="BF83" i="50"/>
  <c r="BH156" i="50" s="1"/>
  <c r="O108" i="50"/>
  <c r="P81" i="50"/>
  <c r="R154" i="50" s="1"/>
  <c r="AO167" i="50"/>
  <c r="AO166" i="50"/>
  <c r="AO165" i="50"/>
  <c r="AO162" i="50"/>
  <c r="AO163" i="50"/>
  <c r="AO161" i="50"/>
  <c r="AN98" i="50"/>
  <c r="AN97" i="50"/>
  <c r="AN92" i="50"/>
  <c r="AN91" i="50"/>
  <c r="AN90" i="50"/>
  <c r="AN99" i="50"/>
  <c r="F77" i="50"/>
  <c r="F146" i="50"/>
  <c r="AS110" i="50"/>
  <c r="AT83" i="50"/>
  <c r="AV156" i="50" s="1"/>
  <c r="AJ77" i="50"/>
  <c r="AJ146" i="50"/>
  <c r="BE108" i="50"/>
  <c r="BF81" i="50"/>
  <c r="BH154" i="50" s="1"/>
  <c r="I110" i="50"/>
  <c r="J83" i="50"/>
  <c r="L156" i="50" s="1"/>
  <c r="C107" i="50"/>
  <c r="D80" i="50"/>
  <c r="L77" i="50"/>
  <c r="L146" i="50"/>
  <c r="C109" i="50"/>
  <c r="D82" i="50"/>
  <c r="F155" i="50" s="1"/>
  <c r="U107" i="50"/>
  <c r="V80" i="50"/>
  <c r="C110" i="50"/>
  <c r="D83" i="50"/>
  <c r="F156" i="50" s="1"/>
  <c r="BG167" i="50"/>
  <c r="BG166" i="50"/>
  <c r="BG165" i="50"/>
  <c r="BG163" i="50"/>
  <c r="BG162" i="50"/>
  <c r="BG161" i="50"/>
  <c r="BF99" i="50"/>
  <c r="BF98" i="50"/>
  <c r="BF97" i="50"/>
  <c r="BF92" i="50"/>
  <c r="BF91" i="50"/>
  <c r="BF90" i="50"/>
  <c r="AM109" i="50"/>
  <c r="AN82" i="50"/>
  <c r="AP155" i="50" s="1"/>
  <c r="BF70" i="50"/>
  <c r="BA167" i="50"/>
  <c r="BA166" i="50"/>
  <c r="BA165" i="50"/>
  <c r="BA163" i="50"/>
  <c r="BA162" i="50"/>
  <c r="BA161" i="50"/>
  <c r="AZ99" i="50"/>
  <c r="AZ92" i="50"/>
  <c r="AZ91" i="50"/>
  <c r="AZ90" i="50"/>
  <c r="AZ97" i="50"/>
  <c r="AZ98" i="50"/>
  <c r="K167" i="50"/>
  <c r="K166" i="50"/>
  <c r="K165" i="50"/>
  <c r="K163" i="50"/>
  <c r="K162" i="50"/>
  <c r="K161" i="50"/>
  <c r="J99" i="50"/>
  <c r="J98" i="50"/>
  <c r="J97" i="50"/>
  <c r="J92" i="50"/>
  <c r="J91" i="50"/>
  <c r="J90" i="50"/>
  <c r="BK108" i="50"/>
  <c r="BL81" i="50"/>
  <c r="BN154" i="50" s="1"/>
  <c r="AS107" i="50"/>
  <c r="AT80" i="50"/>
  <c r="AM110" i="50"/>
  <c r="AN83" i="50"/>
  <c r="AP156" i="50" s="1"/>
  <c r="U108" i="50"/>
  <c r="V81" i="50"/>
  <c r="X154" i="50" s="1"/>
  <c r="AI167" i="50"/>
  <c r="AI166" i="50"/>
  <c r="AI165" i="50"/>
  <c r="AI163" i="50"/>
  <c r="AI162" i="50"/>
  <c r="AI161" i="50"/>
  <c r="AH99" i="50"/>
  <c r="AH98" i="50"/>
  <c r="AH97" i="50"/>
  <c r="AH92" i="50"/>
  <c r="AH91" i="50"/>
  <c r="AH90" i="50"/>
  <c r="BH77" i="50"/>
  <c r="BH146" i="50"/>
  <c r="AB70" i="50"/>
  <c r="I108" i="50"/>
  <c r="J81" i="50"/>
  <c r="L154" i="50" s="1"/>
  <c r="AY110" i="50"/>
  <c r="AZ83" i="50"/>
  <c r="BB156" i="50" s="1"/>
  <c r="BN77" i="50"/>
  <c r="BN146" i="50"/>
  <c r="BF82" i="50"/>
  <c r="BH155" i="50" s="1"/>
  <c r="BE109" i="50"/>
  <c r="AY107" i="50"/>
  <c r="AZ80" i="50"/>
  <c r="AA109" i="50"/>
  <c r="AB82" i="50"/>
  <c r="AD155" i="50" s="1"/>
  <c r="I107" i="50"/>
  <c r="J80" i="50"/>
  <c r="BN153" i="50"/>
  <c r="AH80" i="50"/>
  <c r="AG107" i="50"/>
  <c r="AY108" i="50"/>
  <c r="AZ81" i="50"/>
  <c r="BB154" i="50" s="1"/>
  <c r="E167" i="50"/>
  <c r="E166" i="50"/>
  <c r="E165" i="50"/>
  <c r="E163" i="50"/>
  <c r="E162" i="50"/>
  <c r="E161" i="50"/>
  <c r="D99" i="50"/>
  <c r="D98" i="50"/>
  <c r="D92" i="50"/>
  <c r="D91" i="50"/>
  <c r="D90" i="50"/>
  <c r="D97" i="50"/>
  <c r="AV77" i="50"/>
  <c r="AV146" i="50"/>
  <c r="R153" i="50"/>
  <c r="W167" i="50"/>
  <c r="W166" i="50"/>
  <c r="W165" i="50"/>
  <c r="W162" i="50"/>
  <c r="W163" i="50"/>
  <c r="W161" i="50"/>
  <c r="V99" i="50"/>
  <c r="V98" i="50"/>
  <c r="V97" i="50"/>
  <c r="V92" i="50"/>
  <c r="V91" i="50"/>
  <c r="V90" i="50"/>
  <c r="AP77" i="50"/>
  <c r="BE107" i="50"/>
  <c r="BF80" i="50"/>
  <c r="AD77" i="50"/>
  <c r="AD146" i="50"/>
  <c r="AT81" i="50"/>
  <c r="AV154" i="50" s="1"/>
  <c r="AS108" i="50"/>
  <c r="AA107" i="50"/>
  <c r="AB80" i="50"/>
  <c r="AU167" i="50"/>
  <c r="AU166" i="50"/>
  <c r="AU165" i="50"/>
  <c r="AU162" i="50"/>
  <c r="AU163" i="50"/>
  <c r="AU161" i="50"/>
  <c r="AT99" i="50"/>
  <c r="AT98" i="50"/>
  <c r="AT97" i="50"/>
  <c r="AT92" i="50"/>
  <c r="AT91" i="50"/>
  <c r="AT90" i="50"/>
  <c r="AN70" i="50"/>
  <c r="V70" i="50"/>
  <c r="W70" i="50" s="1"/>
  <c r="AG30" i="49"/>
  <c r="F31" i="49" s="1"/>
  <c r="BG61" i="49" s="1"/>
  <c r="BE114" i="49" s="1"/>
  <c r="FF156" i="49"/>
  <c r="CL154" i="49"/>
  <c r="DV156" i="49"/>
  <c r="AB28" i="49"/>
  <c r="E29" i="49" s="1"/>
  <c r="AU63" i="49" s="1"/>
  <c r="AS113" i="49" s="1"/>
  <c r="AL25" i="49"/>
  <c r="G26" i="49" s="1"/>
  <c r="AC62" i="49" s="1"/>
  <c r="AA115" i="49" s="1"/>
  <c r="AG29" i="49"/>
  <c r="F30" i="49" s="1"/>
  <c r="BA61" i="49" s="1"/>
  <c r="AY114" i="49" s="1"/>
  <c r="AT50" i="49"/>
  <c r="AP50" i="49"/>
  <c r="AT51" i="49"/>
  <c r="AP51" i="49"/>
  <c r="FR153" i="49"/>
  <c r="CL156" i="49"/>
  <c r="DV155" i="49"/>
  <c r="AM112" i="49"/>
  <c r="W26" i="49"/>
  <c r="D27" i="49" s="1"/>
  <c r="AI60" i="49" s="1"/>
  <c r="AB27" i="49"/>
  <c r="E28" i="49" s="1"/>
  <c r="AO63" i="49" s="1"/>
  <c r="AO73" i="49" s="1"/>
  <c r="CL155" i="49"/>
  <c r="DD153" i="49"/>
  <c r="AL24" i="49"/>
  <c r="G25" i="49" s="1"/>
  <c r="W62" i="49" s="1"/>
  <c r="U115" i="49" s="1"/>
  <c r="AL29" i="49"/>
  <c r="G30" i="49" s="1"/>
  <c r="BA62" i="49" s="1"/>
  <c r="AY115" i="49" s="1"/>
  <c r="EZ113" i="49"/>
  <c r="EX115" i="49"/>
  <c r="W30" i="49"/>
  <c r="D31" i="49" s="1"/>
  <c r="BG60" i="49" s="1"/>
  <c r="AB31" i="49"/>
  <c r="E32" i="49" s="1"/>
  <c r="BM63" i="49" s="1"/>
  <c r="AL22" i="49"/>
  <c r="G23" i="49" s="1"/>
  <c r="K62" i="49" s="1"/>
  <c r="I115" i="49" s="1"/>
  <c r="AL30" i="49"/>
  <c r="G31" i="49" s="1"/>
  <c r="BG62" i="49" s="1"/>
  <c r="BE115" i="49" s="1"/>
  <c r="AB29" i="49"/>
  <c r="E30" i="49" s="1"/>
  <c r="BA63" i="49" s="1"/>
  <c r="AL23" i="49"/>
  <c r="G24" i="49" s="1"/>
  <c r="Q62" i="49" s="1"/>
  <c r="O115" i="49" s="1"/>
  <c r="CR113" i="49"/>
  <c r="CP115" i="49"/>
  <c r="W23" i="49"/>
  <c r="D24" i="49" s="1"/>
  <c r="Q60" i="49" s="1"/>
  <c r="AL26" i="49"/>
  <c r="G27" i="49" s="1"/>
  <c r="AI62" i="49" s="1"/>
  <c r="AG115" i="49" s="1"/>
  <c r="AB23" i="49"/>
  <c r="E24" i="49" s="1"/>
  <c r="Q63" i="49" s="1"/>
  <c r="AG28" i="49"/>
  <c r="F29" i="49" s="1"/>
  <c r="AU61" i="49" s="1"/>
  <c r="FF155" i="49"/>
  <c r="AG31" i="49"/>
  <c r="F32" i="49" s="1"/>
  <c r="BM61" i="49" s="1"/>
  <c r="AB30" i="49"/>
  <c r="E31" i="49" s="1"/>
  <c r="BG63" i="49" s="1"/>
  <c r="W31" i="49"/>
  <c r="D32" i="49" s="1"/>
  <c r="BM60" i="49" s="1"/>
  <c r="DP153" i="49"/>
  <c r="AG24" i="49"/>
  <c r="F25" i="49" s="1"/>
  <c r="W61" i="49" s="1"/>
  <c r="CJ115" i="49"/>
  <c r="AL27" i="49"/>
  <c r="G28" i="49" s="1"/>
  <c r="AO62" i="49" s="1"/>
  <c r="AM115" i="49" s="1"/>
  <c r="W24" i="49"/>
  <c r="D25" i="49" s="1"/>
  <c r="W60" i="49" s="1"/>
  <c r="BZ153" i="49"/>
  <c r="AG22" i="49"/>
  <c r="F23" i="49" s="1"/>
  <c r="K61" i="49" s="1"/>
  <c r="W28" i="49"/>
  <c r="D29" i="49" s="1"/>
  <c r="AU60" i="49" s="1"/>
  <c r="EH153" i="49"/>
  <c r="AG21" i="49"/>
  <c r="F22" i="49" s="1"/>
  <c r="E61" i="49" s="1"/>
  <c r="W21" i="49"/>
  <c r="AB21" i="49"/>
  <c r="E22" i="49" s="1"/>
  <c r="E63" i="49" s="1"/>
  <c r="AL21" i="49"/>
  <c r="G22" i="49" s="1"/>
  <c r="E62" i="49" s="1"/>
  <c r="C115" i="49" s="1"/>
  <c r="W29" i="49"/>
  <c r="D30" i="49" s="1"/>
  <c r="BA60" i="49" s="1"/>
  <c r="AL28" i="49"/>
  <c r="G29" i="49" s="1"/>
  <c r="AU62" i="49" s="1"/>
  <c r="AS115" i="49" s="1"/>
  <c r="FJ115" i="49"/>
  <c r="CV84" i="49"/>
  <c r="AB26" i="49"/>
  <c r="E27" i="49" s="1"/>
  <c r="AI63" i="49" s="1"/>
  <c r="CF113" i="49"/>
  <c r="CD115" i="49"/>
  <c r="AL31" i="49"/>
  <c r="G32" i="49" s="1"/>
  <c r="BM62" i="49" s="1"/>
  <c r="BK115" i="49" s="1"/>
  <c r="FF153" i="49"/>
  <c r="AG25" i="49"/>
  <c r="F26" i="49" s="1"/>
  <c r="AC61" i="49" s="1"/>
  <c r="AB24" i="49"/>
  <c r="E25" i="49" s="1"/>
  <c r="W63" i="49" s="1"/>
  <c r="W25" i="49"/>
  <c r="D26" i="49" s="1"/>
  <c r="AC60" i="49" s="1"/>
  <c r="DB115" i="49"/>
  <c r="AB25" i="49"/>
  <c r="E26" i="49" s="1"/>
  <c r="AC63" i="49" s="1"/>
  <c r="AG23" i="49"/>
  <c r="F24" i="49" s="1"/>
  <c r="Q61" i="49" s="1"/>
  <c r="AB22" i="49"/>
  <c r="E23" i="49" s="1"/>
  <c r="K63" i="49" s="1"/>
  <c r="FD84" i="49"/>
  <c r="ER115" i="49"/>
  <c r="AG27" i="49"/>
  <c r="F28" i="49" s="1"/>
  <c r="AO61" i="49" s="1"/>
  <c r="W22" i="49"/>
  <c r="D23" i="49" s="1"/>
  <c r="K60" i="49" s="1"/>
  <c r="FF154" i="49"/>
  <c r="EN113" i="49"/>
  <c r="EL115" i="49"/>
  <c r="FX113" i="49"/>
  <c r="FV115" i="49"/>
  <c r="AG26" i="49"/>
  <c r="F27" i="49" s="1"/>
  <c r="AI61" i="49" s="1"/>
  <c r="AW46" i="37"/>
  <c r="D78" i="36"/>
  <c r="AW45" i="37"/>
  <c r="D77" i="36"/>
  <c r="AW41" i="37"/>
  <c r="D73" i="36"/>
  <c r="AW37" i="37"/>
  <c r="D69" i="36"/>
  <c r="AW48" i="37"/>
  <c r="D80" i="36"/>
  <c r="AW44" i="37"/>
  <c r="D76" i="36"/>
  <c r="AW40" i="37"/>
  <c r="D72" i="36"/>
  <c r="AW36" i="37"/>
  <c r="D68" i="36"/>
  <c r="AW32" i="37"/>
  <c r="D64" i="36"/>
  <c r="AW51" i="37"/>
  <c r="D83" i="36"/>
  <c r="D79" i="36"/>
  <c r="AW47" i="37"/>
  <c r="D75" i="36"/>
  <c r="AW43" i="37"/>
  <c r="AW39" i="37"/>
  <c r="D71" i="36"/>
  <c r="AW35" i="37"/>
  <c r="D67" i="36"/>
  <c r="AW50" i="37"/>
  <c r="D82" i="36"/>
  <c r="AW42" i="37"/>
  <c r="D74" i="36"/>
  <c r="AW38" i="37"/>
  <c r="D70" i="36"/>
  <c r="AW34" i="37"/>
  <c r="D66" i="36"/>
  <c r="AW49" i="37"/>
  <c r="D81" i="36"/>
  <c r="AW33" i="37"/>
  <c r="D65" i="36"/>
  <c r="AT51" i="37"/>
  <c r="AP51" i="37"/>
  <c r="AT50" i="37"/>
  <c r="AP50" i="37"/>
  <c r="B121" i="36"/>
  <c r="B122" i="36"/>
  <c r="C29" i="34"/>
  <c r="C32" i="34" s="1"/>
  <c r="AG17" i="37"/>
  <c r="AB17" i="37"/>
  <c r="FR165" i="57" l="1"/>
  <c r="ER88" i="56"/>
  <c r="ES70" i="56"/>
  <c r="ES174" i="56" s="1"/>
  <c r="CQ70" i="50"/>
  <c r="EF70" i="55"/>
  <c r="BS165" i="57"/>
  <c r="AC70" i="51"/>
  <c r="EA70" i="57"/>
  <c r="DZ88" i="57"/>
  <c r="AB88" i="51"/>
  <c r="DJ161" i="51"/>
  <c r="EL70" i="54"/>
  <c r="EF70" i="54"/>
  <c r="BQ107" i="57"/>
  <c r="EH165" i="57"/>
  <c r="DP165" i="52"/>
  <c r="FR163" i="49"/>
  <c r="FQ105" i="49"/>
  <c r="FO119" i="49" s="1"/>
  <c r="CE105" i="49"/>
  <c r="CC161" i="49" s="1"/>
  <c r="CD161" i="49" s="1"/>
  <c r="BG70" i="52"/>
  <c r="BG176" i="52" s="1"/>
  <c r="BF88" i="52"/>
  <c r="BH158" i="52" s="1"/>
  <c r="Q163" i="57"/>
  <c r="ET163" i="49"/>
  <c r="FR163" i="55"/>
  <c r="EH166" i="56"/>
  <c r="FF167" i="56"/>
  <c r="AC158" i="52"/>
  <c r="AD158" i="52" s="1"/>
  <c r="AC70" i="52"/>
  <c r="AC172" i="52" s="1"/>
  <c r="AB70" i="53"/>
  <c r="AC158" i="53" s="1"/>
  <c r="FR163" i="57"/>
  <c r="BH163" i="52"/>
  <c r="AI158" i="50"/>
  <c r="AJ158" i="50" s="1"/>
  <c r="AB82" i="53"/>
  <c r="AD155" i="53" s="1"/>
  <c r="AJ167" i="52"/>
  <c r="EG105" i="49"/>
  <c r="EE165" i="49" s="1"/>
  <c r="EF165" i="49" s="1"/>
  <c r="BQ109" i="57"/>
  <c r="BR113" i="57" s="1"/>
  <c r="BR114" i="57"/>
  <c r="V83" i="53"/>
  <c r="X156" i="53" s="1"/>
  <c r="BN77" i="57"/>
  <c r="EY105" i="49"/>
  <c r="EW175" i="49" s="1"/>
  <c r="EX175" i="49" s="1"/>
  <c r="BM167" i="57"/>
  <c r="BH165" i="52"/>
  <c r="BM70" i="50"/>
  <c r="BM176" i="50" s="1"/>
  <c r="AB92" i="57"/>
  <c r="BY70" i="49"/>
  <c r="BY176" i="49" s="1"/>
  <c r="W167" i="57"/>
  <c r="DJ165" i="57"/>
  <c r="AH88" i="52"/>
  <c r="AJ158" i="52" s="1"/>
  <c r="BN166" i="50"/>
  <c r="AI70" i="52"/>
  <c r="AI170" i="52" s="1"/>
  <c r="BX80" i="57"/>
  <c r="BZ153" i="57" s="1"/>
  <c r="Q158" i="52"/>
  <c r="R158" i="52" s="1"/>
  <c r="AN82" i="57"/>
  <c r="AP155" i="57" s="1"/>
  <c r="EL84" i="49"/>
  <c r="EL85" i="49" s="1"/>
  <c r="EL86" i="49" s="1"/>
  <c r="Q70" i="52"/>
  <c r="Q176" i="52" s="1"/>
  <c r="FW105" i="49"/>
  <c r="FU165" i="49" s="1"/>
  <c r="FV165" i="49" s="1"/>
  <c r="AJ113" i="52"/>
  <c r="BF81" i="57"/>
  <c r="BH154" i="57" s="1"/>
  <c r="BL98" i="57"/>
  <c r="BL82" i="57"/>
  <c r="BN155" i="57" s="1"/>
  <c r="DP166" i="51"/>
  <c r="BZ161" i="49"/>
  <c r="W163" i="57"/>
  <c r="BR91" i="57"/>
  <c r="U110" i="57"/>
  <c r="V114" i="57" s="1"/>
  <c r="W105" i="57" s="1"/>
  <c r="U171" i="57" s="1"/>
  <c r="V171" i="57" s="1"/>
  <c r="CQ105" i="49"/>
  <c r="CO171" i="49" s="1"/>
  <c r="CP171" i="49" s="1"/>
  <c r="AZ88" i="50"/>
  <c r="BM158" i="52"/>
  <c r="DT115" i="49"/>
  <c r="DU106" i="49" s="1"/>
  <c r="DV140" i="49" s="1"/>
  <c r="FK106" i="49"/>
  <c r="FI173" i="49" s="1"/>
  <c r="FJ173" i="49" s="1"/>
  <c r="BY158" i="49"/>
  <c r="BZ158" i="49" s="1"/>
  <c r="BS70" i="52"/>
  <c r="BS174" i="52" s="1"/>
  <c r="BM163" i="57"/>
  <c r="BL70" i="57"/>
  <c r="BM70" i="57" s="1"/>
  <c r="BM176" i="57" s="1"/>
  <c r="CW70" i="52"/>
  <c r="CW174" i="52" s="1"/>
  <c r="CK158" i="50"/>
  <c r="BL90" i="57"/>
  <c r="DC158" i="52"/>
  <c r="Q165" i="57"/>
  <c r="ET113" i="49"/>
  <c r="V81" i="53"/>
  <c r="X154" i="53" s="1"/>
  <c r="R166" i="50"/>
  <c r="AY110" i="57"/>
  <c r="AZ114" i="57" s="1"/>
  <c r="BA105" i="57" s="1"/>
  <c r="BR70" i="57"/>
  <c r="BR88" i="57" s="1"/>
  <c r="K158" i="50"/>
  <c r="L158" i="50" s="1"/>
  <c r="EM105" i="49"/>
  <c r="EK171" i="49" s="1"/>
  <c r="EL171" i="49" s="1"/>
  <c r="AJ163" i="52"/>
  <c r="J83" i="57"/>
  <c r="L156" i="57" s="1"/>
  <c r="AM108" i="57"/>
  <c r="AN112" i="57" s="1"/>
  <c r="AJ166" i="52"/>
  <c r="AS108" i="57"/>
  <c r="AT112" i="57" s="1"/>
  <c r="BZ77" i="57"/>
  <c r="R77" i="57"/>
  <c r="R167" i="50"/>
  <c r="AI163" i="57"/>
  <c r="DI70" i="52"/>
  <c r="DI172" i="52" s="1"/>
  <c r="BL91" i="57"/>
  <c r="BL99" i="57"/>
  <c r="BM165" i="57"/>
  <c r="FR165" i="56"/>
  <c r="BL92" i="57"/>
  <c r="BM161" i="57"/>
  <c r="BM166" i="57"/>
  <c r="FQ158" i="56"/>
  <c r="FR158" i="56" s="1"/>
  <c r="BL97" i="57"/>
  <c r="BM162" i="57"/>
  <c r="BG167" i="57"/>
  <c r="AN80" i="57"/>
  <c r="V80" i="57"/>
  <c r="X153" i="57" s="1"/>
  <c r="DJ163" i="52"/>
  <c r="FX167" i="55"/>
  <c r="AS110" i="53"/>
  <c r="BE108" i="55"/>
  <c r="BF112" i="55" s="1"/>
  <c r="DU105" i="49"/>
  <c r="DS171" i="49" s="1"/>
  <c r="DT171" i="49" s="1"/>
  <c r="BY105" i="49"/>
  <c r="BW175" i="49" s="1"/>
  <c r="BX175" i="49" s="1"/>
  <c r="DO105" i="49"/>
  <c r="DM175" i="49" s="1"/>
  <c r="DN175" i="49" s="1"/>
  <c r="DO175" i="49" s="1"/>
  <c r="AJ161" i="52"/>
  <c r="BA158" i="52"/>
  <c r="BB158" i="52" s="1"/>
  <c r="EM158" i="49"/>
  <c r="EN158" i="49" s="1"/>
  <c r="EM70" i="49"/>
  <c r="EM170" i="49" s="1"/>
  <c r="J70" i="57"/>
  <c r="J88" i="57" s="1"/>
  <c r="CK170" i="49"/>
  <c r="CK176" i="49"/>
  <c r="AI70" i="50"/>
  <c r="AI174" i="50" s="1"/>
  <c r="AH88" i="51"/>
  <c r="AJ158" i="51" s="1"/>
  <c r="AI70" i="51"/>
  <c r="AI170" i="51" s="1"/>
  <c r="DI158" i="52"/>
  <c r="FQ70" i="56"/>
  <c r="FQ174" i="56" s="1"/>
  <c r="CE165" i="57"/>
  <c r="CK163" i="57"/>
  <c r="CJ88" i="49"/>
  <c r="CK172" i="49"/>
  <c r="Q70" i="51"/>
  <c r="Q176" i="51" s="1"/>
  <c r="CQ70" i="52"/>
  <c r="CQ176" i="52" s="1"/>
  <c r="DU158" i="52"/>
  <c r="CK158" i="49"/>
  <c r="BY167" i="57"/>
  <c r="AI167" i="57"/>
  <c r="AJ165" i="52"/>
  <c r="AS110" i="57"/>
  <c r="AT114" i="57" s="1"/>
  <c r="BS105" i="49"/>
  <c r="BQ165" i="49" s="1"/>
  <c r="BR165" i="49" s="1"/>
  <c r="AH91" i="57"/>
  <c r="DI105" i="49"/>
  <c r="DG161" i="49" s="1"/>
  <c r="DH161" i="49" s="1"/>
  <c r="AH97" i="57"/>
  <c r="CL163" i="49"/>
  <c r="EH113" i="49"/>
  <c r="CX167" i="51"/>
  <c r="BF83" i="57"/>
  <c r="BH156" i="57" s="1"/>
  <c r="AH98" i="57"/>
  <c r="AH99" i="57"/>
  <c r="AI165" i="57"/>
  <c r="CD70" i="57"/>
  <c r="CE70" i="57" s="1"/>
  <c r="CE170" i="57" s="1"/>
  <c r="CJ91" i="57"/>
  <c r="AH90" i="57"/>
  <c r="AI162" i="57"/>
  <c r="AI166" i="57"/>
  <c r="BX98" i="57"/>
  <c r="ES105" i="49"/>
  <c r="EQ175" i="49" s="1"/>
  <c r="ER175" i="49" s="1"/>
  <c r="CK167" i="57"/>
  <c r="DD166" i="57"/>
  <c r="DI106" i="49"/>
  <c r="DJ140" i="49" s="1"/>
  <c r="AH70" i="57"/>
  <c r="AI158" i="57" s="1"/>
  <c r="AH92" i="57"/>
  <c r="AI161" i="57"/>
  <c r="CE162" i="57"/>
  <c r="EM106" i="49"/>
  <c r="EL118" i="49" s="1"/>
  <c r="BF82" i="57"/>
  <c r="BH155" i="57" s="1"/>
  <c r="FL113" i="49"/>
  <c r="V81" i="57"/>
  <c r="X154" i="57" s="1"/>
  <c r="AJ162" i="52"/>
  <c r="BR92" i="57"/>
  <c r="P91" i="57"/>
  <c r="P99" i="57"/>
  <c r="BS161" i="57"/>
  <c r="P70" i="57"/>
  <c r="P88" i="57" s="1"/>
  <c r="P92" i="57"/>
  <c r="Q161" i="57"/>
  <c r="Q166" i="57"/>
  <c r="BS166" i="57"/>
  <c r="BS162" i="57"/>
  <c r="BR98" i="57"/>
  <c r="ER88" i="57"/>
  <c r="ET158" i="57" s="1"/>
  <c r="P97" i="57"/>
  <c r="Q162" i="57"/>
  <c r="Q167" i="57"/>
  <c r="V90" i="57"/>
  <c r="BR97" i="57"/>
  <c r="BT165" i="57" s="1"/>
  <c r="BS167" i="57"/>
  <c r="BS163" i="57"/>
  <c r="ES70" i="57"/>
  <c r="ES176" i="57" s="1"/>
  <c r="P90" i="57"/>
  <c r="P98" i="57"/>
  <c r="V91" i="57"/>
  <c r="BR99" i="57"/>
  <c r="BR90" i="57"/>
  <c r="P113" i="57"/>
  <c r="P88" i="51"/>
  <c r="R158" i="51" s="1"/>
  <c r="DC158" i="51"/>
  <c r="CW158" i="51"/>
  <c r="CW70" i="51"/>
  <c r="CW172" i="51" s="1"/>
  <c r="CE158" i="51"/>
  <c r="BH167" i="52"/>
  <c r="BA70" i="52"/>
  <c r="BA172" i="52" s="1"/>
  <c r="CE158" i="52"/>
  <c r="BH162" i="52"/>
  <c r="E158" i="50"/>
  <c r="F158" i="50" s="1"/>
  <c r="CE70" i="51"/>
  <c r="CE172" i="51" s="1"/>
  <c r="BN162" i="50"/>
  <c r="BA158" i="50"/>
  <c r="BN165" i="50"/>
  <c r="E70" i="52"/>
  <c r="E174" i="52" s="1"/>
  <c r="DC70" i="52"/>
  <c r="DC172" i="52" s="1"/>
  <c r="CE70" i="50"/>
  <c r="CE176" i="50" s="1"/>
  <c r="P112" i="57"/>
  <c r="FK105" i="49"/>
  <c r="FI175" i="49" s="1"/>
  <c r="FJ175" i="49" s="1"/>
  <c r="CP113" i="57"/>
  <c r="BR115" i="49"/>
  <c r="BS106" i="49" s="1"/>
  <c r="AU167" i="57"/>
  <c r="BN163" i="50"/>
  <c r="BH166" i="52"/>
  <c r="CX163" i="57"/>
  <c r="BN113" i="50"/>
  <c r="BT165" i="50"/>
  <c r="O107" i="57"/>
  <c r="P115" i="57" s="1"/>
  <c r="DD165" i="52"/>
  <c r="CR165" i="50"/>
  <c r="DD165" i="51"/>
  <c r="DJ163" i="57"/>
  <c r="BR84" i="49"/>
  <c r="BR85" i="49" s="1"/>
  <c r="BR86" i="49" s="1"/>
  <c r="P82" i="57"/>
  <c r="R155" i="57" s="1"/>
  <c r="ER84" i="49"/>
  <c r="ER85" i="49" s="1"/>
  <c r="ER86" i="49" s="1"/>
  <c r="FX163" i="56"/>
  <c r="CO108" i="57"/>
  <c r="CP112" i="57" s="1"/>
  <c r="CQ105" i="57" s="1"/>
  <c r="CP83" i="57"/>
  <c r="CR156" i="57" s="1"/>
  <c r="CX113" i="49"/>
  <c r="CW105" i="49"/>
  <c r="CU120" i="49" s="1"/>
  <c r="FV84" i="49"/>
  <c r="FV85" i="49" s="1"/>
  <c r="FV86" i="49" s="1"/>
  <c r="BH113" i="52"/>
  <c r="CJ82" i="57"/>
  <c r="CL155" i="57" s="1"/>
  <c r="BK107" i="57"/>
  <c r="BN113" i="57" s="1"/>
  <c r="CD82" i="57"/>
  <c r="CF155" i="57" s="1"/>
  <c r="EA106" i="49"/>
  <c r="DY177" i="49" s="1"/>
  <c r="DZ177" i="49" s="1"/>
  <c r="AH82" i="53"/>
  <c r="AJ155" i="53" s="1"/>
  <c r="BX115" i="49"/>
  <c r="BY106" i="49" s="1"/>
  <c r="BW177" i="49" s="1"/>
  <c r="BX177" i="49" s="1"/>
  <c r="FF163" i="57"/>
  <c r="CJ84" i="49"/>
  <c r="CJ85" i="49" s="1"/>
  <c r="CJ86" i="49" s="1"/>
  <c r="BT163" i="49"/>
  <c r="CL113" i="49"/>
  <c r="FP84" i="49"/>
  <c r="FP85" i="49" s="1"/>
  <c r="FP86" i="49" s="1"/>
  <c r="BX84" i="49"/>
  <c r="BX85" i="49" s="1"/>
  <c r="BX86" i="49" s="1"/>
  <c r="AH84" i="52"/>
  <c r="AH85" i="52" s="1"/>
  <c r="AH86" i="52" s="1"/>
  <c r="CK105" i="49"/>
  <c r="CI165" i="49" s="1"/>
  <c r="CJ165" i="49" s="1"/>
  <c r="AN83" i="54"/>
  <c r="AP156" i="54" s="1"/>
  <c r="FF167" i="55"/>
  <c r="ET163" i="57"/>
  <c r="BN161" i="50"/>
  <c r="DD166" i="52"/>
  <c r="CV115" i="49"/>
  <c r="CW106" i="49" s="1"/>
  <c r="CU177" i="49" s="1"/>
  <c r="CV177" i="49" s="1"/>
  <c r="FX163" i="49"/>
  <c r="J80" i="53"/>
  <c r="L153" i="53" s="1"/>
  <c r="DV163" i="50"/>
  <c r="AZ82" i="57"/>
  <c r="BB155" i="57" s="1"/>
  <c r="V82" i="57"/>
  <c r="X155" i="57" s="1"/>
  <c r="R162" i="50"/>
  <c r="EX84" i="49"/>
  <c r="EX85" i="49" s="1"/>
  <c r="EX86" i="49" s="1"/>
  <c r="CP82" i="57"/>
  <c r="CR155" i="57" s="1"/>
  <c r="EB165" i="49"/>
  <c r="BQ108" i="57"/>
  <c r="BR112" i="57" s="1"/>
  <c r="BR83" i="57"/>
  <c r="BT156" i="57" s="1"/>
  <c r="P83" i="57"/>
  <c r="R156" i="57" s="1"/>
  <c r="BW108" i="57"/>
  <c r="BX112" i="57" s="1"/>
  <c r="BH161" i="52"/>
  <c r="EN163" i="49"/>
  <c r="BW110" i="57"/>
  <c r="BX114" i="57" s="1"/>
  <c r="CQ166" i="57"/>
  <c r="DT85" i="49"/>
  <c r="DT86" i="49" s="1"/>
  <c r="AS107" i="56"/>
  <c r="AT115" i="56" s="1"/>
  <c r="AU106" i="56" s="1"/>
  <c r="AV140" i="56" s="1"/>
  <c r="CJ113" i="57"/>
  <c r="BY163" i="57"/>
  <c r="CL77" i="57"/>
  <c r="CP84" i="49"/>
  <c r="CP85" i="49" s="1"/>
  <c r="CP86" i="49" s="1"/>
  <c r="CQ106" i="49"/>
  <c r="CO177" i="49" s="1"/>
  <c r="CP177" i="49" s="1"/>
  <c r="EF84" i="49"/>
  <c r="EF85" i="49" s="1"/>
  <c r="EF86" i="49" s="1"/>
  <c r="D88" i="51"/>
  <c r="CE70" i="52"/>
  <c r="CE176" i="52" s="1"/>
  <c r="BE110" i="55"/>
  <c r="BF114" i="55" s="1"/>
  <c r="AH82" i="57"/>
  <c r="AJ155" i="57" s="1"/>
  <c r="AC162" i="57"/>
  <c r="AB83" i="57"/>
  <c r="AD156" i="57" s="1"/>
  <c r="AA108" i="57"/>
  <c r="AB112" i="57" s="1"/>
  <c r="AZ80" i="57"/>
  <c r="BB153" i="57" s="1"/>
  <c r="BX91" i="57"/>
  <c r="BX70" i="57"/>
  <c r="BY158" i="57" s="1"/>
  <c r="DV154" i="49"/>
  <c r="K70" i="50"/>
  <c r="K176" i="50" s="1"/>
  <c r="P81" i="57"/>
  <c r="R154" i="57" s="1"/>
  <c r="BX92" i="57"/>
  <c r="BX97" i="57"/>
  <c r="DD113" i="49"/>
  <c r="DJ113" i="49"/>
  <c r="D88" i="52"/>
  <c r="F158" i="52" s="1"/>
  <c r="DO70" i="52"/>
  <c r="DO176" i="52" s="1"/>
  <c r="O107" i="54"/>
  <c r="P115" i="54" s="1"/>
  <c r="P70" i="54"/>
  <c r="Q158" i="54" s="1"/>
  <c r="AB82" i="57"/>
  <c r="AD155" i="57" s="1"/>
  <c r="BK110" i="57"/>
  <c r="BL114" i="57" s="1"/>
  <c r="BM105" i="57" s="1"/>
  <c r="BK171" i="57" s="1"/>
  <c r="BL171" i="57" s="1"/>
  <c r="P114" i="57"/>
  <c r="AM110" i="57"/>
  <c r="AN114" i="57" s="1"/>
  <c r="BY165" i="57"/>
  <c r="BY162" i="57"/>
  <c r="BY161" i="57"/>
  <c r="BW109" i="57"/>
  <c r="BX113" i="57" s="1"/>
  <c r="CO107" i="57"/>
  <c r="CI108" i="57"/>
  <c r="CJ112" i="57" s="1"/>
  <c r="AS108" i="53"/>
  <c r="ES158" i="51"/>
  <c r="AC166" i="57"/>
  <c r="BX99" i="57"/>
  <c r="X77" i="57"/>
  <c r="BX90" i="57"/>
  <c r="BY166" i="57"/>
  <c r="AN70" i="57"/>
  <c r="AO158" i="57" s="1"/>
  <c r="J112" i="57"/>
  <c r="CQ163" i="57"/>
  <c r="EA105" i="49"/>
  <c r="DY165" i="49" s="1"/>
  <c r="DZ165" i="49" s="1"/>
  <c r="BN167" i="50"/>
  <c r="E70" i="50"/>
  <c r="E170" i="50" s="1"/>
  <c r="EM158" i="51"/>
  <c r="AB70" i="57"/>
  <c r="AB88" i="57" s="1"/>
  <c r="ET167" i="51"/>
  <c r="EM70" i="51"/>
  <c r="EM176" i="51" s="1"/>
  <c r="DI70" i="50"/>
  <c r="DI176" i="50" s="1"/>
  <c r="FK158" i="50"/>
  <c r="CP91" i="57"/>
  <c r="BA167" i="57"/>
  <c r="FF165" i="49"/>
  <c r="DC106" i="49"/>
  <c r="DB123" i="49" s="1"/>
  <c r="DN115" i="49"/>
  <c r="DO106" i="49" s="1"/>
  <c r="DB84" i="49"/>
  <c r="DB85" i="49" s="1"/>
  <c r="DB86" i="49" s="1"/>
  <c r="AG108" i="57"/>
  <c r="AH112" i="57" s="1"/>
  <c r="J114" i="57"/>
  <c r="AB114" i="57"/>
  <c r="V70" i="57"/>
  <c r="W70" i="57" s="1"/>
  <c r="W176" i="57" s="1"/>
  <c r="V92" i="57"/>
  <c r="V98" i="57"/>
  <c r="W165" i="57"/>
  <c r="CP92" i="57"/>
  <c r="CP99" i="57"/>
  <c r="CD83" i="57"/>
  <c r="CF156" i="57" s="1"/>
  <c r="CJ70" i="57"/>
  <c r="CK70" i="57" s="1"/>
  <c r="CK174" i="57" s="1"/>
  <c r="CJ99" i="57"/>
  <c r="CJ97" i="57"/>
  <c r="CD98" i="57"/>
  <c r="BA166" i="57"/>
  <c r="BE109" i="56"/>
  <c r="BF113" i="56" s="1"/>
  <c r="V81" i="56"/>
  <c r="X154" i="56" s="1"/>
  <c r="BA161" i="57"/>
  <c r="AS109" i="57"/>
  <c r="AT113" i="57" s="1"/>
  <c r="V97" i="57"/>
  <c r="W161" i="57"/>
  <c r="W166" i="57"/>
  <c r="X166" i="57" s="1"/>
  <c r="CP90" i="57"/>
  <c r="CI110" i="57"/>
  <c r="CJ114" i="57" s="1"/>
  <c r="CJ92" i="57"/>
  <c r="CD91" i="57"/>
  <c r="CD92" i="57"/>
  <c r="FF113" i="49"/>
  <c r="FW106" i="49"/>
  <c r="FV123" i="49" s="1"/>
  <c r="DH84" i="49"/>
  <c r="DH85" i="49" s="1"/>
  <c r="DH86" i="49" s="1"/>
  <c r="EB113" i="49"/>
  <c r="AB113" i="57"/>
  <c r="V99" i="57"/>
  <c r="W162" i="57"/>
  <c r="CK161" i="57"/>
  <c r="CD97" i="57"/>
  <c r="CE166" i="57"/>
  <c r="EM158" i="57"/>
  <c r="EN158" i="57" s="1"/>
  <c r="P88" i="50"/>
  <c r="R158" i="50" s="1"/>
  <c r="DV161" i="51"/>
  <c r="EG70" i="50"/>
  <c r="EG172" i="50" s="1"/>
  <c r="R163" i="50"/>
  <c r="AB97" i="57"/>
  <c r="AC161" i="57"/>
  <c r="AC167" i="57"/>
  <c r="Q70" i="50"/>
  <c r="Q176" i="50" s="1"/>
  <c r="AU70" i="50"/>
  <c r="AU170" i="50" s="1"/>
  <c r="P84" i="50"/>
  <c r="P85" i="50" s="1"/>
  <c r="P86" i="50" s="1"/>
  <c r="P70" i="53"/>
  <c r="Q158" i="53" s="1"/>
  <c r="EG70" i="51"/>
  <c r="EG176" i="51" s="1"/>
  <c r="BF70" i="55"/>
  <c r="BG158" i="55" s="1"/>
  <c r="AA107" i="57"/>
  <c r="AB90" i="57"/>
  <c r="AB98" i="57"/>
  <c r="AC163" i="57"/>
  <c r="BF91" i="57"/>
  <c r="AV77" i="57"/>
  <c r="J81" i="57"/>
  <c r="L154" i="57" s="1"/>
  <c r="AN98" i="57"/>
  <c r="BL81" i="57"/>
  <c r="BN154" i="57" s="1"/>
  <c r="AB91" i="57"/>
  <c r="AB99" i="57"/>
  <c r="AC165" i="57"/>
  <c r="BG163" i="57"/>
  <c r="CJ80" i="57"/>
  <c r="CL153" i="57" s="1"/>
  <c r="AT88" i="50"/>
  <c r="AV158" i="50" s="1"/>
  <c r="BT162" i="50"/>
  <c r="R167" i="52"/>
  <c r="DJ162" i="51"/>
  <c r="BZ165" i="51"/>
  <c r="DD163" i="50"/>
  <c r="DJ165" i="50"/>
  <c r="FQ70" i="55"/>
  <c r="FQ170" i="55" s="1"/>
  <c r="CQ167" i="57"/>
  <c r="FE105" i="49"/>
  <c r="FC175" i="49" s="1"/>
  <c r="FD175" i="49" s="1"/>
  <c r="BM172" i="52"/>
  <c r="DC105" i="49"/>
  <c r="DA171" i="49" s="1"/>
  <c r="DB171" i="49" s="1"/>
  <c r="AU166" i="57"/>
  <c r="P113" i="54"/>
  <c r="EY106" i="49"/>
  <c r="EW177" i="49" s="1"/>
  <c r="EX177" i="49" s="1"/>
  <c r="P82" i="54"/>
  <c r="R155" i="54" s="1"/>
  <c r="AD77" i="57"/>
  <c r="AZ81" i="57"/>
  <c r="BB154" i="57" s="1"/>
  <c r="AN99" i="57"/>
  <c r="BF98" i="57"/>
  <c r="BG165" i="57"/>
  <c r="AT80" i="57"/>
  <c r="AT84" i="57" s="1"/>
  <c r="CC107" i="57"/>
  <c r="CD115" i="57" s="1"/>
  <c r="CE106" i="57" s="1"/>
  <c r="FQ106" i="49"/>
  <c r="FP122" i="49" s="1"/>
  <c r="DN84" i="49"/>
  <c r="DN85" i="49" s="1"/>
  <c r="DN86" i="49" s="1"/>
  <c r="AN90" i="57"/>
  <c r="AO163" i="57"/>
  <c r="BF97" i="57"/>
  <c r="FD115" i="49"/>
  <c r="FE106" i="49" s="1"/>
  <c r="CV85" i="49"/>
  <c r="CV86" i="49" s="1"/>
  <c r="CD84" i="49"/>
  <c r="CD85" i="49" s="1"/>
  <c r="CD86" i="49" s="1"/>
  <c r="AN81" i="56"/>
  <c r="AP154" i="56" s="1"/>
  <c r="AN91" i="57"/>
  <c r="AO165" i="57"/>
  <c r="BF99" i="57"/>
  <c r="BF70" i="57"/>
  <c r="BF88" i="57" s="1"/>
  <c r="BF80" i="57"/>
  <c r="J80" i="57"/>
  <c r="L153" i="57" s="1"/>
  <c r="CP98" i="57"/>
  <c r="CP97" i="57"/>
  <c r="CQ162" i="57"/>
  <c r="BT77" i="57"/>
  <c r="CC108" i="57"/>
  <c r="CD112" i="57" s="1"/>
  <c r="CE105" i="57" s="1"/>
  <c r="CK165" i="57"/>
  <c r="CK166" i="57"/>
  <c r="CK162" i="57"/>
  <c r="CE161" i="57"/>
  <c r="CD99" i="57"/>
  <c r="CD90" i="57"/>
  <c r="CP70" i="57"/>
  <c r="CP88" i="57" s="1"/>
  <c r="EM70" i="57"/>
  <c r="EM170" i="57" s="1"/>
  <c r="FK70" i="57"/>
  <c r="FK170" i="57" s="1"/>
  <c r="FJ88" i="57"/>
  <c r="FL158" i="57" s="1"/>
  <c r="BF112" i="57"/>
  <c r="BG105" i="57" s="1"/>
  <c r="BE165" i="57" s="1"/>
  <c r="BF165" i="57" s="1"/>
  <c r="FD85" i="49"/>
  <c r="FD86" i="49" s="1"/>
  <c r="CQ165" i="57"/>
  <c r="CQ161" i="57"/>
  <c r="CJ98" i="57"/>
  <c r="CJ90" i="57"/>
  <c r="CE167" i="57"/>
  <c r="CE163" i="57"/>
  <c r="K161" i="57"/>
  <c r="BB77" i="57"/>
  <c r="AN70" i="54"/>
  <c r="AO158" i="54" s="1"/>
  <c r="K167" i="57"/>
  <c r="EY105" i="56"/>
  <c r="EW92" i="56" s="1"/>
  <c r="AT70" i="57"/>
  <c r="AU70" i="57" s="1"/>
  <c r="AU174" i="57" s="1"/>
  <c r="AT99" i="57"/>
  <c r="AG110" i="57"/>
  <c r="AH114" i="57" s="1"/>
  <c r="EG70" i="57"/>
  <c r="EG174" i="57" s="1"/>
  <c r="AZ97" i="57"/>
  <c r="AU162" i="57"/>
  <c r="J92" i="57"/>
  <c r="J82" i="57"/>
  <c r="L155" i="57" s="1"/>
  <c r="CF77" i="57"/>
  <c r="BA163" i="57"/>
  <c r="AT91" i="57"/>
  <c r="AT90" i="57"/>
  <c r="AU163" i="57"/>
  <c r="J91" i="57"/>
  <c r="K163" i="57"/>
  <c r="AZ70" i="57"/>
  <c r="BA70" i="57" s="1"/>
  <c r="BA172" i="57" s="1"/>
  <c r="AP77" i="57"/>
  <c r="CR77" i="57"/>
  <c r="ES106" i="49"/>
  <c r="EQ173" i="49" s="1"/>
  <c r="ER173" i="49" s="1"/>
  <c r="CE106" i="49"/>
  <c r="CD123" i="49" s="1"/>
  <c r="CK106" i="49"/>
  <c r="CI177" i="49" s="1"/>
  <c r="CJ177" i="49" s="1"/>
  <c r="CK177" i="49" s="1"/>
  <c r="FR113" i="49"/>
  <c r="BF81" i="54"/>
  <c r="BH154" i="54" s="1"/>
  <c r="V70" i="56"/>
  <c r="W158" i="56" s="1"/>
  <c r="J70" i="56"/>
  <c r="J88" i="56" s="1"/>
  <c r="AZ91" i="57"/>
  <c r="AZ99" i="57"/>
  <c r="BA165" i="57"/>
  <c r="AT92" i="57"/>
  <c r="AT98" i="57"/>
  <c r="AU165" i="57"/>
  <c r="J98" i="57"/>
  <c r="J99" i="57"/>
  <c r="K165" i="57"/>
  <c r="AN92" i="57"/>
  <c r="AO161" i="57"/>
  <c r="AO166" i="57"/>
  <c r="AJ77" i="57"/>
  <c r="L77" i="57"/>
  <c r="BF90" i="57"/>
  <c r="BG162" i="57"/>
  <c r="BG166" i="57"/>
  <c r="BB146" i="57"/>
  <c r="CV88" i="57"/>
  <c r="AZ90" i="57"/>
  <c r="AZ98" i="57"/>
  <c r="J97" i="57"/>
  <c r="FJ84" i="49"/>
  <c r="FJ85" i="49" s="1"/>
  <c r="FJ86" i="49" s="1"/>
  <c r="AZ92" i="57"/>
  <c r="BA162" i="57"/>
  <c r="AT97" i="57"/>
  <c r="AU161" i="57"/>
  <c r="J90" i="57"/>
  <c r="K162" i="57"/>
  <c r="K166" i="57"/>
  <c r="AN97" i="57"/>
  <c r="AO162" i="57"/>
  <c r="AO167" i="57"/>
  <c r="BF92" i="57"/>
  <c r="BG161" i="57"/>
  <c r="EG158" i="57"/>
  <c r="EH158" i="57" s="1"/>
  <c r="FP88" i="55"/>
  <c r="FR158" i="55" s="1"/>
  <c r="AZ83" i="56"/>
  <c r="BB156" i="56" s="1"/>
  <c r="DC105" i="57"/>
  <c r="DA92" i="57" s="1"/>
  <c r="EA105" i="57"/>
  <c r="EB105" i="57" s="1"/>
  <c r="DY118" i="57" s="1"/>
  <c r="EN167" i="57"/>
  <c r="AM108" i="54"/>
  <c r="AN112" i="54" s="1"/>
  <c r="AO105" i="54" s="1"/>
  <c r="AM175" i="54" s="1"/>
  <c r="AN175" i="54" s="1"/>
  <c r="FX113" i="56"/>
  <c r="FE105" i="55"/>
  <c r="FF139" i="55" s="1"/>
  <c r="DP113" i="57"/>
  <c r="EG105" i="56"/>
  <c r="EE161" i="56" s="1"/>
  <c r="EF161" i="56" s="1"/>
  <c r="FL161" i="57"/>
  <c r="FR165" i="55"/>
  <c r="EH163" i="57"/>
  <c r="AN70" i="56"/>
  <c r="AN88" i="56" s="1"/>
  <c r="FK105" i="57"/>
  <c r="FI92" i="57" s="1"/>
  <c r="DC158" i="57"/>
  <c r="EH167" i="49"/>
  <c r="DV163" i="57"/>
  <c r="FW158" i="57"/>
  <c r="FR113" i="57"/>
  <c r="FQ105" i="56"/>
  <c r="FO171" i="56" s="1"/>
  <c r="FP171" i="56" s="1"/>
  <c r="EN162" i="57"/>
  <c r="ET166" i="56"/>
  <c r="EG106" i="57"/>
  <c r="EF117" i="57" s="1"/>
  <c r="EA105" i="56"/>
  <c r="DY120" i="56" s="1"/>
  <c r="ES105" i="57"/>
  <c r="EQ121" i="57" s="1"/>
  <c r="EH161" i="49"/>
  <c r="DV165" i="49"/>
  <c r="AY110" i="54"/>
  <c r="AZ114" i="54" s="1"/>
  <c r="FV88" i="57"/>
  <c r="DB88" i="57"/>
  <c r="FX163" i="55"/>
  <c r="DZ84" i="49"/>
  <c r="DZ85" i="49" s="1"/>
  <c r="DZ86" i="49" s="1"/>
  <c r="BF80" i="56"/>
  <c r="BH153" i="56" s="1"/>
  <c r="AU167" i="56"/>
  <c r="J113" i="57"/>
  <c r="FL166" i="55"/>
  <c r="EH166" i="49"/>
  <c r="EH163" i="49"/>
  <c r="CX163" i="49"/>
  <c r="FL162" i="57"/>
  <c r="FX165" i="57"/>
  <c r="CR166" i="49"/>
  <c r="FL166" i="49"/>
  <c r="DP165" i="57"/>
  <c r="FF162" i="57"/>
  <c r="EN166" i="56"/>
  <c r="EB166" i="56"/>
  <c r="EZ161" i="57"/>
  <c r="FR163" i="56"/>
  <c r="FK106" i="57"/>
  <c r="FI177" i="57" s="1"/>
  <c r="FJ177" i="57" s="1"/>
  <c r="EM106" i="56"/>
  <c r="EK173" i="56" s="1"/>
  <c r="EL173" i="56" s="1"/>
  <c r="EM173" i="56" s="1"/>
  <c r="ET161" i="56"/>
  <c r="FL166" i="56"/>
  <c r="BE110" i="54"/>
  <c r="BF114" i="54" s="1"/>
  <c r="BG105" i="54" s="1"/>
  <c r="J80" i="56"/>
  <c r="L153" i="56" s="1"/>
  <c r="O109" i="56"/>
  <c r="P113" i="56" s="1"/>
  <c r="AZ70" i="56"/>
  <c r="BA158" i="56" s="1"/>
  <c r="EY70" i="56"/>
  <c r="EY176" i="56" s="1"/>
  <c r="FF162" i="55"/>
  <c r="CX166" i="49"/>
  <c r="FL167" i="57"/>
  <c r="FR161" i="56"/>
  <c r="CX113" i="57"/>
  <c r="CW158" i="57"/>
  <c r="BZ166" i="49"/>
  <c r="DV167" i="49"/>
  <c r="DV163" i="49"/>
  <c r="BH77" i="57"/>
  <c r="FL113" i="56"/>
  <c r="EY158" i="56"/>
  <c r="EZ158" i="56" s="1"/>
  <c r="EM105" i="56"/>
  <c r="EK161" i="56" s="1"/>
  <c r="EL161" i="56" s="1"/>
  <c r="EG106" i="56"/>
  <c r="EE177" i="56" s="1"/>
  <c r="EF177" i="56" s="1"/>
  <c r="EG70" i="49"/>
  <c r="EG158" i="49"/>
  <c r="EF88" i="49"/>
  <c r="CF167" i="49"/>
  <c r="CR165" i="49"/>
  <c r="DT70" i="54"/>
  <c r="DU158" i="54" s="1"/>
  <c r="CF166" i="49"/>
  <c r="FR167" i="49"/>
  <c r="CR167" i="49"/>
  <c r="FL161" i="49"/>
  <c r="FL167" i="49"/>
  <c r="EZ166" i="49"/>
  <c r="FF166" i="49"/>
  <c r="FX166" i="55"/>
  <c r="EH162" i="49"/>
  <c r="EN166" i="49"/>
  <c r="CL166" i="49"/>
  <c r="DP162" i="49"/>
  <c r="FR161" i="55"/>
  <c r="DU70" i="49"/>
  <c r="DT88" i="49"/>
  <c r="DU158" i="49"/>
  <c r="CX165" i="49"/>
  <c r="FX161" i="55"/>
  <c r="DD161" i="49"/>
  <c r="BT167" i="49"/>
  <c r="BT161" i="49"/>
  <c r="EN161" i="57"/>
  <c r="EH161" i="57"/>
  <c r="EH167" i="57"/>
  <c r="EZ166" i="56"/>
  <c r="DU105" i="57"/>
  <c r="DS123" i="57" s="1"/>
  <c r="FW105" i="55"/>
  <c r="FU91" i="55" s="1"/>
  <c r="FW105" i="57"/>
  <c r="FX105" i="57" s="1"/>
  <c r="FU118" i="57" s="1"/>
  <c r="DI105" i="57"/>
  <c r="DG117" i="57" s="1"/>
  <c r="FQ105" i="55"/>
  <c r="FO123" i="55" s="1"/>
  <c r="DO174" i="49"/>
  <c r="DO176" i="49"/>
  <c r="DO170" i="49"/>
  <c r="DO172" i="49"/>
  <c r="AY108" i="56"/>
  <c r="AZ112" i="56" s="1"/>
  <c r="ES105" i="56"/>
  <c r="EQ175" i="56" s="1"/>
  <c r="ER175" i="56" s="1"/>
  <c r="EZ166" i="57"/>
  <c r="FW105" i="56"/>
  <c r="FU123" i="56" s="1"/>
  <c r="FF161" i="56"/>
  <c r="ET165" i="49"/>
  <c r="FQ158" i="49"/>
  <c r="FP88" i="49"/>
  <c r="EG106" i="49"/>
  <c r="EH140" i="49" s="1"/>
  <c r="BF70" i="56"/>
  <c r="BG158" i="56" s="1"/>
  <c r="AT82" i="56"/>
  <c r="AV155" i="56" s="1"/>
  <c r="U110" i="56"/>
  <c r="V114" i="56" s="1"/>
  <c r="W105" i="56" s="1"/>
  <c r="U165" i="56" s="1"/>
  <c r="V165" i="56" s="1"/>
  <c r="ET163" i="56"/>
  <c r="FL162" i="56"/>
  <c r="EM105" i="57"/>
  <c r="EK175" i="57" s="1"/>
  <c r="EL175" i="57" s="1"/>
  <c r="DI106" i="57"/>
  <c r="DH122" i="57" s="1"/>
  <c r="FF161" i="55"/>
  <c r="FF163" i="55"/>
  <c r="EH167" i="56"/>
  <c r="ET167" i="49"/>
  <c r="DJ162" i="57"/>
  <c r="DP161" i="49"/>
  <c r="DP163" i="49"/>
  <c r="FX162" i="57"/>
  <c r="EB163" i="57"/>
  <c r="DJ162" i="49"/>
  <c r="FR166" i="49"/>
  <c r="EB162" i="49"/>
  <c r="EZ162" i="49"/>
  <c r="FQ105" i="57"/>
  <c r="FR139" i="57" s="1"/>
  <c r="DO158" i="49"/>
  <c r="DN88" i="49"/>
  <c r="ET113" i="57"/>
  <c r="EN167" i="49"/>
  <c r="EZ161" i="56"/>
  <c r="EZ167" i="56"/>
  <c r="ET167" i="56"/>
  <c r="FL163" i="56"/>
  <c r="FK105" i="56"/>
  <c r="FI175" i="56" s="1"/>
  <c r="FJ175" i="56" s="1"/>
  <c r="FX161" i="49"/>
  <c r="FX166" i="49"/>
  <c r="EN161" i="56"/>
  <c r="EN167" i="56"/>
  <c r="BZ162" i="49"/>
  <c r="DV162" i="49"/>
  <c r="FX162" i="56"/>
  <c r="FE105" i="57"/>
  <c r="FF139" i="57" s="1"/>
  <c r="ET161" i="49"/>
  <c r="ET166" i="49"/>
  <c r="FR161" i="57"/>
  <c r="FR167" i="57"/>
  <c r="DJ161" i="49"/>
  <c r="EB161" i="49"/>
  <c r="FL161" i="55"/>
  <c r="FL167" i="55"/>
  <c r="DD165" i="49"/>
  <c r="BT162" i="49"/>
  <c r="CX165" i="57"/>
  <c r="CW105" i="57"/>
  <c r="CU161" i="57" s="1"/>
  <c r="CV161" i="57" s="1"/>
  <c r="FQ70" i="49"/>
  <c r="DI172" i="57"/>
  <c r="DI170" i="57"/>
  <c r="DI176" i="57"/>
  <c r="DI174" i="57"/>
  <c r="BG74" i="49"/>
  <c r="BH147" i="49" s="1"/>
  <c r="BE83" i="49"/>
  <c r="BF83" i="49" s="1"/>
  <c r="BH156" i="49" s="1"/>
  <c r="AT70" i="56"/>
  <c r="AU70" i="56" s="1"/>
  <c r="AU172" i="56" s="1"/>
  <c r="AU162" i="56"/>
  <c r="AT97" i="56"/>
  <c r="BG75" i="49"/>
  <c r="BH148" i="49" s="1"/>
  <c r="AH70" i="54"/>
  <c r="AH88" i="54" s="1"/>
  <c r="EY105" i="57"/>
  <c r="EW92" i="57" s="1"/>
  <c r="FW174" i="56"/>
  <c r="FW172" i="56"/>
  <c r="FW176" i="56"/>
  <c r="FW170" i="56"/>
  <c r="EY158" i="57"/>
  <c r="EX88" i="57"/>
  <c r="FX153" i="56"/>
  <c r="FV84" i="56"/>
  <c r="FV85" i="56" s="1"/>
  <c r="FV86" i="56" s="1"/>
  <c r="EN165" i="49"/>
  <c r="EN166" i="57"/>
  <c r="EH166" i="57"/>
  <c r="EZ165" i="56"/>
  <c r="ET165" i="56"/>
  <c r="DP153" i="57"/>
  <c r="DN84" i="57"/>
  <c r="DN85" i="57" s="1"/>
  <c r="DN86" i="57" s="1"/>
  <c r="DV161" i="57"/>
  <c r="FL167" i="56"/>
  <c r="FR153" i="57"/>
  <c r="FP84" i="57"/>
  <c r="FP85" i="57" s="1"/>
  <c r="FP86" i="57" s="1"/>
  <c r="EZ163" i="57"/>
  <c r="EZ162" i="57"/>
  <c r="EB113" i="56"/>
  <c r="DZ115" i="56"/>
  <c r="EA106" i="56" s="1"/>
  <c r="FF166" i="55"/>
  <c r="FX113" i="57"/>
  <c r="FV115" i="57"/>
  <c r="FW106" i="57" s="1"/>
  <c r="FF113" i="57"/>
  <c r="FD115" i="57"/>
  <c r="FE106" i="57" s="1"/>
  <c r="FD122" i="57" s="1"/>
  <c r="ET161" i="57"/>
  <c r="EB113" i="57"/>
  <c r="DZ115" i="57"/>
  <c r="EA106" i="57" s="1"/>
  <c r="FL165" i="57"/>
  <c r="FR166" i="55"/>
  <c r="EH162" i="56"/>
  <c r="EH163" i="56"/>
  <c r="FL113" i="55"/>
  <c r="FJ115" i="55"/>
  <c r="FK106" i="55" s="1"/>
  <c r="FX162" i="49"/>
  <c r="FX165" i="49"/>
  <c r="EX84" i="57"/>
  <c r="EX85" i="57" s="1"/>
  <c r="EX86" i="57" s="1"/>
  <c r="EZ153" i="57"/>
  <c r="EM176" i="56"/>
  <c r="EM174" i="56"/>
  <c r="EM172" i="56"/>
  <c r="EM170" i="56"/>
  <c r="EN165" i="56"/>
  <c r="DV161" i="49"/>
  <c r="EM158" i="56"/>
  <c r="EL88" i="56"/>
  <c r="FX167" i="56"/>
  <c r="FX161" i="56"/>
  <c r="DD167" i="57"/>
  <c r="DD165" i="57"/>
  <c r="EH153" i="57"/>
  <c r="EF84" i="57"/>
  <c r="EF85" i="57" s="1"/>
  <c r="EF86" i="57" s="1"/>
  <c r="DV153" i="57"/>
  <c r="DT84" i="57"/>
  <c r="DT85" i="57" s="1"/>
  <c r="DT86" i="57" s="1"/>
  <c r="FF162" i="56"/>
  <c r="FF163" i="56"/>
  <c r="FR166" i="57"/>
  <c r="DJ161" i="57"/>
  <c r="DJ167" i="57"/>
  <c r="EB162" i="56"/>
  <c r="EB163" i="56"/>
  <c r="FP115" i="57"/>
  <c r="FQ106" i="57" s="1"/>
  <c r="CF162" i="49"/>
  <c r="CL165" i="49"/>
  <c r="DP166" i="49"/>
  <c r="DP167" i="49"/>
  <c r="FX161" i="57"/>
  <c r="FX167" i="57"/>
  <c r="EA174" i="57"/>
  <c r="EA176" i="57"/>
  <c r="EA172" i="57"/>
  <c r="EA170" i="57"/>
  <c r="EB162" i="57"/>
  <c r="EB167" i="57"/>
  <c r="FL113" i="57"/>
  <c r="FK158" i="55"/>
  <c r="FJ88" i="55"/>
  <c r="DJ167" i="49"/>
  <c r="FR165" i="49"/>
  <c r="EB167" i="49"/>
  <c r="EB158" i="57"/>
  <c r="CR161" i="49"/>
  <c r="FL165" i="49"/>
  <c r="EZ167" i="49"/>
  <c r="EZ165" i="49"/>
  <c r="FF162" i="49"/>
  <c r="FF163" i="49"/>
  <c r="DP163" i="57"/>
  <c r="DP162" i="57"/>
  <c r="FF167" i="57"/>
  <c r="FF161" i="57"/>
  <c r="EH153" i="56"/>
  <c r="EF84" i="56"/>
  <c r="EF85" i="56" s="1"/>
  <c r="EF86" i="56" s="1"/>
  <c r="FX165" i="55"/>
  <c r="FK70" i="55"/>
  <c r="FL165" i="55"/>
  <c r="DD166" i="49"/>
  <c r="DD162" i="49"/>
  <c r="DD163" i="49"/>
  <c r="BT166" i="49"/>
  <c r="CX162" i="57"/>
  <c r="CX161" i="57"/>
  <c r="EN113" i="56"/>
  <c r="EH165" i="49"/>
  <c r="CV88" i="49"/>
  <c r="CW70" i="49"/>
  <c r="CW158" i="49"/>
  <c r="DZ88" i="56"/>
  <c r="EA158" i="56"/>
  <c r="FW170" i="57"/>
  <c r="FW174" i="57"/>
  <c r="FW172" i="57"/>
  <c r="FW176" i="57"/>
  <c r="EN162" i="49"/>
  <c r="EN165" i="57"/>
  <c r="DB84" i="57"/>
  <c r="DB85" i="57" s="1"/>
  <c r="DB86" i="57" s="1"/>
  <c r="DD153" i="57"/>
  <c r="EZ162" i="56"/>
  <c r="EZ163" i="56"/>
  <c r="ET162" i="56"/>
  <c r="EF88" i="56"/>
  <c r="EG158" i="56"/>
  <c r="DV167" i="57"/>
  <c r="DV162" i="57"/>
  <c r="DI158" i="57"/>
  <c r="DH88" i="57"/>
  <c r="FL161" i="56"/>
  <c r="FK70" i="56"/>
  <c r="FJ88" i="56"/>
  <c r="FK158" i="56"/>
  <c r="EY70" i="57"/>
  <c r="EZ167" i="57"/>
  <c r="EB153" i="56"/>
  <c r="DZ84" i="56"/>
  <c r="DZ85" i="56" s="1"/>
  <c r="DZ86" i="56" s="1"/>
  <c r="CD88" i="49"/>
  <c r="CE158" i="49"/>
  <c r="CE70" i="49"/>
  <c r="CX161" i="49"/>
  <c r="CX162" i="49"/>
  <c r="DO70" i="57"/>
  <c r="DO158" i="57"/>
  <c r="DN88" i="57"/>
  <c r="ET167" i="57"/>
  <c r="ET162" i="57"/>
  <c r="FL163" i="57"/>
  <c r="FR162" i="56"/>
  <c r="FE70" i="56"/>
  <c r="FD88" i="56"/>
  <c r="FE158" i="56"/>
  <c r="FR162" i="55"/>
  <c r="EH161" i="56"/>
  <c r="FL153" i="56"/>
  <c r="FJ84" i="56"/>
  <c r="FJ85" i="56" s="1"/>
  <c r="FJ86" i="56" s="1"/>
  <c r="FL153" i="55"/>
  <c r="FJ84" i="55"/>
  <c r="FJ85" i="55" s="1"/>
  <c r="FJ86" i="55" s="1"/>
  <c r="FX167" i="49"/>
  <c r="EX115" i="57"/>
  <c r="EY106" i="57" s="1"/>
  <c r="EZ113" i="57"/>
  <c r="EN162" i="56"/>
  <c r="EN163" i="56"/>
  <c r="FD115" i="55"/>
  <c r="FE106" i="55" s="1"/>
  <c r="FF113" i="55"/>
  <c r="FJ115" i="56"/>
  <c r="FK106" i="56" s="1"/>
  <c r="BZ165" i="49"/>
  <c r="FX166" i="56"/>
  <c r="DD163" i="57"/>
  <c r="ET162" i="49"/>
  <c r="DJ166" i="57"/>
  <c r="EB161" i="56"/>
  <c r="EB167" i="56"/>
  <c r="CV115" i="57"/>
  <c r="CW106" i="57" s="1"/>
  <c r="CF163" i="49"/>
  <c r="CL162" i="49"/>
  <c r="DP165" i="49"/>
  <c r="FX166" i="57"/>
  <c r="EB166" i="57"/>
  <c r="FE70" i="55"/>
  <c r="FD88" i="55"/>
  <c r="FE158" i="55"/>
  <c r="FR153" i="56"/>
  <c r="FP84" i="56"/>
  <c r="FP85" i="56" s="1"/>
  <c r="FP86" i="56" s="1"/>
  <c r="DJ166" i="49"/>
  <c r="FR162" i="49"/>
  <c r="EB166" i="49"/>
  <c r="CR162" i="49"/>
  <c r="CR163" i="49"/>
  <c r="FL162" i="49"/>
  <c r="FL163" i="49"/>
  <c r="EZ161" i="49"/>
  <c r="EZ163" i="49"/>
  <c r="FF161" i="49"/>
  <c r="FF167" i="49"/>
  <c r="FQ70" i="57"/>
  <c r="FP88" i="57"/>
  <c r="FQ158" i="57"/>
  <c r="DP161" i="57"/>
  <c r="DP167" i="57"/>
  <c r="FF166" i="57"/>
  <c r="FX162" i="55"/>
  <c r="FL162" i="55"/>
  <c r="FL163" i="55"/>
  <c r="DD167" i="49"/>
  <c r="BT165" i="49"/>
  <c r="CX166" i="57"/>
  <c r="CX167" i="57"/>
  <c r="EN153" i="56"/>
  <c r="EL84" i="56"/>
  <c r="EL85" i="56" s="1"/>
  <c r="EL86" i="56" s="1"/>
  <c r="DU158" i="57"/>
  <c r="DT88" i="57"/>
  <c r="BS70" i="49"/>
  <c r="BS158" i="49"/>
  <c r="BR88" i="49"/>
  <c r="EN161" i="49"/>
  <c r="EN163" i="57"/>
  <c r="DD113" i="57"/>
  <c r="DB115" i="57"/>
  <c r="DC106" i="57" s="1"/>
  <c r="EH162" i="57"/>
  <c r="DU70" i="57"/>
  <c r="DV166" i="57"/>
  <c r="DC158" i="49"/>
  <c r="DC70" i="49"/>
  <c r="DB88" i="49"/>
  <c r="FL165" i="56"/>
  <c r="FR153" i="55"/>
  <c r="FP84" i="55"/>
  <c r="FP85" i="55" s="1"/>
  <c r="FP86" i="55" s="1"/>
  <c r="FF165" i="55"/>
  <c r="DO105" i="57"/>
  <c r="EA70" i="49"/>
  <c r="EA158" i="49"/>
  <c r="DZ88" i="49"/>
  <c r="CX167" i="49"/>
  <c r="ET166" i="57"/>
  <c r="FW158" i="56"/>
  <c r="FV88" i="56"/>
  <c r="FR167" i="56"/>
  <c r="ES158" i="49"/>
  <c r="ES70" i="49"/>
  <c r="ER88" i="49"/>
  <c r="EZ153" i="56"/>
  <c r="EX84" i="56"/>
  <c r="EX85" i="56" s="1"/>
  <c r="EX86" i="56" s="1"/>
  <c r="FX113" i="55"/>
  <c r="FV115" i="55"/>
  <c r="FW106" i="55" s="1"/>
  <c r="CX153" i="57"/>
  <c r="CV84" i="57"/>
  <c r="CV85" i="57" s="1"/>
  <c r="CV86" i="57" s="1"/>
  <c r="FF153" i="55"/>
  <c r="FD84" i="55"/>
  <c r="FD85" i="55" s="1"/>
  <c r="FD86" i="55" s="1"/>
  <c r="DN115" i="57"/>
  <c r="DO106" i="57" s="1"/>
  <c r="ER115" i="57"/>
  <c r="ES106" i="57" s="1"/>
  <c r="ER122" i="57" s="1"/>
  <c r="FK105" i="55"/>
  <c r="CQ158" i="49"/>
  <c r="CP88" i="49"/>
  <c r="CQ70" i="49"/>
  <c r="BZ163" i="49"/>
  <c r="FX165" i="56"/>
  <c r="EN153" i="57"/>
  <c r="EL84" i="57"/>
  <c r="EL85" i="57" s="1"/>
  <c r="EL86" i="57" s="1"/>
  <c r="DD161" i="57"/>
  <c r="ER115" i="56"/>
  <c r="ES106" i="56" s="1"/>
  <c r="ET113" i="56"/>
  <c r="FE70" i="57"/>
  <c r="FE158" i="57"/>
  <c r="FD88" i="57"/>
  <c r="FF166" i="56"/>
  <c r="FR162" i="57"/>
  <c r="CF161" i="49"/>
  <c r="CL167" i="49"/>
  <c r="CL161" i="49"/>
  <c r="EB165" i="57"/>
  <c r="FR113" i="56"/>
  <c r="FP115" i="56"/>
  <c r="FQ106" i="56" s="1"/>
  <c r="DJ165" i="49"/>
  <c r="FR161" i="49"/>
  <c r="FV88" i="55"/>
  <c r="FW158" i="55"/>
  <c r="DP166" i="57"/>
  <c r="FF165" i="57"/>
  <c r="DC174" i="57"/>
  <c r="DC172" i="57"/>
  <c r="DC170" i="57"/>
  <c r="DC176" i="57"/>
  <c r="CW176" i="57"/>
  <c r="CW174" i="57"/>
  <c r="CW172" i="57"/>
  <c r="CW170" i="57"/>
  <c r="DH84" i="57"/>
  <c r="DH85" i="57" s="1"/>
  <c r="DH86" i="57" s="1"/>
  <c r="DJ153" i="57"/>
  <c r="FF153" i="56"/>
  <c r="FD84" i="56"/>
  <c r="FD85" i="56" s="1"/>
  <c r="FD86" i="56" s="1"/>
  <c r="FV115" i="56"/>
  <c r="FW106" i="56" s="1"/>
  <c r="FV119" i="56" s="1"/>
  <c r="ET153" i="57"/>
  <c r="ER84" i="57"/>
  <c r="ER85" i="57" s="1"/>
  <c r="ER86" i="57" s="1"/>
  <c r="EY158" i="49"/>
  <c r="EX88" i="49"/>
  <c r="EY70" i="49"/>
  <c r="FE105" i="56"/>
  <c r="DV165" i="57"/>
  <c r="ET158" i="56"/>
  <c r="EZ165" i="57"/>
  <c r="FP115" i="55"/>
  <c r="FQ106" i="55" s="1"/>
  <c r="FR113" i="55"/>
  <c r="FE106" i="56"/>
  <c r="FV84" i="57"/>
  <c r="FV85" i="57" s="1"/>
  <c r="FV86" i="57" s="1"/>
  <c r="FX153" i="57"/>
  <c r="FD84" i="57"/>
  <c r="FD85" i="57" s="1"/>
  <c r="FD86" i="57" s="1"/>
  <c r="FF153" i="57"/>
  <c r="ET165" i="57"/>
  <c r="EB153" i="57"/>
  <c r="DZ84" i="57"/>
  <c r="DZ85" i="57" s="1"/>
  <c r="DZ86" i="57" s="1"/>
  <c r="FL166" i="57"/>
  <c r="FR166" i="56"/>
  <c r="EZ113" i="56"/>
  <c r="EX115" i="56"/>
  <c r="EY106" i="56" s="1"/>
  <c r="FR167" i="55"/>
  <c r="EG70" i="56"/>
  <c r="EH165" i="56"/>
  <c r="FX153" i="55"/>
  <c r="FV84" i="55"/>
  <c r="FV85" i="55" s="1"/>
  <c r="FV86" i="55" s="1"/>
  <c r="BZ167" i="49"/>
  <c r="FE70" i="49"/>
  <c r="FE158" i="49"/>
  <c r="FD88" i="49"/>
  <c r="DV166" i="49"/>
  <c r="EN113" i="57"/>
  <c r="EL115" i="57"/>
  <c r="EM106" i="57" s="1"/>
  <c r="DD162" i="57"/>
  <c r="ER84" i="56"/>
  <c r="ER85" i="56" s="1"/>
  <c r="ER86" i="56" s="1"/>
  <c r="ET153" i="56"/>
  <c r="DV113" i="57"/>
  <c r="DT115" i="57"/>
  <c r="DU106" i="57" s="1"/>
  <c r="FF165" i="56"/>
  <c r="FV88" i="49"/>
  <c r="FW158" i="49"/>
  <c r="FW70" i="49"/>
  <c r="EA70" i="56"/>
  <c r="EB165" i="56"/>
  <c r="FK70" i="49"/>
  <c r="FJ88" i="49"/>
  <c r="FK158" i="49"/>
  <c r="CF165" i="49"/>
  <c r="FX163" i="57"/>
  <c r="EB161" i="57"/>
  <c r="FL153" i="57"/>
  <c r="FJ84" i="57"/>
  <c r="FJ85" i="57" s="1"/>
  <c r="FJ86" i="57" s="1"/>
  <c r="DH88" i="49"/>
  <c r="DI158" i="49"/>
  <c r="DI70" i="49"/>
  <c r="DJ163" i="49"/>
  <c r="EB163" i="49"/>
  <c r="EH113" i="56"/>
  <c r="FW70" i="55"/>
  <c r="EH113" i="57"/>
  <c r="EF112" i="57"/>
  <c r="EG105" i="57" s="1"/>
  <c r="DJ113" i="57"/>
  <c r="FF113" i="56"/>
  <c r="AH70" i="53"/>
  <c r="AI70" i="53" s="1"/>
  <c r="BT166" i="51"/>
  <c r="BN166" i="51"/>
  <c r="AJ161" i="51"/>
  <c r="D22" i="49"/>
  <c r="E60" i="49" s="1"/>
  <c r="E73" i="49" s="1"/>
  <c r="I109" i="53"/>
  <c r="DJ167" i="51"/>
  <c r="CR163" i="50"/>
  <c r="DN70" i="56"/>
  <c r="DN88" i="56" s="1"/>
  <c r="BN77" i="53"/>
  <c r="BE109" i="53"/>
  <c r="DN70" i="54"/>
  <c r="DN88" i="54" s="1"/>
  <c r="P70" i="55"/>
  <c r="P88" i="55" s="1"/>
  <c r="AB70" i="55"/>
  <c r="AC70" i="55" s="1"/>
  <c r="AN83" i="56"/>
  <c r="AP156" i="56" s="1"/>
  <c r="AZ114" i="56"/>
  <c r="DT70" i="56"/>
  <c r="DU70" i="56" s="1"/>
  <c r="BR70" i="56"/>
  <c r="BS70" i="56" s="1"/>
  <c r="CD70" i="56"/>
  <c r="CE158" i="56" s="1"/>
  <c r="AT90" i="56"/>
  <c r="AT98" i="56"/>
  <c r="AU163" i="56"/>
  <c r="AT91" i="56"/>
  <c r="AT99" i="56"/>
  <c r="AU165" i="56"/>
  <c r="AT92" i="56"/>
  <c r="AU161" i="56"/>
  <c r="AU166" i="56"/>
  <c r="C330" i="36"/>
  <c r="C331" i="36"/>
  <c r="C347" i="36"/>
  <c r="C333" i="36"/>
  <c r="C339" i="36"/>
  <c r="C332" i="36"/>
  <c r="C345" i="36"/>
  <c r="C334" i="36"/>
  <c r="C346" i="36"/>
  <c r="C335" i="36"/>
  <c r="C328" i="36"/>
  <c r="C336" i="36"/>
  <c r="C344" i="36"/>
  <c r="C337" i="36"/>
  <c r="C342" i="36"/>
  <c r="GF347" i="36"/>
  <c r="C329" i="36"/>
  <c r="C338" i="36"/>
  <c r="C340" i="36"/>
  <c r="C341" i="36"/>
  <c r="GF346" i="36"/>
  <c r="C343" i="36"/>
  <c r="HN82" i="36"/>
  <c r="HN83" i="36"/>
  <c r="R165" i="50"/>
  <c r="BN162" i="52"/>
  <c r="V88" i="52"/>
  <c r="FR162" i="50"/>
  <c r="BS158" i="50"/>
  <c r="AU70" i="51"/>
  <c r="AU170" i="51" s="1"/>
  <c r="AV162" i="51"/>
  <c r="AV167" i="51"/>
  <c r="R166" i="51"/>
  <c r="AT88" i="51"/>
  <c r="AV158" i="51" s="1"/>
  <c r="CR165" i="52"/>
  <c r="CF166" i="51"/>
  <c r="FL166" i="50"/>
  <c r="BF99" i="56"/>
  <c r="AP165" i="51"/>
  <c r="X161" i="51"/>
  <c r="X167" i="51"/>
  <c r="BT163" i="52"/>
  <c r="EN162" i="51"/>
  <c r="EH163" i="51"/>
  <c r="E158" i="51"/>
  <c r="W158" i="52"/>
  <c r="EB162" i="51"/>
  <c r="CK158" i="51"/>
  <c r="DV165" i="51"/>
  <c r="EH163" i="50"/>
  <c r="CX167" i="50"/>
  <c r="FF162" i="50"/>
  <c r="DD167" i="50"/>
  <c r="CV70" i="56"/>
  <c r="CW158" i="56" s="1"/>
  <c r="CJ70" i="54"/>
  <c r="CK158" i="54" s="1"/>
  <c r="CV70" i="54"/>
  <c r="CV88" i="54" s="1"/>
  <c r="CD70" i="54"/>
  <c r="CD88" i="54" s="1"/>
  <c r="BF70" i="53"/>
  <c r="BG158" i="53" s="1"/>
  <c r="FK70" i="50"/>
  <c r="FK174" i="50" s="1"/>
  <c r="DT70" i="55"/>
  <c r="DT88" i="55" s="1"/>
  <c r="CJ70" i="55"/>
  <c r="CK70" i="55" s="1"/>
  <c r="BN167" i="52"/>
  <c r="AZ70" i="53"/>
  <c r="BA158" i="53" s="1"/>
  <c r="BR70" i="53"/>
  <c r="DJ162" i="52"/>
  <c r="CX163" i="51"/>
  <c r="EB166" i="51"/>
  <c r="DV163" i="51"/>
  <c r="BT161" i="51"/>
  <c r="BT167" i="51"/>
  <c r="EH162" i="50"/>
  <c r="CX166" i="50"/>
  <c r="DP166" i="50"/>
  <c r="EN163" i="50"/>
  <c r="EB167" i="50"/>
  <c r="EB165" i="50"/>
  <c r="DD162" i="50"/>
  <c r="BL70" i="54"/>
  <c r="BM158" i="54" s="1"/>
  <c r="DH70" i="56"/>
  <c r="DI70" i="56" s="1"/>
  <c r="CJ70" i="56"/>
  <c r="CK70" i="56" s="1"/>
  <c r="R165" i="52"/>
  <c r="BZ167" i="50"/>
  <c r="BN161" i="51"/>
  <c r="AJ167" i="50"/>
  <c r="BH161" i="50"/>
  <c r="AH80" i="53"/>
  <c r="AJ153" i="53" s="1"/>
  <c r="ET161" i="50"/>
  <c r="ET162" i="50"/>
  <c r="EB161" i="50"/>
  <c r="FF166" i="50"/>
  <c r="FF163" i="50"/>
  <c r="FF165" i="50"/>
  <c r="BZ163" i="50"/>
  <c r="DV161" i="50"/>
  <c r="CX163" i="52"/>
  <c r="CL162" i="50"/>
  <c r="EZ167" i="50"/>
  <c r="BN165" i="52"/>
  <c r="DV166" i="52"/>
  <c r="CX162" i="52"/>
  <c r="CR161" i="52"/>
  <c r="CR162" i="52"/>
  <c r="BZ166" i="51"/>
  <c r="DP165" i="50"/>
  <c r="BZ162" i="50"/>
  <c r="BH166" i="50"/>
  <c r="CL166" i="52"/>
  <c r="BT165" i="52"/>
  <c r="DP162" i="51"/>
  <c r="EZ165" i="51"/>
  <c r="CR166" i="50"/>
  <c r="FX161" i="50"/>
  <c r="BZ162" i="52"/>
  <c r="DP163" i="52"/>
  <c r="CX165" i="51"/>
  <c r="FX162" i="50"/>
  <c r="F165" i="57"/>
  <c r="BB163" i="51"/>
  <c r="X165" i="52"/>
  <c r="CX165" i="52"/>
  <c r="CR165" i="51"/>
  <c r="CR163" i="51"/>
  <c r="EZ162" i="51"/>
  <c r="AJ166" i="51"/>
  <c r="BB165" i="51"/>
  <c r="BF84" i="52"/>
  <c r="BF85" i="52" s="1"/>
  <c r="BF86" i="52" s="1"/>
  <c r="BT166" i="52"/>
  <c r="CF161" i="52"/>
  <c r="EN161" i="50"/>
  <c r="EN162" i="50"/>
  <c r="DB70" i="55"/>
  <c r="DC70" i="55" s="1"/>
  <c r="P70" i="56"/>
  <c r="Q70" i="56" s="1"/>
  <c r="BL70" i="56"/>
  <c r="BL88" i="56" s="1"/>
  <c r="DZ70" i="55"/>
  <c r="DZ88" i="55" s="1"/>
  <c r="BR70" i="54"/>
  <c r="BS158" i="54" s="1"/>
  <c r="DB70" i="54"/>
  <c r="DB88" i="54" s="1"/>
  <c r="FV70" i="54"/>
  <c r="FW158" i="54" s="1"/>
  <c r="BR70" i="55"/>
  <c r="BS70" i="55" s="1"/>
  <c r="ER70" i="55"/>
  <c r="ES158" i="55" s="1"/>
  <c r="DB70" i="56"/>
  <c r="DC158" i="56" s="1"/>
  <c r="DN70" i="55"/>
  <c r="DO70" i="55" s="1"/>
  <c r="AH91" i="53"/>
  <c r="DV165" i="52"/>
  <c r="DV161" i="52"/>
  <c r="DV162" i="52"/>
  <c r="DV163" i="52"/>
  <c r="DD161" i="52"/>
  <c r="CF165" i="52"/>
  <c r="DP161" i="52"/>
  <c r="CR161" i="51"/>
  <c r="EB163" i="51"/>
  <c r="CL165" i="51"/>
  <c r="CL166" i="51"/>
  <c r="EH167" i="51"/>
  <c r="EZ167" i="51"/>
  <c r="DD163" i="51"/>
  <c r="DJ166" i="51"/>
  <c r="DD165" i="50"/>
  <c r="AV165" i="50"/>
  <c r="AJ163" i="50"/>
  <c r="BH162" i="50"/>
  <c r="BB165" i="52"/>
  <c r="AV165" i="52"/>
  <c r="AD162" i="52"/>
  <c r="AD167" i="52"/>
  <c r="F163" i="52"/>
  <c r="AH97" i="53"/>
  <c r="BZ165" i="52"/>
  <c r="DP166" i="52"/>
  <c r="DJ166" i="52"/>
  <c r="ET165" i="51"/>
  <c r="EH166" i="50"/>
  <c r="FR167" i="50"/>
  <c r="CX162" i="50"/>
  <c r="CX163" i="50"/>
  <c r="R161" i="50"/>
  <c r="ET163" i="50"/>
  <c r="EN167" i="50"/>
  <c r="EB163" i="50"/>
  <c r="DV165" i="50"/>
  <c r="FX163" i="50"/>
  <c r="AV161" i="50"/>
  <c r="AD165" i="50"/>
  <c r="F163" i="51"/>
  <c r="AD162" i="51"/>
  <c r="AD167" i="51"/>
  <c r="AD165" i="52"/>
  <c r="BN113" i="52"/>
  <c r="F165" i="52"/>
  <c r="CF163" i="52"/>
  <c r="CR163" i="52"/>
  <c r="DV162" i="51"/>
  <c r="FR163" i="50"/>
  <c r="BT163" i="50"/>
  <c r="BZ161" i="50"/>
  <c r="DV162" i="50"/>
  <c r="EZ162" i="50"/>
  <c r="EZ161" i="50"/>
  <c r="AD161" i="50"/>
  <c r="L165" i="51"/>
  <c r="L165" i="52"/>
  <c r="DD167" i="52"/>
  <c r="CF166" i="52"/>
  <c r="ET163" i="51"/>
  <c r="CL163" i="51"/>
  <c r="CF161" i="51"/>
  <c r="CF167" i="51"/>
  <c r="ET166" i="50"/>
  <c r="DP167" i="50"/>
  <c r="EB166" i="50"/>
  <c r="DV166" i="50"/>
  <c r="DV167" i="50"/>
  <c r="FR146" i="54"/>
  <c r="FR77" i="54"/>
  <c r="DS110" i="54"/>
  <c r="DT114" i="54" s="1"/>
  <c r="DT83" i="54"/>
  <c r="DV156" i="54" s="1"/>
  <c r="BY163" i="54"/>
  <c r="BX99" i="54"/>
  <c r="BY165" i="54"/>
  <c r="BX97" i="54"/>
  <c r="BY161" i="54"/>
  <c r="BX98" i="54"/>
  <c r="BY162" i="54"/>
  <c r="BX92" i="54"/>
  <c r="BX91" i="54"/>
  <c r="BY166" i="54"/>
  <c r="BY167" i="54"/>
  <c r="BX90" i="54"/>
  <c r="BW110" i="54"/>
  <c r="BX114" i="54" s="1"/>
  <c r="BX83" i="54"/>
  <c r="BZ156" i="54" s="1"/>
  <c r="DZ80" i="54"/>
  <c r="DY107" i="54"/>
  <c r="DZ115" i="54" s="1"/>
  <c r="DP77" i="54"/>
  <c r="DP146" i="54"/>
  <c r="DA110" i="54"/>
  <c r="DB114" i="54" s="1"/>
  <c r="DB83" i="54"/>
  <c r="DD156" i="54" s="1"/>
  <c r="DT80" i="54"/>
  <c r="DS107" i="54"/>
  <c r="DD146" i="54"/>
  <c r="DD77" i="54"/>
  <c r="DH81" i="54"/>
  <c r="DJ154" i="54" s="1"/>
  <c r="DG108" i="54"/>
  <c r="DH112" i="54" s="1"/>
  <c r="CV82" i="54"/>
  <c r="CX155" i="54" s="1"/>
  <c r="CU109" i="54"/>
  <c r="CV113" i="54" s="1"/>
  <c r="DM110" i="54"/>
  <c r="DN114" i="54" s="1"/>
  <c r="DN83" i="54"/>
  <c r="DP156" i="54" s="1"/>
  <c r="DM107" i="54"/>
  <c r="DN80" i="54"/>
  <c r="FO108" i="54"/>
  <c r="FP112" i="54" s="1"/>
  <c r="FP81" i="54"/>
  <c r="FR154" i="54" s="1"/>
  <c r="P92" i="54"/>
  <c r="BT77" i="54"/>
  <c r="BT146" i="54"/>
  <c r="EG158" i="54"/>
  <c r="EF88" i="54"/>
  <c r="FQ163" i="54"/>
  <c r="FQ165" i="54"/>
  <c r="FP90" i="54"/>
  <c r="FQ162" i="54"/>
  <c r="FP97" i="54"/>
  <c r="FP92" i="54"/>
  <c r="FP99" i="54"/>
  <c r="FQ161" i="54"/>
  <c r="FP98" i="54"/>
  <c r="FQ166" i="54"/>
  <c r="FQ167" i="54"/>
  <c r="FP91" i="54"/>
  <c r="CE165" i="54"/>
  <c r="CD99" i="54"/>
  <c r="CD90" i="54"/>
  <c r="CE166" i="54"/>
  <c r="CD91" i="54"/>
  <c r="CE167" i="54"/>
  <c r="CD92" i="54"/>
  <c r="CE162" i="54"/>
  <c r="CE161" i="54"/>
  <c r="CD98" i="54"/>
  <c r="CE163" i="54"/>
  <c r="CD97" i="54"/>
  <c r="CO109" i="54"/>
  <c r="CP113" i="54" s="1"/>
  <c r="CP82" i="54"/>
  <c r="CR155" i="54" s="1"/>
  <c r="CO110" i="54"/>
  <c r="CP114" i="54" s="1"/>
  <c r="CP83" i="54"/>
  <c r="CR156" i="54" s="1"/>
  <c r="DV77" i="54"/>
  <c r="DV147" i="54"/>
  <c r="FF77" i="54"/>
  <c r="FF146" i="54"/>
  <c r="BW107" i="54"/>
  <c r="BX80" i="54"/>
  <c r="DY109" i="54"/>
  <c r="DZ113" i="54" s="1"/>
  <c r="DZ82" i="54"/>
  <c r="EB155" i="54" s="1"/>
  <c r="DY108" i="54"/>
  <c r="DZ112" i="54" s="1"/>
  <c r="DZ81" i="54"/>
  <c r="EB154" i="54" s="1"/>
  <c r="EG162" i="54"/>
  <c r="EG166" i="54"/>
  <c r="EF99" i="54"/>
  <c r="EG167" i="54"/>
  <c r="EG161" i="54"/>
  <c r="EF97" i="54"/>
  <c r="EF92" i="54"/>
  <c r="EG165" i="54"/>
  <c r="EF98" i="54"/>
  <c r="EF90" i="54"/>
  <c r="EG70" i="54"/>
  <c r="EG163" i="54"/>
  <c r="EF91" i="54"/>
  <c r="ET146" i="54"/>
  <c r="ET77" i="54"/>
  <c r="FC110" i="54"/>
  <c r="FD114" i="54" s="1"/>
  <c r="FD83" i="54"/>
  <c r="FF156" i="54" s="1"/>
  <c r="FD81" i="54"/>
  <c r="FF154" i="54" s="1"/>
  <c r="FC108" i="54"/>
  <c r="FD112" i="54" s="1"/>
  <c r="EQ110" i="54"/>
  <c r="ER114" i="54" s="1"/>
  <c r="ER83" i="54"/>
  <c r="ET156" i="54" s="1"/>
  <c r="ER81" i="54"/>
  <c r="ET154" i="54" s="1"/>
  <c r="EQ108" i="54"/>
  <c r="ER112" i="54" s="1"/>
  <c r="BQ107" i="54"/>
  <c r="BR80" i="54"/>
  <c r="FK166" i="54"/>
  <c r="FK165" i="54"/>
  <c r="FJ92" i="54"/>
  <c r="FK163" i="54"/>
  <c r="FJ99" i="54"/>
  <c r="FJ91" i="54"/>
  <c r="FK161" i="54"/>
  <c r="FJ98" i="54"/>
  <c r="FK162" i="54"/>
  <c r="FK167" i="54"/>
  <c r="FJ97" i="54"/>
  <c r="FJ90" i="54"/>
  <c r="DC163" i="54"/>
  <c r="DC167" i="54"/>
  <c r="DB92" i="54"/>
  <c r="DC162" i="54"/>
  <c r="DB99" i="54"/>
  <c r="DB91" i="54"/>
  <c r="DC161" i="54"/>
  <c r="DB90" i="54"/>
  <c r="DC166" i="54"/>
  <c r="DB97" i="54"/>
  <c r="DB98" i="54"/>
  <c r="DC165" i="54"/>
  <c r="DS109" i="54"/>
  <c r="DT113" i="54" s="1"/>
  <c r="DT82" i="54"/>
  <c r="DV155" i="54" s="1"/>
  <c r="FU109" i="54"/>
  <c r="FV113" i="54" s="1"/>
  <c r="FV82" i="54"/>
  <c r="FX155" i="54" s="1"/>
  <c r="CJ82" i="54"/>
  <c r="CL155" i="54" s="1"/>
  <c r="CI109" i="54"/>
  <c r="CJ113" i="54" s="1"/>
  <c r="EY162" i="54"/>
  <c r="EX98" i="54"/>
  <c r="EX90" i="54"/>
  <c r="EY166" i="54"/>
  <c r="EY161" i="54"/>
  <c r="EX97" i="54"/>
  <c r="EY165" i="54"/>
  <c r="EY167" i="54"/>
  <c r="EX92" i="54"/>
  <c r="EX99" i="54"/>
  <c r="EX91" i="54"/>
  <c r="EY163" i="54"/>
  <c r="EK107" i="54"/>
  <c r="EL80" i="54"/>
  <c r="DH70" i="54"/>
  <c r="CU107" i="54"/>
  <c r="CV80" i="54"/>
  <c r="EQ109" i="54"/>
  <c r="ER113" i="54" s="1"/>
  <c r="ER82" i="54"/>
  <c r="ET155" i="54" s="1"/>
  <c r="DJ146" i="54"/>
  <c r="DJ77" i="54"/>
  <c r="EN77" i="54"/>
  <c r="EN146" i="54"/>
  <c r="DH82" i="54"/>
  <c r="DJ155" i="54" s="1"/>
  <c r="DG109" i="54"/>
  <c r="DH113" i="54" s="1"/>
  <c r="CC109" i="54"/>
  <c r="CD113" i="54" s="1"/>
  <c r="CD82" i="54"/>
  <c r="CF155" i="54" s="1"/>
  <c r="FJ83" i="54"/>
  <c r="FL156" i="54" s="1"/>
  <c r="FI110" i="54"/>
  <c r="FJ114" i="54" s="1"/>
  <c r="FD82" i="54"/>
  <c r="FF155" i="54" s="1"/>
  <c r="FC109" i="54"/>
  <c r="FD113" i="54" s="1"/>
  <c r="FU110" i="54"/>
  <c r="FV114" i="54" s="1"/>
  <c r="FV83" i="54"/>
  <c r="FX156" i="54" s="1"/>
  <c r="EW108" i="54"/>
  <c r="EX112" i="54" s="1"/>
  <c r="EX81" i="54"/>
  <c r="EZ154" i="54" s="1"/>
  <c r="FP70" i="54"/>
  <c r="FQ70" i="54" s="1"/>
  <c r="Q161" i="54"/>
  <c r="EL81" i="54"/>
  <c r="EN154" i="54" s="1"/>
  <c r="EK108" i="54"/>
  <c r="EL112" i="54" s="1"/>
  <c r="EE110" i="54"/>
  <c r="EF114" i="54" s="1"/>
  <c r="EF83" i="54"/>
  <c r="EH156" i="54" s="1"/>
  <c r="FP80" i="54"/>
  <c r="FO107" i="54"/>
  <c r="CL146" i="54"/>
  <c r="CL77" i="54"/>
  <c r="CQ161" i="54"/>
  <c r="CQ163" i="54"/>
  <c r="CP98" i="54"/>
  <c r="CP90" i="54"/>
  <c r="CQ162" i="54"/>
  <c r="CP97" i="54"/>
  <c r="CQ166" i="54"/>
  <c r="CQ165" i="54"/>
  <c r="CP92" i="54"/>
  <c r="CP99" i="54"/>
  <c r="CQ167" i="54"/>
  <c r="CP91" i="54"/>
  <c r="CP70" i="54"/>
  <c r="BW109" i="54"/>
  <c r="BX113" i="54" s="1"/>
  <c r="BX82" i="54"/>
  <c r="BZ155" i="54" s="1"/>
  <c r="BX70" i="54"/>
  <c r="BY70" i="54" s="1"/>
  <c r="EF82" i="54"/>
  <c r="EH155" i="54" s="1"/>
  <c r="EE109" i="54"/>
  <c r="EF113" i="54" s="1"/>
  <c r="EZ146" i="54"/>
  <c r="EZ77" i="54"/>
  <c r="BS166" i="54"/>
  <c r="BS165" i="54"/>
  <c r="BR92" i="54"/>
  <c r="BS163" i="54"/>
  <c r="BR99" i="54"/>
  <c r="BR91" i="54"/>
  <c r="BS162" i="54"/>
  <c r="BR98" i="54"/>
  <c r="BR90" i="54"/>
  <c r="BR97" i="54"/>
  <c r="BS161" i="54"/>
  <c r="BS167" i="54"/>
  <c r="CR77" i="54"/>
  <c r="CR146" i="54"/>
  <c r="FJ80" i="54"/>
  <c r="FI107" i="54"/>
  <c r="EB77" i="54"/>
  <c r="EB146" i="54"/>
  <c r="DB82" i="54"/>
  <c r="DD155" i="54" s="1"/>
  <c r="DA109" i="54"/>
  <c r="DB113" i="54" s="1"/>
  <c r="DU166" i="54"/>
  <c r="DU167" i="54"/>
  <c r="DT92" i="54"/>
  <c r="DT91" i="54"/>
  <c r="DU163" i="54"/>
  <c r="DU165" i="54"/>
  <c r="DT90" i="54"/>
  <c r="DU162" i="54"/>
  <c r="DT99" i="54"/>
  <c r="DU161" i="54"/>
  <c r="DT98" i="54"/>
  <c r="DT97" i="54"/>
  <c r="CI107" i="54"/>
  <c r="CJ80" i="54"/>
  <c r="CL153" i="54" s="1"/>
  <c r="EX80" i="54"/>
  <c r="EW107" i="54"/>
  <c r="EM162" i="54"/>
  <c r="EL98" i="54"/>
  <c r="EL90" i="54"/>
  <c r="EM167" i="54"/>
  <c r="EM161" i="54"/>
  <c r="EL97" i="54"/>
  <c r="EM70" i="54"/>
  <c r="EM163" i="54"/>
  <c r="EL91" i="54"/>
  <c r="EM165" i="54"/>
  <c r="EM166" i="54"/>
  <c r="EL92" i="54"/>
  <c r="EL99" i="54"/>
  <c r="DG110" i="54"/>
  <c r="DH114" i="54" s="1"/>
  <c r="DH83" i="54"/>
  <c r="DJ156" i="54" s="1"/>
  <c r="CW161" i="54"/>
  <c r="CV97" i="54"/>
  <c r="CV91" i="54"/>
  <c r="CW166" i="54"/>
  <c r="CW165" i="54"/>
  <c r="CV92" i="54"/>
  <c r="CV99" i="54"/>
  <c r="CW163" i="54"/>
  <c r="CW167" i="54"/>
  <c r="CV90" i="54"/>
  <c r="CW162" i="54"/>
  <c r="CV98" i="54"/>
  <c r="FL77" i="54"/>
  <c r="FL146" i="54"/>
  <c r="CU108" i="54"/>
  <c r="CV112" i="54" s="1"/>
  <c r="CV81" i="54"/>
  <c r="CX154" i="54" s="1"/>
  <c r="CC110" i="54"/>
  <c r="CD114" i="54" s="1"/>
  <c r="CD83" i="54"/>
  <c r="CF156" i="54" s="1"/>
  <c r="DG107" i="54"/>
  <c r="DH115" i="54" s="1"/>
  <c r="DH80" i="54"/>
  <c r="FI108" i="54"/>
  <c r="FJ112" i="54" s="1"/>
  <c r="FJ81" i="54"/>
  <c r="FL154" i="54" s="1"/>
  <c r="FD80" i="54"/>
  <c r="FC107" i="54"/>
  <c r="FU108" i="54"/>
  <c r="FV112" i="54" s="1"/>
  <c r="FV81" i="54"/>
  <c r="FX154" i="54" s="1"/>
  <c r="DM109" i="54"/>
  <c r="DN113" i="54" s="1"/>
  <c r="DN82" i="54"/>
  <c r="DP155" i="54" s="1"/>
  <c r="EX70" i="54"/>
  <c r="EY70" i="54" s="1"/>
  <c r="EL88" i="54"/>
  <c r="EM158" i="54"/>
  <c r="EE108" i="54"/>
  <c r="EF112" i="54" s="1"/>
  <c r="EF81" i="54"/>
  <c r="EH154" i="54" s="1"/>
  <c r="CX77" i="54"/>
  <c r="CX146" i="54"/>
  <c r="CP81" i="54"/>
  <c r="CR154" i="54" s="1"/>
  <c r="CO108" i="54"/>
  <c r="CP112" i="54" s="1"/>
  <c r="DT81" i="54"/>
  <c r="DV154" i="54" s="1"/>
  <c r="DS108" i="54"/>
  <c r="DT112" i="54" s="1"/>
  <c r="BZ77" i="54"/>
  <c r="BZ147" i="54"/>
  <c r="DY110" i="54"/>
  <c r="DZ114" i="54" s="1"/>
  <c r="DZ83" i="54"/>
  <c r="EB156" i="54" s="1"/>
  <c r="EA161" i="54"/>
  <c r="EA162" i="54"/>
  <c r="EA167" i="54"/>
  <c r="DZ90" i="54"/>
  <c r="DZ98" i="54"/>
  <c r="DZ91" i="54"/>
  <c r="DZ97" i="54"/>
  <c r="EA163" i="54"/>
  <c r="DZ92" i="54"/>
  <c r="EA165" i="54"/>
  <c r="DZ99" i="54"/>
  <c r="EA166" i="54"/>
  <c r="BR82" i="54"/>
  <c r="BT155" i="54" s="1"/>
  <c r="BQ109" i="54"/>
  <c r="BR113" i="54" s="1"/>
  <c r="BQ108" i="54"/>
  <c r="BR112" i="54" s="1"/>
  <c r="BR81" i="54"/>
  <c r="BT154" i="54" s="1"/>
  <c r="FU107" i="54"/>
  <c r="FV80" i="54"/>
  <c r="DI161" i="54"/>
  <c r="DI165" i="54"/>
  <c r="DH99" i="54"/>
  <c r="DH92" i="54"/>
  <c r="DI162" i="54"/>
  <c r="DH90" i="54"/>
  <c r="DI163" i="54"/>
  <c r="DH91" i="54"/>
  <c r="DH97" i="54"/>
  <c r="DI166" i="54"/>
  <c r="DI167" i="54"/>
  <c r="DH98" i="54"/>
  <c r="ES162" i="54"/>
  <c r="ER99" i="54"/>
  <c r="ER98" i="54"/>
  <c r="ES161" i="54"/>
  <c r="ER97" i="54"/>
  <c r="ER91" i="54"/>
  <c r="ES163" i="54"/>
  <c r="ER90" i="54"/>
  <c r="ES167" i="54"/>
  <c r="ES165" i="54"/>
  <c r="ES166" i="54"/>
  <c r="ER92" i="54"/>
  <c r="CC107" i="54"/>
  <c r="CD115" i="54" s="1"/>
  <c r="CD80" i="54"/>
  <c r="FE167" i="54"/>
  <c r="FE161" i="54"/>
  <c r="FD99" i="54"/>
  <c r="FD90" i="54"/>
  <c r="FD97" i="54"/>
  <c r="FE165" i="54"/>
  <c r="FE166" i="54"/>
  <c r="FD92" i="54"/>
  <c r="FE162" i="54"/>
  <c r="FE163" i="54"/>
  <c r="FD98" i="54"/>
  <c r="FD91" i="54"/>
  <c r="Q166" i="54"/>
  <c r="EK110" i="54"/>
  <c r="EL114" i="54" s="1"/>
  <c r="EL83" i="54"/>
  <c r="EN156" i="54" s="1"/>
  <c r="FO109" i="54"/>
  <c r="FP113" i="54" s="1"/>
  <c r="FP82" i="54"/>
  <c r="FR155" i="54" s="1"/>
  <c r="FX146" i="54"/>
  <c r="FX77" i="54"/>
  <c r="CO107" i="54"/>
  <c r="CP80" i="54"/>
  <c r="BW108" i="54"/>
  <c r="BX112" i="54" s="1"/>
  <c r="BX81" i="54"/>
  <c r="BZ154" i="54" s="1"/>
  <c r="CJ81" i="54"/>
  <c r="CI108" i="54"/>
  <c r="CJ112" i="54" s="1"/>
  <c r="CI110" i="54"/>
  <c r="CJ114" i="54" s="1"/>
  <c r="CJ83" i="54"/>
  <c r="CL156" i="54" s="1"/>
  <c r="DZ70" i="54"/>
  <c r="EA70" i="54" s="1"/>
  <c r="EE107" i="54"/>
  <c r="EF80" i="54"/>
  <c r="FD70" i="54"/>
  <c r="ER70" i="54"/>
  <c r="ES70" i="54" s="1"/>
  <c r="BQ110" i="54"/>
  <c r="BR114" i="54" s="1"/>
  <c r="BR83" i="54"/>
  <c r="BT156" i="54" s="1"/>
  <c r="CF77" i="54"/>
  <c r="CF146" i="54"/>
  <c r="FJ82" i="54"/>
  <c r="FL155" i="54" s="1"/>
  <c r="FI109" i="54"/>
  <c r="FJ113" i="54" s="1"/>
  <c r="DB80" i="54"/>
  <c r="DA107" i="54"/>
  <c r="DA108" i="54"/>
  <c r="DB112" i="54" s="1"/>
  <c r="DB81" i="54"/>
  <c r="DD154" i="54" s="1"/>
  <c r="FW167" i="54"/>
  <c r="FV97" i="54"/>
  <c r="FW161" i="54"/>
  <c r="FV92" i="54"/>
  <c r="FW165" i="54"/>
  <c r="FV98" i="54"/>
  <c r="FV91" i="54"/>
  <c r="FW162" i="54"/>
  <c r="FV99" i="54"/>
  <c r="FV90" i="54"/>
  <c r="FW163" i="54"/>
  <c r="FW166" i="54"/>
  <c r="CK162" i="54"/>
  <c r="CJ98" i="54"/>
  <c r="CK161" i="54"/>
  <c r="CJ91" i="54"/>
  <c r="CJ99" i="54"/>
  <c r="CK167" i="54"/>
  <c r="CJ97" i="54"/>
  <c r="CK163" i="54"/>
  <c r="CJ90" i="54"/>
  <c r="CK165" i="54"/>
  <c r="CK166" i="54"/>
  <c r="CJ92" i="54"/>
  <c r="EX82" i="54"/>
  <c r="EZ155" i="54" s="1"/>
  <c r="EW109" i="54"/>
  <c r="EX113" i="54" s="1"/>
  <c r="EK109" i="54"/>
  <c r="EL113" i="54" s="1"/>
  <c r="EL82" i="54"/>
  <c r="EN155" i="54" s="1"/>
  <c r="EQ107" i="54"/>
  <c r="ER80" i="54"/>
  <c r="EH146" i="54"/>
  <c r="EH77" i="54"/>
  <c r="CV83" i="54"/>
  <c r="CX156" i="54" s="1"/>
  <c r="CU110" i="54"/>
  <c r="CV114" i="54" s="1"/>
  <c r="CC108" i="54"/>
  <c r="CD112" i="54" s="1"/>
  <c r="CD81" i="54"/>
  <c r="CF154" i="54" s="1"/>
  <c r="DM108" i="54"/>
  <c r="DN112" i="54" s="1"/>
  <c r="DN81" i="54"/>
  <c r="DP154" i="54" s="1"/>
  <c r="FJ70" i="54"/>
  <c r="FK70" i="54" s="1"/>
  <c r="DO161" i="54"/>
  <c r="DN98" i="54"/>
  <c r="DN90" i="54"/>
  <c r="DO167" i="54"/>
  <c r="DO165" i="54"/>
  <c r="DN97" i="54"/>
  <c r="DO163" i="54"/>
  <c r="DO166" i="54"/>
  <c r="DN92" i="54"/>
  <c r="DO162" i="54"/>
  <c r="DN91" i="54"/>
  <c r="DN99" i="54"/>
  <c r="EW110" i="54"/>
  <c r="EX114" i="54" s="1"/>
  <c r="EX83" i="54"/>
  <c r="EZ156" i="54" s="1"/>
  <c r="FO110" i="54"/>
  <c r="FP114" i="54" s="1"/>
  <c r="FP83" i="54"/>
  <c r="FR156" i="54" s="1"/>
  <c r="DV77" i="55"/>
  <c r="DV147" i="55"/>
  <c r="DY108" i="55"/>
  <c r="DZ112" i="55" s="1"/>
  <c r="DZ81" i="55"/>
  <c r="EB154" i="55" s="1"/>
  <c r="DH97" i="55"/>
  <c r="DH91" i="55"/>
  <c r="DH92" i="55"/>
  <c r="DH99" i="55"/>
  <c r="DI161" i="55"/>
  <c r="DI167" i="55"/>
  <c r="DI166" i="55"/>
  <c r="DH98" i="55"/>
  <c r="DI162" i="55"/>
  <c r="DH90" i="55"/>
  <c r="DI163" i="55"/>
  <c r="DI165" i="55"/>
  <c r="EL81" i="55"/>
  <c r="EN154" i="55" s="1"/>
  <c r="EK108" i="55"/>
  <c r="EL112" i="55" s="1"/>
  <c r="EL70" i="55"/>
  <c r="EM70" i="55" s="1"/>
  <c r="EW109" i="55"/>
  <c r="EX113" i="55" s="1"/>
  <c r="EX82" i="55"/>
  <c r="EZ155" i="55" s="1"/>
  <c r="DN82" i="55"/>
  <c r="DP155" i="55" s="1"/>
  <c r="DM109" i="55"/>
  <c r="DN113" i="55" s="1"/>
  <c r="BR83" i="55"/>
  <c r="BT156" i="55" s="1"/>
  <c r="BQ110" i="55"/>
  <c r="BR114" i="55" s="1"/>
  <c r="CK163" i="55"/>
  <c r="CJ98" i="55"/>
  <c r="CJ90" i="55"/>
  <c r="CJ91" i="55"/>
  <c r="CK167" i="55"/>
  <c r="CK162" i="55"/>
  <c r="CJ97" i="55"/>
  <c r="CK165" i="55"/>
  <c r="CK166" i="55"/>
  <c r="CK161" i="55"/>
  <c r="CJ92" i="55"/>
  <c r="CJ99" i="55"/>
  <c r="CJ82" i="55"/>
  <c r="CL155" i="55" s="1"/>
  <c r="CI109" i="55"/>
  <c r="CJ113" i="55" s="1"/>
  <c r="CC109" i="55"/>
  <c r="CD113" i="55" s="1"/>
  <c r="CD82" i="55"/>
  <c r="CF155" i="55" s="1"/>
  <c r="EQ110" i="55"/>
  <c r="ER114" i="55" s="1"/>
  <c r="ER83" i="55"/>
  <c r="ET156" i="55" s="1"/>
  <c r="BW108" i="55"/>
  <c r="BX112" i="55" s="1"/>
  <c r="BX81" i="55"/>
  <c r="BZ154" i="55" s="1"/>
  <c r="BX70" i="55"/>
  <c r="BY70" i="55" s="1"/>
  <c r="CO107" i="55"/>
  <c r="CP80" i="55"/>
  <c r="EE107" i="55"/>
  <c r="EF80" i="55"/>
  <c r="DC165" i="55"/>
  <c r="DB99" i="55"/>
  <c r="DB91" i="55"/>
  <c r="DC163" i="55"/>
  <c r="DB98" i="55"/>
  <c r="DB90" i="55"/>
  <c r="DC167" i="55"/>
  <c r="DC162" i="55"/>
  <c r="DB97" i="55"/>
  <c r="DB92" i="55"/>
  <c r="DC166" i="55"/>
  <c r="DC161" i="55"/>
  <c r="DY107" i="55"/>
  <c r="DZ80" i="55"/>
  <c r="BS167" i="55"/>
  <c r="BS162" i="55"/>
  <c r="BR97" i="55"/>
  <c r="BS166" i="55"/>
  <c r="BS161" i="55"/>
  <c r="BR92" i="55"/>
  <c r="BS165" i="55"/>
  <c r="BR99" i="55"/>
  <c r="BR91" i="55"/>
  <c r="BS163" i="55"/>
  <c r="BR98" i="55"/>
  <c r="BR90" i="55"/>
  <c r="DH70" i="55"/>
  <c r="CU107" i="55"/>
  <c r="CV80" i="55"/>
  <c r="DA108" i="55"/>
  <c r="DB112" i="55" s="1"/>
  <c r="DB81" i="55"/>
  <c r="DU165" i="55"/>
  <c r="DT99" i="55"/>
  <c r="DT91" i="55"/>
  <c r="DU163" i="55"/>
  <c r="DT98" i="55"/>
  <c r="DT90" i="55"/>
  <c r="DU167" i="55"/>
  <c r="DU162" i="55"/>
  <c r="DT97" i="55"/>
  <c r="DU161" i="55"/>
  <c r="DT92" i="55"/>
  <c r="DU166" i="55"/>
  <c r="EB77" i="55"/>
  <c r="EB146" i="55"/>
  <c r="DS108" i="55"/>
  <c r="DT112" i="55" s="1"/>
  <c r="DT81" i="55"/>
  <c r="DV154" i="55" s="1"/>
  <c r="DM107" i="55"/>
  <c r="DN80" i="55"/>
  <c r="ER81" i="55"/>
  <c r="ET154" i="55" s="1"/>
  <c r="EQ108" i="55"/>
  <c r="ER112" i="55" s="1"/>
  <c r="EZ77" i="55"/>
  <c r="EZ147" i="55"/>
  <c r="CI108" i="55"/>
  <c r="CJ112" i="55" s="1"/>
  <c r="CJ81" i="55"/>
  <c r="CL154" i="55" s="1"/>
  <c r="DY109" i="55"/>
  <c r="DZ113" i="55" s="1"/>
  <c r="DZ82" i="55"/>
  <c r="EB155" i="55" s="1"/>
  <c r="CW167" i="55"/>
  <c r="CW162" i="55"/>
  <c r="CV97" i="55"/>
  <c r="CW163" i="55"/>
  <c r="CV90" i="55"/>
  <c r="CW166" i="55"/>
  <c r="CW161" i="55"/>
  <c r="CV92" i="55"/>
  <c r="CW165" i="55"/>
  <c r="CV99" i="55"/>
  <c r="CV91" i="55"/>
  <c r="CV98" i="55"/>
  <c r="CV83" i="55"/>
  <c r="CX156" i="55" s="1"/>
  <c r="CU110" i="55"/>
  <c r="CV114" i="55" s="1"/>
  <c r="V70" i="55"/>
  <c r="W70" i="55" s="1"/>
  <c r="AN70" i="55"/>
  <c r="AO158" i="55" s="1"/>
  <c r="DY110" i="55"/>
  <c r="DZ114" i="55" s="1"/>
  <c r="DZ83" i="55"/>
  <c r="EB156" i="55" s="1"/>
  <c r="EL82" i="55"/>
  <c r="EN155" i="55" s="1"/>
  <c r="EK109" i="55"/>
  <c r="EL113" i="55" s="1"/>
  <c r="DG107" i="55"/>
  <c r="DH80" i="55"/>
  <c r="EE110" i="55"/>
  <c r="EF114" i="55" s="1"/>
  <c r="EF83" i="55"/>
  <c r="EH156" i="55" s="1"/>
  <c r="EK110" i="55"/>
  <c r="EL114" i="55" s="1"/>
  <c r="EL83" i="55"/>
  <c r="EN156" i="55" s="1"/>
  <c r="EW107" i="55"/>
  <c r="EX80" i="55"/>
  <c r="ET77" i="55"/>
  <c r="ET146" i="55"/>
  <c r="BW107" i="55"/>
  <c r="BX80" i="55"/>
  <c r="CI107" i="55"/>
  <c r="CJ115" i="55" s="1"/>
  <c r="CJ80" i="55"/>
  <c r="CE163" i="55"/>
  <c r="CD98" i="55"/>
  <c r="CD90" i="55"/>
  <c r="CE167" i="55"/>
  <c r="CE162" i="55"/>
  <c r="CD97" i="55"/>
  <c r="CE166" i="55"/>
  <c r="CE161" i="55"/>
  <c r="CD92" i="55"/>
  <c r="CE165" i="55"/>
  <c r="CD99" i="55"/>
  <c r="CD91" i="55"/>
  <c r="EX81" i="55"/>
  <c r="EZ154" i="55" s="1"/>
  <c r="EW108" i="55"/>
  <c r="EX112" i="55" s="1"/>
  <c r="DJ77" i="55"/>
  <c r="DJ146" i="55"/>
  <c r="BZ77" i="55"/>
  <c r="BZ147" i="55"/>
  <c r="CC108" i="55"/>
  <c r="CD112" i="55" s="1"/>
  <c r="CD81" i="55"/>
  <c r="CF154" i="55" s="1"/>
  <c r="CP82" i="55"/>
  <c r="CR155" i="55" s="1"/>
  <c r="CO109" i="55"/>
  <c r="CP113" i="55" s="1"/>
  <c r="EF82" i="55"/>
  <c r="EH155" i="55" s="1"/>
  <c r="EE109" i="55"/>
  <c r="EF113" i="55" s="1"/>
  <c r="CI110" i="55"/>
  <c r="CJ114" i="55" s="1"/>
  <c r="CJ83" i="55"/>
  <c r="CL156" i="55" s="1"/>
  <c r="EA163" i="55"/>
  <c r="DZ98" i="55"/>
  <c r="DZ90" i="55"/>
  <c r="DZ91" i="55"/>
  <c r="EA167" i="55"/>
  <c r="EA162" i="55"/>
  <c r="DZ97" i="55"/>
  <c r="EA166" i="55"/>
  <c r="EA161" i="55"/>
  <c r="DZ92" i="55"/>
  <c r="EA165" i="55"/>
  <c r="DZ99" i="55"/>
  <c r="BR80" i="55"/>
  <c r="BQ107" i="55"/>
  <c r="DN83" i="55"/>
  <c r="DP156" i="55" s="1"/>
  <c r="DM110" i="55"/>
  <c r="DN114" i="55" s="1"/>
  <c r="EH77" i="55"/>
  <c r="EH146" i="55"/>
  <c r="CU109" i="55"/>
  <c r="CV113" i="55" s="1"/>
  <c r="CV82" i="55"/>
  <c r="CX155" i="55" s="1"/>
  <c r="DD77" i="55"/>
  <c r="DD148" i="55"/>
  <c r="ES167" i="55"/>
  <c r="ES162" i="55"/>
  <c r="ER97" i="55"/>
  <c r="ES166" i="55"/>
  <c r="ES161" i="55"/>
  <c r="ER92" i="55"/>
  <c r="ES165" i="55"/>
  <c r="ER99" i="55"/>
  <c r="ER91" i="55"/>
  <c r="ER98" i="55"/>
  <c r="ER90" i="55"/>
  <c r="ES163" i="55"/>
  <c r="CV70" i="55"/>
  <c r="EM167" i="55"/>
  <c r="EM162" i="55"/>
  <c r="EL97" i="55"/>
  <c r="EM165" i="55"/>
  <c r="EL99" i="55"/>
  <c r="EL91" i="55"/>
  <c r="EM163" i="55"/>
  <c r="EL90" i="55"/>
  <c r="EM166" i="55"/>
  <c r="EM161" i="55"/>
  <c r="EL98" i="55"/>
  <c r="EL92" i="55"/>
  <c r="EN77" i="55"/>
  <c r="EN148" i="55"/>
  <c r="BY165" i="55"/>
  <c r="BX99" i="55"/>
  <c r="BX91" i="55"/>
  <c r="BY163" i="55"/>
  <c r="BX98" i="55"/>
  <c r="BX90" i="55"/>
  <c r="BY167" i="55"/>
  <c r="BY162" i="55"/>
  <c r="BX97" i="55"/>
  <c r="BY166" i="55"/>
  <c r="BY161" i="55"/>
  <c r="BX92" i="55"/>
  <c r="CQ166" i="55"/>
  <c r="CQ161" i="55"/>
  <c r="CP92" i="55"/>
  <c r="CQ163" i="55"/>
  <c r="CP98" i="55"/>
  <c r="CP90" i="55"/>
  <c r="CQ167" i="55"/>
  <c r="CP97" i="55"/>
  <c r="CQ165" i="55"/>
  <c r="CP91" i="55"/>
  <c r="CQ162" i="55"/>
  <c r="CP99" i="55"/>
  <c r="CO110" i="55"/>
  <c r="CP114" i="55" s="1"/>
  <c r="CP83" i="55"/>
  <c r="CR156" i="55" s="1"/>
  <c r="DA107" i="55"/>
  <c r="DB80" i="55"/>
  <c r="DD153" i="55" s="1"/>
  <c r="CR77" i="55"/>
  <c r="CR146" i="55"/>
  <c r="DP77" i="55"/>
  <c r="DP146" i="55"/>
  <c r="DG110" i="55"/>
  <c r="DH114" i="55" s="1"/>
  <c r="DH83" i="55"/>
  <c r="DJ156" i="55" s="1"/>
  <c r="DA110" i="55"/>
  <c r="DB114" i="55" s="1"/>
  <c r="DB83" i="55"/>
  <c r="DD156" i="55" s="1"/>
  <c r="DS109" i="55"/>
  <c r="DT113" i="55" s="1"/>
  <c r="DT82" i="55"/>
  <c r="DV155" i="55" s="1"/>
  <c r="EQ107" i="55"/>
  <c r="ER80" i="55"/>
  <c r="J70" i="55"/>
  <c r="J88" i="55" s="1"/>
  <c r="D70" i="55"/>
  <c r="E158" i="55" s="1"/>
  <c r="AH70" i="55"/>
  <c r="AH88" i="55" s="1"/>
  <c r="DT83" i="55"/>
  <c r="DV156" i="55" s="1"/>
  <c r="DS110" i="55"/>
  <c r="DT114" i="55" s="1"/>
  <c r="EK107" i="55"/>
  <c r="EL80" i="55"/>
  <c r="DH82" i="55"/>
  <c r="DJ155" i="55" s="1"/>
  <c r="DG109" i="55"/>
  <c r="DH113" i="55" s="1"/>
  <c r="EE108" i="55"/>
  <c r="EF112" i="55" s="1"/>
  <c r="EF81" i="55"/>
  <c r="EH154" i="55" s="1"/>
  <c r="EF88" i="55"/>
  <c r="EG158" i="55"/>
  <c r="EY165" i="55"/>
  <c r="EX99" i="55"/>
  <c r="EX91" i="55"/>
  <c r="EY167" i="55"/>
  <c r="EY162" i="55"/>
  <c r="EX97" i="55"/>
  <c r="EY163" i="55"/>
  <c r="EX90" i="55"/>
  <c r="EX92" i="55"/>
  <c r="EY161" i="55"/>
  <c r="EX98" i="55"/>
  <c r="EY166" i="55"/>
  <c r="DO163" i="55"/>
  <c r="DN98" i="55"/>
  <c r="DN90" i="55"/>
  <c r="DO166" i="55"/>
  <c r="DO161" i="55"/>
  <c r="DN92" i="55"/>
  <c r="DO165" i="55"/>
  <c r="DN91" i="55"/>
  <c r="DO162" i="55"/>
  <c r="DN99" i="55"/>
  <c r="DO167" i="55"/>
  <c r="DN97" i="55"/>
  <c r="BR81" i="55"/>
  <c r="BT154" i="55" s="1"/>
  <c r="BQ108" i="55"/>
  <c r="BR112" i="55" s="1"/>
  <c r="BW109" i="55"/>
  <c r="BX113" i="55" s="1"/>
  <c r="BX82" i="55"/>
  <c r="BZ155" i="55" s="1"/>
  <c r="BT77" i="55"/>
  <c r="BT146" i="55"/>
  <c r="CF77" i="55"/>
  <c r="CF146" i="55"/>
  <c r="CL77" i="55"/>
  <c r="CL146" i="55"/>
  <c r="CC107" i="55"/>
  <c r="CD80" i="55"/>
  <c r="CF153" i="55" s="1"/>
  <c r="EX83" i="55"/>
  <c r="EZ156" i="55" s="1"/>
  <c r="EW110" i="55"/>
  <c r="EX114" i="55" s="1"/>
  <c r="EX70" i="55"/>
  <c r="BW110" i="55"/>
  <c r="BX114" i="55" s="1"/>
  <c r="BX83" i="55"/>
  <c r="BZ156" i="55" s="1"/>
  <c r="CC110" i="55"/>
  <c r="CD114" i="55" s="1"/>
  <c r="CD83" i="55"/>
  <c r="CD70" i="55"/>
  <c r="CE70" i="55" s="1"/>
  <c r="EG165" i="55"/>
  <c r="EF99" i="55"/>
  <c r="EF91" i="55"/>
  <c r="EG163" i="55"/>
  <c r="EF98" i="55"/>
  <c r="EF90" i="55"/>
  <c r="EG166" i="55"/>
  <c r="EF92" i="55"/>
  <c r="EG167" i="55"/>
  <c r="EG162" i="55"/>
  <c r="EF97" i="55"/>
  <c r="EG70" i="55"/>
  <c r="EG161" i="55"/>
  <c r="CP81" i="55"/>
  <c r="CR154" i="55" s="1"/>
  <c r="CO108" i="55"/>
  <c r="CP112" i="55" s="1"/>
  <c r="CP70" i="55"/>
  <c r="CQ70" i="55" s="1"/>
  <c r="DB82" i="55"/>
  <c r="DD155" i="55" s="1"/>
  <c r="DA109" i="55"/>
  <c r="DB113" i="55" s="1"/>
  <c r="CX77" i="55"/>
  <c r="CX146" i="55"/>
  <c r="BR82" i="55"/>
  <c r="BT155" i="55" s="1"/>
  <c r="BQ109" i="55"/>
  <c r="BR113" i="55" s="1"/>
  <c r="DN81" i="55"/>
  <c r="DP154" i="55" s="1"/>
  <c r="DM108" i="55"/>
  <c r="DN112" i="55" s="1"/>
  <c r="DG108" i="55"/>
  <c r="DH112" i="55" s="1"/>
  <c r="DH81" i="55"/>
  <c r="DJ154" i="55" s="1"/>
  <c r="DT80" i="55"/>
  <c r="DS107" i="55"/>
  <c r="ER82" i="55"/>
  <c r="ET155" i="55" s="1"/>
  <c r="EQ109" i="55"/>
  <c r="ER113" i="55" s="1"/>
  <c r="CU108" i="55"/>
  <c r="CV112" i="55" s="1"/>
  <c r="CV81" i="55"/>
  <c r="CX154" i="55" s="1"/>
  <c r="BQ107" i="56"/>
  <c r="BR80" i="56"/>
  <c r="CI107" i="56"/>
  <c r="CJ80" i="56"/>
  <c r="BW109" i="56"/>
  <c r="BX113" i="56" s="1"/>
  <c r="BX82" i="56"/>
  <c r="BZ155" i="56" s="1"/>
  <c r="BR81" i="56"/>
  <c r="BT154" i="56" s="1"/>
  <c r="BQ108" i="56"/>
  <c r="BR112" i="56" s="1"/>
  <c r="DS107" i="56"/>
  <c r="DT80" i="56"/>
  <c r="DN82" i="56"/>
  <c r="DP155" i="56" s="1"/>
  <c r="DM109" i="56"/>
  <c r="DN113" i="56" s="1"/>
  <c r="CC107" i="56"/>
  <c r="CD80" i="56"/>
  <c r="CU109" i="56"/>
  <c r="CV113" i="56" s="1"/>
  <c r="CV82" i="56"/>
  <c r="CX155" i="56" s="1"/>
  <c r="BG165" i="56"/>
  <c r="BR82" i="56"/>
  <c r="BT155" i="56" s="1"/>
  <c r="BQ109" i="56"/>
  <c r="BR113" i="56" s="1"/>
  <c r="CL77" i="56"/>
  <c r="CL146" i="56"/>
  <c r="DD77" i="56"/>
  <c r="DD147" i="56"/>
  <c r="CV83" i="56"/>
  <c r="CX156" i="56" s="1"/>
  <c r="CU110" i="56"/>
  <c r="CV114" i="56" s="1"/>
  <c r="CI109" i="56"/>
  <c r="CJ113" i="56" s="1"/>
  <c r="CJ82" i="56"/>
  <c r="CL155" i="56" s="1"/>
  <c r="CO109" i="56"/>
  <c r="CP113" i="56" s="1"/>
  <c r="CP82" i="56"/>
  <c r="CR155" i="56" s="1"/>
  <c r="BW107" i="56"/>
  <c r="BX80" i="56"/>
  <c r="BR83" i="56"/>
  <c r="BT156" i="56" s="1"/>
  <c r="BQ110" i="56"/>
  <c r="BR114" i="56" s="1"/>
  <c r="DG109" i="56"/>
  <c r="DH113" i="56" s="1"/>
  <c r="DH82" i="56"/>
  <c r="DJ155" i="56" s="1"/>
  <c r="DT82" i="56"/>
  <c r="DV155" i="56" s="1"/>
  <c r="DS109" i="56"/>
  <c r="DT113" i="56" s="1"/>
  <c r="CD83" i="56"/>
  <c r="CF156" i="56" s="1"/>
  <c r="CC110" i="56"/>
  <c r="CD114" i="56" s="1"/>
  <c r="DB80" i="56"/>
  <c r="DA107" i="56"/>
  <c r="CX77" i="56"/>
  <c r="CX146" i="56"/>
  <c r="DN83" i="56"/>
  <c r="DP156" i="56" s="1"/>
  <c r="DM110" i="56"/>
  <c r="DN114" i="56" s="1"/>
  <c r="DO165" i="56"/>
  <c r="DN99" i="56"/>
  <c r="DN91" i="56"/>
  <c r="DO166" i="56"/>
  <c r="DN92" i="56"/>
  <c r="DO163" i="56"/>
  <c r="DN98" i="56"/>
  <c r="DN90" i="56"/>
  <c r="DO167" i="56"/>
  <c r="DO162" i="56"/>
  <c r="DN97" i="56"/>
  <c r="DO161" i="56"/>
  <c r="CC109" i="56"/>
  <c r="CD113" i="56" s="1"/>
  <c r="CD82" i="56"/>
  <c r="CF155" i="56" s="1"/>
  <c r="CP81" i="56"/>
  <c r="CR154" i="56" s="1"/>
  <c r="CO108" i="56"/>
  <c r="CP112" i="56" s="1"/>
  <c r="CW163" i="56"/>
  <c r="CV97" i="56"/>
  <c r="CW167" i="56"/>
  <c r="CW162" i="56"/>
  <c r="CV92" i="56"/>
  <c r="CV98" i="56"/>
  <c r="CW166" i="56"/>
  <c r="CW161" i="56"/>
  <c r="CV90" i="56"/>
  <c r="CW165" i="56"/>
  <c r="CV99" i="56"/>
  <c r="CV91" i="56"/>
  <c r="I109" i="56"/>
  <c r="J113" i="56" s="1"/>
  <c r="K106" i="56" s="1"/>
  <c r="DH81" i="56"/>
  <c r="DJ154" i="56" s="1"/>
  <c r="DG108" i="56"/>
  <c r="DH112" i="56" s="1"/>
  <c r="BS166" i="56"/>
  <c r="BS161" i="56"/>
  <c r="BR92" i="56"/>
  <c r="BS162" i="56"/>
  <c r="BR97" i="56"/>
  <c r="BS165" i="56"/>
  <c r="BR99" i="56"/>
  <c r="BR91" i="56"/>
  <c r="BS163" i="56"/>
  <c r="BR98" i="56"/>
  <c r="BR90" i="56"/>
  <c r="BS167" i="56"/>
  <c r="DA108" i="56"/>
  <c r="DB112" i="56" s="1"/>
  <c r="DB81" i="56"/>
  <c r="DD154" i="56" s="1"/>
  <c r="CR77" i="56"/>
  <c r="CR146" i="56"/>
  <c r="DV77" i="56"/>
  <c r="DV146" i="56"/>
  <c r="CK165" i="56"/>
  <c r="CJ98" i="56"/>
  <c r="CJ92" i="56"/>
  <c r="CK166" i="56"/>
  <c r="CK161" i="56"/>
  <c r="CK163" i="56"/>
  <c r="CJ91" i="56"/>
  <c r="CJ90" i="56"/>
  <c r="CK167" i="56"/>
  <c r="CK162" i="56"/>
  <c r="CJ97" i="56"/>
  <c r="CJ99" i="56"/>
  <c r="CO107" i="56"/>
  <c r="CP80" i="56"/>
  <c r="BT77" i="56"/>
  <c r="BT146" i="56"/>
  <c r="BY165" i="56"/>
  <c r="BX99" i="56"/>
  <c r="BX98" i="56"/>
  <c r="BY166" i="56"/>
  <c r="BY161" i="56"/>
  <c r="BX90" i="56"/>
  <c r="BY163" i="56"/>
  <c r="BX97" i="56"/>
  <c r="BX91" i="56"/>
  <c r="BY167" i="56"/>
  <c r="BY162" i="56"/>
  <c r="BX92" i="56"/>
  <c r="DS110" i="56"/>
  <c r="DT114" i="56" s="1"/>
  <c r="DT83" i="56"/>
  <c r="DV156" i="56" s="1"/>
  <c r="DI163" i="56"/>
  <c r="DH91" i="56"/>
  <c r="DH90" i="56"/>
  <c r="DI167" i="56"/>
  <c r="DI162" i="56"/>
  <c r="DH99" i="56"/>
  <c r="DI166" i="56"/>
  <c r="DI161" i="56"/>
  <c r="DH92" i="56"/>
  <c r="DI165" i="56"/>
  <c r="DH98" i="56"/>
  <c r="DH97" i="56"/>
  <c r="DU165" i="56"/>
  <c r="DT99" i="56"/>
  <c r="DT98" i="56"/>
  <c r="DU163" i="56"/>
  <c r="DT97" i="56"/>
  <c r="DT91" i="56"/>
  <c r="DU167" i="56"/>
  <c r="DU162" i="56"/>
  <c r="DT92" i="56"/>
  <c r="DU161" i="56"/>
  <c r="DU166" i="56"/>
  <c r="DT90" i="56"/>
  <c r="CF77" i="56"/>
  <c r="CF147" i="56"/>
  <c r="DB82" i="56"/>
  <c r="DD155" i="56" s="1"/>
  <c r="DA109" i="56"/>
  <c r="DB113" i="56" s="1"/>
  <c r="BX70" i="56"/>
  <c r="CE167" i="56"/>
  <c r="CE162" i="56"/>
  <c r="CD97" i="56"/>
  <c r="CE163" i="56"/>
  <c r="CD98" i="56"/>
  <c r="CE166" i="56"/>
  <c r="CE161" i="56"/>
  <c r="CD92" i="56"/>
  <c r="CE165" i="56"/>
  <c r="CD99" i="56"/>
  <c r="CD91" i="56"/>
  <c r="CD90" i="56"/>
  <c r="CP70" i="56"/>
  <c r="CQ70" i="56" s="1"/>
  <c r="CI108" i="56"/>
  <c r="CJ112" i="56" s="1"/>
  <c r="CJ81" i="56"/>
  <c r="CL154" i="56" s="1"/>
  <c r="CU108" i="56"/>
  <c r="CV112" i="56" s="1"/>
  <c r="CV81" i="56"/>
  <c r="CX154" i="56" s="1"/>
  <c r="DH80" i="56"/>
  <c r="DG107" i="56"/>
  <c r="DM108" i="56"/>
  <c r="DN112" i="56" s="1"/>
  <c r="DN81" i="56"/>
  <c r="DP154" i="56" s="1"/>
  <c r="DJ77" i="56"/>
  <c r="DJ146" i="56"/>
  <c r="BW108" i="56"/>
  <c r="BX112" i="56" s="1"/>
  <c r="BX81" i="56"/>
  <c r="BZ154" i="56" s="1"/>
  <c r="BZ77" i="56"/>
  <c r="BZ146" i="56"/>
  <c r="AN112" i="56"/>
  <c r="AO105" i="56" s="1"/>
  <c r="AP139" i="56" s="1"/>
  <c r="AB70" i="56"/>
  <c r="AC158" i="56" s="1"/>
  <c r="BF91" i="56"/>
  <c r="DG110" i="56"/>
  <c r="DH114" i="56" s="1"/>
  <c r="DH83" i="56"/>
  <c r="DJ156" i="56" s="1"/>
  <c r="DA110" i="56"/>
  <c r="DB114" i="56" s="1"/>
  <c r="DB83" i="56"/>
  <c r="DD156" i="56" s="1"/>
  <c r="CQ167" i="56"/>
  <c r="CQ162" i="56"/>
  <c r="CP97" i="56"/>
  <c r="CQ163" i="56"/>
  <c r="CP90" i="56"/>
  <c r="CQ166" i="56"/>
  <c r="CQ161" i="56"/>
  <c r="CP92" i="56"/>
  <c r="CQ165" i="56"/>
  <c r="CP99" i="56"/>
  <c r="CP91" i="56"/>
  <c r="CP98" i="56"/>
  <c r="DS108" i="56"/>
  <c r="DT112" i="56" s="1"/>
  <c r="DT81" i="56"/>
  <c r="DV154" i="56" s="1"/>
  <c r="CD81" i="56"/>
  <c r="CF154" i="56" s="1"/>
  <c r="CC108" i="56"/>
  <c r="CD112" i="56" s="1"/>
  <c r="DP77" i="56"/>
  <c r="DP146" i="56"/>
  <c r="DC165" i="56"/>
  <c r="DB99" i="56"/>
  <c r="DB91" i="56"/>
  <c r="DC166" i="56"/>
  <c r="DC161" i="56"/>
  <c r="DC163" i="56"/>
  <c r="DB98" i="56"/>
  <c r="DB90" i="56"/>
  <c r="DC167" i="56"/>
  <c r="DC162" i="56"/>
  <c r="DB97" i="56"/>
  <c r="DB92" i="56"/>
  <c r="DN80" i="56"/>
  <c r="DM107" i="56"/>
  <c r="BX83" i="56"/>
  <c r="BZ156" i="56" s="1"/>
  <c r="BW110" i="56"/>
  <c r="BX114" i="56" s="1"/>
  <c r="CP83" i="56"/>
  <c r="CR156" i="56" s="1"/>
  <c r="CO110" i="56"/>
  <c r="CP114" i="56" s="1"/>
  <c r="CI110" i="56"/>
  <c r="CJ114" i="56" s="1"/>
  <c r="CJ83" i="56"/>
  <c r="CL156" i="56" s="1"/>
  <c r="CU107" i="56"/>
  <c r="CV80" i="56"/>
  <c r="BT153" i="57"/>
  <c r="CF153" i="57"/>
  <c r="BX115" i="57"/>
  <c r="E105" i="57"/>
  <c r="F139" i="57" s="1"/>
  <c r="CJ115" i="57"/>
  <c r="BR115" i="57"/>
  <c r="CR153" i="57"/>
  <c r="F163" i="57"/>
  <c r="R153" i="57"/>
  <c r="AD153" i="57"/>
  <c r="AH115" i="57"/>
  <c r="AI106" i="57" s="1"/>
  <c r="X113" i="57"/>
  <c r="V115" i="57"/>
  <c r="W106" i="57" s="1"/>
  <c r="D84" i="57"/>
  <c r="D85" i="57" s="1"/>
  <c r="D86" i="57" s="1"/>
  <c r="F153" i="57"/>
  <c r="BN153" i="57"/>
  <c r="BH113" i="57"/>
  <c r="BF115" i="57"/>
  <c r="BG106" i="57" s="1"/>
  <c r="F162" i="57"/>
  <c r="F166" i="57"/>
  <c r="E158" i="57"/>
  <c r="D88" i="57"/>
  <c r="F113" i="57"/>
  <c r="D115" i="57"/>
  <c r="E106" i="57" s="1"/>
  <c r="E176" i="57"/>
  <c r="E174" i="57"/>
  <c r="E172" i="57"/>
  <c r="E170" i="57"/>
  <c r="F161" i="57"/>
  <c r="F167" i="57"/>
  <c r="AT115" i="57"/>
  <c r="AN115" i="57"/>
  <c r="AO106" i="57" s="1"/>
  <c r="AJ153" i="57"/>
  <c r="L113" i="57"/>
  <c r="J115" i="57"/>
  <c r="BB113" i="57"/>
  <c r="AZ115" i="57"/>
  <c r="BA106" i="57" s="1"/>
  <c r="AI167" i="56"/>
  <c r="AI166" i="56"/>
  <c r="AI165" i="56"/>
  <c r="AI163" i="56"/>
  <c r="AI162" i="56"/>
  <c r="AI161" i="56"/>
  <c r="AH99" i="56"/>
  <c r="AH98" i="56"/>
  <c r="AH97" i="56"/>
  <c r="AH92" i="56"/>
  <c r="AH91" i="56"/>
  <c r="AH90" i="56"/>
  <c r="AA107" i="56"/>
  <c r="AB80" i="56"/>
  <c r="AH70" i="56"/>
  <c r="C109" i="56"/>
  <c r="D113" i="56" s="1"/>
  <c r="D82" i="56"/>
  <c r="F155" i="56" s="1"/>
  <c r="C110" i="56"/>
  <c r="D114" i="56" s="1"/>
  <c r="D83" i="56"/>
  <c r="F156" i="56" s="1"/>
  <c r="AV153" i="56"/>
  <c r="K161" i="56"/>
  <c r="R77" i="56"/>
  <c r="AA109" i="56"/>
  <c r="AB113" i="56" s="1"/>
  <c r="AB82" i="56"/>
  <c r="AD155" i="56" s="1"/>
  <c r="AN80" i="56"/>
  <c r="AM107" i="56"/>
  <c r="L77" i="56"/>
  <c r="L146" i="56"/>
  <c r="O108" i="56"/>
  <c r="P112" i="56" s="1"/>
  <c r="P81" i="56"/>
  <c r="R154" i="56" s="1"/>
  <c r="E167" i="56"/>
  <c r="E166" i="56"/>
  <c r="E165" i="56"/>
  <c r="E163" i="56"/>
  <c r="E162" i="56"/>
  <c r="E161" i="56"/>
  <c r="D99" i="56"/>
  <c r="D97" i="56"/>
  <c r="D92" i="56"/>
  <c r="D90" i="56"/>
  <c r="D98" i="56"/>
  <c r="D91" i="56"/>
  <c r="AP77" i="56"/>
  <c r="AP146" i="56"/>
  <c r="BB77" i="56"/>
  <c r="BB146" i="56"/>
  <c r="BL82" i="56"/>
  <c r="BN155" i="56" s="1"/>
  <c r="BK109" i="56"/>
  <c r="BL113" i="56" s="1"/>
  <c r="BF92" i="56"/>
  <c r="BG161" i="56"/>
  <c r="BG166" i="56"/>
  <c r="J97" i="56"/>
  <c r="K162" i="56"/>
  <c r="K167" i="56"/>
  <c r="X77" i="56"/>
  <c r="X146" i="56"/>
  <c r="AJ77" i="56"/>
  <c r="AJ146" i="56"/>
  <c r="BK108" i="56"/>
  <c r="BL112" i="56" s="1"/>
  <c r="BL81" i="56"/>
  <c r="BN154" i="56" s="1"/>
  <c r="BE110" i="56"/>
  <c r="BF114" i="56" s="1"/>
  <c r="BF83" i="56"/>
  <c r="BH156" i="56" s="1"/>
  <c r="AH80" i="56"/>
  <c r="AG107" i="56"/>
  <c r="AC167" i="56"/>
  <c r="AC166" i="56"/>
  <c r="AC165" i="56"/>
  <c r="AC163" i="56"/>
  <c r="AC162" i="56"/>
  <c r="AC161" i="56"/>
  <c r="AB99" i="56"/>
  <c r="AB97" i="56"/>
  <c r="AB92" i="56"/>
  <c r="AB90" i="56"/>
  <c r="AB98" i="56"/>
  <c r="AB91" i="56"/>
  <c r="AM109" i="56"/>
  <c r="AN82" i="56"/>
  <c r="AP155" i="56" s="1"/>
  <c r="AG108" i="56"/>
  <c r="AH112" i="56" s="1"/>
  <c r="AH81" i="56"/>
  <c r="AJ154" i="56" s="1"/>
  <c r="U107" i="56"/>
  <c r="V80" i="56"/>
  <c r="O110" i="56"/>
  <c r="P114" i="56" s="1"/>
  <c r="P83" i="56"/>
  <c r="R156" i="56" s="1"/>
  <c r="I108" i="56"/>
  <c r="J112" i="56" s="1"/>
  <c r="J81" i="56"/>
  <c r="L154" i="56" s="1"/>
  <c r="AY107" i="56"/>
  <c r="AZ80" i="56"/>
  <c r="AA110" i="56"/>
  <c r="AB114" i="56" s="1"/>
  <c r="AB83" i="56"/>
  <c r="AD156" i="56" s="1"/>
  <c r="D70" i="56"/>
  <c r="AD77" i="56"/>
  <c r="AD146" i="56"/>
  <c r="BM167" i="56"/>
  <c r="BM166" i="56"/>
  <c r="BM165" i="56"/>
  <c r="BM163" i="56"/>
  <c r="BM162" i="56"/>
  <c r="BM161" i="56"/>
  <c r="BL98" i="56"/>
  <c r="BL91" i="56"/>
  <c r="BL97" i="56"/>
  <c r="BL90" i="56"/>
  <c r="BL99" i="56"/>
  <c r="BL92" i="56"/>
  <c r="BF97" i="56"/>
  <c r="BG162" i="56"/>
  <c r="BG167" i="56"/>
  <c r="Q167" i="56"/>
  <c r="Q166" i="56"/>
  <c r="Q165" i="56"/>
  <c r="Q163" i="56"/>
  <c r="Q162" i="56"/>
  <c r="Q161" i="56"/>
  <c r="P98" i="56"/>
  <c r="P91" i="56"/>
  <c r="P99" i="56"/>
  <c r="P92" i="56"/>
  <c r="P97" i="56"/>
  <c r="P90" i="56"/>
  <c r="J90" i="56"/>
  <c r="J98" i="56"/>
  <c r="K163" i="56"/>
  <c r="BH77" i="56"/>
  <c r="BH146" i="56"/>
  <c r="W167" i="56"/>
  <c r="W166" i="56"/>
  <c r="W165" i="56"/>
  <c r="W163" i="56"/>
  <c r="W162" i="56"/>
  <c r="W161" i="56"/>
  <c r="V99" i="56"/>
  <c r="V98" i="56"/>
  <c r="V97" i="56"/>
  <c r="V92" i="56"/>
  <c r="V91" i="56"/>
  <c r="V90" i="56"/>
  <c r="AS110" i="56"/>
  <c r="AT83" i="56"/>
  <c r="AV156" i="56" s="1"/>
  <c r="BA167" i="56"/>
  <c r="BA166" i="56"/>
  <c r="BA165" i="56"/>
  <c r="BA163" i="56"/>
  <c r="BA162" i="56"/>
  <c r="BA161" i="56"/>
  <c r="AZ99" i="56"/>
  <c r="AZ97" i="56"/>
  <c r="AZ92" i="56"/>
  <c r="AZ90" i="56"/>
  <c r="AZ98" i="56"/>
  <c r="AZ91" i="56"/>
  <c r="AV77" i="56"/>
  <c r="BK107" i="56"/>
  <c r="BL80" i="56"/>
  <c r="J92" i="56"/>
  <c r="K166" i="56"/>
  <c r="F77" i="56"/>
  <c r="F146" i="56"/>
  <c r="AG109" i="56"/>
  <c r="AH113" i="56" s="1"/>
  <c r="AH82" i="56"/>
  <c r="AJ155" i="56" s="1"/>
  <c r="BF115" i="56"/>
  <c r="O107" i="56"/>
  <c r="P80" i="56"/>
  <c r="AO167" i="56"/>
  <c r="AO166" i="56"/>
  <c r="AO165" i="56"/>
  <c r="AO163" i="56"/>
  <c r="AO162" i="56"/>
  <c r="AO161" i="56"/>
  <c r="AN98" i="56"/>
  <c r="AN91" i="56"/>
  <c r="AN90" i="56"/>
  <c r="AN99" i="56"/>
  <c r="AN92" i="56"/>
  <c r="AN97" i="56"/>
  <c r="AG110" i="56"/>
  <c r="AH114" i="56" s="1"/>
  <c r="AH83" i="56"/>
  <c r="AJ156" i="56" s="1"/>
  <c r="U109" i="56"/>
  <c r="V113" i="56" s="1"/>
  <c r="V82" i="56"/>
  <c r="X155" i="56" s="1"/>
  <c r="C107" i="56"/>
  <c r="D80" i="56"/>
  <c r="BK110" i="56"/>
  <c r="BL114" i="56" s="1"/>
  <c r="BL83" i="56"/>
  <c r="BN156" i="56" s="1"/>
  <c r="BN77" i="56"/>
  <c r="BE108" i="56"/>
  <c r="BF112" i="56" s="1"/>
  <c r="BF81" i="56"/>
  <c r="BH154" i="56" s="1"/>
  <c r="I110" i="56"/>
  <c r="J114" i="56" s="1"/>
  <c r="J83" i="56"/>
  <c r="L156" i="56" s="1"/>
  <c r="AT81" i="56"/>
  <c r="AV154" i="56" s="1"/>
  <c r="AS108" i="56"/>
  <c r="AT112" i="56" s="1"/>
  <c r="AY109" i="56"/>
  <c r="AZ82" i="56"/>
  <c r="BB155" i="56" s="1"/>
  <c r="AA108" i="56"/>
  <c r="AB112" i="56" s="1"/>
  <c r="AB81" i="56"/>
  <c r="AD154" i="56" s="1"/>
  <c r="C108" i="56"/>
  <c r="D112" i="56" s="1"/>
  <c r="D81" i="56"/>
  <c r="F154" i="56" s="1"/>
  <c r="BF90" i="56"/>
  <c r="BF98" i="56"/>
  <c r="BG163" i="56"/>
  <c r="J91" i="56"/>
  <c r="J99" i="56"/>
  <c r="K165" i="56"/>
  <c r="AT81" i="55"/>
  <c r="AV154" i="55" s="1"/>
  <c r="AS108" i="55"/>
  <c r="AT112" i="55" s="1"/>
  <c r="O110" i="55"/>
  <c r="P114" i="55" s="1"/>
  <c r="P83" i="55"/>
  <c r="R156" i="55" s="1"/>
  <c r="U107" i="55"/>
  <c r="V80" i="55"/>
  <c r="AG109" i="55"/>
  <c r="AH113" i="55" s="1"/>
  <c r="AH82" i="55"/>
  <c r="AJ155" i="55" s="1"/>
  <c r="BK110" i="55"/>
  <c r="BL114" i="55" s="1"/>
  <c r="BL83" i="55"/>
  <c r="BN156" i="55" s="1"/>
  <c r="V81" i="55"/>
  <c r="X154" i="55" s="1"/>
  <c r="U108" i="55"/>
  <c r="V112" i="55" s="1"/>
  <c r="AM108" i="55"/>
  <c r="AN112" i="55" s="1"/>
  <c r="AN81" i="55"/>
  <c r="AP154" i="55" s="1"/>
  <c r="BA167" i="55"/>
  <c r="BA166" i="55"/>
  <c r="BA165" i="55"/>
  <c r="BA163" i="55"/>
  <c r="BA162" i="55"/>
  <c r="BA161" i="55"/>
  <c r="AZ99" i="55"/>
  <c r="AZ98" i="55"/>
  <c r="AZ97" i="55"/>
  <c r="AZ92" i="55"/>
  <c r="AZ91" i="55"/>
  <c r="AZ90" i="55"/>
  <c r="BB77" i="55"/>
  <c r="BB146" i="55"/>
  <c r="AP77" i="55"/>
  <c r="F77" i="55"/>
  <c r="F146" i="55"/>
  <c r="AS110" i="55"/>
  <c r="AT114" i="55" s="1"/>
  <c r="AT83" i="55"/>
  <c r="AV156" i="55" s="1"/>
  <c r="BK107" i="55"/>
  <c r="BL80" i="55"/>
  <c r="U109" i="55"/>
  <c r="V113" i="55" s="1"/>
  <c r="V82" i="55"/>
  <c r="X155" i="55" s="1"/>
  <c r="AJ77" i="55"/>
  <c r="AJ146" i="55"/>
  <c r="AI167" i="55"/>
  <c r="AI166" i="55"/>
  <c r="AI165" i="55"/>
  <c r="AI163" i="55"/>
  <c r="AI162" i="55"/>
  <c r="AI161" i="55"/>
  <c r="AH99" i="55"/>
  <c r="AH98" i="55"/>
  <c r="AH97" i="55"/>
  <c r="AH92" i="55"/>
  <c r="AH91" i="55"/>
  <c r="AH90" i="55"/>
  <c r="BH77" i="55"/>
  <c r="BH146" i="55"/>
  <c r="C108" i="55"/>
  <c r="D112" i="55" s="1"/>
  <c r="D81" i="55"/>
  <c r="F154" i="55" s="1"/>
  <c r="AS107" i="55"/>
  <c r="AT80" i="55"/>
  <c r="K167" i="55"/>
  <c r="K166" i="55"/>
  <c r="K165" i="55"/>
  <c r="K163" i="55"/>
  <c r="K162" i="55"/>
  <c r="K161" i="55"/>
  <c r="J99" i="55"/>
  <c r="J98" i="55"/>
  <c r="J97" i="55"/>
  <c r="J92" i="55"/>
  <c r="J91" i="55"/>
  <c r="J90" i="55"/>
  <c r="C107" i="55"/>
  <c r="D80" i="55"/>
  <c r="AG110" i="55"/>
  <c r="AH114" i="55" s="1"/>
  <c r="AH83" i="55"/>
  <c r="AJ156" i="55" s="1"/>
  <c r="AA107" i="55"/>
  <c r="AB80" i="55"/>
  <c r="BG167" i="55"/>
  <c r="BG166" i="55"/>
  <c r="BG165" i="55"/>
  <c r="BG163" i="55"/>
  <c r="BG162" i="55"/>
  <c r="BG161" i="55"/>
  <c r="BF99" i="55"/>
  <c r="BF98" i="55"/>
  <c r="BF97" i="55"/>
  <c r="BF92" i="55"/>
  <c r="BF91" i="55"/>
  <c r="BF90" i="55"/>
  <c r="AZ70" i="55"/>
  <c r="BA70" i="55" s="1"/>
  <c r="V83" i="55"/>
  <c r="X156" i="55" s="1"/>
  <c r="U110" i="55"/>
  <c r="V114" i="55" s="1"/>
  <c r="AM110" i="55"/>
  <c r="AN114" i="55" s="1"/>
  <c r="AN83" i="55"/>
  <c r="AP156" i="55" s="1"/>
  <c r="AY107" i="55"/>
  <c r="AZ80" i="55"/>
  <c r="AC167" i="55"/>
  <c r="AC166" i="55"/>
  <c r="AC165" i="55"/>
  <c r="AC163" i="55"/>
  <c r="AC162" i="55"/>
  <c r="AC161" i="55"/>
  <c r="AB99" i="55"/>
  <c r="AB98" i="55"/>
  <c r="AB97" i="55"/>
  <c r="AB92" i="55"/>
  <c r="AB91" i="55"/>
  <c r="AB90" i="55"/>
  <c r="BM167" i="55"/>
  <c r="BM166" i="55"/>
  <c r="BM165" i="55"/>
  <c r="BM163" i="55"/>
  <c r="BM162" i="55"/>
  <c r="BM161" i="55"/>
  <c r="BL99" i="55"/>
  <c r="BL98" i="55"/>
  <c r="BL97" i="55"/>
  <c r="BL92" i="55"/>
  <c r="BL91" i="55"/>
  <c r="BL90" i="55"/>
  <c r="AA110" i="55"/>
  <c r="AB114" i="55" s="1"/>
  <c r="AB83" i="55"/>
  <c r="AD156" i="55" s="1"/>
  <c r="AA109" i="55"/>
  <c r="AB113" i="55" s="1"/>
  <c r="AB82" i="55"/>
  <c r="AD155" i="55" s="1"/>
  <c r="AG108" i="55"/>
  <c r="AH112" i="55" s="1"/>
  <c r="AH81" i="55"/>
  <c r="AJ154" i="55" s="1"/>
  <c r="J83" i="55"/>
  <c r="L156" i="55" s="1"/>
  <c r="I110" i="55"/>
  <c r="J114" i="55" s="1"/>
  <c r="O109" i="55"/>
  <c r="P113" i="55" s="1"/>
  <c r="P82" i="55"/>
  <c r="R155" i="55" s="1"/>
  <c r="AD77" i="55"/>
  <c r="AT70" i="55"/>
  <c r="AU70" i="55" s="1"/>
  <c r="BK109" i="55"/>
  <c r="BL113" i="55" s="1"/>
  <c r="BL82" i="55"/>
  <c r="BN155" i="55" s="1"/>
  <c r="AV77" i="55"/>
  <c r="AV146" i="55"/>
  <c r="W167" i="55"/>
  <c r="W166" i="55"/>
  <c r="W165" i="55"/>
  <c r="W163" i="55"/>
  <c r="W162" i="55"/>
  <c r="W161" i="55"/>
  <c r="V99" i="55"/>
  <c r="V98" i="55"/>
  <c r="V97" i="55"/>
  <c r="V92" i="55"/>
  <c r="V91" i="55"/>
  <c r="V90" i="55"/>
  <c r="R77" i="55"/>
  <c r="R146" i="55"/>
  <c r="BN77" i="55"/>
  <c r="BN146" i="55"/>
  <c r="AO167" i="55"/>
  <c r="AO166" i="55"/>
  <c r="AO165" i="55"/>
  <c r="AO163" i="55"/>
  <c r="AO162" i="55"/>
  <c r="AO161" i="55"/>
  <c r="AN99" i="55"/>
  <c r="AN98" i="55"/>
  <c r="AN97" i="55"/>
  <c r="AN92" i="55"/>
  <c r="AN91" i="55"/>
  <c r="AN90" i="55"/>
  <c r="C110" i="55"/>
  <c r="D114" i="55" s="1"/>
  <c r="D83" i="55"/>
  <c r="F156" i="55" s="1"/>
  <c r="BL70" i="55"/>
  <c r="BM70" i="55" s="1"/>
  <c r="AT82" i="55"/>
  <c r="AV155" i="55" s="1"/>
  <c r="AS109" i="55"/>
  <c r="AT113" i="55" s="1"/>
  <c r="J80" i="55"/>
  <c r="I107" i="55"/>
  <c r="C109" i="55"/>
  <c r="D113" i="55" s="1"/>
  <c r="D82" i="55"/>
  <c r="F155" i="55" s="1"/>
  <c r="BF82" i="55"/>
  <c r="BH155" i="55" s="1"/>
  <c r="BE109" i="55"/>
  <c r="AY110" i="55"/>
  <c r="AZ114" i="55" s="1"/>
  <c r="AZ83" i="55"/>
  <c r="BB156" i="55" s="1"/>
  <c r="X77" i="55"/>
  <c r="X146" i="55"/>
  <c r="AY109" i="55"/>
  <c r="AZ113" i="55" s="1"/>
  <c r="AZ82" i="55"/>
  <c r="BB155" i="55" s="1"/>
  <c r="Q167" i="55"/>
  <c r="Q166" i="55"/>
  <c r="Q165" i="55"/>
  <c r="Q163" i="55"/>
  <c r="Q162" i="55"/>
  <c r="Q161" i="55"/>
  <c r="P99" i="55"/>
  <c r="P98" i="55"/>
  <c r="P97" i="55"/>
  <c r="P92" i="55"/>
  <c r="P91" i="55"/>
  <c r="P90" i="55"/>
  <c r="AM109" i="55"/>
  <c r="AN113" i="55" s="1"/>
  <c r="AN82" i="55"/>
  <c r="AP155" i="55" s="1"/>
  <c r="AM107" i="55"/>
  <c r="AN80" i="55"/>
  <c r="I108" i="55"/>
  <c r="J112" i="55" s="1"/>
  <c r="J81" i="55"/>
  <c r="L154" i="55" s="1"/>
  <c r="O108" i="55"/>
  <c r="P112" i="55" s="1"/>
  <c r="P81" i="55"/>
  <c r="R154" i="55" s="1"/>
  <c r="AH80" i="55"/>
  <c r="AG107" i="55"/>
  <c r="AA108" i="55"/>
  <c r="AB112" i="55" s="1"/>
  <c r="AB81" i="55"/>
  <c r="AD154" i="55" s="1"/>
  <c r="BK108" i="55"/>
  <c r="BL112" i="55" s="1"/>
  <c r="BL81" i="55"/>
  <c r="BN154" i="55" s="1"/>
  <c r="AU167" i="55"/>
  <c r="AU166" i="55"/>
  <c r="AU165" i="55"/>
  <c r="AU163" i="55"/>
  <c r="AU162" i="55"/>
  <c r="AU161" i="55"/>
  <c r="AT99" i="55"/>
  <c r="AT98" i="55"/>
  <c r="AT97" i="55"/>
  <c r="AT92" i="55"/>
  <c r="AT91" i="55"/>
  <c r="AT90" i="55"/>
  <c r="J82" i="55"/>
  <c r="L155" i="55" s="1"/>
  <c r="I109" i="55"/>
  <c r="J113" i="55" s="1"/>
  <c r="E167" i="55"/>
  <c r="E166" i="55"/>
  <c r="E165" i="55"/>
  <c r="E163" i="55"/>
  <c r="E162" i="55"/>
  <c r="E161" i="55"/>
  <c r="D99" i="55"/>
  <c r="D98" i="55"/>
  <c r="D97" i="55"/>
  <c r="D92" i="55"/>
  <c r="D91" i="55"/>
  <c r="D90" i="55"/>
  <c r="BF80" i="55"/>
  <c r="BE107" i="55"/>
  <c r="AY108" i="55"/>
  <c r="AZ112" i="55" s="1"/>
  <c r="AZ81" i="55"/>
  <c r="BB154" i="55" s="1"/>
  <c r="L77" i="55"/>
  <c r="L146" i="55"/>
  <c r="O107" i="55"/>
  <c r="P80" i="55"/>
  <c r="BK110" i="54"/>
  <c r="BL114" i="54" s="1"/>
  <c r="BL83" i="54"/>
  <c r="BN156" i="54" s="1"/>
  <c r="L77" i="54"/>
  <c r="L146" i="54"/>
  <c r="I107" i="54"/>
  <c r="J80" i="54"/>
  <c r="AD77" i="54"/>
  <c r="AD146" i="54"/>
  <c r="R77" i="54"/>
  <c r="R146" i="54"/>
  <c r="D83" i="54"/>
  <c r="F156" i="54" s="1"/>
  <c r="C110" i="54"/>
  <c r="D114" i="54" s="1"/>
  <c r="BK109" i="54"/>
  <c r="BL113" i="54" s="1"/>
  <c r="BL82" i="54"/>
  <c r="BN155" i="54" s="1"/>
  <c r="AA109" i="54"/>
  <c r="AB113" i="54" s="1"/>
  <c r="AB82" i="54"/>
  <c r="AD155" i="54" s="1"/>
  <c r="AG109" i="54"/>
  <c r="AH113" i="54" s="1"/>
  <c r="AH82" i="54"/>
  <c r="AJ155" i="54" s="1"/>
  <c r="AA110" i="54"/>
  <c r="AB114" i="54" s="1"/>
  <c r="AB83" i="54"/>
  <c r="AD156" i="54" s="1"/>
  <c r="AA107" i="54"/>
  <c r="AB80" i="54"/>
  <c r="AC166" i="54"/>
  <c r="AC165" i="54"/>
  <c r="AC163" i="54"/>
  <c r="AC162" i="54"/>
  <c r="AC161" i="54"/>
  <c r="AC167" i="54"/>
  <c r="AB99" i="54"/>
  <c r="AB97" i="54"/>
  <c r="AB92" i="54"/>
  <c r="AB90" i="54"/>
  <c r="AB98" i="54"/>
  <c r="AB91" i="54"/>
  <c r="BG166" i="54"/>
  <c r="BG165" i="54"/>
  <c r="BG163" i="54"/>
  <c r="BG162" i="54"/>
  <c r="BG161" i="54"/>
  <c r="BG167" i="54"/>
  <c r="BF99" i="54"/>
  <c r="BF98" i="54"/>
  <c r="BF97" i="54"/>
  <c r="BF92" i="54"/>
  <c r="BF91" i="54"/>
  <c r="BF90" i="54"/>
  <c r="J82" i="54"/>
  <c r="L155" i="54" s="1"/>
  <c r="I109" i="54"/>
  <c r="J113" i="54" s="1"/>
  <c r="AS107" i="54"/>
  <c r="AT80" i="54"/>
  <c r="AY108" i="54"/>
  <c r="AZ112" i="54" s="1"/>
  <c r="AZ81" i="54"/>
  <c r="BB154" i="54" s="1"/>
  <c r="AM107" i="54"/>
  <c r="AN80" i="54"/>
  <c r="D70" i="54"/>
  <c r="E70" i="54" s="1"/>
  <c r="I108" i="54"/>
  <c r="J112" i="54" s="1"/>
  <c r="J81" i="54"/>
  <c r="L154" i="54" s="1"/>
  <c r="C109" i="54"/>
  <c r="D113" i="54" s="1"/>
  <c r="D82" i="54"/>
  <c r="F155" i="54" s="1"/>
  <c r="AS110" i="54"/>
  <c r="AT114" i="54" s="1"/>
  <c r="AT83" i="54"/>
  <c r="AV156" i="54" s="1"/>
  <c r="AB81" i="54"/>
  <c r="AD154" i="54" s="1"/>
  <c r="AA108" i="54"/>
  <c r="AB112" i="54" s="1"/>
  <c r="V70" i="54"/>
  <c r="AV77" i="54"/>
  <c r="AV146" i="54"/>
  <c r="P90" i="54"/>
  <c r="P99" i="54"/>
  <c r="Q162" i="54"/>
  <c r="Q167" i="54"/>
  <c r="BH77" i="54"/>
  <c r="AG110" i="54"/>
  <c r="AH114" i="54" s="1"/>
  <c r="AH83" i="54"/>
  <c r="AJ156" i="54" s="1"/>
  <c r="AS109" i="54"/>
  <c r="AT113" i="54" s="1"/>
  <c r="AT82" i="54"/>
  <c r="AV155" i="54" s="1"/>
  <c r="BK108" i="54"/>
  <c r="BL112" i="54" s="1"/>
  <c r="BL81" i="54"/>
  <c r="BN154" i="54" s="1"/>
  <c r="R153" i="54"/>
  <c r="BE107" i="54"/>
  <c r="BF80" i="54"/>
  <c r="BN77" i="54"/>
  <c r="BN146" i="54"/>
  <c r="AU167" i="54"/>
  <c r="AU165" i="54"/>
  <c r="AU163" i="54"/>
  <c r="AU162" i="54"/>
  <c r="AU161" i="54"/>
  <c r="AU166" i="54"/>
  <c r="AT99" i="54"/>
  <c r="AT98" i="54"/>
  <c r="AT97" i="54"/>
  <c r="AT92" i="54"/>
  <c r="AT91" i="54"/>
  <c r="AT90" i="54"/>
  <c r="AN82" i="54"/>
  <c r="AP155" i="54" s="1"/>
  <c r="AM109" i="54"/>
  <c r="BA166" i="54"/>
  <c r="BA165" i="54"/>
  <c r="BA163" i="54"/>
  <c r="BA162" i="54"/>
  <c r="BA161" i="54"/>
  <c r="BA167" i="54"/>
  <c r="AZ99" i="54"/>
  <c r="AZ97" i="54"/>
  <c r="AZ92" i="54"/>
  <c r="AZ90" i="54"/>
  <c r="AZ98" i="54"/>
  <c r="AZ91" i="54"/>
  <c r="X77" i="54"/>
  <c r="X146" i="54"/>
  <c r="C108" i="54"/>
  <c r="D112" i="54" s="1"/>
  <c r="D81" i="54"/>
  <c r="F154" i="54" s="1"/>
  <c r="BM167" i="54"/>
  <c r="BM163" i="54"/>
  <c r="BM162" i="54"/>
  <c r="BM161" i="54"/>
  <c r="BM165" i="54"/>
  <c r="BM166" i="54"/>
  <c r="BL98" i="54"/>
  <c r="BL91" i="54"/>
  <c r="BL99" i="54"/>
  <c r="BL92" i="54"/>
  <c r="BL97" i="54"/>
  <c r="BL90" i="54"/>
  <c r="U109" i="54"/>
  <c r="V113" i="54" s="1"/>
  <c r="V82" i="54"/>
  <c r="X155" i="54" s="1"/>
  <c r="I110" i="54"/>
  <c r="J114" i="54" s="1"/>
  <c r="J83" i="54"/>
  <c r="L156" i="54" s="1"/>
  <c r="AZ70" i="54"/>
  <c r="C107" i="54"/>
  <c r="D80" i="54"/>
  <c r="AT81" i="54"/>
  <c r="AV154" i="54" s="1"/>
  <c r="AS108" i="54"/>
  <c r="AT112" i="54" s="1"/>
  <c r="AI167" i="54"/>
  <c r="AI165" i="54"/>
  <c r="AI163" i="54"/>
  <c r="AI162" i="54"/>
  <c r="AI161" i="54"/>
  <c r="AI166" i="54"/>
  <c r="AH99" i="54"/>
  <c r="AH98" i="54"/>
  <c r="AH97" i="54"/>
  <c r="AH92" i="54"/>
  <c r="AH91" i="54"/>
  <c r="AH90" i="54"/>
  <c r="BB77" i="54"/>
  <c r="BB146" i="54"/>
  <c r="AB70" i="54"/>
  <c r="AC70" i="54" s="1"/>
  <c r="U108" i="54"/>
  <c r="V112" i="54" s="1"/>
  <c r="V81" i="54"/>
  <c r="X154" i="54" s="1"/>
  <c r="BF70" i="54"/>
  <c r="BG70" i="54" s="1"/>
  <c r="O108" i="54"/>
  <c r="P81" i="54"/>
  <c r="R154" i="54" s="1"/>
  <c r="P97" i="54"/>
  <c r="P91" i="54"/>
  <c r="Q163" i="54"/>
  <c r="AY107" i="54"/>
  <c r="AZ80" i="54"/>
  <c r="W167" i="54"/>
  <c r="W165" i="54"/>
  <c r="W163" i="54"/>
  <c r="W162" i="54"/>
  <c r="W161" i="54"/>
  <c r="W166" i="54"/>
  <c r="V99" i="54"/>
  <c r="V98" i="54"/>
  <c r="V97" i="54"/>
  <c r="V92" i="54"/>
  <c r="V91" i="54"/>
  <c r="V90" i="54"/>
  <c r="E166" i="54"/>
  <c r="E165" i="54"/>
  <c r="E163" i="54"/>
  <c r="E162" i="54"/>
  <c r="E161" i="54"/>
  <c r="D99" i="54"/>
  <c r="D97" i="54"/>
  <c r="D92" i="54"/>
  <c r="D90" i="54"/>
  <c r="D98" i="54"/>
  <c r="D91" i="54"/>
  <c r="E167" i="54"/>
  <c r="AG108" i="54"/>
  <c r="AH112" i="54" s="1"/>
  <c r="AH81" i="54"/>
  <c r="AJ154" i="54" s="1"/>
  <c r="BF82" i="54"/>
  <c r="BH155" i="54" s="1"/>
  <c r="BE109" i="54"/>
  <c r="BF113" i="54" s="1"/>
  <c r="AJ77" i="54"/>
  <c r="AJ146" i="54"/>
  <c r="K165" i="54"/>
  <c r="K163" i="54"/>
  <c r="K162" i="54"/>
  <c r="K161" i="54"/>
  <c r="J99" i="54"/>
  <c r="J98" i="54"/>
  <c r="J97" i="54"/>
  <c r="J92" i="54"/>
  <c r="J91" i="54"/>
  <c r="J90" i="54"/>
  <c r="K167" i="54"/>
  <c r="K166" i="54"/>
  <c r="F77" i="54"/>
  <c r="F146" i="54"/>
  <c r="AO167" i="54"/>
  <c r="AO165" i="54"/>
  <c r="AO163" i="54"/>
  <c r="AO162" i="54"/>
  <c r="AO161" i="54"/>
  <c r="AO166" i="54"/>
  <c r="AN98" i="54"/>
  <c r="AN91" i="54"/>
  <c r="AN97" i="54"/>
  <c r="AN90" i="54"/>
  <c r="AN99" i="54"/>
  <c r="AN92" i="54"/>
  <c r="AY109" i="54"/>
  <c r="AZ113" i="54" s="1"/>
  <c r="AZ82" i="54"/>
  <c r="BB155" i="54" s="1"/>
  <c r="BL80" i="54"/>
  <c r="BK107" i="54"/>
  <c r="U107" i="54"/>
  <c r="V80" i="54"/>
  <c r="J70" i="54"/>
  <c r="AT70" i="54"/>
  <c r="AU70" i="54" s="1"/>
  <c r="AH80" i="54"/>
  <c r="AG107" i="54"/>
  <c r="V83" i="54"/>
  <c r="X156" i="54" s="1"/>
  <c r="U110" i="54"/>
  <c r="V114" i="54" s="1"/>
  <c r="O110" i="54"/>
  <c r="P114" i="54" s="1"/>
  <c r="P83" i="54"/>
  <c r="R156" i="54" s="1"/>
  <c r="P98" i="54"/>
  <c r="Q165" i="54"/>
  <c r="AP77" i="54"/>
  <c r="DU176" i="50"/>
  <c r="DU170" i="50"/>
  <c r="DU174" i="50"/>
  <c r="DU172" i="50"/>
  <c r="BY158" i="50"/>
  <c r="FQ176" i="50"/>
  <c r="FQ174" i="50"/>
  <c r="FQ172" i="50"/>
  <c r="FQ170" i="50"/>
  <c r="FQ158" i="50"/>
  <c r="DV113" i="50"/>
  <c r="BT153" i="50"/>
  <c r="BR84" i="50"/>
  <c r="BR85" i="50" s="1"/>
  <c r="BR86" i="50" s="1"/>
  <c r="BR88" i="50" s="1"/>
  <c r="DC172" i="50"/>
  <c r="DC176" i="50"/>
  <c r="DC170" i="50"/>
  <c r="DC174" i="50"/>
  <c r="CL161" i="50"/>
  <c r="CX113" i="50"/>
  <c r="EL84" i="50"/>
  <c r="EL85" i="50" s="1"/>
  <c r="EL86" i="50" s="1"/>
  <c r="EL88" i="50" s="1"/>
  <c r="EN153" i="50"/>
  <c r="CR153" i="50"/>
  <c r="CP84" i="50"/>
  <c r="CP85" i="50" s="1"/>
  <c r="CP86" i="50" s="1"/>
  <c r="CP88" i="50" s="1"/>
  <c r="CR158" i="50" s="1"/>
  <c r="FW174" i="50"/>
  <c r="FW170" i="50"/>
  <c r="FW172" i="50"/>
  <c r="FW176" i="50"/>
  <c r="EB113" i="50"/>
  <c r="X161" i="50"/>
  <c r="X166" i="50"/>
  <c r="F161" i="50"/>
  <c r="F166" i="50"/>
  <c r="L162" i="50"/>
  <c r="L167" i="50"/>
  <c r="AD162" i="50"/>
  <c r="AD167" i="50"/>
  <c r="CR162" i="50"/>
  <c r="FR166" i="50"/>
  <c r="CF161" i="50"/>
  <c r="CF162" i="50"/>
  <c r="CF163" i="50"/>
  <c r="BS174" i="50"/>
  <c r="BS172" i="50"/>
  <c r="BS176" i="50"/>
  <c r="BS170" i="50"/>
  <c r="BT161" i="50"/>
  <c r="BT167" i="50"/>
  <c r="FL165" i="50"/>
  <c r="DD113" i="50"/>
  <c r="CL153" i="50"/>
  <c r="CJ84" i="50"/>
  <c r="CJ85" i="50" s="1"/>
  <c r="CJ86" i="50" s="1"/>
  <c r="CJ88" i="50" s="1"/>
  <c r="ET165" i="50"/>
  <c r="FD84" i="50"/>
  <c r="FD85" i="50" s="1"/>
  <c r="FD86" i="50" s="1"/>
  <c r="FD88" i="50" s="1"/>
  <c r="FF153" i="50"/>
  <c r="DO158" i="50"/>
  <c r="DJ113" i="50"/>
  <c r="EN166" i="50"/>
  <c r="FF167" i="50"/>
  <c r="FP84" i="50"/>
  <c r="FP85" i="50" s="1"/>
  <c r="FP86" i="50" s="1"/>
  <c r="FP88" i="50" s="1"/>
  <c r="FR153" i="50"/>
  <c r="BT113" i="50"/>
  <c r="DD161" i="50"/>
  <c r="CL163" i="50"/>
  <c r="CK176" i="50"/>
  <c r="CK174" i="50"/>
  <c r="CK172" i="50"/>
  <c r="CK170" i="50"/>
  <c r="CL166" i="50"/>
  <c r="EF84" i="50"/>
  <c r="EF85" i="50" s="1"/>
  <c r="EF86" i="50" s="1"/>
  <c r="EF88" i="50" s="1"/>
  <c r="EH158" i="50" s="1"/>
  <c r="EH153" i="50"/>
  <c r="DC158" i="50"/>
  <c r="DJ161" i="50"/>
  <c r="DJ162" i="50"/>
  <c r="DJ163" i="50"/>
  <c r="CF113" i="50"/>
  <c r="BZ166" i="50"/>
  <c r="CR113" i="50"/>
  <c r="EZ166" i="50"/>
  <c r="FX166" i="50"/>
  <c r="DN84" i="50"/>
  <c r="DN85" i="50" s="1"/>
  <c r="DN86" i="50" s="1"/>
  <c r="DN88" i="50" s="1"/>
  <c r="DP153" i="50"/>
  <c r="DZ84" i="50"/>
  <c r="DZ85" i="50" s="1"/>
  <c r="DZ86" i="50" s="1"/>
  <c r="DZ88" i="50" s="1"/>
  <c r="EB153" i="50"/>
  <c r="FX153" i="50"/>
  <c r="FV84" i="50"/>
  <c r="FV85" i="50" s="1"/>
  <c r="FV86" i="50" s="1"/>
  <c r="FV88" i="50" s="1"/>
  <c r="CW174" i="50"/>
  <c r="CW172" i="50"/>
  <c r="CW170" i="50"/>
  <c r="CW176" i="50"/>
  <c r="BZ113" i="50"/>
  <c r="ET167" i="50"/>
  <c r="EZ113" i="50"/>
  <c r="DJ153" i="50"/>
  <c r="DH84" i="50"/>
  <c r="DH85" i="50" s="1"/>
  <c r="DH86" i="50" s="1"/>
  <c r="DH88" i="50" s="1"/>
  <c r="DJ158" i="50" s="1"/>
  <c r="X163" i="50"/>
  <c r="X167" i="50"/>
  <c r="F167" i="50"/>
  <c r="L163" i="50"/>
  <c r="BB165" i="50"/>
  <c r="BH165" i="50"/>
  <c r="AP162" i="50"/>
  <c r="EH161" i="50"/>
  <c r="CQ176" i="50"/>
  <c r="CQ170" i="50"/>
  <c r="CQ174" i="50"/>
  <c r="CQ172" i="50"/>
  <c r="CR161" i="50"/>
  <c r="CR167" i="50"/>
  <c r="FR165" i="50"/>
  <c r="FR161" i="50"/>
  <c r="CF165" i="50"/>
  <c r="CF166" i="50"/>
  <c r="CF167" i="50"/>
  <c r="EA158" i="50"/>
  <c r="BT166" i="50"/>
  <c r="CX165" i="50"/>
  <c r="FL161" i="50"/>
  <c r="FL162" i="50"/>
  <c r="FL163" i="50"/>
  <c r="DD153" i="50"/>
  <c r="DB84" i="50"/>
  <c r="DB85" i="50" s="1"/>
  <c r="DB86" i="50" s="1"/>
  <c r="DB88" i="50" s="1"/>
  <c r="CL113" i="50"/>
  <c r="FF113" i="50"/>
  <c r="DO70" i="50"/>
  <c r="DP162" i="50"/>
  <c r="DP163" i="50"/>
  <c r="EB162" i="50"/>
  <c r="EA70" i="50"/>
  <c r="FF161" i="50"/>
  <c r="FE174" i="50"/>
  <c r="FE172" i="50"/>
  <c r="FE170" i="50"/>
  <c r="FE176" i="50"/>
  <c r="FR113" i="50"/>
  <c r="DD166" i="50"/>
  <c r="CL167" i="50"/>
  <c r="CL165" i="50"/>
  <c r="EY158" i="50"/>
  <c r="EH113" i="50"/>
  <c r="DJ166" i="50"/>
  <c r="DJ167" i="50"/>
  <c r="EM158" i="50"/>
  <c r="CF153" i="50"/>
  <c r="CD84" i="50"/>
  <c r="CD85" i="50" s="1"/>
  <c r="CD86" i="50" s="1"/>
  <c r="CD88" i="50" s="1"/>
  <c r="CF158" i="50" s="1"/>
  <c r="BZ165" i="50"/>
  <c r="FL153" i="50"/>
  <c r="FJ84" i="50"/>
  <c r="FJ85" i="50" s="1"/>
  <c r="FJ86" i="50" s="1"/>
  <c r="FJ88" i="50" s="1"/>
  <c r="ER84" i="50"/>
  <c r="ER85" i="50" s="1"/>
  <c r="ER86" i="50" s="1"/>
  <c r="ER88" i="50" s="1"/>
  <c r="ET153" i="50"/>
  <c r="EZ165" i="50"/>
  <c r="FX165" i="50"/>
  <c r="FX167" i="50"/>
  <c r="DP113" i="50"/>
  <c r="AJ162" i="50"/>
  <c r="EH167" i="50"/>
  <c r="EH165" i="50"/>
  <c r="DU158" i="50"/>
  <c r="FX113" i="50"/>
  <c r="CX161" i="50"/>
  <c r="BX84" i="50"/>
  <c r="BX85" i="50" s="1"/>
  <c r="BX86" i="50" s="1"/>
  <c r="BX88" i="50" s="1"/>
  <c r="BZ153" i="50"/>
  <c r="FL167" i="50"/>
  <c r="ES158" i="50"/>
  <c r="ES70" i="50"/>
  <c r="DV153" i="50"/>
  <c r="DT84" i="50"/>
  <c r="DT85" i="50" s="1"/>
  <c r="DT86" i="50" s="1"/>
  <c r="DT88" i="50" s="1"/>
  <c r="EZ153" i="50"/>
  <c r="EX84" i="50"/>
  <c r="EX85" i="50" s="1"/>
  <c r="EX86" i="50" s="1"/>
  <c r="EX88" i="50" s="1"/>
  <c r="DP161" i="50"/>
  <c r="EM176" i="50"/>
  <c r="EM174" i="50"/>
  <c r="EM172" i="50"/>
  <c r="EM170" i="50"/>
  <c r="EN165" i="50"/>
  <c r="FW158" i="50"/>
  <c r="CW158" i="50"/>
  <c r="CX153" i="50"/>
  <c r="CV84" i="50"/>
  <c r="CV85" i="50" s="1"/>
  <c r="CV86" i="50" s="1"/>
  <c r="CV88" i="50" s="1"/>
  <c r="EN113" i="50"/>
  <c r="BY70" i="50"/>
  <c r="FE158" i="50"/>
  <c r="FL113" i="50"/>
  <c r="ET113" i="50"/>
  <c r="EZ163" i="50"/>
  <c r="EY70" i="50"/>
  <c r="DI176" i="51"/>
  <c r="DI174" i="51"/>
  <c r="DI172" i="51"/>
  <c r="DI170" i="51"/>
  <c r="F162" i="51"/>
  <c r="F167" i="51"/>
  <c r="AV161" i="51"/>
  <c r="AV166" i="51"/>
  <c r="L166" i="51"/>
  <c r="BH161" i="51"/>
  <c r="BH166" i="51"/>
  <c r="DO158" i="51"/>
  <c r="DD153" i="51"/>
  <c r="DB84" i="51"/>
  <c r="DB85" i="51" s="1"/>
  <c r="DB86" i="51" s="1"/>
  <c r="DB88" i="51" s="1"/>
  <c r="EN166" i="51"/>
  <c r="EN167" i="51"/>
  <c r="EB161" i="51"/>
  <c r="DJ113" i="51"/>
  <c r="CL161" i="51"/>
  <c r="CL162" i="51"/>
  <c r="EH165" i="51"/>
  <c r="CF165" i="51"/>
  <c r="DV113" i="51"/>
  <c r="CX113" i="51"/>
  <c r="BT153" i="51"/>
  <c r="BR84" i="51"/>
  <c r="BR85" i="51" s="1"/>
  <c r="BR86" i="51" s="1"/>
  <c r="EZ166" i="51"/>
  <c r="DD161" i="51"/>
  <c r="EF84" i="51"/>
  <c r="EF85" i="51" s="1"/>
  <c r="EF86" i="51" s="1"/>
  <c r="EF88" i="51" s="1"/>
  <c r="EH158" i="51" s="1"/>
  <c r="EH153" i="51"/>
  <c r="CR153" i="51"/>
  <c r="CP84" i="51"/>
  <c r="CP85" i="51" s="1"/>
  <c r="CP86" i="51" s="1"/>
  <c r="CP88" i="51" s="1"/>
  <c r="EB153" i="51"/>
  <c r="DZ84" i="51"/>
  <c r="DZ85" i="51" s="1"/>
  <c r="DZ86" i="51" s="1"/>
  <c r="DZ88" i="51" s="1"/>
  <c r="DU174" i="51"/>
  <c r="DU176" i="51"/>
  <c r="DU172" i="51"/>
  <c r="DU170" i="51"/>
  <c r="EZ113" i="51"/>
  <c r="BZ162" i="51"/>
  <c r="BZ163" i="51"/>
  <c r="BN167" i="51"/>
  <c r="AJ165" i="51"/>
  <c r="AD166" i="51"/>
  <c r="X165" i="51"/>
  <c r="X166" i="51"/>
  <c r="CX161" i="51"/>
  <c r="CX166" i="51"/>
  <c r="DP163" i="51"/>
  <c r="DP165" i="51"/>
  <c r="DD113" i="51"/>
  <c r="EN165" i="51"/>
  <c r="CR166" i="51"/>
  <c r="CR167" i="51"/>
  <c r="EB167" i="51"/>
  <c r="ET161" i="51"/>
  <c r="ET166" i="51"/>
  <c r="DU158" i="51"/>
  <c r="DJ153" i="51"/>
  <c r="DH84" i="51"/>
  <c r="DH85" i="51" s="1"/>
  <c r="DH86" i="51" s="1"/>
  <c r="CL167" i="51"/>
  <c r="EY158" i="51"/>
  <c r="EH162" i="51"/>
  <c r="CF163" i="51"/>
  <c r="BT113" i="51"/>
  <c r="EY70" i="51"/>
  <c r="DD162" i="51"/>
  <c r="DD166" i="51"/>
  <c r="DD167" i="51"/>
  <c r="EH113" i="51"/>
  <c r="CR113" i="51"/>
  <c r="EB113" i="51"/>
  <c r="BY158" i="51"/>
  <c r="BS172" i="51"/>
  <c r="BS170" i="51"/>
  <c r="BS176" i="51"/>
  <c r="BS174" i="51"/>
  <c r="DJ163" i="51"/>
  <c r="DJ165" i="51"/>
  <c r="BZ167" i="51"/>
  <c r="BS158" i="51"/>
  <c r="BR88" i="51"/>
  <c r="DO170" i="51"/>
  <c r="DO176" i="51"/>
  <c r="DO174" i="51"/>
  <c r="DO172" i="51"/>
  <c r="BZ113" i="51"/>
  <c r="CR162" i="51"/>
  <c r="CQ172" i="51"/>
  <c r="CQ176" i="51"/>
  <c r="CQ170" i="51"/>
  <c r="CQ174" i="51"/>
  <c r="EA158" i="51"/>
  <c r="EA70" i="51"/>
  <c r="ES170" i="51"/>
  <c r="ES172" i="51"/>
  <c r="ES176" i="51"/>
  <c r="ES174" i="51"/>
  <c r="CQ158" i="51"/>
  <c r="DP153" i="51"/>
  <c r="DN84" i="51"/>
  <c r="DN85" i="51" s="1"/>
  <c r="DN86" i="51" s="1"/>
  <c r="DN88" i="51" s="1"/>
  <c r="CK176" i="51"/>
  <c r="CK174" i="51"/>
  <c r="CK172" i="51"/>
  <c r="CK170" i="51"/>
  <c r="EH161" i="51"/>
  <c r="DC176" i="51"/>
  <c r="DC174" i="51"/>
  <c r="DC170" i="51"/>
  <c r="DC172" i="51"/>
  <c r="EN113" i="51"/>
  <c r="ER84" i="51"/>
  <c r="ER85" i="51" s="1"/>
  <c r="ER86" i="51" s="1"/>
  <c r="ER88" i="51" s="1"/>
  <c r="ET153" i="51"/>
  <c r="BT165" i="51"/>
  <c r="BY176" i="51"/>
  <c r="BY174" i="51"/>
  <c r="BY172" i="51"/>
  <c r="BY170" i="51"/>
  <c r="CF153" i="51"/>
  <c r="CD84" i="51"/>
  <c r="CD85" i="51" s="1"/>
  <c r="CD86" i="51" s="1"/>
  <c r="CD88" i="51" s="1"/>
  <c r="CL153" i="51"/>
  <c r="CJ84" i="51"/>
  <c r="CJ85" i="51" s="1"/>
  <c r="CJ86" i="51" s="1"/>
  <c r="CJ88" i="51" s="1"/>
  <c r="R165" i="51"/>
  <c r="AP166" i="51"/>
  <c r="BH165" i="51"/>
  <c r="CX162" i="51"/>
  <c r="DP161" i="51"/>
  <c r="DP167" i="51"/>
  <c r="BZ153" i="51"/>
  <c r="BX84" i="51"/>
  <c r="BX85" i="51" s="1"/>
  <c r="BX86" i="51" s="1"/>
  <c r="BX88" i="51" s="1"/>
  <c r="EN163" i="51"/>
  <c r="EN161" i="51"/>
  <c r="EB165" i="51"/>
  <c r="ET162" i="51"/>
  <c r="DP113" i="51"/>
  <c r="EH166" i="51"/>
  <c r="CF162" i="51"/>
  <c r="DV153" i="51"/>
  <c r="DT84" i="51"/>
  <c r="DT85" i="51" s="1"/>
  <c r="DT86" i="51" s="1"/>
  <c r="DT88" i="51" s="1"/>
  <c r="CX153" i="51"/>
  <c r="CV84" i="51"/>
  <c r="CV85" i="51" s="1"/>
  <c r="CV86" i="51" s="1"/>
  <c r="CV88" i="51" s="1"/>
  <c r="EZ163" i="51"/>
  <c r="EZ161" i="51"/>
  <c r="EN153" i="51"/>
  <c r="EL84" i="51"/>
  <c r="EL85" i="51" s="1"/>
  <c r="EL86" i="51" s="1"/>
  <c r="EL88" i="51" s="1"/>
  <c r="DV166" i="51"/>
  <c r="DV167" i="51"/>
  <c r="DH88" i="51"/>
  <c r="DI158" i="51"/>
  <c r="ET113" i="51"/>
  <c r="BT162" i="51"/>
  <c r="BT163" i="51"/>
  <c r="EZ153" i="51"/>
  <c r="EX84" i="51"/>
  <c r="EX85" i="51" s="1"/>
  <c r="EX86" i="51" s="1"/>
  <c r="EX88" i="51" s="1"/>
  <c r="BZ161" i="51"/>
  <c r="CF113" i="51"/>
  <c r="CL113" i="51"/>
  <c r="BT113" i="52"/>
  <c r="CX113" i="52"/>
  <c r="DD163" i="52"/>
  <c r="CF167" i="52"/>
  <c r="CL113" i="52"/>
  <c r="BB161" i="52"/>
  <c r="BB166" i="52"/>
  <c r="BM174" i="52"/>
  <c r="AP162" i="52"/>
  <c r="AP167" i="52"/>
  <c r="L161" i="52"/>
  <c r="L166" i="52"/>
  <c r="DU176" i="52"/>
  <c r="DU174" i="52"/>
  <c r="DU172" i="52"/>
  <c r="DU170" i="52"/>
  <c r="BT153" i="52"/>
  <c r="BR84" i="52"/>
  <c r="BR85" i="52" s="1"/>
  <c r="BR86" i="52" s="1"/>
  <c r="BR88" i="52" s="1"/>
  <c r="BT158" i="52" s="1"/>
  <c r="CL162" i="52"/>
  <c r="CR113" i="52"/>
  <c r="DP113" i="52"/>
  <c r="CJ84" i="52"/>
  <c r="CJ85" i="52" s="1"/>
  <c r="CJ86" i="52" s="1"/>
  <c r="CJ88" i="52" s="1"/>
  <c r="CL153" i="52"/>
  <c r="CR166" i="52"/>
  <c r="CR167" i="52"/>
  <c r="CK158" i="52"/>
  <c r="BZ166" i="52"/>
  <c r="BZ167" i="52"/>
  <c r="BZ163" i="52"/>
  <c r="DJ167" i="52"/>
  <c r="DJ165" i="52"/>
  <c r="BX84" i="52"/>
  <c r="BX85" i="52" s="1"/>
  <c r="BX86" i="52" s="1"/>
  <c r="BX88" i="52" s="1"/>
  <c r="BZ153" i="52"/>
  <c r="DV167" i="52"/>
  <c r="DV113" i="52"/>
  <c r="AV163" i="52"/>
  <c r="BM176" i="52"/>
  <c r="X163" i="52"/>
  <c r="AP163" i="52"/>
  <c r="R162" i="52"/>
  <c r="DD113" i="52"/>
  <c r="CF153" i="52"/>
  <c r="CD84" i="52"/>
  <c r="CD85" i="52" s="1"/>
  <c r="CD86" i="52" s="1"/>
  <c r="CD88" i="52" s="1"/>
  <c r="BY158" i="52"/>
  <c r="CX167" i="52"/>
  <c r="CX161" i="52"/>
  <c r="CL165" i="52"/>
  <c r="CL167" i="52"/>
  <c r="CL163" i="52"/>
  <c r="CR153" i="52"/>
  <c r="CP84" i="52"/>
  <c r="CP85" i="52" s="1"/>
  <c r="CP86" i="52" s="1"/>
  <c r="CP88" i="52" s="1"/>
  <c r="CR158" i="52" s="1"/>
  <c r="DP153" i="52"/>
  <c r="DN84" i="52"/>
  <c r="DN85" i="52" s="1"/>
  <c r="DN86" i="52" s="1"/>
  <c r="DN88" i="52" s="1"/>
  <c r="DP158" i="52" s="1"/>
  <c r="BT161" i="52"/>
  <c r="BT162" i="52"/>
  <c r="DJ113" i="52"/>
  <c r="BY70" i="52"/>
  <c r="BZ161" i="52"/>
  <c r="DP162" i="52"/>
  <c r="BZ113" i="52"/>
  <c r="BN163" i="52"/>
  <c r="DD153" i="52"/>
  <c r="DB84" i="52"/>
  <c r="DB85" i="52" s="1"/>
  <c r="DB86" i="52" s="1"/>
  <c r="DB88" i="52" s="1"/>
  <c r="CF113" i="52"/>
  <c r="CX166" i="52"/>
  <c r="CL161" i="52"/>
  <c r="CK170" i="52"/>
  <c r="CK176" i="52"/>
  <c r="CK174" i="52"/>
  <c r="CK172" i="52"/>
  <c r="DV153" i="52"/>
  <c r="DT84" i="52"/>
  <c r="DT85" i="52" s="1"/>
  <c r="DT86" i="52" s="1"/>
  <c r="DT88" i="52" s="1"/>
  <c r="CV84" i="52"/>
  <c r="CV85" i="52" s="1"/>
  <c r="CV86" i="52" s="1"/>
  <c r="CV88" i="52" s="1"/>
  <c r="CX158" i="52" s="1"/>
  <c r="CX153" i="52"/>
  <c r="BT167" i="52"/>
  <c r="DD162" i="52"/>
  <c r="CF162" i="52"/>
  <c r="DJ153" i="52"/>
  <c r="DH84" i="52"/>
  <c r="DH85" i="52" s="1"/>
  <c r="DH86" i="52" s="1"/>
  <c r="DH88" i="52" s="1"/>
  <c r="DP167" i="52"/>
  <c r="DJ161" i="52"/>
  <c r="CI110" i="53"/>
  <c r="CJ83" i="53"/>
  <c r="CL156" i="53" s="1"/>
  <c r="BL70" i="53"/>
  <c r="BX80" i="53"/>
  <c r="BW107" i="53"/>
  <c r="BX70" i="53"/>
  <c r="BY70" i="53" s="1"/>
  <c r="CJ80" i="53"/>
  <c r="CI107" i="53"/>
  <c r="CD81" i="53"/>
  <c r="CF154" i="53" s="1"/>
  <c r="CC108" i="53"/>
  <c r="BQ107" i="53"/>
  <c r="BR80" i="53"/>
  <c r="CO108" i="53"/>
  <c r="CP81" i="53"/>
  <c r="CR154" i="53" s="1"/>
  <c r="BR81" i="53"/>
  <c r="BT154" i="53" s="1"/>
  <c r="BQ108" i="53"/>
  <c r="CC109" i="53"/>
  <c r="CD82" i="53"/>
  <c r="CF155" i="53" s="1"/>
  <c r="BW108" i="53"/>
  <c r="BX81" i="53"/>
  <c r="BZ154" i="53" s="1"/>
  <c r="CL146" i="53"/>
  <c r="CL77" i="53"/>
  <c r="L77" i="53"/>
  <c r="AI162" i="53"/>
  <c r="BQ110" i="53"/>
  <c r="BR83" i="53"/>
  <c r="BT156" i="53" s="1"/>
  <c r="BT77" i="53"/>
  <c r="BT146" i="53"/>
  <c r="BW109" i="53"/>
  <c r="BX82" i="53"/>
  <c r="BZ155" i="53" s="1"/>
  <c r="CE166" i="53"/>
  <c r="CE161" i="53"/>
  <c r="CD90" i="53"/>
  <c r="CE167" i="53"/>
  <c r="CD92" i="53"/>
  <c r="CE165" i="53"/>
  <c r="CD99" i="53"/>
  <c r="CD98" i="53"/>
  <c r="CE163" i="53"/>
  <c r="CD97" i="53"/>
  <c r="CD91" i="53"/>
  <c r="CE162" i="53"/>
  <c r="CQ165" i="53"/>
  <c r="CP97" i="53"/>
  <c r="CQ161" i="53"/>
  <c r="CQ163" i="53"/>
  <c r="CP98" i="53"/>
  <c r="CP92" i="53"/>
  <c r="CQ167" i="53"/>
  <c r="CQ162" i="53"/>
  <c r="CP91" i="53"/>
  <c r="CP90" i="53"/>
  <c r="CQ166" i="53"/>
  <c r="CP99" i="53"/>
  <c r="CI109" i="53"/>
  <c r="CJ82" i="53"/>
  <c r="CL155" i="53" s="1"/>
  <c r="CR77" i="53"/>
  <c r="CR146" i="53"/>
  <c r="BS167" i="53"/>
  <c r="BS162" i="53"/>
  <c r="BR91" i="53"/>
  <c r="BR90" i="53"/>
  <c r="BR98" i="53"/>
  <c r="BS166" i="53"/>
  <c r="BS161" i="53"/>
  <c r="BR99" i="53"/>
  <c r="BS163" i="53"/>
  <c r="BS165" i="53"/>
  <c r="BR97" i="53"/>
  <c r="BR92" i="53"/>
  <c r="CJ81" i="53"/>
  <c r="CL154" i="53" s="1"/>
  <c r="CI108" i="53"/>
  <c r="CP70" i="53"/>
  <c r="BY162" i="53"/>
  <c r="BX99" i="53"/>
  <c r="BX91" i="53"/>
  <c r="BY166" i="53"/>
  <c r="BY161" i="53"/>
  <c r="BX98" i="53"/>
  <c r="BX90" i="53"/>
  <c r="BY167" i="53"/>
  <c r="BY165" i="53"/>
  <c r="BX97" i="53"/>
  <c r="BY163" i="53"/>
  <c r="BX92" i="53"/>
  <c r="CP82" i="53"/>
  <c r="CR155" i="53" s="1"/>
  <c r="CO109" i="53"/>
  <c r="CK167" i="53"/>
  <c r="CK166" i="53"/>
  <c r="CJ97" i="53"/>
  <c r="CK161" i="53"/>
  <c r="CJ90" i="53"/>
  <c r="CK163" i="53"/>
  <c r="CK165" i="53"/>
  <c r="CJ92" i="53"/>
  <c r="CK162" i="53"/>
  <c r="CJ99" i="53"/>
  <c r="CJ91" i="53"/>
  <c r="CJ98" i="53"/>
  <c r="BZ77" i="53"/>
  <c r="BZ146" i="53"/>
  <c r="BQ109" i="53"/>
  <c r="BR82" i="53"/>
  <c r="BT155" i="53" s="1"/>
  <c r="CP83" i="53"/>
  <c r="CR156" i="53" s="1"/>
  <c r="CO110" i="53"/>
  <c r="AI167" i="53"/>
  <c r="CC107" i="53"/>
  <c r="CD80" i="53"/>
  <c r="CO107" i="53"/>
  <c r="CP80" i="53"/>
  <c r="BX83" i="53"/>
  <c r="BZ156" i="53" s="1"/>
  <c r="BW110" i="53"/>
  <c r="CC110" i="53"/>
  <c r="CD83" i="53"/>
  <c r="CF156" i="53" s="1"/>
  <c r="CD70" i="53"/>
  <c r="CF77" i="53"/>
  <c r="CF146" i="53"/>
  <c r="CJ70" i="53"/>
  <c r="CK70" i="53" s="1"/>
  <c r="AB90" i="53"/>
  <c r="AB98" i="53"/>
  <c r="AC162" i="53"/>
  <c r="D70" i="53"/>
  <c r="E70" i="53" s="1"/>
  <c r="AN81" i="53"/>
  <c r="AP154" i="53" s="1"/>
  <c r="AM108" i="53"/>
  <c r="W167" i="53"/>
  <c r="W166" i="53"/>
  <c r="W165" i="53"/>
  <c r="W163" i="53"/>
  <c r="W162" i="53"/>
  <c r="W161" i="53"/>
  <c r="V98" i="53"/>
  <c r="V91" i="53"/>
  <c r="V99" i="53"/>
  <c r="V97" i="53"/>
  <c r="V92" i="53"/>
  <c r="V90" i="53"/>
  <c r="C107" i="53"/>
  <c r="D80" i="53"/>
  <c r="AG108" i="53"/>
  <c r="AJ113" i="53" s="1"/>
  <c r="AH81" i="53"/>
  <c r="AJ154" i="53" s="1"/>
  <c r="AS107" i="53"/>
  <c r="AT80" i="53"/>
  <c r="AZ82" i="53"/>
  <c r="BB155" i="53" s="1"/>
  <c r="AY109" i="53"/>
  <c r="BM167" i="53"/>
  <c r="BM163" i="53"/>
  <c r="BM162" i="53"/>
  <c r="BM161" i="53"/>
  <c r="BM166" i="53"/>
  <c r="BM165" i="53"/>
  <c r="BL99" i="53"/>
  <c r="BL98" i="53"/>
  <c r="BL97" i="53"/>
  <c r="BL92" i="53"/>
  <c r="BL91" i="53"/>
  <c r="BL90" i="53"/>
  <c r="BH77" i="53"/>
  <c r="AH98" i="53"/>
  <c r="AH99" i="53"/>
  <c r="AI163" i="53"/>
  <c r="AV77" i="53"/>
  <c r="BL83" i="53"/>
  <c r="BN156" i="53" s="1"/>
  <c r="BK110" i="53"/>
  <c r="BB77" i="53"/>
  <c r="BB146" i="53"/>
  <c r="AB91" i="53"/>
  <c r="AB99" i="53"/>
  <c r="AC163" i="53"/>
  <c r="P83" i="53"/>
  <c r="R156" i="53" s="1"/>
  <c r="O110" i="53"/>
  <c r="P82" i="53"/>
  <c r="R155" i="53" s="1"/>
  <c r="O109" i="53"/>
  <c r="AM110" i="53"/>
  <c r="AN83" i="53"/>
  <c r="AP156" i="53" s="1"/>
  <c r="R77" i="53"/>
  <c r="BE108" i="53"/>
  <c r="BF81" i="53"/>
  <c r="BH154" i="53" s="1"/>
  <c r="AU167" i="53"/>
  <c r="AU166" i="53"/>
  <c r="AU165" i="53"/>
  <c r="AU163" i="53"/>
  <c r="AU162" i="53"/>
  <c r="AU161" i="53"/>
  <c r="AT98" i="53"/>
  <c r="AT91" i="53"/>
  <c r="AT99" i="53"/>
  <c r="AT97" i="53"/>
  <c r="AT92" i="53"/>
  <c r="AT90" i="53"/>
  <c r="AZ81" i="53"/>
  <c r="BB154" i="53" s="1"/>
  <c r="AY108" i="53"/>
  <c r="AO167" i="53"/>
  <c r="AO165" i="53"/>
  <c r="AO163" i="53"/>
  <c r="AO162" i="53"/>
  <c r="AO161" i="53"/>
  <c r="AO166" i="53"/>
  <c r="AN99" i="53"/>
  <c r="AN98" i="53"/>
  <c r="AN97" i="53"/>
  <c r="AN92" i="53"/>
  <c r="AN91" i="53"/>
  <c r="AN90" i="53"/>
  <c r="BL82" i="53"/>
  <c r="BN155" i="53" s="1"/>
  <c r="BK109" i="53"/>
  <c r="AZ83" i="53"/>
  <c r="BB156" i="53" s="1"/>
  <c r="AY110" i="53"/>
  <c r="I110" i="53"/>
  <c r="J83" i="53"/>
  <c r="L156" i="53" s="1"/>
  <c r="BE107" i="53"/>
  <c r="BF80" i="53"/>
  <c r="K167" i="53"/>
  <c r="K166" i="53"/>
  <c r="K165" i="53"/>
  <c r="K163" i="53"/>
  <c r="K162" i="53"/>
  <c r="K161" i="53"/>
  <c r="J99" i="53"/>
  <c r="J97" i="53"/>
  <c r="J92" i="53"/>
  <c r="J90" i="53"/>
  <c r="J98" i="53"/>
  <c r="J91" i="53"/>
  <c r="F77" i="53"/>
  <c r="F146" i="53"/>
  <c r="AG110" i="53"/>
  <c r="AH83" i="53"/>
  <c r="AJ156" i="53" s="1"/>
  <c r="AS109" i="53"/>
  <c r="AT82" i="53"/>
  <c r="AV155" i="53" s="1"/>
  <c r="AT70" i="53"/>
  <c r="AY107" i="53"/>
  <c r="AZ80" i="53"/>
  <c r="AN82" i="53"/>
  <c r="AP155" i="53" s="1"/>
  <c r="AM109" i="53"/>
  <c r="U109" i="53"/>
  <c r="V82" i="53"/>
  <c r="X155" i="53" s="1"/>
  <c r="AB81" i="53"/>
  <c r="AD154" i="53" s="1"/>
  <c r="AA108" i="53"/>
  <c r="AH90" i="53"/>
  <c r="AI165" i="53"/>
  <c r="BG167" i="53"/>
  <c r="BG166" i="53"/>
  <c r="BG163" i="53"/>
  <c r="BG162" i="53"/>
  <c r="BG161" i="53"/>
  <c r="BG165" i="53"/>
  <c r="BF99" i="53"/>
  <c r="BF97" i="53"/>
  <c r="BF92" i="53"/>
  <c r="BF90" i="53"/>
  <c r="BF98" i="53"/>
  <c r="BF91" i="53"/>
  <c r="E167" i="53"/>
  <c r="E165" i="53"/>
  <c r="E163" i="53"/>
  <c r="E162" i="53"/>
  <c r="E161" i="53"/>
  <c r="E166" i="53"/>
  <c r="D99" i="53"/>
  <c r="D98" i="53"/>
  <c r="D97" i="53"/>
  <c r="D92" i="53"/>
  <c r="D91" i="53"/>
  <c r="D90" i="53"/>
  <c r="I108" i="53"/>
  <c r="J81" i="53"/>
  <c r="L154" i="53" s="1"/>
  <c r="BK108" i="53"/>
  <c r="BL81" i="53"/>
  <c r="BN154" i="53" s="1"/>
  <c r="AB92" i="53"/>
  <c r="AC166" i="53"/>
  <c r="AC165" i="53"/>
  <c r="D81" i="53"/>
  <c r="F154" i="53" s="1"/>
  <c r="C108" i="53"/>
  <c r="Q167" i="53"/>
  <c r="Q165" i="53"/>
  <c r="Q163" i="53"/>
  <c r="Q162" i="53"/>
  <c r="Q161" i="53"/>
  <c r="Q166" i="53"/>
  <c r="P99" i="53"/>
  <c r="P98" i="53"/>
  <c r="P97" i="53"/>
  <c r="P92" i="53"/>
  <c r="P91" i="53"/>
  <c r="P90" i="53"/>
  <c r="AN70" i="53"/>
  <c r="AP77" i="53"/>
  <c r="AP146" i="53"/>
  <c r="BE110" i="53"/>
  <c r="BF83" i="53"/>
  <c r="BH156" i="53" s="1"/>
  <c r="BA167" i="53"/>
  <c r="BA165" i="53"/>
  <c r="BA163" i="53"/>
  <c r="BA162" i="53"/>
  <c r="BA161" i="53"/>
  <c r="BA166" i="53"/>
  <c r="AZ99" i="53"/>
  <c r="AZ98" i="53"/>
  <c r="AZ97" i="53"/>
  <c r="AZ92" i="53"/>
  <c r="AZ91" i="53"/>
  <c r="AZ90" i="53"/>
  <c r="X77" i="53"/>
  <c r="X146" i="53"/>
  <c r="AD153" i="53"/>
  <c r="AN80" i="53"/>
  <c r="AM107" i="53"/>
  <c r="BL80" i="53"/>
  <c r="BK107" i="53"/>
  <c r="U107" i="53"/>
  <c r="V80" i="53"/>
  <c r="AB83" i="53"/>
  <c r="AD156" i="53" s="1"/>
  <c r="AA110" i="53"/>
  <c r="AH92" i="53"/>
  <c r="AI161" i="53"/>
  <c r="AI166" i="53"/>
  <c r="AJ77" i="53"/>
  <c r="D82" i="53"/>
  <c r="F155" i="53" s="1"/>
  <c r="C109" i="53"/>
  <c r="J70" i="53"/>
  <c r="AD77" i="53"/>
  <c r="AD146" i="53"/>
  <c r="V70" i="53"/>
  <c r="W70" i="53" s="1"/>
  <c r="AB97" i="53"/>
  <c r="AC161" i="53"/>
  <c r="AC167" i="53"/>
  <c r="D83" i="53"/>
  <c r="F156" i="53" s="1"/>
  <c r="C110" i="53"/>
  <c r="O108" i="53"/>
  <c r="P81" i="53"/>
  <c r="R154" i="53" s="1"/>
  <c r="P80" i="53"/>
  <c r="O107" i="53"/>
  <c r="AU176" i="52"/>
  <c r="AU174" i="52"/>
  <c r="AU172" i="52"/>
  <c r="AU170" i="52"/>
  <c r="X113" i="52"/>
  <c r="L113" i="52"/>
  <c r="BB113" i="52"/>
  <c r="R113" i="52"/>
  <c r="AD113" i="52"/>
  <c r="BB162" i="52"/>
  <c r="BB167" i="52"/>
  <c r="R163" i="52"/>
  <c r="AO158" i="52"/>
  <c r="AN88" i="52"/>
  <c r="AV161" i="52"/>
  <c r="AV166" i="52"/>
  <c r="K158" i="52"/>
  <c r="J88" i="52"/>
  <c r="AD163" i="52"/>
  <c r="V84" i="52"/>
  <c r="V85" i="52" s="1"/>
  <c r="V86" i="52" s="1"/>
  <c r="X153" i="52"/>
  <c r="BN166" i="52"/>
  <c r="D84" i="52"/>
  <c r="D85" i="52" s="1"/>
  <c r="D86" i="52" s="1"/>
  <c r="F153" i="52"/>
  <c r="J84" i="52"/>
  <c r="J85" i="52" s="1"/>
  <c r="J86" i="52" s="1"/>
  <c r="L153" i="52"/>
  <c r="X161" i="52"/>
  <c r="X166" i="52"/>
  <c r="AP165" i="52"/>
  <c r="F161" i="52"/>
  <c r="F166" i="52"/>
  <c r="K70" i="52"/>
  <c r="L162" i="52"/>
  <c r="L167" i="52"/>
  <c r="AB84" i="52"/>
  <c r="AB85" i="52" s="1"/>
  <c r="AB86" i="52" s="1"/>
  <c r="AD153" i="52"/>
  <c r="BB163" i="52"/>
  <c r="AV162" i="52"/>
  <c r="AV167" i="52"/>
  <c r="AD161" i="52"/>
  <c r="AD166" i="52"/>
  <c r="BN161" i="52"/>
  <c r="F113" i="52"/>
  <c r="R166" i="52"/>
  <c r="AV113" i="52"/>
  <c r="W176" i="52"/>
  <c r="W174" i="52"/>
  <c r="W172" i="52"/>
  <c r="W170" i="52"/>
  <c r="X162" i="52"/>
  <c r="X167" i="52"/>
  <c r="AP161" i="52"/>
  <c r="AP166" i="52"/>
  <c r="F162" i="52"/>
  <c r="F167" i="52"/>
  <c r="AN84" i="52"/>
  <c r="AN85" i="52" s="1"/>
  <c r="AN86" i="52" s="1"/>
  <c r="AP153" i="52"/>
  <c r="L163" i="52"/>
  <c r="AU158" i="52"/>
  <c r="AT88" i="52"/>
  <c r="BL84" i="52"/>
  <c r="BL85" i="52" s="1"/>
  <c r="BL86" i="52" s="1"/>
  <c r="BL88" i="52" s="1"/>
  <c r="BN153" i="52"/>
  <c r="R161" i="52"/>
  <c r="AT84" i="52"/>
  <c r="AT85" i="52" s="1"/>
  <c r="AT86" i="52" s="1"/>
  <c r="AV153" i="52"/>
  <c r="AO70" i="52"/>
  <c r="AZ84" i="52"/>
  <c r="AZ85" i="52" s="1"/>
  <c r="AZ86" i="52" s="1"/>
  <c r="BB153" i="52"/>
  <c r="AP113" i="52"/>
  <c r="R154" i="52"/>
  <c r="P84" i="52"/>
  <c r="P85" i="52" s="1"/>
  <c r="P86" i="52" s="1"/>
  <c r="AO176" i="51"/>
  <c r="AO174" i="51"/>
  <c r="AO172" i="51"/>
  <c r="AO170" i="51"/>
  <c r="E176" i="51"/>
  <c r="E174" i="51"/>
  <c r="E172" i="51"/>
  <c r="E170" i="51"/>
  <c r="BN162" i="51"/>
  <c r="J84" i="51"/>
  <c r="J85" i="51" s="1"/>
  <c r="J86" i="51" s="1"/>
  <c r="L153" i="51"/>
  <c r="AN84" i="51"/>
  <c r="AN85" i="51" s="1"/>
  <c r="AN86" i="51" s="1"/>
  <c r="AP153" i="51"/>
  <c r="AD113" i="51"/>
  <c r="W158" i="51"/>
  <c r="V88" i="51"/>
  <c r="D84" i="51"/>
  <c r="D85" i="51" s="1"/>
  <c r="D86" i="51" s="1"/>
  <c r="F153" i="51"/>
  <c r="AH84" i="51"/>
  <c r="AH85" i="51" s="1"/>
  <c r="AH86" i="51" s="1"/>
  <c r="AJ153" i="51"/>
  <c r="AZ84" i="51"/>
  <c r="AZ85" i="51" s="1"/>
  <c r="AZ86" i="51" s="1"/>
  <c r="BB153" i="51"/>
  <c r="AT84" i="51"/>
  <c r="AT85" i="51" s="1"/>
  <c r="AT86" i="51" s="1"/>
  <c r="AV153" i="51"/>
  <c r="AP161" i="51"/>
  <c r="W70" i="51"/>
  <c r="BG158" i="51"/>
  <c r="BF88" i="51"/>
  <c r="AV163" i="51"/>
  <c r="R161" i="51"/>
  <c r="R167" i="51"/>
  <c r="F165" i="51"/>
  <c r="BM158" i="51"/>
  <c r="BM70" i="51"/>
  <c r="BN163" i="51"/>
  <c r="K176" i="51"/>
  <c r="K174" i="51"/>
  <c r="K172" i="51"/>
  <c r="K170" i="51"/>
  <c r="L161" i="51"/>
  <c r="L167" i="51"/>
  <c r="AJ162" i="51"/>
  <c r="AJ167" i="51"/>
  <c r="L113" i="51"/>
  <c r="V84" i="51"/>
  <c r="V85" i="51" s="1"/>
  <c r="V86" i="51" s="1"/>
  <c r="X153" i="51"/>
  <c r="BA158" i="51"/>
  <c r="AZ88" i="51"/>
  <c r="BB161" i="51"/>
  <c r="BB166" i="51"/>
  <c r="BF84" i="51"/>
  <c r="BF85" i="51" s="1"/>
  <c r="BF86" i="51" s="1"/>
  <c r="BH153" i="51"/>
  <c r="F113" i="51"/>
  <c r="AC176" i="51"/>
  <c r="AC174" i="51"/>
  <c r="AC172" i="51"/>
  <c r="AC170" i="51"/>
  <c r="AD163" i="51"/>
  <c r="AJ113" i="51"/>
  <c r="BB113" i="51"/>
  <c r="AV113" i="51"/>
  <c r="AP162" i="51"/>
  <c r="AP167" i="51"/>
  <c r="X162" i="51"/>
  <c r="BG70" i="51"/>
  <c r="BH162" i="51"/>
  <c r="BH167" i="51"/>
  <c r="AV165" i="51"/>
  <c r="R162" i="51"/>
  <c r="F161" i="51"/>
  <c r="F166" i="51"/>
  <c r="P84" i="51"/>
  <c r="P85" i="51" s="1"/>
  <c r="P86" i="51" s="1"/>
  <c r="R153" i="51"/>
  <c r="BN165" i="51"/>
  <c r="L162" i="51"/>
  <c r="AJ163" i="51"/>
  <c r="X113" i="51"/>
  <c r="BB162" i="51"/>
  <c r="BB167" i="51"/>
  <c r="BH113" i="51"/>
  <c r="BN113" i="51"/>
  <c r="AD165" i="51"/>
  <c r="AD158" i="51"/>
  <c r="AP163" i="51"/>
  <c r="X163" i="51"/>
  <c r="BH163" i="51"/>
  <c r="R163" i="51"/>
  <c r="R113" i="51"/>
  <c r="L163" i="51"/>
  <c r="AP113" i="51"/>
  <c r="AB84" i="51"/>
  <c r="AB85" i="51" s="1"/>
  <c r="AB86" i="51" s="1"/>
  <c r="AD153" i="51"/>
  <c r="BA176" i="51"/>
  <c r="BA174" i="51"/>
  <c r="BA172" i="51"/>
  <c r="BA170" i="51"/>
  <c r="K158" i="51"/>
  <c r="J88" i="51"/>
  <c r="BL84" i="51"/>
  <c r="BL85" i="51" s="1"/>
  <c r="BL86" i="51" s="1"/>
  <c r="BL88" i="51" s="1"/>
  <c r="BN153" i="51"/>
  <c r="AO158" i="51"/>
  <c r="AN88" i="51"/>
  <c r="AD161" i="51"/>
  <c r="AO158" i="50"/>
  <c r="AN88" i="50"/>
  <c r="W176" i="50"/>
  <c r="W174" i="50"/>
  <c r="W172" i="50"/>
  <c r="W170" i="50"/>
  <c r="BB113" i="50"/>
  <c r="AP163" i="50"/>
  <c r="F162" i="50"/>
  <c r="AH84" i="50"/>
  <c r="AH85" i="50" s="1"/>
  <c r="AH86" i="50" s="1"/>
  <c r="AJ153" i="50"/>
  <c r="J84" i="50"/>
  <c r="J85" i="50" s="1"/>
  <c r="J86" i="50" s="1"/>
  <c r="L153" i="50"/>
  <c r="R113" i="50"/>
  <c r="AC158" i="50"/>
  <c r="AB88" i="50"/>
  <c r="BB161" i="50"/>
  <c r="BB166" i="50"/>
  <c r="BG158" i="50"/>
  <c r="BF88" i="50"/>
  <c r="BG70" i="50"/>
  <c r="X113" i="50"/>
  <c r="AO70" i="50"/>
  <c r="AC70" i="50"/>
  <c r="AD166" i="50"/>
  <c r="AN84" i="50"/>
  <c r="AN85" i="50" s="1"/>
  <c r="AN86" i="50" s="1"/>
  <c r="AP153" i="50"/>
  <c r="BA176" i="50"/>
  <c r="BA174" i="50"/>
  <c r="BA172" i="50"/>
  <c r="BA170" i="50"/>
  <c r="V84" i="50"/>
  <c r="V85" i="50" s="1"/>
  <c r="V86" i="50" s="1"/>
  <c r="X153" i="50"/>
  <c r="AP167" i="50"/>
  <c r="AV166" i="50"/>
  <c r="BF84" i="50"/>
  <c r="BF85" i="50" s="1"/>
  <c r="BF86" i="50" s="1"/>
  <c r="BH153" i="50"/>
  <c r="X162" i="50"/>
  <c r="F163" i="50"/>
  <c r="L113" i="50"/>
  <c r="AJ165" i="50"/>
  <c r="AT84" i="50"/>
  <c r="AT85" i="50" s="1"/>
  <c r="AT86" i="50" s="1"/>
  <c r="AV153" i="50"/>
  <c r="L165" i="50"/>
  <c r="BB162" i="50"/>
  <c r="BB167" i="50"/>
  <c r="BH167" i="50"/>
  <c r="D84" i="50"/>
  <c r="D85" i="50" s="1"/>
  <c r="D86" i="50" s="1"/>
  <c r="F153" i="50"/>
  <c r="AP165" i="50"/>
  <c r="AP113" i="50"/>
  <c r="AV162" i="50"/>
  <c r="AD113" i="50"/>
  <c r="AJ113" i="50"/>
  <c r="W158" i="50"/>
  <c r="V88" i="50"/>
  <c r="AV163" i="50"/>
  <c r="AV167" i="50"/>
  <c r="AB84" i="50"/>
  <c r="AB85" i="50" s="1"/>
  <c r="AB86" i="50" s="1"/>
  <c r="AD153" i="50"/>
  <c r="BH113" i="50"/>
  <c r="X165" i="50"/>
  <c r="F165" i="50"/>
  <c r="BL84" i="50"/>
  <c r="BL85" i="50" s="1"/>
  <c r="BL86" i="50" s="1"/>
  <c r="BL88" i="50" s="1"/>
  <c r="BN158" i="50" s="1"/>
  <c r="AZ84" i="50"/>
  <c r="AZ85" i="50" s="1"/>
  <c r="AZ86" i="50" s="1"/>
  <c r="BB153" i="50"/>
  <c r="AJ161" i="50"/>
  <c r="AJ166" i="50"/>
  <c r="AV113" i="50"/>
  <c r="L161" i="50"/>
  <c r="L166" i="50"/>
  <c r="BB163" i="50"/>
  <c r="BH163" i="50"/>
  <c r="F113" i="50"/>
  <c r="AP161" i="50"/>
  <c r="AP166" i="50"/>
  <c r="AD163" i="50"/>
  <c r="CC117" i="49"/>
  <c r="BA74" i="49"/>
  <c r="BB147" i="49" s="1"/>
  <c r="AS80" i="49"/>
  <c r="AS107" i="49" s="1"/>
  <c r="AT115" i="49" s="1"/>
  <c r="AR70" i="49"/>
  <c r="AD82" i="36"/>
  <c r="AD83" i="36"/>
  <c r="K76" i="49"/>
  <c r="L149" i="49" s="1"/>
  <c r="K73" i="49"/>
  <c r="I112" i="49"/>
  <c r="C113" i="49"/>
  <c r="B70" i="49"/>
  <c r="C82" i="49"/>
  <c r="C80" i="49"/>
  <c r="Q75" i="49"/>
  <c r="R148" i="49" s="1"/>
  <c r="Q74" i="49"/>
  <c r="R147" i="49" s="1"/>
  <c r="O114" i="49"/>
  <c r="O70" i="49"/>
  <c r="O83" i="49"/>
  <c r="O81" i="49"/>
  <c r="BG76" i="49"/>
  <c r="BH149" i="49" s="1"/>
  <c r="BG73" i="49"/>
  <c r="BE112" i="49"/>
  <c r="AO75" i="49"/>
  <c r="AP148" i="49" s="1"/>
  <c r="AO74" i="49"/>
  <c r="AP147" i="49" s="1"/>
  <c r="AM114" i="49"/>
  <c r="AM70" i="49"/>
  <c r="AM81" i="49"/>
  <c r="AM83" i="49"/>
  <c r="BE81" i="49"/>
  <c r="K75" i="49"/>
  <c r="L148" i="49" s="1"/>
  <c r="K74" i="49"/>
  <c r="L147" i="49" s="1"/>
  <c r="I114" i="49"/>
  <c r="I70" i="49"/>
  <c r="I83" i="49"/>
  <c r="I81" i="49"/>
  <c r="AO76" i="49"/>
  <c r="AP149" i="49" s="1"/>
  <c r="U113" i="49"/>
  <c r="T70" i="49"/>
  <c r="U82" i="49"/>
  <c r="U80" i="49"/>
  <c r="BA76" i="49"/>
  <c r="BB149" i="49" s="1"/>
  <c r="BA73" i="49"/>
  <c r="AY112" i="49"/>
  <c r="O113" i="49"/>
  <c r="N70" i="49"/>
  <c r="O80" i="49"/>
  <c r="O82" i="49"/>
  <c r="AY70" i="49"/>
  <c r="AP146" i="49"/>
  <c r="Z70" i="49"/>
  <c r="AA113" i="49"/>
  <c r="AA82" i="49"/>
  <c r="AA80" i="49"/>
  <c r="BE113" i="49"/>
  <c r="BD70" i="49"/>
  <c r="BE82" i="49"/>
  <c r="BE80" i="49"/>
  <c r="AU75" i="49"/>
  <c r="AV148" i="49" s="1"/>
  <c r="AU74" i="49"/>
  <c r="AV147" i="49" s="1"/>
  <c r="AS70" i="49"/>
  <c r="AS114" i="49"/>
  <c r="AS83" i="49"/>
  <c r="AS81" i="49"/>
  <c r="AI75" i="49"/>
  <c r="AJ148" i="49" s="1"/>
  <c r="AI74" i="49"/>
  <c r="AJ147" i="49" s="1"/>
  <c r="AG114" i="49"/>
  <c r="AG70" i="49"/>
  <c r="AG83" i="49"/>
  <c r="AG81" i="49"/>
  <c r="W76" i="49"/>
  <c r="X149" i="49" s="1"/>
  <c r="W73" i="49"/>
  <c r="U112" i="49"/>
  <c r="Q76" i="49"/>
  <c r="R149" i="49" s="1"/>
  <c r="Q73" i="49"/>
  <c r="O112" i="49"/>
  <c r="AM113" i="49"/>
  <c r="AL70" i="49"/>
  <c r="AM82" i="49"/>
  <c r="AM80" i="49"/>
  <c r="AY83" i="49"/>
  <c r="I113" i="49"/>
  <c r="H70" i="49"/>
  <c r="I82" i="49"/>
  <c r="I80" i="49"/>
  <c r="BJ70" i="49"/>
  <c r="BK113" i="49"/>
  <c r="BK82" i="49"/>
  <c r="BK80" i="49"/>
  <c r="AI76" i="49"/>
  <c r="AJ149" i="49" s="1"/>
  <c r="AI73" i="49"/>
  <c r="AG112" i="49"/>
  <c r="AC76" i="49"/>
  <c r="AD149" i="49" s="1"/>
  <c r="AC73" i="49"/>
  <c r="AA112" i="49"/>
  <c r="BE70" i="49"/>
  <c r="E75" i="49"/>
  <c r="F148" i="49" s="1"/>
  <c r="E74" i="49"/>
  <c r="F147" i="49" s="1"/>
  <c r="C114" i="49"/>
  <c r="AU76" i="49"/>
  <c r="AV149" i="49" s="1"/>
  <c r="AU73" i="49"/>
  <c r="AS112" i="49"/>
  <c r="AC75" i="49"/>
  <c r="AD148" i="49" s="1"/>
  <c r="AC74" i="49"/>
  <c r="AD147" i="49" s="1"/>
  <c r="AA114" i="49"/>
  <c r="AA70" i="49"/>
  <c r="AA83" i="49"/>
  <c r="AA81" i="49"/>
  <c r="AG113" i="49"/>
  <c r="AF70" i="49"/>
  <c r="AG82" i="49"/>
  <c r="AG80" i="49"/>
  <c r="AS82" i="49"/>
  <c r="W75" i="49"/>
  <c r="X148" i="49" s="1"/>
  <c r="W74" i="49"/>
  <c r="X147" i="49" s="1"/>
  <c r="U70" i="49"/>
  <c r="U114" i="49"/>
  <c r="U81" i="49"/>
  <c r="U83" i="49"/>
  <c r="BM76" i="49"/>
  <c r="BN149" i="49" s="1"/>
  <c r="BM73" i="49"/>
  <c r="BK112" i="49"/>
  <c r="BM75" i="49"/>
  <c r="BN148" i="49" s="1"/>
  <c r="BM74" i="49"/>
  <c r="BN147" i="49" s="1"/>
  <c r="BK114" i="49"/>
  <c r="BK70" i="49"/>
  <c r="BK83" i="49"/>
  <c r="BK81" i="49"/>
  <c r="AY113" i="49"/>
  <c r="AX70" i="49"/>
  <c r="AY82" i="49"/>
  <c r="AY80" i="49"/>
  <c r="AY81" i="49"/>
  <c r="BA75" i="49"/>
  <c r="BB148" i="49" s="1"/>
  <c r="E82" i="36"/>
  <c r="D346" i="36" s="1"/>
  <c r="I82" i="36"/>
  <c r="E83" i="36"/>
  <c r="D347" i="36" s="1"/>
  <c r="I83" i="36"/>
  <c r="W16" i="37"/>
  <c r="U16" i="37"/>
  <c r="ES170" i="56" l="1"/>
  <c r="ES176" i="56"/>
  <c r="ES172" i="56"/>
  <c r="ES175" i="56"/>
  <c r="FO92" i="49"/>
  <c r="EE161" i="49"/>
  <c r="EF161" i="49" s="1"/>
  <c r="FO165" i="49"/>
  <c r="FP165" i="49" s="1"/>
  <c r="CC119" i="49"/>
  <c r="CC175" i="49"/>
  <c r="CD175" i="49" s="1"/>
  <c r="FR139" i="49"/>
  <c r="FO123" i="49"/>
  <c r="CF139" i="49"/>
  <c r="FO175" i="49"/>
  <c r="FP175" i="49" s="1"/>
  <c r="CC123" i="49"/>
  <c r="CC91" i="49"/>
  <c r="FO91" i="49"/>
  <c r="CC171" i="49"/>
  <c r="CD171" i="49" s="1"/>
  <c r="CC165" i="49"/>
  <c r="CD165" i="49" s="1"/>
  <c r="FO121" i="49"/>
  <c r="CC121" i="49"/>
  <c r="FR105" i="49"/>
  <c r="FO90" i="49" s="1"/>
  <c r="CC124" i="49"/>
  <c r="FO117" i="49"/>
  <c r="CC92" i="49"/>
  <c r="CC120" i="49"/>
  <c r="FO161" i="49"/>
  <c r="FP161" i="49" s="1"/>
  <c r="FO124" i="49"/>
  <c r="CF105" i="49"/>
  <c r="CC125" i="49" s="1"/>
  <c r="FO171" i="49"/>
  <c r="FP171" i="49" s="1"/>
  <c r="FO120" i="49"/>
  <c r="C81" i="49"/>
  <c r="BG174" i="52"/>
  <c r="BG172" i="52"/>
  <c r="BG170" i="52"/>
  <c r="AC174" i="52"/>
  <c r="AC176" i="52"/>
  <c r="R163" i="57"/>
  <c r="FR167" i="54"/>
  <c r="E76" i="49"/>
  <c r="F149" i="49" s="1"/>
  <c r="CF158" i="52"/>
  <c r="DJ158" i="52"/>
  <c r="FL158" i="50"/>
  <c r="CF158" i="51"/>
  <c r="EN158" i="51"/>
  <c r="CX158" i="51"/>
  <c r="DD158" i="52"/>
  <c r="AC170" i="52"/>
  <c r="DV161" i="55"/>
  <c r="EN165" i="54"/>
  <c r="CR166" i="54"/>
  <c r="AC70" i="53"/>
  <c r="AC174" i="53" s="1"/>
  <c r="AB88" i="53"/>
  <c r="AD158" i="53" s="1"/>
  <c r="AD163" i="57"/>
  <c r="BS105" i="57"/>
  <c r="BQ161" i="57" s="1"/>
  <c r="BR161" i="57" s="1"/>
  <c r="CO120" i="49"/>
  <c r="EE175" i="49"/>
  <c r="EF175" i="49" s="1"/>
  <c r="EG175" i="49" s="1"/>
  <c r="BM174" i="50"/>
  <c r="EE124" i="49"/>
  <c r="EE117" i="49"/>
  <c r="EE120" i="49"/>
  <c r="FJ123" i="49"/>
  <c r="EE123" i="49"/>
  <c r="EE121" i="49"/>
  <c r="EE119" i="49"/>
  <c r="EE171" i="49"/>
  <c r="EF171" i="49" s="1"/>
  <c r="EG171" i="49" s="1"/>
  <c r="BM172" i="50"/>
  <c r="EH139" i="49"/>
  <c r="EE178" i="49" s="1"/>
  <c r="EF178" i="49" s="1"/>
  <c r="EG178" i="49" s="1"/>
  <c r="EH105" i="49"/>
  <c r="EE118" i="49" s="1"/>
  <c r="EE92" i="49"/>
  <c r="EE91" i="49"/>
  <c r="EW123" i="49"/>
  <c r="BS106" i="57"/>
  <c r="BR119" i="57" s="1"/>
  <c r="CO165" i="49"/>
  <c r="CP165" i="49" s="1"/>
  <c r="CO121" i="49"/>
  <c r="CO92" i="49"/>
  <c r="BY170" i="49"/>
  <c r="EW124" i="49"/>
  <c r="FX139" i="49"/>
  <c r="FU121" i="49"/>
  <c r="EW120" i="49"/>
  <c r="EZ105" i="49"/>
  <c r="EW122" i="49" s="1"/>
  <c r="AT85" i="57"/>
  <c r="AT86" i="57" s="1"/>
  <c r="EW171" i="49"/>
  <c r="EX171" i="49" s="1"/>
  <c r="EY171" i="49" s="1"/>
  <c r="EW165" i="49"/>
  <c r="EX165" i="49" s="1"/>
  <c r="FU161" i="49"/>
  <c r="FV161" i="49" s="1"/>
  <c r="EZ139" i="49"/>
  <c r="EW91" i="49"/>
  <c r="EW92" i="49"/>
  <c r="EW161" i="49"/>
  <c r="EX161" i="49" s="1"/>
  <c r="EW121" i="49"/>
  <c r="EW119" i="49"/>
  <c r="EW117" i="49"/>
  <c r="FU171" i="49"/>
  <c r="FV171" i="49" s="1"/>
  <c r="FW171" i="49" s="1"/>
  <c r="FU123" i="49"/>
  <c r="BM170" i="50"/>
  <c r="FQ176" i="56"/>
  <c r="BY177" i="49"/>
  <c r="BY175" i="49"/>
  <c r="BY172" i="49"/>
  <c r="BY174" i="49"/>
  <c r="BN167" i="57"/>
  <c r="DJ106" i="49"/>
  <c r="DG97" i="49" s="1"/>
  <c r="DG173" i="49"/>
  <c r="DH173" i="49" s="1"/>
  <c r="DI173" i="49" s="1"/>
  <c r="X167" i="57"/>
  <c r="AI172" i="52"/>
  <c r="BS176" i="52"/>
  <c r="AI174" i="52"/>
  <c r="AI176" i="52"/>
  <c r="FU119" i="49"/>
  <c r="FU117" i="49"/>
  <c r="FU92" i="49"/>
  <c r="FU124" i="49"/>
  <c r="EK123" i="49"/>
  <c r="FU120" i="49"/>
  <c r="FX105" i="49"/>
  <c r="FU118" i="49" s="1"/>
  <c r="EK117" i="49"/>
  <c r="FI177" i="49"/>
  <c r="FJ177" i="49" s="1"/>
  <c r="FK177" i="49" s="1"/>
  <c r="EK124" i="49"/>
  <c r="FL140" i="49"/>
  <c r="EK121" i="49"/>
  <c r="FU175" i="49"/>
  <c r="FV175" i="49" s="1"/>
  <c r="FW175" i="49" s="1"/>
  <c r="FU91" i="49"/>
  <c r="CO123" i="49"/>
  <c r="BX84" i="57"/>
  <c r="BX85" i="57" s="1"/>
  <c r="BX86" i="57" s="1"/>
  <c r="Q174" i="52"/>
  <c r="Q170" i="52"/>
  <c r="BN166" i="57"/>
  <c r="Q172" i="52"/>
  <c r="AN84" i="57"/>
  <c r="AN85" i="57" s="1"/>
  <c r="AN86" i="57" s="1"/>
  <c r="DS120" i="49"/>
  <c r="EQ91" i="49"/>
  <c r="X163" i="57"/>
  <c r="EL121" i="49"/>
  <c r="CW170" i="52"/>
  <c r="BS158" i="57"/>
  <c r="BT158" i="57" s="1"/>
  <c r="BS172" i="52"/>
  <c r="BS70" i="57"/>
  <c r="BS172" i="57" s="1"/>
  <c r="BW171" i="49"/>
  <c r="BX171" i="49" s="1"/>
  <c r="BY171" i="49" s="1"/>
  <c r="DI174" i="52"/>
  <c r="BS170" i="52"/>
  <c r="BW161" i="49"/>
  <c r="BX161" i="49" s="1"/>
  <c r="BW117" i="49"/>
  <c r="EK99" i="49"/>
  <c r="EL122" i="49"/>
  <c r="DS121" i="49"/>
  <c r="DS161" i="49"/>
  <c r="DT161" i="49" s="1"/>
  <c r="EQ92" i="49"/>
  <c r="DV139" i="49"/>
  <c r="DS178" i="49" s="1"/>
  <c r="DT178" i="49" s="1"/>
  <c r="DU178" i="49" s="1"/>
  <c r="K172" i="50"/>
  <c r="E172" i="50"/>
  <c r="AV113" i="57"/>
  <c r="EN106" i="49"/>
  <c r="EK97" i="49" s="1"/>
  <c r="EK173" i="49"/>
  <c r="EL173" i="49" s="1"/>
  <c r="EM173" i="49" s="1"/>
  <c r="DS123" i="49"/>
  <c r="EQ120" i="49"/>
  <c r="EL119" i="49"/>
  <c r="DS175" i="49"/>
  <c r="DT175" i="49" s="1"/>
  <c r="DU175" i="49" s="1"/>
  <c r="EN140" i="49"/>
  <c r="EL123" i="49"/>
  <c r="EK177" i="49"/>
  <c r="EL177" i="49" s="1"/>
  <c r="EM177" i="49" s="1"/>
  <c r="DS124" i="49"/>
  <c r="DS165" i="49"/>
  <c r="DT165" i="49" s="1"/>
  <c r="DS117" i="49"/>
  <c r="EQ165" i="49"/>
  <c r="ER165" i="49" s="1"/>
  <c r="BB158" i="50"/>
  <c r="EK98" i="49"/>
  <c r="EL117" i="49"/>
  <c r="DS91" i="49"/>
  <c r="DS119" i="49"/>
  <c r="DV105" i="49"/>
  <c r="DS118" i="49" s="1"/>
  <c r="EQ123" i="49"/>
  <c r="EQ121" i="49"/>
  <c r="EQ117" i="49"/>
  <c r="DS92" i="49"/>
  <c r="CW176" i="52"/>
  <c r="BT162" i="57"/>
  <c r="CO119" i="49"/>
  <c r="CR139" i="49"/>
  <c r="CR105" i="49"/>
  <c r="CO125" i="49" s="1"/>
  <c r="CO175" i="49"/>
  <c r="CP175" i="49" s="1"/>
  <c r="CQ175" i="49" s="1"/>
  <c r="CO117" i="49"/>
  <c r="CO91" i="49"/>
  <c r="CO161" i="49"/>
  <c r="CP161" i="49" s="1"/>
  <c r="BF88" i="53"/>
  <c r="BH158" i="53" s="1"/>
  <c r="CO124" i="49"/>
  <c r="CL158" i="50"/>
  <c r="BN158" i="52"/>
  <c r="EN139" i="49"/>
  <c r="FI99" i="49"/>
  <c r="FJ118" i="49"/>
  <c r="DG177" i="49"/>
  <c r="DH177" i="49" s="1"/>
  <c r="DI177" i="49" s="1"/>
  <c r="EK92" i="49"/>
  <c r="FI98" i="49"/>
  <c r="FJ119" i="49"/>
  <c r="FJ122" i="49"/>
  <c r="DH119" i="49"/>
  <c r="EK119" i="49"/>
  <c r="EK91" i="49"/>
  <c r="FJ117" i="49"/>
  <c r="DH118" i="49"/>
  <c r="EK165" i="49"/>
  <c r="EL165" i="49" s="1"/>
  <c r="BQ175" i="49"/>
  <c r="BR175" i="49" s="1"/>
  <c r="BS175" i="49" s="1"/>
  <c r="FL106" i="49"/>
  <c r="FI97" i="49" s="1"/>
  <c r="FJ121" i="49"/>
  <c r="DH121" i="49"/>
  <c r="EK120" i="49"/>
  <c r="BT139" i="49"/>
  <c r="BQ92" i="49"/>
  <c r="BQ171" i="49"/>
  <c r="BR171" i="49" s="1"/>
  <c r="BS171" i="49" s="1"/>
  <c r="EK161" i="49"/>
  <c r="EL161" i="49" s="1"/>
  <c r="EK175" i="49"/>
  <c r="EL175" i="49" s="1"/>
  <c r="EM175" i="49" s="1"/>
  <c r="EN105" i="49"/>
  <c r="EK122" i="49" s="1"/>
  <c r="BN163" i="57"/>
  <c r="DM117" i="49"/>
  <c r="FI121" i="49"/>
  <c r="CQ170" i="52"/>
  <c r="AO105" i="57"/>
  <c r="AM171" i="57" s="1"/>
  <c r="AN171" i="57" s="1"/>
  <c r="DM120" i="49"/>
  <c r="AP153" i="57"/>
  <c r="DM91" i="49"/>
  <c r="DM119" i="49"/>
  <c r="DM165" i="49"/>
  <c r="DN165" i="49" s="1"/>
  <c r="BN161" i="57"/>
  <c r="BM158" i="57"/>
  <c r="BL88" i="57"/>
  <c r="CL163" i="57"/>
  <c r="Q170" i="51"/>
  <c r="AI172" i="51"/>
  <c r="CW172" i="52"/>
  <c r="K170" i="50"/>
  <c r="R165" i="57"/>
  <c r="AJ163" i="57"/>
  <c r="BT158" i="50"/>
  <c r="BZ105" i="49"/>
  <c r="BW118" i="49" s="1"/>
  <c r="FQ172" i="56"/>
  <c r="BH167" i="57"/>
  <c r="BW123" i="49"/>
  <c r="BZ139" i="49"/>
  <c r="BW124" i="49"/>
  <c r="BW119" i="49"/>
  <c r="DI176" i="52"/>
  <c r="AP113" i="57"/>
  <c r="FQ170" i="56"/>
  <c r="K70" i="57"/>
  <c r="K176" i="57" s="1"/>
  <c r="Q70" i="57"/>
  <c r="Q176" i="57" s="1"/>
  <c r="BW121" i="49"/>
  <c r="BW165" i="49"/>
  <c r="BX165" i="49" s="1"/>
  <c r="DJ139" i="49"/>
  <c r="DG178" i="49" s="1"/>
  <c r="DH178" i="49" s="1"/>
  <c r="DI178" i="49" s="1"/>
  <c r="DI170" i="52"/>
  <c r="BW92" i="49"/>
  <c r="BW91" i="49"/>
  <c r="BW120" i="49"/>
  <c r="ES175" i="49"/>
  <c r="CL162" i="57"/>
  <c r="EM171" i="49"/>
  <c r="BZ166" i="57"/>
  <c r="DG98" i="49"/>
  <c r="DH123" i="49"/>
  <c r="AI158" i="53"/>
  <c r="BQ119" i="49"/>
  <c r="AV167" i="57"/>
  <c r="AD166" i="57"/>
  <c r="DH122" i="49"/>
  <c r="DY120" i="49"/>
  <c r="Q172" i="51"/>
  <c r="AI174" i="51"/>
  <c r="CW174" i="51"/>
  <c r="DG99" i="49"/>
  <c r="DH117" i="49"/>
  <c r="Q174" i="51"/>
  <c r="AI176" i="51"/>
  <c r="EM176" i="49"/>
  <c r="EM174" i="49"/>
  <c r="EM172" i="49"/>
  <c r="CF162" i="57"/>
  <c r="BZ167" i="57"/>
  <c r="CE170" i="51"/>
  <c r="AD162" i="57"/>
  <c r="DV158" i="52"/>
  <c r="W172" i="57"/>
  <c r="CE174" i="57"/>
  <c r="BN162" i="57"/>
  <c r="BN165" i="57"/>
  <c r="BA174" i="52"/>
  <c r="ES172" i="57"/>
  <c r="X161" i="57"/>
  <c r="R167" i="57"/>
  <c r="Q170" i="50"/>
  <c r="CE170" i="50"/>
  <c r="AI70" i="57"/>
  <c r="AI170" i="57" s="1"/>
  <c r="K158" i="57"/>
  <c r="L158" i="57" s="1"/>
  <c r="AI176" i="50"/>
  <c r="BF84" i="57"/>
  <c r="BF85" i="57" s="1"/>
  <c r="BF86" i="57" s="1"/>
  <c r="FI92" i="49"/>
  <c r="BQ117" i="49"/>
  <c r="BQ124" i="49"/>
  <c r="FI161" i="49"/>
  <c r="FJ161" i="49" s="1"/>
  <c r="DM124" i="49"/>
  <c r="DM92" i="49"/>
  <c r="BQ123" i="49"/>
  <c r="BQ121" i="49"/>
  <c r="DM123" i="49"/>
  <c r="DM161" i="49"/>
  <c r="DN161" i="49" s="1"/>
  <c r="BR84" i="57"/>
  <c r="BR85" i="57" s="1"/>
  <c r="BR86" i="57" s="1"/>
  <c r="AU105" i="57"/>
  <c r="AS123" i="57" s="1"/>
  <c r="BQ161" i="49"/>
  <c r="BR161" i="49" s="1"/>
  <c r="DM121" i="49"/>
  <c r="DM171" i="49"/>
  <c r="DN171" i="49" s="1"/>
  <c r="DO171" i="49" s="1"/>
  <c r="FI123" i="49"/>
  <c r="BT105" i="49"/>
  <c r="BQ90" i="49" s="1"/>
  <c r="BQ91" i="49"/>
  <c r="FI117" i="49"/>
  <c r="DP105" i="49"/>
  <c r="DM122" i="49" s="1"/>
  <c r="DP139" i="49"/>
  <c r="AJ113" i="57"/>
  <c r="CF165" i="57"/>
  <c r="BG105" i="55"/>
  <c r="BE161" i="55" s="1"/>
  <c r="BF161" i="55" s="1"/>
  <c r="BQ120" i="49"/>
  <c r="AJ162" i="57"/>
  <c r="AJ167" i="57"/>
  <c r="CE172" i="50"/>
  <c r="AI170" i="50"/>
  <c r="AI172" i="50"/>
  <c r="BA170" i="52"/>
  <c r="DO170" i="52"/>
  <c r="CE174" i="50"/>
  <c r="AH88" i="57"/>
  <c r="AJ158" i="57" s="1"/>
  <c r="FQ171" i="56"/>
  <c r="Q158" i="57"/>
  <c r="R158" i="57" s="1"/>
  <c r="CL158" i="49"/>
  <c r="BA176" i="52"/>
  <c r="CQ172" i="52"/>
  <c r="CE174" i="51"/>
  <c r="E170" i="52"/>
  <c r="CQ174" i="52"/>
  <c r="CE176" i="51"/>
  <c r="AU172" i="50"/>
  <c r="E176" i="52"/>
  <c r="DD158" i="51"/>
  <c r="DG123" i="49"/>
  <c r="DG171" i="49"/>
  <c r="DH171" i="49" s="1"/>
  <c r="DI171" i="49" s="1"/>
  <c r="DG175" i="49"/>
  <c r="DH175" i="49" s="1"/>
  <c r="DI175" i="49" s="1"/>
  <c r="DG119" i="49"/>
  <c r="DG121" i="49"/>
  <c r="DJ105" i="49"/>
  <c r="DG118" i="49" s="1"/>
  <c r="DG91" i="49"/>
  <c r="DG124" i="49"/>
  <c r="DG117" i="49"/>
  <c r="DG120" i="49"/>
  <c r="DG92" i="49"/>
  <c r="DG165" i="49"/>
  <c r="DH165" i="49" s="1"/>
  <c r="R161" i="57"/>
  <c r="AJ165" i="57"/>
  <c r="CL167" i="57"/>
  <c r="CE158" i="57"/>
  <c r="BT163" i="57"/>
  <c r="R162" i="57"/>
  <c r="EQ124" i="49"/>
  <c r="EQ161" i="49"/>
  <c r="ER161" i="49" s="1"/>
  <c r="AJ161" i="57"/>
  <c r="AJ166" i="57"/>
  <c r="ET139" i="49"/>
  <c r="EQ171" i="49"/>
  <c r="ER171" i="49" s="1"/>
  <c r="ES171" i="49" s="1"/>
  <c r="ET105" i="49"/>
  <c r="EQ118" i="49" s="1"/>
  <c r="EQ119" i="49"/>
  <c r="CE172" i="57"/>
  <c r="CK172" i="57"/>
  <c r="BG158" i="57"/>
  <c r="BH158" i="57" s="1"/>
  <c r="Q105" i="57"/>
  <c r="O175" i="57" s="1"/>
  <c r="P175" i="57" s="1"/>
  <c r="BT167" i="57"/>
  <c r="CE176" i="57"/>
  <c r="CD88" i="57"/>
  <c r="FK177" i="57"/>
  <c r="R166" i="57"/>
  <c r="BT161" i="57"/>
  <c r="ES174" i="57"/>
  <c r="ES170" i="57"/>
  <c r="Q106" i="57"/>
  <c r="P122" i="57" s="1"/>
  <c r="BT166" i="57"/>
  <c r="CE175" i="49"/>
  <c r="EG176" i="57"/>
  <c r="CU119" i="49"/>
  <c r="X162" i="57"/>
  <c r="K158" i="56"/>
  <c r="L158" i="56" s="1"/>
  <c r="AO70" i="57"/>
  <c r="AO174" i="57" s="1"/>
  <c r="CQ158" i="57"/>
  <c r="CR158" i="57" s="1"/>
  <c r="CW176" i="51"/>
  <c r="CW170" i="51"/>
  <c r="DC174" i="52"/>
  <c r="BG70" i="53"/>
  <c r="BG174" i="53" s="1"/>
  <c r="FL105" i="49"/>
  <c r="FI90" i="49" s="1"/>
  <c r="W170" i="57"/>
  <c r="FL139" i="49"/>
  <c r="DA173" i="49"/>
  <c r="DB173" i="49" s="1"/>
  <c r="DC173" i="49" s="1"/>
  <c r="FI91" i="49"/>
  <c r="FI171" i="49"/>
  <c r="FJ171" i="49" s="1"/>
  <c r="FK171" i="49" s="1"/>
  <c r="FI165" i="49"/>
  <c r="FJ165" i="49" s="1"/>
  <c r="V88" i="57"/>
  <c r="W174" i="57"/>
  <c r="BX88" i="57"/>
  <c r="BZ158" i="57" s="1"/>
  <c r="BY70" i="57"/>
  <c r="BY170" i="57" s="1"/>
  <c r="AC158" i="57"/>
  <c r="AD158" i="57" s="1"/>
  <c r="DZ118" i="49"/>
  <c r="FI124" i="49"/>
  <c r="FI120" i="49"/>
  <c r="FI119" i="49"/>
  <c r="AO70" i="54"/>
  <c r="AO176" i="54" s="1"/>
  <c r="AI158" i="54"/>
  <c r="AJ158" i="54" s="1"/>
  <c r="W158" i="57"/>
  <c r="W171" i="57"/>
  <c r="AC70" i="57"/>
  <c r="AC176" i="57" s="1"/>
  <c r="EE99" i="56"/>
  <c r="AI105" i="57"/>
  <c r="AG165" i="57" s="1"/>
  <c r="AH165" i="57" s="1"/>
  <c r="E172" i="52"/>
  <c r="AZ88" i="53"/>
  <c r="BB158" i="53" s="1"/>
  <c r="DC170" i="52"/>
  <c r="DC176" i="52"/>
  <c r="CE170" i="52"/>
  <c r="AV162" i="57"/>
  <c r="CR166" i="57"/>
  <c r="BQ173" i="49"/>
  <c r="BR173" i="49" s="1"/>
  <c r="BS173" i="49" s="1"/>
  <c r="BQ177" i="49"/>
  <c r="BR177" i="49" s="1"/>
  <c r="BS177" i="49" s="1"/>
  <c r="DY171" i="49"/>
  <c r="DZ171" i="49" s="1"/>
  <c r="EA171" i="49" s="1"/>
  <c r="EB105" i="49"/>
  <c r="DY125" i="49" s="1"/>
  <c r="DY175" i="49"/>
  <c r="DZ175" i="49" s="1"/>
  <c r="EA175" i="49" s="1"/>
  <c r="DY124" i="49"/>
  <c r="CJ123" i="49"/>
  <c r="CL139" i="49"/>
  <c r="CL105" i="49"/>
  <c r="CI118" i="49" s="1"/>
  <c r="CI175" i="49"/>
  <c r="CJ175" i="49" s="1"/>
  <c r="CK175" i="49" s="1"/>
  <c r="CI120" i="49"/>
  <c r="C83" i="49"/>
  <c r="D83" i="49" s="1"/>
  <c r="F156" i="49" s="1"/>
  <c r="C112" i="49"/>
  <c r="CI124" i="49"/>
  <c r="DO172" i="52"/>
  <c r="AN88" i="57"/>
  <c r="AP158" i="57" s="1"/>
  <c r="BZ163" i="57"/>
  <c r="C70" i="49"/>
  <c r="E167" i="49" s="1"/>
  <c r="DO174" i="52"/>
  <c r="R113" i="57"/>
  <c r="EE173" i="57"/>
  <c r="EF173" i="57" s="1"/>
  <c r="EG173" i="57" s="1"/>
  <c r="CU91" i="49"/>
  <c r="AH88" i="53"/>
  <c r="Q70" i="53"/>
  <c r="Q172" i="53" s="1"/>
  <c r="CQ70" i="57"/>
  <c r="CQ176" i="57" s="1"/>
  <c r="CU124" i="49"/>
  <c r="L167" i="57"/>
  <c r="CR167" i="57"/>
  <c r="EY177" i="49"/>
  <c r="CQ177" i="49"/>
  <c r="BZ162" i="57"/>
  <c r="CC173" i="49"/>
  <c r="CD173" i="49" s="1"/>
  <c r="CE173" i="49" s="1"/>
  <c r="FV119" i="49"/>
  <c r="EH140" i="56"/>
  <c r="DZ121" i="49"/>
  <c r="FO99" i="49"/>
  <c r="BT140" i="49"/>
  <c r="DY99" i="49"/>
  <c r="BR123" i="49"/>
  <c r="EQ177" i="49"/>
  <c r="ER177" i="49" s="1"/>
  <c r="ES177" i="49" s="1"/>
  <c r="CO98" i="49"/>
  <c r="CP117" i="49"/>
  <c r="DD106" i="49"/>
  <c r="DA97" i="49" s="1"/>
  <c r="EX122" i="49"/>
  <c r="CP118" i="49"/>
  <c r="DB117" i="49"/>
  <c r="L166" i="57"/>
  <c r="CL161" i="57"/>
  <c r="CL165" i="57"/>
  <c r="CR113" i="57"/>
  <c r="CU92" i="49"/>
  <c r="DJ163" i="55"/>
  <c r="BQ99" i="49"/>
  <c r="CK106" i="57"/>
  <c r="CL140" i="57" s="1"/>
  <c r="DY98" i="49"/>
  <c r="DZ123" i="49"/>
  <c r="BR118" i="49"/>
  <c r="EB106" i="49"/>
  <c r="DY97" i="49" s="1"/>
  <c r="DZ117" i="49"/>
  <c r="DY173" i="49"/>
  <c r="DZ173" i="49" s="1"/>
  <c r="EA173" i="49" s="1"/>
  <c r="BQ98" i="49"/>
  <c r="BR119" i="49"/>
  <c r="BR122" i="49"/>
  <c r="CF106" i="49"/>
  <c r="CC97" i="49" s="1"/>
  <c r="DZ122" i="49"/>
  <c r="BR117" i="49"/>
  <c r="EB140" i="49"/>
  <c r="DZ119" i="49"/>
  <c r="BT106" i="49"/>
  <c r="BQ97" i="49" s="1"/>
  <c r="BR121" i="49"/>
  <c r="CD117" i="49"/>
  <c r="CP84" i="57"/>
  <c r="CP85" i="57" s="1"/>
  <c r="CP86" i="57" s="1"/>
  <c r="DY121" i="49"/>
  <c r="ET166" i="54"/>
  <c r="DY123" i="49"/>
  <c r="DY161" i="49"/>
  <c r="DZ161" i="49" s="1"/>
  <c r="EB139" i="49"/>
  <c r="BZ113" i="57"/>
  <c r="FC117" i="49"/>
  <c r="DY119" i="49"/>
  <c r="DY117" i="49"/>
  <c r="DY91" i="49"/>
  <c r="DY92" i="49"/>
  <c r="FC171" i="49"/>
  <c r="FD171" i="49" s="1"/>
  <c r="FE171" i="49" s="1"/>
  <c r="FC123" i="49"/>
  <c r="BZ165" i="57"/>
  <c r="CI117" i="49"/>
  <c r="CI161" i="49"/>
  <c r="CJ161" i="49" s="1"/>
  <c r="CI121" i="49"/>
  <c r="FU124" i="57"/>
  <c r="CI91" i="49"/>
  <c r="CX139" i="49"/>
  <c r="CX105" i="49"/>
  <c r="CU118" i="49" s="1"/>
  <c r="CU121" i="49"/>
  <c r="CU165" i="49"/>
  <c r="CV165" i="49" s="1"/>
  <c r="CI123" i="49"/>
  <c r="CI92" i="49"/>
  <c r="CU123" i="49"/>
  <c r="CU117" i="49"/>
  <c r="CU171" i="49"/>
  <c r="CV171" i="49" s="1"/>
  <c r="CW171" i="49" s="1"/>
  <c r="CI171" i="49"/>
  <c r="CJ171" i="49" s="1"/>
  <c r="CK171" i="49" s="1"/>
  <c r="CI119" i="49"/>
  <c r="CU175" i="49"/>
  <c r="CV175" i="49" s="1"/>
  <c r="CW175" i="49" s="1"/>
  <c r="CU161" i="49"/>
  <c r="CV161" i="49" s="1"/>
  <c r="EW99" i="49"/>
  <c r="FU173" i="49"/>
  <c r="FV173" i="49" s="1"/>
  <c r="FW173" i="49" s="1"/>
  <c r="EX123" i="49"/>
  <c r="FX140" i="49"/>
  <c r="FU177" i="49"/>
  <c r="FV177" i="49" s="1"/>
  <c r="FW177" i="49" s="1"/>
  <c r="BL115" i="57"/>
  <c r="BM106" i="57" s="1"/>
  <c r="BK173" i="57" s="1"/>
  <c r="BL173" i="57" s="1"/>
  <c r="BM173" i="57" s="1"/>
  <c r="AB84" i="57"/>
  <c r="AB85" i="57" s="1"/>
  <c r="AB86" i="57" s="1"/>
  <c r="EX121" i="49"/>
  <c r="FX106" i="49"/>
  <c r="FV125" i="49" s="1"/>
  <c r="EW98" i="49"/>
  <c r="EF123" i="49"/>
  <c r="EX118" i="49"/>
  <c r="ER118" i="49"/>
  <c r="FV117" i="49"/>
  <c r="V84" i="57"/>
  <c r="V85" i="57" s="1"/>
  <c r="V86" i="57" s="1"/>
  <c r="EE173" i="49"/>
  <c r="EF173" i="49" s="1"/>
  <c r="EG173" i="49" s="1"/>
  <c r="DV106" i="49"/>
  <c r="DT124" i="49" s="1"/>
  <c r="EE98" i="49"/>
  <c r="EH106" i="49"/>
  <c r="EE97" i="49" s="1"/>
  <c r="CF163" i="53"/>
  <c r="CL165" i="53"/>
  <c r="BY105" i="57"/>
  <c r="BW117" i="57" s="1"/>
  <c r="U117" i="57"/>
  <c r="BT113" i="57"/>
  <c r="DN122" i="49"/>
  <c r="DM173" i="49"/>
  <c r="DN173" i="49" s="1"/>
  <c r="DO173" i="49" s="1"/>
  <c r="DP106" i="49"/>
  <c r="DM97" i="49" s="1"/>
  <c r="DN121" i="49"/>
  <c r="DT123" i="49"/>
  <c r="EF122" i="49"/>
  <c r="CU98" i="49"/>
  <c r="EZ106" i="49"/>
  <c r="EW97" i="49" s="1"/>
  <c r="EX117" i="49"/>
  <c r="EW173" i="49"/>
  <c r="EX173" i="49" s="1"/>
  <c r="EY173" i="49" s="1"/>
  <c r="DS173" i="49"/>
  <c r="DT173" i="49" s="1"/>
  <c r="DU173" i="49" s="1"/>
  <c r="FU99" i="49"/>
  <c r="FV118" i="49"/>
  <c r="FV121" i="49"/>
  <c r="EF119" i="49"/>
  <c r="CV123" i="49"/>
  <c r="EZ140" i="49"/>
  <c r="EX119" i="49"/>
  <c r="ER117" i="49"/>
  <c r="FU98" i="49"/>
  <c r="FV122" i="49"/>
  <c r="AH84" i="57"/>
  <c r="AH85" i="57" s="1"/>
  <c r="AH86" i="57" s="1"/>
  <c r="F158" i="51"/>
  <c r="CP122" i="49"/>
  <c r="CP115" i="57"/>
  <c r="CQ106" i="57" s="1"/>
  <c r="CP119" i="57" s="1"/>
  <c r="BZ167" i="56"/>
  <c r="CP119" i="49"/>
  <c r="DD140" i="49"/>
  <c r="DA177" i="49"/>
  <c r="DB177" i="49" s="1"/>
  <c r="DC177" i="49" s="1"/>
  <c r="FP121" i="49"/>
  <c r="CR106" i="49"/>
  <c r="CO97" i="49" s="1"/>
  <c r="CP121" i="49"/>
  <c r="CO173" i="49"/>
  <c r="CP173" i="49" s="1"/>
  <c r="CQ173" i="49" s="1"/>
  <c r="DA99" i="49"/>
  <c r="DB118" i="49"/>
  <c r="DB121" i="49"/>
  <c r="CI98" i="49"/>
  <c r="FR140" i="49"/>
  <c r="FO178" i="49" s="1"/>
  <c r="FP178" i="49" s="1"/>
  <c r="FQ178" i="49" s="1"/>
  <c r="DV162" i="54"/>
  <c r="CO99" i="49"/>
  <c r="DB119" i="49"/>
  <c r="CR140" i="49"/>
  <c r="CP123" i="49"/>
  <c r="DA98" i="49"/>
  <c r="DB122" i="49"/>
  <c r="CJ122" i="49"/>
  <c r="BG106" i="56"/>
  <c r="BE173" i="56" s="1"/>
  <c r="BF173" i="56" s="1"/>
  <c r="AV153" i="57"/>
  <c r="FU171" i="57"/>
  <c r="FV171" i="57" s="1"/>
  <c r="FW171" i="57" s="1"/>
  <c r="FU161" i="57"/>
  <c r="FV161" i="57" s="1"/>
  <c r="EK121" i="56"/>
  <c r="AP167" i="57"/>
  <c r="CF163" i="54"/>
  <c r="P84" i="57"/>
  <c r="P85" i="57" s="1"/>
  <c r="P86" i="57" s="1"/>
  <c r="DA165" i="57"/>
  <c r="DB165" i="57" s="1"/>
  <c r="DD105" i="57"/>
  <c r="DA90" i="57" s="1"/>
  <c r="CK105" i="57"/>
  <c r="CI119" i="57" s="1"/>
  <c r="AP162" i="57"/>
  <c r="J84" i="57"/>
  <c r="J85" i="57" s="1"/>
  <c r="J86" i="57" s="1"/>
  <c r="DJ139" i="57"/>
  <c r="DA121" i="57"/>
  <c r="AD113" i="57"/>
  <c r="CL113" i="57"/>
  <c r="BB165" i="57"/>
  <c r="CR162" i="57"/>
  <c r="AC105" i="57"/>
  <c r="AA175" i="57" s="1"/>
  <c r="AB175" i="57" s="1"/>
  <c r="BZ161" i="57"/>
  <c r="K105" i="57"/>
  <c r="I161" i="57" s="1"/>
  <c r="J161" i="57" s="1"/>
  <c r="AD161" i="57"/>
  <c r="AT118" i="56"/>
  <c r="CR163" i="57"/>
  <c r="AT119" i="56"/>
  <c r="DG175" i="57"/>
  <c r="DH175" i="57" s="1"/>
  <c r="DI175" i="57" s="1"/>
  <c r="Q106" i="54"/>
  <c r="O99" i="54" s="1"/>
  <c r="AZ84" i="57"/>
  <c r="AZ85" i="57" s="1"/>
  <c r="AZ86" i="57" s="1"/>
  <c r="AS173" i="56"/>
  <c r="AT173" i="56" s="1"/>
  <c r="AU173" i="56" s="1"/>
  <c r="EW120" i="57"/>
  <c r="EN140" i="56"/>
  <c r="CV122" i="49"/>
  <c r="E174" i="50"/>
  <c r="CE172" i="52"/>
  <c r="EG170" i="50"/>
  <c r="AU174" i="56"/>
  <c r="EE123" i="56"/>
  <c r="FQ174" i="55"/>
  <c r="EE173" i="56"/>
  <c r="EF173" i="56" s="1"/>
  <c r="EG173" i="56" s="1"/>
  <c r="CE174" i="52"/>
  <c r="EM172" i="51"/>
  <c r="EG174" i="50"/>
  <c r="R113" i="54"/>
  <c r="DA92" i="49"/>
  <c r="EM170" i="51"/>
  <c r="EE99" i="57"/>
  <c r="DH117" i="57"/>
  <c r="DI117" i="57" s="1"/>
  <c r="DJ170" i="57" s="1"/>
  <c r="FK172" i="57"/>
  <c r="DA165" i="49"/>
  <c r="DB165" i="49" s="1"/>
  <c r="BB167" i="57"/>
  <c r="AP163" i="57"/>
  <c r="CF166" i="57"/>
  <c r="CI99" i="49"/>
  <c r="CJ117" i="49"/>
  <c r="CL140" i="49"/>
  <c r="EQ98" i="49"/>
  <c r="ER119" i="49"/>
  <c r="ER122" i="49"/>
  <c r="BS70" i="53"/>
  <c r="BS170" i="53" s="1"/>
  <c r="EG170" i="51"/>
  <c r="DI170" i="50"/>
  <c r="FU175" i="57"/>
  <c r="FV175" i="57" s="1"/>
  <c r="FW175" i="57" s="1"/>
  <c r="FX139" i="57"/>
  <c r="DA117" i="57"/>
  <c r="EK177" i="56"/>
  <c r="EL177" i="56" s="1"/>
  <c r="EM177" i="56" s="1"/>
  <c r="AV166" i="57"/>
  <c r="CX106" i="49"/>
  <c r="CU97" i="49" s="1"/>
  <c r="CU173" i="49"/>
  <c r="CV173" i="49" s="1"/>
  <c r="CW173" i="49" s="1"/>
  <c r="CL106" i="49"/>
  <c r="CI97" i="49" s="1"/>
  <c r="CJ119" i="49"/>
  <c r="CI173" i="49"/>
  <c r="CJ173" i="49" s="1"/>
  <c r="CK173" i="49" s="1"/>
  <c r="EQ99" i="49"/>
  <c r="ER121" i="49"/>
  <c r="ET140" i="49"/>
  <c r="DA175" i="49"/>
  <c r="DB175" i="49" s="1"/>
  <c r="DC175" i="49" s="1"/>
  <c r="K174" i="50"/>
  <c r="E176" i="50"/>
  <c r="BA70" i="53"/>
  <c r="BA174" i="53" s="1"/>
  <c r="P88" i="53"/>
  <c r="R158" i="53" s="1"/>
  <c r="BS158" i="53"/>
  <c r="EM174" i="51"/>
  <c r="EG176" i="50"/>
  <c r="P88" i="54"/>
  <c r="R158" i="54" s="1"/>
  <c r="Q158" i="55"/>
  <c r="R158" i="55" s="1"/>
  <c r="EH140" i="57"/>
  <c r="FU120" i="57"/>
  <c r="FU91" i="57"/>
  <c r="FU117" i="57"/>
  <c r="FU165" i="57"/>
  <c r="FV165" i="57" s="1"/>
  <c r="DY165" i="56"/>
  <c r="DZ165" i="56" s="1"/>
  <c r="DA123" i="57"/>
  <c r="DA171" i="57"/>
  <c r="DB171" i="57" s="1"/>
  <c r="DC171" i="57" s="1"/>
  <c r="EG172" i="57"/>
  <c r="DA91" i="57"/>
  <c r="DD139" i="57"/>
  <c r="CJ88" i="57"/>
  <c r="BY106" i="57"/>
  <c r="BZ140" i="57" s="1"/>
  <c r="FU123" i="57"/>
  <c r="FU119" i="57"/>
  <c r="DA161" i="57"/>
  <c r="DB161" i="57" s="1"/>
  <c r="EG170" i="57"/>
  <c r="CV119" i="49"/>
  <c r="CJ118" i="49"/>
  <c r="CJ121" i="49"/>
  <c r="ET106" i="49"/>
  <c r="EQ97" i="49" s="1"/>
  <c r="ER123" i="49"/>
  <c r="Q70" i="54"/>
  <c r="Q172" i="54" s="1"/>
  <c r="K106" i="57"/>
  <c r="I173" i="57" s="1"/>
  <c r="J173" i="57" s="1"/>
  <c r="AB115" i="57"/>
  <c r="AC106" i="57" s="1"/>
  <c r="AB123" i="57" s="1"/>
  <c r="CD84" i="57"/>
  <c r="CD85" i="57" s="1"/>
  <c r="CD86" i="57" s="1"/>
  <c r="FU92" i="57"/>
  <c r="FU121" i="57"/>
  <c r="ER117" i="57"/>
  <c r="DA124" i="57"/>
  <c r="DA120" i="57"/>
  <c r="DA175" i="57"/>
  <c r="DB175" i="57" s="1"/>
  <c r="DC175" i="57" s="1"/>
  <c r="EN139" i="56"/>
  <c r="EK124" i="56"/>
  <c r="DA119" i="57"/>
  <c r="AV165" i="57"/>
  <c r="AP161" i="57"/>
  <c r="ET158" i="51"/>
  <c r="X158" i="52"/>
  <c r="L161" i="57"/>
  <c r="CF167" i="57"/>
  <c r="CR165" i="57"/>
  <c r="BH165" i="57"/>
  <c r="BB166" i="57"/>
  <c r="X165" i="57"/>
  <c r="CU99" i="49"/>
  <c r="CV121" i="49"/>
  <c r="CX140" i="49"/>
  <c r="BW98" i="49"/>
  <c r="Q172" i="50"/>
  <c r="EG172" i="51"/>
  <c r="DI172" i="50"/>
  <c r="FK176" i="50"/>
  <c r="AO158" i="56"/>
  <c r="AP158" i="56" s="1"/>
  <c r="CK158" i="57"/>
  <c r="CK170" i="57"/>
  <c r="EE177" i="57"/>
  <c r="EF177" i="57" s="1"/>
  <c r="EG177" i="57" s="1"/>
  <c r="EH106" i="57"/>
  <c r="EE97" i="57" s="1"/>
  <c r="EF122" i="57"/>
  <c r="EE91" i="56"/>
  <c r="DH119" i="57"/>
  <c r="FK174" i="57"/>
  <c r="EW91" i="56"/>
  <c r="BH162" i="57"/>
  <c r="BX119" i="49"/>
  <c r="Q174" i="50"/>
  <c r="EG174" i="51"/>
  <c r="DI174" i="50"/>
  <c r="BL84" i="57"/>
  <c r="BL85" i="57" s="1"/>
  <c r="BL86" i="57" s="1"/>
  <c r="CK176" i="57"/>
  <c r="EE98" i="57"/>
  <c r="EF121" i="57"/>
  <c r="EF118" i="57"/>
  <c r="DG98" i="57"/>
  <c r="EW165" i="56"/>
  <c r="EX165" i="56" s="1"/>
  <c r="EZ105" i="56"/>
  <c r="EW90" i="56" s="1"/>
  <c r="FK176" i="57"/>
  <c r="BH163" i="57"/>
  <c r="CF163" i="57"/>
  <c r="CR161" i="57"/>
  <c r="CV117" i="49"/>
  <c r="CV118" i="49"/>
  <c r="BX122" i="49"/>
  <c r="AU172" i="51"/>
  <c r="AU106" i="57"/>
  <c r="AV106" i="57" s="1"/>
  <c r="AS97" i="57" s="1"/>
  <c r="EF119" i="57"/>
  <c r="EF123" i="57"/>
  <c r="EE120" i="56"/>
  <c r="D88" i="55"/>
  <c r="F158" i="55" s="1"/>
  <c r="CL166" i="57"/>
  <c r="E70" i="55"/>
  <c r="E172" i="55" s="1"/>
  <c r="BB162" i="57"/>
  <c r="L163" i="57"/>
  <c r="AD167" i="57"/>
  <c r="FC173" i="49"/>
  <c r="FD173" i="49" s="1"/>
  <c r="FE173" i="49" s="1"/>
  <c r="FD119" i="49"/>
  <c r="FF106" i="49"/>
  <c r="FC97" i="49" s="1"/>
  <c r="FD121" i="49"/>
  <c r="FD118" i="49"/>
  <c r="FF140" i="49"/>
  <c r="FD117" i="49"/>
  <c r="FC99" i="49"/>
  <c r="FC177" i="49"/>
  <c r="FD177" i="49" s="1"/>
  <c r="FE177" i="49" s="1"/>
  <c r="FD123" i="49"/>
  <c r="FD122" i="49"/>
  <c r="FC98" i="49"/>
  <c r="DP140" i="49"/>
  <c r="DN123" i="49"/>
  <c r="DM177" i="49"/>
  <c r="DN177" i="49" s="1"/>
  <c r="DO177" i="49" s="1"/>
  <c r="DA123" i="49"/>
  <c r="BG70" i="55"/>
  <c r="BG172" i="55" s="1"/>
  <c r="AU158" i="57"/>
  <c r="DG173" i="57"/>
  <c r="DH173" i="57" s="1"/>
  <c r="DI173" i="57" s="1"/>
  <c r="DA119" i="49"/>
  <c r="DG119" i="57"/>
  <c r="DG123" i="57"/>
  <c r="DH121" i="57"/>
  <c r="DG120" i="57"/>
  <c r="EF118" i="56"/>
  <c r="EF121" i="56"/>
  <c r="FQ172" i="55"/>
  <c r="DG91" i="57"/>
  <c r="BG70" i="57"/>
  <c r="BG170" i="57" s="1"/>
  <c r="DA120" i="49"/>
  <c r="DA161" i="49"/>
  <c r="DB161" i="49" s="1"/>
  <c r="DM99" i="49"/>
  <c r="DN117" i="49"/>
  <c r="DN118" i="49"/>
  <c r="DA117" i="49"/>
  <c r="DD139" i="49"/>
  <c r="BF88" i="55"/>
  <c r="BH158" i="55" s="1"/>
  <c r="AU176" i="57"/>
  <c r="ET105" i="56"/>
  <c r="EQ90" i="56" s="1"/>
  <c r="DH123" i="57"/>
  <c r="DG161" i="57"/>
  <c r="DH161" i="57" s="1"/>
  <c r="DG124" i="57"/>
  <c r="DG171" i="57"/>
  <c r="DH171" i="57" s="1"/>
  <c r="DI171" i="57" s="1"/>
  <c r="DG121" i="57"/>
  <c r="EF123" i="56"/>
  <c r="EF119" i="56"/>
  <c r="EE98" i="56"/>
  <c r="FQ176" i="55"/>
  <c r="EM174" i="57"/>
  <c r="FI171" i="56"/>
  <c r="FJ171" i="56" s="1"/>
  <c r="FK171" i="56" s="1"/>
  <c r="DA124" i="49"/>
  <c r="EQ91" i="57"/>
  <c r="BB161" i="57"/>
  <c r="BH166" i="57"/>
  <c r="BB163" i="57"/>
  <c r="AP165" i="57"/>
  <c r="AD165" i="57"/>
  <c r="DM98" i="49"/>
  <c r="DN119" i="49"/>
  <c r="DD105" i="49"/>
  <c r="DA90" i="49" s="1"/>
  <c r="DA91" i="49"/>
  <c r="V88" i="56"/>
  <c r="X158" i="56" s="1"/>
  <c r="BA174" i="57"/>
  <c r="DH118" i="57"/>
  <c r="DA121" i="49"/>
  <c r="DJ106" i="57"/>
  <c r="DH124" i="57" s="1"/>
  <c r="DG92" i="57"/>
  <c r="DJ105" i="57"/>
  <c r="DG90" i="57" s="1"/>
  <c r="DG165" i="57"/>
  <c r="DH165" i="57" s="1"/>
  <c r="DJ140" i="57"/>
  <c r="EF117" i="56"/>
  <c r="FI119" i="56"/>
  <c r="FX158" i="57"/>
  <c r="AP166" i="57"/>
  <c r="AT121" i="56"/>
  <c r="BH153" i="57"/>
  <c r="U165" i="57"/>
  <c r="V165" i="57" s="1"/>
  <c r="DV161" i="54"/>
  <c r="DO158" i="54"/>
  <c r="DP158" i="54" s="1"/>
  <c r="EE92" i="56"/>
  <c r="EE119" i="56"/>
  <c r="EH105" i="56"/>
  <c r="EE90" i="56" s="1"/>
  <c r="EE121" i="56"/>
  <c r="EW117" i="56"/>
  <c r="EW171" i="56"/>
  <c r="EX171" i="56" s="1"/>
  <c r="EY171" i="56" s="1"/>
  <c r="EW124" i="56"/>
  <c r="EZ139" i="56"/>
  <c r="BX121" i="49"/>
  <c r="FR106" i="49"/>
  <c r="FO97" i="49" s="1"/>
  <c r="FP123" i="49"/>
  <c r="FO173" i="49"/>
  <c r="FP173" i="49" s="1"/>
  <c r="FQ173" i="49" s="1"/>
  <c r="AU174" i="50"/>
  <c r="AU174" i="51"/>
  <c r="BZ106" i="49"/>
  <c r="BW97" i="49" s="1"/>
  <c r="BX123" i="49"/>
  <c r="BW173" i="49"/>
  <c r="BX173" i="49" s="1"/>
  <c r="BY173" i="49" s="1"/>
  <c r="FP117" i="49"/>
  <c r="FP118" i="49"/>
  <c r="FO177" i="49"/>
  <c r="FP177" i="49" s="1"/>
  <c r="FQ177" i="49" s="1"/>
  <c r="FC121" i="49"/>
  <c r="FC119" i="49"/>
  <c r="AU176" i="50"/>
  <c r="AU176" i="51"/>
  <c r="BA70" i="56"/>
  <c r="BA172" i="56" s="1"/>
  <c r="AZ88" i="56"/>
  <c r="BB158" i="56" s="1"/>
  <c r="AV106" i="56"/>
  <c r="AT125" i="56" s="1"/>
  <c r="AT123" i="56"/>
  <c r="U175" i="57"/>
  <c r="V175" i="57" s="1"/>
  <c r="W175" i="57" s="1"/>
  <c r="CJ84" i="57"/>
  <c r="CJ85" i="57" s="1"/>
  <c r="CJ86" i="57" s="1"/>
  <c r="FC161" i="49"/>
  <c r="FD161" i="49" s="1"/>
  <c r="EE175" i="56"/>
  <c r="EF175" i="56" s="1"/>
  <c r="EG175" i="56" s="1"/>
  <c r="EE165" i="56"/>
  <c r="EF165" i="56" s="1"/>
  <c r="EH139" i="56"/>
  <c r="EE171" i="56"/>
  <c r="EF171" i="56" s="1"/>
  <c r="EG171" i="56" s="1"/>
  <c r="EW119" i="56"/>
  <c r="EW175" i="56"/>
  <c r="EX175" i="56" s="1"/>
  <c r="EY175" i="56" s="1"/>
  <c r="EW121" i="56"/>
  <c r="EW123" i="56"/>
  <c r="FC165" i="49"/>
  <c r="FD165" i="49" s="1"/>
  <c r="BH161" i="57"/>
  <c r="BW99" i="49"/>
  <c r="BZ140" i="49"/>
  <c r="FC124" i="49"/>
  <c r="FC120" i="49"/>
  <c r="AT122" i="56"/>
  <c r="AS177" i="56"/>
  <c r="AT177" i="56" s="1"/>
  <c r="AU177" i="56" s="1"/>
  <c r="BX117" i="49"/>
  <c r="BX118" i="49"/>
  <c r="FO98" i="49"/>
  <c r="FP119" i="49"/>
  <c r="FC92" i="49"/>
  <c r="FC91" i="49"/>
  <c r="AJ162" i="53"/>
  <c r="AI158" i="55"/>
  <c r="AJ158" i="55" s="1"/>
  <c r="AO70" i="56"/>
  <c r="AO176" i="56" s="1"/>
  <c r="AT117" i="56"/>
  <c r="U124" i="57"/>
  <c r="FF105" i="49"/>
  <c r="FC122" i="49" s="1"/>
  <c r="EE117" i="56"/>
  <c r="EE124" i="56"/>
  <c r="FF139" i="49"/>
  <c r="EZ139" i="57"/>
  <c r="EW161" i="56"/>
  <c r="EX161" i="56" s="1"/>
  <c r="AV167" i="56"/>
  <c r="EW120" i="56"/>
  <c r="C120" i="57"/>
  <c r="C165" i="57"/>
  <c r="D165" i="57" s="1"/>
  <c r="CF161" i="57"/>
  <c r="AV161" i="57"/>
  <c r="AN88" i="54"/>
  <c r="AP158" i="54" s="1"/>
  <c r="W70" i="56"/>
  <c r="W170" i="56" s="1"/>
  <c r="AU172" i="57"/>
  <c r="BA176" i="57"/>
  <c r="CF113" i="57"/>
  <c r="DT88" i="54"/>
  <c r="DV158" i="54" s="1"/>
  <c r="EM176" i="57"/>
  <c r="AU170" i="57"/>
  <c r="BA170" i="57"/>
  <c r="AZ88" i="57"/>
  <c r="EM172" i="57"/>
  <c r="AP105" i="54"/>
  <c r="AM118" i="54" s="1"/>
  <c r="BA158" i="57"/>
  <c r="AT88" i="57"/>
  <c r="FR139" i="56"/>
  <c r="EM175" i="57"/>
  <c r="DD158" i="57"/>
  <c r="CO120" i="57"/>
  <c r="CO91" i="57"/>
  <c r="DU70" i="54"/>
  <c r="DU176" i="54" s="1"/>
  <c r="FO93" i="49"/>
  <c r="FO94" i="49" s="1"/>
  <c r="BR88" i="55"/>
  <c r="DY171" i="57"/>
  <c r="DZ171" i="57" s="1"/>
  <c r="EA171" i="57" s="1"/>
  <c r="FI175" i="57"/>
  <c r="FJ175" i="57" s="1"/>
  <c r="FK175" i="57" s="1"/>
  <c r="FC165" i="55"/>
  <c r="FD165" i="55" s="1"/>
  <c r="FU117" i="55"/>
  <c r="L162" i="57"/>
  <c r="EW124" i="57"/>
  <c r="EW175" i="57"/>
  <c r="EX175" i="57" s="1"/>
  <c r="EY175" i="57" s="1"/>
  <c r="EK119" i="56"/>
  <c r="EK120" i="56"/>
  <c r="FU124" i="55"/>
  <c r="L165" i="57"/>
  <c r="AV163" i="57"/>
  <c r="DC158" i="54"/>
  <c r="DD158" i="54" s="1"/>
  <c r="EW123" i="57"/>
  <c r="EW117" i="57"/>
  <c r="EK175" i="56"/>
  <c r="EL175" i="56" s="1"/>
  <c r="EM175" i="56" s="1"/>
  <c r="EK91" i="56"/>
  <c r="FU171" i="55"/>
  <c r="FV171" i="55" s="1"/>
  <c r="FW171" i="55" s="1"/>
  <c r="FU119" i="55"/>
  <c r="EW171" i="57"/>
  <c r="EX171" i="57" s="1"/>
  <c r="EY171" i="57" s="1"/>
  <c r="EK165" i="56"/>
  <c r="EL165" i="56" s="1"/>
  <c r="EK123" i="56"/>
  <c r="EN105" i="56"/>
  <c r="EK122" i="56" s="1"/>
  <c r="FU92" i="55"/>
  <c r="FU165" i="55"/>
  <c r="FV165" i="55" s="1"/>
  <c r="FX139" i="55"/>
  <c r="EK92" i="56"/>
  <c r="CX158" i="57"/>
  <c r="EA177" i="49"/>
  <c r="DT117" i="49"/>
  <c r="DT118" i="49"/>
  <c r="DS177" i="49"/>
  <c r="DT177" i="49" s="1"/>
  <c r="DU177" i="49" s="1"/>
  <c r="CF140" i="49"/>
  <c r="CC178" i="49" s="1"/>
  <c r="CD178" i="49" s="1"/>
  <c r="CE178" i="49" s="1"/>
  <c r="CD119" i="49"/>
  <c r="CC177" i="49"/>
  <c r="CD177" i="49" s="1"/>
  <c r="CE177" i="49" s="1"/>
  <c r="BM70" i="56"/>
  <c r="BM174" i="56" s="1"/>
  <c r="BE123" i="57"/>
  <c r="FV88" i="54"/>
  <c r="FX158" i="54" s="1"/>
  <c r="DY161" i="57"/>
  <c r="DZ161" i="57" s="1"/>
  <c r="DY92" i="56"/>
  <c r="EQ98" i="57"/>
  <c r="FI124" i="57"/>
  <c r="DJ167" i="54"/>
  <c r="FO118" i="49"/>
  <c r="FO122" i="49"/>
  <c r="DS98" i="49"/>
  <c r="DT119" i="49"/>
  <c r="DT122" i="49"/>
  <c r="CC99" i="49"/>
  <c r="CD118" i="49"/>
  <c r="CD121" i="49"/>
  <c r="BG70" i="56"/>
  <c r="BG176" i="56" s="1"/>
  <c r="K70" i="56"/>
  <c r="K172" i="56" s="1"/>
  <c r="BF88" i="56"/>
  <c r="BH158" i="56" s="1"/>
  <c r="DY121" i="57"/>
  <c r="FO91" i="56"/>
  <c r="EB139" i="56"/>
  <c r="ER118" i="57"/>
  <c r="DS171" i="57"/>
  <c r="DT171" i="57" s="1"/>
  <c r="DU171" i="57" s="1"/>
  <c r="FC121" i="55"/>
  <c r="FC119" i="55"/>
  <c r="FO125" i="49"/>
  <c r="FK173" i="49"/>
  <c r="DS99" i="49"/>
  <c r="DT121" i="49"/>
  <c r="CC98" i="49"/>
  <c r="CD122" i="49"/>
  <c r="DO70" i="54"/>
  <c r="DO176" i="54" s="1"/>
  <c r="FO124" i="55"/>
  <c r="DY120" i="57"/>
  <c r="FO124" i="56"/>
  <c r="DY161" i="56"/>
  <c r="DZ161" i="56" s="1"/>
  <c r="ER123" i="57"/>
  <c r="FL139" i="57"/>
  <c r="FC124" i="55"/>
  <c r="BA105" i="54"/>
  <c r="AY175" i="54" s="1"/>
  <c r="AZ175" i="54" s="1"/>
  <c r="BS105" i="55"/>
  <c r="BQ124" i="55" s="1"/>
  <c r="CJ88" i="54"/>
  <c r="CL158" i="54" s="1"/>
  <c r="FD121" i="57"/>
  <c r="DY119" i="57"/>
  <c r="DY92" i="57"/>
  <c r="EB139" i="57"/>
  <c r="FO117" i="56"/>
  <c r="FO161" i="56"/>
  <c r="FP161" i="56" s="1"/>
  <c r="FR105" i="56"/>
  <c r="FO118" i="56" s="1"/>
  <c r="FO120" i="56"/>
  <c r="DY124" i="56"/>
  <c r="DY171" i="56"/>
  <c r="DZ171" i="56" s="1"/>
  <c r="EA171" i="56" s="1"/>
  <c r="EB105" i="56"/>
  <c r="DY90" i="56" s="1"/>
  <c r="FI165" i="57"/>
  <c r="FJ165" i="57" s="1"/>
  <c r="FI161" i="57"/>
  <c r="FJ161" i="57" s="1"/>
  <c r="FI120" i="57"/>
  <c r="FC117" i="55"/>
  <c r="FF105" i="55"/>
  <c r="FC125" i="55" s="1"/>
  <c r="FJ117" i="57"/>
  <c r="DY175" i="57"/>
  <c r="DZ175" i="57" s="1"/>
  <c r="EA175" i="57" s="1"/>
  <c r="DY123" i="57"/>
  <c r="DY117" i="57"/>
  <c r="FO121" i="56"/>
  <c r="FO123" i="56"/>
  <c r="FO92" i="56"/>
  <c r="FO175" i="56"/>
  <c r="FP175" i="56" s="1"/>
  <c r="FQ175" i="56" s="1"/>
  <c r="DY175" i="56"/>
  <c r="DZ175" i="56" s="1"/>
  <c r="EA175" i="56" s="1"/>
  <c r="DY117" i="56"/>
  <c r="DY121" i="56"/>
  <c r="FI121" i="57"/>
  <c r="FD119" i="57"/>
  <c r="FI117" i="57"/>
  <c r="FC173" i="57"/>
  <c r="FD173" i="57" s="1"/>
  <c r="FE173" i="57" s="1"/>
  <c r="FC161" i="55"/>
  <c r="FD161" i="55" s="1"/>
  <c r="FC120" i="55"/>
  <c r="FC91" i="55"/>
  <c r="FC123" i="55"/>
  <c r="FI119" i="57"/>
  <c r="FU171" i="56"/>
  <c r="FV171" i="56" s="1"/>
  <c r="FW171" i="56" s="1"/>
  <c r="FJ119" i="57"/>
  <c r="BL88" i="54"/>
  <c r="BN158" i="54" s="1"/>
  <c r="DY165" i="57"/>
  <c r="DZ165" i="57" s="1"/>
  <c r="DY91" i="57"/>
  <c r="DY124" i="57"/>
  <c r="FO119" i="56"/>
  <c r="FO165" i="56"/>
  <c r="FP165" i="56" s="1"/>
  <c r="DY91" i="56"/>
  <c r="DY119" i="56"/>
  <c r="DY123" i="56"/>
  <c r="FI91" i="57"/>
  <c r="FD123" i="57"/>
  <c r="FI123" i="57"/>
  <c r="FC177" i="57"/>
  <c r="FD177" i="57" s="1"/>
  <c r="FE177" i="57" s="1"/>
  <c r="FI171" i="57"/>
  <c r="FJ171" i="57" s="1"/>
  <c r="FK171" i="57" s="1"/>
  <c r="FC92" i="55"/>
  <c r="FC175" i="55"/>
  <c r="FD175" i="55" s="1"/>
  <c r="FE175" i="55" s="1"/>
  <c r="FC171" i="55"/>
  <c r="FD171" i="55" s="1"/>
  <c r="FE171" i="55" s="1"/>
  <c r="FL105" i="57"/>
  <c r="FI118" i="57" s="1"/>
  <c r="FL140" i="57"/>
  <c r="FU124" i="56"/>
  <c r="BM158" i="56"/>
  <c r="BN158" i="56" s="1"/>
  <c r="U121" i="57"/>
  <c r="FU92" i="56"/>
  <c r="FU165" i="56"/>
  <c r="FV165" i="56" s="1"/>
  <c r="FU175" i="56"/>
  <c r="FV175" i="56" s="1"/>
  <c r="FW175" i="56" s="1"/>
  <c r="U92" i="57"/>
  <c r="X139" i="57"/>
  <c r="FC92" i="57"/>
  <c r="FX139" i="56"/>
  <c r="FU161" i="56"/>
  <c r="FV161" i="56" s="1"/>
  <c r="CW158" i="54"/>
  <c r="CX158" i="54" s="1"/>
  <c r="FJ121" i="57"/>
  <c r="FJ118" i="57"/>
  <c r="FI98" i="57"/>
  <c r="ER121" i="57"/>
  <c r="ES121" i="57" s="1"/>
  <c r="AV166" i="56"/>
  <c r="FI124" i="56"/>
  <c r="FL106" i="57"/>
  <c r="FJ120" i="57" s="1"/>
  <c r="FI173" i="57"/>
  <c r="FJ173" i="57" s="1"/>
  <c r="FK173" i="57" s="1"/>
  <c r="FJ122" i="57"/>
  <c r="ET106" i="57"/>
  <c r="EQ97" i="57" s="1"/>
  <c r="FI99" i="57"/>
  <c r="FJ123" i="57"/>
  <c r="EF118" i="49"/>
  <c r="EF121" i="49"/>
  <c r="EE177" i="49"/>
  <c r="EF177" i="49" s="1"/>
  <c r="EG177" i="49" s="1"/>
  <c r="BE110" i="49"/>
  <c r="BF114" i="49" s="1"/>
  <c r="AI70" i="55"/>
  <c r="AI176" i="55" s="1"/>
  <c r="AU176" i="56"/>
  <c r="CO92" i="57"/>
  <c r="CJ88" i="55"/>
  <c r="FO171" i="57"/>
  <c r="FP171" i="57" s="1"/>
  <c r="FQ171" i="57" s="1"/>
  <c r="FO175" i="55"/>
  <c r="FP175" i="55" s="1"/>
  <c r="FQ175" i="55" s="1"/>
  <c r="DS91" i="57"/>
  <c r="EL117" i="56"/>
  <c r="EL123" i="56"/>
  <c r="EL121" i="56"/>
  <c r="EQ171" i="57"/>
  <c r="ER171" i="57" s="1"/>
  <c r="ES171" i="57" s="1"/>
  <c r="ET105" i="57"/>
  <c r="EQ122" i="57" s="1"/>
  <c r="ES122" i="57" s="1"/>
  <c r="FO91" i="55"/>
  <c r="DV139" i="57"/>
  <c r="EK99" i="56"/>
  <c r="EN106" i="56"/>
  <c r="EL120" i="56" s="1"/>
  <c r="EK98" i="56"/>
  <c r="EQ161" i="57"/>
  <c r="ER161" i="57" s="1"/>
  <c r="ET139" i="57"/>
  <c r="Q70" i="55"/>
  <c r="Q170" i="55" s="1"/>
  <c r="AT88" i="56"/>
  <c r="AU170" i="56"/>
  <c r="CR105" i="57"/>
  <c r="CO90" i="57" s="1"/>
  <c r="DB88" i="56"/>
  <c r="DD158" i="56" s="1"/>
  <c r="EE99" i="49"/>
  <c r="EF117" i="49"/>
  <c r="R163" i="54"/>
  <c r="R161" i="54"/>
  <c r="BH162" i="56"/>
  <c r="AU158" i="56"/>
  <c r="CO117" i="57"/>
  <c r="DO158" i="56"/>
  <c r="DP158" i="56" s="1"/>
  <c r="DC70" i="54"/>
  <c r="DC170" i="54" s="1"/>
  <c r="FO120" i="55"/>
  <c r="DS121" i="57"/>
  <c r="EL118" i="56"/>
  <c r="EY174" i="56"/>
  <c r="EQ165" i="57"/>
  <c r="ER165" i="57" s="1"/>
  <c r="EQ124" i="57"/>
  <c r="FI161" i="56"/>
  <c r="FJ161" i="56" s="1"/>
  <c r="FI91" i="56"/>
  <c r="FU120" i="56"/>
  <c r="FU121" i="56"/>
  <c r="FU91" i="56"/>
  <c r="EQ117" i="57"/>
  <c r="EQ120" i="57"/>
  <c r="EQ123" i="57"/>
  <c r="FI92" i="56"/>
  <c r="FX105" i="56"/>
  <c r="FU118" i="56" s="1"/>
  <c r="FU119" i="56"/>
  <c r="FU117" i="56"/>
  <c r="EQ175" i="57"/>
  <c r="ER175" i="57" s="1"/>
  <c r="ES175" i="57" s="1"/>
  <c r="EQ92" i="57"/>
  <c r="EQ119" i="57"/>
  <c r="U120" i="57"/>
  <c r="U119" i="57"/>
  <c r="U161" i="57"/>
  <c r="V161" i="57" s="1"/>
  <c r="U91" i="57"/>
  <c r="X105" i="57"/>
  <c r="U90" i="57" s="1"/>
  <c r="U123" i="57"/>
  <c r="FI121" i="56"/>
  <c r="FI120" i="56"/>
  <c r="FL105" i="56"/>
  <c r="FI125" i="56" s="1"/>
  <c r="FI123" i="56"/>
  <c r="DG99" i="57"/>
  <c r="BA105" i="56"/>
  <c r="AY171" i="56" s="1"/>
  <c r="AZ171" i="56" s="1"/>
  <c r="FI165" i="56"/>
  <c r="FJ165" i="56" s="1"/>
  <c r="FI117" i="56"/>
  <c r="FL139" i="56"/>
  <c r="DG177" i="57"/>
  <c r="DH177" i="57" s="1"/>
  <c r="DI177" i="57" s="1"/>
  <c r="EQ177" i="57"/>
  <c r="ER177" i="57" s="1"/>
  <c r="ES177" i="57" s="1"/>
  <c r="EQ173" i="57"/>
  <c r="ER173" i="57" s="1"/>
  <c r="ES173" i="57" s="1"/>
  <c r="ET140" i="57"/>
  <c r="FU120" i="55"/>
  <c r="FU161" i="55"/>
  <c r="FV161" i="55" s="1"/>
  <c r="EK117" i="56"/>
  <c r="DV158" i="49"/>
  <c r="AC70" i="56"/>
  <c r="AC174" i="56" s="1"/>
  <c r="EQ99" i="57"/>
  <c r="ER119" i="57"/>
  <c r="FV123" i="56"/>
  <c r="FU123" i="55"/>
  <c r="FU175" i="55"/>
  <c r="FV175" i="55" s="1"/>
  <c r="FW175" i="55" s="1"/>
  <c r="FX105" i="55"/>
  <c r="FU125" i="55" s="1"/>
  <c r="EK171" i="56"/>
  <c r="EL171" i="56" s="1"/>
  <c r="EM171" i="56" s="1"/>
  <c r="FU121" i="55"/>
  <c r="EL122" i="56"/>
  <c r="EL119" i="56"/>
  <c r="AB88" i="55"/>
  <c r="CK158" i="56"/>
  <c r="BR88" i="56"/>
  <c r="EA158" i="55"/>
  <c r="EB158" i="55" s="1"/>
  <c r="FO92" i="57"/>
  <c r="FO171" i="55"/>
  <c r="FP171" i="55" s="1"/>
  <c r="FQ171" i="55" s="1"/>
  <c r="FR105" i="55"/>
  <c r="FO90" i="55" s="1"/>
  <c r="FO119" i="55"/>
  <c r="FO165" i="55"/>
  <c r="FP165" i="55" s="1"/>
  <c r="FC98" i="57"/>
  <c r="DS119" i="57"/>
  <c r="DS117" i="57"/>
  <c r="DS165" i="57"/>
  <c r="DT165" i="57" s="1"/>
  <c r="FD117" i="57"/>
  <c r="FF106" i="57"/>
  <c r="FD120" i="57" s="1"/>
  <c r="EY170" i="56"/>
  <c r="CU92" i="57"/>
  <c r="EG176" i="49"/>
  <c r="EG170" i="49"/>
  <c r="EG174" i="49"/>
  <c r="EG172" i="49"/>
  <c r="CJ88" i="56"/>
  <c r="BS158" i="56"/>
  <c r="DU158" i="55"/>
  <c r="DV158" i="55" s="1"/>
  <c r="EQ124" i="56"/>
  <c r="FO121" i="57"/>
  <c r="FO92" i="55"/>
  <c r="FO117" i="55"/>
  <c r="FO121" i="55"/>
  <c r="DS124" i="57"/>
  <c r="DS175" i="57"/>
  <c r="DT175" i="57" s="1"/>
  <c r="DU175" i="57" s="1"/>
  <c r="DV105" i="57"/>
  <c r="DS118" i="57" s="1"/>
  <c r="EK161" i="57"/>
  <c r="EL161" i="57" s="1"/>
  <c r="EN139" i="57"/>
  <c r="EY172" i="56"/>
  <c r="FC161" i="57"/>
  <c r="FD161" i="57" s="1"/>
  <c r="EK91" i="57"/>
  <c r="EH106" i="56"/>
  <c r="EF122" i="56"/>
  <c r="V88" i="55"/>
  <c r="BH167" i="56"/>
  <c r="BM172" i="57"/>
  <c r="ES70" i="55"/>
  <c r="ES170" i="55" s="1"/>
  <c r="ET139" i="56"/>
  <c r="FO123" i="57"/>
  <c r="FR139" i="55"/>
  <c r="FO161" i="55"/>
  <c r="FP161" i="55" s="1"/>
  <c r="DS92" i="57"/>
  <c r="DS161" i="57"/>
  <c r="DT161" i="57" s="1"/>
  <c r="DS120" i="57"/>
  <c r="AV165" i="56"/>
  <c r="EH158" i="49"/>
  <c r="CW105" i="56"/>
  <c r="CU120" i="56" s="1"/>
  <c r="FX163" i="54"/>
  <c r="DU174" i="49"/>
  <c r="DU176" i="49"/>
  <c r="DU170" i="49"/>
  <c r="DU172" i="49"/>
  <c r="DP158" i="49"/>
  <c r="FR158" i="49"/>
  <c r="DU171" i="49"/>
  <c r="CF158" i="49"/>
  <c r="FQ175" i="49"/>
  <c r="DJ158" i="49"/>
  <c r="FF158" i="49"/>
  <c r="EZ158" i="49"/>
  <c r="DV158" i="57"/>
  <c r="EB158" i="56"/>
  <c r="EN158" i="56"/>
  <c r="FL106" i="56"/>
  <c r="FJ125" i="56" s="1"/>
  <c r="FJ117" i="56"/>
  <c r="FJ118" i="56"/>
  <c r="FI98" i="55"/>
  <c r="FJ118" i="55"/>
  <c r="FC124" i="57"/>
  <c r="FF105" i="57"/>
  <c r="X105" i="56"/>
  <c r="U90" i="56" s="1"/>
  <c r="CO124" i="57"/>
  <c r="CR139" i="57"/>
  <c r="CO123" i="57"/>
  <c r="CO171" i="57"/>
  <c r="CP171" i="57" s="1"/>
  <c r="EQ121" i="56"/>
  <c r="EQ119" i="56"/>
  <c r="EQ123" i="56"/>
  <c r="EQ165" i="56"/>
  <c r="ER165" i="56" s="1"/>
  <c r="FO124" i="57"/>
  <c r="FO120" i="57"/>
  <c r="FO175" i="57"/>
  <c r="FP175" i="57" s="1"/>
  <c r="FQ175" i="57" s="1"/>
  <c r="EK124" i="57"/>
  <c r="CU117" i="57"/>
  <c r="CU120" i="57"/>
  <c r="CU165" i="57"/>
  <c r="CV165" i="57" s="1"/>
  <c r="CX139" i="57"/>
  <c r="EK119" i="57"/>
  <c r="EK165" i="57"/>
  <c r="EL165" i="57" s="1"/>
  <c r="FL158" i="49"/>
  <c r="FX158" i="55"/>
  <c r="FL158" i="56"/>
  <c r="CU121" i="57"/>
  <c r="FC91" i="57"/>
  <c r="FC175" i="57"/>
  <c r="FD175" i="57" s="1"/>
  <c r="FE175" i="57" s="1"/>
  <c r="FC123" i="57"/>
  <c r="EK121" i="57"/>
  <c r="EK123" i="57"/>
  <c r="BT163" i="55"/>
  <c r="AI70" i="54"/>
  <c r="AI172" i="54" s="1"/>
  <c r="U123" i="56"/>
  <c r="CO119" i="57"/>
  <c r="CO121" i="57"/>
  <c r="CO175" i="57"/>
  <c r="CP175" i="57" s="1"/>
  <c r="EQ120" i="56"/>
  <c r="EQ91" i="56"/>
  <c r="EQ92" i="56"/>
  <c r="EQ171" i="56"/>
  <c r="ER171" i="56" s="1"/>
  <c r="ES171" i="56" s="1"/>
  <c r="FO165" i="57"/>
  <c r="FP165" i="57" s="1"/>
  <c r="FO161" i="57"/>
  <c r="FP161" i="57" s="1"/>
  <c r="FO117" i="57"/>
  <c r="EK117" i="57"/>
  <c r="CU171" i="57"/>
  <c r="CV171" i="57" s="1"/>
  <c r="CW171" i="57" s="1"/>
  <c r="CU119" i="57"/>
  <c r="CX105" i="57"/>
  <c r="CU90" i="57" s="1"/>
  <c r="CU124" i="57"/>
  <c r="CU175" i="57"/>
  <c r="CV175" i="57" s="1"/>
  <c r="CW175" i="57" s="1"/>
  <c r="EK171" i="57"/>
  <c r="EL171" i="57" s="1"/>
  <c r="EM171" i="57" s="1"/>
  <c r="EN105" i="57"/>
  <c r="EK118" i="57" s="1"/>
  <c r="BT158" i="49"/>
  <c r="FL158" i="55"/>
  <c r="EZ158" i="57"/>
  <c r="CU91" i="57"/>
  <c r="FC120" i="57"/>
  <c r="FC165" i="57"/>
  <c r="FD165" i="57" s="1"/>
  <c r="FC117" i="57"/>
  <c r="EK120" i="57"/>
  <c r="CW177" i="49"/>
  <c r="AU105" i="54"/>
  <c r="AS175" i="54" s="1"/>
  <c r="AT175" i="54" s="1"/>
  <c r="AU175" i="54" s="1"/>
  <c r="AM119" i="56"/>
  <c r="U171" i="56"/>
  <c r="V171" i="56" s="1"/>
  <c r="CO161" i="57"/>
  <c r="CP161" i="57" s="1"/>
  <c r="CO165" i="57"/>
  <c r="CP165" i="57" s="1"/>
  <c r="CK158" i="55"/>
  <c r="EQ117" i="56"/>
  <c r="EQ161" i="56"/>
  <c r="ER161" i="56" s="1"/>
  <c r="FO91" i="57"/>
  <c r="FO119" i="57"/>
  <c r="FR105" i="57"/>
  <c r="FO118" i="57" s="1"/>
  <c r="CU123" i="57"/>
  <c r="EK92" i="57"/>
  <c r="CR158" i="49"/>
  <c r="FC121" i="57"/>
  <c r="FC119" i="57"/>
  <c r="FC171" i="57"/>
  <c r="FD171" i="57" s="1"/>
  <c r="FE171" i="57" s="1"/>
  <c r="FQ176" i="49"/>
  <c r="FQ174" i="49"/>
  <c r="FQ172" i="49"/>
  <c r="FQ170" i="49"/>
  <c r="FQ171" i="49"/>
  <c r="FO99" i="56"/>
  <c r="FP117" i="56"/>
  <c r="FO98" i="56"/>
  <c r="FP121" i="56"/>
  <c r="FP119" i="56"/>
  <c r="FR140" i="56"/>
  <c r="FP118" i="56"/>
  <c r="FO177" i="56"/>
  <c r="FP177" i="56" s="1"/>
  <c r="FQ177" i="56" s="1"/>
  <c r="FP122" i="56"/>
  <c r="FP123" i="56"/>
  <c r="FO173" i="56"/>
  <c r="FP173" i="56" s="1"/>
  <c r="FQ173" i="56" s="1"/>
  <c r="FR106" i="56"/>
  <c r="FP125" i="56" s="1"/>
  <c r="CU173" i="57"/>
  <c r="CV173" i="57" s="1"/>
  <c r="CW173" i="57" s="1"/>
  <c r="CU177" i="57"/>
  <c r="CV177" i="57" s="1"/>
  <c r="CW177" i="57" s="1"/>
  <c r="CV118" i="57"/>
  <c r="CU98" i="57"/>
  <c r="CV121" i="57"/>
  <c r="CV117" i="57"/>
  <c r="CV122" i="57"/>
  <c r="CV119" i="57"/>
  <c r="CV123" i="57"/>
  <c r="CX140" i="57"/>
  <c r="CU99" i="57"/>
  <c r="CX106" i="57"/>
  <c r="DV140" i="57"/>
  <c r="DT119" i="57"/>
  <c r="DV106" i="57"/>
  <c r="DS173" i="57"/>
  <c r="DT173" i="57" s="1"/>
  <c r="DU173" i="57" s="1"/>
  <c r="DT121" i="57"/>
  <c r="DT122" i="57"/>
  <c r="DS98" i="57"/>
  <c r="DS99" i="57"/>
  <c r="DS177" i="57"/>
  <c r="DT177" i="57" s="1"/>
  <c r="DU177" i="57" s="1"/>
  <c r="DT123" i="57"/>
  <c r="DU123" i="57" s="1"/>
  <c r="DT117" i="57"/>
  <c r="DT118" i="57"/>
  <c r="FC177" i="55"/>
  <c r="FD177" i="55" s="1"/>
  <c r="FE177" i="55" s="1"/>
  <c r="FD123" i="55"/>
  <c r="FD117" i="55"/>
  <c r="FC173" i="55"/>
  <c r="FD173" i="55" s="1"/>
  <c r="FE173" i="55" s="1"/>
  <c r="FD121" i="55"/>
  <c r="FC99" i="55"/>
  <c r="FD122" i="55"/>
  <c r="FD118" i="55"/>
  <c r="FF140" i="55"/>
  <c r="FC178" i="55" s="1"/>
  <c r="FD178" i="55" s="1"/>
  <c r="FE178" i="55" s="1"/>
  <c r="FD119" i="55"/>
  <c r="FC98" i="55"/>
  <c r="FF106" i="55"/>
  <c r="EW173" i="57"/>
  <c r="EX173" i="57" s="1"/>
  <c r="EY173" i="57" s="1"/>
  <c r="EW177" i="57"/>
  <c r="EX177" i="57" s="1"/>
  <c r="EY177" i="57" s="1"/>
  <c r="EW99" i="57"/>
  <c r="EX122" i="57"/>
  <c r="EX121" i="57"/>
  <c r="EX118" i="57"/>
  <c r="EZ106" i="57"/>
  <c r="EX119" i="57"/>
  <c r="EZ140" i="57"/>
  <c r="EX117" i="57"/>
  <c r="EX123" i="57"/>
  <c r="EW98" i="57"/>
  <c r="FX106" i="57"/>
  <c r="FU97" i="57" s="1"/>
  <c r="FV117" i="57"/>
  <c r="FU173" i="57"/>
  <c r="FV173" i="57" s="1"/>
  <c r="FW173" i="57" s="1"/>
  <c r="FV121" i="57"/>
  <c r="FU99" i="57"/>
  <c r="FX140" i="57"/>
  <c r="FV119" i="57"/>
  <c r="FU98" i="57"/>
  <c r="FV118" i="57"/>
  <c r="FW118" i="57" s="1"/>
  <c r="FU177" i="57"/>
  <c r="FV177" i="57" s="1"/>
  <c r="FW177" i="57" s="1"/>
  <c r="FV122" i="57"/>
  <c r="FV123" i="57"/>
  <c r="EK173" i="57"/>
  <c r="EL173" i="57" s="1"/>
  <c r="EM173" i="57" s="1"/>
  <c r="EL121" i="57"/>
  <c r="EK177" i="57"/>
  <c r="EL177" i="57" s="1"/>
  <c r="EM177" i="57" s="1"/>
  <c r="EL118" i="57"/>
  <c r="EK98" i="57"/>
  <c r="EL122" i="57"/>
  <c r="EN140" i="57"/>
  <c r="EL117" i="57"/>
  <c r="EL123" i="57"/>
  <c r="EN106" i="57"/>
  <c r="EK99" i="57"/>
  <c r="EL119" i="57"/>
  <c r="EZ140" i="56"/>
  <c r="EW173" i="56"/>
  <c r="EX173" i="56" s="1"/>
  <c r="EY173" i="56" s="1"/>
  <c r="EW98" i="56"/>
  <c r="EW99" i="56"/>
  <c r="EX121" i="56"/>
  <c r="EX117" i="56"/>
  <c r="EX122" i="56"/>
  <c r="EX118" i="56"/>
  <c r="EZ106" i="56"/>
  <c r="EX124" i="56" s="1"/>
  <c r="EX123" i="56"/>
  <c r="EW177" i="56"/>
  <c r="EX177" i="56" s="1"/>
  <c r="EY177" i="56" s="1"/>
  <c r="EX119" i="56"/>
  <c r="FI171" i="55"/>
  <c r="FJ171" i="55" s="1"/>
  <c r="FK171" i="55" s="1"/>
  <c r="FL139" i="55"/>
  <c r="FI117" i="55"/>
  <c r="FL105" i="55"/>
  <c r="FI118" i="55" s="1"/>
  <c r="FI175" i="55"/>
  <c r="FJ175" i="55" s="1"/>
  <c r="FK175" i="55" s="1"/>
  <c r="FI124" i="55"/>
  <c r="FI165" i="55"/>
  <c r="FJ165" i="55" s="1"/>
  <c r="FI92" i="55"/>
  <c r="FI120" i="55"/>
  <c r="FI91" i="55"/>
  <c r="FI119" i="55"/>
  <c r="FI121" i="55"/>
  <c r="FI161" i="55"/>
  <c r="FJ161" i="55" s="1"/>
  <c r="FI123" i="55"/>
  <c r="FI173" i="56"/>
  <c r="FJ173" i="56" s="1"/>
  <c r="FK173" i="56" s="1"/>
  <c r="FI99" i="56"/>
  <c r="FI177" i="56"/>
  <c r="FJ177" i="56" s="1"/>
  <c r="FK177" i="56" s="1"/>
  <c r="FJ122" i="56"/>
  <c r="FJ121" i="56"/>
  <c r="FI177" i="55"/>
  <c r="FJ177" i="55" s="1"/>
  <c r="FK177" i="55" s="1"/>
  <c r="FL140" i="55"/>
  <c r="FI173" i="55"/>
  <c r="FJ173" i="55" s="1"/>
  <c r="FK173" i="55" s="1"/>
  <c r="FL106" i="55"/>
  <c r="FJ117" i="55"/>
  <c r="FJ123" i="55"/>
  <c r="FI99" i="55"/>
  <c r="ET140" i="56"/>
  <c r="ER121" i="56"/>
  <c r="ER118" i="56"/>
  <c r="EQ99" i="56"/>
  <c r="ER119" i="56"/>
  <c r="ET106" i="56"/>
  <c r="ER123" i="56"/>
  <c r="EQ177" i="56"/>
  <c r="ER177" i="56" s="1"/>
  <c r="ES177" i="56" s="1"/>
  <c r="ER117" i="56"/>
  <c r="EQ173" i="56"/>
  <c r="ER173" i="56" s="1"/>
  <c r="ES173" i="56" s="1"/>
  <c r="ER122" i="56"/>
  <c r="EQ98" i="56"/>
  <c r="CE171" i="49"/>
  <c r="AM161" i="54"/>
  <c r="AN161" i="54" s="1"/>
  <c r="BM170" i="57"/>
  <c r="DU158" i="56"/>
  <c r="FW70" i="54"/>
  <c r="FW170" i="54" s="1"/>
  <c r="ES105" i="54"/>
  <c r="ET139" i="54" s="1"/>
  <c r="FX106" i="56"/>
  <c r="FV117" i="56"/>
  <c r="FV122" i="56"/>
  <c r="FI98" i="56"/>
  <c r="EE175" i="57"/>
  <c r="EF175" i="57" s="1"/>
  <c r="EG175" i="57" s="1"/>
  <c r="EH105" i="57"/>
  <c r="EE118" i="57" s="1"/>
  <c r="EE171" i="57"/>
  <c r="EF171" i="57" s="1"/>
  <c r="EG171" i="57" s="1"/>
  <c r="EE121" i="57"/>
  <c r="EH139" i="57"/>
  <c r="EE91" i="57"/>
  <c r="EE124" i="57"/>
  <c r="EE119" i="57"/>
  <c r="EE123" i="57"/>
  <c r="EE117" i="57"/>
  <c r="EG117" i="57" s="1"/>
  <c r="EE92" i="57"/>
  <c r="EE161" i="57"/>
  <c r="EF161" i="57" s="1"/>
  <c r="EE165" i="57"/>
  <c r="EF165" i="57" s="1"/>
  <c r="EE120" i="57"/>
  <c r="FK170" i="49"/>
  <c r="FK176" i="49"/>
  <c r="FK174" i="49"/>
  <c r="FK172" i="49"/>
  <c r="FE172" i="57"/>
  <c r="FE170" i="57"/>
  <c r="FE176" i="57"/>
  <c r="FE174" i="57"/>
  <c r="CQ176" i="49"/>
  <c r="CQ170" i="49"/>
  <c r="CQ174" i="49"/>
  <c r="CQ172" i="49"/>
  <c r="EA176" i="49"/>
  <c r="EA174" i="49"/>
  <c r="EA172" i="49"/>
  <c r="EA170" i="49"/>
  <c r="DB123" i="57"/>
  <c r="DD140" i="57"/>
  <c r="DB122" i="57"/>
  <c r="DA173" i="57"/>
  <c r="DB173" i="57" s="1"/>
  <c r="DC173" i="57" s="1"/>
  <c r="DB119" i="57"/>
  <c r="DA98" i="57"/>
  <c r="DD106" i="57"/>
  <c r="DA97" i="57" s="1"/>
  <c r="DB117" i="57"/>
  <c r="DA177" i="57"/>
  <c r="DB177" i="57" s="1"/>
  <c r="DC177" i="57" s="1"/>
  <c r="DB121" i="57"/>
  <c r="DA99" i="57"/>
  <c r="DB118" i="57"/>
  <c r="FF158" i="56"/>
  <c r="DO176" i="57"/>
  <c r="DO174" i="57"/>
  <c r="DO170" i="57"/>
  <c r="DO172" i="57"/>
  <c r="FK176" i="56"/>
  <c r="FK174" i="56"/>
  <c r="FK170" i="56"/>
  <c r="FK172" i="56"/>
  <c r="CQ171" i="49"/>
  <c r="FK175" i="56"/>
  <c r="DY173" i="57"/>
  <c r="DZ173" i="57" s="1"/>
  <c r="EA173" i="57" s="1"/>
  <c r="DZ121" i="57"/>
  <c r="DY99" i="57"/>
  <c r="EB106" i="57"/>
  <c r="DZ117" i="57"/>
  <c r="DY177" i="57"/>
  <c r="DZ177" i="57" s="1"/>
  <c r="EA177" i="57" s="1"/>
  <c r="DZ123" i="57"/>
  <c r="DZ118" i="57"/>
  <c r="EA118" i="57" s="1"/>
  <c r="DZ122" i="57"/>
  <c r="EB140" i="57"/>
  <c r="DZ119" i="57"/>
  <c r="DY98" i="57"/>
  <c r="FW176" i="49"/>
  <c r="FW174" i="49"/>
  <c r="FW172" i="49"/>
  <c r="FW170" i="49"/>
  <c r="FF106" i="56"/>
  <c r="FD121" i="56"/>
  <c r="FD117" i="56"/>
  <c r="FD122" i="56"/>
  <c r="FC177" i="56"/>
  <c r="FD177" i="56" s="1"/>
  <c r="FE177" i="56" s="1"/>
  <c r="FD119" i="56"/>
  <c r="FC173" i="56"/>
  <c r="FD173" i="56" s="1"/>
  <c r="FE173" i="56" s="1"/>
  <c r="FC99" i="56"/>
  <c r="FC98" i="56"/>
  <c r="FD118" i="56"/>
  <c r="FF140" i="56"/>
  <c r="FD123" i="56"/>
  <c r="CE174" i="49"/>
  <c r="CE172" i="49"/>
  <c r="CE176" i="49"/>
  <c r="CE170" i="49"/>
  <c r="FO177" i="57"/>
  <c r="FP177" i="57" s="1"/>
  <c r="FQ177" i="57" s="1"/>
  <c r="FP121" i="57"/>
  <c r="FP118" i="57"/>
  <c r="FR140" i="57"/>
  <c r="FO178" i="57" s="1"/>
  <c r="FP178" i="57" s="1"/>
  <c r="FQ178" i="57" s="1"/>
  <c r="FP117" i="57"/>
  <c r="FO99" i="57"/>
  <c r="FP123" i="57"/>
  <c r="FP122" i="57"/>
  <c r="FO98" i="57"/>
  <c r="FO173" i="57"/>
  <c r="FP173" i="57" s="1"/>
  <c r="FQ173" i="57" s="1"/>
  <c r="FR106" i="57"/>
  <c r="FP119" i="57"/>
  <c r="AM123" i="54"/>
  <c r="BM174" i="57"/>
  <c r="BM171" i="57"/>
  <c r="DT88" i="56"/>
  <c r="DH88" i="56"/>
  <c r="CW70" i="54"/>
  <c r="CW172" i="54" s="1"/>
  <c r="AV162" i="56"/>
  <c r="FJ121" i="55"/>
  <c r="FX158" i="49"/>
  <c r="FE176" i="49"/>
  <c r="FE174" i="49"/>
  <c r="FE172" i="49"/>
  <c r="FE170" i="49"/>
  <c r="FO173" i="55"/>
  <c r="FP173" i="55" s="1"/>
  <c r="FQ173" i="55" s="1"/>
  <c r="FP121" i="55"/>
  <c r="FO99" i="55"/>
  <c r="FR140" i="55"/>
  <c r="FP117" i="55"/>
  <c r="FP122" i="55"/>
  <c r="FR106" i="55"/>
  <c r="FP119" i="55"/>
  <c r="FP123" i="55"/>
  <c r="FO177" i="55"/>
  <c r="FP177" i="55" s="1"/>
  <c r="FQ177" i="55" s="1"/>
  <c r="FP118" i="55"/>
  <c r="FO98" i="55"/>
  <c r="FC123" i="56"/>
  <c r="FC91" i="56"/>
  <c r="FC119" i="56"/>
  <c r="FC120" i="56"/>
  <c r="FC124" i="56"/>
  <c r="FF139" i="56"/>
  <c r="FC175" i="56"/>
  <c r="FD175" i="56" s="1"/>
  <c r="FE175" i="56" s="1"/>
  <c r="FC171" i="56"/>
  <c r="FD171" i="56" s="1"/>
  <c r="FE171" i="56" s="1"/>
  <c r="FC117" i="56"/>
  <c r="FF105" i="56"/>
  <c r="FC121" i="56"/>
  <c r="FC92" i="56"/>
  <c r="FC165" i="56"/>
  <c r="FD165" i="56" s="1"/>
  <c r="FC161" i="56"/>
  <c r="FD161" i="56" s="1"/>
  <c r="DM177" i="57"/>
  <c r="DN177" i="57" s="1"/>
  <c r="DO177" i="57" s="1"/>
  <c r="DN122" i="57"/>
  <c r="DM98" i="57"/>
  <c r="DP106" i="57"/>
  <c r="DN117" i="57"/>
  <c r="DN121" i="57"/>
  <c r="DP140" i="57"/>
  <c r="DM99" i="57"/>
  <c r="DN119" i="57"/>
  <c r="DM173" i="57"/>
  <c r="DN173" i="57" s="1"/>
  <c r="DO173" i="57" s="1"/>
  <c r="DN118" i="57"/>
  <c r="DN123" i="57"/>
  <c r="DM92" i="57"/>
  <c r="DM91" i="57"/>
  <c r="DM120" i="57"/>
  <c r="DM121" i="57"/>
  <c r="DM124" i="57"/>
  <c r="DM175" i="57"/>
  <c r="DN175" i="57" s="1"/>
  <c r="DO175" i="57" s="1"/>
  <c r="DM171" i="57"/>
  <c r="DN171" i="57" s="1"/>
  <c r="DO171" i="57" s="1"/>
  <c r="DM123" i="57"/>
  <c r="DM161" i="57"/>
  <c r="DN161" i="57" s="1"/>
  <c r="DP139" i="57"/>
  <c r="DP105" i="57"/>
  <c r="DM119" i="57"/>
  <c r="DM117" i="57"/>
  <c r="DM165" i="57"/>
  <c r="DN165" i="57" s="1"/>
  <c r="FE174" i="56"/>
  <c r="FE172" i="56"/>
  <c r="FE170" i="56"/>
  <c r="FE176" i="56"/>
  <c r="EY170" i="57"/>
  <c r="EY174" i="57"/>
  <c r="EY172" i="57"/>
  <c r="EY176" i="57"/>
  <c r="CX158" i="49"/>
  <c r="FK176" i="55"/>
  <c r="FK170" i="55"/>
  <c r="FK174" i="55"/>
  <c r="FK172" i="55"/>
  <c r="FF140" i="57"/>
  <c r="FC178" i="57" s="1"/>
  <c r="FD178" i="57" s="1"/>
  <c r="FE178" i="57" s="1"/>
  <c r="FD118" i="57"/>
  <c r="FC99" i="57"/>
  <c r="EW91" i="57"/>
  <c r="EW161" i="57"/>
  <c r="EX161" i="57" s="1"/>
  <c r="EW165" i="57"/>
  <c r="EX165" i="57" s="1"/>
  <c r="EZ105" i="57"/>
  <c r="EW121" i="57"/>
  <c r="EW119" i="57"/>
  <c r="FE175" i="49"/>
  <c r="EG177" i="56"/>
  <c r="FX140" i="56"/>
  <c r="FV118" i="56"/>
  <c r="FU99" i="56"/>
  <c r="FU177" i="56"/>
  <c r="FV177" i="56" s="1"/>
  <c r="FW177" i="56" s="1"/>
  <c r="FV121" i="56"/>
  <c r="ES172" i="49"/>
  <c r="ES170" i="49"/>
  <c r="ES176" i="49"/>
  <c r="ES174" i="49"/>
  <c r="DC174" i="49"/>
  <c r="DC176" i="49"/>
  <c r="DC170" i="49"/>
  <c r="DC172" i="49"/>
  <c r="FQ176" i="57"/>
  <c r="FQ170" i="57"/>
  <c r="FQ174" i="57"/>
  <c r="FQ172" i="57"/>
  <c r="FE174" i="55"/>
  <c r="FE176" i="55"/>
  <c r="FE172" i="55"/>
  <c r="FE170" i="55"/>
  <c r="ES173" i="49"/>
  <c r="BH139" i="57"/>
  <c r="DO70" i="56"/>
  <c r="DO174" i="56" s="1"/>
  <c r="CL161" i="55"/>
  <c r="AV163" i="56"/>
  <c r="FU173" i="56"/>
  <c r="FV173" i="56" s="1"/>
  <c r="FW173" i="56" s="1"/>
  <c r="FU98" i="56"/>
  <c r="FJ119" i="56"/>
  <c r="FL140" i="56"/>
  <c r="FJ123" i="56"/>
  <c r="FJ119" i="55"/>
  <c r="FJ122" i="55"/>
  <c r="FW174" i="55"/>
  <c r="FW170" i="55"/>
  <c r="FW176" i="55"/>
  <c r="FW172" i="55"/>
  <c r="DI174" i="49"/>
  <c r="DI176" i="49"/>
  <c r="DI172" i="49"/>
  <c r="DI170" i="49"/>
  <c r="EA170" i="56"/>
  <c r="EA176" i="56"/>
  <c r="EA174" i="56"/>
  <c r="EA172" i="56"/>
  <c r="EG176" i="56"/>
  <c r="EG170" i="56"/>
  <c r="EG172" i="56"/>
  <c r="EG174" i="56"/>
  <c r="EY176" i="49"/>
  <c r="EY172" i="49"/>
  <c r="EY174" i="49"/>
  <c r="EY170" i="49"/>
  <c r="FF158" i="57"/>
  <c r="FU177" i="55"/>
  <c r="FV177" i="55" s="1"/>
  <c r="FW177" i="55" s="1"/>
  <c r="FV118" i="55"/>
  <c r="FV121" i="55"/>
  <c r="FU173" i="55"/>
  <c r="FV173" i="55" s="1"/>
  <c r="FW173" i="55" s="1"/>
  <c r="FV123" i="55"/>
  <c r="FX106" i="55"/>
  <c r="FV119" i="55"/>
  <c r="FX140" i="55"/>
  <c r="FV117" i="55"/>
  <c r="FU99" i="55"/>
  <c r="FV122" i="55"/>
  <c r="FU98" i="55"/>
  <c r="ET158" i="49"/>
  <c r="FX158" i="56"/>
  <c r="EB158" i="49"/>
  <c r="DD158" i="49"/>
  <c r="DU170" i="57"/>
  <c r="DU174" i="57"/>
  <c r="DU176" i="57"/>
  <c r="DU172" i="57"/>
  <c r="BS176" i="49"/>
  <c r="BS174" i="49"/>
  <c r="BS172" i="49"/>
  <c r="BS170" i="49"/>
  <c r="FR158" i="57"/>
  <c r="FF158" i="55"/>
  <c r="DP158" i="57"/>
  <c r="DJ158" i="57"/>
  <c r="EH158" i="56"/>
  <c r="CW176" i="49"/>
  <c r="CW172" i="49"/>
  <c r="CW174" i="49"/>
  <c r="CW170" i="49"/>
  <c r="EB140" i="56"/>
  <c r="DZ123" i="56"/>
  <c r="DZ121" i="56"/>
  <c r="DZ122" i="56"/>
  <c r="DZ119" i="56"/>
  <c r="DY98" i="56"/>
  <c r="EB106" i="56"/>
  <c r="DY177" i="56"/>
  <c r="DZ177" i="56" s="1"/>
  <c r="EA177" i="56" s="1"/>
  <c r="DY99" i="56"/>
  <c r="DZ118" i="56"/>
  <c r="DY173" i="56"/>
  <c r="DZ173" i="56" s="1"/>
  <c r="EA173" i="56" s="1"/>
  <c r="DZ117" i="56"/>
  <c r="EY175" i="49"/>
  <c r="FK175" i="49"/>
  <c r="DC171" i="49"/>
  <c r="BT158" i="51"/>
  <c r="CC118" i="49"/>
  <c r="L113" i="56"/>
  <c r="BY105" i="56"/>
  <c r="BW161" i="56" s="1"/>
  <c r="BX161" i="56" s="1"/>
  <c r="AJ167" i="53"/>
  <c r="BB161" i="53"/>
  <c r="DI105" i="56"/>
  <c r="DG165" i="56" s="1"/>
  <c r="DH165" i="56" s="1"/>
  <c r="C121" i="57"/>
  <c r="AV161" i="56"/>
  <c r="AP139" i="54"/>
  <c r="AM117" i="54"/>
  <c r="AM165" i="54"/>
  <c r="AN165" i="54" s="1"/>
  <c r="AM120" i="54"/>
  <c r="AM119" i="54"/>
  <c r="AM171" i="54"/>
  <c r="AN171" i="54" s="1"/>
  <c r="FK105" i="54"/>
  <c r="FI165" i="54" s="1"/>
  <c r="FJ165" i="54" s="1"/>
  <c r="AM124" i="54"/>
  <c r="AM121" i="54"/>
  <c r="EG105" i="54"/>
  <c r="EE161" i="54" s="1"/>
  <c r="EF161" i="54" s="1"/>
  <c r="EZ165" i="54"/>
  <c r="CE158" i="54"/>
  <c r="CF158" i="54" s="1"/>
  <c r="CE70" i="54"/>
  <c r="CE174" i="54" s="1"/>
  <c r="FX162" i="54"/>
  <c r="P112" i="54"/>
  <c r="Q105" i="54" s="1"/>
  <c r="BY105" i="54"/>
  <c r="BW92" i="54" s="1"/>
  <c r="FF163" i="54"/>
  <c r="FF161" i="54"/>
  <c r="CW105" i="54"/>
  <c r="CU119" i="54" s="1"/>
  <c r="AC158" i="55"/>
  <c r="BS158" i="55"/>
  <c r="EA70" i="55"/>
  <c r="EA172" i="55" s="1"/>
  <c r="DU70" i="55"/>
  <c r="DU176" i="55" s="1"/>
  <c r="CL166" i="55"/>
  <c r="DO105" i="55"/>
  <c r="DM120" i="55" s="1"/>
  <c r="AO70" i="55"/>
  <c r="AO174" i="55" s="1"/>
  <c r="DJ162" i="55"/>
  <c r="DP165" i="55"/>
  <c r="BZ162" i="55"/>
  <c r="ER88" i="55"/>
  <c r="ET158" i="55" s="1"/>
  <c r="BM105" i="55"/>
  <c r="BK161" i="55" s="1"/>
  <c r="BL161" i="55" s="1"/>
  <c r="DO158" i="55"/>
  <c r="CK106" i="55"/>
  <c r="CL140" i="55" s="1"/>
  <c r="DN88" i="55"/>
  <c r="K70" i="55"/>
  <c r="K174" i="55" s="1"/>
  <c r="P88" i="56"/>
  <c r="DO105" i="56"/>
  <c r="DM175" i="56" s="1"/>
  <c r="DN175" i="56" s="1"/>
  <c r="CD88" i="56"/>
  <c r="CF158" i="56" s="1"/>
  <c r="CE70" i="56"/>
  <c r="CE174" i="56" s="1"/>
  <c r="U91" i="56"/>
  <c r="U120" i="56"/>
  <c r="U117" i="56"/>
  <c r="X139" i="56"/>
  <c r="U175" i="56"/>
  <c r="V175" i="56" s="1"/>
  <c r="CV88" i="56"/>
  <c r="CX158" i="56" s="1"/>
  <c r="U124" i="56"/>
  <c r="U119" i="56"/>
  <c r="U161" i="56"/>
  <c r="V161" i="56" s="1"/>
  <c r="CE105" i="56"/>
  <c r="CC120" i="56" s="1"/>
  <c r="CF166" i="56"/>
  <c r="DV166" i="56"/>
  <c r="CW70" i="56"/>
  <c r="CW172" i="56" s="1"/>
  <c r="BH163" i="56"/>
  <c r="AS99" i="56"/>
  <c r="Q105" i="56"/>
  <c r="R139" i="56" s="1"/>
  <c r="U121" i="56"/>
  <c r="DC70" i="56"/>
  <c r="DC174" i="56" s="1"/>
  <c r="F105" i="57"/>
  <c r="C125" i="57" s="1"/>
  <c r="C123" i="57"/>
  <c r="C161" i="57"/>
  <c r="D161" i="57" s="1"/>
  <c r="C92" i="57"/>
  <c r="C117" i="57"/>
  <c r="C171" i="57"/>
  <c r="D171" i="57" s="1"/>
  <c r="E171" i="57" s="1"/>
  <c r="C175" i="57"/>
  <c r="D175" i="57" s="1"/>
  <c r="E175" i="57" s="1"/>
  <c r="C91" i="57"/>
  <c r="C124" i="57"/>
  <c r="C119" i="57"/>
  <c r="BE92" i="57"/>
  <c r="BE124" i="57"/>
  <c r="FU90" i="57"/>
  <c r="DY90" i="57"/>
  <c r="BE117" i="57"/>
  <c r="BE161" i="57"/>
  <c r="BF161" i="57" s="1"/>
  <c r="CC90" i="49"/>
  <c r="CC93" i="49" s="1"/>
  <c r="CC94" i="49" s="1"/>
  <c r="CC122" i="49"/>
  <c r="HM346" i="36"/>
  <c r="H347" i="36"/>
  <c r="AC347" i="36"/>
  <c r="HM347" i="36"/>
  <c r="H346" i="36"/>
  <c r="AC346" i="36"/>
  <c r="DP158" i="50"/>
  <c r="BZ158" i="51"/>
  <c r="BB158" i="51"/>
  <c r="DV158" i="51"/>
  <c r="DP158" i="51"/>
  <c r="ET158" i="50"/>
  <c r="BM70" i="54"/>
  <c r="BM170" i="54" s="1"/>
  <c r="AN88" i="55"/>
  <c r="AP158" i="55" s="1"/>
  <c r="CK70" i="54"/>
  <c r="CK170" i="54" s="1"/>
  <c r="AD161" i="53"/>
  <c r="CL163" i="53"/>
  <c r="K158" i="55"/>
  <c r="L158" i="55" s="1"/>
  <c r="BH165" i="56"/>
  <c r="BR88" i="54"/>
  <c r="BT158" i="54" s="1"/>
  <c r="BZ165" i="54"/>
  <c r="BM158" i="53"/>
  <c r="BH158" i="51"/>
  <c r="L158" i="52"/>
  <c r="BM70" i="53"/>
  <c r="BM170" i="53" s="1"/>
  <c r="CL158" i="51"/>
  <c r="AD167" i="53"/>
  <c r="CR158" i="51"/>
  <c r="EZ158" i="50"/>
  <c r="FK170" i="50"/>
  <c r="W158" i="55"/>
  <c r="Q158" i="56"/>
  <c r="L166" i="56"/>
  <c r="AB88" i="56"/>
  <c r="AD158" i="56" s="1"/>
  <c r="DD163" i="56"/>
  <c r="CR165" i="56"/>
  <c r="DI158" i="56"/>
  <c r="EB162" i="55"/>
  <c r="CX166" i="55"/>
  <c r="FK172" i="50"/>
  <c r="X158" i="51"/>
  <c r="AP158" i="52"/>
  <c r="CX158" i="50"/>
  <c r="CX162" i="54"/>
  <c r="EN166" i="54"/>
  <c r="EH163" i="54"/>
  <c r="EH167" i="54"/>
  <c r="CF167" i="54"/>
  <c r="BZ167" i="54"/>
  <c r="CR167" i="56"/>
  <c r="CF162" i="56"/>
  <c r="DV163" i="56"/>
  <c r="DJ162" i="56"/>
  <c r="DJ163" i="56"/>
  <c r="EH161" i="55"/>
  <c r="EH167" i="55"/>
  <c r="EB161" i="55"/>
  <c r="ET167" i="54"/>
  <c r="FL165" i="54"/>
  <c r="AJ165" i="53"/>
  <c r="BT161" i="53"/>
  <c r="CF165" i="56"/>
  <c r="BT167" i="54"/>
  <c r="DD165" i="54"/>
  <c r="DD163" i="54"/>
  <c r="AJ166" i="53"/>
  <c r="CR165" i="53"/>
  <c r="X165" i="56"/>
  <c r="DV163" i="54"/>
  <c r="FL163" i="54"/>
  <c r="EW90" i="49"/>
  <c r="R162" i="55"/>
  <c r="R167" i="55"/>
  <c r="X161" i="56"/>
  <c r="X166" i="56"/>
  <c r="BE119" i="57"/>
  <c r="BH105" i="57"/>
  <c r="BE90" i="57" s="1"/>
  <c r="BE171" i="57"/>
  <c r="BF171" i="57" s="1"/>
  <c r="BK175" i="57"/>
  <c r="BL175" i="57" s="1"/>
  <c r="BM175" i="57" s="1"/>
  <c r="EZ165" i="55"/>
  <c r="CX165" i="55"/>
  <c r="CL165" i="55"/>
  <c r="BT166" i="54"/>
  <c r="EZ161" i="54"/>
  <c r="DD162" i="54"/>
  <c r="CF162" i="54"/>
  <c r="CF166" i="54"/>
  <c r="BZ161" i="54"/>
  <c r="CL166" i="53"/>
  <c r="BZ161" i="53"/>
  <c r="BZ162" i="53"/>
  <c r="AJ163" i="54"/>
  <c r="AV163" i="55"/>
  <c r="BH113" i="56"/>
  <c r="BE91" i="57"/>
  <c r="BE121" i="57"/>
  <c r="BE120" i="57"/>
  <c r="BE175" i="57"/>
  <c r="BF175" i="57" s="1"/>
  <c r="EZ167" i="55"/>
  <c r="CF161" i="55"/>
  <c r="ES105" i="55"/>
  <c r="EQ171" i="55" s="1"/>
  <c r="ER171" i="55" s="1"/>
  <c r="CL166" i="54"/>
  <c r="CL161" i="54"/>
  <c r="BS105" i="54"/>
  <c r="BQ171" i="54" s="1"/>
  <c r="BR171" i="54" s="1"/>
  <c r="ET163" i="54"/>
  <c r="EB161" i="54"/>
  <c r="EZ167" i="54"/>
  <c r="EZ166" i="54"/>
  <c r="FR161" i="54"/>
  <c r="L167" i="54"/>
  <c r="AV166" i="54"/>
  <c r="CR163" i="55"/>
  <c r="DU105" i="54"/>
  <c r="DV139" i="54" s="1"/>
  <c r="F165" i="54"/>
  <c r="AI105" i="56"/>
  <c r="AG175" i="56" s="1"/>
  <c r="AH175" i="56" s="1"/>
  <c r="EN167" i="55"/>
  <c r="CX162" i="55"/>
  <c r="DJ161" i="54"/>
  <c r="CX166" i="54"/>
  <c r="FQ105" i="54"/>
  <c r="FO161" i="54" s="1"/>
  <c r="FP161" i="54" s="1"/>
  <c r="EH158" i="54"/>
  <c r="K105" i="54"/>
  <c r="I91" i="54" s="1"/>
  <c r="Q105" i="55"/>
  <c r="O161" i="55" s="1"/>
  <c r="P161" i="55" s="1"/>
  <c r="AC105" i="56"/>
  <c r="AA124" i="56" s="1"/>
  <c r="BM105" i="56"/>
  <c r="BK171" i="56" s="1"/>
  <c r="BL171" i="56" s="1"/>
  <c r="R162" i="56"/>
  <c r="BN166" i="56"/>
  <c r="AD163" i="56"/>
  <c r="F163" i="56"/>
  <c r="AM165" i="56"/>
  <c r="AN165" i="56" s="1"/>
  <c r="BK117" i="57"/>
  <c r="BK124" i="57"/>
  <c r="BK161" i="57"/>
  <c r="BL161" i="57" s="1"/>
  <c r="DD167" i="56"/>
  <c r="DD161" i="56"/>
  <c r="DD165" i="56"/>
  <c r="BZ166" i="56"/>
  <c r="CL167" i="56"/>
  <c r="CL161" i="56"/>
  <c r="CL165" i="56"/>
  <c r="DC105" i="56"/>
  <c r="DA92" i="56" s="1"/>
  <c r="BT165" i="56"/>
  <c r="BT161" i="56"/>
  <c r="CX166" i="56"/>
  <c r="DP161" i="56"/>
  <c r="DP167" i="56"/>
  <c r="DP165" i="56"/>
  <c r="CR167" i="55"/>
  <c r="EN166" i="55"/>
  <c r="EN162" i="55"/>
  <c r="DC158" i="55"/>
  <c r="EB166" i="55"/>
  <c r="EB163" i="55"/>
  <c r="BT165" i="55"/>
  <c r="DJ165" i="55"/>
  <c r="DP165" i="54"/>
  <c r="CL165" i="54"/>
  <c r="CL167" i="54"/>
  <c r="FX166" i="54"/>
  <c r="FX165" i="54"/>
  <c r="EM105" i="54"/>
  <c r="EK161" i="54" s="1"/>
  <c r="EL161" i="54" s="1"/>
  <c r="FF165" i="54"/>
  <c r="ET165" i="54"/>
  <c r="EB166" i="54"/>
  <c r="EB163" i="54"/>
  <c r="CX163" i="54"/>
  <c r="CX165" i="54"/>
  <c r="CX161" i="54"/>
  <c r="EN167" i="54"/>
  <c r="DV166" i="54"/>
  <c r="BT163" i="54"/>
  <c r="EZ163" i="54"/>
  <c r="EH161" i="54"/>
  <c r="FR163" i="54"/>
  <c r="L166" i="54"/>
  <c r="L161" i="54"/>
  <c r="R161" i="55"/>
  <c r="R166" i="55"/>
  <c r="AO105" i="55"/>
  <c r="AM161" i="55" s="1"/>
  <c r="AN161" i="55" s="1"/>
  <c r="L162" i="55"/>
  <c r="R163" i="56"/>
  <c r="AJ165" i="56"/>
  <c r="BK92" i="57"/>
  <c r="BK123" i="57"/>
  <c r="BN139" i="57"/>
  <c r="DJ165" i="56"/>
  <c r="BZ162" i="56"/>
  <c r="CL166" i="56"/>
  <c r="BT163" i="56"/>
  <c r="CW105" i="55"/>
  <c r="CU165" i="55" s="1"/>
  <c r="CV165" i="55" s="1"/>
  <c r="EH166" i="55"/>
  <c r="EZ162" i="55"/>
  <c r="CR161" i="55"/>
  <c r="EN165" i="55"/>
  <c r="DB88" i="55"/>
  <c r="CL162" i="55"/>
  <c r="DP166" i="54"/>
  <c r="BS70" i="54"/>
  <c r="BS170" i="54" s="1"/>
  <c r="CR165" i="54"/>
  <c r="EY105" i="54"/>
  <c r="EW91" i="54" s="1"/>
  <c r="L162" i="54"/>
  <c r="F163" i="54"/>
  <c r="BM105" i="54"/>
  <c r="BK171" i="54" s="1"/>
  <c r="BL171" i="54" s="1"/>
  <c r="AD163" i="54"/>
  <c r="K105" i="55"/>
  <c r="I165" i="55" s="1"/>
  <c r="J165" i="55" s="1"/>
  <c r="X162" i="55"/>
  <c r="AC105" i="55"/>
  <c r="AA165" i="55" s="1"/>
  <c r="AB165" i="55" s="1"/>
  <c r="BN161" i="55"/>
  <c r="BN166" i="55"/>
  <c r="AP163" i="56"/>
  <c r="AM124" i="56"/>
  <c r="BK119" i="57"/>
  <c r="BN105" i="57"/>
  <c r="BK122" i="57" s="1"/>
  <c r="BK165" i="57"/>
  <c r="BL165" i="57" s="1"/>
  <c r="DU105" i="56"/>
  <c r="DS92" i="56" s="1"/>
  <c r="CK105" i="56"/>
  <c r="CI175" i="56" s="1"/>
  <c r="CJ175" i="56" s="1"/>
  <c r="CK175" i="56" s="1"/>
  <c r="BT167" i="56"/>
  <c r="EZ166" i="55"/>
  <c r="DI105" i="55"/>
  <c r="DG121" i="55" s="1"/>
  <c r="CE105" i="55"/>
  <c r="CC171" i="55" s="1"/>
  <c r="CD171" i="55" s="1"/>
  <c r="CE171" i="55" s="1"/>
  <c r="CF166" i="55"/>
  <c r="CK105" i="55"/>
  <c r="CI171" i="55" s="1"/>
  <c r="CJ171" i="55" s="1"/>
  <c r="CK171" i="55" s="1"/>
  <c r="DV166" i="55"/>
  <c r="DV162" i="55"/>
  <c r="BT161" i="55"/>
  <c r="CL163" i="55"/>
  <c r="EM105" i="55"/>
  <c r="EK117" i="55" s="1"/>
  <c r="DP163" i="54"/>
  <c r="EB165" i="54"/>
  <c r="EB162" i="54"/>
  <c r="DI106" i="54"/>
  <c r="DH119" i="54" s="1"/>
  <c r="FL162" i="54"/>
  <c r="DI105" i="54"/>
  <c r="DG120" i="54" s="1"/>
  <c r="FU125" i="57"/>
  <c r="FU122" i="57"/>
  <c r="DY122" i="57"/>
  <c r="DY125" i="57"/>
  <c r="R163" i="53"/>
  <c r="F165" i="53"/>
  <c r="AP161" i="53"/>
  <c r="CR163" i="53"/>
  <c r="FF158" i="50"/>
  <c r="CR167" i="53"/>
  <c r="CR161" i="53"/>
  <c r="BB163" i="53"/>
  <c r="R161" i="53"/>
  <c r="F162" i="53"/>
  <c r="AP163" i="53"/>
  <c r="CL167" i="53"/>
  <c r="BZ163" i="53"/>
  <c r="BT167" i="53"/>
  <c r="CF166" i="53"/>
  <c r="CL158" i="52"/>
  <c r="EZ158" i="51"/>
  <c r="EA176" i="54"/>
  <c r="EA174" i="54"/>
  <c r="EA170" i="54"/>
  <c r="EA172" i="54"/>
  <c r="EY172" i="54"/>
  <c r="EY174" i="54"/>
  <c r="EY176" i="54"/>
  <c r="EY170" i="54"/>
  <c r="BY170" i="54"/>
  <c r="BY174" i="54"/>
  <c r="BY172" i="54"/>
  <c r="BY176" i="54"/>
  <c r="DC105" i="54"/>
  <c r="CE106" i="54"/>
  <c r="FK170" i="54"/>
  <c r="FK176" i="54"/>
  <c r="FK172" i="54"/>
  <c r="FK174" i="54"/>
  <c r="ES170" i="54"/>
  <c r="ES174" i="54"/>
  <c r="ES176" i="54"/>
  <c r="ES172" i="54"/>
  <c r="FE158" i="54"/>
  <c r="FD88" i="54"/>
  <c r="CJ84" i="54"/>
  <c r="CJ85" i="54" s="1"/>
  <c r="CJ86" i="54" s="1"/>
  <c r="CL154" i="54"/>
  <c r="CP84" i="54"/>
  <c r="CP85" i="54" s="1"/>
  <c r="CP86" i="54" s="1"/>
  <c r="CR153" i="54"/>
  <c r="FW105" i="54"/>
  <c r="EM170" i="54"/>
  <c r="EM176" i="54"/>
  <c r="EM174" i="54"/>
  <c r="EM172" i="54"/>
  <c r="EX84" i="54"/>
  <c r="EX85" i="54" s="1"/>
  <c r="EX86" i="54" s="1"/>
  <c r="EZ153" i="54"/>
  <c r="DH88" i="54"/>
  <c r="DI158" i="54"/>
  <c r="FL166" i="54"/>
  <c r="EH162" i="54"/>
  <c r="CQ105" i="54"/>
  <c r="FQ172" i="54"/>
  <c r="FQ170" i="54"/>
  <c r="FQ174" i="54"/>
  <c r="FQ176" i="54"/>
  <c r="AP163" i="54"/>
  <c r="BN161" i="54"/>
  <c r="BB161" i="54"/>
  <c r="BB166" i="54"/>
  <c r="BH163" i="54"/>
  <c r="DP162" i="54"/>
  <c r="DB115" i="54"/>
  <c r="DC106" i="54" s="1"/>
  <c r="DD113" i="54"/>
  <c r="EA106" i="54"/>
  <c r="EF84" i="54"/>
  <c r="EF85" i="54" s="1"/>
  <c r="EF86" i="54" s="1"/>
  <c r="EH153" i="54"/>
  <c r="CR113" i="54"/>
  <c r="CP115" i="54"/>
  <c r="CQ106" i="54" s="1"/>
  <c r="FF162" i="54"/>
  <c r="FF167" i="54"/>
  <c r="DJ163" i="54"/>
  <c r="FX153" i="54"/>
  <c r="FV84" i="54"/>
  <c r="FV85" i="54" s="1"/>
  <c r="FV86" i="54" s="1"/>
  <c r="FF113" i="54"/>
  <c r="FD115" i="54"/>
  <c r="FE106" i="54" s="1"/>
  <c r="CE105" i="54"/>
  <c r="FJ84" i="54"/>
  <c r="FJ85" i="54" s="1"/>
  <c r="FJ86" i="54" s="1"/>
  <c r="FL153" i="54"/>
  <c r="BT161" i="54"/>
  <c r="CQ158" i="54"/>
  <c r="CP88" i="54"/>
  <c r="CQ70" i="54"/>
  <c r="CR163" i="54"/>
  <c r="FR113" i="54"/>
  <c r="FP115" i="54"/>
  <c r="FQ106" i="54" s="1"/>
  <c r="EN153" i="54"/>
  <c r="EL84" i="54"/>
  <c r="EL85" i="54" s="1"/>
  <c r="EL86" i="54" s="1"/>
  <c r="DD161" i="54"/>
  <c r="EH165" i="54"/>
  <c r="BX84" i="54"/>
  <c r="BX85" i="54" s="1"/>
  <c r="BX86" i="54" s="1"/>
  <c r="BZ153" i="54"/>
  <c r="FR162" i="54"/>
  <c r="DN84" i="54"/>
  <c r="DN85" i="54" s="1"/>
  <c r="DN86" i="54" s="1"/>
  <c r="DP153" i="54"/>
  <c r="DV113" i="54"/>
  <c r="DT115" i="54"/>
  <c r="DU106" i="54" s="1"/>
  <c r="AC105" i="54"/>
  <c r="AD139" i="54" s="1"/>
  <c r="FK158" i="54"/>
  <c r="FJ88" i="54"/>
  <c r="FX167" i="54"/>
  <c r="DZ88" i="54"/>
  <c r="EA158" i="54"/>
  <c r="FL113" i="54"/>
  <c r="FJ115" i="54"/>
  <c r="FK106" i="54" s="1"/>
  <c r="BZ166" i="54"/>
  <c r="R166" i="54"/>
  <c r="X167" i="54"/>
  <c r="E105" i="54"/>
  <c r="BB162" i="54"/>
  <c r="R167" i="54"/>
  <c r="DP161" i="54"/>
  <c r="ER84" i="54"/>
  <c r="ER85" i="54" s="1"/>
  <c r="ER86" i="54" s="1"/>
  <c r="ET153" i="54"/>
  <c r="CL163" i="54"/>
  <c r="CL162" i="54"/>
  <c r="FX161" i="54"/>
  <c r="DD153" i="54"/>
  <c r="DB84" i="54"/>
  <c r="DB85" i="54" s="1"/>
  <c r="DB86" i="54" s="1"/>
  <c r="EH113" i="54"/>
  <c r="EF115" i="54"/>
  <c r="EG106" i="54" s="1"/>
  <c r="FE70" i="54"/>
  <c r="CD84" i="54"/>
  <c r="CD85" i="54" s="1"/>
  <c r="CD86" i="54" s="1"/>
  <c r="CF153" i="54"/>
  <c r="ET162" i="54"/>
  <c r="DJ166" i="54"/>
  <c r="DI70" i="54"/>
  <c r="FV115" i="54"/>
  <c r="FW106" i="54" s="1"/>
  <c r="FX113" i="54"/>
  <c r="EB167" i="54"/>
  <c r="EN158" i="54"/>
  <c r="FD84" i="54"/>
  <c r="FD85" i="54" s="1"/>
  <c r="FD86" i="54" s="1"/>
  <c r="FF153" i="54"/>
  <c r="DH84" i="54"/>
  <c r="DH85" i="54" s="1"/>
  <c r="DH86" i="54" s="1"/>
  <c r="DJ153" i="54"/>
  <c r="CX167" i="54"/>
  <c r="EN161" i="54"/>
  <c r="EN162" i="54"/>
  <c r="CL113" i="54"/>
  <c r="CJ115" i="54"/>
  <c r="CK106" i="54" s="1"/>
  <c r="BT162" i="54"/>
  <c r="FE105" i="54"/>
  <c r="CR162" i="54"/>
  <c r="CR161" i="54"/>
  <c r="FP84" i="54"/>
  <c r="FP85" i="54" s="1"/>
  <c r="FP86" i="54" s="1"/>
  <c r="FR153" i="54"/>
  <c r="FQ158" i="54"/>
  <c r="FP88" i="54"/>
  <c r="CX153" i="54"/>
  <c r="CV84" i="54"/>
  <c r="CV85" i="54" s="1"/>
  <c r="CV86" i="54" s="1"/>
  <c r="EN113" i="54"/>
  <c r="EL115" i="54"/>
  <c r="EM106" i="54" s="1"/>
  <c r="DD167" i="54"/>
  <c r="FL167" i="54"/>
  <c r="FL161" i="54"/>
  <c r="BT153" i="54"/>
  <c r="BR84" i="54"/>
  <c r="BR85" i="54" s="1"/>
  <c r="BR86" i="54" s="1"/>
  <c r="EG176" i="54"/>
  <c r="EG170" i="54"/>
  <c r="EG174" i="54"/>
  <c r="EG172" i="54"/>
  <c r="EA105" i="54"/>
  <c r="BZ113" i="54"/>
  <c r="BX115" i="54"/>
  <c r="BY106" i="54" s="1"/>
  <c r="CF161" i="54"/>
  <c r="FR166" i="54"/>
  <c r="DP113" i="54"/>
  <c r="DN115" i="54"/>
  <c r="DO106" i="54" s="1"/>
  <c r="DO105" i="54"/>
  <c r="DV153" i="54"/>
  <c r="DT84" i="54"/>
  <c r="DT85" i="54" s="1"/>
  <c r="DT86" i="54" s="1"/>
  <c r="EB113" i="54"/>
  <c r="BZ163" i="54"/>
  <c r="X162" i="54"/>
  <c r="AV165" i="54"/>
  <c r="DP167" i="54"/>
  <c r="ET113" i="54"/>
  <c r="ER115" i="54"/>
  <c r="ES106" i="54" s="1"/>
  <c r="ES158" i="54"/>
  <c r="ER88" i="54"/>
  <c r="CK105" i="54"/>
  <c r="FF166" i="54"/>
  <c r="CF113" i="54"/>
  <c r="ET161" i="54"/>
  <c r="DJ162" i="54"/>
  <c r="DJ165" i="54"/>
  <c r="EY158" i="54"/>
  <c r="EX88" i="54"/>
  <c r="DJ113" i="54"/>
  <c r="EN163" i="54"/>
  <c r="EZ113" i="54"/>
  <c r="EX115" i="54"/>
  <c r="EY106" i="54" s="1"/>
  <c r="DV165" i="54"/>
  <c r="DV167" i="54"/>
  <c r="BT165" i="54"/>
  <c r="BY158" i="54"/>
  <c r="BX88" i="54"/>
  <c r="CR167" i="54"/>
  <c r="CX113" i="54"/>
  <c r="CV115" i="54"/>
  <c r="CW106" i="54" s="1"/>
  <c r="EZ162" i="54"/>
  <c r="DD166" i="54"/>
  <c r="BR115" i="54"/>
  <c r="BS106" i="54" s="1"/>
  <c r="BT113" i="54"/>
  <c r="EH166" i="54"/>
  <c r="CF165" i="54"/>
  <c r="FR165" i="54"/>
  <c r="EB153" i="54"/>
  <c r="DZ84" i="54"/>
  <c r="DZ85" i="54" s="1"/>
  <c r="DZ86" i="54" s="1"/>
  <c r="BZ162" i="54"/>
  <c r="CQ170" i="55"/>
  <c r="CQ176" i="55"/>
  <c r="CQ174" i="55"/>
  <c r="CQ172" i="55"/>
  <c r="CE170" i="55"/>
  <c r="CE172" i="55"/>
  <c r="CE176" i="55"/>
  <c r="CE174" i="55"/>
  <c r="DC105" i="55"/>
  <c r="DV153" i="55"/>
  <c r="DT84" i="55"/>
  <c r="DT85" i="55" s="1"/>
  <c r="DT86" i="55" s="1"/>
  <c r="W105" i="55"/>
  <c r="U161" i="55" s="1"/>
  <c r="V161" i="55" s="1"/>
  <c r="E105" i="55"/>
  <c r="C161" i="55" s="1"/>
  <c r="D161" i="55" s="1"/>
  <c r="CQ105" i="55"/>
  <c r="CD84" i="55"/>
  <c r="CD85" i="55" s="1"/>
  <c r="CD86" i="55" s="1"/>
  <c r="CF156" i="55"/>
  <c r="DO170" i="55"/>
  <c r="DO176" i="55"/>
  <c r="DO174" i="55"/>
  <c r="DO172" i="55"/>
  <c r="EZ163" i="55"/>
  <c r="EH158" i="55"/>
  <c r="ET153" i="55"/>
  <c r="ER84" i="55"/>
  <c r="ER85" i="55" s="1"/>
  <c r="ER86" i="55" s="1"/>
  <c r="CR165" i="55"/>
  <c r="CR166" i="55"/>
  <c r="BZ161" i="55"/>
  <c r="BZ167" i="55"/>
  <c r="EN163" i="55"/>
  <c r="EM170" i="55"/>
  <c r="EM174" i="55"/>
  <c r="EM172" i="55"/>
  <c r="EM176" i="55"/>
  <c r="CW158" i="55"/>
  <c r="CV88" i="55"/>
  <c r="ET161" i="55"/>
  <c r="ET162" i="55"/>
  <c r="EB165" i="55"/>
  <c r="EY105" i="55"/>
  <c r="CF165" i="55"/>
  <c r="CL113" i="55"/>
  <c r="DH84" i="55"/>
  <c r="DH85" i="55" s="1"/>
  <c r="DH86" i="55" s="1"/>
  <c r="DJ153" i="55"/>
  <c r="CX163" i="55"/>
  <c r="CX167" i="55"/>
  <c r="DV165" i="55"/>
  <c r="BT166" i="55"/>
  <c r="BT167" i="55"/>
  <c r="DD161" i="55"/>
  <c r="DD162" i="55"/>
  <c r="DD163" i="55"/>
  <c r="EH153" i="55"/>
  <c r="EF84" i="55"/>
  <c r="EF85" i="55" s="1"/>
  <c r="EF86" i="55" s="1"/>
  <c r="BX88" i="55"/>
  <c r="BY158" i="55"/>
  <c r="CK174" i="55"/>
  <c r="CK170" i="55"/>
  <c r="CK176" i="55"/>
  <c r="CK172" i="55"/>
  <c r="DJ166" i="55"/>
  <c r="EA105" i="55"/>
  <c r="EG172" i="55"/>
  <c r="EG170" i="55"/>
  <c r="EG176" i="55"/>
  <c r="EG174" i="55"/>
  <c r="CE158" i="55"/>
  <c r="CD88" i="55"/>
  <c r="BZ163" i="55"/>
  <c r="CF167" i="55"/>
  <c r="BZ113" i="55"/>
  <c r="BX115" i="55"/>
  <c r="BY106" i="55" s="1"/>
  <c r="EZ113" i="55"/>
  <c r="EX115" i="55"/>
  <c r="EY106" i="55" s="1"/>
  <c r="BT162" i="55"/>
  <c r="CR113" i="55"/>
  <c r="CP115" i="55"/>
  <c r="CQ106" i="55" s="1"/>
  <c r="CL167" i="55"/>
  <c r="AV165" i="55"/>
  <c r="AI105" i="55"/>
  <c r="AG161" i="55" s="1"/>
  <c r="AH161" i="55" s="1"/>
  <c r="EH162" i="55"/>
  <c r="EY158" i="55"/>
  <c r="EX88" i="55"/>
  <c r="CF113" i="55"/>
  <c r="CD115" i="55"/>
  <c r="CE106" i="55" s="1"/>
  <c r="DP162" i="55"/>
  <c r="DP161" i="55"/>
  <c r="DP163" i="55"/>
  <c r="EZ161" i="55"/>
  <c r="EN153" i="55"/>
  <c r="EL84" i="55"/>
  <c r="EL85" i="55" s="1"/>
  <c r="EL86" i="55" s="1"/>
  <c r="ET113" i="55"/>
  <c r="ER115" i="55"/>
  <c r="ES106" i="55" s="1"/>
  <c r="DD113" i="55"/>
  <c r="DB115" i="55"/>
  <c r="DC106" i="55" s="1"/>
  <c r="BZ166" i="55"/>
  <c r="EN161" i="55"/>
  <c r="ET163" i="55"/>
  <c r="ET166" i="55"/>
  <c r="ET167" i="55"/>
  <c r="BT113" i="55"/>
  <c r="BR115" i="55"/>
  <c r="BS106" i="55" s="1"/>
  <c r="DJ113" i="55"/>
  <c r="DH115" i="55"/>
  <c r="DI106" i="55" s="1"/>
  <c r="CX161" i="55"/>
  <c r="CW70" i="55"/>
  <c r="DU105" i="55"/>
  <c r="DV163" i="55"/>
  <c r="CX153" i="55"/>
  <c r="CV84" i="55"/>
  <c r="CV85" i="55" s="1"/>
  <c r="CV86" i="55" s="1"/>
  <c r="BS174" i="55"/>
  <c r="BS172" i="55"/>
  <c r="BS176" i="55"/>
  <c r="BS170" i="55"/>
  <c r="EB153" i="55"/>
  <c r="DZ84" i="55"/>
  <c r="DZ85" i="55" s="1"/>
  <c r="DZ86" i="55" s="1"/>
  <c r="DD166" i="55"/>
  <c r="DD167" i="55"/>
  <c r="EH113" i="55"/>
  <c r="EF115" i="55"/>
  <c r="EG106" i="55" s="1"/>
  <c r="DJ167" i="55"/>
  <c r="CQ158" i="55"/>
  <c r="CP88" i="55"/>
  <c r="EH163" i="55"/>
  <c r="EB167" i="55"/>
  <c r="CJ84" i="55"/>
  <c r="CJ85" i="55" s="1"/>
  <c r="CJ86" i="55" s="1"/>
  <c r="CL153" i="55"/>
  <c r="DN115" i="55"/>
  <c r="DO106" i="55" s="1"/>
  <c r="DP113" i="55"/>
  <c r="DH88" i="55"/>
  <c r="DI158" i="55"/>
  <c r="DC176" i="55"/>
  <c r="DC174" i="55"/>
  <c r="DC172" i="55"/>
  <c r="DC170" i="55"/>
  <c r="DD165" i="55"/>
  <c r="F161" i="55"/>
  <c r="F166" i="55"/>
  <c r="AU105" i="55"/>
  <c r="AS171" i="55" s="1"/>
  <c r="AT171" i="55" s="1"/>
  <c r="AU171" i="55" s="1"/>
  <c r="BB161" i="55"/>
  <c r="BB166" i="55"/>
  <c r="DV113" i="55"/>
  <c r="DT115" i="55"/>
  <c r="DU106" i="55" s="1"/>
  <c r="EH165" i="55"/>
  <c r="DP167" i="55"/>
  <c r="DP166" i="55"/>
  <c r="EY70" i="55"/>
  <c r="EG105" i="55"/>
  <c r="EN113" i="55"/>
  <c r="EL115" i="55"/>
  <c r="EM106" i="55" s="1"/>
  <c r="CR162" i="55"/>
  <c r="BY174" i="55"/>
  <c r="BY176" i="55"/>
  <c r="BY172" i="55"/>
  <c r="BY170" i="55"/>
  <c r="BZ165" i="55"/>
  <c r="ET165" i="55"/>
  <c r="BT153" i="55"/>
  <c r="BR84" i="55"/>
  <c r="BR85" i="55" s="1"/>
  <c r="BR86" i="55" s="1"/>
  <c r="CF162" i="55"/>
  <c r="CF163" i="55"/>
  <c r="BZ153" i="55"/>
  <c r="BX84" i="55"/>
  <c r="BX85" i="55" s="1"/>
  <c r="BX86" i="55" s="1"/>
  <c r="EZ153" i="55"/>
  <c r="EX84" i="55"/>
  <c r="EX85" i="55" s="1"/>
  <c r="EX86" i="55" s="1"/>
  <c r="DN84" i="55"/>
  <c r="DN85" i="55" s="1"/>
  <c r="DN86" i="55" s="1"/>
  <c r="DP153" i="55"/>
  <c r="DV167" i="55"/>
  <c r="DB84" i="55"/>
  <c r="DB85" i="55" s="1"/>
  <c r="DB86" i="55" s="1"/>
  <c r="DD154" i="55"/>
  <c r="CX113" i="55"/>
  <c r="CV115" i="55"/>
  <c r="CW106" i="55" s="1"/>
  <c r="EB113" i="55"/>
  <c r="DZ115" i="55"/>
  <c r="EA106" i="55" s="1"/>
  <c r="CR153" i="55"/>
  <c r="CP84" i="55"/>
  <c r="CP85" i="55" s="1"/>
  <c r="CP86" i="55" s="1"/>
  <c r="BY105" i="55"/>
  <c r="EM158" i="55"/>
  <c r="EL88" i="55"/>
  <c r="DI70" i="55"/>
  <c r="DJ161" i="55"/>
  <c r="BY158" i="56"/>
  <c r="BX88" i="56"/>
  <c r="DU172" i="56"/>
  <c r="DU170" i="56"/>
  <c r="DU176" i="56"/>
  <c r="DU174" i="56"/>
  <c r="DI174" i="56"/>
  <c r="DI172" i="56"/>
  <c r="DI170" i="56"/>
  <c r="DI176" i="56"/>
  <c r="AP162" i="56"/>
  <c r="AP167" i="56"/>
  <c r="BN162" i="56"/>
  <c r="BN167" i="56"/>
  <c r="BH161" i="56"/>
  <c r="AP105" i="56"/>
  <c r="AM118" i="56" s="1"/>
  <c r="AM121" i="56"/>
  <c r="AM171" i="56"/>
  <c r="AN171" i="56" s="1"/>
  <c r="CX153" i="56"/>
  <c r="CV84" i="56"/>
  <c r="CV85" i="56" s="1"/>
  <c r="CV86" i="56" s="1"/>
  <c r="DD166" i="56"/>
  <c r="CR163" i="56"/>
  <c r="DJ113" i="56"/>
  <c r="DH115" i="56"/>
  <c r="DI106" i="56" s="1"/>
  <c r="CF161" i="56"/>
  <c r="DV165" i="56"/>
  <c r="BZ163" i="56"/>
  <c r="BS176" i="56"/>
  <c r="BS170" i="56"/>
  <c r="BS174" i="56"/>
  <c r="BS172" i="56"/>
  <c r="BT166" i="56"/>
  <c r="CX165" i="56"/>
  <c r="DP166" i="56"/>
  <c r="DB115" i="56"/>
  <c r="DC106" i="56" s="1"/>
  <c r="DD113" i="56"/>
  <c r="DV113" i="56"/>
  <c r="DT115" i="56"/>
  <c r="DU106" i="56" s="1"/>
  <c r="DV153" i="56"/>
  <c r="DT84" i="56"/>
  <c r="DT85" i="56" s="1"/>
  <c r="DT86" i="56" s="1"/>
  <c r="BB166" i="56"/>
  <c r="AM120" i="56"/>
  <c r="AM92" i="56"/>
  <c r="AM123" i="56"/>
  <c r="AM175" i="56"/>
  <c r="AN175" i="56" s="1"/>
  <c r="CV115" i="56"/>
  <c r="CW106" i="56" s="1"/>
  <c r="CX113" i="56"/>
  <c r="CQ105" i="56"/>
  <c r="DP113" i="56"/>
  <c r="DN115" i="56"/>
  <c r="DO106" i="56" s="1"/>
  <c r="CR161" i="56"/>
  <c r="DH84" i="56"/>
  <c r="DH85" i="56" s="1"/>
  <c r="DH86" i="56" s="1"/>
  <c r="DJ153" i="56"/>
  <c r="CP88" i="56"/>
  <c r="CQ158" i="56"/>
  <c r="DV162" i="56"/>
  <c r="DJ161" i="56"/>
  <c r="CR153" i="56"/>
  <c r="CP84" i="56"/>
  <c r="CP85" i="56" s="1"/>
  <c r="CP86" i="56" s="1"/>
  <c r="BT162" i="56"/>
  <c r="DD153" i="56"/>
  <c r="DB84" i="56"/>
  <c r="DB85" i="56" s="1"/>
  <c r="DB86" i="56" s="1"/>
  <c r="CF153" i="56"/>
  <c r="CD84" i="56"/>
  <c r="CD85" i="56" s="1"/>
  <c r="CD86" i="56" s="1"/>
  <c r="BS105" i="56"/>
  <c r="CL153" i="56"/>
  <c r="CJ84" i="56"/>
  <c r="CJ85" i="56" s="1"/>
  <c r="CJ86" i="56" s="1"/>
  <c r="BT153" i="56"/>
  <c r="BR84" i="56"/>
  <c r="BR85" i="56" s="1"/>
  <c r="BR86" i="56" s="1"/>
  <c r="CQ170" i="56"/>
  <c r="CQ172" i="56"/>
  <c r="CQ174" i="56"/>
  <c r="CQ176" i="56"/>
  <c r="CF163" i="56"/>
  <c r="CK174" i="56"/>
  <c r="CK172" i="56"/>
  <c r="CK176" i="56"/>
  <c r="CK170" i="56"/>
  <c r="CX167" i="56"/>
  <c r="BZ113" i="56"/>
  <c r="BX115" i="56"/>
  <c r="BY106" i="56" s="1"/>
  <c r="E105" i="56"/>
  <c r="C161" i="56" s="1"/>
  <c r="D161" i="56" s="1"/>
  <c r="BB167" i="56"/>
  <c r="AN113" i="56"/>
  <c r="AJ163" i="56"/>
  <c r="AM161" i="56"/>
  <c r="AN161" i="56" s="1"/>
  <c r="AM117" i="56"/>
  <c r="U92" i="56"/>
  <c r="DP153" i="56"/>
  <c r="DN84" i="56"/>
  <c r="DN85" i="56" s="1"/>
  <c r="DN86" i="56" s="1"/>
  <c r="DD162" i="56"/>
  <c r="CR166" i="56"/>
  <c r="CR162" i="56"/>
  <c r="CF167" i="56"/>
  <c r="DV161" i="56"/>
  <c r="DV167" i="56"/>
  <c r="DJ166" i="56"/>
  <c r="DJ167" i="56"/>
  <c r="BY70" i="56"/>
  <c r="BZ161" i="56"/>
  <c r="BZ165" i="56"/>
  <c r="CR113" i="56"/>
  <c r="CP115" i="56"/>
  <c r="CQ106" i="56" s="1"/>
  <c r="CL162" i="56"/>
  <c r="CL163" i="56"/>
  <c r="CX161" i="56"/>
  <c r="CX162" i="56"/>
  <c r="CX163" i="56"/>
  <c r="DP162" i="56"/>
  <c r="DP163" i="56"/>
  <c r="BZ153" i="56"/>
  <c r="BX84" i="56"/>
  <c r="BX85" i="56" s="1"/>
  <c r="BX86" i="56" s="1"/>
  <c r="CF113" i="56"/>
  <c r="CD115" i="56"/>
  <c r="CE106" i="56" s="1"/>
  <c r="CL113" i="56"/>
  <c r="CJ115" i="56"/>
  <c r="CK106" i="56" s="1"/>
  <c r="BT113" i="56"/>
  <c r="BR115" i="56"/>
  <c r="BS106" i="56" s="1"/>
  <c r="BK91" i="57"/>
  <c r="BK121" i="57"/>
  <c r="BK120" i="57"/>
  <c r="CF106" i="57"/>
  <c r="CC97" i="57" s="1"/>
  <c r="CD117" i="57"/>
  <c r="CF140" i="57"/>
  <c r="CC98" i="57"/>
  <c r="CC177" i="57"/>
  <c r="CD177" i="57" s="1"/>
  <c r="CE177" i="57" s="1"/>
  <c r="CD123" i="57"/>
  <c r="CD122" i="57"/>
  <c r="CD118" i="57"/>
  <c r="CD119" i="57"/>
  <c r="CC173" i="57"/>
  <c r="CD173" i="57" s="1"/>
  <c r="CE173" i="57" s="1"/>
  <c r="CD121" i="57"/>
  <c r="CC99" i="57"/>
  <c r="F158" i="57"/>
  <c r="CC161" i="57"/>
  <c r="CD161" i="57" s="1"/>
  <c r="CF105" i="57"/>
  <c r="CC90" i="57" s="1"/>
  <c r="CC117" i="57"/>
  <c r="CC175" i="57"/>
  <c r="CD175" i="57" s="1"/>
  <c r="CE175" i="57" s="1"/>
  <c r="CC124" i="57"/>
  <c r="CC123" i="57"/>
  <c r="CF139" i="57"/>
  <c r="CC171" i="57"/>
  <c r="CD171" i="57" s="1"/>
  <c r="CE171" i="57" s="1"/>
  <c r="CC120" i="57"/>
  <c r="CC121" i="57"/>
  <c r="CC92" i="57"/>
  <c r="CC165" i="57"/>
  <c r="CD165" i="57" s="1"/>
  <c r="CC119" i="57"/>
  <c r="CC91" i="57"/>
  <c r="C177" i="57"/>
  <c r="D177" i="57" s="1"/>
  <c r="E177" i="57" s="1"/>
  <c r="C173" i="57"/>
  <c r="D173" i="57" s="1"/>
  <c r="E173" i="57" s="1"/>
  <c r="F140" i="57"/>
  <c r="C178" i="57" s="1"/>
  <c r="D178" i="57" s="1"/>
  <c r="E178" i="57" s="1"/>
  <c r="D123" i="57"/>
  <c r="D121" i="57"/>
  <c r="D119" i="57"/>
  <c r="D117" i="57"/>
  <c r="D122" i="57"/>
  <c r="D118" i="57"/>
  <c r="F106" i="57"/>
  <c r="C97" i="57" s="1"/>
  <c r="C99" i="57"/>
  <c r="C98" i="57"/>
  <c r="U177" i="57"/>
  <c r="V177" i="57" s="1"/>
  <c r="W177" i="57" s="1"/>
  <c r="U173" i="57"/>
  <c r="V173" i="57" s="1"/>
  <c r="W173" i="57" s="1"/>
  <c r="X106" i="57"/>
  <c r="U97" i="57" s="1"/>
  <c r="X140" i="57"/>
  <c r="V122" i="57"/>
  <c r="V118" i="57"/>
  <c r="V117" i="57"/>
  <c r="U99" i="57"/>
  <c r="U98" i="57"/>
  <c r="V123" i="57"/>
  <c r="V119" i="57"/>
  <c r="V121" i="57"/>
  <c r="AG177" i="57"/>
  <c r="AH177" i="57" s="1"/>
  <c r="AG173" i="57"/>
  <c r="AH173" i="57" s="1"/>
  <c r="AJ140" i="57"/>
  <c r="AJ106" i="57"/>
  <c r="AG97" i="57" s="1"/>
  <c r="AH123" i="57"/>
  <c r="AH121" i="57"/>
  <c r="AH119" i="57"/>
  <c r="AH117" i="57"/>
  <c r="AH118" i="57"/>
  <c r="AG99" i="57"/>
  <c r="AG98" i="57"/>
  <c r="AH122" i="57"/>
  <c r="AY177" i="57"/>
  <c r="AZ177" i="57" s="1"/>
  <c r="BA177" i="57" s="1"/>
  <c r="AY173" i="57"/>
  <c r="AZ173" i="57" s="1"/>
  <c r="BA173" i="57" s="1"/>
  <c r="BB140" i="57"/>
  <c r="AZ123" i="57"/>
  <c r="AZ121" i="57"/>
  <c r="AZ119" i="57"/>
  <c r="AZ117" i="57"/>
  <c r="AZ122" i="57"/>
  <c r="AZ118" i="57"/>
  <c r="BB106" i="57"/>
  <c r="AY97" i="57" s="1"/>
  <c r="AY98" i="57"/>
  <c r="AY99" i="57"/>
  <c r="AM177" i="57"/>
  <c r="AN177" i="57" s="1"/>
  <c r="AM173" i="57"/>
  <c r="AN173" i="57" s="1"/>
  <c r="AP140" i="57"/>
  <c r="AN122" i="57"/>
  <c r="AN118" i="57"/>
  <c r="AN123" i="57"/>
  <c r="AN121" i="57"/>
  <c r="AN119" i="57"/>
  <c r="AN117" i="57"/>
  <c r="AP106" i="57"/>
  <c r="AM97" i="57" s="1"/>
  <c r="AM98" i="57"/>
  <c r="AM99" i="57"/>
  <c r="BE177" i="57"/>
  <c r="BF177" i="57" s="1"/>
  <c r="BE173" i="57"/>
  <c r="BF173" i="57" s="1"/>
  <c r="BH106" i="57"/>
  <c r="BE97" i="57" s="1"/>
  <c r="BF123" i="57"/>
  <c r="BF121" i="57"/>
  <c r="BF119" i="57"/>
  <c r="BF117" i="57"/>
  <c r="BH140" i="57"/>
  <c r="BE99" i="57"/>
  <c r="BE98" i="57"/>
  <c r="BF118" i="57"/>
  <c r="BF122" i="57"/>
  <c r="AY165" i="57"/>
  <c r="AZ165" i="57" s="1"/>
  <c r="AY161" i="57"/>
  <c r="AZ161" i="57" s="1"/>
  <c r="AY175" i="57"/>
  <c r="AZ175" i="57" s="1"/>
  <c r="BA175" i="57" s="1"/>
  <c r="BB139" i="57"/>
  <c r="AY171" i="57"/>
  <c r="AZ171" i="57" s="1"/>
  <c r="BA171" i="57" s="1"/>
  <c r="AY123" i="57"/>
  <c r="AY121" i="57"/>
  <c r="AY119" i="57"/>
  <c r="AY117" i="57"/>
  <c r="BB105" i="57"/>
  <c r="AY118" i="57" s="1"/>
  <c r="AY120" i="57"/>
  <c r="AY92" i="57"/>
  <c r="AY124" i="57"/>
  <c r="AY91" i="57"/>
  <c r="BG105" i="56"/>
  <c r="K105" i="56"/>
  <c r="F113" i="56"/>
  <c r="D115" i="56"/>
  <c r="E106" i="56" s="1"/>
  <c r="BF84" i="56"/>
  <c r="BF85" i="56" s="1"/>
  <c r="BF86" i="56" s="1"/>
  <c r="AJ113" i="56"/>
  <c r="AH115" i="56"/>
  <c r="AI106" i="56" s="1"/>
  <c r="AZ113" i="56"/>
  <c r="L165" i="56"/>
  <c r="BB162" i="56"/>
  <c r="AZ84" i="56"/>
  <c r="AZ85" i="56" s="1"/>
  <c r="AZ86" i="56" s="1"/>
  <c r="BB153" i="56"/>
  <c r="AD165" i="56"/>
  <c r="AH84" i="56"/>
  <c r="AH85" i="56" s="1"/>
  <c r="AH86" i="56" s="1"/>
  <c r="AJ153" i="56"/>
  <c r="F165" i="56"/>
  <c r="L161" i="56"/>
  <c r="AP165" i="56"/>
  <c r="BB163" i="56"/>
  <c r="X162" i="56"/>
  <c r="X167" i="56"/>
  <c r="R165" i="56"/>
  <c r="BN163" i="56"/>
  <c r="BB113" i="56"/>
  <c r="AZ115" i="56"/>
  <c r="V84" i="56"/>
  <c r="V85" i="56" s="1"/>
  <c r="V86" i="56" s="1"/>
  <c r="X153" i="56"/>
  <c r="AD161" i="56"/>
  <c r="AD166" i="56"/>
  <c r="L167" i="56"/>
  <c r="AV113" i="56"/>
  <c r="F161" i="56"/>
  <c r="F166" i="56"/>
  <c r="AI158" i="56"/>
  <c r="AH88" i="56"/>
  <c r="AJ161" i="56"/>
  <c r="AJ166" i="56"/>
  <c r="P84" i="56"/>
  <c r="P85" i="56" s="1"/>
  <c r="P86" i="56" s="1"/>
  <c r="R153" i="56"/>
  <c r="BN113" i="56"/>
  <c r="BL115" i="56"/>
  <c r="BM106" i="56" s="1"/>
  <c r="BB161" i="56"/>
  <c r="Q176" i="56"/>
  <c r="Q174" i="56"/>
  <c r="Q172" i="56"/>
  <c r="Q170" i="56"/>
  <c r="R167" i="56"/>
  <c r="BN161" i="56"/>
  <c r="E158" i="56"/>
  <c r="D88" i="56"/>
  <c r="E70" i="56"/>
  <c r="AN84" i="56"/>
  <c r="AN85" i="56" s="1"/>
  <c r="AN86" i="56" s="1"/>
  <c r="AP153" i="56"/>
  <c r="AB84" i="56"/>
  <c r="AB85" i="56" s="1"/>
  <c r="AB86" i="56" s="1"/>
  <c r="AD153" i="56"/>
  <c r="I177" i="56"/>
  <c r="J177" i="56" s="1"/>
  <c r="I173" i="56"/>
  <c r="J173" i="56" s="1"/>
  <c r="L140" i="56"/>
  <c r="J122" i="56"/>
  <c r="J118" i="56"/>
  <c r="L106" i="56"/>
  <c r="I97" i="56" s="1"/>
  <c r="J121" i="56"/>
  <c r="J117" i="56"/>
  <c r="I99" i="56"/>
  <c r="J119" i="56"/>
  <c r="J123" i="56"/>
  <c r="I98" i="56"/>
  <c r="R113" i="56"/>
  <c r="P115" i="56"/>
  <c r="Q106" i="56" s="1"/>
  <c r="AD113" i="56"/>
  <c r="AB115" i="56"/>
  <c r="AC106" i="56" s="1"/>
  <c r="AS98" i="56"/>
  <c r="D84" i="56"/>
  <c r="D85" i="56" s="1"/>
  <c r="D86" i="56" s="1"/>
  <c r="F153" i="56"/>
  <c r="AP161" i="56"/>
  <c r="AP166" i="56"/>
  <c r="J84" i="56"/>
  <c r="J85" i="56" s="1"/>
  <c r="J86" i="56" s="1"/>
  <c r="BL84" i="56"/>
  <c r="BL85" i="56" s="1"/>
  <c r="BL86" i="56" s="1"/>
  <c r="BN153" i="56"/>
  <c r="BB165" i="56"/>
  <c r="X163" i="56"/>
  <c r="L163" i="56"/>
  <c r="R161" i="56"/>
  <c r="R166" i="56"/>
  <c r="BN165" i="56"/>
  <c r="AT114" i="56"/>
  <c r="AU105" i="56" s="1"/>
  <c r="X113" i="56"/>
  <c r="V115" i="56"/>
  <c r="W106" i="56" s="1"/>
  <c r="AD162" i="56"/>
  <c r="AD167" i="56"/>
  <c r="L162" i="56"/>
  <c r="BH166" i="56"/>
  <c r="F162" i="56"/>
  <c r="F167" i="56"/>
  <c r="AP113" i="56"/>
  <c r="AN115" i="56"/>
  <c r="AT84" i="56"/>
  <c r="AT85" i="56" s="1"/>
  <c r="AT86" i="56" s="1"/>
  <c r="AI70" i="56"/>
  <c r="AJ162" i="56"/>
  <c r="AJ167" i="56"/>
  <c r="AM91" i="56"/>
  <c r="BM176" i="55"/>
  <c r="BM174" i="55"/>
  <c r="BM172" i="55"/>
  <c r="BM170" i="55"/>
  <c r="BA105" i="55"/>
  <c r="BA176" i="55"/>
  <c r="BA174" i="55"/>
  <c r="BA172" i="55"/>
  <c r="BA170" i="55"/>
  <c r="R113" i="55"/>
  <c r="P115" i="55"/>
  <c r="Q106" i="55" s="1"/>
  <c r="BF84" i="55"/>
  <c r="BF85" i="55" s="1"/>
  <c r="BF86" i="55" s="1"/>
  <c r="BH153" i="55"/>
  <c r="F162" i="55"/>
  <c r="F167" i="55"/>
  <c r="AV161" i="55"/>
  <c r="AV166" i="55"/>
  <c r="AJ113" i="55"/>
  <c r="AH115" i="55"/>
  <c r="AI106" i="55" s="1"/>
  <c r="AP113" i="55"/>
  <c r="AN115" i="55"/>
  <c r="AO106" i="55" s="1"/>
  <c r="R165" i="55"/>
  <c r="AP165" i="55"/>
  <c r="X161" i="55"/>
  <c r="X166" i="55"/>
  <c r="BN165" i="55"/>
  <c r="AD161" i="55"/>
  <c r="AD166" i="55"/>
  <c r="BH165" i="55"/>
  <c r="AD113" i="55"/>
  <c r="AB115" i="55"/>
  <c r="AC106" i="55" s="1"/>
  <c r="L163" i="55"/>
  <c r="AT84" i="55"/>
  <c r="AT85" i="55" s="1"/>
  <c r="AT86" i="55" s="1"/>
  <c r="AV153" i="55"/>
  <c r="AJ161" i="55"/>
  <c r="AJ166" i="55"/>
  <c r="BL84" i="55"/>
  <c r="BL85" i="55" s="1"/>
  <c r="BL86" i="55" s="1"/>
  <c r="BN153" i="55"/>
  <c r="BB162" i="55"/>
  <c r="BB167" i="55"/>
  <c r="BF113" i="55"/>
  <c r="F163" i="55"/>
  <c r="AU174" i="55"/>
  <c r="AU172" i="55"/>
  <c r="AU176" i="55"/>
  <c r="AU170" i="55"/>
  <c r="AV162" i="55"/>
  <c r="AV167" i="55"/>
  <c r="AH84" i="55"/>
  <c r="AH85" i="55" s="1"/>
  <c r="AH86" i="55" s="1"/>
  <c r="AJ153" i="55"/>
  <c r="AP161" i="55"/>
  <c r="AP166" i="55"/>
  <c r="W176" i="55"/>
  <c r="W174" i="55"/>
  <c r="W172" i="55"/>
  <c r="W170" i="55"/>
  <c r="X167" i="55"/>
  <c r="AC176" i="55"/>
  <c r="AC174" i="55"/>
  <c r="AC172" i="55"/>
  <c r="AC170" i="55"/>
  <c r="AD162" i="55"/>
  <c r="AD167" i="55"/>
  <c r="BA158" i="55"/>
  <c r="AZ88" i="55"/>
  <c r="BH161" i="55"/>
  <c r="BH166" i="55"/>
  <c r="D84" i="55"/>
  <c r="D85" i="55" s="1"/>
  <c r="D86" i="55" s="1"/>
  <c r="F153" i="55"/>
  <c r="L165" i="55"/>
  <c r="AV113" i="55"/>
  <c r="AT115" i="55"/>
  <c r="AU106" i="55" s="1"/>
  <c r="AJ162" i="55"/>
  <c r="AJ167" i="55"/>
  <c r="BN113" i="55"/>
  <c r="BL115" i="55"/>
  <c r="BM106" i="55" s="1"/>
  <c r="BB163" i="55"/>
  <c r="V84" i="55"/>
  <c r="V85" i="55" s="1"/>
  <c r="V86" i="55" s="1"/>
  <c r="X153" i="55"/>
  <c r="F165" i="55"/>
  <c r="L113" i="55"/>
  <c r="J115" i="55"/>
  <c r="K106" i="55" s="1"/>
  <c r="AP162" i="55"/>
  <c r="AP167" i="55"/>
  <c r="X163" i="55"/>
  <c r="AU158" i="55"/>
  <c r="AT88" i="55"/>
  <c r="BN162" i="55"/>
  <c r="BN167" i="55"/>
  <c r="AD163" i="55"/>
  <c r="AZ84" i="55"/>
  <c r="AZ85" i="55" s="1"/>
  <c r="AZ86" i="55" s="1"/>
  <c r="BB153" i="55"/>
  <c r="BH162" i="55"/>
  <c r="BH167" i="55"/>
  <c r="F113" i="55"/>
  <c r="D115" i="55"/>
  <c r="E106" i="55" s="1"/>
  <c r="L161" i="55"/>
  <c r="L166" i="55"/>
  <c r="AJ163" i="55"/>
  <c r="BB165" i="55"/>
  <c r="X113" i="55"/>
  <c r="V115" i="55"/>
  <c r="W106" i="55" s="1"/>
  <c r="P84" i="55"/>
  <c r="P85" i="55" s="1"/>
  <c r="P86" i="55" s="1"/>
  <c r="R153" i="55"/>
  <c r="BH113" i="55"/>
  <c r="BF115" i="55"/>
  <c r="AN84" i="55"/>
  <c r="AN85" i="55" s="1"/>
  <c r="AN86" i="55" s="1"/>
  <c r="AP153" i="55"/>
  <c r="R163" i="55"/>
  <c r="J84" i="55"/>
  <c r="J85" i="55" s="1"/>
  <c r="J86" i="55" s="1"/>
  <c r="L153" i="55"/>
  <c r="BM158" i="55"/>
  <c r="BL88" i="55"/>
  <c r="AP163" i="55"/>
  <c r="X165" i="55"/>
  <c r="BN163" i="55"/>
  <c r="AD165" i="55"/>
  <c r="BB113" i="55"/>
  <c r="AZ115" i="55"/>
  <c r="BA106" i="55" s="1"/>
  <c r="BH163" i="55"/>
  <c r="AB84" i="55"/>
  <c r="AB85" i="55" s="1"/>
  <c r="AB86" i="55" s="1"/>
  <c r="AD153" i="55"/>
  <c r="L167" i="55"/>
  <c r="AJ165" i="55"/>
  <c r="BG176" i="54"/>
  <c r="BG174" i="54"/>
  <c r="BG172" i="54"/>
  <c r="BG170" i="54"/>
  <c r="W105" i="54"/>
  <c r="AU172" i="54"/>
  <c r="AU170" i="54"/>
  <c r="AU176" i="54"/>
  <c r="AU174" i="54"/>
  <c r="AI105" i="54"/>
  <c r="K158" i="54"/>
  <c r="J88" i="54"/>
  <c r="BB113" i="54"/>
  <c r="AZ115" i="54"/>
  <c r="BA106" i="54" s="1"/>
  <c r="W158" i="54"/>
  <c r="V88" i="54"/>
  <c r="V84" i="54"/>
  <c r="V85" i="54" s="1"/>
  <c r="V86" i="54" s="1"/>
  <c r="X153" i="54"/>
  <c r="BN113" i="54"/>
  <c r="BL115" i="54"/>
  <c r="BM106" i="54" s="1"/>
  <c r="AP166" i="54"/>
  <c r="AP165" i="54"/>
  <c r="L163" i="54"/>
  <c r="F167" i="54"/>
  <c r="F161" i="54"/>
  <c r="F166" i="54"/>
  <c r="X163" i="54"/>
  <c r="AJ166" i="54"/>
  <c r="AJ165" i="54"/>
  <c r="BN162" i="54"/>
  <c r="BB163" i="54"/>
  <c r="AV161" i="54"/>
  <c r="AV167" i="54"/>
  <c r="R162" i="54"/>
  <c r="AV113" i="54"/>
  <c r="AT115" i="54"/>
  <c r="AU106" i="54" s="1"/>
  <c r="BH167" i="54"/>
  <c r="BH165" i="54"/>
  <c r="AD167" i="54"/>
  <c r="AD165" i="54"/>
  <c r="J84" i="54"/>
  <c r="J85" i="54" s="1"/>
  <c r="J86" i="54" s="1"/>
  <c r="L153" i="54"/>
  <c r="BE175" i="54"/>
  <c r="BF175" i="54" s="1"/>
  <c r="BG175" i="54" s="1"/>
  <c r="BE171" i="54"/>
  <c r="BF171" i="54" s="1"/>
  <c r="BG171" i="54" s="1"/>
  <c r="BE165" i="54"/>
  <c r="BF165" i="54" s="1"/>
  <c r="BE161" i="54"/>
  <c r="BF161" i="54" s="1"/>
  <c r="BH139" i="54"/>
  <c r="BE124" i="54"/>
  <c r="BE120" i="54"/>
  <c r="BH105" i="54"/>
  <c r="BE118" i="54" s="1"/>
  <c r="BE121" i="54"/>
  <c r="BE117" i="54"/>
  <c r="BE91" i="54"/>
  <c r="BE119" i="54"/>
  <c r="BE92" i="54"/>
  <c r="BE123" i="54"/>
  <c r="AU158" i="54"/>
  <c r="AT88" i="54"/>
  <c r="AP113" i="54"/>
  <c r="AN115" i="54"/>
  <c r="AC176" i="54"/>
  <c r="AC174" i="54"/>
  <c r="AC172" i="54"/>
  <c r="AC170" i="54"/>
  <c r="AN113" i="54"/>
  <c r="AM92" i="54"/>
  <c r="AJ113" i="54"/>
  <c r="AH115" i="54"/>
  <c r="AI106" i="54" s="1"/>
  <c r="X113" i="54"/>
  <c r="V115" i="54"/>
  <c r="W106" i="54" s="1"/>
  <c r="BL84" i="54"/>
  <c r="BL85" i="54" s="1"/>
  <c r="BL86" i="54" s="1"/>
  <c r="BN153" i="54"/>
  <c r="AP161" i="54"/>
  <c r="AP167" i="54"/>
  <c r="K70" i="54"/>
  <c r="L165" i="54"/>
  <c r="E176" i="54"/>
  <c r="E174" i="54"/>
  <c r="E170" i="54"/>
  <c r="E172" i="54"/>
  <c r="F162" i="54"/>
  <c r="X166" i="54"/>
  <c r="X165" i="54"/>
  <c r="AJ161" i="54"/>
  <c r="AJ167" i="54"/>
  <c r="D84" i="54"/>
  <c r="D85" i="54" s="1"/>
  <c r="D86" i="54" s="1"/>
  <c r="F153" i="54"/>
  <c r="BN166" i="54"/>
  <c r="BN163" i="54"/>
  <c r="BB167" i="54"/>
  <c r="BB165" i="54"/>
  <c r="AV162" i="54"/>
  <c r="BF84" i="54"/>
  <c r="BF85" i="54" s="1"/>
  <c r="BF86" i="54" s="1"/>
  <c r="BH153" i="54"/>
  <c r="P84" i="54"/>
  <c r="P85" i="54" s="1"/>
  <c r="P86" i="54" s="1"/>
  <c r="BH161" i="54"/>
  <c r="BH166" i="54"/>
  <c r="AD161" i="54"/>
  <c r="AD166" i="54"/>
  <c r="L113" i="54"/>
  <c r="J115" i="54"/>
  <c r="K106" i="54" s="1"/>
  <c r="BA158" i="54"/>
  <c r="AZ88" i="54"/>
  <c r="AT84" i="54"/>
  <c r="AT85" i="54" s="1"/>
  <c r="AT86" i="54" s="1"/>
  <c r="AV153" i="54"/>
  <c r="AD113" i="54"/>
  <c r="AB115" i="54"/>
  <c r="AC106" i="54" s="1"/>
  <c r="R165" i="54"/>
  <c r="AH84" i="54"/>
  <c r="AH85" i="54" s="1"/>
  <c r="AH86" i="54" s="1"/>
  <c r="AJ153" i="54"/>
  <c r="AP162" i="54"/>
  <c r="W70" i="54"/>
  <c r="X161" i="54"/>
  <c r="AZ84" i="54"/>
  <c r="AZ85" i="54" s="1"/>
  <c r="AZ86" i="54" s="1"/>
  <c r="BB153" i="54"/>
  <c r="BG158" i="54"/>
  <c r="BF88" i="54"/>
  <c r="AC158" i="54"/>
  <c r="AB88" i="54"/>
  <c r="AJ162" i="54"/>
  <c r="F113" i="54"/>
  <c r="D115" i="54"/>
  <c r="E106" i="54" s="1"/>
  <c r="BN165" i="54"/>
  <c r="BN167" i="54"/>
  <c r="BA70" i="54"/>
  <c r="AV163" i="54"/>
  <c r="BH113" i="54"/>
  <c r="BF115" i="54"/>
  <c r="BG106" i="54" s="1"/>
  <c r="E158" i="54"/>
  <c r="D88" i="54"/>
  <c r="AN84" i="54"/>
  <c r="AN85" i="54" s="1"/>
  <c r="AN86" i="54" s="1"/>
  <c r="AP153" i="54"/>
  <c r="BH162" i="54"/>
  <c r="AD162" i="54"/>
  <c r="AB84" i="54"/>
  <c r="AB85" i="54" s="1"/>
  <c r="AB86" i="54" s="1"/>
  <c r="AD153" i="54"/>
  <c r="AM91" i="54"/>
  <c r="EA176" i="50"/>
  <c r="EA172" i="50"/>
  <c r="EA174" i="50"/>
  <c r="EA170" i="50"/>
  <c r="DO170" i="50"/>
  <c r="DO174" i="50"/>
  <c r="DO172" i="50"/>
  <c r="DO176" i="50"/>
  <c r="AD158" i="50"/>
  <c r="EY172" i="50"/>
  <c r="EY170" i="50"/>
  <c r="EY176" i="50"/>
  <c r="EY174" i="50"/>
  <c r="ES176" i="50"/>
  <c r="ES174" i="50"/>
  <c r="ES172" i="50"/>
  <c r="ES170" i="50"/>
  <c r="EN158" i="50"/>
  <c r="EB158" i="50"/>
  <c r="BZ158" i="50"/>
  <c r="BY174" i="50"/>
  <c r="BY172" i="50"/>
  <c r="BY176" i="50"/>
  <c r="BY170" i="50"/>
  <c r="FX158" i="50"/>
  <c r="DV158" i="50"/>
  <c r="DD158" i="50"/>
  <c r="FR158" i="50"/>
  <c r="EY172" i="51"/>
  <c r="EY170" i="51"/>
  <c r="EY176" i="51"/>
  <c r="EY174" i="51"/>
  <c r="AP158" i="51"/>
  <c r="EB158" i="51"/>
  <c r="EA176" i="51"/>
  <c r="EA174" i="51"/>
  <c r="EA170" i="51"/>
  <c r="EA172" i="51"/>
  <c r="BN158" i="51"/>
  <c r="DJ158" i="51"/>
  <c r="BY174" i="52"/>
  <c r="BY172" i="52"/>
  <c r="BY170" i="52"/>
  <c r="BY176" i="52"/>
  <c r="BZ158" i="52"/>
  <c r="CE158" i="53"/>
  <c r="CF153" i="53"/>
  <c r="CD84" i="53"/>
  <c r="CD85" i="53" s="1"/>
  <c r="CD86" i="53" s="1"/>
  <c r="CD88" i="53" s="1"/>
  <c r="CQ158" i="53"/>
  <c r="BT163" i="53"/>
  <c r="CQ70" i="53"/>
  <c r="BT113" i="53"/>
  <c r="CJ84" i="53"/>
  <c r="CJ85" i="53" s="1"/>
  <c r="CJ86" i="53" s="1"/>
  <c r="CJ88" i="53" s="1"/>
  <c r="CL153" i="53"/>
  <c r="BZ153" i="53"/>
  <c r="BX84" i="53"/>
  <c r="BX85" i="53" s="1"/>
  <c r="BX86" i="53" s="1"/>
  <c r="BX88" i="53" s="1"/>
  <c r="BH162" i="53"/>
  <c r="L161" i="53"/>
  <c r="AV167" i="53"/>
  <c r="X166" i="53"/>
  <c r="CK158" i="53"/>
  <c r="CF113" i="53"/>
  <c r="BZ165" i="53"/>
  <c r="CR162" i="53"/>
  <c r="CF165" i="53"/>
  <c r="CF161" i="53"/>
  <c r="BY158" i="53"/>
  <c r="F166" i="53"/>
  <c r="CP84" i="53"/>
  <c r="CP85" i="53" s="1"/>
  <c r="CP86" i="53" s="1"/>
  <c r="CP88" i="53" s="1"/>
  <c r="CR153" i="53"/>
  <c r="CK176" i="53"/>
  <c r="CK172" i="53"/>
  <c r="CK174" i="53"/>
  <c r="CK170" i="53"/>
  <c r="CL162" i="53"/>
  <c r="BZ167" i="53"/>
  <c r="BZ166" i="53"/>
  <c r="CR166" i="53"/>
  <c r="CE70" i="53"/>
  <c r="AJ161" i="53"/>
  <c r="AD166" i="53"/>
  <c r="BH165" i="53"/>
  <c r="BN165" i="53"/>
  <c r="CR113" i="53"/>
  <c r="CL161" i="53"/>
  <c r="BY176" i="53"/>
  <c r="BY170" i="53"/>
  <c r="BY174" i="53"/>
  <c r="BY172" i="53"/>
  <c r="BT165" i="53"/>
  <c r="BT166" i="53"/>
  <c r="BT162" i="53"/>
  <c r="CF162" i="53"/>
  <c r="CF167" i="53"/>
  <c r="BT153" i="53"/>
  <c r="BR84" i="53"/>
  <c r="BR85" i="53" s="1"/>
  <c r="BR86" i="53" s="1"/>
  <c r="BR88" i="53" s="1"/>
  <c r="CL113" i="53"/>
  <c r="BZ113" i="53"/>
  <c r="W176" i="53"/>
  <c r="W174" i="53"/>
  <c r="W170" i="53"/>
  <c r="W172" i="53"/>
  <c r="K158" i="53"/>
  <c r="J88" i="53"/>
  <c r="V84" i="53"/>
  <c r="V85" i="53" s="1"/>
  <c r="V86" i="53" s="1"/>
  <c r="X153" i="53"/>
  <c r="AP113" i="53"/>
  <c r="AD113" i="53"/>
  <c r="AU158" i="53"/>
  <c r="AT88" i="53"/>
  <c r="L166" i="53"/>
  <c r="BH113" i="53"/>
  <c r="AV162" i="53"/>
  <c r="AD163" i="53"/>
  <c r="BN161" i="53"/>
  <c r="D84" i="53"/>
  <c r="D85" i="53" s="1"/>
  <c r="D86" i="53" s="1"/>
  <c r="F153" i="53"/>
  <c r="X165" i="53"/>
  <c r="AD162" i="53"/>
  <c r="J84" i="53"/>
  <c r="J85" i="53" s="1"/>
  <c r="J86" i="53" s="1"/>
  <c r="W158" i="53"/>
  <c r="V88" i="53"/>
  <c r="X113" i="53"/>
  <c r="AN84" i="53"/>
  <c r="AN85" i="53" s="1"/>
  <c r="AN86" i="53" s="1"/>
  <c r="AP153" i="53"/>
  <c r="BB166" i="53"/>
  <c r="BB165" i="53"/>
  <c r="AO158" i="53"/>
  <c r="AN88" i="53"/>
  <c r="R166" i="53"/>
  <c r="R165" i="53"/>
  <c r="E176" i="53"/>
  <c r="E174" i="53"/>
  <c r="E172" i="53"/>
  <c r="E170" i="53"/>
  <c r="F161" i="53"/>
  <c r="F167" i="53"/>
  <c r="BH163" i="53"/>
  <c r="L162" i="53"/>
  <c r="L167" i="53"/>
  <c r="AP166" i="53"/>
  <c r="AP165" i="53"/>
  <c r="AV163" i="53"/>
  <c r="AJ163" i="53"/>
  <c r="BN162" i="53"/>
  <c r="F113" i="53"/>
  <c r="X161" i="53"/>
  <c r="R113" i="53"/>
  <c r="BN113" i="53"/>
  <c r="BB167" i="53"/>
  <c r="R167" i="53"/>
  <c r="BH166" i="53"/>
  <c r="AI176" i="53"/>
  <c r="AI174" i="53"/>
  <c r="AI170" i="53"/>
  <c r="AI172" i="53"/>
  <c r="AZ84" i="53"/>
  <c r="AZ85" i="53" s="1"/>
  <c r="AZ86" i="53" s="1"/>
  <c r="BB153" i="53"/>
  <c r="L163" i="53"/>
  <c r="AO70" i="53"/>
  <c r="AP167" i="53"/>
  <c r="AU70" i="53"/>
  <c r="AV165" i="53"/>
  <c r="AH84" i="53"/>
  <c r="AH85" i="53" s="1"/>
  <c r="AH86" i="53" s="1"/>
  <c r="BN163" i="53"/>
  <c r="AT84" i="53"/>
  <c r="AT85" i="53" s="1"/>
  <c r="AT86" i="53" s="1"/>
  <c r="AV153" i="53"/>
  <c r="X162" i="53"/>
  <c r="X167" i="53"/>
  <c r="P84" i="53"/>
  <c r="P85" i="53" s="1"/>
  <c r="P86" i="53" s="1"/>
  <c r="R153" i="53"/>
  <c r="BL84" i="53"/>
  <c r="BL85" i="53" s="1"/>
  <c r="BL86" i="53" s="1"/>
  <c r="BL88" i="53" s="1"/>
  <c r="BN153" i="53"/>
  <c r="AB84" i="53"/>
  <c r="AB85" i="53" s="1"/>
  <c r="AB86" i="53" s="1"/>
  <c r="BB162" i="53"/>
  <c r="R162" i="53"/>
  <c r="AD165" i="53"/>
  <c r="F163" i="53"/>
  <c r="BH161" i="53"/>
  <c r="BH167" i="53"/>
  <c r="BB113" i="53"/>
  <c r="K70" i="53"/>
  <c r="L165" i="53"/>
  <c r="BF84" i="53"/>
  <c r="BF85" i="53" s="1"/>
  <c r="BF86" i="53" s="1"/>
  <c r="BH153" i="53"/>
  <c r="AP162" i="53"/>
  <c r="AV161" i="53"/>
  <c r="AV166" i="53"/>
  <c r="L113" i="53"/>
  <c r="BN166" i="53"/>
  <c r="BN167" i="53"/>
  <c r="AV113" i="53"/>
  <c r="X163" i="53"/>
  <c r="E158" i="53"/>
  <c r="D88" i="53"/>
  <c r="K176" i="52"/>
  <c r="K174" i="52"/>
  <c r="K172" i="52"/>
  <c r="K170" i="52"/>
  <c r="AO176" i="52"/>
  <c r="AO174" i="52"/>
  <c r="AO172" i="52"/>
  <c r="AO170" i="52"/>
  <c r="AV158" i="52"/>
  <c r="BG176" i="51"/>
  <c r="BG174" i="51"/>
  <c r="BG170" i="51"/>
  <c r="BG172" i="51"/>
  <c r="BM176" i="51"/>
  <c r="BM174" i="51"/>
  <c r="BM172" i="51"/>
  <c r="BM170" i="51"/>
  <c r="L158" i="51"/>
  <c r="W176" i="51"/>
  <c r="W174" i="51"/>
  <c r="W172" i="51"/>
  <c r="W170" i="51"/>
  <c r="X158" i="50"/>
  <c r="AC176" i="50"/>
  <c r="AC174" i="50"/>
  <c r="AC172" i="50"/>
  <c r="AC170" i="50"/>
  <c r="AO176" i="50"/>
  <c r="AO174" i="50"/>
  <c r="AO172" i="50"/>
  <c r="AO170" i="50"/>
  <c r="AP158" i="50"/>
  <c r="BG176" i="50"/>
  <c r="BG174" i="50"/>
  <c r="BG172" i="50"/>
  <c r="BG170" i="50"/>
  <c r="BH158" i="50"/>
  <c r="AB70" i="49"/>
  <c r="AC158" i="49" s="1"/>
  <c r="AT70" i="49"/>
  <c r="AT88" i="49" s="1"/>
  <c r="AT80" i="49"/>
  <c r="AV153" i="49" s="1"/>
  <c r="AT98" i="49"/>
  <c r="AT90" i="49"/>
  <c r="AU163" i="49"/>
  <c r="AT99" i="49"/>
  <c r="AT91" i="49"/>
  <c r="AU165" i="49"/>
  <c r="V70" i="49"/>
  <c r="V88" i="49" s="1"/>
  <c r="AT92" i="49"/>
  <c r="AU161" i="49"/>
  <c r="AU166" i="49"/>
  <c r="BL70" i="49"/>
  <c r="BM70" i="49" s="1"/>
  <c r="AT97" i="49"/>
  <c r="AU162" i="49"/>
  <c r="AU167" i="49"/>
  <c r="BF70" i="49"/>
  <c r="BG70" i="49" s="1"/>
  <c r="AP77" i="49"/>
  <c r="AZ82" i="49"/>
  <c r="BB155" i="49" s="1"/>
  <c r="AY109" i="49"/>
  <c r="AZ113" i="49" s="1"/>
  <c r="AJ77" i="49"/>
  <c r="AJ146" i="49"/>
  <c r="I107" i="49"/>
  <c r="J80" i="49"/>
  <c r="AN80" i="49"/>
  <c r="AM107" i="49"/>
  <c r="AS108" i="49"/>
  <c r="AT112" i="49" s="1"/>
  <c r="AT81" i="49"/>
  <c r="AV154" i="49" s="1"/>
  <c r="BG167" i="49"/>
  <c r="BG166" i="49"/>
  <c r="BG165" i="49"/>
  <c r="BG163" i="49"/>
  <c r="BG162" i="49"/>
  <c r="BG161" i="49"/>
  <c r="BF99" i="49"/>
  <c r="BF98" i="49"/>
  <c r="BF97" i="49"/>
  <c r="BF92" i="49"/>
  <c r="BF91" i="49"/>
  <c r="BF90" i="49"/>
  <c r="AB80" i="49"/>
  <c r="AA107" i="49"/>
  <c r="P82" i="49"/>
  <c r="R155" i="49" s="1"/>
  <c r="O109" i="49"/>
  <c r="P113" i="49" s="1"/>
  <c r="U109" i="49"/>
  <c r="V113" i="49" s="1"/>
  <c r="V82" i="49"/>
  <c r="X155" i="49" s="1"/>
  <c r="I110" i="49"/>
  <c r="J114" i="49" s="1"/>
  <c r="J83" i="49"/>
  <c r="L156" i="49" s="1"/>
  <c r="AN70" i="49"/>
  <c r="BH77" i="49"/>
  <c r="BH146" i="49"/>
  <c r="D82" i="49"/>
  <c r="F155" i="49" s="1"/>
  <c r="C109" i="49"/>
  <c r="D113" i="49" s="1"/>
  <c r="L77" i="49"/>
  <c r="L146" i="49"/>
  <c r="BA167" i="49"/>
  <c r="BA166" i="49"/>
  <c r="BA165" i="49"/>
  <c r="BA163" i="49"/>
  <c r="BA162" i="49"/>
  <c r="BA161" i="49"/>
  <c r="AZ99" i="49"/>
  <c r="AZ98" i="49"/>
  <c r="AZ97" i="49"/>
  <c r="AZ92" i="49"/>
  <c r="AZ91" i="49"/>
  <c r="AZ90" i="49"/>
  <c r="BL81" i="49"/>
  <c r="BN154" i="49" s="1"/>
  <c r="BK108" i="49"/>
  <c r="BL112" i="49" s="1"/>
  <c r="U110" i="49"/>
  <c r="V114" i="49" s="1"/>
  <c r="V83" i="49"/>
  <c r="X156" i="49" s="1"/>
  <c r="AG107" i="49"/>
  <c r="AH80" i="49"/>
  <c r="AB81" i="49"/>
  <c r="AD154" i="49" s="1"/>
  <c r="AA108" i="49"/>
  <c r="AB112" i="49" s="1"/>
  <c r="AV77" i="49"/>
  <c r="AV146" i="49"/>
  <c r="BM167" i="49"/>
  <c r="BM166" i="49"/>
  <c r="BM165" i="49"/>
  <c r="BM163" i="49"/>
  <c r="BM162" i="49"/>
  <c r="BM161" i="49"/>
  <c r="BL99" i="49"/>
  <c r="BL98" i="49"/>
  <c r="BL97" i="49"/>
  <c r="BL92" i="49"/>
  <c r="BL91" i="49"/>
  <c r="BL90" i="49"/>
  <c r="I109" i="49"/>
  <c r="J113" i="49" s="1"/>
  <c r="J82" i="49"/>
  <c r="L155" i="49" s="1"/>
  <c r="AN82" i="49"/>
  <c r="AP155" i="49" s="1"/>
  <c r="AM109" i="49"/>
  <c r="AN113" i="49" s="1"/>
  <c r="AG108" i="49"/>
  <c r="AH112" i="49" s="1"/>
  <c r="AH81" i="49"/>
  <c r="AJ154" i="49" s="1"/>
  <c r="AS110" i="49"/>
  <c r="AT114" i="49" s="1"/>
  <c r="AT83" i="49"/>
  <c r="AV156" i="49" s="1"/>
  <c r="AB82" i="49"/>
  <c r="AD155" i="49" s="1"/>
  <c r="AA109" i="49"/>
  <c r="AB113" i="49" s="1"/>
  <c r="AZ70" i="49"/>
  <c r="P80" i="49"/>
  <c r="O107" i="49"/>
  <c r="BB77" i="49"/>
  <c r="BB146" i="49"/>
  <c r="W167" i="49"/>
  <c r="W166" i="49"/>
  <c r="W165" i="49"/>
  <c r="W163" i="49"/>
  <c r="W162" i="49"/>
  <c r="W161" i="49"/>
  <c r="V99" i="49"/>
  <c r="V98" i="49"/>
  <c r="V97" i="49"/>
  <c r="V92" i="49"/>
  <c r="V91" i="49"/>
  <c r="V90" i="49"/>
  <c r="J70" i="49"/>
  <c r="K70" i="49" s="1"/>
  <c r="BE108" i="49"/>
  <c r="BF112" i="49" s="1"/>
  <c r="BF81" i="49"/>
  <c r="BH154" i="49" s="1"/>
  <c r="P81" i="49"/>
  <c r="R154" i="49" s="1"/>
  <c r="O108" i="49"/>
  <c r="P112" i="49" s="1"/>
  <c r="AZ81" i="49"/>
  <c r="BB154" i="49" s="1"/>
  <c r="AY108" i="49"/>
  <c r="AZ112" i="49" s="1"/>
  <c r="BL83" i="49"/>
  <c r="BN156" i="49" s="1"/>
  <c r="BK110" i="49"/>
  <c r="BL114" i="49" s="1"/>
  <c r="U108" i="49"/>
  <c r="V112" i="49" s="1"/>
  <c r="V81" i="49"/>
  <c r="X154" i="49" s="1"/>
  <c r="AG109" i="49"/>
  <c r="AH113" i="49" s="1"/>
  <c r="AH82" i="49"/>
  <c r="AJ155" i="49" s="1"/>
  <c r="AB83" i="49"/>
  <c r="AD156" i="49" s="1"/>
  <c r="AA110" i="49"/>
  <c r="AB114" i="49" s="1"/>
  <c r="BL80" i="49"/>
  <c r="BK107" i="49"/>
  <c r="F77" i="49"/>
  <c r="F146" i="49"/>
  <c r="K167" i="49"/>
  <c r="K166" i="49"/>
  <c r="K165" i="49"/>
  <c r="K163" i="49"/>
  <c r="K162" i="49"/>
  <c r="K161" i="49"/>
  <c r="J99" i="49"/>
  <c r="J98" i="49"/>
  <c r="J97" i="49"/>
  <c r="J92" i="49"/>
  <c r="J91" i="49"/>
  <c r="J90" i="49"/>
  <c r="AZ83" i="49"/>
  <c r="BB156" i="49" s="1"/>
  <c r="AY110" i="49"/>
  <c r="AZ114" i="49" s="1"/>
  <c r="AO167" i="49"/>
  <c r="AO166" i="49"/>
  <c r="AO165" i="49"/>
  <c r="AO163" i="49"/>
  <c r="AO162" i="49"/>
  <c r="AO161" i="49"/>
  <c r="AN99" i="49"/>
  <c r="AN98" i="49"/>
  <c r="AN97" i="49"/>
  <c r="AN92" i="49"/>
  <c r="AN91" i="49"/>
  <c r="AN90" i="49"/>
  <c r="R77" i="49"/>
  <c r="R146" i="49"/>
  <c r="X77" i="49"/>
  <c r="X146" i="49"/>
  <c r="AG110" i="49"/>
  <c r="AH114" i="49" s="1"/>
  <c r="AH83" i="49"/>
  <c r="AJ156" i="49" s="1"/>
  <c r="BE107" i="49"/>
  <c r="BF80" i="49"/>
  <c r="Q167" i="49"/>
  <c r="Q166" i="49"/>
  <c r="Q165" i="49"/>
  <c r="Q163" i="49"/>
  <c r="Q162" i="49"/>
  <c r="Q161" i="49"/>
  <c r="P99" i="49"/>
  <c r="P98" i="49"/>
  <c r="P97" i="49"/>
  <c r="P92" i="49"/>
  <c r="P91" i="49"/>
  <c r="P90" i="49"/>
  <c r="AN83" i="49"/>
  <c r="AP156" i="49" s="1"/>
  <c r="AM110" i="49"/>
  <c r="AN114" i="49" s="1"/>
  <c r="P83" i="49"/>
  <c r="R156" i="49" s="1"/>
  <c r="O110" i="49"/>
  <c r="P114" i="49" s="1"/>
  <c r="AZ80" i="49"/>
  <c r="AY107" i="49"/>
  <c r="BN77" i="49"/>
  <c r="BN146" i="49"/>
  <c r="AS109" i="49"/>
  <c r="AT113" i="49" s="1"/>
  <c r="AU106" i="49" s="1"/>
  <c r="AT82" i="49"/>
  <c r="AV155" i="49" s="1"/>
  <c r="AI167" i="49"/>
  <c r="AI166" i="49"/>
  <c r="AI165" i="49"/>
  <c r="AI163" i="49"/>
  <c r="AI162" i="49"/>
  <c r="AI161" i="49"/>
  <c r="AH99" i="49"/>
  <c r="AH98" i="49"/>
  <c r="AH97" i="49"/>
  <c r="AH92" i="49"/>
  <c r="AH91" i="49"/>
  <c r="AH90" i="49"/>
  <c r="D81" i="49"/>
  <c r="F154" i="49" s="1"/>
  <c r="C108" i="49"/>
  <c r="AD77" i="49"/>
  <c r="AD146" i="49"/>
  <c r="BL82" i="49"/>
  <c r="BN155" i="49" s="1"/>
  <c r="BK109" i="49"/>
  <c r="BL113" i="49" s="1"/>
  <c r="AH70" i="49"/>
  <c r="AI70" i="49" s="1"/>
  <c r="BE109" i="49"/>
  <c r="BF113" i="49" s="1"/>
  <c r="BF82" i="49"/>
  <c r="BH155" i="49" s="1"/>
  <c r="AC167" i="49"/>
  <c r="AC166" i="49"/>
  <c r="AC165" i="49"/>
  <c r="AC163" i="49"/>
  <c r="AC162" i="49"/>
  <c r="AC161" i="49"/>
  <c r="AB99" i="49"/>
  <c r="AB98" i="49"/>
  <c r="AB97" i="49"/>
  <c r="AB92" i="49"/>
  <c r="AB91" i="49"/>
  <c r="AB90" i="49"/>
  <c r="U107" i="49"/>
  <c r="V80" i="49"/>
  <c r="I108" i="49"/>
  <c r="J112" i="49" s="1"/>
  <c r="J81" i="49"/>
  <c r="L154" i="49" s="1"/>
  <c r="AN81" i="49"/>
  <c r="AP154" i="49" s="1"/>
  <c r="AM108" i="49"/>
  <c r="AN112" i="49" s="1"/>
  <c r="P70" i="49"/>
  <c r="D80" i="49"/>
  <c r="C107" i="49"/>
  <c r="AL45" i="37"/>
  <c r="AM45" i="37" s="1"/>
  <c r="G46" i="37" s="1"/>
  <c r="AG35" i="37"/>
  <c r="AH35" i="37" s="1"/>
  <c r="F36" i="37" s="1"/>
  <c r="AB36" i="37"/>
  <c r="AC36" i="37" s="1"/>
  <c r="E37" i="37" s="1"/>
  <c r="AL48" i="37"/>
  <c r="AM48" i="37" s="1"/>
  <c r="G49" i="37" s="1"/>
  <c r="AL44" i="37"/>
  <c r="AM44" i="37" s="1"/>
  <c r="G45" i="37" s="1"/>
  <c r="AL40" i="37"/>
  <c r="AM40" i="37" s="1"/>
  <c r="G41" i="37" s="1"/>
  <c r="AL36" i="37"/>
  <c r="AM36" i="37" s="1"/>
  <c r="G37" i="37" s="1"/>
  <c r="AL32" i="37"/>
  <c r="AM32" i="37" s="1"/>
  <c r="G33" i="37" s="1"/>
  <c r="AG50" i="37"/>
  <c r="AH50" i="37" s="1"/>
  <c r="F51" i="37" s="1"/>
  <c r="AG46" i="37"/>
  <c r="AH46" i="37" s="1"/>
  <c r="F47" i="37" s="1"/>
  <c r="AG42" i="37"/>
  <c r="AH42" i="37" s="1"/>
  <c r="F43" i="37" s="1"/>
  <c r="AG38" i="37"/>
  <c r="AH38" i="37" s="1"/>
  <c r="F39" i="37" s="1"/>
  <c r="AG34" i="37"/>
  <c r="AH34" i="37" s="1"/>
  <c r="F35" i="37" s="1"/>
  <c r="AB51" i="37"/>
  <c r="AC51" i="37" s="1"/>
  <c r="AB47" i="37"/>
  <c r="AC47" i="37" s="1"/>
  <c r="E48" i="37" s="1"/>
  <c r="AB43" i="37"/>
  <c r="AC43" i="37" s="1"/>
  <c r="E44" i="37" s="1"/>
  <c r="AB39" i="37"/>
  <c r="AC39" i="37" s="1"/>
  <c r="E40" i="37" s="1"/>
  <c r="AB35" i="37"/>
  <c r="AC35" i="37" s="1"/>
  <c r="E36" i="37" s="1"/>
  <c r="AL37" i="37"/>
  <c r="AM37" i="37" s="1"/>
  <c r="G38" i="37" s="1"/>
  <c r="AG39" i="37"/>
  <c r="AH39" i="37" s="1"/>
  <c r="F40" i="37" s="1"/>
  <c r="AB44" i="37"/>
  <c r="AC44" i="37" s="1"/>
  <c r="E45" i="37" s="1"/>
  <c r="AL51" i="37"/>
  <c r="AM51" i="37" s="1"/>
  <c r="AL47" i="37"/>
  <c r="AM47" i="37" s="1"/>
  <c r="G48" i="37" s="1"/>
  <c r="AL43" i="37"/>
  <c r="AM43" i="37" s="1"/>
  <c r="G44" i="37" s="1"/>
  <c r="AL39" i="37"/>
  <c r="AM39" i="37" s="1"/>
  <c r="G40" i="37" s="1"/>
  <c r="AL35" i="37"/>
  <c r="AM35" i="37" s="1"/>
  <c r="G36" i="37" s="1"/>
  <c r="AG49" i="37"/>
  <c r="AH49" i="37" s="1"/>
  <c r="F50" i="37" s="1"/>
  <c r="AG45" i="37"/>
  <c r="AH45" i="37" s="1"/>
  <c r="F46" i="37" s="1"/>
  <c r="AG41" i="37"/>
  <c r="AH41" i="37" s="1"/>
  <c r="F42" i="37" s="1"/>
  <c r="AG37" i="37"/>
  <c r="AH37" i="37" s="1"/>
  <c r="F38" i="37" s="1"/>
  <c r="AG33" i="37"/>
  <c r="AH33" i="37" s="1"/>
  <c r="F34" i="37" s="1"/>
  <c r="AB50" i="37"/>
  <c r="AC50" i="37" s="1"/>
  <c r="E51" i="37" s="1"/>
  <c r="AB46" i="37"/>
  <c r="AC46" i="37" s="1"/>
  <c r="E47" i="37" s="1"/>
  <c r="AB42" i="37"/>
  <c r="AC42" i="37" s="1"/>
  <c r="E43" i="37" s="1"/>
  <c r="AB38" i="37"/>
  <c r="AC38" i="37" s="1"/>
  <c r="E39" i="37" s="1"/>
  <c r="AB34" i="37"/>
  <c r="AC34" i="37" s="1"/>
  <c r="E35" i="37" s="1"/>
  <c r="AL49" i="37"/>
  <c r="AM49" i="37" s="1"/>
  <c r="G50" i="37" s="1"/>
  <c r="AL33" i="37"/>
  <c r="AM33" i="37" s="1"/>
  <c r="G34" i="37" s="1"/>
  <c r="AG51" i="37"/>
  <c r="AH51" i="37" s="1"/>
  <c r="AG43" i="37"/>
  <c r="AH43" i="37" s="1"/>
  <c r="F44" i="37" s="1"/>
  <c r="AB40" i="37"/>
  <c r="AC40" i="37" s="1"/>
  <c r="E41" i="37" s="1"/>
  <c r="AL50" i="37"/>
  <c r="AM50" i="37" s="1"/>
  <c r="G51" i="37" s="1"/>
  <c r="AL46" i="37"/>
  <c r="AM46" i="37" s="1"/>
  <c r="G47" i="37" s="1"/>
  <c r="AL42" i="37"/>
  <c r="AM42" i="37" s="1"/>
  <c r="G43" i="37" s="1"/>
  <c r="AL38" i="37"/>
  <c r="AM38" i="37" s="1"/>
  <c r="G39" i="37" s="1"/>
  <c r="AL34" i="37"/>
  <c r="AM34" i="37" s="1"/>
  <c r="G35" i="37" s="1"/>
  <c r="AG48" i="37"/>
  <c r="AH48" i="37" s="1"/>
  <c r="F49" i="37" s="1"/>
  <c r="AG44" i="37"/>
  <c r="AH44" i="37" s="1"/>
  <c r="F45" i="37" s="1"/>
  <c r="AG40" i="37"/>
  <c r="AH40" i="37" s="1"/>
  <c r="F41" i="37" s="1"/>
  <c r="AG36" i="37"/>
  <c r="AH36" i="37" s="1"/>
  <c r="F37" i="37" s="1"/>
  <c r="AG32" i="37"/>
  <c r="AH32" i="37" s="1"/>
  <c r="F33" i="37" s="1"/>
  <c r="AB49" i="37"/>
  <c r="AC49" i="37" s="1"/>
  <c r="E50" i="37" s="1"/>
  <c r="AB45" i="37"/>
  <c r="AC45" i="37" s="1"/>
  <c r="E46" i="37" s="1"/>
  <c r="AB41" i="37"/>
  <c r="AC41" i="37" s="1"/>
  <c r="E42" i="37" s="1"/>
  <c r="AB37" i="37"/>
  <c r="AC37" i="37" s="1"/>
  <c r="E38" i="37" s="1"/>
  <c r="AB33" i="37"/>
  <c r="AC33" i="37" s="1"/>
  <c r="E34" i="37" s="1"/>
  <c r="AL41" i="37"/>
  <c r="AM41" i="37" s="1"/>
  <c r="G42" i="37" s="1"/>
  <c r="AG47" i="37"/>
  <c r="AH47" i="37" s="1"/>
  <c r="F48" i="37" s="1"/>
  <c r="AB48" i="37"/>
  <c r="AC48" i="37" s="1"/>
  <c r="E49" i="37" s="1"/>
  <c r="AB32" i="37"/>
  <c r="AC32" i="37" s="1"/>
  <c r="E33" i="37" s="1"/>
  <c r="AE20" i="37"/>
  <c r="AJ20" i="37"/>
  <c r="Z20" i="37"/>
  <c r="U20" i="37"/>
  <c r="U27" i="37" s="1"/>
  <c r="J105" i="33"/>
  <c r="K133" i="33"/>
  <c r="EW118" i="49" l="1"/>
  <c r="EE90" i="49"/>
  <c r="BQ100" i="49"/>
  <c r="BQ101" i="49" s="1"/>
  <c r="BQ175" i="57"/>
  <c r="BR175" i="57" s="1"/>
  <c r="BS175" i="57" s="1"/>
  <c r="CO118" i="49"/>
  <c r="FU90" i="49"/>
  <c r="CO90" i="49"/>
  <c r="CO93" i="49" s="1"/>
  <c r="CO94" i="49" s="1"/>
  <c r="AC176" i="53"/>
  <c r="BR122" i="57"/>
  <c r="BT158" i="53"/>
  <c r="BN158" i="53"/>
  <c r="AC172" i="53"/>
  <c r="AC170" i="53"/>
  <c r="BQ121" i="57"/>
  <c r="BQ123" i="57"/>
  <c r="BQ99" i="57"/>
  <c r="BR121" i="57"/>
  <c r="BQ165" i="57"/>
  <c r="BR165" i="57" s="1"/>
  <c r="BQ171" i="57"/>
  <c r="BR171" i="57" s="1"/>
  <c r="BS171" i="57" s="1"/>
  <c r="BQ120" i="57"/>
  <c r="EW178" i="49"/>
  <c r="EX178" i="49" s="1"/>
  <c r="EY178" i="49" s="1"/>
  <c r="BQ91" i="57"/>
  <c r="BQ92" i="57"/>
  <c r="BQ117" i="57"/>
  <c r="BQ119" i="57"/>
  <c r="BS119" i="57" s="1"/>
  <c r="BT172" i="57" s="1"/>
  <c r="BQ124" i="57"/>
  <c r="BT105" i="57"/>
  <c r="BQ90" i="57" s="1"/>
  <c r="BT139" i="57"/>
  <c r="EW125" i="49"/>
  <c r="AM117" i="57"/>
  <c r="AO117" i="57" s="1"/>
  <c r="BE171" i="55"/>
  <c r="BF171" i="55" s="1"/>
  <c r="BG171" i="55" s="1"/>
  <c r="EE93" i="49"/>
  <c r="EE94" i="49" s="1"/>
  <c r="FU125" i="49"/>
  <c r="FX141" i="49" s="1"/>
  <c r="BQ177" i="57"/>
  <c r="BR177" i="57" s="1"/>
  <c r="BS177" i="57" s="1"/>
  <c r="BT140" i="57"/>
  <c r="BT106" i="57"/>
  <c r="BQ97" i="57" s="1"/>
  <c r="EE125" i="49"/>
  <c r="BR117" i="57"/>
  <c r="BR118" i="57"/>
  <c r="BQ173" i="57"/>
  <c r="BR173" i="57" s="1"/>
  <c r="BS173" i="57" s="1"/>
  <c r="EE122" i="49"/>
  <c r="BQ98" i="57"/>
  <c r="BR123" i="57"/>
  <c r="FU122" i="49"/>
  <c r="DH124" i="49"/>
  <c r="FU178" i="49"/>
  <c r="FV178" i="49" s="1"/>
  <c r="FW178" i="49" s="1"/>
  <c r="EW93" i="49"/>
  <c r="EW94" i="49" s="1"/>
  <c r="BQ122" i="49"/>
  <c r="DH125" i="49"/>
  <c r="DH120" i="49"/>
  <c r="DS90" i="49"/>
  <c r="DS93" i="49" s="1"/>
  <c r="DS94" i="49" s="1"/>
  <c r="FJ125" i="49"/>
  <c r="BS170" i="57"/>
  <c r="FU93" i="49"/>
  <c r="FU94" i="49" s="1"/>
  <c r="AO172" i="54"/>
  <c r="FI178" i="49"/>
  <c r="FJ178" i="49" s="1"/>
  <c r="FK178" i="49" s="1"/>
  <c r="CO178" i="49"/>
  <c r="CP178" i="49" s="1"/>
  <c r="CQ178" i="49" s="1"/>
  <c r="EK90" i="49"/>
  <c r="EK93" i="49" s="1"/>
  <c r="EK94" i="49" s="1"/>
  <c r="EK118" i="49"/>
  <c r="EL125" i="49"/>
  <c r="BS176" i="57"/>
  <c r="BS174" i="57"/>
  <c r="AM92" i="57"/>
  <c r="EL120" i="49"/>
  <c r="AS175" i="57"/>
  <c r="AT175" i="57" s="1"/>
  <c r="AU175" i="57" s="1"/>
  <c r="EL124" i="49"/>
  <c r="CO122" i="49"/>
  <c r="EK100" i="49"/>
  <c r="EK101" i="49" s="1"/>
  <c r="DS125" i="49"/>
  <c r="AO174" i="54"/>
  <c r="DS122" i="49"/>
  <c r="EK178" i="49"/>
  <c r="EL178" i="49" s="1"/>
  <c r="EM178" i="49" s="1"/>
  <c r="AJ158" i="53"/>
  <c r="AM165" i="57"/>
  <c r="AN165" i="57" s="1"/>
  <c r="P121" i="57"/>
  <c r="AP139" i="57"/>
  <c r="AM178" i="57" s="1"/>
  <c r="AN178" i="57" s="1"/>
  <c r="AO178" i="57" s="1"/>
  <c r="AM119" i="57"/>
  <c r="AO119" i="57" s="1"/>
  <c r="BE121" i="55"/>
  <c r="AS161" i="57"/>
  <c r="AT161" i="57" s="1"/>
  <c r="AS165" i="57"/>
  <c r="AT165" i="57" s="1"/>
  <c r="EK125" i="49"/>
  <c r="AS121" i="57"/>
  <c r="FI100" i="49"/>
  <c r="FI101" i="49" s="1"/>
  <c r="BW122" i="49"/>
  <c r="BW90" i="49"/>
  <c r="BW93" i="49" s="1"/>
  <c r="BW94" i="49" s="1"/>
  <c r="AM121" i="57"/>
  <c r="AO121" i="57" s="1"/>
  <c r="AP174" i="57" s="1"/>
  <c r="AM123" i="57"/>
  <c r="AO123" i="57" s="1"/>
  <c r="DM178" i="49"/>
  <c r="DN178" i="49" s="1"/>
  <c r="DO178" i="49" s="1"/>
  <c r="BW125" i="49"/>
  <c r="AI177" i="57"/>
  <c r="BQ118" i="49"/>
  <c r="AM91" i="57"/>
  <c r="AM161" i="57"/>
  <c r="AN161" i="57" s="1"/>
  <c r="BN158" i="57"/>
  <c r="AI172" i="57"/>
  <c r="BQ125" i="49"/>
  <c r="AP105" i="57"/>
  <c r="AM118" i="57" s="1"/>
  <c r="AO118" i="57" s="1"/>
  <c r="AM175" i="57"/>
  <c r="AN175" i="57" s="1"/>
  <c r="AO175" i="57" s="1"/>
  <c r="AM124" i="57"/>
  <c r="AM120" i="57"/>
  <c r="FJ120" i="49"/>
  <c r="FJ124" i="49"/>
  <c r="BQ178" i="49"/>
  <c r="BR178" i="49" s="1"/>
  <c r="BS178" i="49" s="1"/>
  <c r="C90" i="57"/>
  <c r="C93" i="57" s="1"/>
  <c r="C94" i="57" s="1"/>
  <c r="C118" i="57"/>
  <c r="E118" i="57" s="1"/>
  <c r="F171" i="57" s="1"/>
  <c r="D91" i="49"/>
  <c r="E165" i="49"/>
  <c r="D98" i="49"/>
  <c r="D99" i="49"/>
  <c r="F167" i="49" s="1"/>
  <c r="BG176" i="53"/>
  <c r="D70" i="49"/>
  <c r="E70" i="49" s="1"/>
  <c r="E176" i="49" s="1"/>
  <c r="D90" i="49"/>
  <c r="E163" i="49"/>
  <c r="BQ93" i="49"/>
  <c r="BQ94" i="49" s="1"/>
  <c r="Q174" i="53"/>
  <c r="AI174" i="57"/>
  <c r="AI176" i="57"/>
  <c r="AI173" i="57"/>
  <c r="DG100" i="49"/>
  <c r="DG101" i="49" s="1"/>
  <c r="R140" i="57"/>
  <c r="AG117" i="57"/>
  <c r="AI117" i="57" s="1"/>
  <c r="AJ170" i="57" s="1"/>
  <c r="Q170" i="57"/>
  <c r="EQ125" i="49"/>
  <c r="AI172" i="55"/>
  <c r="EQ90" i="49"/>
  <c r="EQ93" i="49" s="1"/>
  <c r="EQ94" i="49" s="1"/>
  <c r="AJ139" i="57"/>
  <c r="AG178" i="57" s="1"/>
  <c r="AH178" i="57" s="1"/>
  <c r="AI178" i="57" s="1"/>
  <c r="O99" i="57"/>
  <c r="Q174" i="57"/>
  <c r="Q172" i="57"/>
  <c r="Q175" i="57"/>
  <c r="BR120" i="49"/>
  <c r="DT125" i="49"/>
  <c r="BS176" i="53"/>
  <c r="K173" i="57"/>
  <c r="K174" i="57"/>
  <c r="K172" i="57"/>
  <c r="K170" i="57"/>
  <c r="BG174" i="55"/>
  <c r="BW178" i="49"/>
  <c r="BX178" i="49" s="1"/>
  <c r="BY178" i="49" s="1"/>
  <c r="BE123" i="55"/>
  <c r="K174" i="56"/>
  <c r="AO176" i="57"/>
  <c r="DO170" i="54"/>
  <c r="DY90" i="49"/>
  <c r="DY93" i="49" s="1"/>
  <c r="DY94" i="49" s="1"/>
  <c r="CQ170" i="57"/>
  <c r="BS172" i="53"/>
  <c r="BA176" i="53"/>
  <c r="BS174" i="53"/>
  <c r="R106" i="57"/>
  <c r="O97" i="57" s="1"/>
  <c r="P123" i="57"/>
  <c r="O173" i="57"/>
  <c r="P173" i="57" s="1"/>
  <c r="Q173" i="57" s="1"/>
  <c r="P117" i="57"/>
  <c r="P118" i="57"/>
  <c r="O177" i="57"/>
  <c r="P177" i="57" s="1"/>
  <c r="Q177" i="57" s="1"/>
  <c r="O98" i="57"/>
  <c r="P119" i="57"/>
  <c r="DG125" i="49"/>
  <c r="BH105" i="55"/>
  <c r="BE118" i="55" s="1"/>
  <c r="BE124" i="55"/>
  <c r="AS91" i="57"/>
  <c r="AS171" i="57"/>
  <c r="AT171" i="57" s="1"/>
  <c r="AU171" i="57" s="1"/>
  <c r="DG90" i="49"/>
  <c r="DG93" i="49" s="1"/>
  <c r="DG94" i="49" s="1"/>
  <c r="BE91" i="55"/>
  <c r="DM90" i="49"/>
  <c r="DM93" i="49" s="1"/>
  <c r="DM94" i="49" s="1"/>
  <c r="AG161" i="57"/>
  <c r="AH161" i="57" s="1"/>
  <c r="DM118" i="49"/>
  <c r="BH139" i="55"/>
  <c r="BE120" i="55"/>
  <c r="BE119" i="55"/>
  <c r="AS124" i="57"/>
  <c r="AS92" i="57"/>
  <c r="AV105" i="57"/>
  <c r="AS90" i="57" s="1"/>
  <c r="BE175" i="55"/>
  <c r="BF175" i="55" s="1"/>
  <c r="BE165" i="55"/>
  <c r="BF165" i="55" s="1"/>
  <c r="AS117" i="57"/>
  <c r="DG122" i="49"/>
  <c r="O124" i="57"/>
  <c r="DM125" i="49"/>
  <c r="BE117" i="55"/>
  <c r="BE92" i="55"/>
  <c r="AS120" i="57"/>
  <c r="AS119" i="57"/>
  <c r="AV139" i="57"/>
  <c r="EQ178" i="49"/>
  <c r="ER178" i="49" s="1"/>
  <c r="ES178" i="49" s="1"/>
  <c r="BY172" i="57"/>
  <c r="Q172" i="55"/>
  <c r="AI174" i="55"/>
  <c r="AO172" i="57"/>
  <c r="AO173" i="57"/>
  <c r="CQ171" i="57"/>
  <c r="CQ172" i="57"/>
  <c r="AO170" i="57"/>
  <c r="AO177" i="57"/>
  <c r="AO171" i="57"/>
  <c r="CF158" i="57"/>
  <c r="AI170" i="55"/>
  <c r="CQ175" i="57"/>
  <c r="CQ174" i="57"/>
  <c r="CU122" i="49"/>
  <c r="AG175" i="57"/>
  <c r="AH175" i="57" s="1"/>
  <c r="AI175" i="57" s="1"/>
  <c r="AG123" i="57"/>
  <c r="AI123" i="57" s="1"/>
  <c r="AG120" i="57"/>
  <c r="EQ122" i="49"/>
  <c r="AG124" i="57"/>
  <c r="AG92" i="57"/>
  <c r="AG171" i="57"/>
  <c r="AH171" i="57" s="1"/>
  <c r="AI171" i="57" s="1"/>
  <c r="AJ105" i="57"/>
  <c r="AG118" i="57" s="1"/>
  <c r="AI118" i="57" s="1"/>
  <c r="AG91" i="57"/>
  <c r="AG121" i="57"/>
  <c r="AI121" i="57" s="1"/>
  <c r="AG119" i="57"/>
  <c r="AI119" i="57" s="1"/>
  <c r="D92" i="49"/>
  <c r="E161" i="49"/>
  <c r="E166" i="49"/>
  <c r="AO175" i="54"/>
  <c r="CI123" i="57"/>
  <c r="FI118" i="49"/>
  <c r="AC172" i="57"/>
  <c r="ET174" i="57"/>
  <c r="D97" i="49"/>
  <c r="E162" i="49"/>
  <c r="AO170" i="54"/>
  <c r="AC170" i="57"/>
  <c r="AO171" i="54"/>
  <c r="FI125" i="49"/>
  <c r="AC174" i="57"/>
  <c r="FI122" i="49"/>
  <c r="AC175" i="57"/>
  <c r="EF125" i="49"/>
  <c r="R139" i="57"/>
  <c r="O171" i="57"/>
  <c r="P171" i="57" s="1"/>
  <c r="Q171" i="57" s="1"/>
  <c r="R105" i="57"/>
  <c r="O118" i="57" s="1"/>
  <c r="O119" i="57"/>
  <c r="O120" i="57"/>
  <c r="DA122" i="57"/>
  <c r="DC122" i="57" s="1"/>
  <c r="DD175" i="57" s="1"/>
  <c r="O165" i="57"/>
  <c r="P165" i="57" s="1"/>
  <c r="I91" i="57"/>
  <c r="O91" i="57"/>
  <c r="O117" i="57"/>
  <c r="O92" i="57"/>
  <c r="O123" i="57"/>
  <c r="O161" i="57"/>
  <c r="P161" i="57" s="1"/>
  <c r="O121" i="57"/>
  <c r="FI93" i="49"/>
  <c r="FI94" i="49" s="1"/>
  <c r="EH170" i="57"/>
  <c r="BG172" i="57"/>
  <c r="Q174" i="55"/>
  <c r="Q174" i="54"/>
  <c r="Q176" i="55"/>
  <c r="CL106" i="57"/>
  <c r="CI97" i="57" s="1"/>
  <c r="CP121" i="57"/>
  <c r="CQ121" i="57" s="1"/>
  <c r="D112" i="49"/>
  <c r="Q170" i="54"/>
  <c r="R140" i="54"/>
  <c r="AO170" i="56"/>
  <c r="BG177" i="57"/>
  <c r="Q176" i="54"/>
  <c r="BG173" i="57"/>
  <c r="CI122" i="49"/>
  <c r="BL117" i="57"/>
  <c r="BM117" i="57" s="1"/>
  <c r="BN170" i="57" s="1"/>
  <c r="BG175" i="57"/>
  <c r="BG171" i="57"/>
  <c r="EE178" i="56"/>
  <c r="EF178" i="56" s="1"/>
  <c r="EG178" i="56" s="1"/>
  <c r="X158" i="57"/>
  <c r="BA170" i="53"/>
  <c r="BG172" i="53"/>
  <c r="BA172" i="53"/>
  <c r="BG170" i="53"/>
  <c r="Q176" i="53"/>
  <c r="Q170" i="53"/>
  <c r="DZ124" i="49"/>
  <c r="E174" i="55"/>
  <c r="BM176" i="56"/>
  <c r="BL118" i="57"/>
  <c r="CJ117" i="57"/>
  <c r="AA123" i="57"/>
  <c r="AC123" i="57" s="1"/>
  <c r="AD176" i="57" s="1"/>
  <c r="CP118" i="57"/>
  <c r="CI90" i="49"/>
  <c r="BK177" i="57"/>
  <c r="BL177" i="57" s="1"/>
  <c r="BM177" i="57" s="1"/>
  <c r="CI98" i="57"/>
  <c r="BY176" i="57"/>
  <c r="DZ125" i="49"/>
  <c r="EB141" i="49" s="1"/>
  <c r="CI125" i="49"/>
  <c r="CO99" i="57"/>
  <c r="BY174" i="57"/>
  <c r="CI178" i="49"/>
  <c r="CJ178" i="49" s="1"/>
  <c r="CK178" i="49" s="1"/>
  <c r="EW93" i="56"/>
  <c r="EW94" i="56" s="1"/>
  <c r="FU97" i="49"/>
  <c r="FU100" i="49" s="1"/>
  <c r="FU101" i="49" s="1"/>
  <c r="BR124" i="49"/>
  <c r="FV120" i="49"/>
  <c r="DT120" i="49"/>
  <c r="EX125" i="49"/>
  <c r="C110" i="49"/>
  <c r="D114" i="49" s="1"/>
  <c r="DY118" i="49"/>
  <c r="DS97" i="49"/>
  <c r="DS100" i="49" s="1"/>
  <c r="DS101" i="49" s="1"/>
  <c r="FV124" i="49"/>
  <c r="DY122" i="49"/>
  <c r="CU125" i="49"/>
  <c r="CU90" i="49"/>
  <c r="CU93" i="49" s="1"/>
  <c r="CU94" i="49" s="1"/>
  <c r="BR125" i="49"/>
  <c r="CV124" i="49"/>
  <c r="DB120" i="49"/>
  <c r="P121" i="54"/>
  <c r="I121" i="57"/>
  <c r="CU117" i="56"/>
  <c r="I120" i="57"/>
  <c r="I165" i="57"/>
  <c r="J165" i="57" s="1"/>
  <c r="DY178" i="49"/>
  <c r="DZ178" i="49" s="1"/>
  <c r="EA178" i="49" s="1"/>
  <c r="CL158" i="57"/>
  <c r="R106" i="54"/>
  <c r="O97" i="54" s="1"/>
  <c r="BX118" i="57"/>
  <c r="O177" i="54"/>
  <c r="P177" i="54" s="1"/>
  <c r="Q177" i="54" s="1"/>
  <c r="CV125" i="49"/>
  <c r="DB125" i="49"/>
  <c r="P118" i="54"/>
  <c r="DB124" i="49"/>
  <c r="CV120" i="49"/>
  <c r="P122" i="54"/>
  <c r="BK98" i="57"/>
  <c r="BL119" i="57"/>
  <c r="BM119" i="57" s="1"/>
  <c r="BN172" i="57" s="1"/>
  <c r="BL122" i="57"/>
  <c r="BM122" i="57" s="1"/>
  <c r="BN175" i="57" s="1"/>
  <c r="CJ123" i="57"/>
  <c r="CJ118" i="57"/>
  <c r="CJ119" i="57"/>
  <c r="CK119" i="57" s="1"/>
  <c r="CL172" i="57" s="1"/>
  <c r="CP122" i="57"/>
  <c r="CP123" i="57"/>
  <c r="CQ123" i="57" s="1"/>
  <c r="CR176" i="57" s="1"/>
  <c r="CR140" i="57"/>
  <c r="CO178" i="57" s="1"/>
  <c r="CP178" i="57" s="1"/>
  <c r="CQ178" i="57" s="1"/>
  <c r="DZ120" i="49"/>
  <c r="BK99" i="57"/>
  <c r="BL121" i="57"/>
  <c r="BM121" i="57" s="1"/>
  <c r="BN174" i="57" s="1"/>
  <c r="BN140" i="57"/>
  <c r="BK178" i="57" s="1"/>
  <c r="BL178" i="57" s="1"/>
  <c r="BM178" i="57" s="1"/>
  <c r="CI173" i="57"/>
  <c r="CJ173" i="57" s="1"/>
  <c r="CK173" i="57" s="1"/>
  <c r="CI177" i="57"/>
  <c r="CJ177" i="57" s="1"/>
  <c r="CK177" i="57" s="1"/>
  <c r="CJ122" i="57"/>
  <c r="CO98" i="57"/>
  <c r="CR106" i="57"/>
  <c r="CO97" i="57" s="1"/>
  <c r="CO173" i="57"/>
  <c r="CP173" i="57" s="1"/>
  <c r="CQ173" i="57" s="1"/>
  <c r="CU178" i="49"/>
  <c r="CV178" i="49" s="1"/>
  <c r="CW178" i="49" s="1"/>
  <c r="BN106" i="57"/>
  <c r="BK97" i="57" s="1"/>
  <c r="BL123" i="57"/>
  <c r="BM123" i="57" s="1"/>
  <c r="BN176" i="57" s="1"/>
  <c r="CJ121" i="57"/>
  <c r="CI99" i="57"/>
  <c r="CP117" i="57"/>
  <c r="CQ117" i="57" s="1"/>
  <c r="CO177" i="57"/>
  <c r="CP177" i="57" s="1"/>
  <c r="CQ177" i="57" s="1"/>
  <c r="DY100" i="49"/>
  <c r="DY101" i="49" s="1"/>
  <c r="AT117" i="57"/>
  <c r="AT119" i="57"/>
  <c r="BX120" i="49"/>
  <c r="AS173" i="57"/>
  <c r="AT173" i="57" s="1"/>
  <c r="AU173" i="57" s="1"/>
  <c r="CI93" i="49"/>
  <c r="CI94" i="49" s="1"/>
  <c r="U122" i="56"/>
  <c r="BW165" i="57"/>
  <c r="BX165" i="57" s="1"/>
  <c r="BW92" i="57"/>
  <c r="BW119" i="57"/>
  <c r="CD120" i="49"/>
  <c r="J121" i="57"/>
  <c r="CD124" i="49"/>
  <c r="CD125" i="49"/>
  <c r="CF141" i="49" s="1"/>
  <c r="ER120" i="49"/>
  <c r="I177" i="57"/>
  <c r="J177" i="57" s="1"/>
  <c r="K177" i="57" s="1"/>
  <c r="CP120" i="49"/>
  <c r="BE99" i="56"/>
  <c r="I99" i="57"/>
  <c r="DA125" i="57"/>
  <c r="I123" i="57"/>
  <c r="I117" i="57"/>
  <c r="L139" i="57"/>
  <c r="I175" i="57"/>
  <c r="J175" i="57" s="1"/>
  <c r="K175" i="57" s="1"/>
  <c r="W117" i="57"/>
  <c r="X170" i="57" s="1"/>
  <c r="U118" i="57"/>
  <c r="W118" i="57" s="1"/>
  <c r="X171" i="57" s="1"/>
  <c r="DA118" i="57"/>
  <c r="DC118" i="57" s="1"/>
  <c r="DD171" i="57" s="1"/>
  <c r="FK120" i="57"/>
  <c r="FL173" i="57" s="1"/>
  <c r="DG178" i="57"/>
  <c r="DH178" i="57" s="1"/>
  <c r="DI178" i="57" s="1"/>
  <c r="I92" i="57"/>
  <c r="I124" i="57"/>
  <c r="I171" i="57"/>
  <c r="J171" i="57" s="1"/>
  <c r="K171" i="57" s="1"/>
  <c r="I119" i="57"/>
  <c r="L105" i="57"/>
  <c r="I118" i="57" s="1"/>
  <c r="FX171" i="57"/>
  <c r="AA119" i="57"/>
  <c r="EW100" i="49"/>
  <c r="EW101" i="49" s="1"/>
  <c r="AD139" i="57"/>
  <c r="AA124" i="57"/>
  <c r="CI100" i="49"/>
  <c r="CI101" i="49" s="1"/>
  <c r="AA165" i="57"/>
  <c r="AB165" i="57" s="1"/>
  <c r="AA171" i="57"/>
  <c r="AB171" i="57" s="1"/>
  <c r="AC171" i="57" s="1"/>
  <c r="L140" i="57"/>
  <c r="DN125" i="49"/>
  <c r="BF118" i="56"/>
  <c r="J123" i="57"/>
  <c r="DN120" i="49"/>
  <c r="BE177" i="56"/>
  <c r="BF177" i="56" s="1"/>
  <c r="BG177" i="56" s="1"/>
  <c r="J122" i="57"/>
  <c r="J117" i="57"/>
  <c r="L106" i="57"/>
  <c r="I97" i="57" s="1"/>
  <c r="CP124" i="49"/>
  <c r="ER124" i="49"/>
  <c r="FD120" i="49"/>
  <c r="J118" i="57"/>
  <c r="DN124" i="49"/>
  <c r="ER125" i="49"/>
  <c r="BE98" i="56"/>
  <c r="I98" i="57"/>
  <c r="J119" i="57"/>
  <c r="CO100" i="49"/>
  <c r="CO101" i="49" s="1"/>
  <c r="EF120" i="49"/>
  <c r="P119" i="54"/>
  <c r="O98" i="54"/>
  <c r="O173" i="54"/>
  <c r="P173" i="54" s="1"/>
  <c r="Q173" i="54" s="1"/>
  <c r="EG118" i="57"/>
  <c r="EH171" i="57" s="1"/>
  <c r="EK178" i="56"/>
  <c r="EL178" i="56" s="1"/>
  <c r="EM178" i="56" s="1"/>
  <c r="EF124" i="49"/>
  <c r="P117" i="54"/>
  <c r="P123" i="54"/>
  <c r="BT158" i="55"/>
  <c r="EG123" i="57"/>
  <c r="EH176" i="57" s="1"/>
  <c r="EE178" i="57"/>
  <c r="EF178" i="57" s="1"/>
  <c r="EG178" i="57" s="1"/>
  <c r="EE100" i="49"/>
  <c r="EE101" i="49" s="1"/>
  <c r="DG118" i="57"/>
  <c r="DI118" i="57" s="1"/>
  <c r="DJ171" i="57" s="1"/>
  <c r="FC125" i="49"/>
  <c r="BW120" i="57"/>
  <c r="BW121" i="57"/>
  <c r="DG122" i="57"/>
  <c r="DI122" i="57" s="1"/>
  <c r="DJ175" i="57" s="1"/>
  <c r="EW178" i="57"/>
  <c r="EX178" i="57" s="1"/>
  <c r="EY178" i="57" s="1"/>
  <c r="BW124" i="57"/>
  <c r="BW175" i="57"/>
  <c r="BX175" i="57" s="1"/>
  <c r="BY175" i="57" s="1"/>
  <c r="BW91" i="57"/>
  <c r="BZ105" i="57"/>
  <c r="BW118" i="57" s="1"/>
  <c r="DA100" i="49"/>
  <c r="DA101" i="49" s="1"/>
  <c r="BZ139" i="57"/>
  <c r="BW178" i="57" s="1"/>
  <c r="BX178" i="57" s="1"/>
  <c r="BY178" i="57" s="1"/>
  <c r="BW123" i="57"/>
  <c r="BW171" i="57"/>
  <c r="BX171" i="57" s="1"/>
  <c r="BY171" i="57" s="1"/>
  <c r="BW161" i="57"/>
  <c r="BX161" i="57" s="1"/>
  <c r="DA178" i="49"/>
  <c r="DB178" i="49" s="1"/>
  <c r="DC178" i="49" s="1"/>
  <c r="CI117" i="57"/>
  <c r="EW125" i="56"/>
  <c r="CL139" i="57"/>
  <c r="CI178" i="57" s="1"/>
  <c r="CJ178" i="57" s="1"/>
  <c r="CK178" i="57" s="1"/>
  <c r="EW122" i="56"/>
  <c r="EY122" i="56" s="1"/>
  <c r="EZ175" i="56" s="1"/>
  <c r="CI165" i="57"/>
  <c r="CJ165" i="57" s="1"/>
  <c r="BQ117" i="55"/>
  <c r="DS90" i="57"/>
  <c r="DS93" i="57" s="1"/>
  <c r="DS94" i="57" s="1"/>
  <c r="EW118" i="56"/>
  <c r="EY118" i="56" s="1"/>
  <c r="EZ171" i="56" s="1"/>
  <c r="DC121" i="57"/>
  <c r="DD174" i="57" s="1"/>
  <c r="FD124" i="49"/>
  <c r="FD125" i="49"/>
  <c r="EX120" i="49"/>
  <c r="EG119" i="57"/>
  <c r="EH172" i="57" s="1"/>
  <c r="EG121" i="57"/>
  <c r="EH174" i="57" s="1"/>
  <c r="ES117" i="57"/>
  <c r="ET170" i="57" s="1"/>
  <c r="EX124" i="49"/>
  <c r="BF119" i="56"/>
  <c r="BF117" i="56"/>
  <c r="BF122" i="56"/>
  <c r="BW173" i="57"/>
  <c r="BX173" i="57" s="1"/>
  <c r="BY173" i="57" s="1"/>
  <c r="FC178" i="49"/>
  <c r="FD178" i="49" s="1"/>
  <c r="FE178" i="49" s="1"/>
  <c r="FC100" i="49"/>
  <c r="FC101" i="49" s="1"/>
  <c r="CP125" i="49"/>
  <c r="CR141" i="49" s="1"/>
  <c r="BF123" i="56"/>
  <c r="BF121" i="56"/>
  <c r="BH140" i="56"/>
  <c r="BH106" i="56"/>
  <c r="BF124" i="56" s="1"/>
  <c r="AA117" i="57"/>
  <c r="AD105" i="57"/>
  <c r="AA122" i="57" s="1"/>
  <c r="AA121" i="57"/>
  <c r="DG125" i="57"/>
  <c r="FC118" i="49"/>
  <c r="EQ100" i="49"/>
  <c r="EQ101" i="49" s="1"/>
  <c r="DA125" i="49"/>
  <c r="AA91" i="57"/>
  <c r="AA92" i="57"/>
  <c r="AA120" i="57"/>
  <c r="AA161" i="57"/>
  <c r="AB161" i="57" s="1"/>
  <c r="CI120" i="57"/>
  <c r="CI124" i="57"/>
  <c r="CI175" i="57"/>
  <c r="CJ175" i="57" s="1"/>
  <c r="CK175" i="57" s="1"/>
  <c r="FW123" i="57"/>
  <c r="FX176" i="57" s="1"/>
  <c r="C117" i="55"/>
  <c r="AY91" i="56"/>
  <c r="CI161" i="57"/>
  <c r="CJ161" i="57" s="1"/>
  <c r="CI171" i="57"/>
  <c r="CJ171" i="57" s="1"/>
  <c r="CK171" i="57" s="1"/>
  <c r="CI92" i="57"/>
  <c r="EQ122" i="56"/>
  <c r="ES122" i="56" s="1"/>
  <c r="ET175" i="56" s="1"/>
  <c r="EQ118" i="56"/>
  <c r="ES118" i="56" s="1"/>
  <c r="ET171" i="56" s="1"/>
  <c r="DC117" i="57"/>
  <c r="DD170" i="57" s="1"/>
  <c r="E117" i="57"/>
  <c r="F170" i="57" s="1"/>
  <c r="CI91" i="57"/>
  <c r="CI121" i="57"/>
  <c r="CL105" i="57"/>
  <c r="CI90" i="57" s="1"/>
  <c r="FW119" i="55"/>
  <c r="FX172" i="55" s="1"/>
  <c r="FU178" i="57"/>
  <c r="FV178" i="57" s="1"/>
  <c r="FW178" i="57" s="1"/>
  <c r="FW117" i="57"/>
  <c r="FX170" i="57" s="1"/>
  <c r="CU100" i="49"/>
  <c r="CU101" i="49" s="1"/>
  <c r="DA93" i="57"/>
  <c r="DA94" i="57" s="1"/>
  <c r="AY175" i="56"/>
  <c r="AZ175" i="56" s="1"/>
  <c r="BA175" i="56" s="1"/>
  <c r="C165" i="55"/>
  <c r="D165" i="55" s="1"/>
  <c r="DM100" i="49"/>
  <c r="DM101" i="49" s="1"/>
  <c r="DI124" i="57"/>
  <c r="DJ177" i="57" s="1"/>
  <c r="EE93" i="56"/>
  <c r="EE94" i="56" s="1"/>
  <c r="DI119" i="57"/>
  <c r="DJ172" i="57" s="1"/>
  <c r="BG170" i="55"/>
  <c r="BG176" i="55"/>
  <c r="AT120" i="56"/>
  <c r="AS97" i="56"/>
  <c r="AS100" i="56" s="1"/>
  <c r="AS101" i="56" s="1"/>
  <c r="AV140" i="57"/>
  <c r="AT118" i="57"/>
  <c r="AS177" i="57"/>
  <c r="AT177" i="57" s="1"/>
  <c r="AU177" i="57" s="1"/>
  <c r="BW120" i="56"/>
  <c r="BQ121" i="55"/>
  <c r="EF124" i="57"/>
  <c r="EG124" i="57" s="1"/>
  <c r="EH177" i="57" s="1"/>
  <c r="BG175" i="55"/>
  <c r="BW100" i="49"/>
  <c r="BW101" i="49" s="1"/>
  <c r="DA93" i="49"/>
  <c r="DA94" i="49" s="1"/>
  <c r="DI121" i="57"/>
  <c r="DJ174" i="57" s="1"/>
  <c r="CJ124" i="49"/>
  <c r="K172" i="55"/>
  <c r="AT124" i="56"/>
  <c r="AB117" i="57"/>
  <c r="AT123" i="57"/>
  <c r="AU123" i="57" s="1"/>
  <c r="AV176" i="57" s="1"/>
  <c r="AS98" i="57"/>
  <c r="AT122" i="57"/>
  <c r="BX119" i="57"/>
  <c r="BQ165" i="55"/>
  <c r="BR165" i="55" s="1"/>
  <c r="EF125" i="57"/>
  <c r="FO125" i="56"/>
  <c r="FR141" i="56" s="1"/>
  <c r="DA178" i="57"/>
  <c r="DB178" i="57" s="1"/>
  <c r="DC178" i="57" s="1"/>
  <c r="EW178" i="56"/>
  <c r="EX178" i="56" s="1"/>
  <c r="EY178" i="56" s="1"/>
  <c r="CL158" i="56"/>
  <c r="BX124" i="49"/>
  <c r="CJ120" i="49"/>
  <c r="BX125" i="49"/>
  <c r="CJ125" i="49"/>
  <c r="AT121" i="57"/>
  <c r="AS99" i="57"/>
  <c r="CO125" i="57"/>
  <c r="BQ92" i="55"/>
  <c r="EF120" i="57"/>
  <c r="EG120" i="57" s="1"/>
  <c r="EH173" i="57" s="1"/>
  <c r="DG93" i="57"/>
  <c r="DG94" i="57" s="1"/>
  <c r="U118" i="56"/>
  <c r="AY161" i="56"/>
  <c r="AZ161" i="56" s="1"/>
  <c r="DG97" i="57"/>
  <c r="DG100" i="57" s="1"/>
  <c r="DG101" i="57" s="1"/>
  <c r="DH125" i="57"/>
  <c r="DC119" i="57"/>
  <c r="DD172" i="57" s="1"/>
  <c r="DC123" i="57"/>
  <c r="DD176" i="57" s="1"/>
  <c r="FW121" i="57"/>
  <c r="FX174" i="57" s="1"/>
  <c r="AD140" i="57"/>
  <c r="BX121" i="57"/>
  <c r="BW99" i="57"/>
  <c r="BW98" i="57"/>
  <c r="FU93" i="57"/>
  <c r="FU94" i="57" s="1"/>
  <c r="FW119" i="57"/>
  <c r="FX172" i="57" s="1"/>
  <c r="BW177" i="57"/>
  <c r="BX177" i="57" s="1"/>
  <c r="BY177" i="57" s="1"/>
  <c r="BX122" i="57"/>
  <c r="BX117" i="57"/>
  <c r="BY117" i="57" s="1"/>
  <c r="BZ170" i="57" s="1"/>
  <c r="FP120" i="49"/>
  <c r="W172" i="56"/>
  <c r="AA99" i="57"/>
  <c r="BZ106" i="57"/>
  <c r="BX120" i="57" s="1"/>
  <c r="BX123" i="57"/>
  <c r="CQ119" i="57"/>
  <c r="E176" i="55"/>
  <c r="AD106" i="57"/>
  <c r="AA97" i="57" s="1"/>
  <c r="AB119" i="57"/>
  <c r="AA173" i="57"/>
  <c r="AB173" i="57" s="1"/>
  <c r="AC173" i="57" s="1"/>
  <c r="DC176" i="56"/>
  <c r="EQ121" i="55"/>
  <c r="FW174" i="54"/>
  <c r="DH120" i="57"/>
  <c r="DI120" i="57" s="1"/>
  <c r="DJ173" i="57" s="1"/>
  <c r="FE117" i="55"/>
  <c r="FF170" i="55" s="1"/>
  <c r="E170" i="55"/>
  <c r="AB118" i="57"/>
  <c r="AB121" i="57"/>
  <c r="AA177" i="57"/>
  <c r="AB177" i="57" s="1"/>
  <c r="AC177" i="57" s="1"/>
  <c r="E121" i="57"/>
  <c r="F174" i="57" s="1"/>
  <c r="DC170" i="56"/>
  <c r="FW172" i="54"/>
  <c r="FW117" i="55"/>
  <c r="FX170" i="55" s="1"/>
  <c r="DA122" i="49"/>
  <c r="C165" i="56"/>
  <c r="D165" i="56" s="1"/>
  <c r="AA98" i="57"/>
  <c r="AB122" i="57"/>
  <c r="FW176" i="54"/>
  <c r="EE125" i="56"/>
  <c r="FP124" i="56"/>
  <c r="FQ124" i="56" s="1"/>
  <c r="FR177" i="56" s="1"/>
  <c r="EA119" i="57"/>
  <c r="EB172" i="57" s="1"/>
  <c r="EE100" i="57"/>
  <c r="EE101" i="57" s="1"/>
  <c r="FK117" i="55"/>
  <c r="FL170" i="55" s="1"/>
  <c r="CE170" i="56"/>
  <c r="EQ124" i="55"/>
  <c r="FQ123" i="55"/>
  <c r="FR176" i="55" s="1"/>
  <c r="FE119" i="55"/>
  <c r="FF172" i="55" s="1"/>
  <c r="FE123" i="55"/>
  <c r="FF176" i="55" s="1"/>
  <c r="DI123" i="57"/>
  <c r="DJ176" i="57" s="1"/>
  <c r="CE176" i="56"/>
  <c r="EA122" i="57"/>
  <c r="EB175" i="57" s="1"/>
  <c r="AY165" i="56"/>
  <c r="AZ165" i="56" s="1"/>
  <c r="FQ119" i="55"/>
  <c r="FR172" i="55" s="1"/>
  <c r="EA123" i="57"/>
  <c r="EB176" i="57" s="1"/>
  <c r="ET139" i="55"/>
  <c r="DA118" i="49"/>
  <c r="AV158" i="56"/>
  <c r="AI174" i="54"/>
  <c r="BM170" i="56"/>
  <c r="BA176" i="56"/>
  <c r="AO172" i="56"/>
  <c r="U178" i="57"/>
  <c r="V178" i="57" s="1"/>
  <c r="W178" i="57" s="1"/>
  <c r="BQ119" i="55"/>
  <c r="BT139" i="55"/>
  <c r="BQ161" i="55"/>
  <c r="BR161" i="55" s="1"/>
  <c r="DM92" i="55"/>
  <c r="EQ125" i="56"/>
  <c r="FO122" i="56"/>
  <c r="FQ122" i="56" s="1"/>
  <c r="FR175" i="56" s="1"/>
  <c r="EY117" i="57"/>
  <c r="EZ170" i="57" s="1"/>
  <c r="FE119" i="57"/>
  <c r="FF172" i="57" s="1"/>
  <c r="BA171" i="56"/>
  <c r="BG174" i="57"/>
  <c r="BG176" i="57"/>
  <c r="BM172" i="56"/>
  <c r="BA170" i="56"/>
  <c r="AO174" i="56"/>
  <c r="W119" i="57"/>
  <c r="X172" i="57" s="1"/>
  <c r="BQ123" i="55"/>
  <c r="BQ175" i="55"/>
  <c r="BR175" i="55" s="1"/>
  <c r="BS175" i="55" s="1"/>
  <c r="BQ91" i="55"/>
  <c r="DU174" i="54"/>
  <c r="DY122" i="56"/>
  <c r="EA122" i="56" s="1"/>
  <c r="EB175" i="56" s="1"/>
  <c r="FO90" i="56"/>
  <c r="FO93" i="56" s="1"/>
  <c r="FO94" i="56" s="1"/>
  <c r="DY118" i="56"/>
  <c r="EA118" i="56" s="1"/>
  <c r="EB171" i="56" s="1"/>
  <c r="AD158" i="55"/>
  <c r="DY93" i="56"/>
  <c r="DY94" i="56" s="1"/>
  <c r="FC90" i="49"/>
  <c r="FC93" i="49" s="1"/>
  <c r="FC94" i="49" s="1"/>
  <c r="BA174" i="56"/>
  <c r="BQ171" i="55"/>
  <c r="BR171" i="55" s="1"/>
  <c r="BS171" i="55" s="1"/>
  <c r="BT105" i="55"/>
  <c r="BQ90" i="55" s="1"/>
  <c r="BQ120" i="55"/>
  <c r="DU170" i="54"/>
  <c r="DY125" i="56"/>
  <c r="BM171" i="56"/>
  <c r="FU178" i="55"/>
  <c r="FV178" i="55" s="1"/>
  <c r="FW178" i="55" s="1"/>
  <c r="AV158" i="57"/>
  <c r="FO100" i="49"/>
  <c r="FO101" i="49" s="1"/>
  <c r="U125" i="56"/>
  <c r="W174" i="56"/>
  <c r="ER124" i="57"/>
  <c r="ES124" i="57" s="1"/>
  <c r="ET177" i="57" s="1"/>
  <c r="AY124" i="56"/>
  <c r="DS178" i="57"/>
  <c r="DT178" i="57" s="1"/>
  <c r="DU178" i="57" s="1"/>
  <c r="AY119" i="56"/>
  <c r="FI178" i="57"/>
  <c r="FJ178" i="57" s="1"/>
  <c r="FK178" i="57" s="1"/>
  <c r="C120" i="55"/>
  <c r="AY92" i="56"/>
  <c r="K177" i="56"/>
  <c r="W176" i="56"/>
  <c r="BE125" i="57"/>
  <c r="DU172" i="54"/>
  <c r="ER125" i="57"/>
  <c r="AY123" i="56"/>
  <c r="AY117" i="56"/>
  <c r="AY121" i="56"/>
  <c r="FU178" i="56"/>
  <c r="FV178" i="56" s="1"/>
  <c r="FW178" i="56" s="1"/>
  <c r="EA117" i="57"/>
  <c r="EB170" i="57" s="1"/>
  <c r="DU118" i="57"/>
  <c r="DV171" i="57" s="1"/>
  <c r="FK121" i="57"/>
  <c r="FL174" i="57" s="1"/>
  <c r="CC100" i="49"/>
  <c r="CC101" i="49" s="1"/>
  <c r="EQ100" i="57"/>
  <c r="EQ101" i="57" s="1"/>
  <c r="BB158" i="57"/>
  <c r="FP124" i="49"/>
  <c r="DS122" i="57"/>
  <c r="DU122" i="57" s="1"/>
  <c r="DV175" i="57" s="1"/>
  <c r="EE122" i="56"/>
  <c r="EG122" i="56" s="1"/>
  <c r="EH175" i="56" s="1"/>
  <c r="W175" i="56"/>
  <c r="BB105" i="56"/>
  <c r="AY118" i="56" s="1"/>
  <c r="BB139" i="56"/>
  <c r="FP125" i="49"/>
  <c r="W121" i="57"/>
  <c r="X174" i="57" s="1"/>
  <c r="AO175" i="56"/>
  <c r="CW176" i="56"/>
  <c r="AO171" i="56"/>
  <c r="ES174" i="55"/>
  <c r="ER120" i="57"/>
  <c r="ES120" i="57" s="1"/>
  <c r="ET173" i="57" s="1"/>
  <c r="DY93" i="57"/>
  <c r="DY94" i="57" s="1"/>
  <c r="EE118" i="56"/>
  <c r="EG118" i="56" s="1"/>
  <c r="EH171" i="56" s="1"/>
  <c r="DY178" i="56"/>
  <c r="DZ178" i="56" s="1"/>
  <c r="EA178" i="56" s="1"/>
  <c r="FQ117" i="55"/>
  <c r="FR170" i="55" s="1"/>
  <c r="EY123" i="57"/>
  <c r="EZ176" i="57" s="1"/>
  <c r="DU117" i="57"/>
  <c r="DV170" i="57" s="1"/>
  <c r="W171" i="56"/>
  <c r="FE123" i="57"/>
  <c r="FF176" i="57" s="1"/>
  <c r="AY120" i="56"/>
  <c r="AI176" i="54"/>
  <c r="AS120" i="54"/>
  <c r="AO176" i="55"/>
  <c r="CU175" i="56"/>
  <c r="CV175" i="56" s="1"/>
  <c r="CW175" i="56" s="1"/>
  <c r="FW122" i="57"/>
  <c r="FX175" i="57" s="1"/>
  <c r="CU118" i="57"/>
  <c r="CW118" i="57" s="1"/>
  <c r="CX171" i="57" s="1"/>
  <c r="AI170" i="54"/>
  <c r="CU124" i="56"/>
  <c r="DC172" i="54"/>
  <c r="DD158" i="55"/>
  <c r="EK122" i="57"/>
  <c r="EM122" i="57" s="1"/>
  <c r="EN175" i="57" s="1"/>
  <c r="FU122" i="56"/>
  <c r="FW122" i="56" s="1"/>
  <c r="FX175" i="56" s="1"/>
  <c r="CU161" i="56"/>
  <c r="CV161" i="56" s="1"/>
  <c r="FK119" i="55"/>
  <c r="FL172" i="55" s="1"/>
  <c r="AY119" i="54"/>
  <c r="AM171" i="55"/>
  <c r="AN171" i="55" s="1"/>
  <c r="AO171" i="55" s="1"/>
  <c r="AG92" i="56"/>
  <c r="CU121" i="56"/>
  <c r="CX105" i="56"/>
  <c r="CU122" i="56" s="1"/>
  <c r="CU91" i="56"/>
  <c r="DC174" i="54"/>
  <c r="EL125" i="56"/>
  <c r="CO93" i="57"/>
  <c r="CO94" i="57" s="1"/>
  <c r="AY91" i="54"/>
  <c r="AC176" i="56"/>
  <c r="CX139" i="56"/>
  <c r="CU165" i="56"/>
  <c r="CV165" i="56" s="1"/>
  <c r="CU119" i="56"/>
  <c r="CF105" i="55"/>
  <c r="CC90" i="55" s="1"/>
  <c r="DC176" i="54"/>
  <c r="EK125" i="56"/>
  <c r="EQ178" i="57"/>
  <c r="ER178" i="57" s="1"/>
  <c r="ES178" i="57" s="1"/>
  <c r="BB139" i="54"/>
  <c r="BG170" i="56"/>
  <c r="BG123" i="57"/>
  <c r="DD105" i="56"/>
  <c r="DA118" i="56" s="1"/>
  <c r="CU123" i="56"/>
  <c r="CU92" i="56"/>
  <c r="CU171" i="56"/>
  <c r="CV171" i="56" s="1"/>
  <c r="CW171" i="56" s="1"/>
  <c r="CC91" i="55"/>
  <c r="X158" i="55"/>
  <c r="EB171" i="57"/>
  <c r="FO93" i="55"/>
  <c r="FO94" i="55" s="1"/>
  <c r="BT158" i="56"/>
  <c r="EM121" i="57"/>
  <c r="EN174" i="57" s="1"/>
  <c r="FJ125" i="57"/>
  <c r="AM122" i="54"/>
  <c r="AY117" i="54"/>
  <c r="AY92" i="54"/>
  <c r="AY161" i="54"/>
  <c r="AZ161" i="54" s="1"/>
  <c r="BG172" i="56"/>
  <c r="CW170" i="56"/>
  <c r="BW91" i="56"/>
  <c r="ES172" i="55"/>
  <c r="DO174" i="54"/>
  <c r="FO122" i="55"/>
  <c r="FQ122" i="55" s="1"/>
  <c r="FR175" i="55" s="1"/>
  <c r="EK90" i="56"/>
  <c r="EK93" i="56" s="1"/>
  <c r="EK94" i="56" s="1"/>
  <c r="FC97" i="57"/>
  <c r="FC100" i="57" s="1"/>
  <c r="FC101" i="57" s="1"/>
  <c r="AM90" i="54"/>
  <c r="AM93" i="54" s="1"/>
  <c r="AM94" i="54" s="1"/>
  <c r="AM125" i="54"/>
  <c r="AY123" i="54"/>
  <c r="AY121" i="54"/>
  <c r="AY120" i="54"/>
  <c r="AY171" i="54"/>
  <c r="AZ171" i="54" s="1"/>
  <c r="BA171" i="54" s="1"/>
  <c r="BG174" i="56"/>
  <c r="BK161" i="56"/>
  <c r="BL161" i="56" s="1"/>
  <c r="CW174" i="56"/>
  <c r="BW165" i="56"/>
  <c r="BX165" i="56" s="1"/>
  <c r="ES176" i="55"/>
  <c r="DO172" i="54"/>
  <c r="ES171" i="55"/>
  <c r="DY178" i="57"/>
  <c r="DZ178" i="57" s="1"/>
  <c r="EA178" i="57" s="1"/>
  <c r="EA121" i="57"/>
  <c r="EB174" i="57" s="1"/>
  <c r="AY165" i="54"/>
  <c r="AZ165" i="54" s="1"/>
  <c r="BB105" i="54"/>
  <c r="AY118" i="54" s="1"/>
  <c r="AY124" i="54"/>
  <c r="BG173" i="56"/>
  <c r="W123" i="57"/>
  <c r="X176" i="57" s="1"/>
  <c r="CU123" i="54"/>
  <c r="FI119" i="54"/>
  <c r="EK118" i="56"/>
  <c r="EM118" i="56" s="1"/>
  <c r="EN171" i="56" s="1"/>
  <c r="FJ124" i="56"/>
  <c r="FK124" i="56" s="1"/>
  <c r="FL177" i="56" s="1"/>
  <c r="FO118" i="55"/>
  <c r="FQ118" i="55" s="1"/>
  <c r="FR171" i="55" s="1"/>
  <c r="FW121" i="55"/>
  <c r="FX174" i="55" s="1"/>
  <c r="FI178" i="56"/>
  <c r="FJ178" i="56" s="1"/>
  <c r="FK178" i="56" s="1"/>
  <c r="FC90" i="55"/>
  <c r="FC93" i="55" s="1"/>
  <c r="FC94" i="55" s="1"/>
  <c r="FO178" i="56"/>
  <c r="FP178" i="56" s="1"/>
  <c r="FQ178" i="56" s="1"/>
  <c r="CC178" i="57"/>
  <c r="CD178" i="57" s="1"/>
  <c r="CE178" i="57" s="1"/>
  <c r="ET175" i="57"/>
  <c r="CL158" i="55"/>
  <c r="FK118" i="57"/>
  <c r="FL171" i="57" s="1"/>
  <c r="FK119" i="57"/>
  <c r="FL172" i="57" s="1"/>
  <c r="FC178" i="56"/>
  <c r="FD178" i="56" s="1"/>
  <c r="FE178" i="56" s="1"/>
  <c r="BG105" i="49"/>
  <c r="BE165" i="49" s="1"/>
  <c r="BF165" i="49" s="1"/>
  <c r="AP105" i="55"/>
  <c r="AM90" i="55" s="1"/>
  <c r="AC170" i="56"/>
  <c r="K176" i="56"/>
  <c r="FQ121" i="55"/>
  <c r="FR174" i="55" s="1"/>
  <c r="FQ123" i="57"/>
  <c r="FR176" i="57" s="1"/>
  <c r="FE121" i="55"/>
  <c r="FF174" i="55" s="1"/>
  <c r="DU121" i="57"/>
  <c r="DV174" i="57" s="1"/>
  <c r="FE121" i="57"/>
  <c r="FF174" i="57" s="1"/>
  <c r="EQ125" i="57"/>
  <c r="AM120" i="55"/>
  <c r="AC172" i="56"/>
  <c r="K170" i="56"/>
  <c r="DG117" i="55"/>
  <c r="CW176" i="54"/>
  <c r="FW123" i="55"/>
  <c r="FX176" i="55" s="1"/>
  <c r="FC122" i="55"/>
  <c r="FE122" i="55" s="1"/>
  <c r="FF175" i="55" s="1"/>
  <c r="EQ90" i="57"/>
  <c r="EQ93" i="57" s="1"/>
  <c r="EQ94" i="57" s="1"/>
  <c r="ES119" i="57"/>
  <c r="ET172" i="57" s="1"/>
  <c r="AM123" i="55"/>
  <c r="K173" i="56"/>
  <c r="BE178" i="57"/>
  <c r="BF178" i="57" s="1"/>
  <c r="BG178" i="57" s="1"/>
  <c r="CO122" i="57"/>
  <c r="CO118" i="57"/>
  <c r="FC118" i="55"/>
  <c r="FE118" i="55" s="1"/>
  <c r="FF171" i="55" s="1"/>
  <c r="ES123" i="57"/>
  <c r="ET176" i="57" s="1"/>
  <c r="EQ118" i="57"/>
  <c r="ES118" i="57" s="1"/>
  <c r="ET171" i="57" s="1"/>
  <c r="FK123" i="57"/>
  <c r="FL176" i="57" s="1"/>
  <c r="FI125" i="57"/>
  <c r="FI122" i="57"/>
  <c r="FK122" i="57" s="1"/>
  <c r="FL175" i="57" s="1"/>
  <c r="FI90" i="57"/>
  <c r="FI93" i="57" s="1"/>
  <c r="FI94" i="57" s="1"/>
  <c r="FK117" i="57"/>
  <c r="FL170" i="57" s="1"/>
  <c r="AO170" i="55"/>
  <c r="EQ175" i="55"/>
  <c r="ER175" i="55" s="1"/>
  <c r="ES175" i="55" s="1"/>
  <c r="EQ120" i="55"/>
  <c r="CL106" i="55"/>
  <c r="CI97" i="55" s="1"/>
  <c r="EA170" i="55"/>
  <c r="FU122" i="55"/>
  <c r="FW122" i="55" s="1"/>
  <c r="FX175" i="55" s="1"/>
  <c r="AO172" i="55"/>
  <c r="O165" i="55"/>
  <c r="P165" i="55" s="1"/>
  <c r="ET105" i="55"/>
  <c r="EQ90" i="55" s="1"/>
  <c r="EQ91" i="55"/>
  <c r="CI173" i="55"/>
  <c r="CJ173" i="55" s="1"/>
  <c r="CK173" i="55" s="1"/>
  <c r="EE121" i="54"/>
  <c r="EQ92" i="55"/>
  <c r="EQ161" i="55"/>
  <c r="ER161" i="55" s="1"/>
  <c r="EQ117" i="55"/>
  <c r="CJ118" i="55"/>
  <c r="EE117" i="54"/>
  <c r="EQ92" i="54"/>
  <c r="O121" i="55"/>
  <c r="U92" i="55"/>
  <c r="BK120" i="54"/>
  <c r="CI121" i="56"/>
  <c r="EQ91" i="54"/>
  <c r="FU90" i="56"/>
  <c r="FU93" i="56" s="1"/>
  <c r="FU94" i="56" s="1"/>
  <c r="U93" i="57"/>
  <c r="U94" i="57" s="1"/>
  <c r="BW120" i="54"/>
  <c r="FU125" i="56"/>
  <c r="FK118" i="55"/>
  <c r="FL171" i="55" s="1"/>
  <c r="FD124" i="57"/>
  <c r="FE124" i="57" s="1"/>
  <c r="FF177" i="57" s="1"/>
  <c r="FO178" i="55"/>
  <c r="FP178" i="55" s="1"/>
  <c r="FQ178" i="55" s="1"/>
  <c r="EK178" i="57"/>
  <c r="EL178" i="57" s="1"/>
  <c r="EM178" i="57" s="1"/>
  <c r="BK119" i="56"/>
  <c r="FO175" i="54"/>
  <c r="FP175" i="54" s="1"/>
  <c r="FQ175" i="54" s="1"/>
  <c r="AG171" i="55"/>
  <c r="AH171" i="55" s="1"/>
  <c r="AI171" i="55" s="1"/>
  <c r="BK165" i="56"/>
  <c r="BL165" i="56" s="1"/>
  <c r="DO176" i="56"/>
  <c r="CW174" i="54"/>
  <c r="BW124" i="54"/>
  <c r="FI97" i="57"/>
  <c r="FI100" i="57" s="1"/>
  <c r="FI101" i="57" s="1"/>
  <c r="FJ124" i="57"/>
  <c r="FK124" i="57" s="1"/>
  <c r="FL177" i="57" s="1"/>
  <c r="EK97" i="56"/>
  <c r="EK100" i="56" s="1"/>
  <c r="EK101" i="56" s="1"/>
  <c r="EL124" i="56"/>
  <c r="EM124" i="56" s="1"/>
  <c r="EN177" i="56" s="1"/>
  <c r="CW119" i="57"/>
  <c r="CX172" i="57" s="1"/>
  <c r="AS119" i="54"/>
  <c r="U122" i="57"/>
  <c r="W122" i="57" s="1"/>
  <c r="X175" i="57" s="1"/>
  <c r="FI90" i="56"/>
  <c r="FI93" i="56" s="1"/>
  <c r="FI94" i="56" s="1"/>
  <c r="FI122" i="56"/>
  <c r="FK122" i="56" s="1"/>
  <c r="FL175" i="56" s="1"/>
  <c r="FE117" i="57"/>
  <c r="FF170" i="57" s="1"/>
  <c r="AS161" i="54"/>
  <c r="AT161" i="54" s="1"/>
  <c r="AS92" i="55"/>
  <c r="U125" i="57"/>
  <c r="FI118" i="56"/>
  <c r="FK118" i="56" s="1"/>
  <c r="FL171" i="56" s="1"/>
  <c r="FO171" i="54"/>
  <c r="FP171" i="54" s="1"/>
  <c r="FQ171" i="54" s="1"/>
  <c r="FL141" i="56"/>
  <c r="BK92" i="54"/>
  <c r="AA171" i="55"/>
  <c r="AB171" i="55" s="1"/>
  <c r="AC171" i="55" s="1"/>
  <c r="AG91" i="55"/>
  <c r="CE172" i="56"/>
  <c r="DC172" i="56"/>
  <c r="BW175" i="56"/>
  <c r="BX175" i="56" s="1"/>
  <c r="BY175" i="56" s="1"/>
  <c r="BW117" i="56"/>
  <c r="CJ119" i="55"/>
  <c r="CJ117" i="55"/>
  <c r="DG120" i="55"/>
  <c r="EE175" i="54"/>
  <c r="EF175" i="54" s="1"/>
  <c r="EG175" i="54" s="1"/>
  <c r="EE165" i="54"/>
  <c r="EF165" i="54" s="1"/>
  <c r="FO121" i="54"/>
  <c r="EW117" i="54"/>
  <c r="FK123" i="55"/>
  <c r="FL176" i="55" s="1"/>
  <c r="BK123" i="54"/>
  <c r="O120" i="55"/>
  <c r="AG121" i="55"/>
  <c r="BZ105" i="56"/>
  <c r="BW118" i="56" s="1"/>
  <c r="CJ121" i="55"/>
  <c r="CJ122" i="55"/>
  <c r="CI91" i="55"/>
  <c r="EE119" i="54"/>
  <c r="EE92" i="54"/>
  <c r="EZ105" i="54"/>
  <c r="EW90" i="54" s="1"/>
  <c r="DJ158" i="56"/>
  <c r="AG124" i="55"/>
  <c r="CI99" i="55"/>
  <c r="CI98" i="55"/>
  <c r="EA176" i="55"/>
  <c r="EE171" i="54"/>
  <c r="EF171" i="54" s="1"/>
  <c r="EG171" i="54" s="1"/>
  <c r="EE123" i="54"/>
  <c r="R158" i="56"/>
  <c r="CW123" i="57"/>
  <c r="CX176" i="57" s="1"/>
  <c r="AS91" i="54"/>
  <c r="AS124" i="54"/>
  <c r="AS121" i="54"/>
  <c r="AS165" i="54"/>
  <c r="AT165" i="54" s="1"/>
  <c r="R105" i="55"/>
  <c r="O118" i="55" s="1"/>
  <c r="O124" i="55"/>
  <c r="O123" i="55"/>
  <c r="O171" i="55"/>
  <c r="P171" i="55" s="1"/>
  <c r="Q171" i="55" s="1"/>
  <c r="O161" i="56"/>
  <c r="P161" i="56" s="1"/>
  <c r="AG165" i="56"/>
  <c r="AH165" i="56" s="1"/>
  <c r="DG121" i="56"/>
  <c r="DO172" i="56"/>
  <c r="EK120" i="55"/>
  <c r="DJ106" i="54"/>
  <c r="DH125" i="54" s="1"/>
  <c r="CU165" i="54"/>
  <c r="CV165" i="54" s="1"/>
  <c r="EQ120" i="54"/>
  <c r="EQ124" i="54"/>
  <c r="EQ119" i="54"/>
  <c r="FQ117" i="57"/>
  <c r="FR170" i="57" s="1"/>
  <c r="EM119" i="57"/>
  <c r="EN172" i="57" s="1"/>
  <c r="EM117" i="57"/>
  <c r="EN170" i="57" s="1"/>
  <c r="EM118" i="57"/>
  <c r="EN171" i="57" s="1"/>
  <c r="AV105" i="54"/>
  <c r="AS118" i="54" s="1"/>
  <c r="AS123" i="54"/>
  <c r="AS171" i="54"/>
  <c r="AT171" i="54" s="1"/>
  <c r="AU171" i="54" s="1"/>
  <c r="O91" i="55"/>
  <c r="O117" i="55"/>
  <c r="R139" i="55"/>
  <c r="O175" i="55"/>
  <c r="P175" i="55" s="1"/>
  <c r="Q175" i="55" s="1"/>
  <c r="O119" i="56"/>
  <c r="DG123" i="56"/>
  <c r="DO170" i="56"/>
  <c r="DU174" i="55"/>
  <c r="EK124" i="55"/>
  <c r="CU92" i="54"/>
  <c r="EQ117" i="54"/>
  <c r="EQ123" i="54"/>
  <c r="ET105" i="54"/>
  <c r="EQ125" i="54" s="1"/>
  <c r="FL105" i="54"/>
  <c r="FI90" i="54" s="1"/>
  <c r="FO122" i="57"/>
  <c r="FQ122" i="57" s="1"/>
  <c r="CU122" i="57"/>
  <c r="CW122" i="57" s="1"/>
  <c r="CX175" i="57" s="1"/>
  <c r="EK90" i="57"/>
  <c r="EK93" i="57" s="1"/>
  <c r="EK94" i="57" s="1"/>
  <c r="DO175" i="56"/>
  <c r="EQ178" i="56"/>
  <c r="ER178" i="56" s="1"/>
  <c r="ES178" i="56" s="1"/>
  <c r="FU118" i="55"/>
  <c r="FW118" i="55" s="1"/>
  <c r="FX171" i="55" s="1"/>
  <c r="AS92" i="54"/>
  <c r="AS117" i="54"/>
  <c r="AV139" i="54"/>
  <c r="O92" i="55"/>
  <c r="O119" i="55"/>
  <c r="O165" i="56"/>
  <c r="P165" i="56" s="1"/>
  <c r="DG161" i="56"/>
  <c r="DH161" i="56" s="1"/>
  <c r="EK123" i="55"/>
  <c r="CX105" i="54"/>
  <c r="CU90" i="54" s="1"/>
  <c r="EQ121" i="54"/>
  <c r="EQ165" i="54"/>
  <c r="ER165" i="54" s="1"/>
  <c r="EQ161" i="54"/>
  <c r="ER161" i="54" s="1"/>
  <c r="FI120" i="54"/>
  <c r="FO125" i="57"/>
  <c r="CU125" i="57"/>
  <c r="EK125" i="57"/>
  <c r="FO90" i="57"/>
  <c r="FO93" i="57" s="1"/>
  <c r="FO94" i="57" s="1"/>
  <c r="FQ118" i="57"/>
  <c r="FR171" i="57" s="1"/>
  <c r="FU90" i="55"/>
  <c r="FU93" i="55" s="1"/>
  <c r="FU94" i="55" s="1"/>
  <c r="K176" i="55"/>
  <c r="BK120" i="56"/>
  <c r="BK92" i="56"/>
  <c r="BK123" i="56"/>
  <c r="BK175" i="56"/>
  <c r="BL175" i="56" s="1"/>
  <c r="BM175" i="56" s="1"/>
  <c r="DS124" i="54"/>
  <c r="K170" i="55"/>
  <c r="BK124" i="56"/>
  <c r="BK117" i="56"/>
  <c r="BN139" i="56"/>
  <c r="DM92" i="56"/>
  <c r="EQ93" i="56"/>
  <c r="EQ94" i="56" s="1"/>
  <c r="CW117" i="57"/>
  <c r="CX170" i="57" s="1"/>
  <c r="BN105" i="56"/>
  <c r="BK90" i="56" s="1"/>
  <c r="BK91" i="56"/>
  <c r="BK121" i="56"/>
  <c r="DM161" i="55"/>
  <c r="DN161" i="55" s="1"/>
  <c r="FO91" i="54"/>
  <c r="FO123" i="54"/>
  <c r="FO117" i="54"/>
  <c r="FO120" i="54"/>
  <c r="EW121" i="54"/>
  <c r="EZ139" i="54"/>
  <c r="AM122" i="56"/>
  <c r="DM120" i="56"/>
  <c r="BW119" i="56"/>
  <c r="BW121" i="56"/>
  <c r="BW124" i="56"/>
  <c r="BW92" i="56"/>
  <c r="DM165" i="55"/>
  <c r="DN165" i="55" s="1"/>
  <c r="CE172" i="54"/>
  <c r="CW170" i="54"/>
  <c r="FO124" i="54"/>
  <c r="FO92" i="54"/>
  <c r="FR105" i="54"/>
  <c r="FO90" i="54" s="1"/>
  <c r="FO165" i="54"/>
  <c r="FP165" i="54" s="1"/>
  <c r="EW165" i="54"/>
  <c r="EX165" i="54" s="1"/>
  <c r="EW124" i="54"/>
  <c r="EW175" i="54"/>
  <c r="EX175" i="54" s="1"/>
  <c r="EY175" i="54" s="1"/>
  <c r="BZ139" i="54"/>
  <c r="FD125" i="57"/>
  <c r="DU119" i="57"/>
  <c r="DV172" i="57" s="1"/>
  <c r="FE120" i="57"/>
  <c r="FF173" i="57" s="1"/>
  <c r="AU70" i="49"/>
  <c r="AU176" i="49" s="1"/>
  <c r="AM125" i="56"/>
  <c r="DM119" i="56"/>
  <c r="BZ139" i="56"/>
  <c r="BW123" i="56"/>
  <c r="BW171" i="56"/>
  <c r="BX171" i="56" s="1"/>
  <c r="BY171" i="56" s="1"/>
  <c r="EN139" i="55"/>
  <c r="FO119" i="54"/>
  <c r="FR139" i="54"/>
  <c r="EW123" i="54"/>
  <c r="EW171" i="54"/>
  <c r="EX171" i="54" s="1"/>
  <c r="EY171" i="54" s="1"/>
  <c r="EW161" i="54"/>
  <c r="EX161" i="54" s="1"/>
  <c r="BW117" i="54"/>
  <c r="FO125" i="55"/>
  <c r="DS125" i="57"/>
  <c r="FI97" i="56"/>
  <c r="FI100" i="56" s="1"/>
  <c r="FI101" i="56" s="1"/>
  <c r="FJ120" i="56"/>
  <c r="FK120" i="56" s="1"/>
  <c r="FL173" i="56" s="1"/>
  <c r="FQ121" i="57"/>
  <c r="FR174" i="57" s="1"/>
  <c r="FI178" i="55"/>
  <c r="FJ178" i="55" s="1"/>
  <c r="FK178" i="55" s="1"/>
  <c r="CW121" i="57"/>
  <c r="CX174" i="57" s="1"/>
  <c r="EF124" i="56"/>
  <c r="EG124" i="56" s="1"/>
  <c r="EH177" i="56" s="1"/>
  <c r="EE97" i="56"/>
  <c r="EE100" i="56" s="1"/>
  <c r="EE101" i="56" s="1"/>
  <c r="EF120" i="56"/>
  <c r="EG120" i="56" s="1"/>
  <c r="EH173" i="56" s="1"/>
  <c r="EF125" i="56"/>
  <c r="DA100" i="57"/>
  <c r="DA101" i="57" s="1"/>
  <c r="FU100" i="57"/>
  <c r="FU101" i="57" s="1"/>
  <c r="CU178" i="57"/>
  <c r="CV178" i="57" s="1"/>
  <c r="CW178" i="57" s="1"/>
  <c r="FC122" i="57"/>
  <c r="FE122" i="57" s="1"/>
  <c r="FF175" i="57" s="1"/>
  <c r="FC125" i="57"/>
  <c r="FC90" i="57"/>
  <c r="FC93" i="57" s="1"/>
  <c r="FC94" i="57" s="1"/>
  <c r="FI90" i="55"/>
  <c r="FI93" i="55" s="1"/>
  <c r="FI94" i="55" s="1"/>
  <c r="DG171" i="55"/>
  <c r="DH171" i="55" s="1"/>
  <c r="DI171" i="55" s="1"/>
  <c r="EA174" i="55"/>
  <c r="CI117" i="55"/>
  <c r="EE120" i="54"/>
  <c r="EH105" i="54"/>
  <c r="EE90" i="54" s="1"/>
  <c r="CU93" i="57"/>
  <c r="CU94" i="57" s="1"/>
  <c r="BE90" i="54"/>
  <c r="BE93" i="54" s="1"/>
  <c r="BE94" i="54" s="1"/>
  <c r="U123" i="55"/>
  <c r="EQ123" i="55"/>
  <c r="EQ119" i="55"/>
  <c r="EQ165" i="55"/>
  <c r="ER165" i="55" s="1"/>
  <c r="CI177" i="55"/>
  <c r="CJ177" i="55" s="1"/>
  <c r="CK177" i="55" s="1"/>
  <c r="CJ123" i="55"/>
  <c r="DG91" i="55"/>
  <c r="DP139" i="55"/>
  <c r="CI119" i="55"/>
  <c r="CC92" i="55"/>
  <c r="EH139" i="54"/>
  <c r="EE91" i="54"/>
  <c r="EE124" i="54"/>
  <c r="EW120" i="54"/>
  <c r="EW92" i="54"/>
  <c r="EW119" i="54"/>
  <c r="EQ171" i="54"/>
  <c r="ER171" i="54" s="1"/>
  <c r="ES171" i="54" s="1"/>
  <c r="EQ175" i="54"/>
  <c r="ER175" i="54" s="1"/>
  <c r="ES175" i="54" s="1"/>
  <c r="BQ91" i="54"/>
  <c r="FQ119" i="57"/>
  <c r="FR172" i="57" s="1"/>
  <c r="DV158" i="56"/>
  <c r="FK121" i="55"/>
  <c r="FL174" i="55" s="1"/>
  <c r="EM123" i="57"/>
  <c r="EN176" i="57" s="1"/>
  <c r="FC118" i="57"/>
  <c r="FE118" i="57" s="1"/>
  <c r="DZ125" i="56"/>
  <c r="DZ124" i="56"/>
  <c r="EA124" i="56" s="1"/>
  <c r="EB177" i="56" s="1"/>
  <c r="DZ120" i="56"/>
  <c r="EA120" i="56" s="1"/>
  <c r="EB173" i="56" s="1"/>
  <c r="DO123" i="57"/>
  <c r="DP176" i="57" s="1"/>
  <c r="DM97" i="57"/>
  <c r="DM100" i="57" s="1"/>
  <c r="DM101" i="57" s="1"/>
  <c r="DN125" i="57"/>
  <c r="DN124" i="57"/>
  <c r="DO124" i="57" s="1"/>
  <c r="DP177" i="57" s="1"/>
  <c r="DN120" i="57"/>
  <c r="DO120" i="57" s="1"/>
  <c r="DP173" i="57" s="1"/>
  <c r="DZ125" i="57"/>
  <c r="EB141" i="57" s="1"/>
  <c r="DZ120" i="57"/>
  <c r="EA120" i="57" s="1"/>
  <c r="EB173" i="57" s="1"/>
  <c r="DZ124" i="57"/>
  <c r="EA124" i="57" s="1"/>
  <c r="EB177" i="57" s="1"/>
  <c r="FI97" i="55"/>
  <c r="FI100" i="55" s="1"/>
  <c r="FI101" i="55" s="1"/>
  <c r="FJ124" i="55"/>
  <c r="FK124" i="55" s="1"/>
  <c r="FL177" i="55" s="1"/>
  <c r="FJ125" i="55"/>
  <c r="FJ120" i="55"/>
  <c r="FK120" i="55" s="1"/>
  <c r="FL173" i="55" s="1"/>
  <c r="EW97" i="57"/>
  <c r="EW100" i="57" s="1"/>
  <c r="EW101" i="57" s="1"/>
  <c r="EX120" i="57"/>
  <c r="EY120" i="57" s="1"/>
  <c r="EZ173" i="57" s="1"/>
  <c r="EX124" i="57"/>
  <c r="EY124" i="57" s="1"/>
  <c r="EZ177" i="57" s="1"/>
  <c r="EX125" i="57"/>
  <c r="DS97" i="57"/>
  <c r="DS100" i="57" s="1"/>
  <c r="DS101" i="57" s="1"/>
  <c r="DT120" i="57"/>
  <c r="DU120" i="57" s="1"/>
  <c r="DV173" i="57" s="1"/>
  <c r="DT124" i="57"/>
  <c r="DU124" i="57" s="1"/>
  <c r="DV177" i="57" s="1"/>
  <c r="DT125" i="57"/>
  <c r="BN105" i="54"/>
  <c r="BK90" i="54" s="1"/>
  <c r="BK91" i="54"/>
  <c r="BK121" i="54"/>
  <c r="BK175" i="54"/>
  <c r="BL175" i="54" s="1"/>
  <c r="BM175" i="54" s="1"/>
  <c r="AA124" i="55"/>
  <c r="AG117" i="55"/>
  <c r="AG123" i="55"/>
  <c r="AG165" i="55"/>
  <c r="AH165" i="55" s="1"/>
  <c r="AM124" i="55"/>
  <c r="AM121" i="55"/>
  <c r="AM165" i="55"/>
  <c r="AN165" i="55" s="1"/>
  <c r="BG117" i="57"/>
  <c r="BH170" i="57" s="1"/>
  <c r="DM171" i="55"/>
  <c r="DN171" i="55" s="1"/>
  <c r="DO171" i="55" s="1"/>
  <c r="DM119" i="55"/>
  <c r="DM121" i="55"/>
  <c r="DM124" i="55"/>
  <c r="CE176" i="54"/>
  <c r="DG121" i="54"/>
  <c r="DY97" i="56"/>
  <c r="DY100" i="56" s="1"/>
  <c r="DY101" i="56" s="1"/>
  <c r="DV176" i="57"/>
  <c r="DO119" i="57"/>
  <c r="DP172" i="57" s="1"/>
  <c r="DO117" i="57"/>
  <c r="FO97" i="57"/>
  <c r="FO100" i="57" s="1"/>
  <c r="FO101" i="57" s="1"/>
  <c r="FP125" i="57"/>
  <c r="FP120" i="57"/>
  <c r="FQ120" i="57" s="1"/>
  <c r="FR173" i="57" s="1"/>
  <c r="FP124" i="57"/>
  <c r="FQ124" i="57" s="1"/>
  <c r="FR177" i="57" s="1"/>
  <c r="FU97" i="56"/>
  <c r="FU100" i="56" s="1"/>
  <c r="FU101" i="56" s="1"/>
  <c r="FV120" i="56"/>
  <c r="FW120" i="56" s="1"/>
  <c r="FX173" i="56" s="1"/>
  <c r="FV125" i="56"/>
  <c r="FV124" i="56"/>
  <c r="FW124" i="56" s="1"/>
  <c r="FX177" i="56" s="1"/>
  <c r="EQ97" i="56"/>
  <c r="EQ100" i="56" s="1"/>
  <c r="EQ101" i="56" s="1"/>
  <c r="ER125" i="56"/>
  <c r="ER120" i="56"/>
  <c r="ES120" i="56" s="1"/>
  <c r="ET173" i="56" s="1"/>
  <c r="ER124" i="56"/>
  <c r="ES124" i="56" s="1"/>
  <c r="ET177" i="56" s="1"/>
  <c r="EK97" i="57"/>
  <c r="EK100" i="57" s="1"/>
  <c r="EK101" i="57" s="1"/>
  <c r="EL124" i="57"/>
  <c r="EM124" i="57" s="1"/>
  <c r="EN177" i="57" s="1"/>
  <c r="EL125" i="57"/>
  <c r="EL120" i="57"/>
  <c r="EM120" i="57" s="1"/>
  <c r="EN173" i="57" s="1"/>
  <c r="EY119" i="57"/>
  <c r="EZ172" i="57" s="1"/>
  <c r="FC97" i="55"/>
  <c r="FC100" i="55" s="1"/>
  <c r="FC101" i="55" s="1"/>
  <c r="FD124" i="55"/>
  <c r="FE124" i="55" s="1"/>
  <c r="FF177" i="55" s="1"/>
  <c r="FD120" i="55"/>
  <c r="FE120" i="55" s="1"/>
  <c r="FF173" i="55" s="1"/>
  <c r="FD125" i="55"/>
  <c r="CU97" i="57"/>
  <c r="CU100" i="57" s="1"/>
  <c r="CU101" i="57" s="1"/>
  <c r="CV125" i="57"/>
  <c r="CV124" i="57"/>
  <c r="CW124" i="57" s="1"/>
  <c r="CX177" i="57" s="1"/>
  <c r="CV120" i="57"/>
  <c r="CW120" i="57" s="1"/>
  <c r="CX173" i="57" s="1"/>
  <c r="FO97" i="56"/>
  <c r="FO100" i="56" s="1"/>
  <c r="FO101" i="56" s="1"/>
  <c r="FP120" i="56"/>
  <c r="FQ120" i="56" s="1"/>
  <c r="FR173" i="56" s="1"/>
  <c r="BK161" i="54"/>
  <c r="BL161" i="54" s="1"/>
  <c r="BK117" i="54"/>
  <c r="BK165" i="54"/>
  <c r="BL165" i="54" s="1"/>
  <c r="AD105" i="55"/>
  <c r="AA118" i="55" s="1"/>
  <c r="AG92" i="55"/>
  <c r="AG119" i="55"/>
  <c r="AJ139" i="55"/>
  <c r="AG175" i="55"/>
  <c r="AH175" i="55" s="1"/>
  <c r="AI175" i="55" s="1"/>
  <c r="AM91" i="55"/>
  <c r="AM117" i="55"/>
  <c r="AP139" i="55"/>
  <c r="AM175" i="55"/>
  <c r="AN175" i="55" s="1"/>
  <c r="AO175" i="55" s="1"/>
  <c r="DM123" i="55"/>
  <c r="DM175" i="55"/>
  <c r="DN175" i="55" s="1"/>
  <c r="DO175" i="55" s="1"/>
  <c r="DM91" i="55"/>
  <c r="CE170" i="54"/>
  <c r="BQ124" i="54"/>
  <c r="EW97" i="56"/>
  <c r="EW100" i="56" s="1"/>
  <c r="EW101" i="56" s="1"/>
  <c r="DM90" i="57"/>
  <c r="DM93" i="57" s="1"/>
  <c r="DM94" i="57" s="1"/>
  <c r="DM125" i="57"/>
  <c r="DM122" i="57"/>
  <c r="DO122" i="57" s="1"/>
  <c r="DP175" i="57" s="1"/>
  <c r="DM118" i="57"/>
  <c r="DO118" i="57" s="1"/>
  <c r="DP171" i="57" s="1"/>
  <c r="FC97" i="56"/>
  <c r="FC100" i="56" s="1"/>
  <c r="FC101" i="56" s="1"/>
  <c r="FD124" i="56"/>
  <c r="FE124" i="56" s="1"/>
  <c r="FF177" i="56" s="1"/>
  <c r="FD120" i="56"/>
  <c r="FE120" i="56" s="1"/>
  <c r="FF173" i="56" s="1"/>
  <c r="FD125" i="56"/>
  <c r="FI122" i="55"/>
  <c r="FK122" i="55" s="1"/>
  <c r="FL175" i="55" s="1"/>
  <c r="FI125" i="55"/>
  <c r="FC90" i="56"/>
  <c r="FC93" i="56" s="1"/>
  <c r="FC94" i="56" s="1"/>
  <c r="FC122" i="56"/>
  <c r="FE122" i="56" s="1"/>
  <c r="FF175" i="56" s="1"/>
  <c r="FC125" i="56"/>
  <c r="FO97" i="55"/>
  <c r="FO100" i="55" s="1"/>
  <c r="FO101" i="55" s="1"/>
  <c r="FP125" i="55"/>
  <c r="FP124" i="55"/>
  <c r="FQ124" i="55" s="1"/>
  <c r="FR177" i="55" s="1"/>
  <c r="FP120" i="55"/>
  <c r="FQ120" i="55" s="1"/>
  <c r="FR173" i="55" s="1"/>
  <c r="BK124" i="54"/>
  <c r="BN139" i="54"/>
  <c r="BK119" i="54"/>
  <c r="AA123" i="55"/>
  <c r="AJ105" i="55"/>
  <c r="AG118" i="55" s="1"/>
  <c r="AG120" i="55"/>
  <c r="AM92" i="55"/>
  <c r="AM119" i="55"/>
  <c r="CF105" i="56"/>
  <c r="CC118" i="56" s="1"/>
  <c r="DP105" i="55"/>
  <c r="DM90" i="55" s="1"/>
  <c r="DM117" i="55"/>
  <c r="BQ120" i="54"/>
  <c r="EX120" i="56"/>
  <c r="EY120" i="56" s="1"/>
  <c r="EZ173" i="56" s="1"/>
  <c r="EX125" i="56"/>
  <c r="DP158" i="55"/>
  <c r="FU97" i="55"/>
  <c r="FU100" i="55" s="1"/>
  <c r="FU101" i="55" s="1"/>
  <c r="FV124" i="55"/>
  <c r="FW124" i="55" s="1"/>
  <c r="FX177" i="55" s="1"/>
  <c r="FV120" i="55"/>
  <c r="FW120" i="55" s="1"/>
  <c r="FX173" i="55" s="1"/>
  <c r="FV125" i="55"/>
  <c r="EW122" i="57"/>
  <c r="EY122" i="57" s="1"/>
  <c r="EZ175" i="57" s="1"/>
  <c r="EW125" i="57"/>
  <c r="EW90" i="57"/>
  <c r="EW93" i="57" s="1"/>
  <c r="EW94" i="57" s="1"/>
  <c r="EW118" i="57"/>
  <c r="EY118" i="57" s="1"/>
  <c r="EZ171" i="57" s="1"/>
  <c r="DM178" i="57"/>
  <c r="DN178" i="57" s="1"/>
  <c r="DO178" i="57" s="1"/>
  <c r="DO121" i="57"/>
  <c r="DP174" i="57" s="1"/>
  <c r="FC118" i="56"/>
  <c r="FE118" i="56" s="1"/>
  <c r="FF171" i="56" s="1"/>
  <c r="DY97" i="57"/>
  <c r="DY100" i="57" s="1"/>
  <c r="DY101" i="57" s="1"/>
  <c r="DB124" i="57"/>
  <c r="DC124" i="57" s="1"/>
  <c r="DD177" i="57" s="1"/>
  <c r="DB120" i="57"/>
  <c r="DC120" i="57" s="1"/>
  <c r="DD173" i="57" s="1"/>
  <c r="DB125" i="57"/>
  <c r="EE90" i="57"/>
  <c r="EE93" i="57" s="1"/>
  <c r="EE94" i="57" s="1"/>
  <c r="EE122" i="57"/>
  <c r="EG122" i="57" s="1"/>
  <c r="EH175" i="57" s="1"/>
  <c r="EE125" i="57"/>
  <c r="FV124" i="57"/>
  <c r="FW124" i="57" s="1"/>
  <c r="FX177" i="57" s="1"/>
  <c r="FV120" i="57"/>
  <c r="FW120" i="57" s="1"/>
  <c r="FX173" i="57" s="1"/>
  <c r="FV125" i="57"/>
  <c r="FX141" i="57" s="1"/>
  <c r="EY121" i="57"/>
  <c r="EZ174" i="57" s="1"/>
  <c r="O171" i="54"/>
  <c r="P171" i="54" s="1"/>
  <c r="Q171" i="54" s="1"/>
  <c r="O119" i="54"/>
  <c r="R139" i="54"/>
  <c r="O120" i="54"/>
  <c r="O123" i="54"/>
  <c r="O165" i="54"/>
  <c r="P165" i="54" s="1"/>
  <c r="O117" i="54"/>
  <c r="O124" i="54"/>
  <c r="O161" i="54"/>
  <c r="P161" i="54" s="1"/>
  <c r="O175" i="54"/>
  <c r="P175" i="54" s="1"/>
  <c r="Q175" i="54" s="1"/>
  <c r="O91" i="54"/>
  <c r="O92" i="54"/>
  <c r="O121" i="54"/>
  <c r="R105" i="54"/>
  <c r="O118" i="54" s="1"/>
  <c r="E119" i="57"/>
  <c r="F172" i="57" s="1"/>
  <c r="DJ105" i="56"/>
  <c r="DG118" i="56" s="1"/>
  <c r="DG171" i="56"/>
  <c r="DH171" i="56" s="1"/>
  <c r="DI171" i="56" s="1"/>
  <c r="DG175" i="56"/>
  <c r="DH175" i="56" s="1"/>
  <c r="DI175" i="56" s="1"/>
  <c r="DG117" i="56"/>
  <c r="DG123" i="55"/>
  <c r="DJ139" i="55"/>
  <c r="DG119" i="55"/>
  <c r="CI175" i="55"/>
  <c r="CJ175" i="55" s="1"/>
  <c r="CK175" i="55" s="1"/>
  <c r="CI124" i="55"/>
  <c r="CI120" i="55"/>
  <c r="CU117" i="54"/>
  <c r="CU91" i="54"/>
  <c r="CX139" i="54"/>
  <c r="CU161" i="54"/>
  <c r="CV161" i="54" s="1"/>
  <c r="EK165" i="54"/>
  <c r="EL165" i="54" s="1"/>
  <c r="FI171" i="54"/>
  <c r="FJ171" i="54" s="1"/>
  <c r="FK171" i="54" s="1"/>
  <c r="FI117" i="54"/>
  <c r="FI161" i="54"/>
  <c r="FJ161" i="54" s="1"/>
  <c r="BQ117" i="54"/>
  <c r="BQ92" i="54"/>
  <c r="BT105" i="54"/>
  <c r="BQ90" i="54" s="1"/>
  <c r="O91" i="56"/>
  <c r="I92" i="55"/>
  <c r="BK121" i="55"/>
  <c r="O120" i="56"/>
  <c r="O92" i="56"/>
  <c r="O123" i="56"/>
  <c r="O175" i="56"/>
  <c r="P175" i="56" s="1"/>
  <c r="Q175" i="56" s="1"/>
  <c r="CC118" i="57"/>
  <c r="CE118" i="57" s="1"/>
  <c r="CF171" i="57" s="1"/>
  <c r="DG120" i="56"/>
  <c r="DG124" i="56"/>
  <c r="DG119" i="56"/>
  <c r="DJ139" i="56"/>
  <c r="DG124" i="55"/>
  <c r="DG175" i="55"/>
  <c r="DH175" i="55" s="1"/>
  <c r="DI175" i="55" s="1"/>
  <c r="DG161" i="55"/>
  <c r="DH161" i="55" s="1"/>
  <c r="CI92" i="55"/>
  <c r="CL139" i="55"/>
  <c r="CI178" i="55" s="1"/>
  <c r="CJ178" i="55" s="1"/>
  <c r="CK178" i="55" s="1"/>
  <c r="CI121" i="55"/>
  <c r="CI123" i="55"/>
  <c r="CU124" i="54"/>
  <c r="CU171" i="54"/>
  <c r="CV171" i="54" s="1"/>
  <c r="CW171" i="54" s="1"/>
  <c r="CU175" i="54"/>
  <c r="CV175" i="54" s="1"/>
  <c r="CW175" i="54" s="1"/>
  <c r="EK92" i="54"/>
  <c r="FI91" i="54"/>
  <c r="FI124" i="54"/>
  <c r="FL139" i="54"/>
  <c r="FI121" i="54"/>
  <c r="BT139" i="54"/>
  <c r="BQ119" i="54"/>
  <c r="BQ121" i="54"/>
  <c r="BQ123" i="54"/>
  <c r="BK120" i="55"/>
  <c r="AO106" i="56"/>
  <c r="AM98" i="56" s="1"/>
  <c r="R105" i="56"/>
  <c r="O90" i="56" s="1"/>
  <c r="O121" i="56"/>
  <c r="O171" i="56"/>
  <c r="P171" i="56" s="1"/>
  <c r="Q171" i="56" s="1"/>
  <c r="BM172" i="53"/>
  <c r="BK165" i="55"/>
  <c r="BL165" i="55" s="1"/>
  <c r="O124" i="56"/>
  <c r="O117" i="56"/>
  <c r="BG121" i="57"/>
  <c r="E123" i="57"/>
  <c r="F176" i="57" s="1"/>
  <c r="DG91" i="56"/>
  <c r="DG92" i="56"/>
  <c r="DG165" i="55"/>
  <c r="DH165" i="55" s="1"/>
  <c r="DG92" i="55"/>
  <c r="DJ105" i="55"/>
  <c r="DG90" i="55" s="1"/>
  <c r="CI161" i="55"/>
  <c r="CJ161" i="55" s="1"/>
  <c r="CL105" i="55"/>
  <c r="CI118" i="55" s="1"/>
  <c r="CI165" i="55"/>
  <c r="CJ165" i="55" s="1"/>
  <c r="CU120" i="54"/>
  <c r="CU121" i="54"/>
  <c r="EK91" i="54"/>
  <c r="FI92" i="54"/>
  <c r="FI123" i="54"/>
  <c r="FI175" i="54"/>
  <c r="FJ175" i="54" s="1"/>
  <c r="FK175" i="54" s="1"/>
  <c r="BQ175" i="54"/>
  <c r="BR175" i="54" s="1"/>
  <c r="BS175" i="54" s="1"/>
  <c r="BQ161" i="54"/>
  <c r="BR161" i="54" s="1"/>
  <c r="BQ165" i="54"/>
  <c r="BR165" i="54" s="1"/>
  <c r="BW161" i="54"/>
  <c r="BX161" i="54" s="1"/>
  <c r="BW165" i="54"/>
  <c r="BX165" i="54" s="1"/>
  <c r="BW171" i="54"/>
  <c r="BX171" i="54" s="1"/>
  <c r="BY171" i="54" s="1"/>
  <c r="BW175" i="54"/>
  <c r="BX175" i="54" s="1"/>
  <c r="BY175" i="54" s="1"/>
  <c r="AA161" i="54"/>
  <c r="AB161" i="54" s="1"/>
  <c r="BZ105" i="54"/>
  <c r="BW90" i="54" s="1"/>
  <c r="BW119" i="54"/>
  <c r="BW123" i="54"/>
  <c r="BW121" i="54"/>
  <c r="BW91" i="54"/>
  <c r="BM172" i="54"/>
  <c r="CK172" i="54"/>
  <c r="EB158" i="54"/>
  <c r="BM174" i="54"/>
  <c r="AA117" i="54"/>
  <c r="BS174" i="54"/>
  <c r="CK174" i="54"/>
  <c r="AV158" i="54"/>
  <c r="BM176" i="54"/>
  <c r="AA165" i="54"/>
  <c r="AB165" i="54" s="1"/>
  <c r="BZ158" i="54"/>
  <c r="CK176" i="54"/>
  <c r="BM171" i="54"/>
  <c r="I120" i="54"/>
  <c r="I119" i="54"/>
  <c r="I161" i="54"/>
  <c r="J161" i="54" s="1"/>
  <c r="AA91" i="55"/>
  <c r="AA119" i="55"/>
  <c r="AD139" i="55"/>
  <c r="AA175" i="55"/>
  <c r="AB175" i="55" s="1"/>
  <c r="AC175" i="55" s="1"/>
  <c r="BN105" i="55"/>
  <c r="BK118" i="55" s="1"/>
  <c r="BK124" i="55"/>
  <c r="BK123" i="55"/>
  <c r="BK171" i="55"/>
  <c r="BL171" i="55" s="1"/>
  <c r="BM171" i="55" s="1"/>
  <c r="U120" i="55"/>
  <c r="U165" i="55"/>
  <c r="V165" i="55" s="1"/>
  <c r="DU172" i="55"/>
  <c r="CC119" i="55"/>
  <c r="CC120" i="55"/>
  <c r="CC117" i="55"/>
  <c r="AA92" i="55"/>
  <c r="AA117" i="55"/>
  <c r="AA161" i="55"/>
  <c r="AB161" i="55" s="1"/>
  <c r="BK91" i="55"/>
  <c r="BK117" i="55"/>
  <c r="BN139" i="55"/>
  <c r="BK175" i="55"/>
  <c r="BL175" i="55" s="1"/>
  <c r="BM175" i="55" s="1"/>
  <c r="U121" i="55"/>
  <c r="U171" i="55"/>
  <c r="V171" i="55" s="1"/>
  <c r="W171" i="55" s="1"/>
  <c r="DU170" i="55"/>
  <c r="CF139" i="55"/>
  <c r="CC123" i="55"/>
  <c r="CC121" i="55"/>
  <c r="CC124" i="55"/>
  <c r="AA121" i="55"/>
  <c r="AA120" i="55"/>
  <c r="BK92" i="55"/>
  <c r="BK119" i="55"/>
  <c r="U91" i="55"/>
  <c r="U124" i="55"/>
  <c r="CC175" i="55"/>
  <c r="CD175" i="55" s="1"/>
  <c r="CE175" i="55" s="1"/>
  <c r="CC165" i="55"/>
  <c r="CD165" i="55" s="1"/>
  <c r="CC161" i="55"/>
  <c r="CD161" i="55" s="1"/>
  <c r="I120" i="55"/>
  <c r="I124" i="55"/>
  <c r="I171" i="55"/>
  <c r="J171" i="55" s="1"/>
  <c r="K171" i="55" s="1"/>
  <c r="DS165" i="56"/>
  <c r="DT165" i="56" s="1"/>
  <c r="DM91" i="56"/>
  <c r="DP105" i="56"/>
  <c r="DM118" i="56" s="1"/>
  <c r="DM117" i="56"/>
  <c r="CC121" i="56"/>
  <c r="DM124" i="56"/>
  <c r="DM121" i="56"/>
  <c r="DM123" i="56"/>
  <c r="DP139" i="56"/>
  <c r="AD139" i="56"/>
  <c r="DM161" i="56"/>
  <c r="DN161" i="56" s="1"/>
  <c r="DM165" i="56"/>
  <c r="DN165" i="56" s="1"/>
  <c r="DM171" i="56"/>
  <c r="DN171" i="56" s="1"/>
  <c r="DO171" i="56" s="1"/>
  <c r="CC165" i="56"/>
  <c r="CD165" i="56" s="1"/>
  <c r="U93" i="56"/>
  <c r="U94" i="56" s="1"/>
  <c r="CI161" i="56"/>
  <c r="CJ161" i="56" s="1"/>
  <c r="AM90" i="56"/>
  <c r="AM93" i="56" s="1"/>
  <c r="AM94" i="56" s="1"/>
  <c r="CI165" i="56"/>
  <c r="CJ165" i="56" s="1"/>
  <c r="AA117" i="56"/>
  <c r="CC91" i="56"/>
  <c r="CC117" i="56"/>
  <c r="CF139" i="56"/>
  <c r="CC123" i="56"/>
  <c r="AA92" i="56"/>
  <c r="CC92" i="56"/>
  <c r="CC161" i="56"/>
  <c r="CD161" i="56" s="1"/>
  <c r="CC171" i="56"/>
  <c r="CD171" i="56" s="1"/>
  <c r="CE171" i="56" s="1"/>
  <c r="CC175" i="56"/>
  <c r="CD175" i="56" s="1"/>
  <c r="CE175" i="56" s="1"/>
  <c r="AA161" i="56"/>
  <c r="AB161" i="56" s="1"/>
  <c r="CC124" i="56"/>
  <c r="CC119" i="56"/>
  <c r="C122" i="57"/>
  <c r="E122" i="57" s="1"/>
  <c r="F175" i="57" s="1"/>
  <c r="AY90" i="57"/>
  <c r="AY93" i="57" s="1"/>
  <c r="AY94" i="57" s="1"/>
  <c r="BE118" i="57"/>
  <c r="BG118" i="57" s="1"/>
  <c r="BE122" i="57"/>
  <c r="BG122" i="57" s="1"/>
  <c r="AG100" i="57"/>
  <c r="AG101" i="57" s="1"/>
  <c r="AC70" i="49"/>
  <c r="AC172" i="49" s="1"/>
  <c r="BZ158" i="53"/>
  <c r="W158" i="49"/>
  <c r="X158" i="49" s="1"/>
  <c r="BM174" i="53"/>
  <c r="BM176" i="53"/>
  <c r="X158" i="54"/>
  <c r="L158" i="54"/>
  <c r="BS172" i="54"/>
  <c r="BS171" i="54"/>
  <c r="BS176" i="54"/>
  <c r="DJ158" i="54"/>
  <c r="AU158" i="49"/>
  <c r="AV158" i="49" s="1"/>
  <c r="BE93" i="57"/>
  <c r="BE94" i="57" s="1"/>
  <c r="DH123" i="54"/>
  <c r="C171" i="54"/>
  <c r="D171" i="54" s="1"/>
  <c r="E171" i="54" s="1"/>
  <c r="C117" i="54"/>
  <c r="C175" i="54"/>
  <c r="D175" i="54" s="1"/>
  <c r="E175" i="54" s="1"/>
  <c r="DG171" i="54"/>
  <c r="DH171" i="54" s="1"/>
  <c r="DI171" i="54" s="1"/>
  <c r="DJ139" i="54"/>
  <c r="DG117" i="54"/>
  <c r="DJ105" i="54"/>
  <c r="DG118" i="54" s="1"/>
  <c r="DG123" i="54"/>
  <c r="DG92" i="54"/>
  <c r="DG165" i="54"/>
  <c r="DH165" i="54" s="1"/>
  <c r="DG119" i="54"/>
  <c r="DI119" i="54" s="1"/>
  <c r="DG175" i="54"/>
  <c r="DH175" i="54" s="1"/>
  <c r="DI175" i="54" s="1"/>
  <c r="DG91" i="54"/>
  <c r="DS117" i="56"/>
  <c r="DS91" i="56"/>
  <c r="DS175" i="56"/>
  <c r="DT175" i="56" s="1"/>
  <c r="DU175" i="56" s="1"/>
  <c r="DV139" i="56"/>
  <c r="DV105" i="56"/>
  <c r="DS118" i="56" s="1"/>
  <c r="DS120" i="56"/>
  <c r="DS123" i="56"/>
  <c r="DS161" i="56"/>
  <c r="DT161" i="56" s="1"/>
  <c r="DS121" i="56"/>
  <c r="DS119" i="56"/>
  <c r="CU161" i="55"/>
  <c r="CV161" i="55" s="1"/>
  <c r="CX139" i="55"/>
  <c r="CU171" i="55"/>
  <c r="CV171" i="55" s="1"/>
  <c r="CW171" i="55" s="1"/>
  <c r="CU121" i="55"/>
  <c r="CU175" i="55"/>
  <c r="CV175" i="55" s="1"/>
  <c r="CW175" i="55" s="1"/>
  <c r="CU124" i="55"/>
  <c r="CU120" i="55"/>
  <c r="CU117" i="55"/>
  <c r="CU119" i="55"/>
  <c r="CU123" i="55"/>
  <c r="CU91" i="55"/>
  <c r="DA117" i="56"/>
  <c r="DA123" i="56"/>
  <c r="DA121" i="56"/>
  <c r="DA171" i="56"/>
  <c r="DB171" i="56" s="1"/>
  <c r="DC171" i="56" s="1"/>
  <c r="DA175" i="56"/>
  <c r="DB175" i="56" s="1"/>
  <c r="DC175" i="56" s="1"/>
  <c r="DA165" i="56"/>
  <c r="DB165" i="56" s="1"/>
  <c r="DA91" i="56"/>
  <c r="DD139" i="56"/>
  <c r="DA124" i="56"/>
  <c r="DA119" i="56"/>
  <c r="I175" i="54"/>
  <c r="J175" i="54" s="1"/>
  <c r="K175" i="54" s="1"/>
  <c r="L139" i="54"/>
  <c r="L105" i="54"/>
  <c r="I90" i="54" s="1"/>
  <c r="I123" i="54"/>
  <c r="I171" i="54"/>
  <c r="J171" i="54" s="1"/>
  <c r="K171" i="54" s="1"/>
  <c r="I124" i="54"/>
  <c r="I121" i="54"/>
  <c r="I92" i="54"/>
  <c r="AG161" i="56"/>
  <c r="AH161" i="56" s="1"/>
  <c r="AG123" i="56"/>
  <c r="AG121" i="56"/>
  <c r="AG171" i="56"/>
  <c r="AH171" i="56" s="1"/>
  <c r="AI171" i="56" s="1"/>
  <c r="AJ139" i="56"/>
  <c r="AJ105" i="56"/>
  <c r="AG90" i="56" s="1"/>
  <c r="AG119" i="56"/>
  <c r="DV105" i="54"/>
  <c r="DS90" i="54" s="1"/>
  <c r="DS92" i="54"/>
  <c r="DS91" i="54"/>
  <c r="DS117" i="54"/>
  <c r="DS121" i="54"/>
  <c r="DS123" i="54"/>
  <c r="DS119" i="54"/>
  <c r="DS165" i="54"/>
  <c r="DT165" i="54" s="1"/>
  <c r="DS161" i="54"/>
  <c r="DT161" i="54" s="1"/>
  <c r="DS175" i="54"/>
  <c r="DT175" i="54" s="1"/>
  <c r="DU175" i="54" s="1"/>
  <c r="DS171" i="54"/>
  <c r="DT171" i="54" s="1"/>
  <c r="DU171" i="54" s="1"/>
  <c r="I117" i="54"/>
  <c r="I165" i="54"/>
  <c r="J165" i="54" s="1"/>
  <c r="C91" i="54"/>
  <c r="AG117" i="56"/>
  <c r="AG120" i="56"/>
  <c r="DS171" i="56"/>
  <c r="DT171" i="56" s="1"/>
  <c r="DU171" i="56" s="1"/>
  <c r="DA120" i="56"/>
  <c r="CU92" i="55"/>
  <c r="DG161" i="54"/>
  <c r="DH161" i="54" s="1"/>
  <c r="C124" i="54"/>
  <c r="AG91" i="56"/>
  <c r="AG124" i="56"/>
  <c r="DS124" i="56"/>
  <c r="DA161" i="56"/>
  <c r="DB161" i="56" s="1"/>
  <c r="AS165" i="55"/>
  <c r="AT165" i="55" s="1"/>
  <c r="AS123" i="55"/>
  <c r="AS117" i="55"/>
  <c r="CX105" i="55"/>
  <c r="CU90" i="55" s="1"/>
  <c r="DS120" i="54"/>
  <c r="DG124" i="54"/>
  <c r="BG119" i="57"/>
  <c r="BK125" i="57"/>
  <c r="BK118" i="57"/>
  <c r="BK90" i="57"/>
  <c r="BK93" i="57" s="1"/>
  <c r="BK94" i="57" s="1"/>
  <c r="BB158" i="54"/>
  <c r="BZ158" i="55"/>
  <c r="AV163" i="49"/>
  <c r="BB158" i="55"/>
  <c r="FL158" i="54"/>
  <c r="BZ158" i="56"/>
  <c r="C119" i="54"/>
  <c r="C121" i="54"/>
  <c r="C92" i="54"/>
  <c r="F139" i="54"/>
  <c r="AA119" i="54"/>
  <c r="AA120" i="54"/>
  <c r="AA171" i="54"/>
  <c r="AB171" i="54" s="1"/>
  <c r="AC171" i="54" s="1"/>
  <c r="AV105" i="55"/>
  <c r="AS90" i="55" s="1"/>
  <c r="AS120" i="55"/>
  <c r="AV139" i="55"/>
  <c r="AS175" i="55"/>
  <c r="AT175" i="55" s="1"/>
  <c r="AU175" i="55" s="1"/>
  <c r="L105" i="55"/>
  <c r="I125" i="55" s="1"/>
  <c r="I117" i="55"/>
  <c r="L139" i="55"/>
  <c r="I175" i="55"/>
  <c r="J175" i="55" s="1"/>
  <c r="K175" i="55" s="1"/>
  <c r="AA123" i="56"/>
  <c r="AA121" i="56"/>
  <c r="AA171" i="56"/>
  <c r="AB171" i="56" s="1"/>
  <c r="AC171" i="56" s="1"/>
  <c r="CL105" i="56"/>
  <c r="CI118" i="56" s="1"/>
  <c r="CI117" i="56"/>
  <c r="CI171" i="56"/>
  <c r="CJ171" i="56" s="1"/>
  <c r="CK171" i="56" s="1"/>
  <c r="CI92" i="56"/>
  <c r="EK121" i="55"/>
  <c r="EK161" i="55"/>
  <c r="EL161" i="55" s="1"/>
  <c r="EK165" i="55"/>
  <c r="EL165" i="55" s="1"/>
  <c r="EK171" i="55"/>
  <c r="EL171" i="55" s="1"/>
  <c r="EM171" i="55" s="1"/>
  <c r="DG98" i="54"/>
  <c r="DH121" i="54"/>
  <c r="DH122" i="54"/>
  <c r="DG177" i="54"/>
  <c r="DH177" i="54" s="1"/>
  <c r="DI177" i="54" s="1"/>
  <c r="EK121" i="54"/>
  <c r="EK117" i="54"/>
  <c r="EK120" i="54"/>
  <c r="C123" i="54"/>
  <c r="F105" i="54"/>
  <c r="C125" i="54" s="1"/>
  <c r="C161" i="54"/>
  <c r="D161" i="54" s="1"/>
  <c r="AA123" i="54"/>
  <c r="AA91" i="54"/>
  <c r="AA124" i="54"/>
  <c r="AA175" i="54"/>
  <c r="AB175" i="54" s="1"/>
  <c r="AC175" i="54" s="1"/>
  <c r="AS121" i="55"/>
  <c r="AS161" i="55"/>
  <c r="AT161" i="55" s="1"/>
  <c r="I121" i="55"/>
  <c r="I161" i="55"/>
  <c r="J161" i="55" s="1"/>
  <c r="C171" i="56"/>
  <c r="D171" i="56" s="1"/>
  <c r="E171" i="56" s="1"/>
  <c r="AA165" i="56"/>
  <c r="AB165" i="56" s="1"/>
  <c r="AA120" i="56"/>
  <c r="AA175" i="56"/>
  <c r="AB175" i="56" s="1"/>
  <c r="AC175" i="56" s="1"/>
  <c r="CI120" i="56"/>
  <c r="CI124" i="56"/>
  <c r="CI123" i="56"/>
  <c r="CR158" i="55"/>
  <c r="EK175" i="55"/>
  <c r="EL175" i="55" s="1"/>
  <c r="EM175" i="55" s="1"/>
  <c r="EK91" i="55"/>
  <c r="EK92" i="55"/>
  <c r="DG173" i="54"/>
  <c r="DH173" i="54" s="1"/>
  <c r="DI173" i="54" s="1"/>
  <c r="DH118" i="54"/>
  <c r="DJ140" i="54"/>
  <c r="EK123" i="54"/>
  <c r="EN105" i="54"/>
  <c r="EK118" i="54" s="1"/>
  <c r="EN139" i="54"/>
  <c r="EK119" i="54"/>
  <c r="C165" i="54"/>
  <c r="D165" i="54" s="1"/>
  <c r="C120" i="54"/>
  <c r="AA121" i="54"/>
  <c r="AD105" i="54"/>
  <c r="AA118" i="54" s="1"/>
  <c r="AA92" i="54"/>
  <c r="AS91" i="55"/>
  <c r="AS119" i="55"/>
  <c r="AS124" i="55"/>
  <c r="I91" i="55"/>
  <c r="I119" i="55"/>
  <c r="I123" i="55"/>
  <c r="F105" i="56"/>
  <c r="C122" i="56" s="1"/>
  <c r="AA119" i="56"/>
  <c r="AD105" i="56"/>
  <c r="AA118" i="56" s="1"/>
  <c r="AA91" i="56"/>
  <c r="CI119" i="56"/>
  <c r="CI91" i="56"/>
  <c r="CL139" i="56"/>
  <c r="EN105" i="55"/>
  <c r="EK90" i="55" s="1"/>
  <c r="EK119" i="55"/>
  <c r="DH117" i="54"/>
  <c r="DG99" i="54"/>
  <c r="EK124" i="54"/>
  <c r="EK171" i="54"/>
  <c r="EL171" i="54" s="1"/>
  <c r="EM171" i="54" s="1"/>
  <c r="EK175" i="54"/>
  <c r="EL175" i="54" s="1"/>
  <c r="EM175" i="54" s="1"/>
  <c r="L158" i="53"/>
  <c r="CF158" i="53"/>
  <c r="CL158" i="53"/>
  <c r="EK173" i="54"/>
  <c r="EL173" i="54" s="1"/>
  <c r="EM173" i="54" s="1"/>
  <c r="EL119" i="54"/>
  <c r="EL118" i="54"/>
  <c r="EN140" i="54"/>
  <c r="EL117" i="54"/>
  <c r="EK99" i="54"/>
  <c r="EL123" i="54"/>
  <c r="EN106" i="54"/>
  <c r="EK97" i="54" s="1"/>
  <c r="EL121" i="54"/>
  <c r="EL122" i="54"/>
  <c r="EK98" i="54"/>
  <c r="EK177" i="54"/>
  <c r="EL177" i="54" s="1"/>
  <c r="EM177" i="54" s="1"/>
  <c r="CL140" i="54"/>
  <c r="CJ122" i="54"/>
  <c r="CL106" i="54"/>
  <c r="CI97" i="54" s="1"/>
  <c r="CI99" i="54"/>
  <c r="CJ118" i="54"/>
  <c r="CJ119" i="54"/>
  <c r="CI177" i="54"/>
  <c r="CJ177" i="54" s="1"/>
  <c r="CK177" i="54" s="1"/>
  <c r="CJ117" i="54"/>
  <c r="CI173" i="54"/>
  <c r="CJ173" i="54" s="1"/>
  <c r="CK173" i="54" s="1"/>
  <c r="CI98" i="54"/>
  <c r="CJ121" i="54"/>
  <c r="CJ123" i="54"/>
  <c r="CU173" i="54"/>
  <c r="CV173" i="54" s="1"/>
  <c r="CW173" i="54" s="1"/>
  <c r="CV117" i="54"/>
  <c r="CX140" i="54"/>
  <c r="CU98" i="54"/>
  <c r="CX106" i="54"/>
  <c r="CU97" i="54" s="1"/>
  <c r="CU177" i="54"/>
  <c r="CV177" i="54" s="1"/>
  <c r="CW177" i="54" s="1"/>
  <c r="CV123" i="54"/>
  <c r="CV122" i="54"/>
  <c r="CU99" i="54"/>
  <c r="CV121" i="54"/>
  <c r="CV118" i="54"/>
  <c r="CV119" i="54"/>
  <c r="CW119" i="54" s="1"/>
  <c r="CX172" i="54" s="1"/>
  <c r="DI172" i="54"/>
  <c r="DI176" i="54"/>
  <c r="DI170" i="54"/>
  <c r="DI174" i="54"/>
  <c r="DA177" i="54"/>
  <c r="DB177" i="54" s="1"/>
  <c r="DC177" i="54" s="1"/>
  <c r="DB118" i="54"/>
  <c r="DA98" i="54"/>
  <c r="DA173" i="54"/>
  <c r="DB173" i="54" s="1"/>
  <c r="DC173" i="54" s="1"/>
  <c r="DD106" i="54"/>
  <c r="DA97" i="54" s="1"/>
  <c r="DB121" i="54"/>
  <c r="DD140" i="54"/>
  <c r="DB123" i="54"/>
  <c r="DA99" i="54"/>
  <c r="DB117" i="54"/>
  <c r="DB119" i="54"/>
  <c r="DB122" i="54"/>
  <c r="CO165" i="54"/>
  <c r="CP165" i="54" s="1"/>
  <c r="CO121" i="54"/>
  <c r="CO124" i="54"/>
  <c r="CO91" i="54"/>
  <c r="CO161" i="54"/>
  <c r="CP161" i="54" s="1"/>
  <c r="CO119" i="54"/>
  <c r="CO120" i="54"/>
  <c r="CO175" i="54"/>
  <c r="CP175" i="54" s="1"/>
  <c r="CQ175" i="54" s="1"/>
  <c r="CR139" i="54"/>
  <c r="CO117" i="54"/>
  <c r="CO92" i="54"/>
  <c r="CO171" i="54"/>
  <c r="CP171" i="54" s="1"/>
  <c r="CQ171" i="54" s="1"/>
  <c r="CO123" i="54"/>
  <c r="CR105" i="54"/>
  <c r="CO118" i="54" s="1"/>
  <c r="FU165" i="54"/>
  <c r="FV165" i="54" s="1"/>
  <c r="FU120" i="54"/>
  <c r="FU119" i="54"/>
  <c r="FU117" i="54"/>
  <c r="FU161" i="54"/>
  <c r="FV161" i="54" s="1"/>
  <c r="FU91" i="54"/>
  <c r="FU92" i="54"/>
  <c r="FU175" i="54"/>
  <c r="FV175" i="54" s="1"/>
  <c r="FW175" i="54" s="1"/>
  <c r="FX139" i="54"/>
  <c r="FX105" i="54"/>
  <c r="FU118" i="54" s="1"/>
  <c r="FU121" i="54"/>
  <c r="FU171" i="54"/>
  <c r="FV171" i="54" s="1"/>
  <c r="FW171" i="54" s="1"/>
  <c r="FU124" i="54"/>
  <c r="FU123" i="54"/>
  <c r="CD122" i="54"/>
  <c r="CD117" i="54"/>
  <c r="CC99" i="54"/>
  <c r="CC177" i="54"/>
  <c r="CD177" i="54" s="1"/>
  <c r="CE177" i="54" s="1"/>
  <c r="CD118" i="54"/>
  <c r="CC98" i="54"/>
  <c r="CD123" i="54"/>
  <c r="CC173" i="54"/>
  <c r="CD173" i="54" s="1"/>
  <c r="CE173" i="54" s="1"/>
  <c r="CF106" i="54"/>
  <c r="CC97" i="54" s="1"/>
  <c r="CD119" i="54"/>
  <c r="CF140" i="54"/>
  <c r="CD121" i="54"/>
  <c r="BH158" i="54"/>
  <c r="BQ173" i="54"/>
  <c r="BR173" i="54" s="1"/>
  <c r="BS173" i="54" s="1"/>
  <c r="BR119" i="54"/>
  <c r="BQ177" i="54"/>
  <c r="BR177" i="54" s="1"/>
  <c r="BS177" i="54" s="1"/>
  <c r="BQ98" i="54"/>
  <c r="BT140" i="54"/>
  <c r="BR117" i="54"/>
  <c r="BR118" i="54"/>
  <c r="BR121" i="54"/>
  <c r="BR123" i="54"/>
  <c r="BT106" i="54"/>
  <c r="BQ97" i="54" s="1"/>
  <c r="BR122" i="54"/>
  <c r="BQ99" i="54"/>
  <c r="CI175" i="54"/>
  <c r="CJ175" i="54" s="1"/>
  <c r="CK175" i="54" s="1"/>
  <c r="CI121" i="54"/>
  <c r="CI91" i="54"/>
  <c r="CI120" i="54"/>
  <c r="CI171" i="54"/>
  <c r="CJ171" i="54" s="1"/>
  <c r="CK171" i="54" s="1"/>
  <c r="CI119" i="54"/>
  <c r="CL105" i="54"/>
  <c r="CI118" i="54" s="1"/>
  <c r="CI165" i="54"/>
  <c r="CJ165" i="54" s="1"/>
  <c r="CI117" i="54"/>
  <c r="CI161" i="54"/>
  <c r="CJ161" i="54" s="1"/>
  <c r="CL139" i="54"/>
  <c r="CI123" i="54"/>
  <c r="CI92" i="54"/>
  <c r="CI124" i="54"/>
  <c r="DM161" i="54"/>
  <c r="DN161" i="54" s="1"/>
  <c r="DM119" i="54"/>
  <c r="DM92" i="54"/>
  <c r="DM91" i="54"/>
  <c r="DM175" i="54"/>
  <c r="DN175" i="54" s="1"/>
  <c r="DO175" i="54" s="1"/>
  <c r="DP139" i="54"/>
  <c r="DM117" i="54"/>
  <c r="DM171" i="54"/>
  <c r="DN171" i="54" s="1"/>
  <c r="DO171" i="54" s="1"/>
  <c r="DM123" i="54"/>
  <c r="DP105" i="54"/>
  <c r="DM90" i="54" s="1"/>
  <c r="DM124" i="54"/>
  <c r="DM120" i="54"/>
  <c r="DM165" i="54"/>
  <c r="DN165" i="54" s="1"/>
  <c r="DM121" i="54"/>
  <c r="FC175" i="54"/>
  <c r="FD175" i="54" s="1"/>
  <c r="FE175" i="54" s="1"/>
  <c r="FC121" i="54"/>
  <c r="FC91" i="54"/>
  <c r="FC161" i="54"/>
  <c r="FD161" i="54" s="1"/>
  <c r="FC171" i="54"/>
  <c r="FD171" i="54" s="1"/>
  <c r="FE171" i="54" s="1"/>
  <c r="FC119" i="54"/>
  <c r="FC120" i="54"/>
  <c r="FC165" i="54"/>
  <c r="FD165" i="54" s="1"/>
  <c r="FC117" i="54"/>
  <c r="FF139" i="54"/>
  <c r="FF105" i="54"/>
  <c r="FC90" i="54" s="1"/>
  <c r="FC123" i="54"/>
  <c r="FC92" i="54"/>
  <c r="FC124" i="54"/>
  <c r="FE170" i="54"/>
  <c r="FE176" i="54"/>
  <c r="FE174" i="54"/>
  <c r="FE172" i="54"/>
  <c r="CC165" i="54"/>
  <c r="CD165" i="54" s="1"/>
  <c r="CC120" i="54"/>
  <c r="CC119" i="54"/>
  <c r="CC117" i="54"/>
  <c r="CC161" i="54"/>
  <c r="CD161" i="54" s="1"/>
  <c r="CC91" i="54"/>
  <c r="CC92" i="54"/>
  <c r="CC175" i="54"/>
  <c r="CD175" i="54" s="1"/>
  <c r="CE175" i="54" s="1"/>
  <c r="CF139" i="54"/>
  <c r="CF105" i="54"/>
  <c r="CC90" i="54" s="1"/>
  <c r="CC121" i="54"/>
  <c r="CC171" i="54"/>
  <c r="CD171" i="54" s="1"/>
  <c r="CE171" i="54" s="1"/>
  <c r="CC124" i="54"/>
  <c r="CC123" i="54"/>
  <c r="FF158" i="54"/>
  <c r="DA171" i="54"/>
  <c r="DB171" i="54" s="1"/>
  <c r="DC171" i="54" s="1"/>
  <c r="DA124" i="54"/>
  <c r="DA121" i="54"/>
  <c r="DA92" i="54"/>
  <c r="DA165" i="54"/>
  <c r="DB165" i="54" s="1"/>
  <c r="DA120" i="54"/>
  <c r="DA117" i="54"/>
  <c r="DA119" i="54"/>
  <c r="DD139" i="54"/>
  <c r="DA123" i="54"/>
  <c r="DA161" i="54"/>
  <c r="DB161" i="54" s="1"/>
  <c r="DA91" i="54"/>
  <c r="DA175" i="54"/>
  <c r="DB175" i="54" s="1"/>
  <c r="DC175" i="54" s="1"/>
  <c r="DD105" i="54"/>
  <c r="DA90" i="54" s="1"/>
  <c r="DY161" i="54"/>
  <c r="DZ161" i="54" s="1"/>
  <c r="DY91" i="54"/>
  <c r="DY92" i="54"/>
  <c r="DY175" i="54"/>
  <c r="DZ175" i="54" s="1"/>
  <c r="EA175" i="54" s="1"/>
  <c r="EB139" i="54"/>
  <c r="EB105" i="54"/>
  <c r="DY118" i="54" s="1"/>
  <c r="DY117" i="54"/>
  <c r="DY171" i="54"/>
  <c r="DZ171" i="54" s="1"/>
  <c r="EA171" i="54" s="1"/>
  <c r="DY124" i="54"/>
  <c r="DY123" i="54"/>
  <c r="DY119" i="54"/>
  <c r="DY121" i="54"/>
  <c r="DY120" i="54"/>
  <c r="DY165" i="54"/>
  <c r="DZ165" i="54" s="1"/>
  <c r="F158" i="54"/>
  <c r="EZ140" i="54"/>
  <c r="EX123" i="54"/>
  <c r="EW99" i="54"/>
  <c r="EZ106" i="54"/>
  <c r="EW97" i="54" s="1"/>
  <c r="EX122" i="54"/>
  <c r="EX119" i="54"/>
  <c r="EX121" i="54"/>
  <c r="EW177" i="54"/>
  <c r="EX177" i="54" s="1"/>
  <c r="EY177" i="54" s="1"/>
  <c r="EX118" i="54"/>
  <c r="EW98" i="54"/>
  <c r="EW173" i="54"/>
  <c r="EX173" i="54" s="1"/>
  <c r="EY173" i="54" s="1"/>
  <c r="EX117" i="54"/>
  <c r="EZ158" i="54"/>
  <c r="ET158" i="54"/>
  <c r="EQ98" i="54"/>
  <c r="ER119" i="54"/>
  <c r="ET140" i="54"/>
  <c r="EQ178" i="54" s="1"/>
  <c r="ER178" i="54" s="1"/>
  <c r="ES178" i="54" s="1"/>
  <c r="ER118" i="54"/>
  <c r="EQ173" i="54"/>
  <c r="ER173" i="54" s="1"/>
  <c r="ES173" i="54" s="1"/>
  <c r="ER117" i="54"/>
  <c r="ET106" i="54"/>
  <c r="EQ97" i="54" s="1"/>
  <c r="EQ99" i="54"/>
  <c r="EQ177" i="54"/>
  <c r="ER177" i="54" s="1"/>
  <c r="ES177" i="54" s="1"/>
  <c r="ER123" i="54"/>
  <c r="ER122" i="54"/>
  <c r="ER121" i="54"/>
  <c r="DN123" i="54"/>
  <c r="DP106" i="54"/>
  <c r="DM97" i="54" s="1"/>
  <c r="DM98" i="54"/>
  <c r="DN122" i="54"/>
  <c r="DM177" i="54"/>
  <c r="DN177" i="54" s="1"/>
  <c r="DO177" i="54" s="1"/>
  <c r="DN121" i="54"/>
  <c r="DM99" i="54"/>
  <c r="DN118" i="54"/>
  <c r="DP140" i="54"/>
  <c r="DM173" i="54"/>
  <c r="DN173" i="54" s="1"/>
  <c r="DO173" i="54" s="1"/>
  <c r="DN119" i="54"/>
  <c r="DN117" i="54"/>
  <c r="BW99" i="54"/>
  <c r="BX121" i="54"/>
  <c r="BX118" i="54"/>
  <c r="BW98" i="54"/>
  <c r="BX119" i="54"/>
  <c r="BX122" i="54"/>
  <c r="BX123" i="54"/>
  <c r="BW173" i="54"/>
  <c r="BX173" i="54" s="1"/>
  <c r="BY173" i="54" s="1"/>
  <c r="BX117" i="54"/>
  <c r="BZ106" i="54"/>
  <c r="BW97" i="54" s="1"/>
  <c r="BW177" i="54"/>
  <c r="BX177" i="54" s="1"/>
  <c r="BY177" i="54" s="1"/>
  <c r="BZ140" i="54"/>
  <c r="FJ123" i="54"/>
  <c r="FL106" i="54"/>
  <c r="FI97" i="54" s="1"/>
  <c r="FJ122" i="54"/>
  <c r="FJ117" i="54"/>
  <c r="FI177" i="54"/>
  <c r="FJ177" i="54" s="1"/>
  <c r="FK177" i="54" s="1"/>
  <c r="FJ121" i="54"/>
  <c r="FI99" i="54"/>
  <c r="FI98" i="54"/>
  <c r="FI173" i="54"/>
  <c r="FJ173" i="54" s="1"/>
  <c r="FK173" i="54" s="1"/>
  <c r="FJ119" i="54"/>
  <c r="FL140" i="54"/>
  <c r="FJ118" i="54"/>
  <c r="CQ174" i="54"/>
  <c r="CQ172" i="54"/>
  <c r="CQ176" i="54"/>
  <c r="CQ170" i="54"/>
  <c r="FC173" i="54"/>
  <c r="FD173" i="54" s="1"/>
  <c r="FE173" i="54" s="1"/>
  <c r="FC98" i="54"/>
  <c r="FD123" i="54"/>
  <c r="FD121" i="54"/>
  <c r="FC99" i="54"/>
  <c r="FD118" i="54"/>
  <c r="FC177" i="54"/>
  <c r="FD177" i="54" s="1"/>
  <c r="FE177" i="54" s="1"/>
  <c r="FD119" i="54"/>
  <c r="FF140" i="54"/>
  <c r="FD122" i="54"/>
  <c r="FF106" i="54"/>
  <c r="FC97" i="54" s="1"/>
  <c r="FD117" i="54"/>
  <c r="CO173" i="54"/>
  <c r="CP173" i="54" s="1"/>
  <c r="CQ173" i="54" s="1"/>
  <c r="CP119" i="54"/>
  <c r="CP118" i="54"/>
  <c r="CO177" i="54"/>
  <c r="CP177" i="54" s="1"/>
  <c r="CQ177" i="54" s="1"/>
  <c r="CP122" i="54"/>
  <c r="CR140" i="54"/>
  <c r="CP117" i="54"/>
  <c r="CO99" i="54"/>
  <c r="CP123" i="54"/>
  <c r="CR106" i="54"/>
  <c r="CO97" i="54" s="1"/>
  <c r="CP121" i="54"/>
  <c r="CO98" i="54"/>
  <c r="EB140" i="54"/>
  <c r="DZ121" i="54"/>
  <c r="DZ123" i="54"/>
  <c r="DZ122" i="54"/>
  <c r="DZ117" i="54"/>
  <c r="DZ119" i="54"/>
  <c r="DY177" i="54"/>
  <c r="DZ177" i="54" s="1"/>
  <c r="EA177" i="54" s="1"/>
  <c r="DZ118" i="54"/>
  <c r="DY98" i="54"/>
  <c r="DY99" i="54"/>
  <c r="DY173" i="54"/>
  <c r="DZ173" i="54" s="1"/>
  <c r="EA173" i="54" s="1"/>
  <c r="EB106" i="54"/>
  <c r="DY97" i="54" s="1"/>
  <c r="AD158" i="54"/>
  <c r="FR158" i="54"/>
  <c r="FV122" i="54"/>
  <c r="FV117" i="54"/>
  <c r="FV123" i="54"/>
  <c r="FV121" i="54"/>
  <c r="FU177" i="54"/>
  <c r="FV177" i="54" s="1"/>
  <c r="FW177" i="54" s="1"/>
  <c r="FV118" i="54"/>
  <c r="FU98" i="54"/>
  <c r="FU99" i="54"/>
  <c r="FU173" i="54"/>
  <c r="FV173" i="54" s="1"/>
  <c r="FW173" i="54" s="1"/>
  <c r="FX106" i="54"/>
  <c r="FU97" i="54" s="1"/>
  <c r="FV119" i="54"/>
  <c r="FX140" i="54"/>
  <c r="EE173" i="54"/>
  <c r="EF173" i="54" s="1"/>
  <c r="EG173" i="54" s="1"/>
  <c r="EE98" i="54"/>
  <c r="EF121" i="54"/>
  <c r="EF119" i="54"/>
  <c r="EF123" i="54"/>
  <c r="EE177" i="54"/>
  <c r="EF177" i="54" s="1"/>
  <c r="EG177" i="54" s="1"/>
  <c r="EF117" i="54"/>
  <c r="EH140" i="54"/>
  <c r="EF122" i="54"/>
  <c r="EH106" i="54"/>
  <c r="EE97" i="54" s="1"/>
  <c r="EE99" i="54"/>
  <c r="EF118" i="54"/>
  <c r="DS98" i="54"/>
  <c r="DT119" i="54"/>
  <c r="DT118" i="54"/>
  <c r="DT121" i="54"/>
  <c r="DS173" i="54"/>
  <c r="DT173" i="54" s="1"/>
  <c r="DU173" i="54" s="1"/>
  <c r="DT117" i="54"/>
  <c r="DV106" i="54"/>
  <c r="DS97" i="54" s="1"/>
  <c r="DS177" i="54"/>
  <c r="DT177" i="54" s="1"/>
  <c r="DU177" i="54" s="1"/>
  <c r="DT123" i="54"/>
  <c r="DV140" i="54"/>
  <c r="DS178" i="54" s="1"/>
  <c r="DT178" i="54" s="1"/>
  <c r="DU178" i="54" s="1"/>
  <c r="DS99" i="54"/>
  <c r="DT122" i="54"/>
  <c r="FO177" i="54"/>
  <c r="FP177" i="54" s="1"/>
  <c r="FQ177" i="54" s="1"/>
  <c r="FP123" i="54"/>
  <c r="FR140" i="54"/>
  <c r="FO173" i="54"/>
  <c r="FP173" i="54" s="1"/>
  <c r="FQ173" i="54" s="1"/>
  <c r="FP117" i="54"/>
  <c r="FO99" i="54"/>
  <c r="FP121" i="54"/>
  <c r="FP118" i="54"/>
  <c r="FO98" i="54"/>
  <c r="FP119" i="54"/>
  <c r="FP122" i="54"/>
  <c r="FR106" i="54"/>
  <c r="FO97" i="54" s="1"/>
  <c r="CR158" i="54"/>
  <c r="DZ122" i="55"/>
  <c r="DZ117" i="55"/>
  <c r="DY98" i="55"/>
  <c r="DY177" i="55"/>
  <c r="DZ177" i="55" s="1"/>
  <c r="EA177" i="55" s="1"/>
  <c r="DZ118" i="55"/>
  <c r="DZ119" i="55"/>
  <c r="DY173" i="55"/>
  <c r="DZ173" i="55" s="1"/>
  <c r="EA173" i="55" s="1"/>
  <c r="DZ121" i="55"/>
  <c r="EB106" i="55"/>
  <c r="DY97" i="55" s="1"/>
  <c r="DZ123" i="55"/>
  <c r="DY99" i="55"/>
  <c r="EB140" i="55"/>
  <c r="EZ140" i="55"/>
  <c r="EX117" i="55"/>
  <c r="EX122" i="55"/>
  <c r="EX119" i="55"/>
  <c r="EW177" i="55"/>
  <c r="EX177" i="55" s="1"/>
  <c r="EY177" i="55" s="1"/>
  <c r="EX118" i="55"/>
  <c r="EX123" i="55"/>
  <c r="EZ106" i="55"/>
  <c r="EW97" i="55" s="1"/>
  <c r="EW173" i="55"/>
  <c r="EX173" i="55" s="1"/>
  <c r="EY173" i="55" s="1"/>
  <c r="EX121" i="55"/>
  <c r="EW99" i="55"/>
  <c r="EW98" i="55"/>
  <c r="CF140" i="55"/>
  <c r="CD117" i="55"/>
  <c r="CD122" i="55"/>
  <c r="CD121" i="55"/>
  <c r="CC177" i="55"/>
  <c r="CD177" i="55" s="1"/>
  <c r="CE177" i="55" s="1"/>
  <c r="CD118" i="55"/>
  <c r="CD119" i="55"/>
  <c r="CC173" i="55"/>
  <c r="CD173" i="55" s="1"/>
  <c r="CE173" i="55" s="1"/>
  <c r="CF106" i="55"/>
  <c r="CC97" i="55" s="1"/>
  <c r="CD123" i="55"/>
  <c r="CC98" i="55"/>
  <c r="CC99" i="55"/>
  <c r="EH140" i="55"/>
  <c r="EF117" i="55"/>
  <c r="EE98" i="55"/>
  <c r="EE173" i="55"/>
  <c r="EF173" i="55" s="1"/>
  <c r="EG173" i="55" s="1"/>
  <c r="EE99" i="55"/>
  <c r="EF122" i="55"/>
  <c r="EF119" i="55"/>
  <c r="EF118" i="55"/>
  <c r="EE177" i="55"/>
  <c r="EF177" i="55" s="1"/>
  <c r="EG177" i="55" s="1"/>
  <c r="EF123" i="55"/>
  <c r="EF121" i="55"/>
  <c r="EH106" i="55"/>
  <c r="EE97" i="55" s="1"/>
  <c r="DY171" i="55"/>
  <c r="DZ171" i="55" s="1"/>
  <c r="EA171" i="55" s="1"/>
  <c r="DY124" i="55"/>
  <c r="DY119" i="55"/>
  <c r="DY92" i="55"/>
  <c r="DY165" i="55"/>
  <c r="DZ165" i="55" s="1"/>
  <c r="DY123" i="55"/>
  <c r="DY91" i="55"/>
  <c r="DY161" i="55"/>
  <c r="DZ161" i="55" s="1"/>
  <c r="DY121" i="55"/>
  <c r="DY117" i="55"/>
  <c r="DY120" i="55"/>
  <c r="EB139" i="55"/>
  <c r="EB105" i="55"/>
  <c r="DY118" i="55" s="1"/>
  <c r="DY175" i="55"/>
  <c r="DZ175" i="55" s="1"/>
  <c r="EA175" i="55" s="1"/>
  <c r="C91" i="55"/>
  <c r="C123" i="55"/>
  <c r="C124" i="55"/>
  <c r="C171" i="55"/>
  <c r="D171" i="55" s="1"/>
  <c r="E171" i="55" s="1"/>
  <c r="DI170" i="55"/>
  <c r="DI174" i="55"/>
  <c r="DI176" i="55"/>
  <c r="DI172" i="55"/>
  <c r="CV123" i="55"/>
  <c r="CV119" i="55"/>
  <c r="CU98" i="55"/>
  <c r="CU177" i="55"/>
  <c r="CV177" i="55" s="1"/>
  <c r="CW177" i="55" s="1"/>
  <c r="CV121" i="55"/>
  <c r="CV118" i="55"/>
  <c r="CX106" i="55"/>
  <c r="CU97" i="55" s="1"/>
  <c r="CX140" i="55"/>
  <c r="CV117" i="55"/>
  <c r="CU173" i="55"/>
  <c r="CV173" i="55" s="1"/>
  <c r="CW173" i="55" s="1"/>
  <c r="CV122" i="55"/>
  <c r="CU99" i="55"/>
  <c r="EE171" i="55"/>
  <c r="EF171" i="55" s="1"/>
  <c r="EG171" i="55" s="1"/>
  <c r="EE121" i="55"/>
  <c r="EE120" i="55"/>
  <c r="EE161" i="55"/>
  <c r="EF161" i="55" s="1"/>
  <c r="EE119" i="55"/>
  <c r="EE124" i="55"/>
  <c r="EH105" i="55"/>
  <c r="EE90" i="55" s="1"/>
  <c r="EE175" i="55"/>
  <c r="EF175" i="55" s="1"/>
  <c r="EG175" i="55" s="1"/>
  <c r="EH139" i="55"/>
  <c r="EE117" i="55"/>
  <c r="EE92" i="55"/>
  <c r="EE91" i="55"/>
  <c r="EE123" i="55"/>
  <c r="EE165" i="55"/>
  <c r="EF165" i="55" s="1"/>
  <c r="DJ158" i="55"/>
  <c r="DS171" i="55"/>
  <c r="DT171" i="55" s="1"/>
  <c r="DU171" i="55" s="1"/>
  <c r="DS124" i="55"/>
  <c r="DS117" i="55"/>
  <c r="DS91" i="55"/>
  <c r="DS165" i="55"/>
  <c r="DT165" i="55" s="1"/>
  <c r="DS120" i="55"/>
  <c r="DS119" i="55"/>
  <c r="DS161" i="55"/>
  <c r="DT161" i="55" s="1"/>
  <c r="DS123" i="55"/>
  <c r="DV105" i="55"/>
  <c r="DS118" i="55" s="1"/>
  <c r="DS121" i="55"/>
  <c r="DS92" i="55"/>
  <c r="DS175" i="55"/>
  <c r="DT175" i="55" s="1"/>
  <c r="DU175" i="55" s="1"/>
  <c r="DV139" i="55"/>
  <c r="DG177" i="55"/>
  <c r="DH177" i="55" s="1"/>
  <c r="DI177" i="55" s="1"/>
  <c r="DH121" i="55"/>
  <c r="DI121" i="55" s="1"/>
  <c r="DH119" i="55"/>
  <c r="DJ106" i="55"/>
  <c r="DG97" i="55" s="1"/>
  <c r="DG173" i="55"/>
  <c r="DH173" i="55" s="1"/>
  <c r="DI173" i="55" s="1"/>
  <c r="DH123" i="55"/>
  <c r="DG99" i="55"/>
  <c r="DH122" i="55"/>
  <c r="DH117" i="55"/>
  <c r="DJ140" i="55"/>
  <c r="DH118" i="55"/>
  <c r="DG98" i="55"/>
  <c r="ER123" i="55"/>
  <c r="ER118" i="55"/>
  <c r="ER119" i="55"/>
  <c r="EQ177" i="55"/>
  <c r="ER177" i="55" s="1"/>
  <c r="ES177" i="55" s="1"/>
  <c r="ER122" i="55"/>
  <c r="ER117" i="55"/>
  <c r="ET106" i="55"/>
  <c r="EQ97" i="55" s="1"/>
  <c r="ET140" i="55"/>
  <c r="EQ98" i="55"/>
  <c r="EQ173" i="55"/>
  <c r="ER173" i="55" s="1"/>
  <c r="ES173" i="55" s="1"/>
  <c r="ER121" i="55"/>
  <c r="EQ99" i="55"/>
  <c r="CO173" i="55"/>
  <c r="CP173" i="55" s="1"/>
  <c r="CQ173" i="55" s="1"/>
  <c r="CP117" i="55"/>
  <c r="CR106" i="55"/>
  <c r="CO97" i="55" s="1"/>
  <c r="CP119" i="55"/>
  <c r="CP123" i="55"/>
  <c r="CR140" i="55"/>
  <c r="CO99" i="55"/>
  <c r="CP122" i="55"/>
  <c r="CP121" i="55"/>
  <c r="CP118" i="55"/>
  <c r="CO98" i="55"/>
  <c r="CO177" i="55"/>
  <c r="CP177" i="55" s="1"/>
  <c r="CQ177" i="55" s="1"/>
  <c r="BW171" i="55"/>
  <c r="BX171" i="55" s="1"/>
  <c r="BY171" i="55" s="1"/>
  <c r="BW124" i="55"/>
  <c r="BW119" i="55"/>
  <c r="BW91" i="55"/>
  <c r="BW165" i="55"/>
  <c r="BX165" i="55" s="1"/>
  <c r="BW120" i="55"/>
  <c r="BW123" i="55"/>
  <c r="BW161" i="55"/>
  <c r="BX161" i="55" s="1"/>
  <c r="BW117" i="55"/>
  <c r="BZ105" i="55"/>
  <c r="BW90" i="55" s="1"/>
  <c r="BW121" i="55"/>
  <c r="BW92" i="55"/>
  <c r="BW175" i="55"/>
  <c r="BX175" i="55" s="1"/>
  <c r="BY175" i="55" s="1"/>
  <c r="BZ139" i="55"/>
  <c r="DA161" i="55"/>
  <c r="DB161" i="55" s="1"/>
  <c r="DA119" i="55"/>
  <c r="DA175" i="55"/>
  <c r="DB175" i="55" s="1"/>
  <c r="DC175" i="55" s="1"/>
  <c r="DA124" i="55"/>
  <c r="DA117" i="55"/>
  <c r="DD105" i="55"/>
  <c r="DA90" i="55" s="1"/>
  <c r="DA171" i="55"/>
  <c r="DB171" i="55" s="1"/>
  <c r="DC171" i="55" s="1"/>
  <c r="DA123" i="55"/>
  <c r="DA121" i="55"/>
  <c r="DA92" i="55"/>
  <c r="DA165" i="55"/>
  <c r="DB165" i="55" s="1"/>
  <c r="DD139" i="55"/>
  <c r="DA120" i="55"/>
  <c r="DA91" i="55"/>
  <c r="C92" i="55"/>
  <c r="C121" i="55"/>
  <c r="F139" i="55"/>
  <c r="C175" i="55"/>
  <c r="D175" i="55" s="1"/>
  <c r="E175" i="55" s="1"/>
  <c r="X105" i="55"/>
  <c r="U118" i="55" s="1"/>
  <c r="X139" i="55"/>
  <c r="U175" i="55"/>
  <c r="V175" i="55" s="1"/>
  <c r="W175" i="55" s="1"/>
  <c r="EN158" i="55"/>
  <c r="EY174" i="55"/>
  <c r="EY172" i="55"/>
  <c r="EY170" i="55"/>
  <c r="EY176" i="55"/>
  <c r="DS177" i="55"/>
  <c r="DT177" i="55" s="1"/>
  <c r="DU177" i="55" s="1"/>
  <c r="DT122" i="55"/>
  <c r="DT118" i="55"/>
  <c r="DV106" i="55"/>
  <c r="DS97" i="55" s="1"/>
  <c r="DS173" i="55"/>
  <c r="DT173" i="55" s="1"/>
  <c r="DU173" i="55" s="1"/>
  <c r="DT117" i="55"/>
  <c r="DS99" i="55"/>
  <c r="DT123" i="55"/>
  <c r="DV140" i="55"/>
  <c r="DT121" i="55"/>
  <c r="DS98" i="55"/>
  <c r="DT119" i="55"/>
  <c r="BW177" i="55"/>
  <c r="BX177" i="55" s="1"/>
  <c r="BY177" i="55" s="1"/>
  <c r="BX121" i="55"/>
  <c r="BW99" i="55"/>
  <c r="BX122" i="55"/>
  <c r="BZ106" i="55"/>
  <c r="BW97" i="55" s="1"/>
  <c r="BZ140" i="55"/>
  <c r="BX117" i="55"/>
  <c r="BW98" i="55"/>
  <c r="BW173" i="55"/>
  <c r="BX173" i="55" s="1"/>
  <c r="BY173" i="55" s="1"/>
  <c r="BX118" i="55"/>
  <c r="BX123" i="55"/>
  <c r="BX119" i="55"/>
  <c r="CF158" i="55"/>
  <c r="EW171" i="55"/>
  <c r="EX171" i="55" s="1"/>
  <c r="EY171" i="55" s="1"/>
  <c r="EW123" i="55"/>
  <c r="EW117" i="55"/>
  <c r="EW92" i="55"/>
  <c r="EW165" i="55"/>
  <c r="EX165" i="55" s="1"/>
  <c r="EZ139" i="55"/>
  <c r="EW120" i="55"/>
  <c r="EW91" i="55"/>
  <c r="EW161" i="55"/>
  <c r="EX161" i="55" s="1"/>
  <c r="EW121" i="55"/>
  <c r="EW119" i="55"/>
  <c r="EW124" i="55"/>
  <c r="EZ105" i="55"/>
  <c r="EW90" i="55" s="1"/>
  <c r="EW175" i="55"/>
  <c r="EX175" i="55" s="1"/>
  <c r="EY175" i="55" s="1"/>
  <c r="CX158" i="55"/>
  <c r="AV158" i="55"/>
  <c r="F105" i="55"/>
  <c r="C122" i="55" s="1"/>
  <c r="C119" i="55"/>
  <c r="U117" i="55"/>
  <c r="U119" i="55"/>
  <c r="EL123" i="55"/>
  <c r="EN140" i="55"/>
  <c r="EK99" i="55"/>
  <c r="EL117" i="55"/>
  <c r="EM117" i="55" s="1"/>
  <c r="EN170" i="55" s="1"/>
  <c r="EL121" i="55"/>
  <c r="EL118" i="55"/>
  <c r="EK98" i="55"/>
  <c r="EN106" i="55"/>
  <c r="EK97" i="55" s="1"/>
  <c r="EK177" i="55"/>
  <c r="EL177" i="55" s="1"/>
  <c r="EM177" i="55" s="1"/>
  <c r="EL119" i="55"/>
  <c r="EL122" i="55"/>
  <c r="EK173" i="55"/>
  <c r="EL173" i="55" s="1"/>
  <c r="EM173" i="55" s="1"/>
  <c r="DM177" i="55"/>
  <c r="DN177" i="55" s="1"/>
  <c r="DO177" i="55" s="1"/>
  <c r="DN119" i="55"/>
  <c r="DN118" i="55"/>
  <c r="DM98" i="55"/>
  <c r="DM173" i="55"/>
  <c r="DN173" i="55" s="1"/>
  <c r="DO173" i="55" s="1"/>
  <c r="DN117" i="55"/>
  <c r="DP106" i="55"/>
  <c r="DM97" i="55" s="1"/>
  <c r="DN121" i="55"/>
  <c r="DN123" i="55"/>
  <c r="DP140" i="55"/>
  <c r="DM99" i="55"/>
  <c r="DN122" i="55"/>
  <c r="CW172" i="55"/>
  <c r="CW174" i="55"/>
  <c r="CW170" i="55"/>
  <c r="CW176" i="55"/>
  <c r="BQ177" i="55"/>
  <c r="BR177" i="55" s="1"/>
  <c r="BS177" i="55" s="1"/>
  <c r="BR119" i="55"/>
  <c r="BR118" i="55"/>
  <c r="BT140" i="55"/>
  <c r="BQ173" i="55"/>
  <c r="BR173" i="55" s="1"/>
  <c r="BS173" i="55" s="1"/>
  <c r="BR117" i="55"/>
  <c r="BT106" i="55"/>
  <c r="BQ97" i="55" s="1"/>
  <c r="BR121" i="55"/>
  <c r="BQ98" i="55"/>
  <c r="BR123" i="55"/>
  <c r="BR122" i="55"/>
  <c r="BQ99" i="55"/>
  <c r="DA177" i="55"/>
  <c r="DB177" i="55" s="1"/>
  <c r="DC177" i="55" s="1"/>
  <c r="DB118" i="55"/>
  <c r="DB117" i="55"/>
  <c r="DA173" i="55"/>
  <c r="DB173" i="55" s="1"/>
  <c r="DC173" i="55" s="1"/>
  <c r="DB121" i="55"/>
  <c r="DD106" i="55"/>
  <c r="DA97" i="55" s="1"/>
  <c r="DD140" i="55"/>
  <c r="DB119" i="55"/>
  <c r="DA99" i="55"/>
  <c r="DB122" i="55"/>
  <c r="DB123" i="55"/>
  <c r="DA98" i="55"/>
  <c r="EZ158" i="55"/>
  <c r="CO171" i="55"/>
  <c r="CP171" i="55" s="1"/>
  <c r="CQ171" i="55" s="1"/>
  <c r="CO123" i="55"/>
  <c r="CO92" i="55"/>
  <c r="CO165" i="55"/>
  <c r="CP165" i="55" s="1"/>
  <c r="CO124" i="55"/>
  <c r="CO120" i="55"/>
  <c r="CO91" i="55"/>
  <c r="CO161" i="55"/>
  <c r="CP161" i="55" s="1"/>
  <c r="CO117" i="55"/>
  <c r="CO121" i="55"/>
  <c r="CO119" i="55"/>
  <c r="CR105" i="55"/>
  <c r="CO118" i="55" s="1"/>
  <c r="CO175" i="55"/>
  <c r="CP175" i="55" s="1"/>
  <c r="CQ175" i="55" s="1"/>
  <c r="CR139" i="55"/>
  <c r="C119" i="56"/>
  <c r="C120" i="56"/>
  <c r="C175" i="56"/>
  <c r="D175" i="56" s="1"/>
  <c r="E175" i="56" s="1"/>
  <c r="BR123" i="56"/>
  <c r="BT106" i="56"/>
  <c r="BQ97" i="56" s="1"/>
  <c r="BQ98" i="56"/>
  <c r="BQ177" i="56"/>
  <c r="BR177" i="56" s="1"/>
  <c r="BS177" i="56" s="1"/>
  <c r="BR121" i="56"/>
  <c r="BR122" i="56"/>
  <c r="BQ99" i="56"/>
  <c r="BR117" i="56"/>
  <c r="BQ173" i="56"/>
  <c r="BR173" i="56" s="1"/>
  <c r="BS173" i="56" s="1"/>
  <c r="BR119" i="56"/>
  <c r="BR118" i="56"/>
  <c r="BT140" i="56"/>
  <c r="CC173" i="56"/>
  <c r="CD173" i="56" s="1"/>
  <c r="CE173" i="56" s="1"/>
  <c r="CF106" i="56"/>
  <c r="CC97" i="56" s="1"/>
  <c r="CC99" i="56"/>
  <c r="CF140" i="56"/>
  <c r="CD123" i="56"/>
  <c r="CD117" i="56"/>
  <c r="CC177" i="56"/>
  <c r="CD177" i="56" s="1"/>
  <c r="CE177" i="56" s="1"/>
  <c r="CD122" i="56"/>
  <c r="CD119" i="56"/>
  <c r="CC98" i="56"/>
  <c r="CD118" i="56"/>
  <c r="CD121" i="56"/>
  <c r="BZ140" i="56"/>
  <c r="BX123" i="56"/>
  <c r="BX118" i="56"/>
  <c r="BW173" i="56"/>
  <c r="BX173" i="56" s="1"/>
  <c r="BY173" i="56" s="1"/>
  <c r="BX117" i="56"/>
  <c r="BW99" i="56"/>
  <c r="BX121" i="56"/>
  <c r="BX122" i="56"/>
  <c r="BW177" i="56"/>
  <c r="BX177" i="56" s="1"/>
  <c r="BY177" i="56" s="1"/>
  <c r="BW98" i="56"/>
  <c r="BX119" i="56"/>
  <c r="BZ106" i="56"/>
  <c r="BW97" i="56" s="1"/>
  <c r="CR158" i="56"/>
  <c r="DM177" i="56"/>
  <c r="DN177" i="56" s="1"/>
  <c r="DO177" i="56" s="1"/>
  <c r="DN121" i="56"/>
  <c r="DN122" i="56"/>
  <c r="DM99" i="56"/>
  <c r="DN123" i="56"/>
  <c r="DM173" i="56"/>
  <c r="DN173" i="56" s="1"/>
  <c r="DO173" i="56" s="1"/>
  <c r="DN119" i="56"/>
  <c r="DN118" i="56"/>
  <c r="DP140" i="56"/>
  <c r="DN117" i="56"/>
  <c r="DM98" i="56"/>
  <c r="DP106" i="56"/>
  <c r="DM97" i="56" s="1"/>
  <c r="CU99" i="56"/>
  <c r="CV121" i="56"/>
  <c r="CV118" i="56"/>
  <c r="CX140" i="56"/>
  <c r="CV123" i="56"/>
  <c r="CU177" i="56"/>
  <c r="CV177" i="56" s="1"/>
  <c r="CW177" i="56" s="1"/>
  <c r="CU98" i="56"/>
  <c r="CV119" i="56"/>
  <c r="CX106" i="56"/>
  <c r="CU97" i="56" s="1"/>
  <c r="CV122" i="56"/>
  <c r="CU173" i="56"/>
  <c r="CV173" i="56" s="1"/>
  <c r="CW173" i="56" s="1"/>
  <c r="CV117" i="56"/>
  <c r="DG173" i="56"/>
  <c r="DH173" i="56" s="1"/>
  <c r="DI173" i="56" s="1"/>
  <c r="DH122" i="56"/>
  <c r="DH119" i="56"/>
  <c r="DG177" i="56"/>
  <c r="DH177" i="56" s="1"/>
  <c r="DI177" i="56" s="1"/>
  <c r="DH123" i="56"/>
  <c r="DG99" i="56"/>
  <c r="DH118" i="56"/>
  <c r="DJ106" i="56"/>
  <c r="DG97" i="56" s="1"/>
  <c r="DG98" i="56"/>
  <c r="DJ140" i="56"/>
  <c r="DH121" i="56"/>
  <c r="DH117" i="56"/>
  <c r="BY172" i="56"/>
  <c r="BY174" i="56"/>
  <c r="BY176" i="56"/>
  <c r="BY170" i="56"/>
  <c r="C117" i="56"/>
  <c r="C123" i="56"/>
  <c r="C91" i="56"/>
  <c r="C124" i="56"/>
  <c r="BQ165" i="56"/>
  <c r="BR165" i="56" s="1"/>
  <c r="BQ121" i="56"/>
  <c r="BQ91" i="56"/>
  <c r="BQ92" i="56"/>
  <c r="BQ123" i="56"/>
  <c r="BT105" i="56"/>
  <c r="BQ90" i="56" s="1"/>
  <c r="BQ161" i="56"/>
  <c r="BR161" i="56" s="1"/>
  <c r="BQ119" i="56"/>
  <c r="BQ120" i="56"/>
  <c r="BQ171" i="56"/>
  <c r="BR171" i="56" s="1"/>
  <c r="BS171" i="56" s="1"/>
  <c r="BQ124" i="56"/>
  <c r="BQ175" i="56"/>
  <c r="BR175" i="56" s="1"/>
  <c r="BS175" i="56" s="1"/>
  <c r="BT139" i="56"/>
  <c r="BQ117" i="56"/>
  <c r="DD140" i="56"/>
  <c r="DB121" i="56"/>
  <c r="DB119" i="56"/>
  <c r="DA173" i="56"/>
  <c r="DB173" i="56" s="1"/>
  <c r="DC173" i="56" s="1"/>
  <c r="DD106" i="56"/>
  <c r="DA97" i="56" s="1"/>
  <c r="DB122" i="56"/>
  <c r="DB117" i="56"/>
  <c r="DB123" i="56"/>
  <c r="DA177" i="56"/>
  <c r="DB177" i="56" s="1"/>
  <c r="DC177" i="56" s="1"/>
  <c r="DB118" i="56"/>
  <c r="DA99" i="56"/>
  <c r="DA98" i="56"/>
  <c r="CO177" i="56"/>
  <c r="CP177" i="56" s="1"/>
  <c r="CQ177" i="56" s="1"/>
  <c r="CP121" i="56"/>
  <c r="CO98" i="56"/>
  <c r="CO173" i="56"/>
  <c r="CP173" i="56" s="1"/>
  <c r="CQ173" i="56" s="1"/>
  <c r="CP119" i="56"/>
  <c r="CP118" i="56"/>
  <c r="CP123" i="56"/>
  <c r="CR140" i="56"/>
  <c r="CP117" i="56"/>
  <c r="CO99" i="56"/>
  <c r="CR106" i="56"/>
  <c r="CO97" i="56" s="1"/>
  <c r="CP122" i="56"/>
  <c r="C121" i="56"/>
  <c r="F139" i="56"/>
  <c r="C92" i="56"/>
  <c r="CI98" i="56"/>
  <c r="CJ121" i="56"/>
  <c r="CJ123" i="56"/>
  <c r="CL140" i="56"/>
  <c r="CI177" i="56"/>
  <c r="CJ177" i="56" s="1"/>
  <c r="CK177" i="56" s="1"/>
  <c r="CJ117" i="56"/>
  <c r="CJ119" i="56"/>
  <c r="CJ118" i="56"/>
  <c r="CI173" i="56"/>
  <c r="CJ173" i="56" s="1"/>
  <c r="CK173" i="56" s="1"/>
  <c r="CJ122" i="56"/>
  <c r="CL106" i="56"/>
  <c r="CI97" i="56" s="1"/>
  <c r="CI99" i="56"/>
  <c r="CO165" i="56"/>
  <c r="CP165" i="56" s="1"/>
  <c r="CO121" i="56"/>
  <c r="CO91" i="56"/>
  <c r="CO171" i="56"/>
  <c r="CP171" i="56" s="1"/>
  <c r="CQ171" i="56" s="1"/>
  <c r="CO123" i="56"/>
  <c r="CO92" i="56"/>
  <c r="CO161" i="56"/>
  <c r="CP161" i="56" s="1"/>
  <c r="CO119" i="56"/>
  <c r="CO124" i="56"/>
  <c r="CO175" i="56"/>
  <c r="CP175" i="56" s="1"/>
  <c r="CQ175" i="56" s="1"/>
  <c r="CR139" i="56"/>
  <c r="CO117" i="56"/>
  <c r="CO120" i="56"/>
  <c r="CR105" i="56"/>
  <c r="CO118" i="56" s="1"/>
  <c r="DS99" i="56"/>
  <c r="DT121" i="56"/>
  <c r="DT118" i="56"/>
  <c r="DV140" i="56"/>
  <c r="DS177" i="56"/>
  <c r="DT177" i="56" s="1"/>
  <c r="DU177" i="56" s="1"/>
  <c r="DS98" i="56"/>
  <c r="DT119" i="56"/>
  <c r="DV106" i="56"/>
  <c r="DS97" i="56" s="1"/>
  <c r="DT123" i="56"/>
  <c r="DS173" i="56"/>
  <c r="DT173" i="56" s="1"/>
  <c r="DU173" i="56" s="1"/>
  <c r="DT117" i="56"/>
  <c r="DT122" i="56"/>
  <c r="AY178" i="57"/>
  <c r="AZ178" i="57" s="1"/>
  <c r="BA178" i="57" s="1"/>
  <c r="CC93" i="57"/>
  <c r="CC94" i="57" s="1"/>
  <c r="CE121" i="57"/>
  <c r="CF174" i="57" s="1"/>
  <c r="CD120" i="57"/>
  <c r="CE120" i="57" s="1"/>
  <c r="CF173" i="57" s="1"/>
  <c r="CD124" i="57"/>
  <c r="CE124" i="57" s="1"/>
  <c r="CF177" i="57" s="1"/>
  <c r="CD125" i="57"/>
  <c r="CE123" i="57"/>
  <c r="CF176" i="57" s="1"/>
  <c r="CC100" i="57"/>
  <c r="CC101" i="57" s="1"/>
  <c r="BA123" i="57"/>
  <c r="BB176" i="57" s="1"/>
  <c r="CC122" i="57"/>
  <c r="CE122" i="57" s="1"/>
  <c r="CF175" i="57" s="1"/>
  <c r="CC125" i="57"/>
  <c r="CE119" i="57"/>
  <c r="CF172" i="57" s="1"/>
  <c r="CE117" i="57"/>
  <c r="CF170" i="57" s="1"/>
  <c r="D125" i="57"/>
  <c r="E125" i="57" s="1"/>
  <c r="F178" i="57" s="1"/>
  <c r="D124" i="57"/>
  <c r="E124" i="57" s="1"/>
  <c r="F177" i="57" s="1"/>
  <c r="D120" i="57"/>
  <c r="E120" i="57" s="1"/>
  <c r="F173" i="57" s="1"/>
  <c r="BA117" i="57"/>
  <c r="AH125" i="57"/>
  <c r="AH124" i="57"/>
  <c r="AH120" i="57"/>
  <c r="AZ125" i="57"/>
  <c r="AZ124" i="57"/>
  <c r="BA124" i="57" s="1"/>
  <c r="BB177" i="57" s="1"/>
  <c r="AZ120" i="57"/>
  <c r="BA120" i="57" s="1"/>
  <c r="BB173" i="57" s="1"/>
  <c r="BA119" i="57"/>
  <c r="BB172" i="57" s="1"/>
  <c r="V125" i="57"/>
  <c r="V124" i="57"/>
  <c r="W124" i="57" s="1"/>
  <c r="X177" i="57" s="1"/>
  <c r="V120" i="57"/>
  <c r="W120" i="57" s="1"/>
  <c r="X173" i="57" s="1"/>
  <c r="C100" i="57"/>
  <c r="C101" i="57" s="1"/>
  <c r="AN125" i="57"/>
  <c r="AN124" i="57"/>
  <c r="AN120" i="57"/>
  <c r="AY125" i="57"/>
  <c r="AY122" i="57"/>
  <c r="BA122" i="57" s="1"/>
  <c r="BB175" i="57" s="1"/>
  <c r="BE100" i="57"/>
  <c r="BE101" i="57" s="1"/>
  <c r="BF125" i="57"/>
  <c r="BF120" i="57"/>
  <c r="BG120" i="57" s="1"/>
  <c r="BF124" i="57"/>
  <c r="BG124" i="57" s="1"/>
  <c r="AM100" i="57"/>
  <c r="AM101" i="57" s="1"/>
  <c r="AY100" i="57"/>
  <c r="AY101" i="57" s="1"/>
  <c r="BA118" i="57"/>
  <c r="BB171" i="57" s="1"/>
  <c r="BA121" i="57"/>
  <c r="BB174" i="57" s="1"/>
  <c r="U100" i="57"/>
  <c r="U101" i="57" s="1"/>
  <c r="AT125" i="57"/>
  <c r="AT124" i="57"/>
  <c r="AT120" i="57"/>
  <c r="U177" i="56"/>
  <c r="V177" i="56" s="1"/>
  <c r="W177" i="56" s="1"/>
  <c r="U173" i="56"/>
  <c r="V173" i="56" s="1"/>
  <c r="W173" i="56" s="1"/>
  <c r="X140" i="56"/>
  <c r="U178" i="56" s="1"/>
  <c r="V178" i="56" s="1"/>
  <c r="W178" i="56" s="1"/>
  <c r="V123" i="56"/>
  <c r="W123" i="56" s="1"/>
  <c r="V121" i="56"/>
  <c r="W121" i="56" s="1"/>
  <c r="V119" i="56"/>
  <c r="W119" i="56" s="1"/>
  <c r="V117" i="56"/>
  <c r="W117" i="56" s="1"/>
  <c r="X170" i="56" s="1"/>
  <c r="X106" i="56"/>
  <c r="U97" i="56" s="1"/>
  <c r="V122" i="56"/>
  <c r="V118" i="56"/>
  <c r="U98" i="56"/>
  <c r="U99" i="56"/>
  <c r="BK177" i="56"/>
  <c r="BL177" i="56" s="1"/>
  <c r="BM177" i="56" s="1"/>
  <c r="BK173" i="56"/>
  <c r="BL173" i="56" s="1"/>
  <c r="BM173" i="56" s="1"/>
  <c r="BK99" i="56"/>
  <c r="BK98" i="56"/>
  <c r="BL122" i="56"/>
  <c r="BL118" i="56"/>
  <c r="BN140" i="56"/>
  <c r="BL123" i="56"/>
  <c r="BL119" i="56"/>
  <c r="BN106" i="56"/>
  <c r="BK97" i="56" s="1"/>
  <c r="BL121" i="56"/>
  <c r="BL117" i="56"/>
  <c r="AA177" i="56"/>
  <c r="AB177" i="56" s="1"/>
  <c r="AC177" i="56" s="1"/>
  <c r="AA173" i="56"/>
  <c r="AB173" i="56" s="1"/>
  <c r="AC173" i="56" s="1"/>
  <c r="AD140" i="56"/>
  <c r="AA99" i="56"/>
  <c r="AA98" i="56"/>
  <c r="AB123" i="56"/>
  <c r="AB121" i="56"/>
  <c r="AB119" i="56"/>
  <c r="AB117" i="56"/>
  <c r="AB118" i="56"/>
  <c r="AD106" i="56"/>
  <c r="AA97" i="56" s="1"/>
  <c r="AB122" i="56"/>
  <c r="C177" i="56"/>
  <c r="D177" i="56" s="1"/>
  <c r="E177" i="56" s="1"/>
  <c r="C173" i="56"/>
  <c r="D173" i="56" s="1"/>
  <c r="E173" i="56" s="1"/>
  <c r="F140" i="56"/>
  <c r="C99" i="56"/>
  <c r="C98" i="56"/>
  <c r="D123" i="56"/>
  <c r="D121" i="56"/>
  <c r="D119" i="56"/>
  <c r="D117" i="56"/>
  <c r="D122" i="56"/>
  <c r="D118" i="56"/>
  <c r="F106" i="56"/>
  <c r="C97" i="56" s="1"/>
  <c r="AG177" i="56"/>
  <c r="AH177" i="56" s="1"/>
  <c r="AI177" i="56" s="1"/>
  <c r="AG173" i="56"/>
  <c r="AH173" i="56" s="1"/>
  <c r="AI173" i="56" s="1"/>
  <c r="AJ140" i="56"/>
  <c r="AH122" i="56"/>
  <c r="AH118" i="56"/>
  <c r="AJ106" i="56"/>
  <c r="AG97" i="56" s="1"/>
  <c r="AH123" i="56"/>
  <c r="AH119" i="56"/>
  <c r="AG99" i="56"/>
  <c r="AH121" i="56"/>
  <c r="AG98" i="56"/>
  <c r="AH117" i="56"/>
  <c r="AS175" i="56"/>
  <c r="AT175" i="56" s="1"/>
  <c r="AU175" i="56" s="1"/>
  <c r="AS171" i="56"/>
  <c r="AT171" i="56" s="1"/>
  <c r="AU171" i="56" s="1"/>
  <c r="AS165" i="56"/>
  <c r="AT165" i="56" s="1"/>
  <c r="AS161" i="56"/>
  <c r="AT161" i="56" s="1"/>
  <c r="AV139" i="56"/>
  <c r="AS178" i="56" s="1"/>
  <c r="AT178" i="56" s="1"/>
  <c r="AU178" i="56" s="1"/>
  <c r="AS123" i="56"/>
  <c r="AU123" i="56" s="1"/>
  <c r="AV176" i="56" s="1"/>
  <c r="AS121" i="56"/>
  <c r="AU121" i="56" s="1"/>
  <c r="AV174" i="56" s="1"/>
  <c r="AS119" i="56"/>
  <c r="AU119" i="56" s="1"/>
  <c r="AV172" i="56" s="1"/>
  <c r="AS117" i="56"/>
  <c r="AU117" i="56" s="1"/>
  <c r="AV105" i="56"/>
  <c r="AS90" i="56" s="1"/>
  <c r="AS91" i="56"/>
  <c r="AS124" i="56"/>
  <c r="AS120" i="56"/>
  <c r="AS92" i="56"/>
  <c r="AI176" i="56"/>
  <c r="AI175" i="56"/>
  <c r="AI174" i="56"/>
  <c r="AI172" i="56"/>
  <c r="AI170" i="56"/>
  <c r="O177" i="56"/>
  <c r="P177" i="56" s="1"/>
  <c r="Q177" i="56" s="1"/>
  <c r="O173" i="56"/>
  <c r="P173" i="56" s="1"/>
  <c r="Q173" i="56" s="1"/>
  <c r="O99" i="56"/>
  <c r="O98" i="56"/>
  <c r="P122" i="56"/>
  <c r="P118" i="56"/>
  <c r="R140" i="56"/>
  <c r="O178" i="56" s="1"/>
  <c r="P178" i="56" s="1"/>
  <c r="Q178" i="56" s="1"/>
  <c r="P123" i="56"/>
  <c r="P119" i="56"/>
  <c r="R106" i="56"/>
  <c r="O97" i="56" s="1"/>
  <c r="P117" i="56"/>
  <c r="P121" i="56"/>
  <c r="F158" i="56"/>
  <c r="BA106" i="56"/>
  <c r="I171" i="56"/>
  <c r="J171" i="56" s="1"/>
  <c r="K171" i="56" s="1"/>
  <c r="I165" i="56"/>
  <c r="J165" i="56" s="1"/>
  <c r="I161" i="56"/>
  <c r="J161" i="56" s="1"/>
  <c r="L139" i="56"/>
  <c r="I178" i="56" s="1"/>
  <c r="J178" i="56" s="1"/>
  <c r="K178" i="56" s="1"/>
  <c r="I124" i="56"/>
  <c r="I120" i="56"/>
  <c r="L105" i="56"/>
  <c r="I118" i="56" s="1"/>
  <c r="K118" i="56" s="1"/>
  <c r="I175" i="56"/>
  <c r="J175" i="56" s="1"/>
  <c r="K175" i="56" s="1"/>
  <c r="I92" i="56"/>
  <c r="I121" i="56"/>
  <c r="K121" i="56" s="1"/>
  <c r="I117" i="56"/>
  <c r="K117" i="56" s="1"/>
  <c r="I123" i="56"/>
  <c r="K123" i="56" s="1"/>
  <c r="I119" i="56"/>
  <c r="K119" i="56" s="1"/>
  <c r="L172" i="56" s="1"/>
  <c r="I91" i="56"/>
  <c r="I100" i="56"/>
  <c r="I101" i="56" s="1"/>
  <c r="J124" i="56"/>
  <c r="J120" i="56"/>
  <c r="J125" i="56"/>
  <c r="AJ158" i="56"/>
  <c r="E176" i="56"/>
  <c r="E174" i="56"/>
  <c r="E172" i="56"/>
  <c r="E170" i="56"/>
  <c r="FQ123" i="56"/>
  <c r="FR176" i="56" s="1"/>
  <c r="ES123" i="56"/>
  <c r="ET176" i="56" s="1"/>
  <c r="FQ121" i="56"/>
  <c r="FR174" i="56" s="1"/>
  <c r="ES121" i="56"/>
  <c r="ET174" i="56" s="1"/>
  <c r="FQ119" i="56"/>
  <c r="FR172" i="56" s="1"/>
  <c r="ES119" i="56"/>
  <c r="ET172" i="56" s="1"/>
  <c r="FQ117" i="56"/>
  <c r="ES117" i="56"/>
  <c r="FW123" i="56"/>
  <c r="FX176" i="56" s="1"/>
  <c r="EY123" i="56"/>
  <c r="EZ176" i="56" s="1"/>
  <c r="EA123" i="56"/>
  <c r="EB176" i="56" s="1"/>
  <c r="EM122" i="56"/>
  <c r="EN175" i="56" s="1"/>
  <c r="FW121" i="56"/>
  <c r="FX174" i="56" s="1"/>
  <c r="EY121" i="56"/>
  <c r="EZ174" i="56" s="1"/>
  <c r="EA121" i="56"/>
  <c r="EB174" i="56" s="1"/>
  <c r="EM120" i="56"/>
  <c r="EN173" i="56" s="1"/>
  <c r="FW119" i="56"/>
  <c r="FX172" i="56" s="1"/>
  <c r="EY119" i="56"/>
  <c r="EZ172" i="56" s="1"/>
  <c r="EA119" i="56"/>
  <c r="EB172" i="56" s="1"/>
  <c r="FW117" i="56"/>
  <c r="EY117" i="56"/>
  <c r="EA117" i="56"/>
  <c r="FE123" i="56"/>
  <c r="FF176" i="56" s="1"/>
  <c r="EG121" i="56"/>
  <c r="EH174" i="56" s="1"/>
  <c r="FE119" i="56"/>
  <c r="FF172" i="56" s="1"/>
  <c r="EG117" i="56"/>
  <c r="FK125" i="56"/>
  <c r="EY124" i="56"/>
  <c r="EZ177" i="56" s="1"/>
  <c r="EM123" i="56"/>
  <c r="EN176" i="56" s="1"/>
  <c r="FK121" i="56"/>
  <c r="FL174" i="56" s="1"/>
  <c r="EM119" i="56"/>
  <c r="EN172" i="56" s="1"/>
  <c r="FW118" i="56"/>
  <c r="FX171" i="56" s="1"/>
  <c r="FK117" i="56"/>
  <c r="FE121" i="56"/>
  <c r="FF174" i="56" s="1"/>
  <c r="EG119" i="56"/>
  <c r="EH172" i="56" s="1"/>
  <c r="FK123" i="56"/>
  <c r="FL176" i="56" s="1"/>
  <c r="FK119" i="56"/>
  <c r="FL172" i="56" s="1"/>
  <c r="EM117" i="56"/>
  <c r="EG123" i="56"/>
  <c r="EH176" i="56" s="1"/>
  <c r="FQ118" i="56"/>
  <c r="FR171" i="56" s="1"/>
  <c r="FE117" i="56"/>
  <c r="EM121" i="56"/>
  <c r="EN174" i="56" s="1"/>
  <c r="BE171" i="56"/>
  <c r="BF171" i="56" s="1"/>
  <c r="BG171" i="56" s="1"/>
  <c r="BE175" i="56"/>
  <c r="BF175" i="56" s="1"/>
  <c r="BG175" i="56" s="1"/>
  <c r="BE165" i="56"/>
  <c r="BF165" i="56" s="1"/>
  <c r="BE161" i="56"/>
  <c r="BF161" i="56" s="1"/>
  <c r="BH139" i="56"/>
  <c r="BE124" i="56"/>
  <c r="BE120" i="56"/>
  <c r="BH105" i="56"/>
  <c r="BE118" i="56" s="1"/>
  <c r="BE92" i="56"/>
  <c r="BE121" i="56"/>
  <c r="BE117" i="56"/>
  <c r="BE119" i="56"/>
  <c r="BE123" i="56"/>
  <c r="BE91" i="56"/>
  <c r="U177" i="55"/>
  <c r="V177" i="55" s="1"/>
  <c r="W177" i="55" s="1"/>
  <c r="U173" i="55"/>
  <c r="V173" i="55" s="1"/>
  <c r="W173" i="55" s="1"/>
  <c r="V123" i="55"/>
  <c r="V121" i="55"/>
  <c r="V119" i="55"/>
  <c r="V117" i="55"/>
  <c r="X140" i="55"/>
  <c r="V122" i="55"/>
  <c r="V118" i="55"/>
  <c r="X106" i="55"/>
  <c r="U97" i="55" s="1"/>
  <c r="U99" i="55"/>
  <c r="U98" i="55"/>
  <c r="I177" i="55"/>
  <c r="J177" i="55" s="1"/>
  <c r="K177" i="55" s="1"/>
  <c r="I173" i="55"/>
  <c r="J173" i="55" s="1"/>
  <c r="K173" i="55" s="1"/>
  <c r="J122" i="55"/>
  <c r="J118" i="55"/>
  <c r="L140" i="55"/>
  <c r="J119" i="55"/>
  <c r="J123" i="55"/>
  <c r="J121" i="55"/>
  <c r="J117" i="55"/>
  <c r="L106" i="55"/>
  <c r="I97" i="55" s="1"/>
  <c r="I99" i="55"/>
  <c r="I98" i="55"/>
  <c r="AY177" i="55"/>
  <c r="AZ177" i="55" s="1"/>
  <c r="BA177" i="55" s="1"/>
  <c r="AY173" i="55"/>
  <c r="AZ173" i="55" s="1"/>
  <c r="BA173" i="55" s="1"/>
  <c r="BB140" i="55"/>
  <c r="AZ123" i="55"/>
  <c r="AZ121" i="55"/>
  <c r="AZ119" i="55"/>
  <c r="AZ118" i="55"/>
  <c r="AZ122" i="55"/>
  <c r="AZ117" i="55"/>
  <c r="AY99" i="55"/>
  <c r="AY98" i="55"/>
  <c r="BB106" i="55"/>
  <c r="AY97" i="55" s="1"/>
  <c r="AS177" i="55"/>
  <c r="AT177" i="55" s="1"/>
  <c r="AU177" i="55" s="1"/>
  <c r="AS173" i="55"/>
  <c r="AT173" i="55" s="1"/>
  <c r="AU173" i="55" s="1"/>
  <c r="AV140" i="55"/>
  <c r="AT123" i="55"/>
  <c r="AT121" i="55"/>
  <c r="AT119" i="55"/>
  <c r="AT117" i="55"/>
  <c r="AT122" i="55"/>
  <c r="AT118" i="55"/>
  <c r="AV106" i="55"/>
  <c r="AS97" i="55" s="1"/>
  <c r="AS99" i="55"/>
  <c r="AS98" i="55"/>
  <c r="AG177" i="55"/>
  <c r="AH177" i="55" s="1"/>
  <c r="AI177" i="55" s="1"/>
  <c r="AG173" i="55"/>
  <c r="AH173" i="55" s="1"/>
  <c r="AI173" i="55" s="1"/>
  <c r="AJ140" i="55"/>
  <c r="AH122" i="55"/>
  <c r="AH118" i="55"/>
  <c r="AH121" i="55"/>
  <c r="AH123" i="55"/>
  <c r="AH117" i="55"/>
  <c r="AH119" i="55"/>
  <c r="AJ106" i="55"/>
  <c r="AG97" i="55" s="1"/>
  <c r="AG99" i="55"/>
  <c r="AG98" i="55"/>
  <c r="C177" i="55"/>
  <c r="D177" i="55" s="1"/>
  <c r="E177" i="55" s="1"/>
  <c r="C173" i="55"/>
  <c r="D173" i="55" s="1"/>
  <c r="E173" i="55" s="1"/>
  <c r="F140" i="55"/>
  <c r="D123" i="55"/>
  <c r="D117" i="55"/>
  <c r="D122" i="55"/>
  <c r="D119" i="55"/>
  <c r="D118" i="55"/>
  <c r="D121" i="55"/>
  <c r="C99" i="55"/>
  <c r="C98" i="55"/>
  <c r="F106" i="55"/>
  <c r="C97" i="55" s="1"/>
  <c r="BK177" i="55"/>
  <c r="BL177" i="55" s="1"/>
  <c r="BM177" i="55" s="1"/>
  <c r="BK173" i="55"/>
  <c r="BL173" i="55" s="1"/>
  <c r="BM173" i="55" s="1"/>
  <c r="BN140" i="55"/>
  <c r="BL123" i="55"/>
  <c r="BL122" i="55"/>
  <c r="BL121" i="55"/>
  <c r="BL119" i="55"/>
  <c r="BL118" i="55"/>
  <c r="BL117" i="55"/>
  <c r="BK99" i="55"/>
  <c r="BK98" i="55"/>
  <c r="BN106" i="55"/>
  <c r="BK97" i="55" s="1"/>
  <c r="AM177" i="55"/>
  <c r="AN177" i="55" s="1"/>
  <c r="AO177" i="55" s="1"/>
  <c r="AM173" i="55"/>
  <c r="AN173" i="55" s="1"/>
  <c r="AO173" i="55" s="1"/>
  <c r="AP140" i="55"/>
  <c r="AN123" i="55"/>
  <c r="AN118" i="55"/>
  <c r="AN117" i="55"/>
  <c r="AN119" i="55"/>
  <c r="AN121" i="55"/>
  <c r="AN122" i="55"/>
  <c r="AM99" i="55"/>
  <c r="AM98" i="55"/>
  <c r="AP106" i="55"/>
  <c r="AM97" i="55" s="1"/>
  <c r="O177" i="55"/>
  <c r="P177" i="55" s="1"/>
  <c r="Q177" i="55" s="1"/>
  <c r="O173" i="55"/>
  <c r="P173" i="55" s="1"/>
  <c r="Q173" i="55" s="1"/>
  <c r="R140" i="55"/>
  <c r="P122" i="55"/>
  <c r="P123" i="55"/>
  <c r="P118" i="55"/>
  <c r="P117" i="55"/>
  <c r="P119" i="55"/>
  <c r="P121" i="55"/>
  <c r="O99" i="55"/>
  <c r="O98" i="55"/>
  <c r="R106" i="55"/>
  <c r="O97" i="55" s="1"/>
  <c r="BN158" i="55"/>
  <c r="BG106" i="55"/>
  <c r="AA177" i="55"/>
  <c r="AB177" i="55" s="1"/>
  <c r="AC177" i="55" s="1"/>
  <c r="AA173" i="55"/>
  <c r="AB173" i="55" s="1"/>
  <c r="AC173" i="55" s="1"/>
  <c r="AD140" i="55"/>
  <c r="AB123" i="55"/>
  <c r="AB122" i="55"/>
  <c r="AB117" i="55"/>
  <c r="AB119" i="55"/>
  <c r="AB118" i="55"/>
  <c r="AB121" i="55"/>
  <c r="AA99" i="55"/>
  <c r="AA98" i="55"/>
  <c r="AD106" i="55"/>
  <c r="AA97" i="55" s="1"/>
  <c r="AY175" i="55"/>
  <c r="AZ175" i="55" s="1"/>
  <c r="BA175" i="55" s="1"/>
  <c r="AY171" i="55"/>
  <c r="AZ171" i="55" s="1"/>
  <c r="BA171" i="55" s="1"/>
  <c r="AY165" i="55"/>
  <c r="AZ165" i="55" s="1"/>
  <c r="AY161" i="55"/>
  <c r="AZ161" i="55" s="1"/>
  <c r="BB139" i="55"/>
  <c r="AY124" i="55"/>
  <c r="AY120" i="55"/>
  <c r="AY123" i="55"/>
  <c r="AY117" i="55"/>
  <c r="AY119" i="55"/>
  <c r="AY121" i="55"/>
  <c r="AY92" i="55"/>
  <c r="AY91" i="55"/>
  <c r="BB105" i="55"/>
  <c r="AY118" i="55" s="1"/>
  <c r="BE177" i="54"/>
  <c r="BF177" i="54" s="1"/>
  <c r="BG177" i="54" s="1"/>
  <c r="BE173" i="54"/>
  <c r="BF173" i="54" s="1"/>
  <c r="BG173" i="54" s="1"/>
  <c r="BH140" i="54"/>
  <c r="BE178" i="54" s="1"/>
  <c r="BF178" i="54" s="1"/>
  <c r="BG178" i="54" s="1"/>
  <c r="BF122" i="54"/>
  <c r="BF118" i="54"/>
  <c r="BG118" i="54" s="1"/>
  <c r="BH171" i="54" s="1"/>
  <c r="BH106" i="54"/>
  <c r="BE97" i="54" s="1"/>
  <c r="BF123" i="54"/>
  <c r="BG123" i="54" s="1"/>
  <c r="BH176" i="54" s="1"/>
  <c r="BF119" i="54"/>
  <c r="BG119" i="54" s="1"/>
  <c r="BH172" i="54" s="1"/>
  <c r="BE98" i="54"/>
  <c r="BF117" i="54"/>
  <c r="BG117" i="54" s="1"/>
  <c r="BH170" i="54" s="1"/>
  <c r="BE99" i="54"/>
  <c r="BF121" i="54"/>
  <c r="BG121" i="54" s="1"/>
  <c r="BH174" i="54" s="1"/>
  <c r="AY173" i="54"/>
  <c r="AZ173" i="54" s="1"/>
  <c r="BA173" i="54" s="1"/>
  <c r="AY177" i="54"/>
  <c r="AZ177" i="54" s="1"/>
  <c r="BA177" i="54" s="1"/>
  <c r="AY99" i="54"/>
  <c r="AY98" i="54"/>
  <c r="AZ123" i="54"/>
  <c r="AZ121" i="54"/>
  <c r="AZ119" i="54"/>
  <c r="AZ117" i="54"/>
  <c r="AZ122" i="54"/>
  <c r="AZ118" i="54"/>
  <c r="BB140" i="54"/>
  <c r="BB106" i="54"/>
  <c r="AY97" i="54" s="1"/>
  <c r="AS177" i="54"/>
  <c r="AT177" i="54" s="1"/>
  <c r="AU177" i="54" s="1"/>
  <c r="AS173" i="54"/>
  <c r="AT173" i="54" s="1"/>
  <c r="AU173" i="54" s="1"/>
  <c r="AV140" i="54"/>
  <c r="AT123" i="54"/>
  <c r="AT121" i="54"/>
  <c r="AT119" i="54"/>
  <c r="AT117" i="54"/>
  <c r="AV106" i="54"/>
  <c r="AS97" i="54" s="1"/>
  <c r="AT122" i="54"/>
  <c r="AT118" i="54"/>
  <c r="AS99" i="54"/>
  <c r="AS98" i="54"/>
  <c r="C173" i="54"/>
  <c r="D173" i="54" s="1"/>
  <c r="E173" i="54" s="1"/>
  <c r="C177" i="54"/>
  <c r="D177" i="54" s="1"/>
  <c r="E177" i="54" s="1"/>
  <c r="C99" i="54"/>
  <c r="C98" i="54"/>
  <c r="D123" i="54"/>
  <c r="D121" i="54"/>
  <c r="D119" i="54"/>
  <c r="D117" i="54"/>
  <c r="D122" i="54"/>
  <c r="D118" i="54"/>
  <c r="F106" i="54"/>
  <c r="C97" i="54" s="1"/>
  <c r="F140" i="54"/>
  <c r="I173" i="54"/>
  <c r="J173" i="54" s="1"/>
  <c r="K173" i="54" s="1"/>
  <c r="I177" i="54"/>
  <c r="J177" i="54" s="1"/>
  <c r="K177" i="54" s="1"/>
  <c r="L140" i="54"/>
  <c r="J122" i="54"/>
  <c r="J118" i="54"/>
  <c r="L106" i="54"/>
  <c r="I97" i="54" s="1"/>
  <c r="J123" i="54"/>
  <c r="J119" i="54"/>
  <c r="I98" i="54"/>
  <c r="J121" i="54"/>
  <c r="I99" i="54"/>
  <c r="J117" i="54"/>
  <c r="BK173" i="54"/>
  <c r="BL173" i="54" s="1"/>
  <c r="BM173" i="54" s="1"/>
  <c r="BK177" i="54"/>
  <c r="BL177" i="54" s="1"/>
  <c r="BM177" i="54" s="1"/>
  <c r="BN140" i="54"/>
  <c r="BK99" i="54"/>
  <c r="BK98" i="54"/>
  <c r="BL122" i="54"/>
  <c r="BL118" i="54"/>
  <c r="BL123" i="54"/>
  <c r="BL119" i="54"/>
  <c r="BN106" i="54"/>
  <c r="BK97" i="54" s="1"/>
  <c r="BL117" i="54"/>
  <c r="BL121" i="54"/>
  <c r="BA176" i="54"/>
  <c r="BA175" i="54"/>
  <c r="BA174" i="54"/>
  <c r="BA172" i="54"/>
  <c r="BA170" i="54"/>
  <c r="BE122" i="54"/>
  <c r="BE125" i="54"/>
  <c r="W172" i="54"/>
  <c r="W170" i="54"/>
  <c r="W176" i="54"/>
  <c r="W174" i="54"/>
  <c r="U175" i="54"/>
  <c r="V175" i="54" s="1"/>
  <c r="W175" i="54" s="1"/>
  <c r="U171" i="54"/>
  <c r="V171" i="54" s="1"/>
  <c r="W171" i="54" s="1"/>
  <c r="U165" i="54"/>
  <c r="V165" i="54" s="1"/>
  <c r="U161" i="54"/>
  <c r="V161" i="54" s="1"/>
  <c r="X139" i="54"/>
  <c r="U123" i="54"/>
  <c r="U121" i="54"/>
  <c r="U119" i="54"/>
  <c r="U117" i="54"/>
  <c r="X105" i="54"/>
  <c r="U118" i="54" s="1"/>
  <c r="U92" i="54"/>
  <c r="U124" i="54"/>
  <c r="U120" i="54"/>
  <c r="U91" i="54"/>
  <c r="AA173" i="54"/>
  <c r="AB173" i="54" s="1"/>
  <c r="AC173" i="54" s="1"/>
  <c r="AA177" i="54"/>
  <c r="AB177" i="54" s="1"/>
  <c r="AC177" i="54" s="1"/>
  <c r="AA99" i="54"/>
  <c r="AA98" i="54"/>
  <c r="AB123" i="54"/>
  <c r="AB121" i="54"/>
  <c r="AB119" i="54"/>
  <c r="AB117" i="54"/>
  <c r="AD140" i="54"/>
  <c r="AA178" i="54" s="1"/>
  <c r="AB178" i="54" s="1"/>
  <c r="AC178" i="54" s="1"/>
  <c r="AB122" i="54"/>
  <c r="AB118" i="54"/>
  <c r="AD106" i="54"/>
  <c r="AA97" i="54" s="1"/>
  <c r="U177" i="54"/>
  <c r="V177" i="54" s="1"/>
  <c r="W177" i="54" s="1"/>
  <c r="U173" i="54"/>
  <c r="V173" i="54" s="1"/>
  <c r="W173" i="54" s="1"/>
  <c r="X140" i="54"/>
  <c r="V123" i="54"/>
  <c r="V121" i="54"/>
  <c r="V119" i="54"/>
  <c r="V117" i="54"/>
  <c r="X106" i="54"/>
  <c r="U97" i="54" s="1"/>
  <c r="U99" i="54"/>
  <c r="V122" i="54"/>
  <c r="V118" i="54"/>
  <c r="U98" i="54"/>
  <c r="AO106" i="54"/>
  <c r="K176" i="54"/>
  <c r="K174" i="54"/>
  <c r="K172" i="54"/>
  <c r="K170" i="54"/>
  <c r="AG173" i="54"/>
  <c r="AH173" i="54" s="1"/>
  <c r="AI173" i="54" s="1"/>
  <c r="AG177" i="54"/>
  <c r="AH177" i="54" s="1"/>
  <c r="AI177" i="54" s="1"/>
  <c r="AJ140" i="54"/>
  <c r="AH122" i="54"/>
  <c r="AH118" i="54"/>
  <c r="AJ106" i="54"/>
  <c r="AG97" i="54" s="1"/>
  <c r="AH121" i="54"/>
  <c r="AH117" i="54"/>
  <c r="AG98" i="54"/>
  <c r="AH123" i="54"/>
  <c r="AG99" i="54"/>
  <c r="AH119" i="54"/>
  <c r="AG175" i="54"/>
  <c r="AH175" i="54" s="1"/>
  <c r="AI175" i="54" s="1"/>
  <c r="AG171" i="54"/>
  <c r="AH171" i="54" s="1"/>
  <c r="AI171" i="54" s="1"/>
  <c r="AG165" i="54"/>
  <c r="AH165" i="54" s="1"/>
  <c r="AG161" i="54"/>
  <c r="AH161" i="54" s="1"/>
  <c r="AJ139" i="54"/>
  <c r="AG124" i="54"/>
  <c r="AG120" i="54"/>
  <c r="AJ105" i="54"/>
  <c r="AG90" i="54" s="1"/>
  <c r="AG123" i="54"/>
  <c r="AG119" i="54"/>
  <c r="AG91" i="54"/>
  <c r="AG117" i="54"/>
  <c r="AG121" i="54"/>
  <c r="AG92" i="54"/>
  <c r="AP158" i="53"/>
  <c r="CE174" i="53"/>
  <c r="CE172" i="53"/>
  <c r="CE176" i="53"/>
  <c r="CE170" i="53"/>
  <c r="CR158" i="53"/>
  <c r="CQ174" i="53"/>
  <c r="CQ170" i="53"/>
  <c r="CQ172" i="53"/>
  <c r="CQ176" i="53"/>
  <c r="F158" i="53"/>
  <c r="AV158" i="53"/>
  <c r="AU176" i="53"/>
  <c r="AU174" i="53"/>
  <c r="AU170" i="53"/>
  <c r="AU172" i="53"/>
  <c r="K176" i="53"/>
  <c r="K174" i="53"/>
  <c r="K170" i="53"/>
  <c r="K172" i="53"/>
  <c r="X158" i="53"/>
  <c r="AO176" i="53"/>
  <c r="AO174" i="53"/>
  <c r="AO172" i="53"/>
  <c r="AO170" i="53"/>
  <c r="BG158" i="49"/>
  <c r="AB88" i="49"/>
  <c r="AD158" i="49" s="1"/>
  <c r="AV166" i="49"/>
  <c r="AV167" i="49"/>
  <c r="W70" i="49"/>
  <c r="W170" i="49" s="1"/>
  <c r="AV162" i="49"/>
  <c r="BL88" i="49"/>
  <c r="BM158" i="49"/>
  <c r="AV161" i="49"/>
  <c r="BF88" i="49"/>
  <c r="AV165" i="49"/>
  <c r="AI105" i="49"/>
  <c r="AG165" i="49" s="1"/>
  <c r="AH165" i="49" s="1"/>
  <c r="K105" i="49"/>
  <c r="I171" i="49" s="1"/>
  <c r="J171" i="49" s="1"/>
  <c r="K171" i="49" s="1"/>
  <c r="AV113" i="49"/>
  <c r="W105" i="49"/>
  <c r="U165" i="49" s="1"/>
  <c r="V165" i="49" s="1"/>
  <c r="AP161" i="49"/>
  <c r="AP166" i="49"/>
  <c r="L161" i="49"/>
  <c r="L166" i="49"/>
  <c r="X162" i="49"/>
  <c r="X167" i="49"/>
  <c r="BN165" i="49"/>
  <c r="BB161" i="49"/>
  <c r="BB166" i="49"/>
  <c r="R165" i="49"/>
  <c r="AD163" i="49"/>
  <c r="AJ165" i="49"/>
  <c r="L165" i="49"/>
  <c r="AC105" i="49"/>
  <c r="AA165" i="49" s="1"/>
  <c r="AB165" i="49" s="1"/>
  <c r="AD165" i="49"/>
  <c r="AJ161" i="49"/>
  <c r="AJ166" i="49"/>
  <c r="R161" i="49"/>
  <c r="R166" i="49"/>
  <c r="AP162" i="49"/>
  <c r="AP167" i="49"/>
  <c r="BA105" i="49"/>
  <c r="AY171" i="49" s="1"/>
  <c r="AZ171" i="49" s="1"/>
  <c r="AO105" i="49"/>
  <c r="AM161" i="49" s="1"/>
  <c r="AN161" i="49" s="1"/>
  <c r="X161" i="49"/>
  <c r="X166" i="49"/>
  <c r="BN163" i="49"/>
  <c r="BB165" i="49"/>
  <c r="BH163" i="49"/>
  <c r="BM105" i="49"/>
  <c r="BK175" i="49" s="1"/>
  <c r="BL175" i="49" s="1"/>
  <c r="BM175" i="49" s="1"/>
  <c r="BH165" i="49"/>
  <c r="AU105" i="49"/>
  <c r="AS171" i="49" s="1"/>
  <c r="AT171" i="49" s="1"/>
  <c r="AS177" i="49"/>
  <c r="AT177" i="49" s="1"/>
  <c r="AS173" i="49"/>
  <c r="AT173" i="49" s="1"/>
  <c r="AT122" i="49"/>
  <c r="AT118" i="49"/>
  <c r="AT123" i="49"/>
  <c r="AT121" i="49"/>
  <c r="AT119" i="49"/>
  <c r="AT117" i="49"/>
  <c r="AV140" i="49"/>
  <c r="AV106" i="49"/>
  <c r="AS97" i="49" s="1"/>
  <c r="AS99" i="49"/>
  <c r="AS98" i="49"/>
  <c r="Q105" i="49"/>
  <c r="AO158" i="49"/>
  <c r="AN88" i="49"/>
  <c r="AD113" i="49"/>
  <c r="AB115" i="49"/>
  <c r="AC106" i="49" s="1"/>
  <c r="AP113" i="49"/>
  <c r="AN115" i="49"/>
  <c r="AO106" i="49" s="1"/>
  <c r="L113" i="49"/>
  <c r="J115" i="49"/>
  <c r="K106" i="49" s="1"/>
  <c r="D84" i="49"/>
  <c r="D85" i="49" s="1"/>
  <c r="D86" i="49" s="1"/>
  <c r="F153" i="49"/>
  <c r="AI158" i="49"/>
  <c r="AH88" i="49"/>
  <c r="AO70" i="49"/>
  <c r="BN113" i="49"/>
  <c r="BL115" i="49"/>
  <c r="BM106" i="49" s="1"/>
  <c r="P84" i="49"/>
  <c r="P85" i="49" s="1"/>
  <c r="P86" i="49" s="1"/>
  <c r="R153" i="49"/>
  <c r="AH84" i="49"/>
  <c r="AH85" i="49" s="1"/>
  <c r="AH86" i="49" s="1"/>
  <c r="AJ153" i="49"/>
  <c r="AB84" i="49"/>
  <c r="AB85" i="49" s="1"/>
  <c r="AB86" i="49" s="1"/>
  <c r="AD153" i="49"/>
  <c r="AN84" i="49"/>
  <c r="AN85" i="49" s="1"/>
  <c r="AN86" i="49" s="1"/>
  <c r="AP153" i="49"/>
  <c r="F113" i="49"/>
  <c r="D115" i="49"/>
  <c r="E106" i="49" s="1"/>
  <c r="AD161" i="49"/>
  <c r="AI174" i="49"/>
  <c r="AI176" i="49"/>
  <c r="AI172" i="49"/>
  <c r="AI170" i="49"/>
  <c r="AJ162" i="49"/>
  <c r="R167" i="49"/>
  <c r="AP163" i="49"/>
  <c r="K176" i="49"/>
  <c r="K174" i="49"/>
  <c r="K172" i="49"/>
  <c r="K170" i="49"/>
  <c r="L162" i="49"/>
  <c r="L167" i="49"/>
  <c r="X163" i="49"/>
  <c r="BA158" i="49"/>
  <c r="AZ88" i="49"/>
  <c r="BN161" i="49"/>
  <c r="BN166" i="49"/>
  <c r="AJ113" i="49"/>
  <c r="AH115" i="49"/>
  <c r="AI106" i="49" s="1"/>
  <c r="BA70" i="49"/>
  <c r="BB162" i="49"/>
  <c r="BB167" i="49"/>
  <c r="BH161" i="49"/>
  <c r="BH166" i="49"/>
  <c r="AT84" i="49"/>
  <c r="AT85" i="49" s="1"/>
  <c r="AT86" i="49" s="1"/>
  <c r="Q158" i="49"/>
  <c r="P88" i="49"/>
  <c r="X113" i="49"/>
  <c r="V115" i="49"/>
  <c r="W106" i="49" s="1"/>
  <c r="BH113" i="49"/>
  <c r="BF115" i="49"/>
  <c r="BG106" i="49" s="1"/>
  <c r="R113" i="49"/>
  <c r="P115" i="49"/>
  <c r="Q106" i="49" s="1"/>
  <c r="AD166" i="49"/>
  <c r="AJ167" i="49"/>
  <c r="BB113" i="49"/>
  <c r="AZ115" i="49"/>
  <c r="BA106" i="49" s="1"/>
  <c r="Q70" i="49"/>
  <c r="R162" i="49"/>
  <c r="BL84" i="49"/>
  <c r="BL85" i="49" s="1"/>
  <c r="BL86" i="49" s="1"/>
  <c r="BN153" i="49"/>
  <c r="V84" i="49"/>
  <c r="V85" i="49" s="1"/>
  <c r="V86" i="49" s="1"/>
  <c r="X153" i="49"/>
  <c r="AD162" i="49"/>
  <c r="AD167" i="49"/>
  <c r="AJ163" i="49"/>
  <c r="AZ84" i="49"/>
  <c r="AZ85" i="49" s="1"/>
  <c r="AZ86" i="49" s="1"/>
  <c r="BB153" i="49"/>
  <c r="R163" i="49"/>
  <c r="BF84" i="49"/>
  <c r="BF85" i="49" s="1"/>
  <c r="BF86" i="49" s="1"/>
  <c r="BH153" i="49"/>
  <c r="AP165" i="49"/>
  <c r="L163" i="49"/>
  <c r="K158" i="49"/>
  <c r="J88" i="49"/>
  <c r="X165" i="49"/>
  <c r="BM176" i="49"/>
  <c r="BM174" i="49"/>
  <c r="BM172" i="49"/>
  <c r="BM170" i="49"/>
  <c r="BN162" i="49"/>
  <c r="BN167" i="49"/>
  <c r="BB163" i="49"/>
  <c r="BG176" i="49"/>
  <c r="BG174" i="49"/>
  <c r="BG172" i="49"/>
  <c r="BG170" i="49"/>
  <c r="BH162" i="49"/>
  <c r="BH167" i="49"/>
  <c r="J84" i="49"/>
  <c r="J85" i="49" s="1"/>
  <c r="J86" i="49" s="1"/>
  <c r="L153" i="49"/>
  <c r="U34" i="37"/>
  <c r="U41" i="37"/>
  <c r="AJ40" i="37"/>
  <c r="Z24" i="37"/>
  <c r="U46" i="37"/>
  <c r="U48" i="37"/>
  <c r="AJ23" i="37"/>
  <c r="AE37" i="37"/>
  <c r="U49" i="37"/>
  <c r="Z31" i="37"/>
  <c r="AB18" i="37" s="1"/>
  <c r="AJ38" i="37"/>
  <c r="Z47" i="37"/>
  <c r="Z40" i="37"/>
  <c r="AJ41" i="37"/>
  <c r="AE26" i="37"/>
  <c r="AE35" i="37"/>
  <c r="Z38" i="37"/>
  <c r="AJ27" i="37"/>
  <c r="AE23" i="37"/>
  <c r="Z25" i="37"/>
  <c r="AE41" i="37"/>
  <c r="AE51" i="37"/>
  <c r="AE22" i="37"/>
  <c r="AJ37" i="37"/>
  <c r="AE39" i="37"/>
  <c r="Z42" i="37"/>
  <c r="AJ24" i="37"/>
  <c r="Z36" i="37"/>
  <c r="AE24" i="37"/>
  <c r="AE40" i="37"/>
  <c r="AJ25" i="37"/>
  <c r="AJ42" i="37"/>
  <c r="Z26" i="37"/>
  <c r="Z41" i="37"/>
  <c r="AE25" i="37"/>
  <c r="AE42" i="37"/>
  <c r="AJ30" i="37"/>
  <c r="AJ44" i="37"/>
  <c r="Z27" i="37"/>
  <c r="Z43" i="37"/>
  <c r="AE28" i="37"/>
  <c r="AE44" i="37"/>
  <c r="AJ26" i="37"/>
  <c r="AJ48" i="37"/>
  <c r="Z30" i="37"/>
  <c r="Z45" i="37"/>
  <c r="AE29" i="37"/>
  <c r="AE46" i="37"/>
  <c r="AJ29" i="37"/>
  <c r="AJ43" i="37"/>
  <c r="Z23" i="37"/>
  <c r="Z39" i="37"/>
  <c r="AE27" i="37"/>
  <c r="AE43" i="37"/>
  <c r="AJ31" i="37"/>
  <c r="AJ47" i="37"/>
  <c r="Z29" i="37"/>
  <c r="Z46" i="37"/>
  <c r="AE30" i="37"/>
  <c r="AE45" i="37"/>
  <c r="AJ32" i="37"/>
  <c r="AJ46" i="37"/>
  <c r="Z32" i="37"/>
  <c r="Z48" i="37"/>
  <c r="AE31" i="37"/>
  <c r="AE47" i="37"/>
  <c r="AJ28" i="37"/>
  <c r="AJ50" i="37"/>
  <c r="Z34" i="37"/>
  <c r="Z50" i="37"/>
  <c r="AE33" i="37"/>
  <c r="AE49" i="37"/>
  <c r="AJ33" i="37"/>
  <c r="AJ45" i="37"/>
  <c r="Z28" i="37"/>
  <c r="Z44" i="37"/>
  <c r="AE32" i="37"/>
  <c r="AE48" i="37"/>
  <c r="AJ35" i="37"/>
  <c r="AJ49" i="37"/>
  <c r="Z33" i="37"/>
  <c r="Z49" i="37"/>
  <c r="AE34" i="37"/>
  <c r="AJ34" i="37"/>
  <c r="AJ51" i="37"/>
  <c r="Z35" i="37"/>
  <c r="Z51" i="37"/>
  <c r="AE36" i="37"/>
  <c r="AE50" i="37"/>
  <c r="AJ39" i="37"/>
  <c r="Z22" i="37"/>
  <c r="Z37" i="37"/>
  <c r="AE38" i="37"/>
  <c r="AJ22" i="37"/>
  <c r="AJ36" i="37"/>
  <c r="U36" i="37"/>
  <c r="U35" i="37"/>
  <c r="U30" i="37"/>
  <c r="U37" i="37"/>
  <c r="U32" i="37"/>
  <c r="U50" i="37"/>
  <c r="U39" i="37"/>
  <c r="U22" i="37"/>
  <c r="U43" i="37"/>
  <c r="U23" i="37"/>
  <c r="U42" i="37"/>
  <c r="U26" i="37"/>
  <c r="U25" i="37"/>
  <c r="U33" i="37"/>
  <c r="U44" i="37"/>
  <c r="U28" i="37"/>
  <c r="U31" i="37"/>
  <c r="U51" i="37"/>
  <c r="U38" i="37"/>
  <c r="U47" i="37"/>
  <c r="U45" i="37"/>
  <c r="U29" i="37"/>
  <c r="U40" i="37"/>
  <c r="U24" i="37"/>
  <c r="FN134" i="37"/>
  <c r="FO134" i="37"/>
  <c r="FP134" i="37"/>
  <c r="FT134" i="37"/>
  <c r="FU134" i="37"/>
  <c r="FV134" i="37"/>
  <c r="FO146" i="37"/>
  <c r="FU146" i="37"/>
  <c r="FO147" i="37"/>
  <c r="FU147" i="37"/>
  <c r="FO148" i="37"/>
  <c r="FU148" i="37"/>
  <c r="FO149" i="37"/>
  <c r="FU149" i="37"/>
  <c r="FO153" i="37"/>
  <c r="FU153" i="37"/>
  <c r="FO154" i="37"/>
  <c r="FU154" i="37"/>
  <c r="FO155" i="37"/>
  <c r="FU155" i="37"/>
  <c r="FO156" i="37"/>
  <c r="FU156" i="37"/>
  <c r="F14" i="37"/>
  <c r="H99" i="33"/>
  <c r="G99" i="33"/>
  <c r="F99" i="33"/>
  <c r="I98" i="33"/>
  <c r="H98" i="33"/>
  <c r="G98" i="33"/>
  <c r="F98" i="33"/>
  <c r="J99" i="33"/>
  <c r="I103" i="33"/>
  <c r="H103" i="33"/>
  <c r="G103" i="33"/>
  <c r="F103" i="33"/>
  <c r="E103" i="33"/>
  <c r="J103" i="33"/>
  <c r="J131" i="33"/>
  <c r="H131" i="33"/>
  <c r="F131" i="33"/>
  <c r="G131" i="33"/>
  <c r="E131" i="33"/>
  <c r="K131" i="33"/>
  <c r="G234" i="33"/>
  <c r="D212" i="33" s="1"/>
  <c r="O14" i="37"/>
  <c r="P14" i="37"/>
  <c r="Q14" i="37"/>
  <c r="R14" i="37"/>
  <c r="N14" i="37"/>
  <c r="B55" i="36"/>
  <c r="B56" i="36"/>
  <c r="B57" i="36"/>
  <c r="B58" i="36"/>
  <c r="B59" i="36"/>
  <c r="B60" i="36"/>
  <c r="B61" i="36"/>
  <c r="B62" i="36"/>
  <c r="B63" i="36"/>
  <c r="B64" i="36"/>
  <c r="B65" i="36"/>
  <c r="B66" i="36"/>
  <c r="B67" i="36"/>
  <c r="B68" i="36"/>
  <c r="B69" i="36"/>
  <c r="B70" i="36"/>
  <c r="B71" i="36"/>
  <c r="B72" i="36"/>
  <c r="B73" i="36"/>
  <c r="B74" i="36"/>
  <c r="B75" i="36"/>
  <c r="B76" i="36"/>
  <c r="B77" i="36"/>
  <c r="B78" i="36"/>
  <c r="B79" i="36"/>
  <c r="B80" i="36"/>
  <c r="B81" i="36"/>
  <c r="B54" i="36"/>
  <c r="CR174" i="57" l="1"/>
  <c r="AM90" i="57"/>
  <c r="BS123" i="57"/>
  <c r="BT176" i="57" s="1"/>
  <c r="BQ118" i="57"/>
  <c r="BS118" i="57" s="1"/>
  <c r="BT171" i="57" s="1"/>
  <c r="BS117" i="57"/>
  <c r="BT170" i="57" s="1"/>
  <c r="BS121" i="57"/>
  <c r="BT174" i="57" s="1"/>
  <c r="BQ178" i="57"/>
  <c r="BR178" i="57" s="1"/>
  <c r="BS178" i="57" s="1"/>
  <c r="BQ93" i="57"/>
  <c r="BQ94" i="57" s="1"/>
  <c r="BQ125" i="57"/>
  <c r="BQ122" i="57"/>
  <c r="BS122" i="57" s="1"/>
  <c r="BT175" i="57" s="1"/>
  <c r="EZ141" i="49"/>
  <c r="BR125" i="57"/>
  <c r="BQ100" i="57"/>
  <c r="BQ101" i="57" s="1"/>
  <c r="BR120" i="57"/>
  <c r="BS120" i="57" s="1"/>
  <c r="BT173" i="57" s="1"/>
  <c r="BR124" i="57"/>
  <c r="BS124" i="57" s="1"/>
  <c r="BT177" i="57" s="1"/>
  <c r="EH141" i="49"/>
  <c r="FL141" i="49"/>
  <c r="ES119" i="49"/>
  <c r="ET172" i="49" s="1"/>
  <c r="DJ141" i="49"/>
  <c r="P120" i="57"/>
  <c r="Q120" i="57" s="1"/>
  <c r="R173" i="57" s="1"/>
  <c r="FE123" i="49"/>
  <c r="FF176" i="49" s="1"/>
  <c r="BS117" i="49"/>
  <c r="BT170" i="49" s="1"/>
  <c r="BS120" i="49"/>
  <c r="BT173" i="49" s="1"/>
  <c r="DO121" i="49"/>
  <c r="DP174" i="49" s="1"/>
  <c r="AG90" i="57"/>
  <c r="AG93" i="57" s="1"/>
  <c r="AG94" i="57" s="1"/>
  <c r="FW123" i="49"/>
  <c r="FX176" i="49" s="1"/>
  <c r="ES118" i="49"/>
  <c r="ET171" i="49" s="1"/>
  <c r="AO124" i="57"/>
  <c r="AP177" i="57" s="1"/>
  <c r="EN141" i="49"/>
  <c r="EA117" i="49"/>
  <c r="EB170" i="49" s="1"/>
  <c r="E170" i="49"/>
  <c r="Q121" i="57"/>
  <c r="R174" i="57" s="1"/>
  <c r="DC121" i="49"/>
  <c r="DD174" i="49" s="1"/>
  <c r="CW121" i="49"/>
  <c r="CX174" i="49" s="1"/>
  <c r="FK117" i="49"/>
  <c r="FL170" i="49" s="1"/>
  <c r="EG119" i="49"/>
  <c r="EH172" i="49" s="1"/>
  <c r="CQ118" i="49"/>
  <c r="CR171" i="49" s="1"/>
  <c r="BS122" i="49"/>
  <c r="BT175" i="49" s="1"/>
  <c r="ES117" i="49"/>
  <c r="ET170" i="49" s="1"/>
  <c r="EG122" i="49"/>
  <c r="EH175" i="49" s="1"/>
  <c r="BS119" i="49"/>
  <c r="BT172" i="49" s="1"/>
  <c r="DO123" i="49"/>
  <c r="DP176" i="49" s="1"/>
  <c r="EG121" i="49"/>
  <c r="EH174" i="49" s="1"/>
  <c r="AU117" i="57"/>
  <c r="AV170" i="57" s="1"/>
  <c r="FW125" i="49"/>
  <c r="FX178" i="49" s="1"/>
  <c r="EY122" i="49"/>
  <c r="EZ175" i="49" s="1"/>
  <c r="DC119" i="49"/>
  <c r="DD172" i="49" s="1"/>
  <c r="CE123" i="49"/>
  <c r="CF176" i="49" s="1"/>
  <c r="EG118" i="49"/>
  <c r="EH171" i="49" s="1"/>
  <c r="DU123" i="49"/>
  <c r="DV176" i="49" s="1"/>
  <c r="FK119" i="49"/>
  <c r="FL172" i="49" s="1"/>
  <c r="FE117" i="49"/>
  <c r="FF170" i="49" s="1"/>
  <c r="FQ122" i="49"/>
  <c r="FR175" i="49" s="1"/>
  <c r="O90" i="57"/>
  <c r="O93" i="57" s="1"/>
  <c r="O94" i="57" s="1"/>
  <c r="ET141" i="49"/>
  <c r="DV141" i="49"/>
  <c r="CJ120" i="57"/>
  <c r="CK120" i="57" s="1"/>
  <c r="CL173" i="57" s="1"/>
  <c r="AM93" i="57"/>
  <c r="AM94" i="57" s="1"/>
  <c r="K119" i="57"/>
  <c r="L172" i="57" s="1"/>
  <c r="AO120" i="57"/>
  <c r="AP173" i="57" s="1"/>
  <c r="FK125" i="49"/>
  <c r="FL178" i="49" s="1"/>
  <c r="F166" i="49"/>
  <c r="AJ174" i="57"/>
  <c r="AU121" i="57"/>
  <c r="AV174" i="57" s="1"/>
  <c r="F162" i="49"/>
  <c r="O100" i="57"/>
  <c r="O101" i="57" s="1"/>
  <c r="CQ118" i="57"/>
  <c r="CR171" i="57" s="1"/>
  <c r="F163" i="49"/>
  <c r="AU120" i="57"/>
  <c r="AV173" i="57" s="1"/>
  <c r="AM125" i="57"/>
  <c r="AP141" i="57" s="1"/>
  <c r="BZ141" i="49"/>
  <c r="AM122" i="57"/>
  <c r="AO122" i="57" s="1"/>
  <c r="AP175" i="57" s="1"/>
  <c r="FW117" i="49"/>
  <c r="FX170" i="49" s="1"/>
  <c r="EY119" i="49"/>
  <c r="EZ172" i="49" s="1"/>
  <c r="EY121" i="49"/>
  <c r="EZ174" i="49" s="1"/>
  <c r="EA123" i="49"/>
  <c r="EB176" i="49" s="1"/>
  <c r="CW117" i="49"/>
  <c r="CX170" i="49" s="1"/>
  <c r="CW119" i="49"/>
  <c r="CX172" i="49" s="1"/>
  <c r="ES121" i="49"/>
  <c r="ET174" i="49" s="1"/>
  <c r="FQ123" i="49"/>
  <c r="FR176" i="49" s="1"/>
  <c r="EY118" i="49"/>
  <c r="EZ171" i="49" s="1"/>
  <c r="BS121" i="49"/>
  <c r="BT174" i="49" s="1"/>
  <c r="BS123" i="49"/>
  <c r="BT176" i="49" s="1"/>
  <c r="DI117" i="49"/>
  <c r="DJ170" i="49" s="1"/>
  <c r="CK119" i="49"/>
  <c r="CL172" i="49" s="1"/>
  <c r="BY122" i="49"/>
  <c r="BZ175" i="49" s="1"/>
  <c r="DU124" i="49"/>
  <c r="DV177" i="49" s="1"/>
  <c r="E158" i="49"/>
  <c r="C90" i="56"/>
  <c r="C93" i="56" s="1"/>
  <c r="C94" i="56" s="1"/>
  <c r="DC118" i="49"/>
  <c r="DD171" i="49" s="1"/>
  <c r="DC122" i="49"/>
  <c r="DD175" i="49" s="1"/>
  <c r="CK120" i="49"/>
  <c r="CL173" i="49" s="1"/>
  <c r="CK124" i="49"/>
  <c r="CL177" i="49" s="1"/>
  <c r="FE124" i="49"/>
  <c r="FF177" i="49" s="1"/>
  <c r="EG124" i="49"/>
  <c r="EH177" i="49" s="1"/>
  <c r="DO124" i="49"/>
  <c r="DP177" i="49" s="1"/>
  <c r="CQ124" i="49"/>
  <c r="CR177" i="49" s="1"/>
  <c r="CQ120" i="49"/>
  <c r="CR173" i="49" s="1"/>
  <c r="CE124" i="49"/>
  <c r="CF177" i="49" s="1"/>
  <c r="CW120" i="49"/>
  <c r="CX173" i="49" s="1"/>
  <c r="EA122" i="49"/>
  <c r="EB175" i="49" s="1"/>
  <c r="F165" i="49"/>
  <c r="CE117" i="49"/>
  <c r="CF170" i="49" s="1"/>
  <c r="EM118" i="49"/>
  <c r="EN171" i="49" s="1"/>
  <c r="FK120" i="49"/>
  <c r="FL173" i="49" s="1"/>
  <c r="DO122" i="49"/>
  <c r="DP175" i="49" s="1"/>
  <c r="EM124" i="49"/>
  <c r="EN177" i="49" s="1"/>
  <c r="CK118" i="49"/>
  <c r="CL171" i="49" s="1"/>
  <c r="DI120" i="49"/>
  <c r="DJ173" i="49" s="1"/>
  <c r="BY123" i="49"/>
  <c r="BZ176" i="49" s="1"/>
  <c r="DO117" i="49"/>
  <c r="DP170" i="49" s="1"/>
  <c r="DO119" i="49"/>
  <c r="DP172" i="49" s="1"/>
  <c r="FK121" i="49"/>
  <c r="FL174" i="49" s="1"/>
  <c r="FK123" i="49"/>
  <c r="FL176" i="49" s="1"/>
  <c r="CW118" i="49"/>
  <c r="CX171" i="49" s="1"/>
  <c r="CK121" i="49"/>
  <c r="CL174" i="49" s="1"/>
  <c r="DI123" i="49"/>
  <c r="DJ176" i="49" s="1"/>
  <c r="E174" i="49"/>
  <c r="C90" i="54"/>
  <c r="C93" i="54" s="1"/>
  <c r="C94" i="54" s="1"/>
  <c r="D88" i="49"/>
  <c r="F158" i="49" s="1"/>
  <c r="AJ172" i="57"/>
  <c r="C118" i="54"/>
  <c r="E118" i="54" s="1"/>
  <c r="F171" i="54" s="1"/>
  <c r="C118" i="55"/>
  <c r="E118" i="55" s="1"/>
  <c r="F171" i="55" s="1"/>
  <c r="C90" i="55"/>
  <c r="C93" i="55" s="1"/>
  <c r="C94" i="55" s="1"/>
  <c r="C118" i="56"/>
  <c r="E118" i="56" s="1"/>
  <c r="F171" i="56" s="1"/>
  <c r="F161" i="49"/>
  <c r="EY117" i="49"/>
  <c r="EZ170" i="49" s="1"/>
  <c r="DO118" i="49"/>
  <c r="DP171" i="49" s="1"/>
  <c r="EA119" i="49"/>
  <c r="EB172" i="49" s="1"/>
  <c r="EM120" i="49"/>
  <c r="EN173" i="49" s="1"/>
  <c r="EA121" i="49"/>
  <c r="EB174" i="49" s="1"/>
  <c r="CQ122" i="49"/>
  <c r="CR175" i="49" s="1"/>
  <c r="DC123" i="49"/>
  <c r="DD176" i="49" s="1"/>
  <c r="BS124" i="49"/>
  <c r="BT177" i="49" s="1"/>
  <c r="BY117" i="49"/>
  <c r="BZ170" i="49" s="1"/>
  <c r="FQ117" i="49"/>
  <c r="FR170" i="49" s="1"/>
  <c r="BY119" i="49"/>
  <c r="BZ172" i="49" s="1"/>
  <c r="FQ119" i="49"/>
  <c r="FR172" i="49" s="1"/>
  <c r="DU121" i="49"/>
  <c r="DV174" i="49" s="1"/>
  <c r="FE122" i="49"/>
  <c r="FF175" i="49" s="1"/>
  <c r="ES123" i="49"/>
  <c r="ET176" i="49" s="1"/>
  <c r="CQ117" i="49"/>
  <c r="CR170" i="49" s="1"/>
  <c r="CE118" i="49"/>
  <c r="CF171" i="49" s="1"/>
  <c r="CQ119" i="49"/>
  <c r="CR172" i="49" s="1"/>
  <c r="CE120" i="49"/>
  <c r="CF173" i="49" s="1"/>
  <c r="EM121" i="49"/>
  <c r="EN174" i="49" s="1"/>
  <c r="FW122" i="49"/>
  <c r="FX175" i="49" s="1"/>
  <c r="EM123" i="49"/>
  <c r="EN176" i="49" s="1"/>
  <c r="CK117" i="49"/>
  <c r="CL170" i="49" s="1"/>
  <c r="BY118" i="49"/>
  <c r="BZ171" i="49" s="1"/>
  <c r="FQ118" i="49"/>
  <c r="FR171" i="49" s="1"/>
  <c r="FE119" i="49"/>
  <c r="FF172" i="49" s="1"/>
  <c r="FE121" i="49"/>
  <c r="FF174" i="49" s="1"/>
  <c r="CK123" i="49"/>
  <c r="CL176" i="49" s="1"/>
  <c r="CW124" i="49"/>
  <c r="CX177" i="49" s="1"/>
  <c r="E172" i="49"/>
  <c r="CJ125" i="57"/>
  <c r="BY124" i="49"/>
  <c r="BZ177" i="49" s="1"/>
  <c r="DO120" i="49"/>
  <c r="DP173" i="49" s="1"/>
  <c r="BY120" i="49"/>
  <c r="BZ173" i="49" s="1"/>
  <c r="EA120" i="49"/>
  <c r="EB173" i="49" s="1"/>
  <c r="DC124" i="49"/>
  <c r="DD177" i="49" s="1"/>
  <c r="BS125" i="49"/>
  <c r="BT178" i="49" s="1"/>
  <c r="FW124" i="49"/>
  <c r="FX177" i="49" s="1"/>
  <c r="EG125" i="49"/>
  <c r="EH178" i="49" s="1"/>
  <c r="FK118" i="49"/>
  <c r="FL171" i="49" s="1"/>
  <c r="CJ124" i="57"/>
  <c r="CK124" i="57" s="1"/>
  <c r="CL177" i="57" s="1"/>
  <c r="BH172" i="57"/>
  <c r="FQ124" i="49"/>
  <c r="FR177" i="49" s="1"/>
  <c r="FE118" i="49"/>
  <c r="FF171" i="49" s="1"/>
  <c r="EY124" i="49"/>
  <c r="EZ177" i="49" s="1"/>
  <c r="EY120" i="49"/>
  <c r="EZ173" i="49" s="1"/>
  <c r="EG120" i="49"/>
  <c r="EH173" i="49" s="1"/>
  <c r="FE120" i="49"/>
  <c r="FF173" i="49" s="1"/>
  <c r="ES120" i="49"/>
  <c r="ET173" i="49" s="1"/>
  <c r="DU120" i="49"/>
  <c r="DV173" i="49" s="1"/>
  <c r="EA124" i="49"/>
  <c r="EB177" i="49" s="1"/>
  <c r="CK122" i="49"/>
  <c r="CL175" i="49" s="1"/>
  <c r="ES122" i="49"/>
  <c r="ET175" i="49" s="1"/>
  <c r="CW122" i="49"/>
  <c r="CX175" i="49" s="1"/>
  <c r="DI122" i="49"/>
  <c r="DJ175" i="49" s="1"/>
  <c r="DU125" i="49"/>
  <c r="DV178" i="49" s="1"/>
  <c r="DC117" i="49"/>
  <c r="DD170" i="49" s="1"/>
  <c r="BS118" i="49"/>
  <c r="BT171" i="49" s="1"/>
  <c r="CE119" i="49"/>
  <c r="CF172" i="49" s="1"/>
  <c r="FW119" i="49"/>
  <c r="FX172" i="49" s="1"/>
  <c r="CE121" i="49"/>
  <c r="CF174" i="49" s="1"/>
  <c r="FW121" i="49"/>
  <c r="FX174" i="49" s="1"/>
  <c r="EM122" i="49"/>
  <c r="EN175" i="49" s="1"/>
  <c r="EY123" i="49"/>
  <c r="EZ176" i="49" s="1"/>
  <c r="FK124" i="49"/>
  <c r="FL177" i="49" s="1"/>
  <c r="DU117" i="49"/>
  <c r="DV170" i="49" s="1"/>
  <c r="DI118" i="49"/>
  <c r="DJ171" i="49" s="1"/>
  <c r="DU119" i="49"/>
  <c r="DV172" i="49" s="1"/>
  <c r="BY121" i="49"/>
  <c r="BZ174" i="49" s="1"/>
  <c r="FQ121" i="49"/>
  <c r="FR174" i="49" s="1"/>
  <c r="CW123" i="49"/>
  <c r="CX176" i="49" s="1"/>
  <c r="DI124" i="49"/>
  <c r="DJ177" i="49" s="1"/>
  <c r="EM117" i="49"/>
  <c r="EN170" i="49" s="1"/>
  <c r="FW118" i="49"/>
  <c r="FX171" i="49" s="1"/>
  <c r="EM119" i="49"/>
  <c r="EN172" i="49" s="1"/>
  <c r="CQ121" i="49"/>
  <c r="CR174" i="49" s="1"/>
  <c r="CE122" i="49"/>
  <c r="CF175" i="49" s="1"/>
  <c r="CQ123" i="49"/>
  <c r="CR176" i="49" s="1"/>
  <c r="EM125" i="49"/>
  <c r="EN178" i="49" s="1"/>
  <c r="EG117" i="49"/>
  <c r="EH170" i="49" s="1"/>
  <c r="DU118" i="49"/>
  <c r="DV171" i="49" s="1"/>
  <c r="DI119" i="49"/>
  <c r="DJ172" i="49" s="1"/>
  <c r="DI121" i="49"/>
  <c r="DJ174" i="49" s="1"/>
  <c r="DU122" i="49"/>
  <c r="DV175" i="49" s="1"/>
  <c r="EG123" i="49"/>
  <c r="EH176" i="49" s="1"/>
  <c r="DI125" i="49"/>
  <c r="DJ178" i="49" s="1"/>
  <c r="FQ125" i="49"/>
  <c r="FR178" i="49" s="1"/>
  <c r="FQ120" i="49"/>
  <c r="FR173" i="49" s="1"/>
  <c r="ES124" i="49"/>
  <c r="ET177" i="49" s="1"/>
  <c r="DC120" i="49"/>
  <c r="DD173" i="49" s="1"/>
  <c r="EA118" i="49"/>
  <c r="EB171" i="49" s="1"/>
  <c r="FW120" i="49"/>
  <c r="FX173" i="49" s="1"/>
  <c r="FK122" i="49"/>
  <c r="FL175" i="49" s="1"/>
  <c r="AS122" i="57"/>
  <c r="AU122" i="57" s="1"/>
  <c r="AV175" i="57" s="1"/>
  <c r="O178" i="57"/>
  <c r="P178" i="57" s="1"/>
  <c r="Q178" i="57" s="1"/>
  <c r="AJ176" i="57"/>
  <c r="O125" i="57"/>
  <c r="Q118" i="57"/>
  <c r="R171" i="57" s="1"/>
  <c r="CR170" i="57"/>
  <c r="L174" i="56"/>
  <c r="P124" i="57"/>
  <c r="Q124" i="57" s="1"/>
  <c r="R177" i="57" s="1"/>
  <c r="EY125" i="49"/>
  <c r="EZ178" i="49" s="1"/>
  <c r="P125" i="57"/>
  <c r="Q123" i="57"/>
  <c r="R176" i="57" s="1"/>
  <c r="CQ122" i="57"/>
  <c r="CR175" i="57" s="1"/>
  <c r="BE122" i="55"/>
  <c r="O100" i="54"/>
  <c r="O101" i="54" s="1"/>
  <c r="AS178" i="57"/>
  <c r="AT178" i="57" s="1"/>
  <c r="AU178" i="57" s="1"/>
  <c r="AP171" i="57"/>
  <c r="BE125" i="55"/>
  <c r="AU119" i="57"/>
  <c r="AV172" i="57" s="1"/>
  <c r="AU124" i="57"/>
  <c r="AV177" i="57" s="1"/>
  <c r="J125" i="57"/>
  <c r="CP124" i="57"/>
  <c r="CQ124" i="57" s="1"/>
  <c r="CR177" i="57" s="1"/>
  <c r="BT141" i="49"/>
  <c r="BE90" i="55"/>
  <c r="BE93" i="55" s="1"/>
  <c r="BE94" i="55" s="1"/>
  <c r="AI124" i="57"/>
  <c r="AJ177" i="57" s="1"/>
  <c r="CR172" i="57"/>
  <c r="DC125" i="57"/>
  <c r="DD178" i="57" s="1"/>
  <c r="DD180" i="57" s="1"/>
  <c r="R187" i="57" s="1"/>
  <c r="AP176" i="57"/>
  <c r="DP141" i="49"/>
  <c r="E105" i="49"/>
  <c r="C175" i="49" s="1"/>
  <c r="D175" i="49" s="1"/>
  <c r="E175" i="49" s="1"/>
  <c r="CW125" i="49"/>
  <c r="Q117" i="57"/>
  <c r="R170" i="57" s="1"/>
  <c r="X174" i="56"/>
  <c r="Q119" i="57"/>
  <c r="R172" i="57" s="1"/>
  <c r="AS93" i="57"/>
  <c r="AS94" i="57" s="1"/>
  <c r="AS118" i="57"/>
  <c r="AU118" i="57" s="1"/>
  <c r="AV171" i="57" s="1"/>
  <c r="AS125" i="57"/>
  <c r="AU125" i="57" s="1"/>
  <c r="CJ124" i="55"/>
  <c r="CK124" i="55" s="1"/>
  <c r="CL177" i="55" s="1"/>
  <c r="K118" i="57"/>
  <c r="L171" i="57" s="1"/>
  <c r="BH175" i="57"/>
  <c r="BE175" i="49"/>
  <c r="BF175" i="49" s="1"/>
  <c r="BG175" i="49" s="1"/>
  <c r="CW117" i="56"/>
  <c r="CX170" i="56" s="1"/>
  <c r="BY123" i="57"/>
  <c r="BZ176" i="57" s="1"/>
  <c r="AP172" i="57"/>
  <c r="X176" i="56"/>
  <c r="BH177" i="57"/>
  <c r="AU170" i="49"/>
  <c r="AP170" i="57"/>
  <c r="BE171" i="49"/>
  <c r="BF171" i="49" s="1"/>
  <c r="BG171" i="49" s="1"/>
  <c r="AI120" i="57"/>
  <c r="AJ173" i="57" s="1"/>
  <c r="AJ171" i="57"/>
  <c r="AG125" i="57"/>
  <c r="AI125" i="57" s="1"/>
  <c r="AJ178" i="57" s="1"/>
  <c r="O122" i="57"/>
  <c r="Q122" i="57" s="1"/>
  <c r="R175" i="57" s="1"/>
  <c r="CK123" i="57"/>
  <c r="CL176" i="57" s="1"/>
  <c r="AG122" i="57"/>
  <c r="AI122" i="57" s="1"/>
  <c r="AJ175" i="57" s="1"/>
  <c r="BH173" i="57"/>
  <c r="BH171" i="57"/>
  <c r="BY125" i="49"/>
  <c r="BZ178" i="49" s="1"/>
  <c r="BL124" i="57"/>
  <c r="BM124" i="57" s="1"/>
  <c r="BN177" i="57" s="1"/>
  <c r="CI100" i="57"/>
  <c r="CI101" i="57" s="1"/>
  <c r="K121" i="57"/>
  <c r="L174" i="57" s="1"/>
  <c r="EA125" i="49"/>
  <c r="BE124" i="49"/>
  <c r="BH139" i="49"/>
  <c r="O178" i="54"/>
  <c r="P178" i="54" s="1"/>
  <c r="Q178" i="54" s="1"/>
  <c r="CK117" i="57"/>
  <c r="CL170" i="57" s="1"/>
  <c r="CK125" i="49"/>
  <c r="CL178" i="49" s="1"/>
  <c r="I125" i="57"/>
  <c r="BM118" i="55"/>
  <c r="BN171" i="55" s="1"/>
  <c r="I90" i="57"/>
  <c r="I93" i="57" s="1"/>
  <c r="I94" i="57" s="1"/>
  <c r="BL125" i="57"/>
  <c r="BM125" i="57" s="1"/>
  <c r="BN178" i="57" s="1"/>
  <c r="I122" i="57"/>
  <c r="K122" i="57" s="1"/>
  <c r="L175" i="57" s="1"/>
  <c r="BY120" i="57"/>
  <c r="BZ173" i="57" s="1"/>
  <c r="BY119" i="57"/>
  <c r="BZ172" i="57" s="1"/>
  <c r="BY118" i="57"/>
  <c r="BZ171" i="57" s="1"/>
  <c r="BA117" i="54"/>
  <c r="BB170" i="54" s="1"/>
  <c r="W122" i="56"/>
  <c r="X175" i="56" s="1"/>
  <c r="BL120" i="57"/>
  <c r="BM120" i="57" s="1"/>
  <c r="BN173" i="57" s="1"/>
  <c r="Q118" i="54"/>
  <c r="R171" i="54" s="1"/>
  <c r="Q121" i="54"/>
  <c r="R174" i="54" s="1"/>
  <c r="CL141" i="49"/>
  <c r="K117" i="57"/>
  <c r="L170" i="57" s="1"/>
  <c r="AU174" i="49"/>
  <c r="P125" i="54"/>
  <c r="CI125" i="57"/>
  <c r="DO125" i="49"/>
  <c r="DP178" i="49" s="1"/>
  <c r="P120" i="54"/>
  <c r="Q120" i="54" s="1"/>
  <c r="R173" i="54" s="1"/>
  <c r="AU171" i="49"/>
  <c r="P124" i="54"/>
  <c r="Q124" i="54" s="1"/>
  <c r="R177" i="54" s="1"/>
  <c r="BM118" i="57"/>
  <c r="BN171" i="57" s="1"/>
  <c r="DD141" i="49"/>
  <c r="X172" i="56"/>
  <c r="BH176" i="57"/>
  <c r="O122" i="55"/>
  <c r="Q122" i="55" s="1"/>
  <c r="R175" i="55" s="1"/>
  <c r="FR141" i="49"/>
  <c r="CX141" i="49"/>
  <c r="FE125" i="49"/>
  <c r="FF178" i="49" s="1"/>
  <c r="CO100" i="57"/>
  <c r="CO101" i="57" s="1"/>
  <c r="CQ125" i="49"/>
  <c r="CR178" i="49" s="1"/>
  <c r="CP125" i="57"/>
  <c r="CR141" i="57" s="1"/>
  <c r="BF125" i="56"/>
  <c r="CP120" i="57"/>
  <c r="CQ120" i="57" s="1"/>
  <c r="CR173" i="57" s="1"/>
  <c r="BW125" i="57"/>
  <c r="K123" i="57"/>
  <c r="L176" i="57" s="1"/>
  <c r="ET141" i="56"/>
  <c r="BK100" i="57"/>
  <c r="BK101" i="57" s="1"/>
  <c r="CK121" i="57"/>
  <c r="CL174" i="57" s="1"/>
  <c r="I100" i="57"/>
  <c r="I101" i="57" s="1"/>
  <c r="J120" i="57"/>
  <c r="K120" i="57" s="1"/>
  <c r="L173" i="57" s="1"/>
  <c r="BX125" i="57"/>
  <c r="Q119" i="54"/>
  <c r="R172" i="54" s="1"/>
  <c r="ES125" i="57"/>
  <c r="ES126" i="57" s="1"/>
  <c r="EQ127" i="57" s="1"/>
  <c r="J124" i="57"/>
  <c r="K124" i="57" s="1"/>
  <c r="L177" i="57" s="1"/>
  <c r="Q123" i="54"/>
  <c r="R176" i="54" s="1"/>
  <c r="FF141" i="49"/>
  <c r="DJ141" i="57"/>
  <c r="O125" i="54"/>
  <c r="CI118" i="57"/>
  <c r="CK118" i="57" s="1"/>
  <c r="CL171" i="57" s="1"/>
  <c r="AA178" i="57"/>
  <c r="AB178" i="57" s="1"/>
  <c r="AC178" i="57" s="1"/>
  <c r="BE92" i="49"/>
  <c r="BE121" i="49"/>
  <c r="BQ178" i="55"/>
  <c r="BR178" i="55" s="1"/>
  <c r="BS178" i="55" s="1"/>
  <c r="AC119" i="57"/>
  <c r="AD172" i="57" s="1"/>
  <c r="BE91" i="49"/>
  <c r="BE123" i="49"/>
  <c r="DI125" i="57"/>
  <c r="DJ178" i="57" s="1"/>
  <c r="DJ180" i="57" s="1"/>
  <c r="S187" i="57" s="1"/>
  <c r="BW122" i="57"/>
  <c r="BY122" i="57" s="1"/>
  <c r="BZ175" i="57" s="1"/>
  <c r="BS117" i="55"/>
  <c r="BT170" i="55" s="1"/>
  <c r="EZ141" i="56"/>
  <c r="BW90" i="57"/>
  <c r="BW93" i="57" s="1"/>
  <c r="BW94" i="57" s="1"/>
  <c r="CE125" i="49"/>
  <c r="CF178" i="49" s="1"/>
  <c r="I178" i="57"/>
  <c r="J178" i="57" s="1"/>
  <c r="K178" i="57" s="1"/>
  <c r="AA125" i="55"/>
  <c r="AA125" i="56"/>
  <c r="E117" i="55"/>
  <c r="F170" i="55" s="1"/>
  <c r="EG117" i="54"/>
  <c r="EH170" i="54" s="1"/>
  <c r="FK119" i="54"/>
  <c r="FL172" i="54" s="1"/>
  <c r="AA118" i="57"/>
  <c r="AC118" i="57" s="1"/>
  <c r="AD171" i="57" s="1"/>
  <c r="ES125" i="49"/>
  <c r="ET178" i="49" s="1"/>
  <c r="BG118" i="56"/>
  <c r="BH171" i="56" s="1"/>
  <c r="BG117" i="56"/>
  <c r="BH170" i="56" s="1"/>
  <c r="AU124" i="56"/>
  <c r="AV177" i="56" s="1"/>
  <c r="Q117" i="54"/>
  <c r="R170" i="54" s="1"/>
  <c r="BE178" i="56"/>
  <c r="BF178" i="56" s="1"/>
  <c r="BG178" i="56" s="1"/>
  <c r="BQ122" i="55"/>
  <c r="BS122" i="55" s="1"/>
  <c r="BT175" i="55" s="1"/>
  <c r="AA125" i="57"/>
  <c r="BY121" i="57"/>
  <c r="BZ174" i="57" s="1"/>
  <c r="BA119" i="54"/>
  <c r="BB172" i="54" s="1"/>
  <c r="BH105" i="49"/>
  <c r="BE90" i="49" s="1"/>
  <c r="BE117" i="49"/>
  <c r="BE161" i="49"/>
  <c r="BF161" i="49" s="1"/>
  <c r="AU119" i="54"/>
  <c r="AV172" i="54" s="1"/>
  <c r="BA121" i="54"/>
  <c r="BB174" i="54" s="1"/>
  <c r="CI122" i="57"/>
  <c r="CK122" i="57" s="1"/>
  <c r="CL175" i="57" s="1"/>
  <c r="BW125" i="56"/>
  <c r="AC117" i="57"/>
  <c r="AD170" i="57" s="1"/>
  <c r="BE120" i="49"/>
  <c r="BE119" i="49"/>
  <c r="W118" i="56"/>
  <c r="X171" i="56" s="1"/>
  <c r="CI93" i="57"/>
  <c r="CI94" i="57" s="1"/>
  <c r="BY118" i="56"/>
  <c r="BZ171" i="56" s="1"/>
  <c r="CW123" i="54"/>
  <c r="CX176" i="54" s="1"/>
  <c r="BG121" i="56"/>
  <c r="BH174" i="56" s="1"/>
  <c r="BG119" i="56"/>
  <c r="BH172" i="56" s="1"/>
  <c r="BF120" i="56"/>
  <c r="BG120" i="56" s="1"/>
  <c r="BH173" i="56" s="1"/>
  <c r="BE97" i="56"/>
  <c r="BE100" i="56" s="1"/>
  <c r="BE101" i="56" s="1"/>
  <c r="EH141" i="57"/>
  <c r="BG123" i="56"/>
  <c r="BH176" i="56" s="1"/>
  <c r="DC125" i="49"/>
  <c r="DD178" i="49" s="1"/>
  <c r="FQ125" i="56"/>
  <c r="FR178" i="56" s="1"/>
  <c r="EA125" i="56"/>
  <c r="EB178" i="56" s="1"/>
  <c r="O125" i="56"/>
  <c r="CW121" i="56"/>
  <c r="CX174" i="56" s="1"/>
  <c r="BS119" i="55"/>
  <c r="BT172" i="55" s="1"/>
  <c r="CC125" i="55"/>
  <c r="EG125" i="57"/>
  <c r="EH178" i="57" s="1"/>
  <c r="EH180" i="57" s="1"/>
  <c r="W187" i="57" s="1"/>
  <c r="AA90" i="57"/>
  <c r="AA93" i="57" s="1"/>
  <c r="AA94" i="57" s="1"/>
  <c r="AY122" i="56"/>
  <c r="AC122" i="57"/>
  <c r="AD175" i="57" s="1"/>
  <c r="BG125" i="57"/>
  <c r="BH178" i="57" s="1"/>
  <c r="CC122" i="55"/>
  <c r="CE122" i="55" s="1"/>
  <c r="CF175" i="55" s="1"/>
  <c r="EQ178" i="55"/>
  <c r="ER178" i="55" s="1"/>
  <c r="ES178" i="55" s="1"/>
  <c r="AC121" i="57"/>
  <c r="AD174" i="57" s="1"/>
  <c r="AO119" i="55"/>
  <c r="AP172" i="55" s="1"/>
  <c r="AM178" i="55"/>
  <c r="AN178" i="55" s="1"/>
  <c r="AO178" i="55" s="1"/>
  <c r="BS121" i="55"/>
  <c r="BT174" i="55" s="1"/>
  <c r="CI125" i="55"/>
  <c r="CU118" i="56"/>
  <c r="CW118" i="56" s="1"/>
  <c r="CX171" i="56" s="1"/>
  <c r="ES117" i="54"/>
  <c r="ET170" i="54" s="1"/>
  <c r="O122" i="54"/>
  <c r="Q122" i="54" s="1"/>
  <c r="R175" i="54" s="1"/>
  <c r="AU120" i="56"/>
  <c r="AV173" i="56" s="1"/>
  <c r="CE121" i="56"/>
  <c r="CF174" i="56" s="1"/>
  <c r="DM125" i="55"/>
  <c r="CU118" i="54"/>
  <c r="CW118" i="54" s="1"/>
  <c r="CX171" i="54" s="1"/>
  <c r="BK178" i="54"/>
  <c r="BL178" i="54" s="1"/>
  <c r="BM178" i="54" s="1"/>
  <c r="BK125" i="55"/>
  <c r="DS122" i="56"/>
  <c r="DU122" i="56" s="1"/>
  <c r="DV175" i="56" s="1"/>
  <c r="EH141" i="56"/>
  <c r="AA100" i="57"/>
  <c r="AA101" i="57" s="1"/>
  <c r="AS100" i="57"/>
  <c r="AS101" i="57" s="1"/>
  <c r="BM123" i="55"/>
  <c r="BN176" i="55" s="1"/>
  <c r="BM121" i="56"/>
  <c r="BN174" i="56" s="1"/>
  <c r="CJ125" i="55"/>
  <c r="BH174" i="57"/>
  <c r="BQ93" i="55"/>
  <c r="BQ94" i="55" s="1"/>
  <c r="FI122" i="54"/>
  <c r="FK122" i="54" s="1"/>
  <c r="FL175" i="54" s="1"/>
  <c r="CJ120" i="55"/>
  <c r="CK120" i="55" s="1"/>
  <c r="CL173" i="55" s="1"/>
  <c r="EG125" i="56"/>
  <c r="EH178" i="56" s="1"/>
  <c r="AB125" i="57"/>
  <c r="DA125" i="56"/>
  <c r="BW97" i="57"/>
  <c r="BW100" i="57" s="1"/>
  <c r="BW101" i="57" s="1"/>
  <c r="AY125" i="54"/>
  <c r="AO123" i="55"/>
  <c r="AP176" i="55" s="1"/>
  <c r="AB120" i="57"/>
  <c r="AC120" i="57" s="1"/>
  <c r="AD173" i="57" s="1"/>
  <c r="BX124" i="57"/>
  <c r="BY124" i="57" s="1"/>
  <c r="BZ177" i="57" s="1"/>
  <c r="DA122" i="56"/>
  <c r="DC122" i="56" s="1"/>
  <c r="DD175" i="56" s="1"/>
  <c r="DO119" i="55"/>
  <c r="DP172" i="55" s="1"/>
  <c r="EW125" i="54"/>
  <c r="DA90" i="56"/>
  <c r="DA93" i="56" s="1"/>
  <c r="DA94" i="56" s="1"/>
  <c r="EW118" i="54"/>
  <c r="EY118" i="54" s="1"/>
  <c r="EZ171" i="54" s="1"/>
  <c r="E121" i="54"/>
  <c r="F174" i="54" s="1"/>
  <c r="C125" i="55"/>
  <c r="AB124" i="57"/>
  <c r="AC124" i="57" s="1"/>
  <c r="AD177" i="57" s="1"/>
  <c r="CW119" i="56"/>
  <c r="CX172" i="56" s="1"/>
  <c r="ES121" i="55"/>
  <c r="ET174" i="55" s="1"/>
  <c r="EW178" i="54"/>
  <c r="EX178" i="54" s="1"/>
  <c r="EY178" i="54" s="1"/>
  <c r="BM119" i="54"/>
  <c r="BN172" i="54" s="1"/>
  <c r="E123" i="54"/>
  <c r="F176" i="54" s="1"/>
  <c r="AI123" i="55"/>
  <c r="AJ176" i="55" s="1"/>
  <c r="CU125" i="56"/>
  <c r="CI122" i="55"/>
  <c r="CK122" i="55" s="1"/>
  <c r="CL175" i="55" s="1"/>
  <c r="EQ125" i="55"/>
  <c r="BQ125" i="55"/>
  <c r="CU90" i="56"/>
  <c r="CU93" i="56" s="1"/>
  <c r="CU94" i="56" s="1"/>
  <c r="K117" i="54"/>
  <c r="L170" i="54" s="1"/>
  <c r="BK125" i="56"/>
  <c r="AN121" i="56"/>
  <c r="AO121" i="56" s="1"/>
  <c r="AP174" i="56" s="1"/>
  <c r="BS123" i="55"/>
  <c r="BT176" i="55" s="1"/>
  <c r="K123" i="54"/>
  <c r="L176" i="54" s="1"/>
  <c r="AU121" i="55"/>
  <c r="AV174" i="55" s="1"/>
  <c r="BK178" i="56"/>
  <c r="BL178" i="56" s="1"/>
  <c r="BM178" i="56" s="1"/>
  <c r="EN141" i="56"/>
  <c r="FQ125" i="55"/>
  <c r="FQ126" i="55" s="1"/>
  <c r="FO127" i="55" s="1"/>
  <c r="BQ118" i="55"/>
  <c r="BS118" i="55" s="1"/>
  <c r="BT171" i="55" s="1"/>
  <c r="L105" i="49"/>
  <c r="I125" i="49" s="1"/>
  <c r="CI178" i="56"/>
  <c r="CJ178" i="56" s="1"/>
  <c r="CK178" i="56" s="1"/>
  <c r="AS178" i="54"/>
  <c r="AT178" i="54" s="1"/>
  <c r="AU178" i="54" s="1"/>
  <c r="E123" i="55"/>
  <c r="F176" i="55" s="1"/>
  <c r="AI123" i="56"/>
  <c r="AJ176" i="56" s="1"/>
  <c r="BW178" i="54"/>
  <c r="BX178" i="54" s="1"/>
  <c r="BY178" i="54" s="1"/>
  <c r="EY123" i="54"/>
  <c r="EZ176" i="54" s="1"/>
  <c r="EQ118" i="54"/>
  <c r="ES118" i="54" s="1"/>
  <c r="ET171" i="54" s="1"/>
  <c r="AC170" i="49"/>
  <c r="BK122" i="54"/>
  <c r="BM122" i="54" s="1"/>
  <c r="BN175" i="54" s="1"/>
  <c r="C122" i="54"/>
  <c r="E122" i="54" s="1"/>
  <c r="F175" i="54" s="1"/>
  <c r="ES119" i="55"/>
  <c r="ET172" i="55" s="1"/>
  <c r="EG119" i="54"/>
  <c r="EH172" i="54" s="1"/>
  <c r="FW125" i="57"/>
  <c r="FW126" i="57" s="1"/>
  <c r="FU127" i="57" s="1"/>
  <c r="BW90" i="56"/>
  <c r="BW93" i="56" s="1"/>
  <c r="BW94" i="56" s="1"/>
  <c r="CC118" i="55"/>
  <c r="CE118" i="55" s="1"/>
  <c r="CF171" i="55" s="1"/>
  <c r="AY90" i="56"/>
  <c r="AY93" i="56" s="1"/>
  <c r="AY94" i="56" s="1"/>
  <c r="AY125" i="56"/>
  <c r="CW125" i="57"/>
  <c r="CX178" i="57" s="1"/>
  <c r="CX180" i="57" s="1"/>
  <c r="Q187" i="57" s="1"/>
  <c r="AC174" i="49"/>
  <c r="BK122" i="56"/>
  <c r="BM122" i="56" s="1"/>
  <c r="BN175" i="56" s="1"/>
  <c r="DI119" i="56"/>
  <c r="DJ172" i="56" s="1"/>
  <c r="E119" i="56"/>
  <c r="F172" i="56" s="1"/>
  <c r="DG178" i="55"/>
  <c r="DH178" i="55" s="1"/>
  <c r="DI178" i="55" s="1"/>
  <c r="FK121" i="54"/>
  <c r="FL174" i="54" s="1"/>
  <c r="ET141" i="57"/>
  <c r="BK118" i="56"/>
  <c r="BM118" i="56" s="1"/>
  <c r="BN171" i="56" s="1"/>
  <c r="CC90" i="56"/>
  <c r="CC93" i="56" s="1"/>
  <c r="CC94" i="56" s="1"/>
  <c r="AG90" i="55"/>
  <c r="AG93" i="55" s="1"/>
  <c r="AG94" i="55" s="1"/>
  <c r="FR141" i="55"/>
  <c r="AY122" i="54"/>
  <c r="BA122" i="54" s="1"/>
  <c r="BB175" i="54" s="1"/>
  <c r="AY178" i="54"/>
  <c r="AZ178" i="54" s="1"/>
  <c r="BA178" i="54" s="1"/>
  <c r="AM122" i="55"/>
  <c r="AO122" i="55" s="1"/>
  <c r="AP175" i="55" s="1"/>
  <c r="CC122" i="56"/>
  <c r="CE122" i="56" s="1"/>
  <c r="CF175" i="56" s="1"/>
  <c r="DI123" i="56"/>
  <c r="DJ176" i="56" s="1"/>
  <c r="CW123" i="56"/>
  <c r="CX176" i="56" s="1"/>
  <c r="CE118" i="56"/>
  <c r="CF171" i="56" s="1"/>
  <c r="DH120" i="54"/>
  <c r="DI120" i="54" s="1"/>
  <c r="DJ173" i="54" s="1"/>
  <c r="FI125" i="54"/>
  <c r="AY90" i="54"/>
  <c r="AY93" i="54" s="1"/>
  <c r="AY94" i="54" s="1"/>
  <c r="AM118" i="55"/>
  <c r="AO118" i="55" s="1"/>
  <c r="AP171" i="55" s="1"/>
  <c r="BA118" i="54"/>
  <c r="BB171" i="54" s="1"/>
  <c r="AG125" i="55"/>
  <c r="AM125" i="55"/>
  <c r="Q121" i="55"/>
  <c r="R174" i="55" s="1"/>
  <c r="AI121" i="55"/>
  <c r="AJ174" i="55" s="1"/>
  <c r="EM125" i="56"/>
  <c r="EN178" i="56" s="1"/>
  <c r="CC125" i="56"/>
  <c r="CU178" i="56"/>
  <c r="CV178" i="56" s="1"/>
  <c r="CW178" i="56" s="1"/>
  <c r="EM123" i="55"/>
  <c r="EN176" i="55" s="1"/>
  <c r="DH124" i="54"/>
  <c r="DI124" i="54" s="1"/>
  <c r="DJ177" i="54" s="1"/>
  <c r="BS117" i="54"/>
  <c r="BT170" i="54" s="1"/>
  <c r="DG97" i="54"/>
  <c r="DG100" i="54" s="1"/>
  <c r="DG101" i="54" s="1"/>
  <c r="FI118" i="54"/>
  <c r="FK118" i="54" s="1"/>
  <c r="FL171" i="54" s="1"/>
  <c r="EN141" i="57"/>
  <c r="C178" i="54"/>
  <c r="D178" i="54" s="1"/>
  <c r="E178" i="54" s="1"/>
  <c r="E121" i="55"/>
  <c r="F174" i="55" s="1"/>
  <c r="BM123" i="56"/>
  <c r="BN176" i="56" s="1"/>
  <c r="ES117" i="55"/>
  <c r="ET170" i="55" s="1"/>
  <c r="EG121" i="54"/>
  <c r="EH174" i="54" s="1"/>
  <c r="ES119" i="54"/>
  <c r="ET172" i="54" s="1"/>
  <c r="O90" i="54"/>
  <c r="O93" i="54" s="1"/>
  <c r="O94" i="54" s="1"/>
  <c r="AC176" i="49"/>
  <c r="AC121" i="54"/>
  <c r="AD174" i="54" s="1"/>
  <c r="BA123" i="54"/>
  <c r="BB176" i="54" s="1"/>
  <c r="Q119" i="55"/>
  <c r="R172" i="55" s="1"/>
  <c r="AO121" i="55"/>
  <c r="AP174" i="55" s="1"/>
  <c r="I178" i="55"/>
  <c r="J178" i="55" s="1"/>
  <c r="K178" i="55" s="1"/>
  <c r="EY125" i="56"/>
  <c r="EZ178" i="56" s="1"/>
  <c r="AM99" i="56"/>
  <c r="DU119" i="56"/>
  <c r="DV172" i="56" s="1"/>
  <c r="EQ122" i="55"/>
  <c r="ES122" i="55" s="1"/>
  <c r="ET175" i="55" s="1"/>
  <c r="DI117" i="55"/>
  <c r="DJ170" i="55" s="1"/>
  <c r="FQ121" i="54"/>
  <c r="FR174" i="54" s="1"/>
  <c r="EE125" i="54"/>
  <c r="EQ118" i="55"/>
  <c r="ES118" i="55" s="1"/>
  <c r="ET171" i="55" s="1"/>
  <c r="CK117" i="55"/>
  <c r="CL170" i="55" s="1"/>
  <c r="AC123" i="55"/>
  <c r="AD176" i="55" s="1"/>
  <c r="AG178" i="55"/>
  <c r="AH178" i="55" s="1"/>
  <c r="AI178" i="55" s="1"/>
  <c r="FL178" i="56"/>
  <c r="Q119" i="56"/>
  <c r="R172" i="56" s="1"/>
  <c r="BW122" i="56"/>
  <c r="BY122" i="56" s="1"/>
  <c r="BZ175" i="56" s="1"/>
  <c r="DI121" i="56"/>
  <c r="DJ174" i="56" s="1"/>
  <c r="DI118" i="56"/>
  <c r="DJ171" i="56" s="1"/>
  <c r="CE119" i="56"/>
  <c r="CF172" i="56" s="1"/>
  <c r="CE123" i="56"/>
  <c r="CF176" i="56" s="1"/>
  <c r="DI119" i="55"/>
  <c r="DJ172" i="55" s="1"/>
  <c r="DM122" i="55"/>
  <c r="DO122" i="55" s="1"/>
  <c r="DP175" i="55" s="1"/>
  <c r="BQ122" i="54"/>
  <c r="BS122" i="54" s="1"/>
  <c r="BT175" i="54" s="1"/>
  <c r="CW117" i="54"/>
  <c r="CX170" i="54" s="1"/>
  <c r="CK118" i="55"/>
  <c r="CL171" i="55" s="1"/>
  <c r="CK119" i="55"/>
  <c r="CL172" i="55" s="1"/>
  <c r="EM119" i="55"/>
  <c r="EN172" i="55" s="1"/>
  <c r="AM93" i="55"/>
  <c r="AM94" i="55" s="1"/>
  <c r="FE125" i="56"/>
  <c r="FF178" i="56" s="1"/>
  <c r="FR141" i="57"/>
  <c r="EQ93" i="55"/>
  <c r="EQ94" i="55" s="1"/>
  <c r="AU173" i="49"/>
  <c r="AU118" i="54"/>
  <c r="AV171" i="54" s="1"/>
  <c r="Q117" i="55"/>
  <c r="R170" i="55" s="1"/>
  <c r="BM119" i="55"/>
  <c r="BN172" i="55" s="1"/>
  <c r="BK178" i="55"/>
  <c r="BL178" i="55" s="1"/>
  <c r="BM178" i="55" s="1"/>
  <c r="AI117" i="55"/>
  <c r="AJ170" i="55" s="1"/>
  <c r="AI117" i="56"/>
  <c r="AJ170" i="56" s="1"/>
  <c r="W125" i="57"/>
  <c r="X178" i="57" s="1"/>
  <c r="X180" i="57" s="1"/>
  <c r="D187" i="57" s="1"/>
  <c r="BY119" i="56"/>
  <c r="BZ172" i="56" s="1"/>
  <c r="FQ123" i="54"/>
  <c r="FR176" i="54" s="1"/>
  <c r="EY117" i="54"/>
  <c r="EZ170" i="54" s="1"/>
  <c r="EE122" i="54"/>
  <c r="EG122" i="54" s="1"/>
  <c r="EH175" i="54" s="1"/>
  <c r="AU177" i="49"/>
  <c r="AS122" i="54"/>
  <c r="AU122" i="54" s="1"/>
  <c r="AV175" i="54" s="1"/>
  <c r="BM123" i="54"/>
  <c r="BN176" i="54" s="1"/>
  <c r="BM119" i="56"/>
  <c r="BN172" i="56" s="1"/>
  <c r="DM178" i="56"/>
  <c r="DN178" i="56" s="1"/>
  <c r="DO178" i="56" s="1"/>
  <c r="DM178" i="55"/>
  <c r="DN178" i="55" s="1"/>
  <c r="DO178" i="55" s="1"/>
  <c r="AU172" i="49"/>
  <c r="FX141" i="56"/>
  <c r="AS125" i="54"/>
  <c r="BM117" i="54"/>
  <c r="BN170" i="54" s="1"/>
  <c r="BK122" i="55"/>
  <c r="BM122" i="55" s="1"/>
  <c r="BN175" i="55" s="1"/>
  <c r="L176" i="56"/>
  <c r="DO123" i="55"/>
  <c r="DP176" i="55" s="1"/>
  <c r="ES121" i="54"/>
  <c r="ET174" i="54" s="1"/>
  <c r="EY119" i="54"/>
  <c r="EZ172" i="54" s="1"/>
  <c r="BK90" i="55"/>
  <c r="BK93" i="55" s="1"/>
  <c r="BK94" i="55" s="1"/>
  <c r="FL141" i="57"/>
  <c r="FK125" i="57"/>
  <c r="FL178" i="57" s="1"/>
  <c r="FL180" i="57" s="1"/>
  <c r="AB187" i="57" s="1"/>
  <c r="EW93" i="54"/>
  <c r="EW94" i="54" s="1"/>
  <c r="BK93" i="54"/>
  <c r="BK94" i="54" s="1"/>
  <c r="AU123" i="54"/>
  <c r="AV176" i="54" s="1"/>
  <c r="O125" i="55"/>
  <c r="O178" i="55"/>
  <c r="P178" i="55" s="1"/>
  <c r="Q178" i="55" s="1"/>
  <c r="EK178" i="55"/>
  <c r="EL178" i="55" s="1"/>
  <c r="EM178" i="55" s="1"/>
  <c r="ES123" i="54"/>
  <c r="ET176" i="54" s="1"/>
  <c r="EW122" i="54"/>
  <c r="EY122" i="54" s="1"/>
  <c r="EZ175" i="54" s="1"/>
  <c r="BQ178" i="54"/>
  <c r="BR178" i="54" s="1"/>
  <c r="BS178" i="54" s="1"/>
  <c r="FI93" i="54"/>
  <c r="FI94" i="54" s="1"/>
  <c r="DU125" i="57"/>
  <c r="DV178" i="57" s="1"/>
  <c r="DV180" i="57" s="1"/>
  <c r="U187" i="57" s="1"/>
  <c r="AU117" i="54"/>
  <c r="AV170" i="54" s="1"/>
  <c r="Q118" i="55"/>
  <c r="R171" i="55" s="1"/>
  <c r="BM117" i="56"/>
  <c r="BN170" i="56" s="1"/>
  <c r="BY117" i="56"/>
  <c r="BZ170" i="56" s="1"/>
  <c r="ES123" i="55"/>
  <c r="ET176" i="55" s="1"/>
  <c r="CE119" i="55"/>
  <c r="CF172" i="55" s="1"/>
  <c r="AC123" i="54"/>
  <c r="AD176" i="54" s="1"/>
  <c r="AA178" i="56"/>
  <c r="AB178" i="56" s="1"/>
  <c r="AC178" i="56" s="1"/>
  <c r="CK121" i="56"/>
  <c r="CL174" i="56" s="1"/>
  <c r="DO119" i="56"/>
  <c r="DP172" i="56" s="1"/>
  <c r="DO121" i="55"/>
  <c r="DP174" i="55" s="1"/>
  <c r="CU125" i="54"/>
  <c r="O90" i="55"/>
  <c r="O93" i="55" s="1"/>
  <c r="O94" i="55" s="1"/>
  <c r="CC178" i="54"/>
  <c r="CD178" i="54" s="1"/>
  <c r="CE178" i="54" s="1"/>
  <c r="DG93" i="55"/>
  <c r="DG94" i="55" s="1"/>
  <c r="CI100" i="55"/>
  <c r="CI101" i="55" s="1"/>
  <c r="EE93" i="54"/>
  <c r="EE94" i="54" s="1"/>
  <c r="DC121" i="55"/>
  <c r="DD174" i="55" s="1"/>
  <c r="DO123" i="54"/>
  <c r="DP176" i="54" s="1"/>
  <c r="BW93" i="54"/>
  <c r="BW94" i="54" s="1"/>
  <c r="FR175" i="57"/>
  <c r="Q121" i="56"/>
  <c r="R174" i="56" s="1"/>
  <c r="BW178" i="56"/>
  <c r="BX178" i="56" s="1"/>
  <c r="BY178" i="56" s="1"/>
  <c r="FO125" i="54"/>
  <c r="BW122" i="54"/>
  <c r="BY122" i="54" s="1"/>
  <c r="BZ175" i="54" s="1"/>
  <c r="CK121" i="55"/>
  <c r="CL174" i="55" s="1"/>
  <c r="CU125" i="55"/>
  <c r="DO117" i="55"/>
  <c r="DP170" i="55" s="1"/>
  <c r="FQ119" i="54"/>
  <c r="FR172" i="54" s="1"/>
  <c r="FO122" i="54"/>
  <c r="FQ122" i="54" s="1"/>
  <c r="FR175" i="54" s="1"/>
  <c r="BW125" i="54"/>
  <c r="FO118" i="54"/>
  <c r="FQ118" i="54" s="1"/>
  <c r="FR171" i="54" s="1"/>
  <c r="FQ125" i="57"/>
  <c r="FR178" i="57" s="1"/>
  <c r="AI119" i="55"/>
  <c r="AJ172" i="55" s="1"/>
  <c r="BY121" i="56"/>
  <c r="BZ174" i="56" s="1"/>
  <c r="CU122" i="55"/>
  <c r="CW122" i="55" s="1"/>
  <c r="CX175" i="55" s="1"/>
  <c r="FQ117" i="54"/>
  <c r="FR170" i="54" s="1"/>
  <c r="EG123" i="54"/>
  <c r="EH176" i="54" s="1"/>
  <c r="CI90" i="55"/>
  <c r="CI93" i="55" s="1"/>
  <c r="CI94" i="55" s="1"/>
  <c r="EM125" i="57"/>
  <c r="EN178" i="57" s="1"/>
  <c r="EN180" i="57" s="1"/>
  <c r="X187" i="57" s="1"/>
  <c r="AS90" i="54"/>
  <c r="AS93" i="54" s="1"/>
  <c r="AS94" i="54" s="1"/>
  <c r="BW118" i="54"/>
  <c r="BY118" i="54" s="1"/>
  <c r="BZ171" i="54" s="1"/>
  <c r="BK93" i="56"/>
  <c r="BK94" i="56" s="1"/>
  <c r="AA122" i="56"/>
  <c r="AC122" i="56" s="1"/>
  <c r="AD175" i="56" s="1"/>
  <c r="CX141" i="57"/>
  <c r="DM93" i="55"/>
  <c r="DM94" i="55" s="1"/>
  <c r="W117" i="55"/>
  <c r="X170" i="55" s="1"/>
  <c r="DO117" i="54"/>
  <c r="DP170" i="54" s="1"/>
  <c r="FO93" i="54"/>
  <c r="FO94" i="54" s="1"/>
  <c r="DS122" i="54"/>
  <c r="DU122" i="54" s="1"/>
  <c r="DV175" i="54" s="1"/>
  <c r="CK123" i="55"/>
  <c r="CL176" i="55" s="1"/>
  <c r="EA121" i="54"/>
  <c r="EB174" i="54" s="1"/>
  <c r="DI123" i="55"/>
  <c r="DJ176" i="55" s="1"/>
  <c r="BY117" i="54"/>
  <c r="BZ170" i="54" s="1"/>
  <c r="EY121" i="54"/>
  <c r="EZ174" i="54" s="1"/>
  <c r="CU122" i="54"/>
  <c r="CW122" i="54" s="1"/>
  <c r="CX175" i="54" s="1"/>
  <c r="EQ90" i="54"/>
  <c r="EQ93" i="54" s="1"/>
  <c r="EQ94" i="54" s="1"/>
  <c r="CU93" i="54"/>
  <c r="CU94" i="54" s="1"/>
  <c r="EA125" i="57"/>
  <c r="EB178" i="57" s="1"/>
  <c r="EB180" i="57" s="1"/>
  <c r="V187" i="57" s="1"/>
  <c r="BK125" i="54"/>
  <c r="AU121" i="54"/>
  <c r="AV174" i="54" s="1"/>
  <c r="AO117" i="55"/>
  <c r="AP170" i="55" s="1"/>
  <c r="BM121" i="55"/>
  <c r="BN174" i="55" s="1"/>
  <c r="W123" i="55"/>
  <c r="X176" i="55" s="1"/>
  <c r="DG125" i="56"/>
  <c r="BY123" i="56"/>
  <c r="BZ176" i="56" s="1"/>
  <c r="DU121" i="54"/>
  <c r="DV174" i="54" s="1"/>
  <c r="EE178" i="54"/>
  <c r="EF178" i="54" s="1"/>
  <c r="EG178" i="54" s="1"/>
  <c r="FK117" i="54"/>
  <c r="FL170" i="54" s="1"/>
  <c r="EQ122" i="54"/>
  <c r="ES122" i="54" s="1"/>
  <c r="ET175" i="54" s="1"/>
  <c r="CU178" i="54"/>
  <c r="CV178" i="54" s="1"/>
  <c r="CW178" i="54" s="1"/>
  <c r="CC93" i="55"/>
  <c r="CC94" i="55" s="1"/>
  <c r="DG90" i="56"/>
  <c r="DG93" i="56" s="1"/>
  <c r="DG94" i="56" s="1"/>
  <c r="BK118" i="54"/>
  <c r="BM118" i="54" s="1"/>
  <c r="BN171" i="54" s="1"/>
  <c r="EB141" i="56"/>
  <c r="FW125" i="56"/>
  <c r="FX178" i="56" s="1"/>
  <c r="Q123" i="55"/>
  <c r="R176" i="55" s="1"/>
  <c r="O122" i="56"/>
  <c r="Q122" i="56" s="1"/>
  <c r="R175" i="56" s="1"/>
  <c r="DG122" i="56"/>
  <c r="DI122" i="56" s="1"/>
  <c r="DJ175" i="56" s="1"/>
  <c r="FO178" i="54"/>
  <c r="FP178" i="54" s="1"/>
  <c r="FQ178" i="54" s="1"/>
  <c r="BQ125" i="54"/>
  <c r="BY123" i="54"/>
  <c r="BZ176" i="54" s="1"/>
  <c r="BS123" i="54"/>
  <c r="BT176" i="54" s="1"/>
  <c r="DS125" i="54"/>
  <c r="CW121" i="54"/>
  <c r="CX174" i="54" s="1"/>
  <c r="AG93" i="56"/>
  <c r="AG94" i="56" s="1"/>
  <c r="O118" i="56"/>
  <c r="Q118" i="56" s="1"/>
  <c r="R171" i="56" s="1"/>
  <c r="FF141" i="57"/>
  <c r="CK119" i="56"/>
  <c r="CL172" i="56" s="1"/>
  <c r="FK123" i="54"/>
  <c r="FL176" i="54" s="1"/>
  <c r="BY119" i="54"/>
  <c r="BZ172" i="54" s="1"/>
  <c r="U122" i="55"/>
  <c r="W122" i="55" s="1"/>
  <c r="X175" i="55" s="1"/>
  <c r="AS178" i="55"/>
  <c r="AT178" i="55" s="1"/>
  <c r="AU178" i="55" s="1"/>
  <c r="U178" i="55"/>
  <c r="V178" i="55" s="1"/>
  <c r="W178" i="55" s="1"/>
  <c r="AG125" i="56"/>
  <c r="DU123" i="56"/>
  <c r="DV176" i="56" s="1"/>
  <c r="CK117" i="56"/>
  <c r="CL170" i="56" s="1"/>
  <c r="DO123" i="56"/>
  <c r="DP176" i="56" s="1"/>
  <c r="DM118" i="55"/>
  <c r="DO118" i="55" s="1"/>
  <c r="DP171" i="55" s="1"/>
  <c r="AC121" i="56"/>
  <c r="AD174" i="56" s="1"/>
  <c r="AC119" i="55"/>
  <c r="AD172" i="55" s="1"/>
  <c r="AN119" i="56"/>
  <c r="AO119" i="56" s="1"/>
  <c r="AP172" i="56" s="1"/>
  <c r="AG122" i="56"/>
  <c r="AI122" i="56" s="1"/>
  <c r="AJ175" i="56" s="1"/>
  <c r="CQ118" i="56"/>
  <c r="CR171" i="56" s="1"/>
  <c r="DA178" i="56"/>
  <c r="DB178" i="56" s="1"/>
  <c r="DC178" i="56" s="1"/>
  <c r="DC123" i="55"/>
  <c r="DD176" i="55" s="1"/>
  <c r="EM121" i="54"/>
  <c r="EN174" i="54" s="1"/>
  <c r="EM119" i="54"/>
  <c r="EN172" i="54" s="1"/>
  <c r="CQ117" i="56"/>
  <c r="CR170" i="56" s="1"/>
  <c r="EK178" i="54"/>
  <c r="EL178" i="54" s="1"/>
  <c r="EM178" i="54" s="1"/>
  <c r="FF171" i="57"/>
  <c r="BB141" i="57"/>
  <c r="BS123" i="56"/>
  <c r="BT176" i="56" s="1"/>
  <c r="DU121" i="55"/>
  <c r="DV174" i="55" s="1"/>
  <c r="I90" i="56"/>
  <c r="I93" i="56" s="1"/>
  <c r="I94" i="56" s="1"/>
  <c r="EE118" i="54"/>
  <c r="EG118" i="54" s="1"/>
  <c r="EH171" i="54" s="1"/>
  <c r="FE125" i="57"/>
  <c r="FF178" i="57" s="1"/>
  <c r="FW123" i="54"/>
  <c r="FX176" i="54" s="1"/>
  <c r="FX141" i="55"/>
  <c r="FW125" i="55"/>
  <c r="DD141" i="57"/>
  <c r="EZ141" i="57"/>
  <c r="EY125" i="57"/>
  <c r="AA122" i="55"/>
  <c r="AC122" i="55" s="1"/>
  <c r="AD175" i="55" s="1"/>
  <c r="AN123" i="56"/>
  <c r="AO123" i="56" s="1"/>
  <c r="AP176" i="56" s="1"/>
  <c r="AN118" i="56"/>
  <c r="AO118" i="56" s="1"/>
  <c r="AP171" i="56" s="1"/>
  <c r="AM173" i="56"/>
  <c r="AN173" i="56" s="1"/>
  <c r="AO173" i="56" s="1"/>
  <c r="Q123" i="56"/>
  <c r="R176" i="56" s="1"/>
  <c r="AI119" i="56"/>
  <c r="AJ172" i="56" s="1"/>
  <c r="DC117" i="56"/>
  <c r="DD170" i="56" s="1"/>
  <c r="DG178" i="56"/>
  <c r="DH178" i="56" s="1"/>
  <c r="DI178" i="56" s="1"/>
  <c r="CO178" i="55"/>
  <c r="CP178" i="55" s="1"/>
  <c r="CQ178" i="55" s="1"/>
  <c r="DG122" i="55"/>
  <c r="DI122" i="55" s="1"/>
  <c r="DJ175" i="55" s="1"/>
  <c r="EM117" i="54"/>
  <c r="EN170" i="54" s="1"/>
  <c r="O93" i="56"/>
  <c r="O94" i="56" s="1"/>
  <c r="DV141" i="57"/>
  <c r="FL141" i="55"/>
  <c r="FK125" i="55"/>
  <c r="DP141" i="57"/>
  <c r="DO125" i="57"/>
  <c r="DP178" i="57" s="1"/>
  <c r="FF141" i="55"/>
  <c r="FE125" i="55"/>
  <c r="I91" i="49"/>
  <c r="AC121" i="55"/>
  <c r="AD174" i="55" s="1"/>
  <c r="AI118" i="55"/>
  <c r="AJ171" i="55" s="1"/>
  <c r="ES125" i="56"/>
  <c r="ET178" i="56" s="1"/>
  <c r="AP106" i="56"/>
  <c r="AM97" i="56" s="1"/>
  <c r="AN122" i="56"/>
  <c r="AO122" i="56" s="1"/>
  <c r="AP175" i="56" s="1"/>
  <c r="AM177" i="56"/>
  <c r="AN177" i="56" s="1"/>
  <c r="AO177" i="56" s="1"/>
  <c r="Q117" i="56"/>
  <c r="R170" i="56" s="1"/>
  <c r="AI121" i="56"/>
  <c r="AJ174" i="56" s="1"/>
  <c r="AC117" i="56"/>
  <c r="AD170" i="56" s="1"/>
  <c r="DG125" i="55"/>
  <c r="CW123" i="55"/>
  <c r="CX176" i="55" s="1"/>
  <c r="CE117" i="55"/>
  <c r="CF170" i="55" s="1"/>
  <c r="CO178" i="54"/>
  <c r="CP178" i="54" s="1"/>
  <c r="CQ178" i="54" s="1"/>
  <c r="FI178" i="54"/>
  <c r="FJ178" i="54" s="1"/>
  <c r="FK178" i="54" s="1"/>
  <c r="AA90" i="55"/>
  <c r="AA93" i="55" s="1"/>
  <c r="AA94" i="55" s="1"/>
  <c r="FF141" i="56"/>
  <c r="I125" i="54"/>
  <c r="BM121" i="54"/>
  <c r="BN174" i="54" s="1"/>
  <c r="AC118" i="55"/>
  <c r="AD171" i="55" s="1"/>
  <c r="AG122" i="55"/>
  <c r="AI122" i="55" s="1"/>
  <c r="AJ175" i="55" s="1"/>
  <c r="AU123" i="55"/>
  <c r="AV176" i="55" s="1"/>
  <c r="AP140" i="56"/>
  <c r="AM178" i="56" s="1"/>
  <c r="AN178" i="56" s="1"/>
  <c r="AO178" i="56" s="1"/>
  <c r="AN117" i="56"/>
  <c r="AO117" i="56" s="1"/>
  <c r="AP170" i="56" s="1"/>
  <c r="DS178" i="56"/>
  <c r="DT178" i="56" s="1"/>
  <c r="DU178" i="56" s="1"/>
  <c r="CE117" i="56"/>
  <c r="CF170" i="56" s="1"/>
  <c r="CU178" i="55"/>
  <c r="CV178" i="55" s="1"/>
  <c r="CW178" i="55" s="1"/>
  <c r="CC178" i="55"/>
  <c r="CD178" i="55" s="1"/>
  <c r="CE178" i="55" s="1"/>
  <c r="BS121" i="54"/>
  <c r="BT174" i="54" s="1"/>
  <c r="DI121" i="54"/>
  <c r="DJ174" i="54" s="1"/>
  <c r="DG118" i="55"/>
  <c r="DI118" i="55" s="1"/>
  <c r="DJ171" i="55" s="1"/>
  <c r="DP170" i="57"/>
  <c r="AC117" i="54"/>
  <c r="AD170" i="54" s="1"/>
  <c r="K119" i="54"/>
  <c r="L172" i="54" s="1"/>
  <c r="E117" i="54"/>
  <c r="F170" i="54" s="1"/>
  <c r="U125" i="55"/>
  <c r="AA178" i="55"/>
  <c r="AB178" i="55" s="1"/>
  <c r="AC178" i="55" s="1"/>
  <c r="K117" i="55"/>
  <c r="L170" i="55" s="1"/>
  <c r="AC123" i="56"/>
  <c r="AD176" i="56" s="1"/>
  <c r="DC118" i="56"/>
  <c r="DD171" i="56" s="1"/>
  <c r="DC121" i="56"/>
  <c r="DD174" i="56" s="1"/>
  <c r="CI122" i="56"/>
  <c r="CK122" i="56" s="1"/>
  <c r="CL175" i="56" s="1"/>
  <c r="DO117" i="56"/>
  <c r="DP170" i="56" s="1"/>
  <c r="DO121" i="56"/>
  <c r="DP174" i="56" s="1"/>
  <c r="CC178" i="56"/>
  <c r="CD178" i="56" s="1"/>
  <c r="CE178" i="56" s="1"/>
  <c r="EM121" i="55"/>
  <c r="EN174" i="55" s="1"/>
  <c r="EW178" i="55"/>
  <c r="EX178" i="55" s="1"/>
  <c r="EY178" i="55" s="1"/>
  <c r="AG121" i="49"/>
  <c r="U90" i="54"/>
  <c r="U93" i="54" s="1"/>
  <c r="U94" i="54" s="1"/>
  <c r="E119" i="54"/>
  <c r="F172" i="54" s="1"/>
  <c r="W121" i="55"/>
  <c r="X174" i="55" s="1"/>
  <c r="AG178" i="56"/>
  <c r="AH178" i="56" s="1"/>
  <c r="AI178" i="56" s="1"/>
  <c r="DI117" i="56"/>
  <c r="DJ170" i="56" s="1"/>
  <c r="BY121" i="54"/>
  <c r="BZ174" i="54" s="1"/>
  <c r="CI178" i="54"/>
  <c r="CJ178" i="54" s="1"/>
  <c r="CK178" i="54" s="1"/>
  <c r="DS118" i="54"/>
  <c r="DU118" i="54" s="1"/>
  <c r="DV171" i="54" s="1"/>
  <c r="DG90" i="54"/>
  <c r="DG93" i="54" s="1"/>
  <c r="DG94" i="54" s="1"/>
  <c r="BQ93" i="54"/>
  <c r="BQ94" i="54" s="1"/>
  <c r="AU117" i="55"/>
  <c r="AV170" i="55" s="1"/>
  <c r="AC119" i="56"/>
  <c r="AD172" i="56" s="1"/>
  <c r="CK123" i="56"/>
  <c r="CL176" i="56" s="1"/>
  <c r="CW117" i="55"/>
  <c r="CX170" i="55" s="1"/>
  <c r="CW121" i="55"/>
  <c r="CX174" i="55" s="1"/>
  <c r="CE123" i="55"/>
  <c r="CF176" i="55" s="1"/>
  <c r="DU123" i="54"/>
  <c r="DV176" i="54" s="1"/>
  <c r="BS119" i="54"/>
  <c r="BT172" i="54" s="1"/>
  <c r="BQ118" i="54"/>
  <c r="BS118" i="54" s="1"/>
  <c r="BT171" i="54" s="1"/>
  <c r="BY121" i="55"/>
  <c r="BZ174" i="55" s="1"/>
  <c r="U90" i="55"/>
  <c r="U93" i="55" s="1"/>
  <c r="U94" i="55" s="1"/>
  <c r="CK118" i="56"/>
  <c r="CL171" i="56" s="1"/>
  <c r="DC123" i="56"/>
  <c r="DD176" i="56" s="1"/>
  <c r="DU121" i="56"/>
  <c r="DV174" i="56" s="1"/>
  <c r="DG178" i="54"/>
  <c r="DH178" i="54" s="1"/>
  <c r="DI178" i="54" s="1"/>
  <c r="I178" i="54"/>
  <c r="J178" i="54" s="1"/>
  <c r="K178" i="54" s="1"/>
  <c r="AA122" i="54"/>
  <c r="AC122" i="54" s="1"/>
  <c r="AD175" i="54" s="1"/>
  <c r="I93" i="54"/>
  <c r="I94" i="54" s="1"/>
  <c r="DG125" i="54"/>
  <c r="DJ141" i="54" s="1"/>
  <c r="CQ117" i="54"/>
  <c r="CR170" i="54" s="1"/>
  <c r="FE123" i="54"/>
  <c r="FF176" i="54" s="1"/>
  <c r="AA125" i="54"/>
  <c r="DG122" i="54"/>
  <c r="DI122" i="54" s="1"/>
  <c r="DJ175" i="54" s="1"/>
  <c r="DU117" i="54"/>
  <c r="DV170" i="54" s="1"/>
  <c r="FW117" i="54"/>
  <c r="FX170" i="54" s="1"/>
  <c r="CQ119" i="54"/>
  <c r="CR172" i="54" s="1"/>
  <c r="DI123" i="54"/>
  <c r="DJ176" i="54" s="1"/>
  <c r="I122" i="54"/>
  <c r="K122" i="54" s="1"/>
  <c r="L175" i="54" s="1"/>
  <c r="I118" i="54"/>
  <c r="K118" i="54" s="1"/>
  <c r="L171" i="54" s="1"/>
  <c r="CO100" i="54"/>
  <c r="CO101" i="54" s="1"/>
  <c r="AG118" i="54"/>
  <c r="AI118" i="54" s="1"/>
  <c r="AJ171" i="54" s="1"/>
  <c r="DY178" i="54"/>
  <c r="DZ178" i="54" s="1"/>
  <c r="EA178" i="54" s="1"/>
  <c r="CQ123" i="54"/>
  <c r="CR176" i="54" s="1"/>
  <c r="EK122" i="54"/>
  <c r="EM122" i="54" s="1"/>
  <c r="EN175" i="54" s="1"/>
  <c r="CC118" i="54"/>
  <c r="CE118" i="54" s="1"/>
  <c r="CF171" i="54" s="1"/>
  <c r="W121" i="54"/>
  <c r="X174" i="54" s="1"/>
  <c r="AC118" i="54"/>
  <c r="AD171" i="54" s="1"/>
  <c r="AC119" i="54"/>
  <c r="AD172" i="54" s="1"/>
  <c r="FW121" i="54"/>
  <c r="FX174" i="54" s="1"/>
  <c r="FI100" i="54"/>
  <c r="FI101" i="54" s="1"/>
  <c r="DO119" i="54"/>
  <c r="DP172" i="54" s="1"/>
  <c r="DY90" i="54"/>
  <c r="DY93" i="54" s="1"/>
  <c r="DY94" i="54" s="1"/>
  <c r="EK125" i="54"/>
  <c r="CI90" i="54"/>
  <c r="CI93" i="54" s="1"/>
  <c r="CI94" i="54" s="1"/>
  <c r="CO90" i="54"/>
  <c r="CO93" i="54" s="1"/>
  <c r="CO94" i="54" s="1"/>
  <c r="DI117" i="54"/>
  <c r="DJ170" i="54" s="1"/>
  <c r="DS93" i="54"/>
  <c r="DS94" i="54" s="1"/>
  <c r="FU90" i="54"/>
  <c r="FU93" i="54" s="1"/>
  <c r="FU94" i="54" s="1"/>
  <c r="DU119" i="54"/>
  <c r="DV172" i="54" s="1"/>
  <c r="CQ121" i="54"/>
  <c r="CR174" i="54" s="1"/>
  <c r="FC100" i="54"/>
  <c r="FC101" i="54" s="1"/>
  <c r="DM118" i="54"/>
  <c r="DO118" i="54" s="1"/>
  <c r="DP171" i="54" s="1"/>
  <c r="EM123" i="54"/>
  <c r="EN176" i="54" s="1"/>
  <c r="EM118" i="54"/>
  <c r="EN171" i="54" s="1"/>
  <c r="DI118" i="54"/>
  <c r="DJ171" i="54" s="1"/>
  <c r="AA90" i="54"/>
  <c r="AA93" i="54" s="1"/>
  <c r="AA94" i="54" s="1"/>
  <c r="K121" i="54"/>
  <c r="L174" i="54" s="1"/>
  <c r="AC117" i="55"/>
  <c r="AD170" i="55" s="1"/>
  <c r="E119" i="55"/>
  <c r="F172" i="55" s="1"/>
  <c r="DC119" i="55"/>
  <c r="DD172" i="55" s="1"/>
  <c r="C178" i="55"/>
  <c r="D178" i="55" s="1"/>
  <c r="E178" i="55" s="1"/>
  <c r="AS122" i="55"/>
  <c r="AU122" i="55" s="1"/>
  <c r="AV175" i="55" s="1"/>
  <c r="BM117" i="55"/>
  <c r="BN170" i="55" s="1"/>
  <c r="W119" i="55"/>
  <c r="X172" i="55" s="1"/>
  <c r="DS178" i="55"/>
  <c r="DT178" i="55" s="1"/>
  <c r="DU178" i="55" s="1"/>
  <c r="EK125" i="55"/>
  <c r="AS125" i="55"/>
  <c r="AU119" i="55"/>
  <c r="AV172" i="55" s="1"/>
  <c r="EK122" i="55"/>
  <c r="EM122" i="55" s="1"/>
  <c r="EN175" i="55" s="1"/>
  <c r="CW119" i="55"/>
  <c r="CX172" i="55" s="1"/>
  <c r="CE121" i="55"/>
  <c r="CF174" i="55" s="1"/>
  <c r="EK118" i="55"/>
  <c r="EM118" i="55" s="1"/>
  <c r="EN171" i="55" s="1"/>
  <c r="I118" i="55"/>
  <c r="K118" i="55" s="1"/>
  <c r="L171" i="55" s="1"/>
  <c r="AS118" i="55"/>
  <c r="AU118" i="55" s="1"/>
  <c r="AV171" i="55" s="1"/>
  <c r="EE118" i="55"/>
  <c r="EG118" i="55" s="1"/>
  <c r="EH171" i="55" s="1"/>
  <c r="W118" i="55"/>
  <c r="X171" i="55" s="1"/>
  <c r="DA118" i="55"/>
  <c r="DC118" i="55" s="1"/>
  <c r="DD171" i="55" s="1"/>
  <c r="I90" i="55"/>
  <c r="I93" i="55" s="1"/>
  <c r="I94" i="55" s="1"/>
  <c r="EW93" i="55"/>
  <c r="EW94" i="55" s="1"/>
  <c r="AY90" i="55"/>
  <c r="AY93" i="55" s="1"/>
  <c r="AY94" i="55" s="1"/>
  <c r="CU93" i="55"/>
  <c r="CU94" i="55" s="1"/>
  <c r="EW118" i="55"/>
  <c r="EY118" i="55" s="1"/>
  <c r="EZ171" i="55" s="1"/>
  <c r="I122" i="55"/>
  <c r="K122" i="55" s="1"/>
  <c r="L175" i="55" s="1"/>
  <c r="K121" i="55"/>
  <c r="L174" i="55" s="1"/>
  <c r="K123" i="55"/>
  <c r="L176" i="55" s="1"/>
  <c r="K119" i="55"/>
  <c r="L172" i="55" s="1"/>
  <c r="C125" i="56"/>
  <c r="BQ118" i="56"/>
  <c r="BS118" i="56" s="1"/>
  <c r="BT171" i="56" s="1"/>
  <c r="CI125" i="56"/>
  <c r="DS125" i="56"/>
  <c r="BE90" i="56"/>
  <c r="BE93" i="56" s="1"/>
  <c r="BE94" i="56" s="1"/>
  <c r="K120" i="56"/>
  <c r="L173" i="56" s="1"/>
  <c r="DU117" i="56"/>
  <c r="DV170" i="56" s="1"/>
  <c r="CO100" i="56"/>
  <c r="CO101" i="56" s="1"/>
  <c r="DM122" i="56"/>
  <c r="DO122" i="56" s="1"/>
  <c r="DP175" i="56" s="1"/>
  <c r="CI90" i="56"/>
  <c r="CI93" i="56" s="1"/>
  <c r="CI94" i="56" s="1"/>
  <c r="DM90" i="56"/>
  <c r="DM93" i="56" s="1"/>
  <c r="DM94" i="56" s="1"/>
  <c r="E123" i="56"/>
  <c r="F176" i="56" s="1"/>
  <c r="DC119" i="56"/>
  <c r="DD172" i="56" s="1"/>
  <c r="DM125" i="56"/>
  <c r="DO118" i="56"/>
  <c r="DP171" i="56" s="1"/>
  <c r="CO178" i="56"/>
  <c r="CP178" i="56" s="1"/>
  <c r="CQ178" i="56" s="1"/>
  <c r="AS93" i="56"/>
  <c r="AS94" i="56" s="1"/>
  <c r="BS119" i="56"/>
  <c r="BT172" i="56" s="1"/>
  <c r="AS118" i="56"/>
  <c r="AU118" i="56" s="1"/>
  <c r="AV171" i="56" s="1"/>
  <c r="CO90" i="56"/>
  <c r="CO93" i="56" s="1"/>
  <c r="CO94" i="56" s="1"/>
  <c r="AG118" i="56"/>
  <c r="AI118" i="56" s="1"/>
  <c r="AJ171" i="56" s="1"/>
  <c r="AC118" i="56"/>
  <c r="AD171" i="56" s="1"/>
  <c r="BW100" i="56"/>
  <c r="BW101" i="56" s="1"/>
  <c r="AA90" i="56"/>
  <c r="AA93" i="56" s="1"/>
  <c r="AA94" i="56" s="1"/>
  <c r="W172" i="49"/>
  <c r="AM92" i="49"/>
  <c r="I119" i="49"/>
  <c r="I123" i="49"/>
  <c r="AX47" i="54"/>
  <c r="AT47" i="53"/>
  <c r="AP47" i="52"/>
  <c r="AP47" i="51"/>
  <c r="AP47" i="55"/>
  <c r="AT47" i="51"/>
  <c r="AP47" i="53"/>
  <c r="AP47" i="50"/>
  <c r="GG79" i="36" s="1"/>
  <c r="AT47" i="57"/>
  <c r="AT47" i="56"/>
  <c r="AT47" i="55"/>
  <c r="AP47" i="54"/>
  <c r="AP47" i="57"/>
  <c r="AP47" i="56"/>
  <c r="AT47" i="52"/>
  <c r="AX39" i="54"/>
  <c r="AX39" i="56"/>
  <c r="AX39" i="55"/>
  <c r="AT39" i="57"/>
  <c r="AP39" i="54"/>
  <c r="AP39" i="56"/>
  <c r="AP39" i="53"/>
  <c r="AP39" i="57"/>
  <c r="AP39" i="52"/>
  <c r="CS71" i="36" s="1"/>
  <c r="AP39" i="50"/>
  <c r="GG71" i="36" s="1"/>
  <c r="AT39" i="53"/>
  <c r="AP39" i="51"/>
  <c r="EM71" i="36" s="1"/>
  <c r="AP39" i="55"/>
  <c r="AX31" i="55"/>
  <c r="AX31" i="57"/>
  <c r="AX31" i="56"/>
  <c r="AX31" i="54"/>
  <c r="AX31" i="49"/>
  <c r="AP31" i="56"/>
  <c r="AP31" i="55"/>
  <c r="AP31" i="57"/>
  <c r="AP31" i="54"/>
  <c r="AP31" i="53"/>
  <c r="AY63" i="36" s="1"/>
  <c r="AP31" i="52"/>
  <c r="CS63" i="36" s="1"/>
  <c r="AP31" i="51"/>
  <c r="EM63" i="36" s="1"/>
  <c r="AP31" i="50"/>
  <c r="GG63" i="36" s="1"/>
  <c r="AX27" i="56"/>
  <c r="AX27" i="55"/>
  <c r="AX27" i="57"/>
  <c r="AX27" i="54"/>
  <c r="AP27" i="56"/>
  <c r="AP27" i="55"/>
  <c r="AP27" i="57"/>
  <c r="AP27" i="54"/>
  <c r="AP27" i="53"/>
  <c r="AY59" i="36" s="1"/>
  <c r="AP27" i="52"/>
  <c r="CS59" i="36" s="1"/>
  <c r="AX27" i="49"/>
  <c r="AP27" i="51"/>
  <c r="EM59" i="36" s="1"/>
  <c r="AP27" i="50"/>
  <c r="GG59" i="36" s="1"/>
  <c r="AP22" i="56"/>
  <c r="AP22" i="54"/>
  <c r="AP22" i="53"/>
  <c r="AP22" i="52"/>
  <c r="AP22" i="50"/>
  <c r="AP22" i="57"/>
  <c r="AP22" i="55"/>
  <c r="AP22" i="51"/>
  <c r="AX46" i="54"/>
  <c r="AX46" i="55"/>
  <c r="AP46" i="54"/>
  <c r="AP46" i="53"/>
  <c r="AP46" i="56"/>
  <c r="AP46" i="52"/>
  <c r="AT46" i="57"/>
  <c r="AP46" i="55"/>
  <c r="AP46" i="57"/>
  <c r="AT46" i="56"/>
  <c r="AT46" i="52"/>
  <c r="AP46" i="51"/>
  <c r="EM78" i="36" s="1"/>
  <c r="AT46" i="53"/>
  <c r="AP46" i="50"/>
  <c r="GG78" i="36" s="1"/>
  <c r="AX42" i="55"/>
  <c r="AX42" i="54"/>
  <c r="AT42" i="56"/>
  <c r="AP42" i="53"/>
  <c r="AP42" i="50"/>
  <c r="GG74" i="36" s="1"/>
  <c r="AP42" i="56"/>
  <c r="AP42" i="55"/>
  <c r="AP42" i="52"/>
  <c r="AP42" i="51"/>
  <c r="EM74" i="36" s="1"/>
  <c r="AT42" i="57"/>
  <c r="AP42" i="54"/>
  <c r="AT42" i="52"/>
  <c r="AP42" i="57"/>
  <c r="AT42" i="53"/>
  <c r="AX38" i="55"/>
  <c r="AX38" i="54"/>
  <c r="AX38" i="56"/>
  <c r="AP38" i="57"/>
  <c r="AP38" i="51"/>
  <c r="EM70" i="36" s="1"/>
  <c r="AT38" i="57"/>
  <c r="AP38" i="54"/>
  <c r="AP38" i="53"/>
  <c r="AP38" i="50"/>
  <c r="GG70" i="36" s="1"/>
  <c r="AP38" i="56"/>
  <c r="AP38" i="55"/>
  <c r="AT38" i="53"/>
  <c r="AP38" i="52"/>
  <c r="CS70" i="36" s="1"/>
  <c r="AX34" i="56"/>
  <c r="AX34" i="57"/>
  <c r="AX34" i="55"/>
  <c r="AX34" i="54"/>
  <c r="AP34" i="54"/>
  <c r="AP34" i="51"/>
  <c r="EM66" i="36" s="1"/>
  <c r="AP34" i="53"/>
  <c r="AY66" i="36" s="1"/>
  <c r="AP34" i="52"/>
  <c r="CS66" i="36" s="1"/>
  <c r="AP34" i="56"/>
  <c r="AP34" i="57"/>
  <c r="AP34" i="55"/>
  <c r="AP34" i="50"/>
  <c r="GG66" i="36" s="1"/>
  <c r="AX30" i="54"/>
  <c r="AX30" i="55"/>
  <c r="AX30" i="57"/>
  <c r="AX30" i="56"/>
  <c r="AP30" i="54"/>
  <c r="AX30" i="49"/>
  <c r="AP30" i="55"/>
  <c r="AP30" i="57"/>
  <c r="AP30" i="56"/>
  <c r="AP30" i="53"/>
  <c r="AY62" i="36" s="1"/>
  <c r="AP30" i="50"/>
  <c r="GG62" i="36" s="1"/>
  <c r="AP30" i="52"/>
  <c r="CS62" i="36" s="1"/>
  <c r="AP30" i="51"/>
  <c r="EM62" i="36" s="1"/>
  <c r="AX26" i="57"/>
  <c r="AX26" i="54"/>
  <c r="AX26" i="56"/>
  <c r="AX26" i="55"/>
  <c r="AP26" i="54"/>
  <c r="AP26" i="57"/>
  <c r="AP26" i="56"/>
  <c r="AP26" i="53"/>
  <c r="AY58" i="36" s="1"/>
  <c r="AP26" i="55"/>
  <c r="AP26" i="52"/>
  <c r="CS58" i="36" s="1"/>
  <c r="AP26" i="51"/>
  <c r="EM58" i="36" s="1"/>
  <c r="AP26" i="50"/>
  <c r="GG58" i="36" s="1"/>
  <c r="AX43" i="54"/>
  <c r="AX43" i="55"/>
  <c r="AP43" i="57"/>
  <c r="AT43" i="56"/>
  <c r="AT43" i="53"/>
  <c r="AP43" i="52"/>
  <c r="AT43" i="57"/>
  <c r="AP43" i="55"/>
  <c r="AP43" i="56"/>
  <c r="AP43" i="53"/>
  <c r="AP43" i="51"/>
  <c r="EM75" i="36" s="1"/>
  <c r="AP43" i="50"/>
  <c r="GG75" i="36" s="1"/>
  <c r="AP43" i="54"/>
  <c r="AT43" i="52"/>
  <c r="AX35" i="54"/>
  <c r="AX35" i="55"/>
  <c r="AX35" i="56"/>
  <c r="AX35" i="57"/>
  <c r="AP35" i="57"/>
  <c r="AP35" i="56"/>
  <c r="AP35" i="55"/>
  <c r="AP35" i="53"/>
  <c r="AY67" i="36" s="1"/>
  <c r="AP35" i="52"/>
  <c r="CS67" i="36" s="1"/>
  <c r="AP35" i="50"/>
  <c r="GG67" i="36" s="1"/>
  <c r="AP35" i="54"/>
  <c r="AP35" i="51"/>
  <c r="EM67" i="36" s="1"/>
  <c r="AX23" i="57"/>
  <c r="AX23" i="54"/>
  <c r="AX23" i="56"/>
  <c r="AX23" i="55"/>
  <c r="AP23" i="57"/>
  <c r="AP23" i="56"/>
  <c r="AP23" i="54"/>
  <c r="AP23" i="53"/>
  <c r="AY55" i="36" s="1"/>
  <c r="AP23" i="52"/>
  <c r="CS55" i="36" s="1"/>
  <c r="AP23" i="55"/>
  <c r="AP23" i="51"/>
  <c r="EM55" i="36" s="1"/>
  <c r="AP23" i="50"/>
  <c r="GG55" i="36" s="1"/>
  <c r="AX49" i="54"/>
  <c r="AP49" i="57"/>
  <c r="AP49" i="56"/>
  <c r="AT49" i="56"/>
  <c r="AT49" i="53"/>
  <c r="AT49" i="52"/>
  <c r="AT49" i="51"/>
  <c r="AP49" i="50"/>
  <c r="GG81" i="36" s="1"/>
  <c r="AT49" i="57"/>
  <c r="AT49" i="55"/>
  <c r="AP49" i="54"/>
  <c r="AP49" i="53"/>
  <c r="AP49" i="52"/>
  <c r="AP49" i="51"/>
  <c r="AP49" i="55"/>
  <c r="AX45" i="54"/>
  <c r="AX45" i="55"/>
  <c r="AT45" i="57"/>
  <c r="AP45" i="51"/>
  <c r="EM77" i="36" s="1"/>
  <c r="AP45" i="57"/>
  <c r="AT45" i="52"/>
  <c r="AP45" i="50"/>
  <c r="GG77" i="36" s="1"/>
  <c r="AP45" i="56"/>
  <c r="AP45" i="53"/>
  <c r="AT45" i="56"/>
  <c r="AP45" i="54"/>
  <c r="AT45" i="53"/>
  <c r="AP45" i="52"/>
  <c r="AP45" i="55"/>
  <c r="AX41" i="56"/>
  <c r="AX41" i="55"/>
  <c r="AX41" i="54"/>
  <c r="AP41" i="54"/>
  <c r="AP41" i="53"/>
  <c r="AT41" i="57"/>
  <c r="AP41" i="52"/>
  <c r="CS73" i="36" s="1"/>
  <c r="AP41" i="50"/>
  <c r="GG73" i="36" s="1"/>
  <c r="AP41" i="56"/>
  <c r="AP41" i="55"/>
  <c r="AT41" i="53"/>
  <c r="AP41" i="57"/>
  <c r="AP41" i="51"/>
  <c r="EM73" i="36" s="1"/>
  <c r="AX37" i="54"/>
  <c r="AX37" i="56"/>
  <c r="AX37" i="55"/>
  <c r="AP37" i="56"/>
  <c r="AP37" i="55"/>
  <c r="AP37" i="54"/>
  <c r="AT37" i="53"/>
  <c r="AP37" i="52"/>
  <c r="CS69" i="36" s="1"/>
  <c r="AP37" i="50"/>
  <c r="GG69" i="36" s="1"/>
  <c r="AT37" i="57"/>
  <c r="AP37" i="53"/>
  <c r="AP37" i="51"/>
  <c r="EM69" i="36" s="1"/>
  <c r="AP37" i="57"/>
  <c r="AX33" i="56"/>
  <c r="AX33" i="57"/>
  <c r="AX33" i="54"/>
  <c r="AX33" i="55"/>
  <c r="AP33" i="57"/>
  <c r="AP33" i="55"/>
  <c r="AP33" i="56"/>
  <c r="AP33" i="53"/>
  <c r="AY65" i="36" s="1"/>
  <c r="AP33" i="52"/>
  <c r="CS65" i="36" s="1"/>
  <c r="AP33" i="50"/>
  <c r="GG65" i="36" s="1"/>
  <c r="AP33" i="54"/>
  <c r="AP33" i="51"/>
  <c r="EM65" i="36" s="1"/>
  <c r="AX29" i="57"/>
  <c r="AP29" i="54"/>
  <c r="AX29" i="56"/>
  <c r="AX29" i="54"/>
  <c r="AX29" i="55"/>
  <c r="AP29" i="50"/>
  <c r="GG61" i="36" s="1"/>
  <c r="AX29" i="49"/>
  <c r="AP29" i="55"/>
  <c r="AP29" i="53"/>
  <c r="AY61" i="36" s="1"/>
  <c r="AP29" i="51"/>
  <c r="EM61" i="36" s="1"/>
  <c r="AP29" i="57"/>
  <c r="AP29" i="56"/>
  <c r="AP29" i="52"/>
  <c r="CS61" i="36" s="1"/>
  <c r="AX25" i="57"/>
  <c r="AX25" i="56"/>
  <c r="AX25" i="55"/>
  <c r="AX25" i="54"/>
  <c r="AP25" i="56"/>
  <c r="AP25" i="51"/>
  <c r="EM57" i="36" s="1"/>
  <c r="AP25" i="50"/>
  <c r="GG57" i="36" s="1"/>
  <c r="AP25" i="53"/>
  <c r="AY57" i="36" s="1"/>
  <c r="AP25" i="57"/>
  <c r="AP25" i="54"/>
  <c r="AP25" i="55"/>
  <c r="AP25" i="52"/>
  <c r="CS57" i="36" s="1"/>
  <c r="AX48" i="54"/>
  <c r="AP48" i="54"/>
  <c r="AT48" i="53"/>
  <c r="AT48" i="52"/>
  <c r="AT48" i="51"/>
  <c r="AP48" i="57"/>
  <c r="AP48" i="50"/>
  <c r="GG80" i="36" s="1"/>
  <c r="AP48" i="53"/>
  <c r="AP48" i="52"/>
  <c r="AP48" i="51"/>
  <c r="AP48" i="56"/>
  <c r="AP48" i="55"/>
  <c r="AT48" i="57"/>
  <c r="AT48" i="56"/>
  <c r="AT48" i="55"/>
  <c r="AX44" i="55"/>
  <c r="AX44" i="54"/>
  <c r="AP44" i="57"/>
  <c r="AP44" i="54"/>
  <c r="AT44" i="52"/>
  <c r="AT44" i="56"/>
  <c r="AP44" i="55"/>
  <c r="AT44" i="53"/>
  <c r="AP44" i="52"/>
  <c r="AT44" i="57"/>
  <c r="AP44" i="50"/>
  <c r="GG76" i="36" s="1"/>
  <c r="AP44" i="56"/>
  <c r="AP44" i="53"/>
  <c r="AP44" i="51"/>
  <c r="EM76" i="36" s="1"/>
  <c r="AX40" i="55"/>
  <c r="AX40" i="56"/>
  <c r="AX40" i="54"/>
  <c r="AT40" i="57"/>
  <c r="AP40" i="51"/>
  <c r="EM72" i="36" s="1"/>
  <c r="AP40" i="52"/>
  <c r="CS72" i="36" s="1"/>
  <c r="AP40" i="57"/>
  <c r="AP40" i="56"/>
  <c r="AP40" i="55"/>
  <c r="AP40" i="54"/>
  <c r="AT40" i="53"/>
  <c r="AP40" i="53"/>
  <c r="AP40" i="50"/>
  <c r="GG72" i="36" s="1"/>
  <c r="AX36" i="54"/>
  <c r="AX36" i="55"/>
  <c r="AX36" i="57"/>
  <c r="AX36" i="56"/>
  <c r="AP36" i="54"/>
  <c r="AP36" i="51"/>
  <c r="EM68" i="36" s="1"/>
  <c r="AP36" i="50"/>
  <c r="GG68" i="36" s="1"/>
  <c r="AP36" i="57"/>
  <c r="AP36" i="53"/>
  <c r="AY68" i="36" s="1"/>
  <c r="AP36" i="52"/>
  <c r="CS68" i="36" s="1"/>
  <c r="AP36" i="56"/>
  <c r="AP36" i="55"/>
  <c r="AX32" i="56"/>
  <c r="AX32" i="57"/>
  <c r="AX32" i="55"/>
  <c r="AX32" i="54"/>
  <c r="AP32" i="54"/>
  <c r="AP32" i="53"/>
  <c r="AY64" i="36" s="1"/>
  <c r="AP32" i="51"/>
  <c r="EM64" i="36" s="1"/>
  <c r="AP32" i="56"/>
  <c r="AP32" i="50"/>
  <c r="GG64" i="36" s="1"/>
  <c r="AP32" i="52"/>
  <c r="CS64" i="36" s="1"/>
  <c r="AP32" i="57"/>
  <c r="AP32" i="55"/>
  <c r="AX28" i="57"/>
  <c r="AX28" i="55"/>
  <c r="AX28" i="54"/>
  <c r="AP28" i="56"/>
  <c r="AX28" i="56"/>
  <c r="AP28" i="57"/>
  <c r="AP28" i="55"/>
  <c r="AP28" i="51"/>
  <c r="EM60" i="36" s="1"/>
  <c r="AP28" i="53"/>
  <c r="AY60" i="36" s="1"/>
  <c r="AP28" i="50"/>
  <c r="GG60" i="36" s="1"/>
  <c r="AP28" i="54"/>
  <c r="AP28" i="52"/>
  <c r="CS60" i="36" s="1"/>
  <c r="AX28" i="49"/>
  <c r="AX24" i="57"/>
  <c r="AX24" i="56"/>
  <c r="AX24" i="55"/>
  <c r="AX24" i="54"/>
  <c r="AP24" i="57"/>
  <c r="AP24" i="53"/>
  <c r="AY56" i="36" s="1"/>
  <c r="AP24" i="55"/>
  <c r="AP24" i="56"/>
  <c r="AP24" i="50"/>
  <c r="GG56" i="36" s="1"/>
  <c r="AP24" i="54"/>
  <c r="AP24" i="51"/>
  <c r="EM56" i="36" s="1"/>
  <c r="AP24" i="52"/>
  <c r="CS56" i="36" s="1"/>
  <c r="W174" i="49"/>
  <c r="W176" i="49"/>
  <c r="CQ119" i="56"/>
  <c r="CR172" i="56" s="1"/>
  <c r="E117" i="56"/>
  <c r="F170" i="56" s="1"/>
  <c r="DA178" i="54"/>
  <c r="DB178" i="54" s="1"/>
  <c r="DC178" i="54" s="1"/>
  <c r="CQ121" i="56"/>
  <c r="CR174" i="56" s="1"/>
  <c r="C178" i="56"/>
  <c r="D178" i="56" s="1"/>
  <c r="E178" i="56" s="1"/>
  <c r="BQ93" i="56"/>
  <c r="BQ94" i="56" s="1"/>
  <c r="DJ172" i="54"/>
  <c r="F180" i="57"/>
  <c r="A187" i="57" s="1"/>
  <c r="BS117" i="56"/>
  <c r="BT170" i="56" s="1"/>
  <c r="DS90" i="55"/>
  <c r="DS93" i="55" s="1"/>
  <c r="DS94" i="55" s="1"/>
  <c r="FW118" i="54"/>
  <c r="FX171" i="54" s="1"/>
  <c r="EA118" i="54"/>
  <c r="EB171" i="54" s="1"/>
  <c r="DA118" i="54"/>
  <c r="DC118" i="54" s="1"/>
  <c r="DD171" i="54" s="1"/>
  <c r="FC118" i="54"/>
  <c r="FE118" i="54" s="1"/>
  <c r="FF171" i="54" s="1"/>
  <c r="EK90" i="54"/>
  <c r="EK93" i="54" s="1"/>
  <c r="EK94" i="54" s="1"/>
  <c r="CQ123" i="56"/>
  <c r="CR176" i="56" s="1"/>
  <c r="BW118" i="55"/>
  <c r="BY118" i="55" s="1"/>
  <c r="BZ171" i="55" s="1"/>
  <c r="DY90" i="55"/>
  <c r="DY93" i="55" s="1"/>
  <c r="DY94" i="55" s="1"/>
  <c r="CU118" i="55"/>
  <c r="CW118" i="55" s="1"/>
  <c r="CX171" i="55" s="1"/>
  <c r="CO90" i="55"/>
  <c r="CO93" i="55" s="1"/>
  <c r="CO94" i="55" s="1"/>
  <c r="DS90" i="56"/>
  <c r="DS93" i="56" s="1"/>
  <c r="DS94" i="56" s="1"/>
  <c r="DU118" i="56"/>
  <c r="DV171" i="56" s="1"/>
  <c r="BS121" i="56"/>
  <c r="BT174" i="56" s="1"/>
  <c r="DS100" i="55"/>
  <c r="DS101" i="55" s="1"/>
  <c r="AI121" i="54"/>
  <c r="AJ174" i="54" s="1"/>
  <c r="W118" i="54"/>
  <c r="X171" i="54" s="1"/>
  <c r="W123" i="54"/>
  <c r="X176" i="54" s="1"/>
  <c r="C100" i="55"/>
  <c r="C101" i="55" s="1"/>
  <c r="U100" i="55"/>
  <c r="U101" i="55" s="1"/>
  <c r="DG100" i="56"/>
  <c r="DG101" i="56" s="1"/>
  <c r="DM100" i="56"/>
  <c r="DM101" i="56" s="1"/>
  <c r="DA100" i="55"/>
  <c r="DA101" i="55" s="1"/>
  <c r="DU119" i="55"/>
  <c r="DV172" i="55" s="1"/>
  <c r="DU123" i="55"/>
  <c r="DV176" i="55" s="1"/>
  <c r="DJ174" i="55"/>
  <c r="EG121" i="55"/>
  <c r="EH174" i="55" s="1"/>
  <c r="EE100" i="55"/>
  <c r="EE101" i="55" s="1"/>
  <c r="EY123" i="55"/>
  <c r="EZ176" i="55" s="1"/>
  <c r="EA123" i="54"/>
  <c r="EB176" i="54" s="1"/>
  <c r="CC93" i="54"/>
  <c r="CC94" i="54" s="1"/>
  <c r="CE119" i="54"/>
  <c r="CF172" i="54" s="1"/>
  <c r="CK123" i="54"/>
  <c r="CL176" i="54" s="1"/>
  <c r="CK117" i="54"/>
  <c r="CL170" i="54" s="1"/>
  <c r="EK100" i="54"/>
  <c r="EK101" i="54" s="1"/>
  <c r="U100" i="56"/>
  <c r="U101" i="56" s="1"/>
  <c r="DS100" i="56"/>
  <c r="DS101" i="56" s="1"/>
  <c r="CW122" i="56"/>
  <c r="CX175" i="56" s="1"/>
  <c r="BQ178" i="56"/>
  <c r="BR178" i="56" s="1"/>
  <c r="BS178" i="56" s="1"/>
  <c r="CU100" i="56"/>
  <c r="CU101" i="56" s="1"/>
  <c r="BQ100" i="56"/>
  <c r="BQ101" i="56" s="1"/>
  <c r="BW93" i="55"/>
  <c r="BW94" i="55" s="1"/>
  <c r="EE178" i="55"/>
  <c r="EF178" i="55" s="1"/>
  <c r="EG178" i="55" s="1"/>
  <c r="DY178" i="55"/>
  <c r="DZ178" i="55" s="1"/>
  <c r="EA178" i="55" s="1"/>
  <c r="FO100" i="54"/>
  <c r="FO101" i="54" s="1"/>
  <c r="EK93" i="55"/>
  <c r="EK94" i="55" s="1"/>
  <c r="BH158" i="49"/>
  <c r="BK100" i="54"/>
  <c r="BK101" i="54" s="1"/>
  <c r="BG124" i="56"/>
  <c r="BH177" i="56" s="1"/>
  <c r="E122" i="56"/>
  <c r="F175" i="56" s="1"/>
  <c r="E121" i="56"/>
  <c r="F174" i="56" s="1"/>
  <c r="E126" i="57"/>
  <c r="C127" i="57" s="1"/>
  <c r="EK100" i="55"/>
  <c r="EK101" i="55" s="1"/>
  <c r="DU117" i="55"/>
  <c r="DV170" i="55" s="1"/>
  <c r="CC100" i="55"/>
  <c r="CC101" i="55" s="1"/>
  <c r="EQ100" i="54"/>
  <c r="EQ101" i="54" s="1"/>
  <c r="DC123" i="54"/>
  <c r="DD176" i="54" s="1"/>
  <c r="AS93" i="55"/>
  <c r="AS94" i="55" s="1"/>
  <c r="DM125" i="54"/>
  <c r="DM122" i="54"/>
  <c r="DO122" i="54" s="1"/>
  <c r="DP175" i="54" s="1"/>
  <c r="CE117" i="54"/>
  <c r="FU125" i="54"/>
  <c r="FU122" i="54"/>
  <c r="FW122" i="54" s="1"/>
  <c r="FX175" i="54" s="1"/>
  <c r="AG178" i="54"/>
  <c r="AH178" i="54" s="1"/>
  <c r="AI178" i="54" s="1"/>
  <c r="AI123" i="54"/>
  <c r="AJ176" i="54" s="1"/>
  <c r="W117" i="54"/>
  <c r="X170" i="54" s="1"/>
  <c r="AY100" i="54"/>
  <c r="AY101" i="54" s="1"/>
  <c r="FU100" i="54"/>
  <c r="FU101" i="54" s="1"/>
  <c r="BX125" i="54"/>
  <c r="BX124" i="54"/>
  <c r="BY124" i="54" s="1"/>
  <c r="BZ177" i="54" s="1"/>
  <c r="BX120" i="54"/>
  <c r="BY120" i="54" s="1"/>
  <c r="DM100" i="54"/>
  <c r="DM101" i="54" s="1"/>
  <c r="EX120" i="54"/>
  <c r="EY120" i="54" s="1"/>
  <c r="EX125" i="54"/>
  <c r="EX124" i="54"/>
  <c r="EY124" i="54" s="1"/>
  <c r="EZ177" i="54" s="1"/>
  <c r="DY122" i="54"/>
  <c r="EA122" i="54" s="1"/>
  <c r="EB175" i="54" s="1"/>
  <c r="DY125" i="54"/>
  <c r="DA125" i="54"/>
  <c r="DA122" i="54"/>
  <c r="DC122" i="54" s="1"/>
  <c r="DD175" i="54" s="1"/>
  <c r="CC125" i="54"/>
  <c r="CC122" i="54"/>
  <c r="CE122" i="54" s="1"/>
  <c r="CF175" i="54" s="1"/>
  <c r="DM178" i="54"/>
  <c r="DN178" i="54" s="1"/>
  <c r="DO178" i="54" s="1"/>
  <c r="BR120" i="54"/>
  <c r="BS120" i="54" s="1"/>
  <c r="BT173" i="54" s="1"/>
  <c r="BR125" i="54"/>
  <c r="BR124" i="54"/>
  <c r="BS124" i="54" s="1"/>
  <c r="BT177" i="54" s="1"/>
  <c r="BQ100" i="54"/>
  <c r="BQ101" i="54" s="1"/>
  <c r="CE121" i="54"/>
  <c r="CF174" i="54" s="1"/>
  <c r="CD125" i="54"/>
  <c r="CD120" i="54"/>
  <c r="CE120" i="54" s="1"/>
  <c r="CF173" i="54" s="1"/>
  <c r="CD124" i="54"/>
  <c r="CE124" i="54" s="1"/>
  <c r="CF177" i="54" s="1"/>
  <c r="FU178" i="54"/>
  <c r="FV178" i="54" s="1"/>
  <c r="FW178" i="54" s="1"/>
  <c r="CO125" i="54"/>
  <c r="CO122" i="54"/>
  <c r="CQ122" i="54" s="1"/>
  <c r="CR175" i="54" s="1"/>
  <c r="DC119" i="54"/>
  <c r="DD172" i="54" s="1"/>
  <c r="DA100" i="54"/>
  <c r="DA101" i="54" s="1"/>
  <c r="CK121" i="54"/>
  <c r="CL174" i="54" s="1"/>
  <c r="CJ124" i="54"/>
  <c r="CK124" i="54" s="1"/>
  <c r="CL177" i="54" s="1"/>
  <c r="CJ120" i="54"/>
  <c r="CK120" i="54" s="1"/>
  <c r="CL173" i="54" s="1"/>
  <c r="CJ125" i="54"/>
  <c r="EL125" i="54"/>
  <c r="EL124" i="54"/>
  <c r="EM124" i="54" s="1"/>
  <c r="EN177" i="54" s="1"/>
  <c r="EL120" i="54"/>
  <c r="EM120" i="54" s="1"/>
  <c r="EN173" i="54" s="1"/>
  <c r="DT125" i="54"/>
  <c r="DT124" i="54"/>
  <c r="DU124" i="54" s="1"/>
  <c r="DV177" i="54" s="1"/>
  <c r="DT120" i="54"/>
  <c r="DU120" i="54" s="1"/>
  <c r="DZ120" i="54"/>
  <c r="EA120" i="54" s="1"/>
  <c r="EB173" i="54" s="1"/>
  <c r="DZ125" i="54"/>
  <c r="DZ124" i="54"/>
  <c r="EA124" i="54" s="1"/>
  <c r="EB177" i="54" s="1"/>
  <c r="CP125" i="54"/>
  <c r="CP120" i="54"/>
  <c r="CQ120" i="54" s="1"/>
  <c r="CR173" i="54" s="1"/>
  <c r="CP124" i="54"/>
  <c r="CQ124" i="54" s="1"/>
  <c r="CR177" i="54" s="1"/>
  <c r="FJ125" i="54"/>
  <c r="FJ120" i="54"/>
  <c r="FK120" i="54" s="1"/>
  <c r="FJ124" i="54"/>
  <c r="FK124" i="54" s="1"/>
  <c r="FL177" i="54" s="1"/>
  <c r="U100" i="54"/>
  <c r="U101" i="54" s="1"/>
  <c r="W119" i="54"/>
  <c r="X172" i="54" s="1"/>
  <c r="FP125" i="54"/>
  <c r="FP124" i="54"/>
  <c r="FQ124" i="54" s="1"/>
  <c r="FR177" i="54" s="1"/>
  <c r="FP120" i="54"/>
  <c r="FQ120" i="54" s="1"/>
  <c r="DS100" i="54"/>
  <c r="DS101" i="54" s="1"/>
  <c r="EF124" i="54"/>
  <c r="EG124" i="54" s="1"/>
  <c r="EH177" i="54" s="1"/>
  <c r="EF120" i="54"/>
  <c r="EG120" i="54" s="1"/>
  <c r="EF125" i="54"/>
  <c r="EE100" i="54"/>
  <c r="EE101" i="54" s="1"/>
  <c r="FW119" i="54"/>
  <c r="FX172" i="54" s="1"/>
  <c r="EA119" i="54"/>
  <c r="EB172" i="54" s="1"/>
  <c r="DY100" i="54"/>
  <c r="DY101" i="54" s="1"/>
  <c r="FE117" i="54"/>
  <c r="FE119" i="54"/>
  <c r="FF172" i="54" s="1"/>
  <c r="ER124" i="54"/>
  <c r="ES124" i="54" s="1"/>
  <c r="ET177" i="54" s="1"/>
  <c r="ER120" i="54"/>
  <c r="ES120" i="54" s="1"/>
  <c r="ET173" i="54" s="1"/>
  <c r="ER125" i="54"/>
  <c r="ES125" i="54" s="1"/>
  <c r="ET178" i="54" s="1"/>
  <c r="EW100" i="54"/>
  <c r="EW101" i="54" s="1"/>
  <c r="FC122" i="54"/>
  <c r="FE122" i="54" s="1"/>
  <c r="FF175" i="54" s="1"/>
  <c r="FC125" i="54"/>
  <c r="DC117" i="54"/>
  <c r="DC121" i="54"/>
  <c r="DD174" i="54" s="1"/>
  <c r="CV124" i="54"/>
  <c r="CW124" i="54" s="1"/>
  <c r="CX177" i="54" s="1"/>
  <c r="CV125" i="54"/>
  <c r="CV120" i="54"/>
  <c r="CW120" i="54" s="1"/>
  <c r="CX173" i="54" s="1"/>
  <c r="CU100" i="54"/>
  <c r="CU101" i="54" s="1"/>
  <c r="CK119" i="54"/>
  <c r="CL172" i="54" s="1"/>
  <c r="FV125" i="54"/>
  <c r="FV124" i="54"/>
  <c r="FW124" i="54" s="1"/>
  <c r="FX177" i="54" s="1"/>
  <c r="FV120" i="54"/>
  <c r="FW120" i="54" s="1"/>
  <c r="FX173" i="54" s="1"/>
  <c r="EA117" i="54"/>
  <c r="CQ118" i="54"/>
  <c r="FD120" i="54"/>
  <c r="FE120" i="54" s="1"/>
  <c r="FF173" i="54" s="1"/>
  <c r="FD125" i="54"/>
  <c r="FD124" i="54"/>
  <c r="FE124" i="54" s="1"/>
  <c r="FF177" i="54" s="1"/>
  <c r="FE121" i="54"/>
  <c r="FF174" i="54" s="1"/>
  <c r="BW100" i="54"/>
  <c r="BW101" i="54" s="1"/>
  <c r="DO121" i="54"/>
  <c r="DP174" i="54" s="1"/>
  <c r="DN125" i="54"/>
  <c r="DN124" i="54"/>
  <c r="DO124" i="54" s="1"/>
  <c r="DP177" i="54" s="1"/>
  <c r="DN120" i="54"/>
  <c r="DO120" i="54" s="1"/>
  <c r="DP173" i="54" s="1"/>
  <c r="DA93" i="54"/>
  <c r="DA94" i="54" s="1"/>
  <c r="FC178" i="54"/>
  <c r="FD178" i="54" s="1"/>
  <c r="FE178" i="54" s="1"/>
  <c r="FC93" i="54"/>
  <c r="FC94" i="54" s="1"/>
  <c r="DM93" i="54"/>
  <c r="DM94" i="54" s="1"/>
  <c r="CI125" i="54"/>
  <c r="CI122" i="54"/>
  <c r="CK122" i="54" s="1"/>
  <c r="CL175" i="54" s="1"/>
  <c r="CC100" i="54"/>
  <c r="CC101" i="54" s="1"/>
  <c r="CE123" i="54"/>
  <c r="CF176" i="54" s="1"/>
  <c r="DB125" i="54"/>
  <c r="DB124" i="54"/>
  <c r="DC124" i="54" s="1"/>
  <c r="DD177" i="54" s="1"/>
  <c r="DB120" i="54"/>
  <c r="DC120" i="54" s="1"/>
  <c r="DD173" i="54" s="1"/>
  <c r="CI100" i="54"/>
  <c r="CI101" i="54" s="1"/>
  <c r="CK118" i="54"/>
  <c r="CL171" i="54" s="1"/>
  <c r="CQ119" i="55"/>
  <c r="CR172" i="55" s="1"/>
  <c r="CV120" i="55"/>
  <c r="CW120" i="55" s="1"/>
  <c r="CV124" i="55"/>
  <c r="CW124" i="55" s="1"/>
  <c r="CX177" i="55" s="1"/>
  <c r="CV125" i="55"/>
  <c r="DY122" i="55"/>
  <c r="EA122" i="55" s="1"/>
  <c r="EB175" i="55" s="1"/>
  <c r="DY125" i="55"/>
  <c r="AY178" i="55"/>
  <c r="AZ178" i="55" s="1"/>
  <c r="BA178" i="55" s="1"/>
  <c r="DB120" i="55"/>
  <c r="DC120" i="55" s="1"/>
  <c r="DD173" i="55" s="1"/>
  <c r="DB125" i="55"/>
  <c r="DB124" i="55"/>
  <c r="DC124" i="55" s="1"/>
  <c r="DD177" i="55" s="1"/>
  <c r="DC117" i="55"/>
  <c r="BR120" i="55"/>
  <c r="BS120" i="55" s="1"/>
  <c r="BR125" i="55"/>
  <c r="BR124" i="55"/>
  <c r="BS124" i="55" s="1"/>
  <c r="BT177" i="55" s="1"/>
  <c r="BQ100" i="55"/>
  <c r="BQ101" i="55" s="1"/>
  <c r="DN125" i="55"/>
  <c r="DN120" i="55"/>
  <c r="DO120" i="55" s="1"/>
  <c r="DN124" i="55"/>
  <c r="DO124" i="55" s="1"/>
  <c r="DP177" i="55" s="1"/>
  <c r="DM100" i="55"/>
  <c r="DM101" i="55" s="1"/>
  <c r="BW100" i="55"/>
  <c r="BW101" i="55" s="1"/>
  <c r="BX124" i="55"/>
  <c r="BY124" i="55" s="1"/>
  <c r="BZ177" i="55" s="1"/>
  <c r="BX125" i="55"/>
  <c r="BX120" i="55"/>
  <c r="BY120" i="55" s="1"/>
  <c r="BZ173" i="55" s="1"/>
  <c r="DT125" i="55"/>
  <c r="DT124" i="55"/>
  <c r="DU124" i="55" s="1"/>
  <c r="DV177" i="55" s="1"/>
  <c r="DT120" i="55"/>
  <c r="DU120" i="55" s="1"/>
  <c r="DV173" i="55" s="1"/>
  <c r="DA125" i="55"/>
  <c r="DA122" i="55"/>
  <c r="DC122" i="55" s="1"/>
  <c r="DD175" i="55" s="1"/>
  <c r="DA93" i="55"/>
  <c r="DA94" i="55" s="1"/>
  <c r="CQ118" i="55"/>
  <c r="CR171" i="55" s="1"/>
  <c r="CP125" i="55"/>
  <c r="CP124" i="55"/>
  <c r="CQ124" i="55" s="1"/>
  <c r="CR177" i="55" s="1"/>
  <c r="CP120" i="55"/>
  <c r="CQ120" i="55" s="1"/>
  <c r="CR173" i="55" s="1"/>
  <c r="ER120" i="55"/>
  <c r="ES120" i="55" s="1"/>
  <c r="ER125" i="55"/>
  <c r="ER124" i="55"/>
  <c r="ES124" i="55" s="1"/>
  <c r="ET177" i="55" s="1"/>
  <c r="DG100" i="55"/>
  <c r="DG101" i="55" s="1"/>
  <c r="CU100" i="55"/>
  <c r="CU101" i="55" s="1"/>
  <c r="EG123" i="55"/>
  <c r="EH176" i="55" s="1"/>
  <c r="EG119" i="55"/>
  <c r="EH172" i="55" s="1"/>
  <c r="CD120" i="55"/>
  <c r="CE120" i="55" s="1"/>
  <c r="CD125" i="55"/>
  <c r="CD124" i="55"/>
  <c r="CE124" i="55" s="1"/>
  <c r="CF177" i="55" s="1"/>
  <c r="EY121" i="55"/>
  <c r="EZ174" i="55" s="1"/>
  <c r="EY117" i="55"/>
  <c r="EA123" i="55"/>
  <c r="EB176" i="55" s="1"/>
  <c r="DY100" i="55"/>
  <c r="DY101" i="55" s="1"/>
  <c r="EL124" i="55"/>
  <c r="EM124" i="55" s="1"/>
  <c r="EN177" i="55" s="1"/>
  <c r="EL125" i="55"/>
  <c r="EL120" i="55"/>
  <c r="EM120" i="55" s="1"/>
  <c r="EW125" i="55"/>
  <c r="EW122" i="55"/>
  <c r="EY122" i="55" s="1"/>
  <c r="EZ175" i="55" s="1"/>
  <c r="BY119" i="55"/>
  <c r="BZ172" i="55" s="1"/>
  <c r="DU118" i="55"/>
  <c r="CQ121" i="55"/>
  <c r="CR174" i="55" s="1"/>
  <c r="CQ123" i="55"/>
  <c r="CR176" i="55" s="1"/>
  <c r="CQ117" i="55"/>
  <c r="EQ100" i="55"/>
  <c r="EQ101" i="55" s="1"/>
  <c r="DH125" i="55"/>
  <c r="DH120" i="55"/>
  <c r="DI120" i="55" s="1"/>
  <c r="DJ173" i="55" s="1"/>
  <c r="DH124" i="55"/>
  <c r="DI124" i="55" s="1"/>
  <c r="DJ177" i="55" s="1"/>
  <c r="DS122" i="55"/>
  <c r="DU122" i="55" s="1"/>
  <c r="DV175" i="55" s="1"/>
  <c r="DS125" i="55"/>
  <c r="EG117" i="55"/>
  <c r="EW100" i="55"/>
  <c r="EW101" i="55" s="1"/>
  <c r="DZ120" i="55"/>
  <c r="EA120" i="55" s="1"/>
  <c r="EB173" i="55" s="1"/>
  <c r="DZ125" i="55"/>
  <c r="DZ124" i="55"/>
  <c r="EA124" i="55" s="1"/>
  <c r="EB177" i="55" s="1"/>
  <c r="EA119" i="55"/>
  <c r="EB172" i="55" s="1"/>
  <c r="EA117" i="55"/>
  <c r="AY100" i="55"/>
  <c r="AY101" i="55" s="1"/>
  <c r="I100" i="55"/>
  <c r="I101" i="55" s="1"/>
  <c r="CO122" i="55"/>
  <c r="CQ122" i="55" s="1"/>
  <c r="CR175" i="55" s="1"/>
  <c r="CO125" i="55"/>
  <c r="BY123" i="55"/>
  <c r="BZ176" i="55" s="1"/>
  <c r="BY117" i="55"/>
  <c r="DA178" i="55"/>
  <c r="DB178" i="55" s="1"/>
  <c r="DC178" i="55" s="1"/>
  <c r="BW178" i="55"/>
  <c r="BX178" i="55" s="1"/>
  <c r="BY178" i="55" s="1"/>
  <c r="BW125" i="55"/>
  <c r="BW122" i="55"/>
  <c r="BY122" i="55" s="1"/>
  <c r="BZ175" i="55" s="1"/>
  <c r="CO100" i="55"/>
  <c r="CO101" i="55" s="1"/>
  <c r="EE125" i="55"/>
  <c r="EE122" i="55"/>
  <c r="EG122" i="55" s="1"/>
  <c r="EH175" i="55" s="1"/>
  <c r="EE93" i="55"/>
  <c r="EE94" i="55" s="1"/>
  <c r="EF124" i="55"/>
  <c r="EG124" i="55" s="1"/>
  <c r="EH177" i="55" s="1"/>
  <c r="EF120" i="55"/>
  <c r="EG120" i="55" s="1"/>
  <c r="EH173" i="55" s="1"/>
  <c r="EF125" i="55"/>
  <c r="EX120" i="55"/>
  <c r="EY120" i="55" s="1"/>
  <c r="EZ173" i="55" s="1"/>
  <c r="EX125" i="55"/>
  <c r="EX124" i="55"/>
  <c r="EY124" i="55" s="1"/>
  <c r="EZ177" i="55" s="1"/>
  <c r="EY119" i="55"/>
  <c r="EZ172" i="55" s="1"/>
  <c r="EA121" i="55"/>
  <c r="EB174" i="55" s="1"/>
  <c r="EA118" i="55"/>
  <c r="EB171" i="55" s="1"/>
  <c r="DA100" i="56"/>
  <c r="DA101" i="56" s="1"/>
  <c r="BX125" i="56"/>
  <c r="BX124" i="56"/>
  <c r="BY124" i="56" s="1"/>
  <c r="BZ177" i="56" s="1"/>
  <c r="BX120" i="56"/>
  <c r="BY120" i="56" s="1"/>
  <c r="BZ173" i="56" s="1"/>
  <c r="CP124" i="56"/>
  <c r="CQ124" i="56" s="1"/>
  <c r="CR177" i="56" s="1"/>
  <c r="CP120" i="56"/>
  <c r="CQ120" i="56" s="1"/>
  <c r="CR173" i="56" s="1"/>
  <c r="CP125" i="56"/>
  <c r="DN120" i="56"/>
  <c r="DO120" i="56" s="1"/>
  <c r="DP173" i="56" s="1"/>
  <c r="DN124" i="56"/>
  <c r="DO124" i="56" s="1"/>
  <c r="DP177" i="56" s="1"/>
  <c r="DN125" i="56"/>
  <c r="BR125" i="56"/>
  <c r="BR124" i="56"/>
  <c r="BS124" i="56" s="1"/>
  <c r="BT177" i="56" s="1"/>
  <c r="BR120" i="56"/>
  <c r="BS120" i="56" s="1"/>
  <c r="BT173" i="56" s="1"/>
  <c r="K124" i="56"/>
  <c r="L177" i="56" s="1"/>
  <c r="C100" i="56"/>
  <c r="C101" i="56" s="1"/>
  <c r="CI100" i="56"/>
  <c r="CI101" i="56" s="1"/>
  <c r="DB120" i="56"/>
  <c r="DC120" i="56" s="1"/>
  <c r="DD173" i="56" s="1"/>
  <c r="DB125" i="56"/>
  <c r="DB124" i="56"/>
  <c r="DC124" i="56" s="1"/>
  <c r="DD177" i="56" s="1"/>
  <c r="BQ125" i="56"/>
  <c r="BQ122" i="56"/>
  <c r="BS122" i="56" s="1"/>
  <c r="BT175" i="56" s="1"/>
  <c r="CC100" i="56"/>
  <c r="CC101" i="56" s="1"/>
  <c r="CJ125" i="56"/>
  <c r="CJ124" i="56"/>
  <c r="CK124" i="56" s="1"/>
  <c r="CL177" i="56" s="1"/>
  <c r="CJ120" i="56"/>
  <c r="CK120" i="56" s="1"/>
  <c r="CL173" i="56" s="1"/>
  <c r="AA100" i="56"/>
  <c r="AA101" i="56" s="1"/>
  <c r="DT125" i="56"/>
  <c r="DT124" i="56"/>
  <c r="DU124" i="56" s="1"/>
  <c r="DV177" i="56" s="1"/>
  <c r="DT120" i="56"/>
  <c r="DU120" i="56" s="1"/>
  <c r="DV173" i="56" s="1"/>
  <c r="CO125" i="56"/>
  <c r="CO122" i="56"/>
  <c r="CQ122" i="56" s="1"/>
  <c r="CR175" i="56" s="1"/>
  <c r="DH125" i="56"/>
  <c r="DH120" i="56"/>
  <c r="DI120" i="56" s="1"/>
  <c r="DJ173" i="56" s="1"/>
  <c r="DH124" i="56"/>
  <c r="DI124" i="56" s="1"/>
  <c r="DJ177" i="56" s="1"/>
  <c r="CV124" i="56"/>
  <c r="CW124" i="56" s="1"/>
  <c r="CX177" i="56" s="1"/>
  <c r="CV120" i="56"/>
  <c r="CW120" i="56" s="1"/>
  <c r="CX173" i="56" s="1"/>
  <c r="CV125" i="56"/>
  <c r="CD125" i="56"/>
  <c r="CD124" i="56"/>
  <c r="CE124" i="56" s="1"/>
  <c r="CF177" i="56" s="1"/>
  <c r="CD120" i="56"/>
  <c r="CE120" i="56" s="1"/>
  <c r="CF173" i="56" s="1"/>
  <c r="CF141" i="57"/>
  <c r="CE125" i="57"/>
  <c r="CF178" i="57" s="1"/>
  <c r="CF180" i="57" s="1"/>
  <c r="N187" i="57" s="1"/>
  <c r="BB170" i="57"/>
  <c r="BH141" i="57"/>
  <c r="BA125" i="57"/>
  <c r="BB178" i="57" s="1"/>
  <c r="F141" i="57"/>
  <c r="X141" i="57"/>
  <c r="EH170" i="56"/>
  <c r="EB170" i="56"/>
  <c r="I122" i="56"/>
  <c r="K122" i="56" s="1"/>
  <c r="L175" i="56" s="1"/>
  <c r="I125" i="56"/>
  <c r="D125" i="56"/>
  <c r="D120" i="56"/>
  <c r="E120" i="56" s="1"/>
  <c r="F173" i="56" s="1"/>
  <c r="D124" i="56"/>
  <c r="E124" i="56" s="1"/>
  <c r="F177" i="56" s="1"/>
  <c r="FK126" i="56"/>
  <c r="FI127" i="56" s="1"/>
  <c r="FL170" i="56"/>
  <c r="P124" i="56"/>
  <c r="Q124" i="56" s="1"/>
  <c r="R177" i="56" s="1"/>
  <c r="P120" i="56"/>
  <c r="Q120" i="56" s="1"/>
  <c r="R173" i="56" s="1"/>
  <c r="P125" i="56"/>
  <c r="V125" i="56"/>
  <c r="V120" i="56"/>
  <c r="W120" i="56" s="1"/>
  <c r="X173" i="56" s="1"/>
  <c r="V124" i="56"/>
  <c r="W124" i="56" s="1"/>
  <c r="X177" i="56" s="1"/>
  <c r="FF170" i="56"/>
  <c r="AV170" i="56"/>
  <c r="EZ170" i="56"/>
  <c r="ET170" i="56"/>
  <c r="O100" i="56"/>
  <c r="O101" i="56" s="1"/>
  <c r="AS125" i="56"/>
  <c r="AS122" i="56"/>
  <c r="AU122" i="56" s="1"/>
  <c r="AV175" i="56" s="1"/>
  <c r="BK100" i="56"/>
  <c r="BK101" i="56" s="1"/>
  <c r="BE122" i="56"/>
  <c r="BG122" i="56" s="1"/>
  <c r="BH175" i="56" s="1"/>
  <c r="BE125" i="56"/>
  <c r="L171" i="56"/>
  <c r="BL124" i="56"/>
  <c r="BM124" i="56" s="1"/>
  <c r="BN177" i="56" s="1"/>
  <c r="BL120" i="56"/>
  <c r="BM120" i="56" s="1"/>
  <c r="BL125" i="56"/>
  <c r="EN170" i="56"/>
  <c r="FX170" i="56"/>
  <c r="FR170" i="56"/>
  <c r="AY177" i="56"/>
  <c r="AZ177" i="56" s="1"/>
  <c r="BA177" i="56" s="1"/>
  <c r="AY173" i="56"/>
  <c r="AZ173" i="56" s="1"/>
  <c r="BA173" i="56" s="1"/>
  <c r="BB140" i="56"/>
  <c r="AY178" i="56" s="1"/>
  <c r="AZ178" i="56" s="1"/>
  <c r="BA178" i="56" s="1"/>
  <c r="AY99" i="56"/>
  <c r="AY98" i="56"/>
  <c r="AZ123" i="56"/>
  <c r="BA123" i="56" s="1"/>
  <c r="BB176" i="56" s="1"/>
  <c r="AZ121" i="56"/>
  <c r="BA121" i="56" s="1"/>
  <c r="BB174" i="56" s="1"/>
  <c r="AZ119" i="56"/>
  <c r="BA119" i="56" s="1"/>
  <c r="BB172" i="56" s="1"/>
  <c r="AZ117" i="56"/>
  <c r="BA117" i="56" s="1"/>
  <c r="AZ122" i="56"/>
  <c r="AZ118" i="56"/>
  <c r="BA118" i="56" s="1"/>
  <c r="BB171" i="56" s="1"/>
  <c r="BB106" i="56"/>
  <c r="AY97" i="56" s="1"/>
  <c r="L170" i="56"/>
  <c r="AG100" i="56"/>
  <c r="AG101" i="56" s="1"/>
  <c r="AH124" i="56"/>
  <c r="AI124" i="56" s="1"/>
  <c r="AJ177" i="56" s="1"/>
  <c r="AH120" i="56"/>
  <c r="AI120" i="56" s="1"/>
  <c r="AJ173" i="56" s="1"/>
  <c r="AH125" i="56"/>
  <c r="AB125" i="56"/>
  <c r="AB124" i="56"/>
  <c r="AC124" i="56" s="1"/>
  <c r="AD177" i="56" s="1"/>
  <c r="AB120" i="56"/>
  <c r="AC120" i="56" s="1"/>
  <c r="AB125" i="55"/>
  <c r="AB124" i="55"/>
  <c r="AC124" i="55" s="1"/>
  <c r="AD177" i="55" s="1"/>
  <c r="AB120" i="55"/>
  <c r="AC120" i="55" s="1"/>
  <c r="BE177" i="55"/>
  <c r="BF177" i="55" s="1"/>
  <c r="BG177" i="55" s="1"/>
  <c r="BE173" i="55"/>
  <c r="BF173" i="55" s="1"/>
  <c r="BG173" i="55" s="1"/>
  <c r="BF122" i="55"/>
  <c r="BF118" i="55"/>
  <c r="BG118" i="55" s="1"/>
  <c r="BH171" i="55" s="1"/>
  <c r="BH140" i="55"/>
  <c r="BE178" i="55" s="1"/>
  <c r="BF178" i="55" s="1"/>
  <c r="BG178" i="55" s="1"/>
  <c r="BF121" i="55"/>
  <c r="BG121" i="55" s="1"/>
  <c r="BH174" i="55" s="1"/>
  <c r="BF117" i="55"/>
  <c r="BG117" i="55" s="1"/>
  <c r="BF119" i="55"/>
  <c r="BG119" i="55" s="1"/>
  <c r="BH172" i="55" s="1"/>
  <c r="BF123" i="55"/>
  <c r="BG123" i="55" s="1"/>
  <c r="BH176" i="55" s="1"/>
  <c r="BH106" i="55"/>
  <c r="BE97" i="55" s="1"/>
  <c r="BE99" i="55"/>
  <c r="BE98" i="55"/>
  <c r="AN125" i="55"/>
  <c r="AN124" i="55"/>
  <c r="AO124" i="55" s="1"/>
  <c r="AP177" i="55" s="1"/>
  <c r="AN120" i="55"/>
  <c r="AO120" i="55" s="1"/>
  <c r="AP173" i="55" s="1"/>
  <c r="BL125" i="55"/>
  <c r="BL124" i="55"/>
  <c r="BM124" i="55" s="1"/>
  <c r="BN177" i="55" s="1"/>
  <c r="BL120" i="55"/>
  <c r="BM120" i="55" s="1"/>
  <c r="BN173" i="55" s="1"/>
  <c r="E122" i="55"/>
  <c r="F175" i="55" s="1"/>
  <c r="AH124" i="55"/>
  <c r="AI124" i="55" s="1"/>
  <c r="AJ177" i="55" s="1"/>
  <c r="AH120" i="55"/>
  <c r="AI120" i="55" s="1"/>
  <c r="AJ173" i="55" s="1"/>
  <c r="AH125" i="55"/>
  <c r="BA118" i="55"/>
  <c r="BB171" i="55" s="1"/>
  <c r="AA100" i="55"/>
  <c r="AA101" i="55" s="1"/>
  <c r="P125" i="55"/>
  <c r="P124" i="55"/>
  <c r="Q124" i="55" s="1"/>
  <c r="R177" i="55" s="1"/>
  <c r="P120" i="55"/>
  <c r="Q120" i="55" s="1"/>
  <c r="R173" i="55" s="1"/>
  <c r="AM100" i="55"/>
  <c r="AM101" i="55" s="1"/>
  <c r="BK100" i="55"/>
  <c r="BK101" i="55" s="1"/>
  <c r="D125" i="55"/>
  <c r="D124" i="55"/>
  <c r="E124" i="55" s="1"/>
  <c r="F177" i="55" s="1"/>
  <c r="D120" i="55"/>
  <c r="E120" i="55" s="1"/>
  <c r="F173" i="55" s="1"/>
  <c r="AG100" i="55"/>
  <c r="AG101" i="55" s="1"/>
  <c r="AT125" i="55"/>
  <c r="AT124" i="55"/>
  <c r="AU124" i="55" s="1"/>
  <c r="AV177" i="55" s="1"/>
  <c r="AT120" i="55"/>
  <c r="AU120" i="55" s="1"/>
  <c r="BA119" i="55"/>
  <c r="BB172" i="55" s="1"/>
  <c r="O100" i="55"/>
  <c r="O101" i="55" s="1"/>
  <c r="AS100" i="55"/>
  <c r="AS101" i="55" s="1"/>
  <c r="AZ125" i="55"/>
  <c r="AZ124" i="55"/>
  <c r="BA124" i="55" s="1"/>
  <c r="BB177" i="55" s="1"/>
  <c r="AZ120" i="55"/>
  <c r="BA120" i="55" s="1"/>
  <c r="BB173" i="55" s="1"/>
  <c r="BA117" i="55"/>
  <c r="BA121" i="55"/>
  <c r="BB174" i="55" s="1"/>
  <c r="J124" i="55"/>
  <c r="K124" i="55" s="1"/>
  <c r="L177" i="55" s="1"/>
  <c r="J120" i="55"/>
  <c r="K120" i="55" s="1"/>
  <c r="L173" i="55" s="1"/>
  <c r="J125" i="55"/>
  <c r="K125" i="55" s="1"/>
  <c r="AY122" i="55"/>
  <c r="BA122" i="55" s="1"/>
  <c r="BB175" i="55" s="1"/>
  <c r="AY125" i="55"/>
  <c r="BA123" i="55"/>
  <c r="BB176" i="55" s="1"/>
  <c r="V125" i="55"/>
  <c r="V120" i="55"/>
  <c r="W120" i="55" s="1"/>
  <c r="V124" i="55"/>
  <c r="W124" i="55" s="1"/>
  <c r="X177" i="55" s="1"/>
  <c r="AI117" i="54"/>
  <c r="AG122" i="54"/>
  <c r="AI122" i="54" s="1"/>
  <c r="AJ175" i="54" s="1"/>
  <c r="AG125" i="54"/>
  <c r="V125" i="54"/>
  <c r="V124" i="54"/>
  <c r="W124" i="54" s="1"/>
  <c r="X177" i="54" s="1"/>
  <c r="V120" i="54"/>
  <c r="W120" i="54" s="1"/>
  <c r="X173" i="54" s="1"/>
  <c r="D125" i="54"/>
  <c r="E125" i="54" s="1"/>
  <c r="D120" i="54"/>
  <c r="E120" i="54" s="1"/>
  <c r="F173" i="54" s="1"/>
  <c r="D124" i="54"/>
  <c r="E124" i="54" s="1"/>
  <c r="AG100" i="54"/>
  <c r="AG101" i="54" s="1"/>
  <c r="U178" i="54"/>
  <c r="V178" i="54" s="1"/>
  <c r="W178" i="54" s="1"/>
  <c r="BG122" i="54"/>
  <c r="BH175" i="54" s="1"/>
  <c r="AM173" i="54"/>
  <c r="AN173" i="54" s="1"/>
  <c r="AO173" i="54" s="1"/>
  <c r="AM177" i="54"/>
  <c r="AN177" i="54" s="1"/>
  <c r="AO177" i="54" s="1"/>
  <c r="AP140" i="54"/>
  <c r="AM178" i="54" s="1"/>
  <c r="AN178" i="54" s="1"/>
  <c r="AO178" i="54" s="1"/>
  <c r="AM99" i="54"/>
  <c r="AM98" i="54"/>
  <c r="AN122" i="54"/>
  <c r="AO122" i="54" s="1"/>
  <c r="AP175" i="54" s="1"/>
  <c r="AN118" i="54"/>
  <c r="AO118" i="54" s="1"/>
  <c r="AP171" i="54" s="1"/>
  <c r="AN121" i="54"/>
  <c r="AO121" i="54" s="1"/>
  <c r="AP174" i="54" s="1"/>
  <c r="AN117" i="54"/>
  <c r="AO117" i="54" s="1"/>
  <c r="AP106" i="54"/>
  <c r="AM97" i="54" s="1"/>
  <c r="AN123" i="54"/>
  <c r="AO123" i="54" s="1"/>
  <c r="AP176" i="54" s="1"/>
  <c r="AN119" i="54"/>
  <c r="AO119" i="54" s="1"/>
  <c r="AP172" i="54" s="1"/>
  <c r="U125" i="54"/>
  <c r="U122" i="54"/>
  <c r="W122" i="54" s="1"/>
  <c r="X175" i="54" s="1"/>
  <c r="J124" i="54"/>
  <c r="K124" i="54" s="1"/>
  <c r="L177" i="54" s="1"/>
  <c r="J120" i="54"/>
  <c r="K120" i="54" s="1"/>
  <c r="L173" i="54" s="1"/>
  <c r="J125" i="54"/>
  <c r="AZ125" i="54"/>
  <c r="AZ124" i="54"/>
  <c r="BA124" i="54" s="1"/>
  <c r="BB177" i="54" s="1"/>
  <c r="AZ120" i="54"/>
  <c r="BA120" i="54" s="1"/>
  <c r="BB173" i="54" s="1"/>
  <c r="BE100" i="54"/>
  <c r="BE101" i="54" s="1"/>
  <c r="AH124" i="54"/>
  <c r="AI124" i="54" s="1"/>
  <c r="AJ177" i="54" s="1"/>
  <c r="AH120" i="54"/>
  <c r="AI120" i="54" s="1"/>
  <c r="AJ173" i="54" s="1"/>
  <c r="AH125" i="54"/>
  <c r="AG93" i="54"/>
  <c r="AG94" i="54" s="1"/>
  <c r="AI119" i="54"/>
  <c r="AJ172" i="54" s="1"/>
  <c r="AB125" i="54"/>
  <c r="AB124" i="54"/>
  <c r="AC124" i="54" s="1"/>
  <c r="AD177" i="54" s="1"/>
  <c r="AB120" i="54"/>
  <c r="AC120" i="54" s="1"/>
  <c r="AA100" i="54"/>
  <c r="AA101" i="54" s="1"/>
  <c r="BL124" i="54"/>
  <c r="BM124" i="54" s="1"/>
  <c r="BN177" i="54" s="1"/>
  <c r="BL120" i="54"/>
  <c r="BM120" i="54" s="1"/>
  <c r="BN173" i="54" s="1"/>
  <c r="BL125" i="54"/>
  <c r="I100" i="54"/>
  <c r="I101" i="54" s="1"/>
  <c r="C100" i="54"/>
  <c r="C101" i="54" s="1"/>
  <c r="AS100" i="54"/>
  <c r="AS101" i="54" s="1"/>
  <c r="AT125" i="54"/>
  <c r="AT124" i="54"/>
  <c r="AU124" i="54" s="1"/>
  <c r="AV177" i="54" s="1"/>
  <c r="AT120" i="54"/>
  <c r="AU120" i="54" s="1"/>
  <c r="AV173" i="54" s="1"/>
  <c r="BF124" i="54"/>
  <c r="BG124" i="54" s="1"/>
  <c r="BH177" i="54" s="1"/>
  <c r="BF120" i="54"/>
  <c r="BG120" i="54" s="1"/>
  <c r="BF125" i="54"/>
  <c r="BG125" i="54" s="1"/>
  <c r="BH178" i="54" s="1"/>
  <c r="AY91" i="49"/>
  <c r="BK165" i="49"/>
  <c r="BL165" i="49" s="1"/>
  <c r="BB105" i="49"/>
  <c r="AY90" i="49" s="1"/>
  <c r="AY119" i="49"/>
  <c r="AA124" i="49"/>
  <c r="AY123" i="49"/>
  <c r="BK120" i="49"/>
  <c r="AA117" i="49"/>
  <c r="BN158" i="49"/>
  <c r="AM175" i="49"/>
  <c r="AN175" i="49" s="1"/>
  <c r="AO175" i="49" s="1"/>
  <c r="AY120" i="49"/>
  <c r="AY165" i="49"/>
  <c r="AZ165" i="49" s="1"/>
  <c r="I120" i="49"/>
  <c r="I165" i="49"/>
  <c r="J165" i="49" s="1"/>
  <c r="AA123" i="49"/>
  <c r="BB139" i="49"/>
  <c r="AY175" i="49"/>
  <c r="AZ175" i="49" s="1"/>
  <c r="BA175" i="49" s="1"/>
  <c r="L139" i="49"/>
  <c r="I175" i="49"/>
  <c r="J175" i="49" s="1"/>
  <c r="K175" i="49" s="1"/>
  <c r="BK117" i="49"/>
  <c r="AA92" i="49"/>
  <c r="AA171" i="49"/>
  <c r="AB171" i="49" s="1"/>
  <c r="AC171" i="49" s="1"/>
  <c r="BK91" i="49"/>
  <c r="BK123" i="49"/>
  <c r="AY117" i="49"/>
  <c r="AY161" i="49"/>
  <c r="AZ161" i="49" s="1"/>
  <c r="I92" i="49"/>
  <c r="I117" i="49"/>
  <c r="I161" i="49"/>
  <c r="J161" i="49" s="1"/>
  <c r="BN105" i="49"/>
  <c r="BK118" i="49" s="1"/>
  <c r="BN139" i="49"/>
  <c r="BK171" i="49"/>
  <c r="BL171" i="49" s="1"/>
  <c r="BM171" i="49" s="1"/>
  <c r="AD105" i="49"/>
  <c r="AA118" i="49" s="1"/>
  <c r="AA121" i="49"/>
  <c r="AA175" i="49"/>
  <c r="AB175" i="49" s="1"/>
  <c r="AC175" i="49" s="1"/>
  <c r="AY92" i="49"/>
  <c r="AY124" i="49"/>
  <c r="AY121" i="49"/>
  <c r="I124" i="49"/>
  <c r="I121" i="49"/>
  <c r="BK119" i="49"/>
  <c r="BK161" i="49"/>
  <c r="BL161" i="49" s="1"/>
  <c r="AA91" i="49"/>
  <c r="AD139" i="49"/>
  <c r="AA161" i="49"/>
  <c r="AB161" i="49" s="1"/>
  <c r="U121" i="49"/>
  <c r="BK92" i="49"/>
  <c r="BK121" i="49"/>
  <c r="BK124" i="49"/>
  <c r="AG171" i="49"/>
  <c r="AH171" i="49" s="1"/>
  <c r="AI171" i="49" s="1"/>
  <c r="AA120" i="49"/>
  <c r="AA119" i="49"/>
  <c r="AM171" i="49"/>
  <c r="AN171" i="49" s="1"/>
  <c r="AO171" i="49" s="1"/>
  <c r="U120" i="49"/>
  <c r="AG92" i="49"/>
  <c r="U171" i="49"/>
  <c r="V171" i="49" s="1"/>
  <c r="W171" i="49" s="1"/>
  <c r="AG124" i="49"/>
  <c r="U123" i="49"/>
  <c r="AG91" i="49"/>
  <c r="AG123" i="49"/>
  <c r="U92" i="49"/>
  <c r="U117" i="49"/>
  <c r="X139" i="49"/>
  <c r="U161" i="49"/>
  <c r="V161" i="49" s="1"/>
  <c r="AJ105" i="49"/>
  <c r="AG118" i="49" s="1"/>
  <c r="AG117" i="49"/>
  <c r="AG161" i="49"/>
  <c r="AH161" i="49" s="1"/>
  <c r="X105" i="49"/>
  <c r="U90" i="49" s="1"/>
  <c r="U124" i="49"/>
  <c r="U175" i="49"/>
  <c r="V175" i="49" s="1"/>
  <c r="W175" i="49" s="1"/>
  <c r="AJ139" i="49"/>
  <c r="AG175" i="49"/>
  <c r="AH175" i="49" s="1"/>
  <c r="AI175" i="49" s="1"/>
  <c r="U91" i="49"/>
  <c r="U119" i="49"/>
  <c r="AG120" i="49"/>
  <c r="AG119" i="49"/>
  <c r="AM117" i="49"/>
  <c r="AM119" i="49"/>
  <c r="AS121" i="49"/>
  <c r="AU121" i="49" s="1"/>
  <c r="AS175" i="49"/>
  <c r="AT175" i="49" s="1"/>
  <c r="AU175" i="49" s="1"/>
  <c r="AP139" i="49"/>
  <c r="AM120" i="49"/>
  <c r="AT49" i="49"/>
  <c r="AP49" i="49"/>
  <c r="AT41" i="49"/>
  <c r="AP41" i="49"/>
  <c r="AP25" i="49"/>
  <c r="AT48" i="49"/>
  <c r="AP48" i="49"/>
  <c r="AT44" i="49"/>
  <c r="AP44" i="49"/>
  <c r="AT40" i="49"/>
  <c r="AP40" i="49"/>
  <c r="AT36" i="49"/>
  <c r="AP36" i="49"/>
  <c r="AT32" i="49"/>
  <c r="AP32" i="49"/>
  <c r="AP28" i="49"/>
  <c r="AP24" i="49"/>
  <c r="AT45" i="49"/>
  <c r="AP45" i="49"/>
  <c r="AT33" i="49"/>
  <c r="AP33" i="49"/>
  <c r="AT47" i="49"/>
  <c r="AP47" i="49"/>
  <c r="AT43" i="49"/>
  <c r="AP43" i="49"/>
  <c r="AT39" i="49"/>
  <c r="AP39" i="49"/>
  <c r="AT35" i="49"/>
  <c r="AP35" i="49"/>
  <c r="AP31" i="49"/>
  <c r="AP27" i="49"/>
  <c r="AP23" i="49"/>
  <c r="AT37" i="49"/>
  <c r="AP37" i="49"/>
  <c r="AP29" i="49"/>
  <c r="AP22" i="49"/>
  <c r="AT46" i="49"/>
  <c r="AP46" i="49"/>
  <c r="AT42" i="49"/>
  <c r="AP42" i="49"/>
  <c r="AT38" i="49"/>
  <c r="AP38" i="49"/>
  <c r="AT34" i="49"/>
  <c r="AP34" i="49"/>
  <c r="AP30" i="49"/>
  <c r="AP26" i="49"/>
  <c r="AS123" i="49"/>
  <c r="AU123" i="49" s="1"/>
  <c r="AV176" i="49" s="1"/>
  <c r="AS92" i="49"/>
  <c r="AS124" i="49"/>
  <c r="AM124" i="49"/>
  <c r="AV105" i="49"/>
  <c r="AS118" i="49" s="1"/>
  <c r="AU118" i="49" s="1"/>
  <c r="AS161" i="49"/>
  <c r="AT161" i="49" s="1"/>
  <c r="AM91" i="49"/>
  <c r="AM121" i="49"/>
  <c r="AM165" i="49"/>
  <c r="AN165" i="49" s="1"/>
  <c r="AS117" i="49"/>
  <c r="AU117" i="49" s="1"/>
  <c r="AV139" i="49"/>
  <c r="AS178" i="49" s="1"/>
  <c r="AT178" i="49" s="1"/>
  <c r="AU178" i="49" s="1"/>
  <c r="AS165" i="49"/>
  <c r="AT165" i="49" s="1"/>
  <c r="AS100" i="49"/>
  <c r="AS101" i="49" s="1"/>
  <c r="AS91" i="49"/>
  <c r="AS119" i="49"/>
  <c r="AU119" i="49" s="1"/>
  <c r="AS120" i="49"/>
  <c r="AP105" i="49"/>
  <c r="AM125" i="49" s="1"/>
  <c r="AM123" i="49"/>
  <c r="AP158" i="49"/>
  <c r="L158" i="49"/>
  <c r="R158" i="49"/>
  <c r="BB158" i="49"/>
  <c r="I177" i="49"/>
  <c r="J177" i="49" s="1"/>
  <c r="K177" i="49" s="1"/>
  <c r="I173" i="49"/>
  <c r="J173" i="49" s="1"/>
  <c r="K173" i="49" s="1"/>
  <c r="J123" i="49"/>
  <c r="J121" i="49"/>
  <c r="J119" i="49"/>
  <c r="J117" i="49"/>
  <c r="J122" i="49"/>
  <c r="J118" i="49"/>
  <c r="L140" i="49"/>
  <c r="L106" i="49"/>
  <c r="I97" i="49" s="1"/>
  <c r="I98" i="49"/>
  <c r="I99" i="49"/>
  <c r="AM177" i="49"/>
  <c r="AN177" i="49" s="1"/>
  <c r="AO177" i="49" s="1"/>
  <c r="AM173" i="49"/>
  <c r="AN173" i="49" s="1"/>
  <c r="AO173" i="49" s="1"/>
  <c r="AP140" i="49"/>
  <c r="AN123" i="49"/>
  <c r="AN121" i="49"/>
  <c r="AN119" i="49"/>
  <c r="AN117" i="49"/>
  <c r="AN122" i="49"/>
  <c r="AN118" i="49"/>
  <c r="AP106" i="49"/>
  <c r="AM97" i="49" s="1"/>
  <c r="AM99" i="49"/>
  <c r="AM98" i="49"/>
  <c r="AY177" i="49"/>
  <c r="AZ177" i="49" s="1"/>
  <c r="BA177" i="49" s="1"/>
  <c r="AY173" i="49"/>
  <c r="AZ173" i="49" s="1"/>
  <c r="BA173" i="49" s="1"/>
  <c r="BB140" i="49"/>
  <c r="AZ122" i="49"/>
  <c r="AZ118" i="49"/>
  <c r="AZ123" i="49"/>
  <c r="AZ121" i="49"/>
  <c r="AZ119" i="49"/>
  <c r="AZ117" i="49"/>
  <c r="BB106" i="49"/>
  <c r="AY97" i="49" s="1"/>
  <c r="AY99" i="49"/>
  <c r="AY98" i="49"/>
  <c r="O177" i="49"/>
  <c r="P177" i="49" s="1"/>
  <c r="Q177" i="49" s="1"/>
  <c r="O173" i="49"/>
  <c r="P173" i="49" s="1"/>
  <c r="Q173" i="49" s="1"/>
  <c r="R140" i="49"/>
  <c r="P123" i="49"/>
  <c r="P121" i="49"/>
  <c r="P119" i="49"/>
  <c r="P117" i="49"/>
  <c r="P122" i="49"/>
  <c r="P118" i="49"/>
  <c r="R106" i="49"/>
  <c r="O97" i="49" s="1"/>
  <c r="O99" i="49"/>
  <c r="O98" i="49"/>
  <c r="U177" i="49"/>
  <c r="V177" i="49" s="1"/>
  <c r="W177" i="49" s="1"/>
  <c r="U173" i="49"/>
  <c r="V173" i="49" s="1"/>
  <c r="W173" i="49" s="1"/>
  <c r="V122" i="49"/>
  <c r="V118" i="49"/>
  <c r="V123" i="49"/>
  <c r="V121" i="49"/>
  <c r="V119" i="49"/>
  <c r="V117" i="49"/>
  <c r="X140" i="49"/>
  <c r="X106" i="49"/>
  <c r="U97" i="49" s="1"/>
  <c r="U98" i="49"/>
  <c r="U99" i="49"/>
  <c r="BE177" i="49"/>
  <c r="BF177" i="49" s="1"/>
  <c r="BG177" i="49" s="1"/>
  <c r="BE173" i="49"/>
  <c r="BF173" i="49" s="1"/>
  <c r="BG173" i="49" s="1"/>
  <c r="BF123" i="49"/>
  <c r="BF121" i="49"/>
  <c r="BF119" i="49"/>
  <c r="BF117" i="49"/>
  <c r="BF122" i="49"/>
  <c r="BF118" i="49"/>
  <c r="BH140" i="49"/>
  <c r="BH106" i="49"/>
  <c r="BE97" i="49" s="1"/>
  <c r="BE98" i="49"/>
  <c r="BE99" i="49"/>
  <c r="AG177" i="49"/>
  <c r="AH177" i="49" s="1"/>
  <c r="AI177" i="49" s="1"/>
  <c r="AG173" i="49"/>
  <c r="AH173" i="49" s="1"/>
  <c r="AI173" i="49" s="1"/>
  <c r="AH123" i="49"/>
  <c r="AH121" i="49"/>
  <c r="AH119" i="49"/>
  <c r="AH117" i="49"/>
  <c r="AH122" i="49"/>
  <c r="AH118" i="49"/>
  <c r="AJ140" i="49"/>
  <c r="AJ106" i="49"/>
  <c r="AG97" i="49" s="1"/>
  <c r="AG98" i="49"/>
  <c r="AG99" i="49"/>
  <c r="Q176" i="49"/>
  <c r="Q174" i="49"/>
  <c r="Q172" i="49"/>
  <c r="Q170" i="49"/>
  <c r="BA176" i="49"/>
  <c r="BA174" i="49"/>
  <c r="BA172" i="49"/>
  <c r="BA171" i="49"/>
  <c r="BA170" i="49"/>
  <c r="AJ158" i="49"/>
  <c r="AA177" i="49"/>
  <c r="AB177" i="49" s="1"/>
  <c r="AC177" i="49" s="1"/>
  <c r="AA173" i="49"/>
  <c r="AB173" i="49" s="1"/>
  <c r="AC173" i="49" s="1"/>
  <c r="AD140" i="49"/>
  <c r="AB122" i="49"/>
  <c r="AB118" i="49"/>
  <c r="AB123" i="49"/>
  <c r="AB121" i="49"/>
  <c r="AB119" i="49"/>
  <c r="AB117" i="49"/>
  <c r="AD106" i="49"/>
  <c r="AA97" i="49" s="1"/>
  <c r="AA99" i="49"/>
  <c r="AA98" i="49"/>
  <c r="C177" i="49"/>
  <c r="D177" i="49" s="1"/>
  <c r="E177" i="49" s="1"/>
  <c r="C173" i="49"/>
  <c r="D173" i="49" s="1"/>
  <c r="E173" i="49" s="1"/>
  <c r="F140" i="49"/>
  <c r="D122" i="49"/>
  <c r="D118" i="49"/>
  <c r="D123" i="49"/>
  <c r="D121" i="49"/>
  <c r="D119" i="49"/>
  <c r="D117" i="49"/>
  <c r="F106" i="49"/>
  <c r="C97" i="49" s="1"/>
  <c r="C99" i="49"/>
  <c r="C98" i="49"/>
  <c r="AO176" i="49"/>
  <c r="AO174" i="49"/>
  <c r="AO172" i="49"/>
  <c r="AO170" i="49"/>
  <c r="O175" i="49"/>
  <c r="P175" i="49" s="1"/>
  <c r="Q175" i="49" s="1"/>
  <c r="O171" i="49"/>
  <c r="P171" i="49" s="1"/>
  <c r="Q171" i="49" s="1"/>
  <c r="O165" i="49"/>
  <c r="P165" i="49" s="1"/>
  <c r="O161" i="49"/>
  <c r="P161" i="49" s="1"/>
  <c r="O124" i="49"/>
  <c r="O120" i="49"/>
  <c r="R139" i="49"/>
  <c r="O123" i="49"/>
  <c r="O121" i="49"/>
  <c r="O119" i="49"/>
  <c r="O117" i="49"/>
  <c r="R105" i="49"/>
  <c r="O118" i="49" s="1"/>
  <c r="O92" i="49"/>
  <c r="O91" i="49"/>
  <c r="BK177" i="49"/>
  <c r="BL177" i="49" s="1"/>
  <c r="BM177" i="49" s="1"/>
  <c r="BK173" i="49"/>
  <c r="BL173" i="49" s="1"/>
  <c r="BM173" i="49" s="1"/>
  <c r="BN140" i="49"/>
  <c r="BL123" i="49"/>
  <c r="BL121" i="49"/>
  <c r="BL119" i="49"/>
  <c r="BL117" i="49"/>
  <c r="BL122" i="49"/>
  <c r="BL118" i="49"/>
  <c r="BN106" i="49"/>
  <c r="BK99" i="49"/>
  <c r="BK98" i="49"/>
  <c r="AT124" i="49"/>
  <c r="AT120" i="49"/>
  <c r="AT125" i="49"/>
  <c r="AT49" i="37"/>
  <c r="AP49" i="37"/>
  <c r="AT41" i="37"/>
  <c r="AP41" i="37"/>
  <c r="AT44" i="37"/>
  <c r="AP44" i="37"/>
  <c r="AT36" i="37"/>
  <c r="AP36" i="37"/>
  <c r="AT37" i="37"/>
  <c r="AP37" i="37"/>
  <c r="AT48" i="37"/>
  <c r="AP48" i="37"/>
  <c r="AT40" i="37"/>
  <c r="AP40" i="37"/>
  <c r="AT32" i="37"/>
  <c r="AP32" i="37"/>
  <c r="AT47" i="37"/>
  <c r="AP47" i="37"/>
  <c r="AT43" i="37"/>
  <c r="AP43" i="37"/>
  <c r="AT39" i="37"/>
  <c r="AP39" i="37"/>
  <c r="AT35" i="37"/>
  <c r="AP35" i="37"/>
  <c r="AT45" i="37"/>
  <c r="AP45" i="37"/>
  <c r="AT33" i="37"/>
  <c r="AP33" i="37"/>
  <c r="AP46" i="37"/>
  <c r="AT46" i="37"/>
  <c r="AP42" i="37"/>
  <c r="AT42" i="37"/>
  <c r="AT38" i="37"/>
  <c r="AP38" i="37"/>
  <c r="AP34" i="37"/>
  <c r="AT34" i="37"/>
  <c r="B101" i="36"/>
  <c r="B97" i="36"/>
  <c r="B99" i="36"/>
  <c r="B95" i="36"/>
  <c r="B102" i="36"/>
  <c r="B98" i="36"/>
  <c r="B94" i="36"/>
  <c r="B100" i="36"/>
  <c r="B96" i="36"/>
  <c r="B109" i="36"/>
  <c r="B116" i="36"/>
  <c r="B108" i="36"/>
  <c r="B119" i="36"/>
  <c r="B115" i="36"/>
  <c r="B111" i="36"/>
  <c r="B107" i="36"/>
  <c r="B103" i="36"/>
  <c r="B117" i="36"/>
  <c r="B105" i="36"/>
  <c r="B120" i="36"/>
  <c r="B112" i="36"/>
  <c r="B104" i="36"/>
  <c r="B118" i="36"/>
  <c r="B114" i="36"/>
  <c r="B110" i="36"/>
  <c r="B106" i="36"/>
  <c r="B113" i="36"/>
  <c r="B93" i="36"/>
  <c r="K13" i="37"/>
  <c r="R15" i="37" s="1"/>
  <c r="K12" i="37"/>
  <c r="Q15" i="37" s="1"/>
  <c r="K11" i="37"/>
  <c r="P15" i="37" s="1"/>
  <c r="K10" i="37"/>
  <c r="O15" i="37" s="1"/>
  <c r="AL18" i="37"/>
  <c r="AG18" i="37"/>
  <c r="W18" i="37"/>
  <c r="AL29" i="37" s="1"/>
  <c r="AM29" i="37" s="1"/>
  <c r="G30" i="37" s="1"/>
  <c r="W38" i="37"/>
  <c r="X38" i="37" s="1"/>
  <c r="D39" i="37" s="1"/>
  <c r="W42" i="37"/>
  <c r="X42" i="37" s="1"/>
  <c r="D43" i="37" s="1"/>
  <c r="F15" i="37"/>
  <c r="O11" i="37"/>
  <c r="F12" i="37"/>
  <c r="J11" i="37"/>
  <c r="P9" i="37" s="1"/>
  <c r="J12" i="37"/>
  <c r="Q9" i="37" s="1"/>
  <c r="J13" i="37"/>
  <c r="R9" i="37" s="1"/>
  <c r="J10" i="37"/>
  <c r="O9" i="37" s="1"/>
  <c r="H11" i="37"/>
  <c r="H12" i="37"/>
  <c r="Q8" i="37" s="1"/>
  <c r="H13" i="37"/>
  <c r="H10" i="37"/>
  <c r="O8" i="37" s="1"/>
  <c r="C3" i="33"/>
  <c r="J2" i="37"/>
  <c r="I2" i="37"/>
  <c r="C6" i="37"/>
  <c r="D6" i="37"/>
  <c r="E6" i="37"/>
  <c r="F6" i="37"/>
  <c r="C7" i="37"/>
  <c r="D7" i="37"/>
  <c r="E7" i="37"/>
  <c r="F7" i="37"/>
  <c r="C8" i="37"/>
  <c r="D8" i="37"/>
  <c r="E8" i="37"/>
  <c r="F8" i="37"/>
  <c r="C5" i="37"/>
  <c r="D5" i="37"/>
  <c r="E5" i="37"/>
  <c r="F5" i="37"/>
  <c r="C2" i="37"/>
  <c r="B2" i="37"/>
  <c r="B134" i="37"/>
  <c r="C134" i="37"/>
  <c r="D134" i="37"/>
  <c r="H134" i="37"/>
  <c r="I134" i="37"/>
  <c r="J134" i="37"/>
  <c r="N134" i="37"/>
  <c r="O134" i="37"/>
  <c r="P134" i="37"/>
  <c r="T134" i="37"/>
  <c r="U134" i="37"/>
  <c r="V134" i="37"/>
  <c r="Z134" i="37"/>
  <c r="AA134" i="37"/>
  <c r="AB134" i="37"/>
  <c r="AF134" i="37"/>
  <c r="AG134" i="37"/>
  <c r="AH134" i="37"/>
  <c r="AL134" i="37"/>
  <c r="AM134" i="37"/>
  <c r="AN134" i="37"/>
  <c r="AR134" i="37"/>
  <c r="AS134" i="37"/>
  <c r="AT134" i="37"/>
  <c r="AX134" i="37"/>
  <c r="AY134" i="37"/>
  <c r="AZ134" i="37"/>
  <c r="BD134" i="37"/>
  <c r="BE134" i="37"/>
  <c r="BF134" i="37"/>
  <c r="BJ134" i="37"/>
  <c r="BK134" i="37"/>
  <c r="BL134" i="37"/>
  <c r="BP134" i="37"/>
  <c r="BQ134" i="37"/>
  <c r="BR134" i="37"/>
  <c r="BV134" i="37"/>
  <c r="BW134" i="37"/>
  <c r="BX134" i="37"/>
  <c r="CB134" i="37"/>
  <c r="CC134" i="37"/>
  <c r="CD134" i="37"/>
  <c r="CH134" i="37"/>
  <c r="CI134" i="37"/>
  <c r="CJ134" i="37"/>
  <c r="CN134" i="37"/>
  <c r="CO134" i="37"/>
  <c r="CP134" i="37"/>
  <c r="CT134" i="37"/>
  <c r="CU134" i="37"/>
  <c r="CV134" i="37"/>
  <c r="CZ134" i="37"/>
  <c r="DA134" i="37"/>
  <c r="DB134" i="37"/>
  <c r="DF134" i="37"/>
  <c r="DG134" i="37"/>
  <c r="DH134" i="37"/>
  <c r="DL134" i="37"/>
  <c r="DM134" i="37"/>
  <c r="DN134" i="37"/>
  <c r="DR134" i="37"/>
  <c r="DS134" i="37"/>
  <c r="DT134" i="37"/>
  <c r="DX134" i="37"/>
  <c r="DY134" i="37"/>
  <c r="DZ134" i="37"/>
  <c r="ED134" i="37"/>
  <c r="EE134" i="37"/>
  <c r="EF134" i="37"/>
  <c r="EJ134" i="37"/>
  <c r="EK134" i="37"/>
  <c r="EL134" i="37"/>
  <c r="EP134" i="37"/>
  <c r="EQ134" i="37"/>
  <c r="ER134" i="37"/>
  <c r="EV134" i="37"/>
  <c r="EW134" i="37"/>
  <c r="EX134" i="37"/>
  <c r="FB134" i="37"/>
  <c r="FC134" i="37"/>
  <c r="FD134" i="37"/>
  <c r="FH134" i="37"/>
  <c r="FI134" i="37"/>
  <c r="FJ134" i="37"/>
  <c r="C146" i="37"/>
  <c r="I146" i="37"/>
  <c r="O146" i="37"/>
  <c r="U146" i="37"/>
  <c r="AA146" i="37"/>
  <c r="AG146" i="37"/>
  <c r="AM146" i="37"/>
  <c r="AS146" i="37"/>
  <c r="AY146" i="37"/>
  <c r="BE146" i="37"/>
  <c r="BK146" i="37"/>
  <c r="BQ146" i="37"/>
  <c r="BW146" i="37"/>
  <c r="CC146" i="37"/>
  <c r="CI146" i="37"/>
  <c r="CO146" i="37"/>
  <c r="CU146" i="37"/>
  <c r="DA146" i="37"/>
  <c r="DG146" i="37"/>
  <c r="DM146" i="37"/>
  <c r="DS146" i="37"/>
  <c r="DY146" i="37"/>
  <c r="EE146" i="37"/>
  <c r="EK146" i="37"/>
  <c r="EQ146" i="37"/>
  <c r="EW146" i="37"/>
  <c r="FC146" i="37"/>
  <c r="FI146" i="37"/>
  <c r="C147" i="37"/>
  <c r="I147" i="37"/>
  <c r="O147" i="37"/>
  <c r="U147" i="37"/>
  <c r="AA147" i="37"/>
  <c r="AG147" i="37"/>
  <c r="AM147" i="37"/>
  <c r="AS147" i="37"/>
  <c r="AY147" i="37"/>
  <c r="BE147" i="37"/>
  <c r="BK147" i="37"/>
  <c r="BQ147" i="37"/>
  <c r="BW147" i="37"/>
  <c r="CC147" i="37"/>
  <c r="CI147" i="37"/>
  <c r="CO147" i="37"/>
  <c r="CU147" i="37"/>
  <c r="DA147" i="37"/>
  <c r="DG147" i="37"/>
  <c r="DM147" i="37"/>
  <c r="DS147" i="37"/>
  <c r="DY147" i="37"/>
  <c r="EE147" i="37"/>
  <c r="EK147" i="37"/>
  <c r="EQ147" i="37"/>
  <c r="EW147" i="37"/>
  <c r="FC147" i="37"/>
  <c r="FI147" i="37"/>
  <c r="C148" i="37"/>
  <c r="I148" i="37"/>
  <c r="O148" i="37"/>
  <c r="U148" i="37"/>
  <c r="AA148" i="37"/>
  <c r="AG148" i="37"/>
  <c r="AM148" i="37"/>
  <c r="AS148" i="37"/>
  <c r="AY148" i="37"/>
  <c r="BE148" i="37"/>
  <c r="BK148" i="37"/>
  <c r="BQ148" i="37"/>
  <c r="BW148" i="37"/>
  <c r="CC148" i="37"/>
  <c r="CI148" i="37"/>
  <c r="CO148" i="37"/>
  <c r="CU148" i="37"/>
  <c r="DA148" i="37"/>
  <c r="DG148" i="37"/>
  <c r="DM148" i="37"/>
  <c r="DS148" i="37"/>
  <c r="DY148" i="37"/>
  <c r="EE148" i="37"/>
  <c r="EK148" i="37"/>
  <c r="EQ148" i="37"/>
  <c r="EW148" i="37"/>
  <c r="FC148" i="37"/>
  <c r="FI148" i="37"/>
  <c r="C149" i="37"/>
  <c r="I149" i="37"/>
  <c r="O149" i="37"/>
  <c r="U149" i="37"/>
  <c r="AA149" i="37"/>
  <c r="AG149" i="37"/>
  <c r="AM149" i="37"/>
  <c r="AS149" i="37"/>
  <c r="AY149" i="37"/>
  <c r="BE149" i="37"/>
  <c r="BK149" i="37"/>
  <c r="BQ149" i="37"/>
  <c r="BW149" i="37"/>
  <c r="CC149" i="37"/>
  <c r="CI149" i="37"/>
  <c r="CO149" i="37"/>
  <c r="CU149" i="37"/>
  <c r="DA149" i="37"/>
  <c r="DG149" i="37"/>
  <c r="DM149" i="37"/>
  <c r="DS149" i="37"/>
  <c r="DY149" i="37"/>
  <c r="EE149" i="37"/>
  <c r="EK149" i="37"/>
  <c r="EQ149" i="37"/>
  <c r="EW149" i="37"/>
  <c r="FC149" i="37"/>
  <c r="FI149" i="37"/>
  <c r="C153" i="37"/>
  <c r="I153" i="37"/>
  <c r="O153" i="37"/>
  <c r="U153" i="37"/>
  <c r="AA153" i="37"/>
  <c r="AG153" i="37"/>
  <c r="AM153" i="37"/>
  <c r="AS153" i="37"/>
  <c r="AY153" i="37"/>
  <c r="BE153" i="37"/>
  <c r="BK153" i="37"/>
  <c r="BQ153" i="37"/>
  <c r="BW153" i="37"/>
  <c r="CC153" i="37"/>
  <c r="CI153" i="37"/>
  <c r="CO153" i="37"/>
  <c r="CU153" i="37"/>
  <c r="DA153" i="37"/>
  <c r="DG153" i="37"/>
  <c r="DM153" i="37"/>
  <c r="DS153" i="37"/>
  <c r="DY153" i="37"/>
  <c r="EE153" i="37"/>
  <c r="EK153" i="37"/>
  <c r="EQ153" i="37"/>
  <c r="EW153" i="37"/>
  <c r="FC153" i="37"/>
  <c r="FI153" i="37"/>
  <c r="C154" i="37"/>
  <c r="I154" i="37"/>
  <c r="O154" i="37"/>
  <c r="U154" i="37"/>
  <c r="AA154" i="37"/>
  <c r="AG154" i="37"/>
  <c r="AM154" i="37"/>
  <c r="AS154" i="37"/>
  <c r="AY154" i="37"/>
  <c r="BE154" i="37"/>
  <c r="BK154" i="37"/>
  <c r="BQ154" i="37"/>
  <c r="BW154" i="37"/>
  <c r="CC154" i="37"/>
  <c r="CI154" i="37"/>
  <c r="CO154" i="37"/>
  <c r="CU154" i="37"/>
  <c r="DA154" i="37"/>
  <c r="DG154" i="37"/>
  <c r="DM154" i="37"/>
  <c r="DS154" i="37"/>
  <c r="DY154" i="37"/>
  <c r="EE154" i="37"/>
  <c r="EK154" i="37"/>
  <c r="EQ154" i="37"/>
  <c r="EW154" i="37"/>
  <c r="FC154" i="37"/>
  <c r="FI154" i="37"/>
  <c r="C155" i="37"/>
  <c r="I155" i="37"/>
  <c r="O155" i="37"/>
  <c r="U155" i="37"/>
  <c r="AA155" i="37"/>
  <c r="AG155" i="37"/>
  <c r="AM155" i="37"/>
  <c r="AS155" i="37"/>
  <c r="AY155" i="37"/>
  <c r="BE155" i="37"/>
  <c r="BK155" i="37"/>
  <c r="BQ155" i="37"/>
  <c r="BW155" i="37"/>
  <c r="CC155" i="37"/>
  <c r="CI155" i="37"/>
  <c r="CO155" i="37"/>
  <c r="CU155" i="37"/>
  <c r="DA155" i="37"/>
  <c r="DG155" i="37"/>
  <c r="DM155" i="37"/>
  <c r="DS155" i="37"/>
  <c r="DY155" i="37"/>
  <c r="EE155" i="37"/>
  <c r="EK155" i="37"/>
  <c r="EQ155" i="37"/>
  <c r="EW155" i="37"/>
  <c r="FC155" i="37"/>
  <c r="FI155" i="37"/>
  <c r="C156" i="37"/>
  <c r="I156" i="37"/>
  <c r="O156" i="37"/>
  <c r="U156" i="37"/>
  <c r="AA156" i="37"/>
  <c r="AG156" i="37"/>
  <c r="AM156" i="37"/>
  <c r="AS156" i="37"/>
  <c r="AY156" i="37"/>
  <c r="BE156" i="37"/>
  <c r="BK156" i="37"/>
  <c r="BQ156" i="37"/>
  <c r="BW156" i="37"/>
  <c r="CC156" i="37"/>
  <c r="CI156" i="37"/>
  <c r="CO156" i="37"/>
  <c r="CU156" i="37"/>
  <c r="DA156" i="37"/>
  <c r="DG156" i="37"/>
  <c r="DM156" i="37"/>
  <c r="DS156" i="37"/>
  <c r="DY156" i="37"/>
  <c r="EE156" i="37"/>
  <c r="EK156" i="37"/>
  <c r="EQ156" i="37"/>
  <c r="EW156" i="37"/>
  <c r="FC156" i="37"/>
  <c r="FI156" i="37"/>
  <c r="B183" i="37"/>
  <c r="C183" i="37"/>
  <c r="BT141" i="57" l="1"/>
  <c r="BS125" i="57"/>
  <c r="BT178" i="57" s="1"/>
  <c r="CE125" i="54"/>
  <c r="CF178" i="54" s="1"/>
  <c r="BY125" i="57"/>
  <c r="BZ178" i="57" s="1"/>
  <c r="BZ180" i="57" s="1"/>
  <c r="M187" i="57" s="1"/>
  <c r="I122" i="49"/>
  <c r="K122" i="49" s="1"/>
  <c r="L175" i="49" s="1"/>
  <c r="I90" i="49"/>
  <c r="I93" i="49" s="1"/>
  <c r="I94" i="49" s="1"/>
  <c r="I118" i="49"/>
  <c r="K118" i="49" s="1"/>
  <c r="L171" i="49" s="1"/>
  <c r="BE125" i="49"/>
  <c r="AO125" i="57"/>
  <c r="AP178" i="57" s="1"/>
  <c r="AP180" i="57" s="1"/>
  <c r="G187" i="57" s="1"/>
  <c r="FW126" i="49"/>
  <c r="FU127" i="49" s="1"/>
  <c r="C124" i="49"/>
  <c r="FL180" i="49"/>
  <c r="AB187" i="49" s="1"/>
  <c r="CK125" i="57"/>
  <c r="CL178" i="57" s="1"/>
  <c r="CL180" i="57" s="1"/>
  <c r="O187" i="57" s="1"/>
  <c r="C123" i="49"/>
  <c r="E123" i="49" s="1"/>
  <c r="F176" i="49" s="1"/>
  <c r="EN180" i="49"/>
  <c r="X187" i="49" s="1"/>
  <c r="F139" i="49"/>
  <c r="C178" i="49" s="1"/>
  <c r="D178" i="49" s="1"/>
  <c r="E178" i="49" s="1"/>
  <c r="C119" i="49"/>
  <c r="E119" i="49" s="1"/>
  <c r="F172" i="49" s="1"/>
  <c r="FR180" i="49"/>
  <c r="AC187" i="49" s="1"/>
  <c r="EG126" i="49"/>
  <c r="EE127" i="49" s="1"/>
  <c r="C121" i="49"/>
  <c r="E121" i="49" s="1"/>
  <c r="F174" i="49" s="1"/>
  <c r="C117" i="49"/>
  <c r="E117" i="49" s="1"/>
  <c r="F170" i="49" s="1"/>
  <c r="FE126" i="49"/>
  <c r="FC127" i="49" s="1"/>
  <c r="EA126" i="49"/>
  <c r="DY127" i="49" s="1"/>
  <c r="EH180" i="49"/>
  <c r="W187" i="49" s="1"/>
  <c r="CW126" i="49"/>
  <c r="CU127" i="49" s="1"/>
  <c r="FQ126" i="49"/>
  <c r="FO127" i="49" s="1"/>
  <c r="DJ180" i="49"/>
  <c r="S187" i="49" s="1"/>
  <c r="BT180" i="49"/>
  <c r="L187" i="49" s="1"/>
  <c r="DV180" i="49"/>
  <c r="U187" i="49" s="1"/>
  <c r="DI126" i="49"/>
  <c r="DG127" i="49" s="1"/>
  <c r="BG122" i="55"/>
  <c r="BH175" i="55" s="1"/>
  <c r="FK126" i="49"/>
  <c r="FI127" i="49" s="1"/>
  <c r="EM126" i="49"/>
  <c r="EK127" i="49" s="1"/>
  <c r="BS126" i="49"/>
  <c r="BQ127" i="49" s="1"/>
  <c r="DU126" i="49"/>
  <c r="DS127" i="49" s="1"/>
  <c r="FX180" i="49"/>
  <c r="AD187" i="49" s="1"/>
  <c r="EY126" i="49"/>
  <c r="EW127" i="49" s="1"/>
  <c r="Q125" i="57"/>
  <c r="R178" i="57" s="1"/>
  <c r="R180" i="57" s="1"/>
  <c r="C187" i="57" s="1"/>
  <c r="F105" i="49"/>
  <c r="C122" i="49" s="1"/>
  <c r="E122" i="49" s="1"/>
  <c r="F175" i="49" s="1"/>
  <c r="C92" i="49"/>
  <c r="C165" i="49"/>
  <c r="D165" i="49" s="1"/>
  <c r="C161" i="49"/>
  <c r="D161" i="49" s="1"/>
  <c r="R141" i="57"/>
  <c r="C171" i="49"/>
  <c r="D171" i="49" s="1"/>
  <c r="E171" i="49" s="1"/>
  <c r="C120" i="49"/>
  <c r="C91" i="49"/>
  <c r="EZ180" i="49"/>
  <c r="Z187" i="49" s="1"/>
  <c r="AV178" i="57"/>
  <c r="AV180" i="57" s="1"/>
  <c r="H187" i="57" s="1"/>
  <c r="AV141" i="57"/>
  <c r="BE178" i="49"/>
  <c r="BF178" i="49" s="1"/>
  <c r="BG178" i="49" s="1"/>
  <c r="AV170" i="49"/>
  <c r="CX178" i="49"/>
  <c r="CX180" i="49" s="1"/>
  <c r="Q187" i="49" s="1"/>
  <c r="DC126" i="57"/>
  <c r="DA127" i="57" s="1"/>
  <c r="L141" i="57"/>
  <c r="AJ141" i="57"/>
  <c r="BZ180" i="49"/>
  <c r="M187" i="49" s="1"/>
  <c r="CK126" i="49"/>
  <c r="CI127" i="49" s="1"/>
  <c r="AV171" i="49"/>
  <c r="BZ141" i="57"/>
  <c r="CQ126" i="49"/>
  <c r="CO127" i="49" s="1"/>
  <c r="BY126" i="49"/>
  <c r="BW127" i="49" s="1"/>
  <c r="CL141" i="57"/>
  <c r="AJ180" i="57"/>
  <c r="F187" i="57" s="1"/>
  <c r="AV174" i="49"/>
  <c r="BE118" i="49"/>
  <c r="BG118" i="49" s="1"/>
  <c r="BH171" i="49" s="1"/>
  <c r="ES126" i="49"/>
  <c r="EQ127" i="49" s="1"/>
  <c r="CK125" i="55"/>
  <c r="CL178" i="55" s="1"/>
  <c r="CL180" i="55" s="1"/>
  <c r="O187" i="55" s="1"/>
  <c r="EB178" i="49"/>
  <c r="EB180" i="49" s="1"/>
  <c r="V187" i="49" s="1"/>
  <c r="Q125" i="54"/>
  <c r="Q126" i="54" s="1"/>
  <c r="O127" i="54" s="1"/>
  <c r="CL180" i="49"/>
  <c r="O187" i="49" s="1"/>
  <c r="K125" i="57"/>
  <c r="L178" i="57" s="1"/>
  <c r="L180" i="57" s="1"/>
  <c r="B187" i="57" s="1"/>
  <c r="CQ125" i="57"/>
  <c r="CR178" i="57" s="1"/>
  <c r="CR180" i="57" s="1"/>
  <c r="P187" i="57" s="1"/>
  <c r="R141" i="54"/>
  <c r="DO126" i="49"/>
  <c r="DM127" i="49" s="1"/>
  <c r="BN180" i="57"/>
  <c r="K187" i="57" s="1"/>
  <c r="BN141" i="57"/>
  <c r="BE93" i="49"/>
  <c r="BE94" i="49" s="1"/>
  <c r="DP180" i="49"/>
  <c r="T187" i="49" s="1"/>
  <c r="CR180" i="49"/>
  <c r="P187" i="49" s="1"/>
  <c r="DD180" i="49"/>
  <c r="R187" i="49" s="1"/>
  <c r="BH141" i="56"/>
  <c r="ET178" i="57"/>
  <c r="ET180" i="57" s="1"/>
  <c r="Y187" i="57" s="1"/>
  <c r="DI126" i="57"/>
  <c r="DG127" i="57" s="1"/>
  <c r="FE126" i="56"/>
  <c r="FC127" i="56" s="1"/>
  <c r="AA122" i="49"/>
  <c r="AC122" i="49" s="1"/>
  <c r="AD175" i="49" s="1"/>
  <c r="BE122" i="49"/>
  <c r="BG122" i="49" s="1"/>
  <c r="BH175" i="49" s="1"/>
  <c r="DC126" i="49"/>
  <c r="DA127" i="49" s="1"/>
  <c r="BG121" i="49"/>
  <c r="BH174" i="49" s="1"/>
  <c r="AC125" i="55"/>
  <c r="AC126" i="55" s="1"/>
  <c r="AA127" i="55" s="1"/>
  <c r="BG123" i="49"/>
  <c r="BH176" i="49" s="1"/>
  <c r="AO125" i="55"/>
  <c r="AO126" i="55" s="1"/>
  <c r="AM127" i="55" s="1"/>
  <c r="EG126" i="57"/>
  <c r="EE127" i="57" s="1"/>
  <c r="BG126" i="57"/>
  <c r="BE127" i="57" s="1"/>
  <c r="ET180" i="49"/>
  <c r="Y187" i="49" s="1"/>
  <c r="CL141" i="55"/>
  <c r="CF180" i="49"/>
  <c r="N187" i="49" s="1"/>
  <c r="AC125" i="56"/>
  <c r="AC126" i="56" s="1"/>
  <c r="AA127" i="56" s="1"/>
  <c r="CE126" i="49"/>
  <c r="CC127" i="49" s="1"/>
  <c r="BA122" i="56"/>
  <c r="BB175" i="56" s="1"/>
  <c r="BY125" i="56"/>
  <c r="BY126" i="56" s="1"/>
  <c r="BW127" i="56" s="1"/>
  <c r="E125" i="55"/>
  <c r="E126" i="55" s="1"/>
  <c r="C127" i="55" s="1"/>
  <c r="BG117" i="49"/>
  <c r="BH170" i="49" s="1"/>
  <c r="FQ126" i="56"/>
  <c r="FO127" i="56" s="1"/>
  <c r="AC125" i="57"/>
  <c r="AC126" i="57" s="1"/>
  <c r="AA127" i="57" s="1"/>
  <c r="BG119" i="49"/>
  <c r="BH172" i="49" s="1"/>
  <c r="AD141" i="57"/>
  <c r="EH180" i="56"/>
  <c r="W187" i="56" s="1"/>
  <c r="AU126" i="57"/>
  <c r="AS127" i="57" s="1"/>
  <c r="AO126" i="57"/>
  <c r="AM127" i="57" s="1"/>
  <c r="FF180" i="49"/>
  <c r="AA187" i="49" s="1"/>
  <c r="AI126" i="57"/>
  <c r="AG127" i="57" s="1"/>
  <c r="CE125" i="55"/>
  <c r="CF178" i="55" s="1"/>
  <c r="EG126" i="56"/>
  <c r="EE127" i="56" s="1"/>
  <c r="EA126" i="56"/>
  <c r="DY127" i="56" s="1"/>
  <c r="BM125" i="54"/>
  <c r="BN178" i="54" s="1"/>
  <c r="BN180" i="54" s="1"/>
  <c r="K187" i="54" s="1"/>
  <c r="AI125" i="55"/>
  <c r="AJ178" i="55" s="1"/>
  <c r="AJ180" i="55" s="1"/>
  <c r="F187" i="55" s="1"/>
  <c r="EN180" i="56"/>
  <c r="X187" i="56" s="1"/>
  <c r="ET180" i="56"/>
  <c r="Y187" i="56" s="1"/>
  <c r="BM125" i="55"/>
  <c r="BN178" i="55" s="1"/>
  <c r="BN180" i="55" s="1"/>
  <c r="K187" i="55" s="1"/>
  <c r="ES126" i="56"/>
  <c r="EQ127" i="56" s="1"/>
  <c r="Q125" i="56"/>
  <c r="R178" i="56" s="1"/>
  <c r="R180" i="56" s="1"/>
  <c r="C187" i="56" s="1"/>
  <c r="E125" i="56"/>
  <c r="E126" i="56" s="1"/>
  <c r="C127" i="56" s="1"/>
  <c r="EZ180" i="56"/>
  <c r="Z187" i="56" s="1"/>
  <c r="DO125" i="55"/>
  <c r="DP178" i="55" s="1"/>
  <c r="FR178" i="55"/>
  <c r="FR180" i="55" s="1"/>
  <c r="AC187" i="55" s="1"/>
  <c r="BA125" i="54"/>
  <c r="BB178" i="54" s="1"/>
  <c r="BB180" i="54" s="1"/>
  <c r="I187" i="54" s="1"/>
  <c r="BM125" i="56"/>
  <c r="BN178" i="56" s="1"/>
  <c r="DU126" i="57"/>
  <c r="DS127" i="57" s="1"/>
  <c r="EB180" i="56"/>
  <c r="V187" i="56" s="1"/>
  <c r="BS125" i="54"/>
  <c r="BT178" i="54" s="1"/>
  <c r="BT180" i="54" s="1"/>
  <c r="L187" i="54" s="1"/>
  <c r="BH180" i="57"/>
  <c r="J187" i="57" s="1"/>
  <c r="CW125" i="56"/>
  <c r="CX178" i="56" s="1"/>
  <c r="CX180" i="56" s="1"/>
  <c r="Q187" i="56" s="1"/>
  <c r="DC125" i="56"/>
  <c r="DD178" i="56" s="1"/>
  <c r="DD180" i="56" s="1"/>
  <c r="R187" i="56" s="1"/>
  <c r="FR180" i="56"/>
  <c r="AC187" i="56" s="1"/>
  <c r="EM126" i="56"/>
  <c r="EK127" i="56" s="1"/>
  <c r="AM100" i="56"/>
  <c r="AM101" i="56" s="1"/>
  <c r="EY125" i="54"/>
  <c r="EZ178" i="54" s="1"/>
  <c r="CW126" i="57"/>
  <c r="CU127" i="57" s="1"/>
  <c r="AU125" i="54"/>
  <c r="AV178" i="54" s="1"/>
  <c r="AV180" i="54" s="1"/>
  <c r="H187" i="54" s="1"/>
  <c r="F178" i="54"/>
  <c r="AI125" i="56"/>
  <c r="AI126" i="56" s="1"/>
  <c r="AG127" i="56" s="1"/>
  <c r="FX180" i="56"/>
  <c r="AD187" i="56" s="1"/>
  <c r="FX178" i="57"/>
  <c r="FX180" i="57" s="1"/>
  <c r="AD187" i="57" s="1"/>
  <c r="L178" i="55"/>
  <c r="L180" i="55" s="1"/>
  <c r="B187" i="55" s="1"/>
  <c r="F141" i="56"/>
  <c r="EM126" i="57"/>
  <c r="EK127" i="57" s="1"/>
  <c r="FF180" i="56"/>
  <c r="AA187" i="56" s="1"/>
  <c r="W126" i="57"/>
  <c r="U127" i="57" s="1"/>
  <c r="CW125" i="54"/>
  <c r="CX178" i="54" s="1"/>
  <c r="CX180" i="54" s="1"/>
  <c r="Q187" i="54" s="1"/>
  <c r="FQ125" i="54"/>
  <c r="FR178" i="54" s="1"/>
  <c r="FR180" i="57"/>
  <c r="AC187" i="57" s="1"/>
  <c r="FL180" i="56"/>
  <c r="AB187" i="56" s="1"/>
  <c r="FW126" i="56"/>
  <c r="FU127" i="56" s="1"/>
  <c r="AV172" i="49"/>
  <c r="Q125" i="55"/>
  <c r="R178" i="55" s="1"/>
  <c r="R180" i="55" s="1"/>
  <c r="C187" i="55" s="1"/>
  <c r="EY126" i="56"/>
  <c r="EW127" i="56" s="1"/>
  <c r="CW125" i="55"/>
  <c r="CX178" i="55" s="1"/>
  <c r="FK126" i="57"/>
  <c r="FI127" i="57" s="1"/>
  <c r="EA126" i="57"/>
  <c r="DY127" i="57" s="1"/>
  <c r="DI125" i="54"/>
  <c r="DJ178" i="54" s="1"/>
  <c r="DJ180" i="54" s="1"/>
  <c r="S187" i="54" s="1"/>
  <c r="FQ126" i="57"/>
  <c r="FO127" i="57" s="1"/>
  <c r="CX141" i="55"/>
  <c r="DU125" i="56"/>
  <c r="DV178" i="56" s="1"/>
  <c r="DV180" i="56" s="1"/>
  <c r="U187" i="56" s="1"/>
  <c r="AY125" i="49"/>
  <c r="DP180" i="57"/>
  <c r="T187" i="57" s="1"/>
  <c r="AI121" i="49"/>
  <c r="AJ174" i="49" s="1"/>
  <c r="K125" i="54"/>
  <c r="L178" i="54" s="1"/>
  <c r="L180" i="54" s="1"/>
  <c r="B187" i="54" s="1"/>
  <c r="W125" i="55"/>
  <c r="X178" i="55" s="1"/>
  <c r="BM123" i="49"/>
  <c r="BN176" i="49" s="1"/>
  <c r="AS90" i="49"/>
  <c r="AS93" i="49" s="1"/>
  <c r="AS94" i="49" s="1"/>
  <c r="BM126" i="57"/>
  <c r="BK127" i="57" s="1"/>
  <c r="K123" i="49"/>
  <c r="L176" i="49" s="1"/>
  <c r="FF180" i="57"/>
  <c r="AA187" i="57" s="1"/>
  <c r="AJ141" i="55"/>
  <c r="EA125" i="55"/>
  <c r="EB178" i="55" s="1"/>
  <c r="FE126" i="57"/>
  <c r="FC127" i="57" s="1"/>
  <c r="FX178" i="55"/>
  <c r="FX180" i="55" s="1"/>
  <c r="AD187" i="55" s="1"/>
  <c r="FW126" i="55"/>
  <c r="FU127" i="55" s="1"/>
  <c r="AS125" i="49"/>
  <c r="AU125" i="49" s="1"/>
  <c r="AV178" i="49" s="1"/>
  <c r="AA125" i="49"/>
  <c r="AC118" i="49"/>
  <c r="AD171" i="49" s="1"/>
  <c r="AI123" i="49"/>
  <c r="AJ176" i="49" s="1"/>
  <c r="U118" i="49"/>
  <c r="W118" i="49" s="1"/>
  <c r="X171" i="49" s="1"/>
  <c r="AN125" i="56"/>
  <c r="AO125" i="56" s="1"/>
  <c r="EZ178" i="57"/>
  <c r="EZ180" i="57" s="1"/>
  <c r="Z187" i="57" s="1"/>
  <c r="EY126" i="57"/>
  <c r="EW127" i="57" s="1"/>
  <c r="U125" i="49"/>
  <c r="AS122" i="49"/>
  <c r="AU122" i="49" s="1"/>
  <c r="AV175" i="49" s="1"/>
  <c r="AC119" i="49"/>
  <c r="AD172" i="49" s="1"/>
  <c r="BA123" i="49"/>
  <c r="BB176" i="49" s="1"/>
  <c r="AA90" i="49"/>
  <c r="AA93" i="49" s="1"/>
  <c r="AA94" i="49" s="1"/>
  <c r="AN120" i="56"/>
  <c r="AO120" i="56" s="1"/>
  <c r="AP173" i="56" s="1"/>
  <c r="EM125" i="54"/>
  <c r="EN178" i="54" s="1"/>
  <c r="EN180" i="54" s="1"/>
  <c r="X187" i="54" s="1"/>
  <c r="DO126" i="57"/>
  <c r="DM127" i="57" s="1"/>
  <c r="U122" i="49"/>
  <c r="W122" i="49" s="1"/>
  <c r="X175" i="49" s="1"/>
  <c r="BM121" i="49"/>
  <c r="BN174" i="49" s="1"/>
  <c r="AA178" i="49"/>
  <c r="AB178" i="49" s="1"/>
  <c r="AC178" i="49" s="1"/>
  <c r="I178" i="49"/>
  <c r="J178" i="49" s="1"/>
  <c r="K178" i="49" s="1"/>
  <c r="K119" i="49"/>
  <c r="L172" i="49" s="1"/>
  <c r="AN124" i="56"/>
  <c r="AO124" i="56" s="1"/>
  <c r="AP177" i="56" s="1"/>
  <c r="FF178" i="55"/>
  <c r="FF180" i="55" s="1"/>
  <c r="AA187" i="55" s="1"/>
  <c r="FE126" i="55"/>
  <c r="FC127" i="55" s="1"/>
  <c r="FL178" i="55"/>
  <c r="FL180" i="55" s="1"/>
  <c r="AB187" i="55" s="1"/>
  <c r="FK126" i="55"/>
  <c r="FI127" i="55" s="1"/>
  <c r="O90" i="49"/>
  <c r="O93" i="49" s="1"/>
  <c r="O94" i="49" s="1"/>
  <c r="AC123" i="49"/>
  <c r="AD176" i="49" s="1"/>
  <c r="AU125" i="55"/>
  <c r="AV178" i="55" s="1"/>
  <c r="FW125" i="54"/>
  <c r="FX178" i="54" s="1"/>
  <c r="FX180" i="54" s="1"/>
  <c r="AD187" i="54" s="1"/>
  <c r="AY122" i="49"/>
  <c r="BA122" i="49" s="1"/>
  <c r="BB175" i="49" s="1"/>
  <c r="AC117" i="49"/>
  <c r="AD170" i="49" s="1"/>
  <c r="DO125" i="54"/>
  <c r="DP178" i="54" s="1"/>
  <c r="DP180" i="54" s="1"/>
  <c r="T187" i="54" s="1"/>
  <c r="FR141" i="54"/>
  <c r="X141" i="54"/>
  <c r="AC125" i="54"/>
  <c r="AD178" i="54" s="1"/>
  <c r="EA125" i="54"/>
  <c r="EB178" i="54" s="1"/>
  <c r="AM100" i="54"/>
  <c r="AM101" i="54" s="1"/>
  <c r="EM125" i="55"/>
  <c r="EN178" i="55" s="1"/>
  <c r="BS126" i="57"/>
  <c r="BQ127" i="57" s="1"/>
  <c r="BT180" i="57"/>
  <c r="L187" i="57" s="1"/>
  <c r="BK90" i="49"/>
  <c r="BK93" i="49" s="1"/>
  <c r="BK94" i="49" s="1"/>
  <c r="U93" i="49"/>
  <c r="U94" i="49" s="1"/>
  <c r="BM117" i="49"/>
  <c r="BN170" i="49" s="1"/>
  <c r="AY178" i="49"/>
  <c r="AZ178" i="49" s="1"/>
  <c r="BA178" i="49" s="1"/>
  <c r="AG90" i="49"/>
  <c r="AG93" i="49" s="1"/>
  <c r="AG94" i="49" s="1"/>
  <c r="AY118" i="49"/>
  <c r="BA118" i="49" s="1"/>
  <c r="BB171" i="49" s="1"/>
  <c r="EL320" i="36"/>
  <c r="EL324" i="36"/>
  <c r="EL336" i="36"/>
  <c r="GF344" i="36"/>
  <c r="AX325" i="36"/>
  <c r="GF345" i="36"/>
  <c r="CR331" i="36"/>
  <c r="EL327" i="36"/>
  <c r="AX320" i="36"/>
  <c r="EL328" i="36"/>
  <c r="GF332" i="36"/>
  <c r="GF321" i="36"/>
  <c r="EL329" i="36"/>
  <c r="AX329" i="36"/>
  <c r="GF333" i="36"/>
  <c r="EL337" i="36"/>
  <c r="GF319" i="36"/>
  <c r="AX319" i="36"/>
  <c r="EL331" i="36"/>
  <c r="AX331" i="36"/>
  <c r="GF322" i="36"/>
  <c r="AX322" i="36"/>
  <c r="EL326" i="36"/>
  <c r="CR323" i="36"/>
  <c r="CR327" i="36"/>
  <c r="EL335" i="36"/>
  <c r="CR321" i="36"/>
  <c r="CR325" i="36"/>
  <c r="EL330" i="36"/>
  <c r="EL342" i="36"/>
  <c r="GF320" i="36"/>
  <c r="GF324" i="36"/>
  <c r="CR328" i="36"/>
  <c r="AX328" i="36"/>
  <c r="CR332" i="36"/>
  <c r="EL332" i="36"/>
  <c r="EL321" i="36"/>
  <c r="EL333" i="36"/>
  <c r="CR333" i="36"/>
  <c r="GF337" i="36"/>
  <c r="EL319" i="36"/>
  <c r="EL322" i="36"/>
  <c r="CR326" i="36"/>
  <c r="GF330" i="36"/>
  <c r="CR330" i="36"/>
  <c r="CR334" i="36"/>
  <c r="GF334" i="36"/>
  <c r="EL334" i="36"/>
  <c r="GF342" i="36"/>
  <c r="GF323" i="36"/>
  <c r="AX323" i="36"/>
  <c r="AX327" i="36"/>
  <c r="CR324" i="36"/>
  <c r="GF336" i="36"/>
  <c r="EL340" i="36"/>
  <c r="AX321" i="36"/>
  <c r="CR329" i="36"/>
  <c r="GF341" i="36"/>
  <c r="CR319" i="36"/>
  <c r="EL339" i="36"/>
  <c r="AX326" i="36"/>
  <c r="CR335" i="36"/>
  <c r="CR320" i="36"/>
  <c r="AX324" i="36"/>
  <c r="GF328" i="36"/>
  <c r="AX332" i="36"/>
  <c r="CR336" i="36"/>
  <c r="GF340" i="36"/>
  <c r="EL325" i="36"/>
  <c r="GF325" i="36"/>
  <c r="GF329" i="36"/>
  <c r="CR337" i="36"/>
  <c r="EL341" i="36"/>
  <c r="GF331" i="36"/>
  <c r="GF339" i="36"/>
  <c r="CR322" i="36"/>
  <c r="GF326" i="36"/>
  <c r="AX330" i="36"/>
  <c r="EL338" i="36"/>
  <c r="GF338" i="36"/>
  <c r="EL323" i="36"/>
  <c r="GF327" i="36"/>
  <c r="GF335" i="36"/>
  <c r="GF343" i="36"/>
  <c r="FT56" i="36"/>
  <c r="DZ64" i="36"/>
  <c r="HN76" i="36"/>
  <c r="HN57" i="36"/>
  <c r="DZ69" i="36"/>
  <c r="CF55" i="36"/>
  <c r="BJ22" i="54"/>
  <c r="BJ23" i="54" s="1"/>
  <c r="BJ24" i="54" s="1"/>
  <c r="BJ25" i="54" s="1"/>
  <c r="BJ26" i="54" s="1"/>
  <c r="BJ27" i="54" s="1"/>
  <c r="BJ28" i="54" s="1"/>
  <c r="BJ29" i="54" s="1"/>
  <c r="BJ30" i="54" s="1"/>
  <c r="BJ31" i="54" s="1"/>
  <c r="BJ32" i="54" s="1"/>
  <c r="BJ33" i="54" s="1"/>
  <c r="BJ34" i="54" s="1"/>
  <c r="BJ35" i="54" s="1"/>
  <c r="BJ36" i="54" s="1"/>
  <c r="BJ37" i="54" s="1"/>
  <c r="BJ38" i="54" s="1"/>
  <c r="BJ39" i="54" s="1"/>
  <c r="BJ40" i="54" s="1"/>
  <c r="BJ41" i="54" s="1"/>
  <c r="BJ42" i="54" s="1"/>
  <c r="BJ43" i="54" s="1"/>
  <c r="BJ44" i="54" s="1"/>
  <c r="BJ45" i="54" s="1"/>
  <c r="BJ46" i="54" s="1"/>
  <c r="BJ47" i="54" s="1"/>
  <c r="BJ48" i="54" s="1"/>
  <c r="BJ49" i="54" s="1"/>
  <c r="BJ50" i="54" s="1"/>
  <c r="BJ51" i="54" s="1"/>
  <c r="CF59" i="36"/>
  <c r="CE22" i="49"/>
  <c r="CE23" i="49" s="1"/>
  <c r="CE24" i="49" s="1"/>
  <c r="CE25" i="49" s="1"/>
  <c r="CE26" i="49" s="1"/>
  <c r="CE27" i="49" s="1"/>
  <c r="CE28" i="49" s="1"/>
  <c r="CE29" i="49" s="1"/>
  <c r="CE30" i="49" s="1"/>
  <c r="CE31" i="49" s="1"/>
  <c r="CE32" i="49" s="1"/>
  <c r="CE33" i="49" s="1"/>
  <c r="CE34" i="49" s="1"/>
  <c r="CE35" i="49" s="1"/>
  <c r="CE36" i="49" s="1"/>
  <c r="CE37" i="49" s="1"/>
  <c r="CE38" i="49" s="1"/>
  <c r="CE39" i="49" s="1"/>
  <c r="CE40" i="49" s="1"/>
  <c r="CE41" i="49" s="1"/>
  <c r="CE42" i="49" s="1"/>
  <c r="CE43" i="49" s="1"/>
  <c r="CE44" i="49" s="1"/>
  <c r="CE45" i="49" s="1"/>
  <c r="CE46" i="49" s="1"/>
  <c r="CE47" i="49" s="1"/>
  <c r="CE48" i="49" s="1"/>
  <c r="CE49" i="49" s="1"/>
  <c r="CE50" i="49" s="1"/>
  <c r="CE51" i="49" s="1"/>
  <c r="DZ56" i="36"/>
  <c r="HN60" i="36"/>
  <c r="FT76" i="36"/>
  <c r="FT57" i="36"/>
  <c r="HN61" i="36"/>
  <c r="DZ65" i="36"/>
  <c r="HN69" i="36"/>
  <c r="DZ73" i="36"/>
  <c r="FT77" i="36"/>
  <c r="FT55" i="36"/>
  <c r="HN67" i="36"/>
  <c r="FT75" i="36"/>
  <c r="FT58" i="36"/>
  <c r="HN62" i="36"/>
  <c r="HN70" i="36"/>
  <c r="GG54" i="36"/>
  <c r="BJ22" i="50"/>
  <c r="BJ22" i="56"/>
  <c r="BJ23" i="56" s="1"/>
  <c r="BJ24" i="56" s="1"/>
  <c r="BJ25" i="56" s="1"/>
  <c r="BJ26" i="56" s="1"/>
  <c r="BJ27" i="56" s="1"/>
  <c r="BJ28" i="56" s="1"/>
  <c r="BJ29" i="56" s="1"/>
  <c r="BJ30" i="56" s="1"/>
  <c r="BJ31" i="56" s="1"/>
  <c r="BJ32" i="56" s="1"/>
  <c r="BJ33" i="56" s="1"/>
  <c r="BJ34" i="56" s="1"/>
  <c r="BJ35" i="56" s="1"/>
  <c r="BJ36" i="56" s="1"/>
  <c r="BJ37" i="56" s="1"/>
  <c r="BJ38" i="56" s="1"/>
  <c r="BJ39" i="56" s="1"/>
  <c r="BJ40" i="56" s="1"/>
  <c r="BJ41" i="56" s="1"/>
  <c r="BJ42" i="56" s="1"/>
  <c r="BJ43" i="56" s="1"/>
  <c r="BJ44" i="56" s="1"/>
  <c r="BJ45" i="56" s="1"/>
  <c r="BJ46" i="56" s="1"/>
  <c r="BJ47" i="56" s="1"/>
  <c r="BJ48" i="56" s="1"/>
  <c r="BJ49" i="56" s="1"/>
  <c r="BJ50" i="56" s="1"/>
  <c r="BJ51" i="56" s="1"/>
  <c r="FT59" i="36"/>
  <c r="DZ63" i="36"/>
  <c r="DZ68" i="36"/>
  <c r="CF65" i="36"/>
  <c r="BS30" i="49"/>
  <c r="AL62" i="36"/>
  <c r="FT62" i="36"/>
  <c r="CF66" i="36"/>
  <c r="BJ22" i="57"/>
  <c r="BJ23" i="57" s="1"/>
  <c r="BJ24" i="57" s="1"/>
  <c r="BJ25" i="57" s="1"/>
  <c r="BJ26" i="57" s="1"/>
  <c r="BJ27" i="57" s="1"/>
  <c r="BJ28" i="57" s="1"/>
  <c r="BJ29" i="57" s="1"/>
  <c r="BJ30" i="57" s="1"/>
  <c r="BJ31" i="57" s="1"/>
  <c r="BJ32" i="57" s="1"/>
  <c r="BJ33" i="57" s="1"/>
  <c r="BJ34" i="57" s="1"/>
  <c r="BJ35" i="57" s="1"/>
  <c r="BJ36" i="57" s="1"/>
  <c r="BJ37" i="57" s="1"/>
  <c r="BJ38" i="57" s="1"/>
  <c r="BJ39" i="57" s="1"/>
  <c r="BJ40" i="57" s="1"/>
  <c r="BJ41" i="57" s="1"/>
  <c r="BJ42" i="57" s="1"/>
  <c r="BJ43" i="57" s="1"/>
  <c r="BJ44" i="57" s="1"/>
  <c r="BJ45" i="57" s="1"/>
  <c r="BJ46" i="57" s="1"/>
  <c r="BJ47" i="57" s="1"/>
  <c r="BJ48" i="57" s="1"/>
  <c r="BJ49" i="57" s="1"/>
  <c r="BJ50" i="57" s="1"/>
  <c r="BJ51" i="57" s="1"/>
  <c r="AL59" i="36"/>
  <c r="BS27" i="49"/>
  <c r="HN63" i="36"/>
  <c r="CF56" i="36"/>
  <c r="FT60" i="36"/>
  <c r="FT64" i="36"/>
  <c r="CF68" i="36"/>
  <c r="HN72" i="36"/>
  <c r="HN80" i="36"/>
  <c r="DZ57" i="36"/>
  <c r="AL61" i="36"/>
  <c r="BS29" i="49"/>
  <c r="DZ61" i="36"/>
  <c r="FT65" i="36"/>
  <c r="HN77" i="36"/>
  <c r="DZ55" i="36"/>
  <c r="CF67" i="36"/>
  <c r="HN75" i="36"/>
  <c r="DZ58" i="36"/>
  <c r="DZ62" i="36"/>
  <c r="HN66" i="36"/>
  <c r="DZ66" i="36"/>
  <c r="FT70" i="36"/>
  <c r="HN74" i="36"/>
  <c r="FT78" i="36"/>
  <c r="EM54" i="36"/>
  <c r="BJ22" i="51"/>
  <c r="CS54" i="36"/>
  <c r="BJ22" i="52"/>
  <c r="DZ59" i="36"/>
  <c r="CF63" i="36"/>
  <c r="FT71" i="36"/>
  <c r="HN79" i="36"/>
  <c r="HN64" i="36"/>
  <c r="HN68" i="36"/>
  <c r="FT72" i="36"/>
  <c r="FT61" i="36"/>
  <c r="CF61" i="36"/>
  <c r="FT73" i="36"/>
  <c r="FT67" i="36"/>
  <c r="CF58" i="36"/>
  <c r="DZ70" i="36"/>
  <c r="HN71" i="36"/>
  <c r="HN56" i="36"/>
  <c r="BS28" i="49"/>
  <c r="AL60" i="36"/>
  <c r="DZ60" i="36"/>
  <c r="CF60" i="36"/>
  <c r="CF64" i="36"/>
  <c r="FT68" i="36"/>
  <c r="DZ72" i="36"/>
  <c r="CF57" i="36"/>
  <c r="HN65" i="36"/>
  <c r="FT69" i="36"/>
  <c r="HN73" i="36"/>
  <c r="HN81" i="36"/>
  <c r="HN55" i="36"/>
  <c r="DZ67" i="36"/>
  <c r="HN58" i="36"/>
  <c r="CF62" i="36"/>
  <c r="FT66" i="36"/>
  <c r="FT74" i="36"/>
  <c r="HN78" i="36"/>
  <c r="BJ22" i="55"/>
  <c r="BJ23" i="55" s="1"/>
  <c r="BJ24" i="55" s="1"/>
  <c r="BJ25" i="55" s="1"/>
  <c r="BJ26" i="55" s="1"/>
  <c r="BJ27" i="55" s="1"/>
  <c r="BJ28" i="55" s="1"/>
  <c r="BJ29" i="55" s="1"/>
  <c r="BJ30" i="55" s="1"/>
  <c r="BJ31" i="55" s="1"/>
  <c r="BJ32" i="55" s="1"/>
  <c r="BJ33" i="55" s="1"/>
  <c r="BJ34" i="55" s="1"/>
  <c r="BJ35" i="55" s="1"/>
  <c r="BJ36" i="55" s="1"/>
  <c r="BJ37" i="55" s="1"/>
  <c r="BJ38" i="55" s="1"/>
  <c r="BJ39" i="55" s="1"/>
  <c r="BJ40" i="55" s="1"/>
  <c r="BJ41" i="55" s="1"/>
  <c r="BJ42" i="55" s="1"/>
  <c r="BJ43" i="55" s="1"/>
  <c r="BJ44" i="55" s="1"/>
  <c r="BJ45" i="55" s="1"/>
  <c r="BJ46" i="55" s="1"/>
  <c r="BJ47" i="55" s="1"/>
  <c r="BJ48" i="55" s="1"/>
  <c r="BJ49" i="55" s="1"/>
  <c r="BJ50" i="55" s="1"/>
  <c r="BJ51" i="55" s="1"/>
  <c r="AY54" i="36"/>
  <c r="BJ22" i="53"/>
  <c r="HN59" i="36"/>
  <c r="AL63" i="36"/>
  <c r="BS31" i="49"/>
  <c r="FT63" i="36"/>
  <c r="DZ71" i="36"/>
  <c r="CF141" i="55"/>
  <c r="DD141" i="55"/>
  <c r="BT141" i="54"/>
  <c r="EZ141" i="54"/>
  <c r="EN141" i="54"/>
  <c r="BG126" i="54"/>
  <c r="BE127" i="54" s="1"/>
  <c r="BT141" i="56"/>
  <c r="EN141" i="55"/>
  <c r="EZ141" i="55"/>
  <c r="W117" i="49"/>
  <c r="X170" i="49" s="1"/>
  <c r="BH173" i="54"/>
  <c r="BH180" i="54" s="1"/>
  <c r="J187" i="54" s="1"/>
  <c r="CE126" i="57"/>
  <c r="CC127" i="57" s="1"/>
  <c r="DD141" i="56"/>
  <c r="DC125" i="54"/>
  <c r="DD178" i="54" s="1"/>
  <c r="CL141" i="54"/>
  <c r="F141" i="54"/>
  <c r="BB141" i="55"/>
  <c r="AP141" i="55"/>
  <c r="BZ141" i="56"/>
  <c r="BK125" i="49"/>
  <c r="AM178" i="49"/>
  <c r="AN178" i="49" s="1"/>
  <c r="AO178" i="49" s="1"/>
  <c r="K121" i="49"/>
  <c r="L174" i="49" s="1"/>
  <c r="X173" i="55"/>
  <c r="AD141" i="55"/>
  <c r="ET180" i="54"/>
  <c r="Y187" i="54" s="1"/>
  <c r="EH173" i="54"/>
  <c r="E126" i="54"/>
  <c r="C127" i="54" s="1"/>
  <c r="BN141" i="54"/>
  <c r="FF141" i="54"/>
  <c r="FE125" i="54"/>
  <c r="FF178" i="54" s="1"/>
  <c r="FF170" i="54"/>
  <c r="FL173" i="54"/>
  <c r="CR141" i="54"/>
  <c r="CQ125" i="54"/>
  <c r="CR178" i="54" s="1"/>
  <c r="DV173" i="54"/>
  <c r="EZ173" i="54"/>
  <c r="BZ173" i="54"/>
  <c r="DP141" i="54"/>
  <c r="EB170" i="54"/>
  <c r="ES126" i="54"/>
  <c r="EQ127" i="54" s="1"/>
  <c r="DD170" i="54"/>
  <c r="CX141" i="54"/>
  <c r="FL141" i="54"/>
  <c r="FK125" i="54"/>
  <c r="FL178" i="54" s="1"/>
  <c r="CK125" i="54"/>
  <c r="CL178" i="54" s="1"/>
  <c r="CL180" i="54" s="1"/>
  <c r="O187" i="54" s="1"/>
  <c r="DD141" i="54"/>
  <c r="ET141" i="54"/>
  <c r="FX141" i="54"/>
  <c r="AI125" i="54"/>
  <c r="AJ178" i="54" s="1"/>
  <c r="CR171" i="54"/>
  <c r="EH141" i="54"/>
  <c r="EG125" i="54"/>
  <c r="EH178" i="54" s="1"/>
  <c r="FR173" i="54"/>
  <c r="DV141" i="54"/>
  <c r="DU125" i="54"/>
  <c r="DV178" i="54" s="1"/>
  <c r="CF141" i="54"/>
  <c r="EB141" i="54"/>
  <c r="BZ141" i="54"/>
  <c r="BY125" i="54"/>
  <c r="BZ178" i="54" s="1"/>
  <c r="CF170" i="54"/>
  <c r="DV171" i="55"/>
  <c r="CF173" i="55"/>
  <c r="BT173" i="55"/>
  <c r="R141" i="55"/>
  <c r="AV141" i="55"/>
  <c r="EH170" i="55"/>
  <c r="CR170" i="55"/>
  <c r="EN173" i="55"/>
  <c r="ET173" i="55"/>
  <c r="BZ141" i="55"/>
  <c r="BY125" i="55"/>
  <c r="BZ178" i="55" s="1"/>
  <c r="DD170" i="55"/>
  <c r="CR141" i="55"/>
  <c r="CQ125" i="55"/>
  <c r="CR178" i="55" s="1"/>
  <c r="BE100" i="55"/>
  <c r="BE101" i="55" s="1"/>
  <c r="EB141" i="55"/>
  <c r="CX173" i="55"/>
  <c r="BZ170" i="55"/>
  <c r="ET141" i="55"/>
  <c r="ES125" i="55"/>
  <c r="ET178" i="55" s="1"/>
  <c r="X141" i="55"/>
  <c r="EY125" i="55"/>
  <c r="EZ178" i="55" s="1"/>
  <c r="EH141" i="55"/>
  <c r="EG125" i="55"/>
  <c r="EH178" i="55" s="1"/>
  <c r="EB170" i="55"/>
  <c r="DP141" i="55"/>
  <c r="DJ141" i="55"/>
  <c r="DI125" i="55"/>
  <c r="DJ178" i="55" s="1"/>
  <c r="DJ180" i="55" s="1"/>
  <c r="S187" i="55" s="1"/>
  <c r="EZ170" i="55"/>
  <c r="DV141" i="55"/>
  <c r="DU125" i="55"/>
  <c r="DV178" i="55" s="1"/>
  <c r="DP173" i="55"/>
  <c r="BT141" i="55"/>
  <c r="BS125" i="55"/>
  <c r="BT178" i="55" s="1"/>
  <c r="DC125" i="55"/>
  <c r="DD178" i="55" s="1"/>
  <c r="BN173" i="56"/>
  <c r="DV141" i="56"/>
  <c r="CX141" i="56"/>
  <c r="CL141" i="56"/>
  <c r="CK125" i="56"/>
  <c r="CL178" i="56" s="1"/>
  <c r="CL180" i="56" s="1"/>
  <c r="O187" i="56" s="1"/>
  <c r="CF141" i="56"/>
  <c r="CE125" i="56"/>
  <c r="DP141" i="56"/>
  <c r="DO125" i="56"/>
  <c r="AD141" i="56"/>
  <c r="BG125" i="56"/>
  <c r="BH178" i="56" s="1"/>
  <c r="BH180" i="56" s="1"/>
  <c r="J187" i="56" s="1"/>
  <c r="DJ141" i="56"/>
  <c r="DI125" i="56"/>
  <c r="DJ178" i="56" s="1"/>
  <c r="DJ180" i="56" s="1"/>
  <c r="S187" i="56" s="1"/>
  <c r="BS125" i="56"/>
  <c r="CR141" i="56"/>
  <c r="CQ125" i="56"/>
  <c r="CR178" i="56" s="1"/>
  <c r="CR180" i="56" s="1"/>
  <c r="P187" i="56" s="1"/>
  <c r="BB180" i="57"/>
  <c r="I187" i="57" s="1"/>
  <c r="BA126" i="57"/>
  <c r="AY127" i="57" s="1"/>
  <c r="AZ125" i="56"/>
  <c r="AZ120" i="56"/>
  <c r="BA120" i="56" s="1"/>
  <c r="BB173" i="56" s="1"/>
  <c r="AZ124" i="56"/>
  <c r="BA124" i="56" s="1"/>
  <c r="BB177" i="56" s="1"/>
  <c r="W125" i="56"/>
  <c r="X178" i="56" s="1"/>
  <c r="X180" i="56" s="1"/>
  <c r="D187" i="56" s="1"/>
  <c r="X141" i="56"/>
  <c r="AD173" i="56"/>
  <c r="AJ141" i="56"/>
  <c r="L141" i="56"/>
  <c r="K125" i="56"/>
  <c r="BB170" i="56"/>
  <c r="AY100" i="56"/>
  <c r="AY101" i="56" s="1"/>
  <c r="BN141" i="56"/>
  <c r="AV141" i="56"/>
  <c r="AU125" i="56"/>
  <c r="AV178" i="56" s="1"/>
  <c r="AV180" i="56" s="1"/>
  <c r="H187" i="56" s="1"/>
  <c r="R141" i="56"/>
  <c r="K126" i="55"/>
  <c r="I127" i="55" s="1"/>
  <c r="AD173" i="55"/>
  <c r="BB170" i="55"/>
  <c r="BN141" i="55"/>
  <c r="AV173" i="55"/>
  <c r="BH170" i="55"/>
  <c r="BA125" i="55"/>
  <c r="BB178" i="55" s="1"/>
  <c r="L141" i="55"/>
  <c r="F141" i="55"/>
  <c r="BF124" i="55"/>
  <c r="BG124" i="55" s="1"/>
  <c r="BH177" i="55" s="1"/>
  <c r="BF120" i="55"/>
  <c r="BG120" i="55" s="1"/>
  <c r="BH173" i="55" s="1"/>
  <c r="BF125" i="55"/>
  <c r="AP170" i="54"/>
  <c r="AD173" i="54"/>
  <c r="F177" i="54"/>
  <c r="L141" i="54"/>
  <c r="AV141" i="54"/>
  <c r="BH141" i="54"/>
  <c r="AJ141" i="54"/>
  <c r="AD141" i="54"/>
  <c r="BB141" i="54"/>
  <c r="AJ170" i="54"/>
  <c r="W125" i="54"/>
  <c r="X178" i="54" s="1"/>
  <c r="X180" i="54" s="1"/>
  <c r="D187" i="54" s="1"/>
  <c r="AN124" i="54"/>
  <c r="AO124" i="54" s="1"/>
  <c r="AP177" i="54" s="1"/>
  <c r="AN120" i="54"/>
  <c r="AO120" i="54" s="1"/>
  <c r="AN125" i="54"/>
  <c r="BA117" i="49"/>
  <c r="BB170" i="49" s="1"/>
  <c r="AO119" i="49"/>
  <c r="AP172" i="49" s="1"/>
  <c r="AG178" i="49"/>
  <c r="AH178" i="49" s="1"/>
  <c r="AI178" i="49" s="1"/>
  <c r="BA119" i="49"/>
  <c r="BB172" i="49" s="1"/>
  <c r="BM119" i="49"/>
  <c r="BN172" i="49" s="1"/>
  <c r="AC121" i="49"/>
  <c r="AD174" i="49" s="1"/>
  <c r="BA121" i="49"/>
  <c r="BB174" i="49" s="1"/>
  <c r="BK122" i="49"/>
  <c r="BM122" i="49" s="1"/>
  <c r="BN175" i="49" s="1"/>
  <c r="BM118" i="49"/>
  <c r="BN171" i="49" s="1"/>
  <c r="BK178" i="49"/>
  <c r="BL178" i="49" s="1"/>
  <c r="BM178" i="49" s="1"/>
  <c r="W119" i="49"/>
  <c r="X172" i="49" s="1"/>
  <c r="W121" i="49"/>
  <c r="X174" i="49" s="1"/>
  <c r="AI117" i="49"/>
  <c r="AJ170" i="49" s="1"/>
  <c r="W123" i="49"/>
  <c r="X176" i="49" s="1"/>
  <c r="AO117" i="49"/>
  <c r="AP170" i="49" s="1"/>
  <c r="AY93" i="49"/>
  <c r="AY94" i="49" s="1"/>
  <c r="K117" i="49"/>
  <c r="L170" i="49" s="1"/>
  <c r="U178" i="49"/>
  <c r="V178" i="49" s="1"/>
  <c r="W178" i="49" s="1"/>
  <c r="R8" i="37"/>
  <c r="B49" i="37" s="1"/>
  <c r="I13" i="37"/>
  <c r="R11" i="37" s="1"/>
  <c r="AI119" i="49"/>
  <c r="AJ172" i="49" s="1"/>
  <c r="AO123" i="49"/>
  <c r="AP176" i="49" s="1"/>
  <c r="AI118" i="49"/>
  <c r="AJ171" i="49" s="1"/>
  <c r="AG122" i="49"/>
  <c r="AI122" i="49" s="1"/>
  <c r="AJ175" i="49" s="1"/>
  <c r="AG125" i="49"/>
  <c r="AO121" i="49"/>
  <c r="AP174" i="49" s="1"/>
  <c r="AU120" i="49"/>
  <c r="AP25" i="37"/>
  <c r="E57" i="36" s="1"/>
  <c r="D321" i="36" s="1"/>
  <c r="O178" i="49"/>
  <c r="P178" i="49" s="1"/>
  <c r="Q178" i="49" s="1"/>
  <c r="AM100" i="49"/>
  <c r="AM101" i="49" s="1"/>
  <c r="AU124" i="49"/>
  <c r="AV177" i="49" s="1"/>
  <c r="AG100" i="49"/>
  <c r="AG101" i="49" s="1"/>
  <c r="AD66" i="36"/>
  <c r="AD74" i="36"/>
  <c r="AD69" i="36"/>
  <c r="AD67" i="36"/>
  <c r="AD75" i="36"/>
  <c r="AD65" i="36"/>
  <c r="AD64" i="36"/>
  <c r="AD72" i="36"/>
  <c r="AD80" i="36"/>
  <c r="AD73" i="36"/>
  <c r="AD70" i="36"/>
  <c r="AD78" i="36"/>
  <c r="AD71" i="36"/>
  <c r="AD79" i="36"/>
  <c r="AD77" i="36"/>
  <c r="AD68" i="36"/>
  <c r="AD76" i="36"/>
  <c r="AD81" i="36"/>
  <c r="BE100" i="49"/>
  <c r="BE101" i="49" s="1"/>
  <c r="AY100" i="49"/>
  <c r="AY101" i="49" s="1"/>
  <c r="C100" i="49"/>
  <c r="C101" i="49" s="1"/>
  <c r="AM118" i="49"/>
  <c r="AO118" i="49" s="1"/>
  <c r="AP171" i="49" s="1"/>
  <c r="AM90" i="49"/>
  <c r="AM93" i="49" s="1"/>
  <c r="AM94" i="49" s="1"/>
  <c r="AM122" i="49"/>
  <c r="AO122" i="49" s="1"/>
  <c r="AP175" i="49" s="1"/>
  <c r="U100" i="49"/>
  <c r="U101" i="49" s="1"/>
  <c r="Q123" i="49"/>
  <c r="R176" i="49" s="1"/>
  <c r="BF125" i="49"/>
  <c r="BF124" i="49"/>
  <c r="BG124" i="49" s="1"/>
  <c r="BH177" i="49" s="1"/>
  <c r="BF120" i="49"/>
  <c r="BG120" i="49" s="1"/>
  <c r="BH173" i="49" s="1"/>
  <c r="V124" i="49"/>
  <c r="W124" i="49" s="1"/>
  <c r="X177" i="49" s="1"/>
  <c r="V120" i="49"/>
  <c r="W120" i="49" s="1"/>
  <c r="X173" i="49" s="1"/>
  <c r="V125" i="49"/>
  <c r="Q117" i="49"/>
  <c r="R170" i="49" s="1"/>
  <c r="J125" i="49"/>
  <c r="K125" i="49" s="1"/>
  <c r="J124" i="49"/>
  <c r="K124" i="49" s="1"/>
  <c r="L177" i="49" s="1"/>
  <c r="J120" i="49"/>
  <c r="K120" i="49" s="1"/>
  <c r="L173" i="49" s="1"/>
  <c r="BL125" i="49"/>
  <c r="BL124" i="49"/>
  <c r="BM124" i="49" s="1"/>
  <c r="BN177" i="49" s="1"/>
  <c r="BL120" i="49"/>
  <c r="BM120" i="49" s="1"/>
  <c r="BK97" i="49"/>
  <c r="BK100" i="49" s="1"/>
  <c r="BK101" i="49" s="1"/>
  <c r="AB124" i="49"/>
  <c r="AC124" i="49" s="1"/>
  <c r="AD177" i="49" s="1"/>
  <c r="AB120" i="49"/>
  <c r="AC120" i="49" s="1"/>
  <c r="AD173" i="49" s="1"/>
  <c r="AB125" i="49"/>
  <c r="P125" i="49"/>
  <c r="P124" i="49"/>
  <c r="Q124" i="49" s="1"/>
  <c r="R177" i="49" s="1"/>
  <c r="P120" i="49"/>
  <c r="Q120" i="49" s="1"/>
  <c r="R173" i="49" s="1"/>
  <c r="Q119" i="49"/>
  <c r="R172" i="49" s="1"/>
  <c r="D124" i="49"/>
  <c r="D120" i="49"/>
  <c r="D125" i="49"/>
  <c r="AH125" i="49"/>
  <c r="AH124" i="49"/>
  <c r="AI124" i="49" s="1"/>
  <c r="AJ177" i="49" s="1"/>
  <c r="AH120" i="49"/>
  <c r="AI120" i="49" s="1"/>
  <c r="AJ173" i="49" s="1"/>
  <c r="O122" i="49"/>
  <c r="Q122" i="49" s="1"/>
  <c r="R175" i="49" s="1"/>
  <c r="O125" i="49"/>
  <c r="AA100" i="49"/>
  <c r="AA101" i="49" s="1"/>
  <c r="O100" i="49"/>
  <c r="O101" i="49" s="1"/>
  <c r="Q118" i="49"/>
  <c r="R171" i="49" s="1"/>
  <c r="Q121" i="49"/>
  <c r="R174" i="49" s="1"/>
  <c r="AZ124" i="49"/>
  <c r="BA124" i="49" s="1"/>
  <c r="BB177" i="49" s="1"/>
  <c r="AZ120" i="49"/>
  <c r="BA120" i="49" s="1"/>
  <c r="AZ125" i="49"/>
  <c r="AN125" i="49"/>
  <c r="AO125" i="49" s="1"/>
  <c r="AN124" i="49"/>
  <c r="AO124" i="49" s="1"/>
  <c r="AP177" i="49" s="1"/>
  <c r="AN120" i="49"/>
  <c r="AO120" i="49" s="1"/>
  <c r="AP173" i="49" s="1"/>
  <c r="I100" i="49"/>
  <c r="I101" i="49" s="1"/>
  <c r="AP24" i="37"/>
  <c r="E56" i="36" s="1"/>
  <c r="D320" i="36" s="1"/>
  <c r="AP22" i="37"/>
  <c r="BJ22" i="37" s="1"/>
  <c r="D93" i="36" s="1"/>
  <c r="AP26" i="37"/>
  <c r="E58" i="36" s="1"/>
  <c r="D322" i="36" s="1"/>
  <c r="AP23" i="37"/>
  <c r="E55" i="36" s="1"/>
  <c r="D319" i="36" s="1"/>
  <c r="AP31" i="37"/>
  <c r="E63" i="36" s="1"/>
  <c r="D327" i="36" s="1"/>
  <c r="AP29" i="37"/>
  <c r="E61" i="36" s="1"/>
  <c r="D325" i="36" s="1"/>
  <c r="AP28" i="37"/>
  <c r="E60" i="36" s="1"/>
  <c r="D324" i="36" s="1"/>
  <c r="AP30" i="37"/>
  <c r="E62" i="36" s="1"/>
  <c r="D326" i="36" s="1"/>
  <c r="AP27" i="37"/>
  <c r="E59" i="36" s="1"/>
  <c r="D323" i="36" s="1"/>
  <c r="I66" i="36"/>
  <c r="I74" i="36"/>
  <c r="E75" i="36"/>
  <c r="D339" i="36" s="1"/>
  <c r="E73" i="36"/>
  <c r="D337" i="36" s="1"/>
  <c r="E66" i="36"/>
  <c r="D330" i="36" s="1"/>
  <c r="E74" i="36"/>
  <c r="D338" i="36" s="1"/>
  <c r="I77" i="36"/>
  <c r="I67" i="36"/>
  <c r="I75" i="36"/>
  <c r="I72" i="36"/>
  <c r="I76" i="36"/>
  <c r="I73" i="36"/>
  <c r="E70" i="36"/>
  <c r="D334" i="36" s="1"/>
  <c r="I78" i="36"/>
  <c r="E65" i="36"/>
  <c r="D329" i="36" s="1"/>
  <c r="E71" i="36"/>
  <c r="D335" i="36" s="1"/>
  <c r="E79" i="36"/>
  <c r="D343" i="36" s="1"/>
  <c r="E64" i="36"/>
  <c r="D328" i="36" s="1"/>
  <c r="E80" i="36"/>
  <c r="D344" i="36" s="1"/>
  <c r="E69" i="36"/>
  <c r="D333" i="36" s="1"/>
  <c r="E68" i="36"/>
  <c r="D332" i="36" s="1"/>
  <c r="E81" i="36"/>
  <c r="D345" i="36" s="1"/>
  <c r="E77" i="36"/>
  <c r="D341" i="36" s="1"/>
  <c r="E67" i="36"/>
  <c r="D331" i="36" s="1"/>
  <c r="E72" i="36"/>
  <c r="D336" i="36" s="1"/>
  <c r="E76" i="36"/>
  <c r="D340" i="36" s="1"/>
  <c r="I70" i="36"/>
  <c r="E78" i="36"/>
  <c r="D342" i="36" s="1"/>
  <c r="I65" i="36"/>
  <c r="I71" i="36"/>
  <c r="I79" i="36"/>
  <c r="I64" i="36"/>
  <c r="I80" i="36"/>
  <c r="I69" i="36"/>
  <c r="I68" i="36"/>
  <c r="I81" i="36"/>
  <c r="AB27" i="37"/>
  <c r="AC27" i="37" s="1"/>
  <c r="E28" i="37" s="1"/>
  <c r="AL31" i="37"/>
  <c r="AM31" i="37" s="1"/>
  <c r="G32" i="37" s="1"/>
  <c r="BM62" i="37" s="1"/>
  <c r="AG28" i="37"/>
  <c r="AH28" i="37" s="1"/>
  <c r="F29" i="37" s="1"/>
  <c r="AG31" i="37"/>
  <c r="AH31" i="37" s="1"/>
  <c r="F32" i="37" s="1"/>
  <c r="BM61" i="37" s="1"/>
  <c r="AL26" i="37"/>
  <c r="AM26" i="37" s="1"/>
  <c r="G27" i="37" s="1"/>
  <c r="AG30" i="37"/>
  <c r="AH30" i="37" s="1"/>
  <c r="F31" i="37" s="1"/>
  <c r="AG24" i="37"/>
  <c r="AH24" i="37" s="1"/>
  <c r="F25" i="37" s="1"/>
  <c r="AB30" i="37"/>
  <c r="AC30" i="37" s="1"/>
  <c r="E31" i="37" s="1"/>
  <c r="AL22" i="37"/>
  <c r="AM22" i="37" s="1"/>
  <c r="G23" i="37" s="1"/>
  <c r="AG27" i="37"/>
  <c r="AH27" i="37" s="1"/>
  <c r="F28" i="37" s="1"/>
  <c r="AB28" i="37"/>
  <c r="AC28" i="37" s="1"/>
  <c r="E29" i="37" s="1"/>
  <c r="AL25" i="37"/>
  <c r="AM25" i="37" s="1"/>
  <c r="G26" i="37" s="1"/>
  <c r="AG29" i="37"/>
  <c r="AH29" i="37" s="1"/>
  <c r="F30" i="37" s="1"/>
  <c r="AB23" i="37"/>
  <c r="AC23" i="37" s="1"/>
  <c r="E24" i="37" s="1"/>
  <c r="AL28" i="37"/>
  <c r="AM28" i="37" s="1"/>
  <c r="G29" i="37" s="1"/>
  <c r="AB26" i="37"/>
  <c r="AC26" i="37" s="1"/>
  <c r="E27" i="37" s="1"/>
  <c r="W31" i="37"/>
  <c r="X31" i="37" s="1"/>
  <c r="D32" i="37" s="1"/>
  <c r="BM60" i="37" s="1"/>
  <c r="AL21" i="37"/>
  <c r="AM21" i="37" s="1"/>
  <c r="G22" i="37" s="1"/>
  <c r="AG21" i="37"/>
  <c r="AH21" i="37" s="1"/>
  <c r="F22" i="37" s="1"/>
  <c r="AB21" i="37"/>
  <c r="AC21" i="37" s="1"/>
  <c r="E22" i="37" s="1"/>
  <c r="AB24" i="37"/>
  <c r="AC24" i="37" s="1"/>
  <c r="E25" i="37" s="1"/>
  <c r="AL27" i="37"/>
  <c r="AM27" i="37" s="1"/>
  <c r="G28" i="37" s="1"/>
  <c r="AB25" i="37"/>
  <c r="AC25" i="37" s="1"/>
  <c r="E26" i="37" s="1"/>
  <c r="AG23" i="37"/>
  <c r="AH23" i="37" s="1"/>
  <c r="F24" i="37" s="1"/>
  <c r="AB31" i="37"/>
  <c r="AC31" i="37" s="1"/>
  <c r="E32" i="37" s="1"/>
  <c r="BM63" i="37" s="1"/>
  <c r="AL23" i="37"/>
  <c r="AM23" i="37" s="1"/>
  <c r="G24" i="37" s="1"/>
  <c r="AG22" i="37"/>
  <c r="AH22" i="37" s="1"/>
  <c r="F23" i="37" s="1"/>
  <c r="AL24" i="37"/>
  <c r="AM24" i="37" s="1"/>
  <c r="G25" i="37" s="1"/>
  <c r="AG26" i="37"/>
  <c r="AH26" i="37" s="1"/>
  <c r="F27" i="37" s="1"/>
  <c r="AB29" i="37"/>
  <c r="AC29" i="37" s="1"/>
  <c r="E30" i="37" s="1"/>
  <c r="AB22" i="37"/>
  <c r="AG25" i="37"/>
  <c r="AH25" i="37" s="1"/>
  <c r="F26" i="37" s="1"/>
  <c r="AL30" i="37"/>
  <c r="AM30" i="37" s="1"/>
  <c r="G31" i="37" s="1"/>
  <c r="EA60" i="37"/>
  <c r="EA63" i="37"/>
  <c r="EA61" i="37"/>
  <c r="EA62" i="37"/>
  <c r="DC60" i="37"/>
  <c r="DC63" i="37"/>
  <c r="DC61" i="37"/>
  <c r="DC62" i="37"/>
  <c r="W28" i="37"/>
  <c r="X28" i="37" s="1"/>
  <c r="D29" i="37" s="1"/>
  <c r="W24" i="37"/>
  <c r="X24" i="37" s="1"/>
  <c r="D25" i="37" s="1"/>
  <c r="W23" i="37"/>
  <c r="X23" i="37" s="1"/>
  <c r="D24" i="37" s="1"/>
  <c r="W25" i="37"/>
  <c r="X25" i="37" s="1"/>
  <c r="D26" i="37" s="1"/>
  <c r="W44" i="37"/>
  <c r="X44" i="37" s="1"/>
  <c r="D45" i="37" s="1"/>
  <c r="W26" i="37"/>
  <c r="X26" i="37" s="1"/>
  <c r="D27" i="37" s="1"/>
  <c r="W51" i="37"/>
  <c r="X51" i="37" s="1"/>
  <c r="W21" i="37"/>
  <c r="X21" i="37" s="1"/>
  <c r="W50" i="37"/>
  <c r="X50" i="37" s="1"/>
  <c r="D51" i="37" s="1"/>
  <c r="W48" i="37"/>
  <c r="X48" i="37" s="1"/>
  <c r="D49" i="37" s="1"/>
  <c r="W34" i="37"/>
  <c r="X34" i="37" s="1"/>
  <c r="D35" i="37" s="1"/>
  <c r="W30" i="37"/>
  <c r="X30" i="37" s="1"/>
  <c r="D31" i="37" s="1"/>
  <c r="W22" i="37"/>
  <c r="W35" i="37"/>
  <c r="X35" i="37" s="1"/>
  <c r="D36" i="37" s="1"/>
  <c r="W41" i="37"/>
  <c r="X41" i="37" s="1"/>
  <c r="D42" i="37" s="1"/>
  <c r="W37" i="37"/>
  <c r="X37" i="37" s="1"/>
  <c r="D38" i="37" s="1"/>
  <c r="W43" i="37"/>
  <c r="X43" i="37" s="1"/>
  <c r="D44" i="37" s="1"/>
  <c r="W27" i="37"/>
  <c r="X27" i="37" s="1"/>
  <c r="D28" i="37" s="1"/>
  <c r="W46" i="37"/>
  <c r="X46" i="37" s="1"/>
  <c r="D47" i="37" s="1"/>
  <c r="W39" i="37"/>
  <c r="X39" i="37" s="1"/>
  <c r="D40" i="37" s="1"/>
  <c r="W36" i="37"/>
  <c r="X36" i="37" s="1"/>
  <c r="D37" i="37" s="1"/>
  <c r="W32" i="37"/>
  <c r="X32" i="37" s="1"/>
  <c r="D33" i="37" s="1"/>
  <c r="W49" i="37"/>
  <c r="X49" i="37" s="1"/>
  <c r="D50" i="37" s="1"/>
  <c r="W45" i="37"/>
  <c r="X45" i="37" s="1"/>
  <c r="D46" i="37" s="1"/>
  <c r="W40" i="37"/>
  <c r="X40" i="37" s="1"/>
  <c r="D41" i="37" s="1"/>
  <c r="W47" i="37"/>
  <c r="X47" i="37" s="1"/>
  <c r="D48" i="37" s="1"/>
  <c r="W29" i="37"/>
  <c r="X29" i="37" s="1"/>
  <c r="D30" i="37" s="1"/>
  <c r="W33" i="37"/>
  <c r="X33" i="37" s="1"/>
  <c r="D34" i="37" s="1"/>
  <c r="AN60" i="37"/>
  <c r="FV60" i="37"/>
  <c r="FP60" i="37"/>
  <c r="FV63" i="37"/>
  <c r="FP63" i="37"/>
  <c r="D62" i="37"/>
  <c r="V62" i="37"/>
  <c r="AH62" i="37"/>
  <c r="AT62" i="37"/>
  <c r="BF62" i="37"/>
  <c r="BR62" i="37"/>
  <c r="CD62" i="37"/>
  <c r="CP62" i="37"/>
  <c r="DB62" i="37"/>
  <c r="DN62" i="37"/>
  <c r="DZ62" i="37"/>
  <c r="EL62" i="37"/>
  <c r="EX62" i="37"/>
  <c r="FJ62" i="37"/>
  <c r="FV62" i="37"/>
  <c r="P62" i="37"/>
  <c r="AB62" i="37"/>
  <c r="AN62" i="37"/>
  <c r="AZ62" i="37"/>
  <c r="BL62" i="37"/>
  <c r="BX62" i="37"/>
  <c r="CJ62" i="37"/>
  <c r="CV62" i="37"/>
  <c r="DH62" i="37"/>
  <c r="DT62" i="37"/>
  <c r="EF62" i="37"/>
  <c r="ER62" i="37"/>
  <c r="FD62" i="37"/>
  <c r="FP62" i="37"/>
  <c r="J62" i="37"/>
  <c r="P61" i="37"/>
  <c r="FV61" i="37"/>
  <c r="FP61" i="37"/>
  <c r="O67" i="37"/>
  <c r="FU67" i="37"/>
  <c r="FO67" i="37"/>
  <c r="U139" i="37"/>
  <c r="U163" i="37" s="1"/>
  <c r="V163" i="37" s="1"/>
  <c r="FO139" i="37"/>
  <c r="FU139" i="37"/>
  <c r="I142" i="37"/>
  <c r="I166" i="37" s="1"/>
  <c r="J166" i="37" s="1"/>
  <c r="FU142" i="37"/>
  <c r="FO142" i="37"/>
  <c r="O141" i="37"/>
  <c r="FO141" i="37"/>
  <c r="FU141" i="37"/>
  <c r="O140" i="37"/>
  <c r="O162" i="37" s="1"/>
  <c r="P162" i="37" s="1"/>
  <c r="FU140" i="37"/>
  <c r="FU162" i="37" s="1"/>
  <c r="FV162" i="37" s="1"/>
  <c r="FO140" i="37"/>
  <c r="FO162" i="37" s="1"/>
  <c r="FP162" i="37" s="1"/>
  <c r="H67" i="37"/>
  <c r="I76" i="37" s="1"/>
  <c r="FN67" i="37"/>
  <c r="FT67" i="37"/>
  <c r="FI142" i="37"/>
  <c r="FI166" i="37" s="1"/>
  <c r="FJ166" i="37" s="1"/>
  <c r="EW140" i="37"/>
  <c r="EW162" i="37" s="1"/>
  <c r="EX162" i="37" s="1"/>
  <c r="Q11" i="37"/>
  <c r="C40" i="37" s="1"/>
  <c r="B30" i="37"/>
  <c r="C62" i="36" s="1"/>
  <c r="C101" i="36" s="1"/>
  <c r="B48" i="37"/>
  <c r="C80" i="36" s="1"/>
  <c r="C119" i="36" s="1"/>
  <c r="P11" i="37"/>
  <c r="C31" i="37" s="1"/>
  <c r="B46" i="37"/>
  <c r="C78" i="36" s="1"/>
  <c r="C117" i="36" s="1"/>
  <c r="B24" i="37"/>
  <c r="C56" i="36" s="1"/>
  <c r="C95" i="36" s="1"/>
  <c r="O13" i="37"/>
  <c r="K22" i="37" s="1"/>
  <c r="AO22" i="37" s="1"/>
  <c r="D54" i="36" s="1"/>
  <c r="P8" i="37"/>
  <c r="B43" i="37" s="1"/>
  <c r="C75" i="36" s="1"/>
  <c r="C114" i="36" s="1"/>
  <c r="B40" i="37"/>
  <c r="C72" i="36" s="1"/>
  <c r="C111" i="36" s="1"/>
  <c r="P13" i="37"/>
  <c r="K23" i="37" s="1"/>
  <c r="AO23" i="37" s="1"/>
  <c r="D55" i="36" s="1"/>
  <c r="C34" i="37"/>
  <c r="C46" i="37"/>
  <c r="ER131" i="37" s="1"/>
  <c r="B42" i="37"/>
  <c r="C74" i="36" s="1"/>
  <c r="C113" i="36" s="1"/>
  <c r="B36" i="37"/>
  <c r="C68" i="36" s="1"/>
  <c r="C107" i="36" s="1"/>
  <c r="B22" i="37"/>
  <c r="C54" i="36" s="1"/>
  <c r="C93" i="36" s="1"/>
  <c r="B34" i="37"/>
  <c r="C66" i="36" s="1"/>
  <c r="C105" i="36" s="1"/>
  <c r="B28" i="37"/>
  <c r="C60" i="36" s="1"/>
  <c r="C99" i="36" s="1"/>
  <c r="C22" i="37"/>
  <c r="Q13" i="37"/>
  <c r="K24" i="37" s="1"/>
  <c r="AO24" i="37" s="1"/>
  <c r="D56" i="36" s="1"/>
  <c r="R13" i="37"/>
  <c r="EQ140" i="37"/>
  <c r="EQ162" i="37" s="1"/>
  <c r="ER162" i="37" s="1"/>
  <c r="DM142" i="37"/>
  <c r="DM166" i="37" s="1"/>
  <c r="DN166" i="37" s="1"/>
  <c r="DS141" i="37"/>
  <c r="DS167" i="37" s="1"/>
  <c r="DT167" i="37" s="1"/>
  <c r="AG140" i="37"/>
  <c r="AG162" i="37" s="1"/>
  <c r="AH162" i="37" s="1"/>
  <c r="DA141" i="37"/>
  <c r="DA167" i="37" s="1"/>
  <c r="DB167" i="37" s="1"/>
  <c r="I140" i="37"/>
  <c r="I162" i="37" s="1"/>
  <c r="J162" i="37" s="1"/>
  <c r="U142" i="37"/>
  <c r="U166" i="37" s="1"/>
  <c r="V166" i="37" s="1"/>
  <c r="BE141" i="37"/>
  <c r="BE167" i="37" s="1"/>
  <c r="BF167" i="37" s="1"/>
  <c r="CU140" i="37"/>
  <c r="CU162" i="37" s="1"/>
  <c r="CV162" i="37" s="1"/>
  <c r="O139" i="37"/>
  <c r="O163" i="37" s="1"/>
  <c r="P163" i="37" s="1"/>
  <c r="C142" i="37"/>
  <c r="C166" i="37" s="1"/>
  <c r="D166" i="37" s="1"/>
  <c r="AG141" i="37"/>
  <c r="AG167" i="37" s="1"/>
  <c r="AH167" i="37" s="1"/>
  <c r="CC140" i="37"/>
  <c r="CC162" i="37" s="1"/>
  <c r="CD162" i="37" s="1"/>
  <c r="BQ67" i="37"/>
  <c r="CU142" i="37"/>
  <c r="CU166" i="37" s="1"/>
  <c r="CV166" i="37" s="1"/>
  <c r="EW141" i="37"/>
  <c r="EW167" i="37" s="1"/>
  <c r="EX167" i="37" s="1"/>
  <c r="CC141" i="37"/>
  <c r="CC167" i="37" s="1"/>
  <c r="CD167" i="37" s="1"/>
  <c r="AA141" i="37"/>
  <c r="DY140" i="37"/>
  <c r="DY162" i="37" s="1"/>
  <c r="DZ162" i="37" s="1"/>
  <c r="BE140" i="37"/>
  <c r="BE162" i="37" s="1"/>
  <c r="BF162" i="37" s="1"/>
  <c r="C140" i="37"/>
  <c r="C162" i="37" s="1"/>
  <c r="D162" i="37" s="1"/>
  <c r="BV67" i="37"/>
  <c r="BW73" i="37" s="1"/>
  <c r="BQ142" i="37"/>
  <c r="BQ166" i="37" s="1"/>
  <c r="BR166" i="37" s="1"/>
  <c r="DY141" i="37"/>
  <c r="BW141" i="37"/>
  <c r="BW167" i="37" s="1"/>
  <c r="BX167" i="37" s="1"/>
  <c r="I141" i="37"/>
  <c r="I167" i="37" s="1"/>
  <c r="J167" i="37" s="1"/>
  <c r="DA140" i="37"/>
  <c r="DA162" i="37" s="1"/>
  <c r="DB162" i="37" s="1"/>
  <c r="AY140" i="37"/>
  <c r="AY162" i="37" s="1"/>
  <c r="AZ162" i="37" s="1"/>
  <c r="DG139" i="37"/>
  <c r="DG163" i="37" s="1"/>
  <c r="DH163" i="37" s="1"/>
  <c r="U67" i="37"/>
  <c r="EQ142" i="37"/>
  <c r="EQ166" i="37" s="1"/>
  <c r="ER166" i="37" s="1"/>
  <c r="AY142" i="37"/>
  <c r="AY166" i="37" s="1"/>
  <c r="AZ166" i="37" s="1"/>
  <c r="EQ141" i="37"/>
  <c r="EQ167" i="37" s="1"/>
  <c r="ER167" i="37" s="1"/>
  <c r="CU141" i="37"/>
  <c r="CU167" i="37" s="1"/>
  <c r="CV167" i="37" s="1"/>
  <c r="AY141" i="37"/>
  <c r="AY167" i="37" s="1"/>
  <c r="AZ167" i="37" s="1"/>
  <c r="C141" i="37"/>
  <c r="C167" i="37" s="1"/>
  <c r="D167" i="37" s="1"/>
  <c r="DS140" i="37"/>
  <c r="DS162" i="37" s="1"/>
  <c r="DT162" i="37" s="1"/>
  <c r="BW140" i="37"/>
  <c r="BW162" i="37" s="1"/>
  <c r="BX162" i="37" s="1"/>
  <c r="AA140" i="37"/>
  <c r="AA162" i="37" s="1"/>
  <c r="AB162" i="37" s="1"/>
  <c r="CI139" i="37"/>
  <c r="CI163" i="37" s="1"/>
  <c r="CJ163" i="37" s="1"/>
  <c r="FH67" i="37"/>
  <c r="FI73" i="37" s="1"/>
  <c r="Z67" i="37"/>
  <c r="AA74" i="37" s="1"/>
  <c r="DR67" i="37"/>
  <c r="DS73" i="37" s="1"/>
  <c r="DL67" i="37"/>
  <c r="DM73" i="37" s="1"/>
  <c r="EK142" i="37"/>
  <c r="EK166" i="37" s="1"/>
  <c r="EL166" i="37" s="1"/>
  <c r="FI141" i="37"/>
  <c r="DM141" i="37"/>
  <c r="BQ141" i="37"/>
  <c r="BQ167" i="37" s="1"/>
  <c r="BR167" i="37" s="1"/>
  <c r="U141" i="37"/>
  <c r="U167" i="37" s="1"/>
  <c r="V167" i="37" s="1"/>
  <c r="EK140" i="37"/>
  <c r="EK162" i="37" s="1"/>
  <c r="EL162" i="37" s="1"/>
  <c r="DM140" i="37"/>
  <c r="DM162" i="37" s="1"/>
  <c r="DN162" i="37" s="1"/>
  <c r="CO140" i="37"/>
  <c r="CO162" i="37" s="1"/>
  <c r="CP162" i="37" s="1"/>
  <c r="BQ140" i="37"/>
  <c r="BQ162" i="37" s="1"/>
  <c r="BR162" i="37" s="1"/>
  <c r="AS140" i="37"/>
  <c r="AS162" i="37" s="1"/>
  <c r="AT162" i="37" s="1"/>
  <c r="U140" i="37"/>
  <c r="U162" i="37" s="1"/>
  <c r="V162" i="37" s="1"/>
  <c r="BK139" i="37"/>
  <c r="BK163" i="37" s="1"/>
  <c r="BL163" i="37" s="1"/>
  <c r="EP67" i="37"/>
  <c r="EQ73" i="37" s="1"/>
  <c r="CT67" i="37"/>
  <c r="CU74" i="37" s="1"/>
  <c r="AX67" i="37"/>
  <c r="AY74" i="37" s="1"/>
  <c r="B67" i="37"/>
  <c r="C74" i="37" s="1"/>
  <c r="CV61" i="37"/>
  <c r="CO142" i="37"/>
  <c r="AS142" i="37"/>
  <c r="AS166" i="37" s="1"/>
  <c r="AT166" i="37" s="1"/>
  <c r="EK141" i="37"/>
  <c r="CO141" i="37"/>
  <c r="CO167" i="37" s="1"/>
  <c r="CP167" i="37" s="1"/>
  <c r="AS141" i="37"/>
  <c r="AS167" i="37" s="1"/>
  <c r="AT167" i="37" s="1"/>
  <c r="FI140" i="37"/>
  <c r="FI162" i="37" s="1"/>
  <c r="FJ162" i="37" s="1"/>
  <c r="FC139" i="37"/>
  <c r="FC163" i="37" s="1"/>
  <c r="FD163" i="37" s="1"/>
  <c r="DS142" i="37"/>
  <c r="BW142" i="37"/>
  <c r="BW166" i="37" s="1"/>
  <c r="BX166" i="37" s="1"/>
  <c r="AA142" i="37"/>
  <c r="AA166" i="37" s="1"/>
  <c r="AB166" i="37" s="1"/>
  <c r="FC141" i="37"/>
  <c r="EE141" i="37"/>
  <c r="DG141" i="37"/>
  <c r="CI141" i="37"/>
  <c r="BK141" i="37"/>
  <c r="AM141" i="37"/>
  <c r="FC140" i="37"/>
  <c r="FC162" i="37" s="1"/>
  <c r="FD162" i="37" s="1"/>
  <c r="EE140" i="37"/>
  <c r="EE162" i="37" s="1"/>
  <c r="EF162" i="37" s="1"/>
  <c r="DG140" i="37"/>
  <c r="DG162" i="37" s="1"/>
  <c r="DH162" i="37" s="1"/>
  <c r="CI140" i="37"/>
  <c r="CI162" i="37" s="1"/>
  <c r="CJ162" i="37" s="1"/>
  <c r="BK140" i="37"/>
  <c r="BK162" i="37" s="1"/>
  <c r="BL162" i="37" s="1"/>
  <c r="AM140" i="37"/>
  <c r="AM162" i="37" s="1"/>
  <c r="AN162" i="37" s="1"/>
  <c r="EE139" i="37"/>
  <c r="EE163" i="37" s="1"/>
  <c r="EF163" i="37" s="1"/>
  <c r="AM139" i="37"/>
  <c r="AM163" i="37" s="1"/>
  <c r="AN163" i="37" s="1"/>
  <c r="EJ67" i="37"/>
  <c r="EK74" i="37" s="1"/>
  <c r="CN67" i="37"/>
  <c r="CO73" i="37" s="1"/>
  <c r="AS67" i="37"/>
  <c r="EF60" i="37"/>
  <c r="DT60" i="37"/>
  <c r="AZ61" i="37"/>
  <c r="D61" i="37"/>
  <c r="CJ60" i="37"/>
  <c r="BX60" i="37"/>
  <c r="AB60" i="37"/>
  <c r="C9" i="37"/>
  <c r="ER61" i="37"/>
  <c r="FJ61" i="37"/>
  <c r="EX61" i="37"/>
  <c r="EF61" i="37"/>
  <c r="DN61" i="37"/>
  <c r="DB61" i="37"/>
  <c r="CJ61" i="37"/>
  <c r="BR61" i="37"/>
  <c r="BF61" i="37"/>
  <c r="AN61" i="37"/>
  <c r="V61" i="37"/>
  <c r="J61" i="37"/>
  <c r="AH60" i="37"/>
  <c r="DT61" i="37"/>
  <c r="BX61" i="37"/>
  <c r="AB61" i="37"/>
  <c r="EX60" i="37"/>
  <c r="DB60" i="37"/>
  <c r="BF60" i="37"/>
  <c r="AT60" i="37"/>
  <c r="D60" i="37"/>
  <c r="FD61" i="37"/>
  <c r="EL61" i="37"/>
  <c r="DZ61" i="37"/>
  <c r="DH61" i="37"/>
  <c r="CP61" i="37"/>
  <c r="CD61" i="37"/>
  <c r="BL61" i="37"/>
  <c r="AT61" i="37"/>
  <c r="AH61" i="37"/>
  <c r="FJ60" i="37"/>
  <c r="DN60" i="37"/>
  <c r="BR60" i="37"/>
  <c r="P60" i="37"/>
  <c r="FB67" i="37"/>
  <c r="FC73" i="37" s="1"/>
  <c r="ED67" i="37"/>
  <c r="EE75" i="37" s="1"/>
  <c r="DF67" i="37"/>
  <c r="CH67" i="37"/>
  <c r="CI75" i="37" s="1"/>
  <c r="BJ67" i="37"/>
  <c r="BK75" i="37" s="1"/>
  <c r="AL67" i="37"/>
  <c r="AM75" i="37" s="1"/>
  <c r="N67" i="37"/>
  <c r="FD60" i="37"/>
  <c r="EL60" i="37"/>
  <c r="DZ60" i="37"/>
  <c r="DH60" i="37"/>
  <c r="CP60" i="37"/>
  <c r="CD60" i="37"/>
  <c r="BL60" i="37"/>
  <c r="V60" i="37"/>
  <c r="J60" i="37"/>
  <c r="EV67" i="37"/>
  <c r="DX67" i="37"/>
  <c r="CZ67" i="37"/>
  <c r="BW67" i="37"/>
  <c r="AY67" i="37"/>
  <c r="AA67" i="37"/>
  <c r="C67" i="37"/>
  <c r="ER60" i="37"/>
  <c r="CV60" i="37"/>
  <c r="AZ60" i="37"/>
  <c r="FC67" i="37"/>
  <c r="EQ67" i="37"/>
  <c r="EE67" i="37"/>
  <c r="DS67" i="37"/>
  <c r="DG67" i="37"/>
  <c r="CU67" i="37"/>
  <c r="CI67" i="37"/>
  <c r="BE67" i="37"/>
  <c r="AM67" i="37"/>
  <c r="I67" i="37"/>
  <c r="FI67" i="37"/>
  <c r="EW67" i="37"/>
  <c r="EK67" i="37"/>
  <c r="DY67" i="37"/>
  <c r="DM67" i="37"/>
  <c r="DA67" i="37"/>
  <c r="CO67" i="37"/>
  <c r="CC67" i="37"/>
  <c r="BK67" i="37"/>
  <c r="AG67" i="37"/>
  <c r="CB67" i="37"/>
  <c r="BP67" i="37"/>
  <c r="BD67" i="37"/>
  <c r="AR67" i="37"/>
  <c r="AS76" i="37" s="1"/>
  <c r="AF67" i="37"/>
  <c r="T67" i="37"/>
  <c r="V63" i="37"/>
  <c r="AN63" i="37"/>
  <c r="BR63" i="37"/>
  <c r="CJ63" i="37"/>
  <c r="DN63" i="37"/>
  <c r="EF63" i="37"/>
  <c r="FJ63" i="37"/>
  <c r="AT63" i="37"/>
  <c r="CP63" i="37"/>
  <c r="EL63" i="37"/>
  <c r="D63" i="37"/>
  <c r="AH63" i="37"/>
  <c r="AZ63" i="37"/>
  <c r="CD63" i="37"/>
  <c r="CV63" i="37"/>
  <c r="DZ63" i="37"/>
  <c r="ER63" i="37"/>
  <c r="B9" i="37"/>
  <c r="P63" i="37"/>
  <c r="BL63" i="37"/>
  <c r="DH63" i="37"/>
  <c r="FD63" i="37"/>
  <c r="DB63" i="37"/>
  <c r="BX63" i="37"/>
  <c r="J63" i="37"/>
  <c r="EX63" i="37"/>
  <c r="DT63" i="37"/>
  <c r="BF63" i="37"/>
  <c r="AB63" i="37"/>
  <c r="FC142" i="37"/>
  <c r="EE142" i="37"/>
  <c r="DG142" i="37"/>
  <c r="CI142" i="37"/>
  <c r="BK142" i="37"/>
  <c r="AM142" i="37"/>
  <c r="O142" i="37"/>
  <c r="EW142" i="37"/>
  <c r="DY142" i="37"/>
  <c r="DA142" i="37"/>
  <c r="CC142" i="37"/>
  <c r="BE142" i="37"/>
  <c r="AG142" i="37"/>
  <c r="DY139" i="37"/>
  <c r="CC139" i="37"/>
  <c r="AG139" i="37"/>
  <c r="EQ139" i="37"/>
  <c r="DS139" i="37"/>
  <c r="CU139" i="37"/>
  <c r="BW139" i="37"/>
  <c r="AY139" i="37"/>
  <c r="AA139" i="37"/>
  <c r="C139" i="37"/>
  <c r="EW139" i="37"/>
  <c r="DA139" i="37"/>
  <c r="BE139" i="37"/>
  <c r="I139" i="37"/>
  <c r="FI139" i="37"/>
  <c r="EK139" i="37"/>
  <c r="DM139" i="37"/>
  <c r="CO139" i="37"/>
  <c r="BQ139" i="37"/>
  <c r="AS139" i="37"/>
  <c r="K37" i="34"/>
  <c r="I28" i="34"/>
  <c r="E82" i="33" s="1"/>
  <c r="I30" i="34"/>
  <c r="E84" i="33" s="1"/>
  <c r="I29" i="34"/>
  <c r="E83" i="33" s="1"/>
  <c r="K136" i="33"/>
  <c r="J108" i="33" s="1"/>
  <c r="D190" i="33"/>
  <c r="D185" i="33"/>
  <c r="D176" i="33"/>
  <c r="D172" i="33"/>
  <c r="D197" i="33"/>
  <c r="D196" i="33"/>
  <c r="F13" i="33"/>
  <c r="E78" i="33"/>
  <c r="E79" i="33"/>
  <c r="E80" i="33"/>
  <c r="E81" i="33"/>
  <c r="E77" i="33"/>
  <c r="E183" i="33"/>
  <c r="D183" i="33"/>
  <c r="E179" i="33"/>
  <c r="D179" i="33"/>
  <c r="E186" i="33"/>
  <c r="D188" i="33"/>
  <c r="E188" i="33"/>
  <c r="D191" i="33"/>
  <c r="E182" i="33"/>
  <c r="E181" i="33"/>
  <c r="D182" i="33"/>
  <c r="D181" i="33"/>
  <c r="E185" i="33"/>
  <c r="E176" i="33"/>
  <c r="D186" i="33"/>
  <c r="E178" i="33"/>
  <c r="D178" i="33"/>
  <c r="E177" i="33"/>
  <c r="D177" i="33"/>
  <c r="CE126" i="54" l="1"/>
  <c r="CC127" i="54" s="1"/>
  <c r="BY126" i="57"/>
  <c r="BW127" i="57" s="1"/>
  <c r="CK126" i="57"/>
  <c r="CI127" i="57" s="1"/>
  <c r="Q126" i="57"/>
  <c r="O127" i="57" s="1"/>
  <c r="BG125" i="49"/>
  <c r="BH178" i="49" s="1"/>
  <c r="BH180" i="49" s="1"/>
  <c r="J187" i="49" s="1"/>
  <c r="C118" i="49"/>
  <c r="E118" i="49" s="1"/>
  <c r="F171" i="49" s="1"/>
  <c r="E124" i="49"/>
  <c r="F177" i="49" s="1"/>
  <c r="C90" i="49"/>
  <c r="C93" i="49" s="1"/>
  <c r="C94" i="49" s="1"/>
  <c r="C125" i="49"/>
  <c r="F141" i="49" s="1"/>
  <c r="E120" i="49"/>
  <c r="F173" i="49" s="1"/>
  <c r="G28" i="33"/>
  <c r="F28" i="33" s="1"/>
  <c r="D28" i="33"/>
  <c r="R178" i="54"/>
  <c r="R180" i="54" s="1"/>
  <c r="C187" i="54" s="1"/>
  <c r="AD178" i="56"/>
  <c r="AD180" i="56" s="1"/>
  <c r="E187" i="56" s="1"/>
  <c r="AD178" i="55"/>
  <c r="AD180" i="55" s="1"/>
  <c r="E187" i="55" s="1"/>
  <c r="CK126" i="55"/>
  <c r="CI127" i="55" s="1"/>
  <c r="F178" i="56"/>
  <c r="F180" i="56" s="1"/>
  <c r="A187" i="56" s="1"/>
  <c r="K126" i="57"/>
  <c r="I127" i="57" s="1"/>
  <c r="CQ126" i="57"/>
  <c r="CO127" i="57" s="1"/>
  <c r="F178" i="55"/>
  <c r="F180" i="55" s="1"/>
  <c r="A187" i="55" s="1"/>
  <c r="AP178" i="55"/>
  <c r="AP180" i="55" s="1"/>
  <c r="G187" i="55" s="1"/>
  <c r="I144" i="33"/>
  <c r="BA126" i="54"/>
  <c r="AY127" i="54" s="1"/>
  <c r="BZ178" i="56"/>
  <c r="BZ180" i="56" s="1"/>
  <c r="M187" i="56" s="1"/>
  <c r="BN180" i="56"/>
  <c r="K187" i="56" s="1"/>
  <c r="EY126" i="54"/>
  <c r="EW127" i="54" s="1"/>
  <c r="BM126" i="56"/>
  <c r="BK127" i="56" s="1"/>
  <c r="AD178" i="57"/>
  <c r="AD180" i="57" s="1"/>
  <c r="E187" i="57" s="1"/>
  <c r="BM126" i="54"/>
  <c r="BK127" i="54" s="1"/>
  <c r="F180" i="54"/>
  <c r="A187" i="54" s="1"/>
  <c r="EZ180" i="54"/>
  <c r="Z187" i="54" s="1"/>
  <c r="BM126" i="55"/>
  <c r="BK127" i="55" s="1"/>
  <c r="AI126" i="55"/>
  <c r="AG127" i="55" s="1"/>
  <c r="CE126" i="55"/>
  <c r="CC127" i="55" s="1"/>
  <c r="AJ178" i="56"/>
  <c r="AJ180" i="56" s="1"/>
  <c r="F187" i="56" s="1"/>
  <c r="Q126" i="56"/>
  <c r="O127" i="56" s="1"/>
  <c r="CW126" i="56"/>
  <c r="CU127" i="56" s="1"/>
  <c r="Q126" i="55"/>
  <c r="O127" i="55" s="1"/>
  <c r="DO126" i="55"/>
  <c r="DM127" i="55" s="1"/>
  <c r="DP180" i="55"/>
  <c r="T187" i="55" s="1"/>
  <c r="DC126" i="56"/>
  <c r="DA127" i="56" s="1"/>
  <c r="BS126" i="54"/>
  <c r="BQ127" i="54" s="1"/>
  <c r="AD180" i="54"/>
  <c r="E187" i="54" s="1"/>
  <c r="CW126" i="54"/>
  <c r="CU127" i="54" s="1"/>
  <c r="CF180" i="54"/>
  <c r="N187" i="54" s="1"/>
  <c r="FR180" i="54"/>
  <c r="AC187" i="54" s="1"/>
  <c r="AU126" i="54"/>
  <c r="AS127" i="54" s="1"/>
  <c r="CX180" i="55"/>
  <c r="Q187" i="55" s="1"/>
  <c r="K126" i="54"/>
  <c r="I127" i="54" s="1"/>
  <c r="FQ126" i="54"/>
  <c r="FO127" i="54" s="1"/>
  <c r="EB180" i="54"/>
  <c r="V187" i="54" s="1"/>
  <c r="BA125" i="49"/>
  <c r="BA126" i="49" s="1"/>
  <c r="AY127" i="49" s="1"/>
  <c r="DO126" i="54"/>
  <c r="DM127" i="54" s="1"/>
  <c r="AP141" i="56"/>
  <c r="DU126" i="56"/>
  <c r="DS127" i="56" s="1"/>
  <c r="AV180" i="55"/>
  <c r="H187" i="55" s="1"/>
  <c r="CW126" i="55"/>
  <c r="CU127" i="55" s="1"/>
  <c r="DI126" i="54"/>
  <c r="DG127" i="54" s="1"/>
  <c r="FW126" i="54"/>
  <c r="FU127" i="54" s="1"/>
  <c r="EN180" i="55"/>
  <c r="X187" i="55" s="1"/>
  <c r="EM126" i="54"/>
  <c r="EK127" i="54" s="1"/>
  <c r="AU126" i="55"/>
  <c r="AS127" i="55" s="1"/>
  <c r="EM126" i="55"/>
  <c r="EK127" i="55" s="1"/>
  <c r="AC126" i="54"/>
  <c r="AA127" i="54" s="1"/>
  <c r="AV141" i="49"/>
  <c r="EZ180" i="55"/>
  <c r="Z187" i="55" s="1"/>
  <c r="X180" i="55"/>
  <c r="D187" i="55" s="1"/>
  <c r="L178" i="49"/>
  <c r="L180" i="49" s="1"/>
  <c r="B187" i="49" s="1"/>
  <c r="EA126" i="55"/>
  <c r="DY127" i="55" s="1"/>
  <c r="CF180" i="55"/>
  <c r="N187" i="55" s="1"/>
  <c r="W126" i="55"/>
  <c r="U127" i="55" s="1"/>
  <c r="W125" i="49"/>
  <c r="W126" i="49" s="1"/>
  <c r="U127" i="49" s="1"/>
  <c r="DC126" i="54"/>
  <c r="DA127" i="54" s="1"/>
  <c r="BM125" i="49"/>
  <c r="BN178" i="49" s="1"/>
  <c r="AC125" i="49"/>
  <c r="AD178" i="49" s="1"/>
  <c r="AD180" i="49" s="1"/>
  <c r="E187" i="49" s="1"/>
  <c r="AX51" i="50"/>
  <c r="GS83" i="36" s="1"/>
  <c r="GR347" i="36" s="1"/>
  <c r="AX50" i="50"/>
  <c r="GS82" i="36" s="1"/>
  <c r="GR346" i="36" s="1"/>
  <c r="AX46" i="51"/>
  <c r="EY78" i="36" s="1"/>
  <c r="EX342" i="36" s="1"/>
  <c r="AX42" i="51"/>
  <c r="EY74" i="36" s="1"/>
  <c r="EX338" i="36" s="1"/>
  <c r="AX38" i="51"/>
  <c r="EY70" i="36" s="1"/>
  <c r="EX334" i="36" s="1"/>
  <c r="AX34" i="52"/>
  <c r="DE66" i="36" s="1"/>
  <c r="DD330" i="36" s="1"/>
  <c r="AX43" i="50"/>
  <c r="GS75" i="36" s="1"/>
  <c r="GR339" i="36" s="1"/>
  <c r="AX35" i="50"/>
  <c r="GS67" i="36" s="1"/>
  <c r="GR331" i="36" s="1"/>
  <c r="AX49" i="50"/>
  <c r="GS81" i="36" s="1"/>
  <c r="GR345" i="36" s="1"/>
  <c r="AX45" i="50"/>
  <c r="GS77" i="36" s="1"/>
  <c r="GR341" i="36" s="1"/>
  <c r="AX41" i="50"/>
  <c r="GS73" i="36" s="1"/>
  <c r="GR337" i="36" s="1"/>
  <c r="AX37" i="50"/>
  <c r="GS69" i="36" s="1"/>
  <c r="GR333" i="36" s="1"/>
  <c r="AX33" i="50"/>
  <c r="GS65" i="36" s="1"/>
  <c r="GR329" i="36" s="1"/>
  <c r="AX47" i="50"/>
  <c r="GS79" i="36" s="1"/>
  <c r="GR343" i="36" s="1"/>
  <c r="AX39" i="50"/>
  <c r="GS71" i="36" s="1"/>
  <c r="GR335" i="36" s="1"/>
  <c r="AX38" i="52"/>
  <c r="DE70" i="36" s="1"/>
  <c r="DD334" i="36" s="1"/>
  <c r="AX34" i="51"/>
  <c r="EY66" i="36" s="1"/>
  <c r="EX330" i="36" s="1"/>
  <c r="AX43" i="51"/>
  <c r="EY75" i="36" s="1"/>
  <c r="EX339" i="36" s="1"/>
  <c r="AX35" i="51"/>
  <c r="EY67" i="36" s="1"/>
  <c r="EX331" i="36" s="1"/>
  <c r="AX45" i="51"/>
  <c r="EY77" i="36" s="1"/>
  <c r="EX341" i="36" s="1"/>
  <c r="AX41" i="51"/>
  <c r="EY73" i="36" s="1"/>
  <c r="EX337" i="36" s="1"/>
  <c r="AX37" i="51"/>
  <c r="EY69" i="36" s="1"/>
  <c r="EX333" i="36" s="1"/>
  <c r="AX33" i="51"/>
  <c r="EY65" i="36" s="1"/>
  <c r="EX329" i="36" s="1"/>
  <c r="AX48" i="50"/>
  <c r="GS80" i="36" s="1"/>
  <c r="GR344" i="36" s="1"/>
  <c r="AX44" i="50"/>
  <c r="GS76" i="36" s="1"/>
  <c r="GR340" i="36" s="1"/>
  <c r="AX40" i="50"/>
  <c r="GS72" i="36" s="1"/>
  <c r="GR336" i="36" s="1"/>
  <c r="AX36" i="50"/>
  <c r="GS68" i="36" s="1"/>
  <c r="GR332" i="36" s="1"/>
  <c r="AX32" i="50"/>
  <c r="GS64" i="36" s="1"/>
  <c r="GR328" i="36" s="1"/>
  <c r="AX39" i="51"/>
  <c r="EY71" i="36" s="1"/>
  <c r="EX335" i="36" s="1"/>
  <c r="AX35" i="52"/>
  <c r="DE67" i="36" s="1"/>
  <c r="DD331" i="36" s="1"/>
  <c r="AX41" i="52"/>
  <c r="DE73" i="36" s="1"/>
  <c r="DD337" i="36" s="1"/>
  <c r="AX37" i="52"/>
  <c r="DE69" i="36" s="1"/>
  <c r="DD333" i="36" s="1"/>
  <c r="AX33" i="52"/>
  <c r="DE65" i="36" s="1"/>
  <c r="DD329" i="36" s="1"/>
  <c r="AX44" i="51"/>
  <c r="EY76" i="36" s="1"/>
  <c r="EX340" i="36" s="1"/>
  <c r="AX40" i="52"/>
  <c r="DE72" i="36" s="1"/>
  <c r="DD336" i="36" s="1"/>
  <c r="AX36" i="51"/>
  <c r="EY68" i="36" s="1"/>
  <c r="EX332" i="36" s="1"/>
  <c r="AX32" i="51"/>
  <c r="EY64" i="36" s="1"/>
  <c r="EX328" i="36" s="1"/>
  <c r="AX39" i="52"/>
  <c r="DE71" i="36" s="1"/>
  <c r="DD335" i="36" s="1"/>
  <c r="AX46" i="50"/>
  <c r="GS78" i="36" s="1"/>
  <c r="GR342" i="36" s="1"/>
  <c r="AX42" i="50"/>
  <c r="GS74" i="36" s="1"/>
  <c r="GR338" i="36" s="1"/>
  <c r="AX38" i="50"/>
  <c r="GS70" i="36" s="1"/>
  <c r="GR334" i="36" s="1"/>
  <c r="AX34" i="50"/>
  <c r="GS66" i="36" s="1"/>
  <c r="GR330" i="36" s="1"/>
  <c r="AX34" i="53"/>
  <c r="BK66" i="36" s="1"/>
  <c r="BJ330" i="36" s="1"/>
  <c r="AX35" i="53"/>
  <c r="BK67" i="36" s="1"/>
  <c r="BJ331" i="36" s="1"/>
  <c r="AX33" i="53"/>
  <c r="BK65" i="36" s="1"/>
  <c r="BJ329" i="36" s="1"/>
  <c r="AX40" i="51"/>
  <c r="EY72" i="36" s="1"/>
  <c r="EX336" i="36" s="1"/>
  <c r="AX36" i="52"/>
  <c r="DE68" i="36" s="1"/>
  <c r="DD332" i="36" s="1"/>
  <c r="AX36" i="53"/>
  <c r="BK68" i="36" s="1"/>
  <c r="BJ332" i="36" s="1"/>
  <c r="AX32" i="52"/>
  <c r="DE64" i="36" s="1"/>
  <c r="DD328" i="36" s="1"/>
  <c r="AX32" i="53"/>
  <c r="BK64" i="36" s="1"/>
  <c r="BJ328" i="36" s="1"/>
  <c r="DD180" i="54"/>
  <c r="R187" i="54" s="1"/>
  <c r="EA126" i="54"/>
  <c r="DY127" i="54" s="1"/>
  <c r="BB178" i="49"/>
  <c r="AP178" i="49"/>
  <c r="AP180" i="49" s="1"/>
  <c r="G187" i="49" s="1"/>
  <c r="H335" i="36"/>
  <c r="H338" i="36"/>
  <c r="DY336" i="36"/>
  <c r="AK324" i="36"/>
  <c r="CE322" i="36"/>
  <c r="CR318" i="36"/>
  <c r="DY325" i="36"/>
  <c r="AK326" i="36"/>
  <c r="GF318" i="36"/>
  <c r="HM334" i="36"/>
  <c r="FS339" i="36"/>
  <c r="DY337" i="36"/>
  <c r="FS321" i="36"/>
  <c r="CE323" i="36"/>
  <c r="DY333" i="36"/>
  <c r="DY328" i="36"/>
  <c r="C319" i="36"/>
  <c r="G168" i="36"/>
  <c r="K168" i="36" s="1"/>
  <c r="H344" i="36"/>
  <c r="H329" i="36"/>
  <c r="H339" i="36"/>
  <c r="H330" i="36"/>
  <c r="AC332" i="36"/>
  <c r="AC342" i="36"/>
  <c r="AC336" i="36"/>
  <c r="AC331" i="36"/>
  <c r="FS327" i="36"/>
  <c r="HM323" i="36"/>
  <c r="FS330" i="36"/>
  <c r="HM322" i="36"/>
  <c r="HM329" i="36"/>
  <c r="FS332" i="36"/>
  <c r="CE328" i="36"/>
  <c r="CE324" i="36"/>
  <c r="HM343" i="36"/>
  <c r="DY323" i="36"/>
  <c r="FS342" i="36"/>
  <c r="DY322" i="36"/>
  <c r="HM341" i="36"/>
  <c r="FS328" i="36"/>
  <c r="CE320" i="36"/>
  <c r="AK323" i="36"/>
  <c r="FS323" i="36"/>
  <c r="FS322" i="36"/>
  <c r="DY320" i="36"/>
  <c r="CE319" i="36"/>
  <c r="H333" i="36"/>
  <c r="H336" i="36"/>
  <c r="AC335" i="36"/>
  <c r="AC339" i="36"/>
  <c r="DY331" i="36"/>
  <c r="H331" i="36"/>
  <c r="AC341" i="36"/>
  <c r="AC328" i="36"/>
  <c r="AC333" i="36"/>
  <c r="FS338" i="36"/>
  <c r="CE326" i="36"/>
  <c r="HM319" i="36"/>
  <c r="DY324" i="36"/>
  <c r="HM320" i="36"/>
  <c r="HM335" i="36"/>
  <c r="FS337" i="36"/>
  <c r="CE325" i="36"/>
  <c r="HM328" i="36"/>
  <c r="FS335" i="36"/>
  <c r="EL318" i="36"/>
  <c r="DY330" i="36"/>
  <c r="FS329" i="36"/>
  <c r="CE332" i="36"/>
  <c r="FS324" i="36"/>
  <c r="HM327" i="36"/>
  <c r="CE329" i="36"/>
  <c r="DY332" i="36"/>
  <c r="FS341" i="36"/>
  <c r="DY329" i="36"/>
  <c r="HM325" i="36"/>
  <c r="HM321" i="36"/>
  <c r="HM340" i="36"/>
  <c r="FS320" i="36"/>
  <c r="C318" i="36"/>
  <c r="G167" i="36"/>
  <c r="H342" i="36"/>
  <c r="AC340" i="36"/>
  <c r="AC344" i="36"/>
  <c r="AC330" i="36"/>
  <c r="HM345" i="36"/>
  <c r="FS333" i="36"/>
  <c r="FS331" i="36"/>
  <c r="FS325" i="36"/>
  <c r="HM330" i="36"/>
  <c r="HM339" i="36"/>
  <c r="DY321" i="36"/>
  <c r="H345" i="36"/>
  <c r="H328" i="36"/>
  <c r="H337" i="36"/>
  <c r="AC334" i="36"/>
  <c r="C320" i="36"/>
  <c r="G169" i="36"/>
  <c r="K169" i="36" s="1"/>
  <c r="H332" i="36"/>
  <c r="H343" i="36"/>
  <c r="H334" i="36"/>
  <c r="H340" i="36"/>
  <c r="H341" i="36"/>
  <c r="AC345" i="36"/>
  <c r="AC343" i="36"/>
  <c r="AC337" i="36"/>
  <c r="AC329" i="36"/>
  <c r="AC338" i="36"/>
  <c r="DY335" i="36"/>
  <c r="AK327" i="36"/>
  <c r="AX318" i="36"/>
  <c r="HM342" i="36"/>
  <c r="HM337" i="36"/>
  <c r="CE321" i="36"/>
  <c r="DY334" i="36"/>
  <c r="FS336" i="36"/>
  <c r="HM332" i="36"/>
  <c r="CE327" i="36"/>
  <c r="HM338" i="36"/>
  <c r="FS334" i="36"/>
  <c r="DY326" i="36"/>
  <c r="CE331" i="36"/>
  <c r="DY319" i="36"/>
  <c r="AK325" i="36"/>
  <c r="HM344" i="36"/>
  <c r="HM336" i="36"/>
  <c r="CE330" i="36"/>
  <c r="FS326" i="36"/>
  <c r="DY327" i="36"/>
  <c r="HM326" i="36"/>
  <c r="HM331" i="36"/>
  <c r="FS319" i="36"/>
  <c r="HM333" i="36"/>
  <c r="FS340" i="36"/>
  <c r="HM324" i="36"/>
  <c r="F13" i="36"/>
  <c r="CS84" i="36"/>
  <c r="F14" i="36" s="1"/>
  <c r="F15" i="36" s="1"/>
  <c r="F130" i="36" s="1"/>
  <c r="D152" i="36" s="1"/>
  <c r="W131" i="36" s="1"/>
  <c r="H13" i="36"/>
  <c r="GG84" i="36"/>
  <c r="H14" i="36" s="1"/>
  <c r="H15" i="36" s="1"/>
  <c r="H130" i="36" s="1"/>
  <c r="D160" i="36" s="1"/>
  <c r="W133" i="36" s="1"/>
  <c r="BJ23" i="51"/>
  <c r="AT93" i="36"/>
  <c r="BJ23" i="53"/>
  <c r="R93" i="36"/>
  <c r="EM84" i="36"/>
  <c r="G14" i="36" s="1"/>
  <c r="G15" i="36" s="1"/>
  <c r="G130" i="36" s="1"/>
  <c r="D156" i="36" s="1"/>
  <c r="W132" i="36" s="1"/>
  <c r="G13" i="36"/>
  <c r="AY84" i="36"/>
  <c r="E14" i="36" s="1"/>
  <c r="E13" i="36"/>
  <c r="BJ23" i="52"/>
  <c r="AF93" i="36"/>
  <c r="BH93" i="36"/>
  <c r="BJ23" i="50"/>
  <c r="EG126" i="55"/>
  <c r="EE127" i="55" s="1"/>
  <c r="AV48" i="57"/>
  <c r="AR45" i="56"/>
  <c r="AR33" i="56"/>
  <c r="AV48" i="55"/>
  <c r="AR39" i="54"/>
  <c r="AR33" i="54"/>
  <c r="AR49" i="56"/>
  <c r="AR48" i="56"/>
  <c r="AV47" i="56"/>
  <c r="AV43" i="56"/>
  <c r="AR40" i="55"/>
  <c r="AR43" i="54"/>
  <c r="AV40" i="57"/>
  <c r="AR32" i="55"/>
  <c r="AR37" i="54"/>
  <c r="AR47" i="53"/>
  <c r="AR41" i="53"/>
  <c r="AX29" i="53"/>
  <c r="AX30" i="52"/>
  <c r="DE62" i="36" s="1"/>
  <c r="AX29" i="52"/>
  <c r="DE61" i="36" s="1"/>
  <c r="AX30" i="51"/>
  <c r="EY62" i="36" s="1"/>
  <c r="AX29" i="51"/>
  <c r="EY61" i="36" s="1"/>
  <c r="AX28" i="51"/>
  <c r="EY60" i="36" s="1"/>
  <c r="AX28" i="50"/>
  <c r="GS60" i="36" s="1"/>
  <c r="AV49" i="51"/>
  <c r="AX27" i="51"/>
  <c r="EY59" i="36" s="1"/>
  <c r="AX31" i="53"/>
  <c r="AX30" i="53"/>
  <c r="AX27" i="53"/>
  <c r="AR43" i="52"/>
  <c r="AR42" i="52"/>
  <c r="AR49" i="51"/>
  <c r="AX28" i="53"/>
  <c r="AV47" i="51"/>
  <c r="AX31" i="50"/>
  <c r="GS63" i="36" s="1"/>
  <c r="AX31" i="52"/>
  <c r="AX27" i="52"/>
  <c r="DE59" i="36" s="1"/>
  <c r="AX31" i="51"/>
  <c r="EY63" i="36" s="1"/>
  <c r="AX30" i="50"/>
  <c r="GS62" i="36" s="1"/>
  <c r="AX29" i="50"/>
  <c r="GS61" i="36" s="1"/>
  <c r="AX28" i="52"/>
  <c r="DE60" i="36" s="1"/>
  <c r="AX27" i="50"/>
  <c r="GS59" i="36" s="1"/>
  <c r="AR32" i="50"/>
  <c r="GI64" i="36" s="1"/>
  <c r="AR46" i="51"/>
  <c r="EO78" i="36" s="1"/>
  <c r="AV41" i="53"/>
  <c r="AR43" i="51"/>
  <c r="EO75" i="36" s="1"/>
  <c r="AR32" i="52"/>
  <c r="CU64" i="36" s="1"/>
  <c r="AR40" i="52"/>
  <c r="CU72" i="36" s="1"/>
  <c r="AV49" i="52"/>
  <c r="AR44" i="53"/>
  <c r="AR40" i="50"/>
  <c r="GI72" i="36" s="1"/>
  <c r="AR45" i="52"/>
  <c r="AV42" i="53"/>
  <c r="AR49" i="50"/>
  <c r="GI81" i="36" s="1"/>
  <c r="AR36" i="51"/>
  <c r="EO68" i="36" s="1"/>
  <c r="AR48" i="51"/>
  <c r="AR47" i="52"/>
  <c r="AR43" i="53"/>
  <c r="AR36" i="50"/>
  <c r="GI68" i="36" s="1"/>
  <c r="AR37" i="53"/>
  <c r="AV48" i="51"/>
  <c r="AR46" i="52"/>
  <c r="AR34" i="53"/>
  <c r="BA66" i="36" s="1"/>
  <c r="AR42" i="53"/>
  <c r="AV49" i="53"/>
  <c r="AR29" i="54"/>
  <c r="AR36" i="54"/>
  <c r="AR41" i="55"/>
  <c r="AV44" i="56"/>
  <c r="AV51" i="56"/>
  <c r="AV38" i="57"/>
  <c r="AV45" i="57"/>
  <c r="AR34" i="55"/>
  <c r="AR48" i="55"/>
  <c r="AR41" i="56"/>
  <c r="AR42" i="57"/>
  <c r="AR47" i="57"/>
  <c r="AR38" i="54"/>
  <c r="AR49" i="54"/>
  <c r="AR39" i="55"/>
  <c r="AR50" i="55"/>
  <c r="AV48" i="56"/>
  <c r="AR36" i="57"/>
  <c r="AV42" i="57"/>
  <c r="AR32" i="54"/>
  <c r="AR44" i="56"/>
  <c r="AR35" i="57"/>
  <c r="AV41" i="57"/>
  <c r="AR35" i="54"/>
  <c r="AR36" i="55"/>
  <c r="AR37" i="56"/>
  <c r="AR24" i="56"/>
  <c r="AR39" i="50"/>
  <c r="GI71" i="36" s="1"/>
  <c r="AR35" i="50"/>
  <c r="GI67" i="36" s="1"/>
  <c r="AR39" i="51"/>
  <c r="EO71" i="36" s="1"/>
  <c r="AR45" i="51"/>
  <c r="EO77" i="36" s="1"/>
  <c r="AR35" i="52"/>
  <c r="CU67" i="36" s="1"/>
  <c r="AR46" i="50"/>
  <c r="GI78" i="36" s="1"/>
  <c r="AV48" i="53"/>
  <c r="AR36" i="52"/>
  <c r="CU68" i="36" s="1"/>
  <c r="AV45" i="52"/>
  <c r="AR36" i="53"/>
  <c r="BA68" i="36" s="1"/>
  <c r="AR50" i="53"/>
  <c r="AR48" i="50"/>
  <c r="GI80" i="36" s="1"/>
  <c r="AV38" i="53"/>
  <c r="AV47" i="53"/>
  <c r="AR41" i="50"/>
  <c r="GI73" i="36" s="1"/>
  <c r="AR32" i="51"/>
  <c r="EO64" i="36" s="1"/>
  <c r="AR40" i="51"/>
  <c r="EO72" i="36" s="1"/>
  <c r="AV51" i="51"/>
  <c r="AR51" i="52"/>
  <c r="AR49" i="53"/>
  <c r="AV46" i="52"/>
  <c r="AV42" i="52"/>
  <c r="AR50" i="52"/>
  <c r="AR39" i="53"/>
  <c r="AR46" i="53"/>
  <c r="AR42" i="54"/>
  <c r="AR37" i="55"/>
  <c r="AR32" i="56"/>
  <c r="AV46" i="56"/>
  <c r="AR43" i="57"/>
  <c r="AV51" i="57"/>
  <c r="AR45" i="55"/>
  <c r="AR34" i="56"/>
  <c r="AR34" i="57"/>
  <c r="AV44" i="57"/>
  <c r="AR49" i="57"/>
  <c r="AR45" i="54"/>
  <c r="AV47" i="55"/>
  <c r="AR36" i="56"/>
  <c r="AR40" i="57"/>
  <c r="AV47" i="57"/>
  <c r="AV50" i="55"/>
  <c r="AR42" i="56"/>
  <c r="AR47" i="56"/>
  <c r="AR38" i="57"/>
  <c r="AV46" i="57"/>
  <c r="AR50" i="54"/>
  <c r="AR44" i="55"/>
  <c r="AR33" i="50"/>
  <c r="GI65" i="36" s="1"/>
  <c r="AR45" i="50"/>
  <c r="GI77" i="36" s="1"/>
  <c r="AR41" i="51"/>
  <c r="EO73" i="36" s="1"/>
  <c r="AR39" i="52"/>
  <c r="CU71" i="36" s="1"/>
  <c r="AR24" i="53"/>
  <c r="BA56" i="36" s="1"/>
  <c r="AR50" i="50"/>
  <c r="GI82" i="36" s="1"/>
  <c r="AV39" i="53"/>
  <c r="AR38" i="52"/>
  <c r="CU70" i="36" s="1"/>
  <c r="AR48" i="52"/>
  <c r="AV37" i="53"/>
  <c r="AV51" i="53"/>
  <c r="AR34" i="50"/>
  <c r="GI66" i="36" s="1"/>
  <c r="AR35" i="51"/>
  <c r="EO67" i="36" s="1"/>
  <c r="AV40" i="53"/>
  <c r="AR43" i="50"/>
  <c r="GI75" i="36" s="1"/>
  <c r="AR34" i="51"/>
  <c r="EO66" i="36" s="1"/>
  <c r="AR47" i="51"/>
  <c r="AV44" i="52"/>
  <c r="AR32" i="53"/>
  <c r="BA64" i="36" s="1"/>
  <c r="AV50" i="53"/>
  <c r="AR42" i="51"/>
  <c r="EO74" i="36" s="1"/>
  <c r="AV43" i="52"/>
  <c r="AV51" i="52"/>
  <c r="AR40" i="53"/>
  <c r="AR48" i="53"/>
  <c r="AR34" i="54"/>
  <c r="AR44" i="54"/>
  <c r="AV42" i="56"/>
  <c r="AR50" i="56"/>
  <c r="AR37" i="57"/>
  <c r="AR44" i="57"/>
  <c r="AR47" i="55"/>
  <c r="AR39" i="56"/>
  <c r="AV37" i="57"/>
  <c r="AV50" i="57"/>
  <c r="AR47" i="54"/>
  <c r="AR38" i="55"/>
  <c r="AR49" i="55"/>
  <c r="AR38" i="56"/>
  <c r="AR41" i="57"/>
  <c r="AV49" i="57"/>
  <c r="AR33" i="55"/>
  <c r="AR43" i="56"/>
  <c r="AR51" i="56"/>
  <c r="AR33" i="57"/>
  <c r="AV39" i="57"/>
  <c r="AR51" i="57"/>
  <c r="AR29" i="55"/>
  <c r="AR37" i="50"/>
  <c r="GI69" i="36" s="1"/>
  <c r="AR47" i="50"/>
  <c r="GI79" i="36" s="1"/>
  <c r="AR37" i="51"/>
  <c r="EO69" i="36" s="1"/>
  <c r="AR33" i="52"/>
  <c r="CU65" i="36" s="1"/>
  <c r="AR41" i="52"/>
  <c r="CU73" i="36" s="1"/>
  <c r="AR38" i="50"/>
  <c r="GI70" i="36" s="1"/>
  <c r="AR34" i="52"/>
  <c r="CU66" i="36" s="1"/>
  <c r="AR45" i="53"/>
  <c r="AR50" i="51"/>
  <c r="AR51" i="53"/>
  <c r="AV43" i="53"/>
  <c r="AR48" i="57"/>
  <c r="AR42" i="55"/>
  <c r="AV49" i="56"/>
  <c r="AR46" i="57"/>
  <c r="AR46" i="54"/>
  <c r="AR35" i="56"/>
  <c r="AR24" i="54"/>
  <c r="AR37" i="52"/>
  <c r="CU69" i="36" s="1"/>
  <c r="AX30" i="37"/>
  <c r="Q62" i="36" s="1"/>
  <c r="AV45" i="53"/>
  <c r="AV50" i="52"/>
  <c r="AR44" i="52"/>
  <c r="AV48" i="52"/>
  <c r="AV50" i="51"/>
  <c r="AR40" i="54"/>
  <c r="AR28" i="56"/>
  <c r="AR50" i="57"/>
  <c r="AR43" i="55"/>
  <c r="AR32" i="57"/>
  <c r="AR41" i="54"/>
  <c r="AV51" i="55"/>
  <c r="AR51" i="54"/>
  <c r="AR48" i="54"/>
  <c r="AR46" i="55"/>
  <c r="AR42" i="50"/>
  <c r="GI74" i="36" s="1"/>
  <c r="AX27" i="37"/>
  <c r="Q59" i="36" s="1"/>
  <c r="AX31" i="37"/>
  <c r="Q63" i="36" s="1"/>
  <c r="AR49" i="52"/>
  <c r="AR38" i="51"/>
  <c r="EO70" i="36" s="1"/>
  <c r="AR35" i="53"/>
  <c r="BA67" i="36" s="1"/>
  <c r="AR44" i="51"/>
  <c r="EO76" i="36" s="1"/>
  <c r="AR38" i="53"/>
  <c r="AR35" i="55"/>
  <c r="AV50" i="56"/>
  <c r="AR39" i="57"/>
  <c r="AV49" i="55"/>
  <c r="AR46" i="56"/>
  <c r="AR45" i="57"/>
  <c r="AV46" i="53"/>
  <c r="AR33" i="53"/>
  <c r="BA65" i="36" s="1"/>
  <c r="AR44" i="50"/>
  <c r="GI76" i="36" s="1"/>
  <c r="AR51" i="50"/>
  <c r="GI83" i="36" s="1"/>
  <c r="AV44" i="53"/>
  <c r="AV47" i="52"/>
  <c r="AV45" i="56"/>
  <c r="AR51" i="55"/>
  <c r="AV43" i="57"/>
  <c r="AR40" i="56"/>
  <c r="AR33" i="51"/>
  <c r="EO65" i="36" s="1"/>
  <c r="AX28" i="37"/>
  <c r="Q60" i="36" s="1"/>
  <c r="AR51" i="51"/>
  <c r="AR22" i="50"/>
  <c r="AX29" i="37"/>
  <c r="Q61" i="36" s="1"/>
  <c r="AR27" i="56"/>
  <c r="AR29" i="56"/>
  <c r="AR23" i="55"/>
  <c r="AR25" i="55"/>
  <c r="AR27" i="54"/>
  <c r="AR23" i="53"/>
  <c r="BA55" i="36" s="1"/>
  <c r="AR26" i="53"/>
  <c r="BA58" i="36" s="1"/>
  <c r="AR29" i="53"/>
  <c r="BA61" i="36" s="1"/>
  <c r="AR30" i="53"/>
  <c r="BA62" i="36" s="1"/>
  <c r="AR31" i="52"/>
  <c r="CU63" i="36" s="1"/>
  <c r="AR29" i="52"/>
  <c r="CU61" i="36" s="1"/>
  <c r="AR22" i="51"/>
  <c r="AR31" i="51"/>
  <c r="EO63" i="36" s="1"/>
  <c r="AR29" i="51"/>
  <c r="EO61" i="36" s="1"/>
  <c r="AR26" i="50"/>
  <c r="GI58" i="36" s="1"/>
  <c r="AR28" i="50"/>
  <c r="GI60" i="36" s="1"/>
  <c r="AR29" i="50"/>
  <c r="GI61" i="36" s="1"/>
  <c r="AR23" i="56"/>
  <c r="AR31" i="56"/>
  <c r="AR22" i="55"/>
  <c r="BN22" i="55" s="1"/>
  <c r="AR24" i="55"/>
  <c r="AR28" i="55"/>
  <c r="AR27" i="55"/>
  <c r="AR30" i="54"/>
  <c r="AR23" i="54"/>
  <c r="AR22" i="52"/>
  <c r="AR23" i="52"/>
  <c r="CU55" i="36" s="1"/>
  <c r="AR30" i="51"/>
  <c r="EO62" i="36" s="1"/>
  <c r="AR27" i="51"/>
  <c r="EO59" i="36" s="1"/>
  <c r="AR24" i="51"/>
  <c r="EO56" i="36" s="1"/>
  <c r="AR28" i="51"/>
  <c r="EO60" i="36" s="1"/>
  <c r="AR31" i="50"/>
  <c r="GI63" i="36" s="1"/>
  <c r="AR24" i="50"/>
  <c r="GI56" i="36" s="1"/>
  <c r="AR25" i="50"/>
  <c r="GI57" i="36" s="1"/>
  <c r="AR31" i="57"/>
  <c r="AR23" i="57"/>
  <c r="AR22" i="57"/>
  <c r="BN22" i="57" s="1"/>
  <c r="AR30" i="57"/>
  <c r="AR26" i="56"/>
  <c r="AR25" i="56"/>
  <c r="AR31" i="55"/>
  <c r="AR30" i="55"/>
  <c r="AR26" i="54"/>
  <c r="AR25" i="54"/>
  <c r="AR28" i="54"/>
  <c r="AR25" i="53"/>
  <c r="BA57" i="36" s="1"/>
  <c r="AR31" i="53"/>
  <c r="BA63" i="36" s="1"/>
  <c r="AR22" i="53"/>
  <c r="AR26" i="52"/>
  <c r="CU58" i="36" s="1"/>
  <c r="AR30" i="52"/>
  <c r="CU62" i="36" s="1"/>
  <c r="AR25" i="52"/>
  <c r="CU57" i="36" s="1"/>
  <c r="AR27" i="52"/>
  <c r="CU59" i="36" s="1"/>
  <c r="AR24" i="52"/>
  <c r="CU56" i="36" s="1"/>
  <c r="AR26" i="51"/>
  <c r="EO58" i="36" s="1"/>
  <c r="AR23" i="51"/>
  <c r="EO55" i="36" s="1"/>
  <c r="AR30" i="50"/>
  <c r="GI62" i="36" s="1"/>
  <c r="AR27" i="50"/>
  <c r="GI59" i="36" s="1"/>
  <c r="AR28" i="57"/>
  <c r="AR29" i="57"/>
  <c r="AR24" i="57"/>
  <c r="AR27" i="57"/>
  <c r="AR26" i="57"/>
  <c r="AR25" i="57"/>
  <c r="AR22" i="56"/>
  <c r="BN22" i="56" s="1"/>
  <c r="AR30" i="56"/>
  <c r="AR26" i="55"/>
  <c r="AR31" i="54"/>
  <c r="AR22" i="54"/>
  <c r="BN22" i="54" s="1"/>
  <c r="AR27" i="53"/>
  <c r="BA59" i="36" s="1"/>
  <c r="AR28" i="53"/>
  <c r="BA60" i="36" s="1"/>
  <c r="AR28" i="52"/>
  <c r="CU60" i="36" s="1"/>
  <c r="AR25" i="51"/>
  <c r="EO57" i="36" s="1"/>
  <c r="AR23" i="50"/>
  <c r="GI55" i="36" s="1"/>
  <c r="DI126" i="55"/>
  <c r="DG127" i="55" s="1"/>
  <c r="EY126" i="55"/>
  <c r="EW127" i="55" s="1"/>
  <c r="BY126" i="55"/>
  <c r="BW127" i="55" s="1"/>
  <c r="DD180" i="55"/>
  <c r="R187" i="55" s="1"/>
  <c r="ET180" i="55"/>
  <c r="Y187" i="55" s="1"/>
  <c r="CR180" i="54"/>
  <c r="P187" i="54" s="1"/>
  <c r="AJ180" i="54"/>
  <c r="F187" i="54" s="1"/>
  <c r="EB180" i="55"/>
  <c r="V187" i="55" s="1"/>
  <c r="AI126" i="54"/>
  <c r="AG127" i="54" s="1"/>
  <c r="BZ180" i="55"/>
  <c r="M187" i="55" s="1"/>
  <c r="FF180" i="54"/>
  <c r="AA187" i="54" s="1"/>
  <c r="CK126" i="54"/>
  <c r="CI127" i="54" s="1"/>
  <c r="BY126" i="54"/>
  <c r="BW127" i="54" s="1"/>
  <c r="DU126" i="54"/>
  <c r="DS127" i="54" s="1"/>
  <c r="FK126" i="54"/>
  <c r="FI127" i="54" s="1"/>
  <c r="FE126" i="54"/>
  <c r="FC127" i="54" s="1"/>
  <c r="EG126" i="54"/>
  <c r="EE127" i="54" s="1"/>
  <c r="CQ126" i="54"/>
  <c r="CO127" i="54" s="1"/>
  <c r="BZ180" i="54"/>
  <c r="M187" i="54" s="1"/>
  <c r="DV180" i="54"/>
  <c r="U187" i="54" s="1"/>
  <c r="FL180" i="54"/>
  <c r="AB187" i="54" s="1"/>
  <c r="EH180" i="54"/>
  <c r="W187" i="54" s="1"/>
  <c r="BA126" i="55"/>
  <c r="AY127" i="55" s="1"/>
  <c r="DC126" i="55"/>
  <c r="DA127" i="55" s="1"/>
  <c r="ES126" i="55"/>
  <c r="EQ127" i="55" s="1"/>
  <c r="CR180" i="55"/>
  <c r="P187" i="55" s="1"/>
  <c r="BS126" i="55"/>
  <c r="BQ127" i="55" s="1"/>
  <c r="DU126" i="55"/>
  <c r="DS127" i="55" s="1"/>
  <c r="CQ126" i="55"/>
  <c r="CO127" i="55" s="1"/>
  <c r="BT180" i="55"/>
  <c r="L187" i="55" s="1"/>
  <c r="DV180" i="55"/>
  <c r="U187" i="55" s="1"/>
  <c r="EH180" i="55"/>
  <c r="W187" i="55" s="1"/>
  <c r="BT178" i="56"/>
  <c r="BT180" i="56" s="1"/>
  <c r="L187" i="56" s="1"/>
  <c r="BS126" i="56"/>
  <c r="BQ127" i="56" s="1"/>
  <c r="CQ126" i="56"/>
  <c r="CO127" i="56" s="1"/>
  <c r="CF178" i="56"/>
  <c r="CF180" i="56" s="1"/>
  <c r="N187" i="56" s="1"/>
  <c r="CE126" i="56"/>
  <c r="CC127" i="56" s="1"/>
  <c r="DP178" i="56"/>
  <c r="DP180" i="56" s="1"/>
  <c r="T187" i="56" s="1"/>
  <c r="DO126" i="56"/>
  <c r="DM127" i="56" s="1"/>
  <c r="BG126" i="56"/>
  <c r="BE127" i="56" s="1"/>
  <c r="CK126" i="56"/>
  <c r="CI127" i="56" s="1"/>
  <c r="DI126" i="56"/>
  <c r="DG127" i="56" s="1"/>
  <c r="AP178" i="56"/>
  <c r="AP180" i="56" s="1"/>
  <c r="G187" i="56" s="1"/>
  <c r="AO126" i="56"/>
  <c r="AM127" i="56" s="1"/>
  <c r="K126" i="56"/>
  <c r="I127" i="56" s="1"/>
  <c r="L178" i="56"/>
  <c r="L180" i="56" s="1"/>
  <c r="B187" i="56" s="1"/>
  <c r="W126" i="56"/>
  <c r="U127" i="56" s="1"/>
  <c r="AU126" i="56"/>
  <c r="AS127" i="56" s="1"/>
  <c r="BA125" i="56"/>
  <c r="BB141" i="56"/>
  <c r="BG125" i="55"/>
  <c r="BH141" i="55"/>
  <c r="BB180" i="55"/>
  <c r="I187" i="55" s="1"/>
  <c r="AO125" i="54"/>
  <c r="AP178" i="54" s="1"/>
  <c r="AP141" i="54"/>
  <c r="AP173" i="54"/>
  <c r="W126" i="54"/>
  <c r="U127" i="54" s="1"/>
  <c r="C28" i="37"/>
  <c r="AN135" i="37" s="1"/>
  <c r="AN147" i="37" s="1"/>
  <c r="AU126" i="49"/>
  <c r="AS127" i="49" s="1"/>
  <c r="AI125" i="49"/>
  <c r="AI126" i="49" s="1"/>
  <c r="AG127" i="49" s="1"/>
  <c r="AV173" i="49"/>
  <c r="AV180" i="49" s="1"/>
  <c r="H187" i="49" s="1"/>
  <c r="B51" i="37"/>
  <c r="C83" i="36" s="1"/>
  <c r="C122" i="36" s="1"/>
  <c r="AR26" i="49"/>
  <c r="K216" i="33"/>
  <c r="K214" i="33"/>
  <c r="K213" i="33"/>
  <c r="L209" i="33"/>
  <c r="K215" i="33"/>
  <c r="K210" i="33"/>
  <c r="L213" i="33"/>
  <c r="E54" i="36"/>
  <c r="X141" i="49"/>
  <c r="AV34" i="49"/>
  <c r="AF66" i="36" s="1"/>
  <c r="AR43" i="49"/>
  <c r="BB141" i="49"/>
  <c r="AV44" i="49"/>
  <c r="AF76" i="36" s="1"/>
  <c r="AV48" i="49"/>
  <c r="AF80" i="36" s="1"/>
  <c r="AV38" i="49"/>
  <c r="AF70" i="36" s="1"/>
  <c r="AV37" i="49"/>
  <c r="AF69" i="36" s="1"/>
  <c r="AR36" i="49"/>
  <c r="AR42" i="49"/>
  <c r="BN141" i="49"/>
  <c r="AV39" i="49"/>
  <c r="AF71" i="36" s="1"/>
  <c r="AV43" i="49"/>
  <c r="AF75" i="36" s="1"/>
  <c r="AR39" i="49"/>
  <c r="AV45" i="49"/>
  <c r="AF77" i="36" s="1"/>
  <c r="AV32" i="49"/>
  <c r="AF64" i="36" s="1"/>
  <c r="AR46" i="49"/>
  <c r="AR40" i="49"/>
  <c r="AR49" i="49"/>
  <c r="AR28" i="49"/>
  <c r="AR31" i="49"/>
  <c r="AR38" i="49"/>
  <c r="AR32" i="49"/>
  <c r="AR35" i="49"/>
  <c r="AR34" i="49"/>
  <c r="AV49" i="49"/>
  <c r="AF81" i="36" s="1"/>
  <c r="AV36" i="49"/>
  <c r="AF68" i="36" s="1"/>
  <c r="AV47" i="49"/>
  <c r="AF79" i="36" s="1"/>
  <c r="AV46" i="49"/>
  <c r="AF78" i="36" s="1"/>
  <c r="AV41" i="49"/>
  <c r="AF73" i="36" s="1"/>
  <c r="AV40" i="49"/>
  <c r="AF72" i="36" s="1"/>
  <c r="AV33" i="49"/>
  <c r="AF65" i="36" s="1"/>
  <c r="AV35" i="49"/>
  <c r="AF67" i="36" s="1"/>
  <c r="AV42" i="49"/>
  <c r="AF74" i="36" s="1"/>
  <c r="AR25" i="49"/>
  <c r="AR45" i="49"/>
  <c r="AR23" i="49"/>
  <c r="AR30" i="49"/>
  <c r="AR41" i="49"/>
  <c r="AR24" i="49"/>
  <c r="AR27" i="49"/>
  <c r="AV43" i="37"/>
  <c r="K75" i="36" s="1"/>
  <c r="AX23" i="49"/>
  <c r="AX24" i="49"/>
  <c r="AX25" i="49"/>
  <c r="AX26" i="49"/>
  <c r="AR51" i="49"/>
  <c r="AR50" i="49"/>
  <c r="AV50" i="49"/>
  <c r="AF82" i="36" s="1"/>
  <c r="AV51" i="49"/>
  <c r="AF83" i="36" s="1"/>
  <c r="AR22" i="49"/>
  <c r="CI22" i="49" s="1"/>
  <c r="AR44" i="49"/>
  <c r="AR47" i="49"/>
  <c r="AR29" i="49"/>
  <c r="AR48" i="49"/>
  <c r="AR33" i="49"/>
  <c r="AR37" i="49"/>
  <c r="L141" i="49"/>
  <c r="R141" i="49"/>
  <c r="BN173" i="49"/>
  <c r="K126" i="49"/>
  <c r="I127" i="49" s="1"/>
  <c r="BB173" i="49"/>
  <c r="AO126" i="49"/>
  <c r="AM127" i="49" s="1"/>
  <c r="Q125" i="49"/>
  <c r="R178" i="49" s="1"/>
  <c r="R180" i="49" s="1"/>
  <c r="C187" i="49" s="1"/>
  <c r="BH141" i="49"/>
  <c r="AD141" i="49"/>
  <c r="AJ141" i="49"/>
  <c r="AP141" i="49"/>
  <c r="BJ23" i="37"/>
  <c r="D94" i="36" s="1"/>
  <c r="E84" i="36"/>
  <c r="D14" i="36" s="1"/>
  <c r="D15" i="36" s="1"/>
  <c r="D130" i="36" s="1"/>
  <c r="D144" i="36" s="1"/>
  <c r="W129" i="36" s="1"/>
  <c r="AZ64" i="37"/>
  <c r="CI64" i="37"/>
  <c r="AV32" i="37"/>
  <c r="K64" i="36" s="1"/>
  <c r="AV37" i="37"/>
  <c r="K69" i="36" s="1"/>
  <c r="AR35" i="37"/>
  <c r="G67" i="36" s="1"/>
  <c r="F331" i="36" s="1"/>
  <c r="AR42" i="37"/>
  <c r="G74" i="36" s="1"/>
  <c r="F338" i="36" s="1"/>
  <c r="AR29" i="37"/>
  <c r="G61" i="36" s="1"/>
  <c r="F325" i="36" s="1"/>
  <c r="AR40" i="37"/>
  <c r="G72" i="36" s="1"/>
  <c r="F336" i="36" s="1"/>
  <c r="AR25" i="37"/>
  <c r="G57" i="36" s="1"/>
  <c r="F321" i="36" s="1"/>
  <c r="AV34" i="37"/>
  <c r="K66" i="36" s="1"/>
  <c r="AV39" i="37"/>
  <c r="K71" i="36" s="1"/>
  <c r="AR46" i="37"/>
  <c r="G78" i="36" s="1"/>
  <c r="F342" i="36" s="1"/>
  <c r="AR27" i="37"/>
  <c r="G59" i="36" s="1"/>
  <c r="F323" i="36" s="1"/>
  <c r="AR37" i="37"/>
  <c r="G69" i="36" s="1"/>
  <c r="F333" i="36" s="1"/>
  <c r="AR32" i="37"/>
  <c r="G64" i="36" s="1"/>
  <c r="F328" i="36" s="1"/>
  <c r="AR39" i="37"/>
  <c r="G71" i="36" s="1"/>
  <c r="F335" i="36" s="1"/>
  <c r="AR23" i="37"/>
  <c r="G55" i="36" s="1"/>
  <c r="F319" i="36" s="1"/>
  <c r="AV46" i="37"/>
  <c r="K78" i="36" s="1"/>
  <c r="AR30" i="37"/>
  <c r="G62" i="36" s="1"/>
  <c r="F326" i="36" s="1"/>
  <c r="AV41" i="37"/>
  <c r="K73" i="36" s="1"/>
  <c r="AV40" i="37"/>
  <c r="K72" i="36" s="1"/>
  <c r="AV50" i="37"/>
  <c r="K82" i="36" s="1"/>
  <c r="AV51" i="37"/>
  <c r="K83" i="36" s="1"/>
  <c r="AR50" i="37"/>
  <c r="G82" i="36" s="1"/>
  <c r="F346" i="36" s="1"/>
  <c r="AR51" i="37"/>
  <c r="G83" i="36" s="1"/>
  <c r="F347" i="36" s="1"/>
  <c r="AV49" i="37"/>
  <c r="K81" i="36" s="1"/>
  <c r="AV36" i="37"/>
  <c r="K68" i="36" s="1"/>
  <c r="AV48" i="37"/>
  <c r="K80" i="36" s="1"/>
  <c r="AV47" i="37"/>
  <c r="K79" i="36" s="1"/>
  <c r="AR31" i="37"/>
  <c r="G63" i="36" s="1"/>
  <c r="F327" i="36" s="1"/>
  <c r="AV33" i="37"/>
  <c r="K65" i="36" s="1"/>
  <c r="AV38" i="37"/>
  <c r="K70" i="36" s="1"/>
  <c r="AR44" i="37"/>
  <c r="G76" i="36" s="1"/>
  <c r="F340" i="36" s="1"/>
  <c r="AR24" i="37"/>
  <c r="G56" i="36" s="1"/>
  <c r="F320" i="36" s="1"/>
  <c r="AR45" i="37"/>
  <c r="G77" i="36" s="1"/>
  <c r="F341" i="36" s="1"/>
  <c r="AR22" i="37"/>
  <c r="AR34" i="37"/>
  <c r="G66" i="36" s="1"/>
  <c r="F330" i="36" s="1"/>
  <c r="AR41" i="37"/>
  <c r="G73" i="36" s="1"/>
  <c r="F337" i="36" s="1"/>
  <c r="AR43" i="37"/>
  <c r="G75" i="36" s="1"/>
  <c r="F339" i="36" s="1"/>
  <c r="AV42" i="37"/>
  <c r="K74" i="36" s="1"/>
  <c r="AR26" i="37"/>
  <c r="G58" i="36" s="1"/>
  <c r="F322" i="36" s="1"/>
  <c r="AR49" i="37"/>
  <c r="G81" i="36" s="1"/>
  <c r="F345" i="36" s="1"/>
  <c r="AR36" i="37"/>
  <c r="G68" i="36" s="1"/>
  <c r="F332" i="36" s="1"/>
  <c r="AR48" i="37"/>
  <c r="G80" i="36" s="1"/>
  <c r="F344" i="36" s="1"/>
  <c r="AR47" i="37"/>
  <c r="G79" i="36" s="1"/>
  <c r="F343" i="36" s="1"/>
  <c r="AR33" i="37"/>
  <c r="G65" i="36" s="1"/>
  <c r="F329" i="36" s="1"/>
  <c r="AR38" i="37"/>
  <c r="G70" i="36" s="1"/>
  <c r="F334" i="36" s="1"/>
  <c r="AR28" i="37"/>
  <c r="G60" i="36" s="1"/>
  <c r="F324" i="36" s="1"/>
  <c r="AV44" i="37"/>
  <c r="K76" i="36" s="1"/>
  <c r="AV35" i="37"/>
  <c r="K67" i="36" s="1"/>
  <c r="AV45" i="37"/>
  <c r="K77" i="36" s="1"/>
  <c r="O64" i="37"/>
  <c r="AQ84" i="36"/>
  <c r="EW64" i="37"/>
  <c r="AA64" i="37"/>
  <c r="CO64" i="37"/>
  <c r="BE64" i="37"/>
  <c r="I64" i="37"/>
  <c r="DS64" i="37"/>
  <c r="DY64" i="37"/>
  <c r="AG64" i="37"/>
  <c r="CU64" i="37"/>
  <c r="FI64" i="37"/>
  <c r="BQ64" i="37"/>
  <c r="FC64" i="37"/>
  <c r="BK64" i="37"/>
  <c r="DA64" i="37"/>
  <c r="FO64" i="37"/>
  <c r="BW64" i="37"/>
  <c r="EK64" i="37"/>
  <c r="AS64" i="37"/>
  <c r="EE64" i="37"/>
  <c r="AM64" i="37"/>
  <c r="FU64" i="37"/>
  <c r="CC64" i="37"/>
  <c r="EQ64" i="37"/>
  <c r="AY64" i="37"/>
  <c r="DM64" i="37"/>
  <c r="U64" i="37"/>
  <c r="DG64" i="37"/>
  <c r="FJ64" i="37"/>
  <c r="EF64" i="37"/>
  <c r="EX64" i="37"/>
  <c r="CP64" i="37"/>
  <c r="AB64" i="37"/>
  <c r="BL64" i="37"/>
  <c r="ER64" i="37"/>
  <c r="CD64" i="37"/>
  <c r="V64" i="37"/>
  <c r="J64" i="37"/>
  <c r="DB64" i="37"/>
  <c r="DH64" i="37"/>
  <c r="AH64" i="37"/>
  <c r="AI64" i="37" s="1"/>
  <c r="CJ64" i="37"/>
  <c r="EL64" i="37"/>
  <c r="BX64" i="37"/>
  <c r="D64" i="37"/>
  <c r="P64" i="37"/>
  <c r="DZ64" i="37"/>
  <c r="BR64" i="37"/>
  <c r="FP64" i="37"/>
  <c r="AT64" i="37"/>
  <c r="CV64" i="37"/>
  <c r="AN64" i="37"/>
  <c r="DT64" i="37"/>
  <c r="BF64" i="37"/>
  <c r="FD64" i="37"/>
  <c r="FV64" i="37"/>
  <c r="DN64" i="37"/>
  <c r="K31" i="37"/>
  <c r="K28" i="37"/>
  <c r="AO28" i="37" s="1"/>
  <c r="D60" i="36" s="1"/>
  <c r="K29" i="37"/>
  <c r="AO29" i="37" s="1"/>
  <c r="D61" i="36" s="1"/>
  <c r="AC22" i="37"/>
  <c r="E23" i="37" s="1"/>
  <c r="K63" i="37" s="1"/>
  <c r="K30" i="37"/>
  <c r="AO30" i="37" s="1"/>
  <c r="D62" i="36" s="1"/>
  <c r="K27" i="37"/>
  <c r="AO27" i="37" s="1"/>
  <c r="D59" i="36" s="1"/>
  <c r="X22" i="37"/>
  <c r="K25" i="37"/>
  <c r="AO25" i="37" s="1"/>
  <c r="D57" i="36" s="1"/>
  <c r="K26" i="37"/>
  <c r="AO26" i="37" s="1"/>
  <c r="D58" i="36" s="1"/>
  <c r="FE60" i="37"/>
  <c r="FE63" i="37"/>
  <c r="FE62" i="37"/>
  <c r="FE61" i="37"/>
  <c r="AO60" i="37"/>
  <c r="AO63" i="37"/>
  <c r="AO61" i="37"/>
  <c r="AO62" i="37"/>
  <c r="AI60" i="37"/>
  <c r="AI63" i="37"/>
  <c r="AI61" i="37"/>
  <c r="AI62" i="37"/>
  <c r="BY60" i="37"/>
  <c r="BY63" i="37"/>
  <c r="BY61" i="37"/>
  <c r="BY62" i="37"/>
  <c r="ES60" i="37"/>
  <c r="ES63" i="37"/>
  <c r="ES61" i="37"/>
  <c r="ES62" i="37"/>
  <c r="DI60" i="37"/>
  <c r="DI63" i="37"/>
  <c r="DI62" i="37"/>
  <c r="DI61" i="37"/>
  <c r="CW60" i="37"/>
  <c r="CW63" i="37"/>
  <c r="CW61" i="37"/>
  <c r="CW62" i="37"/>
  <c r="BG60" i="37"/>
  <c r="BG63" i="37"/>
  <c r="BG61" i="37"/>
  <c r="BG62" i="37"/>
  <c r="E63" i="37"/>
  <c r="E61" i="37"/>
  <c r="E62" i="37"/>
  <c r="D22" i="37"/>
  <c r="E60" i="37" s="1"/>
  <c r="AC60" i="37"/>
  <c r="AC63" i="37"/>
  <c r="AC61" i="37"/>
  <c r="AC62" i="37"/>
  <c r="BA60" i="37"/>
  <c r="BA63" i="37"/>
  <c r="BA61" i="37"/>
  <c r="BA62" i="37"/>
  <c r="FQ60" i="37"/>
  <c r="FQ63" i="37"/>
  <c r="FQ62" i="37"/>
  <c r="FQ61" i="37"/>
  <c r="EY60" i="37"/>
  <c r="EY63" i="37"/>
  <c r="EY61" i="37"/>
  <c r="EY62" i="37"/>
  <c r="DU60" i="37"/>
  <c r="DU63" i="37"/>
  <c r="DU61" i="37"/>
  <c r="DU62" i="37"/>
  <c r="CE60" i="37"/>
  <c r="CE63" i="37"/>
  <c r="CE61" i="37"/>
  <c r="CE62" i="37"/>
  <c r="Q60" i="37"/>
  <c r="Q63" i="37"/>
  <c r="Q61" i="37"/>
  <c r="Q62" i="37"/>
  <c r="BS60" i="37"/>
  <c r="BS63" i="37"/>
  <c r="BS61" i="37"/>
  <c r="BS62" i="37"/>
  <c r="CK60" i="37"/>
  <c r="CK63" i="37"/>
  <c r="CK61" i="37"/>
  <c r="CK62" i="37"/>
  <c r="FK60" i="37"/>
  <c r="FK63" i="37"/>
  <c r="FK61" i="37"/>
  <c r="FK62" i="37"/>
  <c r="W60" i="37"/>
  <c r="W63" i="37"/>
  <c r="W61" i="37"/>
  <c r="W62" i="37"/>
  <c r="DO60" i="37"/>
  <c r="DO63" i="37"/>
  <c r="DO61" i="37"/>
  <c r="DO62" i="37"/>
  <c r="CQ60" i="37"/>
  <c r="CQ63" i="37"/>
  <c r="CQ61" i="37"/>
  <c r="CQ62" i="37"/>
  <c r="EG60" i="37"/>
  <c r="EG63" i="37"/>
  <c r="EG62" i="37"/>
  <c r="EG61" i="37"/>
  <c r="K61" i="37"/>
  <c r="K62" i="37"/>
  <c r="FW60" i="37"/>
  <c r="FW63" i="37"/>
  <c r="FW61" i="37"/>
  <c r="FW62" i="37"/>
  <c r="EM60" i="37"/>
  <c r="EM63" i="37"/>
  <c r="EM61" i="37"/>
  <c r="EM62" i="37"/>
  <c r="AU60" i="37"/>
  <c r="AU63" i="37"/>
  <c r="AU61" i="37"/>
  <c r="AU62" i="37"/>
  <c r="I75" i="37"/>
  <c r="I73" i="37"/>
  <c r="O174" i="37"/>
  <c r="P174" i="37" s="1"/>
  <c r="DS172" i="37"/>
  <c r="DT172" i="37" s="1"/>
  <c r="FO75" i="37"/>
  <c r="FO76" i="37"/>
  <c r="FO73" i="37"/>
  <c r="FO74" i="37"/>
  <c r="FO166" i="37"/>
  <c r="FP166" i="37" s="1"/>
  <c r="FO172" i="37"/>
  <c r="FP172" i="37" s="1"/>
  <c r="FO170" i="37"/>
  <c r="FP170" i="37" s="1"/>
  <c r="FO158" i="37"/>
  <c r="FP158" i="37" s="1"/>
  <c r="FO163" i="37"/>
  <c r="FP163" i="37" s="1"/>
  <c r="FO176" i="37"/>
  <c r="FP176" i="37" s="1"/>
  <c r="I74" i="37"/>
  <c r="O167" i="37"/>
  <c r="P167" i="37" s="1"/>
  <c r="F220" i="37"/>
  <c r="FN135" i="37"/>
  <c r="FU167" i="37"/>
  <c r="FV167" i="37" s="1"/>
  <c r="FU174" i="37"/>
  <c r="FV174" i="37" s="1"/>
  <c r="FU172" i="37"/>
  <c r="FV172" i="37" s="1"/>
  <c r="FU166" i="37"/>
  <c r="FV166" i="37" s="1"/>
  <c r="FU158" i="37"/>
  <c r="FV158" i="37" s="1"/>
  <c r="FU170" i="37"/>
  <c r="FV170" i="37" s="1"/>
  <c r="FU163" i="37"/>
  <c r="FV163" i="37" s="1"/>
  <c r="FU176" i="37"/>
  <c r="FV176" i="37" s="1"/>
  <c r="L51" i="37"/>
  <c r="AQ51" i="37" s="1"/>
  <c r="F83" i="36" s="1"/>
  <c r="E347" i="36" s="1"/>
  <c r="FT135" i="37"/>
  <c r="F221" i="37"/>
  <c r="FU75" i="37"/>
  <c r="FU76" i="37"/>
  <c r="FU73" i="37"/>
  <c r="FU74" i="37"/>
  <c r="FO174" i="37"/>
  <c r="FP174" i="37" s="1"/>
  <c r="FO167" i="37"/>
  <c r="FP167" i="37" s="1"/>
  <c r="L50" i="37"/>
  <c r="AQ50" i="37" s="1"/>
  <c r="F82" i="36" s="1"/>
  <c r="E346" i="36" s="1"/>
  <c r="C47" i="37"/>
  <c r="EX135" i="37" s="1"/>
  <c r="EX154" i="37" s="1"/>
  <c r="C50" i="37"/>
  <c r="C48" i="37"/>
  <c r="FE131" i="37" s="1"/>
  <c r="C51" i="37"/>
  <c r="B50" i="37"/>
  <c r="C82" i="36" s="1"/>
  <c r="C121" i="36" s="1"/>
  <c r="C42" i="37"/>
  <c r="DS131" i="37" s="1"/>
  <c r="DS75" i="37"/>
  <c r="G257" i="33"/>
  <c r="B26" i="37"/>
  <c r="C58" i="36" s="1"/>
  <c r="C97" i="36" s="1"/>
  <c r="C32" i="37"/>
  <c r="BL135" i="37" s="1"/>
  <c r="BL148" i="37" s="1"/>
  <c r="C30" i="37"/>
  <c r="BB131" i="37" s="1"/>
  <c r="B44" i="37"/>
  <c r="C76" i="36" s="1"/>
  <c r="C115" i="36" s="1"/>
  <c r="C44" i="37"/>
  <c r="EF135" i="37" s="1"/>
  <c r="EF148" i="37" s="1"/>
  <c r="C24" i="37"/>
  <c r="R131" i="37" s="1"/>
  <c r="C26" i="37"/>
  <c r="AB131" i="37" s="1"/>
  <c r="C36" i="37"/>
  <c r="CJ135" i="37" s="1"/>
  <c r="CJ148" i="37" s="1"/>
  <c r="C38" i="37"/>
  <c r="CV131" i="37" s="1"/>
  <c r="B32" i="37"/>
  <c r="C64" i="36" s="1"/>
  <c r="C103" i="36" s="1"/>
  <c r="B38" i="37"/>
  <c r="C70" i="36" s="1"/>
  <c r="C109" i="36" s="1"/>
  <c r="F212" i="37"/>
  <c r="H135" i="37"/>
  <c r="F205" i="37"/>
  <c r="L39" i="37"/>
  <c r="AQ39" i="37" s="1"/>
  <c r="F71" i="36" s="1"/>
  <c r="E335" i="36" s="1"/>
  <c r="DS74" i="37"/>
  <c r="FI75" i="37"/>
  <c r="M22" i="37"/>
  <c r="DS76" i="37"/>
  <c r="DX135" i="37"/>
  <c r="F213" i="37"/>
  <c r="ES131" i="37"/>
  <c r="BX131" i="37"/>
  <c r="BF135" i="37"/>
  <c r="BF148" i="37" s="1"/>
  <c r="EQ174" i="37"/>
  <c r="ER174" i="37" s="1"/>
  <c r="C27" i="37"/>
  <c r="AI131" i="37" s="1"/>
  <c r="L43" i="37"/>
  <c r="AQ43" i="37" s="1"/>
  <c r="F75" i="36" s="1"/>
  <c r="E339" i="36" s="1"/>
  <c r="B31" i="37"/>
  <c r="C63" i="36" s="1"/>
  <c r="C102" i="36" s="1"/>
  <c r="C39" i="37"/>
  <c r="DB131" i="37" s="1"/>
  <c r="B33" i="37"/>
  <c r="C65" i="36" s="1"/>
  <c r="C104" i="36" s="1"/>
  <c r="BE174" i="37"/>
  <c r="BF174" i="37" s="1"/>
  <c r="B27" i="37"/>
  <c r="C59" i="36" s="1"/>
  <c r="C98" i="36" s="1"/>
  <c r="B37" i="37"/>
  <c r="C69" i="36" s="1"/>
  <c r="C108" i="36" s="1"/>
  <c r="C43" i="37"/>
  <c r="M43" i="37" s="1"/>
  <c r="C23" i="37"/>
  <c r="J135" i="37" s="1"/>
  <c r="U176" i="37"/>
  <c r="V176" i="37" s="1"/>
  <c r="EW174" i="37"/>
  <c r="EX174" i="37" s="1"/>
  <c r="C81" i="36"/>
  <c r="C120" i="36" s="1"/>
  <c r="C35" i="37"/>
  <c r="CD131" i="37" s="1"/>
  <c r="B47" i="37"/>
  <c r="C79" i="36" s="1"/>
  <c r="C118" i="36" s="1"/>
  <c r="FI74" i="37"/>
  <c r="U170" i="37"/>
  <c r="V170" i="37" s="1"/>
  <c r="B41" i="37"/>
  <c r="C73" i="36" s="1"/>
  <c r="C112" i="36" s="1"/>
  <c r="B39" i="37"/>
  <c r="C71" i="36" s="1"/>
  <c r="C110" i="36" s="1"/>
  <c r="B35" i="37"/>
  <c r="C67" i="36" s="1"/>
  <c r="C106" i="36" s="1"/>
  <c r="B25" i="37"/>
  <c r="C57" i="36" s="1"/>
  <c r="C96" i="36" s="1"/>
  <c r="AY174" i="37"/>
  <c r="AZ174" i="37" s="1"/>
  <c r="FI76" i="37"/>
  <c r="AG174" i="37"/>
  <c r="AH174" i="37" s="1"/>
  <c r="DY174" i="37"/>
  <c r="DZ174" i="37" s="1"/>
  <c r="B29" i="37"/>
  <c r="C61" i="36" s="1"/>
  <c r="C100" i="36" s="1"/>
  <c r="B45" i="37"/>
  <c r="C77" i="36" s="1"/>
  <c r="C116" i="36" s="1"/>
  <c r="B23" i="37"/>
  <c r="C55" i="36" s="1"/>
  <c r="C94" i="36" s="1"/>
  <c r="M46" i="37"/>
  <c r="BF131" i="37"/>
  <c r="BW131" i="37"/>
  <c r="BX135" i="37"/>
  <c r="BX154" i="37" s="1"/>
  <c r="BY131" i="37"/>
  <c r="BZ131" i="37"/>
  <c r="DH135" i="37"/>
  <c r="DH147" i="37" s="1"/>
  <c r="EQ131" i="37"/>
  <c r="D131" i="37"/>
  <c r="F131" i="37"/>
  <c r="C131" i="37"/>
  <c r="E131" i="37"/>
  <c r="D135" i="37"/>
  <c r="ER135" i="37"/>
  <c r="ER148" i="37" s="1"/>
  <c r="ET131" i="37"/>
  <c r="BE131" i="37"/>
  <c r="BG131" i="37"/>
  <c r="BH131" i="37"/>
  <c r="C49" i="37"/>
  <c r="C45" i="37"/>
  <c r="C41" i="37"/>
  <c r="C37" i="37"/>
  <c r="C33" i="37"/>
  <c r="C29" i="37"/>
  <c r="C25" i="37"/>
  <c r="DG131" i="37"/>
  <c r="DH131" i="37"/>
  <c r="DJ131" i="37"/>
  <c r="DI131" i="37"/>
  <c r="CU174" i="37"/>
  <c r="CV174" i="37" s="1"/>
  <c r="FI172" i="37"/>
  <c r="FJ172" i="37" s="1"/>
  <c r="DY167" i="37"/>
  <c r="DZ167" i="37" s="1"/>
  <c r="DS174" i="37"/>
  <c r="DT174" i="37" s="1"/>
  <c r="C172" i="37"/>
  <c r="D172" i="37" s="1"/>
  <c r="C76" i="37"/>
  <c r="C75" i="37"/>
  <c r="CC174" i="37"/>
  <c r="CD174" i="37" s="1"/>
  <c r="BW74" i="37"/>
  <c r="O170" i="37"/>
  <c r="P170" i="37" s="1"/>
  <c r="C73" i="37"/>
  <c r="CU158" i="37"/>
  <c r="CV158" i="37" s="1"/>
  <c r="O176" i="37"/>
  <c r="P176" i="37" s="1"/>
  <c r="I172" i="37"/>
  <c r="J172" i="37" s="1"/>
  <c r="DA174" i="37"/>
  <c r="DB174" i="37" s="1"/>
  <c r="DG176" i="37"/>
  <c r="DH176" i="37" s="1"/>
  <c r="I174" i="37"/>
  <c r="J174" i="37" s="1"/>
  <c r="CU172" i="37"/>
  <c r="CV172" i="37" s="1"/>
  <c r="AA174" i="37"/>
  <c r="AB174" i="37" s="1"/>
  <c r="BW75" i="37"/>
  <c r="AA75" i="37"/>
  <c r="AA73" i="37"/>
  <c r="AA76" i="37"/>
  <c r="AA167" i="37"/>
  <c r="AB167" i="37" s="1"/>
  <c r="EQ172" i="37"/>
  <c r="ER172" i="37" s="1"/>
  <c r="BW76" i="37"/>
  <c r="C174" i="37"/>
  <c r="D174" i="37" s="1"/>
  <c r="AA172" i="37"/>
  <c r="AB172" i="37" s="1"/>
  <c r="DM76" i="37"/>
  <c r="EK76" i="37"/>
  <c r="EK75" i="37"/>
  <c r="DG158" i="37"/>
  <c r="DH158" i="37" s="1"/>
  <c r="U174" i="37"/>
  <c r="V174" i="37" s="1"/>
  <c r="CU76" i="37"/>
  <c r="BQ172" i="37"/>
  <c r="BR172" i="37" s="1"/>
  <c r="DM172" i="37"/>
  <c r="DN172" i="37" s="1"/>
  <c r="CU75" i="37"/>
  <c r="C176" i="37"/>
  <c r="D176" i="37" s="1"/>
  <c r="AY172" i="37"/>
  <c r="AZ172" i="37" s="1"/>
  <c r="BW172" i="37"/>
  <c r="BX172" i="37" s="1"/>
  <c r="DM75" i="37"/>
  <c r="CI73" i="37"/>
  <c r="CI76" i="37"/>
  <c r="CU73" i="37"/>
  <c r="U158" i="37"/>
  <c r="V158" i="37" s="1"/>
  <c r="BK158" i="37"/>
  <c r="BL158" i="37" s="1"/>
  <c r="CO74" i="37"/>
  <c r="DM74" i="37"/>
  <c r="AY158" i="37"/>
  <c r="AZ158" i="37" s="1"/>
  <c r="U172" i="37"/>
  <c r="V172" i="37" s="1"/>
  <c r="CI176" i="37"/>
  <c r="CJ176" i="37" s="1"/>
  <c r="BW174" i="37"/>
  <c r="BX174" i="37" s="1"/>
  <c r="EK73" i="37"/>
  <c r="CI74" i="37"/>
  <c r="BK176" i="37"/>
  <c r="BL176" i="37" s="1"/>
  <c r="BQ174" i="37"/>
  <c r="BR174" i="37" s="1"/>
  <c r="AS75" i="37"/>
  <c r="AY73" i="37"/>
  <c r="EK174" i="37"/>
  <c r="EL174" i="37" s="1"/>
  <c r="CO75" i="37"/>
  <c r="EK167" i="37"/>
  <c r="EL167" i="37" s="1"/>
  <c r="EE176" i="37"/>
  <c r="EF176" i="37" s="1"/>
  <c r="CO172" i="37"/>
  <c r="CP172" i="37" s="1"/>
  <c r="BK74" i="37"/>
  <c r="BM74" i="37" s="1"/>
  <c r="AY75" i="37"/>
  <c r="CO174" i="37"/>
  <c r="CP174" i="37" s="1"/>
  <c r="FC74" i="37"/>
  <c r="AY76" i="37"/>
  <c r="CO166" i="37"/>
  <c r="CP166" i="37" s="1"/>
  <c r="AS174" i="37"/>
  <c r="AT174" i="37" s="1"/>
  <c r="DS158" i="37"/>
  <c r="DT158" i="37" s="1"/>
  <c r="FC176" i="37"/>
  <c r="FD176" i="37" s="1"/>
  <c r="FC76" i="37"/>
  <c r="BK73" i="37"/>
  <c r="BK76" i="37"/>
  <c r="BM75" i="37" s="1"/>
  <c r="C170" i="37"/>
  <c r="D170" i="37" s="1"/>
  <c r="FC158" i="37"/>
  <c r="FD158" i="37" s="1"/>
  <c r="AM158" i="37"/>
  <c r="AN158" i="37" s="1"/>
  <c r="EE158" i="37"/>
  <c r="EF158" i="37" s="1"/>
  <c r="DS166" i="37"/>
  <c r="DT166" i="37" s="1"/>
  <c r="AS172" i="37"/>
  <c r="AT172" i="37" s="1"/>
  <c r="EK172" i="37"/>
  <c r="EL172" i="37" s="1"/>
  <c r="FC75" i="37"/>
  <c r="C163" i="37"/>
  <c r="D163" i="37" s="1"/>
  <c r="AM176" i="37"/>
  <c r="AN176" i="37" s="1"/>
  <c r="CO76" i="37"/>
  <c r="C158" i="37"/>
  <c r="D158" i="37" s="1"/>
  <c r="CI158" i="37"/>
  <c r="CJ158" i="37" s="1"/>
  <c r="EQ75" i="37"/>
  <c r="BK174" i="37"/>
  <c r="BL174" i="37" s="1"/>
  <c r="BK167" i="37"/>
  <c r="BL167" i="37" s="1"/>
  <c r="FC174" i="37"/>
  <c r="FD174" i="37" s="1"/>
  <c r="FC167" i="37"/>
  <c r="FD167" i="37" s="1"/>
  <c r="CI174" i="37"/>
  <c r="CJ174" i="37" s="1"/>
  <c r="CI167" i="37"/>
  <c r="CJ167" i="37" s="1"/>
  <c r="DG167" i="37"/>
  <c r="DH167" i="37" s="1"/>
  <c r="DG174" i="37"/>
  <c r="DH174" i="37" s="1"/>
  <c r="DM174" i="37"/>
  <c r="DN174" i="37" s="1"/>
  <c r="DM167" i="37"/>
  <c r="DN167" i="37" s="1"/>
  <c r="AM167" i="37"/>
  <c r="AN167" i="37" s="1"/>
  <c r="AM174" i="37"/>
  <c r="AN174" i="37" s="1"/>
  <c r="EE174" i="37"/>
  <c r="EF174" i="37" s="1"/>
  <c r="EE167" i="37"/>
  <c r="EF167" i="37" s="1"/>
  <c r="EQ74" i="37"/>
  <c r="EQ76" i="37"/>
  <c r="FI174" i="37"/>
  <c r="FJ174" i="37" s="1"/>
  <c r="FI167" i="37"/>
  <c r="FJ167" i="37" s="1"/>
  <c r="DA74" i="37"/>
  <c r="DA73" i="37"/>
  <c r="DA75" i="37"/>
  <c r="DA76" i="37"/>
  <c r="DY74" i="37"/>
  <c r="DY73" i="37"/>
  <c r="DY75" i="37"/>
  <c r="DY76" i="37"/>
  <c r="O73" i="37"/>
  <c r="O74" i="37"/>
  <c r="O76" i="37"/>
  <c r="O75" i="37"/>
  <c r="DG73" i="37"/>
  <c r="DG75" i="37"/>
  <c r="DG76" i="37"/>
  <c r="DG74" i="37"/>
  <c r="EW75" i="37"/>
  <c r="EW74" i="37"/>
  <c r="EW73" i="37"/>
  <c r="EW76" i="37"/>
  <c r="AM73" i="37"/>
  <c r="AM74" i="37"/>
  <c r="AM76" i="37"/>
  <c r="EE73" i="37"/>
  <c r="EE76" i="37"/>
  <c r="EE74" i="37"/>
  <c r="AS74" i="37"/>
  <c r="AS73" i="37"/>
  <c r="U76" i="37"/>
  <c r="U75" i="37"/>
  <c r="U74" i="37"/>
  <c r="U73" i="37"/>
  <c r="BQ74" i="37"/>
  <c r="BQ76" i="37"/>
  <c r="BQ75" i="37"/>
  <c r="AG73" i="37"/>
  <c r="AG76" i="37"/>
  <c r="AG75" i="37"/>
  <c r="AG74" i="37"/>
  <c r="CC75" i="37"/>
  <c r="CC74" i="37"/>
  <c r="CC76" i="37"/>
  <c r="CC73" i="37"/>
  <c r="BQ73" i="37"/>
  <c r="BE73" i="37"/>
  <c r="BE75" i="37"/>
  <c r="BE76" i="37"/>
  <c r="BE74" i="37"/>
  <c r="EW172" i="37"/>
  <c r="EX172" i="37" s="1"/>
  <c r="EW166" i="37"/>
  <c r="EX166" i="37" s="1"/>
  <c r="CC172" i="37"/>
  <c r="CD172" i="37" s="1"/>
  <c r="CC166" i="37"/>
  <c r="CD166" i="37" s="1"/>
  <c r="DG172" i="37"/>
  <c r="DH172" i="37" s="1"/>
  <c r="DG166" i="37"/>
  <c r="DH166" i="37" s="1"/>
  <c r="DG170" i="37"/>
  <c r="DH170" i="37" s="1"/>
  <c r="DA166" i="37"/>
  <c r="DB166" i="37" s="1"/>
  <c r="DA172" i="37"/>
  <c r="DB172" i="37" s="1"/>
  <c r="AM166" i="37"/>
  <c r="AN166" i="37" s="1"/>
  <c r="AM170" i="37"/>
  <c r="AN170" i="37" s="1"/>
  <c r="AM172" i="37"/>
  <c r="AN172" i="37" s="1"/>
  <c r="EE166" i="37"/>
  <c r="EF166" i="37" s="1"/>
  <c r="EE170" i="37"/>
  <c r="EF170" i="37" s="1"/>
  <c r="EE172" i="37"/>
  <c r="EF172" i="37" s="1"/>
  <c r="BE172" i="37"/>
  <c r="BF172" i="37" s="1"/>
  <c r="BE166" i="37"/>
  <c r="BF166" i="37" s="1"/>
  <c r="CI170" i="37"/>
  <c r="CJ170" i="37" s="1"/>
  <c r="CI172" i="37"/>
  <c r="CJ172" i="37" s="1"/>
  <c r="CI166" i="37"/>
  <c r="CJ166" i="37" s="1"/>
  <c r="O172" i="37"/>
  <c r="P172" i="37" s="1"/>
  <c r="O166" i="37"/>
  <c r="P166" i="37" s="1"/>
  <c r="C64" i="37"/>
  <c r="O158" i="37"/>
  <c r="P158" i="37" s="1"/>
  <c r="AG172" i="37"/>
  <c r="AH172" i="37" s="1"/>
  <c r="AG166" i="37"/>
  <c r="AH166" i="37" s="1"/>
  <c r="DY172" i="37"/>
  <c r="DZ172" i="37" s="1"/>
  <c r="DY166" i="37"/>
  <c r="DZ166" i="37" s="1"/>
  <c r="BK172" i="37"/>
  <c r="BL172" i="37" s="1"/>
  <c r="BK170" i="37"/>
  <c r="BL170" i="37" s="1"/>
  <c r="BK166" i="37"/>
  <c r="BL166" i="37" s="1"/>
  <c r="FC170" i="37"/>
  <c r="FD170" i="37" s="1"/>
  <c r="FC172" i="37"/>
  <c r="FD172" i="37" s="1"/>
  <c r="FC166" i="37"/>
  <c r="FD166" i="37" s="1"/>
  <c r="BQ170" i="37"/>
  <c r="BR170" i="37" s="1"/>
  <c r="BQ158" i="37"/>
  <c r="BR158" i="37" s="1"/>
  <c r="BQ163" i="37"/>
  <c r="BR163" i="37" s="1"/>
  <c r="BQ176" i="37"/>
  <c r="BR176" i="37" s="1"/>
  <c r="FI170" i="37"/>
  <c r="FJ170" i="37" s="1"/>
  <c r="FI158" i="37"/>
  <c r="FJ158" i="37" s="1"/>
  <c r="FI163" i="37"/>
  <c r="FJ163" i="37" s="1"/>
  <c r="FI176" i="37"/>
  <c r="FJ176" i="37" s="1"/>
  <c r="DA158" i="37"/>
  <c r="DB158" i="37" s="1"/>
  <c r="DA170" i="37"/>
  <c r="DB170" i="37" s="1"/>
  <c r="DA163" i="37"/>
  <c r="DB163" i="37" s="1"/>
  <c r="DA176" i="37"/>
  <c r="DB176" i="37" s="1"/>
  <c r="AA163" i="37"/>
  <c r="AB163" i="37" s="1"/>
  <c r="AA176" i="37"/>
  <c r="AB176" i="37" s="1"/>
  <c r="AA170" i="37"/>
  <c r="AB170" i="37" s="1"/>
  <c r="EW158" i="37"/>
  <c r="EX158" i="37" s="1"/>
  <c r="EW163" i="37"/>
  <c r="EX163" i="37" s="1"/>
  <c r="EW170" i="37"/>
  <c r="EX170" i="37" s="1"/>
  <c r="EW176" i="37"/>
  <c r="EX176" i="37" s="1"/>
  <c r="EQ163" i="37"/>
  <c r="ER163" i="37" s="1"/>
  <c r="EQ170" i="37"/>
  <c r="ER170" i="37" s="1"/>
  <c r="EQ176" i="37"/>
  <c r="ER176" i="37" s="1"/>
  <c r="DM170" i="37"/>
  <c r="DN170" i="37" s="1"/>
  <c r="DM176" i="37"/>
  <c r="DN176" i="37" s="1"/>
  <c r="DM158" i="37"/>
  <c r="DN158" i="37" s="1"/>
  <c r="DM163" i="37"/>
  <c r="DN163" i="37" s="1"/>
  <c r="I158" i="37"/>
  <c r="J158" i="37" s="1"/>
  <c r="I170" i="37"/>
  <c r="J170" i="37" s="1"/>
  <c r="I176" i="37"/>
  <c r="J176" i="37" s="1"/>
  <c r="I163" i="37"/>
  <c r="J163" i="37" s="1"/>
  <c r="BW163" i="37"/>
  <c r="BX163" i="37" s="1"/>
  <c r="BW170" i="37"/>
  <c r="BX170" i="37" s="1"/>
  <c r="BW176" i="37"/>
  <c r="BX176" i="37" s="1"/>
  <c r="AG158" i="37"/>
  <c r="AH158" i="37" s="1"/>
  <c r="AG170" i="37"/>
  <c r="AH170" i="37" s="1"/>
  <c r="AG163" i="37"/>
  <c r="AH163" i="37" s="1"/>
  <c r="AG176" i="37"/>
  <c r="AH176" i="37" s="1"/>
  <c r="DS170" i="37"/>
  <c r="DT170" i="37" s="1"/>
  <c r="DS176" i="37"/>
  <c r="DT176" i="37" s="1"/>
  <c r="DY158" i="37"/>
  <c r="DZ158" i="37" s="1"/>
  <c r="DY163" i="37"/>
  <c r="DZ163" i="37" s="1"/>
  <c r="DY170" i="37"/>
  <c r="DZ170" i="37" s="1"/>
  <c r="DY176" i="37"/>
  <c r="DZ176" i="37" s="1"/>
  <c r="CO170" i="37"/>
  <c r="CP170" i="37" s="1"/>
  <c r="CO158" i="37"/>
  <c r="CP158" i="37" s="1"/>
  <c r="CO163" i="37"/>
  <c r="CP163" i="37" s="1"/>
  <c r="CO176" i="37"/>
  <c r="CP176" i="37" s="1"/>
  <c r="AY163" i="37"/>
  <c r="AZ163" i="37" s="1"/>
  <c r="AY170" i="37"/>
  <c r="AZ170" i="37" s="1"/>
  <c r="AY176" i="37"/>
  <c r="AZ176" i="37" s="1"/>
  <c r="EQ158" i="37"/>
  <c r="ER158" i="37" s="1"/>
  <c r="BW158" i="37"/>
  <c r="BX158" i="37" s="1"/>
  <c r="DS163" i="37"/>
  <c r="DT163" i="37" s="1"/>
  <c r="AA158" i="37"/>
  <c r="AB158" i="37" s="1"/>
  <c r="AS170" i="37"/>
  <c r="AT170" i="37" s="1"/>
  <c r="AS158" i="37"/>
  <c r="AT158" i="37" s="1"/>
  <c r="AS163" i="37"/>
  <c r="AT163" i="37" s="1"/>
  <c r="AS176" i="37"/>
  <c r="AT176" i="37" s="1"/>
  <c r="EK170" i="37"/>
  <c r="EL170" i="37" s="1"/>
  <c r="EK158" i="37"/>
  <c r="EL158" i="37" s="1"/>
  <c r="EK176" i="37"/>
  <c r="EL176" i="37" s="1"/>
  <c r="EK163" i="37"/>
  <c r="EL163" i="37" s="1"/>
  <c r="BE158" i="37"/>
  <c r="BF158" i="37" s="1"/>
  <c r="BE163" i="37"/>
  <c r="BF163" i="37" s="1"/>
  <c r="BE170" i="37"/>
  <c r="BF170" i="37" s="1"/>
  <c r="BE176" i="37"/>
  <c r="BF176" i="37" s="1"/>
  <c r="CU163" i="37"/>
  <c r="CV163" i="37" s="1"/>
  <c r="CU170" i="37"/>
  <c r="CV170" i="37" s="1"/>
  <c r="CU176" i="37"/>
  <c r="CV176" i="37" s="1"/>
  <c r="CC158" i="37"/>
  <c r="CD158" i="37" s="1"/>
  <c r="CC170" i="37"/>
  <c r="CD170" i="37" s="1"/>
  <c r="CC176" i="37"/>
  <c r="CD176" i="37" s="1"/>
  <c r="CC163" i="37"/>
  <c r="CD163" i="37" s="1"/>
  <c r="D199" i="33"/>
  <c r="G252" i="33"/>
  <c r="E86" i="33"/>
  <c r="E87" i="33" s="1"/>
  <c r="E88" i="33" s="1"/>
  <c r="F191" i="33"/>
  <c r="F190" i="33"/>
  <c r="F188" i="33"/>
  <c r="F183" i="33"/>
  <c r="F179" i="33"/>
  <c r="F185" i="33"/>
  <c r="F186" i="33"/>
  <c r="F181" i="33"/>
  <c r="F182" i="33"/>
  <c r="F177" i="33"/>
  <c r="F178" i="33"/>
  <c r="F176" i="33"/>
  <c r="CQ64" i="37" l="1"/>
  <c r="BM64" i="37"/>
  <c r="BS64" i="37"/>
  <c r="K167" i="36"/>
  <c r="B192" i="57" a="1"/>
  <c r="BG126" i="49"/>
  <c r="BE127" i="49" s="1"/>
  <c r="E125" i="49"/>
  <c r="F178" i="49" s="1"/>
  <c r="F180" i="49" s="1"/>
  <c r="A187" i="49" s="1"/>
  <c r="K64" i="37"/>
  <c r="DI64" i="37"/>
  <c r="AN154" i="37"/>
  <c r="AM131" i="37"/>
  <c r="AN148" i="37"/>
  <c r="AN146" i="37"/>
  <c r="AP131" i="37"/>
  <c r="AN156" i="37"/>
  <c r="AN153" i="37"/>
  <c r="AN131" i="37"/>
  <c r="AN149" i="37"/>
  <c r="AN155" i="37"/>
  <c r="AO131" i="37"/>
  <c r="X178" i="49"/>
  <c r="X180" i="49" s="1"/>
  <c r="D187" i="49" s="1"/>
  <c r="B192" i="49" s="1" a="1"/>
  <c r="BB180" i="49"/>
  <c r="I187" i="49" s="1"/>
  <c r="AC126" i="49"/>
  <c r="AA127" i="49" s="1"/>
  <c r="BM126" i="49"/>
  <c r="BK127" i="49" s="1"/>
  <c r="BN180" i="49"/>
  <c r="K187" i="49" s="1"/>
  <c r="J341" i="36"/>
  <c r="J347" i="36"/>
  <c r="AE347" i="36"/>
  <c r="AE337" i="36"/>
  <c r="AZ327" i="36"/>
  <c r="CT319" i="36"/>
  <c r="AZ322" i="36"/>
  <c r="AZ329" i="36"/>
  <c r="CT330" i="36"/>
  <c r="GH332" i="36"/>
  <c r="GR327" i="36"/>
  <c r="DD326" i="36"/>
  <c r="C322" i="36"/>
  <c r="G171" i="36"/>
  <c r="K171" i="36" s="1"/>
  <c r="C326" i="36"/>
  <c r="G175" i="36"/>
  <c r="K175" i="36" s="1"/>
  <c r="J331" i="36"/>
  <c r="J345" i="36"/>
  <c r="J346" i="36"/>
  <c r="J342" i="36"/>
  <c r="J330" i="36"/>
  <c r="AE346" i="36"/>
  <c r="AE331" i="36"/>
  <c r="AE342" i="36"/>
  <c r="AE339" i="36"/>
  <c r="AE344" i="36"/>
  <c r="AE330" i="36"/>
  <c r="AZ324" i="36"/>
  <c r="EN322" i="36"/>
  <c r="CT326" i="36"/>
  <c r="AZ321" i="36"/>
  <c r="GH321" i="36"/>
  <c r="EN320" i="36"/>
  <c r="EN325" i="36"/>
  <c r="CT327" i="36"/>
  <c r="AZ319" i="36"/>
  <c r="EN340" i="36"/>
  <c r="P327" i="36"/>
  <c r="GH334" i="36"/>
  <c r="GH343" i="36"/>
  <c r="GH346" i="36"/>
  <c r="GH341" i="36"/>
  <c r="AZ332" i="36"/>
  <c r="GH342" i="36"/>
  <c r="GH331" i="36"/>
  <c r="GH345" i="36"/>
  <c r="EN339" i="36"/>
  <c r="GR323" i="36"/>
  <c r="EX327" i="36"/>
  <c r="EX323" i="36"/>
  <c r="EX325" i="36"/>
  <c r="C323" i="36"/>
  <c r="G172" i="36"/>
  <c r="K172" i="36" s="1"/>
  <c r="J332" i="36"/>
  <c r="AE345" i="36"/>
  <c r="EN319" i="36"/>
  <c r="EN324" i="36"/>
  <c r="CT325" i="36"/>
  <c r="CT333" i="36"/>
  <c r="EN333" i="36"/>
  <c r="GH339" i="36"/>
  <c r="EN335" i="36"/>
  <c r="AZ330" i="36"/>
  <c r="GH336" i="36"/>
  <c r="CT328" i="36"/>
  <c r="GH328" i="36"/>
  <c r="EX324" i="36"/>
  <c r="C321" i="36"/>
  <c r="G170" i="36"/>
  <c r="K170" i="36" s="1"/>
  <c r="J340" i="36"/>
  <c r="J343" i="36"/>
  <c r="J336" i="36"/>
  <c r="AE329" i="36"/>
  <c r="AE343" i="36"/>
  <c r="AE328" i="36"/>
  <c r="AE335" i="36"/>
  <c r="AE333" i="36"/>
  <c r="AE340" i="36"/>
  <c r="GH319" i="36"/>
  <c r="AZ323" i="36"/>
  <c r="GH323" i="36"/>
  <c r="CT320" i="36"/>
  <c r="CT322" i="36"/>
  <c r="GH320" i="36"/>
  <c r="EN323" i="36"/>
  <c r="GH325" i="36"/>
  <c r="EN327" i="36"/>
  <c r="AZ326" i="36"/>
  <c r="P324" i="36"/>
  <c r="GH347" i="36"/>
  <c r="AZ331" i="36"/>
  <c r="P323" i="36"/>
  <c r="CT337" i="36"/>
  <c r="GH333" i="36"/>
  <c r="EN338" i="36"/>
  <c r="EN331" i="36"/>
  <c r="AZ320" i="36"/>
  <c r="GH329" i="36"/>
  <c r="EN336" i="36"/>
  <c r="CT331" i="36"/>
  <c r="GH335" i="36"/>
  <c r="DD324" i="36"/>
  <c r="DD323" i="36"/>
  <c r="EX326" i="36"/>
  <c r="C324" i="36"/>
  <c r="G173" i="36"/>
  <c r="K173" i="36" s="1"/>
  <c r="J329" i="36"/>
  <c r="J335" i="36"/>
  <c r="J328" i="36"/>
  <c r="J339" i="36"/>
  <c r="AE338" i="36"/>
  <c r="CT324" i="36"/>
  <c r="CT321" i="36"/>
  <c r="GH322" i="36"/>
  <c r="AZ328" i="36"/>
  <c r="EN337" i="36"/>
  <c r="GH337" i="36"/>
  <c r="EN332" i="36"/>
  <c r="GR326" i="36"/>
  <c r="C325" i="36"/>
  <c r="G174" i="36"/>
  <c r="K174" i="36" s="1"/>
  <c r="J338" i="36"/>
  <c r="J334" i="36"/>
  <c r="J344" i="36"/>
  <c r="J337" i="36"/>
  <c r="J333" i="36"/>
  <c r="AE336" i="36"/>
  <c r="AE332" i="36"/>
  <c r="AE341" i="36"/>
  <c r="AE334" i="36"/>
  <c r="D13" i="36"/>
  <c r="D318" i="36"/>
  <c r="EN321" i="36"/>
  <c r="GH326" i="36"/>
  <c r="CT323" i="36"/>
  <c r="GH327" i="36"/>
  <c r="EN326" i="36"/>
  <c r="GH324" i="36"/>
  <c r="AZ325" i="36"/>
  <c r="P325" i="36"/>
  <c r="EN329" i="36"/>
  <c r="GH340" i="36"/>
  <c r="EN334" i="36"/>
  <c r="GH338" i="36"/>
  <c r="P326" i="36"/>
  <c r="CT329" i="36"/>
  <c r="EN330" i="36"/>
  <c r="GH330" i="36"/>
  <c r="CT334" i="36"/>
  <c r="CT335" i="36"/>
  <c r="EN328" i="36"/>
  <c r="GH344" i="36"/>
  <c r="CT332" i="36"/>
  <c r="EN341" i="36"/>
  <c r="CT336" i="36"/>
  <c r="EN342" i="36"/>
  <c r="GR325" i="36"/>
  <c r="GR324" i="36"/>
  <c r="DD325" i="36"/>
  <c r="BN23" i="57"/>
  <c r="BN24" i="57" s="1"/>
  <c r="BN25" i="57" s="1"/>
  <c r="BN26" i="57" s="1"/>
  <c r="BN27" i="57" s="1"/>
  <c r="BN28" i="57" s="1"/>
  <c r="BN29" i="57" s="1"/>
  <c r="BN30" i="57" s="1"/>
  <c r="BN31" i="57" s="1"/>
  <c r="BN32" i="57" s="1"/>
  <c r="BN33" i="57" s="1"/>
  <c r="BN34" i="57" s="1"/>
  <c r="BN35" i="57" s="1"/>
  <c r="BN36" i="57" s="1"/>
  <c r="BN37" i="57" s="1"/>
  <c r="BN38" i="57" s="1"/>
  <c r="BN39" i="57" s="1"/>
  <c r="BN40" i="57" s="1"/>
  <c r="BN41" i="57" s="1"/>
  <c r="BN42" i="57" s="1"/>
  <c r="BN43" i="57" s="1"/>
  <c r="BN44" i="57" s="1"/>
  <c r="BN45" i="57" s="1"/>
  <c r="BN46" i="57" s="1"/>
  <c r="BN47" i="57" s="1"/>
  <c r="BN48" i="57" s="1"/>
  <c r="BN49" i="57" s="1"/>
  <c r="BN50" i="57" s="1"/>
  <c r="BN51" i="57" s="1"/>
  <c r="CI23" i="49"/>
  <c r="CI24" i="49" s="1"/>
  <c r="CI25" i="49" s="1"/>
  <c r="CI26" i="49" s="1"/>
  <c r="CI27" i="49" s="1"/>
  <c r="CI28" i="49" s="1"/>
  <c r="CI29" i="49" s="1"/>
  <c r="CI30" i="49" s="1"/>
  <c r="CI31" i="49" s="1"/>
  <c r="CI32" i="49" s="1"/>
  <c r="CI33" i="49" s="1"/>
  <c r="CI34" i="49" s="1"/>
  <c r="CI35" i="49" s="1"/>
  <c r="CI36" i="49" s="1"/>
  <c r="CI37" i="49" s="1"/>
  <c r="CI38" i="49" s="1"/>
  <c r="CI39" i="49" s="1"/>
  <c r="CI40" i="49" s="1"/>
  <c r="CI41" i="49" s="1"/>
  <c r="CI42" i="49" s="1"/>
  <c r="CI43" i="49" s="1"/>
  <c r="CI44" i="49" s="1"/>
  <c r="CI45" i="49" s="1"/>
  <c r="CI46" i="49" s="1"/>
  <c r="CI47" i="49" s="1"/>
  <c r="CI48" i="49" s="1"/>
  <c r="CI49" i="49" s="1"/>
  <c r="CI50" i="49" s="1"/>
  <c r="CI51" i="49" s="1"/>
  <c r="BN23" i="56"/>
  <c r="BN24" i="56" s="1"/>
  <c r="BN25" i="56" s="1"/>
  <c r="BN26" i="56" s="1"/>
  <c r="BN27" i="56" s="1"/>
  <c r="BN28" i="56" s="1"/>
  <c r="BN29" i="56" s="1"/>
  <c r="BN30" i="56" s="1"/>
  <c r="BN31" i="56" s="1"/>
  <c r="BN32" i="56" s="1"/>
  <c r="BN33" i="56" s="1"/>
  <c r="BN34" i="56" s="1"/>
  <c r="BN35" i="56" s="1"/>
  <c r="BN36" i="56" s="1"/>
  <c r="BN37" i="56" s="1"/>
  <c r="BN38" i="56" s="1"/>
  <c r="BN39" i="56" s="1"/>
  <c r="BN40" i="56" s="1"/>
  <c r="BN41" i="56" s="1"/>
  <c r="BN42" i="56" s="1"/>
  <c r="BN43" i="56" s="1"/>
  <c r="BN44" i="56" s="1"/>
  <c r="BN45" i="56" s="1"/>
  <c r="BN46" i="56" s="1"/>
  <c r="BN47" i="56" s="1"/>
  <c r="BN48" i="56" s="1"/>
  <c r="BN49" i="56" s="1"/>
  <c r="BN50" i="56" s="1"/>
  <c r="BN51" i="56" s="1"/>
  <c r="BN23" i="54"/>
  <c r="BN24" i="54" s="1"/>
  <c r="BN25" i="54" s="1"/>
  <c r="BN26" i="54" s="1"/>
  <c r="BN27" i="54" s="1"/>
  <c r="BN28" i="54" s="1"/>
  <c r="BN29" i="54" s="1"/>
  <c r="BN30" i="54" s="1"/>
  <c r="BN31" i="54" s="1"/>
  <c r="BN32" i="54" s="1"/>
  <c r="BN33" i="54" s="1"/>
  <c r="BN34" i="54" s="1"/>
  <c r="BN35" i="54" s="1"/>
  <c r="BN36" i="54" s="1"/>
  <c r="BN37" i="54" s="1"/>
  <c r="BN38" i="54" s="1"/>
  <c r="BN39" i="54" s="1"/>
  <c r="BN40" i="54" s="1"/>
  <c r="BN41" i="54" s="1"/>
  <c r="BN42" i="54" s="1"/>
  <c r="BN43" i="54" s="1"/>
  <c r="BN44" i="54" s="1"/>
  <c r="BN45" i="54" s="1"/>
  <c r="BN46" i="54" s="1"/>
  <c r="BN47" i="54" s="1"/>
  <c r="BN48" i="54" s="1"/>
  <c r="BN49" i="54" s="1"/>
  <c r="BN50" i="54" s="1"/>
  <c r="BN51" i="54" s="1"/>
  <c r="BN23" i="55"/>
  <c r="BN24" i="55" s="1"/>
  <c r="BN25" i="55" s="1"/>
  <c r="BN26" i="55" s="1"/>
  <c r="BN27" i="55" s="1"/>
  <c r="BN28" i="55" s="1"/>
  <c r="BN29" i="55" s="1"/>
  <c r="BN30" i="55" s="1"/>
  <c r="BN31" i="55" s="1"/>
  <c r="BN32" i="55" s="1"/>
  <c r="BN33" i="55" s="1"/>
  <c r="BN34" i="55" s="1"/>
  <c r="BN35" i="55" s="1"/>
  <c r="BN36" i="55" s="1"/>
  <c r="BN37" i="55" s="1"/>
  <c r="BN38" i="55" s="1"/>
  <c r="BN39" i="55" s="1"/>
  <c r="BN40" i="55" s="1"/>
  <c r="BN41" i="55" s="1"/>
  <c r="BN42" i="55" s="1"/>
  <c r="BN43" i="55" s="1"/>
  <c r="BN44" i="55" s="1"/>
  <c r="BN45" i="55" s="1"/>
  <c r="BN46" i="55" s="1"/>
  <c r="BN47" i="55" s="1"/>
  <c r="BN48" i="55" s="1"/>
  <c r="BN49" i="55" s="1"/>
  <c r="BN50" i="55" s="1"/>
  <c r="BN51" i="55" s="1"/>
  <c r="BN22" i="51"/>
  <c r="BA93" i="36" s="1"/>
  <c r="EO54" i="36"/>
  <c r="DE63" i="36"/>
  <c r="BJ24" i="52"/>
  <c r="AF94" i="36"/>
  <c r="BJ24" i="53"/>
  <c r="R94" i="36"/>
  <c r="BN22" i="50"/>
  <c r="BO93" i="36" s="1"/>
  <c r="GI54" i="36"/>
  <c r="BK63" i="36"/>
  <c r="BJ24" i="50"/>
  <c r="BH94" i="36"/>
  <c r="BJ24" i="51"/>
  <c r="AT94" i="36"/>
  <c r="BN22" i="52"/>
  <c r="AM93" i="36" s="1"/>
  <c r="CU54" i="36"/>
  <c r="E15" i="36"/>
  <c r="E130" i="36" s="1"/>
  <c r="D148" i="36" s="1"/>
  <c r="W130" i="36" s="1"/>
  <c r="AJ178" i="49"/>
  <c r="AJ180" i="49" s="1"/>
  <c r="F187" i="49" s="1"/>
  <c r="BK59" i="36"/>
  <c r="BK60" i="36"/>
  <c r="BN22" i="53"/>
  <c r="BA54" i="36"/>
  <c r="BK62" i="36"/>
  <c r="BK61" i="36"/>
  <c r="AP180" i="54"/>
  <c r="G187" i="54" s="1"/>
  <c r="B192" i="54" s="1" a="1"/>
  <c r="C218" i="54" s="1"/>
  <c r="BB178" i="56"/>
  <c r="BB180" i="56" s="1"/>
  <c r="I187" i="56" s="1"/>
  <c r="B192" i="56" s="1" a="1"/>
  <c r="BA126" i="56"/>
  <c r="AY127" i="56" s="1"/>
  <c r="BH178" i="55"/>
  <c r="BH180" i="55" s="1"/>
  <c r="J187" i="55" s="1"/>
  <c r="B192" i="55" s="1" a="1"/>
  <c r="BG126" i="55"/>
  <c r="BE127" i="55" s="1"/>
  <c r="AO126" i="54"/>
  <c r="AM127" i="54" s="1"/>
  <c r="BJ24" i="37"/>
  <c r="D95" i="36" s="1"/>
  <c r="AL57" i="36"/>
  <c r="BS25" i="49"/>
  <c r="AL58" i="36"/>
  <c r="BS26" i="49"/>
  <c r="BS24" i="49"/>
  <c r="AL56" i="36"/>
  <c r="AL55" i="36"/>
  <c r="BS23" i="49"/>
  <c r="Q126" i="49"/>
  <c r="O127" i="49" s="1"/>
  <c r="G54" i="36"/>
  <c r="BN22" i="37"/>
  <c r="L31" i="37"/>
  <c r="AQ31" i="37" s="1"/>
  <c r="F63" i="36" s="1"/>
  <c r="E327" i="36" s="1"/>
  <c r="AO31" i="37"/>
  <c r="D63" i="36" s="1"/>
  <c r="CK64" i="37"/>
  <c r="BA64" i="37"/>
  <c r="CW64" i="37"/>
  <c r="EY64" i="37"/>
  <c r="G84" i="36"/>
  <c r="D17" i="36" s="1"/>
  <c r="D18" i="36" s="1"/>
  <c r="AC64" i="37"/>
  <c r="FK64" i="37"/>
  <c r="Q64" i="37"/>
  <c r="ES64" i="37"/>
  <c r="W64" i="37"/>
  <c r="CE64" i="37"/>
  <c r="DC64" i="37"/>
  <c r="AO64" i="37"/>
  <c r="BY64" i="37"/>
  <c r="BG64" i="37"/>
  <c r="DO64" i="37"/>
  <c r="FE64" i="37"/>
  <c r="EM64" i="37"/>
  <c r="EA64" i="37"/>
  <c r="EG64" i="37"/>
  <c r="DU64" i="37"/>
  <c r="FQ64" i="37"/>
  <c r="AU64" i="37"/>
  <c r="FW64" i="37"/>
  <c r="D23" i="37"/>
  <c r="K60" i="37" s="1"/>
  <c r="K73" i="37" s="1"/>
  <c r="E221" i="37"/>
  <c r="E220" i="37"/>
  <c r="DV131" i="37"/>
  <c r="EM73" i="37"/>
  <c r="E73" i="37"/>
  <c r="EG74" i="37"/>
  <c r="AO74" i="37"/>
  <c r="DU73" i="37"/>
  <c r="FE73" i="37"/>
  <c r="DO73" i="37"/>
  <c r="AC73" i="37"/>
  <c r="FK73" i="37"/>
  <c r="BA73" i="37"/>
  <c r="CQ73" i="37"/>
  <c r="CW73" i="37"/>
  <c r="DO76" i="37"/>
  <c r="BY73" i="37"/>
  <c r="E74" i="37"/>
  <c r="FK76" i="37"/>
  <c r="DU76" i="37"/>
  <c r="CQ76" i="37"/>
  <c r="CK74" i="37"/>
  <c r="ES76" i="37"/>
  <c r="FE76" i="37"/>
  <c r="BY76" i="37"/>
  <c r="CW74" i="37"/>
  <c r="BA74" i="37"/>
  <c r="AU75" i="37"/>
  <c r="K75" i="37"/>
  <c r="AC74" i="37"/>
  <c r="K74" i="37"/>
  <c r="FW73" i="37"/>
  <c r="FC131" i="37"/>
  <c r="EZ131" i="37"/>
  <c r="DT131" i="37"/>
  <c r="FD131" i="37"/>
  <c r="FF131" i="37"/>
  <c r="M50" i="37"/>
  <c r="FR131" i="37"/>
  <c r="FP135" i="37"/>
  <c r="FP131" i="37"/>
  <c r="FO131" i="37"/>
  <c r="FQ131" i="37"/>
  <c r="FW76" i="37"/>
  <c r="FU81" i="37"/>
  <c r="FQ74" i="37"/>
  <c r="FQ75" i="37"/>
  <c r="DT135" i="37"/>
  <c r="DT146" i="37" s="1"/>
  <c r="FD135" i="37"/>
  <c r="FD147" i="37" s="1"/>
  <c r="FO82" i="37"/>
  <c r="FO80" i="37"/>
  <c r="FW75" i="37"/>
  <c r="FU83" i="37"/>
  <c r="FW74" i="37"/>
  <c r="FU80" i="37"/>
  <c r="FU82" i="37"/>
  <c r="FQ73" i="37"/>
  <c r="FO83" i="37"/>
  <c r="EF156" i="37"/>
  <c r="DU131" i="37"/>
  <c r="M51" i="37"/>
  <c r="FU131" i="37"/>
  <c r="FV135" i="37"/>
  <c r="FX131" i="37"/>
  <c r="FW131" i="37"/>
  <c r="FV131" i="37"/>
  <c r="FQ76" i="37"/>
  <c r="FO81" i="37"/>
  <c r="M47" i="37"/>
  <c r="EY131" i="37"/>
  <c r="EX131" i="37"/>
  <c r="EW131" i="37"/>
  <c r="DS81" i="37"/>
  <c r="DS108" i="37" s="1"/>
  <c r="AZ135" i="37"/>
  <c r="AZ148" i="37" s="1"/>
  <c r="P131" i="37"/>
  <c r="BA131" i="37"/>
  <c r="AZ131" i="37"/>
  <c r="L23" i="37"/>
  <c r="AQ23" i="37" s="1"/>
  <c r="F55" i="36" s="1"/>
  <c r="E319" i="36" s="1"/>
  <c r="BM131" i="37"/>
  <c r="EE131" i="37"/>
  <c r="BK131" i="37"/>
  <c r="EF155" i="37"/>
  <c r="EF131" i="37"/>
  <c r="EF153" i="37"/>
  <c r="EF154" i="37"/>
  <c r="EF147" i="37"/>
  <c r="EG131" i="37"/>
  <c r="BN131" i="37"/>
  <c r="CX131" i="37"/>
  <c r="DY131" i="37"/>
  <c r="CL131" i="37"/>
  <c r="AH131" i="37"/>
  <c r="M42" i="37"/>
  <c r="CI131" i="37"/>
  <c r="K188" i="33"/>
  <c r="G188" i="33"/>
  <c r="H188" i="33"/>
  <c r="K185" i="33"/>
  <c r="H185" i="33"/>
  <c r="G185" i="33"/>
  <c r="K178" i="33"/>
  <c r="H178" i="33"/>
  <c r="G178" i="33"/>
  <c r="K190" i="33"/>
  <c r="H190" i="33"/>
  <c r="G190" i="33"/>
  <c r="K182" i="33"/>
  <c r="H182" i="33"/>
  <c r="G182" i="33"/>
  <c r="K179" i="33"/>
  <c r="H179" i="33"/>
  <c r="G179" i="33"/>
  <c r="K191" i="33"/>
  <c r="H191" i="33"/>
  <c r="G191" i="33"/>
  <c r="K186" i="33"/>
  <c r="H186" i="33"/>
  <c r="G186" i="33"/>
  <c r="K177" i="33"/>
  <c r="K193" i="33"/>
  <c r="G177" i="33"/>
  <c r="H177" i="33"/>
  <c r="K176" i="33"/>
  <c r="H176" i="33"/>
  <c r="G176" i="33"/>
  <c r="K181" i="33"/>
  <c r="H181" i="33"/>
  <c r="G181" i="33"/>
  <c r="K183" i="33"/>
  <c r="H183" i="33"/>
  <c r="G183" i="33"/>
  <c r="Q131" i="37"/>
  <c r="DU74" i="37"/>
  <c r="P135" i="37"/>
  <c r="P146" i="37" s="1"/>
  <c r="M30" i="37"/>
  <c r="AF135" i="37"/>
  <c r="EF146" i="37"/>
  <c r="EF149" i="37"/>
  <c r="EH131" i="37"/>
  <c r="BL131" i="37"/>
  <c r="DR135" i="37"/>
  <c r="L27" i="37"/>
  <c r="AY131" i="37"/>
  <c r="BF147" i="37"/>
  <c r="Z135" i="37"/>
  <c r="L26" i="37"/>
  <c r="AQ26" i="37" s="1"/>
  <c r="F58" i="36" s="1"/>
  <c r="E322" i="36" s="1"/>
  <c r="F196" i="37"/>
  <c r="F193" i="37"/>
  <c r="BF155" i="37"/>
  <c r="M36" i="37"/>
  <c r="CJ131" i="37"/>
  <c r="L42" i="37"/>
  <c r="AQ42" i="37" s="1"/>
  <c r="F74" i="36" s="1"/>
  <c r="E338" i="36" s="1"/>
  <c r="BF154" i="37"/>
  <c r="BF146" i="37"/>
  <c r="CK131" i="37"/>
  <c r="M26" i="37"/>
  <c r="AA82" i="37"/>
  <c r="AA109" i="37" s="1"/>
  <c r="BF149" i="37"/>
  <c r="L47" i="37"/>
  <c r="M27" i="37"/>
  <c r="F217" i="37"/>
  <c r="AD131" i="37"/>
  <c r="AA131" i="37"/>
  <c r="AY80" i="37"/>
  <c r="AZ80" i="37" s="1"/>
  <c r="O131" i="37"/>
  <c r="AG131" i="37"/>
  <c r="AH135" i="37"/>
  <c r="AH149" i="37" s="1"/>
  <c r="M38" i="37"/>
  <c r="CV135" i="37"/>
  <c r="CV148" i="37" s="1"/>
  <c r="F197" i="37"/>
  <c r="DH154" i="37"/>
  <c r="AC131" i="37"/>
  <c r="BF156" i="37"/>
  <c r="BF153" i="37"/>
  <c r="M24" i="37"/>
  <c r="AJ131" i="37"/>
  <c r="CW131" i="37"/>
  <c r="AB135" i="37"/>
  <c r="AB148" i="37" s="1"/>
  <c r="CU131" i="37"/>
  <c r="EV135" i="37"/>
  <c r="EY154" i="37" s="1"/>
  <c r="CB135" i="37"/>
  <c r="BX155" i="37"/>
  <c r="L35" i="37"/>
  <c r="AQ35" i="37" s="1"/>
  <c r="F67" i="36" s="1"/>
  <c r="E331" i="36" s="1"/>
  <c r="FK74" i="37"/>
  <c r="M37" i="37"/>
  <c r="BL156" i="37"/>
  <c r="CZ135" i="37"/>
  <c r="E209" i="37"/>
  <c r="F201" i="37"/>
  <c r="BL149" i="37"/>
  <c r="DH153" i="37"/>
  <c r="M29" i="37"/>
  <c r="M45" i="37"/>
  <c r="BD135" i="37"/>
  <c r="M31" i="37"/>
  <c r="DH156" i="37"/>
  <c r="BL154" i="37"/>
  <c r="BL147" i="37"/>
  <c r="F209" i="37"/>
  <c r="C80" i="37"/>
  <c r="D80" i="37" s="1"/>
  <c r="B135" i="37"/>
  <c r="E75" i="37"/>
  <c r="F192" i="37"/>
  <c r="FK75" i="37"/>
  <c r="AC75" i="37"/>
  <c r="DC131" i="37"/>
  <c r="BX156" i="37"/>
  <c r="BX153" i="37"/>
  <c r="FI83" i="37"/>
  <c r="FI110" i="37" s="1"/>
  <c r="DA131" i="37"/>
  <c r="FI82" i="37"/>
  <c r="FI109" i="37" s="1"/>
  <c r="BX147" i="37"/>
  <c r="BX148" i="37"/>
  <c r="FI80" i="37"/>
  <c r="FJ80" i="37" s="1"/>
  <c r="DU75" i="37"/>
  <c r="BX146" i="37"/>
  <c r="BX149" i="37"/>
  <c r="J131" i="37"/>
  <c r="F218" i="37"/>
  <c r="F195" i="37"/>
  <c r="M25" i="37"/>
  <c r="M41" i="37"/>
  <c r="F214" i="37"/>
  <c r="F198" i="37"/>
  <c r="F207" i="37"/>
  <c r="L131" i="37"/>
  <c r="EB131" i="37"/>
  <c r="E213" i="37"/>
  <c r="F210" i="37"/>
  <c r="F219" i="37"/>
  <c r="F203" i="37"/>
  <c r="F216" i="37"/>
  <c r="CD135" i="37"/>
  <c r="CD155" i="37" s="1"/>
  <c r="M35" i="37"/>
  <c r="I131" i="37"/>
  <c r="M23" i="37"/>
  <c r="DB135" i="37"/>
  <c r="M39" i="37"/>
  <c r="M40" i="37"/>
  <c r="F194" i="37"/>
  <c r="M33" i="37"/>
  <c r="M49" i="37"/>
  <c r="F206" i="37"/>
  <c r="F215" i="37"/>
  <c r="F199" i="37"/>
  <c r="CC131" i="37"/>
  <c r="DD131" i="37"/>
  <c r="EA131" i="37"/>
  <c r="F204" i="37"/>
  <c r="F200" i="37"/>
  <c r="M34" i="37"/>
  <c r="M48" i="37"/>
  <c r="M28" i="37"/>
  <c r="F202" i="37"/>
  <c r="F211" i="37"/>
  <c r="F208" i="37"/>
  <c r="M32" i="37"/>
  <c r="M44" i="37"/>
  <c r="CF131" i="37"/>
  <c r="K131" i="37"/>
  <c r="CE131" i="37"/>
  <c r="L41" i="37"/>
  <c r="AQ41" i="37" s="1"/>
  <c r="F73" i="36" s="1"/>
  <c r="E337" i="36" s="1"/>
  <c r="DL135" i="37"/>
  <c r="L34" i="37"/>
  <c r="AQ34" i="37" s="1"/>
  <c r="F66" i="36" s="1"/>
  <c r="E330" i="36" s="1"/>
  <c r="BV135" i="37"/>
  <c r="BY154" i="37" s="1"/>
  <c r="L44" i="37"/>
  <c r="AQ44" i="37" s="1"/>
  <c r="F76" i="36" s="1"/>
  <c r="E340" i="36" s="1"/>
  <c r="ED135" i="37"/>
  <c r="EG148" i="37" s="1"/>
  <c r="L28" i="37"/>
  <c r="AQ28" i="37" s="1"/>
  <c r="F60" i="36" s="1"/>
  <c r="E324" i="36" s="1"/>
  <c r="AL135" i="37"/>
  <c r="AO147" i="37" s="1"/>
  <c r="L37" i="37"/>
  <c r="AQ37" i="37" s="1"/>
  <c r="F69" i="36" s="1"/>
  <c r="E333" i="36" s="1"/>
  <c r="CN135" i="37"/>
  <c r="L38" i="37"/>
  <c r="AQ38" i="37" s="1"/>
  <c r="F70" i="36" s="1"/>
  <c r="E334" i="36" s="1"/>
  <c r="CT135" i="37"/>
  <c r="L32" i="37"/>
  <c r="AQ32" i="37" s="1"/>
  <c r="F64" i="36" s="1"/>
  <c r="E328" i="36" s="1"/>
  <c r="BJ135" i="37"/>
  <c r="BM148" i="37" s="1"/>
  <c r="BN148" i="37" s="1"/>
  <c r="L40" i="37"/>
  <c r="AQ40" i="37" s="1"/>
  <c r="F72" i="36" s="1"/>
  <c r="E336" i="36" s="1"/>
  <c r="DF135" i="37"/>
  <c r="L24" i="37"/>
  <c r="AQ24" i="37" s="1"/>
  <c r="F56" i="36" s="1"/>
  <c r="E320" i="36" s="1"/>
  <c r="N135" i="37"/>
  <c r="L49" i="37"/>
  <c r="AQ49" i="37" s="1"/>
  <c r="F81" i="36" s="1"/>
  <c r="E345" i="36" s="1"/>
  <c r="FH135" i="37"/>
  <c r="L33" i="37"/>
  <c r="AQ33" i="37" s="1"/>
  <c r="F65" i="36" s="1"/>
  <c r="E329" i="36" s="1"/>
  <c r="BP135" i="37"/>
  <c r="L48" i="37"/>
  <c r="AQ48" i="37" s="1"/>
  <c r="F80" i="36" s="1"/>
  <c r="E344" i="36" s="1"/>
  <c r="FB135" i="37"/>
  <c r="L25" i="37"/>
  <c r="AQ25" i="37" s="1"/>
  <c r="F57" i="36" s="1"/>
  <c r="E321" i="36" s="1"/>
  <c r="T135" i="37"/>
  <c r="L30" i="37"/>
  <c r="AQ30" i="37" s="1"/>
  <c r="F62" i="36" s="1"/>
  <c r="E326" i="36" s="1"/>
  <c r="AX135" i="37"/>
  <c r="L36" i="37"/>
  <c r="AQ36" i="37" s="1"/>
  <c r="F68" i="36" s="1"/>
  <c r="E332" i="36" s="1"/>
  <c r="CH135" i="37"/>
  <c r="CK148" i="37" s="1"/>
  <c r="L45" i="37"/>
  <c r="AQ45" i="37" s="1"/>
  <c r="F77" i="36" s="1"/>
  <c r="E341" i="36" s="1"/>
  <c r="EJ135" i="37"/>
  <c r="L29" i="37"/>
  <c r="AQ29" i="37" s="1"/>
  <c r="F61" i="36" s="1"/>
  <c r="E325" i="36" s="1"/>
  <c r="AR135" i="37"/>
  <c r="L46" i="37"/>
  <c r="AQ46" i="37" s="1"/>
  <c r="F78" i="36" s="1"/>
  <c r="E342" i="36" s="1"/>
  <c r="EP135" i="37"/>
  <c r="ES148" i="37" s="1"/>
  <c r="BY74" i="37"/>
  <c r="DZ135" i="37"/>
  <c r="DZ131" i="37"/>
  <c r="C83" i="37"/>
  <c r="C110" i="37" s="1"/>
  <c r="E76" i="37"/>
  <c r="ER153" i="37"/>
  <c r="CJ155" i="37"/>
  <c r="EX153" i="37"/>
  <c r="CJ147" i="37"/>
  <c r="ER146" i="37"/>
  <c r="CJ149" i="37"/>
  <c r="ER147" i="37"/>
  <c r="CJ154" i="37"/>
  <c r="CJ153" i="37"/>
  <c r="BW135" i="37"/>
  <c r="DH146" i="37"/>
  <c r="BL146" i="37"/>
  <c r="DH148" i="37"/>
  <c r="BL155" i="37"/>
  <c r="BL153" i="37"/>
  <c r="DH149" i="37"/>
  <c r="DH155" i="37"/>
  <c r="BE135" i="37"/>
  <c r="EX148" i="37"/>
  <c r="EX146" i="37"/>
  <c r="EX156" i="37"/>
  <c r="EX155" i="37"/>
  <c r="EX149" i="37"/>
  <c r="EX147" i="37"/>
  <c r="ER149" i="37"/>
  <c r="ER155" i="37"/>
  <c r="ER154" i="37"/>
  <c r="ER156" i="37"/>
  <c r="J154" i="37"/>
  <c r="K154" i="37" s="1"/>
  <c r="J148" i="37"/>
  <c r="K148" i="37" s="1"/>
  <c r="J156" i="37"/>
  <c r="K156" i="37" s="1"/>
  <c r="J155" i="37"/>
  <c r="K155" i="37" s="1"/>
  <c r="J153" i="37"/>
  <c r="K153" i="37" s="1"/>
  <c r="J147" i="37"/>
  <c r="K147" i="37" s="1"/>
  <c r="J149" i="37"/>
  <c r="K149" i="37" s="1"/>
  <c r="J146" i="37"/>
  <c r="K146" i="37" s="1"/>
  <c r="D156" i="37"/>
  <c r="D154" i="37"/>
  <c r="D153" i="37"/>
  <c r="D155" i="37"/>
  <c r="D147" i="37"/>
  <c r="D148" i="37"/>
  <c r="D149" i="37"/>
  <c r="D146" i="37"/>
  <c r="EQ135" i="37"/>
  <c r="CJ146" i="37"/>
  <c r="CJ156" i="37"/>
  <c r="C135" i="37"/>
  <c r="DG135" i="37"/>
  <c r="W131" i="37"/>
  <c r="X131" i="37"/>
  <c r="U131" i="37"/>
  <c r="V131" i="37"/>
  <c r="V135" i="37"/>
  <c r="DM131" i="37"/>
  <c r="DO131" i="37"/>
  <c r="DP131" i="37"/>
  <c r="DN135" i="37"/>
  <c r="DN131" i="37"/>
  <c r="AS131" i="37"/>
  <c r="AV131" i="37"/>
  <c r="AU131" i="37"/>
  <c r="AT131" i="37"/>
  <c r="AT135" i="37"/>
  <c r="EN131" i="37"/>
  <c r="EK131" i="37"/>
  <c r="EM131" i="37"/>
  <c r="EL131" i="37"/>
  <c r="EL135" i="37"/>
  <c r="BQ131" i="37"/>
  <c r="BS131" i="37"/>
  <c r="BT131" i="37"/>
  <c r="BR135" i="37"/>
  <c r="BR131" i="37"/>
  <c r="FI131" i="37"/>
  <c r="FL131" i="37"/>
  <c r="FK131" i="37"/>
  <c r="FJ135" i="37"/>
  <c r="FJ131" i="37"/>
  <c r="CR131" i="37"/>
  <c r="CQ131" i="37"/>
  <c r="CO131" i="37"/>
  <c r="CP131" i="37"/>
  <c r="CP135" i="37"/>
  <c r="BW82" i="37"/>
  <c r="BX82" i="37" s="1"/>
  <c r="BW83" i="37"/>
  <c r="BW110" i="37" s="1"/>
  <c r="BY75" i="37"/>
  <c r="EK83" i="37"/>
  <c r="EL83" i="37" s="1"/>
  <c r="AC76" i="37"/>
  <c r="CQ74" i="37"/>
  <c r="CK73" i="37"/>
  <c r="CI80" i="37"/>
  <c r="CI107" i="37" s="1"/>
  <c r="EQ83" i="37"/>
  <c r="EQ110" i="37" s="1"/>
  <c r="CI81" i="37"/>
  <c r="CJ81" i="37" s="1"/>
  <c r="AA83" i="37"/>
  <c r="AA110" i="37" s="1"/>
  <c r="CK76" i="37"/>
  <c r="CW75" i="37"/>
  <c r="DM82" i="37"/>
  <c r="DN82" i="37" s="1"/>
  <c r="EK81" i="37"/>
  <c r="EK108" i="37" s="1"/>
  <c r="BM73" i="37"/>
  <c r="CK75" i="37"/>
  <c r="CI82" i="37"/>
  <c r="CJ82" i="37" s="1"/>
  <c r="EM74" i="37"/>
  <c r="EM75" i="37"/>
  <c r="AA81" i="37"/>
  <c r="AB81" i="37" s="1"/>
  <c r="EQ82" i="37"/>
  <c r="EQ109" i="37" s="1"/>
  <c r="EW80" i="37"/>
  <c r="EW107" i="37" s="1"/>
  <c r="CW76" i="37"/>
  <c r="DO74" i="37"/>
  <c r="ES75" i="37"/>
  <c r="DM80" i="37"/>
  <c r="DN80" i="37" s="1"/>
  <c r="DS83" i="37"/>
  <c r="DS110" i="37" s="1"/>
  <c r="EW82" i="37"/>
  <c r="EX82" i="37" s="1"/>
  <c r="EQ81" i="37"/>
  <c r="EQ108" i="37" s="1"/>
  <c r="AS81" i="37"/>
  <c r="AS108" i="37" s="1"/>
  <c r="DM83" i="37"/>
  <c r="DM110" i="37" s="1"/>
  <c r="AU74" i="37"/>
  <c r="DO75" i="37"/>
  <c r="CU83" i="37"/>
  <c r="CV83" i="37" s="1"/>
  <c r="DY83" i="37"/>
  <c r="DY110" i="37" s="1"/>
  <c r="AG80" i="37"/>
  <c r="AG107" i="37" s="1"/>
  <c r="DS80" i="37"/>
  <c r="DT80" i="37" s="1"/>
  <c r="AS82" i="37"/>
  <c r="AT82" i="37" s="1"/>
  <c r="BA76" i="37"/>
  <c r="CU81" i="37"/>
  <c r="EM76" i="37"/>
  <c r="C82" i="37"/>
  <c r="D82" i="37" s="1"/>
  <c r="AS80" i="37"/>
  <c r="AS107" i="37" s="1"/>
  <c r="EK82" i="37"/>
  <c r="EL82" i="37" s="1"/>
  <c r="FE74" i="37"/>
  <c r="DS82" i="37"/>
  <c r="DT82" i="37" s="1"/>
  <c r="O82" i="37"/>
  <c r="O109" i="37" s="1"/>
  <c r="FE75" i="37"/>
  <c r="AY81" i="37"/>
  <c r="AZ81" i="37" s="1"/>
  <c r="BK83" i="37"/>
  <c r="BL83" i="37" s="1"/>
  <c r="AY83" i="37"/>
  <c r="AZ83" i="37" s="1"/>
  <c r="BK81" i="37"/>
  <c r="BL81" i="37" s="1"/>
  <c r="CI83" i="37"/>
  <c r="CI110" i="37" s="1"/>
  <c r="DA82" i="37"/>
  <c r="DB82" i="37" s="1"/>
  <c r="EQ80" i="37"/>
  <c r="ER80" i="37" s="1"/>
  <c r="BW81" i="37"/>
  <c r="BX81" i="37" s="1"/>
  <c r="EE80" i="37"/>
  <c r="EF80" i="37" s="1"/>
  <c r="EW81" i="37"/>
  <c r="EW108" i="37" s="1"/>
  <c r="DY80" i="37"/>
  <c r="DZ80" i="37" s="1"/>
  <c r="DA83" i="37"/>
  <c r="DB83" i="37" s="1"/>
  <c r="DA80" i="37"/>
  <c r="DB80" i="37" s="1"/>
  <c r="CO82" i="37"/>
  <c r="CO109" i="37" s="1"/>
  <c r="DC73" i="37"/>
  <c r="DM81" i="37"/>
  <c r="AA80" i="37"/>
  <c r="AA107" i="37" s="1"/>
  <c r="BQ83" i="37"/>
  <c r="BR83" i="37" s="1"/>
  <c r="BQ82" i="37"/>
  <c r="BR82" i="37" s="1"/>
  <c r="ES74" i="37"/>
  <c r="BA75" i="37"/>
  <c r="CC80" i="37"/>
  <c r="CD80" i="37" s="1"/>
  <c r="BM76" i="37"/>
  <c r="DY82" i="37"/>
  <c r="DZ82" i="37" s="1"/>
  <c r="AM80" i="37"/>
  <c r="AN80" i="37" s="1"/>
  <c r="CU82" i="37"/>
  <c r="CV82" i="37" s="1"/>
  <c r="FC81" i="37"/>
  <c r="FD81" i="37" s="1"/>
  <c r="BK80" i="37"/>
  <c r="BL80" i="37" s="1"/>
  <c r="FC83" i="37"/>
  <c r="FD83" i="37" s="1"/>
  <c r="FI81" i="37"/>
  <c r="DY81" i="37"/>
  <c r="DY108" i="37" s="1"/>
  <c r="DG81" i="37"/>
  <c r="DH81" i="37" s="1"/>
  <c r="ES73" i="37"/>
  <c r="CQ75" i="37"/>
  <c r="E64" i="37"/>
  <c r="AS83" i="37"/>
  <c r="AS110" i="37" s="1"/>
  <c r="BW80" i="37"/>
  <c r="BX80" i="37" s="1"/>
  <c r="I82" i="37"/>
  <c r="J82" i="37" s="1"/>
  <c r="EE82" i="37"/>
  <c r="EF82" i="37" s="1"/>
  <c r="BQ81" i="37"/>
  <c r="BR81" i="37" s="1"/>
  <c r="I80" i="37"/>
  <c r="I107" i="37" s="1"/>
  <c r="C81" i="37"/>
  <c r="AM82" i="37"/>
  <c r="AN82" i="37" s="1"/>
  <c r="DG82" i="37"/>
  <c r="DG109" i="37" s="1"/>
  <c r="EY76" i="37"/>
  <c r="DI73" i="37"/>
  <c r="Q73" i="37"/>
  <c r="EA76" i="37"/>
  <c r="BE80" i="37"/>
  <c r="BE107" i="37" s="1"/>
  <c r="AI73" i="37"/>
  <c r="CO81" i="37"/>
  <c r="CO83" i="37"/>
  <c r="W76" i="37"/>
  <c r="DI76" i="37"/>
  <c r="Q76" i="37"/>
  <c r="BS75" i="37"/>
  <c r="DC76" i="37"/>
  <c r="BG73" i="37"/>
  <c r="AI76" i="37"/>
  <c r="BQ80" i="37"/>
  <c r="BQ107" i="37" s="1"/>
  <c r="AU73" i="37"/>
  <c r="EG75" i="37"/>
  <c r="EG76" i="37"/>
  <c r="AM81" i="37"/>
  <c r="AO73" i="37"/>
  <c r="EY75" i="37"/>
  <c r="EY74" i="37"/>
  <c r="Q74" i="37"/>
  <c r="O81" i="37"/>
  <c r="O83" i="37"/>
  <c r="Q75" i="37"/>
  <c r="AM83" i="37"/>
  <c r="EE81" i="37"/>
  <c r="EE83" i="37"/>
  <c r="EG73" i="37"/>
  <c r="EA74" i="37"/>
  <c r="EA75" i="37"/>
  <c r="AO76" i="37"/>
  <c r="AO75" i="37"/>
  <c r="EY73" i="37"/>
  <c r="DI74" i="37"/>
  <c r="DI75" i="37"/>
  <c r="EA73" i="37"/>
  <c r="DA81" i="37"/>
  <c r="DC75" i="37"/>
  <c r="DC74" i="37"/>
  <c r="EW83" i="37"/>
  <c r="U80" i="37"/>
  <c r="V80" i="37" s="1"/>
  <c r="DG83" i="37"/>
  <c r="BE81" i="37"/>
  <c r="BG74" i="37"/>
  <c r="BG75" i="37"/>
  <c r="BE83" i="37"/>
  <c r="BS74" i="37"/>
  <c r="U82" i="37"/>
  <c r="U109" i="37" s="1"/>
  <c r="BS76" i="37"/>
  <c r="BS73" i="37"/>
  <c r="CE74" i="37"/>
  <c r="CC83" i="37"/>
  <c r="CE75" i="37"/>
  <c r="U83" i="37"/>
  <c r="W75" i="37"/>
  <c r="W74" i="37"/>
  <c r="CC81" i="37"/>
  <c r="AG82" i="37"/>
  <c r="AH82" i="37" s="1"/>
  <c r="AG81" i="37"/>
  <c r="AG108" i="37" s="1"/>
  <c r="CC82" i="37"/>
  <c r="CC109" i="37" s="1"/>
  <c r="CE73" i="37"/>
  <c r="U81" i="37"/>
  <c r="AU76" i="37"/>
  <c r="AG83" i="37"/>
  <c r="AH83" i="37" s="1"/>
  <c r="BG76" i="37"/>
  <c r="CE76" i="37"/>
  <c r="AI74" i="37"/>
  <c r="AI75" i="37"/>
  <c r="W73" i="37"/>
  <c r="O80" i="37"/>
  <c r="O107" i="37" s="1"/>
  <c r="EK80" i="37"/>
  <c r="EK107" i="37" s="1"/>
  <c r="CO80" i="37"/>
  <c r="BE82" i="37"/>
  <c r="BF82" i="37" s="1"/>
  <c r="DG80" i="37"/>
  <c r="DH80" i="37" s="1"/>
  <c r="AY82" i="37"/>
  <c r="AY109" i="37" s="1"/>
  <c r="BK82" i="37"/>
  <c r="FC80" i="37"/>
  <c r="FC82" i="37"/>
  <c r="CU80" i="37"/>
  <c r="CV80" i="37" s="1"/>
  <c r="F192" i="33"/>
  <c r="C208" i="57" l="1"/>
  <c r="B204" i="57"/>
  <c r="B217" i="57"/>
  <c r="B215" i="57"/>
  <c r="C206" i="57"/>
  <c r="B202" i="57"/>
  <c r="B213" i="57"/>
  <c r="B195" i="57"/>
  <c r="B219" i="57"/>
  <c r="C204" i="57"/>
  <c r="B200" i="57"/>
  <c r="B209" i="57"/>
  <c r="C211" i="57"/>
  <c r="B210" i="57"/>
  <c r="C202" i="57"/>
  <c r="B198" i="57"/>
  <c r="B205" i="57"/>
  <c r="C203" i="57"/>
  <c r="C212" i="57"/>
  <c r="C200" i="57"/>
  <c r="B196" i="57"/>
  <c r="B201" i="57"/>
  <c r="B203" i="57"/>
  <c r="C198" i="57"/>
  <c r="B194" i="57"/>
  <c r="B197" i="57"/>
  <c r="C197" i="57"/>
  <c r="C194" i="57"/>
  <c r="B192" i="57"/>
  <c r="B193" i="57"/>
  <c r="C192" i="57"/>
  <c r="C221" i="57"/>
  <c r="C215" i="57"/>
  <c r="B220" i="57"/>
  <c r="C217" i="57"/>
  <c r="C207" i="57"/>
  <c r="B207" i="57"/>
  <c r="B218" i="57"/>
  <c r="C213" i="57"/>
  <c r="C199" i="57"/>
  <c r="C220" i="57"/>
  <c r="B216" i="57"/>
  <c r="C209" i="57"/>
  <c r="C219" i="57"/>
  <c r="B208" i="57"/>
  <c r="C218" i="57"/>
  <c r="B214" i="57"/>
  <c r="C205" i="57"/>
  <c r="B211" i="57"/>
  <c r="C193" i="57"/>
  <c r="C216" i="57"/>
  <c r="B212" i="57"/>
  <c r="C201" i="57"/>
  <c r="B199" i="57"/>
  <c r="C214" i="57"/>
  <c r="C210" i="57"/>
  <c r="B206" i="57"/>
  <c r="B221" i="57"/>
  <c r="C195" i="57"/>
  <c r="C196" i="57"/>
  <c r="E126" i="49"/>
  <c r="C127" i="49" s="1"/>
  <c r="AM135" i="37"/>
  <c r="B213" i="54"/>
  <c r="B219" i="54"/>
  <c r="B210" i="54"/>
  <c r="C221" i="54"/>
  <c r="I51" i="54" s="1"/>
  <c r="B201" i="54"/>
  <c r="C193" i="54"/>
  <c r="AU23" i="54" s="1"/>
  <c r="HG55" i="36" s="1"/>
  <c r="B204" i="54"/>
  <c r="B215" i="54"/>
  <c r="C194" i="54"/>
  <c r="D194" i="54" s="1"/>
  <c r="AS24" i="54" s="1"/>
  <c r="C212" i="54"/>
  <c r="I42" i="54" s="1"/>
  <c r="C220" i="54"/>
  <c r="D220" i="54" s="1"/>
  <c r="AS50" i="54" s="1"/>
  <c r="HE82" i="36" s="1"/>
  <c r="HD346" i="36" s="1"/>
  <c r="B197" i="54"/>
  <c r="B203" i="54"/>
  <c r="B194" i="54"/>
  <c r="C215" i="54"/>
  <c r="AU45" i="54" s="1"/>
  <c r="C205" i="54"/>
  <c r="AU35" i="54" s="1"/>
  <c r="B193" i="54"/>
  <c r="C203" i="54"/>
  <c r="D203" i="54" s="1"/>
  <c r="AS33" i="54" s="1"/>
  <c r="HE65" i="36" s="1"/>
  <c r="HD329" i="36" s="1"/>
  <c r="B214" i="54"/>
  <c r="B196" i="54"/>
  <c r="B207" i="54"/>
  <c r="C217" i="54"/>
  <c r="D217" i="54" s="1"/>
  <c r="AS47" i="54" s="1"/>
  <c r="HE79" i="36" s="1"/>
  <c r="HD343" i="36" s="1"/>
  <c r="C196" i="54"/>
  <c r="AU26" i="54" s="1"/>
  <c r="HG58" i="36" s="1"/>
  <c r="C206" i="54"/>
  <c r="I36" i="54" s="1"/>
  <c r="C214" i="54"/>
  <c r="I44" i="54" s="1"/>
  <c r="B202" i="54"/>
  <c r="B218" i="54"/>
  <c r="B208" i="54"/>
  <c r="C199" i="54"/>
  <c r="AU29" i="54" s="1"/>
  <c r="HG61" i="36" s="1"/>
  <c r="B221" i="54"/>
  <c r="B211" i="54"/>
  <c r="C195" i="54"/>
  <c r="D195" i="54" s="1"/>
  <c r="AS25" i="54" s="1"/>
  <c r="B206" i="54"/>
  <c r="B217" i="54"/>
  <c r="B199" i="54"/>
  <c r="C209" i="54"/>
  <c r="AU39" i="54" s="1"/>
  <c r="B220" i="54"/>
  <c r="C200" i="54"/>
  <c r="D200" i="54" s="1"/>
  <c r="AS30" i="54" s="1"/>
  <c r="HE62" i="36" s="1"/>
  <c r="HD326" i="36" s="1"/>
  <c r="C208" i="54"/>
  <c r="AU38" i="54" s="1"/>
  <c r="C216" i="54"/>
  <c r="D216" i="54" s="1"/>
  <c r="AS46" i="54" s="1"/>
  <c r="HE78" i="36" s="1"/>
  <c r="HD342" i="36" s="1"/>
  <c r="C197" i="54"/>
  <c r="D197" i="54" s="1"/>
  <c r="AS27" i="54" s="1"/>
  <c r="B200" i="54"/>
  <c r="C211" i="54"/>
  <c r="D211" i="54" s="1"/>
  <c r="AS41" i="54" s="1"/>
  <c r="HE73" i="36" s="1"/>
  <c r="HD337" i="36" s="1"/>
  <c r="C204" i="54"/>
  <c r="AU34" i="54" s="1"/>
  <c r="C207" i="54"/>
  <c r="D207" i="54" s="1"/>
  <c r="AS37" i="54" s="1"/>
  <c r="HE69" i="36" s="1"/>
  <c r="HD333" i="36" s="1"/>
  <c r="B192" i="54"/>
  <c r="C213" i="54"/>
  <c r="I43" i="54" s="1"/>
  <c r="B205" i="54"/>
  <c r="B195" i="54"/>
  <c r="B216" i="54"/>
  <c r="B198" i="54"/>
  <c r="B209" i="54"/>
  <c r="C219" i="54"/>
  <c r="I49" i="54" s="1"/>
  <c r="C201" i="54"/>
  <c r="D201" i="54" s="1"/>
  <c r="AS31" i="54" s="1"/>
  <c r="HE63" i="36" s="1"/>
  <c r="HD327" i="36" s="1"/>
  <c r="B212" i="54"/>
  <c r="C192" i="54"/>
  <c r="D192" i="54" s="1"/>
  <c r="AS22" i="54" s="1"/>
  <c r="C202" i="54"/>
  <c r="I32" i="54" s="1"/>
  <c r="C210" i="54"/>
  <c r="I40" i="54" s="1"/>
  <c r="D16" i="36"/>
  <c r="F318" i="36"/>
  <c r="AK319" i="36"/>
  <c r="AK322" i="36"/>
  <c r="AZ318" i="36"/>
  <c r="EN318" i="36"/>
  <c r="BJ323" i="36"/>
  <c r="CT318" i="36"/>
  <c r="BJ327" i="36"/>
  <c r="BJ326" i="36"/>
  <c r="C327" i="36"/>
  <c r="G176" i="36"/>
  <c r="K176" i="36" s="1"/>
  <c r="K177" i="36" s="1"/>
  <c r="AK320" i="36"/>
  <c r="AK321" i="36"/>
  <c r="BJ325" i="36"/>
  <c r="BJ324" i="36"/>
  <c r="GH318" i="36"/>
  <c r="DD327" i="36"/>
  <c r="BN23" i="51"/>
  <c r="BA94" i="36" s="1"/>
  <c r="BN23" i="50"/>
  <c r="BN24" i="50" s="1"/>
  <c r="E16" i="36"/>
  <c r="BA84" i="36"/>
  <c r="E17" i="36" s="1"/>
  <c r="BJ25" i="51"/>
  <c r="AT95" i="36"/>
  <c r="BJ25" i="50"/>
  <c r="BH95" i="36"/>
  <c r="BJ25" i="52"/>
  <c r="AF95" i="36"/>
  <c r="H16" i="36"/>
  <c r="GI84" i="36"/>
  <c r="H17" i="36" s="1"/>
  <c r="BN23" i="53"/>
  <c r="Y93" i="36"/>
  <c r="BJ25" i="53"/>
  <c r="R95" i="36"/>
  <c r="G16" i="36"/>
  <c r="EO84" i="36"/>
  <c r="G17" i="36" s="1"/>
  <c r="BN23" i="52"/>
  <c r="F16" i="36"/>
  <c r="CU84" i="36"/>
  <c r="F17" i="36" s="1"/>
  <c r="C198" i="54"/>
  <c r="I28" i="54" s="1"/>
  <c r="C220" i="56"/>
  <c r="C218" i="56"/>
  <c r="C216" i="56"/>
  <c r="C214" i="56"/>
  <c r="C212" i="56"/>
  <c r="C210" i="56"/>
  <c r="C208" i="56"/>
  <c r="C206" i="56"/>
  <c r="C204" i="56"/>
  <c r="C202" i="56"/>
  <c r="C200" i="56"/>
  <c r="C198" i="56"/>
  <c r="C196" i="56"/>
  <c r="C194" i="56"/>
  <c r="C192" i="56"/>
  <c r="B220" i="56"/>
  <c r="B218" i="56"/>
  <c r="B216" i="56"/>
  <c r="B214" i="56"/>
  <c r="B212" i="56"/>
  <c r="B210" i="56"/>
  <c r="B208" i="56"/>
  <c r="B206" i="56"/>
  <c r="B204" i="56"/>
  <c r="B202" i="56"/>
  <c r="B200" i="56"/>
  <c r="B198" i="56"/>
  <c r="B196" i="56"/>
  <c r="B194" i="56"/>
  <c r="B192" i="56"/>
  <c r="C221" i="56"/>
  <c r="C217" i="56"/>
  <c r="C213" i="56"/>
  <c r="C209" i="56"/>
  <c r="C205" i="56"/>
  <c r="C201" i="56"/>
  <c r="C197" i="56"/>
  <c r="C193" i="56"/>
  <c r="B221" i="56"/>
  <c r="B217" i="56"/>
  <c r="B213" i="56"/>
  <c r="B209" i="56"/>
  <c r="B205" i="56"/>
  <c r="B201" i="56"/>
  <c r="B197" i="56"/>
  <c r="B193" i="56"/>
  <c r="C215" i="56"/>
  <c r="C207" i="56"/>
  <c r="C199" i="56"/>
  <c r="B215" i="56"/>
  <c r="B207" i="56"/>
  <c r="B199" i="56"/>
  <c r="C211" i="56"/>
  <c r="C195" i="56"/>
  <c r="B211" i="56"/>
  <c r="B195" i="56"/>
  <c r="C219" i="56"/>
  <c r="B219" i="56"/>
  <c r="C203" i="56"/>
  <c r="B203" i="56"/>
  <c r="C220" i="55"/>
  <c r="C218" i="55"/>
  <c r="C216" i="55"/>
  <c r="C214" i="55"/>
  <c r="C212" i="55"/>
  <c r="C210" i="55"/>
  <c r="C208" i="55"/>
  <c r="C206" i="55"/>
  <c r="C204" i="55"/>
  <c r="C202" i="55"/>
  <c r="C200" i="55"/>
  <c r="C198" i="55"/>
  <c r="C196" i="55"/>
  <c r="C194" i="55"/>
  <c r="C192" i="55"/>
  <c r="C219" i="55"/>
  <c r="B217" i="55"/>
  <c r="B214" i="55"/>
  <c r="C211" i="55"/>
  <c r="B209" i="55"/>
  <c r="B206" i="55"/>
  <c r="C203" i="55"/>
  <c r="B201" i="55"/>
  <c r="B198" i="55"/>
  <c r="C195" i="55"/>
  <c r="B193" i="55"/>
  <c r="C221" i="55"/>
  <c r="B219" i="55"/>
  <c r="B216" i="55"/>
  <c r="C213" i="55"/>
  <c r="B211" i="55"/>
  <c r="B208" i="55"/>
  <c r="C205" i="55"/>
  <c r="B203" i="55"/>
  <c r="B200" i="55"/>
  <c r="C197" i="55"/>
  <c r="B195" i="55"/>
  <c r="B192" i="55"/>
  <c r="B221" i="55"/>
  <c r="C215" i="55"/>
  <c r="B210" i="55"/>
  <c r="B205" i="55"/>
  <c r="C199" i="55"/>
  <c r="B194" i="55"/>
  <c r="B220" i="55"/>
  <c r="B215" i="55"/>
  <c r="C209" i="55"/>
  <c r="B204" i="55"/>
  <c r="B199" i="55"/>
  <c r="C193" i="55"/>
  <c r="B218" i="55"/>
  <c r="B213" i="55"/>
  <c r="C207" i="55"/>
  <c r="B202" i="55"/>
  <c r="B197" i="55"/>
  <c r="C217" i="55"/>
  <c r="B196" i="55"/>
  <c r="B212" i="55"/>
  <c r="B207" i="55"/>
  <c r="C201" i="55"/>
  <c r="D218" i="54"/>
  <c r="AS48" i="54" s="1"/>
  <c r="HE80" i="36" s="1"/>
  <c r="HD344" i="36" s="1"/>
  <c r="AU48" i="54"/>
  <c r="I48" i="54"/>
  <c r="BJ25" i="37"/>
  <c r="D96" i="36" s="1"/>
  <c r="E201" i="37"/>
  <c r="BN23" i="37"/>
  <c r="K93" i="36"/>
  <c r="C220" i="49"/>
  <c r="C218" i="49"/>
  <c r="C216" i="49"/>
  <c r="C214" i="49"/>
  <c r="C212" i="49"/>
  <c r="C210" i="49"/>
  <c r="C208" i="49"/>
  <c r="C206" i="49"/>
  <c r="C204" i="49"/>
  <c r="C202" i="49"/>
  <c r="C200" i="49"/>
  <c r="C198" i="49"/>
  <c r="C196" i="49"/>
  <c r="C194" i="49"/>
  <c r="C192" i="49"/>
  <c r="B220" i="49"/>
  <c r="B218" i="49"/>
  <c r="B216" i="49"/>
  <c r="B214" i="49"/>
  <c r="B212" i="49"/>
  <c r="B210" i="49"/>
  <c r="B208" i="49"/>
  <c r="B206" i="49"/>
  <c r="B204" i="49"/>
  <c r="B202" i="49"/>
  <c r="B200" i="49"/>
  <c r="B198" i="49"/>
  <c r="B196" i="49"/>
  <c r="B194" i="49"/>
  <c r="B192" i="49"/>
  <c r="C221" i="49"/>
  <c r="C219" i="49"/>
  <c r="C217" i="49"/>
  <c r="C215" i="49"/>
  <c r="C213" i="49"/>
  <c r="C211" i="49"/>
  <c r="C209" i="49"/>
  <c r="C207" i="49"/>
  <c r="C205" i="49"/>
  <c r="C203" i="49"/>
  <c r="C201" i="49"/>
  <c r="C199" i="49"/>
  <c r="C197" i="49"/>
  <c r="C195" i="49"/>
  <c r="C193" i="49"/>
  <c r="B217" i="49"/>
  <c r="B209" i="49"/>
  <c r="B201" i="49"/>
  <c r="B193" i="49"/>
  <c r="B215" i="49"/>
  <c r="B207" i="49"/>
  <c r="B199" i="49"/>
  <c r="B221" i="49"/>
  <c r="B213" i="49"/>
  <c r="B205" i="49"/>
  <c r="B197" i="49"/>
  <c r="B219" i="49"/>
  <c r="B211" i="49"/>
  <c r="B203" i="49"/>
  <c r="B195" i="49"/>
  <c r="D84" i="36"/>
  <c r="K76" i="37"/>
  <c r="L149" i="37" s="1"/>
  <c r="E197" i="37"/>
  <c r="AQ27" i="37"/>
  <c r="F59" i="36" s="1"/>
  <c r="E323" i="36" s="1"/>
  <c r="E217" i="37"/>
  <c r="AQ47" i="37"/>
  <c r="F79" i="36" s="1"/>
  <c r="E343" i="36" s="1"/>
  <c r="I81" i="37"/>
  <c r="I108" i="37" s="1"/>
  <c r="L113" i="37" s="1"/>
  <c r="I83" i="37"/>
  <c r="I110" i="37" s="1"/>
  <c r="AZ147" i="37"/>
  <c r="BA147" i="37" s="1"/>
  <c r="BB147" i="37" s="1"/>
  <c r="AZ156" i="37"/>
  <c r="BA156" i="37" s="1"/>
  <c r="BB156" i="37" s="1"/>
  <c r="AZ153" i="37"/>
  <c r="BA153" i="37" s="1"/>
  <c r="BB153" i="37" s="1"/>
  <c r="AZ154" i="37"/>
  <c r="BA154" i="37" s="1"/>
  <c r="BB154" i="37" s="1"/>
  <c r="BA148" i="37"/>
  <c r="BB148" i="37" s="1"/>
  <c r="AZ149" i="37"/>
  <c r="BA149" i="37" s="1"/>
  <c r="BB149" i="37" s="1"/>
  <c r="DT81" i="37"/>
  <c r="FD153" i="37"/>
  <c r="FE153" i="37" s="1"/>
  <c r="AP147" i="37"/>
  <c r="FD146" i="37"/>
  <c r="FE146" i="37" s="1"/>
  <c r="FF146" i="37" s="1"/>
  <c r="AZ146" i="37"/>
  <c r="BA146" i="37" s="1"/>
  <c r="BB146" i="37" s="1"/>
  <c r="AZ155" i="37"/>
  <c r="BA155" i="37" s="1"/>
  <c r="DT156" i="37"/>
  <c r="DU156" i="37" s="1"/>
  <c r="FC135" i="37"/>
  <c r="L146" i="37"/>
  <c r="L147" i="37"/>
  <c r="L148" i="37"/>
  <c r="FE147" i="37"/>
  <c r="FF147" i="37" s="1"/>
  <c r="FD156" i="37"/>
  <c r="FE156" i="37" s="1"/>
  <c r="FF156" i="37" s="1"/>
  <c r="FD154" i="37"/>
  <c r="FE154" i="37" s="1"/>
  <c r="FF154" i="37" s="1"/>
  <c r="FD148" i="37"/>
  <c r="FE148" i="37" s="1"/>
  <c r="FF148" i="37" s="1"/>
  <c r="FD155" i="37"/>
  <c r="FE155" i="37" s="1"/>
  <c r="FD149" i="37"/>
  <c r="FE149" i="37" s="1"/>
  <c r="FF149" i="37" s="1"/>
  <c r="DT149" i="37"/>
  <c r="DU149" i="37" s="1"/>
  <c r="DV149" i="37" s="1"/>
  <c r="DT154" i="37"/>
  <c r="DU154" i="37" s="1"/>
  <c r="DT155" i="37"/>
  <c r="DU155" i="37" s="1"/>
  <c r="DV155" i="37" s="1"/>
  <c r="DT148" i="37"/>
  <c r="DU148" i="37" s="1"/>
  <c r="DV148" i="37" s="1"/>
  <c r="DT147" i="37"/>
  <c r="DU147" i="37" s="1"/>
  <c r="DV147" i="37" s="1"/>
  <c r="DT153" i="37"/>
  <c r="DU153" i="37" s="1"/>
  <c r="DV153" i="37" s="1"/>
  <c r="EW135" i="37"/>
  <c r="DS135" i="37"/>
  <c r="FV148" i="37"/>
  <c r="FW148" i="37" s="1"/>
  <c r="FX148" i="37" s="1"/>
  <c r="FV153" i="37"/>
  <c r="FW153" i="37" s="1"/>
  <c r="FV154" i="37"/>
  <c r="FW154" i="37" s="1"/>
  <c r="FV155" i="37"/>
  <c r="FW155" i="37" s="1"/>
  <c r="FV156" i="37"/>
  <c r="FW156" i="37" s="1"/>
  <c r="FV147" i="37"/>
  <c r="FW147" i="37" s="1"/>
  <c r="FX147" i="37" s="1"/>
  <c r="FV146" i="37"/>
  <c r="FW146" i="37" s="1"/>
  <c r="FX146" i="37" s="1"/>
  <c r="FV149" i="37"/>
  <c r="FW149" i="37" s="1"/>
  <c r="FX149" i="37" s="1"/>
  <c r="FO110" i="37"/>
  <c r="FP83" i="37"/>
  <c r="FU110" i="37"/>
  <c r="FV83" i="37"/>
  <c r="FO109" i="37"/>
  <c r="FP82" i="37"/>
  <c r="FV81" i="37"/>
  <c r="FU108" i="37"/>
  <c r="FO108" i="37"/>
  <c r="FP81" i="37"/>
  <c r="FU135" i="37"/>
  <c r="FR77" i="37"/>
  <c r="FO135" i="37"/>
  <c r="FV82" i="37"/>
  <c r="FU109" i="37"/>
  <c r="FO107" i="37"/>
  <c r="FP80" i="37"/>
  <c r="FU107" i="37"/>
  <c r="FV80" i="37"/>
  <c r="FX77" i="37"/>
  <c r="FP148" i="37"/>
  <c r="FQ148" i="37" s="1"/>
  <c r="FR148" i="37" s="1"/>
  <c r="FP149" i="37"/>
  <c r="FQ149" i="37" s="1"/>
  <c r="FR149" i="37" s="1"/>
  <c r="FP155" i="37"/>
  <c r="FQ155" i="37" s="1"/>
  <c r="FP154" i="37"/>
  <c r="FQ154" i="37" s="1"/>
  <c r="FP156" i="37"/>
  <c r="FQ156" i="37" s="1"/>
  <c r="FP153" i="37"/>
  <c r="FQ153" i="37" s="1"/>
  <c r="FP146" i="37"/>
  <c r="FQ146" i="37" s="1"/>
  <c r="FR146" i="37" s="1"/>
  <c r="FP147" i="37"/>
  <c r="FQ147" i="37" s="1"/>
  <c r="FR147" i="37" s="1"/>
  <c r="E193" i="37"/>
  <c r="EY147" i="37"/>
  <c r="EZ147" i="37" s="1"/>
  <c r="EY146" i="37"/>
  <c r="EZ146" i="37" s="1"/>
  <c r="P155" i="37"/>
  <c r="Q155" i="37" s="1"/>
  <c r="AY135" i="37"/>
  <c r="BK135" i="37"/>
  <c r="EY153" i="37"/>
  <c r="E212" i="37"/>
  <c r="EE135" i="37"/>
  <c r="O135" i="37"/>
  <c r="CV146" i="37"/>
  <c r="CW146" i="37" s="1"/>
  <c r="CX146" i="37" s="1"/>
  <c r="E196" i="37"/>
  <c r="DV77" i="37"/>
  <c r="K192" i="33"/>
  <c r="F193" i="33"/>
  <c r="CV155" i="37"/>
  <c r="CW155" i="37" s="1"/>
  <c r="CX155" i="37" s="1"/>
  <c r="G192" i="33"/>
  <c r="H192" i="33"/>
  <c r="FI107" i="37"/>
  <c r="BG155" i="37"/>
  <c r="BH155" i="37" s="1"/>
  <c r="P147" i="37"/>
  <c r="Q147" i="37" s="1"/>
  <c r="R147" i="37" s="1"/>
  <c r="AB82" i="37"/>
  <c r="P156" i="37"/>
  <c r="Q156" i="37" s="1"/>
  <c r="CE155" i="37"/>
  <c r="FL77" i="37"/>
  <c r="AC148" i="37"/>
  <c r="AD148" i="37" s="1"/>
  <c r="P149" i="37"/>
  <c r="Q149" i="37" s="1"/>
  <c r="R149" i="37" s="1"/>
  <c r="DT83" i="37"/>
  <c r="P154" i="37"/>
  <c r="Q154" i="37" s="1"/>
  <c r="P148" i="37"/>
  <c r="Q148" i="37" s="1"/>
  <c r="R148" i="37" s="1"/>
  <c r="CK154" i="37"/>
  <c r="CL154" i="37" s="1"/>
  <c r="P153" i="37"/>
  <c r="Q153" i="37" s="1"/>
  <c r="CI135" i="37"/>
  <c r="AG135" i="37"/>
  <c r="AY107" i="37"/>
  <c r="BX83" i="37"/>
  <c r="BX84" i="37" s="1"/>
  <c r="E148" i="37"/>
  <c r="F148" i="37" s="1"/>
  <c r="E154" i="37"/>
  <c r="CW148" i="37"/>
  <c r="CX148" i="37" s="1"/>
  <c r="E205" i="37"/>
  <c r="CV147" i="37"/>
  <c r="CW147" i="37" s="1"/>
  <c r="CX147" i="37" s="1"/>
  <c r="CV154" i="37"/>
  <c r="CW154" i="37" s="1"/>
  <c r="CV156" i="37"/>
  <c r="CW156" i="37" s="1"/>
  <c r="CX156" i="37" s="1"/>
  <c r="CU135" i="37"/>
  <c r="DU146" i="37"/>
  <c r="DV146" i="37" s="1"/>
  <c r="E147" i="37"/>
  <c r="F147" i="37" s="1"/>
  <c r="E156" i="37"/>
  <c r="CV153" i="37"/>
  <c r="CW153" i="37" s="1"/>
  <c r="CX153" i="37" s="1"/>
  <c r="CV149" i="37"/>
  <c r="CW149" i="37" s="1"/>
  <c r="CX149" i="37" s="1"/>
  <c r="AI149" i="37"/>
  <c r="AJ149" i="37" s="1"/>
  <c r="AH156" i="37"/>
  <c r="AI156" i="37" s="1"/>
  <c r="AJ156" i="37" s="1"/>
  <c r="BG147" i="37"/>
  <c r="BH147" i="37" s="1"/>
  <c r="AB149" i="37"/>
  <c r="AC149" i="37" s="1"/>
  <c r="AD149" i="37" s="1"/>
  <c r="AH148" i="37"/>
  <c r="AI148" i="37" s="1"/>
  <c r="AJ148" i="37" s="1"/>
  <c r="AH153" i="37"/>
  <c r="AI153" i="37" s="1"/>
  <c r="AB156" i="37"/>
  <c r="AC156" i="37" s="1"/>
  <c r="AB155" i="37"/>
  <c r="AC155" i="37" s="1"/>
  <c r="AH155" i="37"/>
  <c r="AI155" i="37" s="1"/>
  <c r="AJ155" i="37" s="1"/>
  <c r="AH154" i="37"/>
  <c r="AI154" i="37" s="1"/>
  <c r="AB146" i="37"/>
  <c r="AC146" i="37" s="1"/>
  <c r="AD146" i="37" s="1"/>
  <c r="AB154" i="37"/>
  <c r="AC154" i="37" s="1"/>
  <c r="AD154" i="37" s="1"/>
  <c r="D83" i="37"/>
  <c r="AH146" i="37"/>
  <c r="AI146" i="37" s="1"/>
  <c r="AJ146" i="37" s="1"/>
  <c r="AH147" i="37"/>
  <c r="AI147" i="37" s="1"/>
  <c r="AJ147" i="37" s="1"/>
  <c r="AB153" i="37"/>
  <c r="AC153" i="37" s="1"/>
  <c r="AB147" i="37"/>
  <c r="AC147" i="37" s="1"/>
  <c r="AD147" i="37" s="1"/>
  <c r="AB80" i="37"/>
  <c r="CD147" i="37"/>
  <c r="CE147" i="37" s="1"/>
  <c r="CF147" i="37" s="1"/>
  <c r="BG154" i="37"/>
  <c r="AA135" i="37"/>
  <c r="C107" i="37"/>
  <c r="FJ83" i="37"/>
  <c r="EY149" i="37"/>
  <c r="EZ149" i="37" s="1"/>
  <c r="FJ82" i="37"/>
  <c r="P82" i="37"/>
  <c r="AD77" i="37"/>
  <c r="EY155" i="37"/>
  <c r="EZ155" i="37" s="1"/>
  <c r="BG153" i="37"/>
  <c r="EY156" i="37"/>
  <c r="EY148" i="37"/>
  <c r="EZ148" i="37" s="1"/>
  <c r="F77" i="37"/>
  <c r="DI154" i="37"/>
  <c r="DJ154" i="37" s="1"/>
  <c r="ES156" i="37"/>
  <c r="DI146" i="37"/>
  <c r="DJ146" i="37" s="1"/>
  <c r="E146" i="37"/>
  <c r="F146" i="37" s="1"/>
  <c r="E155" i="37"/>
  <c r="F155" i="37" s="1"/>
  <c r="DI155" i="37"/>
  <c r="DI148" i="37"/>
  <c r="DJ148" i="37" s="1"/>
  <c r="DI147" i="37"/>
  <c r="DJ147" i="37" s="1"/>
  <c r="I135" i="37"/>
  <c r="BG148" i="37"/>
  <c r="BH148" i="37" s="1"/>
  <c r="EG153" i="37"/>
  <c r="EH153" i="37" s="1"/>
  <c r="EH148" i="37"/>
  <c r="CK156" i="37"/>
  <c r="E149" i="37"/>
  <c r="F149" i="37" s="1"/>
  <c r="E153" i="37"/>
  <c r="F153" i="37" s="1"/>
  <c r="DI149" i="37"/>
  <c r="DJ149" i="37" s="1"/>
  <c r="BG146" i="37"/>
  <c r="BH146" i="37" s="1"/>
  <c r="BG149" i="37"/>
  <c r="BH149" i="37" s="1"/>
  <c r="DY135" i="37"/>
  <c r="CJ80" i="37"/>
  <c r="BK110" i="37"/>
  <c r="ES147" i="37"/>
  <c r="ET147" i="37" s="1"/>
  <c r="BG156" i="37"/>
  <c r="ER82" i="37"/>
  <c r="DI153" i="37"/>
  <c r="DJ153" i="37" s="1"/>
  <c r="CK153" i="37"/>
  <c r="CK149" i="37"/>
  <c r="CL149" i="37" s="1"/>
  <c r="CK147" i="37"/>
  <c r="CL147" i="37" s="1"/>
  <c r="CK155" i="37"/>
  <c r="CL155" i="37" s="1"/>
  <c r="ER83" i="37"/>
  <c r="CK146" i="37"/>
  <c r="CL146" i="37" s="1"/>
  <c r="DI156" i="37"/>
  <c r="ES154" i="37"/>
  <c r="CD146" i="37"/>
  <c r="CE146" i="37" s="1"/>
  <c r="CF146" i="37" s="1"/>
  <c r="AZ82" i="37"/>
  <c r="AZ84" i="37" s="1"/>
  <c r="AH80" i="37"/>
  <c r="ER81" i="37"/>
  <c r="Q146" i="37"/>
  <c r="R146" i="37" s="1"/>
  <c r="DA135" i="37"/>
  <c r="ES153" i="37"/>
  <c r="ET153" i="37" s="1"/>
  <c r="CC135" i="37"/>
  <c r="AT80" i="37"/>
  <c r="CD148" i="37"/>
  <c r="CE148" i="37" s="1"/>
  <c r="CF148" i="37" s="1"/>
  <c r="CJ83" i="37"/>
  <c r="L155" i="37"/>
  <c r="DN83" i="37"/>
  <c r="ES155" i="37"/>
  <c r="ES149" i="37"/>
  <c r="ET149" i="37" s="1"/>
  <c r="ES146" i="37"/>
  <c r="ET146" i="37" s="1"/>
  <c r="BY146" i="37"/>
  <c r="BZ146" i="37" s="1"/>
  <c r="E208" i="37"/>
  <c r="E198" i="37"/>
  <c r="E211" i="37"/>
  <c r="E199" i="37"/>
  <c r="E206" i="37"/>
  <c r="E195" i="37"/>
  <c r="E219" i="37"/>
  <c r="E210" i="37"/>
  <c r="BM156" i="37"/>
  <c r="BN156" i="37" s="1"/>
  <c r="BY149" i="37"/>
  <c r="BZ149" i="37" s="1"/>
  <c r="EG155" i="37"/>
  <c r="EH155" i="37" s="1"/>
  <c r="E202" i="37"/>
  <c r="E207" i="37"/>
  <c r="E214" i="37"/>
  <c r="E204" i="37"/>
  <c r="DB147" i="37"/>
  <c r="DC147" i="37" s="1"/>
  <c r="DD147" i="37" s="1"/>
  <c r="DB146" i="37"/>
  <c r="DC146" i="37" s="1"/>
  <c r="DD146" i="37" s="1"/>
  <c r="DB155" i="37"/>
  <c r="DC155" i="37" s="1"/>
  <c r="DD155" i="37" s="1"/>
  <c r="DB153" i="37"/>
  <c r="DC153" i="37" s="1"/>
  <c r="DD153" i="37" s="1"/>
  <c r="DB154" i="37"/>
  <c r="DC154" i="37" s="1"/>
  <c r="DB149" i="37"/>
  <c r="DC149" i="37" s="1"/>
  <c r="DD149" i="37" s="1"/>
  <c r="DB148" i="37"/>
  <c r="DC148" i="37" s="1"/>
  <c r="DD148" i="37" s="1"/>
  <c r="DB156" i="37"/>
  <c r="DC156" i="37" s="1"/>
  <c r="DD156" i="37" s="1"/>
  <c r="CD149" i="37"/>
  <c r="CE149" i="37" s="1"/>
  <c r="CF149" i="37" s="1"/>
  <c r="CD156" i="37"/>
  <c r="CE156" i="37" s="1"/>
  <c r="CD153" i="37"/>
  <c r="CE153" i="37" s="1"/>
  <c r="CF153" i="37" s="1"/>
  <c r="CD154" i="37"/>
  <c r="CE154" i="37" s="1"/>
  <c r="E216" i="37"/>
  <c r="E215" i="37"/>
  <c r="E200" i="37"/>
  <c r="E218" i="37"/>
  <c r="E203" i="37"/>
  <c r="E194" i="37"/>
  <c r="AO153" i="37"/>
  <c r="AP153" i="37" s="1"/>
  <c r="EG146" i="37"/>
  <c r="EH146" i="37" s="1"/>
  <c r="EG149" i="37"/>
  <c r="EH149" i="37" s="1"/>
  <c r="ET148" i="37"/>
  <c r="EG147" i="37"/>
  <c r="EH147" i="37" s="1"/>
  <c r="EG156" i="37"/>
  <c r="BZ77" i="37"/>
  <c r="BM149" i="37"/>
  <c r="BN149" i="37" s="1"/>
  <c r="BM153" i="37"/>
  <c r="BN153" i="37" s="1"/>
  <c r="BM146" i="37"/>
  <c r="BN146" i="37" s="1"/>
  <c r="BY155" i="37"/>
  <c r="BZ155" i="37" s="1"/>
  <c r="BY156" i="37"/>
  <c r="AO149" i="37"/>
  <c r="AP149" i="37" s="1"/>
  <c r="AO154" i="37"/>
  <c r="AO155" i="37"/>
  <c r="AP155" i="37" s="1"/>
  <c r="AO156" i="37"/>
  <c r="AO146" i="37"/>
  <c r="AP146" i="37" s="1"/>
  <c r="BW109" i="37"/>
  <c r="BZ154" i="37"/>
  <c r="BM155" i="37"/>
  <c r="BM147" i="37"/>
  <c r="BN147" i="37" s="1"/>
  <c r="BY148" i="37"/>
  <c r="BZ148" i="37" s="1"/>
  <c r="AO148" i="37"/>
  <c r="AP148" i="37" s="1"/>
  <c r="BM154" i="37"/>
  <c r="BN154" i="37" s="1"/>
  <c r="BY147" i="37"/>
  <c r="BZ147" i="37" s="1"/>
  <c r="BY153" i="37"/>
  <c r="BZ153" i="37" s="1"/>
  <c r="EG154" i="37"/>
  <c r="DZ149" i="37"/>
  <c r="EA149" i="37" s="1"/>
  <c r="EB149" i="37" s="1"/>
  <c r="DZ154" i="37"/>
  <c r="EA154" i="37" s="1"/>
  <c r="DZ156" i="37"/>
  <c r="EA156" i="37" s="1"/>
  <c r="DZ146" i="37"/>
  <c r="EA146" i="37" s="1"/>
  <c r="EB146" i="37" s="1"/>
  <c r="DZ153" i="37"/>
  <c r="EA153" i="37" s="1"/>
  <c r="EB153" i="37" s="1"/>
  <c r="DZ147" i="37"/>
  <c r="EA147" i="37" s="1"/>
  <c r="EB147" i="37" s="1"/>
  <c r="DZ155" i="37"/>
  <c r="EA155" i="37" s="1"/>
  <c r="EB155" i="37" s="1"/>
  <c r="DZ148" i="37"/>
  <c r="EA148" i="37" s="1"/>
  <c r="EB148" i="37" s="1"/>
  <c r="C109" i="37"/>
  <c r="EN113" i="37"/>
  <c r="EL81" i="37"/>
  <c r="AM107" i="37"/>
  <c r="AT81" i="37"/>
  <c r="P80" i="37"/>
  <c r="EK135" i="37"/>
  <c r="DM135" i="37"/>
  <c r="CL148" i="37"/>
  <c r="CO135" i="37"/>
  <c r="FI135" i="37"/>
  <c r="BQ135" i="37"/>
  <c r="EL147" i="37"/>
  <c r="EM147" i="37" s="1"/>
  <c r="EN147" i="37" s="1"/>
  <c r="EL148" i="37"/>
  <c r="EM148" i="37" s="1"/>
  <c r="EN148" i="37" s="1"/>
  <c r="EL146" i="37"/>
  <c r="EM146" i="37" s="1"/>
  <c r="EN146" i="37" s="1"/>
  <c r="EL156" i="37"/>
  <c r="EM156" i="37" s="1"/>
  <c r="EN156" i="37" s="1"/>
  <c r="EL153" i="37"/>
  <c r="EM153" i="37" s="1"/>
  <c r="EL149" i="37"/>
  <c r="EM149" i="37" s="1"/>
  <c r="EN149" i="37" s="1"/>
  <c r="EL154" i="37"/>
  <c r="EM154" i="37" s="1"/>
  <c r="EL155" i="37"/>
  <c r="EM155" i="37" s="1"/>
  <c r="EN155" i="37" s="1"/>
  <c r="BR147" i="37"/>
  <c r="BS147" i="37" s="1"/>
  <c r="BT147" i="37" s="1"/>
  <c r="BR155" i="37"/>
  <c r="BS155" i="37" s="1"/>
  <c r="BT155" i="37" s="1"/>
  <c r="BR153" i="37"/>
  <c r="BS153" i="37" s="1"/>
  <c r="BR146" i="37"/>
  <c r="BS146" i="37" s="1"/>
  <c r="BT146" i="37" s="1"/>
  <c r="BR148" i="37"/>
  <c r="BS148" i="37" s="1"/>
  <c r="BT148" i="37" s="1"/>
  <c r="BR154" i="37"/>
  <c r="BS154" i="37" s="1"/>
  <c r="BT154" i="37" s="1"/>
  <c r="BR149" i="37"/>
  <c r="BS149" i="37" s="1"/>
  <c r="BT149" i="37" s="1"/>
  <c r="BR156" i="37"/>
  <c r="BS156" i="37" s="1"/>
  <c r="BT156" i="37" s="1"/>
  <c r="AT156" i="37"/>
  <c r="AU156" i="37" s="1"/>
  <c r="AT147" i="37"/>
  <c r="AU147" i="37" s="1"/>
  <c r="AV147" i="37" s="1"/>
  <c r="AT148" i="37"/>
  <c r="AU148" i="37" s="1"/>
  <c r="AV148" i="37" s="1"/>
  <c r="AT155" i="37"/>
  <c r="AU155" i="37" s="1"/>
  <c r="AV155" i="37" s="1"/>
  <c r="AT153" i="37"/>
  <c r="AU153" i="37" s="1"/>
  <c r="AT154" i="37"/>
  <c r="AU154" i="37" s="1"/>
  <c r="AT149" i="37"/>
  <c r="AU149" i="37" s="1"/>
  <c r="AV149" i="37" s="1"/>
  <c r="AT146" i="37"/>
  <c r="AU146" i="37" s="1"/>
  <c r="AV146" i="37" s="1"/>
  <c r="DN148" i="37"/>
  <c r="DO148" i="37" s="1"/>
  <c r="DP148" i="37" s="1"/>
  <c r="DN149" i="37"/>
  <c r="DO149" i="37" s="1"/>
  <c r="DP149" i="37" s="1"/>
  <c r="DN146" i="37"/>
  <c r="DO146" i="37" s="1"/>
  <c r="DP146" i="37" s="1"/>
  <c r="DN147" i="37"/>
  <c r="DO147" i="37" s="1"/>
  <c r="DP147" i="37" s="1"/>
  <c r="DN155" i="37"/>
  <c r="DO155" i="37" s="1"/>
  <c r="DP155" i="37" s="1"/>
  <c r="DN154" i="37"/>
  <c r="DO154" i="37" s="1"/>
  <c r="DN156" i="37"/>
  <c r="DO156" i="37" s="1"/>
  <c r="DN153" i="37"/>
  <c r="DO153" i="37" s="1"/>
  <c r="DP153" i="37" s="1"/>
  <c r="CP147" i="37"/>
  <c r="CQ147" i="37" s="1"/>
  <c r="CR147" i="37" s="1"/>
  <c r="CP146" i="37"/>
  <c r="CQ146" i="37" s="1"/>
  <c r="CR146" i="37" s="1"/>
  <c r="CP155" i="37"/>
  <c r="CQ155" i="37" s="1"/>
  <c r="CP148" i="37"/>
  <c r="CQ148" i="37" s="1"/>
  <c r="CR148" i="37" s="1"/>
  <c r="CP149" i="37"/>
  <c r="CQ149" i="37" s="1"/>
  <c r="CR149" i="37" s="1"/>
  <c r="CP154" i="37"/>
  <c r="CQ154" i="37" s="1"/>
  <c r="CP153" i="37"/>
  <c r="CQ153" i="37" s="1"/>
  <c r="CP156" i="37"/>
  <c r="CQ156" i="37" s="1"/>
  <c r="FJ149" i="37"/>
  <c r="FK149" i="37" s="1"/>
  <c r="FL149" i="37" s="1"/>
  <c r="FJ154" i="37"/>
  <c r="FK154" i="37" s="1"/>
  <c r="FJ147" i="37"/>
  <c r="FK147" i="37" s="1"/>
  <c r="FL147" i="37" s="1"/>
  <c r="FJ146" i="37"/>
  <c r="FK146" i="37" s="1"/>
  <c r="FL146" i="37" s="1"/>
  <c r="FJ156" i="37"/>
  <c r="FK156" i="37" s="1"/>
  <c r="FJ148" i="37"/>
  <c r="FK148" i="37" s="1"/>
  <c r="FL148" i="37" s="1"/>
  <c r="FJ155" i="37"/>
  <c r="FK155" i="37" s="1"/>
  <c r="FJ153" i="37"/>
  <c r="FK153" i="37" s="1"/>
  <c r="FL153" i="37" s="1"/>
  <c r="AS135" i="37"/>
  <c r="V148" i="37"/>
  <c r="W148" i="37" s="1"/>
  <c r="X148" i="37" s="1"/>
  <c r="V146" i="37"/>
  <c r="W146" i="37" s="1"/>
  <c r="X146" i="37" s="1"/>
  <c r="V147" i="37"/>
  <c r="W147" i="37" s="1"/>
  <c r="X147" i="37" s="1"/>
  <c r="V156" i="37"/>
  <c r="W156" i="37" s="1"/>
  <c r="V155" i="37"/>
  <c r="W155" i="37" s="1"/>
  <c r="V153" i="37"/>
  <c r="W153" i="37" s="1"/>
  <c r="X153" i="37" s="1"/>
  <c r="V149" i="37"/>
  <c r="W149" i="37" s="1"/>
  <c r="X149" i="37" s="1"/>
  <c r="V154" i="37"/>
  <c r="W154" i="37" s="1"/>
  <c r="U135" i="37"/>
  <c r="CI108" i="37"/>
  <c r="CL113" i="37" s="1"/>
  <c r="AB83" i="37"/>
  <c r="EK110" i="37"/>
  <c r="DH82" i="37"/>
  <c r="BQ109" i="37"/>
  <c r="CL77" i="37"/>
  <c r="J80" i="37"/>
  <c r="L153" i="37" s="1"/>
  <c r="BK108" i="37"/>
  <c r="EK109" i="37"/>
  <c r="DY107" i="37"/>
  <c r="EB113" i="37" s="1"/>
  <c r="EX80" i="37"/>
  <c r="CX77" i="37"/>
  <c r="AA108" i="37"/>
  <c r="AD113" i="37" s="1"/>
  <c r="CU109" i="37"/>
  <c r="DM109" i="37"/>
  <c r="AS109" i="37"/>
  <c r="CI109" i="37"/>
  <c r="AT83" i="37"/>
  <c r="BQ108" i="37"/>
  <c r="BT113" i="37" s="1"/>
  <c r="BW108" i="37"/>
  <c r="DP77" i="37"/>
  <c r="CD82" i="37"/>
  <c r="DZ81" i="37"/>
  <c r="BN77" i="37"/>
  <c r="BR80" i="37"/>
  <c r="BR84" i="37" s="1"/>
  <c r="EW109" i="37"/>
  <c r="CU110" i="37"/>
  <c r="I109" i="37"/>
  <c r="AV77" i="37"/>
  <c r="CP82" i="37"/>
  <c r="EQ107" i="37"/>
  <c r="ET113" i="37" s="1"/>
  <c r="DS107" i="37"/>
  <c r="DV113" i="37" s="1"/>
  <c r="AG109" i="37"/>
  <c r="FF77" i="37"/>
  <c r="DM107" i="37"/>
  <c r="EE107" i="37"/>
  <c r="DA109" i="37"/>
  <c r="BQ110" i="37"/>
  <c r="DA107" i="37"/>
  <c r="DS109" i="37"/>
  <c r="BK107" i="37"/>
  <c r="DZ83" i="37"/>
  <c r="DG108" i="37"/>
  <c r="BF80" i="37"/>
  <c r="FC108" i="37"/>
  <c r="DA110" i="37"/>
  <c r="AY110" i="37"/>
  <c r="EN77" i="37"/>
  <c r="AY108" i="37"/>
  <c r="CU108" i="37"/>
  <c r="CV81" i="37"/>
  <c r="DM108" i="37"/>
  <c r="DN81" i="37"/>
  <c r="FC110" i="37"/>
  <c r="CC107" i="37"/>
  <c r="AM109" i="37"/>
  <c r="EZ113" i="37"/>
  <c r="EX81" i="37"/>
  <c r="EZ154" i="37" s="1"/>
  <c r="BB77" i="37"/>
  <c r="EE109" i="37"/>
  <c r="DY109" i="37"/>
  <c r="FI108" i="37"/>
  <c r="FJ81" i="37"/>
  <c r="EL80" i="37"/>
  <c r="DG107" i="37"/>
  <c r="U107" i="37"/>
  <c r="V82" i="37"/>
  <c r="ET77" i="37"/>
  <c r="CR77" i="37"/>
  <c r="C108" i="37"/>
  <c r="D81" i="37"/>
  <c r="BW107" i="37"/>
  <c r="CP83" i="37"/>
  <c r="CO110" i="37"/>
  <c r="CP81" i="37"/>
  <c r="CO108" i="37"/>
  <c r="DB81" i="37"/>
  <c r="DA108" i="37"/>
  <c r="EZ77" i="37"/>
  <c r="EE108" i="37"/>
  <c r="EF81" i="37"/>
  <c r="P83" i="37"/>
  <c r="O110" i="37"/>
  <c r="AH81" i="37"/>
  <c r="EX83" i="37"/>
  <c r="EW110" i="37"/>
  <c r="EB77" i="37"/>
  <c r="P81" i="37"/>
  <c r="O108" i="37"/>
  <c r="R113" i="37" s="1"/>
  <c r="AP77" i="37"/>
  <c r="DD77" i="37"/>
  <c r="EH77" i="37"/>
  <c r="AN83" i="37"/>
  <c r="AM110" i="37"/>
  <c r="R77" i="37"/>
  <c r="AM108" i="37"/>
  <c r="AN81" i="37"/>
  <c r="DG110" i="37"/>
  <c r="DH83" i="37"/>
  <c r="DJ77" i="37"/>
  <c r="EF83" i="37"/>
  <c r="EE110" i="37"/>
  <c r="BE110" i="37"/>
  <c r="BF83" i="37"/>
  <c r="BE109" i="37"/>
  <c r="AG110" i="37"/>
  <c r="AJ77" i="37"/>
  <c r="V81" i="37"/>
  <c r="U108" i="37"/>
  <c r="AJ113" i="37"/>
  <c r="BT77" i="37"/>
  <c r="CF77" i="37"/>
  <c r="U110" i="37"/>
  <c r="V83" i="37"/>
  <c r="CD83" i="37"/>
  <c r="CC110" i="37"/>
  <c r="BH77" i="37"/>
  <c r="X77" i="37"/>
  <c r="CD81" i="37"/>
  <c r="CC108" i="37"/>
  <c r="BE108" i="37"/>
  <c r="BF81" i="37"/>
  <c r="BK109" i="37"/>
  <c r="BL82" i="37"/>
  <c r="FD82" i="37"/>
  <c r="FC109" i="37"/>
  <c r="CU107" i="37"/>
  <c r="FD80" i="37"/>
  <c r="FC107" i="37"/>
  <c r="CO107" i="37"/>
  <c r="CP80" i="37"/>
  <c r="AV113" i="37"/>
  <c r="I117" i="34"/>
  <c r="I116" i="34"/>
  <c r="L114" i="34"/>
  <c r="I110" i="34"/>
  <c r="H104" i="34"/>
  <c r="H103" i="34"/>
  <c r="I94" i="34"/>
  <c r="I93" i="34"/>
  <c r="I92" i="34"/>
  <c r="I91" i="34"/>
  <c r="H87" i="34"/>
  <c r="I87" i="34" s="1"/>
  <c r="AD83" i="34"/>
  <c r="H86" i="34"/>
  <c r="I86" i="34" s="1"/>
  <c r="I103" i="34" s="1"/>
  <c r="AC74" i="34"/>
  <c r="AC73" i="34"/>
  <c r="H64" i="34" s="1"/>
  <c r="I64" i="34" s="1"/>
  <c r="I76" i="34"/>
  <c r="I69" i="34"/>
  <c r="I108" i="34" s="1"/>
  <c r="H69" i="34"/>
  <c r="AD64" i="34"/>
  <c r="AE64" i="34" s="1"/>
  <c r="H68" i="34" s="1"/>
  <c r="I68" i="34" s="1"/>
  <c r="H67" i="34"/>
  <c r="I67" i="34" s="1"/>
  <c r="H66" i="34"/>
  <c r="I66" i="34" s="1"/>
  <c r="H65" i="34"/>
  <c r="I65" i="34" s="1"/>
  <c r="I57" i="34"/>
  <c r="I56" i="34"/>
  <c r="I55" i="34"/>
  <c r="I54" i="34"/>
  <c r="I71" i="34" s="1"/>
  <c r="I53" i="34"/>
  <c r="I70" i="34" s="1"/>
  <c r="R48" i="34"/>
  <c r="H51" i="34"/>
  <c r="I51" i="34" s="1"/>
  <c r="H50" i="34"/>
  <c r="I50" i="34" s="1"/>
  <c r="H49" i="34"/>
  <c r="I49" i="34" s="1"/>
  <c r="F15" i="33"/>
  <c r="E15" i="33"/>
  <c r="F54" i="33"/>
  <c r="D202" i="57" l="1"/>
  <c r="AS32" i="57" s="1"/>
  <c r="AU32" i="57"/>
  <c r="BY64" i="36" s="1"/>
  <c r="BX328" i="36" s="1"/>
  <c r="I32" i="57"/>
  <c r="D196" i="57"/>
  <c r="AS26" i="57" s="1"/>
  <c r="AU26" i="57"/>
  <c r="BY58" i="36" s="1"/>
  <c r="BX322" i="36" s="1"/>
  <c r="I26" i="57"/>
  <c r="D205" i="57"/>
  <c r="AS35" i="57" s="1"/>
  <c r="AU35" i="57"/>
  <c r="BY67" i="36" s="1"/>
  <c r="BX331" i="36" s="1"/>
  <c r="I35" i="57"/>
  <c r="D221" i="57"/>
  <c r="AS51" i="57" s="1"/>
  <c r="AU51" i="57"/>
  <c r="I51" i="57"/>
  <c r="D211" i="57"/>
  <c r="AS41" i="57" s="1"/>
  <c r="AU41" i="57"/>
  <c r="I41" i="57"/>
  <c r="G177" i="36"/>
  <c r="AU49" i="57"/>
  <c r="I49" i="57"/>
  <c r="D219" i="57"/>
  <c r="AS49" i="57" s="1"/>
  <c r="AU24" i="57"/>
  <c r="BY56" i="36" s="1"/>
  <c r="BX320" i="36" s="1"/>
  <c r="D194" i="57"/>
  <c r="AS24" i="57" s="1"/>
  <c r="I24" i="57"/>
  <c r="D195" i="57"/>
  <c r="AS25" i="57" s="1"/>
  <c r="I25" i="57"/>
  <c r="AU25" i="57"/>
  <c r="BY57" i="36" s="1"/>
  <c r="BX321" i="36" s="1"/>
  <c r="D209" i="57"/>
  <c r="AS39" i="57" s="1"/>
  <c r="AU39" i="57"/>
  <c r="I39" i="57"/>
  <c r="AU27" i="57"/>
  <c r="BY59" i="36" s="1"/>
  <c r="BX323" i="36" s="1"/>
  <c r="I27" i="57"/>
  <c r="D197" i="57"/>
  <c r="AS27" i="57" s="1"/>
  <c r="D204" i="57"/>
  <c r="AS34" i="57" s="1"/>
  <c r="AU34" i="57"/>
  <c r="BY66" i="36" s="1"/>
  <c r="BX330" i="36" s="1"/>
  <c r="I34" i="57"/>
  <c r="AU50" i="57"/>
  <c r="D220" i="57"/>
  <c r="AS50" i="57" s="1"/>
  <c r="I50" i="57"/>
  <c r="I22" i="57"/>
  <c r="D192" i="57"/>
  <c r="AS22" i="57" s="1"/>
  <c r="AU22" i="57"/>
  <c r="BY54" i="36" s="1"/>
  <c r="BX318" i="36" s="1"/>
  <c r="D210" i="57"/>
  <c r="AS40" i="57" s="1"/>
  <c r="I40" i="57"/>
  <c r="AU40" i="57"/>
  <c r="AU29" i="57"/>
  <c r="BY61" i="36" s="1"/>
  <c r="BX325" i="36" s="1"/>
  <c r="D199" i="57"/>
  <c r="AS29" i="57" s="1"/>
  <c r="I29" i="57"/>
  <c r="D198" i="57"/>
  <c r="AS28" i="57" s="1"/>
  <c r="AU28" i="57"/>
  <c r="BY60" i="36" s="1"/>
  <c r="BX324" i="36" s="1"/>
  <c r="I28" i="57"/>
  <c r="D214" i="57"/>
  <c r="AS44" i="57" s="1"/>
  <c r="I44" i="57"/>
  <c r="AU44" i="57"/>
  <c r="I43" i="57"/>
  <c r="D213" i="57"/>
  <c r="AS43" i="57" s="1"/>
  <c r="AU43" i="57"/>
  <c r="D201" i="57"/>
  <c r="AS31" i="57" s="1"/>
  <c r="AU31" i="57"/>
  <c r="BY63" i="36" s="1"/>
  <c r="BX327" i="36" s="1"/>
  <c r="I31" i="57"/>
  <c r="AU36" i="57"/>
  <c r="BY68" i="36" s="1"/>
  <c r="BX332" i="36" s="1"/>
  <c r="D206" i="57"/>
  <c r="AS36" i="57" s="1"/>
  <c r="I36" i="57"/>
  <c r="D207" i="57"/>
  <c r="AS37" i="57" s="1"/>
  <c r="AU37" i="57"/>
  <c r="I37" i="57"/>
  <c r="AU30" i="57"/>
  <c r="BY62" i="36" s="1"/>
  <c r="BX326" i="36" s="1"/>
  <c r="I30" i="57"/>
  <c r="D200" i="57"/>
  <c r="AS30" i="57" s="1"/>
  <c r="D216" i="57"/>
  <c r="AS46" i="57" s="1"/>
  <c r="I46" i="57"/>
  <c r="AU46" i="57"/>
  <c r="D217" i="57"/>
  <c r="AS47" i="57" s="1"/>
  <c r="AU47" i="57"/>
  <c r="I47" i="57"/>
  <c r="D212" i="57"/>
  <c r="AS42" i="57" s="1"/>
  <c r="I42" i="57"/>
  <c r="AU42" i="57"/>
  <c r="D193" i="57"/>
  <c r="AS23" i="57" s="1"/>
  <c r="AU23" i="57"/>
  <c r="BY55" i="36" s="1"/>
  <c r="BX319" i="36" s="1"/>
  <c r="I23" i="57"/>
  <c r="AU33" i="57"/>
  <c r="BY65" i="36" s="1"/>
  <c r="BX329" i="36" s="1"/>
  <c r="D203" i="57"/>
  <c r="AS33" i="57" s="1"/>
  <c r="I33" i="57"/>
  <c r="D218" i="57"/>
  <c r="AS48" i="57" s="1"/>
  <c r="I48" i="57"/>
  <c r="AU48" i="57"/>
  <c r="D215" i="57"/>
  <c r="AS45" i="57" s="1"/>
  <c r="AU45" i="57"/>
  <c r="I45" i="57"/>
  <c r="AU38" i="57"/>
  <c r="D208" i="57"/>
  <c r="AS38" i="57" s="1"/>
  <c r="I38" i="57"/>
  <c r="J103" i="34"/>
  <c r="AU37" i="54"/>
  <c r="HG69" i="36" s="1"/>
  <c r="K2" i="52"/>
  <c r="K2" i="53"/>
  <c r="K2" i="51"/>
  <c r="K2" i="50"/>
  <c r="AU24" i="54"/>
  <c r="HG56" i="36" s="1"/>
  <c r="HF320" i="36" s="1"/>
  <c r="I27" i="54"/>
  <c r="J27" i="54" s="1"/>
  <c r="D202" i="54"/>
  <c r="AS32" i="54" s="1"/>
  <c r="HE64" i="36" s="1"/>
  <c r="HD328" i="36" s="1"/>
  <c r="AU49" i="54"/>
  <c r="HG81" i="36" s="1"/>
  <c r="AU44" i="54"/>
  <c r="HG76" i="36" s="1"/>
  <c r="D219" i="54"/>
  <c r="AS49" i="54" s="1"/>
  <c r="HE81" i="36" s="1"/>
  <c r="HD345" i="36" s="1"/>
  <c r="D214" i="54"/>
  <c r="AS44" i="54" s="1"/>
  <c r="HE76" i="36" s="1"/>
  <c r="HD340" i="36" s="1"/>
  <c r="AU27" i="54"/>
  <c r="HG59" i="36" s="1"/>
  <c r="HF323" i="36" s="1"/>
  <c r="I37" i="54"/>
  <c r="N37" i="54" s="1"/>
  <c r="D199" i="54"/>
  <c r="AS29" i="54" s="1"/>
  <c r="HE61" i="36" s="1"/>
  <c r="HD325" i="36" s="1"/>
  <c r="AU43" i="54"/>
  <c r="HG75" i="36" s="1"/>
  <c r="D213" i="54"/>
  <c r="AS43" i="54" s="1"/>
  <c r="HE75" i="36" s="1"/>
  <c r="HD339" i="36" s="1"/>
  <c r="AU32" i="54"/>
  <c r="HG64" i="36" s="1"/>
  <c r="I24" i="54"/>
  <c r="J24" i="54" s="1"/>
  <c r="I29" i="54"/>
  <c r="O29" i="54" s="1"/>
  <c r="D212" i="54"/>
  <c r="AS42" i="54" s="1"/>
  <c r="HE74" i="36" s="1"/>
  <c r="HD338" i="36" s="1"/>
  <c r="I23" i="54"/>
  <c r="O23" i="54" s="1"/>
  <c r="AU31" i="54"/>
  <c r="HG63" i="36" s="1"/>
  <c r="HF327" i="36" s="1"/>
  <c r="I33" i="54"/>
  <c r="J33" i="54" s="1"/>
  <c r="D210" i="54"/>
  <c r="AS40" i="54" s="1"/>
  <c r="HE72" i="36" s="1"/>
  <c r="HD336" i="36" s="1"/>
  <c r="I47" i="54"/>
  <c r="N47" i="54" s="1"/>
  <c r="AU33" i="54"/>
  <c r="HG65" i="36" s="1"/>
  <c r="D193" i="54"/>
  <c r="AS23" i="54" s="1"/>
  <c r="AT23" i="54" s="1"/>
  <c r="HF55" i="36" s="1"/>
  <c r="I30" i="54"/>
  <c r="N30" i="54" s="1"/>
  <c r="I31" i="54"/>
  <c r="N31" i="54" s="1"/>
  <c r="AU42" i="54"/>
  <c r="HG74" i="36" s="1"/>
  <c r="AU47" i="54"/>
  <c r="HG79" i="36" s="1"/>
  <c r="AU40" i="54"/>
  <c r="HG72" i="36" s="1"/>
  <c r="AU30" i="54"/>
  <c r="HG62" i="36" s="1"/>
  <c r="HF326" i="36" s="1"/>
  <c r="I50" i="54"/>
  <c r="O50" i="54" s="1"/>
  <c r="I45" i="54"/>
  <c r="O45" i="54" s="1"/>
  <c r="I38" i="54"/>
  <c r="O38" i="54" s="1"/>
  <c r="AU50" i="54"/>
  <c r="HG82" i="36" s="1"/>
  <c r="D196" i="54"/>
  <c r="AS26" i="54" s="1"/>
  <c r="AT26" i="54" s="1"/>
  <c r="HF58" i="36" s="1"/>
  <c r="D215" i="54"/>
  <c r="AS45" i="54" s="1"/>
  <c r="HE77" i="36" s="1"/>
  <c r="HD341" i="36" s="1"/>
  <c r="I41" i="54"/>
  <c r="N41" i="54" s="1"/>
  <c r="D208" i="54"/>
  <c r="AS38" i="54" s="1"/>
  <c r="HE70" i="36" s="1"/>
  <c r="HD334" i="36" s="1"/>
  <c r="I26" i="54"/>
  <c r="N26" i="54" s="1"/>
  <c r="AU41" i="54"/>
  <c r="HG73" i="36" s="1"/>
  <c r="D221" i="54"/>
  <c r="AS51" i="54" s="1"/>
  <c r="HE83" i="36" s="1"/>
  <c r="HD347" i="36" s="1"/>
  <c r="I46" i="54"/>
  <c r="J46" i="54" s="1"/>
  <c r="D204" i="54"/>
  <c r="AS34" i="54" s="1"/>
  <c r="HE66" i="36" s="1"/>
  <c r="HD330" i="36" s="1"/>
  <c r="AU36" i="54"/>
  <c r="HG68" i="36" s="1"/>
  <c r="D205" i="54"/>
  <c r="AS35" i="54" s="1"/>
  <c r="HE67" i="36" s="1"/>
  <c r="HD331" i="36" s="1"/>
  <c r="D209" i="54"/>
  <c r="AS39" i="54" s="1"/>
  <c r="HE71" i="36" s="1"/>
  <c r="HD335" i="36" s="1"/>
  <c r="AU46" i="54"/>
  <c r="HG78" i="36" s="1"/>
  <c r="I22" i="54"/>
  <c r="O22" i="54" s="1"/>
  <c r="D206" i="54"/>
  <c r="AS36" i="54" s="1"/>
  <c r="HE68" i="36" s="1"/>
  <c r="HD332" i="36" s="1"/>
  <c r="I25" i="54"/>
  <c r="O25" i="54" s="1"/>
  <c r="I34" i="54"/>
  <c r="O34" i="54" s="1"/>
  <c r="I35" i="54"/>
  <c r="J35" i="54" s="1"/>
  <c r="AU51" i="54"/>
  <c r="HG83" i="36" s="1"/>
  <c r="AU22" i="54"/>
  <c r="HG54" i="36" s="1"/>
  <c r="HF318" i="36" s="1"/>
  <c r="I39" i="54"/>
  <c r="J39" i="54" s="1"/>
  <c r="AU25" i="54"/>
  <c r="HG57" i="36" s="1"/>
  <c r="HF321" i="36" s="1"/>
  <c r="BN24" i="51"/>
  <c r="BA95" i="36" s="1"/>
  <c r="HF322" i="36"/>
  <c r="HF319" i="36"/>
  <c r="HF325" i="36"/>
  <c r="G291" i="36"/>
  <c r="G299" i="36"/>
  <c r="G308" i="36"/>
  <c r="G305" i="36"/>
  <c r="G306" i="36"/>
  <c r="G304" i="36"/>
  <c r="G289" i="36"/>
  <c r="G288" i="36"/>
  <c r="G295" i="36"/>
  <c r="BO94" i="36"/>
  <c r="BN24" i="53"/>
  <c r="Y94" i="36"/>
  <c r="BJ26" i="50"/>
  <c r="BH96" i="36"/>
  <c r="BN25" i="50"/>
  <c r="BO95" i="36"/>
  <c r="BN24" i="52"/>
  <c r="AM94" i="36"/>
  <c r="BJ26" i="53"/>
  <c r="R96" i="36"/>
  <c r="BJ26" i="52"/>
  <c r="AF96" i="36"/>
  <c r="BJ26" i="51"/>
  <c r="AT96" i="36"/>
  <c r="HG66" i="36"/>
  <c r="HG67" i="36"/>
  <c r="AT24" i="54"/>
  <c r="HF56" i="36" s="1"/>
  <c r="HE56" i="36"/>
  <c r="HD320" i="36" s="1"/>
  <c r="AT27" i="54"/>
  <c r="HF59" i="36" s="1"/>
  <c r="HE59" i="36"/>
  <c r="HD323" i="36" s="1"/>
  <c r="HG70" i="36"/>
  <c r="HG71" i="36"/>
  <c r="AT25" i="54"/>
  <c r="HF57" i="36" s="1"/>
  <c r="HE57" i="36"/>
  <c r="HD321" i="36" s="1"/>
  <c r="HG77" i="36"/>
  <c r="HG80" i="36"/>
  <c r="AT22" i="54"/>
  <c r="AV22" i="54" s="1"/>
  <c r="HE54" i="36"/>
  <c r="AT48" i="54"/>
  <c r="HF80" i="36" s="1"/>
  <c r="AT37" i="54"/>
  <c r="HF69" i="36" s="1"/>
  <c r="AT47" i="54"/>
  <c r="HF79" i="36" s="1"/>
  <c r="AT46" i="54"/>
  <c r="HF78" i="36" s="1"/>
  <c r="AT50" i="54"/>
  <c r="HF82" i="36" s="1"/>
  <c r="AT33" i="54"/>
  <c r="HF65" i="36" s="1"/>
  <c r="AT41" i="54"/>
  <c r="HF73" i="36" s="1"/>
  <c r="AU28" i="54"/>
  <c r="D198" i="54"/>
  <c r="AS28" i="54" s="1"/>
  <c r="D207" i="56"/>
  <c r="AS37" i="56" s="1"/>
  <c r="DQ69" i="36" s="1"/>
  <c r="DP333" i="36" s="1"/>
  <c r="AU37" i="56"/>
  <c r="I37" i="56"/>
  <c r="D201" i="56"/>
  <c r="AS31" i="56" s="1"/>
  <c r="DQ63" i="36" s="1"/>
  <c r="DP327" i="36" s="1"/>
  <c r="I31" i="56"/>
  <c r="AU31" i="56"/>
  <c r="DS63" i="36" s="1"/>
  <c r="D217" i="56"/>
  <c r="AS47" i="56" s="1"/>
  <c r="AU47" i="56"/>
  <c r="I47" i="56"/>
  <c r="D198" i="56"/>
  <c r="AS28" i="56" s="1"/>
  <c r="DQ60" i="36" s="1"/>
  <c r="DP324" i="36" s="1"/>
  <c r="AU28" i="56"/>
  <c r="DS60" i="36" s="1"/>
  <c r="I28" i="56"/>
  <c r="D206" i="56"/>
  <c r="AS36" i="56" s="1"/>
  <c r="DQ68" i="36" s="1"/>
  <c r="DP332" i="36" s="1"/>
  <c r="AU36" i="56"/>
  <c r="I36" i="56"/>
  <c r="D214" i="56"/>
  <c r="AS44" i="56" s="1"/>
  <c r="AU44" i="56"/>
  <c r="I44" i="56"/>
  <c r="D203" i="56"/>
  <c r="AS33" i="56" s="1"/>
  <c r="DQ65" i="36" s="1"/>
  <c r="DP329" i="36" s="1"/>
  <c r="AU33" i="56"/>
  <c r="I33" i="56"/>
  <c r="D215" i="56"/>
  <c r="AS45" i="56" s="1"/>
  <c r="AU45" i="56"/>
  <c r="I45" i="56"/>
  <c r="D205" i="56"/>
  <c r="AS35" i="56" s="1"/>
  <c r="DQ67" i="36" s="1"/>
  <c r="DP331" i="36" s="1"/>
  <c r="AU35" i="56"/>
  <c r="I35" i="56"/>
  <c r="D221" i="56"/>
  <c r="AS51" i="56" s="1"/>
  <c r="I51" i="56"/>
  <c r="AU51" i="56"/>
  <c r="D192" i="56"/>
  <c r="AS22" i="56" s="1"/>
  <c r="AU22" i="56"/>
  <c r="I22" i="56"/>
  <c r="D200" i="56"/>
  <c r="AS30" i="56" s="1"/>
  <c r="DQ62" i="36" s="1"/>
  <c r="DP326" i="36" s="1"/>
  <c r="AU30" i="56"/>
  <c r="DS62" i="36" s="1"/>
  <c r="I30" i="56"/>
  <c r="D208" i="56"/>
  <c r="AS38" i="56" s="1"/>
  <c r="DQ70" i="36" s="1"/>
  <c r="DP334" i="36" s="1"/>
  <c r="AU38" i="56"/>
  <c r="I38" i="56"/>
  <c r="D216" i="56"/>
  <c r="AS46" i="56" s="1"/>
  <c r="AU46" i="56"/>
  <c r="I46" i="56"/>
  <c r="D195" i="56"/>
  <c r="AS25" i="56" s="1"/>
  <c r="I25" i="56"/>
  <c r="AU25" i="56"/>
  <c r="DS57" i="36" s="1"/>
  <c r="D193" i="56"/>
  <c r="AS23" i="56" s="1"/>
  <c r="I23" i="56"/>
  <c r="AU23" i="56"/>
  <c r="DS55" i="36" s="1"/>
  <c r="D209" i="56"/>
  <c r="AS39" i="56" s="1"/>
  <c r="DQ71" i="36" s="1"/>
  <c r="DP335" i="36" s="1"/>
  <c r="AU39" i="56"/>
  <c r="I39" i="56"/>
  <c r="D194" i="56"/>
  <c r="AS24" i="56" s="1"/>
  <c r="AU24" i="56"/>
  <c r="DS56" i="36" s="1"/>
  <c r="I24" i="56"/>
  <c r="D202" i="56"/>
  <c r="AS32" i="56" s="1"/>
  <c r="DQ64" i="36" s="1"/>
  <c r="DP328" i="36" s="1"/>
  <c r="AU32" i="56"/>
  <c r="I32" i="56"/>
  <c r="D210" i="56"/>
  <c r="AS40" i="56" s="1"/>
  <c r="DQ72" i="36" s="1"/>
  <c r="DP336" i="36" s="1"/>
  <c r="AU40" i="56"/>
  <c r="I40" i="56"/>
  <c r="D218" i="56"/>
  <c r="AS48" i="56" s="1"/>
  <c r="AU48" i="56"/>
  <c r="I48" i="56"/>
  <c r="D219" i="56"/>
  <c r="AS49" i="56" s="1"/>
  <c r="I49" i="56"/>
  <c r="AU49" i="56"/>
  <c r="D211" i="56"/>
  <c r="AS41" i="56" s="1"/>
  <c r="DQ73" i="36" s="1"/>
  <c r="DP337" i="36" s="1"/>
  <c r="AU41" i="56"/>
  <c r="I41" i="56"/>
  <c r="D199" i="56"/>
  <c r="AS29" i="56" s="1"/>
  <c r="DQ61" i="36" s="1"/>
  <c r="DP325" i="36" s="1"/>
  <c r="AU29" i="56"/>
  <c r="DS61" i="36" s="1"/>
  <c r="I29" i="56"/>
  <c r="D197" i="56"/>
  <c r="AS27" i="56" s="1"/>
  <c r="I27" i="56"/>
  <c r="AU27" i="56"/>
  <c r="DS59" i="36" s="1"/>
  <c r="D213" i="56"/>
  <c r="AS43" i="56" s="1"/>
  <c r="AU43" i="56"/>
  <c r="I43" i="56"/>
  <c r="D196" i="56"/>
  <c r="AS26" i="56" s="1"/>
  <c r="AU26" i="56"/>
  <c r="DS58" i="36" s="1"/>
  <c r="I26" i="56"/>
  <c r="D204" i="56"/>
  <c r="AS34" i="56" s="1"/>
  <c r="DQ66" i="36" s="1"/>
  <c r="DP330" i="36" s="1"/>
  <c r="AU34" i="56"/>
  <c r="I34" i="56"/>
  <c r="D212" i="56"/>
  <c r="AS42" i="56" s="1"/>
  <c r="AU42" i="56"/>
  <c r="I42" i="56"/>
  <c r="D220" i="56"/>
  <c r="AS50" i="56" s="1"/>
  <c r="AU50" i="56"/>
  <c r="I50" i="56"/>
  <c r="D201" i="55"/>
  <c r="AS31" i="55" s="1"/>
  <c r="FK63" i="36" s="1"/>
  <c r="FJ327" i="36" s="1"/>
  <c r="I31" i="55"/>
  <c r="AU31" i="55"/>
  <c r="FM63" i="36" s="1"/>
  <c r="D217" i="55"/>
  <c r="AS47" i="55" s="1"/>
  <c r="AU47" i="55"/>
  <c r="I47" i="55"/>
  <c r="D215" i="55"/>
  <c r="AS45" i="55" s="1"/>
  <c r="FK77" i="36" s="1"/>
  <c r="FJ341" i="36" s="1"/>
  <c r="AU45" i="55"/>
  <c r="I45" i="55"/>
  <c r="D197" i="55"/>
  <c r="AS27" i="55" s="1"/>
  <c r="I27" i="55"/>
  <c r="AU27" i="55"/>
  <c r="FM59" i="36" s="1"/>
  <c r="D219" i="55"/>
  <c r="AS49" i="55" s="1"/>
  <c r="AU49" i="55"/>
  <c r="I49" i="55"/>
  <c r="D198" i="55"/>
  <c r="AS28" i="55" s="1"/>
  <c r="FK60" i="36" s="1"/>
  <c r="FJ324" i="36" s="1"/>
  <c r="AU28" i="55"/>
  <c r="FM60" i="36" s="1"/>
  <c r="I28" i="55"/>
  <c r="D206" i="55"/>
  <c r="AS36" i="55" s="1"/>
  <c r="FK68" i="36" s="1"/>
  <c r="FJ332" i="36" s="1"/>
  <c r="AU36" i="55"/>
  <c r="I36" i="55"/>
  <c r="D214" i="55"/>
  <c r="AS44" i="55" s="1"/>
  <c r="FK76" i="36" s="1"/>
  <c r="FJ340" i="36" s="1"/>
  <c r="AU44" i="55"/>
  <c r="I44" i="55"/>
  <c r="D209" i="55"/>
  <c r="AS39" i="55" s="1"/>
  <c r="FK71" i="36" s="1"/>
  <c r="FJ335" i="36" s="1"/>
  <c r="AU39" i="55"/>
  <c r="I39" i="55"/>
  <c r="D199" i="55"/>
  <c r="AS29" i="55" s="1"/>
  <c r="FK61" i="36" s="1"/>
  <c r="FJ325" i="36" s="1"/>
  <c r="AU29" i="55"/>
  <c r="FM61" i="36" s="1"/>
  <c r="I29" i="55"/>
  <c r="D221" i="55"/>
  <c r="AS51" i="55" s="1"/>
  <c r="AU51" i="55"/>
  <c r="I51" i="55"/>
  <c r="D211" i="55"/>
  <c r="AS41" i="55" s="1"/>
  <c r="FK73" i="36" s="1"/>
  <c r="FJ337" i="36" s="1"/>
  <c r="AU41" i="55"/>
  <c r="I41" i="55"/>
  <c r="D192" i="55"/>
  <c r="AS22" i="55" s="1"/>
  <c r="AU22" i="55"/>
  <c r="I22" i="55"/>
  <c r="D200" i="55"/>
  <c r="AS30" i="55" s="1"/>
  <c r="FK62" i="36" s="1"/>
  <c r="FJ326" i="36" s="1"/>
  <c r="AU30" i="55"/>
  <c r="FM62" i="36" s="1"/>
  <c r="I30" i="55"/>
  <c r="D208" i="55"/>
  <c r="AS38" i="55" s="1"/>
  <c r="FK70" i="36" s="1"/>
  <c r="FJ334" i="36" s="1"/>
  <c r="I38" i="55"/>
  <c r="AU38" i="55"/>
  <c r="D216" i="55"/>
  <c r="AS46" i="55" s="1"/>
  <c r="FK78" i="36" s="1"/>
  <c r="FJ342" i="36" s="1"/>
  <c r="AU46" i="55"/>
  <c r="I46" i="55"/>
  <c r="D193" i="55"/>
  <c r="AS23" i="55" s="1"/>
  <c r="I23" i="55"/>
  <c r="AU23" i="55"/>
  <c r="FM55" i="36" s="1"/>
  <c r="D213" i="55"/>
  <c r="AS43" i="55" s="1"/>
  <c r="FK75" i="36" s="1"/>
  <c r="FJ339" i="36" s="1"/>
  <c r="AU43" i="55"/>
  <c r="I43" i="55"/>
  <c r="D203" i="55"/>
  <c r="AS33" i="55" s="1"/>
  <c r="FK65" i="36" s="1"/>
  <c r="FJ329" i="36" s="1"/>
  <c r="AU33" i="55"/>
  <c r="I33" i="55"/>
  <c r="D194" i="55"/>
  <c r="AS24" i="55" s="1"/>
  <c r="I24" i="55"/>
  <c r="AU24" i="55"/>
  <c r="FM56" i="36" s="1"/>
  <c r="D202" i="55"/>
  <c r="AS32" i="55" s="1"/>
  <c r="FK64" i="36" s="1"/>
  <c r="FJ328" i="36" s="1"/>
  <c r="AU32" i="55"/>
  <c r="I32" i="55"/>
  <c r="D210" i="55"/>
  <c r="AS40" i="55" s="1"/>
  <c r="FK72" i="36" s="1"/>
  <c r="FJ336" i="36" s="1"/>
  <c r="AU40" i="55"/>
  <c r="I40" i="55"/>
  <c r="D218" i="55"/>
  <c r="AS48" i="55" s="1"/>
  <c r="AU48" i="55"/>
  <c r="I48" i="55"/>
  <c r="D207" i="55"/>
  <c r="AS37" i="55" s="1"/>
  <c r="FK69" i="36" s="1"/>
  <c r="FJ333" i="36" s="1"/>
  <c r="AU37" i="55"/>
  <c r="I37" i="55"/>
  <c r="D205" i="55"/>
  <c r="AS35" i="55" s="1"/>
  <c r="FK67" i="36" s="1"/>
  <c r="FJ331" i="36" s="1"/>
  <c r="AU35" i="55"/>
  <c r="I35" i="55"/>
  <c r="D195" i="55"/>
  <c r="AS25" i="55" s="1"/>
  <c r="AU25" i="55"/>
  <c r="FM57" i="36" s="1"/>
  <c r="I25" i="55"/>
  <c r="D196" i="55"/>
  <c r="AS26" i="55" s="1"/>
  <c r="AU26" i="55"/>
  <c r="FM58" i="36" s="1"/>
  <c r="I26" i="55"/>
  <c r="D204" i="55"/>
  <c r="AS34" i="55" s="1"/>
  <c r="FK66" i="36" s="1"/>
  <c r="FJ330" i="36" s="1"/>
  <c r="AU34" i="55"/>
  <c r="I34" i="55"/>
  <c r="D212" i="55"/>
  <c r="AS42" i="55" s="1"/>
  <c r="FK74" i="36" s="1"/>
  <c r="FJ338" i="36" s="1"/>
  <c r="AU42" i="55"/>
  <c r="I42" i="55"/>
  <c r="D220" i="55"/>
  <c r="AS50" i="55" s="1"/>
  <c r="I50" i="55"/>
  <c r="AU50" i="55"/>
  <c r="O32" i="54"/>
  <c r="J32" i="54"/>
  <c r="N32" i="54"/>
  <c r="O51" i="54"/>
  <c r="J51" i="54"/>
  <c r="N51" i="54"/>
  <c r="O49" i="54"/>
  <c r="J49" i="54"/>
  <c r="N49" i="54"/>
  <c r="O36" i="54"/>
  <c r="J36" i="54"/>
  <c r="N36" i="54"/>
  <c r="O28" i="54"/>
  <c r="J28" i="54"/>
  <c r="N28" i="54"/>
  <c r="O42" i="54"/>
  <c r="N42" i="54"/>
  <c r="J42" i="54"/>
  <c r="N48" i="54"/>
  <c r="J48" i="54"/>
  <c r="O48" i="54"/>
  <c r="O40" i="54"/>
  <c r="N40" i="54"/>
  <c r="J40" i="54"/>
  <c r="AT30" i="54"/>
  <c r="HF62" i="36" s="1"/>
  <c r="N44" i="54"/>
  <c r="J44" i="54"/>
  <c r="O44" i="54"/>
  <c r="AT31" i="54"/>
  <c r="HF63" i="36" s="1"/>
  <c r="N43" i="54"/>
  <c r="J43" i="54"/>
  <c r="O43" i="54"/>
  <c r="BJ26" i="37"/>
  <c r="D97" i="36" s="1"/>
  <c r="BN24" i="37"/>
  <c r="K94" i="36"/>
  <c r="D198" i="49"/>
  <c r="AS28" i="49" s="1"/>
  <c r="AU28" i="49"/>
  <c r="I28" i="49"/>
  <c r="D197" i="49"/>
  <c r="AS27" i="49" s="1"/>
  <c r="I27" i="49"/>
  <c r="AU27" i="49"/>
  <c r="AE59" i="36" s="1"/>
  <c r="D205" i="49"/>
  <c r="AS35" i="49" s="1"/>
  <c r="AC67" i="36" s="1"/>
  <c r="I35" i="49"/>
  <c r="AU35" i="49"/>
  <c r="AE67" i="36" s="1"/>
  <c r="D213" i="49"/>
  <c r="AS43" i="49" s="1"/>
  <c r="AC75" i="36" s="1"/>
  <c r="I43" i="49"/>
  <c r="AU43" i="49"/>
  <c r="AE75" i="36" s="1"/>
  <c r="D221" i="49"/>
  <c r="AS51" i="49" s="1"/>
  <c r="AC83" i="36" s="1"/>
  <c r="AU51" i="49"/>
  <c r="AE83" i="36" s="1"/>
  <c r="I51" i="49"/>
  <c r="D192" i="49"/>
  <c r="AS22" i="49" s="1"/>
  <c r="AU22" i="49"/>
  <c r="I22" i="49"/>
  <c r="D200" i="49"/>
  <c r="AS30" i="49" s="1"/>
  <c r="BJ30" i="49" s="1"/>
  <c r="BK30" i="49" s="1"/>
  <c r="AU30" i="49"/>
  <c r="I30" i="49"/>
  <c r="D208" i="49"/>
  <c r="AS38" i="49" s="1"/>
  <c r="AC70" i="36" s="1"/>
  <c r="AU38" i="49"/>
  <c r="AE70" i="36" s="1"/>
  <c r="I38" i="49"/>
  <c r="D216" i="49"/>
  <c r="AS46" i="49" s="1"/>
  <c r="AC78" i="36" s="1"/>
  <c r="AU46" i="49"/>
  <c r="AE78" i="36" s="1"/>
  <c r="I46" i="49"/>
  <c r="D203" i="49"/>
  <c r="AS33" i="49" s="1"/>
  <c r="AC65" i="36" s="1"/>
  <c r="I33" i="49"/>
  <c r="AU33" i="49"/>
  <c r="AE65" i="36" s="1"/>
  <c r="D219" i="49"/>
  <c r="AS49" i="49" s="1"/>
  <c r="AC81" i="36" s="1"/>
  <c r="AU49" i="49"/>
  <c r="AE81" i="36" s="1"/>
  <c r="I49" i="49"/>
  <c r="D206" i="49"/>
  <c r="AS36" i="49" s="1"/>
  <c r="AC68" i="36" s="1"/>
  <c r="AU36" i="49"/>
  <c r="AE68" i="36" s="1"/>
  <c r="I36" i="49"/>
  <c r="D199" i="49"/>
  <c r="AS29" i="49" s="1"/>
  <c r="AU29" i="49"/>
  <c r="I29" i="49"/>
  <c r="D207" i="49"/>
  <c r="AS37" i="49" s="1"/>
  <c r="AC69" i="36" s="1"/>
  <c r="I37" i="49"/>
  <c r="AU37" i="49"/>
  <c r="AE69" i="36" s="1"/>
  <c r="D215" i="49"/>
  <c r="AS45" i="49" s="1"/>
  <c r="AC77" i="36" s="1"/>
  <c r="I45" i="49"/>
  <c r="AU45" i="49"/>
  <c r="AE77" i="36" s="1"/>
  <c r="D194" i="49"/>
  <c r="AS24" i="49" s="1"/>
  <c r="AU24" i="49"/>
  <c r="AE56" i="36" s="1"/>
  <c r="I24" i="49"/>
  <c r="D202" i="49"/>
  <c r="AS32" i="49" s="1"/>
  <c r="AC64" i="36" s="1"/>
  <c r="AU32" i="49"/>
  <c r="AE64" i="36" s="1"/>
  <c r="I32" i="49"/>
  <c r="D210" i="49"/>
  <c r="AS40" i="49" s="1"/>
  <c r="AC72" i="36" s="1"/>
  <c r="AU40" i="49"/>
  <c r="AE72" i="36" s="1"/>
  <c r="I40" i="49"/>
  <c r="D218" i="49"/>
  <c r="AS48" i="49" s="1"/>
  <c r="AC80" i="36" s="1"/>
  <c r="AU48" i="49"/>
  <c r="AE80" i="36" s="1"/>
  <c r="I48" i="49"/>
  <c r="D195" i="49"/>
  <c r="AS25" i="49" s="1"/>
  <c r="AU25" i="49"/>
  <c r="AE57" i="36" s="1"/>
  <c r="I25" i="49"/>
  <c r="D211" i="49"/>
  <c r="AS41" i="49" s="1"/>
  <c r="AC73" i="36" s="1"/>
  <c r="I41" i="49"/>
  <c r="AU41" i="49"/>
  <c r="AE73" i="36" s="1"/>
  <c r="D214" i="49"/>
  <c r="AS44" i="49" s="1"/>
  <c r="AC76" i="36" s="1"/>
  <c r="AU44" i="49"/>
  <c r="AE76" i="36" s="1"/>
  <c r="I44" i="49"/>
  <c r="D193" i="49"/>
  <c r="AS23" i="49" s="1"/>
  <c r="AU23" i="49"/>
  <c r="AE55" i="36" s="1"/>
  <c r="I23" i="49"/>
  <c r="D201" i="49"/>
  <c r="AS31" i="49" s="1"/>
  <c r="BJ31" i="49" s="1"/>
  <c r="BK31" i="49" s="1"/>
  <c r="I31" i="49"/>
  <c r="AU31" i="49"/>
  <c r="D209" i="49"/>
  <c r="AS39" i="49" s="1"/>
  <c r="AC71" i="36" s="1"/>
  <c r="I39" i="49"/>
  <c r="AU39" i="49"/>
  <c r="AE71" i="36" s="1"/>
  <c r="D217" i="49"/>
  <c r="AS47" i="49" s="1"/>
  <c r="AC79" i="36" s="1"/>
  <c r="I47" i="49"/>
  <c r="AU47" i="49"/>
  <c r="AE79" i="36" s="1"/>
  <c r="D196" i="49"/>
  <c r="AS26" i="49" s="1"/>
  <c r="AU26" i="49"/>
  <c r="AE58" i="36" s="1"/>
  <c r="I26" i="49"/>
  <c r="D204" i="49"/>
  <c r="AS34" i="49" s="1"/>
  <c r="AC66" i="36" s="1"/>
  <c r="AU34" i="49"/>
  <c r="AE66" i="36" s="1"/>
  <c r="I34" i="49"/>
  <c r="D212" i="49"/>
  <c r="AS42" i="49" s="1"/>
  <c r="AC74" i="36" s="1"/>
  <c r="AU42" i="49"/>
  <c r="AE74" i="36" s="1"/>
  <c r="I42" i="49"/>
  <c r="D220" i="49"/>
  <c r="AS50" i="49" s="1"/>
  <c r="AC82" i="36" s="1"/>
  <c r="AU50" i="49"/>
  <c r="AE82" i="36" s="1"/>
  <c r="I50" i="49"/>
  <c r="L77" i="37"/>
  <c r="J81" i="37"/>
  <c r="L154" i="37" s="1"/>
  <c r="J83" i="37"/>
  <c r="L156" i="37" s="1"/>
  <c r="FR113" i="37"/>
  <c r="B5" i="37"/>
  <c r="B6" i="37"/>
  <c r="B7" i="37"/>
  <c r="K2" i="37"/>
  <c r="FV67" i="37" s="1"/>
  <c r="B8" i="37"/>
  <c r="DT84" i="37"/>
  <c r="DT85" i="37" s="1"/>
  <c r="DT86" i="37" s="1"/>
  <c r="EZ153" i="37"/>
  <c r="DV154" i="37"/>
  <c r="CL153" i="37"/>
  <c r="FP84" i="37"/>
  <c r="FP85" i="37" s="1"/>
  <c r="FP86" i="37" s="1"/>
  <c r="FR153" i="37"/>
  <c r="FX154" i="37"/>
  <c r="FX156" i="37"/>
  <c r="FX113" i="37"/>
  <c r="FV84" i="37"/>
  <c r="FV85" i="37" s="1"/>
  <c r="FV86" i="37" s="1"/>
  <c r="FX155" i="37"/>
  <c r="FR154" i="37"/>
  <c r="FR155" i="37"/>
  <c r="FR156" i="37"/>
  <c r="FX153" i="37"/>
  <c r="BB113" i="37"/>
  <c r="AD155" i="37"/>
  <c r="F113" i="37"/>
  <c r="FL155" i="37"/>
  <c r="H193" i="33"/>
  <c r="G193" i="33"/>
  <c r="FL113" i="37"/>
  <c r="DJ156" i="37"/>
  <c r="AD153" i="37"/>
  <c r="F156" i="37"/>
  <c r="AJ154" i="37"/>
  <c r="BH153" i="37"/>
  <c r="DV156" i="37"/>
  <c r="CF155" i="37"/>
  <c r="AJ153" i="37"/>
  <c r="CX154" i="37"/>
  <c r="F154" i="37"/>
  <c r="AD156" i="37"/>
  <c r="FL156" i="37"/>
  <c r="BZ156" i="37"/>
  <c r="R155" i="37"/>
  <c r="E27" i="33"/>
  <c r="BH154" i="37"/>
  <c r="EZ156" i="37"/>
  <c r="CL156" i="37"/>
  <c r="R156" i="37"/>
  <c r="AV153" i="37"/>
  <c r="R154" i="37"/>
  <c r="R153" i="37"/>
  <c r="ET156" i="37"/>
  <c r="CJ84" i="37"/>
  <c r="CJ85" i="37" s="1"/>
  <c r="CJ86" i="37" s="1"/>
  <c r="ET155" i="37"/>
  <c r="BH156" i="37"/>
  <c r="ET154" i="37"/>
  <c r="DJ155" i="37"/>
  <c r="ER84" i="37"/>
  <c r="ER85" i="37" s="1"/>
  <c r="ER86" i="37" s="1"/>
  <c r="EH156" i="37"/>
  <c r="FF155" i="37"/>
  <c r="CF156" i="37"/>
  <c r="BN155" i="37"/>
  <c r="AP154" i="37"/>
  <c r="DJ113" i="37"/>
  <c r="EB156" i="37"/>
  <c r="AP113" i="37"/>
  <c r="BB155" i="37"/>
  <c r="EH154" i="37"/>
  <c r="DP156" i="37"/>
  <c r="AP156" i="37"/>
  <c r="DD154" i="37"/>
  <c r="CF154" i="37"/>
  <c r="FF153" i="37"/>
  <c r="X155" i="37"/>
  <c r="EB154" i="37"/>
  <c r="AV154" i="37"/>
  <c r="EN154" i="37"/>
  <c r="AB84" i="37"/>
  <c r="AB85" i="37" s="1"/>
  <c r="AB86" i="37" s="1"/>
  <c r="BX85" i="37"/>
  <c r="BX86" i="37" s="1"/>
  <c r="AT84" i="37"/>
  <c r="AT85" i="37" s="1"/>
  <c r="AT86" i="37" s="1"/>
  <c r="EN153" i="37"/>
  <c r="X154" i="37"/>
  <c r="X156" i="37"/>
  <c r="AV156" i="37"/>
  <c r="CR155" i="37"/>
  <c r="FL154" i="37"/>
  <c r="CR154" i="37"/>
  <c r="CR156" i="37"/>
  <c r="DP154" i="37"/>
  <c r="DD113" i="37"/>
  <c r="BN113" i="37"/>
  <c r="BT153" i="37"/>
  <c r="BZ113" i="37"/>
  <c r="FJ84" i="37"/>
  <c r="FJ85" i="37" s="1"/>
  <c r="FJ86" i="37" s="1"/>
  <c r="DP113" i="37"/>
  <c r="EH113" i="37"/>
  <c r="AZ85" i="37"/>
  <c r="AZ86" i="37" s="1"/>
  <c r="EL84" i="37"/>
  <c r="EL85" i="37" s="1"/>
  <c r="EL86" i="37" s="1"/>
  <c r="FF113" i="37"/>
  <c r="DZ84" i="37"/>
  <c r="DZ85" i="37" s="1"/>
  <c r="DZ86" i="37" s="1"/>
  <c r="DN84" i="37"/>
  <c r="DN85" i="37" s="1"/>
  <c r="DN86" i="37" s="1"/>
  <c r="CV84" i="37"/>
  <c r="CV85" i="37" s="1"/>
  <c r="CV86" i="37" s="1"/>
  <c r="EF84" i="37"/>
  <c r="EF85" i="37" s="1"/>
  <c r="EF86" i="37" s="1"/>
  <c r="BR85" i="37"/>
  <c r="BR86" i="37" s="1"/>
  <c r="D84" i="37"/>
  <c r="D85" i="37" s="1"/>
  <c r="D86" i="37" s="1"/>
  <c r="P84" i="37"/>
  <c r="P85" i="37" s="1"/>
  <c r="P86" i="37" s="1"/>
  <c r="EX84" i="37"/>
  <c r="EX85" i="37" s="1"/>
  <c r="EX86" i="37" s="1"/>
  <c r="AH84" i="37"/>
  <c r="AH85" i="37" s="1"/>
  <c r="AH86" i="37" s="1"/>
  <c r="DB84" i="37"/>
  <c r="DB85" i="37" s="1"/>
  <c r="DB86" i="37" s="1"/>
  <c r="AN84" i="37"/>
  <c r="AN85" i="37" s="1"/>
  <c r="AN86" i="37" s="1"/>
  <c r="DH84" i="37"/>
  <c r="DH85" i="37" s="1"/>
  <c r="DH86" i="37" s="1"/>
  <c r="CD84" i="37"/>
  <c r="CD85" i="37" s="1"/>
  <c r="CD86" i="37" s="1"/>
  <c r="CF113" i="37"/>
  <c r="X113" i="37"/>
  <c r="V84" i="37"/>
  <c r="V85" i="37" s="1"/>
  <c r="V86" i="37" s="1"/>
  <c r="BL84" i="37"/>
  <c r="BL85" i="37" s="1"/>
  <c r="BL86" i="37" s="1"/>
  <c r="FD84" i="37"/>
  <c r="FD85" i="37" s="1"/>
  <c r="FD86" i="37" s="1"/>
  <c r="BF84" i="37"/>
  <c r="BF85" i="37" s="1"/>
  <c r="BF86" i="37" s="1"/>
  <c r="BH113" i="37"/>
  <c r="CP84" i="37"/>
  <c r="CP85" i="37" s="1"/>
  <c r="CP86" i="37" s="1"/>
  <c r="CR153" i="37"/>
  <c r="CR113" i="37"/>
  <c r="CX113" i="37"/>
  <c r="D24" i="33"/>
  <c r="H48" i="34"/>
  <c r="I48" i="34" s="1"/>
  <c r="I104" i="34"/>
  <c r="K87" i="34"/>
  <c r="N84" i="34" s="1"/>
  <c r="J65" i="34"/>
  <c r="K66" i="34"/>
  <c r="H52" i="34"/>
  <c r="I52" i="34" s="1"/>
  <c r="J86" i="34"/>
  <c r="N83" i="34" s="1"/>
  <c r="J37" i="57" l="1"/>
  <c r="O37" i="57"/>
  <c r="N37" i="57"/>
  <c r="BW66" i="36"/>
  <c r="AT34" i="57"/>
  <c r="AT23" i="57"/>
  <c r="BW55" i="36"/>
  <c r="J36" i="57"/>
  <c r="O36" i="57"/>
  <c r="N36" i="57"/>
  <c r="BW61" i="36"/>
  <c r="AT29" i="57"/>
  <c r="AT36" i="57"/>
  <c r="BW68" i="36"/>
  <c r="O39" i="57"/>
  <c r="N39" i="57"/>
  <c r="J39" i="57"/>
  <c r="O51" i="57"/>
  <c r="N51" i="57"/>
  <c r="J51" i="57"/>
  <c r="BY84" i="36"/>
  <c r="J38" i="57"/>
  <c r="N38" i="57"/>
  <c r="O38" i="57"/>
  <c r="O42" i="57"/>
  <c r="J42" i="57"/>
  <c r="N42" i="57"/>
  <c r="AT27" i="57"/>
  <c r="BW59" i="36"/>
  <c r="O31" i="57"/>
  <c r="N31" i="57"/>
  <c r="J31" i="57"/>
  <c r="J40" i="57"/>
  <c r="O40" i="57"/>
  <c r="N40" i="57"/>
  <c r="O29" i="57"/>
  <c r="J29" i="57"/>
  <c r="N29" i="57"/>
  <c r="O47" i="57"/>
  <c r="J47" i="57"/>
  <c r="N47" i="57"/>
  <c r="O35" i="57"/>
  <c r="N35" i="57"/>
  <c r="J35" i="57"/>
  <c r="O41" i="57"/>
  <c r="N41" i="57"/>
  <c r="J41" i="57"/>
  <c r="N45" i="57"/>
  <c r="J45" i="57"/>
  <c r="O45" i="57"/>
  <c r="BW63" i="36"/>
  <c r="AT31" i="57"/>
  <c r="O25" i="57"/>
  <c r="J25" i="57"/>
  <c r="N25" i="57"/>
  <c r="BW54" i="36"/>
  <c r="AT22" i="57"/>
  <c r="AT25" i="57"/>
  <c r="BW57" i="36"/>
  <c r="BW67" i="36"/>
  <c r="AT35" i="57"/>
  <c r="N27" i="57"/>
  <c r="J27" i="57"/>
  <c r="O27" i="57"/>
  <c r="O22" i="57"/>
  <c r="N22" i="57"/>
  <c r="J22" i="57"/>
  <c r="N24" i="57"/>
  <c r="J24" i="57"/>
  <c r="O24" i="57"/>
  <c r="N26" i="57"/>
  <c r="O26" i="57"/>
  <c r="J26" i="57"/>
  <c r="O46" i="57"/>
  <c r="J46" i="57"/>
  <c r="N46" i="57"/>
  <c r="O43" i="57"/>
  <c r="N43" i="57"/>
  <c r="J43" i="57"/>
  <c r="J50" i="57"/>
  <c r="O50" i="57"/>
  <c r="N50" i="57"/>
  <c r="AT24" i="57"/>
  <c r="BW56" i="36"/>
  <c r="N48" i="57"/>
  <c r="J48" i="57"/>
  <c r="O48" i="57"/>
  <c r="AT26" i="57"/>
  <c r="BW58" i="36"/>
  <c r="O23" i="57"/>
  <c r="N23" i="57"/>
  <c r="J23" i="57"/>
  <c r="BW62" i="36"/>
  <c r="AT30" i="57"/>
  <c r="N44" i="57"/>
  <c r="O44" i="57"/>
  <c r="J44" i="57"/>
  <c r="N32" i="57"/>
  <c r="J32" i="57"/>
  <c r="O32" i="57"/>
  <c r="BW60" i="36"/>
  <c r="AT28" i="57"/>
  <c r="O33" i="57"/>
  <c r="N33" i="57"/>
  <c r="J33" i="57"/>
  <c r="J30" i="57"/>
  <c r="N30" i="57"/>
  <c r="O30" i="57"/>
  <c r="N34" i="57"/>
  <c r="J34" i="57"/>
  <c r="O34" i="57"/>
  <c r="J49" i="57"/>
  <c r="O49" i="57"/>
  <c r="N49" i="57"/>
  <c r="AT33" i="57"/>
  <c r="BW65" i="36"/>
  <c r="N28" i="57"/>
  <c r="J28" i="57"/>
  <c r="O28" i="57"/>
  <c r="AT32" i="57"/>
  <c r="BW64" i="36"/>
  <c r="N27" i="54"/>
  <c r="O37" i="54"/>
  <c r="P67" i="37"/>
  <c r="CD67" i="37"/>
  <c r="EX67" i="50"/>
  <c r="BF67" i="50"/>
  <c r="EL67" i="50"/>
  <c r="AT67" i="50"/>
  <c r="BL67" i="50"/>
  <c r="BX67" i="50"/>
  <c r="AN67" i="50"/>
  <c r="D67" i="50"/>
  <c r="AH67" i="50"/>
  <c r="V67" i="50"/>
  <c r="P67" i="50"/>
  <c r="ER67" i="50"/>
  <c r="FJ67" i="50"/>
  <c r="AZ67" i="50"/>
  <c r="DZ67" i="50"/>
  <c r="DN67" i="50"/>
  <c r="AB67" i="50"/>
  <c r="CD67" i="50"/>
  <c r="DH67" i="50"/>
  <c r="CJ67" i="50"/>
  <c r="DB67" i="50"/>
  <c r="J67" i="50"/>
  <c r="CP67" i="50"/>
  <c r="FD67" i="50"/>
  <c r="FP67" i="50"/>
  <c r="EF67" i="50"/>
  <c r="CV67" i="50"/>
  <c r="FV67" i="50"/>
  <c r="BR67" i="50"/>
  <c r="DT67" i="50"/>
  <c r="DN67" i="51"/>
  <c r="FP67" i="51"/>
  <c r="BX67" i="51"/>
  <c r="FV67" i="51"/>
  <c r="CD67" i="51"/>
  <c r="FD67" i="51"/>
  <c r="BL67" i="51"/>
  <c r="EL67" i="51"/>
  <c r="V67" i="51"/>
  <c r="DT67" i="51"/>
  <c r="D67" i="51"/>
  <c r="BF67" i="51"/>
  <c r="DH67" i="51"/>
  <c r="BR67" i="51"/>
  <c r="EX67" i="51"/>
  <c r="AH67" i="51"/>
  <c r="AT67" i="51"/>
  <c r="CV67" i="51"/>
  <c r="CJ67" i="51"/>
  <c r="CP67" i="51"/>
  <c r="AZ67" i="51"/>
  <c r="DZ67" i="51"/>
  <c r="J67" i="51"/>
  <c r="AN67" i="51"/>
  <c r="ER67" i="51"/>
  <c r="DB67" i="51"/>
  <c r="EF67" i="51"/>
  <c r="AB67" i="51"/>
  <c r="P67" i="51"/>
  <c r="FJ67" i="51"/>
  <c r="FP67" i="53"/>
  <c r="BX67" i="53"/>
  <c r="DT67" i="53"/>
  <c r="AB67" i="53"/>
  <c r="DZ67" i="53"/>
  <c r="AH67" i="53"/>
  <c r="DH67" i="53"/>
  <c r="P67" i="53"/>
  <c r="D67" i="53"/>
  <c r="CV67" i="53"/>
  <c r="V67" i="53"/>
  <c r="DN67" i="53"/>
  <c r="FV67" i="53"/>
  <c r="CD67" i="53"/>
  <c r="FD67" i="53"/>
  <c r="BL67" i="53"/>
  <c r="AZ67" i="53"/>
  <c r="BR67" i="53"/>
  <c r="FJ67" i="53"/>
  <c r="EX67" i="53"/>
  <c r="BF67" i="53"/>
  <c r="EF67" i="53"/>
  <c r="AN67" i="53"/>
  <c r="AT67" i="53"/>
  <c r="EL67" i="53"/>
  <c r="J67" i="53"/>
  <c r="CJ67" i="53"/>
  <c r="ER67" i="53"/>
  <c r="DB67" i="53"/>
  <c r="CP67" i="53"/>
  <c r="ER67" i="52"/>
  <c r="BX67" i="52"/>
  <c r="P67" i="52"/>
  <c r="AZ67" i="52"/>
  <c r="DN67" i="52"/>
  <c r="V67" i="52"/>
  <c r="DB67" i="52"/>
  <c r="J67" i="52"/>
  <c r="CJ67" i="52"/>
  <c r="FP67" i="52"/>
  <c r="DH67" i="52"/>
  <c r="FJ67" i="52"/>
  <c r="BR67" i="52"/>
  <c r="EX67" i="52"/>
  <c r="BF67" i="52"/>
  <c r="DT67" i="52"/>
  <c r="BL67" i="52"/>
  <c r="CV67" i="52"/>
  <c r="EL67" i="52"/>
  <c r="AT67" i="52"/>
  <c r="DZ67" i="52"/>
  <c r="AH67" i="52"/>
  <c r="AB67" i="52"/>
  <c r="D67" i="52"/>
  <c r="FV67" i="52"/>
  <c r="AN67" i="52"/>
  <c r="CD67" i="52"/>
  <c r="EF67" i="52"/>
  <c r="FD67" i="52"/>
  <c r="CP67" i="52"/>
  <c r="O27" i="54"/>
  <c r="AT43" i="54"/>
  <c r="HF75" i="36" s="1"/>
  <c r="HE339" i="36" s="1"/>
  <c r="J37" i="54"/>
  <c r="O47" i="54"/>
  <c r="N23" i="54"/>
  <c r="O31" i="54"/>
  <c r="J31" i="54"/>
  <c r="J47" i="54"/>
  <c r="G302" i="36"/>
  <c r="G290" i="36"/>
  <c r="J29" i="54"/>
  <c r="AT32" i="54"/>
  <c r="HF64" i="36" s="1"/>
  <c r="HE328" i="36" s="1"/>
  <c r="AT44" i="54"/>
  <c r="HF76" i="36" s="1"/>
  <c r="HE340" i="36" s="1"/>
  <c r="J23" i="54"/>
  <c r="G301" i="36"/>
  <c r="AT29" i="54"/>
  <c r="HF61" i="36" s="1"/>
  <c r="HE325" i="36" s="1"/>
  <c r="G307" i="36"/>
  <c r="AT49" i="54"/>
  <c r="HF81" i="36" s="1"/>
  <c r="HE345" i="36" s="1"/>
  <c r="G287" i="36"/>
  <c r="N24" i="54"/>
  <c r="O24" i="54"/>
  <c r="N29" i="54"/>
  <c r="N38" i="54"/>
  <c r="J38" i="54"/>
  <c r="O41" i="54"/>
  <c r="BN25" i="51"/>
  <c r="BN26" i="51" s="1"/>
  <c r="AT40" i="54"/>
  <c r="HF72" i="36" s="1"/>
  <c r="HE336" i="36" s="1"/>
  <c r="J50" i="54"/>
  <c r="O30" i="54"/>
  <c r="G298" i="36"/>
  <c r="G300" i="36"/>
  <c r="J26" i="54"/>
  <c r="N34" i="54"/>
  <c r="AT42" i="54"/>
  <c r="HF74" i="36" s="1"/>
  <c r="HE338" i="36" s="1"/>
  <c r="N33" i="54"/>
  <c r="HE55" i="36"/>
  <c r="HD319" i="36" s="1"/>
  <c r="O33" i="54"/>
  <c r="O39" i="54"/>
  <c r="N50" i="54"/>
  <c r="J30" i="54"/>
  <c r="HE58" i="36"/>
  <c r="HD322" i="36" s="1"/>
  <c r="O26" i="54"/>
  <c r="AT34" i="54"/>
  <c r="HF66" i="36" s="1"/>
  <c r="HE330" i="36" s="1"/>
  <c r="N45" i="54"/>
  <c r="G303" i="36"/>
  <c r="J45" i="54"/>
  <c r="AT45" i="54"/>
  <c r="HF77" i="36" s="1"/>
  <c r="HE341" i="36" s="1"/>
  <c r="AT36" i="54"/>
  <c r="HF68" i="36" s="1"/>
  <c r="HE332" i="36" s="1"/>
  <c r="J41" i="54"/>
  <c r="G296" i="36"/>
  <c r="AT38" i="54"/>
  <c r="HF70" i="36" s="1"/>
  <c r="HE334" i="36" s="1"/>
  <c r="G294" i="36"/>
  <c r="N39" i="54"/>
  <c r="G292" i="36"/>
  <c r="AT35" i="54"/>
  <c r="HF67" i="36" s="1"/>
  <c r="HE331" i="36" s="1"/>
  <c r="N35" i="54"/>
  <c r="J22" i="54"/>
  <c r="G309" i="36"/>
  <c r="N46" i="54"/>
  <c r="AT39" i="54"/>
  <c r="HF71" i="36" s="1"/>
  <c r="HE335" i="36" s="1"/>
  <c r="G297" i="36"/>
  <c r="O46" i="54"/>
  <c r="AT51" i="54"/>
  <c r="HF83" i="36" s="1"/>
  <c r="HE347" i="36" s="1"/>
  <c r="G293" i="36"/>
  <c r="N22" i="54"/>
  <c r="O35" i="54"/>
  <c r="J34" i="54"/>
  <c r="J25" i="54"/>
  <c r="N25" i="54"/>
  <c r="AD321" i="36"/>
  <c r="AB341" i="36"/>
  <c r="AB330" i="36"/>
  <c r="AD333" i="36"/>
  <c r="AB346" i="36"/>
  <c r="AD322" i="36"/>
  <c r="AB343" i="36"/>
  <c r="AD319" i="36"/>
  <c r="AB340" i="36"/>
  <c r="AD344" i="36"/>
  <c r="AB336" i="36"/>
  <c r="AB333" i="36"/>
  <c r="AD345" i="36"/>
  <c r="AB329" i="36"/>
  <c r="AD339" i="36"/>
  <c r="DR322" i="36"/>
  <c r="DR319" i="36"/>
  <c r="HF342" i="36"/>
  <c r="HF341" i="36"/>
  <c r="HF346" i="36"/>
  <c r="HF345" i="36"/>
  <c r="HF329" i="36"/>
  <c r="HF333" i="36"/>
  <c r="HF335" i="36"/>
  <c r="HF334" i="36"/>
  <c r="HF331" i="36"/>
  <c r="HF330" i="36"/>
  <c r="AD335" i="36"/>
  <c r="AB344" i="36"/>
  <c r="AB345" i="36"/>
  <c r="FL321" i="36"/>
  <c r="FL326" i="36"/>
  <c r="FL325" i="36"/>
  <c r="FL324" i="36"/>
  <c r="DR323" i="36"/>
  <c r="DR325" i="36"/>
  <c r="DR326" i="36"/>
  <c r="DR324" i="36"/>
  <c r="HE342" i="36"/>
  <c r="HE333" i="36"/>
  <c r="HE319" i="36"/>
  <c r="HE320" i="36"/>
  <c r="HF347" i="36"/>
  <c r="AD330" i="36"/>
  <c r="AD320" i="36"/>
  <c r="AD334" i="36"/>
  <c r="AD343" i="36"/>
  <c r="AB332" i="36"/>
  <c r="AD329" i="36"/>
  <c r="AD342" i="36"/>
  <c r="AB334" i="36"/>
  <c r="AD347" i="36"/>
  <c r="AB339" i="36"/>
  <c r="AD323" i="36"/>
  <c r="HE326" i="36"/>
  <c r="FL322" i="36"/>
  <c r="FL320" i="36"/>
  <c r="FL323" i="36"/>
  <c r="DR327" i="36"/>
  <c r="HF340" i="36"/>
  <c r="HF344" i="36"/>
  <c r="HF343" i="36"/>
  <c r="HF332" i="36"/>
  <c r="HF337" i="36"/>
  <c r="HF339" i="36"/>
  <c r="HF336" i="36"/>
  <c r="HF338" i="36"/>
  <c r="AD337" i="36"/>
  <c r="AD332" i="36"/>
  <c r="AB331" i="36"/>
  <c r="AD338" i="36"/>
  <c r="AD328" i="36"/>
  <c r="AD346" i="36"/>
  <c r="AB338" i="36"/>
  <c r="AB335" i="36"/>
  <c r="AD340" i="36"/>
  <c r="AB337" i="36"/>
  <c r="AD336" i="36"/>
  <c r="AB328" i="36"/>
  <c r="AD341" i="36"/>
  <c r="AB342" i="36"/>
  <c r="AB347" i="36"/>
  <c r="AD331" i="36"/>
  <c r="HE327" i="36"/>
  <c r="FL319" i="36"/>
  <c r="FL327" i="36"/>
  <c r="DR320" i="36"/>
  <c r="DR321" i="36"/>
  <c r="HE337" i="36"/>
  <c r="HE329" i="36"/>
  <c r="HE346" i="36"/>
  <c r="HE343" i="36"/>
  <c r="HE344" i="36"/>
  <c r="HE321" i="36"/>
  <c r="HE323" i="36"/>
  <c r="HE322" i="36"/>
  <c r="HF328" i="36"/>
  <c r="G280" i="36"/>
  <c r="HD318" i="36"/>
  <c r="G264" i="36"/>
  <c r="G269" i="36"/>
  <c r="G262" i="36"/>
  <c r="G259" i="36"/>
  <c r="G266" i="36"/>
  <c r="G258" i="36"/>
  <c r="G240" i="36"/>
  <c r="G231" i="36"/>
  <c r="G232" i="36"/>
  <c r="G273" i="36"/>
  <c r="G271" i="36"/>
  <c r="G230" i="36"/>
  <c r="G267" i="36"/>
  <c r="G270" i="36"/>
  <c r="G257" i="36"/>
  <c r="G256" i="36"/>
  <c r="G255" i="36"/>
  <c r="G233" i="36"/>
  <c r="G228" i="36"/>
  <c r="G239" i="36"/>
  <c r="G229" i="36"/>
  <c r="G227" i="36"/>
  <c r="G283" i="36"/>
  <c r="G285" i="36"/>
  <c r="G261" i="36"/>
  <c r="G268" i="36"/>
  <c r="G282" i="36"/>
  <c r="G260" i="36"/>
  <c r="G265" i="36"/>
  <c r="G263" i="36"/>
  <c r="G272" i="36"/>
  <c r="G238" i="36"/>
  <c r="G237" i="36"/>
  <c r="G234" i="36"/>
  <c r="G235" i="36"/>
  <c r="G236" i="36"/>
  <c r="BJ27" i="51"/>
  <c r="AT97" i="36"/>
  <c r="BN25" i="52"/>
  <c r="AM95" i="36"/>
  <c r="BJ27" i="50"/>
  <c r="BH97" i="36"/>
  <c r="BJ27" i="52"/>
  <c r="AF97" i="36"/>
  <c r="BJ27" i="53"/>
  <c r="R97" i="36"/>
  <c r="BN26" i="50"/>
  <c r="BO96" i="36"/>
  <c r="BN25" i="53"/>
  <c r="Y95" i="36"/>
  <c r="H18" i="36"/>
  <c r="G18" i="36"/>
  <c r="AV26" i="54"/>
  <c r="HH58" i="36" s="1"/>
  <c r="HG322" i="36" s="1"/>
  <c r="AV27" i="54"/>
  <c r="HH59" i="36" s="1"/>
  <c r="HG323" i="36" s="1"/>
  <c r="AV25" i="54"/>
  <c r="HH57" i="36" s="1"/>
  <c r="HG321" i="36" s="1"/>
  <c r="AV24" i="54"/>
  <c r="HH56" i="36" s="1"/>
  <c r="HG320" i="36" s="1"/>
  <c r="AV23" i="54"/>
  <c r="HH55" i="36" s="1"/>
  <c r="HG319" i="36" s="1"/>
  <c r="HE60" i="36"/>
  <c r="HD324" i="36" s="1"/>
  <c r="HG60" i="36"/>
  <c r="HF324" i="36" s="1"/>
  <c r="BO22" i="54"/>
  <c r="BS93" i="36" s="1"/>
  <c r="HH54" i="36"/>
  <c r="BK22" i="54"/>
  <c r="HF54" i="36"/>
  <c r="AJ13" i="36" s="1"/>
  <c r="FM54" i="36"/>
  <c r="FM67" i="36"/>
  <c r="FM72" i="36"/>
  <c r="FM75" i="36"/>
  <c r="AT23" i="55"/>
  <c r="FL55" i="36" s="1"/>
  <c r="FK55" i="36"/>
  <c r="FJ319" i="36" s="1"/>
  <c r="FM70" i="36"/>
  <c r="FM74" i="36"/>
  <c r="FM64" i="36"/>
  <c r="AT24" i="55"/>
  <c r="FL56" i="36" s="1"/>
  <c r="FK56" i="36"/>
  <c r="FJ320" i="36" s="1"/>
  <c r="FM71" i="36"/>
  <c r="AT27" i="55"/>
  <c r="FL59" i="36" s="1"/>
  <c r="FK59" i="36"/>
  <c r="FJ323" i="36" s="1"/>
  <c r="AT25" i="55"/>
  <c r="FL57" i="36" s="1"/>
  <c r="FK57" i="36"/>
  <c r="FJ321" i="36" s="1"/>
  <c r="FM65" i="36"/>
  <c r="FM68" i="36"/>
  <c r="FM77" i="36"/>
  <c r="FM66" i="36"/>
  <c r="AT26" i="55"/>
  <c r="FL58" i="36" s="1"/>
  <c r="FK58" i="36"/>
  <c r="FJ322" i="36" s="1"/>
  <c r="FM69" i="36"/>
  <c r="FM78" i="36"/>
  <c r="FM73" i="36"/>
  <c r="FM76" i="36"/>
  <c r="AT22" i="55"/>
  <c r="FK54" i="36"/>
  <c r="DS54" i="36"/>
  <c r="AT28" i="54"/>
  <c r="DS73" i="36"/>
  <c r="DS64" i="36"/>
  <c r="AT24" i="56"/>
  <c r="DR56" i="36" s="1"/>
  <c r="DQ56" i="36"/>
  <c r="DP320" i="36" s="1"/>
  <c r="DS65" i="36"/>
  <c r="DS66" i="36"/>
  <c r="AT26" i="56"/>
  <c r="DR58" i="36" s="1"/>
  <c r="DQ58" i="36"/>
  <c r="DP322" i="36" s="1"/>
  <c r="DS72" i="36"/>
  <c r="AT25" i="56"/>
  <c r="DR57" i="36" s="1"/>
  <c r="DQ57" i="36"/>
  <c r="DP321" i="36" s="1"/>
  <c r="AT27" i="56"/>
  <c r="DR59" i="36" s="1"/>
  <c r="DQ59" i="36"/>
  <c r="DP323" i="36" s="1"/>
  <c r="DS71" i="36"/>
  <c r="AT23" i="56"/>
  <c r="DR55" i="36" s="1"/>
  <c r="DQ55" i="36"/>
  <c r="DP319" i="36" s="1"/>
  <c r="DS70" i="36"/>
  <c r="DS67" i="36"/>
  <c r="DS68" i="36"/>
  <c r="DS69" i="36"/>
  <c r="AT22" i="56"/>
  <c r="DQ54" i="36"/>
  <c r="AV46" i="54"/>
  <c r="HH78" i="36" s="1"/>
  <c r="HG342" i="36" s="1"/>
  <c r="AV37" i="54"/>
  <c r="HH69" i="36" s="1"/>
  <c r="HG333" i="36" s="1"/>
  <c r="AV41" i="54"/>
  <c r="HH73" i="36" s="1"/>
  <c r="HG337" i="36" s="1"/>
  <c r="AV33" i="54"/>
  <c r="HH65" i="36" s="1"/>
  <c r="HG329" i="36" s="1"/>
  <c r="AV50" i="54"/>
  <c r="HH82" i="36" s="1"/>
  <c r="HG346" i="36" s="1"/>
  <c r="AV47" i="54"/>
  <c r="HH79" i="36" s="1"/>
  <c r="HG343" i="36" s="1"/>
  <c r="AV48" i="54"/>
  <c r="HH80" i="36" s="1"/>
  <c r="HG344" i="36" s="1"/>
  <c r="AT46" i="55"/>
  <c r="FL78" i="36" s="1"/>
  <c r="AT42" i="55"/>
  <c r="FL74" i="36" s="1"/>
  <c r="AT35" i="55"/>
  <c r="FL67" i="36" s="1"/>
  <c r="AT32" i="55"/>
  <c r="FL64" i="36" s="1"/>
  <c r="AT40" i="55"/>
  <c r="FL72" i="36" s="1"/>
  <c r="AT43" i="55"/>
  <c r="FL75" i="36" s="1"/>
  <c r="AT39" i="55"/>
  <c r="FL71" i="36" s="1"/>
  <c r="AT33" i="55"/>
  <c r="FL65" i="36" s="1"/>
  <c r="AT38" i="55"/>
  <c r="FL70" i="36" s="1"/>
  <c r="AT36" i="55"/>
  <c r="FL68" i="36" s="1"/>
  <c r="AT45" i="55"/>
  <c r="FL77" i="36" s="1"/>
  <c r="AT34" i="55"/>
  <c r="FL66" i="36" s="1"/>
  <c r="AT37" i="55"/>
  <c r="FL69" i="36" s="1"/>
  <c r="AT41" i="55"/>
  <c r="FL73" i="36" s="1"/>
  <c r="AT44" i="55"/>
  <c r="FL76" i="36" s="1"/>
  <c r="AT32" i="56"/>
  <c r="DR64" i="36" s="1"/>
  <c r="AT33" i="56"/>
  <c r="DR65" i="36" s="1"/>
  <c r="AT34" i="56"/>
  <c r="DR66" i="36" s="1"/>
  <c r="AT40" i="56"/>
  <c r="DR72" i="36" s="1"/>
  <c r="AT41" i="56"/>
  <c r="DR73" i="36" s="1"/>
  <c r="AT39" i="56"/>
  <c r="DR71" i="36" s="1"/>
  <c r="AT38" i="56"/>
  <c r="DR70" i="36" s="1"/>
  <c r="AT35" i="56"/>
  <c r="DR67" i="36" s="1"/>
  <c r="AT36" i="56"/>
  <c r="DR68" i="36" s="1"/>
  <c r="AT37" i="56"/>
  <c r="DR69" i="36" s="1"/>
  <c r="AE54" i="36"/>
  <c r="N34" i="56"/>
  <c r="J34" i="56"/>
  <c r="O34" i="56"/>
  <c r="O29" i="56"/>
  <c r="N29" i="56"/>
  <c r="J29" i="56"/>
  <c r="N40" i="56"/>
  <c r="O40" i="56"/>
  <c r="J40" i="56"/>
  <c r="N28" i="56"/>
  <c r="O28" i="56"/>
  <c r="J28" i="56"/>
  <c r="AT31" i="56"/>
  <c r="DR63" i="36" s="1"/>
  <c r="J42" i="56"/>
  <c r="O42" i="56"/>
  <c r="N42" i="56"/>
  <c r="N48" i="56"/>
  <c r="J48" i="56"/>
  <c r="O48" i="56"/>
  <c r="N39" i="56"/>
  <c r="J39" i="56"/>
  <c r="O39" i="56"/>
  <c r="O23" i="56"/>
  <c r="N23" i="56"/>
  <c r="J23" i="56"/>
  <c r="N38" i="56"/>
  <c r="J38" i="56"/>
  <c r="O38" i="56"/>
  <c r="N35" i="56"/>
  <c r="J35" i="56"/>
  <c r="O35" i="56"/>
  <c r="O36" i="56"/>
  <c r="N36" i="56"/>
  <c r="J36" i="56"/>
  <c r="N37" i="56"/>
  <c r="J37" i="56"/>
  <c r="O37" i="56"/>
  <c r="N50" i="56"/>
  <c r="J50" i="56"/>
  <c r="O50" i="56"/>
  <c r="N43" i="56"/>
  <c r="J43" i="56"/>
  <c r="O43" i="56"/>
  <c r="O27" i="56"/>
  <c r="N27" i="56"/>
  <c r="J27" i="56"/>
  <c r="AT29" i="56"/>
  <c r="DR61" i="36" s="1"/>
  <c r="N24" i="56"/>
  <c r="O24" i="56"/>
  <c r="J24" i="56"/>
  <c r="O46" i="56"/>
  <c r="N46" i="56"/>
  <c r="J46" i="56"/>
  <c r="AT30" i="56"/>
  <c r="DR62" i="36" s="1"/>
  <c r="O44" i="56"/>
  <c r="N44" i="56"/>
  <c r="J44" i="56"/>
  <c r="AT28" i="56"/>
  <c r="DR60" i="36" s="1"/>
  <c r="O25" i="56"/>
  <c r="N25" i="56"/>
  <c r="J25" i="56"/>
  <c r="N30" i="56"/>
  <c r="J30" i="56"/>
  <c r="O30" i="56"/>
  <c r="N45" i="56"/>
  <c r="J45" i="56"/>
  <c r="O45" i="56"/>
  <c r="N26" i="56"/>
  <c r="J26" i="56"/>
  <c r="O26" i="56"/>
  <c r="N41" i="56"/>
  <c r="J41" i="56"/>
  <c r="O41" i="56"/>
  <c r="N49" i="56"/>
  <c r="J49" i="56"/>
  <c r="O49" i="56"/>
  <c r="O32" i="56"/>
  <c r="N32" i="56"/>
  <c r="J32" i="56"/>
  <c r="N22" i="56"/>
  <c r="J22" i="56"/>
  <c r="O22" i="56"/>
  <c r="O51" i="56"/>
  <c r="J51" i="56"/>
  <c r="N51" i="56"/>
  <c r="N33" i="56"/>
  <c r="J33" i="56"/>
  <c r="O33" i="56"/>
  <c r="O47" i="56"/>
  <c r="J47" i="56"/>
  <c r="N47" i="56"/>
  <c r="O31" i="56"/>
  <c r="J31" i="56"/>
  <c r="N31" i="56"/>
  <c r="O34" i="55"/>
  <c r="N34" i="55"/>
  <c r="J34" i="55"/>
  <c r="N37" i="55"/>
  <c r="J37" i="55"/>
  <c r="O37" i="55"/>
  <c r="O46" i="55"/>
  <c r="J46" i="55"/>
  <c r="N46" i="55"/>
  <c r="O38" i="55"/>
  <c r="J38" i="55"/>
  <c r="N38" i="55"/>
  <c r="AT30" i="55"/>
  <c r="FL62" i="36" s="1"/>
  <c r="N41" i="55"/>
  <c r="J41" i="55"/>
  <c r="O41" i="55"/>
  <c r="AT29" i="55"/>
  <c r="FL61" i="36" s="1"/>
  <c r="N44" i="55"/>
  <c r="O44" i="55"/>
  <c r="J44" i="55"/>
  <c r="AT28" i="55"/>
  <c r="FL60" i="36" s="1"/>
  <c r="O42" i="55"/>
  <c r="N42" i="55"/>
  <c r="J42" i="55"/>
  <c r="N35" i="55"/>
  <c r="J35" i="55"/>
  <c r="O35" i="55"/>
  <c r="O32" i="55"/>
  <c r="N32" i="55"/>
  <c r="J32" i="55"/>
  <c r="J24" i="55"/>
  <c r="O24" i="55"/>
  <c r="N24" i="55"/>
  <c r="N22" i="55"/>
  <c r="J22" i="55"/>
  <c r="O22" i="55"/>
  <c r="N39" i="55"/>
  <c r="J39" i="55"/>
  <c r="O39" i="55"/>
  <c r="N49" i="55"/>
  <c r="J49" i="55"/>
  <c r="O49" i="55"/>
  <c r="O27" i="55"/>
  <c r="N27" i="55"/>
  <c r="J27" i="55"/>
  <c r="O25" i="55"/>
  <c r="N25" i="55"/>
  <c r="J25" i="55"/>
  <c r="N40" i="55"/>
  <c r="O40" i="55"/>
  <c r="J40" i="55"/>
  <c r="N43" i="55"/>
  <c r="J43" i="55"/>
  <c r="O43" i="55"/>
  <c r="O23" i="55"/>
  <c r="N23" i="55"/>
  <c r="J23" i="55"/>
  <c r="N30" i="55"/>
  <c r="J30" i="55"/>
  <c r="O30" i="55"/>
  <c r="O29" i="55"/>
  <c r="N29" i="55"/>
  <c r="J29" i="55"/>
  <c r="O28" i="55"/>
  <c r="J28" i="55"/>
  <c r="N28" i="55"/>
  <c r="N47" i="55"/>
  <c r="J47" i="55"/>
  <c r="O47" i="55"/>
  <c r="O31" i="55"/>
  <c r="N31" i="55"/>
  <c r="J31" i="55"/>
  <c r="O50" i="55"/>
  <c r="N50" i="55"/>
  <c r="J50" i="55"/>
  <c r="N26" i="55"/>
  <c r="J26" i="55"/>
  <c r="O26" i="55"/>
  <c r="N48" i="55"/>
  <c r="O48" i="55"/>
  <c r="J48" i="55"/>
  <c r="N33" i="55"/>
  <c r="J33" i="55"/>
  <c r="O33" i="55"/>
  <c r="N51" i="55"/>
  <c r="J51" i="55"/>
  <c r="O51" i="55"/>
  <c r="O36" i="55"/>
  <c r="N36" i="55"/>
  <c r="J36" i="55"/>
  <c r="N45" i="55"/>
  <c r="J45" i="55"/>
  <c r="O45" i="55"/>
  <c r="AT31" i="55"/>
  <c r="FL63" i="36" s="1"/>
  <c r="AV30" i="54"/>
  <c r="HH62" i="36" s="1"/>
  <c r="HG326" i="36" s="1"/>
  <c r="AW22" i="54"/>
  <c r="HI54" i="36" s="1"/>
  <c r="AV31" i="54"/>
  <c r="HH63" i="36" s="1"/>
  <c r="HG327" i="36" s="1"/>
  <c r="BJ27" i="37"/>
  <c r="D98" i="36" s="1"/>
  <c r="BN25" i="37"/>
  <c r="K95" i="36"/>
  <c r="AJ70" i="36"/>
  <c r="AJ64" i="36"/>
  <c r="AJ80" i="36"/>
  <c r="AJ75" i="36"/>
  <c r="AJ69" i="36"/>
  <c r="AJ66" i="36"/>
  <c r="AJ77" i="36"/>
  <c r="AJ76" i="36"/>
  <c r="AJ71" i="36"/>
  <c r="AJ83" i="36"/>
  <c r="AJ79" i="36"/>
  <c r="AJ72" i="36"/>
  <c r="AJ81" i="36"/>
  <c r="AJ74" i="36"/>
  <c r="AJ67" i="36"/>
  <c r="AJ82" i="36"/>
  <c r="AJ68" i="36"/>
  <c r="AJ73" i="36"/>
  <c r="AJ78" i="36"/>
  <c r="AJ65" i="36"/>
  <c r="AE62" i="36"/>
  <c r="BL30" i="49"/>
  <c r="BL24" i="49"/>
  <c r="BL28" i="49"/>
  <c r="AE61" i="36"/>
  <c r="BL27" i="49"/>
  <c r="BL23" i="49"/>
  <c r="AE60" i="36"/>
  <c r="BL26" i="49"/>
  <c r="BL22" i="49"/>
  <c r="AE63" i="36"/>
  <c r="BL31" i="49"/>
  <c r="BL29" i="49"/>
  <c r="BL25" i="49"/>
  <c r="BJ24" i="49"/>
  <c r="BK24" i="49" s="1"/>
  <c r="BJ28" i="49"/>
  <c r="BK28" i="49" s="1"/>
  <c r="BJ25" i="49"/>
  <c r="BK25" i="49" s="1"/>
  <c r="BJ29" i="49"/>
  <c r="BK29" i="49" s="1"/>
  <c r="BJ23" i="49"/>
  <c r="BK23" i="49" s="1"/>
  <c r="BJ27" i="49"/>
  <c r="BK27" i="49" s="1"/>
  <c r="BJ22" i="49"/>
  <c r="BK22" i="49" s="1"/>
  <c r="BJ26" i="49"/>
  <c r="BK26" i="49" s="1"/>
  <c r="AT27" i="49"/>
  <c r="AC59" i="36"/>
  <c r="AT26" i="49"/>
  <c r="AC58" i="36"/>
  <c r="AT23" i="49"/>
  <c r="AC55" i="36"/>
  <c r="AT30" i="49"/>
  <c r="AC62" i="36"/>
  <c r="AT31" i="49"/>
  <c r="AC63" i="36"/>
  <c r="AT25" i="49"/>
  <c r="AC57" i="36"/>
  <c r="AT24" i="49"/>
  <c r="AC56" i="36"/>
  <c r="AT29" i="49"/>
  <c r="AC61" i="36"/>
  <c r="AT28" i="49"/>
  <c r="AC60" i="36"/>
  <c r="AT22" i="49"/>
  <c r="CF22" i="49" s="1"/>
  <c r="AC54" i="36"/>
  <c r="N25" i="49"/>
  <c r="J25" i="49"/>
  <c r="O25" i="49"/>
  <c r="O38" i="49"/>
  <c r="N38" i="49"/>
  <c r="J38" i="49"/>
  <c r="O42" i="49"/>
  <c r="N42" i="49"/>
  <c r="J42" i="49"/>
  <c r="O31" i="49"/>
  <c r="N31" i="49"/>
  <c r="J31" i="49"/>
  <c r="O32" i="49"/>
  <c r="N32" i="49"/>
  <c r="J32" i="49"/>
  <c r="O29" i="49"/>
  <c r="N29" i="49"/>
  <c r="J29" i="49"/>
  <c r="O46" i="49"/>
  <c r="N46" i="49"/>
  <c r="J46" i="49"/>
  <c r="O51" i="49"/>
  <c r="N51" i="49"/>
  <c r="J51" i="49"/>
  <c r="O43" i="49"/>
  <c r="N43" i="49"/>
  <c r="J43" i="49"/>
  <c r="N28" i="49"/>
  <c r="J28" i="49"/>
  <c r="O28" i="49"/>
  <c r="O34" i="49"/>
  <c r="N34" i="49"/>
  <c r="J34" i="49"/>
  <c r="N24" i="49"/>
  <c r="J24" i="49"/>
  <c r="O24" i="49"/>
  <c r="O36" i="49"/>
  <c r="N36" i="49"/>
  <c r="J36" i="49"/>
  <c r="O35" i="49"/>
  <c r="N35" i="49"/>
  <c r="J35" i="49"/>
  <c r="N50" i="49"/>
  <c r="J50" i="49"/>
  <c r="O50" i="49"/>
  <c r="O39" i="49"/>
  <c r="N39" i="49"/>
  <c r="J39" i="49"/>
  <c r="O44" i="49"/>
  <c r="N44" i="49"/>
  <c r="J44" i="49"/>
  <c r="O41" i="49"/>
  <c r="N41" i="49"/>
  <c r="J41" i="49"/>
  <c r="O40" i="49"/>
  <c r="N40" i="49"/>
  <c r="J40" i="49"/>
  <c r="O22" i="49"/>
  <c r="N22" i="49"/>
  <c r="J22" i="49"/>
  <c r="O45" i="49"/>
  <c r="N45" i="49"/>
  <c r="J45" i="49"/>
  <c r="O26" i="49"/>
  <c r="N26" i="49"/>
  <c r="J26" i="49"/>
  <c r="O47" i="49"/>
  <c r="N47" i="49"/>
  <c r="J47" i="49"/>
  <c r="O23" i="49"/>
  <c r="N23" i="49"/>
  <c r="J23" i="49"/>
  <c r="O48" i="49"/>
  <c r="N48" i="49"/>
  <c r="J48" i="49"/>
  <c r="O37" i="49"/>
  <c r="N37" i="49"/>
  <c r="J37" i="49"/>
  <c r="O49" i="49"/>
  <c r="N49" i="49"/>
  <c r="J49" i="49"/>
  <c r="O33" i="49"/>
  <c r="N33" i="49"/>
  <c r="J33" i="49"/>
  <c r="O30" i="49"/>
  <c r="N30" i="49"/>
  <c r="J30" i="49"/>
  <c r="O27" i="49"/>
  <c r="N27" i="49"/>
  <c r="J27" i="49"/>
  <c r="O75" i="36"/>
  <c r="O65" i="36"/>
  <c r="O81" i="36"/>
  <c r="O73" i="36"/>
  <c r="O77" i="36"/>
  <c r="O82" i="36"/>
  <c r="O67" i="36"/>
  <c r="O83" i="36"/>
  <c r="O64" i="36"/>
  <c r="O68" i="36"/>
  <c r="O78" i="36"/>
  <c r="O71" i="36"/>
  <c r="O66" i="36"/>
  <c r="O79" i="36"/>
  <c r="O74" i="36"/>
  <c r="O72" i="36"/>
  <c r="O69" i="36"/>
  <c r="O70" i="36"/>
  <c r="O76" i="36"/>
  <c r="O80" i="36"/>
  <c r="FI61" i="37"/>
  <c r="EK61" i="37"/>
  <c r="DM61" i="37"/>
  <c r="CO61" i="37"/>
  <c r="BQ61" i="37"/>
  <c r="AS61" i="37"/>
  <c r="U61" i="37"/>
  <c r="EW61" i="37"/>
  <c r="DA61" i="37"/>
  <c r="CC61" i="37"/>
  <c r="AG61" i="37"/>
  <c r="I61" i="37"/>
  <c r="EQ61" i="37"/>
  <c r="CU61" i="37"/>
  <c r="AY61" i="37"/>
  <c r="C61" i="37"/>
  <c r="FC61" i="37"/>
  <c r="EE61" i="37"/>
  <c r="DG61" i="37"/>
  <c r="CI61" i="37"/>
  <c r="BK61" i="37"/>
  <c r="AM61" i="37"/>
  <c r="O61" i="37"/>
  <c r="FU61" i="37"/>
  <c r="DY61" i="37"/>
  <c r="BE61" i="37"/>
  <c r="FO61" i="37"/>
  <c r="DS61" i="37"/>
  <c r="BW61" i="37"/>
  <c r="AA61" i="37"/>
  <c r="FC60" i="37"/>
  <c r="FB70" i="37" s="1"/>
  <c r="EQ60" i="37"/>
  <c r="EP70" i="37" s="1"/>
  <c r="DS60" i="37"/>
  <c r="DR70" i="37" s="1"/>
  <c r="CI60" i="37"/>
  <c r="CH70" i="37" s="1"/>
  <c r="BK60" i="37"/>
  <c r="BJ70" i="37" s="1"/>
  <c r="AM60" i="37"/>
  <c r="AL70" i="37" s="1"/>
  <c r="O60" i="37"/>
  <c r="N70" i="37" s="1"/>
  <c r="FI60" i="37"/>
  <c r="FH70" i="37" s="1"/>
  <c r="EK60" i="37"/>
  <c r="EJ70" i="37" s="1"/>
  <c r="DM60" i="37"/>
  <c r="DL70" i="37" s="1"/>
  <c r="DA60" i="37"/>
  <c r="CZ70" i="37" s="1"/>
  <c r="CC60" i="37"/>
  <c r="CB70" i="37" s="1"/>
  <c r="BE60" i="37"/>
  <c r="BD70" i="37" s="1"/>
  <c r="AG60" i="37"/>
  <c r="AF70" i="37" s="1"/>
  <c r="FO60" i="37"/>
  <c r="FN70" i="37" s="1"/>
  <c r="EE60" i="37"/>
  <c r="ED70" i="37" s="1"/>
  <c r="DG60" i="37"/>
  <c r="DF70" i="37" s="1"/>
  <c r="CU60" i="37"/>
  <c r="CT70" i="37" s="1"/>
  <c r="BW60" i="37"/>
  <c r="BV70" i="37" s="1"/>
  <c r="AY60" i="37"/>
  <c r="AX70" i="37" s="1"/>
  <c r="AA60" i="37"/>
  <c r="Z70" i="37" s="1"/>
  <c r="C60" i="37"/>
  <c r="B70" i="37" s="1"/>
  <c r="FU60" i="37"/>
  <c r="FT70" i="37" s="1"/>
  <c r="EW60" i="37"/>
  <c r="EV70" i="37" s="1"/>
  <c r="DY60" i="37"/>
  <c r="DX70" i="37" s="1"/>
  <c r="CO60" i="37"/>
  <c r="CN70" i="37" s="1"/>
  <c r="BQ60" i="37"/>
  <c r="BP70" i="37" s="1"/>
  <c r="AS60" i="37"/>
  <c r="AR70" i="37" s="1"/>
  <c r="U60" i="37"/>
  <c r="T70" i="37" s="1"/>
  <c r="I60" i="37"/>
  <c r="H70" i="37" s="1"/>
  <c r="FC63" i="37"/>
  <c r="EE63" i="37"/>
  <c r="DG63" i="37"/>
  <c r="CI63" i="37"/>
  <c r="BK63" i="37"/>
  <c r="AM63" i="37"/>
  <c r="O63" i="37"/>
  <c r="FI63" i="37"/>
  <c r="EK63" i="37"/>
  <c r="DM63" i="37"/>
  <c r="CO63" i="37"/>
  <c r="BQ63" i="37"/>
  <c r="AS63" i="37"/>
  <c r="U63" i="37"/>
  <c r="FO63" i="37"/>
  <c r="EQ63" i="37"/>
  <c r="DS63" i="37"/>
  <c r="CU63" i="37"/>
  <c r="BW63" i="37"/>
  <c r="AY63" i="37"/>
  <c r="AA63" i="37"/>
  <c r="C63" i="37"/>
  <c r="FU63" i="37"/>
  <c r="EW63" i="37"/>
  <c r="DY63" i="37"/>
  <c r="DA63" i="37"/>
  <c r="CC63" i="37"/>
  <c r="BE63" i="37"/>
  <c r="AG63" i="37"/>
  <c r="I63" i="37"/>
  <c r="AG62" i="37"/>
  <c r="AG70" i="37" s="1"/>
  <c r="FU62" i="37"/>
  <c r="FU70" i="37" s="1"/>
  <c r="FI62" i="37"/>
  <c r="FI70" i="37" s="1"/>
  <c r="EW62" i="37"/>
  <c r="EW70" i="37" s="1"/>
  <c r="EQ62" i="37"/>
  <c r="EQ70" i="37" s="1"/>
  <c r="EE62" i="37"/>
  <c r="EE70" i="37" s="1"/>
  <c r="DS62" i="37"/>
  <c r="DS70" i="37" s="1"/>
  <c r="DG62" i="37"/>
  <c r="DG70" i="37" s="1"/>
  <c r="CU62" i="37"/>
  <c r="CU70" i="37" s="1"/>
  <c r="CI62" i="37"/>
  <c r="CI70" i="37" s="1"/>
  <c r="BW62" i="37"/>
  <c r="BW70" i="37" s="1"/>
  <c r="BK62" i="37"/>
  <c r="BK70" i="37" s="1"/>
  <c r="AY62" i="37"/>
  <c r="AY70" i="37" s="1"/>
  <c r="AM62" i="37"/>
  <c r="AM70" i="37" s="1"/>
  <c r="U62" i="37"/>
  <c r="U70" i="37" s="1"/>
  <c r="I62" i="37"/>
  <c r="I70" i="37" s="1"/>
  <c r="FO62" i="37"/>
  <c r="FO70" i="37" s="1"/>
  <c r="FC62" i="37"/>
  <c r="FC70" i="37" s="1"/>
  <c r="EK62" i="37"/>
  <c r="EK70" i="37" s="1"/>
  <c r="DY62" i="37"/>
  <c r="DY70" i="37" s="1"/>
  <c r="DM62" i="37"/>
  <c r="DM70" i="37" s="1"/>
  <c r="DA62" i="37"/>
  <c r="DA70" i="37" s="1"/>
  <c r="CO62" i="37"/>
  <c r="CO70" i="37" s="1"/>
  <c r="CC62" i="37"/>
  <c r="CC70" i="37" s="1"/>
  <c r="BQ62" i="37"/>
  <c r="BQ70" i="37" s="1"/>
  <c r="BE62" i="37"/>
  <c r="BE70" i="37" s="1"/>
  <c r="AS62" i="37"/>
  <c r="AS70" i="37" s="1"/>
  <c r="AA62" i="37"/>
  <c r="AA70" i="37" s="1"/>
  <c r="O62" i="37"/>
  <c r="O70" i="37" s="1"/>
  <c r="C62" i="37"/>
  <c r="C70" i="37" s="1"/>
  <c r="J84" i="37"/>
  <c r="J85" i="37" s="1"/>
  <c r="J86" i="37" s="1"/>
  <c r="AN67" i="37"/>
  <c r="DN67" i="37"/>
  <c r="ER67" i="37"/>
  <c r="CJ67" i="37"/>
  <c r="CP67" i="37"/>
  <c r="BF67" i="37"/>
  <c r="EL67" i="37"/>
  <c r="FD67" i="37"/>
  <c r="V67" i="37"/>
  <c r="CV67" i="37"/>
  <c r="EX67" i="37"/>
  <c r="DB67" i="37"/>
  <c r="FP67" i="37"/>
  <c r="D67" i="37"/>
  <c r="FO114" i="37" s="1"/>
  <c r="FP114" i="37" s="1"/>
  <c r="FJ67" i="37"/>
  <c r="BX67" i="37"/>
  <c r="AT67" i="37"/>
  <c r="EF67" i="37"/>
  <c r="DT67" i="37"/>
  <c r="DH67" i="37"/>
  <c r="BL67" i="37"/>
  <c r="AZ67" i="37"/>
  <c r="AB67" i="37"/>
  <c r="AH67" i="37"/>
  <c r="J67" i="37"/>
  <c r="DZ67" i="37"/>
  <c r="BR67" i="37"/>
  <c r="G262" i="33"/>
  <c r="D27" i="33"/>
  <c r="HJ76" i="36" s="1"/>
  <c r="HI340" i="36" s="1"/>
  <c r="G27" i="33"/>
  <c r="D123" i="33"/>
  <c r="E89" i="33"/>
  <c r="I58" i="34"/>
  <c r="L48" i="34" s="1"/>
  <c r="D71" i="33"/>
  <c r="E239" i="33"/>
  <c r="H242" i="33" s="1"/>
  <c r="G248" i="33"/>
  <c r="G247" i="33"/>
  <c r="J48" i="34"/>
  <c r="K50" i="34"/>
  <c r="I59" i="34"/>
  <c r="E207" i="36" l="1"/>
  <c r="I207" i="36" s="1"/>
  <c r="BV326" i="36"/>
  <c r="BX67" i="36"/>
  <c r="BW331" i="36" s="1"/>
  <c r="AV35" i="57"/>
  <c r="E204" i="36"/>
  <c r="I204" i="36" s="1"/>
  <c r="BV323" i="36"/>
  <c r="AV36" i="57"/>
  <c r="BX68" i="36"/>
  <c r="BW332" i="36" s="1"/>
  <c r="E212" i="36"/>
  <c r="I212" i="36" s="1"/>
  <c r="BV331" i="36"/>
  <c r="BX59" i="36"/>
  <c r="BW323" i="36" s="1"/>
  <c r="AV27" i="57"/>
  <c r="BX61" i="36"/>
  <c r="BW325" i="36" s="1"/>
  <c r="AV29" i="57"/>
  <c r="E202" i="36"/>
  <c r="I202" i="36" s="1"/>
  <c r="BV321" i="36"/>
  <c r="BV325" i="36"/>
  <c r="E206" i="36"/>
  <c r="I206" i="36" s="1"/>
  <c r="BX57" i="36"/>
  <c r="BW321" i="36" s="1"/>
  <c r="AV25" i="57"/>
  <c r="E209" i="36"/>
  <c r="I209" i="36" s="1"/>
  <c r="BV328" i="36"/>
  <c r="E203" i="36"/>
  <c r="I203" i="36" s="1"/>
  <c r="BV322" i="36"/>
  <c r="BX54" i="36"/>
  <c r="BK22" i="57"/>
  <c r="AV22" i="57"/>
  <c r="I128" i="33"/>
  <c r="I134" i="33" s="1"/>
  <c r="J128" i="33"/>
  <c r="K128" i="33"/>
  <c r="E128" i="33"/>
  <c r="E132" i="33" s="1"/>
  <c r="F128" i="33"/>
  <c r="H128" i="33"/>
  <c r="G128" i="33"/>
  <c r="I100" i="33"/>
  <c r="AV32" i="57"/>
  <c r="BX64" i="36"/>
  <c r="BW328" i="36" s="1"/>
  <c r="BX58" i="36"/>
  <c r="BW322" i="36" s="1"/>
  <c r="AV26" i="57"/>
  <c r="E199" i="36"/>
  <c r="I199" i="36" s="1"/>
  <c r="BW84" i="36"/>
  <c r="BV318" i="36"/>
  <c r="E213" i="36"/>
  <c r="I213" i="36" s="1"/>
  <c r="BV332" i="36"/>
  <c r="E200" i="36"/>
  <c r="I200" i="36" s="1"/>
  <c r="BV319" i="36"/>
  <c r="BX60" i="36"/>
  <c r="BW324" i="36" s="1"/>
  <c r="AV28" i="57"/>
  <c r="BX55" i="36"/>
  <c r="BW319" i="36" s="1"/>
  <c r="AV23" i="57"/>
  <c r="E205" i="36"/>
  <c r="I205" i="36" s="1"/>
  <c r="BV324" i="36"/>
  <c r="AV34" i="57"/>
  <c r="BX66" i="36"/>
  <c r="BW330" i="36" s="1"/>
  <c r="E210" i="36"/>
  <c r="I210" i="36" s="1"/>
  <c r="BV329" i="36"/>
  <c r="E201" i="36"/>
  <c r="I201" i="36" s="1"/>
  <c r="BV320" i="36"/>
  <c r="BX63" i="36"/>
  <c r="BW327" i="36" s="1"/>
  <c r="AV31" i="57"/>
  <c r="E211" i="36"/>
  <c r="I211" i="36" s="1"/>
  <c r="BV330" i="36"/>
  <c r="AV33" i="57"/>
  <c r="BX65" i="36"/>
  <c r="BW329" i="36" s="1"/>
  <c r="BX56" i="36"/>
  <c r="BW320" i="36" s="1"/>
  <c r="AV24" i="57"/>
  <c r="E208" i="36"/>
  <c r="I208" i="36" s="1"/>
  <c r="BV327" i="36"/>
  <c r="M52" i="57"/>
  <c r="BX62" i="36"/>
  <c r="BW326" i="36" s="1"/>
  <c r="AV30" i="57"/>
  <c r="N52" i="57"/>
  <c r="AV43" i="54"/>
  <c r="HH75" i="36" s="1"/>
  <c r="HG339" i="36" s="1"/>
  <c r="HJ71" i="36"/>
  <c r="HI335" i="36" s="1"/>
  <c r="HJ70" i="36"/>
  <c r="HI334" i="36" s="1"/>
  <c r="HJ72" i="36"/>
  <c r="HI336" i="36" s="1"/>
  <c r="HJ61" i="36"/>
  <c r="HI325" i="36" s="1"/>
  <c r="AG114" i="50"/>
  <c r="AH114" i="50" s="1"/>
  <c r="AA114" i="50"/>
  <c r="AB114" i="50" s="1"/>
  <c r="AY112" i="50"/>
  <c r="AZ112" i="50" s="1"/>
  <c r="BK114" i="50"/>
  <c r="BL114" i="50" s="1"/>
  <c r="BK113" i="50"/>
  <c r="BL113" i="50" s="1"/>
  <c r="O113" i="50"/>
  <c r="P113" i="50" s="1"/>
  <c r="O114" i="50"/>
  <c r="P114" i="50" s="1"/>
  <c r="BE114" i="50"/>
  <c r="BF114" i="50" s="1"/>
  <c r="O115" i="50"/>
  <c r="P115" i="50" s="1"/>
  <c r="EQ115" i="50"/>
  <c r="ER115" i="50" s="1"/>
  <c r="I115" i="50"/>
  <c r="J115" i="50" s="1"/>
  <c r="CI115" i="50"/>
  <c r="CJ115" i="50" s="1"/>
  <c r="AM112" i="50"/>
  <c r="AN112" i="50" s="1"/>
  <c r="FI115" i="50"/>
  <c r="FJ115" i="50" s="1"/>
  <c r="AM115" i="50"/>
  <c r="AN115" i="50" s="1"/>
  <c r="DG115" i="50"/>
  <c r="DH115" i="50" s="1"/>
  <c r="DS114" i="50"/>
  <c r="DT114" i="50" s="1"/>
  <c r="DS113" i="50"/>
  <c r="DT113" i="50" s="1"/>
  <c r="FC113" i="50"/>
  <c r="FD113" i="50" s="1"/>
  <c r="EW113" i="50"/>
  <c r="EX113" i="50" s="1"/>
  <c r="FU113" i="50"/>
  <c r="FV113" i="50" s="1"/>
  <c r="BQ112" i="50"/>
  <c r="BR112" i="50" s="1"/>
  <c r="DA112" i="50"/>
  <c r="DB112" i="50" s="1"/>
  <c r="BW113" i="50"/>
  <c r="BX113" i="50" s="1"/>
  <c r="CO112" i="50"/>
  <c r="CP112" i="50" s="1"/>
  <c r="BQ114" i="50"/>
  <c r="BR114" i="50" s="1"/>
  <c r="DY112" i="50"/>
  <c r="DZ112" i="50" s="1"/>
  <c r="DA115" i="50"/>
  <c r="DB115" i="50" s="1"/>
  <c r="BE115" i="50"/>
  <c r="BF115" i="50" s="1"/>
  <c r="DM115" i="50"/>
  <c r="DN115" i="50" s="1"/>
  <c r="EK115" i="50"/>
  <c r="EL115" i="50" s="1"/>
  <c r="C115" i="50"/>
  <c r="D115" i="50" s="1"/>
  <c r="CC115" i="50"/>
  <c r="CD115" i="50" s="1"/>
  <c r="FC115" i="50"/>
  <c r="FD115" i="50" s="1"/>
  <c r="AS115" i="50"/>
  <c r="AT115" i="50" s="1"/>
  <c r="CI113" i="50"/>
  <c r="CJ113" i="50" s="1"/>
  <c r="EW114" i="50"/>
  <c r="EX114" i="50" s="1"/>
  <c r="EE114" i="50"/>
  <c r="EF114" i="50" s="1"/>
  <c r="EK112" i="50"/>
  <c r="EL112" i="50" s="1"/>
  <c r="CI114" i="50"/>
  <c r="CJ114" i="50" s="1"/>
  <c r="DS112" i="50"/>
  <c r="DT112" i="50" s="1"/>
  <c r="DG113" i="50"/>
  <c r="DH113" i="50" s="1"/>
  <c r="EK114" i="50"/>
  <c r="EL114" i="50" s="1"/>
  <c r="CC113" i="50"/>
  <c r="CD113" i="50" s="1"/>
  <c r="DG114" i="50"/>
  <c r="DH114" i="50" s="1"/>
  <c r="CU114" i="50"/>
  <c r="CV114" i="50" s="1"/>
  <c r="FO112" i="50"/>
  <c r="FP112" i="50" s="1"/>
  <c r="EK113" i="50"/>
  <c r="EL113" i="50" s="1"/>
  <c r="CO114" i="50"/>
  <c r="CP114" i="50" s="1"/>
  <c r="CQ105" i="50" s="1"/>
  <c r="DY113" i="50"/>
  <c r="DZ113" i="50" s="1"/>
  <c r="BW112" i="50"/>
  <c r="BX112" i="50" s="1"/>
  <c r="BK115" i="50"/>
  <c r="BL115" i="50" s="1"/>
  <c r="CU115" i="50"/>
  <c r="CV115" i="50" s="1"/>
  <c r="FU115" i="50"/>
  <c r="FV115" i="50" s="1"/>
  <c r="EE115" i="50"/>
  <c r="EF115" i="50" s="1"/>
  <c r="AG115" i="50"/>
  <c r="AH115" i="50" s="1"/>
  <c r="DS115" i="50"/>
  <c r="DT115" i="50" s="1"/>
  <c r="U115" i="50"/>
  <c r="V115" i="50" s="1"/>
  <c r="AA115" i="50"/>
  <c r="AB115" i="50" s="1"/>
  <c r="BQ115" i="50"/>
  <c r="BR115" i="50" s="1"/>
  <c r="EQ114" i="50"/>
  <c r="ER114" i="50" s="1"/>
  <c r="EE112" i="50"/>
  <c r="EF112" i="50" s="1"/>
  <c r="EG105" i="50" s="1"/>
  <c r="FO114" i="50"/>
  <c r="FP114" i="50" s="1"/>
  <c r="DA114" i="50"/>
  <c r="DB114" i="50" s="1"/>
  <c r="EQ113" i="50"/>
  <c r="ER113" i="50" s="1"/>
  <c r="DM114" i="50"/>
  <c r="DN114" i="50" s="1"/>
  <c r="DM112" i="50"/>
  <c r="DN112" i="50" s="1"/>
  <c r="CC112" i="50"/>
  <c r="CD112" i="50" s="1"/>
  <c r="CU112" i="50"/>
  <c r="CV112" i="50" s="1"/>
  <c r="DG112" i="50"/>
  <c r="DH112" i="50" s="1"/>
  <c r="FI114" i="50"/>
  <c r="FJ114" i="50" s="1"/>
  <c r="EW115" i="50"/>
  <c r="EX115" i="50" s="1"/>
  <c r="CO115" i="50"/>
  <c r="CP115" i="50" s="1"/>
  <c r="FO115" i="50"/>
  <c r="FP115" i="50" s="1"/>
  <c r="AY115" i="50"/>
  <c r="AZ115" i="50" s="1"/>
  <c r="BW115" i="50"/>
  <c r="BX115" i="50" s="1"/>
  <c r="DY115" i="50"/>
  <c r="DZ115" i="50" s="1"/>
  <c r="BW114" i="50"/>
  <c r="BX114" i="50" s="1"/>
  <c r="EW112" i="50"/>
  <c r="EX112" i="50" s="1"/>
  <c r="CI112" i="50"/>
  <c r="CJ112" i="50" s="1"/>
  <c r="EE113" i="50"/>
  <c r="EF113" i="50" s="1"/>
  <c r="CO113" i="50"/>
  <c r="CP113" i="50" s="1"/>
  <c r="FU114" i="50"/>
  <c r="FV114" i="50" s="1"/>
  <c r="FU112" i="50"/>
  <c r="FV112" i="50" s="1"/>
  <c r="FO113" i="50"/>
  <c r="FP113" i="50" s="1"/>
  <c r="EQ112" i="50"/>
  <c r="ER112" i="50" s="1"/>
  <c r="DY114" i="50"/>
  <c r="DZ114" i="50" s="1"/>
  <c r="CC114" i="50"/>
  <c r="CD114" i="50" s="1"/>
  <c r="FI112" i="50"/>
  <c r="FJ112" i="50" s="1"/>
  <c r="BQ113" i="50"/>
  <c r="BR113" i="50" s="1"/>
  <c r="CU113" i="50"/>
  <c r="CV113" i="50" s="1"/>
  <c r="FC112" i="50"/>
  <c r="FD112" i="50" s="1"/>
  <c r="DA113" i="50"/>
  <c r="DB113" i="50" s="1"/>
  <c r="FI113" i="50"/>
  <c r="FJ113" i="50" s="1"/>
  <c r="DM113" i="50"/>
  <c r="DN113" i="50" s="1"/>
  <c r="FC114" i="50"/>
  <c r="FD114" i="50" s="1"/>
  <c r="AS113" i="50"/>
  <c r="AT113" i="50" s="1"/>
  <c r="I113" i="50"/>
  <c r="J113" i="50" s="1"/>
  <c r="AA112" i="50"/>
  <c r="AB112" i="50" s="1"/>
  <c r="AS112" i="50"/>
  <c r="AT112" i="50" s="1"/>
  <c r="BK112" i="50"/>
  <c r="BL112" i="50" s="1"/>
  <c r="AY114" i="50"/>
  <c r="AZ114" i="50" s="1"/>
  <c r="BE112" i="50"/>
  <c r="BF112" i="50" s="1"/>
  <c r="AM114" i="50"/>
  <c r="AN114" i="50" s="1"/>
  <c r="U112" i="50"/>
  <c r="V112" i="50" s="1"/>
  <c r="C113" i="50"/>
  <c r="D113" i="50" s="1"/>
  <c r="I114" i="50"/>
  <c r="J114" i="50" s="1"/>
  <c r="U114" i="50"/>
  <c r="V114" i="50" s="1"/>
  <c r="O112" i="50"/>
  <c r="P112" i="50" s="1"/>
  <c r="AA113" i="50"/>
  <c r="AB113" i="50" s="1"/>
  <c r="AY113" i="50"/>
  <c r="AZ113" i="50" s="1"/>
  <c r="C112" i="50"/>
  <c r="D112" i="50" s="1"/>
  <c r="AM113" i="50"/>
  <c r="AN113" i="50" s="1"/>
  <c r="BE113" i="50"/>
  <c r="BF113" i="50" s="1"/>
  <c r="U113" i="50"/>
  <c r="V113" i="50" s="1"/>
  <c r="I112" i="50"/>
  <c r="J112" i="50" s="1"/>
  <c r="AG113" i="50"/>
  <c r="AH113" i="50" s="1"/>
  <c r="AG112" i="50"/>
  <c r="AH112" i="50" s="1"/>
  <c r="AS114" i="50"/>
  <c r="AT114" i="50" s="1"/>
  <c r="C114" i="50"/>
  <c r="D114" i="50" s="1"/>
  <c r="HJ62" i="36"/>
  <c r="HJ65" i="36"/>
  <c r="HJ79" i="36"/>
  <c r="HJ78" i="36"/>
  <c r="HJ69" i="36"/>
  <c r="HJ73" i="36"/>
  <c r="HJ82" i="36"/>
  <c r="HJ80" i="36"/>
  <c r="HJ63" i="36"/>
  <c r="DV69" i="36"/>
  <c r="DU333" i="36" s="1"/>
  <c r="DV67" i="36"/>
  <c r="DU331" i="36" s="1"/>
  <c r="DV71" i="36"/>
  <c r="DU335" i="36" s="1"/>
  <c r="FP68" i="36"/>
  <c r="FO332" i="36" s="1"/>
  <c r="FP65" i="36"/>
  <c r="FO329" i="36" s="1"/>
  <c r="FP66" i="36"/>
  <c r="FO330" i="36" s="1"/>
  <c r="HJ59" i="36"/>
  <c r="HI323" i="36" s="1"/>
  <c r="DV60" i="36"/>
  <c r="DU324" i="36" s="1"/>
  <c r="DV72" i="36"/>
  <c r="DU336" i="36" s="1"/>
  <c r="DV66" i="36"/>
  <c r="DU330" i="36" s="1"/>
  <c r="FP61" i="36"/>
  <c r="FO325" i="36" s="1"/>
  <c r="FP75" i="36"/>
  <c r="FO339" i="36" s="1"/>
  <c r="FP76" i="36"/>
  <c r="FO340" i="36" s="1"/>
  <c r="DV65" i="36"/>
  <c r="DU329" i="36" s="1"/>
  <c r="DV73" i="36"/>
  <c r="DU337" i="36" s="1"/>
  <c r="FP71" i="36"/>
  <c r="FO335" i="36" s="1"/>
  <c r="FP67" i="36"/>
  <c r="FO331" i="36" s="1"/>
  <c r="F100" i="33"/>
  <c r="HJ66" i="36"/>
  <c r="HI330" i="36" s="1"/>
  <c r="HJ67" i="36"/>
  <c r="HI331" i="36" s="1"/>
  <c r="HJ68" i="36"/>
  <c r="HI332" i="36" s="1"/>
  <c r="HJ77" i="36"/>
  <c r="HI341" i="36" s="1"/>
  <c r="HJ75" i="36"/>
  <c r="HI339" i="36" s="1"/>
  <c r="FC114" i="52"/>
  <c r="FD114" i="52" s="1"/>
  <c r="EE113" i="52"/>
  <c r="EF113" i="52" s="1"/>
  <c r="EK112" i="52"/>
  <c r="EL112" i="52" s="1"/>
  <c r="DY115" i="52"/>
  <c r="DZ115" i="52" s="1"/>
  <c r="EK115" i="52"/>
  <c r="EL115" i="52" s="1"/>
  <c r="EK114" i="52"/>
  <c r="EL114" i="52" s="1"/>
  <c r="FO112" i="52"/>
  <c r="FP112" i="52" s="1"/>
  <c r="EW115" i="52"/>
  <c r="EX115" i="52" s="1"/>
  <c r="EW113" i="52"/>
  <c r="EX113" i="52" s="1"/>
  <c r="FI115" i="52"/>
  <c r="FJ115" i="52" s="1"/>
  <c r="EQ114" i="52"/>
  <c r="ER114" i="52" s="1"/>
  <c r="FU112" i="52"/>
  <c r="FV112" i="52" s="1"/>
  <c r="DY112" i="52"/>
  <c r="DZ112" i="52" s="1"/>
  <c r="FI113" i="52"/>
  <c r="FJ113" i="52" s="1"/>
  <c r="FU114" i="52"/>
  <c r="FV114" i="52" s="1"/>
  <c r="DY114" i="52"/>
  <c r="DZ114" i="52" s="1"/>
  <c r="FC112" i="52"/>
  <c r="FD112" i="52" s="1"/>
  <c r="FE105" i="52" s="1"/>
  <c r="DY113" i="52"/>
  <c r="DZ113" i="52" s="1"/>
  <c r="EQ115" i="52"/>
  <c r="ER115" i="52" s="1"/>
  <c r="EE114" i="52"/>
  <c r="EF114" i="52" s="1"/>
  <c r="FI112" i="52"/>
  <c r="FJ112" i="52" s="1"/>
  <c r="FU115" i="52"/>
  <c r="FV115" i="52" s="1"/>
  <c r="EK113" i="52"/>
  <c r="EL113" i="52" s="1"/>
  <c r="FI114" i="52"/>
  <c r="FJ114" i="52" s="1"/>
  <c r="FO113" i="52"/>
  <c r="FP113" i="52" s="1"/>
  <c r="EQ112" i="52"/>
  <c r="ER112" i="52" s="1"/>
  <c r="FU113" i="52"/>
  <c r="FV113" i="52" s="1"/>
  <c r="FO114" i="52"/>
  <c r="FP114" i="52" s="1"/>
  <c r="FC113" i="52"/>
  <c r="FD113" i="52" s="1"/>
  <c r="EW112" i="52"/>
  <c r="EX112" i="52" s="1"/>
  <c r="FC115" i="52"/>
  <c r="FD115" i="52" s="1"/>
  <c r="FO115" i="52"/>
  <c r="FP115" i="52" s="1"/>
  <c r="EW114" i="52"/>
  <c r="EX114" i="52" s="1"/>
  <c r="EQ113" i="52"/>
  <c r="ER113" i="52" s="1"/>
  <c r="EE112" i="52"/>
  <c r="EF112" i="52" s="1"/>
  <c r="EE115" i="52"/>
  <c r="EF115" i="52" s="1"/>
  <c r="AG112" i="52"/>
  <c r="AH112" i="52" s="1"/>
  <c r="BK113" i="52"/>
  <c r="BL113" i="52" s="1"/>
  <c r="I114" i="52"/>
  <c r="J114" i="52" s="1"/>
  <c r="BE113" i="52"/>
  <c r="BF113" i="52" s="1"/>
  <c r="AM113" i="52"/>
  <c r="AN113" i="52" s="1"/>
  <c r="AY114" i="52"/>
  <c r="AZ114" i="52" s="1"/>
  <c r="AY115" i="52"/>
  <c r="AZ115" i="52" s="1"/>
  <c r="I113" i="52"/>
  <c r="J113" i="52" s="1"/>
  <c r="BK112" i="52"/>
  <c r="BL112" i="52" s="1"/>
  <c r="AA112" i="52"/>
  <c r="AB112" i="52" s="1"/>
  <c r="O113" i="52"/>
  <c r="P113" i="52" s="1"/>
  <c r="AA114" i="52"/>
  <c r="AB114" i="52" s="1"/>
  <c r="BE114" i="52"/>
  <c r="BF114" i="52" s="1"/>
  <c r="U112" i="52"/>
  <c r="V112" i="52" s="1"/>
  <c r="AG115" i="52"/>
  <c r="AH115" i="52" s="1"/>
  <c r="BE115" i="52"/>
  <c r="BF115" i="52" s="1"/>
  <c r="AG113" i="52"/>
  <c r="AH113" i="52" s="1"/>
  <c r="O112" i="52"/>
  <c r="P112" i="52" s="1"/>
  <c r="AG114" i="52"/>
  <c r="AH114" i="52" s="1"/>
  <c r="AA115" i="52"/>
  <c r="AB115" i="52" s="1"/>
  <c r="BQ115" i="52"/>
  <c r="BR115" i="52" s="1"/>
  <c r="I115" i="52"/>
  <c r="J115" i="52" s="1"/>
  <c r="AS115" i="52"/>
  <c r="AT115" i="52" s="1"/>
  <c r="DS115" i="52"/>
  <c r="DT115" i="52" s="1"/>
  <c r="DM113" i="52"/>
  <c r="DN113" i="52" s="1"/>
  <c r="CU112" i="52"/>
  <c r="CV112" i="52" s="1"/>
  <c r="BW114" i="52"/>
  <c r="BX114" i="52" s="1"/>
  <c r="CI112" i="52"/>
  <c r="CJ112" i="52" s="1"/>
  <c r="BW115" i="52"/>
  <c r="BX115" i="52" s="1"/>
  <c r="U115" i="52"/>
  <c r="V115" i="52" s="1"/>
  <c r="C115" i="52"/>
  <c r="D115" i="52" s="1"/>
  <c r="DA115" i="52"/>
  <c r="DB115" i="52" s="1"/>
  <c r="CU115" i="52"/>
  <c r="CV115" i="52" s="1"/>
  <c r="BQ113" i="52"/>
  <c r="BR113" i="52" s="1"/>
  <c r="CO112" i="52"/>
  <c r="CP112" i="52" s="1"/>
  <c r="BW113" i="52"/>
  <c r="BX113" i="52" s="1"/>
  <c r="CU114" i="52"/>
  <c r="CV114" i="52" s="1"/>
  <c r="BQ112" i="52"/>
  <c r="BR112" i="52" s="1"/>
  <c r="CI113" i="52"/>
  <c r="CJ113" i="52" s="1"/>
  <c r="CO113" i="52"/>
  <c r="CP113" i="52" s="1"/>
  <c r="DS114" i="52"/>
  <c r="DT114" i="52" s="1"/>
  <c r="CI114" i="52"/>
  <c r="CJ114" i="52" s="1"/>
  <c r="DM115" i="52"/>
  <c r="DN115" i="52" s="1"/>
  <c r="O115" i="52"/>
  <c r="P115" i="52" s="1"/>
  <c r="DG115" i="52"/>
  <c r="DH115" i="52" s="1"/>
  <c r="CI115" i="52"/>
  <c r="CJ115" i="52" s="1"/>
  <c r="CC115" i="52"/>
  <c r="CD115" i="52" s="1"/>
  <c r="CO115" i="52"/>
  <c r="CP115" i="52" s="1"/>
  <c r="CQ106" i="52" s="1"/>
  <c r="CU113" i="52"/>
  <c r="CV113" i="52" s="1"/>
  <c r="DM112" i="52"/>
  <c r="DN112" i="52" s="1"/>
  <c r="DA113" i="52"/>
  <c r="DB113" i="52" s="1"/>
  <c r="DA114" i="52"/>
  <c r="DB114" i="52" s="1"/>
  <c r="BQ114" i="52"/>
  <c r="BR114" i="52" s="1"/>
  <c r="DG112" i="52"/>
  <c r="DH112" i="52" s="1"/>
  <c r="CC113" i="52"/>
  <c r="CD113" i="52" s="1"/>
  <c r="CO114" i="52"/>
  <c r="CP114" i="52" s="1"/>
  <c r="DA112" i="52"/>
  <c r="DB112" i="52" s="1"/>
  <c r="BW112" i="52"/>
  <c r="BX112" i="52" s="1"/>
  <c r="DS113" i="52"/>
  <c r="DT113" i="52" s="1"/>
  <c r="CC114" i="52"/>
  <c r="CD114" i="52" s="1"/>
  <c r="CC112" i="52"/>
  <c r="CD112" i="52" s="1"/>
  <c r="DG113" i="52"/>
  <c r="DH113" i="52" s="1"/>
  <c r="DS112" i="52"/>
  <c r="DT112" i="52" s="1"/>
  <c r="DG114" i="52"/>
  <c r="DH114" i="52" s="1"/>
  <c r="DM114" i="52"/>
  <c r="DN114" i="52" s="1"/>
  <c r="AM112" i="52"/>
  <c r="AN112" i="52" s="1"/>
  <c r="AY112" i="52"/>
  <c r="AZ112" i="52" s="1"/>
  <c r="AM114" i="52"/>
  <c r="AN114" i="52" s="1"/>
  <c r="C114" i="52"/>
  <c r="D114" i="52" s="1"/>
  <c r="I112" i="52"/>
  <c r="J112" i="52" s="1"/>
  <c r="AY113" i="52"/>
  <c r="AZ113" i="52" s="1"/>
  <c r="BK115" i="52"/>
  <c r="BL115" i="52" s="1"/>
  <c r="C112" i="52"/>
  <c r="D112" i="52" s="1"/>
  <c r="U114" i="52"/>
  <c r="V114" i="52" s="1"/>
  <c r="O114" i="52"/>
  <c r="P114" i="52" s="1"/>
  <c r="AS112" i="52"/>
  <c r="AT112" i="52" s="1"/>
  <c r="BK114" i="52"/>
  <c r="BL114" i="52" s="1"/>
  <c r="C113" i="52"/>
  <c r="D113" i="52" s="1"/>
  <c r="AS114" i="52"/>
  <c r="AT114" i="52" s="1"/>
  <c r="BE112" i="52"/>
  <c r="BF112" i="52" s="1"/>
  <c r="AS113" i="52"/>
  <c r="AT113" i="52" s="1"/>
  <c r="AA113" i="52"/>
  <c r="AB113" i="52" s="1"/>
  <c r="AM115" i="52"/>
  <c r="AN115" i="52" s="1"/>
  <c r="U113" i="52"/>
  <c r="V113" i="52" s="1"/>
  <c r="HJ54" i="36"/>
  <c r="H280" i="36" s="1"/>
  <c r="DV68" i="36"/>
  <c r="DU332" i="36" s="1"/>
  <c r="DV70" i="36"/>
  <c r="DU334" i="36" s="1"/>
  <c r="FP77" i="36"/>
  <c r="FO341" i="36" s="1"/>
  <c r="FP70" i="36"/>
  <c r="FO334" i="36" s="1"/>
  <c r="HJ56" i="36"/>
  <c r="HI320" i="36" s="1"/>
  <c r="FP73" i="36"/>
  <c r="FO337" i="36" s="1"/>
  <c r="HJ57" i="36"/>
  <c r="HI321" i="36" s="1"/>
  <c r="DV62" i="36"/>
  <c r="DU326" i="36" s="1"/>
  <c r="DV61" i="36"/>
  <c r="DU325" i="36" s="1"/>
  <c r="FP60" i="36"/>
  <c r="FO324" i="36" s="1"/>
  <c r="FP62" i="36"/>
  <c r="FO326" i="36" s="1"/>
  <c r="FP72" i="36"/>
  <c r="FO336" i="36" s="1"/>
  <c r="DV63" i="36"/>
  <c r="DU327" i="36" s="1"/>
  <c r="FP78" i="36"/>
  <c r="FO342" i="36" s="1"/>
  <c r="DV64" i="36"/>
  <c r="DU328" i="36" s="1"/>
  <c r="FP63" i="36"/>
  <c r="FO327" i="36" s="1"/>
  <c r="FP64" i="36"/>
  <c r="FO328" i="36" s="1"/>
  <c r="FP74" i="36"/>
  <c r="FO338" i="36" s="1"/>
  <c r="FP69" i="36"/>
  <c r="FO333" i="36" s="1"/>
  <c r="HJ83" i="36"/>
  <c r="HI347" i="36" s="1"/>
  <c r="HJ74" i="36"/>
  <c r="HI338" i="36" s="1"/>
  <c r="HJ81" i="36"/>
  <c r="HI345" i="36" s="1"/>
  <c r="HJ64" i="36"/>
  <c r="HI328" i="36" s="1"/>
  <c r="DA113" i="53"/>
  <c r="DB113" i="53" s="1"/>
  <c r="EE115" i="53"/>
  <c r="EF115" i="53" s="1"/>
  <c r="FO114" i="53"/>
  <c r="FP114" i="53" s="1"/>
  <c r="DS114" i="53"/>
  <c r="DT114" i="53" s="1"/>
  <c r="EE113" i="53"/>
  <c r="EF113" i="53" s="1"/>
  <c r="EW112" i="53"/>
  <c r="EX112" i="53" s="1"/>
  <c r="EK115" i="53"/>
  <c r="EL115" i="53" s="1"/>
  <c r="EQ112" i="53"/>
  <c r="ER112" i="53" s="1"/>
  <c r="DY115" i="53"/>
  <c r="DZ115" i="53" s="1"/>
  <c r="EK112" i="53"/>
  <c r="EL112" i="53" s="1"/>
  <c r="EW115" i="53"/>
  <c r="EX115" i="53" s="1"/>
  <c r="DA115" i="53"/>
  <c r="DB115" i="53" s="1"/>
  <c r="FC112" i="53"/>
  <c r="FD112" i="53" s="1"/>
  <c r="DG112" i="53"/>
  <c r="DH112" i="53" s="1"/>
  <c r="FU113" i="53"/>
  <c r="FV113" i="53" s="1"/>
  <c r="FO115" i="53"/>
  <c r="FP115" i="53" s="1"/>
  <c r="DS115" i="53"/>
  <c r="DT115" i="53" s="1"/>
  <c r="FC114" i="53"/>
  <c r="FD114" i="53" s="1"/>
  <c r="DG114" i="53"/>
  <c r="DH114" i="53" s="1"/>
  <c r="DG113" i="53"/>
  <c r="DH113" i="53" s="1"/>
  <c r="FI113" i="53"/>
  <c r="FJ113" i="53" s="1"/>
  <c r="FU114" i="53"/>
  <c r="FV114" i="53" s="1"/>
  <c r="DS112" i="53"/>
  <c r="DT112" i="53" s="1"/>
  <c r="FI114" i="53"/>
  <c r="FJ114" i="53" s="1"/>
  <c r="DM112" i="53"/>
  <c r="DN112" i="53" s="1"/>
  <c r="EW114" i="53"/>
  <c r="EX114" i="53" s="1"/>
  <c r="EK114" i="53"/>
  <c r="EL114" i="53" s="1"/>
  <c r="DA114" i="53"/>
  <c r="DB114" i="53" s="1"/>
  <c r="EW113" i="53"/>
  <c r="EX113" i="53" s="1"/>
  <c r="FC115" i="53"/>
  <c r="FD115" i="53" s="1"/>
  <c r="DG115" i="53"/>
  <c r="DH115" i="53" s="1"/>
  <c r="EQ114" i="53"/>
  <c r="ER114" i="53" s="1"/>
  <c r="CU114" i="53"/>
  <c r="CV114" i="53" s="1"/>
  <c r="FU112" i="53"/>
  <c r="FV112" i="53" s="1"/>
  <c r="EK113" i="53"/>
  <c r="EL113" i="53" s="1"/>
  <c r="DY114" i="53"/>
  <c r="DZ114" i="53" s="1"/>
  <c r="CU112" i="53"/>
  <c r="CV112" i="53" s="1"/>
  <c r="DM114" i="53"/>
  <c r="DN114" i="53" s="1"/>
  <c r="FI115" i="53"/>
  <c r="FJ115" i="53" s="1"/>
  <c r="EE112" i="53"/>
  <c r="EF112" i="53" s="1"/>
  <c r="EQ113" i="53"/>
  <c r="ER113" i="53" s="1"/>
  <c r="DS113" i="53"/>
  <c r="DT113" i="53" s="1"/>
  <c r="DY113" i="53"/>
  <c r="DZ113" i="53" s="1"/>
  <c r="EQ115" i="53"/>
  <c r="ER115" i="53" s="1"/>
  <c r="CU115" i="53"/>
  <c r="CV115" i="53" s="1"/>
  <c r="EE114" i="53"/>
  <c r="EF114" i="53" s="1"/>
  <c r="FC113" i="53"/>
  <c r="FD113" i="53" s="1"/>
  <c r="FI112" i="53"/>
  <c r="FJ112" i="53" s="1"/>
  <c r="DM113" i="53"/>
  <c r="DN113" i="53" s="1"/>
  <c r="FO113" i="53"/>
  <c r="FP113" i="53" s="1"/>
  <c r="FU115" i="53"/>
  <c r="FV115" i="53" s="1"/>
  <c r="CU113" i="53"/>
  <c r="CV113" i="53" s="1"/>
  <c r="DM115" i="53"/>
  <c r="DN115" i="53" s="1"/>
  <c r="DA112" i="53"/>
  <c r="DB112" i="53" s="1"/>
  <c r="DY112" i="53"/>
  <c r="DZ112" i="53" s="1"/>
  <c r="FO112" i="53"/>
  <c r="FP112" i="53" s="1"/>
  <c r="AA115" i="53"/>
  <c r="AB115" i="53" s="1"/>
  <c r="AG112" i="53"/>
  <c r="AH112" i="53" s="1"/>
  <c r="BE112" i="53"/>
  <c r="BF112" i="53" s="1"/>
  <c r="BK112" i="53"/>
  <c r="BL112" i="53" s="1"/>
  <c r="AG113" i="53"/>
  <c r="AH113" i="53" s="1"/>
  <c r="U112" i="53"/>
  <c r="V112" i="53" s="1"/>
  <c r="BE113" i="53"/>
  <c r="BF113" i="53" s="1"/>
  <c r="AS112" i="53"/>
  <c r="AT112" i="53" s="1"/>
  <c r="I113" i="53"/>
  <c r="J113" i="53" s="1"/>
  <c r="I112" i="53"/>
  <c r="J112" i="53" s="1"/>
  <c r="AM112" i="53"/>
  <c r="AN112" i="53" s="1"/>
  <c r="AS114" i="53"/>
  <c r="AT114" i="53" s="1"/>
  <c r="O112" i="53"/>
  <c r="P112" i="53" s="1"/>
  <c r="AA113" i="53"/>
  <c r="AB113" i="53" s="1"/>
  <c r="U114" i="53"/>
  <c r="V114" i="53" s="1"/>
  <c r="AY114" i="53"/>
  <c r="AZ114" i="53" s="1"/>
  <c r="AG115" i="53"/>
  <c r="AH115" i="53" s="1"/>
  <c r="I115" i="53"/>
  <c r="J115" i="53" s="1"/>
  <c r="AS115" i="53"/>
  <c r="AT115" i="53" s="1"/>
  <c r="AY115" i="53"/>
  <c r="AZ115" i="53" s="1"/>
  <c r="CI114" i="53"/>
  <c r="CJ114" i="53" s="1"/>
  <c r="CC112" i="53"/>
  <c r="CD112" i="53" s="1"/>
  <c r="CC114" i="53"/>
  <c r="CD114" i="53" s="1"/>
  <c r="BW114" i="53"/>
  <c r="BX114" i="53" s="1"/>
  <c r="BW113" i="53"/>
  <c r="BX113" i="53" s="1"/>
  <c r="O113" i="53"/>
  <c r="P113" i="53" s="1"/>
  <c r="O114" i="53"/>
  <c r="P114" i="53" s="1"/>
  <c r="AA112" i="53"/>
  <c r="AB112" i="53" s="1"/>
  <c r="I114" i="53"/>
  <c r="J114" i="53" s="1"/>
  <c r="C113" i="53"/>
  <c r="D113" i="53" s="1"/>
  <c r="C115" i="53"/>
  <c r="D115" i="53" s="1"/>
  <c r="BW115" i="53"/>
  <c r="BX115" i="53" s="1"/>
  <c r="CO114" i="53"/>
  <c r="CP114" i="53" s="1"/>
  <c r="BQ113" i="53"/>
  <c r="BR113" i="53" s="1"/>
  <c r="CI112" i="53"/>
  <c r="CJ112" i="53" s="1"/>
  <c r="CO112" i="53"/>
  <c r="CP112" i="53" s="1"/>
  <c r="CI113" i="53"/>
  <c r="CJ113" i="53" s="1"/>
  <c r="AM114" i="53"/>
  <c r="AN114" i="53" s="1"/>
  <c r="C114" i="53"/>
  <c r="D114" i="53" s="1"/>
  <c r="BK113" i="53"/>
  <c r="BL113" i="53" s="1"/>
  <c r="AM113" i="53"/>
  <c r="AN113" i="53" s="1"/>
  <c r="AG114" i="53"/>
  <c r="AH114" i="53" s="1"/>
  <c r="C112" i="53"/>
  <c r="D112" i="53" s="1"/>
  <c r="AM115" i="53"/>
  <c r="AN115" i="53" s="1"/>
  <c r="U115" i="53"/>
  <c r="V115" i="53" s="1"/>
  <c r="CI115" i="53"/>
  <c r="CJ115" i="53" s="1"/>
  <c r="CC115" i="53"/>
  <c r="CD115" i="53" s="1"/>
  <c r="BW112" i="53"/>
  <c r="BX112" i="53" s="1"/>
  <c r="BY105" i="53" s="1"/>
  <c r="BQ114" i="53"/>
  <c r="BR114" i="53" s="1"/>
  <c r="O115" i="53"/>
  <c r="P115" i="53" s="1"/>
  <c r="Q106" i="53" s="1"/>
  <c r="BE115" i="53"/>
  <c r="BF115" i="53" s="1"/>
  <c r="BK115" i="53"/>
  <c r="BL115" i="53" s="1"/>
  <c r="BQ115" i="53"/>
  <c r="BR115" i="53" s="1"/>
  <c r="CO115" i="53"/>
  <c r="CP115" i="53" s="1"/>
  <c r="CO113" i="53"/>
  <c r="CP113" i="53" s="1"/>
  <c r="CC113" i="53"/>
  <c r="CD113" i="53" s="1"/>
  <c r="BQ112" i="53"/>
  <c r="BR112" i="53" s="1"/>
  <c r="AY112" i="53"/>
  <c r="AZ112" i="53" s="1"/>
  <c r="BK114" i="53"/>
  <c r="BL114" i="53" s="1"/>
  <c r="AA114" i="53"/>
  <c r="AB114" i="53" s="1"/>
  <c r="U113" i="53"/>
  <c r="V113" i="53" s="1"/>
  <c r="AY113" i="53"/>
  <c r="AZ113" i="53" s="1"/>
  <c r="AS113" i="53"/>
  <c r="AT113" i="53" s="1"/>
  <c r="BE114" i="53"/>
  <c r="BF114" i="53" s="1"/>
  <c r="FU115" i="51"/>
  <c r="FV115" i="51" s="1"/>
  <c r="FI114" i="51"/>
  <c r="FJ114" i="51" s="1"/>
  <c r="FO115" i="51"/>
  <c r="FP115" i="51" s="1"/>
  <c r="FU112" i="51"/>
  <c r="FV112" i="51" s="1"/>
  <c r="FI113" i="51"/>
  <c r="FJ113" i="51" s="1"/>
  <c r="FO113" i="51"/>
  <c r="FP113" i="51" s="1"/>
  <c r="FU113" i="51"/>
  <c r="FV113" i="51" s="1"/>
  <c r="FI115" i="51"/>
  <c r="FJ115" i="51" s="1"/>
  <c r="FC115" i="51"/>
  <c r="FD115" i="51" s="1"/>
  <c r="FO112" i="51"/>
  <c r="FP112" i="51" s="1"/>
  <c r="FC114" i="51"/>
  <c r="FD114" i="51" s="1"/>
  <c r="FI112" i="51"/>
  <c r="FJ112" i="51" s="1"/>
  <c r="FU114" i="51"/>
  <c r="FV114" i="51" s="1"/>
  <c r="FC112" i="51"/>
  <c r="FD112" i="51" s="1"/>
  <c r="FC113" i="51"/>
  <c r="FD113" i="51" s="1"/>
  <c r="FO114" i="51"/>
  <c r="FP114" i="51" s="1"/>
  <c r="BE114" i="51"/>
  <c r="BF114" i="51" s="1"/>
  <c r="AA114" i="51"/>
  <c r="AB114" i="51" s="1"/>
  <c r="BK112" i="51"/>
  <c r="BL112" i="51" s="1"/>
  <c r="I113" i="51"/>
  <c r="J113" i="51" s="1"/>
  <c r="AM115" i="51"/>
  <c r="AN115" i="51" s="1"/>
  <c r="DS115" i="51"/>
  <c r="DT115" i="51" s="1"/>
  <c r="DA115" i="51"/>
  <c r="DB115" i="51" s="1"/>
  <c r="EQ115" i="51"/>
  <c r="ER115" i="51" s="1"/>
  <c r="DY115" i="51"/>
  <c r="DZ115" i="51" s="1"/>
  <c r="CU113" i="51"/>
  <c r="CV113" i="51" s="1"/>
  <c r="DM114" i="51"/>
  <c r="DN114" i="51" s="1"/>
  <c r="BW112" i="51"/>
  <c r="BX112" i="51" s="1"/>
  <c r="DA112" i="51"/>
  <c r="DB112" i="51" s="1"/>
  <c r="EW114" i="51"/>
  <c r="EX114" i="51" s="1"/>
  <c r="EK114" i="51"/>
  <c r="EL114" i="51" s="1"/>
  <c r="EK113" i="51"/>
  <c r="EL113" i="51" s="1"/>
  <c r="CO113" i="51"/>
  <c r="CP113" i="51" s="1"/>
  <c r="DG112" i="51"/>
  <c r="DH112" i="51" s="1"/>
  <c r="EE112" i="51"/>
  <c r="EF112" i="51" s="1"/>
  <c r="DS113" i="51"/>
  <c r="DT113" i="51" s="1"/>
  <c r="DG114" i="51"/>
  <c r="DH114" i="51" s="1"/>
  <c r="BE115" i="51"/>
  <c r="BF115" i="51" s="1"/>
  <c r="BW115" i="51"/>
  <c r="BX115" i="51" s="1"/>
  <c r="O115" i="51"/>
  <c r="P115" i="51" s="1"/>
  <c r="BK115" i="51"/>
  <c r="BL115" i="51" s="1"/>
  <c r="CU115" i="51"/>
  <c r="CV115" i="51" s="1"/>
  <c r="CW106" i="51" s="1"/>
  <c r="AS115" i="51"/>
  <c r="AT115" i="51" s="1"/>
  <c r="EW112" i="51"/>
  <c r="EX112" i="51" s="1"/>
  <c r="CU112" i="51"/>
  <c r="CV112" i="51" s="1"/>
  <c r="EQ113" i="51"/>
  <c r="ER113" i="51" s="1"/>
  <c r="DS114" i="51"/>
  <c r="DT114" i="51" s="1"/>
  <c r="CC114" i="51"/>
  <c r="CD114" i="51" s="1"/>
  <c r="CI113" i="51"/>
  <c r="CJ113" i="51" s="1"/>
  <c r="EW115" i="51"/>
  <c r="EX115" i="51" s="1"/>
  <c r="DG115" i="51"/>
  <c r="DH115" i="51" s="1"/>
  <c r="EE113" i="51"/>
  <c r="EF113" i="51" s="1"/>
  <c r="EE114" i="51"/>
  <c r="EF114" i="51" s="1"/>
  <c r="EQ114" i="51"/>
  <c r="ER114" i="51" s="1"/>
  <c r="DS112" i="51"/>
  <c r="DT112" i="51" s="1"/>
  <c r="DY112" i="51"/>
  <c r="DZ112" i="51" s="1"/>
  <c r="CC113" i="51"/>
  <c r="CD113" i="51" s="1"/>
  <c r="C115" i="51"/>
  <c r="D115" i="51" s="1"/>
  <c r="EE115" i="51"/>
  <c r="EF115" i="51" s="1"/>
  <c r="U115" i="51"/>
  <c r="V115" i="51" s="1"/>
  <c r="CO115" i="51"/>
  <c r="CP115" i="51" s="1"/>
  <c r="AG115" i="51"/>
  <c r="AH115" i="51" s="1"/>
  <c r="EK115" i="51"/>
  <c r="EL115" i="51" s="1"/>
  <c r="I115" i="51"/>
  <c r="J115" i="51" s="1"/>
  <c r="CI115" i="51"/>
  <c r="CJ115" i="51" s="1"/>
  <c r="CK106" i="51" s="1"/>
  <c r="DM115" i="51"/>
  <c r="DN115" i="51" s="1"/>
  <c r="AA115" i="51"/>
  <c r="AB115" i="51" s="1"/>
  <c r="CC115" i="51"/>
  <c r="CD115" i="51" s="1"/>
  <c r="BQ115" i="51"/>
  <c r="BR115" i="51" s="1"/>
  <c r="AY115" i="51"/>
  <c r="AZ115" i="51" s="1"/>
  <c r="CO112" i="51"/>
  <c r="CP112" i="51" s="1"/>
  <c r="BW114" i="51"/>
  <c r="BX114" i="51" s="1"/>
  <c r="CU114" i="51"/>
  <c r="CV114" i="51" s="1"/>
  <c r="BQ113" i="51"/>
  <c r="BR113" i="51" s="1"/>
  <c r="DM112" i="51"/>
  <c r="DN112" i="51" s="1"/>
  <c r="DO105" i="51" s="1"/>
  <c r="BW113" i="51"/>
  <c r="BX113" i="51" s="1"/>
  <c r="BQ114" i="51"/>
  <c r="BR114" i="51" s="1"/>
  <c r="DY114" i="51"/>
  <c r="DZ114" i="51" s="1"/>
  <c r="EK112" i="51"/>
  <c r="EL112" i="51" s="1"/>
  <c r="EM105" i="51" s="1"/>
  <c r="DA114" i="51"/>
  <c r="DB114" i="51" s="1"/>
  <c r="CO114" i="51"/>
  <c r="CP114" i="51" s="1"/>
  <c r="CI112" i="51"/>
  <c r="CJ112" i="51" s="1"/>
  <c r="EW113" i="51"/>
  <c r="EX113" i="51" s="1"/>
  <c r="DA113" i="51"/>
  <c r="DB113" i="51" s="1"/>
  <c r="BQ112" i="51"/>
  <c r="BR112" i="51" s="1"/>
  <c r="DY113" i="51"/>
  <c r="DZ113" i="51" s="1"/>
  <c r="DM113" i="51"/>
  <c r="DN113" i="51" s="1"/>
  <c r="EQ112" i="51"/>
  <c r="ER112" i="51" s="1"/>
  <c r="DG113" i="51"/>
  <c r="DH113" i="51" s="1"/>
  <c r="CI114" i="51"/>
  <c r="CJ114" i="51" s="1"/>
  <c r="CC112" i="51"/>
  <c r="CD112" i="51" s="1"/>
  <c r="AG112" i="51"/>
  <c r="AH112" i="51" s="1"/>
  <c r="AA113" i="51"/>
  <c r="AB113" i="51" s="1"/>
  <c r="BK114" i="51"/>
  <c r="BL114" i="51" s="1"/>
  <c r="C112" i="51"/>
  <c r="D112" i="51" s="1"/>
  <c r="AS114" i="51"/>
  <c r="AT114" i="51" s="1"/>
  <c r="C113" i="51"/>
  <c r="D113" i="51" s="1"/>
  <c r="AM114" i="51"/>
  <c r="AN114" i="51" s="1"/>
  <c r="AS112" i="51"/>
  <c r="AT112" i="51" s="1"/>
  <c r="AG113" i="51"/>
  <c r="AH113" i="51" s="1"/>
  <c r="AY114" i="51"/>
  <c r="AZ114" i="51" s="1"/>
  <c r="BE112" i="51"/>
  <c r="BF112" i="51" s="1"/>
  <c r="I114" i="51"/>
  <c r="J114" i="51" s="1"/>
  <c r="AA112" i="51"/>
  <c r="AB112" i="51" s="1"/>
  <c r="O114" i="51"/>
  <c r="P114" i="51" s="1"/>
  <c r="I112" i="51"/>
  <c r="J112" i="51" s="1"/>
  <c r="BK113" i="51"/>
  <c r="BL113" i="51" s="1"/>
  <c r="U112" i="51"/>
  <c r="V112" i="51" s="1"/>
  <c r="AM112" i="51"/>
  <c r="AN112" i="51" s="1"/>
  <c r="U114" i="51"/>
  <c r="V114" i="51" s="1"/>
  <c r="AY113" i="51"/>
  <c r="AZ113" i="51" s="1"/>
  <c r="AY112" i="51"/>
  <c r="AZ112" i="51" s="1"/>
  <c r="C114" i="51"/>
  <c r="D114" i="51" s="1"/>
  <c r="AS113" i="51"/>
  <c r="AT113" i="51" s="1"/>
  <c r="O113" i="51"/>
  <c r="P113" i="51" s="1"/>
  <c r="AM113" i="51"/>
  <c r="AN113" i="51" s="1"/>
  <c r="U113" i="51"/>
  <c r="V113" i="51" s="1"/>
  <c r="O112" i="51"/>
  <c r="P112" i="51" s="1"/>
  <c r="AG114" i="51"/>
  <c r="AH114" i="51" s="1"/>
  <c r="BE113" i="51"/>
  <c r="BF113" i="51" s="1"/>
  <c r="H302" i="36"/>
  <c r="AV44" i="54"/>
  <c r="HH76" i="36" s="1"/>
  <c r="HG340" i="36" s="1"/>
  <c r="HK76" i="36"/>
  <c r="I302" i="36" s="1"/>
  <c r="BB51" i="50"/>
  <c r="BB46" i="51"/>
  <c r="AV29" i="54"/>
  <c r="HH61" i="36" s="1"/>
  <c r="HG325" i="36" s="1"/>
  <c r="AV32" i="54"/>
  <c r="HH64" i="36" s="1"/>
  <c r="HG328" i="36" s="1"/>
  <c r="AV40" i="54"/>
  <c r="HH72" i="36" s="1"/>
  <c r="HG336" i="36" s="1"/>
  <c r="AV49" i="54"/>
  <c r="HH81" i="36" s="1"/>
  <c r="HG345" i="36" s="1"/>
  <c r="AV38" i="54"/>
  <c r="HH70" i="36" s="1"/>
  <c r="HG334" i="36" s="1"/>
  <c r="BA96" i="36"/>
  <c r="AV34" i="54"/>
  <c r="HH66" i="36" s="1"/>
  <c r="HG330" i="36" s="1"/>
  <c r="AV42" i="54"/>
  <c r="HH74" i="36" s="1"/>
  <c r="HG338" i="36" s="1"/>
  <c r="G281" i="36"/>
  <c r="AV45" i="54"/>
  <c r="HH77" i="36" s="1"/>
  <c r="HG341" i="36" s="1"/>
  <c r="HJ55" i="36"/>
  <c r="HI319" i="36" s="1"/>
  <c r="G284" i="36"/>
  <c r="HJ58" i="36"/>
  <c r="HI322" i="36" s="1"/>
  <c r="AV36" i="54"/>
  <c r="HH68" i="36" s="1"/>
  <c r="HG332" i="36" s="1"/>
  <c r="AJ16" i="36"/>
  <c r="M52" i="54"/>
  <c r="AV51" i="54"/>
  <c r="HH83" i="36" s="1"/>
  <c r="HG347" i="36" s="1"/>
  <c r="AV35" i="54"/>
  <c r="HH67" i="36" s="1"/>
  <c r="HG331" i="36" s="1"/>
  <c r="AV39" i="54"/>
  <c r="HH71" i="36" s="1"/>
  <c r="HG335" i="36" s="1"/>
  <c r="N52" i="54"/>
  <c r="N334" i="36"/>
  <c r="N346" i="36"/>
  <c r="AI329" i="36"/>
  <c r="N333" i="36"/>
  <c r="N330" i="36"/>
  <c r="N328" i="36"/>
  <c r="N341" i="36"/>
  <c r="N339" i="36"/>
  <c r="AI342" i="36"/>
  <c r="AI331" i="36"/>
  <c r="AI343" i="36"/>
  <c r="AI341" i="36"/>
  <c r="AI344" i="36"/>
  <c r="N332" i="36"/>
  <c r="AI336" i="36"/>
  <c r="N344" i="36"/>
  <c r="N336" i="36"/>
  <c r="N335" i="36"/>
  <c r="N347" i="36"/>
  <c r="N337" i="36"/>
  <c r="AI337" i="36"/>
  <c r="AI338" i="36"/>
  <c r="AI347" i="36"/>
  <c r="AI330" i="36"/>
  <c r="AI328" i="36"/>
  <c r="N343" i="36"/>
  <c r="N329" i="36"/>
  <c r="AI346" i="36"/>
  <c r="AI340" i="36"/>
  <c r="AI339" i="36"/>
  <c r="N340" i="36"/>
  <c r="N338" i="36"/>
  <c r="N342" i="36"/>
  <c r="N331" i="36"/>
  <c r="N345" i="36"/>
  <c r="AI332" i="36"/>
  <c r="AI345" i="36"/>
  <c r="AI335" i="36"/>
  <c r="AI333" i="36"/>
  <c r="AI334" i="36"/>
  <c r="I174" i="36"/>
  <c r="E174" i="36" s="1"/>
  <c r="AB325" i="36"/>
  <c r="I170" i="36"/>
  <c r="E170" i="36" s="1"/>
  <c r="AB321" i="36"/>
  <c r="I175" i="36"/>
  <c r="E175" i="36" s="1"/>
  <c r="AB326" i="36"/>
  <c r="I171" i="36"/>
  <c r="E171" i="36" s="1"/>
  <c r="AB322" i="36"/>
  <c r="DQ324" i="36"/>
  <c r="DQ325" i="36"/>
  <c r="DQ333" i="36"/>
  <c r="DQ331" i="36"/>
  <c r="DQ335" i="36"/>
  <c r="DQ336" i="36"/>
  <c r="DQ329" i="36"/>
  <c r="FK340" i="36"/>
  <c r="FK333" i="36"/>
  <c r="FK341" i="36"/>
  <c r="FK334" i="36"/>
  <c r="FK335" i="36"/>
  <c r="FK336" i="36"/>
  <c r="FK331" i="36"/>
  <c r="FK342" i="36"/>
  <c r="DR332" i="36"/>
  <c r="DR334" i="36"/>
  <c r="DR335" i="36"/>
  <c r="DR337" i="36"/>
  <c r="FL340" i="36"/>
  <c r="FL342" i="36"/>
  <c r="FL341" i="36"/>
  <c r="FL329" i="36"/>
  <c r="FL338" i="36"/>
  <c r="FL334" i="36"/>
  <c r="FL339" i="36"/>
  <c r="FL331" i="36"/>
  <c r="AD325" i="36"/>
  <c r="AD326" i="36"/>
  <c r="FK324" i="36"/>
  <c r="FK326" i="36"/>
  <c r="DQ321" i="36"/>
  <c r="DQ322" i="36"/>
  <c r="DQ320" i="36"/>
  <c r="FK322" i="36"/>
  <c r="FK323" i="36"/>
  <c r="FK320" i="36"/>
  <c r="I173" i="36"/>
  <c r="E173" i="36" s="1"/>
  <c r="AB324" i="36"/>
  <c r="I169" i="36"/>
  <c r="E169" i="36" s="1"/>
  <c r="AB320" i="36"/>
  <c r="I176" i="36"/>
  <c r="E176" i="36" s="1"/>
  <c r="AB327" i="36"/>
  <c r="I168" i="36"/>
  <c r="E168" i="36" s="1"/>
  <c r="AB319" i="36"/>
  <c r="I172" i="36"/>
  <c r="E172" i="36" s="1"/>
  <c r="AB323" i="36"/>
  <c r="AD324" i="36"/>
  <c r="DQ326" i="36"/>
  <c r="DQ332" i="36"/>
  <c r="DQ334" i="36"/>
  <c r="DQ337" i="36"/>
  <c r="DQ330" i="36"/>
  <c r="DQ328" i="36"/>
  <c r="FK337" i="36"/>
  <c r="FK330" i="36"/>
  <c r="FK332" i="36"/>
  <c r="FK329" i="36"/>
  <c r="FK339" i="36"/>
  <c r="FK328" i="36"/>
  <c r="FK338" i="36"/>
  <c r="DR333" i="36"/>
  <c r="DR331" i="36"/>
  <c r="DR336" i="36"/>
  <c r="DR330" i="36"/>
  <c r="DR329" i="36"/>
  <c r="DR328" i="36"/>
  <c r="FL337" i="36"/>
  <c r="FL333" i="36"/>
  <c r="FL330" i="36"/>
  <c r="FL332" i="36"/>
  <c r="FL335" i="36"/>
  <c r="FL328" i="36"/>
  <c r="FL336" i="36"/>
  <c r="AD327" i="36"/>
  <c r="FK327" i="36"/>
  <c r="FK325" i="36"/>
  <c r="DQ327" i="36"/>
  <c r="DQ319" i="36"/>
  <c r="DQ323" i="36"/>
  <c r="FK321" i="36"/>
  <c r="FK319" i="36"/>
  <c r="I167" i="36"/>
  <c r="AB318" i="36"/>
  <c r="HG318" i="36"/>
  <c r="AD318" i="36"/>
  <c r="DR318" i="36"/>
  <c r="HH318" i="36"/>
  <c r="G221" i="36"/>
  <c r="DP318" i="36"/>
  <c r="G249" i="36"/>
  <c r="FJ318" i="36"/>
  <c r="HE318" i="36"/>
  <c r="FL318" i="36"/>
  <c r="HL69" i="36"/>
  <c r="HK333" i="36" s="1"/>
  <c r="DV58" i="36"/>
  <c r="DU322" i="36" s="1"/>
  <c r="G225" i="36"/>
  <c r="DV56" i="36"/>
  <c r="DU320" i="36" s="1"/>
  <c r="G223" i="36"/>
  <c r="FP56" i="36"/>
  <c r="FO320" i="36" s="1"/>
  <c r="G251" i="36"/>
  <c r="HL57" i="36"/>
  <c r="HK321" i="36" s="1"/>
  <c r="HL63" i="36"/>
  <c r="HK327" i="36" s="1"/>
  <c r="HL79" i="36"/>
  <c r="HK343" i="36" s="1"/>
  <c r="HL82" i="36"/>
  <c r="HK346" i="36" s="1"/>
  <c r="HL55" i="36"/>
  <c r="HK319" i="36" s="1"/>
  <c r="DV57" i="36"/>
  <c r="DU321" i="36" s="1"/>
  <c r="G224" i="36"/>
  <c r="FP58" i="36"/>
  <c r="FO322" i="36" s="1"/>
  <c r="G253" i="36"/>
  <c r="HJ60" i="36"/>
  <c r="G286" i="36"/>
  <c r="DV55" i="36"/>
  <c r="DU319" i="36" s="1"/>
  <c r="G222" i="36"/>
  <c r="DV59" i="36"/>
  <c r="DU323" i="36" s="1"/>
  <c r="G226" i="36"/>
  <c r="FP57" i="36"/>
  <c r="FO321" i="36" s="1"/>
  <c r="G252" i="36"/>
  <c r="FP55" i="36"/>
  <c r="FO319" i="36" s="1"/>
  <c r="G250" i="36"/>
  <c r="HG84" i="36"/>
  <c r="HL59" i="36"/>
  <c r="HK323" i="36" s="1"/>
  <c r="HL65" i="36"/>
  <c r="HK329" i="36" s="1"/>
  <c r="FP59" i="36"/>
  <c r="FO323" i="36" s="1"/>
  <c r="G254" i="36"/>
  <c r="HL62" i="36"/>
  <c r="HK326" i="36" s="1"/>
  <c r="HL80" i="36"/>
  <c r="HK344" i="36" s="1"/>
  <c r="HL73" i="36"/>
  <c r="HK337" i="36" s="1"/>
  <c r="HL78" i="36"/>
  <c r="HK342" i="36" s="1"/>
  <c r="HL56" i="36"/>
  <c r="HK320" i="36" s="1"/>
  <c r="HL58" i="36"/>
  <c r="HK322" i="36" s="1"/>
  <c r="BN26" i="53"/>
  <c r="Y96" i="36"/>
  <c r="BJ28" i="53"/>
  <c r="R98" i="36"/>
  <c r="BJ28" i="50"/>
  <c r="BH98" i="36"/>
  <c r="BN27" i="51"/>
  <c r="BA97" i="36"/>
  <c r="BN27" i="50"/>
  <c r="BO97" i="36"/>
  <c r="BJ28" i="52"/>
  <c r="AF98" i="36"/>
  <c r="BN26" i="52"/>
  <c r="AM96" i="36"/>
  <c r="BJ28" i="51"/>
  <c r="AT98" i="36"/>
  <c r="FM84" i="36"/>
  <c r="HE84" i="36"/>
  <c r="DS84" i="36"/>
  <c r="DV54" i="36"/>
  <c r="DQ84" i="36"/>
  <c r="FP54" i="36"/>
  <c r="FK84" i="36"/>
  <c r="AW24" i="54"/>
  <c r="HI56" i="36" s="1"/>
  <c r="AW23" i="54"/>
  <c r="HI55" i="36" s="1"/>
  <c r="AW26" i="54"/>
  <c r="HI58" i="36" s="1"/>
  <c r="AV23" i="56"/>
  <c r="DT55" i="36" s="1"/>
  <c r="DS319" i="36" s="1"/>
  <c r="AW27" i="54"/>
  <c r="HI59" i="36" s="1"/>
  <c r="BK23" i="54"/>
  <c r="BL93" i="36"/>
  <c r="BO23" i="54"/>
  <c r="AW25" i="54"/>
  <c r="HI57" i="36" s="1"/>
  <c r="AV26" i="55"/>
  <c r="FN58" i="36" s="1"/>
  <c r="FM322" i="36" s="1"/>
  <c r="AV27" i="55"/>
  <c r="FN59" i="36" s="1"/>
  <c r="FM323" i="36" s="1"/>
  <c r="AV24" i="55"/>
  <c r="FN56" i="36" s="1"/>
  <c r="FM320" i="36" s="1"/>
  <c r="HF60" i="36"/>
  <c r="HE324" i="36" s="1"/>
  <c r="AV28" i="54"/>
  <c r="HH60" i="36" s="1"/>
  <c r="HG324" i="36" s="1"/>
  <c r="AV22" i="55"/>
  <c r="HL54" i="36" s="1"/>
  <c r="AV25" i="55"/>
  <c r="FN57" i="36" s="1"/>
  <c r="FM321" i="36" s="1"/>
  <c r="AV23" i="55"/>
  <c r="FN55" i="36" s="1"/>
  <c r="FM319" i="36" s="1"/>
  <c r="AV24" i="56"/>
  <c r="DT56" i="36" s="1"/>
  <c r="DS320" i="36" s="1"/>
  <c r="BK22" i="55"/>
  <c r="FL54" i="36"/>
  <c r="AD13" i="36" s="1"/>
  <c r="AV22" i="56"/>
  <c r="AV25" i="56"/>
  <c r="DT57" i="36" s="1"/>
  <c r="DS321" i="36" s="1"/>
  <c r="AV26" i="56"/>
  <c r="DT58" i="36" s="1"/>
  <c r="DS322" i="36" s="1"/>
  <c r="AV27" i="56"/>
  <c r="DT59" i="36" s="1"/>
  <c r="DS323" i="36" s="1"/>
  <c r="BK22" i="56"/>
  <c r="DR54" i="36"/>
  <c r="X13" i="36" s="1"/>
  <c r="AW47" i="54"/>
  <c r="AW50" i="54"/>
  <c r="AW48" i="54"/>
  <c r="AW41" i="54"/>
  <c r="AW46" i="54"/>
  <c r="AW33" i="54"/>
  <c r="AW37" i="54"/>
  <c r="AV46" i="55"/>
  <c r="FN78" i="36" s="1"/>
  <c r="FM342" i="36" s="1"/>
  <c r="AV44" i="55"/>
  <c r="FN76" i="36" s="1"/>
  <c r="FM340" i="36" s="1"/>
  <c r="AV37" i="55"/>
  <c r="FN69" i="36" s="1"/>
  <c r="FM333" i="36" s="1"/>
  <c r="AV45" i="55"/>
  <c r="FN77" i="36" s="1"/>
  <c r="FM341" i="36" s="1"/>
  <c r="AV38" i="55"/>
  <c r="FN70" i="36" s="1"/>
  <c r="FM334" i="36" s="1"/>
  <c r="AV39" i="55"/>
  <c r="FN71" i="36" s="1"/>
  <c r="FM335" i="36" s="1"/>
  <c r="AV40" i="55"/>
  <c r="FN72" i="36" s="1"/>
  <c r="FM336" i="36" s="1"/>
  <c r="AV35" i="55"/>
  <c r="FN67" i="36" s="1"/>
  <c r="FM331" i="36" s="1"/>
  <c r="AV41" i="55"/>
  <c r="FN73" i="36" s="1"/>
  <c r="FM337" i="36" s="1"/>
  <c r="AV34" i="55"/>
  <c r="FN66" i="36" s="1"/>
  <c r="FM330" i="36" s="1"/>
  <c r="AV36" i="55"/>
  <c r="FN68" i="36" s="1"/>
  <c r="FM332" i="36" s="1"/>
  <c r="AV33" i="55"/>
  <c r="FN65" i="36" s="1"/>
  <c r="FM329" i="36" s="1"/>
  <c r="AV43" i="55"/>
  <c r="FN75" i="36" s="1"/>
  <c r="FM339" i="36" s="1"/>
  <c r="AV32" i="55"/>
  <c r="FN64" i="36" s="1"/>
  <c r="FM328" i="36" s="1"/>
  <c r="AV42" i="55"/>
  <c r="FN74" i="36" s="1"/>
  <c r="FM338" i="36" s="1"/>
  <c r="AV37" i="56"/>
  <c r="DT69" i="36" s="1"/>
  <c r="DS333" i="36" s="1"/>
  <c r="AV35" i="56"/>
  <c r="DT67" i="36" s="1"/>
  <c r="DS331" i="36" s="1"/>
  <c r="AV39" i="56"/>
  <c r="DT71" i="36" s="1"/>
  <c r="DS335" i="36" s="1"/>
  <c r="AV40" i="56"/>
  <c r="DT72" i="36" s="1"/>
  <c r="DS336" i="36" s="1"/>
  <c r="AV33" i="56"/>
  <c r="DT65" i="36" s="1"/>
  <c r="DS329" i="36" s="1"/>
  <c r="AV36" i="56"/>
  <c r="DT68" i="36" s="1"/>
  <c r="DS332" i="36" s="1"/>
  <c r="AV38" i="56"/>
  <c r="DT70" i="36" s="1"/>
  <c r="DS334" i="36" s="1"/>
  <c r="AV41" i="56"/>
  <c r="DT73" i="36" s="1"/>
  <c r="DS337" i="36" s="1"/>
  <c r="AV34" i="56"/>
  <c r="DT66" i="36" s="1"/>
  <c r="DS330" i="36" s="1"/>
  <c r="AV32" i="56"/>
  <c r="DT64" i="36" s="1"/>
  <c r="DS328" i="36" s="1"/>
  <c r="AD57" i="36"/>
  <c r="AD58" i="36"/>
  <c r="AD56" i="36"/>
  <c r="AD55" i="36"/>
  <c r="AD59" i="36"/>
  <c r="CB54" i="36"/>
  <c r="AH71" i="36"/>
  <c r="CB60" i="36"/>
  <c r="CA324" i="36" s="1"/>
  <c r="CB61" i="36"/>
  <c r="CA325" i="36" s="1"/>
  <c r="CB62" i="36"/>
  <c r="CA326" i="36" s="1"/>
  <c r="CB63" i="36"/>
  <c r="CA327" i="36" s="1"/>
  <c r="CB59" i="36"/>
  <c r="CA323" i="36" s="1"/>
  <c r="CB65" i="36"/>
  <c r="CA329" i="36" s="1"/>
  <c r="CB58" i="36"/>
  <c r="CA322" i="36" s="1"/>
  <c r="CB56" i="36"/>
  <c r="CA320" i="36" s="1"/>
  <c r="CB66" i="36"/>
  <c r="CA330" i="36" s="1"/>
  <c r="CB64" i="36"/>
  <c r="CA328" i="36" s="1"/>
  <c r="CB55" i="36"/>
  <c r="CA319" i="36" s="1"/>
  <c r="CB68" i="36"/>
  <c r="CA332" i="36" s="1"/>
  <c r="CB67" i="36"/>
  <c r="CA331" i="36" s="1"/>
  <c r="CB57" i="36"/>
  <c r="CA321" i="36" s="1"/>
  <c r="BB36" i="53"/>
  <c r="BB41" i="52"/>
  <c r="AD54" i="36"/>
  <c r="AV28" i="56"/>
  <c r="DT60" i="36" s="1"/>
  <c r="DS324" i="36" s="1"/>
  <c r="AV31" i="56"/>
  <c r="DT63" i="36" s="1"/>
  <c r="DS327" i="36" s="1"/>
  <c r="N52" i="56"/>
  <c r="AV30" i="56"/>
  <c r="DT62" i="36" s="1"/>
  <c r="DS326" i="36" s="1"/>
  <c r="AV29" i="56"/>
  <c r="DT61" i="36" s="1"/>
  <c r="DS325" i="36" s="1"/>
  <c r="M52" i="56"/>
  <c r="AV29" i="55"/>
  <c r="FN61" i="36" s="1"/>
  <c r="FM325" i="36" s="1"/>
  <c r="AV31" i="55"/>
  <c r="FN63" i="36" s="1"/>
  <c r="FM327" i="36" s="1"/>
  <c r="N52" i="55"/>
  <c r="AV28" i="55"/>
  <c r="FN60" i="36" s="1"/>
  <c r="FM324" i="36" s="1"/>
  <c r="AV30" i="55"/>
  <c r="FN62" i="36" s="1"/>
  <c r="FM326" i="36" s="1"/>
  <c r="M52" i="55"/>
  <c r="AW31" i="54"/>
  <c r="HI63" i="36" s="1"/>
  <c r="AW30" i="54"/>
  <c r="HI62" i="36" s="1"/>
  <c r="AH56" i="36"/>
  <c r="AG320" i="36" s="1"/>
  <c r="AH55" i="36"/>
  <c r="AG319" i="36" s="1"/>
  <c r="AH59" i="36"/>
  <c r="AG323" i="36" s="1"/>
  <c r="BO30" i="49"/>
  <c r="AH76" i="36"/>
  <c r="BJ28" i="37"/>
  <c r="D99" i="36" s="1"/>
  <c r="AH80" i="36"/>
  <c r="AH67" i="36"/>
  <c r="AH74" i="36"/>
  <c r="AH65" i="36"/>
  <c r="AH75" i="36"/>
  <c r="AH79" i="36"/>
  <c r="AH83" i="36"/>
  <c r="BN26" i="37"/>
  <c r="K96" i="36"/>
  <c r="AH57" i="36"/>
  <c r="AG321" i="36" s="1"/>
  <c r="AH58" i="36"/>
  <c r="AG322" i="36" s="1"/>
  <c r="AH64" i="36"/>
  <c r="BO31" i="49"/>
  <c r="AH70" i="36"/>
  <c r="AH81" i="36"/>
  <c r="AH69" i="36"/>
  <c r="AH82" i="36"/>
  <c r="AH73" i="36"/>
  <c r="AH66" i="36"/>
  <c r="AH68" i="36"/>
  <c r="AH77" i="36"/>
  <c r="AH78" i="36"/>
  <c r="AH72" i="36"/>
  <c r="BO29" i="49"/>
  <c r="BO25" i="49"/>
  <c r="BO26" i="49"/>
  <c r="BO27" i="49"/>
  <c r="BO28" i="49"/>
  <c r="BO23" i="49"/>
  <c r="BO24" i="49"/>
  <c r="BO22" i="49"/>
  <c r="AE84" i="36"/>
  <c r="AD61" i="36"/>
  <c r="AD63" i="36"/>
  <c r="AD62" i="36"/>
  <c r="AD60" i="36"/>
  <c r="AH63" i="36"/>
  <c r="AH61" i="36"/>
  <c r="AH62" i="36"/>
  <c r="AH60" i="36"/>
  <c r="AV28" i="49"/>
  <c r="AV24" i="49"/>
  <c r="AV29" i="49"/>
  <c r="AV23" i="49"/>
  <c r="AV27" i="49"/>
  <c r="AV31" i="49"/>
  <c r="AV30" i="49"/>
  <c r="AV25" i="49"/>
  <c r="AV26" i="49"/>
  <c r="AC84" i="36"/>
  <c r="AV22" i="49"/>
  <c r="N52" i="49"/>
  <c r="M52" i="49"/>
  <c r="FC114" i="37"/>
  <c r="FD114" i="37" s="1"/>
  <c r="AB70" i="37"/>
  <c r="AC70" i="37" s="1"/>
  <c r="AC162" i="37"/>
  <c r="AC165" i="37"/>
  <c r="AC167" i="37"/>
  <c r="AC166" i="37"/>
  <c r="AC163" i="37"/>
  <c r="DZ70" i="37"/>
  <c r="EA166" i="37"/>
  <c r="EA167" i="37"/>
  <c r="EA163" i="37"/>
  <c r="EA162" i="37"/>
  <c r="K163" i="37"/>
  <c r="K167" i="37"/>
  <c r="J70" i="37"/>
  <c r="K166" i="37"/>
  <c r="K162" i="37"/>
  <c r="K165" i="37"/>
  <c r="BM166" i="37"/>
  <c r="BL70" i="37"/>
  <c r="BM167" i="37"/>
  <c r="BM162" i="37"/>
  <c r="BM163" i="37"/>
  <c r="DI162" i="37"/>
  <c r="DI167" i="37"/>
  <c r="DI163" i="37"/>
  <c r="DH70" i="37"/>
  <c r="DI166" i="37"/>
  <c r="EY167" i="37"/>
  <c r="EY166" i="37"/>
  <c r="EX70" i="37"/>
  <c r="EY163" i="37"/>
  <c r="EY162" i="37"/>
  <c r="AU166" i="37"/>
  <c r="AU167" i="37"/>
  <c r="AT70" i="37"/>
  <c r="AU70" i="37" s="1"/>
  <c r="AU162" i="37"/>
  <c r="AU163" i="37"/>
  <c r="CQ167" i="37"/>
  <c r="CQ166" i="37"/>
  <c r="CP70" i="37"/>
  <c r="CQ162" i="37"/>
  <c r="CQ163" i="37"/>
  <c r="EM167" i="37"/>
  <c r="EM166" i="37"/>
  <c r="EL70" i="37"/>
  <c r="EM163" i="37"/>
  <c r="EM162" i="37"/>
  <c r="W167" i="37"/>
  <c r="W166" i="37"/>
  <c r="V70" i="37"/>
  <c r="W162" i="37"/>
  <c r="W165" i="37"/>
  <c r="W163" i="37"/>
  <c r="BY162" i="37"/>
  <c r="BY167" i="37"/>
  <c r="BX70" i="37"/>
  <c r="BY163" i="37"/>
  <c r="BY166" i="37"/>
  <c r="DU167" i="37"/>
  <c r="DU166" i="37"/>
  <c r="DT70" i="37"/>
  <c r="DU70" i="37" s="1"/>
  <c r="DU163" i="37"/>
  <c r="DU162" i="37"/>
  <c r="FK166" i="37"/>
  <c r="FJ70" i="37"/>
  <c r="FK167" i="37"/>
  <c r="FK163" i="37"/>
  <c r="FK162" i="37"/>
  <c r="D98" i="37"/>
  <c r="D97" i="37"/>
  <c r="D70" i="37"/>
  <c r="E161" i="37"/>
  <c r="D92" i="37"/>
  <c r="D99" i="37"/>
  <c r="D91" i="37"/>
  <c r="E165" i="37"/>
  <c r="E163" i="37"/>
  <c r="D90" i="37"/>
  <c r="E162" i="37"/>
  <c r="E166" i="37"/>
  <c r="E167" i="37"/>
  <c r="BG162" i="37"/>
  <c r="BG166" i="37"/>
  <c r="BG163" i="37"/>
  <c r="BG167" i="37"/>
  <c r="BF70" i="37"/>
  <c r="DC166" i="37"/>
  <c r="DC167" i="37"/>
  <c r="DB70" i="37"/>
  <c r="DC162" i="37"/>
  <c r="DC163" i="37"/>
  <c r="FE167" i="37"/>
  <c r="FE162" i="37"/>
  <c r="FE163" i="37"/>
  <c r="FE166" i="37"/>
  <c r="FD70" i="37"/>
  <c r="AO167" i="37"/>
  <c r="AO163" i="37"/>
  <c r="AO162" i="37"/>
  <c r="AO166" i="37"/>
  <c r="AN70" i="37"/>
  <c r="CK167" i="37"/>
  <c r="CK166" i="37"/>
  <c r="CJ70" i="37"/>
  <c r="CK162" i="37"/>
  <c r="CK163" i="37"/>
  <c r="EF70" i="37"/>
  <c r="EG167" i="37"/>
  <c r="EG166" i="37"/>
  <c r="EG163" i="37"/>
  <c r="EG162" i="37"/>
  <c r="FW167" i="37"/>
  <c r="FV70" i="37"/>
  <c r="FW166" i="37"/>
  <c r="FW163" i="37"/>
  <c r="FW162" i="37"/>
  <c r="CD70" i="37"/>
  <c r="CE167" i="37"/>
  <c r="CE166" i="37"/>
  <c r="CE162" i="37"/>
  <c r="CE163" i="37"/>
  <c r="P70" i="37"/>
  <c r="Q165" i="37"/>
  <c r="Q163" i="37"/>
  <c r="Q166" i="37"/>
  <c r="Q162" i="37"/>
  <c r="Q167" i="37"/>
  <c r="BS166" i="37"/>
  <c r="BS167" i="37"/>
  <c r="BR70" i="37"/>
  <c r="BS162" i="37"/>
  <c r="BS163" i="37"/>
  <c r="DO166" i="37"/>
  <c r="DN70" i="37"/>
  <c r="DO167" i="37"/>
  <c r="DO163" i="37"/>
  <c r="DO162" i="37"/>
  <c r="FQ167" i="37"/>
  <c r="FQ166" i="37"/>
  <c r="FP70" i="37"/>
  <c r="FQ162" i="37"/>
  <c r="FQ163" i="37"/>
  <c r="BA167" i="37"/>
  <c r="BA166" i="37"/>
  <c r="AZ70" i="37"/>
  <c r="BA162" i="37"/>
  <c r="BA163" i="37"/>
  <c r="CW166" i="37"/>
  <c r="CV70" i="37"/>
  <c r="CW167" i="37"/>
  <c r="CW162" i="37"/>
  <c r="CW163" i="37"/>
  <c r="ES162" i="37"/>
  <c r="ES163" i="37"/>
  <c r="ER70" i="37"/>
  <c r="ES70" i="37" s="1"/>
  <c r="ES167" i="37"/>
  <c r="ES166" i="37"/>
  <c r="AI165" i="37"/>
  <c r="AI163" i="37"/>
  <c r="AI162" i="37"/>
  <c r="AI166" i="37"/>
  <c r="AH70" i="37"/>
  <c r="AI70" i="37" s="1"/>
  <c r="AI167" i="37"/>
  <c r="O114" i="37"/>
  <c r="P114" i="37" s="1"/>
  <c r="EQ114" i="37"/>
  <c r="ER114" i="37" s="1"/>
  <c r="C113" i="37"/>
  <c r="D113" i="37" s="1"/>
  <c r="BQ114" i="37"/>
  <c r="BR114" i="37" s="1"/>
  <c r="FO113" i="37"/>
  <c r="FP113" i="37" s="1"/>
  <c r="CO113" i="37"/>
  <c r="CP113" i="37" s="1"/>
  <c r="AM113" i="37"/>
  <c r="AN113" i="37" s="1"/>
  <c r="BQ115" i="37"/>
  <c r="BR115" i="37" s="1"/>
  <c r="DY112" i="37"/>
  <c r="DZ112" i="37" s="1"/>
  <c r="AG113" i="37"/>
  <c r="AH113" i="37" s="1"/>
  <c r="EE112" i="37"/>
  <c r="EF112" i="37" s="1"/>
  <c r="DY114" i="37"/>
  <c r="DZ114" i="37" s="1"/>
  <c r="EE114" i="37"/>
  <c r="EF114" i="37" s="1"/>
  <c r="C115" i="37"/>
  <c r="D115" i="37" s="1"/>
  <c r="FI115" i="37"/>
  <c r="FJ115" i="37" s="1"/>
  <c r="FI112" i="37"/>
  <c r="FJ112" i="37" s="1"/>
  <c r="AY113" i="37"/>
  <c r="AZ113" i="37" s="1"/>
  <c r="AS114" i="37"/>
  <c r="AT114" i="37" s="1"/>
  <c r="CI114" i="37"/>
  <c r="CJ114" i="37" s="1"/>
  <c r="DA114" i="37"/>
  <c r="DB114" i="37" s="1"/>
  <c r="AM114" i="37"/>
  <c r="AN114" i="37" s="1"/>
  <c r="DM114" i="37"/>
  <c r="DN114" i="37" s="1"/>
  <c r="AA113" i="37"/>
  <c r="AB113" i="37" s="1"/>
  <c r="FI113" i="37"/>
  <c r="FJ113" i="37" s="1"/>
  <c r="EK114" i="37"/>
  <c r="EL114" i="37" s="1"/>
  <c r="BQ113" i="37"/>
  <c r="BR113" i="37" s="1"/>
  <c r="DA112" i="37"/>
  <c r="DB112" i="37" s="1"/>
  <c r="CC113" i="37"/>
  <c r="CD113" i="37" s="1"/>
  <c r="FU113" i="37"/>
  <c r="FV113" i="37" s="1"/>
  <c r="U114" i="37"/>
  <c r="V114" i="37" s="1"/>
  <c r="BE114" i="37"/>
  <c r="BF114" i="37" s="1"/>
  <c r="DM115" i="37"/>
  <c r="DN115" i="37" s="1"/>
  <c r="FU114" i="37"/>
  <c r="FV114" i="37" s="1"/>
  <c r="EQ112" i="37"/>
  <c r="ER112" i="37" s="1"/>
  <c r="ES105" i="37" s="1"/>
  <c r="ET139" i="37" s="1"/>
  <c r="BW112" i="37"/>
  <c r="BX112" i="37" s="1"/>
  <c r="CU112" i="37"/>
  <c r="CV112" i="37" s="1"/>
  <c r="DS114" i="37"/>
  <c r="DT114" i="37" s="1"/>
  <c r="CC112" i="37"/>
  <c r="CD112" i="37" s="1"/>
  <c r="C114" i="37"/>
  <c r="D114" i="37" s="1"/>
  <c r="EK113" i="37"/>
  <c r="EL113" i="37" s="1"/>
  <c r="EW113" i="37"/>
  <c r="EX113" i="37" s="1"/>
  <c r="DG113" i="37"/>
  <c r="DH113" i="37" s="1"/>
  <c r="AG112" i="37"/>
  <c r="AH112" i="37" s="1"/>
  <c r="AY112" i="37"/>
  <c r="AZ112" i="37" s="1"/>
  <c r="AM115" i="37"/>
  <c r="AN115" i="37" s="1"/>
  <c r="BK112" i="37"/>
  <c r="BL112" i="37" s="1"/>
  <c r="I114" i="37"/>
  <c r="J114" i="37" s="1"/>
  <c r="BQ112" i="37"/>
  <c r="BR112" i="37" s="1"/>
  <c r="I115" i="37"/>
  <c r="J115" i="37" s="1"/>
  <c r="U112" i="37"/>
  <c r="V112" i="37" s="1"/>
  <c r="CO114" i="37"/>
  <c r="CP114" i="37" s="1"/>
  <c r="CC115" i="37"/>
  <c r="CD115" i="37" s="1"/>
  <c r="BW115" i="37"/>
  <c r="BX115" i="37" s="1"/>
  <c r="AS113" i="37"/>
  <c r="AT113" i="37" s="1"/>
  <c r="DA113" i="37"/>
  <c r="DB113" i="37" s="1"/>
  <c r="BK113" i="37"/>
  <c r="BL113" i="37" s="1"/>
  <c r="I112" i="37"/>
  <c r="J112" i="37" s="1"/>
  <c r="AA112" i="37"/>
  <c r="AB112" i="37" s="1"/>
  <c r="BK115" i="37"/>
  <c r="BL115" i="37" s="1"/>
  <c r="BW113" i="37"/>
  <c r="BX113" i="37" s="1"/>
  <c r="AG114" i="37"/>
  <c r="AH114" i="37" s="1"/>
  <c r="CO112" i="37"/>
  <c r="CP112" i="37" s="1"/>
  <c r="FU115" i="37"/>
  <c r="FV115" i="37" s="1"/>
  <c r="FO115" i="37"/>
  <c r="FP115" i="37" s="1"/>
  <c r="DG112" i="37"/>
  <c r="DH112" i="37" s="1"/>
  <c r="EQ115" i="37"/>
  <c r="ER115" i="37" s="1"/>
  <c r="CI112" i="37"/>
  <c r="CJ112" i="37" s="1"/>
  <c r="CK105" i="37" s="1"/>
  <c r="CI124" i="37" s="1"/>
  <c r="CU113" i="37"/>
  <c r="CV113" i="37" s="1"/>
  <c r="CI115" i="37"/>
  <c r="CJ115" i="37" s="1"/>
  <c r="DM112" i="37"/>
  <c r="DN112" i="37" s="1"/>
  <c r="EQ113" i="37"/>
  <c r="ER113" i="37" s="1"/>
  <c r="FC112" i="37"/>
  <c r="FD112" i="37" s="1"/>
  <c r="C112" i="37"/>
  <c r="D112" i="37" s="1"/>
  <c r="DS115" i="37"/>
  <c r="DT115" i="37" s="1"/>
  <c r="CU114" i="37"/>
  <c r="CV114" i="37" s="1"/>
  <c r="AM112" i="37"/>
  <c r="AN112" i="37" s="1"/>
  <c r="FC113" i="37"/>
  <c r="FD113" i="37" s="1"/>
  <c r="BE112" i="37"/>
  <c r="BF112" i="37" s="1"/>
  <c r="DM113" i="37"/>
  <c r="DN113" i="37" s="1"/>
  <c r="FC115" i="37"/>
  <c r="FD115" i="37" s="1"/>
  <c r="AY114" i="37"/>
  <c r="AZ114" i="37" s="1"/>
  <c r="CC114" i="37"/>
  <c r="CD114" i="37" s="1"/>
  <c r="EK112" i="37"/>
  <c r="EL112" i="37" s="1"/>
  <c r="FU112" i="37"/>
  <c r="FV112" i="37" s="1"/>
  <c r="BE115" i="37"/>
  <c r="BF115" i="37" s="1"/>
  <c r="AS112" i="37"/>
  <c r="AT112" i="37" s="1"/>
  <c r="U115" i="37"/>
  <c r="V115" i="37" s="1"/>
  <c r="DY115" i="37"/>
  <c r="DZ115" i="37" s="1"/>
  <c r="CU115" i="37"/>
  <c r="CV115" i="37" s="1"/>
  <c r="EK115" i="37"/>
  <c r="EL115" i="37" s="1"/>
  <c r="DG115" i="37"/>
  <c r="DH115" i="37" s="1"/>
  <c r="CO115" i="37"/>
  <c r="CP115" i="37" s="1"/>
  <c r="BW114" i="37"/>
  <c r="BX114" i="37" s="1"/>
  <c r="AG115" i="37"/>
  <c r="AH115" i="37" s="1"/>
  <c r="AY115" i="37"/>
  <c r="AZ115" i="37" s="1"/>
  <c r="AA114" i="37"/>
  <c r="AB114" i="37" s="1"/>
  <c r="BE113" i="37"/>
  <c r="BF113" i="37" s="1"/>
  <c r="O113" i="37"/>
  <c r="P113" i="37" s="1"/>
  <c r="U113" i="37"/>
  <c r="V113" i="37" s="1"/>
  <c r="DA115" i="37"/>
  <c r="DB115" i="37" s="1"/>
  <c r="DG114" i="37"/>
  <c r="DH114" i="37" s="1"/>
  <c r="DY113" i="37"/>
  <c r="DZ113" i="37" s="1"/>
  <c r="CI113" i="37"/>
  <c r="CJ113" i="37" s="1"/>
  <c r="AS115" i="37"/>
  <c r="AT115" i="37" s="1"/>
  <c r="EE115" i="37"/>
  <c r="EF115" i="37" s="1"/>
  <c r="FI114" i="37"/>
  <c r="FJ114" i="37" s="1"/>
  <c r="DS112" i="37"/>
  <c r="DT112" i="37" s="1"/>
  <c r="EW114" i="37"/>
  <c r="EX114" i="37" s="1"/>
  <c r="AA115" i="37"/>
  <c r="AB115" i="37" s="1"/>
  <c r="DS113" i="37"/>
  <c r="DT113" i="37" s="1"/>
  <c r="I113" i="37"/>
  <c r="J113" i="37" s="1"/>
  <c r="EW112" i="37"/>
  <c r="EX112" i="37" s="1"/>
  <c r="BK114" i="37"/>
  <c r="BL114" i="37" s="1"/>
  <c r="EW115" i="37"/>
  <c r="EX115" i="37" s="1"/>
  <c r="O115" i="37"/>
  <c r="P115" i="37" s="1"/>
  <c r="O112" i="37"/>
  <c r="P112" i="37" s="1"/>
  <c r="EE113" i="37"/>
  <c r="EF113" i="37" s="1"/>
  <c r="FO112" i="37"/>
  <c r="FP112" i="37" s="1"/>
  <c r="FQ105" i="37" s="1"/>
  <c r="FO121" i="37" s="1"/>
  <c r="G246" i="33"/>
  <c r="E90" i="33"/>
  <c r="H239" i="33"/>
  <c r="H241" i="33" s="1"/>
  <c r="BB31" i="37"/>
  <c r="I77" i="34"/>
  <c r="L65" i="34" s="1"/>
  <c r="N62" i="34" s="1"/>
  <c r="G267" i="33"/>
  <c r="F27" i="33"/>
  <c r="H100" i="33"/>
  <c r="J100" i="33"/>
  <c r="G100" i="33"/>
  <c r="D95" i="33"/>
  <c r="AX22" i="55" s="1"/>
  <c r="FT54" i="36" s="1"/>
  <c r="E100" i="33"/>
  <c r="F151" i="33"/>
  <c r="F152" i="33" s="1"/>
  <c r="E151" i="33"/>
  <c r="E152" i="33" s="1"/>
  <c r="H240" i="33"/>
  <c r="L50" i="34"/>
  <c r="I78" i="34"/>
  <c r="AI106" i="37" l="1"/>
  <c r="DU106" i="37"/>
  <c r="DT117" i="37" s="1"/>
  <c r="BG106" i="53"/>
  <c r="AI105" i="53"/>
  <c r="BS105" i="53"/>
  <c r="HK75" i="36"/>
  <c r="HJ339" i="36" s="1"/>
  <c r="W105" i="37"/>
  <c r="CQ106" i="51"/>
  <c r="DO106" i="53"/>
  <c r="CW105" i="53"/>
  <c r="BG106" i="37"/>
  <c r="BE98" i="37" s="1"/>
  <c r="BF98" i="37" s="1"/>
  <c r="BM106" i="53"/>
  <c r="BZ60" i="36"/>
  <c r="AW28" i="57"/>
  <c r="CA60" i="36" s="1"/>
  <c r="BZ324" i="36" s="1"/>
  <c r="BZ63" i="36"/>
  <c r="AW31" i="57"/>
  <c r="CA63" i="36" s="1"/>
  <c r="BZ327" i="36" s="1"/>
  <c r="BZ59" i="36"/>
  <c r="AW27" i="57"/>
  <c r="CA59" i="36" s="1"/>
  <c r="BZ323" i="36" s="1"/>
  <c r="BG106" i="52"/>
  <c r="BZ54" i="36"/>
  <c r="CD54" i="36" s="1"/>
  <c r="BO22" i="57"/>
  <c r="AW22" i="57"/>
  <c r="CA54" i="36" s="1"/>
  <c r="BK23" i="57"/>
  <c r="V93" i="36"/>
  <c r="FW105" i="53"/>
  <c r="R13" i="36"/>
  <c r="BX84" i="36"/>
  <c r="R14" i="36" s="1"/>
  <c r="R25" i="36" s="1"/>
  <c r="BW318" i="36"/>
  <c r="DU105" i="50"/>
  <c r="FK105" i="53"/>
  <c r="FI171" i="53" s="1"/>
  <c r="FJ171" i="53" s="1"/>
  <c r="FK171" i="53" s="1"/>
  <c r="BZ62" i="36"/>
  <c r="AW30" i="57"/>
  <c r="CA62" i="36" s="1"/>
  <c r="BZ326" i="36" s="1"/>
  <c r="BZ58" i="36"/>
  <c r="AW26" i="57"/>
  <c r="CA58" i="36" s="1"/>
  <c r="BZ322" i="36" s="1"/>
  <c r="AW36" i="57"/>
  <c r="CA68" i="36" s="1"/>
  <c r="BZ332" i="36" s="1"/>
  <c r="BZ68" i="36"/>
  <c r="DU105" i="51"/>
  <c r="BZ61" i="36"/>
  <c r="AW29" i="57"/>
  <c r="CA61" i="36" s="1"/>
  <c r="BZ325" i="36" s="1"/>
  <c r="AW34" i="57"/>
  <c r="CA66" i="36" s="1"/>
  <c r="BZ330" i="36" s="1"/>
  <c r="BZ66" i="36"/>
  <c r="AW33" i="57"/>
  <c r="CA65" i="36" s="1"/>
  <c r="BZ329" i="36" s="1"/>
  <c r="BZ65" i="36"/>
  <c r="BS105" i="51"/>
  <c r="E105" i="52"/>
  <c r="AW32" i="57"/>
  <c r="CA64" i="36" s="1"/>
  <c r="BZ328" i="36" s="1"/>
  <c r="BZ64" i="36"/>
  <c r="BZ57" i="36"/>
  <c r="AW25" i="57"/>
  <c r="CA57" i="36" s="1"/>
  <c r="BZ321" i="36" s="1"/>
  <c r="AW35" i="57"/>
  <c r="CA67" i="36" s="1"/>
  <c r="BZ67" i="36"/>
  <c r="AU105" i="37"/>
  <c r="AS171" i="37" s="1"/>
  <c r="AT171" i="37" s="1"/>
  <c r="BZ56" i="36"/>
  <c r="AW24" i="57"/>
  <c r="CA56" i="36" s="1"/>
  <c r="BZ320" i="36" s="1"/>
  <c r="BZ55" i="36"/>
  <c r="AW23" i="57"/>
  <c r="CA55" i="36" s="1"/>
  <c r="BZ319" i="36" s="1"/>
  <c r="E167" i="36"/>
  <c r="I177" i="36"/>
  <c r="BY106" i="50"/>
  <c r="BX117" i="50" s="1"/>
  <c r="I132" i="33"/>
  <c r="I138" i="33" s="1"/>
  <c r="I142" i="33" s="1"/>
  <c r="K106" i="51"/>
  <c r="J121" i="51" s="1"/>
  <c r="E105" i="53"/>
  <c r="C175" i="53" s="1"/>
  <c r="D175" i="53" s="1"/>
  <c r="E175" i="53" s="1"/>
  <c r="I139" i="33"/>
  <c r="I143" i="33" s="1"/>
  <c r="HH84" i="36"/>
  <c r="AJ17" i="36" s="1"/>
  <c r="HL75" i="36"/>
  <c r="HK339" i="36" s="1"/>
  <c r="H266" i="36"/>
  <c r="FW106" i="53"/>
  <c r="FV118" i="53" s="1"/>
  <c r="DO105" i="37"/>
  <c r="DM92" i="37" s="1"/>
  <c r="DN92" i="37" s="1"/>
  <c r="DP163" i="37" s="1"/>
  <c r="K105" i="52"/>
  <c r="I117" i="52" s="1"/>
  <c r="BM106" i="50"/>
  <c r="BK99" i="50" s="1"/>
  <c r="EY105" i="50"/>
  <c r="EW161" i="50" s="1"/>
  <c r="EX161" i="50" s="1"/>
  <c r="FQ105" i="53"/>
  <c r="FR105" i="53" s="1"/>
  <c r="Q106" i="52"/>
  <c r="O173" i="52" s="1"/>
  <c r="P173" i="52" s="1"/>
  <c r="Q173" i="52" s="1"/>
  <c r="AI105" i="50"/>
  <c r="AG117" i="50" s="1"/>
  <c r="ES105" i="50"/>
  <c r="EQ165" i="50" s="1"/>
  <c r="ER165" i="50" s="1"/>
  <c r="DI105" i="50"/>
  <c r="DG165" i="50" s="1"/>
  <c r="DH165" i="50" s="1"/>
  <c r="FW106" i="50"/>
  <c r="FV119" i="50" s="1"/>
  <c r="H273" i="36"/>
  <c r="FQ78" i="36"/>
  <c r="I273" i="36" s="1"/>
  <c r="FQ71" i="36"/>
  <c r="I266" i="36" s="1"/>
  <c r="H227" i="36"/>
  <c r="H263" i="36"/>
  <c r="H269" i="36"/>
  <c r="DW60" i="36"/>
  <c r="HK71" i="36"/>
  <c r="I297" i="36" s="1"/>
  <c r="HK77" i="36"/>
  <c r="I303" i="36" s="1"/>
  <c r="E105" i="51"/>
  <c r="C121" i="51" s="1"/>
  <c r="CQ105" i="51"/>
  <c r="CO175" i="51" s="1"/>
  <c r="CP175" i="51" s="1"/>
  <c r="CQ175" i="51" s="1"/>
  <c r="AC106" i="51"/>
  <c r="AD106" i="51" s="1"/>
  <c r="DI106" i="51"/>
  <c r="DJ106" i="51" s="1"/>
  <c r="EG105" i="51"/>
  <c r="EE117" i="51" s="1"/>
  <c r="CK105" i="53"/>
  <c r="CL139" i="53" s="1"/>
  <c r="FK106" i="53"/>
  <c r="FL106" i="53" s="1"/>
  <c r="EY106" i="53"/>
  <c r="EX117" i="53" s="1"/>
  <c r="DU105" i="52"/>
  <c r="DS161" i="52" s="1"/>
  <c r="DT161" i="52" s="1"/>
  <c r="DO106" i="52"/>
  <c r="DM98" i="52" s="1"/>
  <c r="AI106" i="52"/>
  <c r="AJ140" i="52" s="1"/>
  <c r="Q105" i="51"/>
  <c r="O121" i="51" s="1"/>
  <c r="BG105" i="51"/>
  <c r="BE121" i="51" s="1"/>
  <c r="CK106" i="53"/>
  <c r="CJ123" i="53" s="1"/>
  <c r="DU106" i="53"/>
  <c r="DS99" i="53" s="1"/>
  <c r="K105" i="50"/>
  <c r="L139" i="50" s="1"/>
  <c r="DC105" i="50"/>
  <c r="DA123" i="50" s="1"/>
  <c r="BA105" i="51"/>
  <c r="AY92" i="51" s="1"/>
  <c r="CE106" i="51"/>
  <c r="CD118" i="51" s="1"/>
  <c r="FK106" i="51"/>
  <c r="FJ121" i="51" s="1"/>
  <c r="FW105" i="51"/>
  <c r="FU120" i="51" s="1"/>
  <c r="AO106" i="53"/>
  <c r="AM173" i="53" s="1"/>
  <c r="AN173" i="53" s="1"/>
  <c r="AO173" i="53" s="1"/>
  <c r="BY106" i="53"/>
  <c r="BX118" i="53" s="1"/>
  <c r="ES106" i="53"/>
  <c r="EQ173" i="53" s="1"/>
  <c r="ER173" i="53" s="1"/>
  <c r="ES173" i="53" s="1"/>
  <c r="DC106" i="53"/>
  <c r="DB122" i="53" s="1"/>
  <c r="BG105" i="52"/>
  <c r="BE165" i="52" s="1"/>
  <c r="BF165" i="52" s="1"/>
  <c r="FQ106" i="52"/>
  <c r="FR140" i="52" s="1"/>
  <c r="EA105" i="52"/>
  <c r="DY123" i="52" s="1"/>
  <c r="EY106" i="52"/>
  <c r="EZ140" i="52" s="1"/>
  <c r="FE106" i="50"/>
  <c r="FC99" i="50" s="1"/>
  <c r="FQ60" i="36"/>
  <c r="I255" i="36" s="1"/>
  <c r="H264" i="36"/>
  <c r="FQ65" i="36"/>
  <c r="I260" i="36" s="1"/>
  <c r="H307" i="36"/>
  <c r="H231" i="36"/>
  <c r="FQ75" i="36"/>
  <c r="FP339" i="36" s="1"/>
  <c r="DW70" i="36"/>
  <c r="DV334" i="36" s="1"/>
  <c r="H255" i="36"/>
  <c r="FQ73" i="36"/>
  <c r="I268" i="36" s="1"/>
  <c r="DW69" i="36"/>
  <c r="DV333" i="36" s="1"/>
  <c r="HK81" i="36"/>
  <c r="I307" i="36" s="1"/>
  <c r="HK57" i="36"/>
  <c r="HJ321" i="36" s="1"/>
  <c r="FQ74" i="36"/>
  <c r="I269" i="36" s="1"/>
  <c r="H270" i="36"/>
  <c r="H237" i="36"/>
  <c r="FQ62" i="36"/>
  <c r="I257" i="36" s="1"/>
  <c r="H268" i="36"/>
  <c r="FQ68" i="36"/>
  <c r="I263" i="36" s="1"/>
  <c r="H297" i="36"/>
  <c r="H303" i="36"/>
  <c r="FQ69" i="36"/>
  <c r="I264" i="36" s="1"/>
  <c r="DW64" i="36"/>
  <c r="DV328" i="36" s="1"/>
  <c r="H260" i="36"/>
  <c r="H236" i="36"/>
  <c r="H301" i="36"/>
  <c r="H257" i="36"/>
  <c r="H283" i="36"/>
  <c r="H239" i="36"/>
  <c r="H272" i="36"/>
  <c r="H262" i="36"/>
  <c r="H271" i="36"/>
  <c r="HK66" i="36"/>
  <c r="HJ330" i="36" s="1"/>
  <c r="H296" i="36"/>
  <c r="DW72" i="36"/>
  <c r="I239" i="36" s="1"/>
  <c r="FQ77" i="36"/>
  <c r="I272" i="36" s="1"/>
  <c r="FQ67" i="36"/>
  <c r="FP331" i="36" s="1"/>
  <c r="FQ76" i="36"/>
  <c r="I271" i="36" s="1"/>
  <c r="HK70" i="36"/>
  <c r="I296" i="36" s="1"/>
  <c r="H292" i="36"/>
  <c r="AW43" i="54"/>
  <c r="HI75" i="36" s="1"/>
  <c r="DW61" i="36"/>
  <c r="DV325" i="36" s="1"/>
  <c r="H287" i="36"/>
  <c r="HI318" i="36"/>
  <c r="H267" i="36"/>
  <c r="H261" i="36"/>
  <c r="H232" i="36"/>
  <c r="HK72" i="36"/>
  <c r="HJ336" i="36" s="1"/>
  <c r="DW62" i="36"/>
  <c r="I229" i="36" s="1"/>
  <c r="H290" i="36"/>
  <c r="HK83" i="36"/>
  <c r="I309" i="36" s="1"/>
  <c r="H309" i="36"/>
  <c r="HK64" i="36"/>
  <c r="HJ328" i="36" s="1"/>
  <c r="HK54" i="36"/>
  <c r="HJ318" i="36" s="1"/>
  <c r="FQ66" i="36"/>
  <c r="I261" i="36" s="1"/>
  <c r="DW65" i="36"/>
  <c r="I232" i="36" s="1"/>
  <c r="FQ72" i="36"/>
  <c r="I267" i="36" s="1"/>
  <c r="H234" i="36"/>
  <c r="H298" i="36"/>
  <c r="H258" i="36"/>
  <c r="H233" i="36"/>
  <c r="H265" i="36"/>
  <c r="DW67" i="36"/>
  <c r="I234" i="36" s="1"/>
  <c r="H293" i="36"/>
  <c r="FQ63" i="36"/>
  <c r="I258" i="36" s="1"/>
  <c r="DW66" i="36"/>
  <c r="I233" i="36" s="1"/>
  <c r="FQ70" i="36"/>
  <c r="I265" i="36" s="1"/>
  <c r="H229" i="36"/>
  <c r="HK67" i="36"/>
  <c r="I293" i="36" s="1"/>
  <c r="DW73" i="36"/>
  <c r="I240" i="36" s="1"/>
  <c r="HK61" i="36"/>
  <c r="I287" i="36" s="1"/>
  <c r="DW71" i="36"/>
  <c r="I238" i="36" s="1"/>
  <c r="H294" i="36"/>
  <c r="AW44" i="54"/>
  <c r="HI76" i="36" s="1"/>
  <c r="H259" i="36"/>
  <c r="H230" i="36"/>
  <c r="H256" i="36"/>
  <c r="H285" i="36"/>
  <c r="H282" i="36"/>
  <c r="H235" i="36"/>
  <c r="HJ340" i="36"/>
  <c r="HK68" i="36"/>
  <c r="I294" i="36" s="1"/>
  <c r="AO105" i="51"/>
  <c r="AM175" i="51" s="1"/>
  <c r="AN175" i="51" s="1"/>
  <c r="AO175" i="51" s="1"/>
  <c r="BS106" i="51"/>
  <c r="DI105" i="51"/>
  <c r="DG121" i="51" s="1"/>
  <c r="BS106" i="53"/>
  <c r="BR117" i="53" s="1"/>
  <c r="K105" i="53"/>
  <c r="I92" i="53" s="1"/>
  <c r="BG105" i="50"/>
  <c r="AC105" i="50"/>
  <c r="AD139" i="50" s="1"/>
  <c r="FQ64" i="36"/>
  <c r="FP328" i="36" s="1"/>
  <c r="DW63" i="36"/>
  <c r="DV327" i="36" s="1"/>
  <c r="FQ61" i="36"/>
  <c r="FP325" i="36" s="1"/>
  <c r="HK59" i="36"/>
  <c r="I285" i="36" s="1"/>
  <c r="HK56" i="36"/>
  <c r="I282" i="36" s="1"/>
  <c r="DW68" i="36"/>
  <c r="DV332" i="36" s="1"/>
  <c r="HL76" i="36"/>
  <c r="HK340" i="36" s="1"/>
  <c r="W105" i="51"/>
  <c r="U117" i="51" s="1"/>
  <c r="ES105" i="51"/>
  <c r="EQ121" i="51" s="1"/>
  <c r="EA105" i="51"/>
  <c r="EB105" i="51" s="1"/>
  <c r="DY90" i="51" s="1"/>
  <c r="EY105" i="51"/>
  <c r="EW123" i="51" s="1"/>
  <c r="ES106" i="51"/>
  <c r="ER122" i="51" s="1"/>
  <c r="FK105" i="51"/>
  <c r="FI91" i="51" s="1"/>
  <c r="BA106" i="53"/>
  <c r="AZ117" i="53" s="1"/>
  <c r="EG105" i="53"/>
  <c r="EE121" i="53" s="1"/>
  <c r="BM106" i="52"/>
  <c r="BK173" i="52" s="1"/>
  <c r="BL173" i="52" s="1"/>
  <c r="BM173" i="52" s="1"/>
  <c r="CK105" i="52"/>
  <c r="CI91" i="52" s="1"/>
  <c r="AC105" i="52"/>
  <c r="AA161" i="52" s="1"/>
  <c r="AB161" i="52" s="1"/>
  <c r="EG106" i="52"/>
  <c r="EF117" i="52" s="1"/>
  <c r="EA106" i="52"/>
  <c r="DZ117" i="52" s="1"/>
  <c r="H240" i="36"/>
  <c r="H228" i="36"/>
  <c r="H238" i="36"/>
  <c r="HK74" i="36"/>
  <c r="HJ338" i="36" s="1"/>
  <c r="H300" i="36"/>
  <c r="AU105" i="51"/>
  <c r="AS171" i="51" s="1"/>
  <c r="AT171" i="51" s="1"/>
  <c r="AU171" i="51" s="1"/>
  <c r="CE105" i="51"/>
  <c r="CC161" i="51" s="1"/>
  <c r="CD161" i="51" s="1"/>
  <c r="EM106" i="51"/>
  <c r="EL119" i="51" s="1"/>
  <c r="EG106" i="51"/>
  <c r="EF122" i="51" s="1"/>
  <c r="FQ106" i="51"/>
  <c r="E106" i="53"/>
  <c r="C99" i="53" s="1"/>
  <c r="AO105" i="53"/>
  <c r="AM175" i="53" s="1"/>
  <c r="AN175" i="53" s="1"/>
  <c r="AO175" i="53" s="1"/>
  <c r="EA105" i="53"/>
  <c r="DY121" i="53" s="1"/>
  <c r="DI106" i="53"/>
  <c r="DH123" i="53" s="1"/>
  <c r="DU105" i="53"/>
  <c r="DS161" i="53" s="1"/>
  <c r="DT161" i="53" s="1"/>
  <c r="BA105" i="52"/>
  <c r="AY123" i="52" s="1"/>
  <c r="EG105" i="52"/>
  <c r="EE117" i="52" s="1"/>
  <c r="FE106" i="52"/>
  <c r="FF140" i="52" s="1"/>
  <c r="EM106" i="52"/>
  <c r="EN140" i="52" s="1"/>
  <c r="ES106" i="52"/>
  <c r="ER121" i="52" s="1"/>
  <c r="EM105" i="52"/>
  <c r="EK171" i="52" s="1"/>
  <c r="EL171" i="52" s="1"/>
  <c r="EM171" i="52" s="1"/>
  <c r="Q105" i="50"/>
  <c r="O92" i="50" s="1"/>
  <c r="W105" i="50"/>
  <c r="U120" i="50" s="1"/>
  <c r="BM105" i="50"/>
  <c r="BK123" i="50" s="1"/>
  <c r="FK105" i="50"/>
  <c r="FI175" i="50" s="1"/>
  <c r="FJ175" i="50" s="1"/>
  <c r="FK175" i="50" s="1"/>
  <c r="EA106" i="50"/>
  <c r="DZ122" i="50" s="1"/>
  <c r="CW105" i="50"/>
  <c r="CX139" i="50" s="1"/>
  <c r="DU106" i="50"/>
  <c r="DS177" i="50" s="1"/>
  <c r="DT177" i="50" s="1"/>
  <c r="DU177" i="50" s="1"/>
  <c r="K105" i="51"/>
  <c r="CK105" i="51"/>
  <c r="BA106" i="51"/>
  <c r="DO106" i="51"/>
  <c r="AI106" i="51"/>
  <c r="E106" i="51"/>
  <c r="EY106" i="51"/>
  <c r="CV123" i="51"/>
  <c r="CU99" i="51"/>
  <c r="CU98" i="51"/>
  <c r="CV121" i="51"/>
  <c r="CV119" i="51"/>
  <c r="CX140" i="51"/>
  <c r="CV122" i="51"/>
  <c r="CV118" i="51"/>
  <c r="CV117" i="51"/>
  <c r="CU173" i="51"/>
  <c r="CV173" i="51" s="1"/>
  <c r="CW173" i="51" s="1"/>
  <c r="CX106" i="51"/>
  <c r="CU97" i="51" s="1"/>
  <c r="CU177" i="51"/>
  <c r="CV177" i="51" s="1"/>
  <c r="CW177" i="51" s="1"/>
  <c r="BG106" i="51"/>
  <c r="DU106" i="51"/>
  <c r="AC105" i="51"/>
  <c r="FE105" i="51"/>
  <c r="FQ105" i="51"/>
  <c r="BA105" i="53"/>
  <c r="CQ106" i="53"/>
  <c r="O177" i="53"/>
  <c r="P177" i="53" s="1"/>
  <c r="Q177" i="53" s="1"/>
  <c r="P118" i="53"/>
  <c r="P117" i="53"/>
  <c r="O97" i="53"/>
  <c r="O173" i="53"/>
  <c r="P173" i="53" s="1"/>
  <c r="Q173" i="53" s="1"/>
  <c r="P123" i="53"/>
  <c r="R106" i="53"/>
  <c r="R140" i="53"/>
  <c r="P121" i="53"/>
  <c r="O99" i="53"/>
  <c r="P122" i="53"/>
  <c r="P119" i="53"/>
  <c r="O98" i="53"/>
  <c r="AG171" i="53"/>
  <c r="AH171" i="53" s="1"/>
  <c r="AI171" i="53" s="1"/>
  <c r="AG124" i="53"/>
  <c r="AG123" i="53"/>
  <c r="AG91" i="53"/>
  <c r="AG161" i="53"/>
  <c r="AH161" i="53" s="1"/>
  <c r="AG120" i="53"/>
  <c r="AG121" i="53"/>
  <c r="AG92" i="53"/>
  <c r="AG165" i="53"/>
  <c r="AH165" i="53" s="1"/>
  <c r="AG119" i="53"/>
  <c r="AG175" i="53"/>
  <c r="AH175" i="53" s="1"/>
  <c r="AI175" i="53" s="1"/>
  <c r="AJ139" i="53"/>
  <c r="AJ105" i="53"/>
  <c r="AG90" i="53" s="1"/>
  <c r="AG117" i="53"/>
  <c r="CE105" i="53"/>
  <c r="W105" i="53"/>
  <c r="DC105" i="53"/>
  <c r="FQ106" i="53"/>
  <c r="FU161" i="53"/>
  <c r="FV161" i="53" s="1"/>
  <c r="FU92" i="53"/>
  <c r="FU121" i="53"/>
  <c r="FU120" i="53"/>
  <c r="FU165" i="53"/>
  <c r="FV165" i="53" s="1"/>
  <c r="FU91" i="53"/>
  <c r="FU117" i="53"/>
  <c r="FU123" i="53"/>
  <c r="FX105" i="53"/>
  <c r="FU90" i="53" s="1"/>
  <c r="FU119" i="53"/>
  <c r="FU124" i="53"/>
  <c r="FX139" i="53"/>
  <c r="FU175" i="53"/>
  <c r="FV175" i="53" s="1"/>
  <c r="FW175" i="53" s="1"/>
  <c r="FU171" i="53"/>
  <c r="FV171" i="53" s="1"/>
  <c r="FW171" i="53" s="1"/>
  <c r="FE106" i="53"/>
  <c r="DI105" i="53"/>
  <c r="EM105" i="53"/>
  <c r="EY105" i="53"/>
  <c r="EG106" i="53"/>
  <c r="AO105" i="52"/>
  <c r="BY105" i="52"/>
  <c r="DI105" i="52"/>
  <c r="DO105" i="52"/>
  <c r="CK106" i="52"/>
  <c r="BS105" i="52"/>
  <c r="W106" i="52"/>
  <c r="CW105" i="52"/>
  <c r="K106" i="52"/>
  <c r="Q105" i="52"/>
  <c r="W105" i="52"/>
  <c r="EY105" i="52"/>
  <c r="ES105" i="52"/>
  <c r="FW106" i="52"/>
  <c r="FK106" i="52"/>
  <c r="HI344" i="36"/>
  <c r="HK80" i="36"/>
  <c r="H306" i="36"/>
  <c r="HI342" i="36"/>
  <c r="HK78" i="36"/>
  <c r="H304" i="36"/>
  <c r="E105" i="50"/>
  <c r="AU105" i="50"/>
  <c r="FE105" i="50"/>
  <c r="FW105" i="50"/>
  <c r="BX122" i="50"/>
  <c r="CE105" i="50"/>
  <c r="BS106" i="50"/>
  <c r="AI106" i="50"/>
  <c r="CK105" i="50"/>
  <c r="E106" i="50"/>
  <c r="DC106" i="50"/>
  <c r="EY106" i="50"/>
  <c r="DI106" i="50"/>
  <c r="CK106" i="50"/>
  <c r="BQ92" i="51"/>
  <c r="BQ91" i="51"/>
  <c r="BQ165" i="51"/>
  <c r="BR165" i="51" s="1"/>
  <c r="BQ161" i="51"/>
  <c r="BR161" i="51" s="1"/>
  <c r="BQ175" i="51"/>
  <c r="BR175" i="51" s="1"/>
  <c r="BS175" i="51" s="1"/>
  <c r="BQ171" i="51"/>
  <c r="BR171" i="51" s="1"/>
  <c r="BS171" i="51" s="1"/>
  <c r="BT105" i="51"/>
  <c r="BQ90" i="51" s="1"/>
  <c r="BT139" i="51"/>
  <c r="BQ124" i="51"/>
  <c r="BQ121" i="51"/>
  <c r="BQ123" i="51"/>
  <c r="BQ119" i="51"/>
  <c r="BQ117" i="51"/>
  <c r="BQ120" i="51"/>
  <c r="CI173" i="51"/>
  <c r="CJ173" i="51" s="1"/>
  <c r="CK173" i="51" s="1"/>
  <c r="CJ117" i="51"/>
  <c r="CJ118" i="51"/>
  <c r="CI99" i="51"/>
  <c r="CJ123" i="51"/>
  <c r="CJ121" i="51"/>
  <c r="CJ119" i="51"/>
  <c r="CI177" i="51"/>
  <c r="CJ177" i="51" s="1"/>
  <c r="CK177" i="51" s="1"/>
  <c r="CL140" i="51"/>
  <c r="CJ122" i="51"/>
  <c r="CI98" i="51"/>
  <c r="CL106" i="51"/>
  <c r="CP118" i="51"/>
  <c r="CO173" i="51"/>
  <c r="CP173" i="51" s="1"/>
  <c r="CQ173" i="51" s="1"/>
  <c r="CP122" i="51"/>
  <c r="CO177" i="51"/>
  <c r="CP177" i="51" s="1"/>
  <c r="CQ177" i="51" s="1"/>
  <c r="CP117" i="51"/>
  <c r="CO99" i="51"/>
  <c r="CP121" i="51"/>
  <c r="CR140" i="51"/>
  <c r="CP123" i="51"/>
  <c r="CP119" i="51"/>
  <c r="CR106" i="51"/>
  <c r="CO97" i="51" s="1"/>
  <c r="CO98" i="51"/>
  <c r="CW105" i="51"/>
  <c r="BM106" i="51"/>
  <c r="DC105" i="51"/>
  <c r="EA106" i="51"/>
  <c r="AO106" i="51"/>
  <c r="FE106" i="51"/>
  <c r="FW106" i="51"/>
  <c r="BQ92" i="53"/>
  <c r="BQ119" i="53"/>
  <c r="BQ120" i="53"/>
  <c r="BQ175" i="53"/>
  <c r="BR175" i="53" s="1"/>
  <c r="BS175" i="53" s="1"/>
  <c r="BQ171" i="53"/>
  <c r="BR171" i="53" s="1"/>
  <c r="BS171" i="53" s="1"/>
  <c r="BQ124" i="53"/>
  <c r="BQ91" i="53"/>
  <c r="BQ121" i="53"/>
  <c r="BQ123" i="53"/>
  <c r="BT139" i="53"/>
  <c r="BT105" i="53"/>
  <c r="BQ90" i="53" s="1"/>
  <c r="BQ161" i="53"/>
  <c r="BR161" i="53" s="1"/>
  <c r="BQ165" i="53"/>
  <c r="BR165" i="53" s="1"/>
  <c r="BQ117" i="53"/>
  <c r="W106" i="53"/>
  <c r="CQ105" i="53"/>
  <c r="Q105" i="53"/>
  <c r="K106" i="53"/>
  <c r="AI106" i="53"/>
  <c r="AC106" i="53"/>
  <c r="DP140" i="53"/>
  <c r="DN121" i="53"/>
  <c r="DM98" i="53"/>
  <c r="DP106" i="53"/>
  <c r="DM97" i="53" s="1"/>
  <c r="DN119" i="53"/>
  <c r="DM99" i="53"/>
  <c r="DM177" i="53"/>
  <c r="DN177" i="53" s="1"/>
  <c r="DO177" i="53" s="1"/>
  <c r="DN122" i="53"/>
  <c r="DN117" i="53"/>
  <c r="DN123" i="53"/>
  <c r="DM173" i="53"/>
  <c r="DN173" i="53" s="1"/>
  <c r="DO173" i="53" s="1"/>
  <c r="DN118" i="53"/>
  <c r="CW106" i="53"/>
  <c r="CU175" i="53"/>
  <c r="CV175" i="53" s="1"/>
  <c r="CW175" i="53" s="1"/>
  <c r="CX139" i="53"/>
  <c r="CU117" i="53"/>
  <c r="CU171" i="53"/>
  <c r="CV171" i="53" s="1"/>
  <c r="CW171" i="53" s="1"/>
  <c r="CU123" i="53"/>
  <c r="CX105" i="53"/>
  <c r="CU90" i="53" s="1"/>
  <c r="CU165" i="53"/>
  <c r="CV165" i="53" s="1"/>
  <c r="CU121" i="53"/>
  <c r="CU120" i="53"/>
  <c r="CU161" i="53"/>
  <c r="CV161" i="53" s="1"/>
  <c r="CU119" i="53"/>
  <c r="CU124" i="53"/>
  <c r="CU92" i="53"/>
  <c r="CU91" i="53"/>
  <c r="DO105" i="53"/>
  <c r="FE105" i="53"/>
  <c r="EA106" i="53"/>
  <c r="C161" i="52"/>
  <c r="D161" i="52" s="1"/>
  <c r="C121" i="52"/>
  <c r="C117" i="52"/>
  <c r="C90" i="52"/>
  <c r="C175" i="52"/>
  <c r="D175" i="52" s="1"/>
  <c r="E175" i="52" s="1"/>
  <c r="C119" i="52"/>
  <c r="C120" i="52"/>
  <c r="F105" i="52"/>
  <c r="C171" i="52"/>
  <c r="D171" i="52" s="1"/>
  <c r="E171" i="52" s="1"/>
  <c r="C118" i="52"/>
  <c r="C123" i="52"/>
  <c r="C91" i="52"/>
  <c r="C165" i="52"/>
  <c r="D165" i="52" s="1"/>
  <c r="F139" i="52"/>
  <c r="C124" i="52"/>
  <c r="C92" i="52"/>
  <c r="CE105" i="52"/>
  <c r="DC105" i="52"/>
  <c r="DI106" i="52"/>
  <c r="CW106" i="52"/>
  <c r="BY106" i="52"/>
  <c r="BS106" i="52"/>
  <c r="BM105" i="52"/>
  <c r="AO106" i="52"/>
  <c r="AI105" i="52"/>
  <c r="FK105" i="52"/>
  <c r="FC124" i="52"/>
  <c r="FC119" i="52"/>
  <c r="FF139" i="52"/>
  <c r="FC171" i="52"/>
  <c r="FD171" i="52" s="1"/>
  <c r="FE171" i="52" s="1"/>
  <c r="FC123" i="52"/>
  <c r="FC165" i="52"/>
  <c r="FD165" i="52" s="1"/>
  <c r="FC92" i="52"/>
  <c r="FC175" i="52"/>
  <c r="FD175" i="52" s="1"/>
  <c r="FE175" i="52" s="1"/>
  <c r="FC117" i="52"/>
  <c r="FC121" i="52"/>
  <c r="FC161" i="52"/>
  <c r="FD161" i="52" s="1"/>
  <c r="FC120" i="52"/>
  <c r="FF105" i="52"/>
  <c r="FC90" i="52" s="1"/>
  <c r="FC91" i="52"/>
  <c r="HI346" i="36"/>
  <c r="HK82" i="36"/>
  <c r="H308" i="36"/>
  <c r="HI343" i="36"/>
  <c r="H305" i="36"/>
  <c r="HK79" i="36"/>
  <c r="BA106" i="50"/>
  <c r="DO105" i="50"/>
  <c r="AC106" i="50"/>
  <c r="EG106" i="50"/>
  <c r="BY105" i="50"/>
  <c r="FQ105" i="50"/>
  <c r="EM105" i="50"/>
  <c r="AU106" i="50"/>
  <c r="EM106" i="50"/>
  <c r="EA105" i="50"/>
  <c r="AO106" i="50"/>
  <c r="K106" i="50"/>
  <c r="BA105" i="50"/>
  <c r="AI105" i="51"/>
  <c r="I173" i="51"/>
  <c r="J173" i="51" s="1"/>
  <c r="K173" i="51" s="1"/>
  <c r="J122" i="51"/>
  <c r="J119" i="51"/>
  <c r="J117" i="51"/>
  <c r="I97" i="51"/>
  <c r="L140" i="51"/>
  <c r="I98" i="51"/>
  <c r="W106" i="51"/>
  <c r="Q106" i="51"/>
  <c r="BY105" i="51"/>
  <c r="BK177" i="53"/>
  <c r="BL177" i="53" s="1"/>
  <c r="BM177" i="53" s="1"/>
  <c r="BL118" i="53"/>
  <c r="BL117" i="53"/>
  <c r="BK173" i="53"/>
  <c r="BL173" i="53" s="1"/>
  <c r="BM173" i="53" s="1"/>
  <c r="BL123" i="53"/>
  <c r="BN106" i="53"/>
  <c r="BN140" i="53"/>
  <c r="BL121" i="53"/>
  <c r="BK99" i="53"/>
  <c r="BL122" i="53"/>
  <c r="BL119" i="53"/>
  <c r="BK98" i="53"/>
  <c r="BW92" i="53"/>
  <c r="BW124" i="53"/>
  <c r="BW91" i="53"/>
  <c r="BW165" i="53"/>
  <c r="BX165" i="53" s="1"/>
  <c r="BZ139" i="53"/>
  <c r="BW121" i="53"/>
  <c r="BW161" i="53"/>
  <c r="BX161" i="53" s="1"/>
  <c r="BW123" i="53"/>
  <c r="BZ105" i="53"/>
  <c r="BW118" i="53" s="1"/>
  <c r="BW171" i="53"/>
  <c r="BX171" i="53" s="1"/>
  <c r="BY171" i="53" s="1"/>
  <c r="BW120" i="53"/>
  <c r="BW175" i="53"/>
  <c r="BX175" i="53" s="1"/>
  <c r="BY175" i="53" s="1"/>
  <c r="BW119" i="53"/>
  <c r="BW117" i="53"/>
  <c r="AC105" i="53"/>
  <c r="AU105" i="53"/>
  <c r="BM105" i="53"/>
  <c r="FI161" i="53"/>
  <c r="FJ161" i="53" s="1"/>
  <c r="FI121" i="53"/>
  <c r="ES105" i="53"/>
  <c r="AU105" i="52"/>
  <c r="CP123" i="52"/>
  <c r="CO98" i="52"/>
  <c r="CP118" i="52"/>
  <c r="CP117" i="52"/>
  <c r="CR140" i="52"/>
  <c r="CO173" i="52"/>
  <c r="CP173" i="52" s="1"/>
  <c r="CQ173" i="52" s="1"/>
  <c r="CP121" i="52"/>
  <c r="CR106" i="52"/>
  <c r="CO177" i="52"/>
  <c r="CP177" i="52" s="1"/>
  <c r="CQ177" i="52" s="1"/>
  <c r="CO99" i="52"/>
  <c r="CP122" i="52"/>
  <c r="CP119" i="52"/>
  <c r="DC106" i="52"/>
  <c r="DU106" i="52"/>
  <c r="AC106" i="52"/>
  <c r="BH140" i="52"/>
  <c r="BF117" i="52"/>
  <c r="BE99" i="52"/>
  <c r="BF121" i="52"/>
  <c r="BF118" i="52"/>
  <c r="BE98" i="52"/>
  <c r="BE177" i="52"/>
  <c r="BF177" i="52" s="1"/>
  <c r="BG177" i="52" s="1"/>
  <c r="BF123" i="52"/>
  <c r="BF119" i="52"/>
  <c r="BE173" i="52"/>
  <c r="BF173" i="52" s="1"/>
  <c r="BG173" i="52" s="1"/>
  <c r="BF122" i="52"/>
  <c r="BH106" i="52"/>
  <c r="FW105" i="52"/>
  <c r="HI337" i="36"/>
  <c r="H299" i="36"/>
  <c r="HK73" i="36"/>
  <c r="HI329" i="36"/>
  <c r="HK65" i="36"/>
  <c r="H291" i="36"/>
  <c r="FQ106" i="50"/>
  <c r="EE92" i="50"/>
  <c r="EE91" i="50"/>
  <c r="EE124" i="50"/>
  <c r="EE175" i="50"/>
  <c r="EF175" i="50" s="1"/>
  <c r="EG175" i="50" s="1"/>
  <c r="EE165" i="50"/>
  <c r="EF165" i="50" s="1"/>
  <c r="EE121" i="50"/>
  <c r="EE120" i="50"/>
  <c r="EH139" i="50"/>
  <c r="EE123" i="50"/>
  <c r="EH105" i="50"/>
  <c r="EE118" i="50" s="1"/>
  <c r="EE119" i="50"/>
  <c r="EE117" i="50"/>
  <c r="EE171" i="50"/>
  <c r="EF171" i="50" s="1"/>
  <c r="EG171" i="50" s="1"/>
  <c r="EE161" i="50"/>
  <c r="EF161" i="50" s="1"/>
  <c r="W106" i="50"/>
  <c r="DO106" i="50"/>
  <c r="BS105" i="50"/>
  <c r="FK106" i="50"/>
  <c r="ES106" i="50"/>
  <c r="Q106" i="50"/>
  <c r="EN105" i="51"/>
  <c r="EK123" i="51"/>
  <c r="EK121" i="51"/>
  <c r="EK161" i="51"/>
  <c r="EL161" i="51" s="1"/>
  <c r="EK175" i="51"/>
  <c r="EL175" i="51" s="1"/>
  <c r="EM175" i="51" s="1"/>
  <c r="EK171" i="51"/>
  <c r="EL171" i="51" s="1"/>
  <c r="EM171" i="51" s="1"/>
  <c r="EK165" i="51"/>
  <c r="EL165" i="51" s="1"/>
  <c r="EK92" i="51"/>
  <c r="EK91" i="51"/>
  <c r="EK124" i="51"/>
  <c r="EK119" i="51"/>
  <c r="EK117" i="51"/>
  <c r="EN139" i="51"/>
  <c r="EK120" i="51"/>
  <c r="DM121" i="51"/>
  <c r="DM124" i="51"/>
  <c r="DM120" i="51"/>
  <c r="DM117" i="51"/>
  <c r="DP105" i="51"/>
  <c r="DM118" i="51" s="1"/>
  <c r="DM119" i="51"/>
  <c r="DP139" i="51"/>
  <c r="DM123" i="51"/>
  <c r="DM175" i="51"/>
  <c r="DN175" i="51" s="1"/>
  <c r="DO175" i="51" s="1"/>
  <c r="DM165" i="51"/>
  <c r="DN165" i="51" s="1"/>
  <c r="DM161" i="51"/>
  <c r="DN161" i="51" s="1"/>
  <c r="DM171" i="51"/>
  <c r="DN171" i="51" s="1"/>
  <c r="DO171" i="51" s="1"/>
  <c r="DM92" i="51"/>
  <c r="DM91" i="51"/>
  <c r="DS121" i="51"/>
  <c r="DS119" i="51"/>
  <c r="DS117" i="51"/>
  <c r="DS175" i="51"/>
  <c r="DT175" i="51" s="1"/>
  <c r="DU175" i="51" s="1"/>
  <c r="DS92" i="51"/>
  <c r="DS91" i="51"/>
  <c r="DV105" i="51"/>
  <c r="DS118" i="51" s="1"/>
  <c r="DS124" i="51"/>
  <c r="DS120" i="51"/>
  <c r="DS123" i="51"/>
  <c r="DS161" i="51"/>
  <c r="DT161" i="51" s="1"/>
  <c r="DV139" i="51"/>
  <c r="DS171" i="51"/>
  <c r="DT171" i="51" s="1"/>
  <c r="DU171" i="51" s="1"/>
  <c r="DS165" i="51"/>
  <c r="DT165" i="51" s="1"/>
  <c r="AU106" i="51"/>
  <c r="BY106" i="51"/>
  <c r="DC106" i="51"/>
  <c r="BM105" i="51"/>
  <c r="BE173" i="53"/>
  <c r="BF173" i="53" s="1"/>
  <c r="BG173" i="53" s="1"/>
  <c r="BF121" i="53"/>
  <c r="BF118" i="53"/>
  <c r="BH140" i="53"/>
  <c r="BF119" i="53"/>
  <c r="BE98" i="53"/>
  <c r="BH106" i="53"/>
  <c r="BF117" i="53"/>
  <c r="BE99" i="53"/>
  <c r="BE177" i="53"/>
  <c r="BF177" i="53" s="1"/>
  <c r="BG177" i="53" s="1"/>
  <c r="BF123" i="53"/>
  <c r="BF122" i="53"/>
  <c r="CE106" i="53"/>
  <c r="AU106" i="53"/>
  <c r="BG105" i="53"/>
  <c r="EM106" i="53"/>
  <c r="CE106" i="52"/>
  <c r="CQ105" i="52"/>
  <c r="E106" i="52"/>
  <c r="AU106" i="52"/>
  <c r="BA106" i="52"/>
  <c r="FQ105" i="52"/>
  <c r="HI327" i="36"/>
  <c r="HK63" i="36"/>
  <c r="H289" i="36"/>
  <c r="HI333" i="36"/>
  <c r="HK69" i="36"/>
  <c r="H295" i="36"/>
  <c r="HI326" i="36"/>
  <c r="H288" i="36"/>
  <c r="HK62" i="36"/>
  <c r="CQ106" i="50"/>
  <c r="CW106" i="50"/>
  <c r="CO171" i="50"/>
  <c r="CP171" i="50" s="1"/>
  <c r="CQ171" i="50" s="1"/>
  <c r="CO165" i="50"/>
  <c r="CP165" i="50" s="1"/>
  <c r="CO121" i="50"/>
  <c r="CO91" i="50"/>
  <c r="CR139" i="50"/>
  <c r="CO123" i="50"/>
  <c r="CO161" i="50"/>
  <c r="CP161" i="50" s="1"/>
  <c r="CO124" i="50"/>
  <c r="CO117" i="50"/>
  <c r="CO175" i="50"/>
  <c r="CP175" i="50" s="1"/>
  <c r="CQ175" i="50" s="1"/>
  <c r="CO119" i="50"/>
  <c r="CO120" i="50"/>
  <c r="CO92" i="50"/>
  <c r="CR105" i="50"/>
  <c r="CO118" i="50" s="1"/>
  <c r="DS165" i="50"/>
  <c r="DT165" i="50" s="1"/>
  <c r="DS120" i="50"/>
  <c r="DS91" i="50"/>
  <c r="DS175" i="50"/>
  <c r="DT175" i="50" s="1"/>
  <c r="DU175" i="50" s="1"/>
  <c r="DS124" i="50"/>
  <c r="DS171" i="50"/>
  <c r="DT171" i="50" s="1"/>
  <c r="DU171" i="50" s="1"/>
  <c r="DS161" i="50"/>
  <c r="DT161" i="50" s="1"/>
  <c r="DV105" i="50"/>
  <c r="DS118" i="50" s="1"/>
  <c r="DS92" i="50"/>
  <c r="DS119" i="50"/>
  <c r="DS123" i="50"/>
  <c r="DS117" i="50"/>
  <c r="DV139" i="50"/>
  <c r="DS121" i="50"/>
  <c r="CE106" i="50"/>
  <c r="BG106" i="50"/>
  <c r="AO105" i="50"/>
  <c r="HL72" i="36"/>
  <c r="HK336" i="36" s="1"/>
  <c r="AW29" i="54"/>
  <c r="HI61" i="36" s="1"/>
  <c r="HH325" i="36" s="1"/>
  <c r="AW40" i="54"/>
  <c r="HI72" i="36" s="1"/>
  <c r="AW49" i="54"/>
  <c r="HI81" i="36" s="1"/>
  <c r="AW32" i="54"/>
  <c r="HI64" i="36" s="1"/>
  <c r="HL64" i="36"/>
  <c r="HK328" i="36" s="1"/>
  <c r="DI73" i="36"/>
  <c r="BO68" i="36"/>
  <c r="BD46" i="51"/>
  <c r="FE78" i="36" s="1"/>
  <c r="BC46" i="51"/>
  <c r="FD78" i="36" s="1"/>
  <c r="FC78" i="36"/>
  <c r="HL61" i="36"/>
  <c r="HK325" i="36" s="1"/>
  <c r="BD51" i="50"/>
  <c r="GY83" i="36" s="1"/>
  <c r="GW83" i="36"/>
  <c r="BC51" i="50"/>
  <c r="GX83" i="36" s="1"/>
  <c r="HL81" i="36"/>
  <c r="HK345" i="36" s="1"/>
  <c r="AW34" i="54"/>
  <c r="HI66" i="36" s="1"/>
  <c r="HL70" i="36"/>
  <c r="HK334" i="36" s="1"/>
  <c r="AW38" i="54"/>
  <c r="HI70" i="36" s="1"/>
  <c r="HL74" i="36"/>
  <c r="HK338" i="36" s="1"/>
  <c r="AW42" i="54"/>
  <c r="HI74" i="36" s="1"/>
  <c r="HL66" i="36"/>
  <c r="HK330" i="36" s="1"/>
  <c r="H281" i="36"/>
  <c r="HK55" i="36"/>
  <c r="I281" i="36" s="1"/>
  <c r="HL77" i="36"/>
  <c r="HK341" i="36" s="1"/>
  <c r="AW45" i="54"/>
  <c r="HI77" i="36" s="1"/>
  <c r="H284" i="36"/>
  <c r="HK58" i="36"/>
  <c r="I284" i="36" s="1"/>
  <c r="HL68" i="36"/>
  <c r="HK332" i="36" s="1"/>
  <c r="AW36" i="54"/>
  <c r="HI68" i="36" s="1"/>
  <c r="HL67" i="36"/>
  <c r="HK331" i="36" s="1"/>
  <c r="AW35" i="54"/>
  <c r="HI67" i="36" s="1"/>
  <c r="AW51" i="54"/>
  <c r="HI83" i="36" s="1"/>
  <c r="HL83" i="36"/>
  <c r="HK347" i="36" s="1"/>
  <c r="HL71" i="36"/>
  <c r="HK335" i="36" s="1"/>
  <c r="AW39" i="54"/>
  <c r="HI71" i="36" s="1"/>
  <c r="L13" i="36"/>
  <c r="FT84" i="36"/>
  <c r="FS318" i="36"/>
  <c r="M176" i="36"/>
  <c r="Q176" i="36" s="1"/>
  <c r="AG327" i="36"/>
  <c r="AG341" i="36"/>
  <c r="AG346" i="36"/>
  <c r="AG339" i="36"/>
  <c r="AG344" i="36"/>
  <c r="HH326" i="36"/>
  <c r="BZ331" i="36"/>
  <c r="AC323" i="36"/>
  <c r="AC321" i="36"/>
  <c r="HH323" i="36"/>
  <c r="HH320" i="36"/>
  <c r="HJ84" i="36"/>
  <c r="HI324" i="36"/>
  <c r="M173" i="36"/>
  <c r="Q173" i="36" s="1"/>
  <c r="AG324" i="36"/>
  <c r="AC324" i="36"/>
  <c r="AC327" i="36"/>
  <c r="AG332" i="36"/>
  <c r="AG333" i="36"/>
  <c r="AG328" i="36"/>
  <c r="AG329" i="36"/>
  <c r="AC319" i="36"/>
  <c r="M175" i="36"/>
  <c r="Q175" i="36" s="1"/>
  <c r="AG326" i="36"/>
  <c r="AG336" i="36"/>
  <c r="AG330" i="36"/>
  <c r="AG345" i="36"/>
  <c r="AG347" i="36"/>
  <c r="AG338" i="36"/>
  <c r="AG340" i="36"/>
  <c r="HH327" i="36"/>
  <c r="AC320" i="36"/>
  <c r="HH321" i="36"/>
  <c r="HH322" i="36"/>
  <c r="M174" i="36"/>
  <c r="Q174" i="36" s="1"/>
  <c r="AG325" i="36"/>
  <c r="AC326" i="36"/>
  <c r="AC325" i="36"/>
  <c r="AG342" i="36"/>
  <c r="AG337" i="36"/>
  <c r="AG334" i="36"/>
  <c r="AG343" i="36"/>
  <c r="AG331" i="36"/>
  <c r="AG335" i="36"/>
  <c r="AC322" i="36"/>
  <c r="HH319" i="36"/>
  <c r="DQ318" i="36"/>
  <c r="HK318" i="36"/>
  <c r="AC318" i="36"/>
  <c r="BZ318" i="36"/>
  <c r="FK318" i="36"/>
  <c r="H249" i="36"/>
  <c r="FO318" i="36"/>
  <c r="H221" i="36"/>
  <c r="DU318" i="36"/>
  <c r="M199" i="36"/>
  <c r="CA318" i="36"/>
  <c r="CC59" i="36"/>
  <c r="M204" i="36"/>
  <c r="DX66" i="36"/>
  <c r="DW330" i="36" s="1"/>
  <c r="DX65" i="36"/>
  <c r="DW329" i="36" s="1"/>
  <c r="DX69" i="36"/>
  <c r="DW333" i="36" s="1"/>
  <c r="HL60" i="36"/>
  <c r="HK324" i="36" s="1"/>
  <c r="FR58" i="36"/>
  <c r="FQ322" i="36" s="1"/>
  <c r="DX55" i="36"/>
  <c r="DW319" i="36" s="1"/>
  <c r="AI58" i="36"/>
  <c r="M171" i="36"/>
  <c r="Q171" i="36" s="1"/>
  <c r="AI56" i="36"/>
  <c r="M169" i="36"/>
  <c r="Q169" i="36" s="1"/>
  <c r="FR62" i="36"/>
  <c r="FQ326" i="36" s="1"/>
  <c r="FR63" i="36"/>
  <c r="FQ327" i="36" s="1"/>
  <c r="DX62" i="36"/>
  <c r="DW326" i="36" s="1"/>
  <c r="DX63" i="36"/>
  <c r="DW327" i="36" s="1"/>
  <c r="CC58" i="36"/>
  <c r="M203" i="36"/>
  <c r="CC60" i="36"/>
  <c r="M205" i="36"/>
  <c r="DX64" i="36"/>
  <c r="DW328" i="36" s="1"/>
  <c r="DX68" i="36"/>
  <c r="DW332" i="36" s="1"/>
  <c r="DX67" i="36"/>
  <c r="DW331" i="36" s="1"/>
  <c r="FR75" i="36"/>
  <c r="FQ339" i="36" s="1"/>
  <c r="FR73" i="36"/>
  <c r="FQ337" i="36" s="1"/>
  <c r="FR70" i="36"/>
  <c r="FQ334" i="36" s="1"/>
  <c r="FR78" i="36"/>
  <c r="FQ342" i="36" s="1"/>
  <c r="DX58" i="36"/>
  <c r="DW322" i="36" s="1"/>
  <c r="HM58" i="36"/>
  <c r="HM78" i="36"/>
  <c r="HM62" i="36"/>
  <c r="HM65" i="36"/>
  <c r="HM59" i="36"/>
  <c r="FQ55" i="36"/>
  <c r="H250" i="36"/>
  <c r="DW59" i="36"/>
  <c r="H226" i="36"/>
  <c r="HK60" i="36"/>
  <c r="H286" i="36"/>
  <c r="HM55" i="36"/>
  <c r="HM82" i="36"/>
  <c r="HM63" i="36"/>
  <c r="DW58" i="36"/>
  <c r="H225" i="36"/>
  <c r="HM69" i="36"/>
  <c r="AI55" i="36"/>
  <c r="M168" i="36"/>
  <c r="Q168" i="36" s="1"/>
  <c r="CC64" i="36"/>
  <c r="M209" i="36"/>
  <c r="FR65" i="36"/>
  <c r="FQ329" i="36" s="1"/>
  <c r="FR67" i="36"/>
  <c r="FQ331" i="36" s="1"/>
  <c r="FR57" i="36"/>
  <c r="FQ321" i="36" s="1"/>
  <c r="AI57" i="36"/>
  <c r="M170" i="36"/>
  <c r="Q170" i="36" s="1"/>
  <c r="CC57" i="36"/>
  <c r="M202" i="36"/>
  <c r="CC68" i="36"/>
  <c r="M213" i="36"/>
  <c r="CC56" i="36"/>
  <c r="M201" i="36"/>
  <c r="CC63" i="36"/>
  <c r="M208" i="36"/>
  <c r="DX70" i="36"/>
  <c r="DW334" i="36" s="1"/>
  <c r="DX71" i="36"/>
  <c r="DW335" i="36" s="1"/>
  <c r="FR64" i="36"/>
  <c r="FQ328" i="36" s="1"/>
  <c r="FR66" i="36"/>
  <c r="FQ330" i="36" s="1"/>
  <c r="FR71" i="36"/>
  <c r="FQ335" i="36" s="1"/>
  <c r="FR76" i="36"/>
  <c r="FQ340" i="36" s="1"/>
  <c r="DX57" i="36"/>
  <c r="DW321" i="36" s="1"/>
  <c r="DX56" i="36"/>
  <c r="DW320" i="36" s="1"/>
  <c r="FR56" i="36"/>
  <c r="FQ320" i="36" s="1"/>
  <c r="CC67" i="36"/>
  <c r="M212" i="36"/>
  <c r="CC61" i="36"/>
  <c r="M206" i="36"/>
  <c r="FR77" i="36"/>
  <c r="FQ341" i="36" s="1"/>
  <c r="AI59" i="36"/>
  <c r="M172" i="36"/>
  <c r="Q172" i="36" s="1"/>
  <c r="FR60" i="36"/>
  <c r="FQ324" i="36" s="1"/>
  <c r="FR61" i="36"/>
  <c r="FQ325" i="36" s="1"/>
  <c r="DX61" i="36"/>
  <c r="DW325" i="36" s="1"/>
  <c r="DX60" i="36"/>
  <c r="DW324" i="36" s="1"/>
  <c r="CC55" i="36"/>
  <c r="M200" i="36"/>
  <c r="CC66" i="36"/>
  <c r="M211" i="36"/>
  <c r="CC65" i="36"/>
  <c r="M210" i="36"/>
  <c r="CC62" i="36"/>
  <c r="M207" i="36"/>
  <c r="DX73" i="36"/>
  <c r="DW337" i="36" s="1"/>
  <c r="DX72" i="36"/>
  <c r="DW336" i="36" s="1"/>
  <c r="FR74" i="36"/>
  <c r="FQ338" i="36" s="1"/>
  <c r="FR68" i="36"/>
  <c r="FQ332" i="36" s="1"/>
  <c r="FR72" i="36"/>
  <c r="FQ336" i="36" s="1"/>
  <c r="FR69" i="36"/>
  <c r="FQ333" i="36" s="1"/>
  <c r="DX59" i="36"/>
  <c r="DW323" i="36" s="1"/>
  <c r="FR55" i="36"/>
  <c r="FQ319" i="36" s="1"/>
  <c r="HF84" i="36"/>
  <c r="AJ14" i="36" s="1"/>
  <c r="AJ15" i="36" s="1"/>
  <c r="FR59" i="36"/>
  <c r="FQ323" i="36" s="1"/>
  <c r="HM56" i="36"/>
  <c r="HM73" i="36"/>
  <c r="HM80" i="36"/>
  <c r="FQ59" i="36"/>
  <c r="H254" i="36"/>
  <c r="FQ57" i="36"/>
  <c r="H252" i="36"/>
  <c r="DW55" i="36"/>
  <c r="H222" i="36"/>
  <c r="FQ58" i="36"/>
  <c r="H253" i="36"/>
  <c r="DW57" i="36"/>
  <c r="H224" i="36"/>
  <c r="HM79" i="36"/>
  <c r="HM57" i="36"/>
  <c r="FQ56" i="36"/>
  <c r="H251" i="36"/>
  <c r="DW56" i="36"/>
  <c r="H223" i="36"/>
  <c r="BN27" i="52"/>
  <c r="AM97" i="36"/>
  <c r="BJ29" i="53"/>
  <c r="R99" i="36"/>
  <c r="BN28" i="50"/>
  <c r="BO98" i="36"/>
  <c r="BJ29" i="51"/>
  <c r="AT99" i="36"/>
  <c r="BJ29" i="52"/>
  <c r="AF99" i="36"/>
  <c r="BJ29" i="50"/>
  <c r="BH99" i="36"/>
  <c r="BN27" i="53"/>
  <c r="Y97" i="36"/>
  <c r="BN28" i="51"/>
  <c r="BA98" i="36"/>
  <c r="FL84" i="36"/>
  <c r="AD14" i="36" s="1"/>
  <c r="DR84" i="36"/>
  <c r="X14" i="36" s="1"/>
  <c r="AW23" i="56"/>
  <c r="DU55" i="36" s="1"/>
  <c r="DW54" i="36"/>
  <c r="DV318" i="36" s="1"/>
  <c r="DV84" i="36"/>
  <c r="HM54" i="36"/>
  <c r="HL318" i="36" s="1"/>
  <c r="CC54" i="36"/>
  <c r="CB318" i="36" s="1"/>
  <c r="CB84" i="36"/>
  <c r="FQ54" i="36"/>
  <c r="FP318" i="36" s="1"/>
  <c r="FP84" i="36"/>
  <c r="AW26" i="55"/>
  <c r="FO58" i="36" s="1"/>
  <c r="BK24" i="54"/>
  <c r="BL94" i="36"/>
  <c r="BO24" i="54"/>
  <c r="BS94" i="36"/>
  <c r="AW27" i="55"/>
  <c r="FO59" i="36" s="1"/>
  <c r="BK23" i="55"/>
  <c r="AX93" i="36"/>
  <c r="BK23" i="56"/>
  <c r="AJ93" i="36"/>
  <c r="AW24" i="55"/>
  <c r="FO56" i="36" s="1"/>
  <c r="AW24" i="56"/>
  <c r="DU56" i="36" s="1"/>
  <c r="AW28" i="54"/>
  <c r="HI60" i="36" s="1"/>
  <c r="AW25" i="55"/>
  <c r="FO57" i="36" s="1"/>
  <c r="CF23" i="49"/>
  <c r="CF24" i="49" s="1"/>
  <c r="CF25" i="49" s="1"/>
  <c r="CF26" i="49" s="1"/>
  <c r="CF27" i="49" s="1"/>
  <c r="CF28" i="49" s="1"/>
  <c r="CF29" i="49" s="1"/>
  <c r="CF30" i="49" s="1"/>
  <c r="CF31" i="49" s="1"/>
  <c r="CF32" i="49" s="1"/>
  <c r="CF33" i="49" s="1"/>
  <c r="CF34" i="49" s="1"/>
  <c r="CF35" i="49" s="1"/>
  <c r="CF36" i="49" s="1"/>
  <c r="CF37" i="49" s="1"/>
  <c r="CF38" i="49" s="1"/>
  <c r="CF39" i="49" s="1"/>
  <c r="CF40" i="49" s="1"/>
  <c r="CF41" i="49" s="1"/>
  <c r="CF42" i="49" s="1"/>
  <c r="CF43" i="49" s="1"/>
  <c r="CF44" i="49" s="1"/>
  <c r="CF45" i="49" s="1"/>
  <c r="CF46" i="49" s="1"/>
  <c r="CF47" i="49" s="1"/>
  <c r="CF48" i="49" s="1"/>
  <c r="CF49" i="49" s="1"/>
  <c r="CF50" i="49" s="1"/>
  <c r="CF51" i="49" s="1"/>
  <c r="HI69" i="36"/>
  <c r="HI65" i="36"/>
  <c r="HI80" i="36"/>
  <c r="HI82" i="36"/>
  <c r="HI73" i="36"/>
  <c r="HI78" i="36"/>
  <c r="HI79" i="36"/>
  <c r="FN54" i="36"/>
  <c r="AD16" i="36" s="1"/>
  <c r="BO22" i="55"/>
  <c r="AW22" i="55"/>
  <c r="FO54" i="36" s="1"/>
  <c r="AW23" i="55"/>
  <c r="FO55" i="36" s="1"/>
  <c r="DT54" i="36"/>
  <c r="X16" i="36" s="1"/>
  <c r="AW22" i="56"/>
  <c r="DU54" i="36" s="1"/>
  <c r="AW26" i="56"/>
  <c r="DU58" i="36" s="1"/>
  <c r="BO22" i="56"/>
  <c r="AW25" i="56"/>
  <c r="DU57" i="36" s="1"/>
  <c r="AW27" i="56"/>
  <c r="DU59" i="36" s="1"/>
  <c r="AW46" i="55"/>
  <c r="AW42" i="55"/>
  <c r="AW36" i="55"/>
  <c r="AW40" i="55"/>
  <c r="AW37" i="55"/>
  <c r="AW33" i="55"/>
  <c r="AW35" i="55"/>
  <c r="AW45" i="55"/>
  <c r="AW43" i="55"/>
  <c r="AW41" i="55"/>
  <c r="AW38" i="55"/>
  <c r="AW32" i="55"/>
  <c r="AW34" i="55"/>
  <c r="AW39" i="55"/>
  <c r="AW44" i="55"/>
  <c r="AW32" i="56"/>
  <c r="AW36" i="56"/>
  <c r="AW35" i="56"/>
  <c r="AW38" i="56"/>
  <c r="AW39" i="56"/>
  <c r="AW41" i="56"/>
  <c r="AW40" i="56"/>
  <c r="AW34" i="56"/>
  <c r="AW33" i="56"/>
  <c r="AW37" i="56"/>
  <c r="CJ22" i="49"/>
  <c r="BQ27" i="49"/>
  <c r="AF55" i="36"/>
  <c r="AE319" i="36" s="1"/>
  <c r="AF56" i="36"/>
  <c r="AE320" i="36" s="1"/>
  <c r="AF57" i="36"/>
  <c r="AE321" i="36" s="1"/>
  <c r="AF58" i="36"/>
  <c r="AE322" i="36" s="1"/>
  <c r="AF59" i="36"/>
  <c r="AE323" i="36" s="1"/>
  <c r="AX22" i="56"/>
  <c r="DZ54" i="36" s="1"/>
  <c r="AX22" i="54"/>
  <c r="HN54" i="36" s="1"/>
  <c r="AX22" i="57"/>
  <c r="AX25" i="51"/>
  <c r="EY57" i="36" s="1"/>
  <c r="AX22" i="50"/>
  <c r="GS54" i="36" s="1"/>
  <c r="AX23" i="52"/>
  <c r="DE55" i="36" s="1"/>
  <c r="AX26" i="50"/>
  <c r="GS58" i="36" s="1"/>
  <c r="AX25" i="53"/>
  <c r="AX22" i="52"/>
  <c r="DE54" i="36" s="1"/>
  <c r="AX23" i="53"/>
  <c r="AX24" i="51"/>
  <c r="EY56" i="36" s="1"/>
  <c r="AX22" i="51"/>
  <c r="EY54" i="36" s="1"/>
  <c r="AX25" i="50"/>
  <c r="GS57" i="36" s="1"/>
  <c r="AX26" i="52"/>
  <c r="DE58" i="36" s="1"/>
  <c r="AX23" i="51"/>
  <c r="EY55" i="36" s="1"/>
  <c r="AX24" i="50"/>
  <c r="GS56" i="36" s="1"/>
  <c r="AX22" i="53"/>
  <c r="AX24" i="52"/>
  <c r="DE56" i="36" s="1"/>
  <c r="AX23" i="50"/>
  <c r="GS55" i="36" s="1"/>
  <c r="AX25" i="52"/>
  <c r="DE57" i="36" s="1"/>
  <c r="AX26" i="53"/>
  <c r="AX26" i="51"/>
  <c r="EY58" i="36" s="1"/>
  <c r="AX24" i="53"/>
  <c r="BC41" i="52"/>
  <c r="DJ73" i="36" s="1"/>
  <c r="BD41" i="52"/>
  <c r="DK73" i="36" s="1"/>
  <c r="BD36" i="53"/>
  <c r="BQ68" i="36" s="1"/>
  <c r="BC36" i="53"/>
  <c r="BP68" i="36" s="1"/>
  <c r="BP31" i="49"/>
  <c r="AF54" i="36"/>
  <c r="AW31" i="56"/>
  <c r="DU63" i="36" s="1"/>
  <c r="AW29" i="56"/>
  <c r="DU61" i="36" s="1"/>
  <c r="AW28" i="56"/>
  <c r="DU60" i="36" s="1"/>
  <c r="AW30" i="56"/>
  <c r="DU62" i="36" s="1"/>
  <c r="AW28" i="55"/>
  <c r="FO60" i="36" s="1"/>
  <c r="AW31" i="55"/>
  <c r="FO63" i="36" s="1"/>
  <c r="AW30" i="55"/>
  <c r="FO62" i="36" s="1"/>
  <c r="AW29" i="55"/>
  <c r="FO61" i="36" s="1"/>
  <c r="I176" i="33"/>
  <c r="J176" i="33" s="1"/>
  <c r="I181" i="33"/>
  <c r="J181" i="33" s="1"/>
  <c r="I183" i="33"/>
  <c r="J183" i="33" s="1"/>
  <c r="I190" i="33"/>
  <c r="J190" i="33" s="1"/>
  <c r="I182" i="33"/>
  <c r="J182" i="33" s="1"/>
  <c r="I179" i="33"/>
  <c r="J179" i="33" s="1"/>
  <c r="I177" i="33"/>
  <c r="J177" i="33" s="1"/>
  <c r="I188" i="33"/>
  <c r="J188" i="33" s="1"/>
  <c r="I186" i="33"/>
  <c r="J186" i="33" s="1"/>
  <c r="I185" i="33"/>
  <c r="J185" i="33" s="1"/>
  <c r="I191" i="33"/>
  <c r="J191" i="33" s="1"/>
  <c r="I178" i="33"/>
  <c r="J178" i="33" s="1"/>
  <c r="I192" i="33"/>
  <c r="J192" i="33" s="1"/>
  <c r="I193" i="33"/>
  <c r="J193" i="33" s="1"/>
  <c r="FE105" i="37"/>
  <c r="FC117" i="37" s="1"/>
  <c r="BJ29" i="37"/>
  <c r="D100" i="36" s="1"/>
  <c r="BP30" i="49"/>
  <c r="AX22" i="49"/>
  <c r="AX26" i="37"/>
  <c r="Q58" i="36" s="1"/>
  <c r="AX23" i="37"/>
  <c r="Q55" i="36" s="1"/>
  <c r="AX24" i="37"/>
  <c r="Q56" i="36" s="1"/>
  <c r="AX25" i="37"/>
  <c r="Q57" i="36" s="1"/>
  <c r="F163" i="37"/>
  <c r="BN27" i="37"/>
  <c r="K97" i="36"/>
  <c r="BQ26" i="49"/>
  <c r="BP27" i="49"/>
  <c r="BP25" i="49"/>
  <c r="BP23" i="49"/>
  <c r="BP22" i="49"/>
  <c r="BP29" i="49"/>
  <c r="BP28" i="49"/>
  <c r="BP26" i="49"/>
  <c r="BP24" i="49"/>
  <c r="BQ29" i="49"/>
  <c r="BQ25" i="49"/>
  <c r="BQ30" i="49"/>
  <c r="BQ28" i="49"/>
  <c r="BQ24" i="49"/>
  <c r="BQ23" i="49"/>
  <c r="BQ31" i="49"/>
  <c r="BQ22" i="49"/>
  <c r="AF61" i="36"/>
  <c r="AE325" i="36" s="1"/>
  <c r="BM27" i="49"/>
  <c r="BM23" i="49"/>
  <c r="AF60" i="36"/>
  <c r="AE324" i="36" s="1"/>
  <c r="BM26" i="49"/>
  <c r="BM22" i="49"/>
  <c r="AF62" i="36"/>
  <c r="AE326" i="36" s="1"/>
  <c r="BM30" i="49"/>
  <c r="BM24" i="49"/>
  <c r="BM28" i="49"/>
  <c r="AF63" i="36"/>
  <c r="BM31" i="49"/>
  <c r="BM29" i="49"/>
  <c r="BM25" i="49"/>
  <c r="AD84" i="36"/>
  <c r="L14" i="36" s="1"/>
  <c r="AI61" i="36"/>
  <c r="AI63" i="36"/>
  <c r="AI62" i="36"/>
  <c r="AI60" i="36"/>
  <c r="AW28" i="49"/>
  <c r="H93" i="36"/>
  <c r="AW24" i="49"/>
  <c r="AG56" i="36" s="1"/>
  <c r="AW23" i="49"/>
  <c r="AG55" i="36" s="1"/>
  <c r="AW29" i="49"/>
  <c r="AW27" i="49"/>
  <c r="AG59" i="36" s="1"/>
  <c r="AW25" i="49"/>
  <c r="AG57" i="36" s="1"/>
  <c r="AW31" i="49"/>
  <c r="AW26" i="49"/>
  <c r="AG58" i="36" s="1"/>
  <c r="AW30" i="49"/>
  <c r="AW22" i="49"/>
  <c r="FQ106" i="37"/>
  <c r="FO99" i="37" s="1"/>
  <c r="FP99" i="37" s="1"/>
  <c r="FR167" i="37" s="1"/>
  <c r="FW106" i="37"/>
  <c r="FV123" i="37" s="1"/>
  <c r="W106" i="37"/>
  <c r="U99" i="37" s="1"/>
  <c r="V99" i="37" s="1"/>
  <c r="X167" i="37" s="1"/>
  <c r="EY105" i="37"/>
  <c r="AX22" i="37"/>
  <c r="Q54" i="36" s="1"/>
  <c r="U63" i="36"/>
  <c r="BD31" i="37"/>
  <c r="U84" i="36"/>
  <c r="BC31" i="37"/>
  <c r="E106" i="37"/>
  <c r="C99" i="37" s="1"/>
  <c r="CQ106" i="37"/>
  <c r="CP118" i="37" s="1"/>
  <c r="AO106" i="37"/>
  <c r="AN122" i="37" s="1"/>
  <c r="BH166" i="37"/>
  <c r="Q105" i="37"/>
  <c r="R105" i="37" s="1"/>
  <c r="F162" i="37"/>
  <c r="CQ105" i="37"/>
  <c r="CO165" i="37" s="1"/>
  <c r="CP165" i="37" s="1"/>
  <c r="CQ165" i="37" s="1"/>
  <c r="FK105" i="37"/>
  <c r="FI171" i="37" s="1"/>
  <c r="FJ171" i="37" s="1"/>
  <c r="F166" i="37"/>
  <c r="AU171" i="37"/>
  <c r="BS70" i="37"/>
  <c r="BS158" i="37"/>
  <c r="BR88" i="37"/>
  <c r="BY70" i="37"/>
  <c r="BY158" i="37"/>
  <c r="BX88" i="37"/>
  <c r="DI70" i="37"/>
  <c r="DI158" i="37"/>
  <c r="DH88" i="37"/>
  <c r="EA70" i="37"/>
  <c r="EA158" i="37"/>
  <c r="DZ88" i="37"/>
  <c r="D88" i="37"/>
  <c r="E158" i="37"/>
  <c r="W158" i="37"/>
  <c r="V88" i="37"/>
  <c r="EY70" i="37"/>
  <c r="EY158" i="37"/>
  <c r="EX88" i="37"/>
  <c r="BM158" i="37"/>
  <c r="BL88" i="37"/>
  <c r="CE70" i="37"/>
  <c r="CE158" i="37"/>
  <c r="CD88" i="37"/>
  <c r="AO70" i="37"/>
  <c r="AO158" i="37"/>
  <c r="AN88" i="37"/>
  <c r="DC70" i="37"/>
  <c r="DB88" i="37"/>
  <c r="DC158" i="37"/>
  <c r="CQ70" i="37"/>
  <c r="CQ158" i="37"/>
  <c r="CP88" i="37"/>
  <c r="AC158" i="37"/>
  <c r="AB88" i="37"/>
  <c r="FQ70" i="37"/>
  <c r="FQ158" i="37"/>
  <c r="FP88" i="37"/>
  <c r="CK70" i="37"/>
  <c r="CK158" i="37"/>
  <c r="CJ88" i="37"/>
  <c r="FE70" i="37"/>
  <c r="FE158" i="37"/>
  <c r="FD88" i="37"/>
  <c r="F167" i="37"/>
  <c r="FK70" i="37"/>
  <c r="FK158" i="37"/>
  <c r="FJ88" i="37"/>
  <c r="AU172" i="37"/>
  <c r="AU170" i="37"/>
  <c r="AU174" i="37"/>
  <c r="AU176" i="37"/>
  <c r="BM70" i="37"/>
  <c r="ES170" i="37"/>
  <c r="ES174" i="37"/>
  <c r="ES176" i="37"/>
  <c r="ES172" i="37"/>
  <c r="DO70" i="37"/>
  <c r="DN88" i="37"/>
  <c r="DO158" i="37"/>
  <c r="Q70" i="37"/>
  <c r="P88" i="37"/>
  <c r="Q158" i="37"/>
  <c r="BG70" i="37"/>
  <c r="BG158" i="37"/>
  <c r="BF88" i="37"/>
  <c r="DU174" i="37"/>
  <c r="DU170" i="37"/>
  <c r="DU172" i="37"/>
  <c r="DU176" i="37"/>
  <c r="EM70" i="37"/>
  <c r="EM158" i="37"/>
  <c r="EL88" i="37"/>
  <c r="AI174" i="37"/>
  <c r="AI170" i="37"/>
  <c r="AI176" i="37"/>
  <c r="AI172" i="37"/>
  <c r="CW70" i="37"/>
  <c r="CW158" i="37"/>
  <c r="CV88" i="37"/>
  <c r="BA70" i="37"/>
  <c r="BA158" i="37"/>
  <c r="AZ88" i="37"/>
  <c r="FW70" i="37"/>
  <c r="FV88" i="37"/>
  <c r="FW158" i="37"/>
  <c r="E70" i="37"/>
  <c r="K158" i="37"/>
  <c r="J88" i="37"/>
  <c r="K70" i="37"/>
  <c r="AC172" i="37"/>
  <c r="AC176" i="37"/>
  <c r="AC174" i="37"/>
  <c r="AC170" i="37"/>
  <c r="AI158" i="37"/>
  <c r="AH88" i="37"/>
  <c r="ES158" i="37"/>
  <c r="ER88" i="37"/>
  <c r="EG70" i="37"/>
  <c r="EG158" i="37"/>
  <c r="EF88" i="37"/>
  <c r="F165" i="37"/>
  <c r="F161" i="37"/>
  <c r="DT88" i="37"/>
  <c r="DU158" i="37"/>
  <c r="W70" i="37"/>
  <c r="AU158" i="37"/>
  <c r="AT88" i="37"/>
  <c r="CE106" i="37"/>
  <c r="CF106" i="37" s="1"/>
  <c r="CD120" i="37" s="1"/>
  <c r="CW105" i="37"/>
  <c r="CU92" i="37" s="1"/>
  <c r="CV92" i="37" s="1"/>
  <c r="CX163" i="37" s="1"/>
  <c r="CW106" i="37"/>
  <c r="CX140" i="37" s="1"/>
  <c r="BA105" i="37"/>
  <c r="BB105" i="37" s="1"/>
  <c r="AY118" i="37" s="1"/>
  <c r="AO105" i="37"/>
  <c r="AM171" i="37" s="1"/>
  <c r="AN171" i="37" s="1"/>
  <c r="BS105" i="37"/>
  <c r="BT139" i="37" s="1"/>
  <c r="BG105" i="37"/>
  <c r="BE117" i="37" s="1"/>
  <c r="AC106" i="37"/>
  <c r="AD106" i="37" s="1"/>
  <c r="AB124" i="37" s="1"/>
  <c r="BY105" i="37"/>
  <c r="BZ139" i="37" s="1"/>
  <c r="E105" i="37"/>
  <c r="AI105" i="37"/>
  <c r="AG124" i="37" s="1"/>
  <c r="K105" i="37"/>
  <c r="L105" i="37" s="1"/>
  <c r="EM105" i="37"/>
  <c r="EK171" i="37" s="1"/>
  <c r="EL171" i="37" s="1"/>
  <c r="BA106" i="37"/>
  <c r="BB140" i="37" s="1"/>
  <c r="EG105" i="37"/>
  <c r="EE123" i="37" s="1"/>
  <c r="EA105" i="37"/>
  <c r="DY121" i="37" s="1"/>
  <c r="DC106" i="37"/>
  <c r="DD106" i="37" s="1"/>
  <c r="DA97" i="37" s="1"/>
  <c r="DB97" i="37" s="1"/>
  <c r="FK106" i="37"/>
  <c r="FJ122" i="37" s="1"/>
  <c r="Q106" i="37"/>
  <c r="P118" i="37" s="1"/>
  <c r="EM106" i="37"/>
  <c r="EL119" i="37" s="1"/>
  <c r="AC105" i="37"/>
  <c r="AA92" i="37" s="1"/>
  <c r="AB92" i="37" s="1"/>
  <c r="AD163" i="37" s="1"/>
  <c r="AU106" i="37"/>
  <c r="AS99" i="37" s="1"/>
  <c r="AT99" i="37" s="1"/>
  <c r="AV167" i="37" s="1"/>
  <c r="DI106" i="37"/>
  <c r="DH117" i="37" s="1"/>
  <c r="CK106" i="37"/>
  <c r="CJ119" i="37" s="1"/>
  <c r="DC105" i="37"/>
  <c r="BM105" i="37"/>
  <c r="BK91" i="37" s="1"/>
  <c r="BL91" i="37" s="1"/>
  <c r="BN162" i="37" s="1"/>
  <c r="BS106" i="37"/>
  <c r="BM106" i="37"/>
  <c r="DU105" i="37"/>
  <c r="DS92" i="37" s="1"/>
  <c r="DT92" i="37" s="1"/>
  <c r="DV163" i="37" s="1"/>
  <c r="FW105" i="37"/>
  <c r="FU120" i="37" s="1"/>
  <c r="FE106" i="37"/>
  <c r="FD123" i="37" s="1"/>
  <c r="DI105" i="37"/>
  <c r="DG117" i="37" s="1"/>
  <c r="BY106" i="37"/>
  <c r="BW177" i="37" s="1"/>
  <c r="BX177" i="37" s="1"/>
  <c r="K106" i="37"/>
  <c r="I97" i="37" s="1"/>
  <c r="J97" i="37" s="1"/>
  <c r="L165" i="37" s="1"/>
  <c r="EY106" i="37"/>
  <c r="EZ106" i="37" s="1"/>
  <c r="EA106" i="37"/>
  <c r="DY177" i="37" s="1"/>
  <c r="DZ177" i="37" s="1"/>
  <c r="ES106" i="37"/>
  <c r="EG106" i="37"/>
  <c r="DO106" i="37"/>
  <c r="CE105" i="37"/>
  <c r="FO120" i="37"/>
  <c r="FR105" i="37"/>
  <c r="FO118" i="37" s="1"/>
  <c r="FO92" i="37"/>
  <c r="FP92" i="37" s="1"/>
  <c r="FR163" i="37" s="1"/>
  <c r="FO119" i="37"/>
  <c r="FO124" i="37"/>
  <c r="FO171" i="37"/>
  <c r="FP171" i="37" s="1"/>
  <c r="FO161" i="37"/>
  <c r="FP161" i="37" s="1"/>
  <c r="FQ161" i="37" s="1"/>
  <c r="FO123" i="37"/>
  <c r="FO117" i="37"/>
  <c r="FO165" i="37"/>
  <c r="FP165" i="37" s="1"/>
  <c r="FQ165" i="37" s="1"/>
  <c r="FO91" i="37"/>
  <c r="FP91" i="37" s="1"/>
  <c r="FR162" i="37" s="1"/>
  <c r="FR139" i="37"/>
  <c r="FO175" i="37"/>
  <c r="FP175" i="37" s="1"/>
  <c r="H243" i="33"/>
  <c r="H132" i="33"/>
  <c r="H138" i="33" s="1"/>
  <c r="H142" i="33" s="1"/>
  <c r="K134" i="33"/>
  <c r="K139" i="33" s="1"/>
  <c r="K143" i="33" s="1"/>
  <c r="K137" i="33"/>
  <c r="K140" i="33" s="1"/>
  <c r="K144" i="33" s="1"/>
  <c r="K132" i="33"/>
  <c r="J109" i="33"/>
  <c r="J112" i="33" s="1"/>
  <c r="J116" i="33" s="1"/>
  <c r="J104" i="33"/>
  <c r="J110" i="33" s="1"/>
  <c r="J114" i="33" s="1"/>
  <c r="J106" i="33"/>
  <c r="J111" i="33" s="1"/>
  <c r="J115" i="33" s="1"/>
  <c r="F104" i="33"/>
  <c r="F110" i="33" s="1"/>
  <c r="F114" i="33" s="1"/>
  <c r="H104" i="33"/>
  <c r="H110" i="33" s="1"/>
  <c r="H114" i="33" s="1"/>
  <c r="G104" i="33"/>
  <c r="G110" i="33" s="1"/>
  <c r="G114" i="33" s="1"/>
  <c r="E104" i="33"/>
  <c r="E110" i="33" s="1"/>
  <c r="E114" i="33" s="1"/>
  <c r="J132" i="33"/>
  <c r="J138" i="33" s="1"/>
  <c r="J142" i="33" s="1"/>
  <c r="I104" i="33"/>
  <c r="I110" i="33" s="1"/>
  <c r="I114" i="33" s="1"/>
  <c r="F132" i="33"/>
  <c r="F138" i="33" s="1"/>
  <c r="F142" i="33" s="1"/>
  <c r="AS92" i="37"/>
  <c r="AT92" i="37" s="1"/>
  <c r="AV163" i="37" s="1"/>
  <c r="BF119" i="37"/>
  <c r="E138" i="33"/>
  <c r="E142" i="33" s="1"/>
  <c r="G132" i="33"/>
  <c r="G138" i="33" s="1"/>
  <c r="G142" i="33" s="1"/>
  <c r="AS119" i="37"/>
  <c r="DV106" i="37"/>
  <c r="DT120" i="37" s="1"/>
  <c r="AS175" i="37"/>
  <c r="AT175" i="37" s="1"/>
  <c r="AU175" i="37" s="1"/>
  <c r="DT123" i="37"/>
  <c r="AS123" i="37"/>
  <c r="DS98" i="37"/>
  <c r="DT98" i="37" s="1"/>
  <c r="DV166" i="37" s="1"/>
  <c r="BH106" i="37"/>
  <c r="BF125" i="37" s="1"/>
  <c r="AS117" i="37"/>
  <c r="AS120" i="37"/>
  <c r="AV139" i="37"/>
  <c r="DV140" i="37"/>
  <c r="DS177" i="37"/>
  <c r="DT177" i="37" s="1"/>
  <c r="DU177" i="37" s="1"/>
  <c r="DT122" i="37"/>
  <c r="AS121" i="37"/>
  <c r="AS165" i="37"/>
  <c r="AT165" i="37" s="1"/>
  <c r="AU165" i="37" s="1"/>
  <c r="AV105" i="37"/>
  <c r="AS90" i="37" s="1"/>
  <c r="AT90" i="37" s="1"/>
  <c r="DT119" i="37"/>
  <c r="DT118" i="37"/>
  <c r="DS99" i="37"/>
  <c r="DT99" i="37" s="1"/>
  <c r="DV167" i="37" s="1"/>
  <c r="AS161" i="37"/>
  <c r="AT161" i="37" s="1"/>
  <c r="AU161" i="37" s="1"/>
  <c r="AS124" i="37"/>
  <c r="AS91" i="37"/>
  <c r="AT91" i="37" s="1"/>
  <c r="AV162" i="37" s="1"/>
  <c r="DT121" i="37"/>
  <c r="DS173" i="37"/>
  <c r="DT173" i="37" s="1"/>
  <c r="DU173" i="37" s="1"/>
  <c r="CI165" i="37"/>
  <c r="CJ165" i="37" s="1"/>
  <c r="CK165" i="37" s="1"/>
  <c r="CI121" i="37"/>
  <c r="CI120" i="37"/>
  <c r="CI119" i="37"/>
  <c r="CI123" i="37"/>
  <c r="CL105" i="37"/>
  <c r="CI90" i="37" s="1"/>
  <c r="CJ90" i="37" s="1"/>
  <c r="CI92" i="37"/>
  <c r="CJ92" i="37" s="1"/>
  <c r="CL163" i="37" s="1"/>
  <c r="CI91" i="37"/>
  <c r="CJ91" i="37" s="1"/>
  <c r="CL162" i="37" s="1"/>
  <c r="CI117" i="37"/>
  <c r="CI175" i="37"/>
  <c r="CJ175" i="37" s="1"/>
  <c r="CI171" i="37"/>
  <c r="CJ171" i="37" s="1"/>
  <c r="CI161" i="37"/>
  <c r="CJ161" i="37" s="1"/>
  <c r="CK161" i="37" s="1"/>
  <c r="CL139" i="37"/>
  <c r="EQ123" i="37"/>
  <c r="EQ120" i="37"/>
  <c r="EQ165" i="37"/>
  <c r="ER165" i="37" s="1"/>
  <c r="ES165" i="37" s="1"/>
  <c r="BF117" i="37"/>
  <c r="EQ121" i="37"/>
  <c r="EQ92" i="37"/>
  <c r="ER92" i="37" s="1"/>
  <c r="ET163" i="37" s="1"/>
  <c r="EQ117" i="37"/>
  <c r="EQ161" i="37"/>
  <c r="ER161" i="37" s="1"/>
  <c r="ES161" i="37" s="1"/>
  <c r="EQ171" i="37"/>
  <c r="ER171" i="37" s="1"/>
  <c r="ES171" i="37" s="1"/>
  <c r="EQ124" i="37"/>
  <c r="ET105" i="37"/>
  <c r="EQ90" i="37" s="1"/>
  <c r="ER90" i="37" s="1"/>
  <c r="EQ119" i="37"/>
  <c r="EQ91" i="37"/>
  <c r="ER91" i="37" s="1"/>
  <c r="ET162" i="37" s="1"/>
  <c r="EQ175" i="37"/>
  <c r="ER175" i="37" s="1"/>
  <c r="ES175" i="37" s="1"/>
  <c r="BF122" i="37"/>
  <c r="BF123" i="37"/>
  <c r="BE99" i="37"/>
  <c r="BF99" i="37" s="1"/>
  <c r="BH167" i="37" s="1"/>
  <c r="BE173" i="37"/>
  <c r="BF173" i="37" s="1"/>
  <c r="BF118" i="37"/>
  <c r="BE177" i="37"/>
  <c r="BF177" i="37" s="1"/>
  <c r="BF121" i="37"/>
  <c r="BH140" i="37"/>
  <c r="U175" i="37"/>
  <c r="V175" i="37" s="1"/>
  <c r="U165" i="37"/>
  <c r="V165" i="37" s="1"/>
  <c r="U124" i="37"/>
  <c r="X139" i="37"/>
  <c r="X105" i="37"/>
  <c r="U118" i="37" s="1"/>
  <c r="U161" i="37"/>
  <c r="V161" i="37" s="1"/>
  <c r="W161" i="37" s="1"/>
  <c r="U117" i="37"/>
  <c r="U121" i="37"/>
  <c r="U123" i="37"/>
  <c r="U120" i="37"/>
  <c r="U91" i="37"/>
  <c r="V91" i="37" s="1"/>
  <c r="X162" i="37" s="1"/>
  <c r="U119" i="37"/>
  <c r="U90" i="37"/>
  <c r="V90" i="37" s="1"/>
  <c r="U92" i="37"/>
  <c r="V92" i="37" s="1"/>
  <c r="X163" i="37" s="1"/>
  <c r="U171" i="37"/>
  <c r="V171" i="37" s="1"/>
  <c r="AG177" i="37"/>
  <c r="AH177" i="37" s="1"/>
  <c r="AI177" i="37" s="1"/>
  <c r="AJ106" i="37"/>
  <c r="AH119" i="37"/>
  <c r="AH117" i="37"/>
  <c r="AH118" i="37"/>
  <c r="AG173" i="37"/>
  <c r="AH173" i="37" s="1"/>
  <c r="AI173" i="37" s="1"/>
  <c r="AJ140" i="37"/>
  <c r="AH122" i="37"/>
  <c r="AG99" i="37"/>
  <c r="AH99" i="37" s="1"/>
  <c r="AJ167" i="37" s="1"/>
  <c r="AG98" i="37"/>
  <c r="AH98" i="37" s="1"/>
  <c r="AJ166" i="37" s="1"/>
  <c r="AH123" i="37"/>
  <c r="AH121" i="37"/>
  <c r="FI91" i="53" l="1"/>
  <c r="FI120" i="53"/>
  <c r="FL105" i="53"/>
  <c r="FI90" i="53" s="1"/>
  <c r="FI123" i="53"/>
  <c r="FI165" i="53"/>
  <c r="FJ165" i="53" s="1"/>
  <c r="FI117" i="53"/>
  <c r="FL139" i="53"/>
  <c r="FI175" i="53"/>
  <c r="FJ175" i="53" s="1"/>
  <c r="FK175" i="53" s="1"/>
  <c r="FI92" i="53"/>
  <c r="FI119" i="53"/>
  <c r="FI124" i="53"/>
  <c r="O165" i="51"/>
  <c r="P165" i="51" s="1"/>
  <c r="I301" i="36"/>
  <c r="FU118" i="53"/>
  <c r="FW118" i="53" s="1"/>
  <c r="FX171" i="53" s="1"/>
  <c r="BW99" i="50"/>
  <c r="BX118" i="50"/>
  <c r="BY330" i="36"/>
  <c r="CD66" i="36"/>
  <c r="BZ106" i="50"/>
  <c r="BX119" i="50"/>
  <c r="BY319" i="36"/>
  <c r="CD55" i="36"/>
  <c r="BK24" i="57"/>
  <c r="V94" i="36"/>
  <c r="BZ140" i="50"/>
  <c r="BX121" i="50"/>
  <c r="CD61" i="36"/>
  <c r="BY325" i="36"/>
  <c r="CA84" i="36"/>
  <c r="BX123" i="50"/>
  <c r="CD56" i="36"/>
  <c r="BY320" i="36"/>
  <c r="BO23" i="57"/>
  <c r="AC93" i="36"/>
  <c r="BY332" i="36"/>
  <c r="CD68" i="36"/>
  <c r="R16" i="36"/>
  <c r="BY318" i="36"/>
  <c r="BZ84" i="36"/>
  <c r="R17" i="36" s="1"/>
  <c r="R18" i="36" s="1"/>
  <c r="BY331" i="36"/>
  <c r="CD67" i="36"/>
  <c r="CD58" i="36"/>
  <c r="BY322" i="36"/>
  <c r="BY323" i="36"/>
  <c r="CD59" i="36"/>
  <c r="BY329" i="36"/>
  <c r="CD65" i="36"/>
  <c r="BW173" i="50"/>
  <c r="BX173" i="50" s="1"/>
  <c r="BY173" i="50" s="1"/>
  <c r="BY321" i="36"/>
  <c r="CD57" i="36"/>
  <c r="BW177" i="50"/>
  <c r="BX177" i="50" s="1"/>
  <c r="BY177" i="50" s="1"/>
  <c r="BY328" i="36"/>
  <c r="CD64" i="36"/>
  <c r="CD62" i="36"/>
  <c r="BY326" i="36"/>
  <c r="BY327" i="36"/>
  <c r="CD63" i="36"/>
  <c r="BW98" i="50"/>
  <c r="BY324" i="36"/>
  <c r="CD60" i="36"/>
  <c r="J123" i="51"/>
  <c r="J118" i="51"/>
  <c r="L106" i="51"/>
  <c r="J124" i="51" s="1"/>
  <c r="I177" i="51"/>
  <c r="J177" i="51" s="1"/>
  <c r="K177" i="51" s="1"/>
  <c r="I99" i="51"/>
  <c r="C120" i="53"/>
  <c r="F105" i="53"/>
  <c r="I135" i="33"/>
  <c r="C117" i="53"/>
  <c r="AB122" i="51"/>
  <c r="I120" i="52"/>
  <c r="C92" i="53"/>
  <c r="CC173" i="51"/>
  <c r="CD173" i="51" s="1"/>
  <c r="CE173" i="51" s="1"/>
  <c r="FI98" i="53"/>
  <c r="P121" i="52"/>
  <c r="I124" i="52"/>
  <c r="FV117" i="50"/>
  <c r="R140" i="52"/>
  <c r="AH118" i="52"/>
  <c r="AB119" i="51"/>
  <c r="C124" i="53"/>
  <c r="C118" i="53"/>
  <c r="C90" i="53"/>
  <c r="C91" i="53"/>
  <c r="C119" i="53"/>
  <c r="C121" i="53"/>
  <c r="C123" i="53"/>
  <c r="F139" i="53"/>
  <c r="C161" i="53"/>
  <c r="D161" i="53" s="1"/>
  <c r="C165" i="53"/>
  <c r="D165" i="53" s="1"/>
  <c r="C171" i="53"/>
  <c r="D171" i="53" s="1"/>
  <c r="E171" i="53" s="1"/>
  <c r="FI177" i="53"/>
  <c r="FJ177" i="53" s="1"/>
  <c r="FK177" i="53" s="1"/>
  <c r="AA99" i="51"/>
  <c r="FV123" i="50"/>
  <c r="AG177" i="52"/>
  <c r="AH177" i="52" s="1"/>
  <c r="AI177" i="52" s="1"/>
  <c r="AD140" i="51"/>
  <c r="FV118" i="50"/>
  <c r="FP118" i="52"/>
  <c r="AY161" i="52"/>
  <c r="AZ161" i="52" s="1"/>
  <c r="BK99" i="52"/>
  <c r="BW98" i="53"/>
  <c r="DV140" i="50"/>
  <c r="DS178" i="50" s="1"/>
  <c r="DT178" i="50" s="1"/>
  <c r="DU178" i="50" s="1"/>
  <c r="AM171" i="53"/>
  <c r="AN171" i="53" s="1"/>
  <c r="AO171" i="53" s="1"/>
  <c r="FO173" i="52"/>
  <c r="FP173" i="52" s="1"/>
  <c r="FQ173" i="52" s="1"/>
  <c r="I165" i="50"/>
  <c r="J165" i="50" s="1"/>
  <c r="AH121" i="52"/>
  <c r="AH119" i="52"/>
  <c r="FI173" i="53"/>
  <c r="FJ173" i="53" s="1"/>
  <c r="FK173" i="53" s="1"/>
  <c r="FJ117" i="53"/>
  <c r="FK117" i="53" s="1"/>
  <c r="FL170" i="53" s="1"/>
  <c r="AM92" i="53"/>
  <c r="AB118" i="51"/>
  <c r="FV121" i="50"/>
  <c r="FP117" i="52"/>
  <c r="P123" i="52"/>
  <c r="P122" i="52"/>
  <c r="U120" i="51"/>
  <c r="L139" i="52"/>
  <c r="DS173" i="53"/>
  <c r="DT173" i="53" s="1"/>
  <c r="DU173" i="53" s="1"/>
  <c r="AG173" i="52"/>
  <c r="AH173" i="52" s="1"/>
  <c r="AI173" i="52" s="1"/>
  <c r="AH117" i="52"/>
  <c r="FJ119" i="53"/>
  <c r="FK119" i="53" s="1"/>
  <c r="FL172" i="53" s="1"/>
  <c r="FL140" i="53"/>
  <c r="FI178" i="53" s="1"/>
  <c r="FJ178" i="53" s="1"/>
  <c r="FK178" i="53" s="1"/>
  <c r="AA98" i="51"/>
  <c r="AB117" i="51"/>
  <c r="FU177" i="50"/>
  <c r="FV177" i="50" s="1"/>
  <c r="FW177" i="50" s="1"/>
  <c r="FV122" i="50"/>
  <c r="O97" i="52"/>
  <c r="P118" i="52"/>
  <c r="CF106" i="51"/>
  <c r="CC97" i="51" s="1"/>
  <c r="I118" i="52"/>
  <c r="EK165" i="52"/>
  <c r="EL165" i="52" s="1"/>
  <c r="AJ105" i="50"/>
  <c r="AG122" i="50" s="1"/>
  <c r="FI165" i="51"/>
  <c r="FJ165" i="51" s="1"/>
  <c r="CI119" i="52"/>
  <c r="EE171" i="52"/>
  <c r="EF171" i="52" s="1"/>
  <c r="EG171" i="52" s="1"/>
  <c r="DY124" i="53"/>
  <c r="AA175" i="50"/>
  <c r="AB175" i="50" s="1"/>
  <c r="AC175" i="50" s="1"/>
  <c r="DG123" i="51"/>
  <c r="EW117" i="50"/>
  <c r="EQ171" i="50"/>
  <c r="ER171" i="50" s="1"/>
  <c r="ES171" i="50" s="1"/>
  <c r="DS175" i="52"/>
  <c r="DT175" i="52" s="1"/>
  <c r="DU175" i="52" s="1"/>
  <c r="BE171" i="51"/>
  <c r="BF171" i="51" s="1"/>
  <c r="BG171" i="51" s="1"/>
  <c r="BK91" i="50"/>
  <c r="AY92" i="52"/>
  <c r="EK99" i="51"/>
  <c r="DZ118" i="52"/>
  <c r="FO99" i="52"/>
  <c r="FO177" i="52"/>
  <c r="FP177" i="52" s="1"/>
  <c r="FQ177" i="52" s="1"/>
  <c r="BW177" i="53"/>
  <c r="BX177" i="53" s="1"/>
  <c r="BY177" i="53" s="1"/>
  <c r="CC177" i="51"/>
  <c r="CD177" i="51" s="1"/>
  <c r="CE177" i="51" s="1"/>
  <c r="BK165" i="50"/>
  <c r="BL165" i="50" s="1"/>
  <c r="ER118" i="52"/>
  <c r="EL122" i="51"/>
  <c r="DY177" i="52"/>
  <c r="DZ177" i="52" s="1"/>
  <c r="EA177" i="52" s="1"/>
  <c r="FO98" i="52"/>
  <c r="BX117" i="53"/>
  <c r="BY117" i="53" s="1"/>
  <c r="BZ170" i="53" s="1"/>
  <c r="CD122" i="51"/>
  <c r="BN139" i="50"/>
  <c r="ET140" i="52"/>
  <c r="AY175" i="52"/>
  <c r="AZ175" i="52" s="1"/>
  <c r="BA175" i="52" s="1"/>
  <c r="DT122" i="50"/>
  <c r="BK121" i="50"/>
  <c r="DS99" i="50"/>
  <c r="BK161" i="50"/>
  <c r="BL161" i="50" s="1"/>
  <c r="ER123" i="52"/>
  <c r="AY117" i="52"/>
  <c r="AY171" i="52"/>
  <c r="AZ171" i="52" s="1"/>
  <c r="BA171" i="52" s="1"/>
  <c r="AM120" i="53"/>
  <c r="AP139" i="53"/>
  <c r="EN140" i="51"/>
  <c r="EK178" i="51" s="1"/>
  <c r="EL178" i="51" s="1"/>
  <c r="EM178" i="51" s="1"/>
  <c r="DZ122" i="52"/>
  <c r="ER119" i="51"/>
  <c r="U161" i="51"/>
  <c r="V161" i="51" s="1"/>
  <c r="AA171" i="50"/>
  <c r="AB171" i="50" s="1"/>
  <c r="AC171" i="50" s="1"/>
  <c r="DT121" i="50"/>
  <c r="DU121" i="50" s="1"/>
  <c r="DV174" i="50" s="1"/>
  <c r="BK119" i="50"/>
  <c r="BK171" i="50"/>
  <c r="BL171" i="50" s="1"/>
  <c r="BM171" i="50" s="1"/>
  <c r="EQ177" i="52"/>
  <c r="ER177" i="52" s="1"/>
  <c r="ES177" i="52" s="1"/>
  <c r="AY165" i="52"/>
  <c r="AZ165" i="52" s="1"/>
  <c r="AY91" i="52"/>
  <c r="AP105" i="53"/>
  <c r="AM90" i="53" s="1"/>
  <c r="AM91" i="53"/>
  <c r="EL121" i="51"/>
  <c r="EM121" i="51" s="1"/>
  <c r="EN174" i="51" s="1"/>
  <c r="EB106" i="52"/>
  <c r="DY97" i="52" s="1"/>
  <c r="BL121" i="52"/>
  <c r="EQ173" i="51"/>
  <c r="ER173" i="51" s="1"/>
  <c r="ES173" i="51" s="1"/>
  <c r="AD105" i="50"/>
  <c r="AA90" i="50" s="1"/>
  <c r="DG124" i="51"/>
  <c r="DV106" i="50"/>
  <c r="DT125" i="50" s="1"/>
  <c r="BK175" i="50"/>
  <c r="BL175" i="50" s="1"/>
  <c r="BM175" i="50" s="1"/>
  <c r="BK120" i="50"/>
  <c r="BK117" i="50"/>
  <c r="ER117" i="52"/>
  <c r="BB105" i="52"/>
  <c r="AY90" i="52" s="1"/>
  <c r="AY121" i="52"/>
  <c r="AY119" i="52"/>
  <c r="AM161" i="53"/>
  <c r="AN161" i="53" s="1"/>
  <c r="AM165" i="53"/>
  <c r="AN165" i="53" s="1"/>
  <c r="AM119" i="53"/>
  <c r="AM124" i="53"/>
  <c r="EL117" i="51"/>
  <c r="EM117" i="51" s="1"/>
  <c r="EN170" i="51" s="1"/>
  <c r="DY99" i="52"/>
  <c r="U90" i="51"/>
  <c r="DT118" i="50"/>
  <c r="DU118" i="50" s="1"/>
  <c r="DV171" i="50" s="1"/>
  <c r="BK92" i="50"/>
  <c r="BN105" i="50"/>
  <c r="BK90" i="50" s="1"/>
  <c r="BK124" i="50"/>
  <c r="EQ173" i="52"/>
  <c r="ER173" i="52" s="1"/>
  <c r="ES173" i="52" s="1"/>
  <c r="AY120" i="52"/>
  <c r="AY124" i="52"/>
  <c r="BB139" i="52"/>
  <c r="AM117" i="53"/>
  <c r="AM121" i="53"/>
  <c r="AM123" i="53"/>
  <c r="EK177" i="51"/>
  <c r="EL177" i="51" s="1"/>
  <c r="EM177" i="51" s="1"/>
  <c r="DZ121" i="52"/>
  <c r="BL117" i="52"/>
  <c r="U175" i="51"/>
  <c r="V175" i="51" s="1"/>
  <c r="W175" i="51" s="1"/>
  <c r="DG165" i="51"/>
  <c r="DH165" i="51" s="1"/>
  <c r="FV121" i="53"/>
  <c r="FW121" i="53" s="1"/>
  <c r="FX174" i="53" s="1"/>
  <c r="EW98" i="52"/>
  <c r="FV123" i="53"/>
  <c r="FW123" i="53" s="1"/>
  <c r="FX176" i="53" s="1"/>
  <c r="DA92" i="50"/>
  <c r="HM75" i="36"/>
  <c r="HL339" i="36" s="1"/>
  <c r="AG93" i="53"/>
  <c r="AG94" i="53" s="1"/>
  <c r="AG118" i="53"/>
  <c r="DM171" i="37"/>
  <c r="DN171" i="37" s="1"/>
  <c r="DO171" i="37" s="1"/>
  <c r="FU99" i="53"/>
  <c r="DP139" i="37"/>
  <c r="DM175" i="37"/>
  <c r="DN175" i="37" s="1"/>
  <c r="DO175" i="37" s="1"/>
  <c r="DM161" i="37"/>
  <c r="DN161" i="37" s="1"/>
  <c r="DO161" i="37" s="1"/>
  <c r="DM165" i="37"/>
  <c r="DN165" i="37" s="1"/>
  <c r="DO165" i="37" s="1"/>
  <c r="DM119" i="37"/>
  <c r="DM123" i="37"/>
  <c r="DM121" i="37"/>
  <c r="DM117" i="37"/>
  <c r="DM124" i="37"/>
  <c r="DM120" i="37"/>
  <c r="DP105" i="37"/>
  <c r="DM118" i="37" s="1"/>
  <c r="DM91" i="37"/>
  <c r="DN91" i="37" s="1"/>
  <c r="DP162" i="37" s="1"/>
  <c r="I141" i="33"/>
  <c r="I145" i="33" s="1"/>
  <c r="DY99" i="50"/>
  <c r="FV119" i="53"/>
  <c r="FW119" i="53" s="1"/>
  <c r="FX172" i="53" s="1"/>
  <c r="FU173" i="53"/>
  <c r="FV173" i="53" s="1"/>
  <c r="FW173" i="53" s="1"/>
  <c r="FU177" i="53"/>
  <c r="FV177" i="53" s="1"/>
  <c r="FW177" i="53" s="1"/>
  <c r="EW177" i="52"/>
  <c r="EX177" i="52" s="1"/>
  <c r="EY177" i="52" s="1"/>
  <c r="DB123" i="53"/>
  <c r="EB106" i="50"/>
  <c r="DZ120" i="50" s="1"/>
  <c r="FC173" i="52"/>
  <c r="FD173" i="52" s="1"/>
  <c r="FE173" i="52" s="1"/>
  <c r="FV117" i="53"/>
  <c r="FW117" i="53" s="1"/>
  <c r="FX170" i="53" s="1"/>
  <c r="FX140" i="53"/>
  <c r="FU178" i="53" s="1"/>
  <c r="FV178" i="53" s="1"/>
  <c r="FW178" i="53" s="1"/>
  <c r="FU98" i="53"/>
  <c r="DA98" i="53"/>
  <c r="DG173" i="53"/>
  <c r="DH173" i="53" s="1"/>
  <c r="DI173" i="53" s="1"/>
  <c r="FX106" i="53"/>
  <c r="FU97" i="53" s="1"/>
  <c r="FV122" i="53"/>
  <c r="DG177" i="51"/>
  <c r="DH177" i="51" s="1"/>
  <c r="DI177" i="51" s="1"/>
  <c r="EW98" i="53"/>
  <c r="BQ98" i="53"/>
  <c r="DT123" i="50"/>
  <c r="DU123" i="50" s="1"/>
  <c r="DV176" i="50" s="1"/>
  <c r="DT117" i="50"/>
  <c r="DU117" i="50" s="1"/>
  <c r="DS98" i="50"/>
  <c r="EQ99" i="52"/>
  <c r="ET106" i="52"/>
  <c r="EQ97" i="52" s="1"/>
  <c r="ER122" i="52"/>
  <c r="AG98" i="52"/>
  <c r="AJ106" i="52"/>
  <c r="AH124" i="52" s="1"/>
  <c r="AH123" i="52"/>
  <c r="FI99" i="53"/>
  <c r="FJ121" i="53"/>
  <c r="FK121" i="53" s="1"/>
  <c r="FL174" i="53" s="1"/>
  <c r="FJ123" i="53"/>
  <c r="FK123" i="53" s="1"/>
  <c r="FL176" i="53" s="1"/>
  <c r="EK173" i="51"/>
  <c r="EL173" i="51" s="1"/>
  <c r="EM173" i="51" s="1"/>
  <c r="EL118" i="51"/>
  <c r="EN106" i="51"/>
  <c r="EL124" i="51" s="1"/>
  <c r="EM124" i="51" s="1"/>
  <c r="AA173" i="51"/>
  <c r="AB173" i="51" s="1"/>
  <c r="AC173" i="51" s="1"/>
  <c r="AA177" i="51"/>
  <c r="AB177" i="51" s="1"/>
  <c r="AC177" i="51" s="1"/>
  <c r="AA97" i="51"/>
  <c r="FU98" i="50"/>
  <c r="FU173" i="50"/>
  <c r="FV173" i="50" s="1"/>
  <c r="FW173" i="50" s="1"/>
  <c r="FX140" i="50"/>
  <c r="DZ119" i="52"/>
  <c r="DZ123" i="52"/>
  <c r="EA123" i="52" s="1"/>
  <c r="EB176" i="52" s="1"/>
  <c r="DY173" i="52"/>
  <c r="DZ173" i="52" s="1"/>
  <c r="EA173" i="52" s="1"/>
  <c r="FR106" i="52"/>
  <c r="FO97" i="52" s="1"/>
  <c r="FP122" i="52"/>
  <c r="FP123" i="52"/>
  <c r="R106" i="52"/>
  <c r="P124" i="52" s="1"/>
  <c r="O99" i="52"/>
  <c r="P117" i="52"/>
  <c r="O177" i="52"/>
  <c r="P177" i="52" s="1"/>
  <c r="Q177" i="52" s="1"/>
  <c r="BL118" i="52"/>
  <c r="ER118" i="53"/>
  <c r="BX121" i="53"/>
  <c r="BY121" i="53" s="1"/>
  <c r="BZ174" i="53" s="1"/>
  <c r="EQ99" i="51"/>
  <c r="ET106" i="51"/>
  <c r="EQ97" i="51" s="1"/>
  <c r="CD119" i="51"/>
  <c r="BK173" i="50"/>
  <c r="BL173" i="50" s="1"/>
  <c r="BM173" i="50" s="1"/>
  <c r="DS98" i="53"/>
  <c r="HJ335" i="36"/>
  <c r="DT119" i="50"/>
  <c r="DU119" i="50" s="1"/>
  <c r="DV172" i="50" s="1"/>
  <c r="DS173" i="50"/>
  <c r="DT173" i="50" s="1"/>
  <c r="DU173" i="50" s="1"/>
  <c r="EQ98" i="52"/>
  <c r="ER119" i="52"/>
  <c r="AG99" i="52"/>
  <c r="AH122" i="52"/>
  <c r="FJ118" i="53"/>
  <c r="FJ122" i="53"/>
  <c r="EH106" i="51"/>
  <c r="EF120" i="51" s="1"/>
  <c r="EK98" i="51"/>
  <c r="EL123" i="51"/>
  <c r="EM123" i="51" s="1"/>
  <c r="EN176" i="51" s="1"/>
  <c r="AB121" i="51"/>
  <c r="AB123" i="51"/>
  <c r="FX106" i="50"/>
  <c r="FV125" i="50" s="1"/>
  <c r="FU99" i="50"/>
  <c r="DY98" i="52"/>
  <c r="EB140" i="52"/>
  <c r="FP119" i="52"/>
  <c r="FP121" i="52"/>
  <c r="P119" i="52"/>
  <c r="O98" i="52"/>
  <c r="BN106" i="52"/>
  <c r="BK97" i="52" s="1"/>
  <c r="BL122" i="52"/>
  <c r="BX123" i="53"/>
  <c r="BY123" i="53" s="1"/>
  <c r="BZ176" i="53" s="1"/>
  <c r="ET140" i="51"/>
  <c r="ER121" i="51"/>
  <c r="ES121" i="51" s="1"/>
  <c r="ET174" i="51" s="1"/>
  <c r="CD121" i="51"/>
  <c r="DT117" i="53"/>
  <c r="FI161" i="50"/>
  <c r="FJ161" i="50" s="1"/>
  <c r="EK161" i="52"/>
  <c r="EL161" i="52" s="1"/>
  <c r="EE121" i="52"/>
  <c r="EB105" i="53"/>
  <c r="DY90" i="53" s="1"/>
  <c r="EB139" i="52"/>
  <c r="FI92" i="51"/>
  <c r="EQ91" i="51"/>
  <c r="I120" i="50"/>
  <c r="O171" i="51"/>
  <c r="P171" i="51" s="1"/>
  <c r="Q171" i="51" s="1"/>
  <c r="FI121" i="50"/>
  <c r="EE124" i="52"/>
  <c r="DY120" i="53"/>
  <c r="AG120" i="50"/>
  <c r="DY165" i="52"/>
  <c r="DZ165" i="52" s="1"/>
  <c r="CI123" i="52"/>
  <c r="FI123" i="51"/>
  <c r="ET105" i="51"/>
  <c r="EQ118" i="51" s="1"/>
  <c r="I90" i="50"/>
  <c r="O175" i="51"/>
  <c r="P175" i="51" s="1"/>
  <c r="Q175" i="51" s="1"/>
  <c r="FI117" i="50"/>
  <c r="EN139" i="52"/>
  <c r="EK178" i="52" s="1"/>
  <c r="EL178" i="52" s="1"/>
  <c r="EM178" i="52" s="1"/>
  <c r="EE165" i="52"/>
  <c r="EF165" i="52" s="1"/>
  <c r="AG123" i="50"/>
  <c r="DY121" i="52"/>
  <c r="CI175" i="52"/>
  <c r="CJ175" i="52" s="1"/>
  <c r="CK175" i="52" s="1"/>
  <c r="FI171" i="51"/>
  <c r="FJ171" i="51" s="1"/>
  <c r="FK171" i="51" s="1"/>
  <c r="ET139" i="51"/>
  <c r="I175" i="50"/>
  <c r="J175" i="50" s="1"/>
  <c r="K175" i="50" s="1"/>
  <c r="O161" i="51"/>
  <c r="P161" i="51" s="1"/>
  <c r="FI165" i="50"/>
  <c r="FJ165" i="50" s="1"/>
  <c r="FL105" i="50"/>
  <c r="FI118" i="50" s="1"/>
  <c r="FI92" i="50"/>
  <c r="FI120" i="50"/>
  <c r="EK175" i="52"/>
  <c r="EL175" i="52" s="1"/>
  <c r="EM175" i="52" s="1"/>
  <c r="EK92" i="52"/>
  <c r="EK124" i="52"/>
  <c r="EE91" i="52"/>
  <c r="EE120" i="52"/>
  <c r="EE161" i="52"/>
  <c r="EF161" i="52" s="1"/>
  <c r="DY117" i="53"/>
  <c r="DY119" i="53"/>
  <c r="DY91" i="53"/>
  <c r="DY165" i="53"/>
  <c r="DZ165" i="53" s="1"/>
  <c r="AG119" i="50"/>
  <c r="AG121" i="50"/>
  <c r="AG124" i="50"/>
  <c r="AJ139" i="50"/>
  <c r="EB105" i="52"/>
  <c r="DY90" i="52" s="1"/>
  <c r="DY171" i="52"/>
  <c r="DZ171" i="52" s="1"/>
  <c r="EA171" i="52" s="1"/>
  <c r="DY120" i="52"/>
  <c r="DY124" i="52"/>
  <c r="CI165" i="52"/>
  <c r="CJ165" i="52" s="1"/>
  <c r="CL105" i="52"/>
  <c r="CI90" i="52" s="1"/>
  <c r="CI124" i="52"/>
  <c r="FI175" i="51"/>
  <c r="FJ175" i="51" s="1"/>
  <c r="FK175" i="51" s="1"/>
  <c r="FL105" i="51"/>
  <c r="FI90" i="51" s="1"/>
  <c r="FL139" i="51"/>
  <c r="FI161" i="51"/>
  <c r="FJ161" i="51" s="1"/>
  <c r="EQ175" i="51"/>
  <c r="ER175" i="51" s="1"/>
  <c r="ES175" i="51" s="1"/>
  <c r="EQ161" i="51"/>
  <c r="ER161" i="51" s="1"/>
  <c r="EQ117" i="51"/>
  <c r="L105" i="50"/>
  <c r="I122" i="50" s="1"/>
  <c r="I171" i="50"/>
  <c r="J171" i="50" s="1"/>
  <c r="K171" i="50" s="1"/>
  <c r="I124" i="50"/>
  <c r="I117" i="50"/>
  <c r="O92" i="51"/>
  <c r="R105" i="51"/>
  <c r="O125" i="51" s="1"/>
  <c r="O90" i="51"/>
  <c r="O91" i="51"/>
  <c r="FI119" i="50"/>
  <c r="FI123" i="50"/>
  <c r="FL139" i="50"/>
  <c r="FI171" i="50"/>
  <c r="FJ171" i="50" s="1"/>
  <c r="FK171" i="50" s="1"/>
  <c r="EK91" i="52"/>
  <c r="EN105" i="52"/>
  <c r="EK90" i="52" s="1"/>
  <c r="EK120" i="52"/>
  <c r="EK123" i="52"/>
  <c r="EH139" i="52"/>
  <c r="EE123" i="52"/>
  <c r="EE175" i="52"/>
  <c r="EF175" i="52" s="1"/>
  <c r="EG175" i="52" s="1"/>
  <c r="EE92" i="52"/>
  <c r="DY171" i="53"/>
  <c r="DZ171" i="53" s="1"/>
  <c r="EA171" i="53" s="1"/>
  <c r="EB139" i="53"/>
  <c r="DY92" i="53"/>
  <c r="DY161" i="53"/>
  <c r="DZ161" i="53" s="1"/>
  <c r="AG161" i="50"/>
  <c r="AH161" i="50" s="1"/>
  <c r="AG171" i="50"/>
  <c r="AH171" i="50" s="1"/>
  <c r="AI171" i="50" s="1"/>
  <c r="AG165" i="50"/>
  <c r="AH165" i="50" s="1"/>
  <c r="AG175" i="50"/>
  <c r="AH175" i="50" s="1"/>
  <c r="AI175" i="50" s="1"/>
  <c r="DY119" i="52"/>
  <c r="DY92" i="52"/>
  <c r="DY161" i="52"/>
  <c r="DZ161" i="52" s="1"/>
  <c r="DY175" i="52"/>
  <c r="DZ175" i="52" s="1"/>
  <c r="EA175" i="52" s="1"/>
  <c r="CI117" i="52"/>
  <c r="CI92" i="52"/>
  <c r="CI171" i="52"/>
  <c r="CJ171" i="52" s="1"/>
  <c r="CK171" i="52" s="1"/>
  <c r="CI161" i="52"/>
  <c r="CJ161" i="52" s="1"/>
  <c r="FI124" i="51"/>
  <c r="FI119" i="51"/>
  <c r="FI120" i="51"/>
  <c r="EQ124" i="51"/>
  <c r="EQ120" i="51"/>
  <c r="EQ165" i="51"/>
  <c r="ER165" i="51" s="1"/>
  <c r="EQ119" i="51"/>
  <c r="I121" i="50"/>
  <c r="I119" i="50"/>
  <c r="I92" i="50"/>
  <c r="I123" i="50"/>
  <c r="O124" i="51"/>
  <c r="O117" i="51"/>
  <c r="O118" i="51"/>
  <c r="O120" i="51"/>
  <c r="FI124" i="50"/>
  <c r="FI91" i="50"/>
  <c r="EK117" i="52"/>
  <c r="EK119" i="52"/>
  <c r="EK121" i="52"/>
  <c r="EE119" i="52"/>
  <c r="EH105" i="52"/>
  <c r="EE90" i="52" s="1"/>
  <c r="DY175" i="53"/>
  <c r="DZ175" i="53" s="1"/>
  <c r="EA175" i="53" s="1"/>
  <c r="DY123" i="53"/>
  <c r="AG91" i="50"/>
  <c r="AG92" i="50"/>
  <c r="DY91" i="52"/>
  <c r="DY117" i="52"/>
  <c r="EA117" i="52" s="1"/>
  <c r="EB170" i="52" s="1"/>
  <c r="CL139" i="52"/>
  <c r="CI120" i="52"/>
  <c r="CI121" i="52"/>
  <c r="FI117" i="51"/>
  <c r="FI121" i="51"/>
  <c r="FK121" i="51" s="1"/>
  <c r="FL174" i="51" s="1"/>
  <c r="EQ123" i="51"/>
  <c r="EQ92" i="51"/>
  <c r="EQ171" i="51"/>
  <c r="ER171" i="51" s="1"/>
  <c r="ES171" i="51" s="1"/>
  <c r="I91" i="50"/>
  <c r="I118" i="50"/>
  <c r="I161" i="50"/>
  <c r="J161" i="50" s="1"/>
  <c r="O123" i="51"/>
  <c r="R139" i="51"/>
  <c r="O119" i="51"/>
  <c r="EX123" i="53"/>
  <c r="DH123" i="51"/>
  <c r="EE98" i="51"/>
  <c r="ER122" i="53"/>
  <c r="FL140" i="51"/>
  <c r="EZ106" i="53"/>
  <c r="EW97" i="53" s="1"/>
  <c r="EF123" i="51"/>
  <c r="ET140" i="53"/>
  <c r="FI177" i="51"/>
  <c r="FJ177" i="51" s="1"/>
  <c r="FK177" i="51" s="1"/>
  <c r="BQ99" i="53"/>
  <c r="BL117" i="50"/>
  <c r="DH122" i="51"/>
  <c r="FJ122" i="51"/>
  <c r="BR119" i="53"/>
  <c r="BS119" i="53" s="1"/>
  <c r="BT172" i="53" s="1"/>
  <c r="BK98" i="50"/>
  <c r="EX118" i="53"/>
  <c r="EX121" i="53"/>
  <c r="EW177" i="53"/>
  <c r="EX177" i="53" s="1"/>
  <c r="EY177" i="53" s="1"/>
  <c r="DH118" i="51"/>
  <c r="DJ140" i="51"/>
  <c r="DH117" i="51"/>
  <c r="EF118" i="51"/>
  <c r="EF119" i="51"/>
  <c r="EF117" i="51"/>
  <c r="EG117" i="51" s="1"/>
  <c r="EH170" i="51" s="1"/>
  <c r="ER121" i="53"/>
  <c r="ER123" i="53"/>
  <c r="ET106" i="53"/>
  <c r="ER124" i="53" s="1"/>
  <c r="FI99" i="51"/>
  <c r="FI98" i="51"/>
  <c r="FJ123" i="51"/>
  <c r="BQ177" i="53"/>
  <c r="BR177" i="53" s="1"/>
  <c r="BS177" i="53" s="1"/>
  <c r="BQ173" i="53"/>
  <c r="BR173" i="53" s="1"/>
  <c r="BS173" i="53" s="1"/>
  <c r="BR122" i="53"/>
  <c r="BL118" i="50"/>
  <c r="BL122" i="50"/>
  <c r="BN140" i="50"/>
  <c r="EX119" i="53"/>
  <c r="EW173" i="53"/>
  <c r="EX173" i="53" s="1"/>
  <c r="EY173" i="53" s="1"/>
  <c r="EW99" i="53"/>
  <c r="DH119" i="51"/>
  <c r="DH121" i="51"/>
  <c r="DI121" i="51" s="1"/>
  <c r="DJ174" i="51" s="1"/>
  <c r="DG99" i="51"/>
  <c r="EE99" i="51"/>
  <c r="EE173" i="51"/>
  <c r="EF173" i="51" s="1"/>
  <c r="EG173" i="51" s="1"/>
  <c r="EF121" i="51"/>
  <c r="EQ177" i="53"/>
  <c r="ER177" i="53" s="1"/>
  <c r="ES177" i="53" s="1"/>
  <c r="EQ99" i="53"/>
  <c r="ER119" i="53"/>
  <c r="FJ117" i="51"/>
  <c r="FL106" i="51"/>
  <c r="FI97" i="51" s="1"/>
  <c r="FJ118" i="51"/>
  <c r="BT106" i="53"/>
  <c r="BQ97" i="53" s="1"/>
  <c r="BR118" i="53"/>
  <c r="BR123" i="53"/>
  <c r="BS123" i="53" s="1"/>
  <c r="BT176" i="53" s="1"/>
  <c r="BL119" i="50"/>
  <c r="BL121" i="50"/>
  <c r="BL123" i="50"/>
  <c r="BM123" i="50" s="1"/>
  <c r="BN176" i="50" s="1"/>
  <c r="EZ140" i="53"/>
  <c r="EX122" i="53"/>
  <c r="DG98" i="51"/>
  <c r="DG173" i="51"/>
  <c r="DH173" i="51" s="1"/>
  <c r="DI173" i="51" s="1"/>
  <c r="EH140" i="51"/>
  <c r="EE177" i="51"/>
  <c r="EF177" i="51" s="1"/>
  <c r="EG177" i="51" s="1"/>
  <c r="EQ98" i="53"/>
  <c r="ER117" i="53"/>
  <c r="FI173" i="51"/>
  <c r="FJ173" i="51" s="1"/>
  <c r="FK173" i="51" s="1"/>
  <c r="FJ119" i="51"/>
  <c r="BT140" i="53"/>
  <c r="BQ178" i="53" s="1"/>
  <c r="BR178" i="53" s="1"/>
  <c r="BS178" i="53" s="1"/>
  <c r="BR121" i="53"/>
  <c r="BS121" i="53" s="1"/>
  <c r="BT174" i="53" s="1"/>
  <c r="BK177" i="50"/>
  <c r="BL177" i="50" s="1"/>
  <c r="BM177" i="50" s="1"/>
  <c r="BN106" i="50"/>
  <c r="BL120" i="50" s="1"/>
  <c r="O120" i="50"/>
  <c r="DS117" i="52"/>
  <c r="F139" i="51"/>
  <c r="FU175" i="51"/>
  <c r="FV175" i="51" s="1"/>
  <c r="FW175" i="51" s="1"/>
  <c r="I123" i="53"/>
  <c r="EE91" i="51"/>
  <c r="O117" i="50"/>
  <c r="DS165" i="52"/>
  <c r="DT165" i="52" s="1"/>
  <c r="DS124" i="52"/>
  <c r="EE119" i="51"/>
  <c r="C117" i="51"/>
  <c r="EZ105" i="50"/>
  <c r="EW122" i="50" s="1"/>
  <c r="I117" i="53"/>
  <c r="DA119" i="50"/>
  <c r="DS120" i="52"/>
  <c r="EE165" i="51"/>
  <c r="EF165" i="51" s="1"/>
  <c r="C120" i="51"/>
  <c r="EQ117" i="50"/>
  <c r="FU165" i="51"/>
  <c r="FV165" i="51" s="1"/>
  <c r="EZ139" i="50"/>
  <c r="I119" i="53"/>
  <c r="AP139" i="51"/>
  <c r="DA120" i="50"/>
  <c r="DS119" i="52"/>
  <c r="DY123" i="51"/>
  <c r="DG92" i="50"/>
  <c r="CU175" i="50"/>
  <c r="CV175" i="50" s="1"/>
  <c r="CW175" i="50" s="1"/>
  <c r="U123" i="50"/>
  <c r="CI171" i="53"/>
  <c r="CJ171" i="53" s="1"/>
  <c r="CK171" i="53" s="1"/>
  <c r="CU91" i="50"/>
  <c r="U171" i="50"/>
  <c r="V171" i="50" s="1"/>
  <c r="W171" i="50" s="1"/>
  <c r="DN117" i="52"/>
  <c r="DS91" i="53"/>
  <c r="CO117" i="51"/>
  <c r="CQ117" i="51" s="1"/>
  <c r="CU92" i="50"/>
  <c r="U124" i="50"/>
  <c r="EL117" i="52"/>
  <c r="DN119" i="52"/>
  <c r="DS121" i="53"/>
  <c r="D118" i="53"/>
  <c r="E118" i="53" s="1"/>
  <c r="CC120" i="51"/>
  <c r="FO91" i="53"/>
  <c r="CU165" i="50"/>
  <c r="CV165" i="50" s="1"/>
  <c r="U161" i="50"/>
  <c r="V161" i="50" s="1"/>
  <c r="EL118" i="52"/>
  <c r="D123" i="53"/>
  <c r="CU124" i="50"/>
  <c r="U165" i="50"/>
  <c r="V165" i="50" s="1"/>
  <c r="U175" i="50"/>
  <c r="V175" i="50" s="1"/>
  <c r="W175" i="50" s="1"/>
  <c r="DS123" i="53"/>
  <c r="CL105" i="53"/>
  <c r="CI90" i="53" s="1"/>
  <c r="U123" i="51"/>
  <c r="U165" i="51"/>
  <c r="V165" i="51" s="1"/>
  <c r="AA91" i="50"/>
  <c r="AA92" i="50"/>
  <c r="CU123" i="50"/>
  <c r="X139" i="50"/>
  <c r="X139" i="51"/>
  <c r="U118" i="51"/>
  <c r="AA161" i="50"/>
  <c r="AB161" i="50" s="1"/>
  <c r="AA165" i="50"/>
  <c r="AB165" i="50" s="1"/>
  <c r="EM119" i="51"/>
  <c r="EN172" i="51" s="1"/>
  <c r="AY120" i="51"/>
  <c r="DM90" i="51"/>
  <c r="DM93" i="51" s="1"/>
  <c r="DM94" i="51" s="1"/>
  <c r="FC171" i="37"/>
  <c r="FD171" i="37" s="1"/>
  <c r="FE171" i="37" s="1"/>
  <c r="BK177" i="52"/>
  <c r="BL177" i="52" s="1"/>
  <c r="BM177" i="52" s="1"/>
  <c r="BL123" i="52"/>
  <c r="BN140" i="52"/>
  <c r="BX122" i="53"/>
  <c r="BW99" i="53"/>
  <c r="BW173" i="53"/>
  <c r="BX173" i="53" s="1"/>
  <c r="BY173" i="53" s="1"/>
  <c r="EQ177" i="51"/>
  <c r="ER177" i="51" s="1"/>
  <c r="ES177" i="51" s="1"/>
  <c r="ER123" i="51"/>
  <c r="ER118" i="51"/>
  <c r="CF140" i="51"/>
  <c r="CC99" i="51"/>
  <c r="CD123" i="51"/>
  <c r="U121" i="51"/>
  <c r="X105" i="51"/>
  <c r="U122" i="51" s="1"/>
  <c r="U171" i="51"/>
  <c r="V171" i="51" s="1"/>
  <c r="W171" i="51" s="1"/>
  <c r="U91" i="51"/>
  <c r="AA117" i="50"/>
  <c r="AA119" i="50"/>
  <c r="AA121" i="50"/>
  <c r="DG171" i="51"/>
  <c r="DH171" i="51" s="1"/>
  <c r="DI171" i="51" s="1"/>
  <c r="DG175" i="51"/>
  <c r="DH175" i="51" s="1"/>
  <c r="DI175" i="51" s="1"/>
  <c r="DG117" i="51"/>
  <c r="DJ139" i="51"/>
  <c r="I175" i="52"/>
  <c r="J175" i="52" s="1"/>
  <c r="K175" i="52" s="1"/>
  <c r="I161" i="52"/>
  <c r="J161" i="52" s="1"/>
  <c r="I165" i="52"/>
  <c r="J165" i="52" s="1"/>
  <c r="I171" i="52"/>
  <c r="J171" i="52" s="1"/>
  <c r="K171" i="52" s="1"/>
  <c r="DT118" i="53"/>
  <c r="DT122" i="53"/>
  <c r="DV140" i="53"/>
  <c r="BK98" i="52"/>
  <c r="BL119" i="52"/>
  <c r="BZ140" i="53"/>
  <c r="BW178" i="53" s="1"/>
  <c r="BX178" i="53" s="1"/>
  <c r="BY178" i="53" s="1"/>
  <c r="BZ106" i="53"/>
  <c r="BW97" i="53" s="1"/>
  <c r="BX119" i="53"/>
  <c r="BY119" i="53" s="1"/>
  <c r="BZ172" i="53" s="1"/>
  <c r="EQ98" i="51"/>
  <c r="ER117" i="51"/>
  <c r="CD117" i="51"/>
  <c r="CC98" i="51"/>
  <c r="U92" i="51"/>
  <c r="U119" i="51"/>
  <c r="U124" i="51"/>
  <c r="AA120" i="50"/>
  <c r="AA123" i="50"/>
  <c r="AA124" i="50"/>
  <c r="DG91" i="51"/>
  <c r="DG119" i="51"/>
  <c r="DG161" i="51"/>
  <c r="DH161" i="51" s="1"/>
  <c r="I121" i="52"/>
  <c r="I91" i="52"/>
  <c r="I90" i="52"/>
  <c r="I92" i="52"/>
  <c r="DV106" i="53"/>
  <c r="DS97" i="53" s="1"/>
  <c r="DT121" i="53"/>
  <c r="DT123" i="53"/>
  <c r="DG92" i="51"/>
  <c r="DJ105" i="51"/>
  <c r="DG118" i="51" s="1"/>
  <c r="DG120" i="51"/>
  <c r="I123" i="52"/>
  <c r="L105" i="52"/>
  <c r="I125" i="52" s="1"/>
  <c r="I119" i="52"/>
  <c r="DT119" i="53"/>
  <c r="DS177" i="53"/>
  <c r="DT177" i="53" s="1"/>
  <c r="DU177" i="53" s="1"/>
  <c r="FP335" i="36"/>
  <c r="FP342" i="36"/>
  <c r="FC161" i="37"/>
  <c r="FD161" i="37" s="1"/>
  <c r="FE161" i="37" s="1"/>
  <c r="EW124" i="37"/>
  <c r="EW91" i="37"/>
  <c r="EX91" i="37" s="1"/>
  <c r="EZ162" i="37" s="1"/>
  <c r="CU171" i="50"/>
  <c r="CV171" i="50" s="1"/>
  <c r="CW171" i="50" s="1"/>
  <c r="CU120" i="50"/>
  <c r="CX105" i="50"/>
  <c r="CU90" i="50" s="1"/>
  <c r="CU121" i="50"/>
  <c r="CU161" i="50"/>
  <c r="CV161" i="50" s="1"/>
  <c r="CU117" i="50"/>
  <c r="CU119" i="50"/>
  <c r="X105" i="50"/>
  <c r="U125" i="50" s="1"/>
  <c r="U121" i="50"/>
  <c r="U119" i="50"/>
  <c r="U117" i="50"/>
  <c r="U91" i="50"/>
  <c r="U118" i="50"/>
  <c r="U90" i="50"/>
  <c r="U92" i="50"/>
  <c r="EK99" i="52"/>
  <c r="EK173" i="52"/>
  <c r="EL173" i="52" s="1"/>
  <c r="EM173" i="52" s="1"/>
  <c r="EL123" i="52"/>
  <c r="EN106" i="52"/>
  <c r="EK97" i="52" s="1"/>
  <c r="EK177" i="52"/>
  <c r="EL177" i="52" s="1"/>
  <c r="EM177" i="52" s="1"/>
  <c r="EL121" i="52"/>
  <c r="EK98" i="52"/>
  <c r="EL122" i="52"/>
  <c r="EL119" i="52"/>
  <c r="DS117" i="53"/>
  <c r="DS124" i="53"/>
  <c r="DS92" i="53"/>
  <c r="DS175" i="53"/>
  <c r="DT175" i="53" s="1"/>
  <c r="DU175" i="53" s="1"/>
  <c r="DS119" i="53"/>
  <c r="DS120" i="53"/>
  <c r="DV105" i="53"/>
  <c r="DS90" i="53" s="1"/>
  <c r="DV139" i="53"/>
  <c r="DS165" i="53"/>
  <c r="DT165" i="53" s="1"/>
  <c r="DS171" i="53"/>
  <c r="DT171" i="53" s="1"/>
  <c r="DU171" i="53" s="1"/>
  <c r="F140" i="53"/>
  <c r="D122" i="53"/>
  <c r="C97" i="53"/>
  <c r="F106" i="53"/>
  <c r="D120" i="53" s="1"/>
  <c r="E120" i="53" s="1"/>
  <c r="D121" i="53"/>
  <c r="D117" i="53"/>
  <c r="E117" i="53" s="1"/>
  <c r="F170" i="53" s="1"/>
  <c r="C177" i="53"/>
  <c r="D177" i="53" s="1"/>
  <c r="E177" i="53" s="1"/>
  <c r="C173" i="53"/>
  <c r="D173" i="53" s="1"/>
  <c r="E173" i="53" s="1"/>
  <c r="C98" i="53"/>
  <c r="D119" i="53"/>
  <c r="CC117" i="51"/>
  <c r="CC165" i="51"/>
  <c r="CD165" i="51" s="1"/>
  <c r="CF105" i="51"/>
  <c r="CC122" i="51" s="1"/>
  <c r="CC123" i="51"/>
  <c r="CC91" i="51"/>
  <c r="CC175" i="51"/>
  <c r="CD175" i="51" s="1"/>
  <c r="CE175" i="51" s="1"/>
  <c r="CC121" i="51"/>
  <c r="CC92" i="51"/>
  <c r="CC171" i="51"/>
  <c r="CD171" i="51" s="1"/>
  <c r="CE171" i="51" s="1"/>
  <c r="CF139" i="51"/>
  <c r="CC119" i="51"/>
  <c r="CC124" i="51"/>
  <c r="EF119" i="52"/>
  <c r="EH140" i="52"/>
  <c r="EF118" i="52"/>
  <c r="EH106" i="52"/>
  <c r="EF124" i="52" s="1"/>
  <c r="EE177" i="52"/>
  <c r="EF177" i="52" s="1"/>
  <c r="EG177" i="52" s="1"/>
  <c r="EF123" i="52"/>
  <c r="EE161" i="53"/>
  <c r="EF161" i="53" s="1"/>
  <c r="EH105" i="53"/>
  <c r="EE90" i="53" s="1"/>
  <c r="EE119" i="53"/>
  <c r="EE175" i="53"/>
  <c r="EF175" i="53" s="1"/>
  <c r="EG175" i="53" s="1"/>
  <c r="EE165" i="53"/>
  <c r="EF165" i="53" s="1"/>
  <c r="EE91" i="53"/>
  <c r="EW91" i="51"/>
  <c r="EW120" i="51"/>
  <c r="EW121" i="51"/>
  <c r="EZ105" i="51"/>
  <c r="EW90" i="51" s="1"/>
  <c r="EW117" i="51"/>
  <c r="EW119" i="51"/>
  <c r="EW171" i="51"/>
  <c r="EX171" i="51" s="1"/>
  <c r="EY171" i="51" s="1"/>
  <c r="EW165" i="51"/>
  <c r="EX165" i="51" s="1"/>
  <c r="BE117" i="50"/>
  <c r="BE120" i="50"/>
  <c r="BH105" i="50"/>
  <c r="BE125" i="50" s="1"/>
  <c r="BR122" i="51"/>
  <c r="BR123" i="51"/>
  <c r="BS123" i="51" s="1"/>
  <c r="BT176" i="51" s="1"/>
  <c r="FD121" i="50"/>
  <c r="FD117" i="50"/>
  <c r="FD123" i="50"/>
  <c r="FD122" i="50"/>
  <c r="FF140" i="50"/>
  <c r="FC173" i="50"/>
  <c r="FD173" i="50" s="1"/>
  <c r="FE173" i="50" s="1"/>
  <c r="FD118" i="50"/>
  <c r="FC98" i="50"/>
  <c r="FF106" i="50"/>
  <c r="FD124" i="50" s="1"/>
  <c r="FC177" i="50"/>
  <c r="FD177" i="50" s="1"/>
  <c r="FE177" i="50" s="1"/>
  <c r="FD119" i="50"/>
  <c r="BE124" i="52"/>
  <c r="BH105" i="52"/>
  <c r="BE90" i="52" s="1"/>
  <c r="BE117" i="52"/>
  <c r="BG117" i="52" s="1"/>
  <c r="BH170" i="52" s="1"/>
  <c r="BE92" i="52"/>
  <c r="BE123" i="52"/>
  <c r="BG123" i="52" s="1"/>
  <c r="BH176" i="52" s="1"/>
  <c r="BE91" i="52"/>
  <c r="BE175" i="52"/>
  <c r="BF175" i="52" s="1"/>
  <c r="BG175" i="52" s="1"/>
  <c r="BE171" i="52"/>
  <c r="BF171" i="52" s="1"/>
  <c r="BG171" i="52" s="1"/>
  <c r="BE119" i="52"/>
  <c r="BG119" i="52" s="1"/>
  <c r="BH172" i="52" s="1"/>
  <c r="BE161" i="52"/>
  <c r="BF161" i="52" s="1"/>
  <c r="BH139" i="52"/>
  <c r="BE178" i="52" s="1"/>
  <c r="BF178" i="52" s="1"/>
  <c r="BG178" i="52" s="1"/>
  <c r="BE121" i="52"/>
  <c r="BG121" i="52" s="1"/>
  <c r="BH174" i="52" s="1"/>
  <c r="BE120" i="52"/>
  <c r="AN122" i="53"/>
  <c r="AN117" i="53"/>
  <c r="AM99" i="53"/>
  <c r="AN119" i="53"/>
  <c r="AP106" i="53"/>
  <c r="AN125" i="53" s="1"/>
  <c r="AP140" i="53"/>
  <c r="AN123" i="53"/>
  <c r="AM98" i="53"/>
  <c r="AM177" i="53"/>
  <c r="AN177" i="53" s="1"/>
  <c r="AO177" i="53" s="1"/>
  <c r="AN121" i="53"/>
  <c r="AN118" i="53"/>
  <c r="AY124" i="51"/>
  <c r="AY117" i="51"/>
  <c r="AY119" i="51"/>
  <c r="AY121" i="51"/>
  <c r="AY175" i="51"/>
  <c r="AZ175" i="51" s="1"/>
  <c r="BA175" i="51" s="1"/>
  <c r="AY91" i="51"/>
  <c r="BB139" i="51"/>
  <c r="BB105" i="51"/>
  <c r="AY125" i="51" s="1"/>
  <c r="AY171" i="51"/>
  <c r="AZ171" i="51" s="1"/>
  <c r="BA171" i="51" s="1"/>
  <c r="AY165" i="51"/>
  <c r="AZ165" i="51" s="1"/>
  <c r="AY161" i="51"/>
  <c r="AZ161" i="51" s="1"/>
  <c r="AY123" i="51"/>
  <c r="CJ122" i="53"/>
  <c r="CI173" i="53"/>
  <c r="CJ173" i="53" s="1"/>
  <c r="CK173" i="53" s="1"/>
  <c r="CL106" i="53"/>
  <c r="CJ125" i="53" s="1"/>
  <c r="CL140" i="53"/>
  <c r="CI178" i="53" s="1"/>
  <c r="CJ178" i="53" s="1"/>
  <c r="CK178" i="53" s="1"/>
  <c r="CJ121" i="53"/>
  <c r="CJ117" i="53"/>
  <c r="CI98" i="53"/>
  <c r="CI99" i="53"/>
  <c r="CI177" i="53"/>
  <c r="CJ177" i="53" s="1"/>
  <c r="CK177" i="53" s="1"/>
  <c r="CJ119" i="53"/>
  <c r="CJ118" i="53"/>
  <c r="DP106" i="52"/>
  <c r="DN125" i="52" s="1"/>
  <c r="DN123" i="52"/>
  <c r="DM99" i="52"/>
  <c r="DN118" i="52"/>
  <c r="DN121" i="52"/>
  <c r="DM173" i="52"/>
  <c r="DN173" i="52" s="1"/>
  <c r="DO173" i="52" s="1"/>
  <c r="DN122" i="52"/>
  <c r="DP140" i="52"/>
  <c r="DM177" i="52"/>
  <c r="DN177" i="52" s="1"/>
  <c r="DO177" i="52" s="1"/>
  <c r="CI121" i="53"/>
  <c r="CI124" i="53"/>
  <c r="CI117" i="53"/>
  <c r="CI123" i="53"/>
  <c r="CK123" i="53" s="1"/>
  <c r="CL176" i="53" s="1"/>
  <c r="CI91" i="53"/>
  <c r="CI92" i="53"/>
  <c r="CI119" i="53"/>
  <c r="CI175" i="53"/>
  <c r="CJ175" i="53" s="1"/>
  <c r="CK175" i="53" s="1"/>
  <c r="CI161" i="53"/>
  <c r="CJ161" i="53" s="1"/>
  <c r="CI165" i="53"/>
  <c r="CJ165" i="53" s="1"/>
  <c r="CI120" i="53"/>
  <c r="CO120" i="51"/>
  <c r="CO91" i="51"/>
  <c r="CO121" i="51"/>
  <c r="CQ121" i="51" s="1"/>
  <c r="CR174" i="51" s="1"/>
  <c r="CO92" i="51"/>
  <c r="CO123" i="51"/>
  <c r="CQ123" i="51" s="1"/>
  <c r="CR176" i="51" s="1"/>
  <c r="CO171" i="51"/>
  <c r="CP171" i="51" s="1"/>
  <c r="CQ171" i="51" s="1"/>
  <c r="CO165" i="51"/>
  <c r="CP165" i="51" s="1"/>
  <c r="CR105" i="51"/>
  <c r="CO118" i="51" s="1"/>
  <c r="CQ118" i="51" s="1"/>
  <c r="CO124" i="51"/>
  <c r="CO161" i="51"/>
  <c r="CP161" i="51" s="1"/>
  <c r="CO119" i="51"/>
  <c r="CQ119" i="51" s="1"/>
  <c r="CR172" i="51" s="1"/>
  <c r="CR139" i="51"/>
  <c r="CO178" i="51" s="1"/>
  <c r="CP178" i="51" s="1"/>
  <c r="CQ178" i="51" s="1"/>
  <c r="I227" i="36"/>
  <c r="DV324" i="36"/>
  <c r="DG120" i="50"/>
  <c r="DG121" i="50"/>
  <c r="DJ105" i="50"/>
  <c r="DG118" i="50" s="1"/>
  <c r="DG175" i="50"/>
  <c r="DH175" i="50" s="1"/>
  <c r="DI175" i="50" s="1"/>
  <c r="DG161" i="50"/>
  <c r="DH161" i="50" s="1"/>
  <c r="DG123" i="50"/>
  <c r="DJ139" i="50"/>
  <c r="DG91" i="50"/>
  <c r="DG171" i="50"/>
  <c r="DH171" i="50" s="1"/>
  <c r="DI171" i="50" s="1"/>
  <c r="DG119" i="50"/>
  <c r="DG124" i="50"/>
  <c r="DG117" i="50"/>
  <c r="FO171" i="53"/>
  <c r="FP171" i="53" s="1"/>
  <c r="FQ171" i="53" s="1"/>
  <c r="FO161" i="53"/>
  <c r="FP161" i="53" s="1"/>
  <c r="FO175" i="53"/>
  <c r="FP175" i="53" s="1"/>
  <c r="FQ175" i="53" s="1"/>
  <c r="FO121" i="53"/>
  <c r="FO123" i="53"/>
  <c r="FO117" i="53"/>
  <c r="FO92" i="53"/>
  <c r="FO124" i="53"/>
  <c r="FR139" i="53"/>
  <c r="FO119" i="53"/>
  <c r="FO120" i="53"/>
  <c r="FO165" i="53"/>
  <c r="FP165" i="53" s="1"/>
  <c r="FC165" i="37"/>
  <c r="FD165" i="37" s="1"/>
  <c r="FE165" i="37" s="1"/>
  <c r="FF139" i="37"/>
  <c r="FC175" i="37"/>
  <c r="FD175" i="37" s="1"/>
  <c r="FE175" i="37" s="1"/>
  <c r="FF105" i="37"/>
  <c r="FC118" i="37" s="1"/>
  <c r="FC119" i="37"/>
  <c r="FC124" i="37"/>
  <c r="FO98" i="51"/>
  <c r="FP123" i="51"/>
  <c r="FP117" i="51"/>
  <c r="AS124" i="51"/>
  <c r="AS123" i="51"/>
  <c r="AS175" i="51"/>
  <c r="AT175" i="51" s="1"/>
  <c r="AU175" i="51" s="1"/>
  <c r="AA165" i="52"/>
  <c r="AB165" i="52" s="1"/>
  <c r="AA91" i="52"/>
  <c r="AA117" i="52"/>
  <c r="AZ119" i="53"/>
  <c r="AY177" i="53"/>
  <c r="AZ177" i="53" s="1"/>
  <c r="BA177" i="53" s="1"/>
  <c r="I171" i="53"/>
  <c r="J171" i="53" s="1"/>
  <c r="K171" i="53" s="1"/>
  <c r="I161" i="53"/>
  <c r="J161" i="53" s="1"/>
  <c r="I165" i="53"/>
  <c r="J165" i="53" s="1"/>
  <c r="I175" i="53"/>
  <c r="J175" i="53" s="1"/>
  <c r="K175" i="53" s="1"/>
  <c r="I124" i="53"/>
  <c r="I120" i="53"/>
  <c r="I118" i="53"/>
  <c r="L139" i="53"/>
  <c r="AM165" i="51"/>
  <c r="AN165" i="51" s="1"/>
  <c r="AM161" i="51"/>
  <c r="AN161" i="51" s="1"/>
  <c r="AM117" i="51"/>
  <c r="AM124" i="51"/>
  <c r="AM121" i="51"/>
  <c r="AM119" i="51"/>
  <c r="AP105" i="51"/>
  <c r="AM118" i="51" s="1"/>
  <c r="AM92" i="51"/>
  <c r="EW99" i="52"/>
  <c r="EX123" i="52"/>
  <c r="EX122" i="52"/>
  <c r="EX121" i="52"/>
  <c r="EX118" i="52"/>
  <c r="EZ106" i="52"/>
  <c r="EW97" i="52" s="1"/>
  <c r="DD140" i="53"/>
  <c r="DB117" i="53"/>
  <c r="DB118" i="53"/>
  <c r="DA173" i="53"/>
  <c r="DB173" i="53" s="1"/>
  <c r="DC173" i="53" s="1"/>
  <c r="DB119" i="53"/>
  <c r="DA99" i="53"/>
  <c r="FU161" i="51"/>
  <c r="FV161" i="51" s="1"/>
  <c r="FU123" i="51"/>
  <c r="FU121" i="51"/>
  <c r="FU119" i="51"/>
  <c r="FU117" i="51"/>
  <c r="FX139" i="51"/>
  <c r="FU124" i="51"/>
  <c r="FX105" i="51"/>
  <c r="FU90" i="51" s="1"/>
  <c r="DA171" i="50"/>
  <c r="DB171" i="50" s="1"/>
  <c r="DC171" i="50" s="1"/>
  <c r="DA121" i="50"/>
  <c r="DA175" i="50"/>
  <c r="DB175" i="50" s="1"/>
  <c r="DC175" i="50" s="1"/>
  <c r="DA161" i="50"/>
  <c r="DB161" i="50" s="1"/>
  <c r="DD105" i="50"/>
  <c r="DA118" i="50" s="1"/>
  <c r="DA165" i="50"/>
  <c r="DB165" i="50" s="1"/>
  <c r="BE120" i="51"/>
  <c r="BE165" i="51"/>
  <c r="BF165" i="51" s="1"/>
  <c r="BE175" i="51"/>
  <c r="BF175" i="51" s="1"/>
  <c r="BG175" i="51" s="1"/>
  <c r="BE119" i="51"/>
  <c r="BE123" i="51"/>
  <c r="EE175" i="51"/>
  <c r="EF175" i="51" s="1"/>
  <c r="EG175" i="51" s="1"/>
  <c r="EH139" i="51"/>
  <c r="EH105" i="51"/>
  <c r="EE125" i="51" s="1"/>
  <c r="EE124" i="51"/>
  <c r="EE171" i="51"/>
  <c r="EF171" i="51" s="1"/>
  <c r="EG171" i="51" s="1"/>
  <c r="EE123" i="51"/>
  <c r="EE92" i="51"/>
  <c r="EE120" i="51"/>
  <c r="C92" i="51"/>
  <c r="C91" i="51"/>
  <c r="C90" i="51"/>
  <c r="F105" i="51"/>
  <c r="C125" i="51" s="1"/>
  <c r="C171" i="51"/>
  <c r="D171" i="51" s="1"/>
  <c r="E171" i="51" s="1"/>
  <c r="C165" i="51"/>
  <c r="D165" i="51" s="1"/>
  <c r="C161" i="51"/>
  <c r="D161" i="51" s="1"/>
  <c r="C175" i="51"/>
  <c r="D175" i="51" s="1"/>
  <c r="E175" i="51" s="1"/>
  <c r="EQ121" i="50"/>
  <c r="EQ91" i="50"/>
  <c r="EQ161" i="50"/>
  <c r="ER161" i="50" s="1"/>
  <c r="EQ120" i="50"/>
  <c r="EQ119" i="50"/>
  <c r="ET105" i="50"/>
  <c r="EQ118" i="50" s="1"/>
  <c r="EQ175" i="50"/>
  <c r="ER175" i="50" s="1"/>
  <c r="ES175" i="50" s="1"/>
  <c r="EQ123" i="50"/>
  <c r="EW121" i="50"/>
  <c r="EW92" i="50"/>
  <c r="EW165" i="50"/>
  <c r="EX165" i="50" s="1"/>
  <c r="EW124" i="50"/>
  <c r="EW120" i="50"/>
  <c r="EW91" i="50"/>
  <c r="EW171" i="50"/>
  <c r="EX171" i="50" s="1"/>
  <c r="EY171" i="50" s="1"/>
  <c r="O119" i="50"/>
  <c r="FC177" i="52"/>
  <c r="FD177" i="52" s="1"/>
  <c r="FE177" i="52" s="1"/>
  <c r="DS121" i="52"/>
  <c r="DV105" i="52"/>
  <c r="DS90" i="52" s="1"/>
  <c r="DS91" i="52"/>
  <c r="DS123" i="52"/>
  <c r="DG98" i="53"/>
  <c r="EE161" i="51"/>
  <c r="EF161" i="51" s="1"/>
  <c r="C118" i="51"/>
  <c r="C124" i="51"/>
  <c r="EQ92" i="50"/>
  <c r="EX119" i="52"/>
  <c r="DA177" i="53"/>
  <c r="DB177" i="53" s="1"/>
  <c r="DC177" i="53" s="1"/>
  <c r="DB121" i="53"/>
  <c r="AY173" i="53"/>
  <c r="AZ173" i="53" s="1"/>
  <c r="BA173" i="53" s="1"/>
  <c r="FU92" i="51"/>
  <c r="FU91" i="51"/>
  <c r="EW123" i="50"/>
  <c r="EW175" i="50"/>
  <c r="EX175" i="50" s="1"/>
  <c r="EY175" i="50" s="1"/>
  <c r="L105" i="53"/>
  <c r="I125" i="53" s="1"/>
  <c r="I121" i="53"/>
  <c r="AM123" i="51"/>
  <c r="AM91" i="51"/>
  <c r="DA91" i="50"/>
  <c r="DA124" i="50"/>
  <c r="BE117" i="51"/>
  <c r="FP329" i="36"/>
  <c r="DZ118" i="50"/>
  <c r="O118" i="50"/>
  <c r="FD119" i="52"/>
  <c r="FE119" i="52" s="1"/>
  <c r="FF172" i="52" s="1"/>
  <c r="DS171" i="52"/>
  <c r="DT171" i="52" s="1"/>
  <c r="DU171" i="52" s="1"/>
  <c r="DS92" i="52"/>
  <c r="DV139" i="52"/>
  <c r="DH121" i="53"/>
  <c r="EE121" i="51"/>
  <c r="C123" i="51"/>
  <c r="C119" i="51"/>
  <c r="AS165" i="51"/>
  <c r="AT165" i="51" s="1"/>
  <c r="EQ124" i="50"/>
  <c r="ET139" i="50"/>
  <c r="EW173" i="52"/>
  <c r="EX173" i="52" s="1"/>
  <c r="EY173" i="52" s="1"/>
  <c r="EX117" i="52"/>
  <c r="AA121" i="52"/>
  <c r="DD106" i="53"/>
  <c r="DA97" i="53" s="1"/>
  <c r="FU171" i="51"/>
  <c r="FV171" i="51" s="1"/>
  <c r="FW171" i="51" s="1"/>
  <c r="DY117" i="51"/>
  <c r="EW119" i="50"/>
  <c r="I90" i="53"/>
  <c r="I91" i="53"/>
  <c r="AM171" i="51"/>
  <c r="AN171" i="51" s="1"/>
  <c r="AO171" i="51" s="1"/>
  <c r="AM120" i="51"/>
  <c r="DA117" i="50"/>
  <c r="DD139" i="50"/>
  <c r="BE161" i="51"/>
  <c r="BF161" i="51" s="1"/>
  <c r="FP324" i="36"/>
  <c r="FP332" i="36"/>
  <c r="I236" i="36"/>
  <c r="I231" i="36"/>
  <c r="HJ341" i="36"/>
  <c r="EF122" i="52"/>
  <c r="EE173" i="52"/>
  <c r="EF173" i="52" s="1"/>
  <c r="EG173" i="52" s="1"/>
  <c r="EE98" i="52"/>
  <c r="EE92" i="53"/>
  <c r="EE123" i="53"/>
  <c r="EE117" i="53"/>
  <c r="EE120" i="53"/>
  <c r="EW161" i="51"/>
  <c r="EX161" i="51" s="1"/>
  <c r="EW92" i="51"/>
  <c r="EW175" i="51"/>
  <c r="EX175" i="51" s="1"/>
  <c r="EY175" i="51" s="1"/>
  <c r="EW124" i="51"/>
  <c r="BE123" i="50"/>
  <c r="CU93" i="53"/>
  <c r="CU94" i="53" s="1"/>
  <c r="BS117" i="53"/>
  <c r="BT170" i="53" s="1"/>
  <c r="BQ177" i="51"/>
  <c r="BR177" i="51" s="1"/>
  <c r="BS177" i="51" s="1"/>
  <c r="BE91" i="51"/>
  <c r="BH139" i="51"/>
  <c r="EW92" i="37"/>
  <c r="EX92" i="37" s="1"/>
  <c r="EZ163" i="37" s="1"/>
  <c r="EE99" i="52"/>
  <c r="EF121" i="52"/>
  <c r="EE124" i="53"/>
  <c r="EE171" i="53"/>
  <c r="EF171" i="53" s="1"/>
  <c r="EG171" i="53" s="1"/>
  <c r="EH139" i="53"/>
  <c r="EZ139" i="51"/>
  <c r="BE119" i="50"/>
  <c r="BE124" i="51"/>
  <c r="BE92" i="51"/>
  <c r="BH105" i="51"/>
  <c r="BE118" i="51" s="1"/>
  <c r="FI93" i="53"/>
  <c r="FI94" i="53" s="1"/>
  <c r="BR117" i="51"/>
  <c r="BS117" i="51" s="1"/>
  <c r="FC178" i="52"/>
  <c r="FD178" i="52" s="1"/>
  <c r="FE178" i="52" s="1"/>
  <c r="FP338" i="36"/>
  <c r="FP333" i="36"/>
  <c r="FP337" i="36"/>
  <c r="FP340" i="36"/>
  <c r="I270" i="36"/>
  <c r="HJ334" i="36"/>
  <c r="I298" i="36"/>
  <c r="I237" i="36"/>
  <c r="I230" i="36"/>
  <c r="HJ345" i="36"/>
  <c r="I283" i="36"/>
  <c r="FP326" i="36"/>
  <c r="I262" i="36"/>
  <c r="FP336" i="36"/>
  <c r="DV326" i="36"/>
  <c r="I292" i="36"/>
  <c r="FP341" i="36"/>
  <c r="DV336" i="36"/>
  <c r="I228" i="36"/>
  <c r="I280" i="36"/>
  <c r="I235" i="36"/>
  <c r="DV335" i="36"/>
  <c r="DV329" i="36"/>
  <c r="HJ325" i="36"/>
  <c r="I290" i="36"/>
  <c r="HJ320" i="36"/>
  <c r="HM61" i="36"/>
  <c r="HL325" i="36" s="1"/>
  <c r="DV331" i="36"/>
  <c r="I259" i="36"/>
  <c r="FP334" i="36"/>
  <c r="FP330" i="36"/>
  <c r="HJ347" i="36"/>
  <c r="HJ332" i="36"/>
  <c r="I300" i="36"/>
  <c r="HJ323" i="36"/>
  <c r="DV337" i="36"/>
  <c r="DV330" i="36"/>
  <c r="FP327" i="36"/>
  <c r="HJ331" i="36"/>
  <c r="I256" i="36"/>
  <c r="DY98" i="50"/>
  <c r="DZ123" i="50"/>
  <c r="DY173" i="50"/>
  <c r="DZ173" i="50" s="1"/>
  <c r="EA173" i="50" s="1"/>
  <c r="R139" i="50"/>
  <c r="O121" i="50"/>
  <c r="O123" i="50"/>
  <c r="O124" i="50"/>
  <c r="FC98" i="52"/>
  <c r="FD121" i="52"/>
  <c r="FE121" i="52" s="1"/>
  <c r="FF174" i="52" s="1"/>
  <c r="FD122" i="52"/>
  <c r="DH117" i="53"/>
  <c r="DH119" i="53"/>
  <c r="DJ140" i="53"/>
  <c r="FO99" i="51"/>
  <c r="FP119" i="51"/>
  <c r="FR106" i="51"/>
  <c r="FO97" i="51" s="1"/>
  <c r="FO173" i="51"/>
  <c r="FP173" i="51" s="1"/>
  <c r="FQ173" i="51" s="1"/>
  <c r="AS161" i="51"/>
  <c r="AT161" i="51" s="1"/>
  <c r="AS117" i="51"/>
  <c r="AS91" i="51"/>
  <c r="AA175" i="52"/>
  <c r="AB175" i="52" s="1"/>
  <c r="AC175" i="52" s="1"/>
  <c r="AA119" i="52"/>
  <c r="AA120" i="52"/>
  <c r="BB106" i="53"/>
  <c r="AZ125" i="53" s="1"/>
  <c r="AZ122" i="53"/>
  <c r="BB140" i="53"/>
  <c r="DY119" i="51"/>
  <c r="DY171" i="51"/>
  <c r="DZ171" i="51" s="1"/>
  <c r="EA171" i="51" s="1"/>
  <c r="DY92" i="51"/>
  <c r="DY120" i="51"/>
  <c r="BE121" i="50"/>
  <c r="BE124" i="50"/>
  <c r="BH139" i="50"/>
  <c r="BE161" i="50"/>
  <c r="BF161" i="50" s="1"/>
  <c r="FC93" i="52"/>
  <c r="FC94" i="52" s="1"/>
  <c r="BQ93" i="53"/>
  <c r="BQ94" i="53" s="1"/>
  <c r="BQ99" i="51"/>
  <c r="BT140" i="51"/>
  <c r="BQ178" i="51" s="1"/>
  <c r="BR178" i="51" s="1"/>
  <c r="BS178" i="51" s="1"/>
  <c r="BQ173" i="51"/>
  <c r="BR173" i="51" s="1"/>
  <c r="BS173" i="51" s="1"/>
  <c r="FU93" i="53"/>
  <c r="FU94" i="53" s="1"/>
  <c r="CU100" i="51"/>
  <c r="CU101" i="51" s="1"/>
  <c r="HM76" i="36"/>
  <c r="HL340" i="36" s="1"/>
  <c r="DZ121" i="50"/>
  <c r="EB140" i="50"/>
  <c r="DY177" i="50"/>
  <c r="DZ177" i="50" s="1"/>
  <c r="EA177" i="50" s="1"/>
  <c r="O175" i="50"/>
  <c r="P175" i="50" s="1"/>
  <c r="Q175" i="50" s="1"/>
  <c r="O161" i="50"/>
  <c r="P161" i="50" s="1"/>
  <c r="O171" i="50"/>
  <c r="P171" i="50" s="1"/>
  <c r="Q171" i="50" s="1"/>
  <c r="O165" i="50"/>
  <c r="P165" i="50" s="1"/>
  <c r="FD123" i="52"/>
  <c r="FE123" i="52" s="1"/>
  <c r="FF176" i="52" s="1"/>
  <c r="FD118" i="52"/>
  <c r="FF106" i="52"/>
  <c r="FC97" i="52" s="1"/>
  <c r="DH118" i="53"/>
  <c r="DH122" i="53"/>
  <c r="DJ106" i="53"/>
  <c r="DH124" i="53" s="1"/>
  <c r="FP118" i="51"/>
  <c r="FP121" i="51"/>
  <c r="FR140" i="51"/>
  <c r="AV105" i="51"/>
  <c r="AS118" i="51" s="1"/>
  <c r="AS119" i="51"/>
  <c r="AS121" i="51"/>
  <c r="AD105" i="52"/>
  <c r="AA122" i="52" s="1"/>
  <c r="AD139" i="52"/>
  <c r="AA171" i="52"/>
  <c r="AB171" i="52" s="1"/>
  <c r="AC171" i="52" s="1"/>
  <c r="AZ118" i="53"/>
  <c r="AZ123" i="53"/>
  <c r="AY99" i="53"/>
  <c r="DY175" i="51"/>
  <c r="DZ175" i="51" s="1"/>
  <c r="EA175" i="51" s="1"/>
  <c r="DY161" i="51"/>
  <c r="DZ161" i="51" s="1"/>
  <c r="DY91" i="51"/>
  <c r="EB139" i="51"/>
  <c r="BE171" i="50"/>
  <c r="BF171" i="50" s="1"/>
  <c r="BG171" i="50" s="1"/>
  <c r="BE165" i="50"/>
  <c r="BF165" i="50" s="1"/>
  <c r="BE175" i="50"/>
  <c r="BF175" i="50" s="1"/>
  <c r="BG175" i="50" s="1"/>
  <c r="BR118" i="51"/>
  <c r="BT106" i="51"/>
  <c r="BQ97" i="51" s="1"/>
  <c r="DZ117" i="50"/>
  <c r="DZ119" i="50"/>
  <c r="R105" i="50"/>
  <c r="O122" i="50" s="1"/>
  <c r="O90" i="50"/>
  <c r="O91" i="50"/>
  <c r="FD117" i="52"/>
  <c r="FE117" i="52" s="1"/>
  <c r="FF170" i="52" s="1"/>
  <c r="FC99" i="52"/>
  <c r="DG177" i="53"/>
  <c r="DH177" i="53" s="1"/>
  <c r="DI177" i="53" s="1"/>
  <c r="DG99" i="53"/>
  <c r="FO177" i="51"/>
  <c r="FP177" i="51" s="1"/>
  <c r="FQ177" i="51" s="1"/>
  <c r="FP122" i="51"/>
  <c r="AS92" i="51"/>
  <c r="AV139" i="51"/>
  <c r="AS120" i="51"/>
  <c r="AA92" i="52"/>
  <c r="AA124" i="52"/>
  <c r="AA123" i="52"/>
  <c r="AZ121" i="53"/>
  <c r="AY98" i="53"/>
  <c r="DY121" i="51"/>
  <c r="DY165" i="51"/>
  <c r="DZ165" i="51" s="1"/>
  <c r="DY124" i="51"/>
  <c r="BE92" i="50"/>
  <c r="BE91" i="50"/>
  <c r="DM100" i="53"/>
  <c r="DM101" i="53" s="1"/>
  <c r="BQ98" i="51"/>
  <c r="BR119" i="51"/>
  <c r="BS119" i="51" s="1"/>
  <c r="BT172" i="51" s="1"/>
  <c r="BR121" i="51"/>
  <c r="BS121" i="51" s="1"/>
  <c r="BT174" i="51" s="1"/>
  <c r="BQ93" i="51"/>
  <c r="BQ94" i="51" s="1"/>
  <c r="FP118" i="37"/>
  <c r="FQ118" i="37" s="1"/>
  <c r="AM161" i="50"/>
  <c r="AN161" i="50" s="1"/>
  <c r="AM121" i="50"/>
  <c r="AM175" i="50"/>
  <c r="AN175" i="50" s="1"/>
  <c r="AO175" i="50" s="1"/>
  <c r="AP139" i="50"/>
  <c r="AM119" i="50"/>
  <c r="AM92" i="50"/>
  <c r="AM165" i="50"/>
  <c r="AN165" i="50" s="1"/>
  <c r="AM123" i="50"/>
  <c r="AM117" i="50"/>
  <c r="AM91" i="50"/>
  <c r="AM171" i="50"/>
  <c r="AN171" i="50" s="1"/>
  <c r="AO171" i="50" s="1"/>
  <c r="AM124" i="50"/>
  <c r="AM120" i="50"/>
  <c r="AP105" i="50"/>
  <c r="AM118" i="50" s="1"/>
  <c r="I288" i="36"/>
  <c r="HJ326" i="36"/>
  <c r="I295" i="36"/>
  <c r="HJ333" i="36"/>
  <c r="CD117" i="52"/>
  <c r="CC99" i="52"/>
  <c r="CC177" i="52"/>
  <c r="CD177" i="52" s="1"/>
  <c r="CE177" i="52" s="1"/>
  <c r="CD119" i="52"/>
  <c r="CD118" i="52"/>
  <c r="CC98" i="52"/>
  <c r="CC173" i="52"/>
  <c r="CD173" i="52" s="1"/>
  <c r="CE173" i="52" s="1"/>
  <c r="CF106" i="52"/>
  <c r="CF140" i="52"/>
  <c r="CD122" i="52"/>
  <c r="CD121" i="52"/>
  <c r="CD123" i="52"/>
  <c r="C122" i="53"/>
  <c r="C125" i="53"/>
  <c r="DS90" i="51"/>
  <c r="DS93" i="51" s="1"/>
  <c r="DS94" i="51" s="1"/>
  <c r="DS125" i="51"/>
  <c r="DS122" i="51"/>
  <c r="EE97" i="51"/>
  <c r="R140" i="50"/>
  <c r="P122" i="50"/>
  <c r="R106" i="50"/>
  <c r="P121" i="50"/>
  <c r="P118" i="50"/>
  <c r="O177" i="50"/>
  <c r="P177" i="50" s="1"/>
  <c r="Q177" i="50" s="1"/>
  <c r="P119" i="50"/>
  <c r="P123" i="50"/>
  <c r="O173" i="50"/>
  <c r="P173" i="50" s="1"/>
  <c r="Q173" i="50" s="1"/>
  <c r="O99" i="50"/>
  <c r="P117" i="50"/>
  <c r="O98" i="50"/>
  <c r="O97" i="50"/>
  <c r="DN119" i="50"/>
  <c r="DM99" i="50"/>
  <c r="DP106" i="50"/>
  <c r="DM97" i="50" s="1"/>
  <c r="DN118" i="50"/>
  <c r="DN121" i="50"/>
  <c r="DM98" i="50"/>
  <c r="DM173" i="50"/>
  <c r="DN173" i="50" s="1"/>
  <c r="DO173" i="50" s="1"/>
  <c r="DN117" i="50"/>
  <c r="DP140" i="50"/>
  <c r="DN122" i="50"/>
  <c r="DM177" i="50"/>
  <c r="DN177" i="50" s="1"/>
  <c r="DO177" i="50" s="1"/>
  <c r="DN123" i="50"/>
  <c r="I291" i="36"/>
  <c r="HJ329" i="36"/>
  <c r="DT123" i="52"/>
  <c r="DV140" i="52"/>
  <c r="DT119" i="52"/>
  <c r="DT117" i="52"/>
  <c r="DS98" i="52"/>
  <c r="DT118" i="52"/>
  <c r="DS173" i="52"/>
  <c r="DT173" i="52" s="1"/>
  <c r="DU173" i="52" s="1"/>
  <c r="DT121" i="52"/>
  <c r="DV106" i="52"/>
  <c r="DS97" i="52" s="1"/>
  <c r="DS99" i="52"/>
  <c r="DT122" i="52"/>
  <c r="DS177" i="52"/>
  <c r="DT177" i="52" s="1"/>
  <c r="DU177" i="52" s="1"/>
  <c r="DB122" i="52"/>
  <c r="DA98" i="52"/>
  <c r="DD106" i="52"/>
  <c r="DB119" i="52"/>
  <c r="DA173" i="52"/>
  <c r="DB173" i="52" s="1"/>
  <c r="DC173" i="52" s="1"/>
  <c r="DB121" i="52"/>
  <c r="DB123" i="52"/>
  <c r="DA99" i="52"/>
  <c r="DB117" i="52"/>
  <c r="DB118" i="52"/>
  <c r="DA177" i="52"/>
  <c r="DB177" i="52" s="1"/>
  <c r="DC177" i="52" s="1"/>
  <c r="DD140" i="52"/>
  <c r="BW124" i="51"/>
  <c r="BW120" i="51"/>
  <c r="BZ105" i="51"/>
  <c r="BW121" i="51"/>
  <c r="BW119" i="51"/>
  <c r="BW117" i="51"/>
  <c r="BW175" i="51"/>
  <c r="BX175" i="51" s="1"/>
  <c r="BY175" i="51" s="1"/>
  <c r="BW165" i="51"/>
  <c r="BX165" i="51" s="1"/>
  <c r="BW123" i="51"/>
  <c r="BW91" i="51"/>
  <c r="BW171" i="51"/>
  <c r="BX171" i="51" s="1"/>
  <c r="BY171" i="51" s="1"/>
  <c r="BW161" i="51"/>
  <c r="BX161" i="51" s="1"/>
  <c r="BW92" i="51"/>
  <c r="BZ139" i="51"/>
  <c r="EB105" i="50"/>
  <c r="DY90" i="50" s="1"/>
  <c r="DY123" i="50"/>
  <c r="EB139" i="50"/>
  <c r="DY92" i="50"/>
  <c r="DY117" i="50"/>
  <c r="DY120" i="50"/>
  <c r="DY121" i="50"/>
  <c r="DY119" i="50"/>
  <c r="DY175" i="50"/>
  <c r="DZ175" i="50" s="1"/>
  <c r="EA175" i="50" s="1"/>
  <c r="DY124" i="50"/>
  <c r="DY165" i="50"/>
  <c r="DZ165" i="50" s="1"/>
  <c r="DY91" i="50"/>
  <c r="DY171" i="50"/>
  <c r="DZ171" i="50" s="1"/>
  <c r="EA171" i="50" s="1"/>
  <c r="DY161" i="50"/>
  <c r="DZ161" i="50" s="1"/>
  <c r="FO161" i="50"/>
  <c r="FP161" i="50" s="1"/>
  <c r="FO171" i="50"/>
  <c r="FP171" i="50" s="1"/>
  <c r="FQ171" i="50" s="1"/>
  <c r="FR139" i="50"/>
  <c r="FO124" i="50"/>
  <c r="FO123" i="50"/>
  <c r="FO120" i="50"/>
  <c r="FR105" i="50"/>
  <c r="FO90" i="50" s="1"/>
  <c r="FO165" i="50"/>
  <c r="FP165" i="50" s="1"/>
  <c r="FO91" i="50"/>
  <c r="FO175" i="50"/>
  <c r="FP175" i="50" s="1"/>
  <c r="FQ175" i="50" s="1"/>
  <c r="FO92" i="50"/>
  <c r="FO121" i="50"/>
  <c r="FO119" i="50"/>
  <c r="FO117" i="50"/>
  <c r="DM171" i="50"/>
  <c r="DN171" i="50" s="1"/>
  <c r="DO171" i="50" s="1"/>
  <c r="DM165" i="50"/>
  <c r="DN165" i="50" s="1"/>
  <c r="DM175" i="50"/>
  <c r="DN175" i="50" s="1"/>
  <c r="DO175" i="50" s="1"/>
  <c r="DP105" i="50"/>
  <c r="DM118" i="50" s="1"/>
  <c r="DP139" i="50"/>
  <c r="DM123" i="50"/>
  <c r="DM121" i="50"/>
  <c r="DM92" i="50"/>
  <c r="DM91" i="50"/>
  <c r="DM120" i="50"/>
  <c r="DM161" i="50"/>
  <c r="DN161" i="50" s="1"/>
  <c r="DM124" i="50"/>
  <c r="DM119" i="50"/>
  <c r="DM117" i="50"/>
  <c r="I305" i="36"/>
  <c r="HJ343" i="36"/>
  <c r="I308" i="36"/>
  <c r="HJ346" i="36"/>
  <c r="BK175" i="52"/>
  <c r="BL175" i="52" s="1"/>
  <c r="BM175" i="52" s="1"/>
  <c r="BK123" i="52"/>
  <c r="BK119" i="52"/>
  <c r="BK171" i="52"/>
  <c r="BL171" i="52" s="1"/>
  <c r="BM171" i="52" s="1"/>
  <c r="BK165" i="52"/>
  <c r="BL165" i="52" s="1"/>
  <c r="BN139" i="52"/>
  <c r="BK91" i="52"/>
  <c r="BK161" i="52"/>
  <c r="BL161" i="52" s="1"/>
  <c r="BK117" i="52"/>
  <c r="BN105" i="52"/>
  <c r="BK90" i="52" s="1"/>
  <c r="BK121" i="52"/>
  <c r="BK124" i="52"/>
  <c r="BK120" i="52"/>
  <c r="BK92" i="52"/>
  <c r="DH118" i="52"/>
  <c r="DH121" i="52"/>
  <c r="DJ106" i="52"/>
  <c r="DH123" i="52"/>
  <c r="DJ140" i="52"/>
  <c r="DG98" i="52"/>
  <c r="DH122" i="52"/>
  <c r="DH119" i="52"/>
  <c r="DG99" i="52"/>
  <c r="DG173" i="52"/>
  <c r="DH173" i="52" s="1"/>
  <c r="DI173" i="52" s="1"/>
  <c r="DH117" i="52"/>
  <c r="DG177" i="52"/>
  <c r="DH177" i="52" s="1"/>
  <c r="DI177" i="52" s="1"/>
  <c r="FC175" i="53"/>
  <c r="FD175" i="53" s="1"/>
  <c r="FE175" i="53" s="1"/>
  <c r="FC124" i="53"/>
  <c r="FC92" i="53"/>
  <c r="FC171" i="53"/>
  <c r="FD171" i="53" s="1"/>
  <c r="FE171" i="53" s="1"/>
  <c r="FC120" i="53"/>
  <c r="FC91" i="53"/>
  <c r="FC165" i="53"/>
  <c r="FD165" i="53" s="1"/>
  <c r="FC119" i="53"/>
  <c r="FF139" i="53"/>
  <c r="FC117" i="53"/>
  <c r="FC123" i="53"/>
  <c r="FC161" i="53"/>
  <c r="FD161" i="53" s="1"/>
  <c r="FF105" i="53"/>
  <c r="FC121" i="53"/>
  <c r="AJ106" i="53"/>
  <c r="AG97" i="53" s="1"/>
  <c r="AH117" i="53"/>
  <c r="AI117" i="53" s="1"/>
  <c r="AG177" i="53"/>
  <c r="AH177" i="53" s="1"/>
  <c r="AI177" i="53" s="1"/>
  <c r="AH123" i="53"/>
  <c r="AI123" i="53" s="1"/>
  <c r="AJ176" i="53" s="1"/>
  <c r="AH122" i="53"/>
  <c r="AG173" i="53"/>
  <c r="AH173" i="53" s="1"/>
  <c r="AI173" i="53" s="1"/>
  <c r="AH121" i="53"/>
  <c r="AI121" i="53" s="1"/>
  <c r="AJ174" i="53" s="1"/>
  <c r="AH118" i="53"/>
  <c r="AJ140" i="53"/>
  <c r="AG178" i="53" s="1"/>
  <c r="AH178" i="53" s="1"/>
  <c r="AI178" i="53" s="1"/>
  <c r="AH119" i="53"/>
  <c r="AI119" i="53" s="1"/>
  <c r="AJ172" i="53" s="1"/>
  <c r="AG99" i="53"/>
  <c r="AG98" i="53"/>
  <c r="U177" i="53"/>
  <c r="V177" i="53" s="1"/>
  <c r="W177" i="53" s="1"/>
  <c r="V122" i="53"/>
  <c r="V117" i="53"/>
  <c r="U97" i="53"/>
  <c r="U173" i="53"/>
  <c r="V173" i="53" s="1"/>
  <c r="W173" i="53" s="1"/>
  <c r="V118" i="53"/>
  <c r="V123" i="53"/>
  <c r="X140" i="53"/>
  <c r="V121" i="53"/>
  <c r="U98" i="53"/>
  <c r="X106" i="53"/>
  <c r="V119" i="53"/>
  <c r="U99" i="53"/>
  <c r="DY173" i="51"/>
  <c r="DZ173" i="51" s="1"/>
  <c r="EA173" i="51" s="1"/>
  <c r="DZ119" i="51"/>
  <c r="DY177" i="51"/>
  <c r="DZ177" i="51" s="1"/>
  <c r="EA177" i="51" s="1"/>
  <c r="DZ121" i="51"/>
  <c r="DZ118" i="51"/>
  <c r="DZ123" i="51"/>
  <c r="DZ122" i="51"/>
  <c r="DY98" i="51"/>
  <c r="DY99" i="51"/>
  <c r="EB140" i="51"/>
  <c r="EB106" i="51"/>
  <c r="DZ117" i="51"/>
  <c r="CP125" i="51"/>
  <c r="CP124" i="51"/>
  <c r="CP120" i="51"/>
  <c r="CJ120" i="51"/>
  <c r="CJ125" i="51"/>
  <c r="CJ124" i="51"/>
  <c r="EW99" i="50"/>
  <c r="EW173" i="50"/>
  <c r="EX173" i="50" s="1"/>
  <c r="EY173" i="50" s="1"/>
  <c r="EX119" i="50"/>
  <c r="EX123" i="50"/>
  <c r="EX117" i="50"/>
  <c r="EX118" i="50"/>
  <c r="EZ106" i="50"/>
  <c r="EW98" i="50"/>
  <c r="EX122" i="50"/>
  <c r="EW177" i="50"/>
  <c r="EX177" i="50" s="1"/>
  <c r="EY177" i="50" s="1"/>
  <c r="EZ140" i="50"/>
  <c r="EX121" i="50"/>
  <c r="AJ140" i="50"/>
  <c r="AJ106" i="50"/>
  <c r="AG97" i="50" s="1"/>
  <c r="AG99" i="50"/>
  <c r="AH122" i="50"/>
  <c r="AH121" i="50"/>
  <c r="AG98" i="50"/>
  <c r="AG177" i="50"/>
  <c r="AH177" i="50" s="1"/>
  <c r="AI177" i="50" s="1"/>
  <c r="AH118" i="50"/>
  <c r="AH119" i="50"/>
  <c r="AG173" i="50"/>
  <c r="AH173" i="50" s="1"/>
  <c r="AI173" i="50" s="1"/>
  <c r="AH123" i="50"/>
  <c r="AH117" i="50"/>
  <c r="AI117" i="50" s="1"/>
  <c r="AS161" i="50"/>
  <c r="AT161" i="50" s="1"/>
  <c r="AS120" i="50"/>
  <c r="AV105" i="50"/>
  <c r="AS118" i="50" s="1"/>
  <c r="AS175" i="50"/>
  <c r="AT175" i="50" s="1"/>
  <c r="AU175" i="50" s="1"/>
  <c r="AS124" i="50"/>
  <c r="AS121" i="50"/>
  <c r="AS92" i="50"/>
  <c r="AS171" i="50"/>
  <c r="AT171" i="50" s="1"/>
  <c r="AU171" i="50" s="1"/>
  <c r="AV139" i="50"/>
  <c r="AS119" i="50"/>
  <c r="AS91" i="50"/>
  <c r="AS165" i="50"/>
  <c r="AT165" i="50" s="1"/>
  <c r="AS123" i="50"/>
  <c r="AS117" i="50"/>
  <c r="FL140" i="52"/>
  <c r="FJ118" i="52"/>
  <c r="FL106" i="52"/>
  <c r="FI97" i="52" s="1"/>
  <c r="FJ122" i="52"/>
  <c r="FJ117" i="52"/>
  <c r="FI99" i="52"/>
  <c r="FI177" i="52"/>
  <c r="FJ177" i="52" s="1"/>
  <c r="FK177" i="52" s="1"/>
  <c r="FJ121" i="52"/>
  <c r="FI98" i="52"/>
  <c r="FJ123" i="52"/>
  <c r="FJ119" i="52"/>
  <c r="FI173" i="52"/>
  <c r="FJ173" i="52" s="1"/>
  <c r="FK173" i="52" s="1"/>
  <c r="U161" i="52"/>
  <c r="V161" i="52" s="1"/>
  <c r="U119" i="52"/>
  <c r="U120" i="52"/>
  <c r="U90" i="52"/>
  <c r="U175" i="52"/>
  <c r="V175" i="52" s="1"/>
  <c r="W175" i="52" s="1"/>
  <c r="X139" i="52"/>
  <c r="U117" i="52"/>
  <c r="X105" i="52"/>
  <c r="U171" i="52"/>
  <c r="V171" i="52" s="1"/>
  <c r="W171" i="52" s="1"/>
  <c r="U123" i="52"/>
  <c r="U124" i="52"/>
  <c r="U91" i="52"/>
  <c r="U165" i="52"/>
  <c r="V165" i="52" s="1"/>
  <c r="U121" i="52"/>
  <c r="U118" i="52"/>
  <c r="U92" i="52"/>
  <c r="U173" i="52"/>
  <c r="V173" i="52" s="1"/>
  <c r="W173" i="52" s="1"/>
  <c r="V119" i="52"/>
  <c r="W119" i="52" s="1"/>
  <c r="X172" i="52" s="1"/>
  <c r="U98" i="52"/>
  <c r="X140" i="52"/>
  <c r="V122" i="52"/>
  <c r="X106" i="52"/>
  <c r="V118" i="52"/>
  <c r="V121" i="52"/>
  <c r="U99" i="52"/>
  <c r="U177" i="52"/>
  <c r="V177" i="52" s="1"/>
  <c r="W177" i="52" s="1"/>
  <c r="V117" i="52"/>
  <c r="V123" i="52"/>
  <c r="U97" i="52"/>
  <c r="DG121" i="52"/>
  <c r="DG124" i="52"/>
  <c r="DG171" i="52"/>
  <c r="DH171" i="52" s="1"/>
  <c r="DI171" i="52" s="1"/>
  <c r="DG119" i="52"/>
  <c r="DG117" i="52"/>
  <c r="DJ105" i="52"/>
  <c r="DG90" i="52" s="1"/>
  <c r="DG120" i="52"/>
  <c r="DJ139" i="52"/>
  <c r="DG123" i="52"/>
  <c r="DG165" i="52"/>
  <c r="DH165" i="52" s="1"/>
  <c r="DG92" i="52"/>
  <c r="DG91" i="52"/>
  <c r="DG161" i="52"/>
  <c r="DH161" i="52" s="1"/>
  <c r="DG175" i="52"/>
  <c r="DH175" i="52" s="1"/>
  <c r="DI175" i="52" s="1"/>
  <c r="EW175" i="53"/>
  <c r="EX175" i="53" s="1"/>
  <c r="EY175" i="53" s="1"/>
  <c r="EW120" i="53"/>
  <c r="EW121" i="53"/>
  <c r="EW92" i="53"/>
  <c r="EW165" i="53"/>
  <c r="EX165" i="53" s="1"/>
  <c r="EZ105" i="53"/>
  <c r="EW90" i="53" s="1"/>
  <c r="EW119" i="53"/>
  <c r="EZ139" i="53"/>
  <c r="EW161" i="53"/>
  <c r="EX161" i="53" s="1"/>
  <c r="EW117" i="53"/>
  <c r="EY117" i="53" s="1"/>
  <c r="EW171" i="53"/>
  <c r="EX171" i="53" s="1"/>
  <c r="EY171" i="53" s="1"/>
  <c r="EW124" i="53"/>
  <c r="EW123" i="53"/>
  <c r="EW91" i="53"/>
  <c r="FO173" i="53"/>
  <c r="FP173" i="53" s="1"/>
  <c r="FQ173" i="53" s="1"/>
  <c r="FP121" i="53"/>
  <c r="FP118" i="53"/>
  <c r="FO177" i="53"/>
  <c r="FP177" i="53" s="1"/>
  <c r="FQ177" i="53" s="1"/>
  <c r="FP119" i="53"/>
  <c r="FR106" i="53"/>
  <c r="FR140" i="53"/>
  <c r="FP117" i="53"/>
  <c r="FO99" i="53"/>
  <c r="FP123" i="53"/>
  <c r="FP122" i="53"/>
  <c r="FO98" i="53"/>
  <c r="FC175" i="51"/>
  <c r="FD175" i="51" s="1"/>
  <c r="FE175" i="51" s="1"/>
  <c r="FF139" i="51"/>
  <c r="FC117" i="51"/>
  <c r="FC92" i="51"/>
  <c r="FC171" i="51"/>
  <c r="FD171" i="51" s="1"/>
  <c r="FE171" i="51" s="1"/>
  <c r="FC123" i="51"/>
  <c r="FC124" i="51"/>
  <c r="FC91" i="51"/>
  <c r="FC165" i="51"/>
  <c r="FD165" i="51" s="1"/>
  <c r="FC121" i="51"/>
  <c r="FC120" i="51"/>
  <c r="FC161" i="51"/>
  <c r="FD161" i="51" s="1"/>
  <c r="FC119" i="51"/>
  <c r="FF105" i="51"/>
  <c r="DM177" i="51"/>
  <c r="DN177" i="51" s="1"/>
  <c r="DO177" i="51" s="1"/>
  <c r="DP140" i="51"/>
  <c r="DM178" i="51" s="1"/>
  <c r="DN178" i="51" s="1"/>
  <c r="DO178" i="51" s="1"/>
  <c r="DN123" i="51"/>
  <c r="DO123" i="51" s="1"/>
  <c r="DP176" i="51" s="1"/>
  <c r="DN118" i="51"/>
  <c r="DO118" i="51" s="1"/>
  <c r="DP171" i="51" s="1"/>
  <c r="DP106" i="51"/>
  <c r="DM173" i="51"/>
  <c r="DN173" i="51" s="1"/>
  <c r="DO173" i="51" s="1"/>
  <c r="DM98" i="51"/>
  <c r="DN119" i="51"/>
  <c r="DO119" i="51" s="1"/>
  <c r="DP172" i="51" s="1"/>
  <c r="DN122" i="51"/>
  <c r="DM99" i="51"/>
  <c r="DN121" i="51"/>
  <c r="DO121" i="51" s="1"/>
  <c r="DP174" i="51" s="1"/>
  <c r="DN117" i="51"/>
  <c r="DO117" i="51" s="1"/>
  <c r="BH140" i="50"/>
  <c r="BH106" i="50"/>
  <c r="BE99" i="50"/>
  <c r="BF123" i="50"/>
  <c r="BF121" i="50"/>
  <c r="BE98" i="50"/>
  <c r="BE177" i="50"/>
  <c r="BF177" i="50" s="1"/>
  <c r="BG177" i="50" s="1"/>
  <c r="BF122" i="50"/>
  <c r="BF119" i="50"/>
  <c r="BE173" i="50"/>
  <c r="BF173" i="50" s="1"/>
  <c r="BG173" i="50" s="1"/>
  <c r="BF118" i="50"/>
  <c r="BF117" i="50"/>
  <c r="CU177" i="50"/>
  <c r="CV177" i="50" s="1"/>
  <c r="CW177" i="50" s="1"/>
  <c r="CU173" i="50"/>
  <c r="CV173" i="50" s="1"/>
  <c r="CW173" i="50" s="1"/>
  <c r="CV117" i="50"/>
  <c r="CV122" i="50"/>
  <c r="CU99" i="50"/>
  <c r="CU98" i="50"/>
  <c r="CV118" i="50"/>
  <c r="CX106" i="50"/>
  <c r="CX140" i="50"/>
  <c r="CU178" i="50" s="1"/>
  <c r="CV178" i="50" s="1"/>
  <c r="CW178" i="50" s="1"/>
  <c r="CV123" i="50"/>
  <c r="CV121" i="50"/>
  <c r="CV119" i="50"/>
  <c r="CP122" i="50"/>
  <c r="CR106" i="50"/>
  <c r="CR140" i="50"/>
  <c r="CO178" i="50" s="1"/>
  <c r="CP178" i="50" s="1"/>
  <c r="CQ178" i="50" s="1"/>
  <c r="CO173" i="50"/>
  <c r="CP173" i="50" s="1"/>
  <c r="CQ173" i="50" s="1"/>
  <c r="CP123" i="50"/>
  <c r="CQ123" i="50" s="1"/>
  <c r="CR176" i="50" s="1"/>
  <c r="CO98" i="50"/>
  <c r="CP121" i="50"/>
  <c r="CQ121" i="50" s="1"/>
  <c r="CR174" i="50" s="1"/>
  <c r="CP118" i="50"/>
  <c r="CQ118" i="50" s="1"/>
  <c r="CR171" i="50" s="1"/>
  <c r="CO99" i="50"/>
  <c r="CO177" i="50"/>
  <c r="CP177" i="50" s="1"/>
  <c r="CQ177" i="50" s="1"/>
  <c r="CP119" i="50"/>
  <c r="CQ119" i="50" s="1"/>
  <c r="CR172" i="50" s="1"/>
  <c r="CP117" i="50"/>
  <c r="CQ117" i="50" s="1"/>
  <c r="FO175" i="52"/>
  <c r="FP175" i="52" s="1"/>
  <c r="FQ175" i="52" s="1"/>
  <c r="FO117" i="52"/>
  <c r="FO121" i="52"/>
  <c r="FO123" i="52"/>
  <c r="FO165" i="52"/>
  <c r="FP165" i="52" s="1"/>
  <c r="FR139" i="52"/>
  <c r="FO178" i="52" s="1"/>
  <c r="FP178" i="52" s="1"/>
  <c r="FQ178" i="52" s="1"/>
  <c r="FO120" i="52"/>
  <c r="FO92" i="52"/>
  <c r="FO161" i="52"/>
  <c r="FP161" i="52" s="1"/>
  <c r="FO119" i="52"/>
  <c r="FR105" i="52"/>
  <c r="FO90" i="52" s="1"/>
  <c r="FO171" i="52"/>
  <c r="FP171" i="52" s="1"/>
  <c r="FQ171" i="52" s="1"/>
  <c r="FO124" i="52"/>
  <c r="FO91" i="52"/>
  <c r="AS177" i="52"/>
  <c r="AT177" i="52" s="1"/>
  <c r="AU177" i="52" s="1"/>
  <c r="AT122" i="52"/>
  <c r="AT118" i="52"/>
  <c r="AS173" i="52"/>
  <c r="AT173" i="52" s="1"/>
  <c r="AU173" i="52" s="1"/>
  <c r="AT121" i="52"/>
  <c r="AV106" i="52"/>
  <c r="AV140" i="52"/>
  <c r="AT123" i="52"/>
  <c r="AS98" i="52"/>
  <c r="AT119" i="52"/>
  <c r="AT117" i="52"/>
  <c r="AS99" i="52"/>
  <c r="FJ124" i="53"/>
  <c r="FK124" i="53" s="1"/>
  <c r="FJ120" i="53"/>
  <c r="FK120" i="53" s="1"/>
  <c r="FJ125" i="53"/>
  <c r="BE97" i="53"/>
  <c r="BE100" i="53" s="1"/>
  <c r="BE101" i="53" s="1"/>
  <c r="BF124" i="53"/>
  <c r="BF120" i="53"/>
  <c r="BF125" i="53"/>
  <c r="BK165" i="51"/>
  <c r="BL165" i="51" s="1"/>
  <c r="BK121" i="51"/>
  <c r="BK120" i="51"/>
  <c r="BK91" i="51"/>
  <c r="BK161" i="51"/>
  <c r="BL161" i="51" s="1"/>
  <c r="BK119" i="51"/>
  <c r="BK175" i="51"/>
  <c r="BL175" i="51" s="1"/>
  <c r="BM175" i="51" s="1"/>
  <c r="BN139" i="51"/>
  <c r="BK117" i="51"/>
  <c r="BN105" i="51"/>
  <c r="BK118" i="51" s="1"/>
  <c r="BK171" i="51"/>
  <c r="BL171" i="51" s="1"/>
  <c r="BM171" i="51" s="1"/>
  <c r="BK123" i="51"/>
  <c r="BK124" i="51"/>
  <c r="BK92" i="51"/>
  <c r="EK118" i="51"/>
  <c r="EK122" i="51"/>
  <c r="EK125" i="51"/>
  <c r="ER123" i="50"/>
  <c r="ER119" i="50"/>
  <c r="ET106" i="50"/>
  <c r="ET140" i="50"/>
  <c r="EQ177" i="50"/>
  <c r="ER177" i="50" s="1"/>
  <c r="ES177" i="50" s="1"/>
  <c r="EQ99" i="50"/>
  <c r="ER117" i="50"/>
  <c r="EQ173" i="50"/>
  <c r="ER173" i="50" s="1"/>
  <c r="ES173" i="50" s="1"/>
  <c r="ER121" i="50"/>
  <c r="ER118" i="50"/>
  <c r="ER122" i="50"/>
  <c r="EQ98" i="50"/>
  <c r="X140" i="50"/>
  <c r="X106" i="50"/>
  <c r="U98" i="50"/>
  <c r="U177" i="50"/>
  <c r="V177" i="50" s="1"/>
  <c r="W177" i="50" s="1"/>
  <c r="V121" i="50"/>
  <c r="V122" i="50"/>
  <c r="U97" i="50"/>
  <c r="U173" i="50"/>
  <c r="V173" i="50" s="1"/>
  <c r="W173" i="50" s="1"/>
  <c r="V119" i="50"/>
  <c r="V118" i="50"/>
  <c r="V123" i="50"/>
  <c r="V117" i="50"/>
  <c r="U99" i="50"/>
  <c r="FI118" i="53"/>
  <c r="FI125" i="53"/>
  <c r="FI122" i="53"/>
  <c r="FO90" i="53"/>
  <c r="FO125" i="53"/>
  <c r="FO122" i="53"/>
  <c r="AA165" i="53"/>
  <c r="AB165" i="53" s="1"/>
  <c r="AA121" i="53"/>
  <c r="AA92" i="53"/>
  <c r="AD105" i="53"/>
  <c r="AD139" i="53"/>
  <c r="AA119" i="53"/>
  <c r="AA91" i="53"/>
  <c r="AA118" i="53"/>
  <c r="AA175" i="53"/>
  <c r="AB175" i="53" s="1"/>
  <c r="AC175" i="53" s="1"/>
  <c r="AA161" i="53"/>
  <c r="AB161" i="53" s="1"/>
  <c r="AA117" i="53"/>
  <c r="AA90" i="53"/>
  <c r="AA171" i="53"/>
  <c r="AB171" i="53" s="1"/>
  <c r="AC171" i="53" s="1"/>
  <c r="AA123" i="53"/>
  <c r="AA124" i="53"/>
  <c r="AA120" i="53"/>
  <c r="BK97" i="53"/>
  <c r="BK100" i="53" s="1"/>
  <c r="BK101" i="53" s="1"/>
  <c r="BL120" i="53"/>
  <c r="BL125" i="53"/>
  <c r="BL124" i="53"/>
  <c r="O173" i="51"/>
  <c r="P173" i="51" s="1"/>
  <c r="Q173" i="51" s="1"/>
  <c r="P119" i="51"/>
  <c r="O99" i="51"/>
  <c r="R140" i="51"/>
  <c r="P117" i="51"/>
  <c r="O98" i="51"/>
  <c r="P123" i="51"/>
  <c r="P118" i="51"/>
  <c r="O97" i="51"/>
  <c r="O177" i="51"/>
  <c r="P177" i="51" s="1"/>
  <c r="Q177" i="51" s="1"/>
  <c r="P121" i="51"/>
  <c r="Q121" i="51" s="1"/>
  <c r="R174" i="51" s="1"/>
  <c r="R106" i="51"/>
  <c r="P122" i="51"/>
  <c r="DY122" i="51"/>
  <c r="DY125" i="51"/>
  <c r="J120" i="51"/>
  <c r="AG161" i="51"/>
  <c r="AH161" i="51" s="1"/>
  <c r="AG117" i="51"/>
  <c r="AJ105" i="51"/>
  <c r="AG90" i="51" s="1"/>
  <c r="AG175" i="51"/>
  <c r="AH175" i="51" s="1"/>
  <c r="AI175" i="51" s="1"/>
  <c r="AG123" i="51"/>
  <c r="AJ139" i="51"/>
  <c r="AG124" i="51"/>
  <c r="AG171" i="51"/>
  <c r="AH171" i="51" s="1"/>
  <c r="AI171" i="51" s="1"/>
  <c r="AG121" i="51"/>
  <c r="AG120" i="51"/>
  <c r="AG91" i="51"/>
  <c r="AG165" i="51"/>
  <c r="AH165" i="51" s="1"/>
  <c r="AG119" i="51"/>
  <c r="AG92" i="51"/>
  <c r="AY171" i="50"/>
  <c r="AZ171" i="50" s="1"/>
  <c r="BA171" i="50" s="1"/>
  <c r="AY123" i="50"/>
  <c r="AY92" i="50"/>
  <c r="AY175" i="50"/>
  <c r="AZ175" i="50" s="1"/>
  <c r="BA175" i="50" s="1"/>
  <c r="BB139" i="50"/>
  <c r="AY121" i="50"/>
  <c r="BB105" i="50"/>
  <c r="AY118" i="50" s="1"/>
  <c r="AY165" i="50"/>
  <c r="AZ165" i="50" s="1"/>
  <c r="AY124" i="50"/>
  <c r="AY119" i="50"/>
  <c r="AY91" i="50"/>
  <c r="AY161" i="50"/>
  <c r="AZ161" i="50" s="1"/>
  <c r="AY120" i="50"/>
  <c r="AY117" i="50"/>
  <c r="EK98" i="50"/>
  <c r="EL123" i="50"/>
  <c r="EL118" i="50"/>
  <c r="EK177" i="50"/>
  <c r="EL177" i="50" s="1"/>
  <c r="EM177" i="50" s="1"/>
  <c r="EK99" i="50"/>
  <c r="EL117" i="50"/>
  <c r="EN106" i="50"/>
  <c r="EL122" i="50"/>
  <c r="EL119" i="50"/>
  <c r="EN140" i="50"/>
  <c r="EL121" i="50"/>
  <c r="EK173" i="50"/>
  <c r="EL173" i="50" s="1"/>
  <c r="EM173" i="50" s="1"/>
  <c r="BZ105" i="50"/>
  <c r="BW90" i="50" s="1"/>
  <c r="BW92" i="50"/>
  <c r="BW171" i="50"/>
  <c r="BX171" i="50" s="1"/>
  <c r="BY171" i="50" s="1"/>
  <c r="BW175" i="50"/>
  <c r="BX175" i="50" s="1"/>
  <c r="BY175" i="50" s="1"/>
  <c r="BW165" i="50"/>
  <c r="BX165" i="50" s="1"/>
  <c r="BW161" i="50"/>
  <c r="BX161" i="50" s="1"/>
  <c r="BW120" i="50"/>
  <c r="BZ139" i="50"/>
  <c r="BW124" i="50"/>
  <c r="BW123" i="50"/>
  <c r="BY123" i="50" s="1"/>
  <c r="BZ176" i="50" s="1"/>
  <c r="BW117" i="50"/>
  <c r="BY117" i="50" s="1"/>
  <c r="BW121" i="50"/>
  <c r="BW119" i="50"/>
  <c r="BY119" i="50" s="1"/>
  <c r="BZ172" i="50" s="1"/>
  <c r="BW91" i="50"/>
  <c r="AY173" i="50"/>
  <c r="AZ173" i="50" s="1"/>
  <c r="BA173" i="50" s="1"/>
  <c r="AY99" i="50"/>
  <c r="AZ117" i="50"/>
  <c r="BB140" i="50"/>
  <c r="AY98" i="50"/>
  <c r="AZ118" i="50"/>
  <c r="AZ123" i="50"/>
  <c r="AZ121" i="50"/>
  <c r="BB106" i="50"/>
  <c r="AY177" i="50"/>
  <c r="AZ177" i="50" s="1"/>
  <c r="BA177" i="50" s="1"/>
  <c r="AZ122" i="50"/>
  <c r="AZ119" i="50"/>
  <c r="FI175" i="52"/>
  <c r="FJ175" i="52" s="1"/>
  <c r="FK175" i="52" s="1"/>
  <c r="FI171" i="52"/>
  <c r="FJ171" i="52" s="1"/>
  <c r="FK171" i="52" s="1"/>
  <c r="FI123" i="52"/>
  <c r="FI120" i="52"/>
  <c r="FI92" i="52"/>
  <c r="FI161" i="52"/>
  <c r="FJ161" i="52" s="1"/>
  <c r="FI121" i="52"/>
  <c r="FI124" i="52"/>
  <c r="FI165" i="52"/>
  <c r="FJ165" i="52" s="1"/>
  <c r="FI119" i="52"/>
  <c r="FI91" i="52"/>
  <c r="FL139" i="52"/>
  <c r="FI117" i="52"/>
  <c r="FL105" i="52"/>
  <c r="BQ177" i="52"/>
  <c r="BR177" i="52" s="1"/>
  <c r="BS177" i="52" s="1"/>
  <c r="BR123" i="52"/>
  <c r="BR118" i="52"/>
  <c r="BR119" i="52"/>
  <c r="BR117" i="52"/>
  <c r="BR122" i="52"/>
  <c r="BQ98" i="52"/>
  <c r="BT140" i="52"/>
  <c r="BR121" i="52"/>
  <c r="BT106" i="52"/>
  <c r="BQ173" i="52"/>
  <c r="BR173" i="52" s="1"/>
  <c r="BS173" i="52" s="1"/>
  <c r="BQ99" i="52"/>
  <c r="DA165" i="52"/>
  <c r="DB165" i="52" s="1"/>
  <c r="DA120" i="52"/>
  <c r="DA171" i="52"/>
  <c r="DB171" i="52" s="1"/>
  <c r="DC171" i="52" s="1"/>
  <c r="DA92" i="52"/>
  <c r="DD105" i="52"/>
  <c r="DA118" i="52" s="1"/>
  <c r="DD139" i="52"/>
  <c r="DA119" i="52"/>
  <c r="DA91" i="52"/>
  <c r="DA123" i="52"/>
  <c r="DA161" i="52"/>
  <c r="DB161" i="52" s="1"/>
  <c r="DA124" i="52"/>
  <c r="DA121" i="52"/>
  <c r="DA117" i="52"/>
  <c r="DA175" i="52"/>
  <c r="DB175" i="52" s="1"/>
  <c r="DC175" i="52" s="1"/>
  <c r="DM175" i="53"/>
  <c r="DN175" i="53" s="1"/>
  <c r="DO175" i="53" s="1"/>
  <c r="DM161" i="53"/>
  <c r="DN161" i="53" s="1"/>
  <c r="DM119" i="53"/>
  <c r="DO119" i="53" s="1"/>
  <c r="DP172" i="53" s="1"/>
  <c r="DM92" i="53"/>
  <c r="DM171" i="53"/>
  <c r="DN171" i="53" s="1"/>
  <c r="DO171" i="53" s="1"/>
  <c r="DP139" i="53"/>
  <c r="DM178" i="53" s="1"/>
  <c r="DN178" i="53" s="1"/>
  <c r="DO178" i="53" s="1"/>
  <c r="DM117" i="53"/>
  <c r="DO117" i="53" s="1"/>
  <c r="DM165" i="53"/>
  <c r="DN165" i="53" s="1"/>
  <c r="DM123" i="53"/>
  <c r="DO123" i="53" s="1"/>
  <c r="DP176" i="53" s="1"/>
  <c r="DP105" i="53"/>
  <c r="DM90" i="53" s="1"/>
  <c r="DM91" i="53"/>
  <c r="DM124" i="53"/>
  <c r="DM121" i="53"/>
  <c r="DO121" i="53" s="1"/>
  <c r="DP174" i="53" s="1"/>
  <c r="DM120" i="53"/>
  <c r="CV123" i="53"/>
  <c r="CW123" i="53" s="1"/>
  <c r="CX176" i="53" s="1"/>
  <c r="CV122" i="53"/>
  <c r="CX106" i="53"/>
  <c r="CU177" i="53"/>
  <c r="CV177" i="53" s="1"/>
  <c r="CW177" i="53" s="1"/>
  <c r="CV121" i="53"/>
  <c r="CW121" i="53" s="1"/>
  <c r="CX174" i="53" s="1"/>
  <c r="CV118" i="53"/>
  <c r="CU173" i="53"/>
  <c r="CV173" i="53" s="1"/>
  <c r="CW173" i="53" s="1"/>
  <c r="CV119" i="53"/>
  <c r="CW119" i="53" s="1"/>
  <c r="CX172" i="53" s="1"/>
  <c r="CU99" i="53"/>
  <c r="CX140" i="53"/>
  <c r="CU178" i="53" s="1"/>
  <c r="CV178" i="53" s="1"/>
  <c r="CW178" i="53" s="1"/>
  <c r="CV117" i="53"/>
  <c r="CW117" i="53" s="1"/>
  <c r="CU98" i="53"/>
  <c r="L140" i="53"/>
  <c r="J123" i="53"/>
  <c r="J122" i="53"/>
  <c r="I177" i="53"/>
  <c r="J177" i="53" s="1"/>
  <c r="K177" i="53" s="1"/>
  <c r="J121" i="53"/>
  <c r="I173" i="53"/>
  <c r="J173" i="53" s="1"/>
  <c r="K173" i="53" s="1"/>
  <c r="J117" i="53"/>
  <c r="L106" i="53"/>
  <c r="J118" i="53"/>
  <c r="J119" i="53"/>
  <c r="I99" i="53"/>
  <c r="I98" i="53"/>
  <c r="I97" i="53"/>
  <c r="FV122" i="51"/>
  <c r="FV119" i="51"/>
  <c r="FU177" i="51"/>
  <c r="FV177" i="51" s="1"/>
  <c r="FW177" i="51" s="1"/>
  <c r="FV123" i="51"/>
  <c r="FX140" i="51"/>
  <c r="FU99" i="51"/>
  <c r="FV118" i="51"/>
  <c r="FU98" i="51"/>
  <c r="FV121" i="51"/>
  <c r="FV117" i="51"/>
  <c r="FU173" i="51"/>
  <c r="FV173" i="51" s="1"/>
  <c r="FW173" i="51" s="1"/>
  <c r="FX106" i="51"/>
  <c r="FU97" i="51" s="1"/>
  <c r="DA171" i="51"/>
  <c r="DB171" i="51" s="1"/>
  <c r="DC171" i="51" s="1"/>
  <c r="DA119" i="51"/>
  <c r="DA117" i="51"/>
  <c r="DA123" i="51"/>
  <c r="DA121" i="51"/>
  <c r="DA124" i="51"/>
  <c r="DD105" i="51"/>
  <c r="DA90" i="51" s="1"/>
  <c r="DA120" i="51"/>
  <c r="DA161" i="51"/>
  <c r="DB161" i="51" s="1"/>
  <c r="DA91" i="51"/>
  <c r="DA165" i="51"/>
  <c r="DB165" i="51" s="1"/>
  <c r="DA92" i="51"/>
  <c r="DD139" i="51"/>
  <c r="DA175" i="51"/>
  <c r="DB175" i="51" s="1"/>
  <c r="DC175" i="51" s="1"/>
  <c r="BK177" i="51"/>
  <c r="BL177" i="51" s="1"/>
  <c r="BM177" i="51" s="1"/>
  <c r="BL121" i="51"/>
  <c r="BN106" i="51"/>
  <c r="BK173" i="51"/>
  <c r="BL173" i="51" s="1"/>
  <c r="BM173" i="51" s="1"/>
  <c r="BL119" i="51"/>
  <c r="BK99" i="51"/>
  <c r="BN140" i="51"/>
  <c r="BL117" i="51"/>
  <c r="BK98" i="51"/>
  <c r="BL123" i="51"/>
  <c r="BL122" i="51"/>
  <c r="BL118" i="51"/>
  <c r="BQ122" i="51"/>
  <c r="BQ125" i="51"/>
  <c r="DA177" i="50"/>
  <c r="DB177" i="50" s="1"/>
  <c r="DC177" i="50" s="1"/>
  <c r="DB118" i="50"/>
  <c r="DD140" i="50"/>
  <c r="DB122" i="50"/>
  <c r="DB117" i="50"/>
  <c r="DD106" i="50"/>
  <c r="DA173" i="50"/>
  <c r="DB173" i="50" s="1"/>
  <c r="DC173" i="50" s="1"/>
  <c r="DB121" i="50"/>
  <c r="DA98" i="50"/>
  <c r="DB123" i="50"/>
  <c r="DC123" i="50" s="1"/>
  <c r="DD176" i="50" s="1"/>
  <c r="DA99" i="50"/>
  <c r="DB119" i="50"/>
  <c r="BR119" i="50"/>
  <c r="BQ99" i="50"/>
  <c r="BR122" i="50"/>
  <c r="BR118" i="50"/>
  <c r="BT140" i="50"/>
  <c r="BR121" i="50"/>
  <c r="BQ173" i="50"/>
  <c r="BR173" i="50" s="1"/>
  <c r="BS173" i="50" s="1"/>
  <c r="BR117" i="50"/>
  <c r="BQ98" i="50"/>
  <c r="BQ177" i="50"/>
  <c r="BR177" i="50" s="1"/>
  <c r="BS177" i="50" s="1"/>
  <c r="BR123" i="50"/>
  <c r="BT106" i="50"/>
  <c r="BQ97" i="50" s="1"/>
  <c r="CC123" i="50"/>
  <c r="CC117" i="50"/>
  <c r="CC124" i="50"/>
  <c r="CF105" i="50"/>
  <c r="CC118" i="50" s="1"/>
  <c r="CC175" i="50"/>
  <c r="CD175" i="50" s="1"/>
  <c r="CE175" i="50" s="1"/>
  <c r="CC121" i="50"/>
  <c r="CC161" i="50"/>
  <c r="CD161" i="50" s="1"/>
  <c r="CF139" i="50"/>
  <c r="CC91" i="50"/>
  <c r="CC92" i="50"/>
  <c r="CC119" i="50"/>
  <c r="CC120" i="50"/>
  <c r="CC165" i="50"/>
  <c r="CD165" i="50" s="1"/>
  <c r="CC171" i="50"/>
  <c r="CD171" i="50" s="1"/>
  <c r="CE171" i="50" s="1"/>
  <c r="C161" i="50"/>
  <c r="D161" i="50" s="1"/>
  <c r="C120" i="50"/>
  <c r="C117" i="50"/>
  <c r="C91" i="50"/>
  <c r="C175" i="50"/>
  <c r="D175" i="50" s="1"/>
  <c r="E175" i="50" s="1"/>
  <c r="F139" i="50"/>
  <c r="C118" i="50"/>
  <c r="C92" i="50"/>
  <c r="C165" i="50"/>
  <c r="D165" i="50" s="1"/>
  <c r="C124" i="50"/>
  <c r="C121" i="50"/>
  <c r="F105" i="50"/>
  <c r="C171" i="50"/>
  <c r="D171" i="50" s="1"/>
  <c r="E171" i="50" s="1"/>
  <c r="C123" i="50"/>
  <c r="C119" i="50"/>
  <c r="C90" i="50"/>
  <c r="FU173" i="52"/>
  <c r="FV173" i="52" s="1"/>
  <c r="FW173" i="52" s="1"/>
  <c r="FV117" i="52"/>
  <c r="FU99" i="52"/>
  <c r="FX140" i="52"/>
  <c r="FV119" i="52"/>
  <c r="FV123" i="52"/>
  <c r="FV118" i="52"/>
  <c r="FX106" i="52"/>
  <c r="FU97" i="52" s="1"/>
  <c r="FV121" i="52"/>
  <c r="FU98" i="52"/>
  <c r="FU177" i="52"/>
  <c r="FV177" i="52" s="1"/>
  <c r="FW177" i="52" s="1"/>
  <c r="FV122" i="52"/>
  <c r="O165" i="52"/>
  <c r="P165" i="52" s="1"/>
  <c r="O120" i="52"/>
  <c r="R139" i="52"/>
  <c r="O117" i="52"/>
  <c r="O175" i="52"/>
  <c r="P175" i="52" s="1"/>
  <c r="Q175" i="52" s="1"/>
  <c r="O119" i="52"/>
  <c r="R105" i="52"/>
  <c r="O171" i="52"/>
  <c r="P171" i="52" s="1"/>
  <c r="Q171" i="52" s="1"/>
  <c r="O124" i="52"/>
  <c r="O92" i="52"/>
  <c r="O161" i="52"/>
  <c r="P161" i="52" s="1"/>
  <c r="O123" i="52"/>
  <c r="Q123" i="52" s="1"/>
  <c r="R176" i="52" s="1"/>
  <c r="O90" i="52"/>
  <c r="O91" i="52"/>
  <c r="O118" i="52"/>
  <c r="O121" i="52"/>
  <c r="BQ161" i="52"/>
  <c r="BR161" i="52" s="1"/>
  <c r="BQ123" i="52"/>
  <c r="BT139" i="52"/>
  <c r="BQ124" i="52"/>
  <c r="BQ119" i="52"/>
  <c r="BQ120" i="52"/>
  <c r="BQ165" i="52"/>
  <c r="BR165" i="52" s="1"/>
  <c r="BQ117" i="52"/>
  <c r="BT105" i="52"/>
  <c r="BQ118" i="52" s="1"/>
  <c r="BQ91" i="52"/>
  <c r="BQ121" i="52"/>
  <c r="BQ171" i="52"/>
  <c r="BR171" i="52" s="1"/>
  <c r="BS171" i="52" s="1"/>
  <c r="BQ92" i="52"/>
  <c r="BQ175" i="52"/>
  <c r="BR175" i="52" s="1"/>
  <c r="BS175" i="52" s="1"/>
  <c r="BW124" i="52"/>
  <c r="BW121" i="52"/>
  <c r="BW120" i="52"/>
  <c r="BZ105" i="52"/>
  <c r="BW91" i="52"/>
  <c r="BW92" i="52"/>
  <c r="BW165" i="52"/>
  <c r="BX165" i="52" s="1"/>
  <c r="BW171" i="52"/>
  <c r="BX171" i="52" s="1"/>
  <c r="BY171" i="52" s="1"/>
  <c r="BW119" i="52"/>
  <c r="BW117" i="52"/>
  <c r="BW123" i="52"/>
  <c r="BW161" i="52"/>
  <c r="BX161" i="52" s="1"/>
  <c r="BW175" i="52"/>
  <c r="BX175" i="52" s="1"/>
  <c r="BY175" i="52" s="1"/>
  <c r="BZ139" i="52"/>
  <c r="EK165" i="53"/>
  <c r="EL165" i="53" s="1"/>
  <c r="EK123" i="53"/>
  <c r="EN105" i="53"/>
  <c r="EK118" i="53" s="1"/>
  <c r="EK171" i="53"/>
  <c r="EL171" i="53" s="1"/>
  <c r="EM171" i="53" s="1"/>
  <c r="EN139" i="53"/>
  <c r="EK120" i="53"/>
  <c r="EK175" i="53"/>
  <c r="EL175" i="53" s="1"/>
  <c r="EM175" i="53" s="1"/>
  <c r="EK121" i="53"/>
  <c r="EK124" i="53"/>
  <c r="EK119" i="53"/>
  <c r="EK92" i="53"/>
  <c r="EK161" i="53"/>
  <c r="EL161" i="53" s="1"/>
  <c r="EK117" i="53"/>
  <c r="EK91" i="53"/>
  <c r="DA161" i="53"/>
  <c r="DB161" i="53" s="1"/>
  <c r="DA165" i="53"/>
  <c r="DB165" i="53" s="1"/>
  <c r="DA121" i="53"/>
  <c r="DA92" i="53"/>
  <c r="DA120" i="53"/>
  <c r="DA119" i="53"/>
  <c r="DA175" i="53"/>
  <c r="DB175" i="53" s="1"/>
  <c r="DC175" i="53" s="1"/>
  <c r="DD105" i="53"/>
  <c r="DA117" i="53"/>
  <c r="DA171" i="53"/>
  <c r="DB171" i="53" s="1"/>
  <c r="DC171" i="53" s="1"/>
  <c r="DA124" i="53"/>
  <c r="DA91" i="53"/>
  <c r="DD139" i="53"/>
  <c r="DA123" i="53"/>
  <c r="AG125" i="53"/>
  <c r="AG122" i="53"/>
  <c r="O100" i="53"/>
  <c r="O101" i="53" s="1"/>
  <c r="CR140" i="53"/>
  <c r="CR106" i="53"/>
  <c r="CO177" i="53"/>
  <c r="CP177" i="53" s="1"/>
  <c r="CQ177" i="53" s="1"/>
  <c r="CP119" i="53"/>
  <c r="CP117" i="53"/>
  <c r="CP122" i="53"/>
  <c r="CO99" i="53"/>
  <c r="CO173" i="53"/>
  <c r="CP173" i="53" s="1"/>
  <c r="CQ173" i="53" s="1"/>
  <c r="CP123" i="53"/>
  <c r="CO98" i="53"/>
  <c r="CP118" i="53"/>
  <c r="CP121" i="53"/>
  <c r="AA165" i="51"/>
  <c r="AB165" i="51" s="1"/>
  <c r="AA120" i="51"/>
  <c r="AA119" i="51"/>
  <c r="AA91" i="51"/>
  <c r="AA161" i="51"/>
  <c r="AB161" i="51" s="1"/>
  <c r="AA117" i="51"/>
  <c r="AA175" i="51"/>
  <c r="AB175" i="51" s="1"/>
  <c r="AC175" i="51" s="1"/>
  <c r="AD139" i="51"/>
  <c r="AA123" i="51"/>
  <c r="AD105" i="51"/>
  <c r="AA90" i="51" s="1"/>
  <c r="AA171" i="51"/>
  <c r="AB171" i="51" s="1"/>
  <c r="AC171" i="51" s="1"/>
  <c r="AA124" i="51"/>
  <c r="AA121" i="51"/>
  <c r="AA92" i="51"/>
  <c r="CV120" i="51"/>
  <c r="CV124" i="51"/>
  <c r="CV125" i="51"/>
  <c r="EX117" i="51"/>
  <c r="EX122" i="51"/>
  <c r="EX123" i="51"/>
  <c r="EY123" i="51" s="1"/>
  <c r="EZ176" i="51" s="1"/>
  <c r="EW173" i="51"/>
  <c r="EX173" i="51" s="1"/>
  <c r="EY173" i="51" s="1"/>
  <c r="EX119" i="51"/>
  <c r="EZ140" i="51"/>
  <c r="EX118" i="51"/>
  <c r="EZ106" i="51"/>
  <c r="EW177" i="51"/>
  <c r="EX177" i="51" s="1"/>
  <c r="EY177" i="51" s="1"/>
  <c r="EX121" i="51"/>
  <c r="EW99" i="51"/>
  <c r="EW98" i="51"/>
  <c r="AY177" i="51"/>
  <c r="AZ177" i="51" s="1"/>
  <c r="BA177" i="51" s="1"/>
  <c r="AZ118" i="51"/>
  <c r="AY99" i="51"/>
  <c r="AZ123" i="51"/>
  <c r="AY173" i="51"/>
  <c r="AZ173" i="51" s="1"/>
  <c r="BA173" i="51" s="1"/>
  <c r="AZ121" i="51"/>
  <c r="AY98" i="51"/>
  <c r="BB140" i="51"/>
  <c r="BB106" i="51"/>
  <c r="AY97" i="51" s="1"/>
  <c r="AZ122" i="51"/>
  <c r="AZ119" i="51"/>
  <c r="AZ117" i="51"/>
  <c r="FO98" i="37"/>
  <c r="FP98" i="37" s="1"/>
  <c r="FR166" i="37" s="1"/>
  <c r="CC99" i="50"/>
  <c r="CC173" i="50"/>
  <c r="CD173" i="50" s="1"/>
  <c r="CE173" i="50" s="1"/>
  <c r="CD119" i="50"/>
  <c r="CD122" i="50"/>
  <c r="CD117" i="50"/>
  <c r="CF106" i="50"/>
  <c r="CC97" i="50" s="1"/>
  <c r="CC98" i="50"/>
  <c r="CD118" i="50"/>
  <c r="CF140" i="50"/>
  <c r="CD121" i="50"/>
  <c r="CC177" i="50"/>
  <c r="CD177" i="50" s="1"/>
  <c r="CE177" i="50" s="1"/>
  <c r="CD123" i="50"/>
  <c r="DS90" i="50"/>
  <c r="DS93" i="50" s="1"/>
  <c r="DS94" i="50" s="1"/>
  <c r="DS122" i="50"/>
  <c r="DU122" i="50" s="1"/>
  <c r="DV175" i="50" s="1"/>
  <c r="DS125" i="50"/>
  <c r="D123" i="52"/>
  <c r="E123" i="52" s="1"/>
  <c r="F176" i="52" s="1"/>
  <c r="D122" i="52"/>
  <c r="C99" i="52"/>
  <c r="D121" i="52"/>
  <c r="E121" i="52" s="1"/>
  <c r="F174" i="52" s="1"/>
  <c r="F106" i="52"/>
  <c r="C97" i="52"/>
  <c r="C177" i="52"/>
  <c r="D177" i="52" s="1"/>
  <c r="E177" i="52" s="1"/>
  <c r="D119" i="52"/>
  <c r="E119" i="52" s="1"/>
  <c r="F172" i="52" s="1"/>
  <c r="C98" i="52"/>
  <c r="D118" i="52"/>
  <c r="E118" i="52" s="1"/>
  <c r="F171" i="52" s="1"/>
  <c r="C173" i="52"/>
  <c r="D173" i="52" s="1"/>
  <c r="E173" i="52" s="1"/>
  <c r="D117" i="52"/>
  <c r="E117" i="52" s="1"/>
  <c r="F140" i="52"/>
  <c r="C178" i="52" s="1"/>
  <c r="D178" i="52" s="1"/>
  <c r="E178" i="52" s="1"/>
  <c r="FI97" i="53"/>
  <c r="BE171" i="53"/>
  <c r="BF171" i="53" s="1"/>
  <c r="BG171" i="53" s="1"/>
  <c r="BE124" i="53"/>
  <c r="BE121" i="53"/>
  <c r="BG121" i="53" s="1"/>
  <c r="BH174" i="53" s="1"/>
  <c r="BE92" i="53"/>
  <c r="BE161" i="53"/>
  <c r="BF161" i="53" s="1"/>
  <c r="BE120" i="53"/>
  <c r="BE119" i="53"/>
  <c r="BG119" i="53" s="1"/>
  <c r="BH172" i="53" s="1"/>
  <c r="BE165" i="53"/>
  <c r="BF165" i="53" s="1"/>
  <c r="BH105" i="53"/>
  <c r="BE117" i="53"/>
  <c r="BG117" i="53" s="1"/>
  <c r="BE175" i="53"/>
  <c r="BF175" i="53" s="1"/>
  <c r="BG175" i="53" s="1"/>
  <c r="BH139" i="53"/>
  <c r="BE178" i="53" s="1"/>
  <c r="BF178" i="53" s="1"/>
  <c r="BG178" i="53" s="1"/>
  <c r="BE123" i="53"/>
  <c r="BG123" i="53" s="1"/>
  <c r="BH176" i="53" s="1"/>
  <c r="BE91" i="53"/>
  <c r="AV106" i="53"/>
  <c r="AS97" i="53" s="1"/>
  <c r="AT121" i="53"/>
  <c r="AS99" i="53"/>
  <c r="AS177" i="53"/>
  <c r="AT177" i="53" s="1"/>
  <c r="AU177" i="53" s="1"/>
  <c r="AT122" i="53"/>
  <c r="AT119" i="53"/>
  <c r="AT117" i="53"/>
  <c r="AS173" i="53"/>
  <c r="AT173" i="53" s="1"/>
  <c r="AU173" i="53" s="1"/>
  <c r="AT118" i="53"/>
  <c r="AV140" i="53"/>
  <c r="AT123" i="53"/>
  <c r="AS98" i="53"/>
  <c r="DA173" i="51"/>
  <c r="DB173" i="51" s="1"/>
  <c r="DC173" i="51" s="1"/>
  <c r="DB119" i="51"/>
  <c r="DA177" i="51"/>
  <c r="DB177" i="51" s="1"/>
  <c r="DC177" i="51" s="1"/>
  <c r="DD106" i="51"/>
  <c r="DB118" i="51"/>
  <c r="DD140" i="51"/>
  <c r="DA99" i="51"/>
  <c r="DB117" i="51"/>
  <c r="DB121" i="51"/>
  <c r="DB123" i="51"/>
  <c r="DB122" i="51"/>
  <c r="DA98" i="51"/>
  <c r="BX121" i="51"/>
  <c r="BW99" i="51"/>
  <c r="BW98" i="51"/>
  <c r="BX119" i="51"/>
  <c r="BX117" i="51"/>
  <c r="BZ140" i="51"/>
  <c r="BX122" i="51"/>
  <c r="BX118" i="51"/>
  <c r="BX123" i="51"/>
  <c r="BW173" i="51"/>
  <c r="BX173" i="51" s="1"/>
  <c r="BY173" i="51" s="1"/>
  <c r="BZ106" i="51"/>
  <c r="BW177" i="51"/>
  <c r="BX177" i="51" s="1"/>
  <c r="BY177" i="51" s="1"/>
  <c r="DG97" i="51"/>
  <c r="DH125" i="51"/>
  <c r="DH124" i="51"/>
  <c r="DH120" i="51"/>
  <c r="AB125" i="51"/>
  <c r="AB124" i="51"/>
  <c r="AB120" i="51"/>
  <c r="DM125" i="51"/>
  <c r="DM122" i="51"/>
  <c r="EK90" i="51"/>
  <c r="EK93" i="51" s="1"/>
  <c r="EK94" i="51" s="1"/>
  <c r="FI173" i="50"/>
  <c r="FJ173" i="50" s="1"/>
  <c r="FK173" i="50" s="1"/>
  <c r="FJ117" i="50"/>
  <c r="FI98" i="50"/>
  <c r="FI177" i="50"/>
  <c r="FJ177" i="50" s="1"/>
  <c r="FK177" i="50" s="1"/>
  <c r="FJ119" i="50"/>
  <c r="FI99" i="50"/>
  <c r="FJ122" i="50"/>
  <c r="FJ123" i="50"/>
  <c r="FL106" i="50"/>
  <c r="FJ121" i="50"/>
  <c r="FJ118" i="50"/>
  <c r="FL140" i="50"/>
  <c r="EE90" i="50"/>
  <c r="EE93" i="50" s="1"/>
  <c r="EE94" i="50" s="1"/>
  <c r="FO173" i="50"/>
  <c r="FP173" i="50" s="1"/>
  <c r="FQ173" i="50" s="1"/>
  <c r="FO99" i="50"/>
  <c r="FP117" i="50"/>
  <c r="FO177" i="50"/>
  <c r="FP177" i="50" s="1"/>
  <c r="FQ177" i="50" s="1"/>
  <c r="FP118" i="50"/>
  <c r="FP119" i="50"/>
  <c r="FR106" i="50"/>
  <c r="FR140" i="50"/>
  <c r="FO98" i="50"/>
  <c r="FP123" i="50"/>
  <c r="FP122" i="50"/>
  <c r="FP121" i="50"/>
  <c r="I299" i="36"/>
  <c r="HJ337" i="36"/>
  <c r="FU161" i="52"/>
  <c r="FV161" i="52" s="1"/>
  <c r="FU117" i="52"/>
  <c r="FU165" i="52"/>
  <c r="FV165" i="52" s="1"/>
  <c r="FU120" i="52"/>
  <c r="FU92" i="52"/>
  <c r="FX139" i="52"/>
  <c r="FU91" i="52"/>
  <c r="FU123" i="52"/>
  <c r="FU171" i="52"/>
  <c r="FV171" i="52" s="1"/>
  <c r="FW171" i="52" s="1"/>
  <c r="FU119" i="52"/>
  <c r="FU124" i="52"/>
  <c r="FX105" i="52"/>
  <c r="FU118" i="52" s="1"/>
  <c r="FU175" i="52"/>
  <c r="FV175" i="52" s="1"/>
  <c r="FW175" i="52" s="1"/>
  <c r="FU121" i="52"/>
  <c r="CP125" i="52"/>
  <c r="CP124" i="52"/>
  <c r="CP120" i="52"/>
  <c r="CO97" i="52"/>
  <c r="CO100" i="52" s="1"/>
  <c r="CO101" i="52" s="1"/>
  <c r="BK171" i="53"/>
  <c r="BL171" i="53" s="1"/>
  <c r="BM171" i="53" s="1"/>
  <c r="BK124" i="53"/>
  <c r="BN105" i="53"/>
  <c r="BK118" i="53" s="1"/>
  <c r="BM118" i="53" s="1"/>
  <c r="BK121" i="53"/>
  <c r="BM121" i="53" s="1"/>
  <c r="BN174" i="53" s="1"/>
  <c r="BN139" i="53"/>
  <c r="BK178" i="53" s="1"/>
  <c r="BL178" i="53" s="1"/>
  <c r="BM178" i="53" s="1"/>
  <c r="BK119" i="53"/>
  <c r="BM119" i="53" s="1"/>
  <c r="BN172" i="53" s="1"/>
  <c r="BK91" i="53"/>
  <c r="BK161" i="53"/>
  <c r="BL161" i="53" s="1"/>
  <c r="BK123" i="53"/>
  <c r="BM123" i="53" s="1"/>
  <c r="BN176" i="53" s="1"/>
  <c r="BK120" i="53"/>
  <c r="BK175" i="53"/>
  <c r="BL175" i="53" s="1"/>
  <c r="BM175" i="53" s="1"/>
  <c r="BK117" i="53"/>
  <c r="BM117" i="53" s="1"/>
  <c r="BK165" i="53"/>
  <c r="BL165" i="53" s="1"/>
  <c r="BK92" i="53"/>
  <c r="BY118" i="53"/>
  <c r="BZ171" i="53" s="1"/>
  <c r="BW90" i="53"/>
  <c r="BW93" i="53" s="1"/>
  <c r="BW94" i="53" s="1"/>
  <c r="BW125" i="53"/>
  <c r="BW122" i="53"/>
  <c r="DY118" i="51"/>
  <c r="U173" i="51"/>
  <c r="V173" i="51" s="1"/>
  <c r="W173" i="51" s="1"/>
  <c r="V117" i="51"/>
  <c r="W117" i="51" s="1"/>
  <c r="U97" i="51"/>
  <c r="V123" i="51"/>
  <c r="V122" i="51"/>
  <c r="U98" i="51"/>
  <c r="V121" i="51"/>
  <c r="V118" i="51"/>
  <c r="U99" i="51"/>
  <c r="U177" i="51"/>
  <c r="V177" i="51" s="1"/>
  <c r="W177" i="51" s="1"/>
  <c r="V119" i="51"/>
  <c r="X106" i="51"/>
  <c r="X140" i="51"/>
  <c r="I177" i="50"/>
  <c r="J177" i="50" s="1"/>
  <c r="K177" i="50" s="1"/>
  <c r="J122" i="50"/>
  <c r="J119" i="50"/>
  <c r="I98" i="50"/>
  <c r="I173" i="50"/>
  <c r="J173" i="50" s="1"/>
  <c r="K173" i="50" s="1"/>
  <c r="J118" i="50"/>
  <c r="J117" i="50"/>
  <c r="L140" i="50"/>
  <c r="I178" i="50" s="1"/>
  <c r="J178" i="50" s="1"/>
  <c r="K178" i="50" s="1"/>
  <c r="L106" i="50"/>
  <c r="I99" i="50"/>
  <c r="J123" i="50"/>
  <c r="J121" i="50"/>
  <c r="I97" i="50"/>
  <c r="AS177" i="50"/>
  <c r="AT177" i="50" s="1"/>
  <c r="AU177" i="50" s="1"/>
  <c r="AT121" i="50"/>
  <c r="AT122" i="50"/>
  <c r="AS173" i="50"/>
  <c r="AT173" i="50" s="1"/>
  <c r="AU173" i="50" s="1"/>
  <c r="AT119" i="50"/>
  <c r="AT118" i="50"/>
  <c r="AT123" i="50"/>
  <c r="AT117" i="50"/>
  <c r="AS99" i="50"/>
  <c r="AV140" i="50"/>
  <c r="AV106" i="50"/>
  <c r="AS98" i="50"/>
  <c r="EF121" i="50"/>
  <c r="EG121" i="50" s="1"/>
  <c r="EH174" i="50" s="1"/>
  <c r="EF122" i="50"/>
  <c r="EF117" i="50"/>
  <c r="EG117" i="50" s="1"/>
  <c r="EH140" i="50"/>
  <c r="EE178" i="50" s="1"/>
  <c r="EF178" i="50" s="1"/>
  <c r="EG178" i="50" s="1"/>
  <c r="EE98" i="50"/>
  <c r="EE177" i="50"/>
  <c r="EF177" i="50" s="1"/>
  <c r="EG177" i="50" s="1"/>
  <c r="EF123" i="50"/>
  <c r="EG123" i="50" s="1"/>
  <c r="EH176" i="50" s="1"/>
  <c r="EF118" i="50"/>
  <c r="EG118" i="50" s="1"/>
  <c r="EH171" i="50" s="1"/>
  <c r="EE173" i="50"/>
  <c r="EF173" i="50" s="1"/>
  <c r="EG173" i="50" s="1"/>
  <c r="EH106" i="50"/>
  <c r="EE97" i="50" s="1"/>
  <c r="EF119" i="50"/>
  <c r="EG119" i="50" s="1"/>
  <c r="EH172" i="50" s="1"/>
  <c r="EE99" i="50"/>
  <c r="AG161" i="52"/>
  <c r="AH161" i="52" s="1"/>
  <c r="AG120" i="52"/>
  <c r="AG119" i="52"/>
  <c r="AG92" i="52"/>
  <c r="AG165" i="52"/>
  <c r="AH165" i="52" s="1"/>
  <c r="AG121" i="52"/>
  <c r="AJ139" i="52"/>
  <c r="AG178" i="52" s="1"/>
  <c r="AH178" i="52" s="1"/>
  <c r="AI178" i="52" s="1"/>
  <c r="AG171" i="52"/>
  <c r="AH171" i="52" s="1"/>
  <c r="AI171" i="52" s="1"/>
  <c r="AJ105" i="52"/>
  <c r="AG118" i="52" s="1"/>
  <c r="AG91" i="52"/>
  <c r="AG175" i="52"/>
  <c r="AH175" i="52" s="1"/>
  <c r="AI175" i="52" s="1"/>
  <c r="AG124" i="52"/>
  <c r="AG117" i="52"/>
  <c r="AG123" i="52"/>
  <c r="BW99" i="52"/>
  <c r="BX123" i="52"/>
  <c r="BZ140" i="52"/>
  <c r="BX121" i="52"/>
  <c r="BX119" i="52"/>
  <c r="BW173" i="52"/>
  <c r="BX173" i="52" s="1"/>
  <c r="BY173" i="52" s="1"/>
  <c r="BW177" i="52"/>
  <c r="BX177" i="52" s="1"/>
  <c r="BY177" i="52" s="1"/>
  <c r="BX118" i="52"/>
  <c r="BZ106" i="52"/>
  <c r="BW98" i="52"/>
  <c r="BX122" i="52"/>
  <c r="BX117" i="52"/>
  <c r="CC171" i="52"/>
  <c r="CD171" i="52" s="1"/>
  <c r="CE171" i="52" s="1"/>
  <c r="CC161" i="52"/>
  <c r="CD161" i="52" s="1"/>
  <c r="CC91" i="52"/>
  <c r="CC92" i="52"/>
  <c r="CC120" i="52"/>
  <c r="CC165" i="52"/>
  <c r="CD165" i="52" s="1"/>
  <c r="CC175" i="52"/>
  <c r="CD175" i="52" s="1"/>
  <c r="CE175" i="52" s="1"/>
  <c r="CC124" i="52"/>
  <c r="CC119" i="52"/>
  <c r="CC121" i="52"/>
  <c r="CF105" i="52"/>
  <c r="CC123" i="52"/>
  <c r="CC117" i="52"/>
  <c r="CF139" i="52"/>
  <c r="O171" i="53"/>
  <c r="P171" i="53" s="1"/>
  <c r="Q171" i="53" s="1"/>
  <c r="O91" i="53"/>
  <c r="O124" i="53"/>
  <c r="O123" i="53"/>
  <c r="Q123" i="53" s="1"/>
  <c r="R176" i="53" s="1"/>
  <c r="O175" i="53"/>
  <c r="P175" i="53" s="1"/>
  <c r="Q175" i="53" s="1"/>
  <c r="O161" i="53"/>
  <c r="P161" i="53" s="1"/>
  <c r="R105" i="53"/>
  <c r="O121" i="53"/>
  <c r="Q121" i="53" s="1"/>
  <c r="R174" i="53" s="1"/>
  <c r="O165" i="53"/>
  <c r="P165" i="53" s="1"/>
  <c r="O118" i="53"/>
  <c r="Q118" i="53" s="1"/>
  <c r="O120" i="53"/>
  <c r="O117" i="53"/>
  <c r="Q117" i="53" s="1"/>
  <c r="R139" i="53"/>
  <c r="O178" i="53" s="1"/>
  <c r="P178" i="53" s="1"/>
  <c r="Q178" i="53" s="1"/>
  <c r="O92" i="53"/>
  <c r="O119" i="53"/>
  <c r="Q119" i="53" s="1"/>
  <c r="R172" i="53" s="1"/>
  <c r="O90" i="53"/>
  <c r="BQ118" i="53"/>
  <c r="BQ125" i="53"/>
  <c r="BQ122" i="53"/>
  <c r="FC177" i="51"/>
  <c r="FD177" i="51" s="1"/>
  <c r="FE177" i="51" s="1"/>
  <c r="FD121" i="51"/>
  <c r="FF106" i="51"/>
  <c r="FC173" i="51"/>
  <c r="FD173" i="51" s="1"/>
  <c r="FE173" i="51" s="1"/>
  <c r="FD119" i="51"/>
  <c r="FF140" i="51"/>
  <c r="FD117" i="51"/>
  <c r="FC98" i="51"/>
  <c r="FD118" i="51"/>
  <c r="FD123" i="51"/>
  <c r="FD122" i="51"/>
  <c r="FC99" i="51"/>
  <c r="CX139" i="51"/>
  <c r="CU178" i="51" s="1"/>
  <c r="CV178" i="51" s="1"/>
  <c r="CW178" i="51" s="1"/>
  <c r="CU124" i="51"/>
  <c r="CU119" i="51"/>
  <c r="CW119" i="51" s="1"/>
  <c r="CX172" i="51" s="1"/>
  <c r="CU117" i="51"/>
  <c r="CW117" i="51" s="1"/>
  <c r="CX105" i="51"/>
  <c r="CU90" i="51" s="1"/>
  <c r="CU92" i="51"/>
  <c r="CU165" i="51"/>
  <c r="CV165" i="51" s="1"/>
  <c r="CU123" i="51"/>
  <c r="CW123" i="51" s="1"/>
  <c r="CX176" i="51" s="1"/>
  <c r="CU91" i="51"/>
  <c r="CU171" i="51"/>
  <c r="CV171" i="51" s="1"/>
  <c r="CW171" i="51" s="1"/>
  <c r="CU161" i="51"/>
  <c r="CV161" i="51" s="1"/>
  <c r="CU121" i="51"/>
  <c r="CW121" i="51" s="1"/>
  <c r="CX174" i="51" s="1"/>
  <c r="CU175" i="51"/>
  <c r="CV175" i="51" s="1"/>
  <c r="CW175" i="51" s="1"/>
  <c r="CU120" i="51"/>
  <c r="CO100" i="51"/>
  <c r="CO101" i="51" s="1"/>
  <c r="CI97" i="51"/>
  <c r="CI100" i="51" s="1"/>
  <c r="CI101" i="51" s="1"/>
  <c r="BQ118" i="51"/>
  <c r="CJ122" i="50"/>
  <c r="CJ119" i="50"/>
  <c r="CJ117" i="50"/>
  <c r="CL140" i="50"/>
  <c r="CL106" i="50"/>
  <c r="CI177" i="50"/>
  <c r="CJ177" i="50" s="1"/>
  <c r="CK177" i="50" s="1"/>
  <c r="CJ123" i="50"/>
  <c r="CJ118" i="50"/>
  <c r="CI98" i="50"/>
  <c r="CI99" i="50"/>
  <c r="CJ121" i="50"/>
  <c r="CI173" i="50"/>
  <c r="CJ173" i="50" s="1"/>
  <c r="CK173" i="50" s="1"/>
  <c r="C173" i="50"/>
  <c r="D173" i="50" s="1"/>
  <c r="E173" i="50" s="1"/>
  <c r="C99" i="50"/>
  <c r="D119" i="50"/>
  <c r="F140" i="50"/>
  <c r="C98" i="50"/>
  <c r="D117" i="50"/>
  <c r="D123" i="50"/>
  <c r="C97" i="50"/>
  <c r="D118" i="50"/>
  <c r="C177" i="50"/>
  <c r="D177" i="50" s="1"/>
  <c r="E177" i="50" s="1"/>
  <c r="D122" i="50"/>
  <c r="D121" i="50"/>
  <c r="F106" i="50"/>
  <c r="BW97" i="50"/>
  <c r="BX125" i="50"/>
  <c r="BX120" i="50"/>
  <c r="BX124" i="50"/>
  <c r="FU117" i="50"/>
  <c r="FU91" i="50"/>
  <c r="FX105" i="50"/>
  <c r="FU175" i="50"/>
  <c r="FV175" i="50" s="1"/>
  <c r="FW175" i="50" s="1"/>
  <c r="FU165" i="50"/>
  <c r="FV165" i="50" s="1"/>
  <c r="FU119" i="50"/>
  <c r="FW119" i="50" s="1"/>
  <c r="FX172" i="50" s="1"/>
  <c r="FU92" i="50"/>
  <c r="FU120" i="50"/>
  <c r="FU121" i="50"/>
  <c r="FU123" i="50"/>
  <c r="FU161" i="50"/>
  <c r="FV161" i="50" s="1"/>
  <c r="FU171" i="50"/>
  <c r="FV171" i="50" s="1"/>
  <c r="FW171" i="50" s="1"/>
  <c r="FX139" i="50"/>
  <c r="FU124" i="50"/>
  <c r="I306" i="36"/>
  <c r="HJ344" i="36"/>
  <c r="EQ161" i="52"/>
  <c r="ER161" i="52" s="1"/>
  <c r="EQ124" i="52"/>
  <c r="EQ120" i="52"/>
  <c r="EQ171" i="52"/>
  <c r="ER171" i="52" s="1"/>
  <c r="ES171" i="52" s="1"/>
  <c r="EQ123" i="52"/>
  <c r="EQ119" i="52"/>
  <c r="EQ91" i="52"/>
  <c r="ET139" i="52"/>
  <c r="EQ92" i="52"/>
  <c r="EQ117" i="52"/>
  <c r="EQ121" i="52"/>
  <c r="ES121" i="52" s="1"/>
  <c r="ET174" i="52" s="1"/>
  <c r="EQ175" i="52"/>
  <c r="ER175" i="52" s="1"/>
  <c r="ES175" i="52" s="1"/>
  <c r="EQ165" i="52"/>
  <c r="ER165" i="52" s="1"/>
  <c r="ET105" i="52"/>
  <c r="I177" i="52"/>
  <c r="J177" i="52" s="1"/>
  <c r="K177" i="52" s="1"/>
  <c r="J119" i="52"/>
  <c r="L106" i="52"/>
  <c r="I98" i="52"/>
  <c r="I173" i="52"/>
  <c r="J173" i="52" s="1"/>
  <c r="K173" i="52" s="1"/>
  <c r="J118" i="52"/>
  <c r="J122" i="52"/>
  <c r="L140" i="52"/>
  <c r="I178" i="52" s="1"/>
  <c r="J178" i="52" s="1"/>
  <c r="K178" i="52" s="1"/>
  <c r="J121" i="52"/>
  <c r="I99" i="52"/>
  <c r="J117" i="52"/>
  <c r="K117" i="52" s="1"/>
  <c r="J123" i="52"/>
  <c r="I97" i="52"/>
  <c r="CL140" i="52"/>
  <c r="CI99" i="52"/>
  <c r="CJ123" i="52"/>
  <c r="CJ122" i="52"/>
  <c r="CI98" i="52"/>
  <c r="CI177" i="52"/>
  <c r="CJ177" i="52" s="1"/>
  <c r="CK177" i="52" s="1"/>
  <c r="CJ119" i="52"/>
  <c r="CI173" i="52"/>
  <c r="CJ173" i="52" s="1"/>
  <c r="CK173" i="52" s="1"/>
  <c r="CJ118" i="52"/>
  <c r="CL106" i="52"/>
  <c r="CI97" i="52" s="1"/>
  <c r="CJ121" i="52"/>
  <c r="CJ117" i="52"/>
  <c r="AM161" i="52"/>
  <c r="AN161" i="52" s="1"/>
  <c r="AM123" i="52"/>
  <c r="AM92" i="52"/>
  <c r="AM165" i="52"/>
  <c r="AN165" i="52" s="1"/>
  <c r="AM117" i="52"/>
  <c r="AP139" i="52"/>
  <c r="AM175" i="52"/>
  <c r="AN175" i="52" s="1"/>
  <c r="AO175" i="52" s="1"/>
  <c r="AM121" i="52"/>
  <c r="AM120" i="52"/>
  <c r="AM119" i="52"/>
  <c r="AM171" i="52"/>
  <c r="AN171" i="52" s="1"/>
  <c r="AO171" i="52" s="1"/>
  <c r="AM124" i="52"/>
  <c r="AP105" i="52"/>
  <c r="AM91" i="52"/>
  <c r="DG171" i="53"/>
  <c r="DH171" i="53" s="1"/>
  <c r="DI171" i="53" s="1"/>
  <c r="DG123" i="53"/>
  <c r="DI123" i="53" s="1"/>
  <c r="DJ176" i="53" s="1"/>
  <c r="DG91" i="53"/>
  <c r="DJ139" i="53"/>
  <c r="DG121" i="53"/>
  <c r="DG124" i="53"/>
  <c r="DG175" i="53"/>
  <c r="DH175" i="53" s="1"/>
  <c r="DI175" i="53" s="1"/>
  <c r="DG161" i="53"/>
  <c r="DH161" i="53" s="1"/>
  <c r="DJ105" i="53"/>
  <c r="DG119" i="53"/>
  <c r="DG165" i="53"/>
  <c r="DH165" i="53" s="1"/>
  <c r="DG120" i="53"/>
  <c r="DG92" i="53"/>
  <c r="DG117" i="53"/>
  <c r="FU125" i="53"/>
  <c r="FU122" i="53"/>
  <c r="U171" i="53"/>
  <c r="V171" i="53" s="1"/>
  <c r="W171" i="53" s="1"/>
  <c r="U123" i="53"/>
  <c r="X105" i="53"/>
  <c r="U92" i="53"/>
  <c r="U165" i="53"/>
  <c r="V165" i="53" s="1"/>
  <c r="U121" i="53"/>
  <c r="U124" i="53"/>
  <c r="U90" i="53"/>
  <c r="U161" i="53"/>
  <c r="V161" i="53" s="1"/>
  <c r="U119" i="53"/>
  <c r="U120" i="53"/>
  <c r="U91" i="53"/>
  <c r="U175" i="53"/>
  <c r="V175" i="53" s="1"/>
  <c r="W175" i="53" s="1"/>
  <c r="X139" i="53"/>
  <c r="U117" i="53"/>
  <c r="U118" i="53"/>
  <c r="P125" i="53"/>
  <c r="P124" i="53"/>
  <c r="P120" i="53"/>
  <c r="BB139" i="53"/>
  <c r="AY119" i="53"/>
  <c r="AY92" i="53"/>
  <c r="AY171" i="53"/>
  <c r="AZ171" i="53" s="1"/>
  <c r="BA171" i="53" s="1"/>
  <c r="AY123" i="53"/>
  <c r="BB105" i="53"/>
  <c r="AY90" i="53" s="1"/>
  <c r="AY121" i="53"/>
  <c r="AY120" i="53"/>
  <c r="AY175" i="53"/>
  <c r="AZ175" i="53" s="1"/>
  <c r="BA175" i="53" s="1"/>
  <c r="AY117" i="53"/>
  <c r="BA117" i="53" s="1"/>
  <c r="AY165" i="53"/>
  <c r="AZ165" i="53" s="1"/>
  <c r="AY124" i="53"/>
  <c r="AY161" i="53"/>
  <c r="AZ161" i="53" s="1"/>
  <c r="AY91" i="53"/>
  <c r="DT122" i="51"/>
  <c r="DT119" i="51"/>
  <c r="DU119" i="51" s="1"/>
  <c r="DV172" i="51" s="1"/>
  <c r="DT118" i="51"/>
  <c r="DU118" i="51" s="1"/>
  <c r="DV171" i="51" s="1"/>
  <c r="DT123" i="51"/>
  <c r="DU123" i="51" s="1"/>
  <c r="DV176" i="51" s="1"/>
  <c r="DV140" i="51"/>
  <c r="DS178" i="51" s="1"/>
  <c r="DT178" i="51" s="1"/>
  <c r="DU178" i="51" s="1"/>
  <c r="DS177" i="51"/>
  <c r="DT177" i="51" s="1"/>
  <c r="DU177" i="51" s="1"/>
  <c r="DT117" i="51"/>
  <c r="DU117" i="51" s="1"/>
  <c r="DT121" i="51"/>
  <c r="DU121" i="51" s="1"/>
  <c r="DV174" i="51" s="1"/>
  <c r="DS173" i="51"/>
  <c r="DT173" i="51" s="1"/>
  <c r="DU173" i="51" s="1"/>
  <c r="DS99" i="51"/>
  <c r="DS98" i="51"/>
  <c r="DV106" i="51"/>
  <c r="D122" i="51"/>
  <c r="D123" i="51"/>
  <c r="D121" i="51"/>
  <c r="E121" i="51" s="1"/>
  <c r="F174" i="51" s="1"/>
  <c r="C177" i="51"/>
  <c r="D177" i="51" s="1"/>
  <c r="E177" i="51" s="1"/>
  <c r="D118" i="51"/>
  <c r="C99" i="51"/>
  <c r="D119" i="51"/>
  <c r="C173" i="51"/>
  <c r="D173" i="51" s="1"/>
  <c r="E173" i="51" s="1"/>
  <c r="D117" i="51"/>
  <c r="C98" i="51"/>
  <c r="F140" i="51"/>
  <c r="F106" i="51"/>
  <c r="C97" i="51"/>
  <c r="CI175" i="51"/>
  <c r="CJ175" i="51" s="1"/>
  <c r="CK175" i="51" s="1"/>
  <c r="CI171" i="51"/>
  <c r="CJ171" i="51" s="1"/>
  <c r="CK171" i="51" s="1"/>
  <c r="CI121" i="51"/>
  <c r="CK121" i="51" s="1"/>
  <c r="CL174" i="51" s="1"/>
  <c r="CL139" i="51"/>
  <c r="CI178" i="51" s="1"/>
  <c r="CJ178" i="51" s="1"/>
  <c r="CK178" i="51" s="1"/>
  <c r="CI123" i="51"/>
  <c r="CK123" i="51" s="1"/>
  <c r="CL176" i="51" s="1"/>
  <c r="CI120" i="51"/>
  <c r="CI119" i="51"/>
  <c r="CK119" i="51" s="1"/>
  <c r="CL172" i="51" s="1"/>
  <c r="CI92" i="51"/>
  <c r="CI117" i="51"/>
  <c r="CK117" i="51" s="1"/>
  <c r="CI91" i="51"/>
  <c r="CL105" i="51"/>
  <c r="CI90" i="51" s="1"/>
  <c r="CI165" i="51"/>
  <c r="CJ165" i="51" s="1"/>
  <c r="CI161" i="51"/>
  <c r="CJ161" i="51" s="1"/>
  <c r="CI124" i="51"/>
  <c r="CO90" i="50"/>
  <c r="CO93" i="50" s="1"/>
  <c r="CO94" i="50" s="1"/>
  <c r="CO122" i="50"/>
  <c r="CO125" i="50"/>
  <c r="I289" i="36"/>
  <c r="HJ327" i="36"/>
  <c r="AZ121" i="52"/>
  <c r="BB106" i="52"/>
  <c r="AY97" i="52" s="1"/>
  <c r="AY177" i="52"/>
  <c r="AZ177" i="52" s="1"/>
  <c r="BA177" i="52" s="1"/>
  <c r="AZ119" i="52"/>
  <c r="AY98" i="52"/>
  <c r="AZ122" i="52"/>
  <c r="AY173" i="52"/>
  <c r="AZ173" i="52" s="1"/>
  <c r="BA173" i="52" s="1"/>
  <c r="AZ117" i="52"/>
  <c r="BB140" i="52"/>
  <c r="AZ123" i="52"/>
  <c r="BA123" i="52" s="1"/>
  <c r="BB176" i="52" s="1"/>
  <c r="AZ118" i="52"/>
  <c r="AY99" i="52"/>
  <c r="CO92" i="52"/>
  <c r="CO119" i="52"/>
  <c r="CQ119" i="52" s="1"/>
  <c r="CR172" i="52" s="1"/>
  <c r="CO175" i="52"/>
  <c r="CP175" i="52" s="1"/>
  <c r="CQ175" i="52" s="1"/>
  <c r="CO123" i="52"/>
  <c r="CQ123" i="52" s="1"/>
  <c r="CR176" i="52" s="1"/>
  <c r="CO161" i="52"/>
  <c r="CP161" i="52" s="1"/>
  <c r="CO120" i="52"/>
  <c r="CO117" i="52"/>
  <c r="CQ117" i="52" s="1"/>
  <c r="CR105" i="52"/>
  <c r="CO90" i="52" s="1"/>
  <c r="CO121" i="52"/>
  <c r="CQ121" i="52" s="1"/>
  <c r="CR174" i="52" s="1"/>
  <c r="CO124" i="52"/>
  <c r="CO171" i="52"/>
  <c r="CP171" i="52" s="1"/>
  <c r="CQ171" i="52" s="1"/>
  <c r="CR139" i="52"/>
  <c r="CO178" i="52" s="1"/>
  <c r="CP178" i="52" s="1"/>
  <c r="CQ178" i="52" s="1"/>
  <c r="CO165" i="52"/>
  <c r="CP165" i="52" s="1"/>
  <c r="CO91" i="52"/>
  <c r="EK177" i="53"/>
  <c r="EL177" i="53" s="1"/>
  <c r="EM177" i="53" s="1"/>
  <c r="EL122" i="53"/>
  <c r="EL119" i="53"/>
  <c r="EK173" i="53"/>
  <c r="EL173" i="53" s="1"/>
  <c r="EM173" i="53" s="1"/>
  <c r="EL118" i="53"/>
  <c r="EK98" i="53"/>
  <c r="EN140" i="53"/>
  <c r="EL123" i="53"/>
  <c r="EL117" i="53"/>
  <c r="EN106" i="53"/>
  <c r="EL121" i="53"/>
  <c r="EK99" i="53"/>
  <c r="AM118" i="53"/>
  <c r="AM122" i="53"/>
  <c r="CC99" i="53"/>
  <c r="CD117" i="53"/>
  <c r="CD123" i="53"/>
  <c r="CC173" i="53"/>
  <c r="CD173" i="53" s="1"/>
  <c r="CE173" i="53" s="1"/>
  <c r="CD118" i="53"/>
  <c r="CF140" i="53"/>
  <c r="CD121" i="53"/>
  <c r="CD122" i="53"/>
  <c r="CC98" i="53"/>
  <c r="CD119" i="53"/>
  <c r="CF106" i="53"/>
  <c r="CC177" i="53"/>
  <c r="CD177" i="53" s="1"/>
  <c r="CE177" i="53" s="1"/>
  <c r="AT121" i="51"/>
  <c r="AT118" i="51"/>
  <c r="AS99" i="51"/>
  <c r="AS177" i="51"/>
  <c r="AT177" i="51" s="1"/>
  <c r="AU177" i="51" s="1"/>
  <c r="AT119" i="51"/>
  <c r="AV140" i="51"/>
  <c r="AS173" i="51"/>
  <c r="AT173" i="51" s="1"/>
  <c r="AU173" i="51" s="1"/>
  <c r="AT117" i="51"/>
  <c r="AV106" i="51"/>
  <c r="AS97" i="51" s="1"/>
  <c r="AT123" i="51"/>
  <c r="AT122" i="51"/>
  <c r="AS98" i="51"/>
  <c r="BQ171" i="50"/>
  <c r="BR171" i="50" s="1"/>
  <c r="BS171" i="50" s="1"/>
  <c r="BT105" i="50"/>
  <c r="BQ90" i="50" s="1"/>
  <c r="BQ117" i="50"/>
  <c r="BQ175" i="50"/>
  <c r="BR175" i="50" s="1"/>
  <c r="BS175" i="50" s="1"/>
  <c r="BT139" i="50"/>
  <c r="BQ91" i="50"/>
  <c r="BQ92" i="50"/>
  <c r="BQ124" i="50"/>
  <c r="BQ119" i="50"/>
  <c r="BQ165" i="50"/>
  <c r="BR165" i="50" s="1"/>
  <c r="BQ120" i="50"/>
  <c r="BQ121" i="50"/>
  <c r="BQ161" i="50"/>
  <c r="BR161" i="50" s="1"/>
  <c r="BQ123" i="50"/>
  <c r="EE125" i="50"/>
  <c r="EE122" i="50"/>
  <c r="EG117" i="52"/>
  <c r="BE97" i="52"/>
  <c r="BE100" i="52" s="1"/>
  <c r="BE101" i="52" s="1"/>
  <c r="BF124" i="52"/>
  <c r="BF120" i="52"/>
  <c r="BF125" i="52"/>
  <c r="AA177" i="52"/>
  <c r="AB177" i="52" s="1"/>
  <c r="AC177" i="52" s="1"/>
  <c r="AB119" i="52"/>
  <c r="AD140" i="52"/>
  <c r="AA173" i="52"/>
  <c r="AB173" i="52" s="1"/>
  <c r="AC173" i="52" s="1"/>
  <c r="AB117" i="52"/>
  <c r="AD106" i="52"/>
  <c r="AA97" i="52" s="1"/>
  <c r="AB123" i="52"/>
  <c r="AB122" i="52"/>
  <c r="AA98" i="52"/>
  <c r="AB121" i="52"/>
  <c r="AB118" i="52"/>
  <c r="AA99" i="52"/>
  <c r="AS171" i="52"/>
  <c r="AT171" i="52" s="1"/>
  <c r="AU171" i="52" s="1"/>
  <c r="AS123" i="52"/>
  <c r="AS120" i="52"/>
  <c r="AS92" i="52"/>
  <c r="AS161" i="52"/>
  <c r="AT161" i="52" s="1"/>
  <c r="AS121" i="52"/>
  <c r="AS124" i="52"/>
  <c r="AS165" i="52"/>
  <c r="AT165" i="52" s="1"/>
  <c r="AS119" i="52"/>
  <c r="AV105" i="52"/>
  <c r="AS175" i="52"/>
  <c r="AT175" i="52" s="1"/>
  <c r="AU175" i="52" s="1"/>
  <c r="AV139" i="52"/>
  <c r="AS117" i="52"/>
  <c r="AS91" i="52"/>
  <c r="ET139" i="53"/>
  <c r="EQ121" i="53"/>
  <c r="EQ92" i="53"/>
  <c r="EQ175" i="53"/>
  <c r="ER175" i="53" s="1"/>
  <c r="ES175" i="53" s="1"/>
  <c r="EQ161" i="53"/>
  <c r="ER161" i="53" s="1"/>
  <c r="EQ119" i="53"/>
  <c r="EQ91" i="53"/>
  <c r="EQ171" i="53"/>
  <c r="ER171" i="53" s="1"/>
  <c r="ES171" i="53" s="1"/>
  <c r="EQ124" i="53"/>
  <c r="EQ117" i="53"/>
  <c r="EQ120" i="53"/>
  <c r="EQ165" i="53"/>
  <c r="ER165" i="53" s="1"/>
  <c r="EQ123" i="53"/>
  <c r="ET105" i="53"/>
  <c r="FO118" i="53"/>
  <c r="AS171" i="53"/>
  <c r="AT171" i="53" s="1"/>
  <c r="AU171" i="53" s="1"/>
  <c r="AV139" i="53"/>
  <c r="AS117" i="53"/>
  <c r="AS175" i="53"/>
  <c r="AT175" i="53" s="1"/>
  <c r="AU175" i="53" s="1"/>
  <c r="AS123" i="53"/>
  <c r="AV105" i="53"/>
  <c r="AS118" i="53" s="1"/>
  <c r="AS165" i="53"/>
  <c r="AT165" i="53" s="1"/>
  <c r="AS121" i="53"/>
  <c r="AS124" i="53"/>
  <c r="AS161" i="53"/>
  <c r="AT161" i="53" s="1"/>
  <c r="AS119" i="53"/>
  <c r="AS120" i="53"/>
  <c r="AS92" i="53"/>
  <c r="AS91" i="53"/>
  <c r="I100" i="51"/>
  <c r="I101" i="51" s="1"/>
  <c r="CD124" i="51"/>
  <c r="CD125" i="51"/>
  <c r="AM177" i="50"/>
  <c r="AN177" i="50" s="1"/>
  <c r="AO177" i="50" s="1"/>
  <c r="AN119" i="50"/>
  <c r="AN117" i="50"/>
  <c r="AM173" i="50"/>
  <c r="AN173" i="50" s="1"/>
  <c r="AO173" i="50" s="1"/>
  <c r="AN123" i="50"/>
  <c r="AN122" i="50"/>
  <c r="AP140" i="50"/>
  <c r="AM99" i="50"/>
  <c r="AN118" i="50"/>
  <c r="AN121" i="50"/>
  <c r="AM98" i="50"/>
  <c r="AP106" i="50"/>
  <c r="AM97" i="50" s="1"/>
  <c r="EK171" i="50"/>
  <c r="EL171" i="50" s="1"/>
  <c r="EM171" i="50" s="1"/>
  <c r="EK165" i="50"/>
  <c r="EL165" i="50" s="1"/>
  <c r="EK175" i="50"/>
  <c r="EL175" i="50" s="1"/>
  <c r="EM175" i="50" s="1"/>
  <c r="EN105" i="50"/>
  <c r="EK90" i="50" s="1"/>
  <c r="EN139" i="50"/>
  <c r="EK123" i="50"/>
  <c r="EK121" i="50"/>
  <c r="EK91" i="50"/>
  <c r="EK92" i="50"/>
  <c r="EK120" i="50"/>
  <c r="EK161" i="50"/>
  <c r="EL161" i="50" s="1"/>
  <c r="EK124" i="50"/>
  <c r="EK119" i="50"/>
  <c r="EK117" i="50"/>
  <c r="AA173" i="50"/>
  <c r="AB173" i="50" s="1"/>
  <c r="AC173" i="50" s="1"/>
  <c r="AA99" i="50"/>
  <c r="AB119" i="50"/>
  <c r="AD140" i="50"/>
  <c r="AA178" i="50" s="1"/>
  <c r="AB178" i="50" s="1"/>
  <c r="AC178" i="50" s="1"/>
  <c r="AA98" i="50"/>
  <c r="AB117" i="50"/>
  <c r="AB123" i="50"/>
  <c r="AB118" i="50"/>
  <c r="AA177" i="50"/>
  <c r="AB177" i="50" s="1"/>
  <c r="AC177" i="50" s="1"/>
  <c r="AB122" i="50"/>
  <c r="AB121" i="50"/>
  <c r="AD106" i="50"/>
  <c r="AA97" i="50" s="1"/>
  <c r="FC118" i="52"/>
  <c r="FC125" i="52"/>
  <c r="FC122" i="52"/>
  <c r="AN118" i="52"/>
  <c r="AN117" i="52"/>
  <c r="AM99" i="52"/>
  <c r="AN122" i="52"/>
  <c r="AN121" i="52"/>
  <c r="AM98" i="52"/>
  <c r="AM173" i="52"/>
  <c r="AN173" i="52" s="1"/>
  <c r="AO173" i="52" s="1"/>
  <c r="AP106" i="52"/>
  <c r="AN119" i="52"/>
  <c r="AN123" i="52"/>
  <c r="AM177" i="52"/>
  <c r="AN177" i="52" s="1"/>
  <c r="AO177" i="52" s="1"/>
  <c r="AP140" i="52"/>
  <c r="CU99" i="52"/>
  <c r="CV122" i="52"/>
  <c r="CV123" i="52"/>
  <c r="CV121" i="52"/>
  <c r="CV119" i="52"/>
  <c r="CV117" i="52"/>
  <c r="CV118" i="52"/>
  <c r="CX140" i="52"/>
  <c r="CU177" i="52"/>
  <c r="CV177" i="52" s="1"/>
  <c r="CW177" i="52" s="1"/>
  <c r="CU98" i="52"/>
  <c r="CX106" i="52"/>
  <c r="CU173" i="52"/>
  <c r="CV173" i="52" s="1"/>
  <c r="CW173" i="52" s="1"/>
  <c r="C122" i="52"/>
  <c r="C125" i="52"/>
  <c r="C93" i="52"/>
  <c r="C94" i="52" s="1"/>
  <c r="DY177" i="53"/>
  <c r="DZ177" i="53" s="1"/>
  <c r="EA177" i="53" s="1"/>
  <c r="DZ123" i="53"/>
  <c r="DZ122" i="53"/>
  <c r="DY98" i="53"/>
  <c r="DY173" i="53"/>
  <c r="DZ173" i="53" s="1"/>
  <c r="EA173" i="53" s="1"/>
  <c r="DZ121" i="53"/>
  <c r="EA121" i="53" s="1"/>
  <c r="EB174" i="53" s="1"/>
  <c r="DZ118" i="53"/>
  <c r="EB140" i="53"/>
  <c r="DZ119" i="53"/>
  <c r="DY99" i="53"/>
  <c r="EB106" i="53"/>
  <c r="DY97" i="53" s="1"/>
  <c r="DZ117" i="53"/>
  <c r="CU118" i="53"/>
  <c r="CU125" i="53"/>
  <c r="CU122" i="53"/>
  <c r="DN125" i="53"/>
  <c r="DN124" i="53"/>
  <c r="DN120" i="53"/>
  <c r="AA177" i="53"/>
  <c r="AB177" i="53" s="1"/>
  <c r="AC177" i="53" s="1"/>
  <c r="AB121" i="53"/>
  <c r="AB118" i="53"/>
  <c r="AD140" i="53"/>
  <c r="AB117" i="53"/>
  <c r="AA99" i="53"/>
  <c r="AB123" i="53"/>
  <c r="AA98" i="53"/>
  <c r="AB119" i="53"/>
  <c r="AB122" i="53"/>
  <c r="AA173" i="53"/>
  <c r="AB173" i="53" s="1"/>
  <c r="AC173" i="53" s="1"/>
  <c r="AD106" i="53"/>
  <c r="AA97" i="53" s="1"/>
  <c r="CO175" i="53"/>
  <c r="CP175" i="53" s="1"/>
  <c r="CQ175" i="53" s="1"/>
  <c r="CO161" i="53"/>
  <c r="CP161" i="53" s="1"/>
  <c r="CR105" i="53"/>
  <c r="CO118" i="53" s="1"/>
  <c r="CO124" i="53"/>
  <c r="CO120" i="53"/>
  <c r="CR139" i="53"/>
  <c r="CO92" i="53"/>
  <c r="CO91" i="53"/>
  <c r="CO121" i="53"/>
  <c r="CO171" i="53"/>
  <c r="CP171" i="53" s="1"/>
  <c r="CQ171" i="53" s="1"/>
  <c r="CO123" i="53"/>
  <c r="CO117" i="53"/>
  <c r="CO119" i="53"/>
  <c r="CO165" i="53"/>
  <c r="CP165" i="53" s="1"/>
  <c r="AN123" i="51"/>
  <c r="AP106" i="51"/>
  <c r="AM97" i="51" s="1"/>
  <c r="AM177" i="51"/>
  <c r="AN177" i="51" s="1"/>
  <c r="AO177" i="51" s="1"/>
  <c r="AN121" i="51"/>
  <c r="AN118" i="51"/>
  <c r="AN122" i="51"/>
  <c r="AM173" i="51"/>
  <c r="AN173" i="51" s="1"/>
  <c r="AO173" i="51" s="1"/>
  <c r="AN119" i="51"/>
  <c r="AM99" i="51"/>
  <c r="AP140" i="51"/>
  <c r="AN117" i="51"/>
  <c r="AM98" i="51"/>
  <c r="DG173" i="50"/>
  <c r="DH173" i="50" s="1"/>
  <c r="DI173" i="50" s="1"/>
  <c r="DG98" i="50"/>
  <c r="DH121" i="50"/>
  <c r="DH122" i="50"/>
  <c r="DG99" i="50"/>
  <c r="DH123" i="50"/>
  <c r="DJ140" i="50"/>
  <c r="DJ106" i="50"/>
  <c r="DG97" i="50" s="1"/>
  <c r="DG177" i="50"/>
  <c r="DH177" i="50" s="1"/>
  <c r="DI177" i="50" s="1"/>
  <c r="DH118" i="50"/>
  <c r="DH119" i="50"/>
  <c r="DH117" i="50"/>
  <c r="CI119" i="50"/>
  <c r="CI117" i="50"/>
  <c r="CI171" i="50"/>
  <c r="CJ171" i="50" s="1"/>
  <c r="CK171" i="50" s="1"/>
  <c r="CI121" i="50"/>
  <c r="CI92" i="50"/>
  <c r="CL105" i="50"/>
  <c r="CI118" i="50" s="1"/>
  <c r="CI124" i="50"/>
  <c r="CI175" i="50"/>
  <c r="CJ175" i="50" s="1"/>
  <c r="CK175" i="50" s="1"/>
  <c r="CI165" i="50"/>
  <c r="CJ165" i="50" s="1"/>
  <c r="CI161" i="50"/>
  <c r="CJ161" i="50" s="1"/>
  <c r="CI120" i="50"/>
  <c r="CL139" i="50"/>
  <c r="CI123" i="50"/>
  <c r="CI91" i="50"/>
  <c r="FF139" i="50"/>
  <c r="FC123" i="50"/>
  <c r="FC171" i="50"/>
  <c r="FD171" i="50" s="1"/>
  <c r="FE171" i="50" s="1"/>
  <c r="FC121" i="50"/>
  <c r="FC119" i="50"/>
  <c r="FC117" i="50"/>
  <c r="FC124" i="50"/>
  <c r="FC175" i="50"/>
  <c r="FD175" i="50" s="1"/>
  <c r="FE175" i="50" s="1"/>
  <c r="FC165" i="50"/>
  <c r="FD165" i="50" s="1"/>
  <c r="FC161" i="50"/>
  <c r="FD161" i="50" s="1"/>
  <c r="FC91" i="50"/>
  <c r="FC120" i="50"/>
  <c r="FF105" i="50"/>
  <c r="FC90" i="50" s="1"/>
  <c r="FC92" i="50"/>
  <c r="HJ342" i="36"/>
  <c r="I304" i="36"/>
  <c r="EW171" i="52"/>
  <c r="EX171" i="52" s="1"/>
  <c r="EY171" i="52" s="1"/>
  <c r="EZ139" i="52"/>
  <c r="EW178" i="52" s="1"/>
  <c r="EX178" i="52" s="1"/>
  <c r="EY178" i="52" s="1"/>
  <c r="EW121" i="52"/>
  <c r="EW175" i="52"/>
  <c r="EX175" i="52" s="1"/>
  <c r="EY175" i="52" s="1"/>
  <c r="EW124" i="52"/>
  <c r="EW123" i="52"/>
  <c r="EZ105" i="52"/>
  <c r="EW161" i="52"/>
  <c r="EX161" i="52" s="1"/>
  <c r="EW120" i="52"/>
  <c r="EW117" i="52"/>
  <c r="EW91" i="52"/>
  <c r="EW165" i="52"/>
  <c r="EX165" i="52" s="1"/>
  <c r="EW119" i="52"/>
  <c r="EW92" i="52"/>
  <c r="CU117" i="52"/>
  <c r="CU120" i="52"/>
  <c r="CU171" i="52"/>
  <c r="CV171" i="52" s="1"/>
  <c r="CW171" i="52" s="1"/>
  <c r="CX139" i="52"/>
  <c r="CU121" i="52"/>
  <c r="CU175" i="52"/>
  <c r="CV175" i="52" s="1"/>
  <c r="CW175" i="52" s="1"/>
  <c r="CU161" i="52"/>
  <c r="CV161" i="52" s="1"/>
  <c r="CU123" i="52"/>
  <c r="CU124" i="52"/>
  <c r="CX105" i="52"/>
  <c r="CU90" i="52" s="1"/>
  <c r="CU119" i="52"/>
  <c r="CU92" i="52"/>
  <c r="CU165" i="52"/>
  <c r="CV165" i="52" s="1"/>
  <c r="CU91" i="52"/>
  <c r="DM120" i="52"/>
  <c r="DP105" i="52"/>
  <c r="DM118" i="52" s="1"/>
  <c r="DM91" i="52"/>
  <c r="DM165" i="52"/>
  <c r="DN165" i="52" s="1"/>
  <c r="DP139" i="52"/>
  <c r="DM123" i="52"/>
  <c r="DM121" i="52"/>
  <c r="DM117" i="52"/>
  <c r="DM92" i="52"/>
  <c r="DM171" i="52"/>
  <c r="DN171" i="52" s="1"/>
  <c r="DO171" i="52" s="1"/>
  <c r="DM119" i="52"/>
  <c r="DM124" i="52"/>
  <c r="DM175" i="52"/>
  <c r="DN175" i="52" s="1"/>
  <c r="DO175" i="52" s="1"/>
  <c r="DM161" i="52"/>
  <c r="DN161" i="52" s="1"/>
  <c r="EE177" i="53"/>
  <c r="EF177" i="53" s="1"/>
  <c r="EG177" i="53" s="1"/>
  <c r="EF118" i="53"/>
  <c r="EF117" i="53"/>
  <c r="EE173" i="53"/>
  <c r="EF173" i="53" s="1"/>
  <c r="EG173" i="53" s="1"/>
  <c r="EF123" i="53"/>
  <c r="EH106" i="53"/>
  <c r="EE97" i="53" s="1"/>
  <c r="EH140" i="53"/>
  <c r="EF121" i="53"/>
  <c r="EG121" i="53" s="1"/>
  <c r="EH174" i="53" s="1"/>
  <c r="EE99" i="53"/>
  <c r="EF122" i="53"/>
  <c r="EF119" i="53"/>
  <c r="EE98" i="53"/>
  <c r="FD122" i="53"/>
  <c r="FD119" i="53"/>
  <c r="FC98" i="53"/>
  <c r="FC177" i="53"/>
  <c r="FD177" i="53" s="1"/>
  <c r="FE177" i="53" s="1"/>
  <c r="FD118" i="53"/>
  <c r="FD117" i="53"/>
  <c r="FC173" i="53"/>
  <c r="FD173" i="53" s="1"/>
  <c r="FE173" i="53" s="1"/>
  <c r="FD123" i="53"/>
  <c r="FF106" i="53"/>
  <c r="FF140" i="53"/>
  <c r="FD121" i="53"/>
  <c r="FC99" i="53"/>
  <c r="CC161" i="53"/>
  <c r="CD161" i="53" s="1"/>
  <c r="CC165" i="53"/>
  <c r="CD165" i="53" s="1"/>
  <c r="CF105" i="53"/>
  <c r="CC123" i="53"/>
  <c r="CC121" i="53"/>
  <c r="CC117" i="53"/>
  <c r="CC91" i="53"/>
  <c r="CC119" i="53"/>
  <c r="CC175" i="53"/>
  <c r="CD175" i="53" s="1"/>
  <c r="CE175" i="53" s="1"/>
  <c r="CC171" i="53"/>
  <c r="CD171" i="53" s="1"/>
  <c r="CE171" i="53" s="1"/>
  <c r="CC120" i="53"/>
  <c r="CF139" i="53"/>
  <c r="CC124" i="53"/>
  <c r="CC92" i="53"/>
  <c r="FO165" i="51"/>
  <c r="FP165" i="51" s="1"/>
  <c r="FO120" i="51"/>
  <c r="FO117" i="51"/>
  <c r="FO161" i="51"/>
  <c r="FP161" i="51" s="1"/>
  <c r="FO123" i="51"/>
  <c r="FR105" i="51"/>
  <c r="FO90" i="51" s="1"/>
  <c r="FO175" i="51"/>
  <c r="FP175" i="51" s="1"/>
  <c r="FQ175" i="51" s="1"/>
  <c r="FR139" i="51"/>
  <c r="FO121" i="51"/>
  <c r="FO92" i="51"/>
  <c r="FO171" i="51"/>
  <c r="FP171" i="51" s="1"/>
  <c r="FQ171" i="51" s="1"/>
  <c r="FO124" i="51"/>
  <c r="FO119" i="51"/>
  <c r="FO91" i="51"/>
  <c r="BF122" i="51"/>
  <c r="BF119" i="51"/>
  <c r="BE99" i="51"/>
  <c r="BF118" i="51"/>
  <c r="BF117" i="51"/>
  <c r="BE177" i="51"/>
  <c r="BF177" i="51" s="1"/>
  <c r="BG177" i="51" s="1"/>
  <c r="BF123" i="51"/>
  <c r="BH140" i="51"/>
  <c r="BE98" i="51"/>
  <c r="BE173" i="51"/>
  <c r="BF173" i="51" s="1"/>
  <c r="BG173" i="51" s="1"/>
  <c r="BF121" i="51"/>
  <c r="BG121" i="51" s="1"/>
  <c r="BH174" i="51" s="1"/>
  <c r="BH106" i="51"/>
  <c r="BE97" i="51" s="1"/>
  <c r="AH122" i="51"/>
  <c r="AH119" i="51"/>
  <c r="AH118" i="51"/>
  <c r="AH117" i="51"/>
  <c r="AG98" i="51"/>
  <c r="AG177" i="51"/>
  <c r="AH177" i="51" s="1"/>
  <c r="AI177" i="51" s="1"/>
  <c r="AH123" i="51"/>
  <c r="AJ140" i="51"/>
  <c r="AG99" i="51"/>
  <c r="AG173" i="51"/>
  <c r="AH173" i="51" s="1"/>
  <c r="AI173" i="51" s="1"/>
  <c r="AH121" i="51"/>
  <c r="AJ106" i="51"/>
  <c r="AG97" i="51" s="1"/>
  <c r="I171" i="51"/>
  <c r="J171" i="51" s="1"/>
  <c r="K171" i="51" s="1"/>
  <c r="I121" i="51"/>
  <c r="K121" i="51" s="1"/>
  <c r="L174" i="51" s="1"/>
  <c r="I118" i="51"/>
  <c r="K118" i="51" s="1"/>
  <c r="I91" i="51"/>
  <c r="I161" i="51"/>
  <c r="J161" i="51" s="1"/>
  <c r="I119" i="51"/>
  <c r="K119" i="51" s="1"/>
  <c r="L172" i="51" s="1"/>
  <c r="I124" i="51"/>
  <c r="I90" i="51"/>
  <c r="I165" i="51"/>
  <c r="J165" i="51" s="1"/>
  <c r="I117" i="51"/>
  <c r="K117" i="51" s="1"/>
  <c r="L105" i="51"/>
  <c r="L139" i="51"/>
  <c r="I178" i="51" s="1"/>
  <c r="J178" i="51" s="1"/>
  <c r="K178" i="51" s="1"/>
  <c r="I175" i="51"/>
  <c r="J175" i="51" s="1"/>
  <c r="K175" i="51" s="1"/>
  <c r="I123" i="51"/>
  <c r="I120" i="51"/>
  <c r="I92" i="51"/>
  <c r="HM72" i="36"/>
  <c r="HL336" i="36" s="1"/>
  <c r="HM64" i="36"/>
  <c r="HL328" i="36" s="1"/>
  <c r="BP332" i="36"/>
  <c r="BQ84" i="36"/>
  <c r="GV347" i="36"/>
  <c r="GW84" i="36"/>
  <c r="DJ337" i="36"/>
  <c r="DK84" i="36"/>
  <c r="GX347" i="36"/>
  <c r="GY84" i="36"/>
  <c r="FC342" i="36"/>
  <c r="FD84" i="36"/>
  <c r="BN332" i="36"/>
  <c r="BO84" i="36"/>
  <c r="FB342" i="36"/>
  <c r="FC84" i="36"/>
  <c r="DJ84" i="36"/>
  <c r="DI337" i="36"/>
  <c r="FE84" i="36"/>
  <c r="FD342" i="36"/>
  <c r="BO332" i="36"/>
  <c r="BP84" i="36"/>
  <c r="HM81" i="36"/>
  <c r="HL345" i="36" s="1"/>
  <c r="GW347" i="36"/>
  <c r="GX84" i="36"/>
  <c r="DH337" i="36"/>
  <c r="DI84" i="36"/>
  <c r="HM74" i="36"/>
  <c r="HL338" i="36" s="1"/>
  <c r="HM70" i="36"/>
  <c r="HL334" i="36" s="1"/>
  <c r="HM66" i="36"/>
  <c r="HL330" i="36" s="1"/>
  <c r="HJ319" i="36"/>
  <c r="HM77" i="36"/>
  <c r="HL341" i="36" s="1"/>
  <c r="HJ322" i="36"/>
  <c r="HM67" i="36"/>
  <c r="HL331" i="36" s="1"/>
  <c r="HM68" i="36"/>
  <c r="HL332" i="36" s="1"/>
  <c r="HM83" i="36"/>
  <c r="HL347" i="36" s="1"/>
  <c r="HM71" i="36"/>
  <c r="HL335" i="36" s="1"/>
  <c r="L16" i="36"/>
  <c r="R24" i="36"/>
  <c r="HL84" i="36"/>
  <c r="DD321" i="36"/>
  <c r="P318" i="36"/>
  <c r="P320" i="36"/>
  <c r="GR319" i="36"/>
  <c r="EX319" i="36"/>
  <c r="EX320" i="36"/>
  <c r="GR322" i="36"/>
  <c r="T327" i="36"/>
  <c r="P321" i="36"/>
  <c r="EX318" i="36"/>
  <c r="P319" i="36"/>
  <c r="EX322" i="36"/>
  <c r="DD320" i="36"/>
  <c r="DD322" i="36"/>
  <c r="DD319" i="36"/>
  <c r="HN84" i="36"/>
  <c r="HM318" i="36"/>
  <c r="GR320" i="36"/>
  <c r="EX321" i="36"/>
  <c r="P322" i="36"/>
  <c r="GR321" i="36"/>
  <c r="DD318" i="36"/>
  <c r="GR318" i="36"/>
  <c r="DZ84" i="36"/>
  <c r="DY318" i="36"/>
  <c r="AF321" i="36"/>
  <c r="AF320" i="36"/>
  <c r="AH326" i="36"/>
  <c r="FN325" i="36"/>
  <c r="FN326" i="36"/>
  <c r="FN321" i="36"/>
  <c r="I223" i="36"/>
  <c r="DV320" i="36"/>
  <c r="I251" i="36"/>
  <c r="FP320" i="36"/>
  <c r="Q208" i="36"/>
  <c r="CB327" i="36"/>
  <c r="Q213" i="36"/>
  <c r="CB332" i="36"/>
  <c r="Q209" i="36"/>
  <c r="CB328" i="36"/>
  <c r="HL333" i="36"/>
  <c r="I225" i="36"/>
  <c r="DV322" i="36"/>
  <c r="HL327" i="36"/>
  <c r="HL346" i="36"/>
  <c r="HL319" i="36"/>
  <c r="HL323" i="36"/>
  <c r="HL326" i="36"/>
  <c r="HL322" i="36"/>
  <c r="Q203" i="36"/>
  <c r="CB322" i="36"/>
  <c r="AH322" i="36"/>
  <c r="Q204" i="36"/>
  <c r="CB323" i="36"/>
  <c r="AF323" i="36"/>
  <c r="AH327" i="36"/>
  <c r="FN327" i="36"/>
  <c r="FN324" i="36"/>
  <c r="DT323" i="36"/>
  <c r="DT322" i="36"/>
  <c r="HH331" i="36"/>
  <c r="HH340" i="36"/>
  <c r="HH332" i="36"/>
  <c r="HH335" i="36"/>
  <c r="HH341" i="36"/>
  <c r="HH344" i="36"/>
  <c r="HH345" i="36"/>
  <c r="HH347" i="36"/>
  <c r="HH339" i="36"/>
  <c r="HH334" i="36"/>
  <c r="HH328" i="36"/>
  <c r="DT320" i="36"/>
  <c r="I224" i="36"/>
  <c r="DV321" i="36"/>
  <c r="I253" i="36"/>
  <c r="FP322" i="36"/>
  <c r="I222" i="36"/>
  <c r="DV319" i="36"/>
  <c r="I252" i="36"/>
  <c r="FP321" i="36"/>
  <c r="I254" i="36"/>
  <c r="FP323" i="36"/>
  <c r="HL337" i="36"/>
  <c r="HL320" i="36"/>
  <c r="Q207" i="36"/>
  <c r="CB326" i="36"/>
  <c r="Q211" i="36"/>
  <c r="CB330" i="36"/>
  <c r="AH323" i="36"/>
  <c r="Q212" i="36"/>
  <c r="CB331" i="36"/>
  <c r="AF322" i="36"/>
  <c r="AH325" i="36"/>
  <c r="DT326" i="36"/>
  <c r="DT324" i="36"/>
  <c r="FN319" i="36"/>
  <c r="HH324" i="36"/>
  <c r="FN320" i="36"/>
  <c r="FN322" i="36"/>
  <c r="DT319" i="36"/>
  <c r="HL321" i="36"/>
  <c r="HL343" i="36"/>
  <c r="Q201" i="36"/>
  <c r="CB320" i="36"/>
  <c r="Q202" i="36"/>
  <c r="CB321" i="36"/>
  <c r="AH321" i="36"/>
  <c r="AH319" i="36"/>
  <c r="I286" i="36"/>
  <c r="HJ324" i="36"/>
  <c r="I226" i="36"/>
  <c r="DV323" i="36"/>
  <c r="I250" i="36"/>
  <c r="FP319" i="36"/>
  <c r="HL329" i="36"/>
  <c r="HL342" i="36"/>
  <c r="Q205" i="36"/>
  <c r="CB324" i="36"/>
  <c r="AH320" i="36"/>
  <c r="AF319" i="36"/>
  <c r="AH324" i="36"/>
  <c r="AE327" i="36"/>
  <c r="DT325" i="36"/>
  <c r="DT327" i="36"/>
  <c r="DT321" i="36"/>
  <c r="HH343" i="36"/>
  <c r="HH342" i="36"/>
  <c r="HH330" i="36"/>
  <c r="HH337" i="36"/>
  <c r="HH336" i="36"/>
  <c r="HH346" i="36"/>
  <c r="HH338" i="36"/>
  <c r="HH329" i="36"/>
  <c r="HH333" i="36"/>
  <c r="FN323" i="36"/>
  <c r="HL344" i="36"/>
  <c r="HK84" i="36"/>
  <c r="Q210" i="36"/>
  <c r="CB329" i="36"/>
  <c r="Q200" i="36"/>
  <c r="CB319" i="36"/>
  <c r="Q206" i="36"/>
  <c r="CB325" i="36"/>
  <c r="FM318" i="36"/>
  <c r="CC318" i="36"/>
  <c r="DS318" i="36"/>
  <c r="FN318" i="36"/>
  <c r="AE318" i="36"/>
  <c r="DT318" i="36"/>
  <c r="AJ56" i="36"/>
  <c r="AI320" i="36" s="1"/>
  <c r="AJ62" i="36"/>
  <c r="AJ59" i="36"/>
  <c r="AI323" i="36" s="1"/>
  <c r="AJ55" i="36"/>
  <c r="AI319" i="36" s="1"/>
  <c r="FQ84" i="36"/>
  <c r="I249" i="36"/>
  <c r="CC84" i="36"/>
  <c r="Q199" i="36"/>
  <c r="FS55" i="36"/>
  <c r="FS69" i="36"/>
  <c r="FS68" i="36"/>
  <c r="DY72" i="36"/>
  <c r="DY61" i="36"/>
  <c r="FS60" i="36"/>
  <c r="FS77" i="36"/>
  <c r="FS56" i="36"/>
  <c r="DY57" i="36"/>
  <c r="FS71" i="36"/>
  <c r="FS64" i="36"/>
  <c r="DY70" i="36"/>
  <c r="FS65" i="36"/>
  <c r="DY58" i="36"/>
  <c r="FS70" i="36"/>
  <c r="FS75" i="36"/>
  <c r="DY68" i="36"/>
  <c r="DY63" i="36"/>
  <c r="FS63" i="36"/>
  <c r="DY55" i="36"/>
  <c r="HM60" i="36"/>
  <c r="DY69" i="36"/>
  <c r="DY66" i="36"/>
  <c r="AJ60" i="36"/>
  <c r="AK60" i="36" s="1"/>
  <c r="AJ58" i="36"/>
  <c r="AI322" i="36" s="1"/>
  <c r="AJ61" i="36"/>
  <c r="AJ57" i="36"/>
  <c r="AI321" i="36" s="1"/>
  <c r="DW84" i="36"/>
  <c r="I221" i="36"/>
  <c r="FS59" i="36"/>
  <c r="DY59" i="36"/>
  <c r="FS72" i="36"/>
  <c r="FS74" i="36"/>
  <c r="DY73" i="36"/>
  <c r="DY60" i="36"/>
  <c r="FS61" i="36"/>
  <c r="DY56" i="36"/>
  <c r="FS76" i="36"/>
  <c r="FS66" i="36"/>
  <c r="DY71" i="36"/>
  <c r="FS57" i="36"/>
  <c r="FS67" i="36"/>
  <c r="FS78" i="36"/>
  <c r="FS73" i="36"/>
  <c r="DY67" i="36"/>
  <c r="DY64" i="36"/>
  <c r="DY62" i="36"/>
  <c r="FS62" i="36"/>
  <c r="FS58" i="36"/>
  <c r="DY65" i="36"/>
  <c r="EY84" i="36"/>
  <c r="BN29" i="51"/>
  <c r="BA99" i="36"/>
  <c r="BJ30" i="51"/>
  <c r="AT100" i="36"/>
  <c r="BJ30" i="53"/>
  <c r="R100" i="36"/>
  <c r="BN28" i="53"/>
  <c r="Y98" i="36"/>
  <c r="BJ30" i="52"/>
  <c r="AF100" i="36"/>
  <c r="BJ30" i="50"/>
  <c r="BH100" i="36"/>
  <c r="DE84" i="36"/>
  <c r="GS84" i="36"/>
  <c r="BN29" i="50"/>
  <c r="BO99" i="36"/>
  <c r="BN28" i="52"/>
  <c r="AM98" i="36"/>
  <c r="X25" i="36"/>
  <c r="X24" i="36"/>
  <c r="HI84" i="36"/>
  <c r="FR54" i="36"/>
  <c r="FN84" i="36"/>
  <c r="AJ18" i="36"/>
  <c r="CE54" i="36"/>
  <c r="CD318" i="36" s="1"/>
  <c r="DX54" i="36"/>
  <c r="DT84" i="36"/>
  <c r="X17" i="36" s="1"/>
  <c r="BK24" i="55"/>
  <c r="AX94" i="36"/>
  <c r="BK24" i="56"/>
  <c r="AJ94" i="36"/>
  <c r="BO25" i="54"/>
  <c r="BS95" i="36"/>
  <c r="BK25" i="54"/>
  <c r="BL95" i="36"/>
  <c r="BO23" i="55"/>
  <c r="BE93" i="36"/>
  <c r="BO23" i="56"/>
  <c r="AQ93" i="36"/>
  <c r="CJ23" i="49"/>
  <c r="CJ24" i="49" s="1"/>
  <c r="CJ25" i="49" s="1"/>
  <c r="CJ26" i="49" s="1"/>
  <c r="CJ27" i="49" s="1"/>
  <c r="CJ28" i="49" s="1"/>
  <c r="CJ29" i="49" s="1"/>
  <c r="CJ30" i="49" s="1"/>
  <c r="CJ31" i="49" s="1"/>
  <c r="CJ32" i="49" s="1"/>
  <c r="CJ33" i="49" s="1"/>
  <c r="CJ34" i="49" s="1"/>
  <c r="CJ35" i="49" s="1"/>
  <c r="CJ36" i="49" s="1"/>
  <c r="CJ37" i="49" s="1"/>
  <c r="CJ38" i="49" s="1"/>
  <c r="CJ39" i="49" s="1"/>
  <c r="CJ40" i="49" s="1"/>
  <c r="CJ41" i="49" s="1"/>
  <c r="CJ42" i="49" s="1"/>
  <c r="CJ43" i="49" s="1"/>
  <c r="CJ44" i="49" s="1"/>
  <c r="CJ45" i="49" s="1"/>
  <c r="CJ46" i="49" s="1"/>
  <c r="CJ47" i="49" s="1"/>
  <c r="CJ48" i="49" s="1"/>
  <c r="CJ49" i="49" s="1"/>
  <c r="CJ50" i="49" s="1"/>
  <c r="CJ51" i="49" s="1"/>
  <c r="FO66" i="36"/>
  <c r="FO70" i="36"/>
  <c r="FO67" i="36"/>
  <c r="FO68" i="36"/>
  <c r="FO78" i="36"/>
  <c r="FO71" i="36"/>
  <c r="FO64" i="36"/>
  <c r="FO73" i="36"/>
  <c r="FO65" i="36"/>
  <c r="FO74" i="36"/>
  <c r="FO77" i="36"/>
  <c r="FO72" i="36"/>
  <c r="FO76" i="36"/>
  <c r="FO75" i="36"/>
  <c r="FO69" i="36"/>
  <c r="DU70" i="36"/>
  <c r="DU65" i="36"/>
  <c r="DU72" i="36"/>
  <c r="DU67" i="36"/>
  <c r="DU69" i="36"/>
  <c r="DU66" i="36"/>
  <c r="DU73" i="36"/>
  <c r="DU68" i="36"/>
  <c r="DU71" i="36"/>
  <c r="DU64" i="36"/>
  <c r="BR27" i="49"/>
  <c r="CF54" i="36"/>
  <c r="BK56" i="36"/>
  <c r="BK55" i="36"/>
  <c r="BK58" i="36"/>
  <c r="BK54" i="36"/>
  <c r="BK57" i="36"/>
  <c r="AG54" i="36"/>
  <c r="CU121" i="37"/>
  <c r="FP122" i="37"/>
  <c r="FO173" i="37"/>
  <c r="FP173" i="37" s="1"/>
  <c r="FQ173" i="37" s="1"/>
  <c r="FP123" i="37"/>
  <c r="FQ123" i="37" s="1"/>
  <c r="FP119" i="37"/>
  <c r="FQ119" i="37" s="1"/>
  <c r="FO177" i="37"/>
  <c r="FP177" i="37" s="1"/>
  <c r="FQ177" i="37" s="1"/>
  <c r="FR106" i="37"/>
  <c r="FO97" i="37" s="1"/>
  <c r="FP97" i="37" s="1"/>
  <c r="FR165" i="37" s="1"/>
  <c r="FP117" i="37"/>
  <c r="FQ117" i="37" s="1"/>
  <c r="FP121" i="37"/>
  <c r="FQ121" i="37" s="1"/>
  <c r="FR140" i="37"/>
  <c r="FO178" i="37" s="1"/>
  <c r="FP178" i="37" s="1"/>
  <c r="FQ178" i="37" s="1"/>
  <c r="BR26" i="49"/>
  <c r="FC121" i="37"/>
  <c r="FC120" i="37"/>
  <c r="EZ139" i="37"/>
  <c r="EW120" i="37"/>
  <c r="EW161" i="37"/>
  <c r="EX161" i="37" s="1"/>
  <c r="EY161" i="37" s="1"/>
  <c r="FC123" i="37"/>
  <c r="FE123" i="37" s="1"/>
  <c r="V119" i="37"/>
  <c r="W119" i="37" s="1"/>
  <c r="CO98" i="37"/>
  <c r="CP98" i="37" s="1"/>
  <c r="CR166" i="37" s="1"/>
  <c r="FC91" i="37"/>
  <c r="FD91" i="37" s="1"/>
  <c r="FF162" i="37" s="1"/>
  <c r="FC92" i="37"/>
  <c r="FD92" i="37" s="1"/>
  <c r="FF163" i="37" s="1"/>
  <c r="EW123" i="37"/>
  <c r="EW119" i="37"/>
  <c r="FU99" i="37"/>
  <c r="FV99" i="37" s="1"/>
  <c r="FX167" i="37" s="1"/>
  <c r="FX140" i="37"/>
  <c r="BQ92" i="37"/>
  <c r="BR92" i="37" s="1"/>
  <c r="BT163" i="37" s="1"/>
  <c r="FV119" i="37"/>
  <c r="FV122" i="37"/>
  <c r="FV121" i="37"/>
  <c r="FX106" i="37"/>
  <c r="FU97" i="37" s="1"/>
  <c r="FV97" i="37" s="1"/>
  <c r="FV118" i="37"/>
  <c r="U173" i="37"/>
  <c r="V173" i="37" s="1"/>
  <c r="W173" i="37" s="1"/>
  <c r="BQ119" i="37"/>
  <c r="FU177" i="37"/>
  <c r="FV177" i="37" s="1"/>
  <c r="FW177" i="37" s="1"/>
  <c r="FU98" i="37"/>
  <c r="FV98" i="37" s="1"/>
  <c r="FX166" i="37" s="1"/>
  <c r="FV117" i="37"/>
  <c r="FU173" i="37"/>
  <c r="FV173" i="37" s="1"/>
  <c r="FW173" i="37" s="1"/>
  <c r="V122" i="37"/>
  <c r="EH105" i="37"/>
  <c r="EE90" i="37" s="1"/>
  <c r="EF90" i="37" s="1"/>
  <c r="X140" i="37"/>
  <c r="U178" i="37" s="1"/>
  <c r="V178" i="37" s="1"/>
  <c r="W178" i="37" s="1"/>
  <c r="BJ30" i="37"/>
  <c r="D101" i="36" s="1"/>
  <c r="AL54" i="36"/>
  <c r="BS22" i="49"/>
  <c r="BN28" i="37"/>
  <c r="K98" i="36"/>
  <c r="BR28" i="49"/>
  <c r="BR30" i="49"/>
  <c r="BR24" i="49"/>
  <c r="BR31" i="49"/>
  <c r="BR29" i="49"/>
  <c r="BR22" i="49"/>
  <c r="BR23" i="49"/>
  <c r="BR25" i="49"/>
  <c r="AJ63" i="36"/>
  <c r="AI327" i="36" s="1"/>
  <c r="AG61" i="36"/>
  <c r="BN27" i="49"/>
  <c r="BN23" i="49"/>
  <c r="AG63" i="36"/>
  <c r="BN31" i="49"/>
  <c r="BN25" i="49"/>
  <c r="BN29" i="49"/>
  <c r="AG62" i="36"/>
  <c r="BN28" i="49"/>
  <c r="BN30" i="49"/>
  <c r="BN24" i="49"/>
  <c r="AG60" i="36"/>
  <c r="BN26" i="49"/>
  <c r="BN22" i="49"/>
  <c r="AF84" i="36"/>
  <c r="L17" i="36" s="1"/>
  <c r="L25" i="36"/>
  <c r="H94" i="36"/>
  <c r="O93" i="36"/>
  <c r="X106" i="37"/>
  <c r="U97" i="37" s="1"/>
  <c r="V97" i="37" s="1"/>
  <c r="X165" i="37" s="1"/>
  <c r="V123" i="37"/>
  <c r="W123" i="37" s="1"/>
  <c r="U177" i="37"/>
  <c r="V177" i="37" s="1"/>
  <c r="W177" i="37" s="1"/>
  <c r="V121" i="37"/>
  <c r="W121" i="37" s="1"/>
  <c r="U98" i="37"/>
  <c r="V98" i="37" s="1"/>
  <c r="X166" i="37" s="1"/>
  <c r="CO99" i="37"/>
  <c r="CP99" i="37" s="1"/>
  <c r="CR167" i="37" s="1"/>
  <c r="CU165" i="37"/>
  <c r="CV165" i="37" s="1"/>
  <c r="CW165" i="37" s="1"/>
  <c r="D122" i="37"/>
  <c r="BQ117" i="37"/>
  <c r="EW117" i="37"/>
  <c r="EW165" i="37"/>
  <c r="EX165" i="37" s="1"/>
  <c r="EY165" i="37" s="1"/>
  <c r="EW175" i="37"/>
  <c r="EX175" i="37" s="1"/>
  <c r="EY175" i="37" s="1"/>
  <c r="EZ105" i="37"/>
  <c r="EW118" i="37" s="1"/>
  <c r="V117" i="37"/>
  <c r="W117" i="37" s="1"/>
  <c r="V118" i="37"/>
  <c r="W118" i="37" s="1"/>
  <c r="CX105" i="37"/>
  <c r="CU118" i="37" s="1"/>
  <c r="BT105" i="37"/>
  <c r="BQ118" i="37" s="1"/>
  <c r="EW171" i="37"/>
  <c r="EX171" i="37" s="1"/>
  <c r="EY171" i="37" s="1"/>
  <c r="EW121" i="37"/>
  <c r="FL105" i="37"/>
  <c r="FI118" i="37" s="1"/>
  <c r="CO177" i="37"/>
  <c r="CP177" i="37" s="1"/>
  <c r="CQ177" i="37" s="1"/>
  <c r="AN119" i="37"/>
  <c r="AN123" i="37"/>
  <c r="AN117" i="37"/>
  <c r="FK171" i="37"/>
  <c r="AY171" i="37"/>
  <c r="AZ171" i="37" s="1"/>
  <c r="BA171" i="37" s="1"/>
  <c r="C90" i="37"/>
  <c r="C161" i="37"/>
  <c r="D161" i="37" s="1"/>
  <c r="O91" i="37"/>
  <c r="P91" i="37" s="1"/>
  <c r="R162" i="37" s="1"/>
  <c r="CO92" i="37"/>
  <c r="CP92" i="37" s="1"/>
  <c r="CR163" i="37" s="1"/>
  <c r="D121" i="37"/>
  <c r="C173" i="37"/>
  <c r="D173" i="37" s="1"/>
  <c r="E173" i="37" s="1"/>
  <c r="CC97" i="37"/>
  <c r="CD97" i="37" s="1"/>
  <c r="CD117" i="37"/>
  <c r="O124" i="37"/>
  <c r="O120" i="37"/>
  <c r="O92" i="37"/>
  <c r="P92" i="37" s="1"/>
  <c r="R163" i="37" s="1"/>
  <c r="O119" i="37"/>
  <c r="O121" i="37"/>
  <c r="O90" i="37"/>
  <c r="P90" i="37" s="1"/>
  <c r="R139" i="37"/>
  <c r="F140" i="37"/>
  <c r="C177" i="37"/>
  <c r="D177" i="37" s="1"/>
  <c r="E177" i="37" s="1"/>
  <c r="CD125" i="37"/>
  <c r="CD122" i="37"/>
  <c r="CD118" i="37"/>
  <c r="CC99" i="37"/>
  <c r="CD99" i="37" s="1"/>
  <c r="CF167" i="37" s="1"/>
  <c r="D118" i="37"/>
  <c r="D117" i="37"/>
  <c r="D119" i="37"/>
  <c r="CD124" i="37"/>
  <c r="CC177" i="37"/>
  <c r="CD177" i="37" s="1"/>
  <c r="CE177" i="37" s="1"/>
  <c r="CC98" i="37"/>
  <c r="CD98" i="37" s="1"/>
  <c r="CF166" i="37" s="1"/>
  <c r="CC173" i="37"/>
  <c r="CD173" i="37" s="1"/>
  <c r="CE173" i="37" s="1"/>
  <c r="CD119" i="37"/>
  <c r="CD121" i="37"/>
  <c r="DB121" i="37"/>
  <c r="C98" i="37"/>
  <c r="D123" i="37"/>
  <c r="F106" i="37"/>
  <c r="D125" i="37" s="1"/>
  <c r="C97" i="37"/>
  <c r="CF140" i="37"/>
  <c r="CD123" i="37"/>
  <c r="O175" i="37"/>
  <c r="P175" i="37" s="1"/>
  <c r="Q175" i="37" s="1"/>
  <c r="O171" i="37"/>
  <c r="P171" i="37" s="1"/>
  <c r="Q171" i="37" s="1"/>
  <c r="O117" i="37"/>
  <c r="O118" i="37"/>
  <c r="Q118" i="37" s="1"/>
  <c r="O165" i="37"/>
  <c r="P165" i="37" s="1"/>
  <c r="O123" i="37"/>
  <c r="O161" i="37"/>
  <c r="P161" i="37" s="1"/>
  <c r="Q161" i="37" s="1"/>
  <c r="Q84" i="36"/>
  <c r="FQ171" i="37"/>
  <c r="W84" i="36"/>
  <c r="W63" i="36"/>
  <c r="V84" i="36"/>
  <c r="V63" i="36"/>
  <c r="X158" i="37"/>
  <c r="AM177" i="37"/>
  <c r="AN177" i="37" s="1"/>
  <c r="AO177" i="37" s="1"/>
  <c r="AM173" i="37"/>
  <c r="AN173" i="37" s="1"/>
  <c r="AO173" i="37" s="1"/>
  <c r="AP106" i="37"/>
  <c r="AN125" i="37" s="1"/>
  <c r="AM99" i="37"/>
  <c r="AN99" i="37" s="1"/>
  <c r="AP167" i="37" s="1"/>
  <c r="AM98" i="37"/>
  <c r="AN98" i="37" s="1"/>
  <c r="AP166" i="37" s="1"/>
  <c r="AN121" i="37"/>
  <c r="AN118" i="37"/>
  <c r="AP140" i="37"/>
  <c r="CO175" i="37"/>
  <c r="CP175" i="37" s="1"/>
  <c r="CQ175" i="37" s="1"/>
  <c r="CO171" i="37"/>
  <c r="CP171" i="37" s="1"/>
  <c r="CQ171" i="37" s="1"/>
  <c r="CO119" i="37"/>
  <c r="CO173" i="37"/>
  <c r="CP173" i="37" s="1"/>
  <c r="CQ173" i="37" s="1"/>
  <c r="CP122" i="37"/>
  <c r="BQ165" i="37"/>
  <c r="BR165" i="37" s="1"/>
  <c r="BS165" i="37" s="1"/>
  <c r="BQ120" i="37"/>
  <c r="BQ121" i="37"/>
  <c r="W175" i="37"/>
  <c r="CK171" i="37"/>
  <c r="CU119" i="37"/>
  <c r="CU120" i="37"/>
  <c r="CU91" i="37"/>
  <c r="CV91" i="37" s="1"/>
  <c r="CX162" i="37" s="1"/>
  <c r="CU171" i="37"/>
  <c r="CV171" i="37" s="1"/>
  <c r="CW171" i="37" s="1"/>
  <c r="CU123" i="37"/>
  <c r="CU117" i="37"/>
  <c r="CP117" i="37"/>
  <c r="CP119" i="37"/>
  <c r="CP121" i="37"/>
  <c r="BQ175" i="37"/>
  <c r="BR175" i="37" s="1"/>
  <c r="BS175" i="37" s="1"/>
  <c r="BQ171" i="37"/>
  <c r="BR171" i="37" s="1"/>
  <c r="BS171" i="37" s="1"/>
  <c r="BQ123" i="37"/>
  <c r="CX139" i="37"/>
  <c r="CU178" i="37" s="1"/>
  <c r="CV178" i="37" s="1"/>
  <c r="CW178" i="37" s="1"/>
  <c r="CR140" i="37"/>
  <c r="CU175" i="37"/>
  <c r="CV175" i="37" s="1"/>
  <c r="CW175" i="37" s="1"/>
  <c r="CU161" i="37"/>
  <c r="CV161" i="37" s="1"/>
  <c r="CW161" i="37" s="1"/>
  <c r="CU124" i="37"/>
  <c r="CP123" i="37"/>
  <c r="CR106" i="37"/>
  <c r="CO97" i="37" s="1"/>
  <c r="CP97" i="37" s="1"/>
  <c r="CR165" i="37" s="1"/>
  <c r="BQ91" i="37"/>
  <c r="BR91" i="37" s="1"/>
  <c r="BT162" i="37" s="1"/>
  <c r="BQ124" i="37"/>
  <c r="BQ161" i="37"/>
  <c r="BR161" i="37" s="1"/>
  <c r="BS161" i="37" s="1"/>
  <c r="AY124" i="37"/>
  <c r="AY119" i="37"/>
  <c r="AY91" i="37"/>
  <c r="AZ91" i="37" s="1"/>
  <c r="BB162" i="37" s="1"/>
  <c r="EX117" i="37"/>
  <c r="EW177" i="37"/>
  <c r="EX177" i="37" s="1"/>
  <c r="EY177" i="37" s="1"/>
  <c r="EX119" i="37"/>
  <c r="FC98" i="37"/>
  <c r="FD98" i="37" s="1"/>
  <c r="FF166" i="37" s="1"/>
  <c r="O173" i="37"/>
  <c r="P173" i="37" s="1"/>
  <c r="Q173" i="37" s="1"/>
  <c r="DH123" i="37"/>
  <c r="DJ106" i="37"/>
  <c r="DG97" i="37" s="1"/>
  <c r="DH97" i="37" s="1"/>
  <c r="CO161" i="37"/>
  <c r="CP161" i="37" s="1"/>
  <c r="CQ161" i="37" s="1"/>
  <c r="CO123" i="37"/>
  <c r="CO121" i="37"/>
  <c r="CO124" i="37"/>
  <c r="CO120" i="37"/>
  <c r="CR139" i="37"/>
  <c r="EE175" i="37"/>
  <c r="EF175" i="37" s="1"/>
  <c r="EG175" i="37" s="1"/>
  <c r="AJ139" i="37"/>
  <c r="AG178" i="37" s="1"/>
  <c r="AH178" i="37" s="1"/>
  <c r="AI178" i="37" s="1"/>
  <c r="CO91" i="37"/>
  <c r="CP91" i="37" s="1"/>
  <c r="CR162" i="37" s="1"/>
  <c r="CO117" i="37"/>
  <c r="CR105" i="37"/>
  <c r="CO118" i="37" s="1"/>
  <c r="CQ118" i="37" s="1"/>
  <c r="FQ175" i="37"/>
  <c r="AV158" i="37"/>
  <c r="BH158" i="37"/>
  <c r="EB158" i="37"/>
  <c r="BG173" i="37"/>
  <c r="EA177" i="37"/>
  <c r="L158" i="37"/>
  <c r="AP158" i="37"/>
  <c r="BT158" i="37"/>
  <c r="DS175" i="37"/>
  <c r="DT175" i="37" s="1"/>
  <c r="DU175" i="37" s="1"/>
  <c r="AY117" i="37"/>
  <c r="AY92" i="37"/>
  <c r="AZ92" i="37" s="1"/>
  <c r="BB163" i="37" s="1"/>
  <c r="FI91" i="37"/>
  <c r="FJ91" i="37" s="1"/>
  <c r="FL162" i="37" s="1"/>
  <c r="AY175" i="37"/>
  <c r="AZ175" i="37" s="1"/>
  <c r="BA175" i="37" s="1"/>
  <c r="EN105" i="37"/>
  <c r="EK118" i="37" s="1"/>
  <c r="X161" i="37"/>
  <c r="DS121" i="37"/>
  <c r="DU121" i="37" s="1"/>
  <c r="DV174" i="37" s="1"/>
  <c r="FI123" i="37"/>
  <c r="FI92" i="37"/>
  <c r="FJ92" i="37" s="1"/>
  <c r="FL163" i="37" s="1"/>
  <c r="FI120" i="37"/>
  <c r="FI121" i="37"/>
  <c r="FI124" i="37"/>
  <c r="FI161" i="37"/>
  <c r="FJ161" i="37" s="1"/>
  <c r="FK161" i="37" s="1"/>
  <c r="FI175" i="37"/>
  <c r="FJ175" i="37" s="1"/>
  <c r="FK175" i="37" s="1"/>
  <c r="FI165" i="37"/>
  <c r="FJ165" i="37" s="1"/>
  <c r="FK165" i="37" s="1"/>
  <c r="FI119" i="37"/>
  <c r="FI117" i="37"/>
  <c r="FL139" i="37"/>
  <c r="DD158" i="37"/>
  <c r="DV158" i="37"/>
  <c r="EH158" i="37"/>
  <c r="ET158" i="37"/>
  <c r="BB158" i="37"/>
  <c r="DP158" i="37"/>
  <c r="FL158" i="37"/>
  <c r="FF158" i="37"/>
  <c r="AD158" i="37"/>
  <c r="CF158" i="37"/>
  <c r="W171" i="37"/>
  <c r="EZ158" i="37"/>
  <c r="BG177" i="37"/>
  <c r="AO171" i="37"/>
  <c r="AJ158" i="37"/>
  <c r="F158" i="37"/>
  <c r="BZ158" i="37"/>
  <c r="CQ176" i="37"/>
  <c r="CQ174" i="37"/>
  <c r="CQ172" i="37"/>
  <c r="CQ170" i="37"/>
  <c r="DI170" i="37"/>
  <c r="DI174" i="37"/>
  <c r="DI176" i="37"/>
  <c r="DI172" i="37"/>
  <c r="K170" i="37"/>
  <c r="K172" i="37"/>
  <c r="K176" i="37"/>
  <c r="K174" i="37"/>
  <c r="EM170" i="37"/>
  <c r="EM172" i="37"/>
  <c r="EM174" i="37"/>
  <c r="EM176" i="37"/>
  <c r="R158" i="37"/>
  <c r="CK174" i="37"/>
  <c r="CK172" i="37"/>
  <c r="CK170" i="37"/>
  <c r="CK176" i="37"/>
  <c r="CK175" i="37"/>
  <c r="EM171" i="37"/>
  <c r="EG174" i="37"/>
  <c r="EG176" i="37"/>
  <c r="EG172" i="37"/>
  <c r="EG170" i="37"/>
  <c r="FW170" i="37"/>
  <c r="FW172" i="37"/>
  <c r="FW176" i="37"/>
  <c r="FW174" i="37"/>
  <c r="BA172" i="37"/>
  <c r="BA176" i="37"/>
  <c r="BA174" i="37"/>
  <c r="BA170" i="37"/>
  <c r="EN158" i="37"/>
  <c r="Q174" i="37"/>
  <c r="Q172" i="37"/>
  <c r="Q170" i="37"/>
  <c r="Q176" i="37"/>
  <c r="FK172" i="37"/>
  <c r="FK170" i="37"/>
  <c r="FK174" i="37"/>
  <c r="FK176" i="37"/>
  <c r="FE170" i="37"/>
  <c r="FE174" i="37"/>
  <c r="FE172" i="37"/>
  <c r="FE176" i="37"/>
  <c r="CE176" i="37"/>
  <c r="CE172" i="37"/>
  <c r="CE170" i="37"/>
  <c r="CE174" i="37"/>
  <c r="EA176" i="37"/>
  <c r="EA172" i="37"/>
  <c r="EA170" i="37"/>
  <c r="EA174" i="37"/>
  <c r="DC172" i="37"/>
  <c r="DC170" i="37"/>
  <c r="DC176" i="37"/>
  <c r="DC174" i="37"/>
  <c r="BY172" i="37"/>
  <c r="BY174" i="37"/>
  <c r="BY176" i="37"/>
  <c r="BY170" i="37"/>
  <c r="BY177" i="37"/>
  <c r="FX158" i="37"/>
  <c r="CW176" i="37"/>
  <c r="CW172" i="37"/>
  <c r="CW174" i="37"/>
  <c r="CW170" i="37"/>
  <c r="DO170" i="37"/>
  <c r="DO176" i="37"/>
  <c r="DO174" i="37"/>
  <c r="DO172" i="37"/>
  <c r="FQ174" i="37"/>
  <c r="FQ172" i="37"/>
  <c r="FQ170" i="37"/>
  <c r="FQ176" i="37"/>
  <c r="W176" i="37"/>
  <c r="W174" i="37"/>
  <c r="W172" i="37"/>
  <c r="W170" i="37"/>
  <c r="E172" i="37"/>
  <c r="E170" i="37"/>
  <c r="E174" i="37"/>
  <c r="E176" i="37"/>
  <c r="CX158" i="37"/>
  <c r="BG172" i="37"/>
  <c r="BG174" i="37"/>
  <c r="BG176" i="37"/>
  <c r="BG170" i="37"/>
  <c r="BM176" i="37"/>
  <c r="BM170" i="37"/>
  <c r="BM172" i="37"/>
  <c r="BM174" i="37"/>
  <c r="CL158" i="37"/>
  <c r="FR158" i="37"/>
  <c r="CR158" i="37"/>
  <c r="AO174" i="37"/>
  <c r="AO176" i="37"/>
  <c r="AO172" i="37"/>
  <c r="AO170" i="37"/>
  <c r="BN158" i="37"/>
  <c r="EY170" i="37"/>
  <c r="EY176" i="37"/>
  <c r="EY172" i="37"/>
  <c r="EY174" i="37"/>
  <c r="DJ158" i="37"/>
  <c r="BS170" i="37"/>
  <c r="BS174" i="37"/>
  <c r="BS176" i="37"/>
  <c r="BS172" i="37"/>
  <c r="CL161" i="37"/>
  <c r="EK99" i="37"/>
  <c r="EL99" i="37" s="1"/>
  <c r="EN167" i="37" s="1"/>
  <c r="AZ119" i="37"/>
  <c r="J121" i="37"/>
  <c r="EK98" i="37"/>
  <c r="EL98" i="37" s="1"/>
  <c r="EN166" i="37" s="1"/>
  <c r="AY177" i="37"/>
  <c r="AZ177" i="37" s="1"/>
  <c r="BA177" i="37" s="1"/>
  <c r="FJ123" i="37"/>
  <c r="CV119" i="37"/>
  <c r="EL123" i="37"/>
  <c r="CU173" i="37"/>
  <c r="CV173" i="37" s="1"/>
  <c r="CW173" i="37" s="1"/>
  <c r="FD122" i="37"/>
  <c r="FD117" i="37"/>
  <c r="FE117" i="37" s="1"/>
  <c r="FD119" i="37"/>
  <c r="AV140" i="37"/>
  <c r="AS178" i="37" s="1"/>
  <c r="AT178" i="37" s="1"/>
  <c r="AU178" i="37" s="1"/>
  <c r="AT121" i="37"/>
  <c r="AU121" i="37" s="1"/>
  <c r="AV174" i="37" s="1"/>
  <c r="AS177" i="37"/>
  <c r="AT177" i="37" s="1"/>
  <c r="AU177" i="37" s="1"/>
  <c r="AS173" i="37"/>
  <c r="AT173" i="37" s="1"/>
  <c r="AU173" i="37" s="1"/>
  <c r="AT122" i="37"/>
  <c r="AV106" i="37"/>
  <c r="AS97" i="37" s="1"/>
  <c r="AT97" i="37" s="1"/>
  <c r="AV165" i="37" s="1"/>
  <c r="EN106" i="37"/>
  <c r="EL125" i="37" s="1"/>
  <c r="I98" i="37"/>
  <c r="J98" i="37" s="1"/>
  <c r="L166" i="37" s="1"/>
  <c r="J119" i="37"/>
  <c r="I177" i="37"/>
  <c r="J177" i="37" s="1"/>
  <c r="K177" i="37" s="1"/>
  <c r="AT123" i="37"/>
  <c r="AU123" i="37" s="1"/>
  <c r="AV176" i="37" s="1"/>
  <c r="EL118" i="37"/>
  <c r="EL122" i="37"/>
  <c r="EL121" i="37"/>
  <c r="J118" i="37"/>
  <c r="L140" i="37"/>
  <c r="AY99" i="37"/>
  <c r="AZ99" i="37" s="1"/>
  <c r="BB167" i="37" s="1"/>
  <c r="AY98" i="37"/>
  <c r="AZ98" i="37" s="1"/>
  <c r="BB166" i="37" s="1"/>
  <c r="L106" i="37"/>
  <c r="J120" i="37" s="1"/>
  <c r="CV117" i="37"/>
  <c r="AT118" i="37"/>
  <c r="FJ121" i="37"/>
  <c r="I173" i="37"/>
  <c r="J173" i="37" s="1"/>
  <c r="K173" i="37" s="1"/>
  <c r="J123" i="37"/>
  <c r="J122" i="37"/>
  <c r="FL140" i="37"/>
  <c r="FJ119" i="37"/>
  <c r="FI177" i="37"/>
  <c r="FJ177" i="37" s="1"/>
  <c r="FK177" i="37" s="1"/>
  <c r="FJ118" i="37"/>
  <c r="FJ117" i="37"/>
  <c r="FI99" i="37"/>
  <c r="FJ99" i="37" s="1"/>
  <c r="FL167" i="37" s="1"/>
  <c r="FI98" i="37"/>
  <c r="FJ98" i="37" s="1"/>
  <c r="FL166" i="37" s="1"/>
  <c r="FL106" i="37"/>
  <c r="FJ120" i="37" s="1"/>
  <c r="AZ122" i="37"/>
  <c r="AZ117" i="37"/>
  <c r="BB106" i="37"/>
  <c r="AY97" i="37" s="1"/>
  <c r="AZ97" i="37" s="1"/>
  <c r="CV122" i="37"/>
  <c r="CU177" i="37"/>
  <c r="CV177" i="37" s="1"/>
  <c r="CW177" i="37" s="1"/>
  <c r="CV118" i="37"/>
  <c r="CU98" i="37"/>
  <c r="CV98" i="37" s="1"/>
  <c r="CX166" i="37" s="1"/>
  <c r="CX106" i="37"/>
  <c r="CV124" i="37" s="1"/>
  <c r="EN140" i="37"/>
  <c r="EL117" i="37"/>
  <c r="J117" i="37"/>
  <c r="CV123" i="37"/>
  <c r="AS98" i="37"/>
  <c r="AT98" i="37" s="1"/>
  <c r="AV166" i="37" s="1"/>
  <c r="EK177" i="37"/>
  <c r="EL177" i="37" s="1"/>
  <c r="EM177" i="37" s="1"/>
  <c r="EK173" i="37"/>
  <c r="EL173" i="37" s="1"/>
  <c r="EM173" i="37" s="1"/>
  <c r="AZ118" i="37"/>
  <c r="BA118" i="37" s="1"/>
  <c r="AZ121" i="37"/>
  <c r="AZ123" i="37"/>
  <c r="I99" i="37"/>
  <c r="J99" i="37" s="1"/>
  <c r="L167" i="37" s="1"/>
  <c r="AY173" i="37"/>
  <c r="AZ173" i="37" s="1"/>
  <c r="BA173" i="37" s="1"/>
  <c r="CV121" i="37"/>
  <c r="CU99" i="37"/>
  <c r="CV99" i="37" s="1"/>
  <c r="CX167" i="37" s="1"/>
  <c r="AT119" i="37"/>
  <c r="AU119" i="37" s="1"/>
  <c r="AV172" i="37" s="1"/>
  <c r="AT117" i="37"/>
  <c r="AU117" i="37" s="1"/>
  <c r="AV170" i="37" s="1"/>
  <c r="FI173" i="37"/>
  <c r="FJ173" i="37" s="1"/>
  <c r="FK173" i="37" s="1"/>
  <c r="BE92" i="37"/>
  <c r="BF92" i="37" s="1"/>
  <c r="BH163" i="37" s="1"/>
  <c r="C119" i="37"/>
  <c r="BH139" i="37"/>
  <c r="BE178" i="37" s="1"/>
  <c r="BF178" i="37" s="1"/>
  <c r="BG178" i="37" s="1"/>
  <c r="BE175" i="37"/>
  <c r="BF175" i="37" s="1"/>
  <c r="BG175" i="37" s="1"/>
  <c r="F139" i="37"/>
  <c r="BE120" i="37"/>
  <c r="C175" i="37"/>
  <c r="D175" i="37" s="1"/>
  <c r="E175" i="37" s="1"/>
  <c r="C118" i="37"/>
  <c r="BE124" i="37"/>
  <c r="BE119" i="37"/>
  <c r="BG119" i="37" s="1"/>
  <c r="BE91" i="37"/>
  <c r="BF91" i="37" s="1"/>
  <c r="BH162" i="37" s="1"/>
  <c r="BE161" i="37"/>
  <c r="BF161" i="37" s="1"/>
  <c r="BG161" i="37" s="1"/>
  <c r="C92" i="37"/>
  <c r="C117" i="37"/>
  <c r="F105" i="37"/>
  <c r="C125" i="37" s="1"/>
  <c r="C171" i="37"/>
  <c r="D171" i="37" s="1"/>
  <c r="E171" i="37" s="1"/>
  <c r="BE121" i="37"/>
  <c r="BG121" i="37" s="1"/>
  <c r="BH105" i="37"/>
  <c r="BE122" i="37" s="1"/>
  <c r="BG122" i="37" s="1"/>
  <c r="BE171" i="37"/>
  <c r="BF171" i="37" s="1"/>
  <c r="BG171" i="37" s="1"/>
  <c r="C123" i="37"/>
  <c r="C121" i="37"/>
  <c r="C120" i="37"/>
  <c r="C91" i="37"/>
  <c r="BE165" i="37"/>
  <c r="BF165" i="37" s="1"/>
  <c r="BG165" i="37" s="1"/>
  <c r="BE123" i="37"/>
  <c r="BG123" i="37" s="1"/>
  <c r="C165" i="37"/>
  <c r="D165" i="37" s="1"/>
  <c r="C124" i="37"/>
  <c r="EE119" i="37"/>
  <c r="AJ105" i="37"/>
  <c r="AG118" i="37" s="1"/>
  <c r="AI118" i="37" s="1"/>
  <c r="DS124" i="37"/>
  <c r="AY165" i="37"/>
  <c r="AZ165" i="37" s="1"/>
  <c r="BA165" i="37" s="1"/>
  <c r="AY161" i="37"/>
  <c r="AZ161" i="37" s="1"/>
  <c r="BA161" i="37" s="1"/>
  <c r="AY123" i="37"/>
  <c r="EH139" i="37"/>
  <c r="AG161" i="37"/>
  <c r="AH161" i="37" s="1"/>
  <c r="AI161" i="37" s="1"/>
  <c r="DV139" i="37"/>
  <c r="DS178" i="37" s="1"/>
  <c r="DT178" i="37" s="1"/>
  <c r="DU178" i="37" s="1"/>
  <c r="AY121" i="37"/>
  <c r="AY120" i="37"/>
  <c r="BB139" i="37"/>
  <c r="AY178" i="37" s="1"/>
  <c r="AZ178" i="37" s="1"/>
  <c r="BA178" i="37" s="1"/>
  <c r="I175" i="37"/>
  <c r="J175" i="37" s="1"/>
  <c r="K175" i="37" s="1"/>
  <c r="I161" i="37"/>
  <c r="J161" i="37" s="1"/>
  <c r="K161" i="37" s="1"/>
  <c r="DY92" i="37"/>
  <c r="DZ92" i="37" s="1"/>
  <c r="EB163" i="37" s="1"/>
  <c r="AV161" i="37"/>
  <c r="ET161" i="37"/>
  <c r="I119" i="37"/>
  <c r="AB119" i="37"/>
  <c r="DY175" i="37"/>
  <c r="DZ175" i="37" s="1"/>
  <c r="EA175" i="37" s="1"/>
  <c r="I165" i="37"/>
  <c r="J165" i="37" s="1"/>
  <c r="I171" i="37"/>
  <c r="J171" i="37" s="1"/>
  <c r="K171" i="37" s="1"/>
  <c r="EB139" i="37"/>
  <c r="AP139" i="37"/>
  <c r="CL106" i="37"/>
  <c r="CI97" i="37" s="1"/>
  <c r="I117" i="37"/>
  <c r="AA99" i="37"/>
  <c r="AB99" i="37" s="1"/>
  <c r="AD167" i="37" s="1"/>
  <c r="L139" i="37"/>
  <c r="I118" i="37"/>
  <c r="AB120" i="37"/>
  <c r="DY120" i="37"/>
  <c r="AB121" i="37"/>
  <c r="AM165" i="37"/>
  <c r="AN165" i="37" s="1"/>
  <c r="AO165" i="37" s="1"/>
  <c r="AM91" i="37"/>
  <c r="AN91" i="37" s="1"/>
  <c r="AP162" i="37" s="1"/>
  <c r="CJ121" i="37"/>
  <c r="CK121" i="37" s="1"/>
  <c r="I120" i="37"/>
  <c r="I92" i="37"/>
  <c r="J92" i="37" s="1"/>
  <c r="L163" i="37" s="1"/>
  <c r="I91" i="37"/>
  <c r="J91" i="37" s="1"/>
  <c r="L162" i="37" s="1"/>
  <c r="I90" i="37"/>
  <c r="J90" i="37" s="1"/>
  <c r="AB125" i="37"/>
  <c r="DY123" i="37"/>
  <c r="DY171" i="37"/>
  <c r="DZ171" i="37" s="1"/>
  <c r="EA171" i="37" s="1"/>
  <c r="DY165" i="37"/>
  <c r="DZ165" i="37" s="1"/>
  <c r="EA165" i="37" s="1"/>
  <c r="DY124" i="37"/>
  <c r="DG91" i="37"/>
  <c r="DH91" i="37" s="1"/>
  <c r="DJ162" i="37" s="1"/>
  <c r="AA177" i="37"/>
  <c r="AB177" i="37" s="1"/>
  <c r="AC177" i="37" s="1"/>
  <c r="AB117" i="37"/>
  <c r="AM123" i="37"/>
  <c r="AM121" i="37"/>
  <c r="AM175" i="37"/>
  <c r="AN175" i="37" s="1"/>
  <c r="AO175" i="37" s="1"/>
  <c r="DG120" i="37"/>
  <c r="AD140" i="37"/>
  <c r="AM124" i="37"/>
  <c r="AP105" i="37"/>
  <c r="AM118" i="37" s="1"/>
  <c r="AM161" i="37"/>
  <c r="AN161" i="37" s="1"/>
  <c r="AO161" i="37" s="1"/>
  <c r="FX105" i="37"/>
  <c r="FU90" i="37" s="1"/>
  <c r="FV90" i="37" s="1"/>
  <c r="DY161" i="37"/>
  <c r="DZ161" i="37" s="1"/>
  <c r="EA161" i="37" s="1"/>
  <c r="EB105" i="37"/>
  <c r="DY118" i="37" s="1"/>
  <c r="DY91" i="37"/>
  <c r="DZ91" i="37" s="1"/>
  <c r="EB162" i="37" s="1"/>
  <c r="AA98" i="37"/>
  <c r="AB98" i="37" s="1"/>
  <c r="AD166" i="37" s="1"/>
  <c r="I124" i="37"/>
  <c r="I123" i="37"/>
  <c r="I121" i="37"/>
  <c r="AA97" i="37"/>
  <c r="AB97" i="37" s="1"/>
  <c r="AD165" i="37" s="1"/>
  <c r="DY117" i="37"/>
  <c r="DY119" i="37"/>
  <c r="AB118" i="37"/>
  <c r="AA173" i="37"/>
  <c r="AB173" i="37" s="1"/>
  <c r="AC173" i="37" s="1"/>
  <c r="AB122" i="37"/>
  <c r="AM117" i="37"/>
  <c r="AB123" i="37"/>
  <c r="AM120" i="37"/>
  <c r="AM119" i="37"/>
  <c r="AM92" i="37"/>
  <c r="AN92" i="37" s="1"/>
  <c r="AP163" i="37" s="1"/>
  <c r="DB120" i="37"/>
  <c r="BW175" i="37"/>
  <c r="BX175" i="37" s="1"/>
  <c r="BY175" i="37" s="1"/>
  <c r="O177" i="37"/>
  <c r="P177" i="37" s="1"/>
  <c r="Q177" i="37" s="1"/>
  <c r="AA121" i="37"/>
  <c r="AA124" i="37"/>
  <c r="AC124" i="37" s="1"/>
  <c r="EN139" i="37"/>
  <c r="BW117" i="37"/>
  <c r="DB118" i="37"/>
  <c r="AA175" i="37"/>
  <c r="AB175" i="37" s="1"/>
  <c r="AC175" i="37" s="1"/>
  <c r="DB119" i="37"/>
  <c r="P121" i="37"/>
  <c r="EK161" i="37"/>
  <c r="EL161" i="37" s="1"/>
  <c r="EM161" i="37" s="1"/>
  <c r="BW123" i="37"/>
  <c r="DB123" i="37"/>
  <c r="AA117" i="37"/>
  <c r="P119" i="37"/>
  <c r="R140" i="37"/>
  <c r="EK92" i="37"/>
  <c r="EL92" i="37" s="1"/>
  <c r="EN163" i="37" s="1"/>
  <c r="EK120" i="37"/>
  <c r="DB125" i="37"/>
  <c r="AA161" i="37"/>
  <c r="AB161" i="37" s="1"/>
  <c r="AC161" i="37" s="1"/>
  <c r="BW165" i="37"/>
  <c r="BX165" i="37" s="1"/>
  <c r="BY165" i="37" s="1"/>
  <c r="O98" i="37"/>
  <c r="P98" i="37" s="1"/>
  <c r="R166" i="37" s="1"/>
  <c r="P117" i="37"/>
  <c r="O99" i="37"/>
  <c r="P99" i="37" s="1"/>
  <c r="R167" i="37" s="1"/>
  <c r="R106" i="37"/>
  <c r="P124" i="37" s="1"/>
  <c r="EK124" i="37"/>
  <c r="EK165" i="37"/>
  <c r="EL165" i="37" s="1"/>
  <c r="EM165" i="37" s="1"/>
  <c r="EK121" i="37"/>
  <c r="EK117" i="37"/>
  <c r="AA120" i="37"/>
  <c r="AA165" i="37"/>
  <c r="AB165" i="37" s="1"/>
  <c r="BW91" i="37"/>
  <c r="BX91" i="37" s="1"/>
  <c r="BZ162" i="37" s="1"/>
  <c r="DA99" i="37"/>
  <c r="DB99" i="37" s="1"/>
  <c r="DD167" i="37" s="1"/>
  <c r="DB117" i="37"/>
  <c r="DD140" i="37"/>
  <c r="O97" i="37"/>
  <c r="P97" i="37" s="1"/>
  <c r="R165" i="37" s="1"/>
  <c r="EK91" i="37"/>
  <c r="EL91" i="37" s="1"/>
  <c r="EN162" i="37" s="1"/>
  <c r="EK123" i="37"/>
  <c r="AA123" i="37"/>
  <c r="BW119" i="37"/>
  <c r="BW120" i="37"/>
  <c r="BZ105" i="37"/>
  <c r="BW90" i="37" s="1"/>
  <c r="BX90" i="37" s="1"/>
  <c r="BW124" i="37"/>
  <c r="DA177" i="37"/>
  <c r="DB177" i="37" s="1"/>
  <c r="DC177" i="37" s="1"/>
  <c r="P122" i="37"/>
  <c r="P123" i="37"/>
  <c r="EK175" i="37"/>
  <c r="EL175" i="37" s="1"/>
  <c r="EM175" i="37" s="1"/>
  <c r="EK119" i="37"/>
  <c r="EM119" i="37" s="1"/>
  <c r="DB124" i="37"/>
  <c r="AD105" i="37"/>
  <c r="AA90" i="37" s="1"/>
  <c r="AB90" i="37" s="1"/>
  <c r="AA171" i="37"/>
  <c r="AB171" i="37" s="1"/>
  <c r="AC171" i="37" s="1"/>
  <c r="AD139" i="37"/>
  <c r="AA119" i="37"/>
  <c r="BW171" i="37"/>
  <c r="BX171" i="37" s="1"/>
  <c r="BY171" i="37" s="1"/>
  <c r="BW92" i="37"/>
  <c r="BX92" i="37" s="1"/>
  <c r="BZ163" i="37" s="1"/>
  <c r="BW121" i="37"/>
  <c r="BW161" i="37"/>
  <c r="BX161" i="37" s="1"/>
  <c r="BY161" i="37" s="1"/>
  <c r="DA173" i="37"/>
  <c r="DB173" i="37" s="1"/>
  <c r="DC173" i="37" s="1"/>
  <c r="DA98" i="37"/>
  <c r="DB98" i="37" s="1"/>
  <c r="DD166" i="37" s="1"/>
  <c r="AA91" i="37"/>
  <c r="AB91" i="37" s="1"/>
  <c r="AD162" i="37" s="1"/>
  <c r="DB122" i="37"/>
  <c r="EW173" i="37"/>
  <c r="EX173" i="37" s="1"/>
  <c r="EY173" i="37" s="1"/>
  <c r="EE121" i="37"/>
  <c r="EE117" i="37"/>
  <c r="EE161" i="37"/>
  <c r="EF161" i="37" s="1"/>
  <c r="EG161" i="37" s="1"/>
  <c r="AG171" i="37"/>
  <c r="AH171" i="37" s="1"/>
  <c r="AI171" i="37" s="1"/>
  <c r="AG121" i="37"/>
  <c r="AI121" i="37" s="1"/>
  <c r="AJ174" i="37" s="1"/>
  <c r="AG123" i="37"/>
  <c r="AI123" i="37" s="1"/>
  <c r="AJ176" i="37" s="1"/>
  <c r="DS165" i="37"/>
  <c r="DT165" i="37" s="1"/>
  <c r="DU165" i="37" s="1"/>
  <c r="DS119" i="37"/>
  <c r="DU119" i="37" s="1"/>
  <c r="DV172" i="37" s="1"/>
  <c r="EX118" i="37"/>
  <c r="EZ140" i="37"/>
  <c r="EX121" i="37"/>
  <c r="EE92" i="37"/>
  <c r="EF92" i="37" s="1"/>
  <c r="EH163" i="37" s="1"/>
  <c r="EE91" i="37"/>
  <c r="EF91" i="37" s="1"/>
  <c r="EH162" i="37" s="1"/>
  <c r="EE165" i="37"/>
  <c r="EF165" i="37" s="1"/>
  <c r="EG165" i="37" s="1"/>
  <c r="AG91" i="37"/>
  <c r="AH91" i="37" s="1"/>
  <c r="AJ162" i="37" s="1"/>
  <c r="AG175" i="37"/>
  <c r="AH175" i="37" s="1"/>
  <c r="AI175" i="37" s="1"/>
  <c r="AG92" i="37"/>
  <c r="AH92" i="37" s="1"/>
  <c r="AJ163" i="37" s="1"/>
  <c r="AG119" i="37"/>
  <c r="AI119" i="37" s="1"/>
  <c r="AJ172" i="37" s="1"/>
  <c r="DS117" i="37"/>
  <c r="DU117" i="37" s="1"/>
  <c r="DV170" i="37" s="1"/>
  <c r="DS171" i="37"/>
  <c r="DT171" i="37" s="1"/>
  <c r="DU171" i="37" s="1"/>
  <c r="DS120" i="37"/>
  <c r="DU120" i="37" s="1"/>
  <c r="DV173" i="37" s="1"/>
  <c r="DH122" i="37"/>
  <c r="DH119" i="37"/>
  <c r="DG98" i="37"/>
  <c r="DH98" i="37" s="1"/>
  <c r="DJ166" i="37" s="1"/>
  <c r="EX123" i="37"/>
  <c r="EE120" i="37"/>
  <c r="EW99" i="37"/>
  <c r="EX99" i="37" s="1"/>
  <c r="EZ167" i="37" s="1"/>
  <c r="EX122" i="37"/>
  <c r="EW98" i="37"/>
  <c r="EX98" i="37" s="1"/>
  <c r="EZ166" i="37" s="1"/>
  <c r="EE171" i="37"/>
  <c r="EF171" i="37" s="1"/>
  <c r="EG171" i="37" s="1"/>
  <c r="EE124" i="37"/>
  <c r="AG120" i="37"/>
  <c r="AG117" i="37"/>
  <c r="AI117" i="37" s="1"/>
  <c r="AG165" i="37"/>
  <c r="AH165" i="37" s="1"/>
  <c r="DS123" i="37"/>
  <c r="DU123" i="37" s="1"/>
  <c r="DV176" i="37" s="1"/>
  <c r="DV105" i="37"/>
  <c r="DS90" i="37" s="1"/>
  <c r="DT90" i="37" s="1"/>
  <c r="DS91" i="37"/>
  <c r="DT91" i="37" s="1"/>
  <c r="DV162" i="37" s="1"/>
  <c r="DJ140" i="37"/>
  <c r="DH121" i="37"/>
  <c r="DI117" i="37"/>
  <c r="DS161" i="37"/>
  <c r="DT161" i="37" s="1"/>
  <c r="DU161" i="37" s="1"/>
  <c r="DG173" i="37"/>
  <c r="DH173" i="37" s="1"/>
  <c r="DI173" i="37" s="1"/>
  <c r="DG99" i="37"/>
  <c r="DH99" i="37" s="1"/>
  <c r="DJ167" i="37" s="1"/>
  <c r="DH118" i="37"/>
  <c r="DG177" i="37"/>
  <c r="DH177" i="37" s="1"/>
  <c r="DI177" i="37" s="1"/>
  <c r="CI99" i="37"/>
  <c r="CJ99" i="37" s="1"/>
  <c r="CL167" i="37" s="1"/>
  <c r="DJ139" i="37"/>
  <c r="EB106" i="37"/>
  <c r="DZ125" i="37" s="1"/>
  <c r="DY98" i="37"/>
  <c r="DZ98" i="37" s="1"/>
  <c r="EB166" i="37" s="1"/>
  <c r="FU175" i="37"/>
  <c r="FV175" i="37" s="1"/>
  <c r="FW175" i="37" s="1"/>
  <c r="DG175" i="37"/>
  <c r="DH175" i="37" s="1"/>
  <c r="DI175" i="37" s="1"/>
  <c r="BK123" i="37"/>
  <c r="DZ123" i="37"/>
  <c r="FU119" i="37"/>
  <c r="DY99" i="37"/>
  <c r="DZ99" i="37" s="1"/>
  <c r="EB167" i="37" s="1"/>
  <c r="DG165" i="37"/>
  <c r="DH165" i="37" s="1"/>
  <c r="DI165" i="37" s="1"/>
  <c r="BK175" i="37"/>
  <c r="BL175" i="37" s="1"/>
  <c r="BM175" i="37" s="1"/>
  <c r="DG171" i="37"/>
  <c r="DH171" i="37" s="1"/>
  <c r="DI171" i="37" s="1"/>
  <c r="DZ122" i="37"/>
  <c r="BK92" i="37"/>
  <c r="BL92" i="37" s="1"/>
  <c r="BN163" i="37" s="1"/>
  <c r="FU92" i="37"/>
  <c r="FV92" i="37" s="1"/>
  <c r="FX163" i="37" s="1"/>
  <c r="CJ118" i="37"/>
  <c r="CL140" i="37"/>
  <c r="CI178" i="37" s="1"/>
  <c r="CJ178" i="37" s="1"/>
  <c r="CK178" i="37" s="1"/>
  <c r="CJ117" i="37"/>
  <c r="CK117" i="37" s="1"/>
  <c r="DZ119" i="37"/>
  <c r="DG119" i="37"/>
  <c r="DG124" i="37"/>
  <c r="DG121" i="37"/>
  <c r="DZ118" i="37"/>
  <c r="BK165" i="37"/>
  <c r="BL165" i="37" s="1"/>
  <c r="BM165" i="37" s="1"/>
  <c r="BK117" i="37"/>
  <c r="BK121" i="37"/>
  <c r="BN105" i="37"/>
  <c r="BK118" i="37" s="1"/>
  <c r="FU121" i="37"/>
  <c r="FU124" i="37"/>
  <c r="FU165" i="37"/>
  <c r="FV165" i="37" s="1"/>
  <c r="FW165" i="37" s="1"/>
  <c r="FU171" i="37"/>
  <c r="FV171" i="37" s="1"/>
  <c r="FW171" i="37" s="1"/>
  <c r="CJ122" i="37"/>
  <c r="CI173" i="37"/>
  <c r="CJ173" i="37" s="1"/>
  <c r="CK173" i="37" s="1"/>
  <c r="CI98" i="37"/>
  <c r="CJ98" i="37" s="1"/>
  <c r="CL166" i="37" s="1"/>
  <c r="DG161" i="37"/>
  <c r="DH161" i="37" s="1"/>
  <c r="DI161" i="37" s="1"/>
  <c r="DJ105" i="37"/>
  <c r="DG118" i="37" s="1"/>
  <c r="BK120" i="37"/>
  <c r="FU123" i="37"/>
  <c r="FW123" i="37" s="1"/>
  <c r="FU161" i="37"/>
  <c r="FV161" i="37" s="1"/>
  <c r="FW161" i="37" s="1"/>
  <c r="CJ123" i="37"/>
  <c r="CK123" i="37" s="1"/>
  <c r="CI177" i="37"/>
  <c r="CJ177" i="37" s="1"/>
  <c r="CK177" i="37" s="1"/>
  <c r="DY173" i="37"/>
  <c r="DZ173" i="37" s="1"/>
  <c r="EA173" i="37" s="1"/>
  <c r="DZ121" i="37"/>
  <c r="EA121" i="37" s="1"/>
  <c r="DG92" i="37"/>
  <c r="DH92" i="37" s="1"/>
  <c r="DJ163" i="37" s="1"/>
  <c r="DZ117" i="37"/>
  <c r="EB140" i="37"/>
  <c r="DG123" i="37"/>
  <c r="BK161" i="37"/>
  <c r="BL161" i="37" s="1"/>
  <c r="BM161" i="37" s="1"/>
  <c r="BN139" i="37"/>
  <c r="BK124" i="37"/>
  <c r="BK119" i="37"/>
  <c r="BK171" i="37"/>
  <c r="BL171" i="37" s="1"/>
  <c r="BM171" i="37" s="1"/>
  <c r="FU117" i="37"/>
  <c r="FU91" i="37"/>
  <c r="FX139" i="37"/>
  <c r="FC99" i="37"/>
  <c r="FD99" i="37" s="1"/>
  <c r="FF167" i="37" s="1"/>
  <c r="FD121" i="37"/>
  <c r="FF140" i="37"/>
  <c r="DA92" i="37"/>
  <c r="DB92" i="37" s="1"/>
  <c r="DD163" i="37" s="1"/>
  <c r="DD105" i="37"/>
  <c r="DA124" i="37"/>
  <c r="DA121" i="37"/>
  <c r="DA123" i="37"/>
  <c r="DA165" i="37"/>
  <c r="DB165" i="37" s="1"/>
  <c r="DC165" i="37" s="1"/>
  <c r="DD165" i="37" s="1"/>
  <c r="DA171" i="37"/>
  <c r="DB171" i="37" s="1"/>
  <c r="DC171" i="37" s="1"/>
  <c r="DA161" i="37"/>
  <c r="DB161" i="37" s="1"/>
  <c r="DC161" i="37" s="1"/>
  <c r="DA119" i="37"/>
  <c r="DA175" i="37"/>
  <c r="DB175" i="37" s="1"/>
  <c r="DC175" i="37" s="1"/>
  <c r="DA117" i="37"/>
  <c r="DA120" i="37"/>
  <c r="DD139" i="37"/>
  <c r="DA91" i="37"/>
  <c r="DB91" i="37" s="1"/>
  <c r="DD162" i="37" s="1"/>
  <c r="BR121" i="37"/>
  <c r="BR117" i="37"/>
  <c r="BR119" i="37"/>
  <c r="BT140" i="37"/>
  <c r="BQ178" i="37" s="1"/>
  <c r="BR178" i="37" s="1"/>
  <c r="BS178" i="37" s="1"/>
  <c r="BR123" i="37"/>
  <c r="BQ99" i="37"/>
  <c r="BR99" i="37" s="1"/>
  <c r="BT167" i="37" s="1"/>
  <c r="BQ173" i="37"/>
  <c r="BR173" i="37" s="1"/>
  <c r="BS173" i="37" s="1"/>
  <c r="BT106" i="37"/>
  <c r="BQ177" i="37"/>
  <c r="BR177" i="37" s="1"/>
  <c r="BS177" i="37" s="1"/>
  <c r="BR122" i="37"/>
  <c r="BQ98" i="37"/>
  <c r="BR98" i="37" s="1"/>
  <c r="BT166" i="37" s="1"/>
  <c r="BR118" i="37"/>
  <c r="BN140" i="37"/>
  <c r="BL121" i="37"/>
  <c r="BN106" i="37"/>
  <c r="BL118" i="37"/>
  <c r="BL122" i="37"/>
  <c r="BK99" i="37"/>
  <c r="BL99" i="37" s="1"/>
  <c r="BN167" i="37" s="1"/>
  <c r="BK98" i="37"/>
  <c r="BL98" i="37" s="1"/>
  <c r="BN166" i="37" s="1"/>
  <c r="BK177" i="37"/>
  <c r="BL177" i="37" s="1"/>
  <c r="BM177" i="37" s="1"/>
  <c r="BL117" i="37"/>
  <c r="BL119" i="37"/>
  <c r="BK173" i="37"/>
  <c r="BL173" i="37" s="1"/>
  <c r="BM173" i="37" s="1"/>
  <c r="BL123" i="37"/>
  <c r="BW99" i="37"/>
  <c r="BX99" i="37" s="1"/>
  <c r="BZ167" i="37" s="1"/>
  <c r="BX121" i="37"/>
  <c r="BX118" i="37"/>
  <c r="BW173" i="37"/>
  <c r="BX173" i="37" s="1"/>
  <c r="BY173" i="37" s="1"/>
  <c r="FC177" i="37"/>
  <c r="FD177" i="37" s="1"/>
  <c r="FE177" i="37" s="1"/>
  <c r="FF106" i="37"/>
  <c r="FD118" i="37"/>
  <c r="FC173" i="37"/>
  <c r="FD173" i="37" s="1"/>
  <c r="FE173" i="37" s="1"/>
  <c r="ER119" i="37"/>
  <c r="ES119" i="37" s="1"/>
  <c r="ET172" i="37" s="1"/>
  <c r="EQ173" i="37"/>
  <c r="ER173" i="37" s="1"/>
  <c r="ES173" i="37" s="1"/>
  <c r="ER117" i="37"/>
  <c r="ES117" i="37" s="1"/>
  <c r="ET170" i="37" s="1"/>
  <c r="ER122" i="37"/>
  <c r="ER123" i="37"/>
  <c r="ES123" i="37" s="1"/>
  <c r="ET176" i="37" s="1"/>
  <c r="ER118" i="37"/>
  <c r="EQ99" i="37"/>
  <c r="ER99" i="37" s="1"/>
  <c r="ET167" i="37" s="1"/>
  <c r="ER121" i="37"/>
  <c r="ES121" i="37" s="1"/>
  <c r="ET174" i="37" s="1"/>
  <c r="EQ177" i="37"/>
  <c r="ER177" i="37" s="1"/>
  <c r="ES177" i="37" s="1"/>
  <c r="ET106" i="37"/>
  <c r="EQ98" i="37"/>
  <c r="ER98" i="37" s="1"/>
  <c r="ET166" i="37" s="1"/>
  <c r="ET140" i="37"/>
  <c r="EQ178" i="37" s="1"/>
  <c r="ER178" i="37" s="1"/>
  <c r="ES178" i="37" s="1"/>
  <c r="BZ140" i="37"/>
  <c r="BW178" i="37" s="1"/>
  <c r="BX178" i="37" s="1"/>
  <c r="BY178" i="37" s="1"/>
  <c r="BX122" i="37"/>
  <c r="BX117" i="37"/>
  <c r="BX119" i="37"/>
  <c r="BX123" i="37"/>
  <c r="BZ106" i="37"/>
  <c r="BW98" i="37"/>
  <c r="BX98" i="37" s="1"/>
  <c r="BZ166" i="37" s="1"/>
  <c r="CC91" i="37"/>
  <c r="CD91" i="37" s="1"/>
  <c r="CF162" i="37" s="1"/>
  <c r="CC117" i="37"/>
  <c r="CC92" i="37"/>
  <c r="CD92" i="37" s="1"/>
  <c r="CF163" i="37" s="1"/>
  <c r="CC124" i="37"/>
  <c r="CF105" i="37"/>
  <c r="CC161" i="37"/>
  <c r="CD161" i="37" s="1"/>
  <c r="CE161" i="37" s="1"/>
  <c r="CC120" i="37"/>
  <c r="CE120" i="37" s="1"/>
  <c r="CC123" i="37"/>
  <c r="CC121" i="37"/>
  <c r="CC119" i="37"/>
  <c r="CF139" i="37"/>
  <c r="CC175" i="37"/>
  <c r="CD175" i="37" s="1"/>
  <c r="CE175" i="37" s="1"/>
  <c r="CC165" i="37"/>
  <c r="CD165" i="37" s="1"/>
  <c r="CE165" i="37" s="1"/>
  <c r="CC171" i="37"/>
  <c r="CD171" i="37" s="1"/>
  <c r="CE171" i="37" s="1"/>
  <c r="DP140" i="37"/>
  <c r="DM178" i="37" s="1"/>
  <c r="DN178" i="37" s="1"/>
  <c r="DO178" i="37" s="1"/>
  <c r="DN123" i="37"/>
  <c r="DN118" i="37"/>
  <c r="DN121" i="37"/>
  <c r="DM99" i="37"/>
  <c r="DN99" i="37" s="1"/>
  <c r="DP167" i="37" s="1"/>
  <c r="DN119" i="37"/>
  <c r="DM173" i="37"/>
  <c r="DN173" i="37" s="1"/>
  <c r="DO173" i="37" s="1"/>
  <c r="DN117" i="37"/>
  <c r="DM98" i="37"/>
  <c r="DN98" i="37" s="1"/>
  <c r="DP166" i="37" s="1"/>
  <c r="DP106" i="37"/>
  <c r="DM177" i="37"/>
  <c r="DN177" i="37" s="1"/>
  <c r="DO177" i="37" s="1"/>
  <c r="DN122" i="37"/>
  <c r="EE99" i="37"/>
  <c r="EF99" i="37" s="1"/>
  <c r="EH167" i="37" s="1"/>
  <c r="EF118" i="37"/>
  <c r="EF121" i="37"/>
  <c r="EF123" i="37"/>
  <c r="EG123" i="37" s="1"/>
  <c r="EF122" i="37"/>
  <c r="EE177" i="37"/>
  <c r="EF177" i="37" s="1"/>
  <c r="EG177" i="37" s="1"/>
  <c r="EH140" i="37"/>
  <c r="EE173" i="37"/>
  <c r="EF173" i="37" s="1"/>
  <c r="EG173" i="37" s="1"/>
  <c r="EF117" i="37"/>
  <c r="EF119" i="37"/>
  <c r="EE98" i="37"/>
  <c r="EF98" i="37" s="1"/>
  <c r="EH166" i="37" s="1"/>
  <c r="EH106" i="37"/>
  <c r="FO125" i="37"/>
  <c r="FO122" i="37"/>
  <c r="FO90" i="37"/>
  <c r="K110" i="33"/>
  <c r="K114" i="33" s="1"/>
  <c r="K135" i="33"/>
  <c r="K138" i="33"/>
  <c r="J107" i="33"/>
  <c r="J113" i="33"/>
  <c r="J117" i="33" s="1"/>
  <c r="BE97" i="37"/>
  <c r="BF97" i="37" s="1"/>
  <c r="AS125" i="37"/>
  <c r="AS122" i="37"/>
  <c r="AS118" i="37"/>
  <c r="DS97" i="37"/>
  <c r="DT124" i="37"/>
  <c r="DT125" i="37"/>
  <c r="BF124" i="37"/>
  <c r="BF120" i="37"/>
  <c r="AS93" i="37"/>
  <c r="AS94" i="37" s="1"/>
  <c r="EQ122" i="37"/>
  <c r="EQ93" i="37"/>
  <c r="EQ94" i="37" s="1"/>
  <c r="CI125" i="37"/>
  <c r="CI118" i="37"/>
  <c r="CI122" i="37"/>
  <c r="CK119" i="37"/>
  <c r="BG117" i="37"/>
  <c r="CI93" i="37"/>
  <c r="CI94" i="37" s="1"/>
  <c r="EQ118" i="37"/>
  <c r="EQ125" i="37"/>
  <c r="AA118" i="37"/>
  <c r="U93" i="37"/>
  <c r="U94" i="37" s="1"/>
  <c r="U125" i="37"/>
  <c r="U122" i="37"/>
  <c r="O122" i="37"/>
  <c r="O125" i="37"/>
  <c r="AY90" i="37"/>
  <c r="AY125" i="37"/>
  <c r="AY122" i="37"/>
  <c r="AG97" i="37"/>
  <c r="AH120" i="37"/>
  <c r="AH124" i="37"/>
  <c r="AI124" i="37" s="1"/>
  <c r="AJ177" i="37" s="1"/>
  <c r="AH125" i="37"/>
  <c r="EW97" i="37"/>
  <c r="EX97" i="37" s="1"/>
  <c r="EX125" i="37"/>
  <c r="EX120" i="37"/>
  <c r="EX124" i="37"/>
  <c r="I125" i="37"/>
  <c r="I122" i="37"/>
  <c r="G17" i="26"/>
  <c r="G16" i="26"/>
  <c r="G19" i="26" s="1"/>
  <c r="G10" i="26"/>
  <c r="G13" i="26"/>
  <c r="G12" i="26"/>
  <c r="G9" i="26"/>
  <c r="G11" i="26" s="1"/>
  <c r="AI118" i="52" l="1"/>
  <c r="J125" i="51"/>
  <c r="BW178" i="50"/>
  <c r="BX178" i="50" s="1"/>
  <c r="BY178" i="50" s="1"/>
  <c r="DY97" i="50"/>
  <c r="W117" i="52"/>
  <c r="BY121" i="50"/>
  <c r="BZ174" i="50" s="1"/>
  <c r="CD84" i="36"/>
  <c r="CC323" i="36"/>
  <c r="CE59" i="36"/>
  <c r="CD323" i="36" s="1"/>
  <c r="CC324" i="36"/>
  <c r="CE60" i="36"/>
  <c r="CD324" i="36" s="1"/>
  <c r="CC327" i="36"/>
  <c r="CE63" i="36"/>
  <c r="CD327" i="36" s="1"/>
  <c r="CC331" i="36"/>
  <c r="CE67" i="36"/>
  <c r="CD331" i="36" s="1"/>
  <c r="BK25" i="57"/>
  <c r="V95" i="36"/>
  <c r="CC322" i="36"/>
  <c r="CE58" i="36"/>
  <c r="CD322" i="36" s="1"/>
  <c r="CC326" i="36"/>
  <c r="CE62" i="36"/>
  <c r="CD326" i="36" s="1"/>
  <c r="CC319" i="36"/>
  <c r="CE55" i="36"/>
  <c r="CD319" i="36" s="1"/>
  <c r="C93" i="50"/>
  <c r="C94" i="50" s="1"/>
  <c r="CC328" i="36"/>
  <c r="CE64" i="36"/>
  <c r="CD328" i="36" s="1"/>
  <c r="CC332" i="36"/>
  <c r="CE68" i="36"/>
  <c r="CD332" i="36" s="1"/>
  <c r="EN177" i="51"/>
  <c r="DS97" i="50"/>
  <c r="CC321" i="36"/>
  <c r="CE57" i="36"/>
  <c r="CD321" i="36" s="1"/>
  <c r="CC330" i="36"/>
  <c r="CE66" i="36"/>
  <c r="CD330" i="36" s="1"/>
  <c r="BW100" i="50"/>
  <c r="BW101" i="50" s="1"/>
  <c r="BO24" i="57"/>
  <c r="AC94" i="36"/>
  <c r="CC325" i="36"/>
  <c r="CE61" i="36"/>
  <c r="CD325" i="36" s="1"/>
  <c r="K123" i="51"/>
  <c r="L176" i="51" s="1"/>
  <c r="CC329" i="36"/>
  <c r="CE65" i="36"/>
  <c r="CD329" i="36" s="1"/>
  <c r="CC320" i="36"/>
  <c r="CE56" i="36"/>
  <c r="CD320" i="36" s="1"/>
  <c r="C93" i="53"/>
  <c r="C94" i="53" s="1"/>
  <c r="K118" i="52"/>
  <c r="BA117" i="52"/>
  <c r="BB170" i="52" s="1"/>
  <c r="O178" i="52"/>
  <c r="P178" i="52" s="1"/>
  <c r="Q178" i="52" s="1"/>
  <c r="EW90" i="50"/>
  <c r="EW93" i="50" s="1"/>
  <c r="EW94" i="50" s="1"/>
  <c r="AY118" i="52"/>
  <c r="BA118" i="52" s="1"/>
  <c r="BB171" i="52" s="1"/>
  <c r="DI123" i="51"/>
  <c r="DJ176" i="51" s="1"/>
  <c r="CK119" i="52"/>
  <c r="CL172" i="52" s="1"/>
  <c r="FW123" i="50"/>
  <c r="FX176" i="50" s="1"/>
  <c r="BK125" i="50"/>
  <c r="AI121" i="52"/>
  <c r="AJ174" i="52" s="1"/>
  <c r="E121" i="53"/>
  <c r="F174" i="53" s="1"/>
  <c r="BM121" i="50"/>
  <c r="BN174" i="50" s="1"/>
  <c r="BK178" i="50"/>
  <c r="BL178" i="50" s="1"/>
  <c r="BM178" i="50" s="1"/>
  <c r="Q121" i="52"/>
  <c r="R174" i="52" s="1"/>
  <c r="F171" i="53"/>
  <c r="EK118" i="52"/>
  <c r="EM118" i="52" s="1"/>
  <c r="EN171" i="52" s="1"/>
  <c r="AA122" i="50"/>
  <c r="AA118" i="50"/>
  <c r="AC118" i="50" s="1"/>
  <c r="AD171" i="50" s="1"/>
  <c r="E123" i="53"/>
  <c r="F176" i="53" s="1"/>
  <c r="AC119" i="51"/>
  <c r="AD172" i="51" s="1"/>
  <c r="BM119" i="50"/>
  <c r="BN172" i="50" s="1"/>
  <c r="BM117" i="50"/>
  <c r="BN170" i="50" s="1"/>
  <c r="AG125" i="50"/>
  <c r="AG90" i="50"/>
  <c r="AG93" i="50" s="1"/>
  <c r="AG94" i="50" s="1"/>
  <c r="DZ125" i="52"/>
  <c r="AG118" i="50"/>
  <c r="AI118" i="50" s="1"/>
  <c r="AJ171" i="50" s="1"/>
  <c r="FW122" i="53"/>
  <c r="FX175" i="53" s="1"/>
  <c r="ES123" i="52"/>
  <c r="ET176" i="52" s="1"/>
  <c r="FU178" i="50"/>
  <c r="FV178" i="50" s="1"/>
  <c r="FW178" i="50" s="1"/>
  <c r="FW117" i="50"/>
  <c r="FX170" i="50" s="1"/>
  <c r="FP120" i="52"/>
  <c r="FQ120" i="52" s="1"/>
  <c r="FR173" i="52" s="1"/>
  <c r="AO121" i="53"/>
  <c r="AP174" i="53" s="1"/>
  <c r="AM178" i="53"/>
  <c r="AN178" i="53" s="1"/>
  <c r="AO178" i="53" s="1"/>
  <c r="CE122" i="51"/>
  <c r="CF175" i="51" s="1"/>
  <c r="CD120" i="51"/>
  <c r="CE120" i="51" s="1"/>
  <c r="CF173" i="51" s="1"/>
  <c r="AM125" i="53"/>
  <c r="AP141" i="53" s="1"/>
  <c r="DT124" i="50"/>
  <c r="DU124" i="50" s="1"/>
  <c r="DV177" i="50" s="1"/>
  <c r="DZ125" i="50"/>
  <c r="AA118" i="52"/>
  <c r="AC118" i="52" s="1"/>
  <c r="AD171" i="52" s="1"/>
  <c r="FP125" i="52"/>
  <c r="DT120" i="50"/>
  <c r="DU120" i="50" s="1"/>
  <c r="DV173" i="50" s="1"/>
  <c r="BM117" i="52"/>
  <c r="BN170" i="52" s="1"/>
  <c r="ER120" i="52"/>
  <c r="ES120" i="52" s="1"/>
  <c r="ET173" i="52" s="1"/>
  <c r="DZ124" i="50"/>
  <c r="EA124" i="50" s="1"/>
  <c r="EB177" i="50" s="1"/>
  <c r="FQ117" i="52"/>
  <c r="FR170" i="52" s="1"/>
  <c r="ER124" i="52"/>
  <c r="ES117" i="52"/>
  <c r="EM122" i="51"/>
  <c r="EN175" i="51" s="1"/>
  <c r="BM121" i="52"/>
  <c r="BN174" i="52" s="1"/>
  <c r="E119" i="53"/>
  <c r="F172" i="53" s="1"/>
  <c r="FW121" i="50"/>
  <c r="FX174" i="50" s="1"/>
  <c r="AA178" i="51"/>
  <c r="AB178" i="51" s="1"/>
  <c r="AC178" i="51" s="1"/>
  <c r="Q118" i="52"/>
  <c r="R171" i="52" s="1"/>
  <c r="FL173" i="53"/>
  <c r="AI117" i="52"/>
  <c r="AJ170" i="52" s="1"/>
  <c r="FL177" i="53"/>
  <c r="DU125" i="50"/>
  <c r="DV178" i="50" s="1"/>
  <c r="BA119" i="52"/>
  <c r="BB172" i="52" s="1"/>
  <c r="AC117" i="51"/>
  <c r="AD170" i="51" s="1"/>
  <c r="C178" i="53"/>
  <c r="D178" i="53" s="1"/>
  <c r="E178" i="53" s="1"/>
  <c r="EQ178" i="52"/>
  <c r="ER178" i="52" s="1"/>
  <c r="ES178" i="52" s="1"/>
  <c r="AI119" i="52"/>
  <c r="AJ172" i="52" s="1"/>
  <c r="EY117" i="50"/>
  <c r="EZ170" i="50" s="1"/>
  <c r="AA100" i="51"/>
  <c r="AA101" i="51" s="1"/>
  <c r="AA125" i="50"/>
  <c r="O100" i="52"/>
  <c r="O101" i="52" s="1"/>
  <c r="FO100" i="52"/>
  <c r="FO101" i="52" s="1"/>
  <c r="AA90" i="52"/>
  <c r="AA93" i="52" s="1"/>
  <c r="AA94" i="52" s="1"/>
  <c r="AA118" i="51"/>
  <c r="AC118" i="51" s="1"/>
  <c r="AD171" i="51" s="1"/>
  <c r="DZ120" i="52"/>
  <c r="EA120" i="52" s="1"/>
  <c r="EB173" i="52" s="1"/>
  <c r="AO117" i="53"/>
  <c r="AP170" i="53" s="1"/>
  <c r="ES119" i="51"/>
  <c r="ET172" i="51" s="1"/>
  <c r="EA121" i="52"/>
  <c r="EB174" i="52" s="1"/>
  <c r="DI124" i="51"/>
  <c r="DJ177" i="51" s="1"/>
  <c r="EE118" i="52"/>
  <c r="EG118" i="52" s="1"/>
  <c r="EH171" i="52" s="1"/>
  <c r="DZ124" i="52"/>
  <c r="EA124" i="52" s="1"/>
  <c r="EB177" i="52" s="1"/>
  <c r="FI90" i="50"/>
  <c r="FI93" i="50" s="1"/>
  <c r="FI94" i="50" s="1"/>
  <c r="AY93" i="52"/>
  <c r="AY94" i="52" s="1"/>
  <c r="AM93" i="53"/>
  <c r="AM94" i="53" s="1"/>
  <c r="CI122" i="52"/>
  <c r="CK122" i="52" s="1"/>
  <c r="CL175" i="52" s="1"/>
  <c r="EY123" i="53"/>
  <c r="EZ176" i="53" s="1"/>
  <c r="DU117" i="52"/>
  <c r="DV170" i="52" s="1"/>
  <c r="CK121" i="52"/>
  <c r="CL174" i="52" s="1"/>
  <c r="BS122" i="53"/>
  <c r="BT175" i="53" s="1"/>
  <c r="BK93" i="50"/>
  <c r="BK94" i="50" s="1"/>
  <c r="BK118" i="50"/>
  <c r="BM118" i="50" s="1"/>
  <c r="BN171" i="50" s="1"/>
  <c r="AY125" i="52"/>
  <c r="AO123" i="53"/>
  <c r="AP176" i="53" s="1"/>
  <c r="BK122" i="50"/>
  <c r="BM122" i="50" s="1"/>
  <c r="BN175" i="50" s="1"/>
  <c r="AY122" i="52"/>
  <c r="BA122" i="52" s="1"/>
  <c r="BB175" i="52" s="1"/>
  <c r="AY178" i="52"/>
  <c r="AZ178" i="52" s="1"/>
  <c r="BA178" i="52" s="1"/>
  <c r="BA121" i="52"/>
  <c r="BB174" i="52" s="1"/>
  <c r="AO119" i="53"/>
  <c r="AP172" i="53" s="1"/>
  <c r="BM120" i="50"/>
  <c r="BN173" i="50" s="1"/>
  <c r="EQ90" i="51"/>
  <c r="EQ93" i="51" s="1"/>
  <c r="EQ94" i="51" s="1"/>
  <c r="ES117" i="53"/>
  <c r="ET170" i="53" s="1"/>
  <c r="ES121" i="53"/>
  <c r="ET174" i="53" s="1"/>
  <c r="BL124" i="52"/>
  <c r="BM124" i="52" s="1"/>
  <c r="BN177" i="52" s="1"/>
  <c r="EA123" i="53"/>
  <c r="EB176" i="53" s="1"/>
  <c r="BL125" i="52"/>
  <c r="EA119" i="53"/>
  <c r="EB172" i="53" s="1"/>
  <c r="BL120" i="52"/>
  <c r="BM120" i="52" s="1"/>
  <c r="BN173" i="52" s="1"/>
  <c r="AI118" i="53"/>
  <c r="AJ171" i="53" s="1"/>
  <c r="FV124" i="50"/>
  <c r="FW124" i="50" s="1"/>
  <c r="FX177" i="50" s="1"/>
  <c r="DC119" i="50"/>
  <c r="DD172" i="50" s="1"/>
  <c r="EG121" i="51"/>
  <c r="EH174" i="51" s="1"/>
  <c r="AO118" i="51"/>
  <c r="AP171" i="51" s="1"/>
  <c r="EQ122" i="51"/>
  <c r="ES122" i="51" s="1"/>
  <c r="ET175" i="51" s="1"/>
  <c r="ES118" i="51"/>
  <c r="ET171" i="51" s="1"/>
  <c r="BE118" i="50"/>
  <c r="DS178" i="53"/>
  <c r="DT178" i="53" s="1"/>
  <c r="DU178" i="53" s="1"/>
  <c r="DS118" i="53"/>
  <c r="DU118" i="53" s="1"/>
  <c r="DV171" i="53" s="1"/>
  <c r="CC118" i="51"/>
  <c r="CE118" i="51" s="1"/>
  <c r="CF171" i="51" s="1"/>
  <c r="CO90" i="51"/>
  <c r="CO93" i="51" s="1"/>
  <c r="CO94" i="51" s="1"/>
  <c r="BE90" i="50"/>
  <c r="BE93" i="50" s="1"/>
  <c r="BE94" i="50" s="1"/>
  <c r="CC90" i="51"/>
  <c r="CC93" i="51" s="1"/>
  <c r="CC94" i="51" s="1"/>
  <c r="CU118" i="50"/>
  <c r="CW118" i="50" s="1"/>
  <c r="CX171" i="50" s="1"/>
  <c r="EK97" i="51"/>
  <c r="EK100" i="51" s="1"/>
  <c r="EK101" i="51" s="1"/>
  <c r="EG119" i="52"/>
  <c r="EH172" i="52" s="1"/>
  <c r="BQ90" i="37"/>
  <c r="BQ93" i="37" s="1"/>
  <c r="BQ94" i="37" s="1"/>
  <c r="DM122" i="37"/>
  <c r="DO122" i="37" s="1"/>
  <c r="DP175" i="37" s="1"/>
  <c r="DO118" i="37"/>
  <c r="K117" i="50"/>
  <c r="L170" i="50" s="1"/>
  <c r="FU97" i="50"/>
  <c r="FU100" i="50" s="1"/>
  <c r="FU101" i="50" s="1"/>
  <c r="ES117" i="51"/>
  <c r="ET170" i="51" s="1"/>
  <c r="DI117" i="51"/>
  <c r="DJ170" i="51" s="1"/>
  <c r="DO121" i="37"/>
  <c r="DP174" i="37" s="1"/>
  <c r="DM125" i="37"/>
  <c r="DM90" i="37"/>
  <c r="DM93" i="37" s="1"/>
  <c r="DM94" i="37" s="1"/>
  <c r="DS100" i="50"/>
  <c r="DS101" i="50" s="1"/>
  <c r="EQ125" i="51"/>
  <c r="AI121" i="50"/>
  <c r="AJ174" i="50" s="1"/>
  <c r="AG118" i="51"/>
  <c r="AI118" i="51" s="1"/>
  <c r="AJ171" i="51" s="1"/>
  <c r="FQ117" i="51"/>
  <c r="AN120" i="53"/>
  <c r="AO120" i="53" s="1"/>
  <c r="AP173" i="53" s="1"/>
  <c r="AG90" i="52"/>
  <c r="AG93" i="52" s="1"/>
  <c r="AG94" i="52" s="1"/>
  <c r="FE117" i="53"/>
  <c r="FF170" i="53" s="1"/>
  <c r="EW178" i="50"/>
  <c r="EX178" i="50" s="1"/>
  <c r="EY178" i="50" s="1"/>
  <c r="FU125" i="51"/>
  <c r="DU123" i="52"/>
  <c r="DV176" i="52" s="1"/>
  <c r="BA119" i="51"/>
  <c r="BB172" i="51" s="1"/>
  <c r="W117" i="50"/>
  <c r="CC125" i="51"/>
  <c r="CE125" i="51" s="1"/>
  <c r="CU122" i="50"/>
  <c r="CW122" i="50" s="1"/>
  <c r="CX175" i="50" s="1"/>
  <c r="FQ117" i="53"/>
  <c r="FR170" i="53" s="1"/>
  <c r="BE122" i="50"/>
  <c r="BG122" i="50" s="1"/>
  <c r="BH175" i="50" s="1"/>
  <c r="CU125" i="50"/>
  <c r="EY121" i="51"/>
  <c r="EZ174" i="51" s="1"/>
  <c r="DI119" i="50"/>
  <c r="DJ172" i="50" s="1"/>
  <c r="DI121" i="50"/>
  <c r="DJ174" i="50" s="1"/>
  <c r="CO125" i="51"/>
  <c r="CQ125" i="51" s="1"/>
  <c r="CR178" i="51" s="1"/>
  <c r="CW119" i="50"/>
  <c r="CX172" i="50" s="1"/>
  <c r="I122" i="52"/>
  <c r="K122" i="52" s="1"/>
  <c r="L175" i="52" s="1"/>
  <c r="FC178" i="37"/>
  <c r="FD178" i="37" s="1"/>
  <c r="FE178" i="37" s="1"/>
  <c r="DI123" i="50"/>
  <c r="DJ176" i="50" s="1"/>
  <c r="AC123" i="50"/>
  <c r="AD176" i="50" s="1"/>
  <c r="AY178" i="51"/>
  <c r="AZ178" i="51" s="1"/>
  <c r="BA178" i="51" s="1"/>
  <c r="FW119" i="51"/>
  <c r="FX172" i="51" s="1"/>
  <c r="CO122" i="51"/>
  <c r="CQ122" i="51" s="1"/>
  <c r="CR175" i="51" s="1"/>
  <c r="FQ119" i="53"/>
  <c r="FR172" i="53" s="1"/>
  <c r="EY121" i="50"/>
  <c r="EZ174" i="50" s="1"/>
  <c r="BL124" i="50"/>
  <c r="BM124" i="50" s="1"/>
  <c r="BN177" i="50" s="1"/>
  <c r="EQ97" i="53"/>
  <c r="EQ100" i="53" s="1"/>
  <c r="EQ101" i="53" s="1"/>
  <c r="FK122" i="53"/>
  <c r="FL175" i="53" s="1"/>
  <c r="CJ124" i="53"/>
  <c r="CK124" i="53" s="1"/>
  <c r="CL177" i="53" s="1"/>
  <c r="DU123" i="53"/>
  <c r="DV176" i="53" s="1"/>
  <c r="DO119" i="37"/>
  <c r="DP172" i="37" s="1"/>
  <c r="EL125" i="51"/>
  <c r="EN141" i="51" s="1"/>
  <c r="FQ123" i="52"/>
  <c r="FR176" i="52" s="1"/>
  <c r="DS100" i="53"/>
  <c r="DS101" i="53" s="1"/>
  <c r="FV120" i="50"/>
  <c r="FW120" i="50" s="1"/>
  <c r="FX173" i="50" s="1"/>
  <c r="EL120" i="51"/>
  <c r="EM120" i="51" s="1"/>
  <c r="EN173" i="51" s="1"/>
  <c r="EY119" i="53"/>
  <c r="EZ172" i="53" s="1"/>
  <c r="EY121" i="53"/>
  <c r="EZ174" i="53" s="1"/>
  <c r="BS118" i="53"/>
  <c r="BT171" i="53" s="1"/>
  <c r="FQ119" i="52"/>
  <c r="FR172" i="52" s="1"/>
  <c r="CI178" i="52"/>
  <c r="CJ178" i="52" s="1"/>
  <c r="CK178" i="52" s="1"/>
  <c r="Q118" i="51"/>
  <c r="R171" i="51" s="1"/>
  <c r="O178" i="51"/>
  <c r="P178" i="51" s="1"/>
  <c r="Q178" i="51" s="1"/>
  <c r="ES119" i="50"/>
  <c r="ET172" i="50" s="1"/>
  <c r="EE125" i="52"/>
  <c r="EE100" i="51"/>
  <c r="EE101" i="51" s="1"/>
  <c r="ES121" i="50"/>
  <c r="ET174" i="50" s="1"/>
  <c r="EE122" i="52"/>
  <c r="EG122" i="52" s="1"/>
  <c r="EH175" i="52" s="1"/>
  <c r="AG178" i="50"/>
  <c r="AH178" i="50" s="1"/>
  <c r="AI178" i="50" s="1"/>
  <c r="EG124" i="52"/>
  <c r="EH177" i="52" s="1"/>
  <c r="CK117" i="52"/>
  <c r="CL170" i="52" s="1"/>
  <c r="DY178" i="52"/>
  <c r="DZ178" i="52" s="1"/>
  <c r="EA178" i="52" s="1"/>
  <c r="FE119" i="53"/>
  <c r="FF172" i="53" s="1"/>
  <c r="U178" i="51"/>
  <c r="V178" i="51" s="1"/>
  <c r="W178" i="51" s="1"/>
  <c r="FK119" i="50"/>
  <c r="FL172" i="50" s="1"/>
  <c r="Q117" i="51"/>
  <c r="R170" i="51" s="1"/>
  <c r="AG97" i="52"/>
  <c r="AG100" i="52" s="1"/>
  <c r="AG101" i="52" s="1"/>
  <c r="DO117" i="37"/>
  <c r="DP170" i="37" s="1"/>
  <c r="DO120" i="53"/>
  <c r="DP173" i="53" s="1"/>
  <c r="I125" i="50"/>
  <c r="E117" i="50"/>
  <c r="F170" i="50" s="1"/>
  <c r="K119" i="50"/>
  <c r="L172" i="50" s="1"/>
  <c r="P125" i="52"/>
  <c r="EA121" i="50"/>
  <c r="EB174" i="50" s="1"/>
  <c r="C178" i="51"/>
  <c r="D178" i="51" s="1"/>
  <c r="E178" i="51" s="1"/>
  <c r="EG121" i="52"/>
  <c r="EH174" i="52" s="1"/>
  <c r="EQ178" i="51"/>
  <c r="ER178" i="51" s="1"/>
  <c r="ES178" i="51" s="1"/>
  <c r="EA119" i="52"/>
  <c r="EB172" i="52" s="1"/>
  <c r="FK121" i="50"/>
  <c r="FL174" i="50" s="1"/>
  <c r="CI125" i="53"/>
  <c r="CK125" i="53" s="1"/>
  <c r="CL178" i="53" s="1"/>
  <c r="BG121" i="50"/>
  <c r="BH174" i="50" s="1"/>
  <c r="EE178" i="52"/>
  <c r="EF178" i="52" s="1"/>
  <c r="EG178" i="52" s="1"/>
  <c r="BR125" i="53"/>
  <c r="BT141" i="53" s="1"/>
  <c r="AM90" i="51"/>
  <c r="AM93" i="51" s="1"/>
  <c r="AM94" i="51" s="1"/>
  <c r="K123" i="50"/>
  <c r="L176" i="50" s="1"/>
  <c r="FK117" i="50"/>
  <c r="FL170" i="50" s="1"/>
  <c r="FI100" i="53"/>
  <c r="FI101" i="53" s="1"/>
  <c r="Q117" i="52"/>
  <c r="R170" i="52" s="1"/>
  <c r="EM118" i="51"/>
  <c r="EN171" i="51" s="1"/>
  <c r="FI118" i="51"/>
  <c r="FK118" i="51" s="1"/>
  <c r="FL171" i="51" s="1"/>
  <c r="E118" i="51"/>
  <c r="F171" i="51" s="1"/>
  <c r="FI125" i="51"/>
  <c r="D124" i="53"/>
  <c r="E124" i="53" s="1"/>
  <c r="F177" i="53" s="1"/>
  <c r="EY119" i="51"/>
  <c r="EZ172" i="51" s="1"/>
  <c r="W119" i="50"/>
  <c r="X172" i="50" s="1"/>
  <c r="U178" i="50"/>
  <c r="V178" i="50" s="1"/>
  <c r="W178" i="50" s="1"/>
  <c r="I122" i="53"/>
  <c r="K122" i="53" s="1"/>
  <c r="L175" i="53" s="1"/>
  <c r="EM119" i="52"/>
  <c r="EN172" i="52" s="1"/>
  <c r="FK123" i="51"/>
  <c r="FL176" i="51" s="1"/>
  <c r="CE121" i="51"/>
  <c r="CF174" i="51" s="1"/>
  <c r="FU100" i="53"/>
  <c r="FU101" i="53" s="1"/>
  <c r="DO123" i="37"/>
  <c r="DP176" i="37" s="1"/>
  <c r="DY125" i="52"/>
  <c r="BA119" i="53"/>
  <c r="BB172" i="53" s="1"/>
  <c r="FI122" i="51"/>
  <c r="FK122" i="51" s="1"/>
  <c r="FL175" i="51" s="1"/>
  <c r="FI178" i="50"/>
  <c r="FJ178" i="50" s="1"/>
  <c r="FK178" i="50" s="1"/>
  <c r="K117" i="53"/>
  <c r="L170" i="53" s="1"/>
  <c r="FC97" i="50"/>
  <c r="FC100" i="50" s="1"/>
  <c r="FC101" i="50" s="1"/>
  <c r="DC123" i="53"/>
  <c r="DD176" i="53" s="1"/>
  <c r="FV125" i="53"/>
  <c r="FW125" i="53" s="1"/>
  <c r="FX178" i="53" s="1"/>
  <c r="AH125" i="52"/>
  <c r="FJ124" i="51"/>
  <c r="FK124" i="51" s="1"/>
  <c r="FL177" i="51" s="1"/>
  <c r="FV120" i="53"/>
  <c r="FW120" i="53" s="1"/>
  <c r="FX173" i="53" s="1"/>
  <c r="FV124" i="53"/>
  <c r="FW124" i="53" s="1"/>
  <c r="FX177" i="53" s="1"/>
  <c r="FJ125" i="51"/>
  <c r="EX124" i="53"/>
  <c r="EY124" i="53" s="1"/>
  <c r="EZ177" i="53" s="1"/>
  <c r="EF124" i="51"/>
  <c r="EG124" i="51" s="1"/>
  <c r="EH177" i="51" s="1"/>
  <c r="EG123" i="51"/>
  <c r="EH176" i="51" s="1"/>
  <c r="CE123" i="51"/>
  <c r="CF176" i="51" s="1"/>
  <c r="AC123" i="51"/>
  <c r="AD176" i="51" s="1"/>
  <c r="EF125" i="51"/>
  <c r="EG125" i="51" s="1"/>
  <c r="DA100" i="53"/>
  <c r="DA101" i="53" s="1"/>
  <c r="FO178" i="51"/>
  <c r="FP178" i="51" s="1"/>
  <c r="FQ178" i="51" s="1"/>
  <c r="BY122" i="53"/>
  <c r="BZ175" i="53" s="1"/>
  <c r="CE119" i="51"/>
  <c r="CF172" i="51" s="1"/>
  <c r="EQ100" i="52"/>
  <c r="EQ101" i="52" s="1"/>
  <c r="AI123" i="52"/>
  <c r="AJ176" i="52" s="1"/>
  <c r="FJ120" i="51"/>
  <c r="FK120" i="51" s="1"/>
  <c r="FL173" i="51" s="1"/>
  <c r="EW178" i="53"/>
  <c r="EX178" i="53" s="1"/>
  <c r="EY178" i="53" s="1"/>
  <c r="DY100" i="52"/>
  <c r="DY101" i="52" s="1"/>
  <c r="EX120" i="53"/>
  <c r="EY120" i="53" s="1"/>
  <c r="EZ173" i="53" s="1"/>
  <c r="ER125" i="52"/>
  <c r="CC178" i="51"/>
  <c r="CD178" i="51" s="1"/>
  <c r="CE178" i="51" s="1"/>
  <c r="FI93" i="51"/>
  <c r="FI94" i="51" s="1"/>
  <c r="FQ121" i="51"/>
  <c r="FR174" i="51" s="1"/>
  <c r="ES123" i="53"/>
  <c r="ET176" i="53" s="1"/>
  <c r="FP124" i="52"/>
  <c r="FQ124" i="52" s="1"/>
  <c r="FR177" i="52" s="1"/>
  <c r="AC121" i="51"/>
  <c r="AD174" i="51" s="1"/>
  <c r="AI122" i="53"/>
  <c r="AJ175" i="53" s="1"/>
  <c r="Q119" i="52"/>
  <c r="R172" i="52" s="1"/>
  <c r="EL120" i="52"/>
  <c r="EM120" i="52" s="1"/>
  <c r="EN173" i="52" s="1"/>
  <c r="EX125" i="53"/>
  <c r="DU117" i="53"/>
  <c r="DV170" i="53" s="1"/>
  <c r="EE93" i="52"/>
  <c r="EE94" i="52" s="1"/>
  <c r="EM123" i="52"/>
  <c r="EN176" i="52" s="1"/>
  <c r="O93" i="51"/>
  <c r="O94" i="51" s="1"/>
  <c r="FI178" i="51"/>
  <c r="FJ178" i="51" s="1"/>
  <c r="FK178" i="51" s="1"/>
  <c r="CI93" i="52"/>
  <c r="CI94" i="52" s="1"/>
  <c r="EQ178" i="53"/>
  <c r="ER178" i="53" s="1"/>
  <c r="ES178" i="53" s="1"/>
  <c r="AH120" i="52"/>
  <c r="AI120" i="52" s="1"/>
  <c r="AJ173" i="52" s="1"/>
  <c r="ES119" i="52"/>
  <c r="ET172" i="52" s="1"/>
  <c r="P120" i="52"/>
  <c r="Q120" i="52" s="1"/>
  <c r="R173" i="52" s="1"/>
  <c r="FQ121" i="52"/>
  <c r="FR174" i="52" s="1"/>
  <c r="ER124" i="51"/>
  <c r="ES124" i="51" s="1"/>
  <c r="ET177" i="51" s="1"/>
  <c r="EQ100" i="51"/>
  <c r="EQ101" i="51" s="1"/>
  <c r="FE123" i="50"/>
  <c r="FF176" i="50" s="1"/>
  <c r="FK118" i="53"/>
  <c r="FL171" i="53" s="1"/>
  <c r="ER125" i="51"/>
  <c r="FK117" i="51"/>
  <c r="FL170" i="51" s="1"/>
  <c r="FK119" i="51"/>
  <c r="FL172" i="51" s="1"/>
  <c r="ER120" i="51"/>
  <c r="ES120" i="51" s="1"/>
  <c r="ET173" i="51" s="1"/>
  <c r="DY93" i="53"/>
  <c r="DY94" i="53" s="1"/>
  <c r="DY122" i="53"/>
  <c r="EA122" i="53" s="1"/>
  <c r="EB175" i="53" s="1"/>
  <c r="K121" i="52"/>
  <c r="L174" i="52" s="1"/>
  <c r="E123" i="50"/>
  <c r="F176" i="50" s="1"/>
  <c r="K118" i="50"/>
  <c r="L171" i="50" s="1"/>
  <c r="FI125" i="50"/>
  <c r="K119" i="53"/>
  <c r="L172" i="53" s="1"/>
  <c r="K123" i="53"/>
  <c r="L176" i="53" s="1"/>
  <c r="CI125" i="52"/>
  <c r="CW123" i="50"/>
  <c r="CX176" i="50" s="1"/>
  <c r="AI123" i="50"/>
  <c r="AJ176" i="50" s="1"/>
  <c r="EA123" i="51"/>
  <c r="EB176" i="51" s="1"/>
  <c r="DY118" i="53"/>
  <c r="EA118" i="53" s="1"/>
  <c r="EB171" i="53" s="1"/>
  <c r="AC121" i="50"/>
  <c r="AD174" i="50" s="1"/>
  <c r="DY125" i="53"/>
  <c r="CK123" i="52"/>
  <c r="CL176" i="52" s="1"/>
  <c r="FI122" i="50"/>
  <c r="FK122" i="50" s="1"/>
  <c r="FL175" i="50" s="1"/>
  <c r="CE123" i="50"/>
  <c r="CF176" i="50" s="1"/>
  <c r="DA178" i="50"/>
  <c r="DB178" i="50" s="1"/>
  <c r="DC178" i="50" s="1"/>
  <c r="CI118" i="52"/>
  <c r="CK118" i="52" s="1"/>
  <c r="CL171" i="52" s="1"/>
  <c r="I93" i="50"/>
  <c r="I94" i="50" s="1"/>
  <c r="EK93" i="52"/>
  <c r="EK94" i="52" s="1"/>
  <c r="DY93" i="52"/>
  <c r="DY94" i="52" s="1"/>
  <c r="FE121" i="53"/>
  <c r="FF174" i="53" s="1"/>
  <c r="K121" i="50"/>
  <c r="L174" i="50" s="1"/>
  <c r="Q119" i="51"/>
  <c r="R172" i="51" s="1"/>
  <c r="EM121" i="52"/>
  <c r="EN174" i="52" s="1"/>
  <c r="ES123" i="51"/>
  <c r="ET176" i="51" s="1"/>
  <c r="BE178" i="51"/>
  <c r="BF178" i="51" s="1"/>
  <c r="BG178" i="51" s="1"/>
  <c r="EA117" i="53"/>
  <c r="EB170" i="53" s="1"/>
  <c r="DY178" i="53"/>
  <c r="DZ178" i="53" s="1"/>
  <c r="EA178" i="53" s="1"/>
  <c r="DY122" i="52"/>
  <c r="EA122" i="52" s="1"/>
  <c r="EB175" i="52" s="1"/>
  <c r="L171" i="52"/>
  <c r="DG100" i="51"/>
  <c r="DG101" i="51" s="1"/>
  <c r="EK122" i="52"/>
  <c r="EM122" i="52" s="1"/>
  <c r="EN175" i="52" s="1"/>
  <c r="Q123" i="51"/>
  <c r="R176" i="51" s="1"/>
  <c r="O122" i="51"/>
  <c r="Q122" i="51" s="1"/>
  <c r="R175" i="51" s="1"/>
  <c r="EM117" i="52"/>
  <c r="EN170" i="52" s="1"/>
  <c r="DY118" i="52"/>
  <c r="EA118" i="52" s="1"/>
  <c r="EB171" i="52" s="1"/>
  <c r="E117" i="51"/>
  <c r="F170" i="51" s="1"/>
  <c r="DS122" i="52"/>
  <c r="DU122" i="52" s="1"/>
  <c r="DV175" i="52" s="1"/>
  <c r="EK125" i="52"/>
  <c r="EE122" i="51"/>
  <c r="EG122" i="51" s="1"/>
  <c r="EH175" i="51" s="1"/>
  <c r="Q117" i="50"/>
  <c r="R170" i="50" s="1"/>
  <c r="BQ100" i="53"/>
  <c r="BQ101" i="53" s="1"/>
  <c r="DI119" i="51"/>
  <c r="DJ172" i="51" s="1"/>
  <c r="FI100" i="51"/>
  <c r="FI101" i="51" s="1"/>
  <c r="FK123" i="50"/>
  <c r="FL176" i="50" s="1"/>
  <c r="EW178" i="51"/>
  <c r="EX178" i="51" s="1"/>
  <c r="EY178" i="51" s="1"/>
  <c r="AI119" i="50"/>
  <c r="AJ172" i="50" s="1"/>
  <c r="EG123" i="52"/>
  <c r="EH176" i="52" s="1"/>
  <c r="EW100" i="53"/>
  <c r="EW101" i="53" s="1"/>
  <c r="BR120" i="53"/>
  <c r="BS120" i="53" s="1"/>
  <c r="BT173" i="53" s="1"/>
  <c r="FE118" i="52"/>
  <c r="FF171" i="52" s="1"/>
  <c r="BA121" i="53"/>
  <c r="BB174" i="53" s="1"/>
  <c r="BK97" i="50"/>
  <c r="BK100" i="50" s="1"/>
  <c r="BK101" i="50" s="1"/>
  <c r="EE97" i="52"/>
  <c r="EE100" i="52" s="1"/>
  <c r="EE101" i="52" s="1"/>
  <c r="DT120" i="53"/>
  <c r="DU120" i="53" s="1"/>
  <c r="DV173" i="53" s="1"/>
  <c r="BR124" i="53"/>
  <c r="BS124" i="53" s="1"/>
  <c r="BT177" i="53" s="1"/>
  <c r="BL125" i="50"/>
  <c r="ES119" i="53"/>
  <c r="ET172" i="53" s="1"/>
  <c r="DN120" i="52"/>
  <c r="DO120" i="52" s="1"/>
  <c r="DP173" i="52" s="1"/>
  <c r="DG178" i="51"/>
  <c r="DH178" i="51" s="1"/>
  <c r="DI178" i="51" s="1"/>
  <c r="CJ120" i="53"/>
  <c r="CK120" i="53" s="1"/>
  <c r="CL173" i="53" s="1"/>
  <c r="DO119" i="52"/>
  <c r="DP172" i="52" s="1"/>
  <c r="EY121" i="52"/>
  <c r="EZ174" i="52" s="1"/>
  <c r="AS178" i="52"/>
  <c r="AT178" i="52" s="1"/>
  <c r="AU178" i="52" s="1"/>
  <c r="ER120" i="53"/>
  <c r="ES120" i="53" s="1"/>
  <c r="ET173" i="53" s="1"/>
  <c r="BM119" i="52"/>
  <c r="BN172" i="52" s="1"/>
  <c r="CC100" i="51"/>
  <c r="CC101" i="51" s="1"/>
  <c r="EG119" i="51"/>
  <c r="EH172" i="51" s="1"/>
  <c r="CI97" i="53"/>
  <c r="CI100" i="53" s="1"/>
  <c r="CI101" i="53" s="1"/>
  <c r="DO118" i="52"/>
  <c r="DP171" i="52" s="1"/>
  <c r="FE117" i="50"/>
  <c r="FF170" i="50" s="1"/>
  <c r="DB124" i="53"/>
  <c r="DC124" i="53" s="1"/>
  <c r="DD177" i="53" s="1"/>
  <c r="ER125" i="53"/>
  <c r="EL125" i="52"/>
  <c r="BW100" i="53"/>
  <c r="BW101" i="53" s="1"/>
  <c r="DM178" i="52"/>
  <c r="DN178" i="52" s="1"/>
  <c r="DO178" i="52" s="1"/>
  <c r="DI117" i="53"/>
  <c r="DJ170" i="53" s="1"/>
  <c r="EL124" i="52"/>
  <c r="EM124" i="52" s="1"/>
  <c r="EN177" i="52" s="1"/>
  <c r="EE178" i="51"/>
  <c r="EF178" i="51" s="1"/>
  <c r="EG178" i="51" s="1"/>
  <c r="DI118" i="51"/>
  <c r="DJ171" i="51" s="1"/>
  <c r="AA93" i="50"/>
  <c r="AA94" i="50" s="1"/>
  <c r="CU93" i="50"/>
  <c r="CU94" i="50" s="1"/>
  <c r="EW118" i="50"/>
  <c r="EY118" i="50" s="1"/>
  <c r="EZ171" i="50" s="1"/>
  <c r="DC118" i="50"/>
  <c r="DD171" i="50" s="1"/>
  <c r="FO93" i="53"/>
  <c r="FO94" i="53" s="1"/>
  <c r="CI118" i="53"/>
  <c r="CK118" i="53" s="1"/>
  <c r="CL171" i="53" s="1"/>
  <c r="W118" i="52"/>
  <c r="X171" i="52" s="1"/>
  <c r="AI123" i="51"/>
  <c r="AJ176" i="51" s="1"/>
  <c r="EM119" i="53"/>
  <c r="EN172" i="53" s="1"/>
  <c r="E119" i="51"/>
  <c r="F172" i="51" s="1"/>
  <c r="EW125" i="50"/>
  <c r="DU119" i="52"/>
  <c r="DV172" i="52" s="1"/>
  <c r="AI121" i="51"/>
  <c r="AJ174" i="51" s="1"/>
  <c r="AY118" i="51"/>
  <c r="BA118" i="51" s="1"/>
  <c r="BB171" i="51" s="1"/>
  <c r="DA122" i="50"/>
  <c r="DC122" i="50" s="1"/>
  <c r="DD175" i="50" s="1"/>
  <c r="CI122" i="53"/>
  <c r="CK122" i="53" s="1"/>
  <c r="CL175" i="53" s="1"/>
  <c r="C100" i="53"/>
  <c r="C101" i="53" s="1"/>
  <c r="DU121" i="53"/>
  <c r="DV174" i="53" s="1"/>
  <c r="EG117" i="53"/>
  <c r="EH170" i="53" s="1"/>
  <c r="EY119" i="50"/>
  <c r="EZ172" i="50" s="1"/>
  <c r="Q121" i="50"/>
  <c r="R174" i="50" s="1"/>
  <c r="I93" i="52"/>
  <c r="I94" i="52" s="1"/>
  <c r="BS119" i="37"/>
  <c r="BT172" i="37" s="1"/>
  <c r="AC121" i="52"/>
  <c r="AD174" i="52" s="1"/>
  <c r="AA178" i="52"/>
  <c r="AB178" i="52" s="1"/>
  <c r="AC178" i="52" s="1"/>
  <c r="U125" i="51"/>
  <c r="EW90" i="37"/>
  <c r="EW93" i="37" s="1"/>
  <c r="EW94" i="37" s="1"/>
  <c r="AM178" i="51"/>
  <c r="AN178" i="51" s="1"/>
  <c r="AO178" i="51" s="1"/>
  <c r="AO117" i="50"/>
  <c r="AP170" i="50" s="1"/>
  <c r="AU117" i="51"/>
  <c r="AV170" i="51" s="1"/>
  <c r="K123" i="52"/>
  <c r="L176" i="52" s="1"/>
  <c r="ES117" i="50"/>
  <c r="ET170" i="50" s="1"/>
  <c r="AY97" i="53"/>
  <c r="AY100" i="53" s="1"/>
  <c r="AY101" i="53" s="1"/>
  <c r="AZ120" i="53"/>
  <c r="BA120" i="53" s="1"/>
  <c r="BB173" i="53" s="1"/>
  <c r="DI119" i="53"/>
  <c r="DJ172" i="53" s="1"/>
  <c r="DY178" i="50"/>
  <c r="DZ178" i="50" s="1"/>
  <c r="EA178" i="50" s="1"/>
  <c r="AZ124" i="53"/>
  <c r="BA124" i="53" s="1"/>
  <c r="BB177" i="53" s="1"/>
  <c r="DH120" i="53"/>
  <c r="DI120" i="53" s="1"/>
  <c r="DJ173" i="53" s="1"/>
  <c r="FD124" i="52"/>
  <c r="FE124" i="52" s="1"/>
  <c r="FF177" i="52" s="1"/>
  <c r="BK178" i="52"/>
  <c r="BL178" i="52" s="1"/>
  <c r="BM178" i="52" s="1"/>
  <c r="FC90" i="37"/>
  <c r="FC93" i="37" s="1"/>
  <c r="FC94" i="37" s="1"/>
  <c r="AC117" i="52"/>
  <c r="AD170" i="52" s="1"/>
  <c r="BG124" i="52"/>
  <c r="BH177" i="52" s="1"/>
  <c r="AU123" i="51"/>
  <c r="AV176" i="51" s="1"/>
  <c r="FQ121" i="50"/>
  <c r="FR174" i="50" s="1"/>
  <c r="FO178" i="50"/>
  <c r="FP178" i="50" s="1"/>
  <c r="FQ178" i="50" s="1"/>
  <c r="FW123" i="51"/>
  <c r="FX176" i="51" s="1"/>
  <c r="FE123" i="53"/>
  <c r="FF176" i="53" s="1"/>
  <c r="EM117" i="53"/>
  <c r="EN170" i="53" s="1"/>
  <c r="EA123" i="50"/>
  <c r="EB176" i="50" s="1"/>
  <c r="DU119" i="53"/>
  <c r="DV172" i="53" s="1"/>
  <c r="CE117" i="51"/>
  <c r="CF170" i="51" s="1"/>
  <c r="FC125" i="37"/>
  <c r="AO123" i="51"/>
  <c r="AP176" i="51" s="1"/>
  <c r="AO121" i="50"/>
  <c r="AP174" i="50" s="1"/>
  <c r="AU121" i="51"/>
  <c r="AV174" i="51" s="1"/>
  <c r="AU118" i="50"/>
  <c r="AV171" i="50" s="1"/>
  <c r="W123" i="51"/>
  <c r="X176" i="51" s="1"/>
  <c r="DS125" i="52"/>
  <c r="W123" i="50"/>
  <c r="X176" i="50" s="1"/>
  <c r="EE118" i="51"/>
  <c r="EG118" i="51" s="1"/>
  <c r="EH171" i="51" s="1"/>
  <c r="BG119" i="50"/>
  <c r="BH172" i="50" s="1"/>
  <c r="BE122" i="51"/>
  <c r="BG122" i="51" s="1"/>
  <c r="BH175" i="51" s="1"/>
  <c r="CK121" i="53"/>
  <c r="CL174" i="53" s="1"/>
  <c r="FC122" i="37"/>
  <c r="FE122" i="37" s="1"/>
  <c r="FF175" i="37" s="1"/>
  <c r="EE118" i="37"/>
  <c r="EG118" i="37" s="1"/>
  <c r="EH171" i="37" s="1"/>
  <c r="FE118" i="37"/>
  <c r="FF171" i="37" s="1"/>
  <c r="BG119" i="51"/>
  <c r="BH172" i="51" s="1"/>
  <c r="EG119" i="53"/>
  <c r="EH172" i="53" s="1"/>
  <c r="EE178" i="53"/>
  <c r="EF178" i="53" s="1"/>
  <c r="EG178" i="53" s="1"/>
  <c r="DI117" i="50"/>
  <c r="DJ170" i="50" s="1"/>
  <c r="AO119" i="51"/>
  <c r="AP172" i="51" s="1"/>
  <c r="AC123" i="52"/>
  <c r="AD176" i="52" s="1"/>
  <c r="EE90" i="51"/>
  <c r="EE93" i="51" s="1"/>
  <c r="EE94" i="51" s="1"/>
  <c r="W121" i="51"/>
  <c r="X174" i="51" s="1"/>
  <c r="DI120" i="51"/>
  <c r="DJ173" i="51" s="1"/>
  <c r="DS118" i="52"/>
  <c r="DU118" i="52" s="1"/>
  <c r="DV171" i="52" s="1"/>
  <c r="EY117" i="51"/>
  <c r="EZ170" i="51" s="1"/>
  <c r="W118" i="50"/>
  <c r="X171" i="50" s="1"/>
  <c r="BG117" i="50"/>
  <c r="BH170" i="50" s="1"/>
  <c r="FQ121" i="53"/>
  <c r="FR174" i="53" s="1"/>
  <c r="AI117" i="51"/>
  <c r="AJ170" i="51" s="1"/>
  <c r="BG117" i="51"/>
  <c r="BH170" i="51" s="1"/>
  <c r="CR171" i="51"/>
  <c r="AC117" i="50"/>
  <c r="AD170" i="50" s="1"/>
  <c r="BG120" i="52"/>
  <c r="BH173" i="52" s="1"/>
  <c r="DC121" i="50"/>
  <c r="DD174" i="50" s="1"/>
  <c r="FU178" i="51"/>
  <c r="FV178" i="51" s="1"/>
  <c r="FW178" i="51" s="1"/>
  <c r="W121" i="50"/>
  <c r="X174" i="50" s="1"/>
  <c r="FW121" i="37"/>
  <c r="FX174" i="37" s="1"/>
  <c r="DO117" i="52"/>
  <c r="DP170" i="52" s="1"/>
  <c r="EX124" i="52"/>
  <c r="EY124" i="52" s="1"/>
  <c r="EZ177" i="52" s="1"/>
  <c r="AY178" i="53"/>
  <c r="AZ178" i="53" s="1"/>
  <c r="BA178" i="53" s="1"/>
  <c r="BX125" i="53"/>
  <c r="BY125" i="53" s="1"/>
  <c r="BZ178" i="53" s="1"/>
  <c r="FU178" i="37"/>
  <c r="FV178" i="37" s="1"/>
  <c r="FW178" i="37" s="1"/>
  <c r="BX124" i="53"/>
  <c r="BY124" i="53" s="1"/>
  <c r="BZ177" i="53" s="1"/>
  <c r="FU178" i="52"/>
  <c r="FV178" i="52" s="1"/>
  <c r="FW178" i="52" s="1"/>
  <c r="BQ178" i="52"/>
  <c r="BR178" i="52" s="1"/>
  <c r="BS178" i="52" s="1"/>
  <c r="EX125" i="52"/>
  <c r="DO123" i="52"/>
  <c r="DP176" i="52" s="1"/>
  <c r="EY117" i="52"/>
  <c r="EZ170" i="52" s="1"/>
  <c r="EY123" i="52"/>
  <c r="EZ176" i="52" s="1"/>
  <c r="FE122" i="52"/>
  <c r="FF175" i="52" s="1"/>
  <c r="DI121" i="53"/>
  <c r="DJ174" i="53" s="1"/>
  <c r="BX120" i="53"/>
  <c r="BY120" i="53" s="1"/>
  <c r="BZ173" i="53" s="1"/>
  <c r="EX120" i="52"/>
  <c r="EY120" i="52" s="1"/>
  <c r="EZ173" i="52" s="1"/>
  <c r="FP125" i="51"/>
  <c r="FO178" i="53"/>
  <c r="FP178" i="53" s="1"/>
  <c r="FQ178" i="53" s="1"/>
  <c r="F173" i="53"/>
  <c r="AG90" i="37"/>
  <c r="AH90" i="37" s="1"/>
  <c r="AJ161" i="37" s="1"/>
  <c r="DY178" i="51"/>
  <c r="DZ178" i="51" s="1"/>
  <c r="EA178" i="51" s="1"/>
  <c r="FU93" i="51"/>
  <c r="FU94" i="51" s="1"/>
  <c r="CK119" i="53"/>
  <c r="CL172" i="53" s="1"/>
  <c r="CK117" i="53"/>
  <c r="CL170" i="53" s="1"/>
  <c r="BG123" i="51"/>
  <c r="BH176" i="51" s="1"/>
  <c r="FQ119" i="51"/>
  <c r="FR172" i="51" s="1"/>
  <c r="FQ123" i="51"/>
  <c r="FR176" i="51" s="1"/>
  <c r="EY119" i="52"/>
  <c r="EZ172" i="52" s="1"/>
  <c r="FC178" i="50"/>
  <c r="FD178" i="50" s="1"/>
  <c r="FE178" i="50" s="1"/>
  <c r="AC122" i="50"/>
  <c r="AD175" i="50" s="1"/>
  <c r="AC119" i="50"/>
  <c r="AD172" i="50" s="1"/>
  <c r="EK178" i="50"/>
  <c r="EL178" i="50" s="1"/>
  <c r="EM178" i="50" s="1"/>
  <c r="AO123" i="50"/>
  <c r="AP176" i="50" s="1"/>
  <c r="BK100" i="52"/>
  <c r="BK101" i="52" s="1"/>
  <c r="AC119" i="52"/>
  <c r="AD172" i="52" s="1"/>
  <c r="AO122" i="53"/>
  <c r="AP175" i="53" s="1"/>
  <c r="AM125" i="51"/>
  <c r="W118" i="51"/>
  <c r="X171" i="51" s="1"/>
  <c r="BY123" i="51"/>
  <c r="BZ176" i="51" s="1"/>
  <c r="D125" i="53"/>
  <c r="E125" i="53" s="1"/>
  <c r="BA117" i="51"/>
  <c r="BB170" i="51" s="1"/>
  <c r="AN124" i="53"/>
  <c r="AO124" i="53" s="1"/>
  <c r="AP177" i="53" s="1"/>
  <c r="FD125" i="50"/>
  <c r="AS122" i="51"/>
  <c r="AU122" i="51" s="1"/>
  <c r="AV175" i="51" s="1"/>
  <c r="EY124" i="37"/>
  <c r="EZ177" i="37" s="1"/>
  <c r="FE119" i="37"/>
  <c r="FF172" i="37" s="1"/>
  <c r="AI119" i="51"/>
  <c r="AJ172" i="51" s="1"/>
  <c r="FE121" i="50"/>
  <c r="FF174" i="50" s="1"/>
  <c r="AO117" i="51"/>
  <c r="AP170" i="51" s="1"/>
  <c r="AI124" i="52"/>
  <c r="AJ177" i="52" s="1"/>
  <c r="AM122" i="51"/>
  <c r="AO122" i="51" s="1"/>
  <c r="AP175" i="51" s="1"/>
  <c r="AU117" i="50"/>
  <c r="AV170" i="50" s="1"/>
  <c r="BY119" i="51"/>
  <c r="BZ172" i="51" s="1"/>
  <c r="DC119" i="53"/>
  <c r="DD172" i="53" s="1"/>
  <c r="BM119" i="51"/>
  <c r="BN172" i="51" s="1"/>
  <c r="AM97" i="53"/>
  <c r="AM100" i="53" s="1"/>
  <c r="AM101" i="53" s="1"/>
  <c r="FD120" i="50"/>
  <c r="FE120" i="50" s="1"/>
  <c r="FF173" i="50" s="1"/>
  <c r="CW117" i="50"/>
  <c r="CX170" i="50" s="1"/>
  <c r="BE118" i="52"/>
  <c r="BG118" i="52" s="1"/>
  <c r="BH171" i="52" s="1"/>
  <c r="FE117" i="51"/>
  <c r="FF170" i="51" s="1"/>
  <c r="FQ123" i="50"/>
  <c r="FR176" i="50" s="1"/>
  <c r="FQ119" i="50"/>
  <c r="FR172" i="50" s="1"/>
  <c r="DA178" i="53"/>
  <c r="DB178" i="53" s="1"/>
  <c r="DC178" i="53" s="1"/>
  <c r="K118" i="53"/>
  <c r="L171" i="53" s="1"/>
  <c r="BR125" i="51"/>
  <c r="BS125" i="51" s="1"/>
  <c r="BT178" i="51" s="1"/>
  <c r="DM100" i="50"/>
  <c r="DM101" i="50" s="1"/>
  <c r="DS93" i="53"/>
  <c r="DS94" i="53" s="1"/>
  <c r="AO117" i="52"/>
  <c r="AP170" i="52" s="1"/>
  <c r="CW121" i="37"/>
  <c r="CX174" i="37" s="1"/>
  <c r="CI93" i="53"/>
  <c r="CI94" i="53" s="1"/>
  <c r="U93" i="51"/>
  <c r="U94" i="51" s="1"/>
  <c r="DS100" i="52"/>
  <c r="DS101" i="52" s="1"/>
  <c r="Q123" i="50"/>
  <c r="R176" i="50" s="1"/>
  <c r="BE125" i="52"/>
  <c r="BG125" i="52" s="1"/>
  <c r="EG120" i="51"/>
  <c r="EH173" i="51" s="1"/>
  <c r="EW100" i="52"/>
  <c r="EW101" i="52" s="1"/>
  <c r="AO118" i="53"/>
  <c r="AP171" i="53" s="1"/>
  <c r="BE93" i="52"/>
  <c r="BE94" i="52" s="1"/>
  <c r="BM123" i="52"/>
  <c r="BN176" i="52" s="1"/>
  <c r="R171" i="53"/>
  <c r="BM117" i="51"/>
  <c r="BN170" i="51" s="1"/>
  <c r="FQ123" i="53"/>
  <c r="FR176" i="53" s="1"/>
  <c r="BE122" i="52"/>
  <c r="BG122" i="52" s="1"/>
  <c r="BH175" i="52" s="1"/>
  <c r="EQ178" i="50"/>
  <c r="ER178" i="50" s="1"/>
  <c r="ES178" i="50" s="1"/>
  <c r="DS93" i="52"/>
  <c r="DS94" i="52" s="1"/>
  <c r="FE119" i="50"/>
  <c r="FF172" i="50" s="1"/>
  <c r="AO121" i="51"/>
  <c r="AP174" i="51" s="1"/>
  <c r="AO119" i="50"/>
  <c r="AP172" i="50" s="1"/>
  <c r="EW122" i="51"/>
  <c r="EY122" i="51" s="1"/>
  <c r="EZ175" i="51" s="1"/>
  <c r="AS178" i="51"/>
  <c r="AT178" i="51" s="1"/>
  <c r="AU178" i="51" s="1"/>
  <c r="BA123" i="53"/>
  <c r="BB176" i="53" s="1"/>
  <c r="DG178" i="53"/>
  <c r="DH178" i="53" s="1"/>
  <c r="DI178" i="53" s="1"/>
  <c r="DG125" i="51"/>
  <c r="DI125" i="51" s="1"/>
  <c r="BW178" i="52"/>
  <c r="BX178" i="52" s="1"/>
  <c r="BY178" i="52" s="1"/>
  <c r="AY90" i="51"/>
  <c r="AY93" i="51" s="1"/>
  <c r="AY94" i="51" s="1"/>
  <c r="AA125" i="52"/>
  <c r="EF125" i="52"/>
  <c r="DM97" i="52"/>
  <c r="DM100" i="52" s="1"/>
  <c r="DM101" i="52" s="1"/>
  <c r="DA125" i="50"/>
  <c r="DC117" i="50"/>
  <c r="DD170" i="50" s="1"/>
  <c r="EQ125" i="50"/>
  <c r="BE125" i="51"/>
  <c r="DT125" i="53"/>
  <c r="DU121" i="52"/>
  <c r="DV174" i="52" s="1"/>
  <c r="DG90" i="50"/>
  <c r="DG93" i="50" s="1"/>
  <c r="DG94" i="50" s="1"/>
  <c r="EG123" i="53"/>
  <c r="EH176" i="53" s="1"/>
  <c r="DG178" i="50"/>
  <c r="DH178" i="50" s="1"/>
  <c r="DI178" i="50" s="1"/>
  <c r="EW125" i="51"/>
  <c r="AC122" i="52"/>
  <c r="AD175" i="52" s="1"/>
  <c r="AU119" i="51"/>
  <c r="AV172" i="51" s="1"/>
  <c r="E123" i="51"/>
  <c r="F176" i="51" s="1"/>
  <c r="Q120" i="53"/>
  <c r="R173" i="53" s="1"/>
  <c r="BS118" i="51"/>
  <c r="BT171" i="51" s="1"/>
  <c r="DG122" i="51"/>
  <c r="DI122" i="51" s="1"/>
  <c r="DJ175" i="51" s="1"/>
  <c r="AU121" i="50"/>
  <c r="AV174" i="50" s="1"/>
  <c r="AY122" i="51"/>
  <c r="BA122" i="51" s="1"/>
  <c r="BB175" i="51" s="1"/>
  <c r="DB125" i="53"/>
  <c r="EF120" i="52"/>
  <c r="EG120" i="52" s="1"/>
  <c r="EH173" i="52" s="1"/>
  <c r="DC123" i="51"/>
  <c r="DD176" i="51" s="1"/>
  <c r="DC121" i="53"/>
  <c r="DD174" i="53" s="1"/>
  <c r="DA90" i="50"/>
  <c r="DA93" i="50" s="1"/>
  <c r="DA94" i="50" s="1"/>
  <c r="K121" i="53"/>
  <c r="L174" i="53" s="1"/>
  <c r="EQ122" i="50"/>
  <c r="ES122" i="50" s="1"/>
  <c r="ET175" i="50" s="1"/>
  <c r="ES118" i="50"/>
  <c r="ET171" i="50" s="1"/>
  <c r="DT124" i="53"/>
  <c r="DU124" i="53" s="1"/>
  <c r="DV177" i="53" s="1"/>
  <c r="FU122" i="51"/>
  <c r="FW122" i="51" s="1"/>
  <c r="FX175" i="51" s="1"/>
  <c r="DS125" i="53"/>
  <c r="EQ90" i="50"/>
  <c r="EQ93" i="50" s="1"/>
  <c r="EQ94" i="50" s="1"/>
  <c r="FV125" i="37"/>
  <c r="FQ122" i="37"/>
  <c r="FR175" i="37" s="1"/>
  <c r="DO121" i="52"/>
  <c r="DP174" i="52" s="1"/>
  <c r="DI118" i="50"/>
  <c r="DJ171" i="50" s="1"/>
  <c r="AM100" i="50"/>
  <c r="AM101" i="50" s="1"/>
  <c r="CE124" i="51"/>
  <c r="CF177" i="51" s="1"/>
  <c r="K119" i="52"/>
  <c r="L172" i="52" s="1"/>
  <c r="DG90" i="51"/>
  <c r="DG93" i="51" s="1"/>
  <c r="DG94" i="51" s="1"/>
  <c r="BY119" i="52"/>
  <c r="BZ172" i="52" s="1"/>
  <c r="AU119" i="50"/>
  <c r="AV172" i="50" s="1"/>
  <c r="W119" i="51"/>
  <c r="X172" i="51" s="1"/>
  <c r="DB120" i="53"/>
  <c r="DC120" i="53" s="1"/>
  <c r="DD173" i="53" s="1"/>
  <c r="BY117" i="51"/>
  <c r="BZ170" i="51" s="1"/>
  <c r="DC121" i="51"/>
  <c r="DD174" i="51" s="1"/>
  <c r="CC178" i="50"/>
  <c r="CD178" i="50" s="1"/>
  <c r="CE178" i="50" s="1"/>
  <c r="BA121" i="51"/>
  <c r="BB174" i="51" s="1"/>
  <c r="FW117" i="51"/>
  <c r="FX170" i="51" s="1"/>
  <c r="U122" i="50"/>
  <c r="W122" i="50" s="1"/>
  <c r="X175" i="50" s="1"/>
  <c r="CQ120" i="51"/>
  <c r="CR173" i="51" s="1"/>
  <c r="EA119" i="50"/>
  <c r="EB172" i="50" s="1"/>
  <c r="FU118" i="51"/>
  <c r="FW118" i="51" s="1"/>
  <c r="FX171" i="51" s="1"/>
  <c r="DS178" i="52"/>
  <c r="DT178" i="52" s="1"/>
  <c r="DU178" i="52" s="1"/>
  <c r="Q118" i="50"/>
  <c r="R171" i="50" s="1"/>
  <c r="O125" i="50"/>
  <c r="DY100" i="50"/>
  <c r="DY101" i="50" s="1"/>
  <c r="C93" i="51"/>
  <c r="C94" i="51" s="1"/>
  <c r="AM100" i="51"/>
  <c r="AM101" i="51" s="1"/>
  <c r="FE123" i="51"/>
  <c r="FF176" i="51" s="1"/>
  <c r="FE121" i="51"/>
  <c r="FF174" i="51" s="1"/>
  <c r="BA119" i="50"/>
  <c r="BB172" i="50" s="1"/>
  <c r="BA121" i="50"/>
  <c r="BB174" i="50" s="1"/>
  <c r="O178" i="50"/>
  <c r="P178" i="50" s="1"/>
  <c r="Q178" i="50" s="1"/>
  <c r="EW93" i="51"/>
  <c r="EW94" i="51" s="1"/>
  <c r="U93" i="50"/>
  <c r="U94" i="50" s="1"/>
  <c r="CC178" i="53"/>
  <c r="CD178" i="53" s="1"/>
  <c r="CE178" i="53" s="1"/>
  <c r="Q124" i="53"/>
  <c r="R177" i="53" s="1"/>
  <c r="BY120" i="50"/>
  <c r="BZ173" i="50" s="1"/>
  <c r="BM121" i="51"/>
  <c r="BN174" i="51" s="1"/>
  <c r="BA123" i="50"/>
  <c r="BB176" i="50" s="1"/>
  <c r="BA117" i="50"/>
  <c r="BB170" i="50" s="1"/>
  <c r="EA117" i="50"/>
  <c r="EB170" i="50" s="1"/>
  <c r="DY93" i="51"/>
  <c r="DY94" i="51" s="1"/>
  <c r="I178" i="53"/>
  <c r="J178" i="53" s="1"/>
  <c r="K178" i="53" s="1"/>
  <c r="EK100" i="52"/>
  <c r="EK101" i="52" s="1"/>
  <c r="CU93" i="52"/>
  <c r="CU94" i="52" s="1"/>
  <c r="BE90" i="51"/>
  <c r="BE93" i="51" s="1"/>
  <c r="BE94" i="51" s="1"/>
  <c r="Q119" i="50"/>
  <c r="R172" i="50" s="1"/>
  <c r="EK90" i="37"/>
  <c r="EL90" i="37" s="1"/>
  <c r="EN161" i="37" s="1"/>
  <c r="AG100" i="50"/>
  <c r="AG101" i="50" s="1"/>
  <c r="AO123" i="52"/>
  <c r="AP176" i="52" s="1"/>
  <c r="E118" i="50"/>
  <c r="F171" i="50" s="1"/>
  <c r="FQ117" i="50"/>
  <c r="FR170" i="50" s="1"/>
  <c r="BY121" i="51"/>
  <c r="BZ174" i="51" s="1"/>
  <c r="O93" i="52"/>
  <c r="O94" i="52" s="1"/>
  <c r="AS90" i="51"/>
  <c r="AS93" i="51" s="1"/>
  <c r="AS94" i="51" s="1"/>
  <c r="DH125" i="53"/>
  <c r="FD125" i="52"/>
  <c r="FF141" i="52" s="1"/>
  <c r="BE178" i="50"/>
  <c r="BF178" i="50" s="1"/>
  <c r="BG178" i="50" s="1"/>
  <c r="CQ124" i="51"/>
  <c r="CR177" i="51" s="1"/>
  <c r="EA119" i="51"/>
  <c r="EB172" i="51" s="1"/>
  <c r="EE122" i="53"/>
  <c r="EG122" i="53" s="1"/>
  <c r="EH175" i="53" s="1"/>
  <c r="EW118" i="51"/>
  <c r="EY118" i="51" s="1"/>
  <c r="EZ171" i="51" s="1"/>
  <c r="AO119" i="52"/>
  <c r="AP172" i="52" s="1"/>
  <c r="E121" i="50"/>
  <c r="F174" i="50" s="1"/>
  <c r="C100" i="50"/>
  <c r="C101" i="50" s="1"/>
  <c r="AU123" i="50"/>
  <c r="AV176" i="50" s="1"/>
  <c r="DC117" i="51"/>
  <c r="DD170" i="51" s="1"/>
  <c r="DN124" i="52"/>
  <c r="DO124" i="52" s="1"/>
  <c r="DP177" i="52" s="1"/>
  <c r="DC117" i="53"/>
  <c r="DD170" i="53" s="1"/>
  <c r="BS122" i="51"/>
  <c r="BT175" i="51" s="1"/>
  <c r="BK178" i="51"/>
  <c r="BL178" i="51" s="1"/>
  <c r="BM178" i="51" s="1"/>
  <c r="ES123" i="50"/>
  <c r="ET176" i="50" s="1"/>
  <c r="C122" i="51"/>
  <c r="E122" i="51" s="1"/>
  <c r="DG97" i="53"/>
  <c r="DG100" i="53" s="1"/>
  <c r="DG101" i="53" s="1"/>
  <c r="BG123" i="50"/>
  <c r="BH176" i="50" s="1"/>
  <c r="AI122" i="50"/>
  <c r="AJ175" i="50" s="1"/>
  <c r="EY123" i="50"/>
  <c r="EZ176" i="50" s="1"/>
  <c r="BR124" i="51"/>
  <c r="BS124" i="51" s="1"/>
  <c r="BT177" i="51" s="1"/>
  <c r="EE125" i="53"/>
  <c r="DG125" i="50"/>
  <c r="FP120" i="51"/>
  <c r="FQ120" i="51" s="1"/>
  <c r="FR173" i="51" s="1"/>
  <c r="E122" i="53"/>
  <c r="F175" i="53" s="1"/>
  <c r="I93" i="53"/>
  <c r="I94" i="53" s="1"/>
  <c r="AM178" i="52"/>
  <c r="AN178" i="52" s="1"/>
  <c r="AO178" i="52" s="1"/>
  <c r="EK118" i="50"/>
  <c r="EM118" i="50" s="1"/>
  <c r="EN171" i="50" s="1"/>
  <c r="EM123" i="53"/>
  <c r="EN176" i="53" s="1"/>
  <c r="E119" i="50"/>
  <c r="F172" i="50" s="1"/>
  <c r="FE119" i="51"/>
  <c r="FF172" i="51" s="1"/>
  <c r="BY123" i="52"/>
  <c r="BZ176" i="52" s="1"/>
  <c r="EE100" i="50"/>
  <c r="EE101" i="50" s="1"/>
  <c r="CE119" i="50"/>
  <c r="CF172" i="50" s="1"/>
  <c r="BA123" i="51"/>
  <c r="BB176" i="51" s="1"/>
  <c r="BM123" i="51"/>
  <c r="BN176" i="51" s="1"/>
  <c r="FW121" i="51"/>
  <c r="FX174" i="51" s="1"/>
  <c r="AS125" i="51"/>
  <c r="FD120" i="52"/>
  <c r="FE120" i="52" s="1"/>
  <c r="FF173" i="52" s="1"/>
  <c r="FO118" i="52"/>
  <c r="FQ118" i="52" s="1"/>
  <c r="FR171" i="52" s="1"/>
  <c r="CW121" i="50"/>
  <c r="CX174" i="50" s="1"/>
  <c r="BR120" i="51"/>
  <c r="BS120" i="51" s="1"/>
  <c r="BT173" i="51" s="1"/>
  <c r="EA117" i="51"/>
  <c r="EB170" i="51" s="1"/>
  <c r="EA121" i="51"/>
  <c r="EB174" i="51" s="1"/>
  <c r="EE118" i="53"/>
  <c r="EG118" i="53" s="1"/>
  <c r="EH171" i="53" s="1"/>
  <c r="DG122" i="50"/>
  <c r="DI122" i="50" s="1"/>
  <c r="DJ175" i="50" s="1"/>
  <c r="FP124" i="51"/>
  <c r="FQ124" i="51" s="1"/>
  <c r="FR177" i="51" s="1"/>
  <c r="DS122" i="53"/>
  <c r="DU122" i="53" s="1"/>
  <c r="DV175" i="53" s="1"/>
  <c r="EE93" i="53"/>
  <c r="EE94" i="53" s="1"/>
  <c r="DG100" i="50"/>
  <c r="DG101" i="50" s="1"/>
  <c r="BQ100" i="50"/>
  <c r="BQ101" i="50" s="1"/>
  <c r="BW118" i="50"/>
  <c r="BY118" i="50" s="1"/>
  <c r="BZ171" i="50" s="1"/>
  <c r="FI100" i="52"/>
  <c r="FI101" i="52" s="1"/>
  <c r="BG118" i="51"/>
  <c r="BH171" i="51" s="1"/>
  <c r="CU178" i="52"/>
  <c r="CV178" i="52" s="1"/>
  <c r="CW178" i="52" s="1"/>
  <c r="EM121" i="53"/>
  <c r="EN174" i="53" s="1"/>
  <c r="CE121" i="50"/>
  <c r="CF174" i="50" s="1"/>
  <c r="CC100" i="50"/>
  <c r="CC101" i="50" s="1"/>
  <c r="L171" i="51"/>
  <c r="CU118" i="52"/>
  <c r="CW118" i="52" s="1"/>
  <c r="CX171" i="52" s="1"/>
  <c r="DO124" i="53"/>
  <c r="DP177" i="53" s="1"/>
  <c r="AO121" i="52"/>
  <c r="AP174" i="52" s="1"/>
  <c r="AS100" i="51"/>
  <c r="AS101" i="51" s="1"/>
  <c r="BY124" i="50"/>
  <c r="BZ177" i="50" s="1"/>
  <c r="U100" i="51"/>
  <c r="U101" i="51" s="1"/>
  <c r="CE117" i="50"/>
  <c r="CF170" i="50" s="1"/>
  <c r="Q124" i="52"/>
  <c r="R177" i="52" s="1"/>
  <c r="BQ100" i="51"/>
  <c r="BQ101" i="51" s="1"/>
  <c r="BE100" i="51"/>
  <c r="BE101" i="51" s="1"/>
  <c r="FO93" i="51"/>
  <c r="FO94" i="51" s="1"/>
  <c r="AY93" i="53"/>
  <c r="AY94" i="53" s="1"/>
  <c r="CI100" i="52"/>
  <c r="CI101" i="52" s="1"/>
  <c r="AC120" i="51"/>
  <c r="AD173" i="51" s="1"/>
  <c r="DA178" i="51"/>
  <c r="DB178" i="51" s="1"/>
  <c r="DC178" i="51" s="1"/>
  <c r="DC119" i="51"/>
  <c r="DD172" i="51" s="1"/>
  <c r="CE118" i="50"/>
  <c r="CF171" i="50" s="1"/>
  <c r="FO93" i="52"/>
  <c r="FO94" i="52" s="1"/>
  <c r="U100" i="52"/>
  <c r="U101" i="52" s="1"/>
  <c r="EE100" i="53"/>
  <c r="EE101" i="53" s="1"/>
  <c r="BQ93" i="50"/>
  <c r="BQ94" i="50" s="1"/>
  <c r="AU118" i="51"/>
  <c r="AV171" i="51" s="1"/>
  <c r="AY100" i="52"/>
  <c r="AY101" i="52" s="1"/>
  <c r="BY117" i="52"/>
  <c r="BZ170" i="52" s="1"/>
  <c r="BY121" i="52"/>
  <c r="BZ174" i="52" s="1"/>
  <c r="FK118" i="50"/>
  <c r="FL171" i="50" s="1"/>
  <c r="AC124" i="51"/>
  <c r="AD177" i="51" s="1"/>
  <c r="AY100" i="51"/>
  <c r="AY101" i="51" s="1"/>
  <c r="BM118" i="51"/>
  <c r="BN171" i="51" s="1"/>
  <c r="FO93" i="50"/>
  <c r="FO94" i="50" s="1"/>
  <c r="O100" i="50"/>
  <c r="O101" i="50" s="1"/>
  <c r="O93" i="50"/>
  <c r="O94" i="50" s="1"/>
  <c r="FC100" i="52"/>
  <c r="FC101" i="52" s="1"/>
  <c r="CW121" i="52"/>
  <c r="CX174" i="52" s="1"/>
  <c r="EM118" i="53"/>
  <c r="EN171" i="53" s="1"/>
  <c r="C100" i="51"/>
  <c r="C101" i="51" s="1"/>
  <c r="AJ171" i="52"/>
  <c r="DM93" i="53"/>
  <c r="DM94" i="53" s="1"/>
  <c r="FO100" i="51"/>
  <c r="FO101" i="51" s="1"/>
  <c r="BN170" i="53"/>
  <c r="BH170" i="53"/>
  <c r="FR170" i="51"/>
  <c r="CR170" i="52"/>
  <c r="L170" i="51"/>
  <c r="BB170" i="53"/>
  <c r="ET170" i="52"/>
  <c r="CX170" i="51"/>
  <c r="AG100" i="51"/>
  <c r="AG101" i="51" s="1"/>
  <c r="FC93" i="50"/>
  <c r="FC94" i="50" s="1"/>
  <c r="CL170" i="51"/>
  <c r="CR170" i="51"/>
  <c r="AA100" i="53"/>
  <c r="AA101" i="53" s="1"/>
  <c r="DY100" i="53"/>
  <c r="DY101" i="53" s="1"/>
  <c r="AN124" i="52"/>
  <c r="AO124" i="52" s="1"/>
  <c r="AP177" i="52" s="1"/>
  <c r="AN120" i="52"/>
  <c r="AO120" i="52" s="1"/>
  <c r="AP173" i="52" s="1"/>
  <c r="AN125" i="52"/>
  <c r="EK93" i="50"/>
  <c r="EK94" i="50" s="1"/>
  <c r="EQ118" i="53"/>
  <c r="ES118" i="53" s="1"/>
  <c r="ET171" i="53" s="1"/>
  <c r="EQ125" i="53"/>
  <c r="EQ122" i="53"/>
  <c r="ES122" i="53" s="1"/>
  <c r="ET175" i="53" s="1"/>
  <c r="AS118" i="52"/>
  <c r="AU118" i="52" s="1"/>
  <c r="AV171" i="52" s="1"/>
  <c r="AS125" i="52"/>
  <c r="AS122" i="52"/>
  <c r="AU122" i="52" s="1"/>
  <c r="AV175" i="52" s="1"/>
  <c r="CD124" i="53"/>
  <c r="CE124" i="53" s="1"/>
  <c r="CF177" i="53" s="1"/>
  <c r="CD125" i="53"/>
  <c r="CD120" i="53"/>
  <c r="CE120" i="53" s="1"/>
  <c r="CF173" i="53" s="1"/>
  <c r="CE121" i="53"/>
  <c r="CF174" i="53" s="1"/>
  <c r="EZ170" i="53"/>
  <c r="EL120" i="53"/>
  <c r="EM120" i="53" s="1"/>
  <c r="EN173" i="53" s="1"/>
  <c r="EL124" i="53"/>
  <c r="EM124" i="53" s="1"/>
  <c r="EN177" i="53" s="1"/>
  <c r="EL125" i="53"/>
  <c r="CI93" i="51"/>
  <c r="CI94" i="51" s="1"/>
  <c r="CI118" i="51"/>
  <c r="CK118" i="51" s="1"/>
  <c r="CL171" i="51" s="1"/>
  <c r="CI122" i="51"/>
  <c r="CK122" i="51" s="1"/>
  <c r="CL175" i="51" s="1"/>
  <c r="CI125" i="51"/>
  <c r="CL141" i="51" s="1"/>
  <c r="D120" i="51"/>
  <c r="E120" i="51" s="1"/>
  <c r="F173" i="51" s="1"/>
  <c r="D125" i="51"/>
  <c r="E125" i="51" s="1"/>
  <c r="D124" i="51"/>
  <c r="E124" i="51" s="1"/>
  <c r="F177" i="51" s="1"/>
  <c r="U93" i="53"/>
  <c r="U94" i="53" s="1"/>
  <c r="EQ122" i="52"/>
  <c r="ES122" i="52" s="1"/>
  <c r="ET175" i="52" s="1"/>
  <c r="EQ125" i="52"/>
  <c r="EQ90" i="52"/>
  <c r="EQ93" i="52" s="1"/>
  <c r="EQ94" i="52" s="1"/>
  <c r="D125" i="50"/>
  <c r="D120" i="50"/>
  <c r="E120" i="50" s="1"/>
  <c r="F173" i="50" s="1"/>
  <c r="D124" i="50"/>
  <c r="E124" i="50" s="1"/>
  <c r="F177" i="50" s="1"/>
  <c r="CK119" i="50"/>
  <c r="CL172" i="50" s="1"/>
  <c r="CU93" i="51"/>
  <c r="CU94" i="51" s="1"/>
  <c r="DP170" i="53"/>
  <c r="CC125" i="52"/>
  <c r="CC122" i="52"/>
  <c r="CE122" i="52" s="1"/>
  <c r="CF175" i="52" s="1"/>
  <c r="BW97" i="52"/>
  <c r="BW100" i="52" s="1"/>
  <c r="BW101" i="52" s="1"/>
  <c r="BX120" i="52"/>
  <c r="BY120" i="52" s="1"/>
  <c r="BZ173" i="52" s="1"/>
  <c r="BX124" i="52"/>
  <c r="BY124" i="52" s="1"/>
  <c r="BZ177" i="52" s="1"/>
  <c r="BX125" i="52"/>
  <c r="EF124" i="50"/>
  <c r="EG124" i="50" s="1"/>
  <c r="EH177" i="50" s="1"/>
  <c r="EF120" i="50"/>
  <c r="EG120" i="50" s="1"/>
  <c r="EH173" i="50" s="1"/>
  <c r="EF125" i="50"/>
  <c r="EG125" i="50" s="1"/>
  <c r="EH178" i="50" s="1"/>
  <c r="EH170" i="50"/>
  <c r="AS97" i="50"/>
  <c r="AS100" i="50" s="1"/>
  <c r="AS101" i="50" s="1"/>
  <c r="AT125" i="50"/>
  <c r="AT124" i="50"/>
  <c r="AU124" i="50" s="1"/>
  <c r="AV177" i="50" s="1"/>
  <c r="AT120" i="50"/>
  <c r="AU120" i="50" s="1"/>
  <c r="AV173" i="50" s="1"/>
  <c r="V124" i="51"/>
  <c r="W124" i="51" s="1"/>
  <c r="X177" i="51" s="1"/>
  <c r="V120" i="51"/>
  <c r="W120" i="51" s="1"/>
  <c r="X173" i="51" s="1"/>
  <c r="V125" i="51"/>
  <c r="AS100" i="53"/>
  <c r="AS101" i="53" s="1"/>
  <c r="AU119" i="53"/>
  <c r="AV172" i="53" s="1"/>
  <c r="AU121" i="53"/>
  <c r="AV174" i="53" s="1"/>
  <c r="D125" i="52"/>
  <c r="E125" i="52" s="1"/>
  <c r="F178" i="52" s="1"/>
  <c r="D120" i="52"/>
  <c r="E120" i="52" s="1"/>
  <c r="F173" i="52" s="1"/>
  <c r="D124" i="52"/>
  <c r="E124" i="52" s="1"/>
  <c r="F177" i="52" s="1"/>
  <c r="EW97" i="51"/>
  <c r="EW100" i="51" s="1"/>
  <c r="EW101" i="51" s="1"/>
  <c r="EX120" i="51"/>
  <c r="EY120" i="51" s="1"/>
  <c r="EZ173" i="51" s="1"/>
  <c r="EX125" i="51"/>
  <c r="EX124" i="51"/>
  <c r="EY124" i="51" s="1"/>
  <c r="EZ177" i="51" s="1"/>
  <c r="CW120" i="51"/>
  <c r="CX173" i="51" s="1"/>
  <c r="CQ123" i="53"/>
  <c r="CR176" i="53" s="1"/>
  <c r="CQ117" i="53"/>
  <c r="CO178" i="53"/>
  <c r="CP178" i="53" s="1"/>
  <c r="CQ178" i="53" s="1"/>
  <c r="EK125" i="53"/>
  <c r="EK122" i="53"/>
  <c r="EM122" i="53" s="1"/>
  <c r="EN175" i="53" s="1"/>
  <c r="FW123" i="52"/>
  <c r="FX176" i="52" s="1"/>
  <c r="C125" i="50"/>
  <c r="C122" i="50"/>
  <c r="E122" i="50" s="1"/>
  <c r="F175" i="50" s="1"/>
  <c r="BS121" i="50"/>
  <c r="BT174" i="50" s="1"/>
  <c r="DA93" i="51"/>
  <c r="DA94" i="51" s="1"/>
  <c r="DA118" i="51"/>
  <c r="DC118" i="51" s="1"/>
  <c r="DA125" i="51"/>
  <c r="DA122" i="51"/>
  <c r="DC122" i="51" s="1"/>
  <c r="DD175" i="51" s="1"/>
  <c r="BS118" i="52"/>
  <c r="BT171" i="52" s="1"/>
  <c r="FI118" i="52"/>
  <c r="FK118" i="52" s="1"/>
  <c r="FL171" i="52" s="1"/>
  <c r="FI125" i="52"/>
  <c r="FI122" i="52"/>
  <c r="FK122" i="52" s="1"/>
  <c r="FL175" i="52" s="1"/>
  <c r="BW93" i="50"/>
  <c r="BW94" i="50" s="1"/>
  <c r="AY90" i="50"/>
  <c r="AY93" i="50" s="1"/>
  <c r="AY94" i="50" s="1"/>
  <c r="AY125" i="50"/>
  <c r="AY122" i="50"/>
  <c r="BA122" i="50" s="1"/>
  <c r="BB175" i="50" s="1"/>
  <c r="AG178" i="51"/>
  <c r="AH178" i="51" s="1"/>
  <c r="AI178" i="51" s="1"/>
  <c r="AG125" i="51"/>
  <c r="AG122" i="51"/>
  <c r="AI122" i="51" s="1"/>
  <c r="AJ175" i="51" s="1"/>
  <c r="K120" i="51"/>
  <c r="L173" i="51" s="1"/>
  <c r="AA93" i="53"/>
  <c r="AA94" i="53" s="1"/>
  <c r="AC118" i="53"/>
  <c r="AD171" i="53" s="1"/>
  <c r="AA125" i="53"/>
  <c r="AA122" i="53"/>
  <c r="AC122" i="53" s="1"/>
  <c r="AD175" i="53" s="1"/>
  <c r="V125" i="50"/>
  <c r="W125" i="50" s="1"/>
  <c r="V124" i="50"/>
  <c r="W124" i="50" s="1"/>
  <c r="X177" i="50" s="1"/>
  <c r="V120" i="50"/>
  <c r="W120" i="50" s="1"/>
  <c r="X173" i="50" s="1"/>
  <c r="FE124" i="50"/>
  <c r="FF177" i="50" s="1"/>
  <c r="ER120" i="50"/>
  <c r="ES120" i="50" s="1"/>
  <c r="ET173" i="50" s="1"/>
  <c r="ER125" i="50"/>
  <c r="ER124" i="50"/>
  <c r="ES124" i="50" s="1"/>
  <c r="ET177" i="50" s="1"/>
  <c r="BG124" i="53"/>
  <c r="BH177" i="53" s="1"/>
  <c r="FL141" i="53"/>
  <c r="FK125" i="53"/>
  <c r="FL178" i="53" s="1"/>
  <c r="AU119" i="52"/>
  <c r="AV172" i="52" s="1"/>
  <c r="AS97" i="52"/>
  <c r="AS100" i="52" s="1"/>
  <c r="AS101" i="52" s="1"/>
  <c r="AT124" i="52"/>
  <c r="AU124" i="52" s="1"/>
  <c r="AV177" i="52" s="1"/>
  <c r="AT125" i="52"/>
  <c r="AT120" i="52"/>
  <c r="AU120" i="52" s="1"/>
  <c r="AV173" i="52" s="1"/>
  <c r="CO97" i="50"/>
  <c r="CO100" i="50" s="1"/>
  <c r="CO101" i="50" s="1"/>
  <c r="CP125" i="50"/>
  <c r="CQ125" i="50" s="1"/>
  <c r="CR178" i="50" s="1"/>
  <c r="CP124" i="50"/>
  <c r="CQ124" i="50" s="1"/>
  <c r="CR177" i="50" s="1"/>
  <c r="CP120" i="50"/>
  <c r="CQ120" i="50" s="1"/>
  <c r="CR173" i="50" s="1"/>
  <c r="BE97" i="50"/>
  <c r="BE100" i="50" s="1"/>
  <c r="BE101" i="50" s="1"/>
  <c r="BF124" i="50"/>
  <c r="BG124" i="50" s="1"/>
  <c r="BH177" i="50" s="1"/>
  <c r="BF125" i="50"/>
  <c r="BG125" i="50" s="1"/>
  <c r="BF120" i="50"/>
  <c r="BG120" i="50" s="1"/>
  <c r="BH173" i="50" s="1"/>
  <c r="FC118" i="51"/>
  <c r="FE118" i="51" s="1"/>
  <c r="FF171" i="51" s="1"/>
  <c r="FC122" i="51"/>
  <c r="FE122" i="51" s="1"/>
  <c r="FF175" i="51" s="1"/>
  <c r="FC125" i="51"/>
  <c r="FC178" i="51"/>
  <c r="FD178" i="51" s="1"/>
  <c r="FE178" i="51" s="1"/>
  <c r="FP124" i="53"/>
  <c r="FQ124" i="53" s="1"/>
  <c r="FR177" i="53" s="1"/>
  <c r="FP125" i="53"/>
  <c r="FQ125" i="53" s="1"/>
  <c r="FP120" i="53"/>
  <c r="FQ120" i="53" s="1"/>
  <c r="FR173" i="53" s="1"/>
  <c r="FQ118" i="53"/>
  <c r="FR171" i="53" s="1"/>
  <c r="EW93" i="53"/>
  <c r="EW94" i="53" s="1"/>
  <c r="V125" i="52"/>
  <c r="V120" i="52"/>
  <c r="W120" i="52" s="1"/>
  <c r="X173" i="52" s="1"/>
  <c r="V124" i="52"/>
  <c r="W124" i="52" s="1"/>
  <c r="X177" i="52" s="1"/>
  <c r="FK123" i="52"/>
  <c r="FL176" i="52" s="1"/>
  <c r="FJ120" i="52"/>
  <c r="FK120" i="52" s="1"/>
  <c r="FL173" i="52" s="1"/>
  <c r="FJ125" i="52"/>
  <c r="FJ124" i="52"/>
  <c r="FK124" i="52" s="1"/>
  <c r="FL177" i="52" s="1"/>
  <c r="AH124" i="50"/>
  <c r="AI124" i="50" s="1"/>
  <c r="AJ177" i="50" s="1"/>
  <c r="AH125" i="50"/>
  <c r="AH120" i="50"/>
  <c r="AI120" i="50" s="1"/>
  <c r="AJ173" i="50" s="1"/>
  <c r="EW97" i="50"/>
  <c r="EW100" i="50" s="1"/>
  <c r="EW101" i="50" s="1"/>
  <c r="EX125" i="50"/>
  <c r="EX120" i="50"/>
  <c r="EY120" i="50" s="1"/>
  <c r="EZ173" i="50" s="1"/>
  <c r="EX124" i="50"/>
  <c r="EY124" i="50" s="1"/>
  <c r="EZ177" i="50" s="1"/>
  <c r="DY97" i="51"/>
  <c r="DY100" i="51" s="1"/>
  <c r="DY101" i="51" s="1"/>
  <c r="DZ125" i="51"/>
  <c r="EA125" i="51" s="1"/>
  <c r="DZ124" i="51"/>
  <c r="EA124" i="51" s="1"/>
  <c r="EB177" i="51" s="1"/>
  <c r="DZ120" i="51"/>
  <c r="EA120" i="51" s="1"/>
  <c r="EB173" i="51" s="1"/>
  <c r="EA122" i="51"/>
  <c r="EB175" i="51" s="1"/>
  <c r="W121" i="53"/>
  <c r="X174" i="53" s="1"/>
  <c r="FC118" i="53"/>
  <c r="FE118" i="53" s="1"/>
  <c r="FF171" i="53" s="1"/>
  <c r="FC125" i="53"/>
  <c r="FC122" i="53"/>
  <c r="FE122" i="53" s="1"/>
  <c r="FF175" i="53" s="1"/>
  <c r="FC178" i="53"/>
  <c r="FD178" i="53" s="1"/>
  <c r="FE178" i="53" s="1"/>
  <c r="DI121" i="52"/>
  <c r="DJ174" i="52" s="1"/>
  <c r="BW90" i="51"/>
  <c r="BW93" i="51" s="1"/>
  <c r="BW94" i="51" s="1"/>
  <c r="BW125" i="51"/>
  <c r="BW122" i="51"/>
  <c r="BY122" i="51" s="1"/>
  <c r="BZ175" i="51" s="1"/>
  <c r="DC118" i="52"/>
  <c r="DD171" i="52" s="1"/>
  <c r="DC121" i="52"/>
  <c r="DD174" i="52" s="1"/>
  <c r="P125" i="50"/>
  <c r="P124" i="50"/>
  <c r="Q124" i="50" s="1"/>
  <c r="R177" i="50" s="1"/>
  <c r="P120" i="50"/>
  <c r="Q120" i="50" s="1"/>
  <c r="R173" i="50" s="1"/>
  <c r="CE121" i="52"/>
  <c r="CF174" i="52" s="1"/>
  <c r="Q122" i="50"/>
  <c r="R175" i="50" s="1"/>
  <c r="I93" i="51"/>
  <c r="I94" i="51" s="1"/>
  <c r="FO118" i="51"/>
  <c r="FQ118" i="51" s="1"/>
  <c r="FR171" i="51" s="1"/>
  <c r="FO122" i="51"/>
  <c r="FQ122" i="51" s="1"/>
  <c r="FR175" i="51" s="1"/>
  <c r="FO125" i="51"/>
  <c r="CC122" i="53"/>
  <c r="CE122" i="53" s="1"/>
  <c r="CF175" i="53" s="1"/>
  <c r="CC125" i="53"/>
  <c r="EF120" i="53"/>
  <c r="EG120" i="53" s="1"/>
  <c r="EH173" i="53" s="1"/>
  <c r="EF125" i="53"/>
  <c r="EF124" i="53"/>
  <c r="EG124" i="53" s="1"/>
  <c r="EH177" i="53" s="1"/>
  <c r="CI122" i="50"/>
  <c r="CK122" i="50" s="1"/>
  <c r="CL175" i="50" s="1"/>
  <c r="CI125" i="50"/>
  <c r="AN124" i="51"/>
  <c r="AO124" i="51" s="1"/>
  <c r="AP177" i="51" s="1"/>
  <c r="AN125" i="51"/>
  <c r="AN120" i="51"/>
  <c r="AO120" i="51" s="1"/>
  <c r="CU97" i="52"/>
  <c r="CU100" i="52" s="1"/>
  <c r="CU101" i="52" s="1"/>
  <c r="CV120" i="52"/>
  <c r="CW120" i="52" s="1"/>
  <c r="CX173" i="52" s="1"/>
  <c r="CV124" i="52"/>
  <c r="CW124" i="52" s="1"/>
  <c r="CX177" i="52" s="1"/>
  <c r="CV125" i="52"/>
  <c r="CW123" i="52"/>
  <c r="CX176" i="52" s="1"/>
  <c r="AB120" i="50"/>
  <c r="AC120" i="50" s="1"/>
  <c r="AD173" i="50" s="1"/>
  <c r="AB124" i="50"/>
  <c r="AC124" i="50" s="1"/>
  <c r="AD177" i="50" s="1"/>
  <c r="AB125" i="50"/>
  <c r="AO118" i="50"/>
  <c r="AP171" i="50" s="1"/>
  <c r="AS122" i="53"/>
  <c r="AU122" i="53" s="1"/>
  <c r="AV175" i="53" s="1"/>
  <c r="AS125" i="53"/>
  <c r="AA100" i="52"/>
  <c r="AA101" i="52" s="1"/>
  <c r="AT125" i="51"/>
  <c r="AT124" i="51"/>
  <c r="AU124" i="51" s="1"/>
  <c r="AV177" i="51" s="1"/>
  <c r="AT120" i="51"/>
  <c r="AU120" i="51" s="1"/>
  <c r="AV173" i="51" s="1"/>
  <c r="CE119" i="53"/>
  <c r="CF172" i="53" s="1"/>
  <c r="CE123" i="53"/>
  <c r="CF176" i="53" s="1"/>
  <c r="CO93" i="52"/>
  <c r="CO94" i="52" s="1"/>
  <c r="DT120" i="51"/>
  <c r="DU120" i="51" s="1"/>
  <c r="DV173" i="51" s="1"/>
  <c r="DT124" i="51"/>
  <c r="DU124" i="51" s="1"/>
  <c r="DV177" i="51" s="1"/>
  <c r="DT125" i="51"/>
  <c r="DU125" i="51" s="1"/>
  <c r="DV178" i="51" s="1"/>
  <c r="R170" i="53"/>
  <c r="U125" i="53"/>
  <c r="U122" i="53"/>
  <c r="W122" i="53" s="1"/>
  <c r="X175" i="53" s="1"/>
  <c r="DG90" i="53"/>
  <c r="DG93" i="53" s="1"/>
  <c r="DG94" i="53" s="1"/>
  <c r="DG125" i="53"/>
  <c r="DG122" i="53"/>
  <c r="DI122" i="53" s="1"/>
  <c r="DJ175" i="53" s="1"/>
  <c r="AM90" i="52"/>
  <c r="AM93" i="52" s="1"/>
  <c r="AM94" i="52" s="1"/>
  <c r="AM122" i="52"/>
  <c r="AO122" i="52" s="1"/>
  <c r="AP175" i="52" s="1"/>
  <c r="AM125" i="52"/>
  <c r="CJ125" i="52"/>
  <c r="CJ124" i="52"/>
  <c r="CK124" i="52" s="1"/>
  <c r="CL177" i="52" s="1"/>
  <c r="CJ120" i="52"/>
  <c r="CK120" i="52" s="1"/>
  <c r="CL173" i="52" s="1"/>
  <c r="L170" i="52"/>
  <c r="J124" i="52"/>
  <c r="K124" i="52" s="1"/>
  <c r="L177" i="52" s="1"/>
  <c r="J120" i="52"/>
  <c r="K120" i="52" s="1"/>
  <c r="L173" i="52" s="1"/>
  <c r="J125" i="52"/>
  <c r="K125" i="52" s="1"/>
  <c r="L178" i="52" s="1"/>
  <c r="FU90" i="50"/>
  <c r="FU93" i="50" s="1"/>
  <c r="FU94" i="50" s="1"/>
  <c r="FU122" i="50"/>
  <c r="FW122" i="50" s="1"/>
  <c r="FX175" i="50" s="1"/>
  <c r="FU125" i="50"/>
  <c r="FX141" i="50" s="1"/>
  <c r="CJ125" i="50"/>
  <c r="CJ120" i="50"/>
  <c r="CK120" i="50" s="1"/>
  <c r="CL173" i="50" s="1"/>
  <c r="CJ124" i="50"/>
  <c r="CK124" i="50" s="1"/>
  <c r="CL177" i="50" s="1"/>
  <c r="CC90" i="52"/>
  <c r="CC93" i="52" s="1"/>
  <c r="CC94" i="52" s="1"/>
  <c r="EG122" i="50"/>
  <c r="EH175" i="50" s="1"/>
  <c r="BN171" i="53"/>
  <c r="CQ120" i="52"/>
  <c r="CR173" i="52" s="1"/>
  <c r="BX124" i="51"/>
  <c r="BY124" i="51" s="1"/>
  <c r="BZ177" i="51" s="1"/>
  <c r="BX125" i="51"/>
  <c r="BX120" i="51"/>
  <c r="BY120" i="51" s="1"/>
  <c r="BZ173" i="51" s="1"/>
  <c r="DA97" i="51"/>
  <c r="DA100" i="51" s="1"/>
  <c r="DA101" i="51" s="1"/>
  <c r="DB120" i="51"/>
  <c r="DC120" i="51" s="1"/>
  <c r="DD173" i="51" s="1"/>
  <c r="DB124" i="51"/>
  <c r="DC124" i="51" s="1"/>
  <c r="DD177" i="51" s="1"/>
  <c r="DB125" i="51"/>
  <c r="AU118" i="53"/>
  <c r="AV171" i="53" s="1"/>
  <c r="AT120" i="53"/>
  <c r="AU120" i="53" s="1"/>
  <c r="AV173" i="53" s="1"/>
  <c r="AT125" i="53"/>
  <c r="AT124" i="53"/>
  <c r="AU124" i="53" s="1"/>
  <c r="AV177" i="53" s="1"/>
  <c r="BE118" i="53"/>
  <c r="BG118" i="53" s="1"/>
  <c r="BH171" i="53" s="1"/>
  <c r="BE125" i="53"/>
  <c r="BH141" i="53" s="1"/>
  <c r="BE122" i="53"/>
  <c r="BG122" i="53" s="1"/>
  <c r="BH175" i="53" s="1"/>
  <c r="F170" i="52"/>
  <c r="AA122" i="51"/>
  <c r="AC122" i="51" s="1"/>
  <c r="AD175" i="51" s="1"/>
  <c r="AA125" i="51"/>
  <c r="AD141" i="51" s="1"/>
  <c r="AA93" i="51"/>
  <c r="AA94" i="51" s="1"/>
  <c r="CQ121" i="53"/>
  <c r="CR174" i="53" s="1"/>
  <c r="CQ119" i="53"/>
  <c r="CR172" i="53" s="1"/>
  <c r="DA125" i="53"/>
  <c r="DA122" i="53"/>
  <c r="DC122" i="53" s="1"/>
  <c r="DD175" i="53" s="1"/>
  <c r="EK178" i="53"/>
  <c r="EL178" i="53" s="1"/>
  <c r="EM178" i="53" s="1"/>
  <c r="BW118" i="52"/>
  <c r="BY118" i="52" s="1"/>
  <c r="BZ171" i="52" s="1"/>
  <c r="BW125" i="52"/>
  <c r="BW122" i="52"/>
  <c r="BY122" i="52" s="1"/>
  <c r="BZ175" i="52" s="1"/>
  <c r="FW121" i="52"/>
  <c r="FX174" i="52" s="1"/>
  <c r="FU100" i="52"/>
  <c r="FU101" i="52" s="1"/>
  <c r="FW117" i="52"/>
  <c r="BQ178" i="50"/>
  <c r="BR178" i="50" s="1"/>
  <c r="BS178" i="50" s="1"/>
  <c r="BS119" i="50"/>
  <c r="BT172" i="50" s="1"/>
  <c r="BK97" i="51"/>
  <c r="BK100" i="51" s="1"/>
  <c r="BK101" i="51" s="1"/>
  <c r="BL124" i="51"/>
  <c r="BM124" i="51" s="1"/>
  <c r="BN177" i="51" s="1"/>
  <c r="BL125" i="51"/>
  <c r="BL120" i="51"/>
  <c r="BM120" i="51" s="1"/>
  <c r="BN173" i="51" s="1"/>
  <c r="FU100" i="51"/>
  <c r="FU101" i="51" s="1"/>
  <c r="DM118" i="53"/>
  <c r="DO118" i="53" s="1"/>
  <c r="DP171" i="53" s="1"/>
  <c r="DM122" i="53"/>
  <c r="DO122" i="53" s="1"/>
  <c r="DP175" i="53" s="1"/>
  <c r="DM125" i="53"/>
  <c r="DP141" i="53" s="1"/>
  <c r="BQ97" i="52"/>
  <c r="BQ100" i="52" s="1"/>
  <c r="BQ101" i="52" s="1"/>
  <c r="BR124" i="52"/>
  <c r="BS124" i="52" s="1"/>
  <c r="BT177" i="52" s="1"/>
  <c r="BR125" i="52"/>
  <c r="BR120" i="52"/>
  <c r="BS120" i="52" s="1"/>
  <c r="BT173" i="52" s="1"/>
  <c r="BS123" i="52"/>
  <c r="BT176" i="52" s="1"/>
  <c r="EM121" i="50"/>
  <c r="EN174" i="50" s="1"/>
  <c r="EK97" i="50"/>
  <c r="EK100" i="50" s="1"/>
  <c r="EK101" i="50" s="1"/>
  <c r="EL125" i="50"/>
  <c r="EL124" i="50"/>
  <c r="EM124" i="50" s="1"/>
  <c r="EN177" i="50" s="1"/>
  <c r="EL120" i="50"/>
  <c r="EM120" i="50" s="1"/>
  <c r="EN173" i="50" s="1"/>
  <c r="K124" i="51"/>
  <c r="L177" i="51" s="1"/>
  <c r="BM124" i="53"/>
  <c r="BN177" i="53" s="1"/>
  <c r="AC117" i="53"/>
  <c r="DI124" i="53"/>
  <c r="DJ177" i="53" s="1"/>
  <c r="AU121" i="52"/>
  <c r="AV174" i="52" s="1"/>
  <c r="FO125" i="52"/>
  <c r="FO122" i="52"/>
  <c r="FQ122" i="52" s="1"/>
  <c r="FR175" i="52" s="1"/>
  <c r="CQ122" i="50"/>
  <c r="CR175" i="50" s="1"/>
  <c r="AJ170" i="53"/>
  <c r="DG93" i="52"/>
  <c r="DG94" i="52" s="1"/>
  <c r="AS178" i="50"/>
  <c r="AT178" i="50" s="1"/>
  <c r="AU178" i="50" s="1"/>
  <c r="AJ170" i="50"/>
  <c r="CK124" i="51"/>
  <c r="CL177" i="51" s="1"/>
  <c r="W119" i="53"/>
  <c r="X172" i="53" s="1"/>
  <c r="U178" i="53"/>
  <c r="V178" i="53" s="1"/>
  <c r="W178" i="53" s="1"/>
  <c r="U100" i="53"/>
  <c r="U101" i="53" s="1"/>
  <c r="FC90" i="53"/>
  <c r="FC93" i="53" s="1"/>
  <c r="FC94" i="53" s="1"/>
  <c r="DG178" i="52"/>
  <c r="DH178" i="52" s="1"/>
  <c r="DI178" i="52" s="1"/>
  <c r="BK93" i="52"/>
  <c r="BK94" i="52" s="1"/>
  <c r="DM125" i="50"/>
  <c r="DM122" i="50"/>
  <c r="DO122" i="50" s="1"/>
  <c r="DP175" i="50" s="1"/>
  <c r="FO118" i="50"/>
  <c r="FQ118" i="50" s="1"/>
  <c r="FO125" i="50"/>
  <c r="FO122" i="50"/>
  <c r="FQ122" i="50" s="1"/>
  <c r="FR175" i="50" s="1"/>
  <c r="DY93" i="50"/>
  <c r="DY94" i="50" s="1"/>
  <c r="BW178" i="51"/>
  <c r="BX178" i="51" s="1"/>
  <c r="BY178" i="51" s="1"/>
  <c r="BW118" i="51"/>
  <c r="BY118" i="51" s="1"/>
  <c r="BZ171" i="51" s="1"/>
  <c r="DC117" i="52"/>
  <c r="DO123" i="50"/>
  <c r="DP176" i="50" s="1"/>
  <c r="DM178" i="50"/>
  <c r="DN178" i="50" s="1"/>
  <c r="DO178" i="50" s="1"/>
  <c r="DO121" i="50"/>
  <c r="DP174" i="50" s="1"/>
  <c r="DO119" i="50"/>
  <c r="DP172" i="50" s="1"/>
  <c r="ES124" i="52"/>
  <c r="ET177" i="52" s="1"/>
  <c r="DV170" i="50"/>
  <c r="AM178" i="50"/>
  <c r="AN178" i="50" s="1"/>
  <c r="AO178" i="50" s="1"/>
  <c r="I125" i="51"/>
  <c r="L141" i="51" s="1"/>
  <c r="I122" i="51"/>
  <c r="K122" i="51" s="1"/>
  <c r="L175" i="51" s="1"/>
  <c r="AH120" i="51"/>
  <c r="AI120" i="51" s="1"/>
  <c r="AJ173" i="51" s="1"/>
  <c r="AH125" i="51"/>
  <c r="AH124" i="51"/>
  <c r="AI124" i="51" s="1"/>
  <c r="AJ177" i="51" s="1"/>
  <c r="FC97" i="53"/>
  <c r="FC100" i="53" s="1"/>
  <c r="FC101" i="53" s="1"/>
  <c r="FD124" i="53"/>
  <c r="FE124" i="53" s="1"/>
  <c r="FF177" i="53" s="1"/>
  <c r="FD120" i="53"/>
  <c r="FE120" i="53" s="1"/>
  <c r="FF173" i="53" s="1"/>
  <c r="FD125" i="53"/>
  <c r="DM90" i="52"/>
  <c r="DM93" i="52" s="1"/>
  <c r="DM94" i="52" s="1"/>
  <c r="DM125" i="52"/>
  <c r="DP141" i="52" s="1"/>
  <c r="DM122" i="52"/>
  <c r="DO122" i="52" s="1"/>
  <c r="DP175" i="52" s="1"/>
  <c r="CU122" i="52"/>
  <c r="CW122" i="52" s="1"/>
  <c r="CX175" i="52" s="1"/>
  <c r="CU125" i="52"/>
  <c r="FC118" i="50"/>
  <c r="FE118" i="50" s="1"/>
  <c r="FF171" i="50" s="1"/>
  <c r="FC125" i="50"/>
  <c r="FC122" i="50"/>
  <c r="FE122" i="50" s="1"/>
  <c r="FF175" i="50" s="1"/>
  <c r="DZ120" i="53"/>
  <c r="EA120" i="53" s="1"/>
  <c r="EB173" i="53" s="1"/>
  <c r="DZ125" i="53"/>
  <c r="DZ124" i="53"/>
  <c r="EA124" i="53" s="1"/>
  <c r="EB177" i="53" s="1"/>
  <c r="CW117" i="52"/>
  <c r="AM97" i="52"/>
  <c r="AM100" i="52" s="1"/>
  <c r="AM101" i="52" s="1"/>
  <c r="AA100" i="50"/>
  <c r="AA101" i="50" s="1"/>
  <c r="EK122" i="50"/>
  <c r="EM122" i="50" s="1"/>
  <c r="EN175" i="50" s="1"/>
  <c r="EK125" i="50"/>
  <c r="AN120" i="50"/>
  <c r="AO120" i="50" s="1"/>
  <c r="AP173" i="50" s="1"/>
  <c r="AN125" i="50"/>
  <c r="AN124" i="50"/>
  <c r="AO124" i="50" s="1"/>
  <c r="AP177" i="50" s="1"/>
  <c r="AS90" i="53"/>
  <c r="AS93" i="53" s="1"/>
  <c r="AS94" i="53" s="1"/>
  <c r="AB125" i="52"/>
  <c r="AB124" i="52"/>
  <c r="AC124" i="52" s="1"/>
  <c r="AD177" i="52" s="1"/>
  <c r="AB120" i="52"/>
  <c r="AC120" i="52" s="1"/>
  <c r="AD173" i="52" s="1"/>
  <c r="EH170" i="52"/>
  <c r="CE117" i="53"/>
  <c r="DV170" i="51"/>
  <c r="EQ118" i="52"/>
  <c r="ES118" i="52" s="1"/>
  <c r="ET171" i="52" s="1"/>
  <c r="CI97" i="50"/>
  <c r="CI100" i="50" s="1"/>
  <c r="CI101" i="50" s="1"/>
  <c r="CK118" i="50"/>
  <c r="CL171" i="50" s="1"/>
  <c r="CI178" i="50"/>
  <c r="CJ178" i="50" s="1"/>
  <c r="CK178" i="50" s="1"/>
  <c r="BT170" i="51"/>
  <c r="CU118" i="51"/>
  <c r="CW118" i="51" s="1"/>
  <c r="CX171" i="51" s="1"/>
  <c r="CU122" i="51"/>
  <c r="CW122" i="51" s="1"/>
  <c r="CX175" i="51" s="1"/>
  <c r="CU125" i="51"/>
  <c r="CX141" i="51" s="1"/>
  <c r="O93" i="53"/>
  <c r="O94" i="53" s="1"/>
  <c r="CC118" i="52"/>
  <c r="CE118" i="52" s="1"/>
  <c r="CF171" i="52" s="1"/>
  <c r="AG125" i="52"/>
  <c r="AG122" i="52"/>
  <c r="AI122" i="52" s="1"/>
  <c r="AJ175" i="52" s="1"/>
  <c r="K122" i="50"/>
  <c r="L175" i="50" s="1"/>
  <c r="X170" i="51"/>
  <c r="CQ124" i="52"/>
  <c r="CR177" i="52" s="1"/>
  <c r="FU90" i="52"/>
  <c r="FU93" i="52" s="1"/>
  <c r="FU94" i="52" s="1"/>
  <c r="FU125" i="52"/>
  <c r="FU122" i="52"/>
  <c r="FW122" i="52" s="1"/>
  <c r="FX175" i="52" s="1"/>
  <c r="FI97" i="50"/>
  <c r="FI100" i="50" s="1"/>
  <c r="FI101" i="50" s="1"/>
  <c r="FJ125" i="50"/>
  <c r="FJ124" i="50"/>
  <c r="FK124" i="50" s="1"/>
  <c r="FL177" i="50" s="1"/>
  <c r="FJ120" i="50"/>
  <c r="FK120" i="50" s="1"/>
  <c r="FL173" i="50" s="1"/>
  <c r="AU123" i="53"/>
  <c r="AV176" i="53" s="1"/>
  <c r="DV141" i="50"/>
  <c r="CQ118" i="53"/>
  <c r="CR171" i="53" s="1"/>
  <c r="DA90" i="53"/>
  <c r="DA93" i="53" s="1"/>
  <c r="DA94" i="53" s="1"/>
  <c r="BW90" i="52"/>
  <c r="BW93" i="52" s="1"/>
  <c r="BW94" i="52" s="1"/>
  <c r="FV120" i="52"/>
  <c r="FW120" i="52" s="1"/>
  <c r="FX173" i="52" s="1"/>
  <c r="FV124" i="52"/>
  <c r="FW124" i="52" s="1"/>
  <c r="FX177" i="52" s="1"/>
  <c r="FV125" i="52"/>
  <c r="FW119" i="52"/>
  <c r="FX172" i="52" s="1"/>
  <c r="C178" i="50"/>
  <c r="D178" i="50" s="1"/>
  <c r="E178" i="50" s="1"/>
  <c r="BZ170" i="50"/>
  <c r="CC90" i="50"/>
  <c r="CC93" i="50" s="1"/>
  <c r="CC94" i="50" s="1"/>
  <c r="CC125" i="50"/>
  <c r="CC122" i="50"/>
  <c r="CE122" i="50" s="1"/>
  <c r="CF175" i="50" s="1"/>
  <c r="BR125" i="50"/>
  <c r="BR124" i="50"/>
  <c r="BS124" i="50" s="1"/>
  <c r="BT177" i="50" s="1"/>
  <c r="BR120" i="50"/>
  <c r="BS120" i="50" s="1"/>
  <c r="BT173" i="50" s="1"/>
  <c r="BS117" i="50"/>
  <c r="I100" i="53"/>
  <c r="I101" i="53" s="1"/>
  <c r="CX170" i="53"/>
  <c r="CU97" i="53"/>
  <c r="CU100" i="53" s="1"/>
  <c r="CU101" i="53" s="1"/>
  <c r="CV120" i="53"/>
  <c r="CW120" i="53" s="1"/>
  <c r="CX173" i="53" s="1"/>
  <c r="CV124" i="53"/>
  <c r="CW124" i="53" s="1"/>
  <c r="CX177" i="53" s="1"/>
  <c r="CV125" i="53"/>
  <c r="DA90" i="52"/>
  <c r="DA93" i="52" s="1"/>
  <c r="DA94" i="52" s="1"/>
  <c r="DA125" i="52"/>
  <c r="DA122" i="52"/>
  <c r="DC122" i="52" s="1"/>
  <c r="DD175" i="52" s="1"/>
  <c r="BS121" i="52"/>
  <c r="BT174" i="52" s="1"/>
  <c r="BS117" i="52"/>
  <c r="BA118" i="50"/>
  <c r="BB171" i="50" s="1"/>
  <c r="EM117" i="50"/>
  <c r="EM123" i="50"/>
  <c r="EN176" i="50" s="1"/>
  <c r="AY178" i="50"/>
  <c r="AZ178" i="50" s="1"/>
  <c r="BA178" i="50" s="1"/>
  <c r="O100" i="51"/>
  <c r="O101" i="51" s="1"/>
  <c r="AC123" i="53"/>
  <c r="AD176" i="53" s="1"/>
  <c r="AC119" i="53"/>
  <c r="AD172" i="53" s="1"/>
  <c r="AC121" i="53"/>
  <c r="AD174" i="53" s="1"/>
  <c r="X170" i="50"/>
  <c r="EQ97" i="50"/>
  <c r="EQ100" i="50" s="1"/>
  <c r="EQ101" i="50" s="1"/>
  <c r="AU123" i="52"/>
  <c r="AV176" i="52" s="1"/>
  <c r="CR170" i="50"/>
  <c r="CU97" i="50"/>
  <c r="CU100" i="50" s="1"/>
  <c r="CU101" i="50" s="1"/>
  <c r="CV125" i="50"/>
  <c r="CV120" i="50"/>
  <c r="CW120" i="50" s="1"/>
  <c r="CX173" i="50" s="1"/>
  <c r="CV124" i="50"/>
  <c r="CW124" i="50" s="1"/>
  <c r="CX177" i="50" s="1"/>
  <c r="DO122" i="51"/>
  <c r="DP175" i="51" s="1"/>
  <c r="DN125" i="51"/>
  <c r="DO125" i="51" s="1"/>
  <c r="DP178" i="51" s="1"/>
  <c r="DN120" i="51"/>
  <c r="DO120" i="51" s="1"/>
  <c r="DP173" i="51" s="1"/>
  <c r="DN124" i="51"/>
  <c r="DO124" i="51" s="1"/>
  <c r="DP177" i="51" s="1"/>
  <c r="EW118" i="53"/>
  <c r="EY118" i="53" s="1"/>
  <c r="EZ171" i="53" s="1"/>
  <c r="EW122" i="53"/>
  <c r="EY122" i="53" s="1"/>
  <c r="EZ175" i="53" s="1"/>
  <c r="EW125" i="53"/>
  <c r="W123" i="52"/>
  <c r="X176" i="52" s="1"/>
  <c r="W121" i="52"/>
  <c r="X174" i="52" s="1"/>
  <c r="U178" i="52"/>
  <c r="V178" i="52" s="1"/>
  <c r="W178" i="52" s="1"/>
  <c r="U125" i="52"/>
  <c r="U122" i="52"/>
  <c r="W122" i="52" s="1"/>
  <c r="U93" i="52"/>
  <c r="U94" i="52" s="1"/>
  <c r="FK117" i="52"/>
  <c r="FI178" i="52"/>
  <c r="FJ178" i="52" s="1"/>
  <c r="FK178" i="52" s="1"/>
  <c r="EY122" i="50"/>
  <c r="EZ175" i="50" s="1"/>
  <c r="EA118" i="51"/>
  <c r="EB171" i="51" s="1"/>
  <c r="V124" i="53"/>
  <c r="W124" i="53" s="1"/>
  <c r="X177" i="53" s="1"/>
  <c r="V120" i="53"/>
  <c r="W120" i="53" s="1"/>
  <c r="X173" i="53" s="1"/>
  <c r="V125" i="53"/>
  <c r="W123" i="53"/>
  <c r="X176" i="53" s="1"/>
  <c r="W117" i="53"/>
  <c r="AH125" i="53"/>
  <c r="AI125" i="53" s="1"/>
  <c r="AJ178" i="53" s="1"/>
  <c r="AH124" i="53"/>
  <c r="AI124" i="53" s="1"/>
  <c r="AJ177" i="53" s="1"/>
  <c r="AH120" i="53"/>
  <c r="AI120" i="53" s="1"/>
  <c r="AJ173" i="53" s="1"/>
  <c r="DI119" i="52"/>
  <c r="DJ172" i="52" s="1"/>
  <c r="DI123" i="52"/>
  <c r="DJ176" i="52" s="1"/>
  <c r="BK118" i="52"/>
  <c r="BM118" i="52" s="1"/>
  <c r="BN171" i="52" s="1"/>
  <c r="BK125" i="52"/>
  <c r="BK122" i="52"/>
  <c r="BM122" i="52" s="1"/>
  <c r="BN175" i="52" s="1"/>
  <c r="DY118" i="50"/>
  <c r="EA118" i="50" s="1"/>
  <c r="EB171" i="50" s="1"/>
  <c r="DY125" i="50"/>
  <c r="EB141" i="50" s="1"/>
  <c r="DY122" i="50"/>
  <c r="EA122" i="50" s="1"/>
  <c r="EB175" i="50" s="1"/>
  <c r="DA178" i="52"/>
  <c r="DB178" i="52" s="1"/>
  <c r="DC178" i="52" s="1"/>
  <c r="DC119" i="52"/>
  <c r="DD172" i="52" s="1"/>
  <c r="DT124" i="52"/>
  <c r="DU124" i="52" s="1"/>
  <c r="DV177" i="52" s="1"/>
  <c r="DT125" i="52"/>
  <c r="DT120" i="52"/>
  <c r="DU120" i="52" s="1"/>
  <c r="DV173" i="52" s="1"/>
  <c r="DO117" i="50"/>
  <c r="DO118" i="50"/>
  <c r="DP171" i="50" s="1"/>
  <c r="CC178" i="52"/>
  <c r="CD178" i="52" s="1"/>
  <c r="CE178" i="52" s="1"/>
  <c r="CE117" i="52"/>
  <c r="EA120" i="50"/>
  <c r="EB173" i="50" s="1"/>
  <c r="BF125" i="51"/>
  <c r="BF124" i="51"/>
  <c r="BG124" i="51" s="1"/>
  <c r="BH177" i="51" s="1"/>
  <c r="BF120" i="51"/>
  <c r="BG120" i="51" s="1"/>
  <c r="BH173" i="51" s="1"/>
  <c r="CC90" i="53"/>
  <c r="CC93" i="53" s="1"/>
  <c r="CC94" i="53" s="1"/>
  <c r="CC118" i="53"/>
  <c r="CE118" i="53" s="1"/>
  <c r="CF171" i="53" s="1"/>
  <c r="EW118" i="52"/>
  <c r="EY118" i="52" s="1"/>
  <c r="EZ171" i="52" s="1"/>
  <c r="EW122" i="52"/>
  <c r="EY122" i="52" s="1"/>
  <c r="EZ175" i="52" s="1"/>
  <c r="EW125" i="52"/>
  <c r="EW90" i="52"/>
  <c r="EW93" i="52" s="1"/>
  <c r="EW94" i="52" s="1"/>
  <c r="CI90" i="50"/>
  <c r="CI93" i="50" s="1"/>
  <c r="CI94" i="50" s="1"/>
  <c r="DH124" i="50"/>
  <c r="DI124" i="50" s="1"/>
  <c r="DJ177" i="50" s="1"/>
  <c r="DH120" i="50"/>
  <c r="DI120" i="50" s="1"/>
  <c r="DJ173" i="50" s="1"/>
  <c r="DH125" i="50"/>
  <c r="CO90" i="53"/>
  <c r="CO93" i="53" s="1"/>
  <c r="CO94" i="53" s="1"/>
  <c r="CO122" i="53"/>
  <c r="CQ122" i="53" s="1"/>
  <c r="CR175" i="53" s="1"/>
  <c r="CO125" i="53"/>
  <c r="AB125" i="53"/>
  <c r="AB124" i="53"/>
  <c r="AC124" i="53" s="1"/>
  <c r="AD177" i="53" s="1"/>
  <c r="AB120" i="53"/>
  <c r="AC120" i="53" s="1"/>
  <c r="AD173" i="53" s="1"/>
  <c r="CW119" i="52"/>
  <c r="CX172" i="52" s="1"/>
  <c r="EQ90" i="53"/>
  <c r="EQ93" i="53" s="1"/>
  <c r="EQ94" i="53" s="1"/>
  <c r="AS90" i="52"/>
  <c r="AS93" i="52" s="1"/>
  <c r="AS94" i="52" s="1"/>
  <c r="BQ118" i="50"/>
  <c r="BS118" i="50" s="1"/>
  <c r="BT171" i="50" s="1"/>
  <c r="BQ125" i="50"/>
  <c r="BQ122" i="50"/>
  <c r="BS122" i="50" s="1"/>
  <c r="BT175" i="50" s="1"/>
  <c r="CC97" i="53"/>
  <c r="CC100" i="53" s="1"/>
  <c r="CC101" i="53" s="1"/>
  <c r="EK97" i="53"/>
  <c r="EK100" i="53" s="1"/>
  <c r="EK101" i="53" s="1"/>
  <c r="CO118" i="52"/>
  <c r="CQ118" i="52" s="1"/>
  <c r="CR171" i="52" s="1"/>
  <c r="CO125" i="52"/>
  <c r="CR141" i="52" s="1"/>
  <c r="CO122" i="52"/>
  <c r="CQ122" i="52" s="1"/>
  <c r="CR175" i="52" s="1"/>
  <c r="AZ125" i="52"/>
  <c r="AZ124" i="52"/>
  <c r="BA124" i="52" s="1"/>
  <c r="BB177" i="52" s="1"/>
  <c r="AZ120" i="52"/>
  <c r="BA120" i="52" s="1"/>
  <c r="BB173" i="52" s="1"/>
  <c r="DS97" i="51"/>
  <c r="DS100" i="51" s="1"/>
  <c r="DS101" i="51" s="1"/>
  <c r="AY118" i="53"/>
  <c r="BA118" i="53" s="1"/>
  <c r="BB171" i="53" s="1"/>
  <c r="AY125" i="53"/>
  <c r="BB141" i="53" s="1"/>
  <c r="AY122" i="53"/>
  <c r="BA122" i="53" s="1"/>
  <c r="BB175" i="53" s="1"/>
  <c r="DG118" i="53"/>
  <c r="DI118" i="53" s="1"/>
  <c r="DJ171" i="53" s="1"/>
  <c r="AM118" i="52"/>
  <c r="AO118" i="52" s="1"/>
  <c r="AP171" i="52" s="1"/>
  <c r="I100" i="52"/>
  <c r="I101" i="52" s="1"/>
  <c r="FU118" i="50"/>
  <c r="FW118" i="50" s="1"/>
  <c r="FX171" i="50" s="1"/>
  <c r="CK121" i="50"/>
  <c r="CL174" i="50" s="1"/>
  <c r="CK123" i="50"/>
  <c r="CL176" i="50" s="1"/>
  <c r="CK117" i="50"/>
  <c r="FC97" i="51"/>
  <c r="FC100" i="51" s="1"/>
  <c r="FC101" i="51" s="1"/>
  <c r="FD125" i="51"/>
  <c r="FD120" i="51"/>
  <c r="FE120" i="51" s="1"/>
  <c r="FF173" i="51" s="1"/>
  <c r="FD124" i="51"/>
  <c r="FE124" i="51" s="1"/>
  <c r="FF177" i="51" s="1"/>
  <c r="O125" i="53"/>
  <c r="R141" i="53" s="1"/>
  <c r="O122" i="53"/>
  <c r="Q122" i="53" s="1"/>
  <c r="R175" i="53" s="1"/>
  <c r="I100" i="50"/>
  <c r="I101" i="50" s="1"/>
  <c r="J120" i="50"/>
  <c r="K120" i="50" s="1"/>
  <c r="J124" i="50"/>
  <c r="K124" i="50" s="1"/>
  <c r="L177" i="50" s="1"/>
  <c r="J125" i="50"/>
  <c r="W122" i="51"/>
  <c r="X175" i="51" s="1"/>
  <c r="BK90" i="53"/>
  <c r="BK93" i="53" s="1"/>
  <c r="BK94" i="53" s="1"/>
  <c r="BK125" i="53"/>
  <c r="BN141" i="53" s="1"/>
  <c r="BK122" i="53"/>
  <c r="BM122" i="53" s="1"/>
  <c r="BN175" i="53" s="1"/>
  <c r="FO97" i="50"/>
  <c r="FO100" i="50" s="1"/>
  <c r="FO101" i="50" s="1"/>
  <c r="FP124" i="50"/>
  <c r="FQ124" i="50" s="1"/>
  <c r="FR177" i="50" s="1"/>
  <c r="FP125" i="50"/>
  <c r="FP120" i="50"/>
  <c r="FQ120" i="50" s="1"/>
  <c r="FR173" i="50" s="1"/>
  <c r="BW97" i="51"/>
  <c r="BW100" i="51" s="1"/>
  <c r="BW101" i="51" s="1"/>
  <c r="AS178" i="53"/>
  <c r="AT178" i="53" s="1"/>
  <c r="AU178" i="53" s="1"/>
  <c r="AU117" i="53"/>
  <c r="BE90" i="53"/>
  <c r="BE93" i="53" s="1"/>
  <c r="BE94" i="53" s="1"/>
  <c r="C100" i="52"/>
  <c r="C101" i="52" s="1"/>
  <c r="E122" i="52"/>
  <c r="F175" i="52" s="1"/>
  <c r="CD120" i="50"/>
  <c r="CE120" i="50" s="1"/>
  <c r="CF173" i="50" s="1"/>
  <c r="CD125" i="50"/>
  <c r="CD124" i="50"/>
  <c r="CE124" i="50" s="1"/>
  <c r="CF177" i="50" s="1"/>
  <c r="AZ125" i="51"/>
  <c r="BA125" i="51" s="1"/>
  <c r="AZ124" i="51"/>
  <c r="BA124" i="51" s="1"/>
  <c r="BB177" i="51" s="1"/>
  <c r="AZ120" i="51"/>
  <c r="BA120" i="51" s="1"/>
  <c r="BB173" i="51" s="1"/>
  <c r="CW124" i="51"/>
  <c r="CX177" i="51" s="1"/>
  <c r="CO97" i="53"/>
  <c r="CO100" i="53" s="1"/>
  <c r="CO101" i="53" s="1"/>
  <c r="CP124" i="53"/>
  <c r="CQ124" i="53" s="1"/>
  <c r="CR177" i="53" s="1"/>
  <c r="CP120" i="53"/>
  <c r="CQ120" i="53" s="1"/>
  <c r="CR173" i="53" s="1"/>
  <c r="CP125" i="53"/>
  <c r="DA118" i="53"/>
  <c r="DC118" i="53" s="1"/>
  <c r="DD171" i="53" s="1"/>
  <c r="EK90" i="53"/>
  <c r="EK93" i="53" s="1"/>
  <c r="EK94" i="53" s="1"/>
  <c r="BQ125" i="52"/>
  <c r="BQ122" i="52"/>
  <c r="BS122" i="52" s="1"/>
  <c r="BT175" i="52" s="1"/>
  <c r="BQ90" i="52"/>
  <c r="BQ93" i="52" s="1"/>
  <c r="BQ94" i="52" s="1"/>
  <c r="O122" i="52"/>
  <c r="Q122" i="52" s="1"/>
  <c r="R175" i="52" s="1"/>
  <c r="O125" i="52"/>
  <c r="FW118" i="52"/>
  <c r="FX171" i="52" s="1"/>
  <c r="BS123" i="50"/>
  <c r="BT176" i="50" s="1"/>
  <c r="DA97" i="50"/>
  <c r="DA100" i="50" s="1"/>
  <c r="DA101" i="50" s="1"/>
  <c r="DB124" i="50"/>
  <c r="DC124" i="50" s="1"/>
  <c r="DD177" i="50" s="1"/>
  <c r="DB120" i="50"/>
  <c r="DC120" i="50" s="1"/>
  <c r="DB125" i="50"/>
  <c r="FV120" i="51"/>
  <c r="FW120" i="51" s="1"/>
  <c r="FX173" i="51" s="1"/>
  <c r="FV125" i="51"/>
  <c r="FV124" i="51"/>
  <c r="FW124" i="51" s="1"/>
  <c r="FX177" i="51" s="1"/>
  <c r="J120" i="53"/>
  <c r="K120" i="53" s="1"/>
  <c r="L173" i="53" s="1"/>
  <c r="J125" i="53"/>
  <c r="K125" i="53" s="1"/>
  <c r="J124" i="53"/>
  <c r="K124" i="53" s="1"/>
  <c r="L177" i="53" s="1"/>
  <c r="CW118" i="53"/>
  <c r="CX171" i="53" s="1"/>
  <c r="CW122" i="53"/>
  <c r="CX175" i="53" s="1"/>
  <c r="BS119" i="52"/>
  <c r="BT172" i="52" s="1"/>
  <c r="FI90" i="52"/>
  <c r="FI93" i="52" s="1"/>
  <c r="FI94" i="52" s="1"/>
  <c r="AY97" i="50"/>
  <c r="AY100" i="50" s="1"/>
  <c r="AY101" i="50" s="1"/>
  <c r="AZ120" i="50"/>
  <c r="BA120" i="50" s="1"/>
  <c r="BB173" i="50" s="1"/>
  <c r="AZ124" i="50"/>
  <c r="BA124" i="50" s="1"/>
  <c r="BB177" i="50" s="1"/>
  <c r="AZ125" i="50"/>
  <c r="BW122" i="50"/>
  <c r="BY122" i="50" s="1"/>
  <c r="BW125" i="50"/>
  <c r="BZ141" i="50" s="1"/>
  <c r="EM119" i="50"/>
  <c r="EN172" i="50" s="1"/>
  <c r="AG93" i="51"/>
  <c r="AG94" i="51" s="1"/>
  <c r="P125" i="51"/>
  <c r="Q125" i="51" s="1"/>
  <c r="P124" i="51"/>
  <c r="Q124" i="51" s="1"/>
  <c r="R177" i="51" s="1"/>
  <c r="P120" i="51"/>
  <c r="Q120" i="51" s="1"/>
  <c r="R173" i="51" s="1"/>
  <c r="BM120" i="53"/>
  <c r="BN173" i="53" s="1"/>
  <c r="AA178" i="53"/>
  <c r="AB178" i="53" s="1"/>
  <c r="AC178" i="53" s="1"/>
  <c r="ES124" i="53"/>
  <c r="ET177" i="53" s="1"/>
  <c r="U100" i="50"/>
  <c r="U101" i="50" s="1"/>
  <c r="BK122" i="51"/>
  <c r="BM122" i="51" s="1"/>
  <c r="BN175" i="51" s="1"/>
  <c r="BK125" i="51"/>
  <c r="BK90" i="51"/>
  <c r="BK93" i="51" s="1"/>
  <c r="BK94" i="51" s="1"/>
  <c r="BG120" i="53"/>
  <c r="BH173" i="53" s="1"/>
  <c r="AU117" i="52"/>
  <c r="BG118" i="50"/>
  <c r="BH171" i="50" s="1"/>
  <c r="DP170" i="51"/>
  <c r="DM97" i="51"/>
  <c r="DM100" i="51" s="1"/>
  <c r="DM101" i="51" s="1"/>
  <c r="FC90" i="51"/>
  <c r="FC93" i="51" s="1"/>
  <c r="FC94" i="51" s="1"/>
  <c r="FQ122" i="53"/>
  <c r="FR175" i="53" s="1"/>
  <c r="FO97" i="53"/>
  <c r="FO100" i="53" s="1"/>
  <c r="FO101" i="53" s="1"/>
  <c r="DG118" i="52"/>
  <c r="DI118" i="52" s="1"/>
  <c r="DJ171" i="52" s="1"/>
  <c r="DG122" i="52"/>
  <c r="DI122" i="52" s="1"/>
  <c r="DJ175" i="52" s="1"/>
  <c r="DG125" i="52"/>
  <c r="X170" i="52"/>
  <c r="FK119" i="52"/>
  <c r="FL172" i="52" s="1"/>
  <c r="FK121" i="52"/>
  <c r="FL174" i="52" s="1"/>
  <c r="AS90" i="50"/>
  <c r="AS93" i="50" s="1"/>
  <c r="AS94" i="50" s="1"/>
  <c r="AS125" i="50"/>
  <c r="AS122" i="50"/>
  <c r="AU122" i="50" s="1"/>
  <c r="CK120" i="51"/>
  <c r="CL173" i="51" s="1"/>
  <c r="W118" i="53"/>
  <c r="X171" i="53" s="1"/>
  <c r="AG100" i="53"/>
  <c r="AG101" i="53" s="1"/>
  <c r="DI117" i="52"/>
  <c r="DG97" i="52"/>
  <c r="DG100" i="52" s="1"/>
  <c r="DG101" i="52" s="1"/>
  <c r="DH125" i="52"/>
  <c r="DH120" i="52"/>
  <c r="DI120" i="52" s="1"/>
  <c r="DJ173" i="52" s="1"/>
  <c r="DH124" i="52"/>
  <c r="DI124" i="52" s="1"/>
  <c r="DJ177" i="52" s="1"/>
  <c r="DM90" i="50"/>
  <c r="DM93" i="50" s="1"/>
  <c r="DM94" i="50" s="1"/>
  <c r="DC123" i="52"/>
  <c r="DD176" i="52" s="1"/>
  <c r="DA97" i="52"/>
  <c r="DA100" i="52" s="1"/>
  <c r="DA101" i="52" s="1"/>
  <c r="DB125" i="52"/>
  <c r="DB124" i="52"/>
  <c r="DC124" i="52" s="1"/>
  <c r="DD177" i="52" s="1"/>
  <c r="DB120" i="52"/>
  <c r="DC120" i="52" s="1"/>
  <c r="DD173" i="52" s="1"/>
  <c r="DN124" i="50"/>
  <c r="DO124" i="50" s="1"/>
  <c r="DP177" i="50" s="1"/>
  <c r="DN120" i="50"/>
  <c r="DO120" i="50" s="1"/>
  <c r="DP173" i="50" s="1"/>
  <c r="DN125" i="50"/>
  <c r="DU122" i="51"/>
  <c r="DV175" i="51" s="1"/>
  <c r="CE123" i="52"/>
  <c r="CF176" i="52" s="1"/>
  <c r="CC97" i="52"/>
  <c r="CC100" i="52" s="1"/>
  <c r="CC101" i="52" s="1"/>
  <c r="CD124" i="52"/>
  <c r="CE124" i="52" s="1"/>
  <c r="CF177" i="52" s="1"/>
  <c r="CD125" i="52"/>
  <c r="CD120" i="52"/>
  <c r="CE120" i="52" s="1"/>
  <c r="CF173" i="52" s="1"/>
  <c r="CE119" i="52"/>
  <c r="CF172" i="52" s="1"/>
  <c r="AM125" i="50"/>
  <c r="AM122" i="50"/>
  <c r="AO122" i="50" s="1"/>
  <c r="AP175" i="50" s="1"/>
  <c r="AM90" i="50"/>
  <c r="AM93" i="50" s="1"/>
  <c r="AM94" i="50" s="1"/>
  <c r="AD17" i="36"/>
  <c r="AK318" i="36"/>
  <c r="BJ319" i="36"/>
  <c r="V327" i="36"/>
  <c r="BJ321" i="36"/>
  <c r="BJ320" i="36"/>
  <c r="BJ318" i="36"/>
  <c r="CF84" i="36"/>
  <c r="CE318" i="36"/>
  <c r="U327" i="36"/>
  <c r="BJ322" i="36"/>
  <c r="AF324" i="36"/>
  <c r="AF326" i="36"/>
  <c r="AF327" i="36"/>
  <c r="DX329" i="36"/>
  <c r="FR326" i="36"/>
  <c r="DX331" i="36"/>
  <c r="FR342" i="36"/>
  <c r="FR321" i="36"/>
  <c r="FR330" i="36"/>
  <c r="DX320" i="36"/>
  <c r="DT335" i="36"/>
  <c r="DT337" i="36"/>
  <c r="DT333" i="36"/>
  <c r="DT336" i="36"/>
  <c r="DT334" i="36"/>
  <c r="FN333" i="36"/>
  <c r="FN339" i="36"/>
  <c r="FN340" i="36"/>
  <c r="FN338" i="36"/>
  <c r="FN337" i="36"/>
  <c r="FN328" i="36"/>
  <c r="FN335" i="36"/>
  <c r="FN331" i="36"/>
  <c r="DX324" i="36"/>
  <c r="DX337" i="36"/>
  <c r="FR336" i="36"/>
  <c r="FR323" i="36"/>
  <c r="AI324" i="36"/>
  <c r="DX333" i="36"/>
  <c r="DX319" i="36"/>
  <c r="DX327" i="36"/>
  <c r="FR339" i="36"/>
  <c r="DX322" i="36"/>
  <c r="DX334" i="36"/>
  <c r="FR335" i="36"/>
  <c r="FR320" i="36"/>
  <c r="FR324" i="36"/>
  <c r="DX336" i="36"/>
  <c r="FR333" i="36"/>
  <c r="FR322" i="36"/>
  <c r="DX326" i="36"/>
  <c r="DX328" i="36"/>
  <c r="FR337" i="36"/>
  <c r="FR331" i="36"/>
  <c r="DX335" i="36"/>
  <c r="FR340" i="36"/>
  <c r="AJ324" i="36"/>
  <c r="AF325" i="36"/>
  <c r="DT328" i="36"/>
  <c r="DT332" i="36"/>
  <c r="DT330" i="36"/>
  <c r="DT331" i="36"/>
  <c r="DT329" i="36"/>
  <c r="FN336" i="36"/>
  <c r="FN341" i="36"/>
  <c r="FN329" i="36"/>
  <c r="FN342" i="36"/>
  <c r="FN332" i="36"/>
  <c r="FN334" i="36"/>
  <c r="FN330" i="36"/>
  <c r="FR325" i="36"/>
  <c r="FR338" i="36"/>
  <c r="DX323" i="36"/>
  <c r="AI325" i="36"/>
  <c r="DX330" i="36"/>
  <c r="HL324" i="36"/>
  <c r="FR327" i="36"/>
  <c r="DX332" i="36"/>
  <c r="FR334" i="36"/>
  <c r="FR329" i="36"/>
  <c r="FR328" i="36"/>
  <c r="DX321" i="36"/>
  <c r="FR341" i="36"/>
  <c r="DX325" i="36"/>
  <c r="FR332" i="36"/>
  <c r="FR319" i="36"/>
  <c r="AI326" i="36"/>
  <c r="AF318" i="36"/>
  <c r="DW318" i="36"/>
  <c r="FQ318" i="36"/>
  <c r="AK61" i="36"/>
  <c r="AK62" i="36"/>
  <c r="AK57" i="36"/>
  <c r="AK59" i="36"/>
  <c r="HM84" i="36"/>
  <c r="AK63" i="36"/>
  <c r="AK58" i="36"/>
  <c r="AK55" i="36"/>
  <c r="AK56" i="36"/>
  <c r="BN29" i="52"/>
  <c r="AM99" i="36"/>
  <c r="BK84" i="36"/>
  <c r="BN30" i="50"/>
  <c r="BO100" i="36"/>
  <c r="AF101" i="36"/>
  <c r="BJ31" i="52"/>
  <c r="BJ31" i="53"/>
  <c r="R101" i="36"/>
  <c r="BN29" i="53"/>
  <c r="Y99" i="36"/>
  <c r="BJ31" i="51"/>
  <c r="AT101" i="36"/>
  <c r="BJ31" i="50"/>
  <c r="BH101" i="36"/>
  <c r="BN30" i="51"/>
  <c r="BA100" i="36"/>
  <c r="AJ24" i="36"/>
  <c r="AD24" i="36"/>
  <c r="X15" i="36"/>
  <c r="F152" i="36" s="1"/>
  <c r="Y131" i="36" s="1"/>
  <c r="FO84" i="36"/>
  <c r="DU84" i="36"/>
  <c r="FS54" i="36"/>
  <c r="FR318" i="36" s="1"/>
  <c r="FR84" i="36"/>
  <c r="DY54" i="36"/>
  <c r="DX318" i="36" s="1"/>
  <c r="DX84" i="36"/>
  <c r="BO24" i="56"/>
  <c r="AQ94" i="36"/>
  <c r="BK26" i="54"/>
  <c r="BL96" i="36"/>
  <c r="BO26" i="54"/>
  <c r="BS96" i="36"/>
  <c r="BK25" i="56"/>
  <c r="AJ95" i="36"/>
  <c r="BO24" i="55"/>
  <c r="BE94" i="36"/>
  <c r="BK25" i="55"/>
  <c r="AX95" i="36"/>
  <c r="FP125" i="37"/>
  <c r="FR141" i="37" s="1"/>
  <c r="BQ125" i="37"/>
  <c r="EW125" i="37"/>
  <c r="EY125" i="37" s="1"/>
  <c r="V120" i="37"/>
  <c r="W120" i="37" s="1"/>
  <c r="X173" i="37" s="1"/>
  <c r="FO100" i="37"/>
  <c r="FO101" i="37" s="1"/>
  <c r="FP124" i="37"/>
  <c r="FQ124" i="37" s="1"/>
  <c r="FR177" i="37" s="1"/>
  <c r="EH161" i="37"/>
  <c r="FP120" i="37"/>
  <c r="FQ120" i="37" s="1"/>
  <c r="FR173" i="37" s="1"/>
  <c r="L138" i="33"/>
  <c r="L142" i="33" s="1"/>
  <c r="K142" i="33"/>
  <c r="FE121" i="37"/>
  <c r="FF174" i="37" s="1"/>
  <c r="W122" i="37"/>
  <c r="X175" i="37" s="1"/>
  <c r="FV120" i="37"/>
  <c r="FW120" i="37" s="1"/>
  <c r="FX173" i="37" s="1"/>
  <c r="FV124" i="37"/>
  <c r="FW124" i="37" s="1"/>
  <c r="FX177" i="37" s="1"/>
  <c r="EW178" i="37"/>
  <c r="EX178" i="37" s="1"/>
  <c r="EY178" i="37" s="1"/>
  <c r="EY123" i="37"/>
  <c r="EZ176" i="37" s="1"/>
  <c r="EY119" i="37"/>
  <c r="EZ172" i="37" s="1"/>
  <c r="EY120" i="37"/>
  <c r="EZ173" i="37" s="1"/>
  <c r="FX165" i="37"/>
  <c r="EE122" i="37"/>
  <c r="EG122" i="37" s="1"/>
  <c r="EH175" i="37" s="1"/>
  <c r="EE125" i="37"/>
  <c r="FU100" i="37"/>
  <c r="FU101" i="37" s="1"/>
  <c r="FW119" i="37"/>
  <c r="FX172" i="37" s="1"/>
  <c r="DC121" i="37"/>
  <c r="DD174" i="37" s="1"/>
  <c r="Q123" i="37"/>
  <c r="R176" i="37" s="1"/>
  <c r="Q121" i="37"/>
  <c r="R174" i="37" s="1"/>
  <c r="EZ165" i="37"/>
  <c r="FW117" i="37"/>
  <c r="FX170" i="37" s="1"/>
  <c r="CQ119" i="37"/>
  <c r="CR172" i="37" s="1"/>
  <c r="CL176" i="37"/>
  <c r="BQ122" i="37"/>
  <c r="BS122" i="37" s="1"/>
  <c r="BT175" i="37" s="1"/>
  <c r="BS118" i="37"/>
  <c r="BT171" i="37" s="1"/>
  <c r="U100" i="37"/>
  <c r="U101" i="37" s="1"/>
  <c r="V125" i="37"/>
  <c r="W125" i="37" s="1"/>
  <c r="X178" i="37" s="1"/>
  <c r="EY118" i="37"/>
  <c r="EZ171" i="37" s="1"/>
  <c r="EW122" i="37"/>
  <c r="EY122" i="37" s="1"/>
  <c r="EZ175" i="37" s="1"/>
  <c r="V124" i="37"/>
  <c r="W124" i="37" s="1"/>
  <c r="X177" i="37" s="1"/>
  <c r="BS117" i="37"/>
  <c r="BT170" i="37" s="1"/>
  <c r="C100" i="37"/>
  <c r="C101" i="37" s="1"/>
  <c r="EY121" i="37"/>
  <c r="EZ174" i="37" s="1"/>
  <c r="Q124" i="37"/>
  <c r="R177" i="37" s="1"/>
  <c r="E121" i="37"/>
  <c r="F174" i="37" s="1"/>
  <c r="AO123" i="37"/>
  <c r="AP176" i="37" s="1"/>
  <c r="BJ31" i="37"/>
  <c r="D102" i="36" s="1"/>
  <c r="CV120" i="37"/>
  <c r="CW120" i="37" s="1"/>
  <c r="CX173" i="37" s="1"/>
  <c r="AU118" i="37"/>
  <c r="AV171" i="37" s="1"/>
  <c r="BN29" i="37"/>
  <c r="K99" i="36"/>
  <c r="CU122" i="37"/>
  <c r="CW122" i="37" s="1"/>
  <c r="CX175" i="37" s="1"/>
  <c r="L15" i="36"/>
  <c r="F144" i="36" s="1"/>
  <c r="Y129" i="36" s="1"/>
  <c r="O94" i="36"/>
  <c r="H95" i="36"/>
  <c r="CW118" i="37"/>
  <c r="CX171" i="37" s="1"/>
  <c r="CU90" i="37"/>
  <c r="CU93" i="37" s="1"/>
  <c r="CU94" i="37" s="1"/>
  <c r="FI90" i="37"/>
  <c r="FI93" i="37" s="1"/>
  <c r="FI94" i="37" s="1"/>
  <c r="FI125" i="37"/>
  <c r="CU125" i="37"/>
  <c r="FI122" i="37"/>
  <c r="FK122" i="37" s="1"/>
  <c r="FL175" i="37" s="1"/>
  <c r="FK118" i="37"/>
  <c r="FL171" i="37" s="1"/>
  <c r="DY90" i="37"/>
  <c r="DZ90" i="37" s="1"/>
  <c r="EB161" i="37" s="1"/>
  <c r="FI97" i="37"/>
  <c r="FI100" i="37" s="1"/>
  <c r="FI101" i="37" s="1"/>
  <c r="DY178" i="37"/>
  <c r="DZ178" i="37" s="1"/>
  <c r="EA178" i="37" s="1"/>
  <c r="AO119" i="37"/>
  <c r="AP172" i="37" s="1"/>
  <c r="EY117" i="37"/>
  <c r="EZ170" i="37" s="1"/>
  <c r="CU97" i="37"/>
  <c r="CU100" i="37" s="1"/>
  <c r="CU101" i="37" s="1"/>
  <c r="CQ121" i="37"/>
  <c r="CR174" i="37" s="1"/>
  <c r="CO90" i="37"/>
  <c r="CO93" i="37" s="1"/>
  <c r="CO94" i="37" s="1"/>
  <c r="CP120" i="37"/>
  <c r="CQ120" i="37" s="1"/>
  <c r="CR173" i="37" s="1"/>
  <c r="BE90" i="37"/>
  <c r="BE93" i="37" s="1"/>
  <c r="BE94" i="37" s="1"/>
  <c r="BE118" i="37"/>
  <c r="BG118" i="37" s="1"/>
  <c r="BH171" i="37" s="1"/>
  <c r="AZ125" i="37"/>
  <c r="BB141" i="37" s="1"/>
  <c r="AO117" i="37"/>
  <c r="AP170" i="37" s="1"/>
  <c r="EH176" i="37"/>
  <c r="FU118" i="37"/>
  <c r="FW118" i="37" s="1"/>
  <c r="FX171" i="37" s="1"/>
  <c r="E123" i="37"/>
  <c r="F176" i="37" s="1"/>
  <c r="CE119" i="37"/>
  <c r="CF172" i="37" s="1"/>
  <c r="AM97" i="37"/>
  <c r="AM100" i="37" s="1"/>
  <c r="AM101" i="37" s="1"/>
  <c r="BK90" i="37"/>
  <c r="BL90" i="37" s="1"/>
  <c r="BN161" i="37" s="1"/>
  <c r="CL174" i="37"/>
  <c r="CE124" i="37"/>
  <c r="CF177" i="37" s="1"/>
  <c r="CE123" i="37"/>
  <c r="CF176" i="37" s="1"/>
  <c r="BS121" i="37"/>
  <c r="BT174" i="37" s="1"/>
  <c r="CW124" i="37"/>
  <c r="CX177" i="37" s="1"/>
  <c r="X176" i="37"/>
  <c r="CQ117" i="37"/>
  <c r="CR170" i="37" s="1"/>
  <c r="FF170" i="37"/>
  <c r="R161" i="37"/>
  <c r="E119" i="37"/>
  <c r="F172" i="37" s="1"/>
  <c r="CO178" i="37"/>
  <c r="CP178" i="37" s="1"/>
  <c r="CQ178" i="37" s="1"/>
  <c r="CV125" i="37"/>
  <c r="FJ125" i="37"/>
  <c r="FJ124" i="37"/>
  <c r="FK124" i="37" s="1"/>
  <c r="FL177" i="37" s="1"/>
  <c r="CC178" i="37"/>
  <c r="CD178" i="37" s="1"/>
  <c r="CE178" i="37" s="1"/>
  <c r="CF173" i="37"/>
  <c r="C178" i="37"/>
  <c r="D178" i="37" s="1"/>
  <c r="E178" i="37" s="1"/>
  <c r="DH124" i="37"/>
  <c r="DI124" i="37" s="1"/>
  <c r="DJ177" i="37" s="1"/>
  <c r="AU122" i="37"/>
  <c r="AV175" i="37" s="1"/>
  <c r="K119" i="37"/>
  <c r="L172" i="37" s="1"/>
  <c r="Q117" i="37"/>
  <c r="R170" i="37" s="1"/>
  <c r="CF165" i="37"/>
  <c r="FR171" i="37"/>
  <c r="DP171" i="37"/>
  <c r="O93" i="37"/>
  <c r="O94" i="37" s="1"/>
  <c r="O178" i="37"/>
  <c r="P178" i="37" s="1"/>
  <c r="Q178" i="37" s="1"/>
  <c r="AZ124" i="37"/>
  <c r="BA124" i="37" s="1"/>
  <c r="BB177" i="37" s="1"/>
  <c r="CE117" i="37"/>
  <c r="CF170" i="37" s="1"/>
  <c r="AO118" i="37"/>
  <c r="AP171" i="37" s="1"/>
  <c r="E118" i="37"/>
  <c r="F171" i="37" s="1"/>
  <c r="D120" i="37"/>
  <c r="E120" i="37" s="1"/>
  <c r="F173" i="37" s="1"/>
  <c r="CE121" i="37"/>
  <c r="CF174" i="37" s="1"/>
  <c r="EM123" i="37"/>
  <c r="EN176" i="37" s="1"/>
  <c r="CW117" i="37"/>
  <c r="CX170" i="37" s="1"/>
  <c r="R171" i="37"/>
  <c r="Q119" i="37"/>
  <c r="R172" i="37" s="1"/>
  <c r="BA119" i="37"/>
  <c r="BB172" i="37" s="1"/>
  <c r="FI178" i="37"/>
  <c r="FJ178" i="37" s="1"/>
  <c r="FK178" i="37" s="1"/>
  <c r="FK121" i="37"/>
  <c r="FL174" i="37" s="1"/>
  <c r="CO122" i="37"/>
  <c r="CQ122" i="37" s="1"/>
  <c r="CR175" i="37" s="1"/>
  <c r="CO125" i="37"/>
  <c r="CC100" i="37"/>
  <c r="CC101" i="37" s="1"/>
  <c r="AN120" i="37"/>
  <c r="AO120" i="37" s="1"/>
  <c r="AP173" i="37" s="1"/>
  <c r="D124" i="37"/>
  <c r="E124" i="37" s="1"/>
  <c r="F177" i="37" s="1"/>
  <c r="DH125" i="37"/>
  <c r="DH120" i="37"/>
  <c r="DI120" i="37" s="1"/>
  <c r="DJ173" i="37" s="1"/>
  <c r="AN124" i="37"/>
  <c r="AO124" i="37" s="1"/>
  <c r="AP177" i="37" s="1"/>
  <c r="AO121" i="37"/>
  <c r="AP174" i="37" s="1"/>
  <c r="E117" i="37"/>
  <c r="F170" i="37" s="1"/>
  <c r="DI123" i="37"/>
  <c r="DJ176" i="37" s="1"/>
  <c r="CW123" i="37"/>
  <c r="CX176" i="37" s="1"/>
  <c r="CQ123" i="37"/>
  <c r="CR176" i="37" s="1"/>
  <c r="BB171" i="37"/>
  <c r="K117" i="37"/>
  <c r="L170" i="37" s="1"/>
  <c r="CP125" i="37"/>
  <c r="CP124" i="37"/>
  <c r="CQ124" i="37" s="1"/>
  <c r="CR177" i="37" s="1"/>
  <c r="AM178" i="37"/>
  <c r="AN178" i="37" s="1"/>
  <c r="AO178" i="37" s="1"/>
  <c r="FK123" i="37"/>
  <c r="FL176" i="37" s="1"/>
  <c r="BW118" i="37"/>
  <c r="BY118" i="37" s="1"/>
  <c r="BZ171" i="37" s="1"/>
  <c r="DS118" i="37"/>
  <c r="DU118" i="37" s="1"/>
  <c r="DV171" i="37" s="1"/>
  <c r="CO100" i="37"/>
  <c r="CO101" i="37" s="1"/>
  <c r="EM118" i="37"/>
  <c r="EN171" i="37" s="1"/>
  <c r="P125" i="37"/>
  <c r="R141" i="37" s="1"/>
  <c r="BS123" i="37"/>
  <c r="BT176" i="37" s="1"/>
  <c r="CW119" i="37"/>
  <c r="CX172" i="37" s="1"/>
  <c r="FR170" i="37"/>
  <c r="BA117" i="37"/>
  <c r="BB170" i="37" s="1"/>
  <c r="FK119" i="37"/>
  <c r="FL172" i="37" s="1"/>
  <c r="DY122" i="37"/>
  <c r="EA122" i="37" s="1"/>
  <c r="EB175" i="37" s="1"/>
  <c r="EK125" i="37"/>
  <c r="EN141" i="37" s="1"/>
  <c r="EK122" i="37"/>
  <c r="EM122" i="37" s="1"/>
  <c r="EN175" i="37" s="1"/>
  <c r="AT120" i="37"/>
  <c r="AU120" i="37" s="1"/>
  <c r="AV173" i="37" s="1"/>
  <c r="AT124" i="37"/>
  <c r="AU124" i="37" s="1"/>
  <c r="AV177" i="37" s="1"/>
  <c r="DY97" i="37"/>
  <c r="DZ97" i="37" s="1"/>
  <c r="EB165" i="37" s="1"/>
  <c r="AT125" i="37"/>
  <c r="AU125" i="37" s="1"/>
  <c r="AV178" i="37" s="1"/>
  <c r="DJ165" i="37"/>
  <c r="J124" i="37"/>
  <c r="K124" i="37" s="1"/>
  <c r="L177" i="37" s="1"/>
  <c r="J125" i="37"/>
  <c r="K125" i="37" s="1"/>
  <c r="K121" i="37"/>
  <c r="L174" i="37" s="1"/>
  <c r="K120" i="37"/>
  <c r="L173" i="37" s="1"/>
  <c r="BA121" i="37"/>
  <c r="BB174" i="37" s="1"/>
  <c r="FK120" i="37"/>
  <c r="FL173" i="37" s="1"/>
  <c r="EK97" i="37"/>
  <c r="EK100" i="37" s="1"/>
  <c r="EK101" i="37" s="1"/>
  <c r="FR172" i="37"/>
  <c r="BH176" i="37"/>
  <c r="X170" i="37"/>
  <c r="AD161" i="37"/>
  <c r="L161" i="37"/>
  <c r="FU122" i="37"/>
  <c r="FW122" i="37" s="1"/>
  <c r="FX175" i="37" s="1"/>
  <c r="FU125" i="37"/>
  <c r="X171" i="37"/>
  <c r="FR176" i="37"/>
  <c r="BG124" i="37"/>
  <c r="BH177" i="37" s="1"/>
  <c r="EG119" i="37"/>
  <c r="EH172" i="37" s="1"/>
  <c r="FK117" i="37"/>
  <c r="FL170" i="37" s="1"/>
  <c r="BH170" i="37"/>
  <c r="EB174" i="37"/>
  <c r="FR174" i="37"/>
  <c r="FF176" i="37"/>
  <c r="DJ170" i="37"/>
  <c r="BH174" i="37"/>
  <c r="X172" i="37"/>
  <c r="EN172" i="37"/>
  <c r="CL172" i="37"/>
  <c r="X174" i="37"/>
  <c r="FX176" i="37"/>
  <c r="CL170" i="37"/>
  <c r="BH172" i="37"/>
  <c r="CR171" i="37"/>
  <c r="BE125" i="37"/>
  <c r="BG125" i="37" s="1"/>
  <c r="BH178" i="37" s="1"/>
  <c r="EA118" i="37"/>
  <c r="EB171" i="37" s="1"/>
  <c r="EA119" i="37"/>
  <c r="EB172" i="37" s="1"/>
  <c r="EA117" i="37"/>
  <c r="EB170" i="37" s="1"/>
  <c r="EE178" i="37"/>
  <c r="EF178" i="37" s="1"/>
  <c r="EG178" i="37" s="1"/>
  <c r="AG122" i="37"/>
  <c r="AI122" i="37" s="1"/>
  <c r="AJ175" i="37" s="1"/>
  <c r="BA123" i="37"/>
  <c r="BB176" i="37" s="1"/>
  <c r="AG125" i="37"/>
  <c r="AI125" i="37" s="1"/>
  <c r="AJ178" i="37" s="1"/>
  <c r="BG120" i="37"/>
  <c r="BH173" i="37" s="1"/>
  <c r="BB165" i="37"/>
  <c r="K122" i="37"/>
  <c r="L175" i="37" s="1"/>
  <c r="AZ120" i="37"/>
  <c r="BA120" i="37" s="1"/>
  <c r="BB173" i="37" s="1"/>
  <c r="BH165" i="37"/>
  <c r="I178" i="37"/>
  <c r="J178" i="37" s="1"/>
  <c r="K178" i="37" s="1"/>
  <c r="EE93" i="37"/>
  <c r="EE94" i="37" s="1"/>
  <c r="DC120" i="37"/>
  <c r="DD173" i="37" s="1"/>
  <c r="EL124" i="37"/>
  <c r="EM124" i="37" s="1"/>
  <c r="EN177" i="37" s="1"/>
  <c r="ES122" i="37"/>
  <c r="ET175" i="37" s="1"/>
  <c r="BA122" i="37"/>
  <c r="BB175" i="37" s="1"/>
  <c r="EM121" i="37"/>
  <c r="EN174" i="37" s="1"/>
  <c r="AC121" i="37"/>
  <c r="AD174" i="37" s="1"/>
  <c r="AS100" i="37"/>
  <c r="AS101" i="37" s="1"/>
  <c r="I100" i="37"/>
  <c r="I101" i="37" s="1"/>
  <c r="DI119" i="37"/>
  <c r="DJ172" i="37" s="1"/>
  <c r="K118" i="37"/>
  <c r="L171" i="37" s="1"/>
  <c r="DA178" i="37"/>
  <c r="DB178" i="37" s="1"/>
  <c r="DC178" i="37" s="1"/>
  <c r="EM117" i="37"/>
  <c r="EN170" i="37" s="1"/>
  <c r="K123" i="37"/>
  <c r="L176" i="37" s="1"/>
  <c r="EL120" i="37"/>
  <c r="EM120" i="37" s="1"/>
  <c r="EN173" i="37" s="1"/>
  <c r="AC117" i="37"/>
  <c r="AD170" i="37" s="1"/>
  <c r="EK178" i="37"/>
  <c r="EL178" i="37" s="1"/>
  <c r="EM178" i="37" s="1"/>
  <c r="AY100" i="37"/>
  <c r="AY101" i="37" s="1"/>
  <c r="DC119" i="37"/>
  <c r="DD172" i="37" s="1"/>
  <c r="AC119" i="37"/>
  <c r="AD172" i="37" s="1"/>
  <c r="C93" i="37"/>
  <c r="C94" i="37" s="1"/>
  <c r="AG100" i="37"/>
  <c r="AG101" i="37" s="1"/>
  <c r="AH97" i="37"/>
  <c r="AJ165" i="37" s="1"/>
  <c r="BW122" i="37"/>
  <c r="BY122" i="37" s="1"/>
  <c r="BZ175" i="37" s="1"/>
  <c r="BW93" i="37"/>
  <c r="BW94" i="37" s="1"/>
  <c r="AA125" i="37"/>
  <c r="AC125" i="37" s="1"/>
  <c r="AJ171" i="37"/>
  <c r="BH175" i="37"/>
  <c r="DS125" i="37"/>
  <c r="DV141" i="37" s="1"/>
  <c r="BM123" i="37"/>
  <c r="BN176" i="37" s="1"/>
  <c r="AA100" i="37"/>
  <c r="AA101" i="37" s="1"/>
  <c r="DY125" i="37"/>
  <c r="EB141" i="37" s="1"/>
  <c r="BY117" i="37"/>
  <c r="BZ170" i="37" s="1"/>
  <c r="C122" i="37"/>
  <c r="E122" i="37" s="1"/>
  <c r="F175" i="37" s="1"/>
  <c r="DU124" i="37"/>
  <c r="DV177" i="37" s="1"/>
  <c r="DS122" i="37"/>
  <c r="DU122" i="37" s="1"/>
  <c r="DV175" i="37" s="1"/>
  <c r="AI120" i="37"/>
  <c r="AJ173" i="37" s="1"/>
  <c r="AA122" i="37"/>
  <c r="AC122" i="37" s="1"/>
  <c r="AD175" i="37" s="1"/>
  <c r="DG122" i="37"/>
  <c r="DI122" i="37" s="1"/>
  <c r="DJ175" i="37" s="1"/>
  <c r="DG100" i="37"/>
  <c r="DG101" i="37" s="1"/>
  <c r="BW125" i="37"/>
  <c r="AA178" i="37"/>
  <c r="AB178" i="37" s="1"/>
  <c r="AC178" i="37" s="1"/>
  <c r="CJ125" i="37"/>
  <c r="CL141" i="37" s="1"/>
  <c r="AC123" i="37"/>
  <c r="AD176" i="37" s="1"/>
  <c r="BM119" i="37"/>
  <c r="BN172" i="37" s="1"/>
  <c r="DZ120" i="37"/>
  <c r="EA120" i="37" s="1"/>
  <c r="EB173" i="37" s="1"/>
  <c r="CK118" i="37"/>
  <c r="CL171" i="37" s="1"/>
  <c r="BY123" i="37"/>
  <c r="BZ176" i="37" s="1"/>
  <c r="CJ120" i="37"/>
  <c r="CK120" i="37" s="1"/>
  <c r="CL173" i="37" s="1"/>
  <c r="DZ124" i="37"/>
  <c r="EA124" i="37" s="1"/>
  <c r="EB177" i="37" s="1"/>
  <c r="AM90" i="37"/>
  <c r="AN90" i="37" s="1"/>
  <c r="AP161" i="37" s="1"/>
  <c r="AM122" i="37"/>
  <c r="AO122" i="37" s="1"/>
  <c r="AP175" i="37" s="1"/>
  <c r="FX161" i="37"/>
  <c r="DV161" i="37"/>
  <c r="DI118" i="37"/>
  <c r="DJ171" i="37" s="1"/>
  <c r="AC120" i="37"/>
  <c r="AD173" i="37" s="1"/>
  <c r="DS100" i="37"/>
  <c r="DS101" i="37" s="1"/>
  <c r="DT97" i="37"/>
  <c r="DV165" i="37" s="1"/>
  <c r="CV97" i="37"/>
  <c r="CX165" i="37" s="1"/>
  <c r="I93" i="37"/>
  <c r="I94" i="37" s="1"/>
  <c r="EL97" i="37"/>
  <c r="EN165" i="37" s="1"/>
  <c r="FJ97" i="37"/>
  <c r="FL165" i="37" s="1"/>
  <c r="AA93" i="37"/>
  <c r="AA94" i="37" s="1"/>
  <c r="AN97" i="37"/>
  <c r="AP165" i="37" s="1"/>
  <c r="BZ161" i="37"/>
  <c r="EX90" i="37"/>
  <c r="EZ161" i="37" s="1"/>
  <c r="DN90" i="37"/>
  <c r="DP161" i="37" s="1"/>
  <c r="FO93" i="37"/>
  <c r="FO94" i="37" s="1"/>
  <c r="FP90" i="37"/>
  <c r="FR161" i="37" s="1"/>
  <c r="FD90" i="37"/>
  <c r="FF161" i="37" s="1"/>
  <c r="FU93" i="37"/>
  <c r="FU94" i="37" s="1"/>
  <c r="FV91" i="37"/>
  <c r="FX162" i="37" s="1"/>
  <c r="FJ90" i="37"/>
  <c r="FL161" i="37" s="1"/>
  <c r="BR90" i="37"/>
  <c r="BT161" i="37" s="1"/>
  <c r="AY93" i="37"/>
  <c r="AY94" i="37" s="1"/>
  <c r="AZ90" i="37"/>
  <c r="BB161" i="37" s="1"/>
  <c r="BF90" i="37"/>
  <c r="BH161" i="37" s="1"/>
  <c r="CV90" i="37"/>
  <c r="CX161" i="37" s="1"/>
  <c r="CP90" i="37"/>
  <c r="CR161" i="37" s="1"/>
  <c r="O100" i="37"/>
  <c r="O101" i="37" s="1"/>
  <c r="CJ124" i="37"/>
  <c r="CK124" i="37" s="1"/>
  <c r="CL177" i="37" s="1"/>
  <c r="DC117" i="37"/>
  <c r="DD170" i="37" s="1"/>
  <c r="DC124" i="37"/>
  <c r="DD177" i="37" s="1"/>
  <c r="DI121" i="37"/>
  <c r="DJ174" i="37" s="1"/>
  <c r="DG178" i="37"/>
  <c r="DH178" i="37" s="1"/>
  <c r="DI178" i="37" s="1"/>
  <c r="AC118" i="37"/>
  <c r="AD171" i="37" s="1"/>
  <c r="BK122" i="37"/>
  <c r="BM122" i="37" s="1"/>
  <c r="BN175" i="37" s="1"/>
  <c r="BK125" i="37"/>
  <c r="BM118" i="37"/>
  <c r="BN171" i="37" s="1"/>
  <c r="AD177" i="37"/>
  <c r="AM125" i="37"/>
  <c r="AO125" i="37" s="1"/>
  <c r="EA123" i="37"/>
  <c r="EB176" i="37" s="1"/>
  <c r="DS93" i="37"/>
  <c r="DS94" i="37" s="1"/>
  <c r="BY119" i="37"/>
  <c r="BZ172" i="37" s="1"/>
  <c r="DA100" i="37"/>
  <c r="DA101" i="37" s="1"/>
  <c r="DC123" i="37"/>
  <c r="DD176" i="37" s="1"/>
  <c r="Q122" i="37"/>
  <c r="R175" i="37" s="1"/>
  <c r="EG117" i="37"/>
  <c r="EH170" i="37" s="1"/>
  <c r="EG121" i="37"/>
  <c r="EH174" i="37" s="1"/>
  <c r="EW100" i="37"/>
  <c r="EW101" i="37" s="1"/>
  <c r="P120" i="37"/>
  <c r="Q120" i="37" s="1"/>
  <c r="R173" i="37" s="1"/>
  <c r="DG90" i="37"/>
  <c r="BY121" i="37"/>
  <c r="BZ174" i="37" s="1"/>
  <c r="ES118" i="37"/>
  <c r="ET171" i="37" s="1"/>
  <c r="BM117" i="37"/>
  <c r="BN170" i="37" s="1"/>
  <c r="CK122" i="37"/>
  <c r="CL175" i="37" s="1"/>
  <c r="DG125" i="37"/>
  <c r="BM121" i="37"/>
  <c r="BN174" i="37" s="1"/>
  <c r="BK178" i="37"/>
  <c r="BL178" i="37" s="1"/>
  <c r="BM178" i="37" s="1"/>
  <c r="DA118" i="37"/>
  <c r="DC118" i="37" s="1"/>
  <c r="DD171" i="37" s="1"/>
  <c r="DA125" i="37"/>
  <c r="DA122" i="37"/>
  <c r="DC122" i="37" s="1"/>
  <c r="DD175" i="37" s="1"/>
  <c r="DA90" i="37"/>
  <c r="BR124" i="37"/>
  <c r="BS124" i="37" s="1"/>
  <c r="BT177" i="37" s="1"/>
  <c r="BR120" i="37"/>
  <c r="BS120" i="37" s="1"/>
  <c r="BT173" i="37" s="1"/>
  <c r="BQ97" i="37"/>
  <c r="BR125" i="37"/>
  <c r="BL124" i="37"/>
  <c r="BM124" i="37" s="1"/>
  <c r="BN177" i="37" s="1"/>
  <c r="BK97" i="37"/>
  <c r="BL120" i="37"/>
  <c r="BM120" i="37" s="1"/>
  <c r="BN173" i="37" s="1"/>
  <c r="BL125" i="37"/>
  <c r="FD125" i="37"/>
  <c r="FC97" i="37"/>
  <c r="FD120" i="37"/>
  <c r="FE120" i="37" s="1"/>
  <c r="FF173" i="37" s="1"/>
  <c r="FD124" i="37"/>
  <c r="FE124" i="37" s="1"/>
  <c r="FF177" i="37" s="1"/>
  <c r="BX124" i="37"/>
  <c r="BY124" i="37" s="1"/>
  <c r="BZ177" i="37" s="1"/>
  <c r="BW97" i="37"/>
  <c r="BX125" i="37"/>
  <c r="BX120" i="37"/>
  <c r="BY120" i="37" s="1"/>
  <c r="BZ173" i="37" s="1"/>
  <c r="EQ97" i="37"/>
  <c r="ER120" i="37"/>
  <c r="ES120" i="37" s="1"/>
  <c r="ET173" i="37" s="1"/>
  <c r="ER124" i="37"/>
  <c r="ES124" i="37" s="1"/>
  <c r="ET177" i="37" s="1"/>
  <c r="ER125" i="37"/>
  <c r="ES125" i="37" s="1"/>
  <c r="ET178" i="37" s="1"/>
  <c r="DM97" i="37"/>
  <c r="DN125" i="37"/>
  <c r="DN120" i="37"/>
  <c r="DO120" i="37" s="1"/>
  <c r="DP173" i="37" s="1"/>
  <c r="DN124" i="37"/>
  <c r="DO124" i="37" s="1"/>
  <c r="DP177" i="37" s="1"/>
  <c r="EF120" i="37"/>
  <c r="EG120" i="37" s="1"/>
  <c r="EH173" i="37" s="1"/>
  <c r="EE97" i="37"/>
  <c r="EF125" i="37"/>
  <c r="EF124" i="37"/>
  <c r="EG124" i="37" s="1"/>
  <c r="EH177" i="37" s="1"/>
  <c r="CC90" i="37"/>
  <c r="CC122" i="37"/>
  <c r="CE122" i="37" s="1"/>
  <c r="CF175" i="37" s="1"/>
  <c r="CC118" i="37"/>
  <c r="CE118" i="37" s="1"/>
  <c r="CF171" i="37" s="1"/>
  <c r="CC125" i="37"/>
  <c r="K141" i="33"/>
  <c r="BE100" i="37"/>
  <c r="BE101" i="37" s="1"/>
  <c r="CI100" i="37"/>
  <c r="CI101" i="37" s="1"/>
  <c r="CJ97" i="37"/>
  <c r="CL165" i="37" s="1"/>
  <c r="G14" i="26"/>
  <c r="G21" i="26" s="1"/>
  <c r="I21" i="26" s="1"/>
  <c r="E125" i="37"/>
  <c r="AJ170" i="37"/>
  <c r="F141" i="37"/>
  <c r="E40" i="26"/>
  <c r="E39" i="26"/>
  <c r="E38" i="26"/>
  <c r="F10" i="26"/>
  <c r="F12" i="26"/>
  <c r="F13" i="26"/>
  <c r="CE84" i="36" l="1"/>
  <c r="BO25" i="57"/>
  <c r="AC95" i="36"/>
  <c r="BK26" i="57"/>
  <c r="V96" i="36"/>
  <c r="F141" i="50"/>
  <c r="BA125" i="52"/>
  <c r="BB178" i="52" s="1"/>
  <c r="FK125" i="51"/>
  <c r="FL178" i="51" s="1"/>
  <c r="FL180" i="51" s="1"/>
  <c r="AB187" i="51" s="1"/>
  <c r="AI125" i="50"/>
  <c r="AJ178" i="50" s="1"/>
  <c r="AJ180" i="50" s="1"/>
  <c r="F187" i="50" s="1"/>
  <c r="AO125" i="53"/>
  <c r="AP178" i="53" s="1"/>
  <c r="AP180" i="53" s="1"/>
  <c r="G187" i="53" s="1"/>
  <c r="BN141" i="50"/>
  <c r="DU126" i="50"/>
  <c r="DS127" i="50" s="1"/>
  <c r="EA125" i="52"/>
  <c r="EB178" i="52" s="1"/>
  <c r="EB180" i="52" s="1"/>
  <c r="V187" i="52" s="1"/>
  <c r="FR141" i="52"/>
  <c r="F178" i="53"/>
  <c r="F180" i="53" s="1"/>
  <c r="A187" i="53" s="1"/>
  <c r="CR141" i="51"/>
  <c r="R141" i="52"/>
  <c r="AC125" i="50"/>
  <c r="AD178" i="50" s="1"/>
  <c r="AD180" i="50" s="1"/>
  <c r="E187" i="50" s="1"/>
  <c r="BN141" i="52"/>
  <c r="EM125" i="52"/>
  <c r="EN178" i="52" s="1"/>
  <c r="EN180" i="52" s="1"/>
  <c r="X187" i="52" s="1"/>
  <c r="AP141" i="51"/>
  <c r="EM125" i="51"/>
  <c r="EN178" i="51" s="1"/>
  <c r="FL141" i="51"/>
  <c r="AJ141" i="52"/>
  <c r="K125" i="50"/>
  <c r="L178" i="50" s="1"/>
  <c r="CW125" i="50"/>
  <c r="CX178" i="50" s="1"/>
  <c r="CX180" i="50" s="1"/>
  <c r="Q187" i="50" s="1"/>
  <c r="ES125" i="53"/>
  <c r="ET178" i="53" s="1"/>
  <c r="ET180" i="53" s="1"/>
  <c r="Y187" i="53" s="1"/>
  <c r="DP141" i="37"/>
  <c r="FK125" i="50"/>
  <c r="FK126" i="50" s="1"/>
  <c r="FI127" i="50" s="1"/>
  <c r="EY125" i="50"/>
  <c r="EZ178" i="50" s="1"/>
  <c r="EZ180" i="50" s="1"/>
  <c r="Z187" i="50" s="1"/>
  <c r="FW125" i="51"/>
  <c r="FW126" i="51" s="1"/>
  <c r="FU127" i="51" s="1"/>
  <c r="CF141" i="51"/>
  <c r="ET141" i="51"/>
  <c r="CF141" i="53"/>
  <c r="X178" i="50"/>
  <c r="X180" i="50" s="1"/>
  <c r="D187" i="50" s="1"/>
  <c r="EB141" i="52"/>
  <c r="EH141" i="51"/>
  <c r="ET141" i="52"/>
  <c r="EH141" i="52"/>
  <c r="CF178" i="51"/>
  <c r="CF180" i="51" s="1"/>
  <c r="N187" i="51" s="1"/>
  <c r="BZ141" i="53"/>
  <c r="R178" i="51"/>
  <c r="R180" i="51" s="1"/>
  <c r="C187" i="51" s="1"/>
  <c r="BB178" i="51"/>
  <c r="BB180" i="51" s="1"/>
  <c r="I187" i="51" s="1"/>
  <c r="BS125" i="53"/>
  <c r="BT178" i="53" s="1"/>
  <c r="BT180" i="53" s="1"/>
  <c r="L187" i="53" s="1"/>
  <c r="BH141" i="50"/>
  <c r="BM125" i="50"/>
  <c r="BN178" i="50" s="1"/>
  <c r="BN180" i="50" s="1"/>
  <c r="K187" i="50" s="1"/>
  <c r="DC125" i="50"/>
  <c r="DC126" i="50" s="1"/>
  <c r="DA127" i="50" s="1"/>
  <c r="CL141" i="53"/>
  <c r="DJ141" i="51"/>
  <c r="W125" i="51"/>
  <c r="X178" i="51" s="1"/>
  <c r="X180" i="51" s="1"/>
  <c r="D187" i="51" s="1"/>
  <c r="F178" i="51"/>
  <c r="FR178" i="53"/>
  <c r="FR180" i="53" s="1"/>
  <c r="AC187" i="53" s="1"/>
  <c r="ES125" i="50"/>
  <c r="ET178" i="50" s="1"/>
  <c r="ET180" i="50" s="1"/>
  <c r="Y187" i="50" s="1"/>
  <c r="FE125" i="51"/>
  <c r="FE126" i="51" s="1"/>
  <c r="FC127" i="51" s="1"/>
  <c r="CX141" i="52"/>
  <c r="ES125" i="51"/>
  <c r="ET178" i="51" s="1"/>
  <c r="ET180" i="51" s="1"/>
  <c r="Y187" i="51" s="1"/>
  <c r="FX180" i="53"/>
  <c r="AD187" i="53" s="1"/>
  <c r="FX141" i="53"/>
  <c r="EZ141" i="53"/>
  <c r="DD141" i="53"/>
  <c r="EN141" i="52"/>
  <c r="EB178" i="51"/>
  <c r="EB180" i="51" s="1"/>
  <c r="V187" i="51" s="1"/>
  <c r="AD18" i="36"/>
  <c r="X141" i="50"/>
  <c r="CK125" i="52"/>
  <c r="CL178" i="52" s="1"/>
  <c r="CL180" i="52" s="1"/>
  <c r="O187" i="52" s="1"/>
  <c r="DJ178" i="51"/>
  <c r="DJ180" i="51" s="1"/>
  <c r="S187" i="51" s="1"/>
  <c r="FQ125" i="50"/>
  <c r="FR178" i="50" s="1"/>
  <c r="FE125" i="37"/>
  <c r="FF178" i="37" s="1"/>
  <c r="AG93" i="37"/>
  <c r="AG94" i="37" s="1"/>
  <c r="DU125" i="52"/>
  <c r="DV178" i="52" s="1"/>
  <c r="DV180" i="52" s="1"/>
  <c r="U187" i="52" s="1"/>
  <c r="AU125" i="51"/>
  <c r="AV178" i="51" s="1"/>
  <c r="AV180" i="51" s="1"/>
  <c r="H187" i="51" s="1"/>
  <c r="FX141" i="37"/>
  <c r="EK93" i="37"/>
  <c r="EK94" i="37" s="1"/>
  <c r="F141" i="51"/>
  <c r="FE125" i="52"/>
  <c r="FF178" i="52" s="1"/>
  <c r="FF180" i="52" s="1"/>
  <c r="AA187" i="52" s="1"/>
  <c r="EN180" i="51"/>
  <c r="X187" i="51" s="1"/>
  <c r="FQ125" i="37"/>
  <c r="FR178" i="37" s="1"/>
  <c r="FR180" i="37" s="1"/>
  <c r="AC187" i="37" s="1"/>
  <c r="BT141" i="51"/>
  <c r="R141" i="50"/>
  <c r="EG125" i="52"/>
  <c r="EH178" i="52" s="1"/>
  <c r="EH180" i="52" s="1"/>
  <c r="W187" i="52" s="1"/>
  <c r="EZ141" i="52"/>
  <c r="EH178" i="51"/>
  <c r="EH180" i="51" s="1"/>
  <c r="W187" i="51" s="1"/>
  <c r="DI125" i="50"/>
  <c r="DJ178" i="50" s="1"/>
  <c r="DJ180" i="50" s="1"/>
  <c r="S187" i="50" s="1"/>
  <c r="BZ180" i="53"/>
  <c r="M187" i="53" s="1"/>
  <c r="AU125" i="52"/>
  <c r="AV178" i="52" s="1"/>
  <c r="DV141" i="53"/>
  <c r="CE125" i="52"/>
  <c r="CE126" i="52" s="1"/>
  <c r="CC127" i="52" s="1"/>
  <c r="Q125" i="50"/>
  <c r="R178" i="50" s="1"/>
  <c r="R180" i="50" s="1"/>
  <c r="C187" i="50" s="1"/>
  <c r="AI125" i="51"/>
  <c r="AJ178" i="51" s="1"/>
  <c r="AJ180" i="51" s="1"/>
  <c r="F187" i="51" s="1"/>
  <c r="DC125" i="51"/>
  <c r="DD178" i="51" s="1"/>
  <c r="L178" i="53"/>
  <c r="L180" i="53" s="1"/>
  <c r="B187" i="53" s="1"/>
  <c r="EH141" i="50"/>
  <c r="FF141" i="50"/>
  <c r="X141" i="51"/>
  <c r="FR141" i="51"/>
  <c r="CE125" i="50"/>
  <c r="CF178" i="50" s="1"/>
  <c r="CF180" i="50" s="1"/>
  <c r="N187" i="50" s="1"/>
  <c r="ET141" i="53"/>
  <c r="DO125" i="50"/>
  <c r="DP178" i="50" s="1"/>
  <c r="CK126" i="53"/>
  <c r="CI127" i="53" s="1"/>
  <c r="AC125" i="52"/>
  <c r="AD178" i="52" s="1"/>
  <c r="AD180" i="52" s="1"/>
  <c r="E187" i="52" s="1"/>
  <c r="EZ141" i="37"/>
  <c r="BY126" i="53"/>
  <c r="BW127" i="53" s="1"/>
  <c r="W125" i="53"/>
  <c r="X178" i="53" s="1"/>
  <c r="FE125" i="50"/>
  <c r="FF178" i="50" s="1"/>
  <c r="FF180" i="50" s="1"/>
  <c r="AA187" i="50" s="1"/>
  <c r="E126" i="53"/>
  <c r="C127" i="53" s="1"/>
  <c r="EA125" i="50"/>
  <c r="EB178" i="50" s="1"/>
  <c r="EB180" i="50" s="1"/>
  <c r="V187" i="50" s="1"/>
  <c r="BT180" i="51"/>
  <c r="L187" i="51" s="1"/>
  <c r="F141" i="53"/>
  <c r="AP141" i="52"/>
  <c r="DJ141" i="53"/>
  <c r="AO125" i="51"/>
  <c r="AP178" i="51" s="1"/>
  <c r="BH141" i="52"/>
  <c r="DU125" i="53"/>
  <c r="DV178" i="53" s="1"/>
  <c r="DV180" i="53" s="1"/>
  <c r="U187" i="53" s="1"/>
  <c r="BH178" i="52"/>
  <c r="BH180" i="52" s="1"/>
  <c r="J187" i="52" s="1"/>
  <c r="BG126" i="52"/>
  <c r="BE127" i="52" s="1"/>
  <c r="EZ141" i="51"/>
  <c r="CK125" i="50"/>
  <c r="CK126" i="50" s="1"/>
  <c r="CI127" i="50" s="1"/>
  <c r="BA125" i="53"/>
  <c r="BB178" i="53" s="1"/>
  <c r="BB180" i="53" s="1"/>
  <c r="I187" i="53" s="1"/>
  <c r="AC125" i="51"/>
  <c r="AD178" i="51" s="1"/>
  <c r="AD180" i="51" s="1"/>
  <c r="E187" i="51" s="1"/>
  <c r="BG125" i="51"/>
  <c r="BH178" i="51" s="1"/>
  <c r="BH180" i="51" s="1"/>
  <c r="J187" i="51" s="1"/>
  <c r="DO125" i="53"/>
  <c r="DP178" i="53" s="1"/>
  <c r="DP180" i="53" s="1"/>
  <c r="T187" i="53" s="1"/>
  <c r="EY125" i="51"/>
  <c r="EZ178" i="51" s="1"/>
  <c r="EZ180" i="51" s="1"/>
  <c r="Z187" i="51" s="1"/>
  <c r="BN141" i="51"/>
  <c r="AJ141" i="50"/>
  <c r="DP141" i="51"/>
  <c r="CL180" i="53"/>
  <c r="O187" i="53" s="1"/>
  <c r="X141" i="52"/>
  <c r="CE126" i="51"/>
  <c r="CC127" i="51" s="1"/>
  <c r="CQ125" i="53"/>
  <c r="CR178" i="53" s="1"/>
  <c r="ET141" i="50"/>
  <c r="CK125" i="51"/>
  <c r="CL178" i="51" s="1"/>
  <c r="CL180" i="51" s="1"/>
  <c r="O187" i="51" s="1"/>
  <c r="DC125" i="52"/>
  <c r="DD178" i="52" s="1"/>
  <c r="EZ141" i="50"/>
  <c r="BH178" i="50"/>
  <c r="BH180" i="50" s="1"/>
  <c r="J187" i="50" s="1"/>
  <c r="F175" i="51"/>
  <c r="E126" i="51"/>
  <c r="C127" i="51" s="1"/>
  <c r="BS125" i="50"/>
  <c r="BT178" i="50" s="1"/>
  <c r="FL180" i="53"/>
  <c r="AB187" i="53" s="1"/>
  <c r="CQ125" i="52"/>
  <c r="CR178" i="52" s="1"/>
  <c r="CR180" i="52" s="1"/>
  <c r="P187" i="52" s="1"/>
  <c r="DD141" i="50"/>
  <c r="DI125" i="52"/>
  <c r="DJ178" i="52" s="1"/>
  <c r="BT141" i="52"/>
  <c r="CX141" i="50"/>
  <c r="AD141" i="52"/>
  <c r="CQ126" i="50"/>
  <c r="CO127" i="50" s="1"/>
  <c r="FW125" i="50"/>
  <c r="FX178" i="50" s="1"/>
  <c r="FX180" i="50" s="1"/>
  <c r="AD187" i="50" s="1"/>
  <c r="EZ178" i="37"/>
  <c r="EZ180" i="37" s="1"/>
  <c r="Z187" i="37" s="1"/>
  <c r="AP141" i="50"/>
  <c r="FW126" i="53"/>
  <c r="FU127" i="53" s="1"/>
  <c r="BB180" i="52"/>
  <c r="I187" i="52" s="1"/>
  <c r="FW125" i="52"/>
  <c r="FX178" i="52" s="1"/>
  <c r="CW125" i="51"/>
  <c r="CX178" i="51" s="1"/>
  <c r="CX180" i="51" s="1"/>
  <c r="Q187" i="51" s="1"/>
  <c r="F141" i="52"/>
  <c r="BZ141" i="52"/>
  <c r="BS126" i="51"/>
  <c r="BQ127" i="51" s="1"/>
  <c r="AC125" i="53"/>
  <c r="AD178" i="53" s="1"/>
  <c r="AP173" i="51"/>
  <c r="ES125" i="52"/>
  <c r="ET178" i="52" s="1"/>
  <c r="ET180" i="52" s="1"/>
  <c r="Y187" i="52" s="1"/>
  <c r="L141" i="52"/>
  <c r="AV141" i="53"/>
  <c r="EA126" i="51"/>
  <c r="DY127" i="51" s="1"/>
  <c r="DP180" i="51"/>
  <c r="T187" i="51" s="1"/>
  <c r="CR180" i="50"/>
  <c r="P187" i="50" s="1"/>
  <c r="DI125" i="53"/>
  <c r="DJ178" i="53" s="1"/>
  <c r="DJ180" i="53" s="1"/>
  <c r="S187" i="53" s="1"/>
  <c r="K125" i="51"/>
  <c r="L178" i="51" s="1"/>
  <c r="L180" i="51" s="1"/>
  <c r="B187" i="51" s="1"/>
  <c r="L141" i="50"/>
  <c r="FQ125" i="51"/>
  <c r="FR178" i="51" s="1"/>
  <c r="FR180" i="51" s="1"/>
  <c r="AC187" i="51" s="1"/>
  <c r="AD141" i="50"/>
  <c r="EM125" i="50"/>
  <c r="EN178" i="50" s="1"/>
  <c r="X141" i="37"/>
  <c r="DO126" i="51"/>
  <c r="DM127" i="51" s="1"/>
  <c r="BT141" i="37"/>
  <c r="AV141" i="50"/>
  <c r="AV141" i="51"/>
  <c r="BA125" i="50"/>
  <c r="BB178" i="50" s="1"/>
  <c r="BB180" i="50" s="1"/>
  <c r="I187" i="50" s="1"/>
  <c r="DI126" i="51"/>
  <c r="DG127" i="51" s="1"/>
  <c r="AJ180" i="53"/>
  <c r="F187" i="53" s="1"/>
  <c r="BG125" i="53"/>
  <c r="BH178" i="53" s="1"/>
  <c r="BH180" i="53" s="1"/>
  <c r="J187" i="53" s="1"/>
  <c r="W126" i="50"/>
  <c r="U127" i="50" s="1"/>
  <c r="FE125" i="53"/>
  <c r="FF178" i="53" s="1"/>
  <c r="FF180" i="53" s="1"/>
  <c r="AA187" i="53" s="1"/>
  <c r="DV180" i="50"/>
  <c r="U187" i="50" s="1"/>
  <c r="AI126" i="50"/>
  <c r="AG127" i="50" s="1"/>
  <c r="BY125" i="51"/>
  <c r="BY126" i="51" s="1"/>
  <c r="BW127" i="51" s="1"/>
  <c r="K126" i="52"/>
  <c r="I127" i="52" s="1"/>
  <c r="EN141" i="53"/>
  <c r="AV175" i="50"/>
  <c r="DD171" i="51"/>
  <c r="X175" i="52"/>
  <c r="FR171" i="50"/>
  <c r="CW125" i="37"/>
  <c r="CW126" i="37" s="1"/>
  <c r="CU127" i="37" s="1"/>
  <c r="BA126" i="51"/>
  <c r="AY127" i="51" s="1"/>
  <c r="AV170" i="53"/>
  <c r="L173" i="50"/>
  <c r="CL170" i="50"/>
  <c r="X170" i="53"/>
  <c r="BG126" i="50"/>
  <c r="BE127" i="50" s="1"/>
  <c r="Q126" i="51"/>
  <c r="O127" i="51" s="1"/>
  <c r="BT170" i="50"/>
  <c r="F180" i="52"/>
  <c r="A187" i="52" s="1"/>
  <c r="FQ125" i="52"/>
  <c r="FR178" i="52" s="1"/>
  <c r="FR180" i="52" s="1"/>
  <c r="AC187" i="52" s="1"/>
  <c r="BB141" i="51"/>
  <c r="EB141" i="53"/>
  <c r="EA125" i="53"/>
  <c r="EB178" i="53" s="1"/>
  <c r="EB180" i="53" s="1"/>
  <c r="V187" i="53" s="1"/>
  <c r="K126" i="53"/>
  <c r="I127" i="53" s="1"/>
  <c r="DP141" i="50"/>
  <c r="AD170" i="53"/>
  <c r="BS125" i="52"/>
  <c r="BT178" i="52" s="1"/>
  <c r="BM125" i="51"/>
  <c r="BN178" i="51" s="1"/>
  <c r="BN180" i="51" s="1"/>
  <c r="K187" i="51" s="1"/>
  <c r="E126" i="52"/>
  <c r="C127" i="52" s="1"/>
  <c r="AU125" i="53"/>
  <c r="AU126" i="53" s="1"/>
  <c r="AS127" i="53" s="1"/>
  <c r="BM125" i="52"/>
  <c r="BN178" i="52" s="1"/>
  <c r="BN180" i="52" s="1"/>
  <c r="K187" i="52" s="1"/>
  <c r="CL141" i="50"/>
  <c r="EY125" i="53"/>
  <c r="EZ178" i="53" s="1"/>
  <c r="EZ180" i="53" s="1"/>
  <c r="Z187" i="53" s="1"/>
  <c r="DV141" i="51"/>
  <c r="FX141" i="51"/>
  <c r="FL141" i="52"/>
  <c r="FK125" i="52"/>
  <c r="FL178" i="52" s="1"/>
  <c r="FF141" i="51"/>
  <c r="EG126" i="51"/>
  <c r="EE127" i="51" s="1"/>
  <c r="BB141" i="50"/>
  <c r="CR170" i="53"/>
  <c r="DO125" i="52"/>
  <c r="DP178" i="52" s="1"/>
  <c r="DP180" i="52" s="1"/>
  <c r="T187" i="52" s="1"/>
  <c r="DC125" i="53"/>
  <c r="DD178" i="53" s="1"/>
  <c r="DD180" i="53" s="1"/>
  <c r="R187" i="53" s="1"/>
  <c r="AU125" i="50"/>
  <c r="AV178" i="50" s="1"/>
  <c r="CF141" i="52"/>
  <c r="BA126" i="52"/>
  <c r="AY127" i="52" s="1"/>
  <c r="DJ170" i="52"/>
  <c r="CW126" i="50"/>
  <c r="CU127" i="50" s="1"/>
  <c r="BZ175" i="50"/>
  <c r="BT141" i="50"/>
  <c r="CR141" i="53"/>
  <c r="FQ126" i="53"/>
  <c r="FO127" i="53" s="1"/>
  <c r="DD141" i="52"/>
  <c r="CF141" i="50"/>
  <c r="BY125" i="50"/>
  <c r="BZ178" i="50" s="1"/>
  <c r="CF170" i="53"/>
  <c r="EN141" i="50"/>
  <c r="CX170" i="52"/>
  <c r="DJ141" i="50"/>
  <c r="FR141" i="50"/>
  <c r="L141" i="53"/>
  <c r="CL141" i="52"/>
  <c r="AJ141" i="53"/>
  <c r="EH141" i="53"/>
  <c r="EG125" i="53"/>
  <c r="W125" i="52"/>
  <c r="X178" i="52" s="1"/>
  <c r="FR141" i="53"/>
  <c r="AJ141" i="51"/>
  <c r="FK126" i="51"/>
  <c r="FI127" i="51" s="1"/>
  <c r="CE125" i="53"/>
  <c r="CF178" i="53" s="1"/>
  <c r="CQ126" i="51"/>
  <c r="CO127" i="51" s="1"/>
  <c r="DJ141" i="52"/>
  <c r="AV170" i="52"/>
  <c r="CF170" i="52"/>
  <c r="DP170" i="50"/>
  <c r="FL170" i="52"/>
  <c r="BH141" i="51"/>
  <c r="BM125" i="53"/>
  <c r="BN178" i="53" s="1"/>
  <c r="BN180" i="53" s="1"/>
  <c r="K187" i="53" s="1"/>
  <c r="BT170" i="52"/>
  <c r="DD173" i="50"/>
  <c r="FX141" i="52"/>
  <c r="DU126" i="51"/>
  <c r="DS127" i="51" s="1"/>
  <c r="DD170" i="52"/>
  <c r="Q125" i="52"/>
  <c r="R178" i="52" s="1"/>
  <c r="R180" i="52" s="1"/>
  <c r="C187" i="52" s="1"/>
  <c r="X141" i="53"/>
  <c r="BZ141" i="51"/>
  <c r="EY125" i="52"/>
  <c r="EZ178" i="52" s="1"/>
  <c r="EZ180" i="52" s="1"/>
  <c r="Z187" i="52" s="1"/>
  <c r="EB141" i="51"/>
  <c r="DD141" i="51"/>
  <c r="EG126" i="50"/>
  <c r="EE127" i="50" s="1"/>
  <c r="EM125" i="53"/>
  <c r="AV141" i="52"/>
  <c r="CR180" i="51"/>
  <c r="P187" i="51" s="1"/>
  <c r="FK126" i="53"/>
  <c r="FI127" i="53" s="1"/>
  <c r="EN170" i="50"/>
  <c r="CX141" i="53"/>
  <c r="CW125" i="53"/>
  <c r="CX178" i="53" s="1"/>
  <c r="CX180" i="53" s="1"/>
  <c r="Q187" i="53" s="1"/>
  <c r="DV180" i="51"/>
  <c r="U187" i="51" s="1"/>
  <c r="AO125" i="50"/>
  <c r="AP178" i="50" s="1"/>
  <c r="AP180" i="50" s="1"/>
  <c r="G187" i="50" s="1"/>
  <c r="AI126" i="53"/>
  <c r="AG127" i="53" s="1"/>
  <c r="FX170" i="52"/>
  <c r="FL141" i="50"/>
  <c r="DV141" i="52"/>
  <c r="L180" i="52"/>
  <c r="B187" i="52" s="1"/>
  <c r="AI125" i="52"/>
  <c r="AJ178" i="52" s="1"/>
  <c r="AJ180" i="52" s="1"/>
  <c r="F187" i="52" s="1"/>
  <c r="CW125" i="52"/>
  <c r="CX178" i="52" s="1"/>
  <c r="BB141" i="52"/>
  <c r="FF141" i="53"/>
  <c r="R141" i="51"/>
  <c r="AD141" i="53"/>
  <c r="EH180" i="50"/>
  <c r="W187" i="50" s="1"/>
  <c r="BY125" i="52"/>
  <c r="BZ178" i="52" s="1"/>
  <c r="BZ180" i="52" s="1"/>
  <c r="M187" i="52" s="1"/>
  <c r="E125" i="50"/>
  <c r="Q125" i="53"/>
  <c r="R178" i="53" s="1"/>
  <c r="R180" i="53" s="1"/>
  <c r="C187" i="53" s="1"/>
  <c r="CR141" i="50"/>
  <c r="AO125" i="52"/>
  <c r="AJ320" i="36"/>
  <c r="AJ322" i="36"/>
  <c r="AJ326" i="36"/>
  <c r="AJ321" i="36"/>
  <c r="AJ325" i="36"/>
  <c r="AJ319" i="36"/>
  <c r="AJ327" i="36"/>
  <c r="AJ323" i="36"/>
  <c r="FS84" i="36"/>
  <c r="DY84" i="36"/>
  <c r="BN31" i="50"/>
  <c r="BO101" i="36"/>
  <c r="BJ32" i="50"/>
  <c r="BH102" i="36"/>
  <c r="BN30" i="53"/>
  <c r="Y100" i="36"/>
  <c r="BJ32" i="52"/>
  <c r="AF102" i="36"/>
  <c r="BN31" i="51"/>
  <c r="BA101" i="36"/>
  <c r="AT102" i="36"/>
  <c r="BJ32" i="51"/>
  <c r="R102" i="36"/>
  <c r="BJ32" i="53"/>
  <c r="BN30" i="52"/>
  <c r="AM100" i="36"/>
  <c r="AJ25" i="36"/>
  <c r="F160" i="36"/>
  <c r="Y133" i="36" s="1"/>
  <c r="AD15" i="36"/>
  <c r="F156" i="36" s="1"/>
  <c r="Y132" i="36" s="1"/>
  <c r="AD25" i="36"/>
  <c r="X18" i="36"/>
  <c r="BK26" i="55"/>
  <c r="AX96" i="36"/>
  <c r="BK26" i="56"/>
  <c r="AJ96" i="36"/>
  <c r="BK27" i="54"/>
  <c r="BL97" i="36"/>
  <c r="BO25" i="55"/>
  <c r="BE95" i="36"/>
  <c r="BO27" i="54"/>
  <c r="BS97" i="36"/>
  <c r="BO25" i="56"/>
  <c r="AQ95" i="36"/>
  <c r="K145" i="33"/>
  <c r="EH141" i="37"/>
  <c r="BA125" i="37"/>
  <c r="BB178" i="37" s="1"/>
  <c r="BB180" i="37" s="1"/>
  <c r="I187" i="37" s="1"/>
  <c r="BJ32" i="37"/>
  <c r="BN30" i="37"/>
  <c r="K100" i="36"/>
  <c r="H96" i="36"/>
  <c r="O95" i="36"/>
  <c r="DY93" i="37"/>
  <c r="DY94" i="37" s="1"/>
  <c r="BK93" i="37"/>
  <c r="BK94" i="37" s="1"/>
  <c r="FK125" i="37"/>
  <c r="FL178" i="37" s="1"/>
  <c r="FL180" i="37" s="1"/>
  <c r="AB187" i="37" s="1"/>
  <c r="AJ141" i="37"/>
  <c r="Q125" i="37"/>
  <c r="R178" i="37" s="1"/>
  <c r="R180" i="37" s="1"/>
  <c r="C187" i="37" s="1"/>
  <c r="CX141" i="37"/>
  <c r="FL141" i="37"/>
  <c r="CK125" i="37"/>
  <c r="CL178" i="37" s="1"/>
  <c r="CL180" i="37" s="1"/>
  <c r="O187" i="37" s="1"/>
  <c r="L141" i="37"/>
  <c r="AV141" i="37"/>
  <c r="CR141" i="37"/>
  <c r="FW125" i="37"/>
  <c r="FX178" i="37" s="1"/>
  <c r="FX180" i="37" s="1"/>
  <c r="AD187" i="37" s="1"/>
  <c r="CQ125" i="37"/>
  <c r="CR178" i="37" s="1"/>
  <c r="CR180" i="37" s="1"/>
  <c r="P187" i="37" s="1"/>
  <c r="DJ141" i="37"/>
  <c r="EM125" i="37"/>
  <c r="EN178" i="37" s="1"/>
  <c r="EN180" i="37" s="1"/>
  <c r="X187" i="37" s="1"/>
  <c r="DY100" i="37"/>
  <c r="DY101" i="37" s="1"/>
  <c r="ET141" i="37"/>
  <c r="BY125" i="37"/>
  <c r="BZ178" i="37" s="1"/>
  <c r="BH141" i="37"/>
  <c r="X180" i="37"/>
  <c r="D187" i="37" s="1"/>
  <c r="L178" i="37"/>
  <c r="L180" i="37" s="1"/>
  <c r="B187" i="37" s="1"/>
  <c r="AV180" i="37"/>
  <c r="H187" i="37" s="1"/>
  <c r="BZ141" i="37"/>
  <c r="E126" i="37"/>
  <c r="C127" i="37" s="1"/>
  <c r="AD178" i="37"/>
  <c r="AD180" i="37" s="1"/>
  <c r="E187" i="37" s="1"/>
  <c r="DU125" i="37"/>
  <c r="DV178" i="37" s="1"/>
  <c r="DV180" i="37" s="1"/>
  <c r="U187" i="37" s="1"/>
  <c r="AD141" i="37"/>
  <c r="EA125" i="37"/>
  <c r="EB178" i="37" s="1"/>
  <c r="EB180" i="37" s="1"/>
  <c r="V187" i="37" s="1"/>
  <c r="AM93" i="37"/>
  <c r="AM94" i="37" s="1"/>
  <c r="BM125" i="37"/>
  <c r="BN178" i="37" s="1"/>
  <c r="AO126" i="37"/>
  <c r="AM127" i="37" s="1"/>
  <c r="AP141" i="37"/>
  <c r="AC126" i="37"/>
  <c r="AA127" i="37" s="1"/>
  <c r="BW100" i="37"/>
  <c r="BW101" i="37" s="1"/>
  <c r="BX97" i="37"/>
  <c r="BZ165" i="37" s="1"/>
  <c r="FC100" i="37"/>
  <c r="FC101" i="37" s="1"/>
  <c r="FD97" i="37"/>
  <c r="FF165" i="37" s="1"/>
  <c r="BQ100" i="37"/>
  <c r="BQ101" i="37" s="1"/>
  <c r="BR97" i="37"/>
  <c r="BT165" i="37" s="1"/>
  <c r="EE100" i="37"/>
  <c r="EE101" i="37" s="1"/>
  <c r="EF97" i="37"/>
  <c r="EH165" i="37" s="1"/>
  <c r="EQ100" i="37"/>
  <c r="EQ101" i="37" s="1"/>
  <c r="ER97" i="37"/>
  <c r="ET165" i="37" s="1"/>
  <c r="ET180" i="37" s="1"/>
  <c r="Y187" i="37" s="1"/>
  <c r="DM100" i="37"/>
  <c r="DM101" i="37" s="1"/>
  <c r="DN97" i="37"/>
  <c r="DP165" i="37" s="1"/>
  <c r="BK100" i="37"/>
  <c r="BK101" i="37" s="1"/>
  <c r="BL97" i="37"/>
  <c r="BN165" i="37" s="1"/>
  <c r="AP178" i="37"/>
  <c r="AP180" i="37" s="1"/>
  <c r="G187" i="37" s="1"/>
  <c r="CC93" i="37"/>
  <c r="CC94" i="37" s="1"/>
  <c r="CD90" i="37"/>
  <c r="CF161" i="37" s="1"/>
  <c r="DG93" i="37"/>
  <c r="DG94" i="37" s="1"/>
  <c r="DH90" i="37"/>
  <c r="DJ161" i="37" s="1"/>
  <c r="DA93" i="37"/>
  <c r="DA94" i="37" s="1"/>
  <c r="DB90" i="37"/>
  <c r="DD161" i="37" s="1"/>
  <c r="BS125" i="37"/>
  <c r="BT178" i="37" s="1"/>
  <c r="DI125" i="37"/>
  <c r="DI126" i="37" s="1"/>
  <c r="DG127" i="37" s="1"/>
  <c r="DO125" i="37"/>
  <c r="DP178" i="37" s="1"/>
  <c r="DC125" i="37"/>
  <c r="DD141" i="37"/>
  <c r="BN141" i="37"/>
  <c r="EG125" i="37"/>
  <c r="FF141" i="37"/>
  <c r="CE125" i="37"/>
  <c r="CF141" i="37"/>
  <c r="AU126" i="37"/>
  <c r="AS127" i="37" s="1"/>
  <c r="ES126" i="37"/>
  <c r="EQ127" i="37" s="1"/>
  <c r="F178" i="37"/>
  <c r="F180" i="37" s="1"/>
  <c r="A187" i="37" s="1"/>
  <c r="K126" i="37"/>
  <c r="I127" i="37" s="1"/>
  <c r="EY126" i="37"/>
  <c r="EW127" i="37" s="1"/>
  <c r="AI126" i="37"/>
  <c r="AG127" i="37" s="1"/>
  <c r="W126" i="37"/>
  <c r="U127" i="37" s="1"/>
  <c r="BH180" i="37"/>
  <c r="J187" i="37" s="1"/>
  <c r="BG126" i="37"/>
  <c r="BE127" i="37" s="1"/>
  <c r="AJ180" i="37"/>
  <c r="F187" i="37" s="1"/>
  <c r="F14" i="26"/>
  <c r="F17" i="26"/>
  <c r="F16" i="26"/>
  <c r="F9" i="26"/>
  <c r="F11" i="26" s="1"/>
  <c r="F7" i="26"/>
  <c r="F6" i="26"/>
  <c r="F5" i="26"/>
  <c r="EA126" i="52" l="1"/>
  <c r="DY127" i="52" s="1"/>
  <c r="BA126" i="37"/>
  <c r="AY127" i="37" s="1"/>
  <c r="BM126" i="50"/>
  <c r="BK127" i="50" s="1"/>
  <c r="BK27" i="57"/>
  <c r="V97" i="36"/>
  <c r="BO26" i="57"/>
  <c r="AC96" i="36"/>
  <c r="DD178" i="50"/>
  <c r="AO126" i="53"/>
  <c r="AM127" i="53" s="1"/>
  <c r="FL178" i="50"/>
  <c r="FL180" i="50" s="1"/>
  <c r="AB187" i="50" s="1"/>
  <c r="F180" i="51"/>
  <c r="A187" i="51" s="1"/>
  <c r="AC126" i="50"/>
  <c r="AA127" i="50" s="1"/>
  <c r="DP180" i="50"/>
  <c r="T187" i="50" s="1"/>
  <c r="DO126" i="50"/>
  <c r="DM127" i="50" s="1"/>
  <c r="K126" i="50"/>
  <c r="I127" i="50" s="1"/>
  <c r="ES126" i="53"/>
  <c r="EQ127" i="53" s="1"/>
  <c r="FX178" i="51"/>
  <c r="FX180" i="51" s="1"/>
  <c r="AD187" i="51" s="1"/>
  <c r="EM126" i="52"/>
  <c r="EK127" i="52" s="1"/>
  <c r="W126" i="51"/>
  <c r="U127" i="51" s="1"/>
  <c r="DU126" i="53"/>
  <c r="DS127" i="53" s="1"/>
  <c r="EM126" i="51"/>
  <c r="EK127" i="51" s="1"/>
  <c r="EY126" i="50"/>
  <c r="EW127" i="50" s="1"/>
  <c r="DI126" i="50"/>
  <c r="DG127" i="50" s="1"/>
  <c r="DD180" i="50"/>
  <c r="R187" i="50" s="1"/>
  <c r="ES126" i="51"/>
  <c r="EQ127" i="51" s="1"/>
  <c r="L180" i="50"/>
  <c r="B187" i="50" s="1"/>
  <c r="B192" i="50" s="1" a="1"/>
  <c r="BG126" i="53"/>
  <c r="BE127" i="53" s="1"/>
  <c r="CK126" i="51"/>
  <c r="CI127" i="51" s="1"/>
  <c r="AC126" i="52"/>
  <c r="AA127" i="52" s="1"/>
  <c r="AC126" i="51"/>
  <c r="AA127" i="51" s="1"/>
  <c r="AP180" i="51"/>
  <c r="G187" i="51" s="1"/>
  <c r="ES126" i="52"/>
  <c r="EQ127" i="52" s="1"/>
  <c r="DD180" i="52"/>
  <c r="R187" i="52" s="1"/>
  <c r="CE126" i="50"/>
  <c r="CC127" i="50" s="1"/>
  <c r="FE126" i="50"/>
  <c r="FC127" i="50" s="1"/>
  <c r="FX180" i="52"/>
  <c r="AD187" i="52" s="1"/>
  <c r="FW126" i="52"/>
  <c r="FU127" i="52" s="1"/>
  <c r="FQ126" i="50"/>
  <c r="FO127" i="50" s="1"/>
  <c r="BS126" i="53"/>
  <c r="BQ127" i="53" s="1"/>
  <c r="AI126" i="51"/>
  <c r="AG127" i="51" s="1"/>
  <c r="FE126" i="37"/>
  <c r="FC127" i="37" s="1"/>
  <c r="CW126" i="51"/>
  <c r="CU127" i="51" s="1"/>
  <c r="DC126" i="52"/>
  <c r="DA127" i="52" s="1"/>
  <c r="AV180" i="52"/>
  <c r="H187" i="52" s="1"/>
  <c r="BA126" i="53"/>
  <c r="AY127" i="53" s="1"/>
  <c r="CF178" i="52"/>
  <c r="CF180" i="52" s="1"/>
  <c r="N187" i="52" s="1"/>
  <c r="FF178" i="51"/>
  <c r="FF180" i="51" s="1"/>
  <c r="AA187" i="51" s="1"/>
  <c r="CX180" i="52"/>
  <c r="Q187" i="52" s="1"/>
  <c r="BS126" i="50"/>
  <c r="BQ127" i="50" s="1"/>
  <c r="DC126" i="51"/>
  <c r="DA127" i="51" s="1"/>
  <c r="AV180" i="50"/>
  <c r="H187" i="50" s="1"/>
  <c r="FQ126" i="37"/>
  <c r="FO127" i="37" s="1"/>
  <c r="EN180" i="50"/>
  <c r="X187" i="50" s="1"/>
  <c r="DI126" i="52"/>
  <c r="DG127" i="52" s="1"/>
  <c r="W126" i="53"/>
  <c r="U127" i="53" s="1"/>
  <c r="DU126" i="52"/>
  <c r="DS127" i="52" s="1"/>
  <c r="CX178" i="37"/>
  <c r="CX180" i="37" s="1"/>
  <c r="Q187" i="37" s="1"/>
  <c r="DI126" i="53"/>
  <c r="DG127" i="53" s="1"/>
  <c r="EM126" i="50"/>
  <c r="EK127" i="50" s="1"/>
  <c r="DJ180" i="52"/>
  <c r="S187" i="52" s="1"/>
  <c r="DC126" i="53"/>
  <c r="DA127" i="53" s="1"/>
  <c r="AU126" i="52"/>
  <c r="AS127" i="52" s="1"/>
  <c r="ES126" i="50"/>
  <c r="EQ127" i="50" s="1"/>
  <c r="Q126" i="50"/>
  <c r="O127" i="50" s="1"/>
  <c r="CQ126" i="52"/>
  <c r="CO127" i="52" s="1"/>
  <c r="DD180" i="51"/>
  <c r="R187" i="51" s="1"/>
  <c r="AU126" i="51"/>
  <c r="AS127" i="51" s="1"/>
  <c r="CK126" i="52"/>
  <c r="CI127" i="52" s="1"/>
  <c r="EG126" i="52"/>
  <c r="EE127" i="52" s="1"/>
  <c r="EA126" i="50"/>
  <c r="DY127" i="50" s="1"/>
  <c r="FW126" i="50"/>
  <c r="FU127" i="50" s="1"/>
  <c r="EY126" i="52"/>
  <c r="EW127" i="52" s="1"/>
  <c r="FE126" i="52"/>
  <c r="FC127" i="52" s="1"/>
  <c r="AC126" i="53"/>
  <c r="AA127" i="53" s="1"/>
  <c r="AO126" i="51"/>
  <c r="AM127" i="51" s="1"/>
  <c r="DO126" i="52"/>
  <c r="DM127" i="52" s="1"/>
  <c r="X180" i="53"/>
  <c r="D187" i="53" s="1"/>
  <c r="FR180" i="50"/>
  <c r="AC187" i="50" s="1"/>
  <c r="K126" i="51"/>
  <c r="I127" i="51" s="1"/>
  <c r="CL178" i="50"/>
  <c r="CL180" i="50" s="1"/>
  <c r="O187" i="50" s="1"/>
  <c r="DO126" i="53"/>
  <c r="DM127" i="53" s="1"/>
  <c r="BZ178" i="51"/>
  <c r="BZ180" i="51" s="1"/>
  <c r="M187" i="51" s="1"/>
  <c r="BT180" i="50"/>
  <c r="L187" i="50" s="1"/>
  <c r="CR180" i="53"/>
  <c r="P187" i="53" s="1"/>
  <c r="FQ126" i="51"/>
  <c r="FO127" i="51" s="1"/>
  <c r="CQ126" i="53"/>
  <c r="CO127" i="53" s="1"/>
  <c r="EY126" i="51"/>
  <c r="EW127" i="51" s="1"/>
  <c r="FE126" i="53"/>
  <c r="FC127" i="53" s="1"/>
  <c r="AV178" i="53"/>
  <c r="AV180" i="53" s="1"/>
  <c r="H187" i="53" s="1"/>
  <c r="FK126" i="52"/>
  <c r="FI127" i="52" s="1"/>
  <c r="FL180" i="52"/>
  <c r="AB187" i="52" s="1"/>
  <c r="EY126" i="53"/>
  <c r="EW127" i="53" s="1"/>
  <c r="BG126" i="51"/>
  <c r="BE127" i="51" s="1"/>
  <c r="FQ126" i="52"/>
  <c r="FO127" i="52" s="1"/>
  <c r="BM126" i="52"/>
  <c r="BK127" i="52" s="1"/>
  <c r="CF180" i="53"/>
  <c r="N187" i="53" s="1"/>
  <c r="BS126" i="52"/>
  <c r="BQ127" i="52" s="1"/>
  <c r="BT180" i="52"/>
  <c r="L187" i="52" s="1"/>
  <c r="X180" i="52"/>
  <c r="D187" i="52" s="1"/>
  <c r="BA126" i="50"/>
  <c r="AY127" i="50" s="1"/>
  <c r="BZ180" i="50"/>
  <c r="M187" i="50" s="1"/>
  <c r="AD180" i="53"/>
  <c r="E187" i="53" s="1"/>
  <c r="F178" i="50"/>
  <c r="F180" i="50" s="1"/>
  <c r="A187" i="50" s="1"/>
  <c r="E126" i="50"/>
  <c r="C127" i="50" s="1"/>
  <c r="Q126" i="53"/>
  <c r="O127" i="53" s="1"/>
  <c r="BM126" i="53"/>
  <c r="BK127" i="53" s="1"/>
  <c r="EN178" i="53"/>
  <c r="EN180" i="53" s="1"/>
  <c r="X187" i="53" s="1"/>
  <c r="EM126" i="53"/>
  <c r="EK127" i="53" s="1"/>
  <c r="BM126" i="51"/>
  <c r="BK127" i="51" s="1"/>
  <c r="EH178" i="53"/>
  <c r="EH180" i="53" s="1"/>
  <c r="W187" i="53" s="1"/>
  <c r="EG126" i="53"/>
  <c r="EE127" i="53" s="1"/>
  <c r="CW126" i="52"/>
  <c r="CU127" i="52" s="1"/>
  <c r="EA126" i="53"/>
  <c r="DY127" i="53" s="1"/>
  <c r="AO126" i="52"/>
  <c r="AM127" i="52" s="1"/>
  <c r="AP178" i="52"/>
  <c r="AP180" i="52" s="1"/>
  <c r="G187" i="52" s="1"/>
  <c r="B192" i="52" s="1" a="1"/>
  <c r="Q126" i="52"/>
  <c r="O127" i="52" s="1"/>
  <c r="CE126" i="53"/>
  <c r="CC127" i="53" s="1"/>
  <c r="AI126" i="52"/>
  <c r="AG127" i="52" s="1"/>
  <c r="BY126" i="52"/>
  <c r="BW127" i="52" s="1"/>
  <c r="CW126" i="53"/>
  <c r="CU127" i="53" s="1"/>
  <c r="BY126" i="50"/>
  <c r="BW127" i="50" s="1"/>
  <c r="AO126" i="50"/>
  <c r="AM127" i="50" s="1"/>
  <c r="W126" i="52"/>
  <c r="U127" i="52" s="1"/>
  <c r="AU126" i="50"/>
  <c r="AS127" i="50" s="1"/>
  <c r="BN31" i="52"/>
  <c r="AM101" i="36"/>
  <c r="BJ33" i="52"/>
  <c r="AF103" i="36"/>
  <c r="BJ33" i="50"/>
  <c r="BH103" i="36"/>
  <c r="AT103" i="36"/>
  <c r="BJ33" i="51"/>
  <c r="BJ33" i="53"/>
  <c r="R103" i="36"/>
  <c r="BN32" i="51"/>
  <c r="BA102" i="36"/>
  <c r="BN31" i="53"/>
  <c r="Y101" i="36"/>
  <c r="BN32" i="50"/>
  <c r="BO102" i="36"/>
  <c r="R15" i="36"/>
  <c r="F148" i="36" s="1"/>
  <c r="Y130" i="36" s="1"/>
  <c r="BO26" i="56"/>
  <c r="AQ96" i="36"/>
  <c r="BL98" i="36"/>
  <c r="BK28" i="54"/>
  <c r="BS98" i="36"/>
  <c r="BO28" i="54"/>
  <c r="BO26" i="55"/>
  <c r="BE96" i="36"/>
  <c r="BK27" i="56"/>
  <c r="AJ97" i="36"/>
  <c r="BK27" i="55"/>
  <c r="AX97" i="36"/>
  <c r="FK126" i="37"/>
  <c r="FI127" i="37" s="1"/>
  <c r="BJ33" i="37"/>
  <c r="D103" i="36"/>
  <c r="BN31" i="37"/>
  <c r="K101" i="36"/>
  <c r="O96" i="36"/>
  <c r="H97" i="36"/>
  <c r="Q126" i="37"/>
  <c r="O127" i="37" s="1"/>
  <c r="FW126" i="37"/>
  <c r="FU127" i="37" s="1"/>
  <c r="CK126" i="37"/>
  <c r="CI127" i="37" s="1"/>
  <c r="CQ126" i="37"/>
  <c r="CO127" i="37" s="1"/>
  <c r="EM126" i="37"/>
  <c r="EK127" i="37" s="1"/>
  <c r="BY126" i="37"/>
  <c r="BW127" i="37" s="1"/>
  <c r="BZ180" i="37"/>
  <c r="M187" i="37" s="1"/>
  <c r="EA126" i="37"/>
  <c r="DY127" i="37" s="1"/>
  <c r="DU126" i="37"/>
  <c r="DS127" i="37" s="1"/>
  <c r="BM126" i="37"/>
  <c r="BK127" i="37" s="1"/>
  <c r="FF180" i="37"/>
  <c r="AA187" i="37" s="1"/>
  <c r="BT180" i="37"/>
  <c r="L187" i="37" s="1"/>
  <c r="DP180" i="37"/>
  <c r="T187" i="37" s="1"/>
  <c r="BN180" i="37"/>
  <c r="K187" i="37" s="1"/>
  <c r="DJ178" i="37"/>
  <c r="DJ180" i="37" s="1"/>
  <c r="S187" i="37" s="1"/>
  <c r="BS126" i="37"/>
  <c r="BQ127" i="37" s="1"/>
  <c r="DO126" i="37"/>
  <c r="DM127" i="37" s="1"/>
  <c r="DD178" i="37"/>
  <c r="DD180" i="37" s="1"/>
  <c r="R187" i="37" s="1"/>
  <c r="DC126" i="37"/>
  <c r="DA127" i="37" s="1"/>
  <c r="EH178" i="37"/>
  <c r="EH180" i="37" s="1"/>
  <c r="W187" i="37" s="1"/>
  <c r="EG126" i="37"/>
  <c r="EE127" i="37" s="1"/>
  <c r="CF178" i="37"/>
  <c r="CF180" i="37" s="1"/>
  <c r="N187" i="37" s="1"/>
  <c r="CE126" i="37"/>
  <c r="CC127" i="37" s="1"/>
  <c r="F19" i="26"/>
  <c r="F8" i="26"/>
  <c r="B210" i="50" l="1"/>
  <c r="B199" i="50"/>
  <c r="B208" i="50"/>
  <c r="B221" i="50"/>
  <c r="B206" i="50"/>
  <c r="B213" i="50"/>
  <c r="B204" i="50"/>
  <c r="B205" i="50"/>
  <c r="B200" i="50"/>
  <c r="B219" i="50"/>
  <c r="B198" i="50"/>
  <c r="B211" i="50"/>
  <c r="B194" i="50"/>
  <c r="B195" i="50"/>
  <c r="B214" i="50"/>
  <c r="B207" i="50"/>
  <c r="B202" i="50"/>
  <c r="B197" i="50"/>
  <c r="B217" i="50"/>
  <c r="B220" i="50"/>
  <c r="B209" i="50"/>
  <c r="B193" i="50"/>
  <c r="B196" i="50"/>
  <c r="B203" i="50"/>
  <c r="B192" i="50"/>
  <c r="B218" i="50"/>
  <c r="B201" i="50"/>
  <c r="B216" i="50"/>
  <c r="B215" i="50"/>
  <c r="B212" i="50"/>
  <c r="C207" i="50"/>
  <c r="C198" i="50"/>
  <c r="C212" i="50"/>
  <c r="C218" i="50"/>
  <c r="C197" i="50"/>
  <c r="C194" i="50"/>
  <c r="C202" i="50"/>
  <c r="C213" i="50"/>
  <c r="C208" i="50"/>
  <c r="C214" i="50"/>
  <c r="C216" i="50"/>
  <c r="C201" i="50"/>
  <c r="C196" i="50"/>
  <c r="C221" i="50"/>
  <c r="C200" i="50"/>
  <c r="C205" i="50"/>
  <c r="C217" i="50"/>
  <c r="C210" i="50"/>
  <c r="C195" i="50"/>
  <c r="B196" i="52"/>
  <c r="B219" i="52"/>
  <c r="B194" i="52"/>
  <c r="B203" i="52"/>
  <c r="B192" i="52"/>
  <c r="B202" i="52"/>
  <c r="B221" i="52"/>
  <c r="B220" i="52"/>
  <c r="B217" i="52"/>
  <c r="B218" i="52"/>
  <c r="B213" i="52"/>
  <c r="B211" i="52"/>
  <c r="B200" i="52"/>
  <c r="B216" i="52"/>
  <c r="B209" i="52"/>
  <c r="B214" i="52"/>
  <c r="B205" i="52"/>
  <c r="B212" i="52"/>
  <c r="B201" i="52"/>
  <c r="B210" i="52"/>
  <c r="B197" i="52"/>
  <c r="B208" i="52"/>
  <c r="B193" i="52"/>
  <c r="B195" i="52"/>
  <c r="B206" i="52"/>
  <c r="B215" i="52"/>
  <c r="B204" i="52"/>
  <c r="B199" i="52"/>
  <c r="B198" i="52"/>
  <c r="B207" i="52"/>
  <c r="C215" i="52"/>
  <c r="C212" i="52"/>
  <c r="C207" i="52"/>
  <c r="C193" i="52"/>
  <c r="C211" i="52"/>
  <c r="C216" i="52"/>
  <c r="C206" i="52"/>
  <c r="C220" i="52"/>
  <c r="C200" i="52"/>
  <c r="C204" i="52"/>
  <c r="C197" i="52"/>
  <c r="C194" i="52"/>
  <c r="C213" i="52"/>
  <c r="C201" i="52"/>
  <c r="C196" i="52"/>
  <c r="D196" i="52" s="1"/>
  <c r="AS26" i="52" s="1"/>
  <c r="C214" i="52"/>
  <c r="C217" i="52"/>
  <c r="C192" i="52"/>
  <c r="C218" i="52"/>
  <c r="C202" i="52"/>
  <c r="B192" i="51" a="1"/>
  <c r="C218" i="51" s="1"/>
  <c r="C209" i="50"/>
  <c r="AU39" i="50" s="1"/>
  <c r="GL71" i="36" s="1"/>
  <c r="GK335" i="36" s="1"/>
  <c r="C220" i="50"/>
  <c r="D220" i="50" s="1"/>
  <c r="AS50" i="50" s="1"/>
  <c r="AT50" i="50" s="1"/>
  <c r="C215" i="50"/>
  <c r="I45" i="50" s="1"/>
  <c r="N45" i="50" s="1"/>
  <c r="AC97" i="36"/>
  <c r="BO27" i="57"/>
  <c r="C199" i="50"/>
  <c r="AU29" i="50" s="1"/>
  <c r="GL61" i="36" s="1"/>
  <c r="GK325" i="36" s="1"/>
  <c r="C195" i="53"/>
  <c r="D195" i="53" s="1"/>
  <c r="AS25" i="53" s="1"/>
  <c r="AT25" i="53" s="1"/>
  <c r="C221" i="52"/>
  <c r="D221" i="52" s="1"/>
  <c r="AS51" i="52" s="1"/>
  <c r="C195" i="52"/>
  <c r="I25" i="52" s="1"/>
  <c r="J25" i="52" s="1"/>
  <c r="C208" i="52"/>
  <c r="AU38" i="52" s="1"/>
  <c r="CX70" i="36" s="1"/>
  <c r="CW334" i="36" s="1"/>
  <c r="C209" i="52"/>
  <c r="I39" i="52" s="1"/>
  <c r="J39" i="52" s="1"/>
  <c r="C192" i="50"/>
  <c r="D192" i="50" s="1"/>
  <c r="AS22" i="50" s="1"/>
  <c r="C210" i="52"/>
  <c r="AU40" i="52" s="1"/>
  <c r="CX72" i="36" s="1"/>
  <c r="CW336" i="36" s="1"/>
  <c r="C193" i="50"/>
  <c r="AU23" i="50" s="1"/>
  <c r="GL55" i="36" s="1"/>
  <c r="GK319" i="36" s="1"/>
  <c r="C219" i="52"/>
  <c r="AU49" i="52" s="1"/>
  <c r="C203" i="50"/>
  <c r="D203" i="50" s="1"/>
  <c r="AS33" i="50" s="1"/>
  <c r="GJ65" i="36" s="1"/>
  <c r="C205" i="52"/>
  <c r="D205" i="52" s="1"/>
  <c r="AS35" i="52" s="1"/>
  <c r="AT35" i="52" s="1"/>
  <c r="C198" i="51"/>
  <c r="D198" i="51" s="1"/>
  <c r="AS28" i="51" s="1"/>
  <c r="AT28" i="51" s="1"/>
  <c r="C204" i="51"/>
  <c r="I34" i="51" s="1"/>
  <c r="J34" i="51" s="1"/>
  <c r="B192" i="53" a="1"/>
  <c r="C211" i="50"/>
  <c r="D211" i="50" s="1"/>
  <c r="AS41" i="50" s="1"/>
  <c r="AT41" i="50" s="1"/>
  <c r="V98" i="36"/>
  <c r="BK28" i="57"/>
  <c r="C219" i="50"/>
  <c r="AU49" i="50" s="1"/>
  <c r="GL81" i="36" s="1"/>
  <c r="GK345" i="36" s="1"/>
  <c r="C198" i="52"/>
  <c r="I28" i="52" s="1"/>
  <c r="C204" i="50"/>
  <c r="AU34" i="50" s="1"/>
  <c r="GL66" i="36" s="1"/>
  <c r="GK330" i="36" s="1"/>
  <c r="C203" i="52"/>
  <c r="AU33" i="52" s="1"/>
  <c r="CX65" i="36" s="1"/>
  <c r="CW329" i="36" s="1"/>
  <c r="C206" i="50"/>
  <c r="I36" i="50" s="1"/>
  <c r="J36" i="50" s="1"/>
  <c r="C199" i="52"/>
  <c r="I29" i="52" s="1"/>
  <c r="J29" i="52" s="1"/>
  <c r="BO103" i="36"/>
  <c r="BN33" i="50"/>
  <c r="BN33" i="51"/>
  <c r="BA103" i="36"/>
  <c r="AF104" i="36"/>
  <c r="BJ34" i="52"/>
  <c r="BN32" i="53"/>
  <c r="Y102" i="36"/>
  <c r="AT104" i="36"/>
  <c r="BJ34" i="51"/>
  <c r="BJ34" i="53"/>
  <c r="R104" i="36"/>
  <c r="BJ34" i="50"/>
  <c r="BH104" i="36"/>
  <c r="BN32" i="52"/>
  <c r="AM102" i="36"/>
  <c r="BK28" i="55"/>
  <c r="AX98" i="36"/>
  <c r="BK28" i="56"/>
  <c r="AJ98" i="36"/>
  <c r="BO27" i="55"/>
  <c r="BE97" i="36"/>
  <c r="BO29" i="54"/>
  <c r="BS99" i="36"/>
  <c r="BK29" i="54"/>
  <c r="BL99" i="36"/>
  <c r="BO27" i="56"/>
  <c r="AQ97" i="36"/>
  <c r="BJ34" i="37"/>
  <c r="D104" i="36"/>
  <c r="BN32" i="37"/>
  <c r="K102" i="36"/>
  <c r="H98" i="36"/>
  <c r="O97" i="36"/>
  <c r="B192" i="37" a="1"/>
  <c r="C214" i="37" s="1"/>
  <c r="AU44" i="37" s="1"/>
  <c r="J76" i="36" s="1"/>
  <c r="F20" i="26"/>
  <c r="I20" i="26" s="1"/>
  <c r="C32" i="26"/>
  <c r="C30" i="26"/>
  <c r="F30" i="26" s="1"/>
  <c r="I8" i="26"/>
  <c r="D193" i="50" l="1"/>
  <c r="AS23" i="50" s="1"/>
  <c r="GJ55" i="36" s="1"/>
  <c r="I23" i="50"/>
  <c r="N23" i="50" s="1"/>
  <c r="I40" i="52"/>
  <c r="O40" i="52" s="1"/>
  <c r="D210" i="52"/>
  <c r="AS40" i="52" s="1"/>
  <c r="AT40" i="52" s="1"/>
  <c r="N29" i="52"/>
  <c r="GJ73" i="36"/>
  <c r="AU50" i="50"/>
  <c r="GL82" i="36" s="1"/>
  <c r="GK346" i="36" s="1"/>
  <c r="O45" i="50"/>
  <c r="J45" i="50"/>
  <c r="AT33" i="50"/>
  <c r="AV33" i="50" s="1"/>
  <c r="D215" i="50"/>
  <c r="AS45" i="50" s="1"/>
  <c r="GJ77" i="36" s="1"/>
  <c r="GO77" i="36" s="1"/>
  <c r="AU45" i="50"/>
  <c r="GL77" i="36" s="1"/>
  <c r="GK341" i="36" s="1"/>
  <c r="D209" i="50"/>
  <c r="AS39" i="50" s="1"/>
  <c r="AT39" i="50" s="1"/>
  <c r="GK71" i="36" s="1"/>
  <c r="GJ335" i="36" s="1"/>
  <c r="N25" i="52"/>
  <c r="I39" i="50"/>
  <c r="J39" i="50" s="1"/>
  <c r="AU28" i="52"/>
  <c r="CX60" i="36" s="1"/>
  <c r="CW324" i="36" s="1"/>
  <c r="N39" i="52"/>
  <c r="O39" i="52"/>
  <c r="I50" i="50"/>
  <c r="J50" i="50" s="1"/>
  <c r="D198" i="52"/>
  <c r="AS28" i="52" s="1"/>
  <c r="CV60" i="36" s="1"/>
  <c r="I33" i="50"/>
  <c r="J33" i="50" s="1"/>
  <c r="GJ82" i="36"/>
  <c r="GI346" i="36" s="1"/>
  <c r="D206" i="50"/>
  <c r="AS36" i="50" s="1"/>
  <c r="AT36" i="50" s="1"/>
  <c r="AV36" i="50" s="1"/>
  <c r="D219" i="50"/>
  <c r="AS49" i="50" s="1"/>
  <c r="AT49" i="50" s="1"/>
  <c r="AV49" i="50" s="1"/>
  <c r="N36" i="50"/>
  <c r="O36" i="50"/>
  <c r="I38" i="52"/>
  <c r="O38" i="52" s="1"/>
  <c r="D204" i="50"/>
  <c r="AS34" i="50" s="1"/>
  <c r="GJ66" i="36" s="1"/>
  <c r="GI330" i="36" s="1"/>
  <c r="D208" i="52"/>
  <c r="AS38" i="52" s="1"/>
  <c r="CV70" i="36" s="1"/>
  <c r="CU334" i="36" s="1"/>
  <c r="AU39" i="52"/>
  <c r="CX71" i="36" s="1"/>
  <c r="CW335" i="36" s="1"/>
  <c r="AU22" i="50"/>
  <c r="GL54" i="36" s="1"/>
  <c r="GK318" i="36" s="1"/>
  <c r="AU26" i="52"/>
  <c r="CX58" i="36" s="1"/>
  <c r="CW322" i="36" s="1"/>
  <c r="AU25" i="52"/>
  <c r="CX57" i="36" s="1"/>
  <c r="CW321" i="36" s="1"/>
  <c r="I22" i="50"/>
  <c r="J22" i="50" s="1"/>
  <c r="I26" i="52"/>
  <c r="J26" i="52" s="1"/>
  <c r="D195" i="52"/>
  <c r="AS25" i="52" s="1"/>
  <c r="CV57" i="36" s="1"/>
  <c r="CU321" i="36" s="1"/>
  <c r="I34" i="50"/>
  <c r="N34" i="50" s="1"/>
  <c r="I33" i="52"/>
  <c r="J33" i="52" s="1"/>
  <c r="I41" i="50"/>
  <c r="O41" i="50" s="1"/>
  <c r="D203" i="52"/>
  <c r="AS33" i="52" s="1"/>
  <c r="AT33" i="52" s="1"/>
  <c r="CW65" i="36" s="1"/>
  <c r="CV329" i="36" s="1"/>
  <c r="O25" i="52"/>
  <c r="D219" i="52"/>
  <c r="AS49" i="52" s="1"/>
  <c r="I49" i="50"/>
  <c r="N49" i="50" s="1"/>
  <c r="I48" i="51"/>
  <c r="AU48" i="51"/>
  <c r="D218" i="51"/>
  <c r="AS48" i="51" s="1"/>
  <c r="I29" i="50"/>
  <c r="O29" i="50" s="1"/>
  <c r="B202" i="53"/>
  <c r="B211" i="53"/>
  <c r="B200" i="53"/>
  <c r="B195" i="53"/>
  <c r="B194" i="53"/>
  <c r="B198" i="53"/>
  <c r="B207" i="53"/>
  <c r="B196" i="53"/>
  <c r="B219" i="53"/>
  <c r="B192" i="53"/>
  <c r="B221" i="53"/>
  <c r="B220" i="53"/>
  <c r="B217" i="53"/>
  <c r="B218" i="53"/>
  <c r="B213" i="53"/>
  <c r="B216" i="53"/>
  <c r="B209" i="53"/>
  <c r="B214" i="53"/>
  <c r="B205" i="53"/>
  <c r="B212" i="53"/>
  <c r="B201" i="53"/>
  <c r="B210" i="53"/>
  <c r="B197" i="53"/>
  <c r="B208" i="53"/>
  <c r="B193" i="53"/>
  <c r="B206" i="53"/>
  <c r="B215" i="53"/>
  <c r="B204" i="53"/>
  <c r="B199" i="53"/>
  <c r="B203" i="53"/>
  <c r="C203" i="53"/>
  <c r="C194" i="53"/>
  <c r="C192" i="53"/>
  <c r="C197" i="53"/>
  <c r="C204" i="53"/>
  <c r="C212" i="53"/>
  <c r="C221" i="53"/>
  <c r="C198" i="53"/>
  <c r="C220" i="53"/>
  <c r="C211" i="53"/>
  <c r="C216" i="53"/>
  <c r="C213" i="53"/>
  <c r="C217" i="53"/>
  <c r="C206" i="53"/>
  <c r="C193" i="53"/>
  <c r="C219" i="53"/>
  <c r="C202" i="53"/>
  <c r="C201" i="53"/>
  <c r="C218" i="53"/>
  <c r="C209" i="53"/>
  <c r="C200" i="53"/>
  <c r="C210" i="53"/>
  <c r="C208" i="53"/>
  <c r="AU47" i="52"/>
  <c r="I47" i="52"/>
  <c r="D217" i="52"/>
  <c r="AS47" i="52" s="1"/>
  <c r="AU45" i="52"/>
  <c r="D215" i="52"/>
  <c r="AS45" i="52" s="1"/>
  <c r="I45" i="52"/>
  <c r="I40" i="50"/>
  <c r="D210" i="50"/>
  <c r="AS40" i="50" s="1"/>
  <c r="AU40" i="50"/>
  <c r="GL72" i="36" s="1"/>
  <c r="GK336" i="36" s="1"/>
  <c r="I28" i="50"/>
  <c r="D198" i="50"/>
  <c r="AS28" i="50" s="1"/>
  <c r="AU28" i="50"/>
  <c r="GL60" i="36" s="1"/>
  <c r="GK324" i="36" s="1"/>
  <c r="N34" i="51"/>
  <c r="D199" i="52"/>
  <c r="AS29" i="52" s="1"/>
  <c r="CV61" i="36" s="1"/>
  <c r="CU325" i="36" s="1"/>
  <c r="C205" i="53"/>
  <c r="AU43" i="52"/>
  <c r="I43" i="52"/>
  <c r="D213" i="52"/>
  <c r="AS43" i="52" s="1"/>
  <c r="AU51" i="50"/>
  <c r="GL83" i="36" s="1"/>
  <c r="GK347" i="36" s="1"/>
  <c r="I51" i="50"/>
  <c r="D221" i="50"/>
  <c r="AS51" i="50" s="1"/>
  <c r="O34" i="51"/>
  <c r="AU51" i="52"/>
  <c r="BO28" i="57"/>
  <c r="AC98" i="36"/>
  <c r="I24" i="52"/>
  <c r="AU24" i="52"/>
  <c r="CX56" i="36" s="1"/>
  <c r="CW320" i="36" s="1"/>
  <c r="D194" i="52"/>
  <c r="AS24" i="52" s="1"/>
  <c r="I26" i="50"/>
  <c r="D196" i="50"/>
  <c r="AS26" i="50" s="1"/>
  <c r="AU26" i="50"/>
  <c r="GL58" i="36" s="1"/>
  <c r="GK322" i="36" s="1"/>
  <c r="D200" i="50"/>
  <c r="AS30" i="50" s="1"/>
  <c r="AU30" i="50"/>
  <c r="GL62" i="36" s="1"/>
  <c r="GK326" i="36" s="1"/>
  <c r="I30" i="50"/>
  <c r="AU35" i="52"/>
  <c r="CX67" i="36" s="1"/>
  <c r="CW331" i="36" s="1"/>
  <c r="I51" i="52"/>
  <c r="J51" i="52" s="1"/>
  <c r="C215" i="53"/>
  <c r="I27" i="52"/>
  <c r="D197" i="52"/>
  <c r="AS27" i="52" s="1"/>
  <c r="AU27" i="52"/>
  <c r="CX59" i="36" s="1"/>
  <c r="CW323" i="36" s="1"/>
  <c r="I31" i="50"/>
  <c r="AU31" i="50"/>
  <c r="GL63" i="36" s="1"/>
  <c r="GK327" i="36" s="1"/>
  <c r="D201" i="50"/>
  <c r="AS31" i="50" s="1"/>
  <c r="AU47" i="50"/>
  <c r="GL79" i="36" s="1"/>
  <c r="GK343" i="36" s="1"/>
  <c r="D217" i="50"/>
  <c r="AS47" i="50" s="1"/>
  <c r="I47" i="50"/>
  <c r="I49" i="52"/>
  <c r="O49" i="52" s="1"/>
  <c r="AU29" i="52"/>
  <c r="CX61" i="36" s="1"/>
  <c r="CW325" i="36" s="1"/>
  <c r="C199" i="53"/>
  <c r="C209" i="51"/>
  <c r="D204" i="52"/>
  <c r="AS34" i="52" s="1"/>
  <c r="AU34" i="52"/>
  <c r="CX66" i="36" s="1"/>
  <c r="CW330" i="36" s="1"/>
  <c r="I34" i="52"/>
  <c r="AU46" i="50"/>
  <c r="GL78" i="36" s="1"/>
  <c r="GK342" i="36" s="1"/>
  <c r="I46" i="50"/>
  <c r="D216" i="50"/>
  <c r="AS46" i="50" s="1"/>
  <c r="D199" i="50"/>
  <c r="AS29" i="50" s="1"/>
  <c r="GJ61" i="36" s="1"/>
  <c r="GO61" i="36" s="1"/>
  <c r="I30" i="52"/>
  <c r="D200" i="52"/>
  <c r="AS30" i="52" s="1"/>
  <c r="AU30" i="52"/>
  <c r="CX62" i="36" s="1"/>
  <c r="CW326" i="36" s="1"/>
  <c r="I44" i="50"/>
  <c r="D214" i="50"/>
  <c r="AS44" i="50" s="1"/>
  <c r="AU44" i="50"/>
  <c r="GL76" i="36" s="1"/>
  <c r="GK340" i="36" s="1"/>
  <c r="D214" i="52"/>
  <c r="AS44" i="52" s="1"/>
  <c r="I44" i="52"/>
  <c r="AU44" i="52"/>
  <c r="BB57" i="36"/>
  <c r="D202" i="36" s="1"/>
  <c r="H202" i="36" s="1"/>
  <c r="CV67" i="36"/>
  <c r="CU331" i="36" s="1"/>
  <c r="I35" i="52"/>
  <c r="J35" i="52" s="1"/>
  <c r="I50" i="52"/>
  <c r="AU50" i="52"/>
  <c r="D220" i="52"/>
  <c r="AS50" i="52" s="1"/>
  <c r="D208" i="50"/>
  <c r="AS38" i="50" s="1"/>
  <c r="AU38" i="50"/>
  <c r="GL70" i="36" s="1"/>
  <c r="GK334" i="36" s="1"/>
  <c r="I38" i="50"/>
  <c r="C207" i="53"/>
  <c r="D206" i="52"/>
  <c r="AS36" i="52" s="1"/>
  <c r="AU36" i="52"/>
  <c r="CX68" i="36" s="1"/>
  <c r="CW332" i="36" s="1"/>
  <c r="I36" i="52"/>
  <c r="AU43" i="50"/>
  <c r="GL75" i="36" s="1"/>
  <c r="GK339" i="36" s="1"/>
  <c r="I43" i="50"/>
  <c r="D213" i="50"/>
  <c r="AS43" i="50" s="1"/>
  <c r="AU25" i="53"/>
  <c r="BD57" i="36" s="1"/>
  <c r="BC321" i="36" s="1"/>
  <c r="B192" i="51"/>
  <c r="B221" i="51"/>
  <c r="B220" i="51"/>
  <c r="B217" i="51"/>
  <c r="B198" i="51"/>
  <c r="B219" i="51"/>
  <c r="B218" i="51"/>
  <c r="B213" i="51"/>
  <c r="B216" i="51"/>
  <c r="B209" i="51"/>
  <c r="B214" i="51"/>
  <c r="B205" i="51"/>
  <c r="B212" i="51"/>
  <c r="B201" i="51"/>
  <c r="B196" i="51"/>
  <c r="B210" i="51"/>
  <c r="B197" i="51"/>
  <c r="B208" i="51"/>
  <c r="B193" i="51"/>
  <c r="B206" i="51"/>
  <c r="B215" i="51"/>
  <c r="B204" i="51"/>
  <c r="B207" i="51"/>
  <c r="B202" i="51"/>
  <c r="B199" i="51"/>
  <c r="B211" i="51"/>
  <c r="B200" i="51"/>
  <c r="B195" i="51"/>
  <c r="B194" i="51"/>
  <c r="B203" i="51"/>
  <c r="C220" i="51"/>
  <c r="C207" i="51"/>
  <c r="C196" i="51"/>
  <c r="C206" i="51"/>
  <c r="C193" i="51"/>
  <c r="C214" i="51"/>
  <c r="C216" i="51"/>
  <c r="C210" i="51"/>
  <c r="C213" i="51"/>
  <c r="C200" i="51"/>
  <c r="C212" i="51"/>
  <c r="C202" i="51"/>
  <c r="C203" i="51"/>
  <c r="C219" i="51"/>
  <c r="C195" i="51"/>
  <c r="C208" i="51"/>
  <c r="C215" i="51"/>
  <c r="C201" i="51"/>
  <c r="C211" i="51"/>
  <c r="C197" i="51"/>
  <c r="C199" i="51"/>
  <c r="C205" i="51"/>
  <c r="C194" i="51"/>
  <c r="C217" i="51"/>
  <c r="AU46" i="52"/>
  <c r="I46" i="52"/>
  <c r="D216" i="52"/>
  <c r="AS46" i="52" s="1"/>
  <c r="AU32" i="50"/>
  <c r="GL64" i="36" s="1"/>
  <c r="GK328" i="36" s="1"/>
  <c r="I32" i="50"/>
  <c r="D202" i="50"/>
  <c r="AS32" i="50" s="1"/>
  <c r="I25" i="53"/>
  <c r="O25" i="53" s="1"/>
  <c r="BK29" i="57"/>
  <c r="V99" i="36"/>
  <c r="C221" i="51"/>
  <c r="C192" i="51"/>
  <c r="D211" i="52"/>
  <c r="AS41" i="52" s="1"/>
  <c r="AU41" i="52"/>
  <c r="CX73" i="36" s="1"/>
  <c r="CW337" i="36" s="1"/>
  <c r="I41" i="52"/>
  <c r="AU24" i="50"/>
  <c r="GL56" i="36" s="1"/>
  <c r="GK320" i="36" s="1"/>
  <c r="I24" i="50"/>
  <c r="D194" i="50"/>
  <c r="AS24" i="50" s="1"/>
  <c r="D204" i="51"/>
  <c r="AS34" i="51" s="1"/>
  <c r="AT34" i="51" s="1"/>
  <c r="AV34" i="51" s="1"/>
  <c r="AU28" i="51"/>
  <c r="ER60" i="36" s="1"/>
  <c r="EQ324" i="36" s="1"/>
  <c r="AU32" i="52"/>
  <c r="CX64" i="36" s="1"/>
  <c r="CW328" i="36" s="1"/>
  <c r="I32" i="52"/>
  <c r="D202" i="52"/>
  <c r="AS32" i="52" s="1"/>
  <c r="AU23" i="52"/>
  <c r="CX55" i="36" s="1"/>
  <c r="CW319" i="36" s="1"/>
  <c r="I23" i="52"/>
  <c r="D193" i="52"/>
  <c r="AS23" i="52" s="1"/>
  <c r="D197" i="50"/>
  <c r="AS27" i="50" s="1"/>
  <c r="I27" i="50"/>
  <c r="AU27" i="50"/>
  <c r="GL59" i="36" s="1"/>
  <c r="GK323" i="36" s="1"/>
  <c r="I35" i="50"/>
  <c r="D205" i="50"/>
  <c r="AS35" i="50" s="1"/>
  <c r="AU35" i="50"/>
  <c r="GL67" i="36" s="1"/>
  <c r="GK331" i="36" s="1"/>
  <c r="D201" i="52"/>
  <c r="AS31" i="52" s="1"/>
  <c r="AU31" i="52"/>
  <c r="CX63" i="36" s="1"/>
  <c r="CW327" i="36" s="1"/>
  <c r="I31" i="52"/>
  <c r="EP60" i="36"/>
  <c r="EU60" i="36" s="1"/>
  <c r="O29" i="52"/>
  <c r="AU34" i="51"/>
  <c r="ER66" i="36" s="1"/>
  <c r="EQ330" i="36" s="1"/>
  <c r="AU36" i="50"/>
  <c r="GL68" i="36" s="1"/>
  <c r="GK332" i="36" s="1"/>
  <c r="I28" i="51"/>
  <c r="O28" i="51" s="1"/>
  <c r="D218" i="52"/>
  <c r="AS48" i="52" s="1"/>
  <c r="I48" i="52"/>
  <c r="AU48" i="52"/>
  <c r="D207" i="52"/>
  <c r="AS37" i="52" s="1"/>
  <c r="AU37" i="52"/>
  <c r="CX69" i="36" s="1"/>
  <c r="CW333" i="36" s="1"/>
  <c r="I37" i="52"/>
  <c r="AU48" i="50"/>
  <c r="GL80" i="36" s="1"/>
  <c r="GK344" i="36" s="1"/>
  <c r="D218" i="50"/>
  <c r="AS48" i="50" s="1"/>
  <c r="I48" i="50"/>
  <c r="D207" i="50"/>
  <c r="AS37" i="50" s="1"/>
  <c r="AU37" i="50"/>
  <c r="GL69" i="36" s="1"/>
  <c r="GK333" i="36" s="1"/>
  <c r="I37" i="50"/>
  <c r="AU33" i="50"/>
  <c r="GL65" i="36" s="1"/>
  <c r="GK329" i="36" s="1"/>
  <c r="D209" i="52"/>
  <c r="AS39" i="52" s="1"/>
  <c r="CV71" i="36" s="1"/>
  <c r="CU335" i="36" s="1"/>
  <c r="AU41" i="50"/>
  <c r="GL73" i="36" s="1"/>
  <c r="GK337" i="36" s="1"/>
  <c r="C196" i="53"/>
  <c r="C214" i="53"/>
  <c r="D192" i="52"/>
  <c r="AS22" i="52" s="1"/>
  <c r="I22" i="52"/>
  <c r="AU22" i="52"/>
  <c r="CX54" i="36" s="1"/>
  <c r="CW318" i="36" s="1"/>
  <c r="AU42" i="52"/>
  <c r="D212" i="52"/>
  <c r="AS42" i="52" s="1"/>
  <c r="I42" i="52"/>
  <c r="I25" i="50"/>
  <c r="AU25" i="50"/>
  <c r="GL57" i="36" s="1"/>
  <c r="GK321" i="36" s="1"/>
  <c r="D195" i="50"/>
  <c r="AS25" i="50" s="1"/>
  <c r="AU42" i="50"/>
  <c r="GL74" i="36" s="1"/>
  <c r="GK338" i="36" s="1"/>
  <c r="D212" i="50"/>
  <c r="AS42" i="50" s="1"/>
  <c r="I42" i="50"/>
  <c r="J41" i="50"/>
  <c r="N41" i="50"/>
  <c r="J40" i="52"/>
  <c r="CV72" i="36"/>
  <c r="CU336" i="36" s="1"/>
  <c r="GJ68" i="36"/>
  <c r="GI332" i="36" s="1"/>
  <c r="N33" i="52"/>
  <c r="GJ54" i="36"/>
  <c r="AT22" i="50"/>
  <c r="EQ60" i="36"/>
  <c r="EP324" i="36" s="1"/>
  <c r="AV28" i="51"/>
  <c r="AV41" i="50"/>
  <c r="GK73" i="36"/>
  <c r="GJ337" i="36" s="1"/>
  <c r="AT26" i="52"/>
  <c r="CV58" i="36"/>
  <c r="AV35" i="52"/>
  <c r="CW67" i="36"/>
  <c r="CV331" i="36" s="1"/>
  <c r="O23" i="50"/>
  <c r="J23" i="50"/>
  <c r="GI329" i="36"/>
  <c r="GO65" i="36"/>
  <c r="D291" i="36"/>
  <c r="AT23" i="50"/>
  <c r="N28" i="52"/>
  <c r="J28" i="52"/>
  <c r="O28" i="52"/>
  <c r="GK82" i="36"/>
  <c r="GJ346" i="36" s="1"/>
  <c r="AV50" i="50"/>
  <c r="AV40" i="52"/>
  <c r="CW72" i="36"/>
  <c r="CV336" i="36" s="1"/>
  <c r="GI341" i="36"/>
  <c r="D303" i="36"/>
  <c r="GI337" i="36"/>
  <c r="GO73" i="36"/>
  <c r="D299" i="36"/>
  <c r="BC57" i="36"/>
  <c r="BB321" i="36" s="1"/>
  <c r="AV25" i="53"/>
  <c r="I340" i="36"/>
  <c r="AF105" i="36"/>
  <c r="BJ35" i="52"/>
  <c r="BN34" i="50"/>
  <c r="BO104" i="36"/>
  <c r="BN33" i="52"/>
  <c r="AM103" i="36"/>
  <c r="BJ35" i="53"/>
  <c r="R105" i="36"/>
  <c r="BN33" i="53"/>
  <c r="Y103" i="36"/>
  <c r="BJ35" i="50"/>
  <c r="BH105" i="36"/>
  <c r="BJ35" i="51"/>
  <c r="AT105" i="36"/>
  <c r="BN34" i="51"/>
  <c r="BA104" i="36"/>
  <c r="BK30" i="54"/>
  <c r="BL100" i="36"/>
  <c r="BK29" i="56"/>
  <c r="AJ99" i="36"/>
  <c r="BO28" i="56"/>
  <c r="AQ98" i="36"/>
  <c r="BO30" i="54"/>
  <c r="BS100" i="36"/>
  <c r="BO28" i="55"/>
  <c r="BE98" i="36"/>
  <c r="BK29" i="55"/>
  <c r="AX99" i="36"/>
  <c r="BJ35" i="37"/>
  <c r="D105" i="36"/>
  <c r="BN33" i="37"/>
  <c r="K103" i="36"/>
  <c r="O98" i="36"/>
  <c r="H99" i="36"/>
  <c r="C202" i="37"/>
  <c r="AU32" i="37" s="1"/>
  <c r="J64" i="36" s="1"/>
  <c r="B192" i="37"/>
  <c r="B200" i="37"/>
  <c r="B208" i="37"/>
  <c r="B216" i="37"/>
  <c r="B205" i="37"/>
  <c r="C195" i="37"/>
  <c r="AU25" i="37" s="1"/>
  <c r="J57" i="36" s="1"/>
  <c r="C215" i="37"/>
  <c r="AU45" i="37" s="1"/>
  <c r="J77" i="36" s="1"/>
  <c r="C196" i="37"/>
  <c r="AU26" i="37" s="1"/>
  <c r="J58" i="36" s="1"/>
  <c r="C206" i="37"/>
  <c r="AU36" i="37" s="1"/>
  <c r="J68" i="36" s="1"/>
  <c r="C216" i="37"/>
  <c r="AU46" i="37" s="1"/>
  <c r="J78" i="36" s="1"/>
  <c r="B197" i="37"/>
  <c r="B207" i="37"/>
  <c r="B221" i="37"/>
  <c r="C203" i="37"/>
  <c r="AU33" i="37" s="1"/>
  <c r="J65" i="36" s="1"/>
  <c r="B194" i="37"/>
  <c r="B202" i="37"/>
  <c r="B210" i="37"/>
  <c r="B218" i="37"/>
  <c r="B209" i="37"/>
  <c r="C201" i="37"/>
  <c r="AU31" i="37" s="1"/>
  <c r="J63" i="36" s="1"/>
  <c r="C219" i="37"/>
  <c r="AU49" i="37" s="1"/>
  <c r="J81" i="36" s="1"/>
  <c r="B198" i="37"/>
  <c r="B206" i="37"/>
  <c r="B214" i="37"/>
  <c r="B195" i="37"/>
  <c r="B219" i="37"/>
  <c r="C211" i="37"/>
  <c r="AU41" i="37" s="1"/>
  <c r="J73" i="36" s="1"/>
  <c r="C194" i="37"/>
  <c r="AU24" i="37" s="1"/>
  <c r="J56" i="36" s="1"/>
  <c r="C204" i="37"/>
  <c r="AU34" i="37" s="1"/>
  <c r="J66" i="36" s="1"/>
  <c r="C212" i="37"/>
  <c r="AU42" i="37" s="1"/>
  <c r="J74" i="36" s="1"/>
  <c r="B193" i="37"/>
  <c r="B203" i="37"/>
  <c r="B217" i="37"/>
  <c r="B204" i="37"/>
  <c r="C207" i="37"/>
  <c r="AU37" i="37" s="1"/>
  <c r="J69" i="36" s="1"/>
  <c r="C208" i="37"/>
  <c r="AU38" i="37" s="1"/>
  <c r="J70" i="36" s="1"/>
  <c r="B199" i="37"/>
  <c r="C193" i="37"/>
  <c r="AU23" i="37" s="1"/>
  <c r="J55" i="36" s="1"/>
  <c r="C217" i="37"/>
  <c r="AU47" i="37" s="1"/>
  <c r="J79" i="36" s="1"/>
  <c r="B212" i="37"/>
  <c r="C192" i="37"/>
  <c r="C210" i="37"/>
  <c r="AU40" i="37" s="1"/>
  <c r="J72" i="36" s="1"/>
  <c r="B201" i="37"/>
  <c r="C197" i="37"/>
  <c r="AU27" i="37" s="1"/>
  <c r="J59" i="36" s="1"/>
  <c r="C221" i="37"/>
  <c r="AU51" i="37" s="1"/>
  <c r="J83" i="36" s="1"/>
  <c r="B215" i="37"/>
  <c r="C220" i="37"/>
  <c r="AU50" i="37" s="1"/>
  <c r="J82" i="36" s="1"/>
  <c r="C213" i="37"/>
  <c r="AU43" i="37" s="1"/>
  <c r="J75" i="36" s="1"/>
  <c r="B220" i="37"/>
  <c r="C198" i="37"/>
  <c r="AU28" i="37" s="1"/>
  <c r="J60" i="36" s="1"/>
  <c r="C218" i="37"/>
  <c r="AU48" i="37" s="1"/>
  <c r="J80" i="36" s="1"/>
  <c r="B211" i="37"/>
  <c r="C199" i="37"/>
  <c r="AU29" i="37" s="1"/>
  <c r="J61" i="36" s="1"/>
  <c r="B196" i="37"/>
  <c r="C200" i="37"/>
  <c r="AU30" i="37" s="1"/>
  <c r="J62" i="36" s="1"/>
  <c r="B213" i="37"/>
  <c r="C209" i="37"/>
  <c r="AU39" i="37" s="1"/>
  <c r="J71" i="36" s="1"/>
  <c r="C205" i="37"/>
  <c r="AU35" i="37" s="1"/>
  <c r="J67" i="36" s="1"/>
  <c r="C31" i="26"/>
  <c r="C29" i="26"/>
  <c r="F29" i="26" s="1"/>
  <c r="H45" i="26"/>
  <c r="H44" i="26"/>
  <c r="H46" i="26"/>
  <c r="I44" i="37"/>
  <c r="J44" i="37" s="1"/>
  <c r="D214" i="37"/>
  <c r="AS44" i="37" s="1"/>
  <c r="H76" i="36" s="1"/>
  <c r="G340" i="36" s="1"/>
  <c r="L22" i="37"/>
  <c r="AQ22" i="37" s="1"/>
  <c r="AV33" i="52" l="1"/>
  <c r="GJ81" i="36"/>
  <c r="D307" i="36" s="1"/>
  <c r="AT45" i="50"/>
  <c r="AV45" i="50" s="1"/>
  <c r="N40" i="52"/>
  <c r="GK81" i="36"/>
  <c r="GJ345" i="36" s="1"/>
  <c r="CV65" i="36"/>
  <c r="CU329" i="36" s="1"/>
  <c r="D237" i="36"/>
  <c r="GK65" i="36"/>
  <c r="GJ329" i="36" s="1"/>
  <c r="DA70" i="36"/>
  <c r="CZ334" i="36" s="1"/>
  <c r="AT38" i="52"/>
  <c r="CW70" i="36" s="1"/>
  <c r="CV334" i="36" s="1"/>
  <c r="AV39" i="50"/>
  <c r="GJ71" i="36"/>
  <c r="GO71" i="36" s="1"/>
  <c r="GI325" i="36"/>
  <c r="N29" i="50"/>
  <c r="J29" i="50"/>
  <c r="N39" i="50"/>
  <c r="O39" i="50"/>
  <c r="D287" i="36"/>
  <c r="N22" i="50"/>
  <c r="O22" i="50"/>
  <c r="N49" i="52"/>
  <c r="O50" i="50"/>
  <c r="N50" i="50"/>
  <c r="N26" i="52"/>
  <c r="O26" i="52"/>
  <c r="D224" i="36"/>
  <c r="DA57" i="36"/>
  <c r="CZ321" i="36" s="1"/>
  <c r="BG57" i="36"/>
  <c r="BF321" i="36" s="1"/>
  <c r="GK68" i="36"/>
  <c r="GJ332" i="36" s="1"/>
  <c r="O33" i="50"/>
  <c r="BA321" i="36"/>
  <c r="N33" i="50"/>
  <c r="J25" i="53"/>
  <c r="D308" i="36"/>
  <c r="GO82" i="36"/>
  <c r="GN346" i="36" s="1"/>
  <c r="J34" i="50"/>
  <c r="EO324" i="36"/>
  <c r="O34" i="50"/>
  <c r="AT28" i="52"/>
  <c r="CW60" i="36" s="1"/>
  <c r="CV324" i="36" s="1"/>
  <c r="DA61" i="36"/>
  <c r="E228" i="36" s="1"/>
  <c r="AT25" i="52"/>
  <c r="AV25" i="52" s="1"/>
  <c r="CY57" i="36" s="1"/>
  <c r="D228" i="36"/>
  <c r="O33" i="52"/>
  <c r="AT29" i="52"/>
  <c r="CW61" i="36" s="1"/>
  <c r="CV325" i="36" s="1"/>
  <c r="J49" i="52"/>
  <c r="D255" i="36"/>
  <c r="O49" i="50"/>
  <c r="D292" i="36"/>
  <c r="GO66" i="36"/>
  <c r="GN330" i="36" s="1"/>
  <c r="J49" i="50"/>
  <c r="J38" i="52"/>
  <c r="N38" i="52"/>
  <c r="AT34" i="50"/>
  <c r="AV34" i="50" s="1"/>
  <c r="AW34" i="50" s="1"/>
  <c r="GN66" i="36" s="1"/>
  <c r="GM330" i="36" s="1"/>
  <c r="EP66" i="36"/>
  <c r="EO330" i="36" s="1"/>
  <c r="EQ66" i="36"/>
  <c r="EP330" i="36" s="1"/>
  <c r="AT29" i="50"/>
  <c r="AV29" i="50" s="1"/>
  <c r="GM61" i="36" s="1"/>
  <c r="J28" i="51"/>
  <c r="D238" i="36"/>
  <c r="DA71" i="36"/>
  <c r="CZ335" i="36" s="1"/>
  <c r="O51" i="52"/>
  <c r="N51" i="52"/>
  <c r="N25" i="53"/>
  <c r="N34" i="52"/>
  <c r="J34" i="52"/>
  <c r="O34" i="52"/>
  <c r="N37" i="52"/>
  <c r="J37" i="52"/>
  <c r="O37" i="52"/>
  <c r="O35" i="50"/>
  <c r="N35" i="50"/>
  <c r="J35" i="50"/>
  <c r="D199" i="51"/>
  <c r="AS29" i="51" s="1"/>
  <c r="I29" i="51"/>
  <c r="AU29" i="51"/>
  <c r="ER61" i="36" s="1"/>
  <c r="EQ325" i="36" s="1"/>
  <c r="D193" i="51"/>
  <c r="AS23" i="51" s="1"/>
  <c r="AU23" i="51"/>
  <c r="ER55" i="36" s="1"/>
  <c r="EQ319" i="36" s="1"/>
  <c r="I23" i="51"/>
  <c r="N50" i="52"/>
  <c r="O50" i="52"/>
  <c r="J50" i="52"/>
  <c r="O46" i="50"/>
  <c r="J46" i="50"/>
  <c r="N46" i="50"/>
  <c r="AT27" i="52"/>
  <c r="CV59" i="36"/>
  <c r="O40" i="50"/>
  <c r="N40" i="50"/>
  <c r="J40" i="50"/>
  <c r="I36" i="53"/>
  <c r="AU36" i="53"/>
  <c r="BD68" i="36" s="1"/>
  <c r="BC332" i="36" s="1"/>
  <c r="D206" i="53"/>
  <c r="AS36" i="53" s="1"/>
  <c r="N35" i="52"/>
  <c r="O22" i="52"/>
  <c r="J22" i="52"/>
  <c r="N22" i="52"/>
  <c r="AT27" i="50"/>
  <c r="GJ59" i="36"/>
  <c r="I51" i="51"/>
  <c r="AU51" i="51"/>
  <c r="D221" i="51"/>
  <c r="AS51" i="51" s="1"/>
  <c r="I31" i="51"/>
  <c r="D201" i="51"/>
  <c r="AS31" i="51" s="1"/>
  <c r="AU31" i="51"/>
  <c r="ER63" i="36" s="1"/>
  <c r="EQ327" i="36" s="1"/>
  <c r="AU37" i="51"/>
  <c r="ER69" i="36" s="1"/>
  <c r="EQ333" i="36" s="1"/>
  <c r="I37" i="51"/>
  <c r="D207" i="51"/>
  <c r="AS37" i="51" s="1"/>
  <c r="J51" i="50"/>
  <c r="O51" i="50"/>
  <c r="N51" i="50"/>
  <c r="I46" i="53"/>
  <c r="AU46" i="53"/>
  <c r="D216" i="53"/>
  <c r="AS46" i="53" s="1"/>
  <c r="D197" i="51"/>
  <c r="AS27" i="51" s="1"/>
  <c r="AU27" i="51"/>
  <c r="ER59" i="36" s="1"/>
  <c r="EQ323" i="36" s="1"/>
  <c r="I27" i="51"/>
  <c r="CV54" i="36"/>
  <c r="AT22" i="52"/>
  <c r="O48" i="52"/>
  <c r="N48" i="52"/>
  <c r="J48" i="52"/>
  <c r="CV55" i="36"/>
  <c r="AT23" i="52"/>
  <c r="I45" i="51"/>
  <c r="AU45" i="51"/>
  <c r="ER77" i="36" s="1"/>
  <c r="EQ341" i="36" s="1"/>
  <c r="D215" i="51"/>
  <c r="AS45" i="51" s="1"/>
  <c r="D220" i="51"/>
  <c r="AS50" i="51" s="1"/>
  <c r="I50" i="51"/>
  <c r="AU50" i="51"/>
  <c r="AT43" i="50"/>
  <c r="GJ75" i="36"/>
  <c r="AT34" i="52"/>
  <c r="CV66" i="36"/>
  <c r="D211" i="53"/>
  <c r="AS41" i="53" s="1"/>
  <c r="I41" i="53"/>
  <c r="AU41" i="53"/>
  <c r="AU44" i="53"/>
  <c r="I44" i="53"/>
  <c r="D214" i="53"/>
  <c r="AS44" i="53" s="1"/>
  <c r="N23" i="52"/>
  <c r="J23" i="52"/>
  <c r="O23" i="52"/>
  <c r="BK30" i="57"/>
  <c r="V100" i="36"/>
  <c r="AU38" i="51"/>
  <c r="ER70" i="36" s="1"/>
  <c r="EQ334" i="36" s="1"/>
  <c r="I38" i="51"/>
  <c r="D208" i="51"/>
  <c r="AS38" i="51" s="1"/>
  <c r="O43" i="50"/>
  <c r="N43" i="50"/>
  <c r="J43" i="50"/>
  <c r="N44" i="52"/>
  <c r="O44" i="52"/>
  <c r="J44" i="52"/>
  <c r="D209" i="51"/>
  <c r="AS39" i="51" s="1"/>
  <c r="I39" i="51"/>
  <c r="AU39" i="51"/>
  <c r="ER71" i="36" s="1"/>
  <c r="EQ335" i="36" s="1"/>
  <c r="J30" i="50"/>
  <c r="O30" i="50"/>
  <c r="N30" i="50"/>
  <c r="O47" i="52"/>
  <c r="N47" i="52"/>
  <c r="J47" i="52"/>
  <c r="AU50" i="53"/>
  <c r="I50" i="53"/>
  <c r="D220" i="53"/>
  <c r="AS50" i="53" s="1"/>
  <c r="I43" i="53"/>
  <c r="AU43" i="53"/>
  <c r="D213" i="53"/>
  <c r="AS43" i="53" s="1"/>
  <c r="GL84" i="36"/>
  <c r="I26" i="53"/>
  <c r="D196" i="53"/>
  <c r="AS26" i="53" s="1"/>
  <c r="AU26" i="53"/>
  <c r="BD58" i="36" s="1"/>
  <c r="BC322" i="36" s="1"/>
  <c r="D195" i="51"/>
  <c r="AS25" i="51" s="1"/>
  <c r="AU25" i="51"/>
  <c r="ER57" i="36" s="1"/>
  <c r="EQ321" i="36" s="1"/>
  <c r="I25" i="51"/>
  <c r="AU29" i="53"/>
  <c r="BD61" i="36" s="1"/>
  <c r="BC325" i="36" s="1"/>
  <c r="I29" i="53"/>
  <c r="D199" i="53"/>
  <c r="AS29" i="53" s="1"/>
  <c r="J43" i="52"/>
  <c r="O43" i="52"/>
  <c r="N43" i="52"/>
  <c r="D198" i="53"/>
  <c r="AS28" i="53" s="1"/>
  <c r="AU28" i="53"/>
  <c r="BD60" i="36" s="1"/>
  <c r="BC324" i="36" s="1"/>
  <c r="I28" i="53"/>
  <c r="AT32" i="52"/>
  <c r="CV64" i="36"/>
  <c r="AT32" i="50"/>
  <c r="GJ64" i="36"/>
  <c r="D219" i="51"/>
  <c r="AS49" i="51" s="1"/>
  <c r="I49" i="51"/>
  <c r="AU49" i="51"/>
  <c r="N36" i="52"/>
  <c r="J36" i="52"/>
  <c r="O36" i="52"/>
  <c r="AT30" i="50"/>
  <c r="GJ62" i="36"/>
  <c r="I38" i="53"/>
  <c r="D208" i="53"/>
  <c r="AS38" i="53" s="1"/>
  <c r="AU38" i="53"/>
  <c r="AU51" i="53"/>
  <c r="I51" i="53"/>
  <c r="D221" i="53"/>
  <c r="AS51" i="53" s="1"/>
  <c r="O35" i="52"/>
  <c r="O32" i="52"/>
  <c r="N32" i="52"/>
  <c r="J32" i="52"/>
  <c r="O32" i="50"/>
  <c r="J32" i="50"/>
  <c r="N32" i="50"/>
  <c r="I33" i="51"/>
  <c r="D203" i="51"/>
  <c r="AS33" i="51" s="1"/>
  <c r="AU33" i="51"/>
  <c r="ER65" i="36" s="1"/>
  <c r="EQ329" i="36" s="1"/>
  <c r="AT44" i="50"/>
  <c r="GJ76" i="36"/>
  <c r="AU35" i="53"/>
  <c r="BD67" i="36" s="1"/>
  <c r="BC331" i="36" s="1"/>
  <c r="D205" i="53"/>
  <c r="AS35" i="53" s="1"/>
  <c r="I35" i="53"/>
  <c r="D210" i="53"/>
  <c r="AS40" i="53" s="1"/>
  <c r="AU40" i="53"/>
  <c r="I40" i="53"/>
  <c r="AU42" i="53"/>
  <c r="D212" i="53"/>
  <c r="AS42" i="53" s="1"/>
  <c r="I42" i="53"/>
  <c r="I47" i="53"/>
  <c r="AU47" i="53"/>
  <c r="D217" i="53"/>
  <c r="AS47" i="53" s="1"/>
  <c r="I41" i="51"/>
  <c r="D211" i="51"/>
  <c r="AS41" i="51" s="1"/>
  <c r="AU41" i="51"/>
  <c r="ER73" i="36" s="1"/>
  <c r="EQ337" i="36" s="1"/>
  <c r="AT39" i="52"/>
  <c r="AV39" i="52" s="1"/>
  <c r="AW39" i="52" s="1"/>
  <c r="CZ71" i="36" s="1"/>
  <c r="CY335" i="36" s="1"/>
  <c r="O42" i="50"/>
  <c r="J42" i="50"/>
  <c r="N42" i="50"/>
  <c r="D202" i="51"/>
  <c r="AS32" i="51" s="1"/>
  <c r="I32" i="51"/>
  <c r="AU32" i="51"/>
  <c r="ER64" i="36" s="1"/>
  <c r="EQ328" i="36" s="1"/>
  <c r="AT36" i="52"/>
  <c r="CV68" i="36"/>
  <c r="O44" i="50"/>
  <c r="N44" i="50"/>
  <c r="J44" i="50"/>
  <c r="O47" i="50"/>
  <c r="J47" i="50"/>
  <c r="N47" i="50"/>
  <c r="AT26" i="50"/>
  <c r="GJ58" i="36"/>
  <c r="D200" i="53"/>
  <c r="AS30" i="53" s="1"/>
  <c r="AU30" i="53"/>
  <c r="BD62" i="36" s="1"/>
  <c r="BC326" i="36" s="1"/>
  <c r="I30" i="53"/>
  <c r="D204" i="53"/>
  <c r="AS34" i="53" s="1"/>
  <c r="I34" i="53"/>
  <c r="AU34" i="53"/>
  <c r="BD66" i="36" s="1"/>
  <c r="BC330" i="36" s="1"/>
  <c r="J45" i="52"/>
  <c r="N45" i="52"/>
  <c r="O45" i="52"/>
  <c r="N28" i="51"/>
  <c r="AT42" i="50"/>
  <c r="GJ74" i="36"/>
  <c r="N37" i="50"/>
  <c r="J37" i="50"/>
  <c r="O37" i="50"/>
  <c r="D212" i="51"/>
  <c r="AS42" i="51" s="1"/>
  <c r="AU42" i="51"/>
  <c r="ER74" i="36" s="1"/>
  <c r="EQ338" i="36" s="1"/>
  <c r="I42" i="51"/>
  <c r="I37" i="53"/>
  <c r="AU37" i="53"/>
  <c r="D207" i="53"/>
  <c r="AS37" i="53" s="1"/>
  <c r="GJ79" i="36"/>
  <c r="AT47" i="50"/>
  <c r="O26" i="50"/>
  <c r="N26" i="50"/>
  <c r="J26" i="50"/>
  <c r="AU39" i="53"/>
  <c r="D209" i="53"/>
  <c r="AS39" i="53" s="1"/>
  <c r="I39" i="53"/>
  <c r="D197" i="53"/>
  <c r="AS27" i="53" s="1"/>
  <c r="I27" i="53"/>
  <c r="AU27" i="53"/>
  <c r="BD59" i="36" s="1"/>
  <c r="BC323" i="36" s="1"/>
  <c r="I36" i="51"/>
  <c r="AU36" i="51"/>
  <c r="ER68" i="36" s="1"/>
  <c r="EQ332" i="36" s="1"/>
  <c r="D206" i="51"/>
  <c r="AS36" i="51" s="1"/>
  <c r="O27" i="52"/>
  <c r="N27" i="52"/>
  <c r="J27" i="52"/>
  <c r="I26" i="51"/>
  <c r="D196" i="51"/>
  <c r="AS26" i="51" s="1"/>
  <c r="AU26" i="51"/>
  <c r="ER58" i="36" s="1"/>
  <c r="EQ322" i="36" s="1"/>
  <c r="J31" i="52"/>
  <c r="O31" i="52"/>
  <c r="N31" i="52"/>
  <c r="O46" i="52"/>
  <c r="J46" i="52"/>
  <c r="N46" i="52"/>
  <c r="I30" i="51"/>
  <c r="AU30" i="51"/>
  <c r="ER62" i="36" s="1"/>
  <c r="EQ326" i="36" s="1"/>
  <c r="D200" i="51"/>
  <c r="AS30" i="51" s="1"/>
  <c r="N38" i="50"/>
  <c r="J38" i="50"/>
  <c r="O38" i="50"/>
  <c r="AT30" i="52"/>
  <c r="CV62" i="36"/>
  <c r="CV56" i="36"/>
  <c r="AT24" i="52"/>
  <c r="AU48" i="53"/>
  <c r="I48" i="53"/>
  <c r="D218" i="53"/>
  <c r="AS48" i="53" s="1"/>
  <c r="I22" i="53"/>
  <c r="AU22" i="53"/>
  <c r="BD54" i="36" s="1"/>
  <c r="D192" i="53"/>
  <c r="AS22" i="53" s="1"/>
  <c r="CV73" i="36"/>
  <c r="AT41" i="52"/>
  <c r="O27" i="50"/>
  <c r="N27" i="50"/>
  <c r="J27" i="50"/>
  <c r="DA67" i="36"/>
  <c r="CZ331" i="36" s="1"/>
  <c r="AT25" i="50"/>
  <c r="GJ57" i="36"/>
  <c r="AT37" i="50"/>
  <c r="GJ69" i="36"/>
  <c r="AT24" i="50"/>
  <c r="GJ56" i="36"/>
  <c r="D213" i="51"/>
  <c r="AS43" i="51" s="1"/>
  <c r="AU43" i="51"/>
  <c r="ER75" i="36" s="1"/>
  <c r="EQ339" i="36" s="1"/>
  <c r="I43" i="51"/>
  <c r="J30" i="52"/>
  <c r="O30" i="52"/>
  <c r="N30" i="52"/>
  <c r="GJ63" i="36"/>
  <c r="AT31" i="50"/>
  <c r="GJ60" i="36"/>
  <c r="AT28" i="50"/>
  <c r="AU31" i="53"/>
  <c r="BD63" i="36" s="1"/>
  <c r="BC327" i="36" s="1"/>
  <c r="D201" i="53"/>
  <c r="AS31" i="53" s="1"/>
  <c r="I31" i="53"/>
  <c r="I24" i="53"/>
  <c r="D194" i="53"/>
  <c r="AS24" i="53" s="1"/>
  <c r="AU24" i="53"/>
  <c r="BD56" i="36" s="1"/>
  <c r="BC320" i="36" s="1"/>
  <c r="CV69" i="36"/>
  <c r="AT37" i="52"/>
  <c r="D192" i="51"/>
  <c r="AS22" i="51" s="1"/>
  <c r="I22" i="51"/>
  <c r="AU22" i="51"/>
  <c r="ER54" i="36" s="1"/>
  <c r="D234" i="36"/>
  <c r="N48" i="50"/>
  <c r="J48" i="50"/>
  <c r="O48" i="50"/>
  <c r="CV63" i="36"/>
  <c r="AT31" i="52"/>
  <c r="J24" i="50"/>
  <c r="N24" i="50"/>
  <c r="O24" i="50"/>
  <c r="D217" i="51"/>
  <c r="AS47" i="51" s="1"/>
  <c r="AU47" i="51"/>
  <c r="I47" i="51"/>
  <c r="AU40" i="51"/>
  <c r="ER72" i="36" s="1"/>
  <c r="EQ336" i="36" s="1"/>
  <c r="I40" i="51"/>
  <c r="D210" i="51"/>
  <c r="AS40" i="51" s="1"/>
  <c r="GJ70" i="36"/>
  <c r="AT38" i="50"/>
  <c r="J24" i="52"/>
  <c r="O24" i="52"/>
  <c r="N24" i="52"/>
  <c r="J28" i="50"/>
  <c r="O28" i="50"/>
  <c r="N28" i="50"/>
  <c r="D202" i="53"/>
  <c r="AS32" i="53" s="1"/>
  <c r="I32" i="53"/>
  <c r="AU32" i="53"/>
  <c r="BD64" i="36" s="1"/>
  <c r="BC328" i="36" s="1"/>
  <c r="D203" i="53"/>
  <c r="AS33" i="53" s="1"/>
  <c r="AU33" i="53"/>
  <c r="BD65" i="36" s="1"/>
  <c r="BC329" i="36" s="1"/>
  <c r="I33" i="53"/>
  <c r="GJ83" i="36"/>
  <c r="AT51" i="50"/>
  <c r="CX84" i="36"/>
  <c r="O25" i="50"/>
  <c r="N25" i="50"/>
  <c r="J25" i="50"/>
  <c r="AT48" i="50"/>
  <c r="GJ80" i="36"/>
  <c r="AU24" i="51"/>
  <c r="ER56" i="36" s="1"/>
  <c r="EQ320" i="36" s="1"/>
  <c r="D194" i="51"/>
  <c r="AS24" i="51" s="1"/>
  <c r="I24" i="51"/>
  <c r="D216" i="51"/>
  <c r="AS46" i="51" s="1"/>
  <c r="I46" i="51"/>
  <c r="AU46" i="51"/>
  <c r="ER78" i="36" s="1"/>
  <c r="EQ342" i="36" s="1"/>
  <c r="O31" i="50"/>
  <c r="N31" i="50"/>
  <c r="J31" i="50"/>
  <c r="I49" i="53"/>
  <c r="D219" i="53"/>
  <c r="AS49" i="53" s="1"/>
  <c r="AU49" i="53"/>
  <c r="I45" i="53"/>
  <c r="AU45" i="53"/>
  <c r="D215" i="53"/>
  <c r="AS45" i="53" s="1"/>
  <c r="O42" i="52"/>
  <c r="J42" i="52"/>
  <c r="N42" i="52"/>
  <c r="GJ67" i="36"/>
  <c r="AT35" i="50"/>
  <c r="N41" i="52"/>
  <c r="J41" i="52"/>
  <c r="O41" i="52"/>
  <c r="I35" i="51"/>
  <c r="AU35" i="51"/>
  <c r="ER67" i="36" s="1"/>
  <c r="EQ331" i="36" s="1"/>
  <c r="D205" i="51"/>
  <c r="AS35" i="51" s="1"/>
  <c r="I44" i="51"/>
  <c r="AU44" i="51"/>
  <c r="ER76" i="36" s="1"/>
  <c r="EQ340" i="36" s="1"/>
  <c r="D214" i="51"/>
  <c r="AS44" i="51" s="1"/>
  <c r="AT46" i="50"/>
  <c r="GJ78" i="36"/>
  <c r="BO29" i="57"/>
  <c r="AC99" i="36"/>
  <c r="AT40" i="50"/>
  <c r="GJ72" i="36"/>
  <c r="D193" i="53"/>
  <c r="AS23" i="53" s="1"/>
  <c r="I23" i="53"/>
  <c r="AU23" i="53"/>
  <c r="BD55" i="36" s="1"/>
  <c r="BC319" i="36" s="1"/>
  <c r="O48" i="51"/>
  <c r="N48" i="51"/>
  <c r="J48" i="51"/>
  <c r="D297" i="36"/>
  <c r="GO81" i="36"/>
  <c r="GN345" i="36" s="1"/>
  <c r="GI345" i="36"/>
  <c r="GI335" i="36"/>
  <c r="DA72" i="36"/>
  <c r="E239" i="36" s="1"/>
  <c r="D239" i="36"/>
  <c r="GK77" i="36"/>
  <c r="GJ341" i="36" s="1"/>
  <c r="D294" i="36"/>
  <c r="GO68" i="36"/>
  <c r="E294" i="36" s="1"/>
  <c r="D232" i="36"/>
  <c r="DA65" i="36"/>
  <c r="CZ329" i="36" s="1"/>
  <c r="ET324" i="36"/>
  <c r="E255" i="36"/>
  <c r="EV60" i="36"/>
  <c r="AW40" i="52"/>
  <c r="CZ72" i="36" s="1"/>
  <c r="CY336" i="36" s="1"/>
  <c r="CY72" i="36"/>
  <c r="AW39" i="50"/>
  <c r="GN71" i="36" s="1"/>
  <c r="GM335" i="36" s="1"/>
  <c r="GM71" i="36"/>
  <c r="GN329" i="36"/>
  <c r="GP65" i="36"/>
  <c r="E291" i="36"/>
  <c r="AW33" i="50"/>
  <c r="GN65" i="36" s="1"/>
  <c r="GM329" i="36" s="1"/>
  <c r="GM65" i="36"/>
  <c r="CU322" i="36"/>
  <c r="DA58" i="36"/>
  <c r="D225" i="36"/>
  <c r="AW34" i="51"/>
  <c r="ET66" i="36" s="1"/>
  <c r="ES330" i="36" s="1"/>
  <c r="ES66" i="36"/>
  <c r="GK55" i="36"/>
  <c r="GJ319" i="36" s="1"/>
  <c r="AV23" i="50"/>
  <c r="AW49" i="50"/>
  <c r="GN81" i="36" s="1"/>
  <c r="GM345" i="36" s="1"/>
  <c r="GM81" i="36"/>
  <c r="CW58" i="36"/>
  <c r="CV322" i="36" s="1"/>
  <c r="AV26" i="52"/>
  <c r="GN325" i="36"/>
  <c r="GP61" i="36"/>
  <c r="E287" i="36"/>
  <c r="AW36" i="50"/>
  <c r="GN68" i="36" s="1"/>
  <c r="GM332" i="36" s="1"/>
  <c r="GM68" i="36"/>
  <c r="GK54" i="36"/>
  <c r="BK22" i="50"/>
  <c r="AV22" i="50"/>
  <c r="GN337" i="36"/>
  <c r="GP73" i="36"/>
  <c r="E299" i="36"/>
  <c r="GN335" i="36"/>
  <c r="E297" i="36"/>
  <c r="GP71" i="36"/>
  <c r="GN341" i="36"/>
  <c r="GP77" i="36"/>
  <c r="E303" i="36"/>
  <c r="GI319" i="36"/>
  <c r="GO55" i="36"/>
  <c r="D281" i="36"/>
  <c r="AW45" i="50"/>
  <c r="GN77" i="36" s="1"/>
  <c r="GM341" i="36" s="1"/>
  <c r="GM77" i="36"/>
  <c r="ES60" i="36"/>
  <c r="AW28" i="51"/>
  <c r="ET60" i="36" s="1"/>
  <c r="ES324" i="36" s="1"/>
  <c r="GO54" i="36"/>
  <c r="D280" i="36"/>
  <c r="GI318" i="36"/>
  <c r="BE57" i="36"/>
  <c r="AW25" i="53"/>
  <c r="BF57" i="36" s="1"/>
  <c r="BE321" i="36" s="1"/>
  <c r="AW50" i="50"/>
  <c r="GN82" i="36" s="1"/>
  <c r="GM346" i="36" s="1"/>
  <c r="GM82" i="36"/>
  <c r="AW33" i="52"/>
  <c r="CZ65" i="36" s="1"/>
  <c r="CY329" i="36" s="1"/>
  <c r="CY65" i="36"/>
  <c r="CU324" i="36"/>
  <c r="D227" i="36"/>
  <c r="DA60" i="36"/>
  <c r="AW35" i="52"/>
  <c r="CZ67" i="36" s="1"/>
  <c r="CY331" i="36" s="1"/>
  <c r="CY67" i="36"/>
  <c r="AW41" i="50"/>
  <c r="GN73" i="36" s="1"/>
  <c r="GM337" i="36" s="1"/>
  <c r="GM73" i="36"/>
  <c r="I335" i="36"/>
  <c r="I325" i="36"/>
  <c r="I347" i="36"/>
  <c r="I330" i="36"/>
  <c r="I345" i="36"/>
  <c r="I332" i="36"/>
  <c r="I323" i="36"/>
  <c r="I320" i="36"/>
  <c r="I327" i="36"/>
  <c r="I322" i="36"/>
  <c r="I328" i="36"/>
  <c r="I339" i="36"/>
  <c r="I334" i="36"/>
  <c r="I326" i="36"/>
  <c r="I344" i="36"/>
  <c r="I346" i="36"/>
  <c r="I343" i="36"/>
  <c r="I333" i="36"/>
  <c r="I337" i="36"/>
  <c r="I341" i="36"/>
  <c r="I331" i="36"/>
  <c r="I324" i="36"/>
  <c r="I336" i="36"/>
  <c r="I319" i="36"/>
  <c r="I338" i="36"/>
  <c r="I329" i="36"/>
  <c r="I342" i="36"/>
  <c r="I321" i="36"/>
  <c r="M76" i="36"/>
  <c r="BN35" i="51"/>
  <c r="BA105" i="36"/>
  <c r="BJ36" i="50"/>
  <c r="BH106" i="36"/>
  <c r="BN34" i="53"/>
  <c r="Y104" i="36"/>
  <c r="BN34" i="52"/>
  <c r="AM104" i="36"/>
  <c r="BN35" i="50"/>
  <c r="BO105" i="36"/>
  <c r="BJ36" i="52"/>
  <c r="AF106" i="36"/>
  <c r="AT106" i="36"/>
  <c r="BJ36" i="51"/>
  <c r="BJ36" i="53"/>
  <c r="R106" i="36"/>
  <c r="BK30" i="55"/>
  <c r="AX100" i="36"/>
  <c r="BK30" i="56"/>
  <c r="AJ100" i="36"/>
  <c r="BO29" i="55"/>
  <c r="BE99" i="36"/>
  <c r="BO31" i="54"/>
  <c r="BS101" i="36"/>
  <c r="BO29" i="56"/>
  <c r="AQ99" i="36"/>
  <c r="BK31" i="54"/>
  <c r="BL101" i="36"/>
  <c r="BJ36" i="37"/>
  <c r="D106" i="36"/>
  <c r="BN34" i="37"/>
  <c r="K104" i="36"/>
  <c r="O99" i="36"/>
  <c r="H100" i="36"/>
  <c r="F54" i="36"/>
  <c r="E318" i="36" s="1"/>
  <c r="F84" i="36"/>
  <c r="I22" i="37"/>
  <c r="N22" i="37" s="1"/>
  <c r="AU22" i="37"/>
  <c r="I42" i="37"/>
  <c r="J42" i="37" s="1"/>
  <c r="D216" i="37"/>
  <c r="AS46" i="37" s="1"/>
  <c r="H78" i="36" s="1"/>
  <c r="G342" i="36" s="1"/>
  <c r="D210" i="37"/>
  <c r="AS40" i="37" s="1"/>
  <c r="H72" i="36" s="1"/>
  <c r="G336" i="36" s="1"/>
  <c r="I39" i="37"/>
  <c r="N39" i="37" s="1"/>
  <c r="I28" i="37"/>
  <c r="O28" i="37" s="1"/>
  <c r="I33" i="37"/>
  <c r="O33" i="37" s="1"/>
  <c r="D195" i="37"/>
  <c r="AS25" i="37" s="1"/>
  <c r="D193" i="37"/>
  <c r="AS23" i="37" s="1"/>
  <c r="D205" i="37"/>
  <c r="AS35" i="37" s="1"/>
  <c r="H67" i="36" s="1"/>
  <c r="G331" i="36" s="1"/>
  <c r="D200" i="37"/>
  <c r="AS30" i="37" s="1"/>
  <c r="I40" i="37"/>
  <c r="O40" i="37" s="1"/>
  <c r="I23" i="37"/>
  <c r="J23" i="37" s="1"/>
  <c r="I46" i="37"/>
  <c r="J46" i="37" s="1"/>
  <c r="I35" i="37"/>
  <c r="J35" i="37" s="1"/>
  <c r="I25" i="37"/>
  <c r="O25" i="37" s="1"/>
  <c r="D209" i="37"/>
  <c r="AS39" i="37" s="1"/>
  <c r="H71" i="36" s="1"/>
  <c r="G335" i="36" s="1"/>
  <c r="D198" i="37"/>
  <c r="AS28" i="37" s="1"/>
  <c r="D212" i="37"/>
  <c r="AS42" i="37" s="1"/>
  <c r="H74" i="36" s="1"/>
  <c r="G338" i="36" s="1"/>
  <c r="D203" i="37"/>
  <c r="AS33" i="37" s="1"/>
  <c r="H65" i="36" s="1"/>
  <c r="G329" i="36" s="1"/>
  <c r="D207" i="37"/>
  <c r="AS37" i="37" s="1"/>
  <c r="H69" i="36" s="1"/>
  <c r="G333" i="36" s="1"/>
  <c r="I47" i="37"/>
  <c r="J47" i="37" s="1"/>
  <c r="I45" i="37"/>
  <c r="N45" i="37" s="1"/>
  <c r="D194" i="37"/>
  <c r="AS24" i="37" s="1"/>
  <c r="I32" i="37"/>
  <c r="N32" i="37" s="1"/>
  <c r="I34" i="37"/>
  <c r="J34" i="37" s="1"/>
  <c r="I49" i="37"/>
  <c r="J49" i="37" s="1"/>
  <c r="I29" i="37"/>
  <c r="O29" i="37" s="1"/>
  <c r="I26" i="37"/>
  <c r="N26" i="37" s="1"/>
  <c r="D218" i="37"/>
  <c r="AS48" i="37" s="1"/>
  <c r="H80" i="36" s="1"/>
  <c r="G344" i="36" s="1"/>
  <c r="I37" i="37"/>
  <c r="N37" i="37" s="1"/>
  <c r="I30" i="37"/>
  <c r="N30" i="37" s="1"/>
  <c r="D211" i="37"/>
  <c r="AS41" i="37" s="1"/>
  <c r="H73" i="36" s="1"/>
  <c r="G337" i="36" s="1"/>
  <c r="I41" i="37"/>
  <c r="N41" i="37" s="1"/>
  <c r="D215" i="37"/>
  <c r="AS45" i="37" s="1"/>
  <c r="H77" i="36" s="1"/>
  <c r="G341" i="36" s="1"/>
  <c r="D197" i="37"/>
  <c r="AS27" i="37" s="1"/>
  <c r="D208" i="37"/>
  <c r="AS38" i="37" s="1"/>
  <c r="H70" i="36" s="1"/>
  <c r="G334" i="36" s="1"/>
  <c r="I43" i="37"/>
  <c r="J43" i="37" s="1"/>
  <c r="I31" i="37"/>
  <c r="O31" i="37" s="1"/>
  <c r="I48" i="37"/>
  <c r="N48" i="37" s="1"/>
  <c r="I24" i="37"/>
  <c r="N24" i="37" s="1"/>
  <c r="D213" i="37"/>
  <c r="AS43" i="37" s="1"/>
  <c r="H75" i="36" s="1"/>
  <c r="G339" i="36" s="1"/>
  <c r="D201" i="37"/>
  <c r="AS31" i="37" s="1"/>
  <c r="I27" i="37"/>
  <c r="J27" i="37" s="1"/>
  <c r="I38" i="37"/>
  <c r="O38" i="37" s="1"/>
  <c r="D196" i="37"/>
  <c r="AS26" i="37" s="1"/>
  <c r="D202" i="37"/>
  <c r="AS32" i="37" s="1"/>
  <c r="H64" i="36" s="1"/>
  <c r="G328" i="36" s="1"/>
  <c r="D217" i="37"/>
  <c r="AS47" i="37" s="1"/>
  <c r="H79" i="36" s="1"/>
  <c r="G343" i="36" s="1"/>
  <c r="D192" i="37"/>
  <c r="AS22" i="37" s="1"/>
  <c r="D206" i="37"/>
  <c r="AS36" i="37" s="1"/>
  <c r="H68" i="36" s="1"/>
  <c r="G332" i="36" s="1"/>
  <c r="I36" i="37"/>
  <c r="N36" i="37" s="1"/>
  <c r="D204" i="37"/>
  <c r="AS34" i="37" s="1"/>
  <c r="H66" i="36" s="1"/>
  <c r="G330" i="36" s="1"/>
  <c r="D219" i="37"/>
  <c r="AS49" i="37" s="1"/>
  <c r="H81" i="36" s="1"/>
  <c r="G345" i="36" s="1"/>
  <c r="D199" i="37"/>
  <c r="AS29" i="37" s="1"/>
  <c r="I51" i="37"/>
  <c r="D221" i="37"/>
  <c r="AS51" i="37" s="1"/>
  <c r="H83" i="36" s="1"/>
  <c r="G347" i="36" s="1"/>
  <c r="E192" i="37"/>
  <c r="N20" i="37"/>
  <c r="N44" i="37"/>
  <c r="O44" i="37"/>
  <c r="H39" i="26"/>
  <c r="H38" i="26"/>
  <c r="H40" i="26"/>
  <c r="E237" i="36" l="1"/>
  <c r="DB70" i="36"/>
  <c r="AV38" i="52"/>
  <c r="AW38" i="52" s="1"/>
  <c r="CZ70" i="36" s="1"/>
  <c r="CY334" i="36" s="1"/>
  <c r="EU66" i="36"/>
  <c r="E261" i="36" s="1"/>
  <c r="AV28" i="52"/>
  <c r="GM66" i="36"/>
  <c r="GL330" i="36" s="1"/>
  <c r="GK66" i="36"/>
  <c r="GJ330" i="36" s="1"/>
  <c r="AW25" i="52"/>
  <c r="CZ57" i="36" s="1"/>
  <c r="CY321" i="36" s="1"/>
  <c r="DB57" i="36"/>
  <c r="AV29" i="52"/>
  <c r="CY61" i="36" s="1"/>
  <c r="CX325" i="36" s="1"/>
  <c r="E224" i="36"/>
  <c r="L202" i="36"/>
  <c r="BH57" i="36"/>
  <c r="CY71" i="36"/>
  <c r="CX335" i="36" s="1"/>
  <c r="E292" i="36"/>
  <c r="GP66" i="36"/>
  <c r="F292" i="36" s="1"/>
  <c r="GP82" i="36"/>
  <c r="F308" i="36" s="1"/>
  <c r="E308" i="36"/>
  <c r="DB61" i="36"/>
  <c r="F228" i="36" s="1"/>
  <c r="CZ325" i="36"/>
  <c r="AW29" i="50"/>
  <c r="GN61" i="36" s="1"/>
  <c r="GM325" i="36" s="1"/>
  <c r="CW57" i="36"/>
  <c r="CV321" i="36" s="1"/>
  <c r="D261" i="36"/>
  <c r="GK61" i="36"/>
  <c r="GJ325" i="36" s="1"/>
  <c r="E238" i="36"/>
  <c r="DB71" i="36"/>
  <c r="DA335" i="36" s="1"/>
  <c r="E234" i="36"/>
  <c r="CV84" i="36"/>
  <c r="DB67" i="36"/>
  <c r="F234" i="36" s="1"/>
  <c r="CW71" i="36"/>
  <c r="CV335" i="36" s="1"/>
  <c r="M52" i="50"/>
  <c r="N52" i="50"/>
  <c r="N52" i="52"/>
  <c r="GJ84" i="36"/>
  <c r="M52" i="52"/>
  <c r="GK79" i="36"/>
  <c r="GJ343" i="36" s="1"/>
  <c r="AV47" i="50"/>
  <c r="BB55" i="36"/>
  <c r="AT23" i="53"/>
  <c r="GK67" i="36"/>
  <c r="GJ331" i="36" s="1"/>
  <c r="AV35" i="50"/>
  <c r="AT46" i="51"/>
  <c r="EP78" i="36"/>
  <c r="O32" i="53"/>
  <c r="N32" i="53"/>
  <c r="J32" i="53"/>
  <c r="O24" i="53"/>
  <c r="N24" i="53"/>
  <c r="J24" i="53"/>
  <c r="GI333" i="36"/>
  <c r="GO69" i="36"/>
  <c r="D295" i="36"/>
  <c r="CW56" i="36"/>
  <c r="CV320" i="36" s="1"/>
  <c r="AV24" i="52"/>
  <c r="J42" i="53"/>
  <c r="O42" i="53"/>
  <c r="N42" i="53"/>
  <c r="J25" i="51"/>
  <c r="O25" i="51"/>
  <c r="N25" i="51"/>
  <c r="V101" i="36"/>
  <c r="BK31" i="57"/>
  <c r="J46" i="53"/>
  <c r="O46" i="53"/>
  <c r="N46" i="53"/>
  <c r="GK69" i="36"/>
  <c r="GJ333" i="36" s="1"/>
  <c r="AV37" i="50"/>
  <c r="AT31" i="53"/>
  <c r="BB63" i="36"/>
  <c r="CW63" i="36"/>
  <c r="CV327" i="36" s="1"/>
  <c r="AV31" i="52"/>
  <c r="AV25" i="50"/>
  <c r="GK57" i="36"/>
  <c r="GJ321" i="36" s="1"/>
  <c r="CW62" i="36"/>
  <c r="CV326" i="36" s="1"/>
  <c r="AV30" i="52"/>
  <c r="GI343" i="36"/>
  <c r="D305" i="36"/>
  <c r="GO79" i="36"/>
  <c r="O40" i="53"/>
  <c r="N40" i="53"/>
  <c r="J40" i="53"/>
  <c r="D290" i="36"/>
  <c r="GI328" i="36"/>
  <c r="GO64" i="36"/>
  <c r="N45" i="51"/>
  <c r="J45" i="51"/>
  <c r="O45" i="51"/>
  <c r="AT36" i="53"/>
  <c r="BB68" i="36"/>
  <c r="AT23" i="51"/>
  <c r="EP55" i="36"/>
  <c r="GK72" i="36"/>
  <c r="GJ336" i="36" s="1"/>
  <c r="AV40" i="50"/>
  <c r="CU326" i="36"/>
  <c r="D229" i="36"/>
  <c r="DA62" i="36"/>
  <c r="BO30" i="57"/>
  <c r="AC100" i="36"/>
  <c r="GO80" i="36"/>
  <c r="D306" i="36"/>
  <c r="GI344" i="36"/>
  <c r="D230" i="36"/>
  <c r="CU327" i="36"/>
  <c r="DA63" i="36"/>
  <c r="GK60" i="36"/>
  <c r="GJ324" i="36" s="1"/>
  <c r="AV28" i="50"/>
  <c r="N34" i="53"/>
  <c r="O34" i="53"/>
  <c r="J34" i="53"/>
  <c r="O32" i="51"/>
  <c r="N32" i="51"/>
  <c r="J32" i="51"/>
  <c r="AV32" i="50"/>
  <c r="GK64" i="36"/>
  <c r="GJ328" i="36" s="1"/>
  <c r="AT26" i="53"/>
  <c r="BB58" i="36"/>
  <c r="J39" i="51"/>
  <c r="N39" i="51"/>
  <c r="O39" i="51"/>
  <c r="AV23" i="52"/>
  <c r="CW55" i="36"/>
  <c r="CV319" i="36" s="1"/>
  <c r="AT37" i="51"/>
  <c r="EP69" i="36"/>
  <c r="D304" i="36"/>
  <c r="GO78" i="36"/>
  <c r="GI342" i="36"/>
  <c r="AV48" i="50"/>
  <c r="GK80" i="36"/>
  <c r="GJ344" i="36" s="1"/>
  <c r="GI324" i="36"/>
  <c r="GO60" i="36"/>
  <c r="D286" i="36"/>
  <c r="AT34" i="53"/>
  <c r="BB66" i="36"/>
  <c r="AT32" i="51"/>
  <c r="EP64" i="36"/>
  <c r="CU328" i="36"/>
  <c r="D231" i="36"/>
  <c r="DA64" i="36"/>
  <c r="J26" i="53"/>
  <c r="O26" i="53"/>
  <c r="N26" i="53"/>
  <c r="AT39" i="51"/>
  <c r="EP71" i="36"/>
  <c r="N44" i="53"/>
  <c r="J44" i="53"/>
  <c r="O44" i="53"/>
  <c r="DA55" i="36"/>
  <c r="D222" i="36"/>
  <c r="CU319" i="36"/>
  <c r="N37" i="51"/>
  <c r="J37" i="51"/>
  <c r="O37" i="51"/>
  <c r="O36" i="53"/>
  <c r="N36" i="53"/>
  <c r="J36" i="53"/>
  <c r="N29" i="51"/>
  <c r="J29" i="51"/>
  <c r="O29" i="51"/>
  <c r="AV46" i="50"/>
  <c r="GK78" i="36"/>
  <c r="GJ342" i="36" s="1"/>
  <c r="GK63" i="36"/>
  <c r="GJ327" i="36" s="1"/>
  <c r="AV31" i="50"/>
  <c r="AT36" i="51"/>
  <c r="EP68" i="36"/>
  <c r="N37" i="53"/>
  <c r="O37" i="53"/>
  <c r="J37" i="53"/>
  <c r="J30" i="53"/>
  <c r="O30" i="53"/>
  <c r="N30" i="53"/>
  <c r="N35" i="53"/>
  <c r="O35" i="53"/>
  <c r="J35" i="53"/>
  <c r="J51" i="53"/>
  <c r="O51" i="53"/>
  <c r="N51" i="53"/>
  <c r="AV32" i="52"/>
  <c r="CW64" i="36"/>
  <c r="CV328" i="36" s="1"/>
  <c r="AT29" i="51"/>
  <c r="EP61" i="36"/>
  <c r="EP76" i="36"/>
  <c r="AT44" i="51"/>
  <c r="O45" i="53"/>
  <c r="J45" i="53"/>
  <c r="N45" i="53"/>
  <c r="GI327" i="36"/>
  <c r="GO63" i="36"/>
  <c r="D289" i="36"/>
  <c r="EP62" i="36"/>
  <c r="AT30" i="51"/>
  <c r="J42" i="51"/>
  <c r="O42" i="51"/>
  <c r="N42" i="51"/>
  <c r="AT35" i="53"/>
  <c r="BB67" i="36"/>
  <c r="J28" i="53"/>
  <c r="O28" i="53"/>
  <c r="N28" i="53"/>
  <c r="GK70" i="36"/>
  <c r="GJ334" i="36" s="1"/>
  <c r="AV38" i="50"/>
  <c r="AV41" i="52"/>
  <c r="CW73" i="36"/>
  <c r="CV337" i="36" s="1"/>
  <c r="O36" i="51"/>
  <c r="N36" i="51"/>
  <c r="J36" i="51"/>
  <c r="AT30" i="53"/>
  <c r="BB62" i="36"/>
  <c r="O41" i="53"/>
  <c r="J41" i="53"/>
  <c r="N41" i="53"/>
  <c r="AT31" i="51"/>
  <c r="EP63" i="36"/>
  <c r="GO72" i="36"/>
  <c r="D298" i="36"/>
  <c r="GI336" i="36"/>
  <c r="AT26" i="51"/>
  <c r="EP58" i="36"/>
  <c r="J44" i="51"/>
  <c r="O44" i="51"/>
  <c r="N44" i="51"/>
  <c r="D296" i="36"/>
  <c r="GO70" i="36"/>
  <c r="GI334" i="36"/>
  <c r="EQ318" i="36"/>
  <c r="ER84" i="36"/>
  <c r="CU337" i="36"/>
  <c r="DA73" i="36"/>
  <c r="D240" i="36"/>
  <c r="J30" i="51"/>
  <c r="N30" i="51"/>
  <c r="O30" i="51"/>
  <c r="AT42" i="51"/>
  <c r="EP74" i="36"/>
  <c r="GI322" i="36"/>
  <c r="GO58" i="36"/>
  <c r="D284" i="36"/>
  <c r="GI340" i="36"/>
  <c r="GO76" i="36"/>
  <c r="D302" i="36"/>
  <c r="AT28" i="53"/>
  <c r="BB60" i="36"/>
  <c r="N43" i="53"/>
  <c r="O43" i="53"/>
  <c r="J43" i="53"/>
  <c r="CW54" i="36"/>
  <c r="CV318" i="36" s="1"/>
  <c r="AV22" i="52"/>
  <c r="BK22" i="52"/>
  <c r="J31" i="51"/>
  <c r="O31" i="51"/>
  <c r="N31" i="51"/>
  <c r="D226" i="36"/>
  <c r="DA59" i="36"/>
  <c r="CU323" i="36"/>
  <c r="O24" i="51"/>
  <c r="J24" i="51"/>
  <c r="N24" i="51"/>
  <c r="AT45" i="51"/>
  <c r="EP77" i="36"/>
  <c r="O26" i="51"/>
  <c r="J26" i="51"/>
  <c r="N26" i="51"/>
  <c r="AT35" i="51"/>
  <c r="EP67" i="36"/>
  <c r="O49" i="53"/>
  <c r="N49" i="53"/>
  <c r="J49" i="53"/>
  <c r="AV51" i="50"/>
  <c r="GK83" i="36"/>
  <c r="GJ347" i="36" s="1"/>
  <c r="AT40" i="51"/>
  <c r="EP72" i="36"/>
  <c r="O22" i="51"/>
  <c r="N22" i="51"/>
  <c r="J22" i="51"/>
  <c r="AT22" i="53"/>
  <c r="BB54" i="36"/>
  <c r="BG54" i="36" s="1"/>
  <c r="N27" i="53"/>
  <c r="O27" i="53"/>
  <c r="J27" i="53"/>
  <c r="GK58" i="36"/>
  <c r="GJ322" i="36" s="1"/>
  <c r="AV26" i="50"/>
  <c r="AV44" i="50"/>
  <c r="GK76" i="36"/>
  <c r="GJ340" i="36" s="1"/>
  <c r="O38" i="53"/>
  <c r="N38" i="53"/>
  <c r="J38" i="53"/>
  <c r="CU330" i="36"/>
  <c r="DA66" i="36"/>
  <c r="D233" i="36"/>
  <c r="DA54" i="36"/>
  <c r="D221" i="36"/>
  <c r="CU318" i="36"/>
  <c r="CW59" i="36"/>
  <c r="CV323" i="36" s="1"/>
  <c r="AV27" i="52"/>
  <c r="GI331" i="36"/>
  <c r="GO67" i="36"/>
  <c r="D293" i="36"/>
  <c r="CU320" i="36"/>
  <c r="D223" i="36"/>
  <c r="DA56" i="36"/>
  <c r="CU332" i="36"/>
  <c r="D235" i="36"/>
  <c r="DA68" i="36"/>
  <c r="GI347" i="36"/>
  <c r="GO83" i="36"/>
  <c r="D309" i="36"/>
  <c r="N40" i="51"/>
  <c r="J40" i="51"/>
  <c r="O40" i="51"/>
  <c r="AT22" i="51"/>
  <c r="EP54" i="36"/>
  <c r="J43" i="51"/>
  <c r="O43" i="51"/>
  <c r="N43" i="51"/>
  <c r="BC318" i="36"/>
  <c r="BD84" i="36"/>
  <c r="AT27" i="53"/>
  <c r="BB59" i="36"/>
  <c r="AT41" i="51"/>
  <c r="EP73" i="36"/>
  <c r="GI326" i="36"/>
  <c r="GO62" i="36"/>
  <c r="D288" i="36"/>
  <c r="J50" i="53"/>
  <c r="N50" i="53"/>
  <c r="O50" i="53"/>
  <c r="AV34" i="52"/>
  <c r="CW66" i="36"/>
  <c r="CV330" i="36" s="1"/>
  <c r="N27" i="51"/>
  <c r="J27" i="51"/>
  <c r="O27" i="51"/>
  <c r="AT32" i="53"/>
  <c r="BB64" i="36"/>
  <c r="N49" i="51"/>
  <c r="J49" i="51"/>
  <c r="O49" i="51"/>
  <c r="O23" i="51"/>
  <c r="N23" i="51"/>
  <c r="J23" i="51"/>
  <c r="AT25" i="51"/>
  <c r="EP57" i="36"/>
  <c r="O35" i="51"/>
  <c r="J35" i="51"/>
  <c r="N35" i="51"/>
  <c r="N33" i="53"/>
  <c r="J33" i="53"/>
  <c r="O33" i="53"/>
  <c r="AV37" i="52"/>
  <c r="CW69" i="36"/>
  <c r="CV333" i="36" s="1"/>
  <c r="O22" i="53"/>
  <c r="N22" i="53"/>
  <c r="J22" i="53"/>
  <c r="O39" i="53"/>
  <c r="J39" i="53"/>
  <c r="N39" i="53"/>
  <c r="O41" i="51"/>
  <c r="N41" i="51"/>
  <c r="J41" i="51"/>
  <c r="AT33" i="51"/>
  <c r="EP65" i="36"/>
  <c r="GK62" i="36"/>
  <c r="GJ326" i="36" s="1"/>
  <c r="AV30" i="50"/>
  <c r="EP70" i="36"/>
  <c r="AT38" i="51"/>
  <c r="GI339" i="36"/>
  <c r="GO75" i="36"/>
  <c r="D301" i="36"/>
  <c r="N51" i="51"/>
  <c r="J51" i="51"/>
  <c r="O51" i="51"/>
  <c r="J31" i="53"/>
  <c r="N31" i="53"/>
  <c r="O31" i="53"/>
  <c r="EP56" i="36"/>
  <c r="AT24" i="51"/>
  <c r="GI321" i="36"/>
  <c r="GO57" i="36"/>
  <c r="D283" i="36"/>
  <c r="AV36" i="52"/>
  <c r="CW68" i="36"/>
  <c r="CV332" i="36" s="1"/>
  <c r="N47" i="51"/>
  <c r="O47" i="51"/>
  <c r="J47" i="51"/>
  <c r="CU333" i="36"/>
  <c r="D236" i="36"/>
  <c r="DA69" i="36"/>
  <c r="AT43" i="51"/>
  <c r="EP75" i="36"/>
  <c r="GI338" i="36"/>
  <c r="D300" i="36"/>
  <c r="GO74" i="36"/>
  <c r="O33" i="51"/>
  <c r="J33" i="51"/>
  <c r="N33" i="51"/>
  <c r="BB61" i="36"/>
  <c r="AT29" i="53"/>
  <c r="J38" i="51"/>
  <c r="O38" i="51"/>
  <c r="N38" i="51"/>
  <c r="AV43" i="50"/>
  <c r="GK75" i="36"/>
  <c r="GJ339" i="36" s="1"/>
  <c r="EP59" i="36"/>
  <c r="AT27" i="51"/>
  <c r="GI323" i="36"/>
  <c r="GO59" i="36"/>
  <c r="D285" i="36"/>
  <c r="AT33" i="53"/>
  <c r="BB65" i="36"/>
  <c r="D282" i="36"/>
  <c r="GO56" i="36"/>
  <c r="GI320" i="36"/>
  <c r="O48" i="53"/>
  <c r="N48" i="53"/>
  <c r="J48" i="53"/>
  <c r="GK74" i="36"/>
  <c r="GJ338" i="36" s="1"/>
  <c r="AV42" i="50"/>
  <c r="J29" i="53"/>
  <c r="N29" i="53"/>
  <c r="O29" i="53"/>
  <c r="GK59" i="36"/>
  <c r="GJ323" i="36" s="1"/>
  <c r="AV27" i="50"/>
  <c r="O23" i="53"/>
  <c r="N23" i="53"/>
  <c r="J23" i="53"/>
  <c r="N46" i="51"/>
  <c r="J46" i="51"/>
  <c r="O46" i="51"/>
  <c r="AT24" i="53"/>
  <c r="BB56" i="36"/>
  <c r="GK56" i="36"/>
  <c r="GJ320" i="36" s="1"/>
  <c r="AV24" i="50"/>
  <c r="N47" i="53"/>
  <c r="O47" i="53"/>
  <c r="J47" i="53"/>
  <c r="J50" i="51"/>
  <c r="N50" i="51"/>
  <c r="O50" i="51"/>
  <c r="GP81" i="36"/>
  <c r="F307" i="36" s="1"/>
  <c r="E307" i="36"/>
  <c r="CY70" i="36"/>
  <c r="DC70" i="36" s="1"/>
  <c r="DB72" i="36"/>
  <c r="DA336" i="36" s="1"/>
  <c r="CZ336" i="36"/>
  <c r="ET330" i="36"/>
  <c r="GP68" i="36"/>
  <c r="F294" i="36" s="1"/>
  <c r="EV66" i="36"/>
  <c r="F261" i="36" s="1"/>
  <c r="GN332" i="36"/>
  <c r="DB65" i="36"/>
  <c r="F232" i="36" s="1"/>
  <c r="E232" i="36"/>
  <c r="GL337" i="36"/>
  <c r="GQ73" i="36"/>
  <c r="F237" i="36"/>
  <c r="DA334" i="36"/>
  <c r="ER324" i="36"/>
  <c r="EW60" i="36"/>
  <c r="GO335" i="36"/>
  <c r="F297" i="36"/>
  <c r="GO337" i="36"/>
  <c r="F299" i="36"/>
  <c r="ER330" i="36"/>
  <c r="EW66" i="36"/>
  <c r="P202" i="36"/>
  <c r="BG321" i="36"/>
  <c r="E280" i="36"/>
  <c r="GN318" i="36"/>
  <c r="GP54" i="36"/>
  <c r="GM54" i="36"/>
  <c r="BO22" i="50"/>
  <c r="AW22" i="50"/>
  <c r="GN54" i="36" s="1"/>
  <c r="GL345" i="36"/>
  <c r="GQ81" i="36"/>
  <c r="DC71" i="36"/>
  <c r="CX331" i="36"/>
  <c r="DC67" i="36"/>
  <c r="CZ324" i="36"/>
  <c r="DB60" i="36"/>
  <c r="E227" i="36"/>
  <c r="GL341" i="36"/>
  <c r="GQ77" i="36"/>
  <c r="F303" i="36"/>
  <c r="GO341" i="36"/>
  <c r="GL325" i="36"/>
  <c r="GQ61" i="36"/>
  <c r="BK23" i="50"/>
  <c r="BI93" i="36"/>
  <c r="F287" i="36"/>
  <c r="GO325" i="36"/>
  <c r="GM55" i="36"/>
  <c r="AW23" i="50"/>
  <c r="GN55" i="36" s="1"/>
  <c r="GM319" i="36" s="1"/>
  <c r="CX321" i="36"/>
  <c r="DC57" i="36"/>
  <c r="CZ322" i="36"/>
  <c r="E225" i="36"/>
  <c r="DB58" i="36"/>
  <c r="GL329" i="36"/>
  <c r="GQ65" i="36"/>
  <c r="CX336" i="36"/>
  <c r="DC72" i="36"/>
  <c r="EU324" i="36"/>
  <c r="F255" i="36"/>
  <c r="CX329" i="36"/>
  <c r="DC65" i="36"/>
  <c r="GL346" i="36"/>
  <c r="GQ82" i="36"/>
  <c r="BD321" i="36"/>
  <c r="BI57" i="36"/>
  <c r="DA321" i="36"/>
  <c r="F224" i="36"/>
  <c r="CY60" i="36"/>
  <c r="AW28" i="52"/>
  <c r="CZ60" i="36" s="1"/>
  <c r="CY324" i="36" s="1"/>
  <c r="GN319" i="36"/>
  <c r="E281" i="36"/>
  <c r="GP55" i="36"/>
  <c r="GJ318" i="36"/>
  <c r="GL332" i="36"/>
  <c r="GQ68" i="36"/>
  <c r="CY58" i="36"/>
  <c r="AW26" i="52"/>
  <c r="CZ58" i="36" s="1"/>
  <c r="CY322" i="36" s="1"/>
  <c r="F291" i="36"/>
  <c r="GO329" i="36"/>
  <c r="GL335" i="36"/>
  <c r="GQ71" i="36"/>
  <c r="L340" i="36"/>
  <c r="M64" i="36"/>
  <c r="M68" i="36"/>
  <c r="M75" i="36"/>
  <c r="M80" i="36"/>
  <c r="M67" i="36"/>
  <c r="M70" i="36"/>
  <c r="M71" i="36"/>
  <c r="M77" i="36"/>
  <c r="M74" i="36"/>
  <c r="M78" i="36"/>
  <c r="M81" i="36"/>
  <c r="M73" i="36"/>
  <c r="M69" i="36"/>
  <c r="M83" i="36"/>
  <c r="M66" i="36"/>
  <c r="M79" i="36"/>
  <c r="M65" i="36"/>
  <c r="M72" i="36"/>
  <c r="BN36" i="51"/>
  <c r="BA106" i="36"/>
  <c r="R107" i="36"/>
  <c r="BJ37" i="53"/>
  <c r="BJ37" i="52"/>
  <c r="AF107" i="36"/>
  <c r="BN36" i="50"/>
  <c r="BO106" i="36"/>
  <c r="BN35" i="52"/>
  <c r="AM105" i="36"/>
  <c r="BN35" i="53"/>
  <c r="Y105" i="36"/>
  <c r="BJ37" i="50"/>
  <c r="BH107" i="36"/>
  <c r="AT107" i="36"/>
  <c r="BJ37" i="51"/>
  <c r="BK32" i="54"/>
  <c r="BL102" i="36"/>
  <c r="BO30" i="56"/>
  <c r="AQ100" i="36"/>
  <c r="BO30" i="55"/>
  <c r="BE100" i="36"/>
  <c r="BK31" i="55"/>
  <c r="AX101" i="36"/>
  <c r="BO32" i="54"/>
  <c r="BS102" i="36"/>
  <c r="BK31" i="56"/>
  <c r="AJ101" i="36"/>
  <c r="AH54" i="36"/>
  <c r="AG318" i="36" s="1"/>
  <c r="BJ37" i="37"/>
  <c r="D107" i="36"/>
  <c r="BN35" i="37"/>
  <c r="K105" i="36"/>
  <c r="O100" i="36"/>
  <c r="H101" i="36"/>
  <c r="J22" i="37"/>
  <c r="J54" i="36"/>
  <c r="H54" i="36"/>
  <c r="O22" i="37"/>
  <c r="J40" i="37"/>
  <c r="J84" i="36"/>
  <c r="AT29" i="37"/>
  <c r="I61" i="36" s="1"/>
  <c r="H61" i="36"/>
  <c r="G325" i="36" s="1"/>
  <c r="AT26" i="37"/>
  <c r="I58" i="36" s="1"/>
  <c r="H58" i="36"/>
  <c r="G322" i="36" s="1"/>
  <c r="AT28" i="37"/>
  <c r="I60" i="36" s="1"/>
  <c r="H60" i="36"/>
  <c r="G324" i="36" s="1"/>
  <c r="AT31" i="37"/>
  <c r="I63" i="36" s="1"/>
  <c r="H63" i="36"/>
  <c r="G327" i="36" s="1"/>
  <c r="AT30" i="37"/>
  <c r="I62" i="36" s="1"/>
  <c r="H62" i="36"/>
  <c r="G326" i="36" s="1"/>
  <c r="AT23" i="37"/>
  <c r="I55" i="36" s="1"/>
  <c r="H55" i="36"/>
  <c r="G319" i="36" s="1"/>
  <c r="AT27" i="37"/>
  <c r="I59" i="36" s="1"/>
  <c r="H59" i="36"/>
  <c r="G323" i="36" s="1"/>
  <c r="AT24" i="37"/>
  <c r="I56" i="36" s="1"/>
  <c r="H56" i="36"/>
  <c r="G320" i="36" s="1"/>
  <c r="AT25" i="37"/>
  <c r="I57" i="36" s="1"/>
  <c r="H57" i="36"/>
  <c r="G321" i="36" s="1"/>
  <c r="AT22" i="37"/>
  <c r="AL84" i="36"/>
  <c r="O45" i="37"/>
  <c r="O42" i="37"/>
  <c r="N42" i="37"/>
  <c r="O35" i="37"/>
  <c r="N28" i="37"/>
  <c r="N40" i="37"/>
  <c r="N34" i="37"/>
  <c r="O48" i="37"/>
  <c r="N43" i="37"/>
  <c r="J39" i="37"/>
  <c r="O39" i="37"/>
  <c r="J28" i="37"/>
  <c r="N35" i="37"/>
  <c r="J45" i="37"/>
  <c r="O49" i="37"/>
  <c r="J33" i="37"/>
  <c r="J32" i="37"/>
  <c r="N33" i="37"/>
  <c r="N25" i="37"/>
  <c r="J25" i="37"/>
  <c r="O34" i="37"/>
  <c r="N23" i="37"/>
  <c r="O23" i="37"/>
  <c r="N46" i="37"/>
  <c r="O46" i="37"/>
  <c r="O32" i="37"/>
  <c r="N47" i="37"/>
  <c r="O47" i="37"/>
  <c r="N49" i="37"/>
  <c r="O43" i="37"/>
  <c r="J36" i="37"/>
  <c r="N38" i="37"/>
  <c r="J38" i="37"/>
  <c r="N31" i="37"/>
  <c r="J24" i="37"/>
  <c r="J37" i="37"/>
  <c r="J26" i="37"/>
  <c r="J31" i="37"/>
  <c r="O41" i="37"/>
  <c r="J41" i="37"/>
  <c r="O37" i="37"/>
  <c r="J29" i="37"/>
  <c r="O26" i="37"/>
  <c r="N29" i="37"/>
  <c r="N27" i="37"/>
  <c r="O30" i="37"/>
  <c r="O27" i="37"/>
  <c r="O24" i="37"/>
  <c r="J30" i="37"/>
  <c r="J48" i="37"/>
  <c r="O36" i="37"/>
  <c r="J51" i="37"/>
  <c r="O51" i="37"/>
  <c r="N51" i="37"/>
  <c r="D220" i="37"/>
  <c r="I50" i="37"/>
  <c r="M50" i="34"/>
  <c r="H73" i="34"/>
  <c r="H111" i="34"/>
  <c r="L111" i="34" s="1"/>
  <c r="M48" i="34"/>
  <c r="H75" i="34"/>
  <c r="L75" i="34" s="1"/>
  <c r="N72" i="34" s="1"/>
  <c r="H113" i="34"/>
  <c r="L113" i="34" s="1"/>
  <c r="H74" i="34"/>
  <c r="L74" i="34" s="1"/>
  <c r="N71" i="34" s="1"/>
  <c r="H112" i="34"/>
  <c r="L112" i="34" s="1"/>
  <c r="GQ66" i="36" l="1"/>
  <c r="GP330" i="36" s="1"/>
  <c r="GO346" i="36"/>
  <c r="DA325" i="36"/>
  <c r="GO330" i="36"/>
  <c r="AW29" i="52"/>
  <c r="CZ61" i="36" s="1"/>
  <c r="CY325" i="36" s="1"/>
  <c r="F238" i="36"/>
  <c r="DC61" i="36"/>
  <c r="DB325" i="36" s="1"/>
  <c r="DA331" i="36"/>
  <c r="U13" i="36"/>
  <c r="U24" i="36" s="1"/>
  <c r="GO84" i="36"/>
  <c r="DA84" i="36"/>
  <c r="AG13" i="36"/>
  <c r="AG24" i="36" s="1"/>
  <c r="EO339" i="36"/>
  <c r="EU75" i="36"/>
  <c r="D270" i="36"/>
  <c r="EQ57" i="36"/>
  <c r="EP321" i="36" s="1"/>
  <c r="AV25" i="51"/>
  <c r="BA318" i="36"/>
  <c r="D199" i="36"/>
  <c r="H199" i="36" s="1"/>
  <c r="BB84" i="36"/>
  <c r="F18" i="36" s="1"/>
  <c r="CZ337" i="36"/>
  <c r="E240" i="36"/>
  <c r="DB73" i="36"/>
  <c r="EQ63" i="36"/>
  <c r="EP327" i="36" s="1"/>
  <c r="AV31" i="51"/>
  <c r="D212" i="36"/>
  <c r="H212" i="36" s="1"/>
  <c r="BG67" i="36"/>
  <c r="BA331" i="36"/>
  <c r="AV29" i="51"/>
  <c r="EQ61" i="36"/>
  <c r="EP325" i="36" s="1"/>
  <c r="EQ68" i="36"/>
  <c r="EP332" i="36" s="1"/>
  <c r="AV36" i="51"/>
  <c r="CZ319" i="36"/>
  <c r="E222" i="36"/>
  <c r="DB55" i="36"/>
  <c r="BC58" i="36"/>
  <c r="BB322" i="36" s="1"/>
  <c r="AV26" i="53"/>
  <c r="GN344" i="36"/>
  <c r="GP80" i="36"/>
  <c r="E306" i="36"/>
  <c r="GM69" i="36"/>
  <c r="AW37" i="50"/>
  <c r="GN69" i="36" s="1"/>
  <c r="GM333" i="36" s="1"/>
  <c r="GN333" i="36"/>
  <c r="GP69" i="36"/>
  <c r="E295" i="36"/>
  <c r="EQ77" i="36"/>
  <c r="EP341" i="36" s="1"/>
  <c r="AV45" i="51"/>
  <c r="GN347" i="36"/>
  <c r="GP83" i="36"/>
  <c r="E309" i="36"/>
  <c r="M52" i="51"/>
  <c r="BC60" i="36"/>
  <c r="BB324" i="36" s="1"/>
  <c r="AV28" i="53"/>
  <c r="DB62" i="36"/>
  <c r="CZ326" i="36"/>
  <c r="E229" i="36"/>
  <c r="AW42" i="50"/>
  <c r="GN74" i="36" s="1"/>
  <c r="GM338" i="36" s="1"/>
  <c r="GM74" i="36"/>
  <c r="AW43" i="50"/>
  <c r="GN75" i="36" s="1"/>
  <c r="GM339" i="36" s="1"/>
  <c r="GM75" i="36"/>
  <c r="EU73" i="36"/>
  <c r="D268" i="36"/>
  <c r="EO337" i="36"/>
  <c r="CZ330" i="36"/>
  <c r="E233" i="36"/>
  <c r="DB66" i="36"/>
  <c r="D207" i="36"/>
  <c r="H207" i="36" s="1"/>
  <c r="BA326" i="36"/>
  <c r="BG62" i="36"/>
  <c r="AW46" i="50"/>
  <c r="GN78" i="36" s="1"/>
  <c r="GM342" i="36" s="1"/>
  <c r="GM78" i="36"/>
  <c r="EO335" i="36"/>
  <c r="EU71" i="36"/>
  <c r="D266" i="36"/>
  <c r="AW48" i="50"/>
  <c r="GN80" i="36" s="1"/>
  <c r="GM344" i="36" s="1"/>
  <c r="GM80" i="36"/>
  <c r="GN324" i="36"/>
  <c r="GP60" i="36"/>
  <c r="E286" i="36"/>
  <c r="GN326" i="36"/>
  <c r="GP62" i="36"/>
  <c r="E288" i="36"/>
  <c r="GM56" i="36"/>
  <c r="AW24" i="50"/>
  <c r="GN56" i="36" s="1"/>
  <c r="GM320" i="36" s="1"/>
  <c r="M52" i="53"/>
  <c r="EQ73" i="36"/>
  <c r="EP337" i="36" s="1"/>
  <c r="AV41" i="51"/>
  <c r="CZ332" i="36"/>
  <c r="DB68" i="36"/>
  <c r="E235" i="36"/>
  <c r="D267" i="36"/>
  <c r="EU72" i="36"/>
  <c r="EO336" i="36"/>
  <c r="GN340" i="36"/>
  <c r="GP76" i="36"/>
  <c r="E302" i="36"/>
  <c r="GN334" i="36"/>
  <c r="E296" i="36"/>
  <c r="GP70" i="36"/>
  <c r="AV30" i="53"/>
  <c r="BC62" i="36"/>
  <c r="BB326" i="36" s="1"/>
  <c r="EQ62" i="36"/>
  <c r="EP326" i="36" s="1"/>
  <c r="AV30" i="51"/>
  <c r="AV39" i="51"/>
  <c r="EQ71" i="36"/>
  <c r="EP335" i="36" s="1"/>
  <c r="E305" i="36"/>
  <c r="GN343" i="36"/>
  <c r="GP79" i="36"/>
  <c r="BK32" i="57"/>
  <c r="V102" i="36"/>
  <c r="GN339" i="36"/>
  <c r="GP75" i="36"/>
  <c r="E301" i="36"/>
  <c r="N52" i="53"/>
  <c r="D204" i="36"/>
  <c r="H204" i="36" s="1"/>
  <c r="BA323" i="36"/>
  <c r="BG59" i="36"/>
  <c r="AV40" i="51"/>
  <c r="EQ72" i="36"/>
  <c r="EP336" i="36" s="1"/>
  <c r="EO326" i="36"/>
  <c r="D257" i="36"/>
  <c r="EU62" i="36"/>
  <c r="GP78" i="36"/>
  <c r="GN342" i="36"/>
  <c r="E304" i="36"/>
  <c r="AW40" i="50"/>
  <c r="GN72" i="36" s="1"/>
  <c r="GM336" i="36" s="1"/>
  <c r="GM72" i="36"/>
  <c r="BC54" i="36"/>
  <c r="AV22" i="53"/>
  <c r="BK22" i="53"/>
  <c r="EO323" i="36"/>
  <c r="EU59" i="36"/>
  <c r="D254" i="36"/>
  <c r="BO31" i="57"/>
  <c r="AC101" i="36"/>
  <c r="GK84" i="36"/>
  <c r="AG14" i="36" s="1"/>
  <c r="AG25" i="36" s="1"/>
  <c r="BA320" i="36"/>
  <c r="D201" i="36"/>
  <c r="H201" i="36" s="1"/>
  <c r="BG56" i="36"/>
  <c r="D209" i="36"/>
  <c r="H209" i="36" s="1"/>
  <c r="BA328" i="36"/>
  <c r="BG64" i="36"/>
  <c r="AV27" i="53"/>
  <c r="BC59" i="36"/>
  <c r="BB323" i="36" s="1"/>
  <c r="DB59" i="36"/>
  <c r="CZ323" i="36"/>
  <c r="E226" i="36"/>
  <c r="E236" i="36"/>
  <c r="CZ333" i="36"/>
  <c r="DB69" i="36"/>
  <c r="BC56" i="36"/>
  <c r="BB320" i="36" s="1"/>
  <c r="AV24" i="53"/>
  <c r="BC61" i="36"/>
  <c r="BB325" i="36" s="1"/>
  <c r="AV29" i="53"/>
  <c r="AV38" i="51"/>
  <c r="EQ70" i="36"/>
  <c r="EP334" i="36" s="1"/>
  <c r="AW37" i="52"/>
  <c r="CZ69" i="36" s="1"/>
  <c r="CY333" i="36" s="1"/>
  <c r="CY69" i="36"/>
  <c r="BC64" i="36"/>
  <c r="BB328" i="36" s="1"/>
  <c r="AV32" i="53"/>
  <c r="E223" i="36"/>
  <c r="DB56" i="36"/>
  <c r="CZ320" i="36"/>
  <c r="AW51" i="50"/>
  <c r="GN83" i="36" s="1"/>
  <c r="GM347" i="36" s="1"/>
  <c r="GM83" i="36"/>
  <c r="GN322" i="36"/>
  <c r="GP58" i="36"/>
  <c r="E284" i="36"/>
  <c r="GP63" i="36"/>
  <c r="E289" i="36"/>
  <c r="GN327" i="36"/>
  <c r="EO333" i="36"/>
  <c r="EU69" i="36"/>
  <c r="D264" i="36"/>
  <c r="EO319" i="36"/>
  <c r="EU55" i="36"/>
  <c r="D250" i="36"/>
  <c r="CY62" i="36"/>
  <c r="AW30" i="52"/>
  <c r="CZ62" i="36" s="1"/>
  <c r="CY326" i="36" s="1"/>
  <c r="EU78" i="36"/>
  <c r="D273" i="36"/>
  <c r="EO342" i="36"/>
  <c r="EQ59" i="36"/>
  <c r="EP323" i="36" s="1"/>
  <c r="AV27" i="51"/>
  <c r="D272" i="36"/>
  <c r="EU77" i="36"/>
  <c r="EO341" i="36"/>
  <c r="BA325" i="36"/>
  <c r="D206" i="36"/>
  <c r="H206" i="36" s="1"/>
  <c r="BG61" i="36"/>
  <c r="AW36" i="52"/>
  <c r="CZ68" i="36" s="1"/>
  <c r="CY332" i="36" s="1"/>
  <c r="CY68" i="36"/>
  <c r="D265" i="36"/>
  <c r="EU70" i="36"/>
  <c r="EO334" i="36"/>
  <c r="CZ328" i="36"/>
  <c r="DB64" i="36"/>
  <c r="E231" i="36"/>
  <c r="AV37" i="51"/>
  <c r="EQ69" i="36"/>
  <c r="EP333" i="36" s="1"/>
  <c r="AW28" i="50"/>
  <c r="GN60" i="36" s="1"/>
  <c r="GM324" i="36" s="1"/>
  <c r="GM60" i="36"/>
  <c r="EQ55" i="36"/>
  <c r="EP319" i="36" s="1"/>
  <c r="AV23" i="51"/>
  <c r="AV46" i="51"/>
  <c r="EQ78" i="36"/>
  <c r="EP342" i="36" s="1"/>
  <c r="AV35" i="53"/>
  <c r="BC67" i="36"/>
  <c r="BB331" i="36" s="1"/>
  <c r="CY64" i="36"/>
  <c r="AW32" i="52"/>
  <c r="CZ64" i="36" s="1"/>
  <c r="CY328" i="36" s="1"/>
  <c r="E282" i="36"/>
  <c r="GN320" i="36"/>
  <c r="GP56" i="36"/>
  <c r="GM62" i="36"/>
  <c r="AW30" i="50"/>
  <c r="GN62" i="36" s="1"/>
  <c r="GM326" i="36" s="1"/>
  <c r="AW44" i="50"/>
  <c r="GN76" i="36" s="1"/>
  <c r="GM340" i="36" s="1"/>
  <c r="GM76" i="36"/>
  <c r="EO338" i="36"/>
  <c r="D269" i="36"/>
  <c r="EU74" i="36"/>
  <c r="EU58" i="36"/>
  <c r="D253" i="36"/>
  <c r="EO322" i="36"/>
  <c r="AW41" i="52"/>
  <c r="CZ73" i="36" s="1"/>
  <c r="CY337" i="36" s="1"/>
  <c r="CY73" i="36"/>
  <c r="D213" i="36"/>
  <c r="H213" i="36" s="1"/>
  <c r="BG68" i="36"/>
  <c r="BA332" i="36"/>
  <c r="GM67" i="36"/>
  <c r="AW35" i="50"/>
  <c r="GN67" i="36" s="1"/>
  <c r="GM331" i="36" s="1"/>
  <c r="GM63" i="36"/>
  <c r="AW31" i="50"/>
  <c r="GN63" i="36" s="1"/>
  <c r="GM327" i="36" s="1"/>
  <c r="E283" i="36"/>
  <c r="GP57" i="36"/>
  <c r="GN321" i="36"/>
  <c r="GM58" i="36"/>
  <c r="AW26" i="50"/>
  <c r="GN58" i="36" s="1"/>
  <c r="GM322" i="36" s="1"/>
  <c r="EQ74" i="36"/>
  <c r="EP338" i="36" s="1"/>
  <c r="AV42" i="51"/>
  <c r="EQ58" i="36"/>
  <c r="EP322" i="36" s="1"/>
  <c r="AV26" i="51"/>
  <c r="AW38" i="50"/>
  <c r="GN70" i="36" s="1"/>
  <c r="GM334" i="36" s="1"/>
  <c r="GM70" i="36"/>
  <c r="CY55" i="36"/>
  <c r="AW23" i="52"/>
  <c r="CZ55" i="36" s="1"/>
  <c r="CY319" i="36" s="1"/>
  <c r="CZ327" i="36"/>
  <c r="DB63" i="36"/>
  <c r="E230" i="36"/>
  <c r="BC68" i="36"/>
  <c r="BB332" i="36" s="1"/>
  <c r="AV36" i="53"/>
  <c r="GM57" i="36"/>
  <c r="AW25" i="50"/>
  <c r="GN57" i="36" s="1"/>
  <c r="GM321" i="36" s="1"/>
  <c r="AV43" i="51"/>
  <c r="EQ75" i="36"/>
  <c r="EP339" i="36" s="1"/>
  <c r="BA329" i="36"/>
  <c r="BG65" i="36"/>
  <c r="D210" i="36"/>
  <c r="H210" i="36" s="1"/>
  <c r="EO329" i="36"/>
  <c r="D260" i="36"/>
  <c r="EU65" i="36"/>
  <c r="GN331" i="36"/>
  <c r="GP67" i="36"/>
  <c r="E293" i="36"/>
  <c r="EO331" i="36"/>
  <c r="D262" i="36"/>
  <c r="EU67" i="36"/>
  <c r="BK23" i="52"/>
  <c r="AG93" i="36"/>
  <c r="EO328" i="36"/>
  <c r="D259" i="36"/>
  <c r="EU64" i="36"/>
  <c r="N52" i="51"/>
  <c r="CY63" i="36"/>
  <c r="AW31" i="52"/>
  <c r="CZ63" i="36" s="1"/>
  <c r="CY327" i="36" s="1"/>
  <c r="BC55" i="36"/>
  <c r="BB319" i="36" s="1"/>
  <c r="AV23" i="53"/>
  <c r="BA324" i="36"/>
  <c r="BG60" i="36"/>
  <c r="D205" i="36"/>
  <c r="H205" i="36" s="1"/>
  <c r="AV33" i="53"/>
  <c r="BC65" i="36"/>
  <c r="BB329" i="36" s="1"/>
  <c r="E300" i="36"/>
  <c r="GP74" i="36"/>
  <c r="GN338" i="36"/>
  <c r="EQ56" i="36"/>
  <c r="EP320" i="36" s="1"/>
  <c r="AV24" i="51"/>
  <c r="AV33" i="51"/>
  <c r="EQ65" i="36"/>
  <c r="EP329" i="36" s="1"/>
  <c r="AW34" i="52"/>
  <c r="CZ66" i="36" s="1"/>
  <c r="CY330" i="36" s="1"/>
  <c r="CY66" i="36"/>
  <c r="EO318" i="36"/>
  <c r="D249" i="36"/>
  <c r="EU54" i="36"/>
  <c r="EP84" i="36"/>
  <c r="AV35" i="51"/>
  <c r="EQ67" i="36"/>
  <c r="EP331" i="36" s="1"/>
  <c r="BO22" i="52"/>
  <c r="CY54" i="36"/>
  <c r="AW22" i="52"/>
  <c r="CZ54" i="36" s="1"/>
  <c r="CY318" i="36" s="1"/>
  <c r="AV44" i="51"/>
  <c r="EQ76" i="36"/>
  <c r="EP340" i="36" s="1"/>
  <c r="EQ64" i="36"/>
  <c r="EP328" i="36" s="1"/>
  <c r="AV32" i="51"/>
  <c r="AW24" i="52"/>
  <c r="CZ56" i="36" s="1"/>
  <c r="CY320" i="36" s="1"/>
  <c r="CY56" i="36"/>
  <c r="BG55" i="36"/>
  <c r="D200" i="36"/>
  <c r="H200" i="36" s="1"/>
  <c r="BA319" i="36"/>
  <c r="DB54" i="36"/>
  <c r="E221" i="36"/>
  <c r="CZ318" i="36"/>
  <c r="EO320" i="36"/>
  <c r="D251" i="36"/>
  <c r="EU56" i="36"/>
  <c r="EQ54" i="36"/>
  <c r="BK22" i="51"/>
  <c r="AV22" i="51"/>
  <c r="CY59" i="36"/>
  <c r="AW27" i="52"/>
  <c r="CZ59" i="36" s="1"/>
  <c r="CY323" i="36" s="1"/>
  <c r="GN336" i="36"/>
  <c r="GP72" i="36"/>
  <c r="E298" i="36"/>
  <c r="EU76" i="36"/>
  <c r="D271" i="36"/>
  <c r="EO340" i="36"/>
  <c r="BA330" i="36"/>
  <c r="D211" i="36"/>
  <c r="H211" i="36" s="1"/>
  <c r="BG66" i="36"/>
  <c r="BA327" i="36"/>
  <c r="D208" i="36"/>
  <c r="H208" i="36" s="1"/>
  <c r="BG63" i="36"/>
  <c r="GM79" i="36"/>
  <c r="AW47" i="50"/>
  <c r="GN79" i="36" s="1"/>
  <c r="GM343" i="36" s="1"/>
  <c r="AW32" i="50"/>
  <c r="GN64" i="36" s="1"/>
  <c r="GM328" i="36" s="1"/>
  <c r="GM64" i="36"/>
  <c r="CW84" i="36"/>
  <c r="U14" i="36" s="1"/>
  <c r="U25" i="36" s="1"/>
  <c r="GM59" i="36"/>
  <c r="AW27" i="50"/>
  <c r="GN59" i="36" s="1"/>
  <c r="GM323" i="36" s="1"/>
  <c r="GN323" i="36"/>
  <c r="E285" i="36"/>
  <c r="GP59" i="36"/>
  <c r="EO321" i="36"/>
  <c r="EU57" i="36"/>
  <c r="D252" i="36"/>
  <c r="EO327" i="36"/>
  <c r="EU63" i="36"/>
  <c r="D258" i="36"/>
  <c r="EU61" i="36"/>
  <c r="D256" i="36"/>
  <c r="EO325" i="36"/>
  <c r="EO332" i="36"/>
  <c r="EU68" i="36"/>
  <c r="D263" i="36"/>
  <c r="AV34" i="53"/>
  <c r="BC66" i="36"/>
  <c r="BB330" i="36" s="1"/>
  <c r="BG58" i="36"/>
  <c r="BA322" i="36"/>
  <c r="D203" i="36"/>
  <c r="H203" i="36" s="1"/>
  <c r="GN328" i="36"/>
  <c r="GP64" i="36"/>
  <c r="E290" i="36"/>
  <c r="AV31" i="53"/>
  <c r="BC63" i="36"/>
  <c r="BB327" i="36" s="1"/>
  <c r="CX334" i="36"/>
  <c r="GO345" i="36"/>
  <c r="F239" i="36"/>
  <c r="GO332" i="36"/>
  <c r="EU330" i="36"/>
  <c r="DA329" i="36"/>
  <c r="GP335" i="36"/>
  <c r="GR71" i="36"/>
  <c r="GQ335" i="36" s="1"/>
  <c r="DB334" i="36"/>
  <c r="DD70" i="36"/>
  <c r="DC334" i="36" s="1"/>
  <c r="CX324" i="36"/>
  <c r="DC60" i="36"/>
  <c r="DB321" i="36"/>
  <c r="DD57" i="36"/>
  <c r="DC321" i="36" s="1"/>
  <c r="GP341" i="36"/>
  <c r="GR77" i="36"/>
  <c r="GQ341" i="36" s="1"/>
  <c r="CX322" i="36"/>
  <c r="DC58" i="36"/>
  <c r="GO319" i="36"/>
  <c r="F281" i="36"/>
  <c r="BH321" i="36"/>
  <c r="BJ57" i="36"/>
  <c r="BI321" i="36" s="1"/>
  <c r="GP346" i="36"/>
  <c r="GR82" i="36"/>
  <c r="GQ346" i="36" s="1"/>
  <c r="DB329" i="36"/>
  <c r="DD65" i="36"/>
  <c r="DC329" i="36" s="1"/>
  <c r="DD61" i="36"/>
  <c r="DC325" i="36" s="1"/>
  <c r="GP325" i="36"/>
  <c r="GR61" i="36"/>
  <c r="GQ325" i="36" s="1"/>
  <c r="DB331" i="36"/>
  <c r="DD67" i="36"/>
  <c r="DC331" i="36" s="1"/>
  <c r="GM318" i="36"/>
  <c r="EV330" i="36"/>
  <c r="EX66" i="36"/>
  <c r="EW330" i="36" s="1"/>
  <c r="EV324" i="36"/>
  <c r="EX60" i="36"/>
  <c r="EW324" i="36" s="1"/>
  <c r="GP332" i="36"/>
  <c r="GR68" i="36"/>
  <c r="GQ332" i="36" s="1"/>
  <c r="GL319" i="36"/>
  <c r="GQ55" i="36"/>
  <c r="BK24" i="50"/>
  <c r="BI94" i="36"/>
  <c r="GP345" i="36"/>
  <c r="GR81" i="36"/>
  <c r="GQ345" i="36" s="1"/>
  <c r="BP93" i="36"/>
  <c r="BO23" i="50"/>
  <c r="GO318" i="36"/>
  <c r="F280" i="36"/>
  <c r="GP337" i="36"/>
  <c r="GR73" i="36"/>
  <c r="GQ337" i="36" s="1"/>
  <c r="DB336" i="36"/>
  <c r="DD72" i="36"/>
  <c r="DC336" i="36" s="1"/>
  <c r="GP329" i="36"/>
  <c r="GR65" i="36"/>
  <c r="GQ329" i="36" s="1"/>
  <c r="F225" i="36"/>
  <c r="DA322" i="36"/>
  <c r="F227" i="36"/>
  <c r="DA324" i="36"/>
  <c r="DB335" i="36"/>
  <c r="DD71" i="36"/>
  <c r="DC335" i="36" s="1"/>
  <c r="GQ54" i="36"/>
  <c r="GL318" i="36"/>
  <c r="H324" i="36"/>
  <c r="H321" i="36"/>
  <c r="H326" i="36"/>
  <c r="L329" i="36"/>
  <c r="L330" i="36"/>
  <c r="L337" i="36"/>
  <c r="L338" i="36"/>
  <c r="L335" i="36"/>
  <c r="L344" i="36"/>
  <c r="L332" i="36"/>
  <c r="H323" i="36"/>
  <c r="H325" i="36"/>
  <c r="H320" i="36"/>
  <c r="H319" i="36"/>
  <c r="H327" i="36"/>
  <c r="H322" i="36"/>
  <c r="L336" i="36"/>
  <c r="L343" i="36"/>
  <c r="L347" i="36"/>
  <c r="L333" i="36"/>
  <c r="L345" i="36"/>
  <c r="L342" i="36"/>
  <c r="L341" i="36"/>
  <c r="L334" i="36"/>
  <c r="L331" i="36"/>
  <c r="L339" i="36"/>
  <c r="L328" i="36"/>
  <c r="H167" i="36"/>
  <c r="G318" i="36"/>
  <c r="L199" i="36"/>
  <c r="BF318" i="36"/>
  <c r="I318" i="36"/>
  <c r="AI54" i="36"/>
  <c r="M167" i="36"/>
  <c r="M56" i="36"/>
  <c r="L320" i="36" s="1"/>
  <c r="H169" i="36"/>
  <c r="D169" i="36" s="1"/>
  <c r="M55" i="36"/>
  <c r="L319" i="36" s="1"/>
  <c r="H168" i="36"/>
  <c r="M63" i="36"/>
  <c r="L327" i="36" s="1"/>
  <c r="H176" i="36"/>
  <c r="M58" i="36"/>
  <c r="L322" i="36" s="1"/>
  <c r="H171" i="36"/>
  <c r="D171" i="36" s="1"/>
  <c r="M57" i="36"/>
  <c r="L321" i="36" s="1"/>
  <c r="H170" i="36"/>
  <c r="D170" i="36" s="1"/>
  <c r="M59" i="36"/>
  <c r="L323" i="36" s="1"/>
  <c r="H172" i="36"/>
  <c r="D172" i="36" s="1"/>
  <c r="M62" i="36"/>
  <c r="L326" i="36" s="1"/>
  <c r="H175" i="36"/>
  <c r="D175" i="36" s="1"/>
  <c r="M60" i="36"/>
  <c r="L324" i="36" s="1"/>
  <c r="H173" i="36"/>
  <c r="D173" i="36" s="1"/>
  <c r="M61" i="36"/>
  <c r="L325" i="36" s="1"/>
  <c r="H174" i="36"/>
  <c r="D174" i="36" s="1"/>
  <c r="BN36" i="53"/>
  <c r="Y106" i="36"/>
  <c r="BN37" i="50"/>
  <c r="BO107" i="36"/>
  <c r="AF108" i="36"/>
  <c r="BJ38" i="52"/>
  <c r="BJ38" i="53"/>
  <c r="R108" i="36"/>
  <c r="BJ38" i="50"/>
  <c r="BH108" i="36"/>
  <c r="BN36" i="52"/>
  <c r="AM106" i="36"/>
  <c r="BN37" i="51"/>
  <c r="BA107" i="36"/>
  <c r="AT108" i="36"/>
  <c r="BJ38" i="51"/>
  <c r="M54" i="36"/>
  <c r="L318" i="36" s="1"/>
  <c r="BH54" i="36"/>
  <c r="BG318" i="36" s="1"/>
  <c r="BO31" i="55"/>
  <c r="BE101" i="36"/>
  <c r="BK33" i="54"/>
  <c r="BL103" i="36"/>
  <c r="BK32" i="56"/>
  <c r="AJ102" i="36"/>
  <c r="BO33" i="54"/>
  <c r="BS103" i="36"/>
  <c r="BK32" i="55"/>
  <c r="AX102" i="36"/>
  <c r="BO31" i="56"/>
  <c r="AQ101" i="36"/>
  <c r="AH84" i="36"/>
  <c r="L18" i="36" s="1"/>
  <c r="BJ38" i="37"/>
  <c r="D108" i="36"/>
  <c r="BN36" i="37"/>
  <c r="K106" i="36"/>
  <c r="O101" i="36"/>
  <c r="H102" i="36"/>
  <c r="BK22" i="37"/>
  <c r="AV23" i="37"/>
  <c r="K55" i="36" s="1"/>
  <c r="J319" i="36" s="1"/>
  <c r="AV31" i="37"/>
  <c r="K63" i="36" s="1"/>
  <c r="J327" i="36" s="1"/>
  <c r="I54" i="36"/>
  <c r="AV24" i="37"/>
  <c r="K56" i="36" s="1"/>
  <c r="J320" i="36" s="1"/>
  <c r="AV26" i="37"/>
  <c r="K58" i="36" s="1"/>
  <c r="J322" i="36" s="1"/>
  <c r="AV27" i="37"/>
  <c r="K59" i="36" s="1"/>
  <c r="J323" i="36" s="1"/>
  <c r="I13" i="36"/>
  <c r="I24" i="36" s="1"/>
  <c r="AV25" i="37"/>
  <c r="K57" i="36" s="1"/>
  <c r="J321" i="36" s="1"/>
  <c r="AV30" i="37"/>
  <c r="K62" i="36" s="1"/>
  <c r="J326" i="36" s="1"/>
  <c r="I84" i="36"/>
  <c r="I14" i="36" s="1"/>
  <c r="AV22" i="37"/>
  <c r="AV28" i="37"/>
  <c r="K60" i="36" s="1"/>
  <c r="J324" i="36" s="1"/>
  <c r="AV29" i="37"/>
  <c r="K61" i="36" s="1"/>
  <c r="J325" i="36" s="1"/>
  <c r="AS50" i="37"/>
  <c r="H84" i="36" s="1"/>
  <c r="E18" i="36" s="1"/>
  <c r="M52" i="37"/>
  <c r="N52" i="37"/>
  <c r="J50" i="37"/>
  <c r="N50" i="37"/>
  <c r="O50" i="37"/>
  <c r="N100" i="34"/>
  <c r="N45" i="34"/>
  <c r="N47" i="34"/>
  <c r="I73" i="34"/>
  <c r="L73" i="34"/>
  <c r="N70" i="34" s="1"/>
  <c r="GR66" i="36" l="1"/>
  <c r="GQ330" i="36" s="1"/>
  <c r="AG15" i="36"/>
  <c r="E160" i="36" s="1"/>
  <c r="X133" i="36" s="1"/>
  <c r="DB84" i="36"/>
  <c r="AG16" i="36"/>
  <c r="GN84" i="36"/>
  <c r="BG84" i="36"/>
  <c r="U16" i="36"/>
  <c r="GL324" i="36"/>
  <c r="GQ60" i="36"/>
  <c r="ET325" i="36"/>
  <c r="EV61" i="36"/>
  <c r="E256" i="36"/>
  <c r="GL343" i="36"/>
  <c r="GQ79" i="36"/>
  <c r="BK23" i="51"/>
  <c r="AU93" i="36"/>
  <c r="ES76" i="36"/>
  <c r="AW44" i="51"/>
  <c r="ET76" i="36" s="1"/>
  <c r="ES340" i="36" s="1"/>
  <c r="GL322" i="36"/>
  <c r="GQ58" i="36"/>
  <c r="ET338" i="36"/>
  <c r="EV74" i="36"/>
  <c r="E269" i="36"/>
  <c r="ES55" i="36"/>
  <c r="AW23" i="51"/>
  <c r="ET55" i="36" s="1"/>
  <c r="ES319" i="36" s="1"/>
  <c r="F305" i="36"/>
  <c r="GO343" i="36"/>
  <c r="ET336" i="36"/>
  <c r="E267" i="36"/>
  <c r="EV72" i="36"/>
  <c r="GQ80" i="36"/>
  <c r="GL344" i="36"/>
  <c r="GL339" i="36"/>
  <c r="GQ75" i="36"/>
  <c r="GO333" i="36"/>
  <c r="F295" i="36"/>
  <c r="GO338" i="36"/>
  <c r="F300" i="36"/>
  <c r="BF331" i="36"/>
  <c r="BH67" i="36"/>
  <c r="L212" i="36"/>
  <c r="ET327" i="36"/>
  <c r="EV63" i="36"/>
  <c r="E258" i="36"/>
  <c r="EV67" i="36"/>
  <c r="ET331" i="36"/>
  <c r="E262" i="36"/>
  <c r="CY84" i="36"/>
  <c r="U17" i="36" s="1"/>
  <c r="U18" i="36" s="1"/>
  <c r="AN93" i="36"/>
  <c r="BO23" i="52"/>
  <c r="GL340" i="36"/>
  <c r="GQ76" i="36"/>
  <c r="GO327" i="36"/>
  <c r="F289" i="36"/>
  <c r="F235" i="36"/>
  <c r="DA332" i="36"/>
  <c r="ET335" i="36"/>
  <c r="EV71" i="36"/>
  <c r="E266" i="36"/>
  <c r="GL333" i="36"/>
  <c r="GQ69" i="36"/>
  <c r="ES63" i="36"/>
  <c r="AW31" i="51"/>
  <c r="ET63" i="36" s="1"/>
  <c r="ES327" i="36" s="1"/>
  <c r="EP318" i="36"/>
  <c r="AA13" i="36"/>
  <c r="AA24" i="36" s="1"/>
  <c r="EQ84" i="36"/>
  <c r="AA14" i="36" s="1"/>
  <c r="E251" i="36"/>
  <c r="ET320" i="36"/>
  <c r="EV56" i="36"/>
  <c r="F283" i="36"/>
  <c r="GO321" i="36"/>
  <c r="F290" i="36"/>
  <c r="GO328" i="36"/>
  <c r="BF330" i="36"/>
  <c r="BH66" i="36"/>
  <c r="L211" i="36"/>
  <c r="BE65" i="36"/>
  <c r="AW33" i="53"/>
  <c r="BF65" i="36" s="1"/>
  <c r="BE329" i="36" s="1"/>
  <c r="AW27" i="51"/>
  <c r="ET59" i="36" s="1"/>
  <c r="ES323" i="36" s="1"/>
  <c r="ES59" i="36"/>
  <c r="BE56" i="36"/>
  <c r="AW24" i="53"/>
  <c r="BF56" i="36" s="1"/>
  <c r="BE320" i="36" s="1"/>
  <c r="ES71" i="36"/>
  <c r="AW39" i="51"/>
  <c r="ET71" i="36" s="1"/>
  <c r="ES335" i="36" s="1"/>
  <c r="BF327" i="36"/>
  <c r="BH63" i="36"/>
  <c r="L208" i="36"/>
  <c r="ET326" i="36"/>
  <c r="EV62" i="36"/>
  <c r="E257" i="36"/>
  <c r="ET321" i="36"/>
  <c r="EV57" i="36"/>
  <c r="E252" i="36"/>
  <c r="AW35" i="51"/>
  <c r="ET67" i="36" s="1"/>
  <c r="ES331" i="36" s="1"/>
  <c r="ES67" i="36"/>
  <c r="F230" i="36"/>
  <c r="DA327" i="36"/>
  <c r="GL327" i="36"/>
  <c r="GQ63" i="36"/>
  <c r="AW37" i="51"/>
  <c r="ET69" i="36" s="1"/>
  <c r="ES333" i="36" s="1"/>
  <c r="ES69" i="36"/>
  <c r="GO322" i="36"/>
  <c r="F284" i="36"/>
  <c r="ES62" i="36"/>
  <c r="AW30" i="51"/>
  <c r="ET62" i="36" s="1"/>
  <c r="ES326" i="36" s="1"/>
  <c r="AW41" i="51"/>
  <c r="ET73" i="36" s="1"/>
  <c r="ES337" i="36" s="1"/>
  <c r="ES73" i="36"/>
  <c r="GL342" i="36"/>
  <c r="GQ78" i="36"/>
  <c r="GO344" i="36"/>
  <c r="F306" i="36"/>
  <c r="F240" i="36"/>
  <c r="DA337" i="36"/>
  <c r="ES70" i="36"/>
  <c r="AW38" i="51"/>
  <c r="ET70" i="36" s="1"/>
  <c r="ES334" i="36" s="1"/>
  <c r="BF324" i="36"/>
  <c r="L205" i="36"/>
  <c r="BH60" i="36"/>
  <c r="GO331" i="36"/>
  <c r="F293" i="36"/>
  <c r="GL326" i="36"/>
  <c r="GQ62" i="36"/>
  <c r="F236" i="36"/>
  <c r="DA333" i="36"/>
  <c r="BO32" i="57"/>
  <c r="AC102" i="36"/>
  <c r="AW40" i="51"/>
  <c r="ET72" i="36" s="1"/>
  <c r="ES336" i="36" s="1"/>
  <c r="ES72" i="36"/>
  <c r="DA326" i="36"/>
  <c r="F229" i="36"/>
  <c r="F285" i="36"/>
  <c r="GO323" i="36"/>
  <c r="DA318" i="36"/>
  <c r="F221" i="36"/>
  <c r="E249" i="36"/>
  <c r="EV54" i="36"/>
  <c r="ET318" i="36"/>
  <c r="EU84" i="36"/>
  <c r="GL331" i="36"/>
  <c r="GQ67" i="36"/>
  <c r="F282" i="36"/>
  <c r="GO320" i="36"/>
  <c r="F231" i="36"/>
  <c r="DA328" i="36"/>
  <c r="GL347" i="36"/>
  <c r="GQ83" i="36"/>
  <c r="BF323" i="36"/>
  <c r="BH59" i="36"/>
  <c r="L204" i="36"/>
  <c r="BF326" i="36"/>
  <c r="BH62" i="36"/>
  <c r="L207" i="36"/>
  <c r="AW28" i="53"/>
  <c r="BF60" i="36" s="1"/>
  <c r="BE324" i="36" s="1"/>
  <c r="BE60" i="36"/>
  <c r="BE58" i="36"/>
  <c r="AW26" i="53"/>
  <c r="BF58" i="36" s="1"/>
  <c r="BE322" i="36" s="1"/>
  <c r="L203" i="36"/>
  <c r="BH58" i="36"/>
  <c r="BF322" i="36"/>
  <c r="BE55" i="36"/>
  <c r="AW23" i="53"/>
  <c r="BF55" i="36" s="1"/>
  <c r="BE319" i="36" s="1"/>
  <c r="EV65" i="36"/>
  <c r="E260" i="36"/>
  <c r="ET329" i="36"/>
  <c r="CX319" i="36"/>
  <c r="DC55" i="36"/>
  <c r="ET342" i="36"/>
  <c r="EV78" i="36"/>
  <c r="E273" i="36"/>
  <c r="ET323" i="36"/>
  <c r="E254" i="36"/>
  <c r="EV59" i="36"/>
  <c r="BE62" i="36"/>
  <c r="AW30" i="53"/>
  <c r="BF62" i="36" s="1"/>
  <c r="BE326" i="36" s="1"/>
  <c r="GL321" i="36"/>
  <c r="GQ57" i="36"/>
  <c r="GO342" i="36"/>
  <c r="F304" i="36"/>
  <c r="AW29" i="53"/>
  <c r="BF61" i="36" s="1"/>
  <c r="BE325" i="36" s="1"/>
  <c r="BE61" i="36"/>
  <c r="GM84" i="36"/>
  <c r="AG17" i="36" s="1"/>
  <c r="AG18" i="36" s="1"/>
  <c r="ET340" i="36"/>
  <c r="E271" i="36"/>
  <c r="EV76" i="36"/>
  <c r="GL334" i="36"/>
  <c r="GQ70" i="36"/>
  <c r="L213" i="36"/>
  <c r="BH68" i="36"/>
  <c r="BF332" i="36"/>
  <c r="F296" i="36"/>
  <c r="GO334" i="36"/>
  <c r="GQ56" i="36"/>
  <c r="GL320" i="36"/>
  <c r="F222" i="36"/>
  <c r="DA319" i="36"/>
  <c r="GL338" i="36"/>
  <c r="GQ74" i="36"/>
  <c r="AW34" i="53"/>
  <c r="BF66" i="36" s="1"/>
  <c r="BE330" i="36" s="1"/>
  <c r="BE66" i="36"/>
  <c r="BF319" i="36"/>
  <c r="BH55" i="36"/>
  <c r="L200" i="36"/>
  <c r="CX330" i="36"/>
  <c r="DC66" i="36"/>
  <c r="E265" i="36"/>
  <c r="EV70" i="36"/>
  <c r="ET334" i="36"/>
  <c r="CX326" i="36"/>
  <c r="DC62" i="36"/>
  <c r="F223" i="36"/>
  <c r="DA320" i="36"/>
  <c r="S93" i="36"/>
  <c r="BK23" i="53"/>
  <c r="F233" i="36"/>
  <c r="DA330" i="36"/>
  <c r="E272" i="36"/>
  <c r="ET341" i="36"/>
  <c r="EV77" i="36"/>
  <c r="GP84" i="36"/>
  <c r="GL323" i="36"/>
  <c r="GQ59" i="36"/>
  <c r="F298" i="36"/>
  <c r="GO336" i="36"/>
  <c r="CX320" i="36"/>
  <c r="DC56" i="36"/>
  <c r="DC63" i="36"/>
  <c r="CX327" i="36"/>
  <c r="ES58" i="36"/>
  <c r="AW26" i="51"/>
  <c r="ET58" i="36" s="1"/>
  <c r="ES322" i="36" s="1"/>
  <c r="CX337" i="36"/>
  <c r="DC73" i="36"/>
  <c r="CX328" i="36"/>
  <c r="DC64" i="36"/>
  <c r="F226" i="36"/>
  <c r="DA323" i="36"/>
  <c r="AW22" i="53"/>
  <c r="BF54" i="36" s="1"/>
  <c r="BE54" i="36"/>
  <c r="BO22" i="53"/>
  <c r="GO326" i="36"/>
  <c r="F288" i="36"/>
  <c r="F309" i="36"/>
  <c r="GO347" i="36"/>
  <c r="ES57" i="36"/>
  <c r="AW25" i="51"/>
  <c r="ET57" i="36" s="1"/>
  <c r="ES321" i="36" s="1"/>
  <c r="AW31" i="53"/>
  <c r="BF63" i="36" s="1"/>
  <c r="BE327" i="36" s="1"/>
  <c r="BE63" i="36"/>
  <c r="CX318" i="36"/>
  <c r="DC54" i="36"/>
  <c r="AW36" i="53"/>
  <c r="BF68" i="36" s="1"/>
  <c r="BE332" i="36" s="1"/>
  <c r="BE68" i="36"/>
  <c r="ET332" i="36"/>
  <c r="E263" i="36"/>
  <c r="EV68" i="36"/>
  <c r="L210" i="36"/>
  <c r="BF329" i="36"/>
  <c r="BH65" i="36"/>
  <c r="DC68" i="36"/>
  <c r="CX332" i="36"/>
  <c r="ET319" i="36"/>
  <c r="EV55" i="36"/>
  <c r="E250" i="36"/>
  <c r="AW32" i="53"/>
  <c r="BF64" i="36" s="1"/>
  <c r="BE328" i="36" s="1"/>
  <c r="BE64" i="36"/>
  <c r="BB318" i="36"/>
  <c r="O13" i="36"/>
  <c r="O24" i="36" s="1"/>
  <c r="BC84" i="36"/>
  <c r="O14" i="36" s="1"/>
  <c r="F301" i="36"/>
  <c r="GO339" i="36"/>
  <c r="AW36" i="51"/>
  <c r="ET68" i="36" s="1"/>
  <c r="ES332" i="36" s="1"/>
  <c r="ES68" i="36"/>
  <c r="BK24" i="52"/>
  <c r="AG94" i="36"/>
  <c r="CZ84" i="36"/>
  <c r="GQ64" i="36"/>
  <c r="GL328" i="36"/>
  <c r="ES64" i="36"/>
  <c r="AW32" i="51"/>
  <c r="ET64" i="36" s="1"/>
  <c r="ES328" i="36" s="1"/>
  <c r="ES65" i="36"/>
  <c r="AW33" i="51"/>
  <c r="ET65" i="36" s="1"/>
  <c r="ES329" i="36" s="1"/>
  <c r="EV64" i="36"/>
  <c r="E259" i="36"/>
  <c r="ET328" i="36"/>
  <c r="AW42" i="51"/>
  <c r="ET74" i="36" s="1"/>
  <c r="ES338" i="36" s="1"/>
  <c r="ES74" i="36"/>
  <c r="AW35" i="53"/>
  <c r="BF67" i="36" s="1"/>
  <c r="BE331" i="36" s="1"/>
  <c r="BE67" i="36"/>
  <c r="BE59" i="36"/>
  <c r="AW27" i="53"/>
  <c r="BF59" i="36" s="1"/>
  <c r="BE323" i="36" s="1"/>
  <c r="GL336" i="36"/>
  <c r="GQ72" i="36"/>
  <c r="F302" i="36"/>
  <c r="GO340" i="36"/>
  <c r="AW45" i="51"/>
  <c r="ET77" i="36" s="1"/>
  <c r="ES341" i="36" s="1"/>
  <c r="ES77" i="36"/>
  <c r="CX323" i="36"/>
  <c r="DC59" i="36"/>
  <c r="AW24" i="51"/>
  <c r="ET56" i="36" s="1"/>
  <c r="ES320" i="36" s="1"/>
  <c r="ES56" i="36"/>
  <c r="BF325" i="36"/>
  <c r="BH61" i="36"/>
  <c r="L206" i="36"/>
  <c r="CX333" i="36"/>
  <c r="DC69" i="36"/>
  <c r="BF328" i="36"/>
  <c r="BH64" i="36"/>
  <c r="L209" i="36"/>
  <c r="GO324" i="36"/>
  <c r="F286" i="36"/>
  <c r="ET339" i="36"/>
  <c r="EV75" i="36"/>
  <c r="E270" i="36"/>
  <c r="L201" i="36"/>
  <c r="BF320" i="36"/>
  <c r="BH56" i="36"/>
  <c r="AW22" i="51"/>
  <c r="ET54" i="36" s="1"/>
  <c r="ES54" i="36"/>
  <c r="BO22" i="51"/>
  <c r="AW43" i="51"/>
  <c r="ET75" i="36" s="1"/>
  <c r="ES339" i="36" s="1"/>
  <c r="ES75" i="36"/>
  <c r="EV58" i="36"/>
  <c r="ET322" i="36"/>
  <c r="E253" i="36"/>
  <c r="ES78" i="36"/>
  <c r="AW46" i="51"/>
  <c r="ET78" i="36" s="1"/>
  <c r="ES342" i="36" s="1"/>
  <c r="ET333" i="36"/>
  <c r="EV69" i="36"/>
  <c r="E264" i="36"/>
  <c r="BK33" i="57"/>
  <c r="V103" i="36"/>
  <c r="EV73" i="36"/>
  <c r="ET337" i="36"/>
  <c r="E268" i="36"/>
  <c r="AW29" i="51"/>
  <c r="ET61" i="36" s="1"/>
  <c r="ES325" i="36" s="1"/>
  <c r="ES61" i="36"/>
  <c r="D167" i="36"/>
  <c r="H177" i="36"/>
  <c r="Q167" i="36"/>
  <c r="M177" i="36"/>
  <c r="M178" i="36" s="1"/>
  <c r="D176" i="36"/>
  <c r="D168" i="36"/>
  <c r="BP94" i="36"/>
  <c r="BO24" i="50"/>
  <c r="GP319" i="36"/>
  <c r="GR55" i="36"/>
  <c r="GQ319" i="36" s="1"/>
  <c r="DB324" i="36"/>
  <c r="DD60" i="36"/>
  <c r="DC324" i="36" s="1"/>
  <c r="GP318" i="36"/>
  <c r="GR54" i="36"/>
  <c r="BK25" i="50"/>
  <c r="BI95" i="36"/>
  <c r="DB322" i="36"/>
  <c r="DD58" i="36"/>
  <c r="DC322" i="36" s="1"/>
  <c r="H318" i="36"/>
  <c r="AH318" i="36"/>
  <c r="N61" i="36"/>
  <c r="L174" i="36"/>
  <c r="P174" i="36" s="1"/>
  <c r="N62" i="36"/>
  <c r="L175" i="36"/>
  <c r="P175" i="36" s="1"/>
  <c r="N57" i="36"/>
  <c r="L170" i="36"/>
  <c r="P170" i="36" s="1"/>
  <c r="N63" i="36"/>
  <c r="L176" i="36"/>
  <c r="P176" i="36" s="1"/>
  <c r="N56" i="36"/>
  <c r="L169" i="36"/>
  <c r="P169" i="36" s="1"/>
  <c r="O61" i="36"/>
  <c r="N325" i="36" s="1"/>
  <c r="O58" i="36"/>
  <c r="N322" i="36" s="1"/>
  <c r="O59" i="36"/>
  <c r="N323" i="36" s="1"/>
  <c r="O63" i="36"/>
  <c r="N327" i="36" s="1"/>
  <c r="P199" i="36"/>
  <c r="O57" i="36"/>
  <c r="N321" i="36" s="1"/>
  <c r="O60" i="36"/>
  <c r="N324" i="36" s="1"/>
  <c r="O56" i="36"/>
  <c r="N320" i="36" s="1"/>
  <c r="O62" i="36"/>
  <c r="N326" i="36" s="1"/>
  <c r="O55" i="36"/>
  <c r="N319" i="36" s="1"/>
  <c r="N54" i="36"/>
  <c r="L167" i="36"/>
  <c r="N60" i="36"/>
  <c r="L173" i="36"/>
  <c r="P173" i="36" s="1"/>
  <c r="N59" i="36"/>
  <c r="L172" i="36"/>
  <c r="P172" i="36" s="1"/>
  <c r="N58" i="36"/>
  <c r="L171" i="36"/>
  <c r="P171" i="36" s="1"/>
  <c r="N55" i="36"/>
  <c r="L168" i="36"/>
  <c r="P168" i="36" s="1"/>
  <c r="I25" i="36"/>
  <c r="I15" i="36"/>
  <c r="E144" i="36" s="1"/>
  <c r="X129" i="36" s="1"/>
  <c r="AF109" i="36"/>
  <c r="BJ39" i="52"/>
  <c r="BN38" i="51"/>
  <c r="BA108" i="36"/>
  <c r="BN37" i="52"/>
  <c r="AM107" i="36"/>
  <c r="BJ39" i="53"/>
  <c r="R109" i="36"/>
  <c r="Y107" i="36"/>
  <c r="BN37" i="53"/>
  <c r="BJ39" i="51"/>
  <c r="AT109" i="36"/>
  <c r="BJ39" i="50"/>
  <c r="BH109" i="36"/>
  <c r="BN38" i="50"/>
  <c r="BO108" i="36"/>
  <c r="BO32" i="56"/>
  <c r="AQ102" i="36"/>
  <c r="BK33" i="55"/>
  <c r="AX103" i="36"/>
  <c r="BK33" i="56"/>
  <c r="AJ103" i="36"/>
  <c r="BK34" i="54"/>
  <c r="BL104" i="36"/>
  <c r="BO34" i="54"/>
  <c r="BS104" i="36"/>
  <c r="BO32" i="55"/>
  <c r="BE102" i="36"/>
  <c r="BJ39" i="37"/>
  <c r="D109" i="36"/>
  <c r="BN37" i="37"/>
  <c r="K107" i="36"/>
  <c r="O102" i="36"/>
  <c r="H103" i="36"/>
  <c r="BK23" i="37"/>
  <c r="E93" i="36"/>
  <c r="BO22" i="37"/>
  <c r="AJ54" i="36"/>
  <c r="AW23" i="37"/>
  <c r="L55" i="36" s="1"/>
  <c r="AW31" i="37"/>
  <c r="L63" i="36" s="1"/>
  <c r="K54" i="36"/>
  <c r="J318" i="36" s="1"/>
  <c r="AW26" i="37"/>
  <c r="L58" i="36" s="1"/>
  <c r="AW25" i="37"/>
  <c r="L57" i="36" s="1"/>
  <c r="AW24" i="37"/>
  <c r="L56" i="36" s="1"/>
  <c r="AW27" i="37"/>
  <c r="L59" i="36" s="1"/>
  <c r="AW22" i="37"/>
  <c r="AW30" i="37"/>
  <c r="L62" i="36" s="1"/>
  <c r="AW29" i="37"/>
  <c r="L61" i="36" s="1"/>
  <c r="I16" i="36"/>
  <c r="AW28" i="37"/>
  <c r="L60" i="36" s="1"/>
  <c r="K84" i="36"/>
  <c r="I17" i="36" s="1"/>
  <c r="I18" i="36" s="1"/>
  <c r="H82" i="36"/>
  <c r="G346" i="36" s="1"/>
  <c r="GQ84" i="36" l="1"/>
  <c r="DC84" i="36"/>
  <c r="BH84" i="36"/>
  <c r="F264" i="36"/>
  <c r="EU333" i="36"/>
  <c r="F270" i="36"/>
  <c r="EU339" i="36"/>
  <c r="ER341" i="36"/>
  <c r="EW77" i="36"/>
  <c r="EW65" i="36"/>
  <c r="ER329" i="36"/>
  <c r="DB337" i="36"/>
  <c r="DD73" i="36"/>
  <c r="DC337" i="36" s="1"/>
  <c r="BD330" i="36"/>
  <c r="BI66" i="36"/>
  <c r="BG326" i="36"/>
  <c r="P207" i="36"/>
  <c r="EU319" i="36"/>
  <c r="F250" i="36"/>
  <c r="ER342" i="36"/>
  <c r="EW78" i="36"/>
  <c r="ER322" i="36"/>
  <c r="EW58" i="36"/>
  <c r="BD325" i="36"/>
  <c r="BI61" i="36"/>
  <c r="P204" i="36"/>
  <c r="BG323" i="36"/>
  <c r="GP340" i="36"/>
  <c r="GR76" i="36"/>
  <c r="GQ340" i="36" s="1"/>
  <c r="GP322" i="36"/>
  <c r="GR58" i="36"/>
  <c r="GQ322" i="36" s="1"/>
  <c r="BG327" i="36"/>
  <c r="P208" i="36"/>
  <c r="GP328" i="36"/>
  <c r="GR64" i="36"/>
  <c r="GQ328" i="36" s="1"/>
  <c r="ER321" i="36"/>
  <c r="EW57" i="36"/>
  <c r="GP327" i="36"/>
  <c r="GR63" i="36"/>
  <c r="GQ327" i="36" s="1"/>
  <c r="ER335" i="36"/>
  <c r="EW71" i="36"/>
  <c r="DD55" i="36"/>
  <c r="DC319" i="36" s="1"/>
  <c r="DB319" i="36"/>
  <c r="DD63" i="36"/>
  <c r="DC327" i="36" s="1"/>
  <c r="DB327" i="36"/>
  <c r="F260" i="36"/>
  <c r="EU329" i="36"/>
  <c r="GP347" i="36"/>
  <c r="GR83" i="36"/>
  <c r="GQ347" i="36" s="1"/>
  <c r="ER334" i="36"/>
  <c r="EW70" i="36"/>
  <c r="AA25" i="36"/>
  <c r="AA15" i="36"/>
  <c r="E156" i="36" s="1"/>
  <c r="X132" i="36" s="1"/>
  <c r="BO24" i="52"/>
  <c r="AN94" i="36"/>
  <c r="GP339" i="36"/>
  <c r="GR75" i="36"/>
  <c r="GQ339" i="36" s="1"/>
  <c r="BK24" i="53"/>
  <c r="S94" i="36"/>
  <c r="F253" i="36"/>
  <c r="EU322" i="36"/>
  <c r="BG329" i="36"/>
  <c r="P210" i="36"/>
  <c r="DB320" i="36"/>
  <c r="DD56" i="36"/>
  <c r="DC320" i="36" s="1"/>
  <c r="DB326" i="36"/>
  <c r="DD62" i="36"/>
  <c r="DC326" i="36" s="1"/>
  <c r="BI56" i="36"/>
  <c r="BD320" i="36"/>
  <c r="ER340" i="36"/>
  <c r="EW76" i="36"/>
  <c r="ER339" i="36"/>
  <c r="EW75" i="36"/>
  <c r="DB333" i="36"/>
  <c r="DD69" i="36"/>
  <c r="DC333" i="36" s="1"/>
  <c r="BD323" i="36"/>
  <c r="BI59" i="36"/>
  <c r="BK25" i="52"/>
  <c r="AG95" i="36"/>
  <c r="GP320" i="36"/>
  <c r="GR56" i="36"/>
  <c r="GQ320" i="36" s="1"/>
  <c r="GR57" i="36"/>
  <c r="GQ321" i="36" s="1"/>
  <c r="GP321" i="36"/>
  <c r="BD319" i="36"/>
  <c r="BI55" i="36"/>
  <c r="ER336" i="36"/>
  <c r="EW72" i="36"/>
  <c r="ER323" i="36"/>
  <c r="EW59" i="36"/>
  <c r="GP338" i="36"/>
  <c r="GR74" i="36"/>
  <c r="GQ338" i="36" s="1"/>
  <c r="ER325" i="36"/>
  <c r="EW61" i="36"/>
  <c r="BD331" i="36"/>
  <c r="BI67" i="36"/>
  <c r="ER332" i="36"/>
  <c r="EW68" i="36"/>
  <c r="ER331" i="36"/>
  <c r="EW67" i="36"/>
  <c r="GP344" i="36"/>
  <c r="GR80" i="36"/>
  <c r="GQ344" i="36" s="1"/>
  <c r="BK24" i="51"/>
  <c r="AU94" i="36"/>
  <c r="EU338" i="36"/>
  <c r="F269" i="36"/>
  <c r="ER333" i="36"/>
  <c r="EW69" i="36"/>
  <c r="BO23" i="51"/>
  <c r="BB93" i="36"/>
  <c r="F263" i="36"/>
  <c r="EU332" i="36"/>
  <c r="BO23" i="53"/>
  <c r="Z93" i="36"/>
  <c r="F265" i="36"/>
  <c r="EU334" i="36"/>
  <c r="BG322" i="36"/>
  <c r="P203" i="36"/>
  <c r="ER327" i="36"/>
  <c r="EW63" i="36"/>
  <c r="F267" i="36"/>
  <c r="EU336" i="36"/>
  <c r="GR79" i="36"/>
  <c r="GQ343" i="36" s="1"/>
  <c r="GP343" i="36"/>
  <c r="EW54" i="36"/>
  <c r="ER318" i="36"/>
  <c r="AA16" i="36"/>
  <c r="ES84" i="36"/>
  <c r="AA17" i="36" s="1"/>
  <c r="AA18" i="36" s="1"/>
  <c r="P206" i="36"/>
  <c r="BG325" i="36"/>
  <c r="ER338" i="36"/>
  <c r="EW74" i="36"/>
  <c r="BD318" i="36"/>
  <c r="O16" i="36"/>
  <c r="BE84" i="36"/>
  <c r="O17" i="36" s="1"/>
  <c r="O18" i="36" s="1"/>
  <c r="GP323" i="36"/>
  <c r="GR59" i="36"/>
  <c r="GQ323" i="36" s="1"/>
  <c r="BD326" i="36"/>
  <c r="BI62" i="36"/>
  <c r="BO33" i="57"/>
  <c r="AC103" i="36"/>
  <c r="GR78" i="36"/>
  <c r="GQ342" i="36" s="1"/>
  <c r="GP342" i="36"/>
  <c r="BD329" i="36"/>
  <c r="BI65" i="36"/>
  <c r="GP333" i="36"/>
  <c r="GR69" i="36"/>
  <c r="GQ333" i="36" s="1"/>
  <c r="EU331" i="36"/>
  <c r="F262" i="36"/>
  <c r="P205" i="36"/>
  <c r="BG324" i="36"/>
  <c r="P209" i="36"/>
  <c r="BG328" i="36"/>
  <c r="ES318" i="36"/>
  <c r="ET84" i="36"/>
  <c r="BE318" i="36"/>
  <c r="BF84" i="36"/>
  <c r="DD66" i="36"/>
  <c r="DC330" i="36" s="1"/>
  <c r="DB330" i="36"/>
  <c r="BG332" i="36"/>
  <c r="P213" i="36"/>
  <c r="EU323" i="36"/>
  <c r="F254" i="36"/>
  <c r="GP331" i="36"/>
  <c r="GR67" i="36"/>
  <c r="GQ331" i="36" s="1"/>
  <c r="F252" i="36"/>
  <c r="EU321" i="36"/>
  <c r="ER328" i="36"/>
  <c r="EW64" i="36"/>
  <c r="DB332" i="36"/>
  <c r="DD68" i="36"/>
  <c r="DC332" i="36" s="1"/>
  <c r="EU337" i="36"/>
  <c r="F268" i="36"/>
  <c r="P201" i="36"/>
  <c r="BG320" i="36"/>
  <c r="ER320" i="36"/>
  <c r="EW56" i="36"/>
  <c r="O15" i="36"/>
  <c r="E148" i="36" s="1"/>
  <c r="X130" i="36" s="1"/>
  <c r="O25" i="36"/>
  <c r="BI54" i="36"/>
  <c r="BD322" i="36"/>
  <c r="BI58" i="36"/>
  <c r="ER337" i="36"/>
  <c r="EW73" i="36"/>
  <c r="P211" i="36"/>
  <c r="BG330" i="36"/>
  <c r="F258" i="36"/>
  <c r="EU327" i="36"/>
  <c r="F256" i="36"/>
  <c r="EU325" i="36"/>
  <c r="BD327" i="36"/>
  <c r="BI63" i="36"/>
  <c r="BD332" i="36"/>
  <c r="BI68" i="36"/>
  <c r="EU341" i="36"/>
  <c r="F272" i="36"/>
  <c r="GR70" i="36"/>
  <c r="GQ334" i="36" s="1"/>
  <c r="GP334" i="36"/>
  <c r="BD324" i="36"/>
  <c r="BI60" i="36"/>
  <c r="GP326" i="36"/>
  <c r="GR62" i="36"/>
  <c r="GQ326" i="36" s="1"/>
  <c r="F266" i="36"/>
  <c r="EU335" i="36"/>
  <c r="GR72" i="36"/>
  <c r="GQ336" i="36" s="1"/>
  <c r="GP336" i="36"/>
  <c r="V104" i="36"/>
  <c r="BK34" i="57"/>
  <c r="DB323" i="36"/>
  <c r="DD59" i="36"/>
  <c r="DC323" i="36" s="1"/>
  <c r="F259" i="36"/>
  <c r="EU328" i="36"/>
  <c r="DB328" i="36"/>
  <c r="DD64" i="36"/>
  <c r="DC328" i="36" s="1"/>
  <c r="P200" i="36"/>
  <c r="BG319" i="36"/>
  <c r="F257" i="36"/>
  <c r="EU326" i="36"/>
  <c r="GP324" i="36"/>
  <c r="GR60" i="36"/>
  <c r="GQ324" i="36" s="1"/>
  <c r="F251" i="36"/>
  <c r="EU320" i="36"/>
  <c r="BD328" i="36"/>
  <c r="BI64" i="36"/>
  <c r="DB318" i="36"/>
  <c r="DD54" i="36"/>
  <c r="DC318" i="36" s="1"/>
  <c r="F271" i="36"/>
  <c r="EU340" i="36"/>
  <c r="F273" i="36"/>
  <c r="EU342" i="36"/>
  <c r="F249" i="36"/>
  <c r="EU318" i="36"/>
  <c r="EV84" i="36"/>
  <c r="ER326" i="36"/>
  <c r="EW62" i="36"/>
  <c r="BG331" i="36"/>
  <c r="P212" i="36"/>
  <c r="ER319" i="36"/>
  <c r="EW55" i="36"/>
  <c r="P167" i="36"/>
  <c r="L177" i="36"/>
  <c r="L178" i="36" s="1"/>
  <c r="GQ318" i="36"/>
  <c r="BK26" i="50"/>
  <c r="BI96" i="36"/>
  <c r="BP95" i="36"/>
  <c r="BO25" i="50"/>
  <c r="L24" i="36"/>
  <c r="K326" i="36"/>
  <c r="K324" i="36"/>
  <c r="K325" i="36"/>
  <c r="K323" i="36"/>
  <c r="M322" i="36"/>
  <c r="M324" i="36"/>
  <c r="M320" i="36"/>
  <c r="M321" i="36"/>
  <c r="M325" i="36"/>
  <c r="K321" i="36"/>
  <c r="K320" i="36"/>
  <c r="K327" i="36"/>
  <c r="K322" i="36"/>
  <c r="K319" i="36"/>
  <c r="M319" i="36"/>
  <c r="M323" i="36"/>
  <c r="M327" i="36"/>
  <c r="M326" i="36"/>
  <c r="AI318" i="36"/>
  <c r="M318" i="36"/>
  <c r="M82" i="36"/>
  <c r="P62" i="36"/>
  <c r="P60" i="36"/>
  <c r="P59" i="36"/>
  <c r="P61" i="36"/>
  <c r="O54" i="36"/>
  <c r="N318" i="36" s="1"/>
  <c r="P55" i="36"/>
  <c r="P56" i="36"/>
  <c r="P57" i="36"/>
  <c r="P63" i="36"/>
  <c r="P58" i="36"/>
  <c r="BN39" i="50"/>
  <c r="BO109" i="36"/>
  <c r="BN39" i="51"/>
  <c r="BA109" i="36"/>
  <c r="BN38" i="53"/>
  <c r="Y108" i="36"/>
  <c r="BJ40" i="52"/>
  <c r="AF110" i="36"/>
  <c r="BH110" i="36"/>
  <c r="BJ40" i="50"/>
  <c r="BJ40" i="51"/>
  <c r="AT110" i="36"/>
  <c r="BJ40" i="53"/>
  <c r="R110" i="36"/>
  <c r="BN38" i="52"/>
  <c r="AM108" i="36"/>
  <c r="BO33" i="55"/>
  <c r="BE103" i="36"/>
  <c r="BO35" i="54"/>
  <c r="BS105" i="36"/>
  <c r="BK34" i="56"/>
  <c r="AJ104" i="36"/>
  <c r="BO33" i="56"/>
  <c r="AQ103" i="36"/>
  <c r="BK35" i="54"/>
  <c r="BL105" i="36"/>
  <c r="BK34" i="55"/>
  <c r="AX104" i="36"/>
  <c r="BJ40" i="37"/>
  <c r="D110" i="36"/>
  <c r="BN38" i="37"/>
  <c r="K108" i="36"/>
  <c r="O103" i="36"/>
  <c r="BK24" i="37"/>
  <c r="E94" i="36"/>
  <c r="H104" i="36"/>
  <c r="L93" i="36"/>
  <c r="BO23" i="37"/>
  <c r="AK54" i="36"/>
  <c r="AJ84" i="36"/>
  <c r="L54" i="36"/>
  <c r="BJ54" i="36" l="1"/>
  <c r="BH318" i="36"/>
  <c r="BI84" i="36"/>
  <c r="U15" i="36" s="1"/>
  <c r="E152" i="36" s="1"/>
  <c r="X131" i="36" s="1"/>
  <c r="EV338" i="36"/>
  <c r="EX74" i="36"/>
  <c r="EW338" i="36" s="1"/>
  <c r="EV331" i="36"/>
  <c r="EX67" i="36"/>
  <c r="EW331" i="36" s="1"/>
  <c r="EV334" i="36"/>
  <c r="EX70" i="36"/>
  <c r="EW334" i="36" s="1"/>
  <c r="EV320" i="36"/>
  <c r="EX56" i="36"/>
  <c r="EW320" i="36" s="1"/>
  <c r="BH329" i="36"/>
  <c r="BJ65" i="36"/>
  <c r="BI329" i="36" s="1"/>
  <c r="BO24" i="53"/>
  <c r="Z94" i="36"/>
  <c r="BH331" i="36"/>
  <c r="BJ67" i="36"/>
  <c r="BI331" i="36" s="1"/>
  <c r="BH330" i="36"/>
  <c r="BJ66" i="36"/>
  <c r="BI330" i="36" s="1"/>
  <c r="BK26" i="52"/>
  <c r="AG96" i="36"/>
  <c r="EX61" i="36"/>
  <c r="EW325" i="36" s="1"/>
  <c r="EV325" i="36"/>
  <c r="BH323" i="36"/>
  <c r="BJ59" i="36"/>
  <c r="BI323" i="36" s="1"/>
  <c r="BH327" i="36"/>
  <c r="BJ63" i="36"/>
  <c r="BI327" i="36" s="1"/>
  <c r="EV318" i="36"/>
  <c r="EX54" i="36"/>
  <c r="EW84" i="36"/>
  <c r="BO24" i="51"/>
  <c r="BB94" i="36"/>
  <c r="EV332" i="36"/>
  <c r="EX68" i="36"/>
  <c r="EW332" i="36" s="1"/>
  <c r="EV319" i="36"/>
  <c r="EX55" i="36"/>
  <c r="EW319" i="36" s="1"/>
  <c r="BO34" i="57"/>
  <c r="AC104" i="36"/>
  <c r="EX69" i="36"/>
  <c r="EW333" i="36" s="1"/>
  <c r="EV333" i="36"/>
  <c r="DD84" i="36"/>
  <c r="EX62" i="36"/>
  <c r="EW326" i="36" s="1"/>
  <c r="EV326" i="36"/>
  <c r="BH326" i="36"/>
  <c r="BJ62" i="36"/>
  <c r="BI326" i="36" s="1"/>
  <c r="BK25" i="53"/>
  <c r="S95" i="36"/>
  <c r="EV329" i="36"/>
  <c r="EX65" i="36"/>
  <c r="EW329" i="36" s="1"/>
  <c r="GR84" i="36"/>
  <c r="EX59" i="36"/>
  <c r="EW323" i="36" s="1"/>
  <c r="EV323" i="36"/>
  <c r="EV339" i="36"/>
  <c r="EX75" i="36"/>
  <c r="EW339" i="36" s="1"/>
  <c r="EV335" i="36"/>
  <c r="EX71" i="36"/>
  <c r="EW335" i="36" s="1"/>
  <c r="BH325" i="36"/>
  <c r="BJ61" i="36"/>
  <c r="BI325" i="36" s="1"/>
  <c r="EX77" i="36"/>
  <c r="EW341" i="36" s="1"/>
  <c r="EV341" i="36"/>
  <c r="BJ64" i="36"/>
  <c r="BI328" i="36" s="1"/>
  <c r="BH328" i="36"/>
  <c r="EV328" i="36"/>
  <c r="EX64" i="36"/>
  <c r="EW328" i="36" s="1"/>
  <c r="BH332" i="36"/>
  <c r="BJ68" i="36"/>
  <c r="BI332" i="36" s="1"/>
  <c r="BH324" i="36"/>
  <c r="BJ60" i="36"/>
  <c r="BI324" i="36" s="1"/>
  <c r="EV337" i="36"/>
  <c r="EX73" i="36"/>
  <c r="EW337" i="36" s="1"/>
  <c r="EX63" i="36"/>
  <c r="EW327" i="36" s="1"/>
  <c r="EV327" i="36"/>
  <c r="EX72" i="36"/>
  <c r="EW336" i="36" s="1"/>
  <c r="EV336" i="36"/>
  <c r="EV340" i="36"/>
  <c r="EX76" i="36"/>
  <c r="EW340" i="36" s="1"/>
  <c r="EV322" i="36"/>
  <c r="EX58" i="36"/>
  <c r="EW322" i="36" s="1"/>
  <c r="BK25" i="51"/>
  <c r="AU95" i="36"/>
  <c r="BO25" i="52"/>
  <c r="AN95" i="36"/>
  <c r="BH322" i="36"/>
  <c r="BJ58" i="36"/>
  <c r="BI322" i="36" s="1"/>
  <c r="BH319" i="36"/>
  <c r="BJ55" i="36"/>
  <c r="BI319" i="36" s="1"/>
  <c r="EV321" i="36"/>
  <c r="EX57" i="36"/>
  <c r="EW321" i="36" s="1"/>
  <c r="EV342" i="36"/>
  <c r="EX78" i="36"/>
  <c r="EW342" i="36" s="1"/>
  <c r="BK35" i="57"/>
  <c r="V105" i="36"/>
  <c r="BH320" i="36"/>
  <c r="BJ56" i="36"/>
  <c r="BI320" i="36" s="1"/>
  <c r="BK27" i="50"/>
  <c r="BI97" i="36"/>
  <c r="BP96" i="36"/>
  <c r="BO26" i="50"/>
  <c r="O322" i="36"/>
  <c r="O321" i="36"/>
  <c r="O319" i="36"/>
  <c r="O323" i="36"/>
  <c r="O326" i="36"/>
  <c r="O327" i="36"/>
  <c r="O320" i="36"/>
  <c r="O325" i="36"/>
  <c r="O324" i="36"/>
  <c r="L346" i="36"/>
  <c r="AJ318" i="36"/>
  <c r="K318" i="36"/>
  <c r="P54" i="36"/>
  <c r="BJ41" i="51"/>
  <c r="AT111" i="36"/>
  <c r="BJ41" i="52"/>
  <c r="AF111" i="36"/>
  <c r="BN40" i="50"/>
  <c r="BO110" i="36"/>
  <c r="BJ41" i="50"/>
  <c r="BH111" i="36"/>
  <c r="AM109" i="36"/>
  <c r="BN39" i="52"/>
  <c r="BJ41" i="53"/>
  <c r="R111" i="36"/>
  <c r="BN39" i="53"/>
  <c r="Y109" i="36"/>
  <c r="BN40" i="51"/>
  <c r="BA110" i="36"/>
  <c r="BO34" i="56"/>
  <c r="AQ104" i="36"/>
  <c r="BK35" i="55"/>
  <c r="AX105" i="36"/>
  <c r="BK36" i="54"/>
  <c r="BL106" i="36"/>
  <c r="BK35" i="56"/>
  <c r="AJ105" i="36"/>
  <c r="BO36" i="54"/>
  <c r="BS106" i="36"/>
  <c r="BO34" i="55"/>
  <c r="BE104" i="36"/>
  <c r="BJ41" i="37"/>
  <c r="D111" i="36"/>
  <c r="BN39" i="37"/>
  <c r="K109" i="36"/>
  <c r="BO24" i="37"/>
  <c r="L94" i="36"/>
  <c r="H105" i="36"/>
  <c r="O104" i="36"/>
  <c r="BK25" i="37"/>
  <c r="E95" i="36"/>
  <c r="EW318" i="36" l="1"/>
  <c r="EX84" i="36"/>
  <c r="BO25" i="51"/>
  <c r="BB95" i="36"/>
  <c r="BK36" i="57"/>
  <c r="V106" i="36"/>
  <c r="BK26" i="51"/>
  <c r="AU96" i="36"/>
  <c r="BO35" i="57"/>
  <c r="AC105" i="36"/>
  <c r="BK27" i="52"/>
  <c r="AG97" i="36"/>
  <c r="S96" i="36"/>
  <c r="BK26" i="53"/>
  <c r="BO25" i="53"/>
  <c r="Z95" i="36"/>
  <c r="BO26" i="52"/>
  <c r="AN96" i="36"/>
  <c r="BI318" i="36"/>
  <c r="BJ84" i="36"/>
  <c r="BP97" i="36"/>
  <c r="BO27" i="50"/>
  <c r="BK28" i="50"/>
  <c r="BI98" i="36"/>
  <c r="O318" i="36"/>
  <c r="BN40" i="53"/>
  <c r="Y110" i="36"/>
  <c r="BJ42" i="53"/>
  <c r="R112" i="36"/>
  <c r="BJ42" i="50"/>
  <c r="BH112" i="36"/>
  <c r="BN40" i="52"/>
  <c r="AM110" i="36"/>
  <c r="BN41" i="51"/>
  <c r="BA111" i="36"/>
  <c r="BN41" i="50"/>
  <c r="BO111" i="36"/>
  <c r="AF112" i="36"/>
  <c r="BJ42" i="52"/>
  <c r="AT112" i="36"/>
  <c r="BJ42" i="51"/>
  <c r="BK37" i="54"/>
  <c r="BL107" i="36"/>
  <c r="BO37" i="54"/>
  <c r="BS107" i="36"/>
  <c r="BO35" i="55"/>
  <c r="BE105" i="36"/>
  <c r="BK36" i="56"/>
  <c r="AJ106" i="36"/>
  <c r="BK36" i="55"/>
  <c r="AX106" i="36"/>
  <c r="BO35" i="56"/>
  <c r="AQ105" i="36"/>
  <c r="BJ42" i="37"/>
  <c r="D112" i="36"/>
  <c r="BN40" i="37"/>
  <c r="K110" i="36"/>
  <c r="O105" i="36"/>
  <c r="BO25" i="37"/>
  <c r="L95" i="36"/>
  <c r="BK26" i="37"/>
  <c r="E96" i="36"/>
  <c r="H106" i="36"/>
  <c r="AC106" i="36" l="1"/>
  <c r="BO36" i="57"/>
  <c r="BK27" i="53"/>
  <c r="S97" i="36"/>
  <c r="BK27" i="51"/>
  <c r="AU97" i="36"/>
  <c r="BK37" i="57"/>
  <c r="V107" i="36"/>
  <c r="BK28" i="52"/>
  <c r="AG98" i="36"/>
  <c r="BO26" i="51"/>
  <c r="BB96" i="36"/>
  <c r="BO26" i="53"/>
  <c r="Z96" i="36"/>
  <c r="BO27" i="52"/>
  <c r="AN97" i="36"/>
  <c r="BP98" i="36"/>
  <c r="BO28" i="50"/>
  <c r="BK29" i="50"/>
  <c r="BI99" i="36"/>
  <c r="BN42" i="51"/>
  <c r="BA112" i="36"/>
  <c r="R113" i="36"/>
  <c r="BJ43" i="53"/>
  <c r="BN41" i="53"/>
  <c r="Y111" i="36"/>
  <c r="BJ43" i="52"/>
  <c r="AF113" i="36"/>
  <c r="BJ43" i="51"/>
  <c r="AT113" i="36"/>
  <c r="BN42" i="50"/>
  <c r="BO112" i="36"/>
  <c r="AM111" i="36"/>
  <c r="BN41" i="52"/>
  <c r="BJ43" i="50"/>
  <c r="BH113" i="36"/>
  <c r="BK38" i="54"/>
  <c r="BL108" i="36"/>
  <c r="BO36" i="56"/>
  <c r="AQ106" i="36"/>
  <c r="BK37" i="55"/>
  <c r="AX107" i="36"/>
  <c r="BK37" i="56"/>
  <c r="AJ107" i="36"/>
  <c r="BO36" i="55"/>
  <c r="BE106" i="36"/>
  <c r="BO38" i="54"/>
  <c r="BS108" i="36"/>
  <c r="BJ43" i="37"/>
  <c r="D113" i="36"/>
  <c r="BN41" i="37"/>
  <c r="K111" i="36"/>
  <c r="BO26" i="37"/>
  <c r="L96" i="36"/>
  <c r="H107" i="36"/>
  <c r="BK27" i="37"/>
  <c r="E97" i="36"/>
  <c r="O106" i="36"/>
  <c r="BK29" i="52" l="1"/>
  <c r="AG99" i="36"/>
  <c r="Z97" i="36"/>
  <c r="BO27" i="53"/>
  <c r="V108" i="36"/>
  <c r="BK38" i="57"/>
  <c r="BO27" i="51"/>
  <c r="BB97" i="36"/>
  <c r="BK28" i="51"/>
  <c r="AU98" i="36"/>
  <c r="AN98" i="36"/>
  <c r="BO28" i="52"/>
  <c r="BK28" i="53"/>
  <c r="S98" i="36"/>
  <c r="BO37" i="57"/>
  <c r="AC107" i="36"/>
  <c r="BP99" i="36"/>
  <c r="BO29" i="50"/>
  <c r="BK30" i="50"/>
  <c r="BI100" i="36"/>
  <c r="BN42" i="53"/>
  <c r="Y112" i="36"/>
  <c r="BN43" i="51"/>
  <c r="BA113" i="36"/>
  <c r="BJ44" i="53"/>
  <c r="R114" i="36"/>
  <c r="BH114" i="36"/>
  <c r="BJ44" i="50"/>
  <c r="BN43" i="50"/>
  <c r="BO113" i="36"/>
  <c r="BJ44" i="51"/>
  <c r="AT114" i="36"/>
  <c r="BJ44" i="52"/>
  <c r="AF114" i="36"/>
  <c r="BN42" i="52"/>
  <c r="AM112" i="36"/>
  <c r="BO37" i="55"/>
  <c r="BE107" i="36"/>
  <c r="BO37" i="56"/>
  <c r="AQ107" i="36"/>
  <c r="BK39" i="54"/>
  <c r="BL109" i="36"/>
  <c r="BO39" i="54"/>
  <c r="BS109" i="36"/>
  <c r="BK38" i="56"/>
  <c r="AJ108" i="36"/>
  <c r="BK38" i="55"/>
  <c r="AX108" i="36"/>
  <c r="BJ44" i="37"/>
  <c r="D114" i="36"/>
  <c r="BN42" i="37"/>
  <c r="K112" i="36"/>
  <c r="O107" i="36"/>
  <c r="BK28" i="37"/>
  <c r="E98" i="36"/>
  <c r="H108" i="36"/>
  <c r="BO27" i="37"/>
  <c r="L97" i="36"/>
  <c r="BO38" i="57" l="1"/>
  <c r="AC108" i="36"/>
  <c r="AU99" i="36"/>
  <c r="BK29" i="51"/>
  <c r="BO29" i="52"/>
  <c r="AN99" i="36"/>
  <c r="BB98" i="36"/>
  <c r="BO28" i="51"/>
  <c r="BK29" i="53"/>
  <c r="S99" i="36"/>
  <c r="V109" i="36"/>
  <c r="BK39" i="57"/>
  <c r="BO28" i="53"/>
  <c r="Z98" i="36"/>
  <c r="BK30" i="52"/>
  <c r="AG100" i="36"/>
  <c r="BP100" i="36"/>
  <c r="BO30" i="50"/>
  <c r="BK31" i="50"/>
  <c r="BI101" i="36"/>
  <c r="BJ45" i="52"/>
  <c r="AF115" i="36"/>
  <c r="BO114" i="36"/>
  <c r="BN44" i="50"/>
  <c r="BJ45" i="53"/>
  <c r="R115" i="36"/>
  <c r="BN44" i="51"/>
  <c r="BA114" i="36"/>
  <c r="BJ45" i="50"/>
  <c r="BH115" i="36"/>
  <c r="BN43" i="52"/>
  <c r="AM113" i="36"/>
  <c r="BJ45" i="51"/>
  <c r="AT115" i="36"/>
  <c r="BN43" i="53"/>
  <c r="Y113" i="36"/>
  <c r="BK39" i="56"/>
  <c r="AJ109" i="36"/>
  <c r="BO38" i="56"/>
  <c r="AQ108" i="36"/>
  <c r="BO38" i="55"/>
  <c r="BE108" i="36"/>
  <c r="BK39" i="55"/>
  <c r="AX109" i="36"/>
  <c r="BO40" i="54"/>
  <c r="BS110" i="36"/>
  <c r="BK40" i="54"/>
  <c r="BL110" i="36"/>
  <c r="BJ45" i="37"/>
  <c r="D115" i="36"/>
  <c r="BN43" i="37"/>
  <c r="K113" i="36"/>
  <c r="H109" i="36"/>
  <c r="BO28" i="37"/>
  <c r="L98" i="36"/>
  <c r="BK29" i="37"/>
  <c r="E99" i="36"/>
  <c r="O108" i="36"/>
  <c r="AG101" i="36" l="1"/>
  <c r="BK31" i="52"/>
  <c r="BK30" i="53"/>
  <c r="S100" i="36"/>
  <c r="BO29" i="51"/>
  <c r="BB99" i="36"/>
  <c r="BK40" i="57"/>
  <c r="V110" i="36"/>
  <c r="BO29" i="53"/>
  <c r="Z99" i="36"/>
  <c r="AN100" i="36"/>
  <c r="BO30" i="52"/>
  <c r="BK30" i="51"/>
  <c r="AU100" i="36"/>
  <c r="AC109" i="36"/>
  <c r="BO39" i="57"/>
  <c r="BO31" i="50"/>
  <c r="BP101" i="36"/>
  <c r="BK32" i="50"/>
  <c r="BI102" i="36"/>
  <c r="AT116" i="36"/>
  <c r="BJ46" i="51"/>
  <c r="BN44" i="52"/>
  <c r="AM114" i="36"/>
  <c r="BN45" i="51"/>
  <c r="BA115" i="36"/>
  <c r="BO115" i="36"/>
  <c r="BN45" i="50"/>
  <c r="Y114" i="36"/>
  <c r="BN44" i="53"/>
  <c r="BH116" i="36"/>
  <c r="BJ46" i="50"/>
  <c r="R116" i="36"/>
  <c r="BJ46" i="53"/>
  <c r="BJ46" i="52"/>
  <c r="AF116" i="36"/>
  <c r="BO39" i="55"/>
  <c r="BE109" i="36"/>
  <c r="BO39" i="56"/>
  <c r="AQ109" i="36"/>
  <c r="BK40" i="56"/>
  <c r="AJ110" i="36"/>
  <c r="BK41" i="54"/>
  <c r="BL111" i="36"/>
  <c r="BO41" i="54"/>
  <c r="BS111" i="36"/>
  <c r="BK40" i="55"/>
  <c r="AX110" i="36"/>
  <c r="BJ46" i="37"/>
  <c r="D116" i="36"/>
  <c r="BN44" i="37"/>
  <c r="K114" i="36"/>
  <c r="H110" i="36"/>
  <c r="O109" i="36"/>
  <c r="BK30" i="37"/>
  <c r="E100" i="36"/>
  <c r="BO29" i="37"/>
  <c r="L99" i="36"/>
  <c r="BO40" i="57" l="1"/>
  <c r="AC110" i="36"/>
  <c r="Z100" i="36"/>
  <c r="BO30" i="53"/>
  <c r="BO31" i="52"/>
  <c r="AN101" i="36"/>
  <c r="BK41" i="57"/>
  <c r="V111" i="36"/>
  <c r="BO30" i="51"/>
  <c r="BB100" i="36"/>
  <c r="BK31" i="53"/>
  <c r="S101" i="36"/>
  <c r="BK31" i="51"/>
  <c r="AU101" i="36"/>
  <c r="BK32" i="52"/>
  <c r="AG102" i="36"/>
  <c r="BK33" i="50"/>
  <c r="BI103" i="36"/>
  <c r="BO32" i="50"/>
  <c r="BP102" i="36"/>
  <c r="R117" i="36"/>
  <c r="BJ47" i="53"/>
  <c r="Y115" i="36"/>
  <c r="BN45" i="53"/>
  <c r="BJ47" i="51"/>
  <c r="AT117" i="36"/>
  <c r="BJ47" i="52"/>
  <c r="AF117" i="36"/>
  <c r="BN46" i="51"/>
  <c r="BA116" i="36"/>
  <c r="BJ47" i="50"/>
  <c r="BH117" i="36"/>
  <c r="BN46" i="50"/>
  <c r="BO116" i="36"/>
  <c r="BN45" i="52"/>
  <c r="AM115" i="36"/>
  <c r="BO42" i="54"/>
  <c r="BS112" i="36"/>
  <c r="BK42" i="54"/>
  <c r="BL112" i="36"/>
  <c r="BK41" i="56"/>
  <c r="AJ111" i="36"/>
  <c r="BO40" i="56"/>
  <c r="AQ110" i="36"/>
  <c r="BK41" i="55"/>
  <c r="AX111" i="36"/>
  <c r="BO40" i="55"/>
  <c r="BE110" i="36"/>
  <c r="BJ47" i="37"/>
  <c r="D117" i="36"/>
  <c r="BN45" i="37"/>
  <c r="K115" i="36"/>
  <c r="BK31" i="37"/>
  <c r="E101" i="36"/>
  <c r="BO30" i="37"/>
  <c r="L100" i="36"/>
  <c r="O110" i="36"/>
  <c r="H111" i="36"/>
  <c r="BB101" i="36" l="1"/>
  <c r="BO31" i="51"/>
  <c r="BK32" i="51"/>
  <c r="AU102" i="36"/>
  <c r="BK33" i="52"/>
  <c r="AG103" i="36"/>
  <c r="BK42" i="57"/>
  <c r="V112" i="36"/>
  <c r="BO32" i="52"/>
  <c r="AN102" i="36"/>
  <c r="BK32" i="53"/>
  <c r="S102" i="36"/>
  <c r="BO31" i="53"/>
  <c r="Z101" i="36"/>
  <c r="AC111" i="36"/>
  <c r="BO41" i="57"/>
  <c r="BK34" i="50"/>
  <c r="BI104" i="36"/>
  <c r="BO33" i="50"/>
  <c r="BP103" i="36"/>
  <c r="BN46" i="53"/>
  <c r="Y116" i="36"/>
  <c r="BA117" i="36"/>
  <c r="BN47" i="51"/>
  <c r="BJ48" i="52"/>
  <c r="AF118" i="36"/>
  <c r="BJ48" i="53"/>
  <c r="R118" i="36"/>
  <c r="BN46" i="52"/>
  <c r="AM116" i="36"/>
  <c r="BO117" i="36"/>
  <c r="BN47" i="50"/>
  <c r="BJ48" i="50"/>
  <c r="BH118" i="36"/>
  <c r="AT118" i="36"/>
  <c r="BJ48" i="51"/>
  <c r="BK42" i="55"/>
  <c r="AX112" i="36"/>
  <c r="BO41" i="56"/>
  <c r="AQ111" i="36"/>
  <c r="BK43" i="54"/>
  <c r="BL113" i="36"/>
  <c r="BO41" i="55"/>
  <c r="BE111" i="36"/>
  <c r="BK42" i="56"/>
  <c r="AJ112" i="36"/>
  <c r="BO43" i="54"/>
  <c r="BS113" i="36"/>
  <c r="BJ48" i="37"/>
  <c r="D118" i="36"/>
  <c r="BN46" i="37"/>
  <c r="K116" i="36"/>
  <c r="H112" i="36"/>
  <c r="O111" i="36"/>
  <c r="BO31" i="37"/>
  <c r="L101" i="36"/>
  <c r="BK32" i="37"/>
  <c r="E102" i="36"/>
  <c r="BO42" i="57" l="1"/>
  <c r="AC112" i="36"/>
  <c r="AN103" i="36"/>
  <c r="BO33" i="52"/>
  <c r="BK33" i="53"/>
  <c r="S103" i="36"/>
  <c r="Z102" i="36"/>
  <c r="BO32" i="53"/>
  <c r="BK43" i="57"/>
  <c r="V113" i="36"/>
  <c r="AG104" i="36"/>
  <c r="BK34" i="52"/>
  <c r="BK33" i="51"/>
  <c r="AU103" i="36"/>
  <c r="BO32" i="51"/>
  <c r="BB102" i="36"/>
  <c r="BO34" i="50"/>
  <c r="BP104" i="36"/>
  <c r="BK35" i="50"/>
  <c r="BI105" i="36"/>
  <c r="AT119" i="36"/>
  <c r="BJ49" i="51"/>
  <c r="BN48" i="50"/>
  <c r="BO118" i="36"/>
  <c r="BJ49" i="50"/>
  <c r="BH119" i="36"/>
  <c r="BN47" i="52"/>
  <c r="AM117" i="36"/>
  <c r="BJ49" i="52"/>
  <c r="AF119" i="36"/>
  <c r="BN48" i="51"/>
  <c r="BA118" i="36"/>
  <c r="R119" i="36"/>
  <c r="BJ49" i="53"/>
  <c r="BN47" i="53"/>
  <c r="Y117" i="36"/>
  <c r="BK43" i="56"/>
  <c r="AJ113" i="36"/>
  <c r="BK44" i="54"/>
  <c r="BL114" i="36"/>
  <c r="BO42" i="55"/>
  <c r="BE112" i="36"/>
  <c r="BK43" i="55"/>
  <c r="AX113" i="36"/>
  <c r="BO44" i="54"/>
  <c r="BS114" i="36"/>
  <c r="BO42" i="56"/>
  <c r="AQ112" i="36"/>
  <c r="BJ49" i="37"/>
  <c r="D119" i="36"/>
  <c r="BN47" i="37"/>
  <c r="K117" i="36"/>
  <c r="BO32" i="37"/>
  <c r="L102" i="36"/>
  <c r="BK33" i="37"/>
  <c r="E103" i="36"/>
  <c r="O112" i="36"/>
  <c r="H113" i="36"/>
  <c r="BO33" i="51" l="1"/>
  <c r="BB103" i="36"/>
  <c r="BK44" i="57"/>
  <c r="V114" i="36"/>
  <c r="BO33" i="53"/>
  <c r="Z103" i="36"/>
  <c r="BK35" i="52"/>
  <c r="AG105" i="36"/>
  <c r="S104" i="36"/>
  <c r="BK34" i="53"/>
  <c r="BO34" i="52"/>
  <c r="AN104" i="36"/>
  <c r="AU104" i="36"/>
  <c r="BK34" i="51"/>
  <c r="BO43" i="57"/>
  <c r="AC113" i="36"/>
  <c r="BK36" i="50"/>
  <c r="BI106" i="36"/>
  <c r="BO35" i="50"/>
  <c r="BP105" i="36"/>
  <c r="Y118" i="36"/>
  <c r="BN48" i="53"/>
  <c r="BA119" i="36"/>
  <c r="BN49" i="51"/>
  <c r="BN48" i="52"/>
  <c r="AM118" i="36"/>
  <c r="BH120" i="36"/>
  <c r="BJ50" i="50"/>
  <c r="BN49" i="50"/>
  <c r="BO119" i="36"/>
  <c r="AT120" i="36"/>
  <c r="BJ50" i="51"/>
  <c r="R120" i="36"/>
  <c r="BJ50" i="53"/>
  <c r="BJ50" i="52"/>
  <c r="AF120" i="36"/>
  <c r="BO43" i="55"/>
  <c r="BE113" i="36"/>
  <c r="BK45" i="54"/>
  <c r="BL115" i="36"/>
  <c r="BK44" i="55"/>
  <c r="AX114" i="36"/>
  <c r="BO43" i="56"/>
  <c r="AQ113" i="36"/>
  <c r="BO45" i="54"/>
  <c r="BS115" i="36"/>
  <c r="BK44" i="56"/>
  <c r="AJ114" i="36"/>
  <c r="BJ50" i="37"/>
  <c r="D120" i="36"/>
  <c r="BN48" i="37"/>
  <c r="K118" i="36"/>
  <c r="BK34" i="37"/>
  <c r="E104" i="36"/>
  <c r="H114" i="36"/>
  <c r="O113" i="36"/>
  <c r="BO33" i="37"/>
  <c r="L103" i="36"/>
  <c r="BO35" i="52" l="1"/>
  <c r="AN105" i="36"/>
  <c r="BK35" i="53"/>
  <c r="S105" i="36"/>
  <c r="AG106" i="36"/>
  <c r="BK36" i="52"/>
  <c r="Z104" i="36"/>
  <c r="BO34" i="53"/>
  <c r="BK35" i="51"/>
  <c r="AU105" i="36"/>
  <c r="BK45" i="57"/>
  <c r="V115" i="36"/>
  <c r="BO44" i="57"/>
  <c r="AC114" i="36"/>
  <c r="BB104" i="36"/>
  <c r="BO34" i="51"/>
  <c r="BO36" i="50"/>
  <c r="BP106" i="36"/>
  <c r="BK37" i="50"/>
  <c r="BI107" i="36"/>
  <c r="BN50" i="51"/>
  <c r="BA120" i="36"/>
  <c r="BJ51" i="52"/>
  <c r="AF122" i="36" s="1"/>
  <c r="F36" i="36" s="1"/>
  <c r="F37" i="36" s="1"/>
  <c r="AF121" i="36"/>
  <c r="BN50" i="50"/>
  <c r="BO120" i="36"/>
  <c r="R121" i="36"/>
  <c r="BJ51" i="53"/>
  <c r="R122" i="36" s="1"/>
  <c r="E36" i="36" s="1"/>
  <c r="E37" i="36" s="1"/>
  <c r="BJ51" i="50"/>
  <c r="BH122" i="36" s="1"/>
  <c r="H36" i="36" s="1"/>
  <c r="H37" i="36" s="1"/>
  <c r="BH121" i="36"/>
  <c r="BN49" i="53"/>
  <c r="Y119" i="36"/>
  <c r="BJ51" i="51"/>
  <c r="AT122" i="36" s="1"/>
  <c r="G36" i="36" s="1"/>
  <c r="G37" i="36" s="1"/>
  <c r="AT121" i="36"/>
  <c r="BN49" i="52"/>
  <c r="AM119" i="36"/>
  <c r="BK45" i="56"/>
  <c r="AJ115" i="36"/>
  <c r="BO46" i="54"/>
  <c r="BS116" i="36"/>
  <c r="BK45" i="55"/>
  <c r="AX115" i="36"/>
  <c r="BO44" i="55"/>
  <c r="BE114" i="36"/>
  <c r="BO44" i="56"/>
  <c r="AQ114" i="36"/>
  <c r="BK46" i="54"/>
  <c r="BL116" i="36"/>
  <c r="BJ51" i="37"/>
  <c r="D121" i="36"/>
  <c r="BN49" i="37"/>
  <c r="K119" i="36"/>
  <c r="BO34" i="37"/>
  <c r="L104" i="36"/>
  <c r="O114" i="36"/>
  <c r="H115" i="36"/>
  <c r="BK35" i="37"/>
  <c r="E105" i="36"/>
  <c r="BO35" i="51" l="1"/>
  <c r="BB105" i="36"/>
  <c r="AC115" i="36"/>
  <c r="BO45" i="57"/>
  <c r="AU106" i="36"/>
  <c r="BK36" i="51"/>
  <c r="BO35" i="53"/>
  <c r="Z105" i="36"/>
  <c r="V116" i="36"/>
  <c r="BK46" i="57"/>
  <c r="BK37" i="52"/>
  <c r="AG107" i="36"/>
  <c r="BK36" i="53"/>
  <c r="S106" i="36"/>
  <c r="BO36" i="52"/>
  <c r="AN106" i="36"/>
  <c r="BK38" i="50"/>
  <c r="BI108" i="36"/>
  <c r="BO37" i="50"/>
  <c r="BP107" i="36"/>
  <c r="Y120" i="36"/>
  <c r="BN50" i="53"/>
  <c r="BA121" i="36"/>
  <c r="BN51" i="51"/>
  <c r="BA122" i="36" s="1"/>
  <c r="G38" i="36" s="1"/>
  <c r="G39" i="36" s="1"/>
  <c r="BN50" i="52"/>
  <c r="AM120" i="36"/>
  <c r="BO121" i="36"/>
  <c r="BN51" i="50"/>
  <c r="BO122" i="36" s="1"/>
  <c r="H38" i="36" s="1"/>
  <c r="H39" i="36" s="1"/>
  <c r="BO47" i="54"/>
  <c r="BS117" i="36"/>
  <c r="BK47" i="54"/>
  <c r="BL117" i="36"/>
  <c r="BO45" i="56"/>
  <c r="AQ115" i="36"/>
  <c r="BO45" i="55"/>
  <c r="BE115" i="36"/>
  <c r="BK46" i="55"/>
  <c r="AX116" i="36"/>
  <c r="BK46" i="56"/>
  <c r="AJ116" i="36"/>
  <c r="D122" i="36"/>
  <c r="D36" i="36" s="1"/>
  <c r="BN50" i="37"/>
  <c r="K120" i="36"/>
  <c r="BK36" i="37"/>
  <c r="E106" i="36"/>
  <c r="H116" i="36"/>
  <c r="O115" i="36"/>
  <c r="BO35" i="37"/>
  <c r="L105" i="36"/>
  <c r="AN107" i="36" l="1"/>
  <c r="BO37" i="52"/>
  <c r="BK38" i="52"/>
  <c r="AG108" i="36"/>
  <c r="BO36" i="53"/>
  <c r="Z106" i="36"/>
  <c r="BK37" i="53"/>
  <c r="S107" i="36"/>
  <c r="BK37" i="51"/>
  <c r="AU107" i="36"/>
  <c r="BK47" i="57"/>
  <c r="V117" i="36"/>
  <c r="BO46" i="57"/>
  <c r="AC116" i="36"/>
  <c r="BB106" i="36"/>
  <c r="BO36" i="51"/>
  <c r="BO38" i="50"/>
  <c r="BP108" i="36"/>
  <c r="BK39" i="50"/>
  <c r="BI109" i="36"/>
  <c r="BN51" i="53"/>
  <c r="Y122" i="36" s="1"/>
  <c r="Y121" i="36"/>
  <c r="BN51" i="52"/>
  <c r="AM122" i="36" s="1"/>
  <c r="F38" i="36" s="1"/>
  <c r="F39" i="36" s="1"/>
  <c r="AM121" i="36"/>
  <c r="BK47" i="56"/>
  <c r="AJ117" i="36"/>
  <c r="BO46" i="55"/>
  <c r="BE116" i="36"/>
  <c r="BO46" i="56"/>
  <c r="AQ116" i="36"/>
  <c r="BK47" i="55"/>
  <c r="AX117" i="36"/>
  <c r="BK48" i="54"/>
  <c r="BL118" i="36"/>
  <c r="BO48" i="54"/>
  <c r="BS118" i="36"/>
  <c r="D37" i="36"/>
  <c r="BN51" i="37"/>
  <c r="K121" i="36"/>
  <c r="O116" i="36"/>
  <c r="BO36" i="37"/>
  <c r="L106" i="36"/>
  <c r="H117" i="36"/>
  <c r="BK37" i="37"/>
  <c r="E107" i="36"/>
  <c r="BK38" i="51" l="1"/>
  <c r="AU108" i="36"/>
  <c r="S108" i="36"/>
  <c r="BK38" i="53"/>
  <c r="BB107" i="36"/>
  <c r="BO37" i="51"/>
  <c r="BO37" i="53"/>
  <c r="Z107" i="36"/>
  <c r="BO47" i="57"/>
  <c r="AC117" i="36"/>
  <c r="AG109" i="36"/>
  <c r="BK39" i="52"/>
  <c r="BK48" i="57"/>
  <c r="V118" i="36"/>
  <c r="AN108" i="36"/>
  <c r="BO38" i="52"/>
  <c r="BK40" i="50"/>
  <c r="BI110" i="36"/>
  <c r="BO39" i="50"/>
  <c r="BP109" i="36"/>
  <c r="R38" i="36"/>
  <c r="R39" i="36" s="1"/>
  <c r="E38" i="36"/>
  <c r="E39" i="36" s="1"/>
  <c r="BK48" i="55"/>
  <c r="AX118" i="36"/>
  <c r="BO47" i="55"/>
  <c r="BE117" i="36"/>
  <c r="BK49" i="54"/>
  <c r="BL119" i="36"/>
  <c r="BO49" i="54"/>
  <c r="BS119" i="36"/>
  <c r="BO47" i="56"/>
  <c r="AQ117" i="36"/>
  <c r="BK48" i="56"/>
  <c r="AJ118" i="36"/>
  <c r="K122" i="36"/>
  <c r="D38" i="36" s="1"/>
  <c r="D39" i="36" s="1"/>
  <c r="BK38" i="37"/>
  <c r="E108" i="36"/>
  <c r="H118" i="36"/>
  <c r="BO37" i="37"/>
  <c r="L107" i="36"/>
  <c r="O117" i="36"/>
  <c r="BO48" i="57" l="1"/>
  <c r="AC118" i="36"/>
  <c r="BK49" i="57"/>
  <c r="V119" i="36"/>
  <c r="Z108" i="36"/>
  <c r="BO38" i="53"/>
  <c r="BO38" i="51"/>
  <c r="BB108" i="36"/>
  <c r="AN109" i="36"/>
  <c r="BO39" i="52"/>
  <c r="BK39" i="53"/>
  <c r="S109" i="36"/>
  <c r="BK40" i="52"/>
  <c r="AG110" i="36"/>
  <c r="BK39" i="51"/>
  <c r="AU109" i="36"/>
  <c r="BO40" i="50"/>
  <c r="BP110" i="36"/>
  <c r="BK41" i="50"/>
  <c r="BI111" i="36"/>
  <c r="BO48" i="55"/>
  <c r="BE118" i="36"/>
  <c r="BK49" i="55"/>
  <c r="AX119" i="36"/>
  <c r="BK49" i="56"/>
  <c r="AJ119" i="36"/>
  <c r="BO48" i="56"/>
  <c r="AQ118" i="36"/>
  <c r="BO50" i="54"/>
  <c r="BS120" i="36"/>
  <c r="BK50" i="54"/>
  <c r="BL120" i="36"/>
  <c r="BO38" i="37"/>
  <c r="L108" i="36"/>
  <c r="H119" i="36"/>
  <c r="O118" i="36"/>
  <c r="BK39" i="37"/>
  <c r="E109" i="36"/>
  <c r="BK40" i="51" l="1"/>
  <c r="AU110" i="36"/>
  <c r="BB109" i="36"/>
  <c r="BO39" i="51"/>
  <c r="AG111" i="36"/>
  <c r="BK41" i="52"/>
  <c r="BO39" i="53"/>
  <c r="Z109" i="36"/>
  <c r="BO40" i="52"/>
  <c r="AN110" i="36"/>
  <c r="S110" i="36"/>
  <c r="BK40" i="53"/>
  <c r="V120" i="36"/>
  <c r="BK50" i="57"/>
  <c r="BO49" i="57"/>
  <c r="AC119" i="36"/>
  <c r="BK42" i="50"/>
  <c r="BI112" i="36"/>
  <c r="BO41" i="50"/>
  <c r="BP111" i="36"/>
  <c r="BK50" i="56"/>
  <c r="AJ120" i="36"/>
  <c r="BK50" i="55"/>
  <c r="AX120" i="36"/>
  <c r="BK51" i="54"/>
  <c r="BL122" i="36" s="1"/>
  <c r="AJ36" i="36" s="1"/>
  <c r="AJ45" i="36" s="1"/>
  <c r="BL121" i="36"/>
  <c r="BO51" i="54"/>
  <c r="BS122" i="36" s="1"/>
  <c r="AJ38" i="36" s="1"/>
  <c r="AJ39" i="36" s="1"/>
  <c r="BS121" i="36"/>
  <c r="BO49" i="56"/>
  <c r="AQ119" i="36"/>
  <c r="BO49" i="55"/>
  <c r="BE119" i="36"/>
  <c r="H120" i="36"/>
  <c r="BK40" i="37"/>
  <c r="E110" i="36"/>
  <c r="O119" i="36"/>
  <c r="BO39" i="37"/>
  <c r="L109" i="36"/>
  <c r="AC120" i="36" l="1"/>
  <c r="BO50" i="57"/>
  <c r="BK41" i="53"/>
  <c r="S111" i="36"/>
  <c r="V121" i="36"/>
  <c r="BK51" i="57"/>
  <c r="V122" i="36" s="1"/>
  <c r="AN111" i="36"/>
  <c r="BO41" i="52"/>
  <c r="Z110" i="36"/>
  <c r="BO40" i="53"/>
  <c r="BO40" i="51"/>
  <c r="BB110" i="36"/>
  <c r="AG112" i="36"/>
  <c r="BK42" i="52"/>
  <c r="BK41" i="51"/>
  <c r="AU111" i="36"/>
  <c r="BK43" i="50"/>
  <c r="BI113" i="36"/>
  <c r="BO42" i="50"/>
  <c r="BP112" i="36"/>
  <c r="AJ37" i="36"/>
  <c r="BK51" i="56"/>
  <c r="AJ122" i="36" s="1"/>
  <c r="X36" i="36" s="1"/>
  <c r="X45" i="36" s="1"/>
  <c r="AJ121" i="36"/>
  <c r="BO50" i="55"/>
  <c r="BE120" i="36"/>
  <c r="BO50" i="56"/>
  <c r="AQ120" i="36"/>
  <c r="BK51" i="55"/>
  <c r="AX122" i="36" s="1"/>
  <c r="AD36" i="36" s="1"/>
  <c r="AD45" i="36" s="1"/>
  <c r="AX121" i="36"/>
  <c r="H122" i="36"/>
  <c r="L36" i="36" s="1"/>
  <c r="L37" i="36" s="1"/>
  <c r="H121" i="36"/>
  <c r="BO40" i="37"/>
  <c r="L110" i="36"/>
  <c r="O120" i="36"/>
  <c r="BK41" i="37"/>
  <c r="E111" i="36"/>
  <c r="BO41" i="53" l="1"/>
  <c r="Z111" i="36"/>
  <c r="BK43" i="52"/>
  <c r="AG113" i="36"/>
  <c r="BO42" i="52"/>
  <c r="AN112" i="36"/>
  <c r="BK42" i="53"/>
  <c r="S112" i="36"/>
  <c r="BK42" i="51"/>
  <c r="AU112" i="36"/>
  <c r="BB111" i="36"/>
  <c r="BO41" i="51"/>
  <c r="O38" i="36"/>
  <c r="O39" i="36" s="1"/>
  <c r="R36" i="36"/>
  <c r="BO51" i="57"/>
  <c r="AC122" i="36" s="1"/>
  <c r="AC121" i="36"/>
  <c r="BO43" i="50"/>
  <c r="BP113" i="36"/>
  <c r="BK44" i="50"/>
  <c r="BI114" i="36"/>
  <c r="AD37" i="36"/>
  <c r="X37" i="36"/>
  <c r="L45" i="36"/>
  <c r="BO51" i="56"/>
  <c r="AQ122" i="36" s="1"/>
  <c r="X38" i="36" s="1"/>
  <c r="AQ121" i="36"/>
  <c r="BO51" i="55"/>
  <c r="BE122" i="36" s="1"/>
  <c r="AD38" i="36" s="1"/>
  <c r="AD39" i="36" s="1"/>
  <c r="BE121" i="36"/>
  <c r="O122" i="36"/>
  <c r="L38" i="36" s="1"/>
  <c r="L39" i="36" s="1"/>
  <c r="O121" i="36"/>
  <c r="BK42" i="37"/>
  <c r="E112" i="36"/>
  <c r="BO41" i="37"/>
  <c r="L111" i="36"/>
  <c r="BO43" i="52" l="1"/>
  <c r="AN113" i="36"/>
  <c r="BK43" i="51"/>
  <c r="AU113" i="36"/>
  <c r="R45" i="36"/>
  <c r="R37" i="36"/>
  <c r="BK44" i="52"/>
  <c r="AG114" i="36"/>
  <c r="BO42" i="51"/>
  <c r="BB112" i="36"/>
  <c r="BK43" i="53"/>
  <c r="S113" i="36"/>
  <c r="BO42" i="53"/>
  <c r="Z112" i="36"/>
  <c r="BK45" i="50"/>
  <c r="BI115" i="36"/>
  <c r="BO44" i="50"/>
  <c r="BP114" i="36"/>
  <c r="BK43" i="37"/>
  <c r="E113" i="36"/>
  <c r="BO42" i="37"/>
  <c r="L112" i="36"/>
  <c r="BK44" i="53" l="1"/>
  <c r="S114" i="36"/>
  <c r="BO43" i="53"/>
  <c r="Z113" i="36"/>
  <c r="BB113" i="36"/>
  <c r="BO43" i="51"/>
  <c r="BK44" i="51"/>
  <c r="AU114" i="36"/>
  <c r="AG115" i="36"/>
  <c r="BK45" i="52"/>
  <c r="BO44" i="52"/>
  <c r="AN114" i="36"/>
  <c r="BO45" i="50"/>
  <c r="BP115" i="36"/>
  <c r="BK46" i="50"/>
  <c r="BI116" i="36"/>
  <c r="BO43" i="37"/>
  <c r="L113" i="36"/>
  <c r="BK44" i="37"/>
  <c r="E114" i="36"/>
  <c r="BO45" i="52" l="1"/>
  <c r="AN115" i="36"/>
  <c r="BO44" i="53"/>
  <c r="Z114" i="36"/>
  <c r="AG116" i="36"/>
  <c r="BK46" i="52"/>
  <c r="AU115" i="36"/>
  <c r="BK45" i="51"/>
  <c r="BB114" i="36"/>
  <c r="BO44" i="51"/>
  <c r="BK45" i="53"/>
  <c r="S115" i="36"/>
  <c r="BK47" i="50"/>
  <c r="BI117" i="36"/>
  <c r="BO46" i="50"/>
  <c r="BP116" i="36"/>
  <c r="BK45" i="37"/>
  <c r="E115" i="36"/>
  <c r="BO44" i="37"/>
  <c r="L114" i="36"/>
  <c r="S116" i="36" l="1"/>
  <c r="BK46" i="53"/>
  <c r="Z115" i="36"/>
  <c r="BO45" i="53"/>
  <c r="BK46" i="51"/>
  <c r="AU116" i="36"/>
  <c r="BO45" i="51"/>
  <c r="BB115" i="36"/>
  <c r="BK47" i="52"/>
  <c r="AG117" i="36"/>
  <c r="BO46" i="52"/>
  <c r="AN116" i="36"/>
  <c r="BO47" i="50"/>
  <c r="BP117" i="36"/>
  <c r="BK48" i="50"/>
  <c r="BI118" i="36"/>
  <c r="BO45" i="37"/>
  <c r="L115" i="36"/>
  <c r="BK46" i="37"/>
  <c r="E116" i="36"/>
  <c r="BK48" i="52" l="1"/>
  <c r="AG118" i="36"/>
  <c r="AN117" i="36"/>
  <c r="BO47" i="52"/>
  <c r="BK47" i="51"/>
  <c r="AU117" i="36"/>
  <c r="S117" i="36"/>
  <c r="BK47" i="53"/>
  <c r="BB116" i="36"/>
  <c r="BO46" i="51"/>
  <c r="Z116" i="36"/>
  <c r="BO46" i="53"/>
  <c r="BK49" i="50"/>
  <c r="BI119" i="36"/>
  <c r="BO48" i="50"/>
  <c r="BP118" i="36"/>
  <c r="BO46" i="37"/>
  <c r="L116" i="36"/>
  <c r="BK47" i="37"/>
  <c r="E117" i="36"/>
  <c r="Z117" i="36" l="1"/>
  <c r="BO47" i="53"/>
  <c r="BK48" i="53"/>
  <c r="S118" i="36"/>
  <c r="BO47" i="51"/>
  <c r="BB117" i="36"/>
  <c r="BK48" i="51"/>
  <c r="AU118" i="36"/>
  <c r="AN118" i="36"/>
  <c r="BO48" i="52"/>
  <c r="BK49" i="52"/>
  <c r="AG119" i="36"/>
  <c r="BO49" i="50"/>
  <c r="BP119" i="36"/>
  <c r="BK50" i="50"/>
  <c r="BI120" i="36"/>
  <c r="BK48" i="37"/>
  <c r="E118" i="36"/>
  <c r="BO47" i="37"/>
  <c r="L117" i="36"/>
  <c r="BO49" i="52" l="1"/>
  <c r="AN119" i="36"/>
  <c r="BK49" i="53"/>
  <c r="S119" i="36"/>
  <c r="Z118" i="36"/>
  <c r="BO48" i="53"/>
  <c r="BK50" i="52"/>
  <c r="AG120" i="36"/>
  <c r="AU119" i="36"/>
  <c r="BK49" i="51"/>
  <c r="BO48" i="51"/>
  <c r="BB118" i="36"/>
  <c r="BO50" i="50"/>
  <c r="BP120" i="36"/>
  <c r="BK51" i="50"/>
  <c r="BI122" i="36" s="1"/>
  <c r="AG36" i="36" s="1"/>
  <c r="BI121" i="36"/>
  <c r="BO48" i="37"/>
  <c r="L118" i="36"/>
  <c r="BK49" i="37"/>
  <c r="E119" i="36"/>
  <c r="BO49" i="51" l="1"/>
  <c r="BB119" i="36"/>
  <c r="BK51" i="52"/>
  <c r="AG122" i="36" s="1"/>
  <c r="U36" i="36" s="1"/>
  <c r="AG121" i="36"/>
  <c r="S120" i="36"/>
  <c r="BK50" i="53"/>
  <c r="BO49" i="53"/>
  <c r="Z119" i="36"/>
  <c r="AU120" i="36"/>
  <c r="BK50" i="51"/>
  <c r="BO50" i="52"/>
  <c r="AN120" i="36"/>
  <c r="AG45" i="36"/>
  <c r="AG37" i="36"/>
  <c r="BO51" i="50"/>
  <c r="BP122" i="36" s="1"/>
  <c r="AG38" i="36" s="1"/>
  <c r="AG39" i="36" s="1"/>
  <c r="BP121" i="36"/>
  <c r="X39" i="36"/>
  <c r="BK50" i="37"/>
  <c r="E120" i="36"/>
  <c r="BO49" i="37"/>
  <c r="L119" i="36"/>
  <c r="AN121" i="36" l="1"/>
  <c r="BO51" i="52"/>
  <c r="AN122" i="36" s="1"/>
  <c r="U38" i="36" s="1"/>
  <c r="U39" i="36" s="1"/>
  <c r="U37" i="36"/>
  <c r="U45" i="36"/>
  <c r="S121" i="36"/>
  <c r="BK51" i="53"/>
  <c r="S122" i="36" s="1"/>
  <c r="O36" i="36" s="1"/>
  <c r="BK51" i="51"/>
  <c r="AU122" i="36" s="1"/>
  <c r="AA36" i="36" s="1"/>
  <c r="AU121" i="36"/>
  <c r="Z120" i="36"/>
  <c r="BO50" i="53"/>
  <c r="BO50" i="51"/>
  <c r="BB120" i="36"/>
  <c r="BO50" i="37"/>
  <c r="L120" i="36"/>
  <c r="BK51" i="37"/>
  <c r="E122" i="36" s="1"/>
  <c r="I36" i="36" s="1"/>
  <c r="E121" i="36"/>
  <c r="BB121" i="36" l="1"/>
  <c r="BO51" i="51"/>
  <c r="BB122" i="36" s="1"/>
  <c r="AA38" i="36" s="1"/>
  <c r="AA39" i="36" s="1"/>
  <c r="AA45" i="36"/>
  <c r="AA37" i="36"/>
  <c r="Z121" i="36"/>
  <c r="BO51" i="53"/>
  <c r="Z122" i="36" s="1"/>
  <c r="S38" i="36" s="1"/>
  <c r="S39" i="36" s="1"/>
  <c r="O45" i="36"/>
  <c r="O37" i="36"/>
  <c r="I45" i="36"/>
  <c r="I37" i="36"/>
  <c r="BO51" i="37"/>
  <c r="L122" i="36" s="1"/>
  <c r="L121" i="36"/>
  <c r="I38" i="36" l="1"/>
  <c r="I39" i="36" s="1"/>
  <c r="H109" i="34"/>
  <c r="I109" i="34" s="1"/>
  <c r="K104" i="34" s="1"/>
  <c r="I105" i="33"/>
  <c r="I106" i="33" s="1"/>
  <c r="H105" i="33"/>
  <c r="H106" i="33" s="1"/>
  <c r="G133" i="33"/>
  <c r="G134" i="33" s="1"/>
  <c r="E105" i="33"/>
  <c r="E106" i="33" s="1"/>
  <c r="F105" i="33"/>
  <c r="F106" i="33" s="1"/>
  <c r="G105" i="33"/>
  <c r="G106" i="33" s="1"/>
  <c r="G107" i="33" s="1"/>
  <c r="E136" i="33"/>
  <c r="E137" i="33" s="1"/>
  <c r="E140" i="33" s="1"/>
  <c r="E144" i="33" s="1"/>
  <c r="H136" i="33"/>
  <c r="H108" i="33" s="1"/>
  <c r="H109" i="33" s="1"/>
  <c r="H112" i="33" s="1"/>
  <c r="H116" i="33" s="1"/>
  <c r="F136" i="33"/>
  <c r="F108" i="33" s="1"/>
  <c r="F109" i="33" s="1"/>
  <c r="F112" i="33" s="1"/>
  <c r="G136" i="33"/>
  <c r="G137" i="33" s="1"/>
  <c r="G140" i="33" s="1"/>
  <c r="G144" i="33" s="1"/>
  <c r="J136" i="33"/>
  <c r="J137" i="33" s="1"/>
  <c r="J140" i="33" s="1"/>
  <c r="J144" i="33" s="1"/>
  <c r="H94" i="34"/>
  <c r="F134" i="33"/>
  <c r="H57" i="34"/>
  <c r="H56" i="34"/>
  <c r="H55" i="34"/>
  <c r="E134" i="33"/>
  <c r="H93" i="34"/>
  <c r="H72" i="34"/>
  <c r="H133" i="33"/>
  <c r="H134" i="33" s="1"/>
  <c r="H108" i="34"/>
  <c r="H71" i="34"/>
  <c r="H91" i="34"/>
  <c r="H110" i="34"/>
  <c r="H54" i="34"/>
  <c r="H92" i="34"/>
  <c r="H53" i="34"/>
  <c r="J133" i="33"/>
  <c r="J134" i="33" s="1"/>
  <c r="H70" i="34"/>
  <c r="H137" i="33" l="1"/>
  <c r="H140" i="33" s="1"/>
  <c r="H144" i="33" s="1"/>
  <c r="E111" i="33"/>
  <c r="E115" i="33" s="1"/>
  <c r="E107" i="33"/>
  <c r="E108" i="33"/>
  <c r="E109" i="33" s="1"/>
  <c r="E112" i="33" s="1"/>
  <c r="E116" i="33" s="1"/>
  <c r="G108" i="33"/>
  <c r="G109" i="33" s="1"/>
  <c r="G112" i="33" s="1"/>
  <c r="G116" i="33" s="1"/>
  <c r="I108" i="33"/>
  <c r="I109" i="33" s="1"/>
  <c r="I112" i="33" s="1"/>
  <c r="I116" i="33" s="1"/>
  <c r="I107" i="33"/>
  <c r="I111" i="33"/>
  <c r="G135" i="33"/>
  <c r="G139" i="33"/>
  <c r="F111" i="33"/>
  <c r="F107" i="33"/>
  <c r="H111" i="33"/>
  <c r="H107" i="33"/>
  <c r="E135" i="33"/>
  <c r="E139" i="33"/>
  <c r="F139" i="33"/>
  <c r="F135" i="33"/>
  <c r="J139" i="33"/>
  <c r="J135" i="33"/>
  <c r="H139" i="33"/>
  <c r="H135" i="33"/>
  <c r="F116" i="33"/>
  <c r="F137" i="33"/>
  <c r="F140" i="33" s="1"/>
  <c r="F144" i="33" s="1"/>
  <c r="G111" i="33"/>
  <c r="N108" i="34"/>
  <c r="N101" i="34"/>
  <c r="N109" i="34"/>
  <c r="N110" i="34"/>
  <c r="E113" i="33" l="1"/>
  <c r="E117" i="33" s="1"/>
  <c r="K112" i="33"/>
  <c r="K116" i="33" s="1"/>
  <c r="K111" i="33"/>
  <c r="K115" i="33" s="1"/>
  <c r="L140" i="33"/>
  <c r="L144" i="33" s="1"/>
  <c r="G141" i="33"/>
  <c r="G145" i="33" s="1"/>
  <c r="G143" i="33"/>
  <c r="F141" i="33"/>
  <c r="F145" i="33" s="1"/>
  <c r="F143" i="33"/>
  <c r="G113" i="33"/>
  <c r="G117" i="33" s="1"/>
  <c r="G115" i="33"/>
  <c r="E143" i="33"/>
  <c r="E141" i="33"/>
  <c r="L139" i="33"/>
  <c r="L143" i="33" s="1"/>
  <c r="I113" i="33"/>
  <c r="I117" i="33" s="1"/>
  <c r="I115" i="33"/>
  <c r="H141" i="33"/>
  <c r="H145" i="33" s="1"/>
  <c r="H143" i="33"/>
  <c r="H113" i="33"/>
  <c r="H117" i="33" s="1"/>
  <c r="H115" i="33"/>
  <c r="J143" i="33"/>
  <c r="J141" i="33"/>
  <c r="J145" i="33" s="1"/>
  <c r="F115" i="33"/>
  <c r="F113" i="33"/>
  <c r="F117" i="33" s="1"/>
  <c r="K113" i="33" l="1"/>
  <c r="L141" i="33"/>
  <c r="O141" i="33" s="1"/>
  <c r="E145" i="33"/>
  <c r="AY29" i="57" l="1"/>
  <c r="AY22" i="57"/>
  <c r="AY26" i="57"/>
  <c r="AY24" i="57"/>
  <c r="AY28" i="57"/>
  <c r="AY30" i="57"/>
  <c r="AY25" i="57"/>
  <c r="AY23" i="57"/>
  <c r="AY30" i="49"/>
  <c r="AY27" i="57"/>
  <c r="AY31" i="57"/>
  <c r="AY24" i="54"/>
  <c r="AY26" i="55"/>
  <c r="AY31" i="55"/>
  <c r="AY30" i="55"/>
  <c r="AY27" i="54"/>
  <c r="AY28" i="54"/>
  <c r="AY25" i="55"/>
  <c r="AY31" i="54"/>
  <c r="AY29" i="56"/>
  <c r="AY24" i="55"/>
  <c r="AY28" i="55"/>
  <c r="AY35" i="54"/>
  <c r="AY27" i="49"/>
  <c r="AY30" i="54"/>
  <c r="AY23" i="56"/>
  <c r="AY31" i="56"/>
  <c r="AY24" i="56"/>
  <c r="AY26" i="56"/>
  <c r="AY25" i="49"/>
  <c r="AY22" i="56"/>
  <c r="AY22" i="49"/>
  <c r="AY31" i="49"/>
  <c r="AY23" i="55"/>
  <c r="AY46" i="55"/>
  <c r="AY44" i="54"/>
  <c r="AY26" i="49"/>
  <c r="AY33" i="56"/>
  <c r="AY44" i="55"/>
  <c r="AY23" i="49"/>
  <c r="AY24" i="49"/>
  <c r="AY43" i="55"/>
  <c r="AY39" i="54"/>
  <c r="AY41" i="55"/>
  <c r="AY38" i="56"/>
  <c r="AY32" i="54"/>
  <c r="AY45" i="55"/>
  <c r="AY46" i="54"/>
  <c r="AY33" i="57"/>
  <c r="AY34" i="57"/>
  <c r="AY37" i="54"/>
  <c r="AY36" i="55"/>
  <c r="AY29" i="49"/>
  <c r="L145" i="33"/>
  <c r="AY27" i="56"/>
  <c r="AY26" i="54"/>
  <c r="AY27" i="55"/>
  <c r="AY39" i="56"/>
  <c r="AY32" i="56"/>
  <c r="AY45" i="54"/>
  <c r="AY36" i="57"/>
  <c r="AY33" i="55"/>
  <c r="AY41" i="56"/>
  <c r="AY47" i="54"/>
  <c r="AY37" i="55"/>
  <c r="AY35" i="55"/>
  <c r="AY33" i="54"/>
  <c r="AY34" i="54"/>
  <c r="AY30" i="56"/>
  <c r="AY29" i="55"/>
  <c r="AY22" i="55"/>
  <c r="AY22" i="54"/>
  <c r="AY28" i="49"/>
  <c r="AY40" i="54"/>
  <c r="AY40" i="56"/>
  <c r="AY38" i="55"/>
  <c r="AY38" i="54"/>
  <c r="AY43" i="54"/>
  <c r="AY34" i="55"/>
  <c r="AY36" i="56"/>
  <c r="AY37" i="56"/>
  <c r="AY35" i="57"/>
  <c r="AY32" i="57"/>
  <c r="AY42" i="55"/>
  <c r="AY32" i="55"/>
  <c r="AY39" i="55"/>
  <c r="AY29" i="54"/>
  <c r="AY28" i="56"/>
  <c r="AY25" i="54"/>
  <c r="AY23" i="54"/>
  <c r="AY25" i="56"/>
  <c r="AY41" i="54"/>
  <c r="AY40" i="55"/>
  <c r="AY35" i="56"/>
  <c r="AY48" i="54"/>
  <c r="AY49" i="54"/>
  <c r="AY50" i="54"/>
  <c r="AY36" i="54"/>
  <c r="AY42" i="54"/>
  <c r="AY34" i="56"/>
  <c r="AY51" i="54"/>
  <c r="K117" i="33"/>
  <c r="BE41" i="54" l="1"/>
  <c r="BA41" i="54"/>
  <c r="HQ73" i="36" s="1"/>
  <c r="HP337" i="36" s="1"/>
  <c r="HO73" i="36"/>
  <c r="HN337" i="36" s="1"/>
  <c r="AZ41" i="54"/>
  <c r="HP73" i="36" s="1"/>
  <c r="HO337" i="36" s="1"/>
  <c r="BE42" i="55"/>
  <c r="FU74" i="36"/>
  <c r="FT338" i="36" s="1"/>
  <c r="BA42" i="55"/>
  <c r="FW74" i="36" s="1"/>
  <c r="FV338" i="36" s="1"/>
  <c r="AZ42" i="55"/>
  <c r="FV74" i="36" s="1"/>
  <c r="FU338" i="36" s="1"/>
  <c r="BE22" i="54"/>
  <c r="BA22" i="54"/>
  <c r="HQ54" i="36" s="1"/>
  <c r="AZ22" i="54"/>
  <c r="HP54" i="36" s="1"/>
  <c r="HO54" i="36"/>
  <c r="BE45" i="54"/>
  <c r="BA45" i="54"/>
  <c r="HQ77" i="36" s="1"/>
  <c r="HP341" i="36" s="1"/>
  <c r="HO77" i="36"/>
  <c r="HN341" i="36" s="1"/>
  <c r="AZ45" i="54"/>
  <c r="HP77" i="36" s="1"/>
  <c r="HO341" i="36" s="1"/>
  <c r="BE36" i="55"/>
  <c r="FU68" i="36"/>
  <c r="FT332" i="36" s="1"/>
  <c r="BA36" i="55"/>
  <c r="FW68" i="36" s="1"/>
  <c r="FV332" i="36" s="1"/>
  <c r="AZ36" i="55"/>
  <c r="FV68" i="36" s="1"/>
  <c r="FU332" i="36" s="1"/>
  <c r="BE41" i="55"/>
  <c r="AZ41" i="55"/>
  <c r="FV73" i="36" s="1"/>
  <c r="FU337" i="36" s="1"/>
  <c r="FU73" i="36"/>
  <c r="FT337" i="36" s="1"/>
  <c r="BA41" i="55"/>
  <c r="FW73" i="36" s="1"/>
  <c r="FV337" i="36" s="1"/>
  <c r="BT22" i="49"/>
  <c r="BZ22" i="49" s="1"/>
  <c r="BE22" i="49"/>
  <c r="AM54" i="36"/>
  <c r="AZ22" i="49"/>
  <c r="BA22" i="49"/>
  <c r="BT27" i="49"/>
  <c r="BZ27" i="49" s="1"/>
  <c r="BE27" i="49"/>
  <c r="BA27" i="49"/>
  <c r="AM59" i="36"/>
  <c r="AL323" i="36" s="1"/>
  <c r="AZ27" i="49"/>
  <c r="BE27" i="54"/>
  <c r="BA27" i="54"/>
  <c r="HQ59" i="36" s="1"/>
  <c r="HP323" i="36" s="1"/>
  <c r="AZ27" i="54"/>
  <c r="HP59" i="36" s="1"/>
  <c r="HO323" i="36" s="1"/>
  <c r="HO59" i="36"/>
  <c r="HN323" i="36" s="1"/>
  <c r="BE24" i="54"/>
  <c r="AZ24" i="54"/>
  <c r="HP56" i="36" s="1"/>
  <c r="HO320" i="36" s="1"/>
  <c r="BA24" i="54"/>
  <c r="HQ56" i="36" s="1"/>
  <c r="HP320" i="36" s="1"/>
  <c r="HO56" i="36"/>
  <c r="HN320" i="36" s="1"/>
  <c r="BA42" i="54"/>
  <c r="HQ74" i="36" s="1"/>
  <c r="HP338" i="36" s="1"/>
  <c r="AZ42" i="54"/>
  <c r="HP74" i="36" s="1"/>
  <c r="HO338" i="36" s="1"/>
  <c r="BE42" i="54"/>
  <c r="HO74" i="36"/>
  <c r="HN338" i="36" s="1"/>
  <c r="BE48" i="54"/>
  <c r="AZ48" i="54"/>
  <c r="HP80" i="36" s="1"/>
  <c r="HO344" i="36" s="1"/>
  <c r="BA48" i="54"/>
  <c r="HQ80" i="36" s="1"/>
  <c r="HP344" i="36" s="1"/>
  <c r="HO80" i="36"/>
  <c r="HN344" i="36" s="1"/>
  <c r="BE25" i="56"/>
  <c r="BA25" i="56"/>
  <c r="EC57" i="36" s="1"/>
  <c r="EB321" i="36" s="1"/>
  <c r="EA57" i="36"/>
  <c r="DZ321" i="36" s="1"/>
  <c r="AZ25" i="56"/>
  <c r="EB57" i="36" s="1"/>
  <c r="EA321" i="36" s="1"/>
  <c r="BE29" i="54"/>
  <c r="AZ29" i="54"/>
  <c r="HP61" i="36" s="1"/>
  <c r="HO325" i="36" s="1"/>
  <c r="HO61" i="36"/>
  <c r="HN325" i="36" s="1"/>
  <c r="BA29" i="54"/>
  <c r="HQ61" i="36" s="1"/>
  <c r="HP325" i="36" s="1"/>
  <c r="BE32" i="57"/>
  <c r="BA32" i="57"/>
  <c r="CI64" i="36" s="1"/>
  <c r="CH328" i="36" s="1"/>
  <c r="AZ32" i="57"/>
  <c r="CH64" i="36" s="1"/>
  <c r="CG328" i="36" s="1"/>
  <c r="CG64" i="36"/>
  <c r="CF328" i="36" s="1"/>
  <c r="BE34" i="55"/>
  <c r="FU66" i="36"/>
  <c r="FT330" i="36" s="1"/>
  <c r="AZ34" i="55"/>
  <c r="FV66" i="36" s="1"/>
  <c r="FU330" i="36" s="1"/>
  <c r="BA34" i="55"/>
  <c r="FW66" i="36" s="1"/>
  <c r="FV330" i="36" s="1"/>
  <c r="BE40" i="56"/>
  <c r="AZ40" i="56"/>
  <c r="EB72" i="36" s="1"/>
  <c r="EA336" i="36" s="1"/>
  <c r="EA72" i="36"/>
  <c r="DZ336" i="36" s="1"/>
  <c r="BA40" i="56"/>
  <c r="EC72" i="36" s="1"/>
  <c r="EB336" i="36" s="1"/>
  <c r="BE22" i="55"/>
  <c r="AZ22" i="55"/>
  <c r="FV54" i="36" s="1"/>
  <c r="BA22" i="55"/>
  <c r="FW54" i="36" s="1"/>
  <c r="FU54" i="36"/>
  <c r="BE33" i="54"/>
  <c r="BA33" i="54"/>
  <c r="HQ65" i="36" s="1"/>
  <c r="HP329" i="36" s="1"/>
  <c r="AZ33" i="54"/>
  <c r="HP65" i="36" s="1"/>
  <c r="HO329" i="36" s="1"/>
  <c r="HO65" i="36"/>
  <c r="HN329" i="36" s="1"/>
  <c r="BE41" i="56"/>
  <c r="AZ41" i="56"/>
  <c r="EB73" i="36" s="1"/>
  <c r="EA337" i="36" s="1"/>
  <c r="EA73" i="36"/>
  <c r="DZ337" i="36" s="1"/>
  <c r="BA41" i="56"/>
  <c r="EC73" i="36" s="1"/>
  <c r="EB337" i="36" s="1"/>
  <c r="BE32" i="56"/>
  <c r="BA32" i="56"/>
  <c r="EC64" i="36" s="1"/>
  <c r="EB328" i="36" s="1"/>
  <c r="EA64" i="36"/>
  <c r="DZ328" i="36" s="1"/>
  <c r="AZ32" i="56"/>
  <c r="EB64" i="36" s="1"/>
  <c r="EA328" i="36" s="1"/>
  <c r="BE27" i="56"/>
  <c r="AZ27" i="56"/>
  <c r="EB59" i="36" s="1"/>
  <c r="EA323" i="36" s="1"/>
  <c r="EA59" i="36"/>
  <c r="DZ323" i="36" s="1"/>
  <c r="BA27" i="56"/>
  <c r="EC59" i="36" s="1"/>
  <c r="EB323" i="36" s="1"/>
  <c r="BE37" i="54"/>
  <c r="AZ37" i="54"/>
  <c r="HP69" i="36" s="1"/>
  <c r="HO333" i="36" s="1"/>
  <c r="BA37" i="54"/>
  <c r="HQ69" i="36" s="1"/>
  <c r="HP333" i="36" s="1"/>
  <c r="HO69" i="36"/>
  <c r="HN333" i="36" s="1"/>
  <c r="FU77" i="36"/>
  <c r="FT341" i="36" s="1"/>
  <c r="AZ45" i="55"/>
  <c r="FV77" i="36" s="1"/>
  <c r="FU341" i="36" s="1"/>
  <c r="BA45" i="55"/>
  <c r="FW77" i="36" s="1"/>
  <c r="FV341" i="36" s="1"/>
  <c r="BE45" i="55"/>
  <c r="BE39" i="54"/>
  <c r="AZ39" i="54"/>
  <c r="HP71" i="36" s="1"/>
  <c r="HO335" i="36" s="1"/>
  <c r="HO71" i="36"/>
  <c r="HN335" i="36" s="1"/>
  <c r="BA39" i="54"/>
  <c r="HQ71" i="36" s="1"/>
  <c r="HP335" i="36" s="1"/>
  <c r="BE44" i="55"/>
  <c r="BA44" i="55"/>
  <c r="FW76" i="36" s="1"/>
  <c r="FV340" i="36" s="1"/>
  <c r="AZ44" i="55"/>
  <c r="FV76" i="36" s="1"/>
  <c r="FU340" i="36" s="1"/>
  <c r="FU76" i="36"/>
  <c r="FT340" i="36" s="1"/>
  <c r="BE46" i="55"/>
  <c r="BA46" i="55"/>
  <c r="FW78" i="36" s="1"/>
  <c r="FV342" i="36" s="1"/>
  <c r="AZ46" i="55"/>
  <c r="FV78" i="36" s="1"/>
  <c r="FU342" i="36" s="1"/>
  <c r="FU78" i="36"/>
  <c r="FT342" i="36" s="1"/>
  <c r="BE22" i="56"/>
  <c r="AZ22" i="56"/>
  <c r="EB54" i="36" s="1"/>
  <c r="BA22" i="56"/>
  <c r="EC54" i="36" s="1"/>
  <c r="EA54" i="36"/>
  <c r="BE31" i="56"/>
  <c r="BA31" i="56"/>
  <c r="EC63" i="36" s="1"/>
  <c r="EB327" i="36" s="1"/>
  <c r="EA63" i="36"/>
  <c r="DZ327" i="36" s="1"/>
  <c r="AZ31" i="56"/>
  <c r="EB63" i="36" s="1"/>
  <c r="EA327" i="36" s="1"/>
  <c r="BE35" i="54"/>
  <c r="AZ35" i="54"/>
  <c r="HP67" i="36" s="1"/>
  <c r="HO331" i="36" s="1"/>
  <c r="BA35" i="54"/>
  <c r="HQ67" i="36" s="1"/>
  <c r="HP331" i="36" s="1"/>
  <c r="HO67" i="36"/>
  <c r="HN331" i="36" s="1"/>
  <c r="BE31" i="54"/>
  <c r="AZ31" i="54"/>
  <c r="HP63" i="36" s="1"/>
  <c r="HO327" i="36" s="1"/>
  <c r="BA31" i="54"/>
  <c r="HQ63" i="36" s="1"/>
  <c r="HP327" i="36" s="1"/>
  <c r="HO63" i="36"/>
  <c r="HN327" i="36" s="1"/>
  <c r="BE30" i="55"/>
  <c r="BA30" i="55"/>
  <c r="FW62" i="36" s="1"/>
  <c r="FV326" i="36" s="1"/>
  <c r="AZ30" i="55"/>
  <c r="FV62" i="36" s="1"/>
  <c r="FU326" i="36" s="1"/>
  <c r="FU62" i="36"/>
  <c r="FT326" i="36" s="1"/>
  <c r="BE31" i="57"/>
  <c r="BA31" i="57"/>
  <c r="CI63" i="36" s="1"/>
  <c r="CH327" i="36" s="1"/>
  <c r="AZ31" i="57"/>
  <c r="CH63" i="36" s="1"/>
  <c r="CG327" i="36" s="1"/>
  <c r="CG63" i="36"/>
  <c r="CF327" i="36" s="1"/>
  <c r="BE25" i="57"/>
  <c r="AZ25" i="57"/>
  <c r="CH57" i="36" s="1"/>
  <c r="CG321" i="36" s="1"/>
  <c r="BA25" i="57"/>
  <c r="CI57" i="36" s="1"/>
  <c r="CH321" i="36" s="1"/>
  <c r="CG57" i="36"/>
  <c r="CF321" i="36" s="1"/>
  <c r="AZ26" i="57"/>
  <c r="CH58" i="36" s="1"/>
  <c r="CG322" i="36" s="1"/>
  <c r="BA26" i="57"/>
  <c r="CI58" i="36" s="1"/>
  <c r="CH322" i="36" s="1"/>
  <c r="BE26" i="57"/>
  <c r="CG58" i="36"/>
  <c r="CF322" i="36" s="1"/>
  <c r="BE34" i="56"/>
  <c r="BA34" i="56"/>
  <c r="EC66" i="36" s="1"/>
  <c r="EB330" i="36" s="1"/>
  <c r="EA66" i="36"/>
  <c r="DZ330" i="36" s="1"/>
  <c r="AZ34" i="56"/>
  <c r="EB66" i="36" s="1"/>
  <c r="EA330" i="36" s="1"/>
  <c r="BE28" i="56"/>
  <c r="BA28" i="56"/>
  <c r="EC60" i="36" s="1"/>
  <c r="EB324" i="36" s="1"/>
  <c r="EA60" i="36"/>
  <c r="DZ324" i="36" s="1"/>
  <c r="AZ28" i="56"/>
  <c r="EB60" i="36" s="1"/>
  <c r="EA324" i="36" s="1"/>
  <c r="BE36" i="56"/>
  <c r="BA36" i="56"/>
  <c r="EC68" i="36" s="1"/>
  <c r="EB332" i="36" s="1"/>
  <c r="AZ36" i="56"/>
  <c r="EB68" i="36" s="1"/>
  <c r="EA332" i="36" s="1"/>
  <c r="EA68" i="36"/>
  <c r="DZ332" i="36" s="1"/>
  <c r="AZ38" i="55"/>
  <c r="FV70" i="36" s="1"/>
  <c r="FU334" i="36" s="1"/>
  <c r="FU70" i="36"/>
  <c r="FT334" i="36" s="1"/>
  <c r="BE38" i="55"/>
  <c r="BA38" i="55"/>
  <c r="FW70" i="36" s="1"/>
  <c r="FV334" i="36" s="1"/>
  <c r="BE34" i="54"/>
  <c r="HO66" i="36"/>
  <c r="HN330" i="36" s="1"/>
  <c r="AZ34" i="54"/>
  <c r="HP66" i="36" s="1"/>
  <c r="HO330" i="36" s="1"/>
  <c r="BA34" i="54"/>
  <c r="HQ66" i="36" s="1"/>
  <c r="HP330" i="36" s="1"/>
  <c r="BE47" i="54"/>
  <c r="HO79" i="36"/>
  <c r="HN343" i="36" s="1"/>
  <c r="BA47" i="54"/>
  <c r="HQ79" i="36" s="1"/>
  <c r="HP343" i="36" s="1"/>
  <c r="AZ47" i="54"/>
  <c r="HP79" i="36" s="1"/>
  <c r="HO343" i="36" s="1"/>
  <c r="BE26" i="54"/>
  <c r="AZ26" i="54"/>
  <c r="HP58" i="36" s="1"/>
  <c r="HO322" i="36" s="1"/>
  <c r="HO58" i="36"/>
  <c r="HN322" i="36" s="1"/>
  <c r="BA26" i="54"/>
  <c r="HQ58" i="36" s="1"/>
  <c r="HP322" i="36" s="1"/>
  <c r="BE46" i="54"/>
  <c r="HO78" i="36"/>
  <c r="HN342" i="36" s="1"/>
  <c r="BA46" i="54"/>
  <c r="HQ78" i="36" s="1"/>
  <c r="HP342" i="36" s="1"/>
  <c r="AZ46" i="54"/>
  <c r="HP78" i="36" s="1"/>
  <c r="HO342" i="36" s="1"/>
  <c r="BE23" i="49"/>
  <c r="BT23" i="49"/>
  <c r="BZ23" i="49" s="1"/>
  <c r="AZ23" i="49"/>
  <c r="AM55" i="36"/>
  <c r="AL319" i="36" s="1"/>
  <c r="BA23" i="49"/>
  <c r="BE44" i="54"/>
  <c r="AZ44" i="54"/>
  <c r="HP76" i="36" s="1"/>
  <c r="HO340" i="36" s="1"/>
  <c r="BA44" i="54"/>
  <c r="HQ76" i="36" s="1"/>
  <c r="HP340" i="36" s="1"/>
  <c r="HO76" i="36"/>
  <c r="HN340" i="36" s="1"/>
  <c r="BE24" i="56"/>
  <c r="AZ24" i="56"/>
  <c r="EB56" i="36" s="1"/>
  <c r="EA320" i="36" s="1"/>
  <c r="EA56" i="36"/>
  <c r="DZ320" i="36" s="1"/>
  <c r="BA24" i="56"/>
  <c r="EC56" i="36" s="1"/>
  <c r="EB320" i="36" s="1"/>
  <c r="BE29" i="56"/>
  <c r="BA29" i="56"/>
  <c r="EC61" i="36" s="1"/>
  <c r="EB325" i="36" s="1"/>
  <c r="AZ29" i="56"/>
  <c r="EB61" i="36" s="1"/>
  <c r="EA325" i="36" s="1"/>
  <c r="EA61" i="36"/>
  <c r="DZ325" i="36" s="1"/>
  <c r="AZ24" i="57"/>
  <c r="CH56" i="36" s="1"/>
  <c r="CG320" i="36" s="1"/>
  <c r="BE24" i="57"/>
  <c r="BA24" i="57"/>
  <c r="CI56" i="36" s="1"/>
  <c r="CH320" i="36" s="1"/>
  <c r="CG56" i="36"/>
  <c r="CF320" i="36" s="1"/>
  <c r="AZ36" i="54"/>
  <c r="HP68" i="36" s="1"/>
  <c r="HO332" i="36" s="1"/>
  <c r="BE36" i="54"/>
  <c r="BA36" i="54"/>
  <c r="HQ68" i="36" s="1"/>
  <c r="HP332" i="36" s="1"/>
  <c r="HO68" i="36"/>
  <c r="HN332" i="36" s="1"/>
  <c r="BE35" i="56"/>
  <c r="BA35" i="56"/>
  <c r="EC67" i="36" s="1"/>
  <c r="EB331" i="36" s="1"/>
  <c r="AZ35" i="56"/>
  <c r="EB67" i="36" s="1"/>
  <c r="EA331" i="36" s="1"/>
  <c r="EA67" i="36"/>
  <c r="DZ331" i="36" s="1"/>
  <c r="BE23" i="54"/>
  <c r="AZ23" i="54"/>
  <c r="HP55" i="36" s="1"/>
  <c r="HO319" i="36" s="1"/>
  <c r="HO55" i="36"/>
  <c r="HN319" i="36" s="1"/>
  <c r="BA23" i="54"/>
  <c r="HQ55" i="36" s="1"/>
  <c r="HP319" i="36" s="1"/>
  <c r="BE39" i="55"/>
  <c r="FU71" i="36"/>
  <c r="FT335" i="36" s="1"/>
  <c r="BA39" i="55"/>
  <c r="FW71" i="36" s="1"/>
  <c r="FV335" i="36" s="1"/>
  <c r="AZ39" i="55"/>
  <c r="FV71" i="36" s="1"/>
  <c r="FU335" i="36" s="1"/>
  <c r="BE35" i="57"/>
  <c r="AZ35" i="57"/>
  <c r="CH67" i="36" s="1"/>
  <c r="CG331" i="36" s="1"/>
  <c r="CG67" i="36"/>
  <c r="CF331" i="36" s="1"/>
  <c r="BA35" i="57"/>
  <c r="CI67" i="36" s="1"/>
  <c r="CH331" i="36" s="1"/>
  <c r="BE43" i="54"/>
  <c r="HO75" i="36"/>
  <c r="HN339" i="36" s="1"/>
  <c r="AZ43" i="54"/>
  <c r="HP75" i="36" s="1"/>
  <c r="HO339" i="36" s="1"/>
  <c r="BA43" i="54"/>
  <c r="HQ75" i="36" s="1"/>
  <c r="HP339" i="36" s="1"/>
  <c r="BE40" i="54"/>
  <c r="AZ40" i="54"/>
  <c r="HP72" i="36" s="1"/>
  <c r="HO336" i="36" s="1"/>
  <c r="BA40" i="54"/>
  <c r="HQ72" i="36" s="1"/>
  <c r="HP336" i="36" s="1"/>
  <c r="HO72" i="36"/>
  <c r="HN336" i="36" s="1"/>
  <c r="BE29" i="55"/>
  <c r="BA29" i="55"/>
  <c r="FW61" i="36" s="1"/>
  <c r="FV325" i="36" s="1"/>
  <c r="AZ29" i="55"/>
  <c r="FV61" i="36" s="1"/>
  <c r="FU325" i="36" s="1"/>
  <c r="FU61" i="36"/>
  <c r="FT325" i="36" s="1"/>
  <c r="BE35" i="55"/>
  <c r="FU67" i="36"/>
  <c r="FT331" i="36" s="1"/>
  <c r="BA35" i="55"/>
  <c r="FW67" i="36" s="1"/>
  <c r="FV331" i="36" s="1"/>
  <c r="AZ35" i="55"/>
  <c r="FV67" i="36" s="1"/>
  <c r="FU331" i="36" s="1"/>
  <c r="BE33" i="55"/>
  <c r="BA33" i="55"/>
  <c r="FW65" i="36" s="1"/>
  <c r="FV329" i="36" s="1"/>
  <c r="AZ33" i="55"/>
  <c r="FV65" i="36" s="1"/>
  <c r="FU329" i="36" s="1"/>
  <c r="FU65" i="36"/>
  <c r="FT329" i="36" s="1"/>
  <c r="BE39" i="56"/>
  <c r="BA39" i="56"/>
  <c r="EC71" i="36" s="1"/>
  <c r="EB335" i="36" s="1"/>
  <c r="EA71" i="36"/>
  <c r="DZ335" i="36" s="1"/>
  <c r="AZ39" i="56"/>
  <c r="EB71" i="36" s="1"/>
  <c r="EA335" i="36" s="1"/>
  <c r="BE34" i="57"/>
  <c r="BA34" i="57"/>
  <c r="CI66" i="36" s="1"/>
  <c r="CH330" i="36" s="1"/>
  <c r="AZ34" i="57"/>
  <c r="CH66" i="36" s="1"/>
  <c r="CG330" i="36" s="1"/>
  <c r="CG66" i="36"/>
  <c r="CF330" i="36" s="1"/>
  <c r="BE32" i="54"/>
  <c r="AZ32" i="54"/>
  <c r="HP64" i="36" s="1"/>
  <c r="HO328" i="36" s="1"/>
  <c r="HO64" i="36"/>
  <c r="HN328" i="36" s="1"/>
  <c r="BA32" i="54"/>
  <c r="HQ64" i="36" s="1"/>
  <c r="HP328" i="36" s="1"/>
  <c r="BE43" i="55"/>
  <c r="BA43" i="55"/>
  <c r="FW75" i="36" s="1"/>
  <c r="FV339" i="36" s="1"/>
  <c r="FU75" i="36"/>
  <c r="FT339" i="36" s="1"/>
  <c r="AZ43" i="55"/>
  <c r="FV75" i="36" s="1"/>
  <c r="FU339" i="36" s="1"/>
  <c r="BE33" i="56"/>
  <c r="AZ33" i="56"/>
  <c r="EB65" i="36" s="1"/>
  <c r="EA329" i="36" s="1"/>
  <c r="EA65" i="36"/>
  <c r="DZ329" i="36" s="1"/>
  <c r="BA33" i="56"/>
  <c r="EC65" i="36" s="1"/>
  <c r="EB329" i="36" s="1"/>
  <c r="BE23" i="55"/>
  <c r="AZ23" i="55"/>
  <c r="FV55" i="36" s="1"/>
  <c r="FU319" i="36" s="1"/>
  <c r="BA23" i="55"/>
  <c r="FW55" i="36" s="1"/>
  <c r="FV319" i="36" s="1"/>
  <c r="FU55" i="36"/>
  <c r="FT319" i="36" s="1"/>
  <c r="BE25" i="49"/>
  <c r="BT25" i="49"/>
  <c r="BZ25" i="49" s="1"/>
  <c r="AZ25" i="49"/>
  <c r="BA25" i="49"/>
  <c r="AM57" i="36"/>
  <c r="AL321" i="36" s="1"/>
  <c r="BE23" i="56"/>
  <c r="BA23" i="56"/>
  <c r="EC55" i="36" s="1"/>
  <c r="EB319" i="36" s="1"/>
  <c r="EA55" i="36"/>
  <c r="DZ319" i="36" s="1"/>
  <c r="AZ23" i="56"/>
  <c r="EB55" i="36" s="1"/>
  <c r="EA319" i="36" s="1"/>
  <c r="BE28" i="55"/>
  <c r="BA28" i="55"/>
  <c r="FW60" i="36" s="1"/>
  <c r="FV324" i="36" s="1"/>
  <c r="AZ28" i="55"/>
  <c r="FV60" i="36" s="1"/>
  <c r="FU324" i="36" s="1"/>
  <c r="FU60" i="36"/>
  <c r="FT324" i="36" s="1"/>
  <c r="BE25" i="55"/>
  <c r="AZ25" i="55"/>
  <c r="FV57" i="36" s="1"/>
  <c r="FU321" i="36" s="1"/>
  <c r="BA25" i="55"/>
  <c r="FW57" i="36" s="1"/>
  <c r="FV321" i="36" s="1"/>
  <c r="FU57" i="36"/>
  <c r="FT321" i="36" s="1"/>
  <c r="BE31" i="55"/>
  <c r="AZ31" i="55"/>
  <c r="FV63" i="36" s="1"/>
  <c r="FU327" i="36" s="1"/>
  <c r="BA31" i="55"/>
  <c r="FW63" i="36" s="1"/>
  <c r="FV327" i="36" s="1"/>
  <c r="FU63" i="36"/>
  <c r="FT327" i="36" s="1"/>
  <c r="BA27" i="57"/>
  <c r="CI59" i="36" s="1"/>
  <c r="CH323" i="36" s="1"/>
  <c r="CG59" i="36"/>
  <c r="CF323" i="36" s="1"/>
  <c r="BE27" i="57"/>
  <c r="AZ27" i="57"/>
  <c r="CH59" i="36" s="1"/>
  <c r="CG323" i="36" s="1"/>
  <c r="AZ30" i="57"/>
  <c r="CH62" i="36" s="1"/>
  <c r="CG326" i="36" s="1"/>
  <c r="BA30" i="57"/>
  <c r="CI62" i="36" s="1"/>
  <c r="CH326" i="36" s="1"/>
  <c r="BE30" i="57"/>
  <c r="CG62" i="36"/>
  <c r="CF326" i="36" s="1"/>
  <c r="AZ22" i="57"/>
  <c r="CH54" i="36" s="1"/>
  <c r="BE22" i="57"/>
  <c r="CG54" i="36"/>
  <c r="BA22" i="57"/>
  <c r="CI54" i="36" s="1"/>
  <c r="BE49" i="54"/>
  <c r="AZ49" i="54"/>
  <c r="HP81" i="36" s="1"/>
  <c r="HO345" i="36" s="1"/>
  <c r="HO81" i="36"/>
  <c r="HN345" i="36" s="1"/>
  <c r="BA49" i="54"/>
  <c r="HQ81" i="36" s="1"/>
  <c r="HP345" i="36" s="1"/>
  <c r="BA23" i="57"/>
  <c r="CI55" i="36" s="1"/>
  <c r="CH319" i="36" s="1"/>
  <c r="AZ23" i="57"/>
  <c r="CH55" i="36" s="1"/>
  <c r="CG319" i="36" s="1"/>
  <c r="BE23" i="57"/>
  <c r="CG55" i="36"/>
  <c r="CF319" i="36" s="1"/>
  <c r="BE51" i="54"/>
  <c r="BA51" i="54"/>
  <c r="HQ83" i="36" s="1"/>
  <c r="HP347" i="36" s="1"/>
  <c r="AZ51" i="54"/>
  <c r="HP83" i="36" s="1"/>
  <c r="HO347" i="36" s="1"/>
  <c r="HO83" i="36"/>
  <c r="HN347" i="36" s="1"/>
  <c r="AZ50" i="54"/>
  <c r="HP82" i="36" s="1"/>
  <c r="HO346" i="36" s="1"/>
  <c r="BA50" i="54"/>
  <c r="HQ82" i="36" s="1"/>
  <c r="HP346" i="36" s="1"/>
  <c r="HO82" i="36"/>
  <c r="HN346" i="36" s="1"/>
  <c r="BE50" i="54"/>
  <c r="AZ40" i="55"/>
  <c r="FV72" i="36" s="1"/>
  <c r="FU336" i="36" s="1"/>
  <c r="BA40" i="55"/>
  <c r="FW72" i="36" s="1"/>
  <c r="FV336" i="36" s="1"/>
  <c r="BE40" i="55"/>
  <c r="FU72" i="36"/>
  <c r="FT336" i="36" s="1"/>
  <c r="BE25" i="54"/>
  <c r="AZ25" i="54"/>
  <c r="HP57" i="36" s="1"/>
  <c r="HO321" i="36" s="1"/>
  <c r="HO57" i="36"/>
  <c r="HN321" i="36" s="1"/>
  <c r="BA25" i="54"/>
  <c r="HQ57" i="36" s="1"/>
  <c r="HP321" i="36" s="1"/>
  <c r="BE32" i="55"/>
  <c r="AZ32" i="55"/>
  <c r="FV64" i="36" s="1"/>
  <c r="FU328" i="36" s="1"/>
  <c r="BA32" i="55"/>
  <c r="FW64" i="36" s="1"/>
  <c r="FV328" i="36" s="1"/>
  <c r="FU64" i="36"/>
  <c r="FT328" i="36" s="1"/>
  <c r="BE37" i="56"/>
  <c r="EA69" i="36"/>
  <c r="DZ333" i="36" s="1"/>
  <c r="AZ37" i="56"/>
  <c r="EB69" i="36" s="1"/>
  <c r="EA333" i="36" s="1"/>
  <c r="BA37" i="56"/>
  <c r="EC69" i="36" s="1"/>
  <c r="EB333" i="36" s="1"/>
  <c r="BE38" i="54"/>
  <c r="HO70" i="36"/>
  <c r="HN334" i="36" s="1"/>
  <c r="BA38" i="54"/>
  <c r="HQ70" i="36" s="1"/>
  <c r="HP334" i="36" s="1"/>
  <c r="AZ38" i="54"/>
  <c r="HP70" i="36" s="1"/>
  <c r="HO334" i="36" s="1"/>
  <c r="BT28" i="49"/>
  <c r="BZ28" i="49" s="1"/>
  <c r="AZ28" i="49"/>
  <c r="BE28" i="49"/>
  <c r="BA28" i="49"/>
  <c r="AM60" i="36"/>
  <c r="AL324" i="36" s="1"/>
  <c r="BE30" i="56"/>
  <c r="AZ30" i="56"/>
  <c r="EB62" i="36" s="1"/>
  <c r="EA326" i="36" s="1"/>
  <c r="BA30" i="56"/>
  <c r="EC62" i="36" s="1"/>
  <c r="EB326" i="36" s="1"/>
  <c r="EA62" i="36"/>
  <c r="DZ326" i="36" s="1"/>
  <c r="BE37" i="55"/>
  <c r="FU69" i="36"/>
  <c r="FT333" i="36" s="1"/>
  <c r="AZ37" i="55"/>
  <c r="FV69" i="36" s="1"/>
  <c r="FU333" i="36" s="1"/>
  <c r="BA37" i="55"/>
  <c r="FW69" i="36" s="1"/>
  <c r="FV333" i="36" s="1"/>
  <c r="AZ36" i="57"/>
  <c r="CH68" i="36" s="1"/>
  <c r="CG332" i="36" s="1"/>
  <c r="CG68" i="36"/>
  <c r="CF332" i="36" s="1"/>
  <c r="BE36" i="57"/>
  <c r="BA36" i="57"/>
  <c r="CI68" i="36" s="1"/>
  <c r="CH332" i="36" s="1"/>
  <c r="BE27" i="55"/>
  <c r="BA27" i="55"/>
  <c r="FW59" i="36" s="1"/>
  <c r="FV323" i="36" s="1"/>
  <c r="FU59" i="36"/>
  <c r="FT323" i="36" s="1"/>
  <c r="AZ27" i="55"/>
  <c r="FV59" i="36" s="1"/>
  <c r="FU323" i="36" s="1"/>
  <c r="BT29" i="49"/>
  <c r="BZ29" i="49" s="1"/>
  <c r="AZ29" i="49"/>
  <c r="BE29" i="49"/>
  <c r="BA29" i="49"/>
  <c r="AM61" i="36"/>
  <c r="AL325" i="36" s="1"/>
  <c r="BE33" i="57"/>
  <c r="BA33" i="57"/>
  <c r="CI65" i="36" s="1"/>
  <c r="CH329" i="36" s="1"/>
  <c r="AZ33" i="57"/>
  <c r="CH65" i="36" s="1"/>
  <c r="CG329" i="36" s="1"/>
  <c r="CG65" i="36"/>
  <c r="CF329" i="36" s="1"/>
  <c r="BE38" i="56"/>
  <c r="AZ38" i="56"/>
  <c r="EB70" i="36" s="1"/>
  <c r="EA334" i="36" s="1"/>
  <c r="EA70" i="36"/>
  <c r="DZ334" i="36" s="1"/>
  <c r="BA38" i="56"/>
  <c r="EC70" i="36" s="1"/>
  <c r="EB334" i="36" s="1"/>
  <c r="BT24" i="49"/>
  <c r="BZ24" i="49" s="1"/>
  <c r="BE24" i="49"/>
  <c r="AM56" i="36"/>
  <c r="AL320" i="36" s="1"/>
  <c r="BA24" i="49"/>
  <c r="AZ24" i="49"/>
  <c r="BT26" i="49"/>
  <c r="BZ26" i="49" s="1"/>
  <c r="BE26" i="49"/>
  <c r="BA26" i="49"/>
  <c r="AM58" i="36"/>
  <c r="AL322" i="36" s="1"/>
  <c r="AZ26" i="49"/>
  <c r="BT31" i="49"/>
  <c r="BZ31" i="49" s="1"/>
  <c r="BE31" i="49"/>
  <c r="AZ31" i="49"/>
  <c r="AM63" i="36"/>
  <c r="AL327" i="36" s="1"/>
  <c r="BA31" i="49"/>
  <c r="BE26" i="56"/>
  <c r="BA26" i="56"/>
  <c r="EC58" i="36" s="1"/>
  <c r="EB322" i="36" s="1"/>
  <c r="EA58" i="36"/>
  <c r="DZ322" i="36" s="1"/>
  <c r="AZ26" i="56"/>
  <c r="EB58" i="36" s="1"/>
  <c r="EA322" i="36" s="1"/>
  <c r="BE30" i="54"/>
  <c r="BA30" i="54"/>
  <c r="HQ62" i="36" s="1"/>
  <c r="HP326" i="36" s="1"/>
  <c r="HO62" i="36"/>
  <c r="HN326" i="36" s="1"/>
  <c r="AZ30" i="54"/>
  <c r="HP62" i="36" s="1"/>
  <c r="HO326" i="36" s="1"/>
  <c r="BE24" i="55"/>
  <c r="BA24" i="55"/>
  <c r="FW56" i="36" s="1"/>
  <c r="FV320" i="36" s="1"/>
  <c r="AZ24" i="55"/>
  <c r="FV56" i="36" s="1"/>
  <c r="FU320" i="36" s="1"/>
  <c r="FU56" i="36"/>
  <c r="FT320" i="36" s="1"/>
  <c r="BE28" i="54"/>
  <c r="AZ28" i="54"/>
  <c r="HP60" i="36" s="1"/>
  <c r="HO324" i="36" s="1"/>
  <c r="BA28" i="54"/>
  <c r="HQ60" i="36" s="1"/>
  <c r="HP324" i="36" s="1"/>
  <c r="HO60" i="36"/>
  <c r="HN324" i="36" s="1"/>
  <c r="BE26" i="55"/>
  <c r="BA26" i="55"/>
  <c r="FW58" i="36" s="1"/>
  <c r="FV322" i="36" s="1"/>
  <c r="AZ26" i="55"/>
  <c r="FV58" i="36" s="1"/>
  <c r="FU322" i="36" s="1"/>
  <c r="FU58" i="36"/>
  <c r="FT322" i="36" s="1"/>
  <c r="BT30" i="49"/>
  <c r="BZ30" i="49" s="1"/>
  <c r="AM62" i="36"/>
  <c r="AL326" i="36" s="1"/>
  <c r="BA30" i="49"/>
  <c r="AZ30" i="49"/>
  <c r="BE30" i="49"/>
  <c r="BA28" i="57"/>
  <c r="CI60" i="36" s="1"/>
  <c r="CH324" i="36" s="1"/>
  <c r="AZ28" i="57"/>
  <c r="CH60" i="36" s="1"/>
  <c r="CG324" i="36" s="1"/>
  <c r="BE28" i="57"/>
  <c r="CG60" i="36"/>
  <c r="CF324" i="36" s="1"/>
  <c r="BA29" i="57"/>
  <c r="CI61" i="36" s="1"/>
  <c r="CH325" i="36" s="1"/>
  <c r="BE29" i="57"/>
  <c r="AZ29" i="57"/>
  <c r="CH61" i="36" s="1"/>
  <c r="CG325" i="36" s="1"/>
  <c r="CG61" i="36"/>
  <c r="CF325" i="36" s="1"/>
  <c r="CA24" i="49" l="1"/>
  <c r="CD24" i="49" s="1"/>
  <c r="CC24" i="49"/>
  <c r="CB24" i="49"/>
  <c r="BF33" i="57"/>
  <c r="CM65" i="36"/>
  <c r="CL329" i="36" s="1"/>
  <c r="BG33" i="57"/>
  <c r="CO65" i="36" s="1"/>
  <c r="CN329" i="36" s="1"/>
  <c r="BH33" i="57"/>
  <c r="CP65" i="36" s="1"/>
  <c r="CO329" i="36" s="1"/>
  <c r="AN61" i="36"/>
  <c r="AM325" i="36" s="1"/>
  <c r="BU29" i="49"/>
  <c r="BF40" i="55"/>
  <c r="BH40" i="55"/>
  <c r="GD72" i="36" s="1"/>
  <c r="GC336" i="36" s="1"/>
  <c r="BG40" i="55"/>
  <c r="GC72" i="36" s="1"/>
  <c r="GB336" i="36" s="1"/>
  <c r="GA72" i="36"/>
  <c r="FZ336" i="36" s="1"/>
  <c r="CM55" i="36"/>
  <c r="CL319" i="36" s="1"/>
  <c r="BH23" i="57"/>
  <c r="CP55" i="36" s="1"/>
  <c r="CO319" i="36" s="1"/>
  <c r="BF23" i="57"/>
  <c r="BG23" i="57"/>
  <c r="CO55" i="36" s="1"/>
  <c r="CN319" i="36" s="1"/>
  <c r="CM59" i="36"/>
  <c r="CL323" i="36" s="1"/>
  <c r="BF27" i="57"/>
  <c r="BG27" i="57"/>
  <c r="CO59" i="36" s="1"/>
  <c r="CN323" i="36" s="1"/>
  <c r="BH27" i="57"/>
  <c r="CP59" i="36" s="1"/>
  <c r="CO323" i="36" s="1"/>
  <c r="AO57" i="36"/>
  <c r="AN321" i="36" s="1"/>
  <c r="BV25" i="49"/>
  <c r="AO55" i="36"/>
  <c r="AN319" i="36" s="1"/>
  <c r="BV23" i="49"/>
  <c r="BF46" i="54"/>
  <c r="BG46" i="54"/>
  <c r="HW78" i="36" s="1"/>
  <c r="HV342" i="36" s="1"/>
  <c r="BH46" i="54"/>
  <c r="HX78" i="36" s="1"/>
  <c r="HW342" i="36" s="1"/>
  <c r="HU78" i="36"/>
  <c r="HT342" i="36" s="1"/>
  <c r="BF31" i="57"/>
  <c r="BG31" i="57"/>
  <c r="CO63" i="36" s="1"/>
  <c r="CN327" i="36" s="1"/>
  <c r="CM63" i="36"/>
  <c r="CL327" i="36" s="1"/>
  <c r="BH31" i="57"/>
  <c r="CP63" i="36" s="1"/>
  <c r="CO327" i="36" s="1"/>
  <c r="HU63" i="36"/>
  <c r="HT327" i="36" s="1"/>
  <c r="BG31" i="54"/>
  <c r="HW63" i="36" s="1"/>
  <c r="HV327" i="36" s="1"/>
  <c r="BH31" i="54"/>
  <c r="HX63" i="36" s="1"/>
  <c r="HW327" i="36" s="1"/>
  <c r="BF31" i="54"/>
  <c r="BF31" i="56"/>
  <c r="BH31" i="56"/>
  <c r="EJ63" i="36" s="1"/>
  <c r="EI327" i="36" s="1"/>
  <c r="BG31" i="56"/>
  <c r="EI63" i="36" s="1"/>
  <c r="EH327" i="36" s="1"/>
  <c r="EG63" i="36"/>
  <c r="EF327" i="36" s="1"/>
  <c r="BF46" i="55"/>
  <c r="BH46" i="55"/>
  <c r="GD78" i="36" s="1"/>
  <c r="GC342" i="36" s="1"/>
  <c r="BG46" i="55"/>
  <c r="GC78" i="36" s="1"/>
  <c r="GB342" i="36" s="1"/>
  <c r="GA78" i="36"/>
  <c r="FZ342" i="36" s="1"/>
  <c r="BF39" i="54"/>
  <c r="BG39" i="54"/>
  <c r="HW71" i="36" s="1"/>
  <c r="HV335" i="36" s="1"/>
  <c r="BH39" i="54"/>
  <c r="HX71" i="36" s="1"/>
  <c r="HW335" i="36" s="1"/>
  <c r="HU71" i="36"/>
  <c r="HT335" i="36" s="1"/>
  <c r="BF37" i="54"/>
  <c r="HU69" i="36"/>
  <c r="HT333" i="36" s="1"/>
  <c r="BH37" i="54"/>
  <c r="HX69" i="36" s="1"/>
  <c r="HW333" i="36" s="1"/>
  <c r="BG37" i="54"/>
  <c r="HW69" i="36" s="1"/>
  <c r="HV333" i="36" s="1"/>
  <c r="BF32" i="56"/>
  <c r="EG64" i="36"/>
  <c r="EF328" i="36" s="1"/>
  <c r="BG32" i="56"/>
  <c r="EI64" i="36" s="1"/>
  <c r="EH328" i="36" s="1"/>
  <c r="BH32" i="56"/>
  <c r="EJ64" i="36" s="1"/>
  <c r="EI328" i="36" s="1"/>
  <c r="BF33" i="54"/>
  <c r="BH33" i="54"/>
  <c r="HX65" i="36" s="1"/>
  <c r="HW329" i="36" s="1"/>
  <c r="HU65" i="36"/>
  <c r="HT329" i="36" s="1"/>
  <c r="BG33" i="54"/>
  <c r="HW65" i="36" s="1"/>
  <c r="HV329" i="36" s="1"/>
  <c r="BF40" i="56"/>
  <c r="EG72" i="36"/>
  <c r="EF336" i="36" s="1"/>
  <c r="BG40" i="56"/>
  <c r="EI72" i="36" s="1"/>
  <c r="EH336" i="36" s="1"/>
  <c r="BH40" i="56"/>
  <c r="EJ72" i="36" s="1"/>
  <c r="EI336" i="36" s="1"/>
  <c r="BF32" i="57"/>
  <c r="BG32" i="57"/>
  <c r="CO64" i="36" s="1"/>
  <c r="CN328" i="36" s="1"/>
  <c r="BH32" i="57"/>
  <c r="CP64" i="36" s="1"/>
  <c r="CO328" i="36" s="1"/>
  <c r="CM64" i="36"/>
  <c r="CL328" i="36" s="1"/>
  <c r="BF25" i="56"/>
  <c r="BG25" i="56"/>
  <c r="EI57" i="36" s="1"/>
  <c r="EH321" i="36" s="1"/>
  <c r="BH25" i="56"/>
  <c r="EJ57" i="36" s="1"/>
  <c r="EI321" i="36" s="1"/>
  <c r="EG57" i="36"/>
  <c r="EF321" i="36" s="1"/>
  <c r="BF48" i="54"/>
  <c r="BG48" i="54"/>
  <c r="HW80" i="36" s="1"/>
  <c r="HV344" i="36" s="1"/>
  <c r="BH48" i="54"/>
  <c r="HX80" i="36" s="1"/>
  <c r="HW344" i="36" s="1"/>
  <c r="HU80" i="36"/>
  <c r="HT344" i="36" s="1"/>
  <c r="AO59" i="36"/>
  <c r="AN323" i="36" s="1"/>
  <c r="BV27" i="49"/>
  <c r="HN318" i="36"/>
  <c r="HO84" i="36"/>
  <c r="BF30" i="49"/>
  <c r="AS62" i="36"/>
  <c r="AR326" i="36" s="1"/>
  <c r="BH30" i="49"/>
  <c r="AV62" i="36" s="1"/>
  <c r="AU326" i="36" s="1"/>
  <c r="BG30" i="49"/>
  <c r="AU62" i="36" s="1"/>
  <c r="AT326" i="36" s="1"/>
  <c r="CA30" i="49"/>
  <c r="CD30" i="49" s="1"/>
  <c r="CC30" i="49"/>
  <c r="CB30" i="49"/>
  <c r="BF26" i="55"/>
  <c r="GA58" i="36"/>
  <c r="FZ322" i="36" s="1"/>
  <c r="BH26" i="55"/>
  <c r="GD58" i="36" s="1"/>
  <c r="GC322" i="36" s="1"/>
  <c r="BG26" i="55"/>
  <c r="GC58" i="36" s="1"/>
  <c r="GB322" i="36" s="1"/>
  <c r="BF28" i="54"/>
  <c r="BG28" i="54"/>
  <c r="HW60" i="36" s="1"/>
  <c r="HV324" i="36" s="1"/>
  <c r="BH28" i="54"/>
  <c r="HX60" i="36" s="1"/>
  <c r="HW324" i="36" s="1"/>
  <c r="HU60" i="36"/>
  <c r="HT324" i="36" s="1"/>
  <c r="BF24" i="55"/>
  <c r="BH24" i="55"/>
  <c r="GD56" i="36" s="1"/>
  <c r="GC320" i="36" s="1"/>
  <c r="BG24" i="55"/>
  <c r="GC56" i="36" s="1"/>
  <c r="GB320" i="36" s="1"/>
  <c r="GA56" i="36"/>
  <c r="FZ320" i="36" s="1"/>
  <c r="BH30" i="54"/>
  <c r="HX62" i="36" s="1"/>
  <c r="HW326" i="36" s="1"/>
  <c r="BF30" i="54"/>
  <c r="BG30" i="54"/>
  <c r="HW62" i="36" s="1"/>
  <c r="HV326" i="36" s="1"/>
  <c r="HU62" i="36"/>
  <c r="HT326" i="36" s="1"/>
  <c r="BG26" i="56"/>
  <c r="EI58" i="36" s="1"/>
  <c r="EH322" i="36" s="1"/>
  <c r="BF26" i="56"/>
  <c r="BH26" i="56"/>
  <c r="EJ58" i="36" s="1"/>
  <c r="EI322" i="36" s="1"/>
  <c r="EG58" i="36"/>
  <c r="EF322" i="36" s="1"/>
  <c r="AS63" i="36"/>
  <c r="AR327" i="36" s="1"/>
  <c r="BF31" i="49"/>
  <c r="BH31" i="49"/>
  <c r="AV63" i="36" s="1"/>
  <c r="AU327" i="36" s="1"/>
  <c r="BG31" i="49"/>
  <c r="AU63" i="36" s="1"/>
  <c r="AT327" i="36" s="1"/>
  <c r="BV26" i="49"/>
  <c r="AO58" i="36"/>
  <c r="AN322" i="36" s="1"/>
  <c r="AO56" i="36"/>
  <c r="AN320" i="36" s="1"/>
  <c r="BV24" i="49"/>
  <c r="CA29" i="49"/>
  <c r="CD29" i="49" s="1"/>
  <c r="CC29" i="49"/>
  <c r="CB29" i="49"/>
  <c r="BH27" i="55"/>
  <c r="GD59" i="36" s="1"/>
  <c r="GC323" i="36" s="1"/>
  <c r="BF27" i="55"/>
  <c r="GA59" i="36"/>
  <c r="FZ323" i="36" s="1"/>
  <c r="BG27" i="55"/>
  <c r="GC59" i="36" s="1"/>
  <c r="GB323" i="36" s="1"/>
  <c r="BF37" i="55"/>
  <c r="GA69" i="36"/>
  <c r="FZ333" i="36" s="1"/>
  <c r="BH37" i="55"/>
  <c r="GD69" i="36" s="1"/>
  <c r="GC333" i="36" s="1"/>
  <c r="BG37" i="55"/>
  <c r="GC69" i="36" s="1"/>
  <c r="GB333" i="36" s="1"/>
  <c r="BF30" i="56"/>
  <c r="BG30" i="56"/>
  <c r="EI62" i="36" s="1"/>
  <c r="EH326" i="36" s="1"/>
  <c r="BH30" i="56"/>
  <c r="EJ62" i="36" s="1"/>
  <c r="EI326" i="36" s="1"/>
  <c r="EG62" i="36"/>
  <c r="EF326" i="36" s="1"/>
  <c r="AN60" i="36"/>
  <c r="AM324" i="36" s="1"/>
  <c r="BU28" i="49"/>
  <c r="BG22" i="57"/>
  <c r="CO54" i="36" s="1"/>
  <c r="BP22" i="57"/>
  <c r="BF22" i="57"/>
  <c r="CM54" i="36"/>
  <c r="BH22" i="57"/>
  <c r="AN57" i="36"/>
  <c r="AM321" i="36" s="1"/>
  <c r="BU25" i="49"/>
  <c r="EA84" i="36"/>
  <c r="DZ318" i="36"/>
  <c r="BF45" i="55"/>
  <c r="BG45" i="55"/>
  <c r="GC77" i="36" s="1"/>
  <c r="GB341" i="36" s="1"/>
  <c r="BH45" i="55"/>
  <c r="GD77" i="36" s="1"/>
  <c r="GC341" i="36" s="1"/>
  <c r="GA77" i="36"/>
  <c r="FZ341" i="36" s="1"/>
  <c r="FT318" i="36"/>
  <c r="FU84" i="36"/>
  <c r="BF24" i="54"/>
  <c r="BH24" i="54"/>
  <c r="HX56" i="36" s="1"/>
  <c r="HW320" i="36" s="1"/>
  <c r="BG24" i="54"/>
  <c r="HW56" i="36" s="1"/>
  <c r="HV320" i="36" s="1"/>
  <c r="HU56" i="36"/>
  <c r="HT320" i="36" s="1"/>
  <c r="BF27" i="54"/>
  <c r="BG27" i="54"/>
  <c r="HW59" i="36" s="1"/>
  <c r="HV323" i="36" s="1"/>
  <c r="HU59" i="36"/>
  <c r="HT323" i="36" s="1"/>
  <c r="BH27" i="54"/>
  <c r="HX59" i="36" s="1"/>
  <c r="HW323" i="36" s="1"/>
  <c r="BG27" i="49"/>
  <c r="AU59" i="36" s="1"/>
  <c r="AT323" i="36" s="1"/>
  <c r="AS59" i="36"/>
  <c r="AR323" i="36" s="1"/>
  <c r="BF27" i="49"/>
  <c r="BH27" i="49"/>
  <c r="AV59" i="36" s="1"/>
  <c r="AU323" i="36" s="1"/>
  <c r="AL318" i="36"/>
  <c r="AM84" i="36"/>
  <c r="HO318" i="36"/>
  <c r="HP84" i="36"/>
  <c r="AN63" i="36"/>
  <c r="AM327" i="36" s="1"/>
  <c r="BU31" i="49"/>
  <c r="AN56" i="36"/>
  <c r="AM320" i="36" s="1"/>
  <c r="BU24" i="49"/>
  <c r="BF38" i="56"/>
  <c r="EG70" i="36"/>
  <c r="EF334" i="36" s="1"/>
  <c r="BG38" i="56"/>
  <c r="EI70" i="36" s="1"/>
  <c r="EH334" i="36" s="1"/>
  <c r="BH38" i="56"/>
  <c r="EJ70" i="36" s="1"/>
  <c r="EI334" i="36" s="1"/>
  <c r="AS60" i="36"/>
  <c r="AR324" i="36" s="1"/>
  <c r="BF28" i="49"/>
  <c r="BH28" i="49"/>
  <c r="AV60" i="36" s="1"/>
  <c r="AU324" i="36" s="1"/>
  <c r="BG28" i="49"/>
  <c r="AU60" i="36" s="1"/>
  <c r="AT324" i="36" s="1"/>
  <c r="CM62" i="36"/>
  <c r="CL326" i="36" s="1"/>
  <c r="BG30" i="57"/>
  <c r="CO62" i="36" s="1"/>
  <c r="CN326" i="36" s="1"/>
  <c r="BH30" i="57"/>
  <c r="CP62" i="36" s="1"/>
  <c r="CO326" i="36" s="1"/>
  <c r="BF30" i="57"/>
  <c r="BF23" i="49"/>
  <c r="BH23" i="49"/>
  <c r="AV55" i="36" s="1"/>
  <c r="AU319" i="36" s="1"/>
  <c r="AS55" i="36"/>
  <c r="AR319" i="36" s="1"/>
  <c r="BG23" i="49"/>
  <c r="AU55" i="36" s="1"/>
  <c r="AT319" i="36" s="1"/>
  <c r="BH26" i="54"/>
  <c r="HX58" i="36" s="1"/>
  <c r="HW322" i="36" s="1"/>
  <c r="BF26" i="54"/>
  <c r="HU58" i="36"/>
  <c r="HT322" i="36" s="1"/>
  <c r="BG26" i="54"/>
  <c r="HW58" i="36" s="1"/>
  <c r="HV322" i="36" s="1"/>
  <c r="BF47" i="54"/>
  <c r="BG47" i="54"/>
  <c r="HW79" i="36" s="1"/>
  <c r="HV343" i="36" s="1"/>
  <c r="BH47" i="54"/>
  <c r="HX79" i="36" s="1"/>
  <c r="HW343" i="36" s="1"/>
  <c r="HU79" i="36"/>
  <c r="HT343" i="36" s="1"/>
  <c r="BF36" i="56"/>
  <c r="EG68" i="36"/>
  <c r="EF332" i="36" s="1"/>
  <c r="BG36" i="56"/>
  <c r="EI68" i="36" s="1"/>
  <c r="EH332" i="36" s="1"/>
  <c r="BH36" i="56"/>
  <c r="EJ68" i="36" s="1"/>
  <c r="EI332" i="36" s="1"/>
  <c r="BG28" i="56"/>
  <c r="EI60" i="36" s="1"/>
  <c r="EH324" i="36" s="1"/>
  <c r="BF28" i="56"/>
  <c r="BH28" i="56"/>
  <c r="EJ60" i="36" s="1"/>
  <c r="EI324" i="36" s="1"/>
  <c r="EG60" i="36"/>
  <c r="EF324" i="36" s="1"/>
  <c r="BF34" i="56"/>
  <c r="BH34" i="56"/>
  <c r="EJ66" i="36" s="1"/>
  <c r="EI330" i="36" s="1"/>
  <c r="EG66" i="36"/>
  <c r="EF330" i="36" s="1"/>
  <c r="BG34" i="56"/>
  <c r="EI66" i="36" s="1"/>
  <c r="EH330" i="36" s="1"/>
  <c r="BH25" i="57"/>
  <c r="CP57" i="36" s="1"/>
  <c r="CO321" i="36" s="1"/>
  <c r="BF25" i="57"/>
  <c r="CM57" i="36"/>
  <c r="CL321" i="36" s="1"/>
  <c r="BG25" i="57"/>
  <c r="CO57" i="36" s="1"/>
  <c r="CN321" i="36" s="1"/>
  <c r="BH30" i="55"/>
  <c r="GD62" i="36" s="1"/>
  <c r="GC326" i="36" s="1"/>
  <c r="BG30" i="55"/>
  <c r="GC62" i="36" s="1"/>
  <c r="GB326" i="36" s="1"/>
  <c r="GA62" i="36"/>
  <c r="FZ326" i="36" s="1"/>
  <c r="BF30" i="55"/>
  <c r="BH35" i="54"/>
  <c r="HX67" i="36" s="1"/>
  <c r="HW331" i="36" s="1"/>
  <c r="BF35" i="54"/>
  <c r="BG35" i="54"/>
  <c r="HW67" i="36" s="1"/>
  <c r="HV331" i="36" s="1"/>
  <c r="HU67" i="36"/>
  <c r="HT331" i="36" s="1"/>
  <c r="BF22" i="56"/>
  <c r="BP22" i="56"/>
  <c r="EG54" i="36"/>
  <c r="BH22" i="56"/>
  <c r="BG22" i="56"/>
  <c r="EI54" i="36" s="1"/>
  <c r="BF44" i="55"/>
  <c r="GA76" i="36"/>
  <c r="FZ340" i="36" s="1"/>
  <c r="BH44" i="55"/>
  <c r="GD76" i="36" s="1"/>
  <c r="GC340" i="36" s="1"/>
  <c r="BG44" i="55"/>
  <c r="GC76" i="36" s="1"/>
  <c r="GB340" i="36" s="1"/>
  <c r="BF27" i="56"/>
  <c r="BH27" i="56"/>
  <c r="EJ59" i="36" s="1"/>
  <c r="EI323" i="36" s="1"/>
  <c r="EG59" i="36"/>
  <c r="EF323" i="36" s="1"/>
  <c r="BG27" i="56"/>
  <c r="EI59" i="36" s="1"/>
  <c r="EH323" i="36" s="1"/>
  <c r="BF41" i="56"/>
  <c r="BG41" i="56"/>
  <c r="EI73" i="36" s="1"/>
  <c r="EH337" i="36" s="1"/>
  <c r="BH41" i="56"/>
  <c r="EJ73" i="36" s="1"/>
  <c r="EI337" i="36" s="1"/>
  <c r="EG73" i="36"/>
  <c r="EF337" i="36" s="1"/>
  <c r="BG22" i="55"/>
  <c r="GC54" i="36" s="1"/>
  <c r="BP22" i="55"/>
  <c r="BF22" i="55"/>
  <c r="GA54" i="36"/>
  <c r="BH22" i="55"/>
  <c r="BF34" i="55"/>
  <c r="GA66" i="36"/>
  <c r="FZ330" i="36" s="1"/>
  <c r="BH34" i="55"/>
  <c r="GD66" i="36" s="1"/>
  <c r="GC330" i="36" s="1"/>
  <c r="BG34" i="55"/>
  <c r="GC66" i="36" s="1"/>
  <c r="GB330" i="36" s="1"/>
  <c r="BG29" i="54"/>
  <c r="HW61" i="36" s="1"/>
  <c r="HV325" i="36" s="1"/>
  <c r="BF29" i="54"/>
  <c r="BH29" i="54"/>
  <c r="HX61" i="36" s="1"/>
  <c r="HW325" i="36" s="1"/>
  <c r="HU61" i="36"/>
  <c r="HT325" i="36" s="1"/>
  <c r="AN54" i="36"/>
  <c r="BU22" i="49"/>
  <c r="BF28" i="57"/>
  <c r="CM60" i="36"/>
  <c r="CL324" i="36" s="1"/>
  <c r="BH28" i="57"/>
  <c r="CP60" i="36" s="1"/>
  <c r="CO324" i="36" s="1"/>
  <c r="BG28" i="57"/>
  <c r="CO60" i="36" s="1"/>
  <c r="CN324" i="36" s="1"/>
  <c r="AN62" i="36"/>
  <c r="AM326" i="36" s="1"/>
  <c r="BU30" i="49"/>
  <c r="AO63" i="36"/>
  <c r="AN327" i="36" s="1"/>
  <c r="BV31" i="49"/>
  <c r="CA31" i="49"/>
  <c r="CD31" i="49" s="1"/>
  <c r="CC31" i="49"/>
  <c r="CB31" i="49"/>
  <c r="BH26" i="49"/>
  <c r="AV58" i="36" s="1"/>
  <c r="AU322" i="36" s="1"/>
  <c r="BF26" i="49"/>
  <c r="AS58" i="36"/>
  <c r="AR322" i="36" s="1"/>
  <c r="BG26" i="49"/>
  <c r="AU58" i="36" s="1"/>
  <c r="AT322" i="36" s="1"/>
  <c r="AO61" i="36"/>
  <c r="AN325" i="36" s="1"/>
  <c r="BV29" i="49"/>
  <c r="CA28" i="49"/>
  <c r="CD28" i="49" s="1"/>
  <c r="CB28" i="49"/>
  <c r="CC28" i="49"/>
  <c r="BF38" i="54"/>
  <c r="BH38" i="54"/>
  <c r="HX70" i="36" s="1"/>
  <c r="HW334" i="36" s="1"/>
  <c r="HU70" i="36"/>
  <c r="HT334" i="36" s="1"/>
  <c r="BG38" i="54"/>
  <c r="HW70" i="36" s="1"/>
  <c r="HV334" i="36" s="1"/>
  <c r="BF37" i="56"/>
  <c r="BH37" i="56"/>
  <c r="EJ69" i="36" s="1"/>
  <c r="EI333" i="36" s="1"/>
  <c r="EG69" i="36"/>
  <c r="EF333" i="36" s="1"/>
  <c r="BG37" i="56"/>
  <c r="EI69" i="36" s="1"/>
  <c r="EH333" i="36" s="1"/>
  <c r="BF32" i="55"/>
  <c r="GA64" i="36"/>
  <c r="FZ328" i="36" s="1"/>
  <c r="BG32" i="55"/>
  <c r="GC64" i="36" s="1"/>
  <c r="GB328" i="36" s="1"/>
  <c r="BH32" i="55"/>
  <c r="GD64" i="36" s="1"/>
  <c r="GC328" i="36" s="1"/>
  <c r="BG25" i="54"/>
  <c r="HW57" i="36" s="1"/>
  <c r="HV321" i="36" s="1"/>
  <c r="BF25" i="54"/>
  <c r="BH25" i="54"/>
  <c r="HX57" i="36" s="1"/>
  <c r="HW321" i="36" s="1"/>
  <c r="HU57" i="36"/>
  <c r="HT321" i="36" s="1"/>
  <c r="BF51" i="54"/>
  <c r="BG51" i="54"/>
  <c r="HW83" i="36" s="1"/>
  <c r="HV347" i="36" s="1"/>
  <c r="BH51" i="54"/>
  <c r="HX83" i="36" s="1"/>
  <c r="HW347" i="36" s="1"/>
  <c r="HU83" i="36"/>
  <c r="HT347" i="36" s="1"/>
  <c r="BF49" i="54"/>
  <c r="BH49" i="54"/>
  <c r="HX81" i="36" s="1"/>
  <c r="HW345" i="36" s="1"/>
  <c r="HU81" i="36"/>
  <c r="HT345" i="36" s="1"/>
  <c r="BG49" i="54"/>
  <c r="HW81" i="36" s="1"/>
  <c r="HV345" i="36" s="1"/>
  <c r="CH84" i="36"/>
  <c r="CG318" i="36"/>
  <c r="BG31" i="55"/>
  <c r="GC63" i="36" s="1"/>
  <c r="GB327" i="36" s="1"/>
  <c r="BF31" i="55"/>
  <c r="BH31" i="55"/>
  <c r="GD63" i="36" s="1"/>
  <c r="GC327" i="36" s="1"/>
  <c r="GA63" i="36"/>
  <c r="FZ327" i="36" s="1"/>
  <c r="BH25" i="55"/>
  <c r="GD57" i="36" s="1"/>
  <c r="GC321" i="36" s="1"/>
  <c r="BF25" i="55"/>
  <c r="BG25" i="55"/>
  <c r="GC57" i="36" s="1"/>
  <c r="GB321" i="36" s="1"/>
  <c r="GA57" i="36"/>
  <c r="FZ321" i="36" s="1"/>
  <c r="BH28" i="55"/>
  <c r="GD60" i="36" s="1"/>
  <c r="GC324" i="36" s="1"/>
  <c r="BF28" i="55"/>
  <c r="BG28" i="55"/>
  <c r="GC60" i="36" s="1"/>
  <c r="GB324" i="36" s="1"/>
  <c r="GA60" i="36"/>
  <c r="FZ324" i="36" s="1"/>
  <c r="BF23" i="56"/>
  <c r="BH23" i="56"/>
  <c r="EJ55" i="36" s="1"/>
  <c r="EI319" i="36" s="1"/>
  <c r="BG23" i="56"/>
  <c r="EI55" i="36" s="1"/>
  <c r="EH319" i="36" s="1"/>
  <c r="EG55" i="36"/>
  <c r="EF319" i="36" s="1"/>
  <c r="CA25" i="49"/>
  <c r="CD25" i="49" s="1"/>
  <c r="CB25" i="49"/>
  <c r="CC25" i="49"/>
  <c r="BF36" i="54"/>
  <c r="BH36" i="54"/>
  <c r="HX68" i="36" s="1"/>
  <c r="HW332" i="36" s="1"/>
  <c r="BG36" i="54"/>
  <c r="HW68" i="36" s="1"/>
  <c r="HV332" i="36" s="1"/>
  <c r="HU68" i="36"/>
  <c r="HT332" i="36" s="1"/>
  <c r="BF24" i="57"/>
  <c r="BG24" i="57"/>
  <c r="CO56" i="36" s="1"/>
  <c r="CN320" i="36" s="1"/>
  <c r="BH24" i="57"/>
  <c r="CP56" i="36" s="1"/>
  <c r="CO320" i="36" s="1"/>
  <c r="CM56" i="36"/>
  <c r="CL320" i="36" s="1"/>
  <c r="BU23" i="49"/>
  <c r="AN55" i="36"/>
  <c r="AM319" i="36" s="1"/>
  <c r="BF38" i="55"/>
  <c r="BH38" i="55"/>
  <c r="GD70" i="36" s="1"/>
  <c r="GC334" i="36" s="1"/>
  <c r="BG38" i="55"/>
  <c r="GC70" i="36" s="1"/>
  <c r="GB334" i="36" s="1"/>
  <c r="GA70" i="36"/>
  <c r="FZ334" i="36" s="1"/>
  <c r="BF26" i="57"/>
  <c r="CM58" i="36"/>
  <c r="CL322" i="36" s="1"/>
  <c r="BG26" i="57"/>
  <c r="CO58" i="36" s="1"/>
  <c r="CN322" i="36" s="1"/>
  <c r="BH26" i="57"/>
  <c r="CP58" i="36" s="1"/>
  <c r="CO322" i="36" s="1"/>
  <c r="EB318" i="36"/>
  <c r="EC84" i="36"/>
  <c r="FV318" i="36"/>
  <c r="FW84" i="36"/>
  <c r="BF42" i="54"/>
  <c r="BH42" i="54"/>
  <c r="HX74" i="36" s="1"/>
  <c r="HW338" i="36" s="1"/>
  <c r="HU74" i="36"/>
  <c r="HT338" i="36" s="1"/>
  <c r="BG42" i="54"/>
  <c r="HW74" i="36" s="1"/>
  <c r="HV338" i="36" s="1"/>
  <c r="AN59" i="36"/>
  <c r="AM323" i="36" s="1"/>
  <c r="BU27" i="49"/>
  <c r="CC27" i="49"/>
  <c r="CB27" i="49"/>
  <c r="CA27" i="49"/>
  <c r="CD27" i="49" s="1"/>
  <c r="BG22" i="49"/>
  <c r="AU54" i="36" s="1"/>
  <c r="CK22" i="49"/>
  <c r="AS54" i="36"/>
  <c r="BF22" i="49"/>
  <c r="BH22" i="49"/>
  <c r="HQ84" i="36"/>
  <c r="HP318" i="36"/>
  <c r="CF318" i="36"/>
  <c r="CG84" i="36"/>
  <c r="BF34" i="54"/>
  <c r="BH34" i="54"/>
  <c r="HX66" i="36" s="1"/>
  <c r="HW330" i="36" s="1"/>
  <c r="HU66" i="36"/>
  <c r="HT330" i="36" s="1"/>
  <c r="BG34" i="54"/>
  <c r="HW66" i="36" s="1"/>
  <c r="HV330" i="36" s="1"/>
  <c r="CM61" i="36"/>
  <c r="CL325" i="36" s="1"/>
  <c r="BG29" i="57"/>
  <c r="CO61" i="36" s="1"/>
  <c r="CN325" i="36" s="1"/>
  <c r="BF29" i="57"/>
  <c r="BH29" i="57"/>
  <c r="CP61" i="36" s="1"/>
  <c r="CO325" i="36" s="1"/>
  <c r="BV30" i="49"/>
  <c r="AO62" i="36"/>
  <c r="AN326" i="36" s="1"/>
  <c r="AN58" i="36"/>
  <c r="AM322" i="36" s="1"/>
  <c r="BU26" i="49"/>
  <c r="CA26" i="49"/>
  <c r="CD26" i="49" s="1"/>
  <c r="CC26" i="49"/>
  <c r="CB26" i="49"/>
  <c r="BH24" i="49"/>
  <c r="AV56" i="36" s="1"/>
  <c r="AU320" i="36" s="1"/>
  <c r="BF24" i="49"/>
  <c r="BG24" i="49"/>
  <c r="AU56" i="36" s="1"/>
  <c r="AT320" i="36" s="1"/>
  <c r="AS56" i="36"/>
  <c r="AR320" i="36" s="1"/>
  <c r="BH29" i="49"/>
  <c r="AV61" i="36" s="1"/>
  <c r="AU325" i="36" s="1"/>
  <c r="BF29" i="49"/>
  <c r="AS61" i="36"/>
  <c r="AR325" i="36" s="1"/>
  <c r="BG29" i="49"/>
  <c r="AU61" i="36" s="1"/>
  <c r="AT325" i="36" s="1"/>
  <c r="BF36" i="57"/>
  <c r="BG36" i="57"/>
  <c r="CO68" i="36" s="1"/>
  <c r="CN332" i="36" s="1"/>
  <c r="CM68" i="36"/>
  <c r="CL332" i="36" s="1"/>
  <c r="BH36" i="57"/>
  <c r="CP68" i="36" s="1"/>
  <c r="CO332" i="36" s="1"/>
  <c r="AO60" i="36"/>
  <c r="AN324" i="36" s="1"/>
  <c r="BV28" i="49"/>
  <c r="BF50" i="54"/>
  <c r="BH50" i="54"/>
  <c r="HX82" i="36" s="1"/>
  <c r="HW346" i="36" s="1"/>
  <c r="BG50" i="54"/>
  <c r="HW82" i="36" s="1"/>
  <c r="HV346" i="36" s="1"/>
  <c r="HU82" i="36"/>
  <c r="HT346" i="36" s="1"/>
  <c r="CH318" i="36"/>
  <c r="CI84" i="36"/>
  <c r="BH25" i="49"/>
  <c r="AV57" i="36" s="1"/>
  <c r="AU321" i="36" s="1"/>
  <c r="AS57" i="36"/>
  <c r="AR321" i="36" s="1"/>
  <c r="BG25" i="49"/>
  <c r="AU57" i="36" s="1"/>
  <c r="AT321" i="36" s="1"/>
  <c r="BF25" i="49"/>
  <c r="BF23" i="55"/>
  <c r="BH23" i="55"/>
  <c r="GD55" i="36" s="1"/>
  <c r="GC319" i="36" s="1"/>
  <c r="BG23" i="55"/>
  <c r="GC55" i="36" s="1"/>
  <c r="GB319" i="36" s="1"/>
  <c r="GA55" i="36"/>
  <c r="FZ319" i="36" s="1"/>
  <c r="BF33" i="56"/>
  <c r="EG65" i="36"/>
  <c r="EF329" i="36" s="1"/>
  <c r="BH33" i="56"/>
  <c r="EJ65" i="36" s="1"/>
  <c r="EI329" i="36" s="1"/>
  <c r="BG33" i="56"/>
  <c r="EI65" i="36" s="1"/>
  <c r="EH329" i="36" s="1"/>
  <c r="BF43" i="55"/>
  <c r="BG43" i="55"/>
  <c r="GC75" i="36" s="1"/>
  <c r="GB339" i="36" s="1"/>
  <c r="BH43" i="55"/>
  <c r="GD75" i="36" s="1"/>
  <c r="GC339" i="36" s="1"/>
  <c r="GA75" i="36"/>
  <c r="FZ339" i="36" s="1"/>
  <c r="BF32" i="54"/>
  <c r="BH32" i="54"/>
  <c r="HX64" i="36" s="1"/>
  <c r="HW328" i="36" s="1"/>
  <c r="BG32" i="54"/>
  <c r="HW64" i="36" s="1"/>
  <c r="HV328" i="36" s="1"/>
  <c r="HU64" i="36"/>
  <c r="HT328" i="36" s="1"/>
  <c r="BF34" i="57"/>
  <c r="BG34" i="57"/>
  <c r="CO66" i="36" s="1"/>
  <c r="CN330" i="36" s="1"/>
  <c r="BH34" i="57"/>
  <c r="CP66" i="36" s="1"/>
  <c r="CO330" i="36" s="1"/>
  <c r="CM66" i="36"/>
  <c r="CL330" i="36" s="1"/>
  <c r="BF39" i="56"/>
  <c r="BG39" i="56"/>
  <c r="EI71" i="36" s="1"/>
  <c r="EH335" i="36" s="1"/>
  <c r="EG71" i="36"/>
  <c r="EF335" i="36" s="1"/>
  <c r="BH39" i="56"/>
  <c r="EJ71" i="36" s="1"/>
  <c r="EI335" i="36" s="1"/>
  <c r="BF33" i="55"/>
  <c r="BG33" i="55"/>
  <c r="GC65" i="36" s="1"/>
  <c r="GB329" i="36" s="1"/>
  <c r="GA65" i="36"/>
  <c r="FZ329" i="36" s="1"/>
  <c r="BH33" i="55"/>
  <c r="GD65" i="36" s="1"/>
  <c r="GC329" i="36" s="1"/>
  <c r="BF35" i="55"/>
  <c r="BH35" i="55"/>
  <c r="GD67" i="36" s="1"/>
  <c r="GC331" i="36" s="1"/>
  <c r="GA67" i="36"/>
  <c r="FZ331" i="36" s="1"/>
  <c r="BG35" i="55"/>
  <c r="GC67" i="36" s="1"/>
  <c r="GB331" i="36" s="1"/>
  <c r="BH29" i="55"/>
  <c r="GD61" i="36" s="1"/>
  <c r="GC325" i="36" s="1"/>
  <c r="BG29" i="55"/>
  <c r="GC61" i="36" s="1"/>
  <c r="GB325" i="36" s="1"/>
  <c r="BF29" i="55"/>
  <c r="GA61" i="36"/>
  <c r="FZ325" i="36" s="1"/>
  <c r="BF40" i="54"/>
  <c r="HU72" i="36"/>
  <c r="HT336" i="36" s="1"/>
  <c r="BG40" i="54"/>
  <c r="HW72" i="36" s="1"/>
  <c r="HV336" i="36" s="1"/>
  <c r="BH40" i="54"/>
  <c r="HX72" i="36" s="1"/>
  <c r="HW336" i="36" s="1"/>
  <c r="BF43" i="54"/>
  <c r="BH43" i="54"/>
  <c r="HX75" i="36" s="1"/>
  <c r="HW339" i="36" s="1"/>
  <c r="HU75" i="36"/>
  <c r="HT339" i="36" s="1"/>
  <c r="BG43" i="54"/>
  <c r="HW75" i="36" s="1"/>
  <c r="HV339" i="36" s="1"/>
  <c r="BF35" i="57"/>
  <c r="CM67" i="36"/>
  <c r="CL331" i="36" s="1"/>
  <c r="BG35" i="57"/>
  <c r="CO67" i="36" s="1"/>
  <c r="CN331" i="36" s="1"/>
  <c r="BH35" i="57"/>
  <c r="CP67" i="36" s="1"/>
  <c r="CO331" i="36" s="1"/>
  <c r="BF39" i="55"/>
  <c r="BG39" i="55"/>
  <c r="GC71" i="36" s="1"/>
  <c r="GB335" i="36" s="1"/>
  <c r="BH39" i="55"/>
  <c r="GD71" i="36" s="1"/>
  <c r="GC335" i="36" s="1"/>
  <c r="GA71" i="36"/>
  <c r="FZ335" i="36" s="1"/>
  <c r="BF23" i="54"/>
  <c r="BG23" i="54"/>
  <c r="HW55" i="36" s="1"/>
  <c r="HV319" i="36" s="1"/>
  <c r="BH23" i="54"/>
  <c r="HX55" i="36" s="1"/>
  <c r="HW319" i="36" s="1"/>
  <c r="HU55" i="36"/>
  <c r="HT319" i="36" s="1"/>
  <c r="BF35" i="56"/>
  <c r="BG35" i="56"/>
  <c r="EI67" i="36" s="1"/>
  <c r="EH331" i="36" s="1"/>
  <c r="EG67" i="36"/>
  <c r="EF331" i="36" s="1"/>
  <c r="BH35" i="56"/>
  <c r="EJ67" i="36" s="1"/>
  <c r="EI331" i="36" s="1"/>
  <c r="BF29" i="56"/>
  <c r="BH29" i="56"/>
  <c r="EJ61" i="36" s="1"/>
  <c r="EI325" i="36" s="1"/>
  <c r="BG29" i="56"/>
  <c r="EI61" i="36" s="1"/>
  <c r="EH325" i="36" s="1"/>
  <c r="EG61" i="36"/>
  <c r="EF325" i="36" s="1"/>
  <c r="BF24" i="56"/>
  <c r="BH24" i="56"/>
  <c r="EJ56" i="36" s="1"/>
  <c r="EI320" i="36" s="1"/>
  <c r="BG24" i="56"/>
  <c r="EI56" i="36" s="1"/>
  <c r="EH320" i="36" s="1"/>
  <c r="EG56" i="36"/>
  <c r="EF320" i="36" s="1"/>
  <c r="BF44" i="54"/>
  <c r="BG44" i="54"/>
  <c r="HW76" i="36" s="1"/>
  <c r="HV340" i="36" s="1"/>
  <c r="BH44" i="54"/>
  <c r="HX76" i="36" s="1"/>
  <c r="HW340" i="36" s="1"/>
  <c r="HU76" i="36"/>
  <c r="HT340" i="36" s="1"/>
  <c r="CA23" i="49"/>
  <c r="CD23" i="49" s="1"/>
  <c r="CB23" i="49"/>
  <c r="CC23" i="49"/>
  <c r="EB84" i="36"/>
  <c r="EA318" i="36"/>
  <c r="FU318" i="36"/>
  <c r="FV84" i="36"/>
  <c r="AO54" i="36"/>
  <c r="BV22" i="49"/>
  <c r="CA22" i="49"/>
  <c r="CD22" i="49" s="1"/>
  <c r="CC22" i="49"/>
  <c r="CB22" i="49"/>
  <c r="BF41" i="55"/>
  <c r="GA73" i="36"/>
  <c r="FZ337" i="36" s="1"/>
  <c r="BG41" i="55"/>
  <c r="GC73" i="36" s="1"/>
  <c r="GB337" i="36" s="1"/>
  <c r="BH41" i="55"/>
  <c r="GD73" i="36" s="1"/>
  <c r="GC337" i="36" s="1"/>
  <c r="BF36" i="55"/>
  <c r="BG36" i="55"/>
  <c r="GC68" i="36" s="1"/>
  <c r="GB332" i="36" s="1"/>
  <c r="GA68" i="36"/>
  <c r="FZ332" i="36" s="1"/>
  <c r="BH36" i="55"/>
  <c r="GD68" i="36" s="1"/>
  <c r="GC332" i="36" s="1"/>
  <c r="BG45" i="54"/>
  <c r="HW77" i="36" s="1"/>
  <c r="HV341" i="36" s="1"/>
  <c r="HU77" i="36"/>
  <c r="HT341" i="36" s="1"/>
  <c r="BF45" i="54"/>
  <c r="BH45" i="54"/>
  <c r="HX77" i="36" s="1"/>
  <c r="HW341" i="36" s="1"/>
  <c r="BH22" i="54"/>
  <c r="BP22" i="54"/>
  <c r="BG22" i="54"/>
  <c r="HW54" i="36" s="1"/>
  <c r="BF22" i="54"/>
  <c r="HU54" i="36"/>
  <c r="BF42" i="55"/>
  <c r="BH42" i="55"/>
  <c r="GD74" i="36" s="1"/>
  <c r="GC338" i="36" s="1"/>
  <c r="GA74" i="36"/>
  <c r="FZ338" i="36" s="1"/>
  <c r="BG42" i="55"/>
  <c r="GC74" i="36" s="1"/>
  <c r="GB338" i="36" s="1"/>
  <c r="BF41" i="54"/>
  <c r="BG41" i="54"/>
  <c r="HW73" i="36" s="1"/>
  <c r="HV337" i="36" s="1"/>
  <c r="HU73" i="36"/>
  <c r="HT337" i="36" s="1"/>
  <c r="BH41" i="54"/>
  <c r="HX73" i="36" s="1"/>
  <c r="HW337" i="36" s="1"/>
  <c r="BI22" i="54" l="1"/>
  <c r="BL22" i="54"/>
  <c r="HV54" i="36"/>
  <c r="AO84" i="36"/>
  <c r="AN318" i="36"/>
  <c r="BI25" i="49"/>
  <c r="AW57" i="36" s="1"/>
  <c r="AV321" i="36" s="1"/>
  <c r="AT57" i="36"/>
  <c r="AS321" i="36" s="1"/>
  <c r="BI24" i="49"/>
  <c r="AW56" i="36" s="1"/>
  <c r="AV320" i="36" s="1"/>
  <c r="AT56" i="36"/>
  <c r="AS320" i="36" s="1"/>
  <c r="BI34" i="54"/>
  <c r="HY66" i="36" s="1"/>
  <c r="HX330" i="36" s="1"/>
  <c r="HV66" i="36"/>
  <c r="HU330" i="36" s="1"/>
  <c r="AR318" i="36"/>
  <c r="AS84" i="36"/>
  <c r="M17" i="36" s="1"/>
  <c r="M18" i="36" s="1"/>
  <c r="M16" i="36"/>
  <c r="BI28" i="55"/>
  <c r="GE60" i="36" s="1"/>
  <c r="GD324" i="36" s="1"/>
  <c r="GB60" i="36"/>
  <c r="GA324" i="36" s="1"/>
  <c r="GB63" i="36"/>
  <c r="GA327" i="36" s="1"/>
  <c r="BI31" i="55"/>
  <c r="GE63" i="36" s="1"/>
  <c r="GD327" i="36" s="1"/>
  <c r="BI38" i="54"/>
  <c r="HY70" i="36" s="1"/>
  <c r="HX334" i="36" s="1"/>
  <c r="HV70" i="36"/>
  <c r="HU334" i="36" s="1"/>
  <c r="BQ22" i="55"/>
  <c r="GD54" i="36"/>
  <c r="BI41" i="56"/>
  <c r="EK73" i="36" s="1"/>
  <c r="EJ337" i="36" s="1"/>
  <c r="EH73" i="36"/>
  <c r="EG337" i="36" s="1"/>
  <c r="BI44" i="55"/>
  <c r="GE76" i="36" s="1"/>
  <c r="GD340" i="36" s="1"/>
  <c r="GB76" i="36"/>
  <c r="GA340" i="36" s="1"/>
  <c r="HV67" i="36"/>
  <c r="HU331" i="36" s="1"/>
  <c r="BI35" i="54"/>
  <c r="HY67" i="36" s="1"/>
  <c r="HX331" i="36" s="1"/>
  <c r="BI25" i="57"/>
  <c r="CQ57" i="36" s="1"/>
  <c r="CP321" i="36" s="1"/>
  <c r="CN57" i="36"/>
  <c r="CM321" i="36" s="1"/>
  <c r="BI28" i="56"/>
  <c r="EK60" i="36" s="1"/>
  <c r="EJ324" i="36" s="1"/>
  <c r="EH60" i="36"/>
  <c r="EG324" i="36" s="1"/>
  <c r="HV58" i="36"/>
  <c r="HU322" i="36" s="1"/>
  <c r="BI26" i="54"/>
  <c r="HY58" i="36" s="1"/>
  <c r="HX322" i="36" s="1"/>
  <c r="BQ22" i="57"/>
  <c r="CP54" i="36"/>
  <c r="BI30" i="56"/>
  <c r="EK62" i="36" s="1"/>
  <c r="EJ326" i="36" s="1"/>
  <c r="EH62" i="36"/>
  <c r="EG326" i="36" s="1"/>
  <c r="GB69" i="36"/>
  <c r="GA333" i="36" s="1"/>
  <c r="BI37" i="55"/>
  <c r="GE69" i="36" s="1"/>
  <c r="GD333" i="36" s="1"/>
  <c r="EH57" i="36"/>
  <c r="EG321" i="36" s="1"/>
  <c r="BI25" i="56"/>
  <c r="EK57" i="36" s="1"/>
  <c r="EJ321" i="36" s="1"/>
  <c r="BI40" i="56"/>
  <c r="EK72" i="36" s="1"/>
  <c r="EJ336" i="36" s="1"/>
  <c r="EH72" i="36"/>
  <c r="EG336" i="36" s="1"/>
  <c r="BI32" i="56"/>
  <c r="EK64" i="36" s="1"/>
  <c r="EJ328" i="36" s="1"/>
  <c r="EH64" i="36"/>
  <c r="EG328" i="36" s="1"/>
  <c r="BI39" i="54"/>
  <c r="HY71" i="36" s="1"/>
  <c r="HX335" i="36" s="1"/>
  <c r="HV71" i="36"/>
  <c r="HU335" i="36" s="1"/>
  <c r="CN63" i="36"/>
  <c r="CM327" i="36" s="1"/>
  <c r="BI31" i="57"/>
  <c r="CQ63" i="36" s="1"/>
  <c r="CP327" i="36" s="1"/>
  <c r="BI23" i="57"/>
  <c r="CQ55" i="36" s="1"/>
  <c r="CP319" i="36" s="1"/>
  <c r="CN55" i="36"/>
  <c r="CM319" i="36" s="1"/>
  <c r="BI33" i="57"/>
  <c r="CQ65" i="36" s="1"/>
  <c r="CP329" i="36" s="1"/>
  <c r="CN65" i="36"/>
  <c r="CM329" i="36" s="1"/>
  <c r="HV318" i="36"/>
  <c r="HW84" i="36"/>
  <c r="HV77" i="36"/>
  <c r="HU341" i="36" s="1"/>
  <c r="BI45" i="54"/>
  <c r="HY77" i="36" s="1"/>
  <c r="HX341" i="36" s="1"/>
  <c r="BI44" i="54"/>
  <c r="HY76" i="36" s="1"/>
  <c r="HX340" i="36" s="1"/>
  <c r="HV76" i="36"/>
  <c r="HU340" i="36" s="1"/>
  <c r="EH56" i="36"/>
  <c r="EG320" i="36" s="1"/>
  <c r="BI24" i="56"/>
  <c r="EK56" i="36" s="1"/>
  <c r="EJ320" i="36" s="1"/>
  <c r="BI29" i="56"/>
  <c r="EK61" i="36" s="1"/>
  <c r="EJ325" i="36" s="1"/>
  <c r="EH61" i="36"/>
  <c r="EG325" i="36" s="1"/>
  <c r="GB61" i="36"/>
  <c r="GA325" i="36" s="1"/>
  <c r="BI29" i="55"/>
  <c r="GE61" i="36" s="1"/>
  <c r="GD325" i="36" s="1"/>
  <c r="BI36" i="57"/>
  <c r="CQ68" i="36" s="1"/>
  <c r="CP332" i="36" s="1"/>
  <c r="CN68" i="36"/>
  <c r="CM332" i="36" s="1"/>
  <c r="P93" i="36"/>
  <c r="CK23" i="49"/>
  <c r="BI24" i="57"/>
  <c r="CQ56" i="36" s="1"/>
  <c r="CP320" i="36" s="1"/>
  <c r="CN56" i="36"/>
  <c r="CM320" i="36" s="1"/>
  <c r="BI23" i="56"/>
  <c r="EK55" i="36" s="1"/>
  <c r="EJ319" i="36" s="1"/>
  <c r="EH55" i="36"/>
  <c r="EG319" i="36" s="1"/>
  <c r="GA84" i="36"/>
  <c r="AE17" i="36" s="1"/>
  <c r="AE18" i="36" s="1"/>
  <c r="FZ318" i="36"/>
  <c r="AE16" i="36"/>
  <c r="EH318" i="36"/>
  <c r="EI84" i="36"/>
  <c r="EH54" i="36"/>
  <c r="BL22" i="56"/>
  <c r="BI22" i="56"/>
  <c r="BI34" i="56"/>
  <c r="EK66" i="36" s="1"/>
  <c r="EJ330" i="36" s="1"/>
  <c r="EH66" i="36"/>
  <c r="EG330" i="36" s="1"/>
  <c r="BI36" i="56"/>
  <c r="EK68" i="36" s="1"/>
  <c r="EJ332" i="36" s="1"/>
  <c r="EH68" i="36"/>
  <c r="EG332" i="36" s="1"/>
  <c r="BI47" i="54"/>
  <c r="HY79" i="36" s="1"/>
  <c r="HX343" i="36" s="1"/>
  <c r="HV79" i="36"/>
  <c r="HU343" i="36" s="1"/>
  <c r="BI23" i="49"/>
  <c r="AW55" i="36" s="1"/>
  <c r="AV319" i="36" s="1"/>
  <c r="AT55" i="36"/>
  <c r="AS319" i="36" s="1"/>
  <c r="BI38" i="56"/>
  <c r="EK70" i="36" s="1"/>
  <c r="EJ334" i="36" s="1"/>
  <c r="EH70" i="36"/>
  <c r="EG334" i="36" s="1"/>
  <c r="BI27" i="54"/>
  <c r="HY59" i="36" s="1"/>
  <c r="HX323" i="36" s="1"/>
  <c r="HV59" i="36"/>
  <c r="HU323" i="36" s="1"/>
  <c r="BI24" i="54"/>
  <c r="HY56" i="36" s="1"/>
  <c r="HX320" i="36" s="1"/>
  <c r="HV56" i="36"/>
  <c r="HU320" i="36" s="1"/>
  <c r="BI45" i="55"/>
  <c r="GE77" i="36" s="1"/>
  <c r="GD341" i="36" s="1"/>
  <c r="GB77" i="36"/>
  <c r="GA341" i="36" s="1"/>
  <c r="CL318" i="36"/>
  <c r="CM84" i="36"/>
  <c r="BI31" i="54"/>
  <c r="HY63" i="36" s="1"/>
  <c r="HX327" i="36" s="1"/>
  <c r="HV63" i="36"/>
  <c r="HU327" i="36" s="1"/>
  <c r="CN59" i="36"/>
  <c r="CM323" i="36" s="1"/>
  <c r="BI27" i="57"/>
  <c r="CQ59" i="36" s="1"/>
  <c r="CP323" i="36" s="1"/>
  <c r="BI29" i="49"/>
  <c r="AW61" i="36" s="1"/>
  <c r="AV325" i="36" s="1"/>
  <c r="AT61" i="36"/>
  <c r="AS325" i="36" s="1"/>
  <c r="BI51" i="54"/>
  <c r="HY83" i="36" s="1"/>
  <c r="HX347" i="36" s="1"/>
  <c r="HV83" i="36"/>
  <c r="HU347" i="36" s="1"/>
  <c r="BI37" i="56"/>
  <c r="EK69" i="36" s="1"/>
  <c r="EJ333" i="36" s="1"/>
  <c r="EH69" i="36"/>
  <c r="EG333" i="36" s="1"/>
  <c r="BI26" i="49"/>
  <c r="AW58" i="36" s="1"/>
  <c r="AV322" i="36" s="1"/>
  <c r="AT58" i="36"/>
  <c r="AS322" i="36" s="1"/>
  <c r="AN84" i="36"/>
  <c r="AM318" i="36"/>
  <c r="GB318" i="36"/>
  <c r="GC84" i="36"/>
  <c r="EH59" i="36"/>
  <c r="EG323" i="36" s="1"/>
  <c r="BI27" i="56"/>
  <c r="EK59" i="36" s="1"/>
  <c r="EJ323" i="36" s="1"/>
  <c r="BI28" i="49"/>
  <c r="AW60" i="36" s="1"/>
  <c r="AV324" i="36" s="1"/>
  <c r="AT60" i="36"/>
  <c r="AS324" i="36" s="1"/>
  <c r="CN318" i="36"/>
  <c r="CO84" i="36"/>
  <c r="BI48" i="54"/>
  <c r="HY80" i="36" s="1"/>
  <c r="HX344" i="36" s="1"/>
  <c r="HV80" i="36"/>
  <c r="HU344" i="36" s="1"/>
  <c r="CN64" i="36"/>
  <c r="CM328" i="36" s="1"/>
  <c r="BI32" i="57"/>
  <c r="CQ64" i="36" s="1"/>
  <c r="CP328" i="36" s="1"/>
  <c r="BI33" i="54"/>
  <c r="HY65" i="36" s="1"/>
  <c r="HX329" i="36" s="1"/>
  <c r="HV65" i="36"/>
  <c r="HU329" i="36" s="1"/>
  <c r="BI37" i="54"/>
  <c r="HY69" i="36" s="1"/>
  <c r="HX333" i="36" s="1"/>
  <c r="HV69" i="36"/>
  <c r="HU333" i="36" s="1"/>
  <c r="BI46" i="55"/>
  <c r="GE78" i="36" s="1"/>
  <c r="GD342" i="36" s="1"/>
  <c r="GB78" i="36"/>
  <c r="GA342" i="36" s="1"/>
  <c r="EH63" i="36"/>
  <c r="EG327" i="36" s="1"/>
  <c r="BI31" i="56"/>
  <c r="EK63" i="36" s="1"/>
  <c r="EJ327" i="36" s="1"/>
  <c r="HV78" i="36"/>
  <c r="HU342" i="36" s="1"/>
  <c r="BI46" i="54"/>
  <c r="HY78" i="36" s="1"/>
  <c r="HX342" i="36" s="1"/>
  <c r="HV73" i="36"/>
  <c r="HU337" i="36" s="1"/>
  <c r="BI41" i="54"/>
  <c r="HY73" i="36" s="1"/>
  <c r="HX337" i="36" s="1"/>
  <c r="BI42" i="55"/>
  <c r="GE74" i="36" s="1"/>
  <c r="GD338" i="36" s="1"/>
  <c r="GB74" i="36"/>
  <c r="GA338" i="36" s="1"/>
  <c r="BP23" i="54"/>
  <c r="BT93" i="36"/>
  <c r="BI29" i="57"/>
  <c r="CQ61" i="36" s="1"/>
  <c r="CP325" i="36" s="1"/>
  <c r="CN61" i="36"/>
  <c r="CM325" i="36" s="1"/>
  <c r="CL22" i="49"/>
  <c r="AV54" i="36"/>
  <c r="AT318" i="36"/>
  <c r="AU84" i="36"/>
  <c r="HV68" i="36"/>
  <c r="HU332" i="36" s="1"/>
  <c r="BI36" i="54"/>
  <c r="HY68" i="36" s="1"/>
  <c r="HX332" i="36" s="1"/>
  <c r="HV61" i="36"/>
  <c r="HU325" i="36" s="1"/>
  <c r="BI29" i="54"/>
  <c r="HY61" i="36" s="1"/>
  <c r="HX325" i="36" s="1"/>
  <c r="BL22" i="55"/>
  <c r="GB54" i="36"/>
  <c r="BI22" i="55"/>
  <c r="EJ54" i="36"/>
  <c r="BQ22" i="56"/>
  <c r="GB62" i="36"/>
  <c r="GA326" i="36" s="1"/>
  <c r="BI30" i="55"/>
  <c r="GE62" i="36" s="1"/>
  <c r="GD326" i="36" s="1"/>
  <c r="BI30" i="57"/>
  <c r="CQ62" i="36" s="1"/>
  <c r="CP326" i="36" s="1"/>
  <c r="CN62" i="36"/>
  <c r="CM326" i="36" s="1"/>
  <c r="BI22" i="57"/>
  <c r="CN54" i="36"/>
  <c r="BL22" i="57"/>
  <c r="BI31" i="49"/>
  <c r="AW63" i="36" s="1"/>
  <c r="AV327" i="36" s="1"/>
  <c r="AT63" i="36"/>
  <c r="AS327" i="36" s="1"/>
  <c r="BI26" i="56"/>
  <c r="EK58" i="36" s="1"/>
  <c r="EJ322" i="36" s="1"/>
  <c r="EH58" i="36"/>
  <c r="EG322" i="36" s="1"/>
  <c r="HV62" i="36"/>
  <c r="HU326" i="36" s="1"/>
  <c r="BI30" i="54"/>
  <c r="HY62" i="36" s="1"/>
  <c r="HX326" i="36" s="1"/>
  <c r="AT62" i="36"/>
  <c r="AS326" i="36" s="1"/>
  <c r="BI30" i="49"/>
  <c r="AW62" i="36" s="1"/>
  <c r="AV326" i="36" s="1"/>
  <c r="BI40" i="55"/>
  <c r="GE72" i="36" s="1"/>
  <c r="GD336" i="36" s="1"/>
  <c r="GB72" i="36"/>
  <c r="GA336" i="36" s="1"/>
  <c r="GB57" i="36"/>
  <c r="GA321" i="36" s="1"/>
  <c r="BI25" i="55"/>
  <c r="GE57" i="36" s="1"/>
  <c r="GD321" i="36" s="1"/>
  <c r="BI32" i="55"/>
  <c r="GE64" i="36" s="1"/>
  <c r="GD328" i="36" s="1"/>
  <c r="GB64" i="36"/>
  <c r="GA328" i="36" s="1"/>
  <c r="BI28" i="57"/>
  <c r="CQ60" i="36" s="1"/>
  <c r="CP324" i="36" s="1"/>
  <c r="CN60" i="36"/>
  <c r="CM324" i="36" s="1"/>
  <c r="BP23" i="56"/>
  <c r="AR93" i="36"/>
  <c r="HU84" i="36"/>
  <c r="AK17" i="36" s="1"/>
  <c r="AK18" i="36" s="1"/>
  <c r="AK16" i="36"/>
  <c r="HT318" i="36"/>
  <c r="BQ22" i="54"/>
  <c r="HX54" i="36"/>
  <c r="GB68" i="36"/>
  <c r="GA332" i="36" s="1"/>
  <c r="BI36" i="55"/>
  <c r="GE68" i="36" s="1"/>
  <c r="GD332" i="36" s="1"/>
  <c r="BI41" i="55"/>
  <c r="GE73" i="36" s="1"/>
  <c r="GD337" i="36" s="1"/>
  <c r="GB73" i="36"/>
  <c r="GA337" i="36" s="1"/>
  <c r="BI35" i="56"/>
  <c r="EK67" i="36" s="1"/>
  <c r="EJ331" i="36" s="1"/>
  <c r="EH67" i="36"/>
  <c r="EG331" i="36" s="1"/>
  <c r="BI23" i="54"/>
  <c r="HY55" i="36" s="1"/>
  <c r="HX319" i="36" s="1"/>
  <c r="HV55" i="36"/>
  <c r="HU319" i="36" s="1"/>
  <c r="GB71" i="36"/>
  <c r="GA335" i="36" s="1"/>
  <c r="BI39" i="55"/>
  <c r="GE71" i="36" s="1"/>
  <c r="GD335" i="36" s="1"/>
  <c r="BI35" i="57"/>
  <c r="CQ67" i="36" s="1"/>
  <c r="CP331" i="36" s="1"/>
  <c r="CN67" i="36"/>
  <c r="CM331" i="36" s="1"/>
  <c r="BI43" i="54"/>
  <c r="HY75" i="36" s="1"/>
  <c r="HX339" i="36" s="1"/>
  <c r="HV75" i="36"/>
  <c r="HU339" i="36" s="1"/>
  <c r="BI40" i="54"/>
  <c r="HY72" i="36" s="1"/>
  <c r="HX336" i="36" s="1"/>
  <c r="HV72" i="36"/>
  <c r="HU336" i="36" s="1"/>
  <c r="BI35" i="55"/>
  <c r="GE67" i="36" s="1"/>
  <c r="GD331" i="36" s="1"/>
  <c r="GB67" i="36"/>
  <c r="GA331" i="36" s="1"/>
  <c r="GB65" i="36"/>
  <c r="GA329" i="36" s="1"/>
  <c r="BI33" i="55"/>
  <c r="GE65" i="36" s="1"/>
  <c r="GD329" i="36" s="1"/>
  <c r="BI39" i="56"/>
  <c r="EK71" i="36" s="1"/>
  <c r="EJ335" i="36" s="1"/>
  <c r="EH71" i="36"/>
  <c r="EG335" i="36" s="1"/>
  <c r="CN66" i="36"/>
  <c r="CM330" i="36" s="1"/>
  <c r="BI34" i="57"/>
  <c r="CQ66" i="36" s="1"/>
  <c r="CP330" i="36" s="1"/>
  <c r="HV64" i="36"/>
  <c r="HU328" i="36" s="1"/>
  <c r="BI32" i="54"/>
  <c r="HY64" i="36" s="1"/>
  <c r="HX328" i="36" s="1"/>
  <c r="BI43" i="55"/>
  <c r="GE75" i="36" s="1"/>
  <c r="GD339" i="36" s="1"/>
  <c r="GB75" i="36"/>
  <c r="GA339" i="36" s="1"/>
  <c r="BI33" i="56"/>
  <c r="EK65" i="36" s="1"/>
  <c r="EJ329" i="36" s="1"/>
  <c r="EH65" i="36"/>
  <c r="EG329" i="36" s="1"/>
  <c r="BI23" i="55"/>
  <c r="GE55" i="36" s="1"/>
  <c r="GD319" i="36" s="1"/>
  <c r="GB55" i="36"/>
  <c r="GA319" i="36" s="1"/>
  <c r="HV82" i="36"/>
  <c r="HU346" i="36" s="1"/>
  <c r="BI50" i="54"/>
  <c r="HY82" i="36" s="1"/>
  <c r="HX346" i="36" s="1"/>
  <c r="BI22" i="49"/>
  <c r="AT54" i="36"/>
  <c r="CG22" i="49"/>
  <c r="BI42" i="54"/>
  <c r="HY74" i="36" s="1"/>
  <c r="HX338" i="36" s="1"/>
  <c r="HV74" i="36"/>
  <c r="HU338" i="36" s="1"/>
  <c r="BI26" i="57"/>
  <c r="CQ58" i="36" s="1"/>
  <c r="CP322" i="36" s="1"/>
  <c r="CN58" i="36"/>
  <c r="CM322" i="36" s="1"/>
  <c r="BI38" i="55"/>
  <c r="GE70" i="36" s="1"/>
  <c r="GD334" i="36" s="1"/>
  <c r="GB70" i="36"/>
  <c r="GA334" i="36" s="1"/>
  <c r="BI49" i="54"/>
  <c r="HY81" i="36" s="1"/>
  <c r="HX345" i="36" s="1"/>
  <c r="HV81" i="36"/>
  <c r="HU345" i="36" s="1"/>
  <c r="BI25" i="54"/>
  <c r="HY57" i="36" s="1"/>
  <c r="HX321" i="36" s="1"/>
  <c r="HV57" i="36"/>
  <c r="HU321" i="36" s="1"/>
  <c r="BI34" i="55"/>
  <c r="GE66" i="36" s="1"/>
  <c r="GD330" i="36" s="1"/>
  <c r="GB66" i="36"/>
  <c r="GA330" i="36" s="1"/>
  <c r="BF93" i="36"/>
  <c r="BP23" i="55"/>
  <c r="EF318" i="36"/>
  <c r="EG84" i="36"/>
  <c r="Y17" i="36" s="1"/>
  <c r="Y18" i="36" s="1"/>
  <c r="Y16" i="36"/>
  <c r="AT59" i="36"/>
  <c r="AS323" i="36" s="1"/>
  <c r="BI27" i="49"/>
  <c r="AW59" i="36" s="1"/>
  <c r="AV323" i="36" s="1"/>
  <c r="AD93" i="36"/>
  <c r="BP23" i="57"/>
  <c r="BI27" i="55"/>
  <c r="GE59" i="36" s="1"/>
  <c r="GD323" i="36" s="1"/>
  <c r="GB59" i="36"/>
  <c r="GA323" i="36" s="1"/>
  <c r="BI24" i="55"/>
  <c r="GE56" i="36" s="1"/>
  <c r="GD320" i="36" s="1"/>
  <c r="GB56" i="36"/>
  <c r="GA320" i="36" s="1"/>
  <c r="BI28" i="54"/>
  <c r="HY60" i="36" s="1"/>
  <c r="HX324" i="36" s="1"/>
  <c r="HV60" i="36"/>
  <c r="HU324" i="36" s="1"/>
  <c r="BI26" i="55"/>
  <c r="GE58" i="36" s="1"/>
  <c r="GD322" i="36" s="1"/>
  <c r="GB58" i="36"/>
  <c r="GA322" i="36" s="1"/>
  <c r="W93" i="36" l="1"/>
  <c r="BL23" i="57"/>
  <c r="GB84" i="36"/>
  <c r="AE14" i="36" s="1"/>
  <c r="AE13" i="36"/>
  <c r="AE24" i="36" s="1"/>
  <c r="GA318" i="36"/>
  <c r="BL23" i="56"/>
  <c r="AK93" i="36"/>
  <c r="BM93" i="36"/>
  <c r="BL23" i="54"/>
  <c r="I93" i="36"/>
  <c r="CG23" i="49"/>
  <c r="BQ23" i="54"/>
  <c r="BU93" i="36"/>
  <c r="AR94" i="36"/>
  <c r="BP24" i="56"/>
  <c r="CN84" i="36"/>
  <c r="CM318" i="36"/>
  <c r="S13" i="36"/>
  <c r="S24" i="36" s="1"/>
  <c r="S16" i="36"/>
  <c r="BQ23" i="56"/>
  <c r="AS93" i="36"/>
  <c r="BL23" i="55"/>
  <c r="AY93" i="36"/>
  <c r="CL23" i="49"/>
  <c r="Q93" i="36"/>
  <c r="BP24" i="54"/>
  <c r="BT94" i="36"/>
  <c r="Y13" i="36"/>
  <c r="Y24" i="36" s="1"/>
  <c r="EH84" i="36"/>
  <c r="Y14" i="36" s="1"/>
  <c r="EG318" i="36"/>
  <c r="CK24" i="49"/>
  <c r="P94" i="36"/>
  <c r="GD84" i="36"/>
  <c r="AF17" i="36" s="1"/>
  <c r="AF18" i="36" s="1"/>
  <c r="GC318" i="36"/>
  <c r="AF16" i="36"/>
  <c r="BM22" i="54"/>
  <c r="HY54" i="36"/>
  <c r="N16" i="36"/>
  <c r="AU318" i="36"/>
  <c r="AV84" i="36"/>
  <c r="N17" i="36" s="1"/>
  <c r="N18" i="36" s="1"/>
  <c r="BQ23" i="57"/>
  <c r="AE93" i="36"/>
  <c r="AD94" i="36"/>
  <c r="BP24" i="57"/>
  <c r="M13" i="36"/>
  <c r="M24" i="36" s="1"/>
  <c r="AT84" i="36"/>
  <c r="M14" i="36" s="1"/>
  <c r="AS318" i="36"/>
  <c r="BM22" i="57"/>
  <c r="CQ54" i="36"/>
  <c r="EJ84" i="36"/>
  <c r="Z17" i="36" s="1"/>
  <c r="Z18" i="36" s="1"/>
  <c r="Z16" i="36"/>
  <c r="EI318" i="36"/>
  <c r="BQ23" i="55"/>
  <c r="BG93" i="36"/>
  <c r="AL16" i="36"/>
  <c r="HW318" i="36"/>
  <c r="HX84" i="36"/>
  <c r="AL17" i="36" s="1"/>
  <c r="AL18" i="36" s="1"/>
  <c r="BP24" i="55"/>
  <c r="BF94" i="36"/>
  <c r="CH22" i="49"/>
  <c r="AW54" i="36"/>
  <c r="GE54" i="36"/>
  <c r="BM22" i="55"/>
  <c r="EK54" i="36"/>
  <c r="BM22" i="56"/>
  <c r="CO318" i="36"/>
  <c r="CP84" i="36"/>
  <c r="T17" i="36" s="1"/>
  <c r="T18" i="36" s="1"/>
  <c r="T16" i="36"/>
  <c r="HV84" i="36"/>
  <c r="AK14" i="36" s="1"/>
  <c r="HU318" i="36"/>
  <c r="AK13" i="36"/>
  <c r="AK24" i="36" s="1"/>
  <c r="BG94" i="36" l="1"/>
  <c r="BQ24" i="55"/>
  <c r="BP25" i="57"/>
  <c r="AD95" i="36"/>
  <c r="BM23" i="54"/>
  <c r="BN93" i="36"/>
  <c r="BP25" i="54"/>
  <c r="BT95" i="36"/>
  <c r="BL24" i="57"/>
  <c r="W94" i="36"/>
  <c r="GE84" i="36"/>
  <c r="AF14" i="36" s="1"/>
  <c r="GD318" i="36"/>
  <c r="AF13" i="36"/>
  <c r="AF24" i="36" s="1"/>
  <c r="BP25" i="55"/>
  <c r="BF95" i="36"/>
  <c r="M25" i="36"/>
  <c r="M15" i="36"/>
  <c r="F145" i="36" s="1"/>
  <c r="BM23" i="55"/>
  <c r="AZ93" i="36"/>
  <c r="BL24" i="55"/>
  <c r="AY94" i="36"/>
  <c r="AW84" i="36"/>
  <c r="N14" i="36" s="1"/>
  <c r="N13" i="36"/>
  <c r="N24" i="36" s="1"/>
  <c r="AV318" i="36"/>
  <c r="CQ84" i="36"/>
  <c r="T14" i="36" s="1"/>
  <c r="T13" i="36"/>
  <c r="T24" i="36" s="1"/>
  <c r="CP318" i="36"/>
  <c r="Q94" i="36"/>
  <c r="CL24" i="49"/>
  <c r="AS94" i="36"/>
  <c r="BQ24" i="56"/>
  <c r="S17" i="36"/>
  <c r="S18" i="36" s="1"/>
  <c r="S14" i="36"/>
  <c r="BU94" i="36"/>
  <c r="BQ24" i="54"/>
  <c r="BL24" i="56"/>
  <c r="AK94" i="36"/>
  <c r="EJ318" i="36"/>
  <c r="EK84" i="36"/>
  <c r="Z14" i="36" s="1"/>
  <c r="Z13" i="36"/>
  <c r="Z24" i="36" s="1"/>
  <c r="AK15" i="36"/>
  <c r="F161" i="36" s="1"/>
  <c r="AK25" i="36"/>
  <c r="AL93" i="36"/>
  <c r="BM23" i="56"/>
  <c r="J93" i="36"/>
  <c r="CH23" i="49"/>
  <c r="X93" i="36"/>
  <c r="BM23" i="57"/>
  <c r="AE94" i="36"/>
  <c r="BQ24" i="57"/>
  <c r="HY84" i="36"/>
  <c r="AL14" i="36" s="1"/>
  <c r="HX318" i="36"/>
  <c r="AL13" i="36"/>
  <c r="AL24" i="36" s="1"/>
  <c r="P95" i="36"/>
  <c r="CK25" i="49"/>
  <c r="Y25" i="36"/>
  <c r="Y15" i="36"/>
  <c r="F153" i="36" s="1"/>
  <c r="AR95" i="36"/>
  <c r="BP25" i="56"/>
  <c r="I94" i="36"/>
  <c r="CG24" i="49"/>
  <c r="BM94" i="36"/>
  <c r="BL24" i="54"/>
  <c r="AE25" i="36"/>
  <c r="AE15" i="36"/>
  <c r="F157" i="36" s="1"/>
  <c r="BQ25" i="57" l="1"/>
  <c r="AE95" i="36"/>
  <c r="BP26" i="55"/>
  <c r="BF96" i="36"/>
  <c r="I95" i="36"/>
  <c r="CG25" i="49"/>
  <c r="BQ25" i="54"/>
  <c r="BU95" i="36"/>
  <c r="BQ25" i="56"/>
  <c r="AS95" i="36"/>
  <c r="T15" i="36"/>
  <c r="E132" i="36" s="1"/>
  <c r="T25" i="36"/>
  <c r="E137" i="36" s="1"/>
  <c r="N25" i="36"/>
  <c r="D137" i="36" s="1"/>
  <c r="N15" i="36"/>
  <c r="D132" i="36" s="1"/>
  <c r="BN94" i="36"/>
  <c r="BM24" i="54"/>
  <c r="BM24" i="56"/>
  <c r="AL94" i="36"/>
  <c r="AY95" i="36"/>
  <c r="BL25" i="55"/>
  <c r="J94" i="36"/>
  <c r="CH24" i="49"/>
  <c r="BL25" i="56"/>
  <c r="AK95" i="36"/>
  <c r="AZ94" i="36"/>
  <c r="BM24" i="55"/>
  <c r="W95" i="36"/>
  <c r="BL25" i="57"/>
  <c r="BG95" i="36"/>
  <c r="BQ25" i="55"/>
  <c r="BM24" i="57"/>
  <c r="X94" i="36"/>
  <c r="BM95" i="36"/>
  <c r="BL25" i="54"/>
  <c r="AR96" i="36"/>
  <c r="BP26" i="56"/>
  <c r="P96" i="36"/>
  <c r="CK26" i="49"/>
  <c r="AL25" i="36"/>
  <c r="H137" i="36" s="1"/>
  <c r="AL15" i="36"/>
  <c r="H132" i="36" s="1"/>
  <c r="Z15" i="36"/>
  <c r="F132" i="36" s="1"/>
  <c r="Z25" i="36"/>
  <c r="F137" i="36" s="1"/>
  <c r="S15" i="36"/>
  <c r="F149" i="36" s="1"/>
  <c r="S25" i="36"/>
  <c r="Q95" i="36"/>
  <c r="CL25" i="49"/>
  <c r="AF25" i="36"/>
  <c r="G137" i="36" s="1"/>
  <c r="AF15" i="36"/>
  <c r="G132" i="36" s="1"/>
  <c r="BT96" i="36"/>
  <c r="BP26" i="54"/>
  <c r="AD96" i="36"/>
  <c r="BP26" i="57"/>
  <c r="BM96" i="36" l="1"/>
  <c r="BL26" i="54"/>
  <c r="AZ95" i="36"/>
  <c r="BM25" i="55"/>
  <c r="I96" i="36"/>
  <c r="CG26" i="49"/>
  <c r="AK96" i="36"/>
  <c r="BL26" i="56"/>
  <c r="BQ26" i="56"/>
  <c r="AS96" i="36"/>
  <c r="BP27" i="55"/>
  <c r="BF97" i="36"/>
  <c r="CK27" i="49"/>
  <c r="P97" i="36"/>
  <c r="BQ26" i="55"/>
  <c r="BG96" i="36"/>
  <c r="AD97" i="36"/>
  <c r="BP27" i="57"/>
  <c r="Q96" i="36"/>
  <c r="CL26" i="49"/>
  <c r="BP27" i="56"/>
  <c r="AR97" i="36"/>
  <c r="BL26" i="57"/>
  <c r="W96" i="36"/>
  <c r="AY96" i="36"/>
  <c r="BL26" i="55"/>
  <c r="BM25" i="54"/>
  <c r="BN95" i="36"/>
  <c r="BT97" i="36"/>
  <c r="BP27" i="54"/>
  <c r="CH25" i="49"/>
  <c r="J95" i="36"/>
  <c r="BM25" i="57"/>
  <c r="X95" i="36"/>
  <c r="BM25" i="56"/>
  <c r="AL95" i="36"/>
  <c r="BQ26" i="54"/>
  <c r="BU96" i="36"/>
  <c r="BQ26" i="57"/>
  <c r="AE96" i="36"/>
  <c r="BP28" i="57" l="1"/>
  <c r="AD98" i="36"/>
  <c r="BM26" i="55"/>
  <c r="AZ96" i="36"/>
  <c r="BQ27" i="54"/>
  <c r="BU97" i="36"/>
  <c r="BM26" i="57"/>
  <c r="X96" i="36"/>
  <c r="BM26" i="54"/>
  <c r="BN96" i="36"/>
  <c r="BP28" i="56"/>
  <c r="AR98" i="36"/>
  <c r="CK28" i="49"/>
  <c r="P98" i="36"/>
  <c r="BP28" i="55"/>
  <c r="BF98" i="36"/>
  <c r="BP28" i="54"/>
  <c r="BT98" i="36"/>
  <c r="I97" i="36"/>
  <c r="CG27" i="49"/>
  <c r="BL27" i="55"/>
  <c r="AY97" i="36"/>
  <c r="CL27" i="49"/>
  <c r="Q97" i="36"/>
  <c r="BL27" i="56"/>
  <c r="AK97" i="36"/>
  <c r="BL27" i="54"/>
  <c r="BM97" i="36"/>
  <c r="BQ27" i="57"/>
  <c r="AE97" i="36"/>
  <c r="AL96" i="36"/>
  <c r="BM26" i="56"/>
  <c r="CH26" i="49"/>
  <c r="J96" i="36"/>
  <c r="BL27" i="57"/>
  <c r="W97" i="36"/>
  <c r="BQ27" i="55"/>
  <c r="BG97" i="36"/>
  <c r="BQ27" i="56"/>
  <c r="AS97" i="36"/>
  <c r="CG28" i="49" l="1"/>
  <c r="I98" i="36"/>
  <c r="AS98" i="36"/>
  <c r="BQ28" i="56"/>
  <c r="CH27" i="49"/>
  <c r="J97" i="36"/>
  <c r="CK29" i="49"/>
  <c r="P99" i="36"/>
  <c r="BM27" i="54"/>
  <c r="BN97" i="36"/>
  <c r="BM27" i="55"/>
  <c r="AZ97" i="36"/>
  <c r="BQ28" i="55"/>
  <c r="BG98" i="36"/>
  <c r="BL28" i="55"/>
  <c r="AY98" i="36"/>
  <c r="BT99" i="36"/>
  <c r="BP29" i="54"/>
  <c r="BM27" i="56"/>
  <c r="AL97" i="36"/>
  <c r="BL28" i="57"/>
  <c r="W98" i="36"/>
  <c r="BQ28" i="57"/>
  <c r="AE98" i="36"/>
  <c r="BL28" i="54"/>
  <c r="BM98" i="36"/>
  <c r="BL28" i="56"/>
  <c r="AK98" i="36"/>
  <c r="CL28" i="49"/>
  <c r="Q98" i="36"/>
  <c r="BP29" i="55"/>
  <c r="BF99" i="36"/>
  <c r="BP29" i="56"/>
  <c r="AR99" i="36"/>
  <c r="BM27" i="57"/>
  <c r="X97" i="36"/>
  <c r="BQ28" i="54"/>
  <c r="BU98" i="36"/>
  <c r="BP29" i="57"/>
  <c r="AD99" i="36"/>
  <c r="AR100" i="36" l="1"/>
  <c r="BP30" i="56"/>
  <c r="CL29" i="49"/>
  <c r="Q99" i="36"/>
  <c r="BM28" i="55"/>
  <c r="AZ98" i="36"/>
  <c r="BM28" i="54"/>
  <c r="BN98" i="36"/>
  <c r="CH28" i="49"/>
  <c r="J98" i="36"/>
  <c r="CG29" i="49"/>
  <c r="I99" i="36"/>
  <c r="BP30" i="54"/>
  <c r="BT100" i="36"/>
  <c r="BQ29" i="54"/>
  <c r="BU99" i="36"/>
  <c r="BL29" i="54"/>
  <c r="BM99" i="36"/>
  <c r="AS99" i="36"/>
  <c r="BQ29" i="56"/>
  <c r="BP30" i="57"/>
  <c r="AD100" i="36"/>
  <c r="BM28" i="57"/>
  <c r="X98" i="36"/>
  <c r="BP30" i="55"/>
  <c r="BF100" i="36"/>
  <c r="BL29" i="56"/>
  <c r="AK99" i="36"/>
  <c r="BQ29" i="57"/>
  <c r="AE99" i="36"/>
  <c r="BL29" i="57"/>
  <c r="W99" i="36"/>
  <c r="BM28" i="56"/>
  <c r="AL98" i="36"/>
  <c r="BL29" i="55"/>
  <c r="AY99" i="36"/>
  <c r="BQ29" i="55"/>
  <c r="BG99" i="36"/>
  <c r="P100" i="36"/>
  <c r="CK30" i="49"/>
  <c r="AY100" i="36" l="1"/>
  <c r="BL30" i="55"/>
  <c r="BL30" i="56"/>
  <c r="AK100" i="36"/>
  <c r="BP31" i="57"/>
  <c r="AD101" i="36"/>
  <c r="BP31" i="54"/>
  <c r="BT101" i="36"/>
  <c r="CG30" i="49"/>
  <c r="I100" i="36"/>
  <c r="BM29" i="54"/>
  <c r="BN99" i="36"/>
  <c r="BP31" i="56"/>
  <c r="AR101" i="36"/>
  <c r="W100" i="36"/>
  <c r="BL30" i="57"/>
  <c r="BP31" i="55"/>
  <c r="BF101" i="36"/>
  <c r="CK31" i="49"/>
  <c r="P101" i="36"/>
  <c r="BQ30" i="56"/>
  <c r="AS100" i="36"/>
  <c r="BQ30" i="55"/>
  <c r="BG100" i="36"/>
  <c r="BM29" i="56"/>
  <c r="AL99" i="36"/>
  <c r="AE100" i="36"/>
  <c r="BQ30" i="57"/>
  <c r="X99" i="36"/>
  <c r="BM29" i="57"/>
  <c r="BL30" i="54"/>
  <c r="BM100" i="36"/>
  <c r="BQ30" i="54"/>
  <c r="BU100" i="36"/>
  <c r="CH29" i="49"/>
  <c r="J99" i="36"/>
  <c r="AZ99" i="36"/>
  <c r="BM29" i="55"/>
  <c r="Q100" i="36"/>
  <c r="CL30" i="49"/>
  <c r="BM30" i="55" l="1"/>
  <c r="AZ100" i="36"/>
  <c r="BU101" i="36"/>
  <c r="BQ31" i="54"/>
  <c r="BM30" i="56"/>
  <c r="AL100" i="36"/>
  <c r="CK32" i="49"/>
  <c r="P102" i="36"/>
  <c r="BP32" i="55"/>
  <c r="BF102" i="36"/>
  <c r="AR102" i="36"/>
  <c r="BP32" i="56"/>
  <c r="BM30" i="54"/>
  <c r="BN100" i="36"/>
  <c r="I101" i="36"/>
  <c r="CG31" i="49"/>
  <c r="BL31" i="56"/>
  <c r="AK101" i="36"/>
  <c r="CH30" i="49"/>
  <c r="J100" i="36"/>
  <c r="X100" i="36"/>
  <c r="BM30" i="57"/>
  <c r="BQ31" i="57"/>
  <c r="AE101" i="36"/>
  <c r="W101" i="36"/>
  <c r="BL31" i="57"/>
  <c r="BL31" i="55"/>
  <c r="AY101" i="36"/>
  <c r="Q101" i="36"/>
  <c r="CL31" i="49"/>
  <c r="BM101" i="36"/>
  <c r="BL31" i="54"/>
  <c r="BQ31" i="55"/>
  <c r="BG101" i="36"/>
  <c r="AS101" i="36"/>
  <c r="BQ31" i="56"/>
  <c r="BP32" i="54"/>
  <c r="BT102" i="36"/>
  <c r="BP32" i="57"/>
  <c r="AD102" i="36"/>
  <c r="BM102" i="36" l="1"/>
  <c r="BL32" i="54"/>
  <c r="BM31" i="57"/>
  <c r="X101" i="36"/>
  <c r="AR103" i="36"/>
  <c r="BP33" i="56"/>
  <c r="AD103" i="36"/>
  <c r="BP33" i="57"/>
  <c r="CH31" i="49"/>
  <c r="J101" i="36"/>
  <c r="BL32" i="56"/>
  <c r="AK102" i="36"/>
  <c r="BP33" i="55"/>
  <c r="BF103" i="36"/>
  <c r="AS102" i="36"/>
  <c r="BQ32" i="56"/>
  <c r="I102" i="36"/>
  <c r="CG32" i="49"/>
  <c r="Q102" i="36"/>
  <c r="CL32" i="49"/>
  <c r="BL32" i="57"/>
  <c r="W102" i="36"/>
  <c r="BU102" i="36"/>
  <c r="BQ32" i="54"/>
  <c r="BT103" i="36"/>
  <c r="BP33" i="54"/>
  <c r="BG102" i="36"/>
  <c r="BQ32" i="55"/>
  <c r="BL32" i="55"/>
  <c r="AY102" i="36"/>
  <c r="BQ32" i="57"/>
  <c r="AE102" i="36"/>
  <c r="BM31" i="54"/>
  <c r="BN101" i="36"/>
  <c r="CK33" i="49"/>
  <c r="P103" i="36"/>
  <c r="BM31" i="56"/>
  <c r="AL101" i="36"/>
  <c r="BM31" i="55"/>
  <c r="AZ101" i="36"/>
  <c r="BQ33" i="54" l="1"/>
  <c r="BU103" i="36"/>
  <c r="Q103" i="36"/>
  <c r="CL33" i="49"/>
  <c r="BP34" i="56"/>
  <c r="AR104" i="36"/>
  <c r="BM32" i="55"/>
  <c r="AZ102" i="36"/>
  <c r="BM32" i="54"/>
  <c r="BN102" i="36"/>
  <c r="BL33" i="55"/>
  <c r="AY103" i="36"/>
  <c r="BP34" i="55"/>
  <c r="BF104" i="36"/>
  <c r="CH32" i="49"/>
  <c r="J102" i="36"/>
  <c r="AS103" i="36"/>
  <c r="BQ33" i="56"/>
  <c r="P104" i="36"/>
  <c r="CK34" i="49"/>
  <c r="BQ33" i="55"/>
  <c r="BG103" i="36"/>
  <c r="BT104" i="36"/>
  <c r="BP34" i="54"/>
  <c r="I103" i="36"/>
  <c r="CG33" i="49"/>
  <c r="AD104" i="36"/>
  <c r="BP34" i="57"/>
  <c r="BL33" i="54"/>
  <c r="BM103" i="36"/>
  <c r="AL102" i="36"/>
  <c r="BM32" i="56"/>
  <c r="BQ33" i="57"/>
  <c r="AE103" i="36"/>
  <c r="W103" i="36"/>
  <c r="BL33" i="57"/>
  <c r="BL33" i="56"/>
  <c r="AK103" i="36"/>
  <c r="X102" i="36"/>
  <c r="BM32" i="57"/>
  <c r="W104" i="36" l="1"/>
  <c r="BL34" i="57"/>
  <c r="CL34" i="49"/>
  <c r="Q104" i="36"/>
  <c r="BG104" i="36"/>
  <c r="BQ34" i="55"/>
  <c r="CH33" i="49"/>
  <c r="J103" i="36"/>
  <c r="AY104" i="36"/>
  <c r="BL34" i="55"/>
  <c r="BM33" i="55"/>
  <c r="AZ103" i="36"/>
  <c r="BM33" i="57"/>
  <c r="X103" i="36"/>
  <c r="BM33" i="56"/>
  <c r="AL103" i="36"/>
  <c r="AS104" i="36"/>
  <c r="BQ34" i="56"/>
  <c r="CG34" i="49"/>
  <c r="I104" i="36"/>
  <c r="BP35" i="54"/>
  <c r="BT105" i="36"/>
  <c r="CK35" i="49"/>
  <c r="P105" i="36"/>
  <c r="AD105" i="36"/>
  <c r="BP35" i="57"/>
  <c r="BL34" i="56"/>
  <c r="AK104" i="36"/>
  <c r="AE104" i="36"/>
  <c r="BQ34" i="57"/>
  <c r="BM104" i="36"/>
  <c r="BL34" i="54"/>
  <c r="BF105" i="36"/>
  <c r="BP35" i="55"/>
  <c r="BM33" i="54"/>
  <c r="BN103" i="36"/>
  <c r="BP35" i="56"/>
  <c r="AR105" i="36"/>
  <c r="BQ34" i="54"/>
  <c r="BU104" i="36"/>
  <c r="AE105" i="36" l="1"/>
  <c r="BQ35" i="57"/>
  <c r="AS105" i="36"/>
  <c r="BQ35" i="56"/>
  <c r="BN104" i="36"/>
  <c r="BM34" i="54"/>
  <c r="CK36" i="49"/>
  <c r="P106" i="36"/>
  <c r="CG35" i="49"/>
  <c r="I105" i="36"/>
  <c r="AL104" i="36"/>
  <c r="BM34" i="56"/>
  <c r="AZ104" i="36"/>
  <c r="BM34" i="55"/>
  <c r="CH34" i="49"/>
  <c r="J104" i="36"/>
  <c r="BU105" i="36"/>
  <c r="BQ35" i="54"/>
  <c r="BM105" i="36"/>
  <c r="BL35" i="54"/>
  <c r="BL35" i="55"/>
  <c r="AY105" i="36"/>
  <c r="BG105" i="36"/>
  <c r="BQ35" i="55"/>
  <c r="BL35" i="57"/>
  <c r="W105" i="36"/>
  <c r="AD106" i="36"/>
  <c r="BP36" i="57"/>
  <c r="BP36" i="55"/>
  <c r="BF106" i="36"/>
  <c r="AR106" i="36"/>
  <c r="BP36" i="56"/>
  <c r="BL35" i="56"/>
  <c r="AK105" i="36"/>
  <c r="BP36" i="54"/>
  <c r="BT106" i="36"/>
  <c r="X104" i="36"/>
  <c r="BM34" i="57"/>
  <c r="Q105" i="36"/>
  <c r="CL35" i="49"/>
  <c r="BM35" i="57" l="1"/>
  <c r="X105" i="36"/>
  <c r="BU106" i="36"/>
  <c r="BQ36" i="54"/>
  <c r="BT107" i="36"/>
  <c r="BP37" i="54"/>
  <c r="BL36" i="57"/>
  <c r="W106" i="36"/>
  <c r="AY106" i="36"/>
  <c r="BL36" i="55"/>
  <c r="P107" i="36"/>
  <c r="CK37" i="49"/>
  <c r="Q106" i="36"/>
  <c r="CL36" i="49"/>
  <c r="BG106" i="36"/>
  <c r="BQ36" i="55"/>
  <c r="BM35" i="56"/>
  <c r="AL105" i="36"/>
  <c r="AE106" i="36"/>
  <c r="BQ36" i="57"/>
  <c r="AD107" i="36"/>
  <c r="BP37" i="57"/>
  <c r="BM106" i="36"/>
  <c r="BL36" i="54"/>
  <c r="AZ105" i="36"/>
  <c r="BM35" i="55"/>
  <c r="BN105" i="36"/>
  <c r="BM35" i="54"/>
  <c r="AS106" i="36"/>
  <c r="BQ36" i="56"/>
  <c r="AR107" i="36"/>
  <c r="BP37" i="56"/>
  <c r="AK106" i="36"/>
  <c r="BL36" i="56"/>
  <c r="BF107" i="36"/>
  <c r="BP37" i="55"/>
  <c r="J105" i="36"/>
  <c r="CH35" i="49"/>
  <c r="I106" i="36"/>
  <c r="CG36" i="49"/>
  <c r="I107" i="36" l="1"/>
  <c r="CG37" i="49"/>
  <c r="AZ106" i="36"/>
  <c r="BM36" i="55"/>
  <c r="BQ37" i="54"/>
  <c r="BU107" i="36"/>
  <c r="BQ37" i="56"/>
  <c r="AS107" i="36"/>
  <c r="BL37" i="54"/>
  <c r="BM107" i="36"/>
  <c r="AE107" i="36"/>
  <c r="BQ37" i="57"/>
  <c r="BL37" i="55"/>
  <c r="AY107" i="36"/>
  <c r="J106" i="36"/>
  <c r="CH36" i="49"/>
  <c r="BF108" i="36"/>
  <c r="BP38" i="55"/>
  <c r="BM36" i="54"/>
  <c r="BN106" i="36"/>
  <c r="AD108" i="36"/>
  <c r="BP38" i="57"/>
  <c r="BG107" i="36"/>
  <c r="BQ37" i="55"/>
  <c r="Q107" i="36"/>
  <c r="CL37" i="49"/>
  <c r="P108" i="36"/>
  <c r="CK38" i="49"/>
  <c r="BT108" i="36"/>
  <c r="BP38" i="54"/>
  <c r="AK107" i="36"/>
  <c r="BL37" i="56"/>
  <c r="AR108" i="36"/>
  <c r="BP38" i="56"/>
  <c r="AL106" i="36"/>
  <c r="BM36" i="56"/>
  <c r="BL37" i="57"/>
  <c r="W107" i="36"/>
  <c r="BM36" i="57"/>
  <c r="X106" i="36"/>
  <c r="AL107" i="36" l="1"/>
  <c r="BM37" i="56"/>
  <c r="AD109" i="36"/>
  <c r="BP39" i="57"/>
  <c r="BM37" i="57"/>
  <c r="X107" i="36"/>
  <c r="BL38" i="55"/>
  <c r="AY108" i="36"/>
  <c r="BM108" i="36"/>
  <c r="BL38" i="54"/>
  <c r="AR109" i="36"/>
  <c r="BP39" i="56"/>
  <c r="Q108" i="36"/>
  <c r="CL38" i="49"/>
  <c r="AK108" i="36"/>
  <c r="BL38" i="56"/>
  <c r="BT109" i="36"/>
  <c r="BP39" i="54"/>
  <c r="CK39" i="49"/>
  <c r="P109" i="36"/>
  <c r="BQ38" i="55"/>
  <c r="BG108" i="36"/>
  <c r="CH37" i="49"/>
  <c r="J107" i="36"/>
  <c r="BQ38" i="57"/>
  <c r="AE108" i="36"/>
  <c r="AZ107" i="36"/>
  <c r="BM37" i="55"/>
  <c r="I108" i="36"/>
  <c r="CG38" i="49"/>
  <c r="BF109" i="36"/>
  <c r="BP39" i="55"/>
  <c r="W108" i="36"/>
  <c r="BL38" i="57"/>
  <c r="BN107" i="36"/>
  <c r="BM37" i="54"/>
  <c r="BQ38" i="56"/>
  <c r="AS108" i="36"/>
  <c r="BQ38" i="54"/>
  <c r="BU108" i="36"/>
  <c r="BN108" i="36" l="1"/>
  <c r="BM38" i="54"/>
  <c r="I109" i="36"/>
  <c r="CG39" i="49"/>
  <c r="CL39" i="49"/>
  <c r="Q109" i="36"/>
  <c r="BQ39" i="54"/>
  <c r="BU109" i="36"/>
  <c r="BQ39" i="57"/>
  <c r="AE109" i="36"/>
  <c r="BG109" i="36"/>
  <c r="BQ39" i="55"/>
  <c r="BL39" i="55"/>
  <c r="AY109" i="36"/>
  <c r="X108" i="36"/>
  <c r="BM38" i="57"/>
  <c r="BP40" i="56"/>
  <c r="AR110" i="36"/>
  <c r="W109" i="36"/>
  <c r="BL39" i="57"/>
  <c r="BL39" i="56"/>
  <c r="AK109" i="36"/>
  <c r="BL39" i="54"/>
  <c r="BM109" i="36"/>
  <c r="AD110" i="36"/>
  <c r="BP40" i="57"/>
  <c r="AL108" i="36"/>
  <c r="BM38" i="56"/>
  <c r="BP40" i="54"/>
  <c r="BT110" i="36"/>
  <c r="BF110" i="36"/>
  <c r="BP40" i="55"/>
  <c r="BM38" i="55"/>
  <c r="AZ108" i="36"/>
  <c r="AS109" i="36"/>
  <c r="BQ39" i="56"/>
  <c r="CH38" i="49"/>
  <c r="J108" i="36"/>
  <c r="P110" i="36"/>
  <c r="CK40" i="49"/>
  <c r="BQ40" i="56" l="1"/>
  <c r="AS110" i="36"/>
  <c r="BM39" i="55"/>
  <c r="AZ109" i="36"/>
  <c r="BM110" i="36"/>
  <c r="BL40" i="54"/>
  <c r="BL40" i="55"/>
  <c r="AY110" i="36"/>
  <c r="BQ40" i="57"/>
  <c r="AE110" i="36"/>
  <c r="BQ40" i="54"/>
  <c r="BU110" i="36"/>
  <c r="CL40" i="49"/>
  <c r="Q110" i="36"/>
  <c r="BL40" i="57"/>
  <c r="W110" i="36"/>
  <c r="P111" i="36"/>
  <c r="CK41" i="49"/>
  <c r="BM39" i="56"/>
  <c r="AL109" i="36"/>
  <c r="X109" i="36"/>
  <c r="BM39" i="57"/>
  <c r="BG110" i="36"/>
  <c r="BQ40" i="55"/>
  <c r="CG40" i="49"/>
  <c r="I110" i="36"/>
  <c r="BM39" i="54"/>
  <c r="BN109" i="36"/>
  <c r="AD111" i="36"/>
  <c r="BP41" i="57"/>
  <c r="J109" i="36"/>
  <c r="CH39" i="49"/>
  <c r="BP41" i="55"/>
  <c r="BF111" i="36"/>
  <c r="BP41" i="54"/>
  <c r="BT111" i="36"/>
  <c r="BL40" i="56"/>
  <c r="AK110" i="36"/>
  <c r="BP41" i="56"/>
  <c r="AR111" i="36"/>
  <c r="BP42" i="56" l="1"/>
  <c r="AR112" i="36"/>
  <c r="BP42" i="54"/>
  <c r="BT112" i="36"/>
  <c r="BP42" i="55"/>
  <c r="BF112" i="36"/>
  <c r="CG41" i="49"/>
  <c r="I111" i="36"/>
  <c r="BM40" i="57"/>
  <c r="X110" i="36"/>
  <c r="CK42" i="49"/>
  <c r="P112" i="36"/>
  <c r="BL41" i="56"/>
  <c r="AK111" i="36"/>
  <c r="BN110" i="36"/>
  <c r="BM40" i="54"/>
  <c r="BM40" i="56"/>
  <c r="AL110" i="36"/>
  <c r="BL41" i="57"/>
  <c r="W111" i="36"/>
  <c r="Q111" i="36"/>
  <c r="CL41" i="49"/>
  <c r="AE111" i="36"/>
  <c r="BQ41" i="57"/>
  <c r="CH40" i="49"/>
  <c r="J110" i="36"/>
  <c r="BP42" i="57"/>
  <c r="AD112" i="36"/>
  <c r="BQ41" i="55"/>
  <c r="BG111" i="36"/>
  <c r="BL41" i="54"/>
  <c r="BM111" i="36"/>
  <c r="BU111" i="36"/>
  <c r="BQ41" i="54"/>
  <c r="BL41" i="55"/>
  <c r="AY111" i="36"/>
  <c r="AZ110" i="36"/>
  <c r="BM40" i="55"/>
  <c r="BQ41" i="56"/>
  <c r="AS111" i="36"/>
  <c r="AS112" i="36" l="1"/>
  <c r="BQ42" i="56"/>
  <c r="BL42" i="54"/>
  <c r="BM112" i="36"/>
  <c r="AD113" i="36"/>
  <c r="BP43" i="57"/>
  <c r="BM41" i="56"/>
  <c r="AL111" i="36"/>
  <c r="CK43" i="49"/>
  <c r="P113" i="36"/>
  <c r="CG42" i="49"/>
  <c r="I112" i="36"/>
  <c r="BT113" i="36"/>
  <c r="BP43" i="54"/>
  <c r="BM41" i="55"/>
  <c r="AZ111" i="36"/>
  <c r="CL42" i="49"/>
  <c r="Q112" i="36"/>
  <c r="BL42" i="55"/>
  <c r="AY112" i="36"/>
  <c r="BG112" i="36"/>
  <c r="BQ42" i="55"/>
  <c r="CH41" i="49"/>
  <c r="J111" i="36"/>
  <c r="BL42" i="57"/>
  <c r="W112" i="36"/>
  <c r="BL42" i="56"/>
  <c r="AK112" i="36"/>
  <c r="BM41" i="57"/>
  <c r="X111" i="36"/>
  <c r="BP43" i="55"/>
  <c r="BF113" i="36"/>
  <c r="BP43" i="56"/>
  <c r="AR113" i="36"/>
  <c r="BU112" i="36"/>
  <c r="BQ42" i="54"/>
  <c r="BQ42" i="57"/>
  <c r="AE112" i="36"/>
  <c r="BM41" i="54"/>
  <c r="BN111" i="36"/>
  <c r="BQ43" i="54" l="1"/>
  <c r="BU113" i="36"/>
  <c r="BQ43" i="55"/>
  <c r="BG113" i="36"/>
  <c r="BP44" i="57"/>
  <c r="AD114" i="36"/>
  <c r="AS113" i="36"/>
  <c r="BQ43" i="56"/>
  <c r="BM42" i="54"/>
  <c r="BN112" i="36"/>
  <c r="BP44" i="55"/>
  <c r="BF114" i="36"/>
  <c r="X112" i="36"/>
  <c r="BM42" i="57"/>
  <c r="AK113" i="36"/>
  <c r="BL43" i="56"/>
  <c r="BL43" i="55"/>
  <c r="AY113" i="36"/>
  <c r="BM42" i="55"/>
  <c r="AZ112" i="36"/>
  <c r="I113" i="36"/>
  <c r="CG43" i="49"/>
  <c r="P114" i="36"/>
  <c r="CK44" i="49"/>
  <c r="AL112" i="36"/>
  <c r="BM42" i="56"/>
  <c r="BM113" i="36"/>
  <c r="BL43" i="54"/>
  <c r="BT114" i="36"/>
  <c r="BP44" i="54"/>
  <c r="AE113" i="36"/>
  <c r="BQ43" i="57"/>
  <c r="AR114" i="36"/>
  <c r="BP44" i="56"/>
  <c r="W113" i="36"/>
  <c r="BL43" i="57"/>
  <c r="CH42" i="49"/>
  <c r="J112" i="36"/>
  <c r="Q113" i="36"/>
  <c r="CL43" i="49"/>
  <c r="BM43" i="55" l="1"/>
  <c r="AZ113" i="36"/>
  <c r="BP45" i="55"/>
  <c r="BF115" i="36"/>
  <c r="BM43" i="54"/>
  <c r="BN113" i="36"/>
  <c r="BQ44" i="55"/>
  <c r="BG114" i="36"/>
  <c r="Q114" i="36"/>
  <c r="CL44" i="49"/>
  <c r="AR115" i="36"/>
  <c r="BP45" i="56"/>
  <c r="AE114" i="36"/>
  <c r="BQ44" i="57"/>
  <c r="AL113" i="36"/>
  <c r="BM43" i="56"/>
  <c r="CG44" i="49"/>
  <c r="I114" i="36"/>
  <c r="X113" i="36"/>
  <c r="BM43" i="57"/>
  <c r="CH43" i="49"/>
  <c r="J113" i="36"/>
  <c r="AY114" i="36"/>
  <c r="BL44" i="55"/>
  <c r="BP45" i="57"/>
  <c r="AD115" i="36"/>
  <c r="BU114" i="36"/>
  <c r="BQ44" i="54"/>
  <c r="W114" i="36"/>
  <c r="BL44" i="57"/>
  <c r="BT115" i="36"/>
  <c r="BP45" i="54"/>
  <c r="BM114" i="36"/>
  <c r="BL44" i="54"/>
  <c r="P115" i="36"/>
  <c r="CK45" i="49"/>
  <c r="AK114" i="36"/>
  <c r="BL44" i="56"/>
  <c r="AS114" i="36"/>
  <c r="BQ44" i="56"/>
  <c r="BT116" i="36" l="1"/>
  <c r="BP46" i="54"/>
  <c r="X114" i="36"/>
  <c r="BM44" i="57"/>
  <c r="AR116" i="36"/>
  <c r="BP46" i="56"/>
  <c r="I115" i="36"/>
  <c r="CG45" i="49"/>
  <c r="BN114" i="36"/>
  <c r="BM44" i="54"/>
  <c r="AS115" i="36"/>
  <c r="BQ45" i="56"/>
  <c r="P116" i="36"/>
  <c r="CK46" i="49"/>
  <c r="BL45" i="57"/>
  <c r="W115" i="36"/>
  <c r="BQ45" i="54"/>
  <c r="BU115" i="36"/>
  <c r="AY115" i="36"/>
  <c r="BL45" i="55"/>
  <c r="AL114" i="36"/>
  <c r="BM44" i="56"/>
  <c r="AE115" i="36"/>
  <c r="BQ45" i="57"/>
  <c r="AK115" i="36"/>
  <c r="BL45" i="56"/>
  <c r="BL45" i="54"/>
  <c r="BM115" i="36"/>
  <c r="CL45" i="49"/>
  <c r="Q115" i="36"/>
  <c r="AD116" i="36"/>
  <c r="BP46" i="57"/>
  <c r="J114" i="36"/>
  <c r="CH44" i="49"/>
  <c r="BG115" i="36"/>
  <c r="BQ45" i="55"/>
  <c r="BP46" i="55"/>
  <c r="BF116" i="36"/>
  <c r="BM44" i="55"/>
  <c r="AZ114" i="36"/>
  <c r="AD117" i="36" l="1"/>
  <c r="BP47" i="57"/>
  <c r="AS116" i="36"/>
  <c r="BQ46" i="56"/>
  <c r="BP47" i="54"/>
  <c r="BT117" i="36"/>
  <c r="BF117" i="36"/>
  <c r="BP47" i="55"/>
  <c r="BL46" i="54"/>
  <c r="BM116" i="36"/>
  <c r="BG116" i="36"/>
  <c r="BQ46" i="55"/>
  <c r="AK116" i="36"/>
  <c r="BL46" i="56"/>
  <c r="BM45" i="56"/>
  <c r="AL115" i="36"/>
  <c r="BL46" i="55"/>
  <c r="AY116" i="36"/>
  <c r="P117" i="36"/>
  <c r="CK47" i="49"/>
  <c r="I116" i="36"/>
  <c r="CG46" i="49"/>
  <c r="AR117" i="36"/>
  <c r="BP47" i="56"/>
  <c r="J115" i="36"/>
  <c r="CH45" i="49"/>
  <c r="BQ46" i="57"/>
  <c r="AE116" i="36"/>
  <c r="BM45" i="54"/>
  <c r="BN115" i="36"/>
  <c r="BM45" i="57"/>
  <c r="X115" i="36"/>
  <c r="CL46" i="49"/>
  <c r="Q116" i="36"/>
  <c r="BQ46" i="54"/>
  <c r="BU116" i="36"/>
  <c r="AZ115" i="36"/>
  <c r="BM45" i="55"/>
  <c r="BL46" i="57"/>
  <c r="W116" i="36"/>
  <c r="CH46" i="49" l="1"/>
  <c r="J116" i="36"/>
  <c r="BQ47" i="56"/>
  <c r="AS117" i="36"/>
  <c r="BQ47" i="54"/>
  <c r="BU117" i="36"/>
  <c r="BQ47" i="57"/>
  <c r="AE117" i="36"/>
  <c r="BT118" i="36"/>
  <c r="BP48" i="54"/>
  <c r="BL47" i="56"/>
  <c r="AK117" i="36"/>
  <c r="BL47" i="57"/>
  <c r="W117" i="36"/>
  <c r="AY117" i="36"/>
  <c r="BL47" i="55"/>
  <c r="P118" i="36"/>
  <c r="CK48" i="49"/>
  <c r="BF118" i="36"/>
  <c r="BP48" i="55"/>
  <c r="AD118" i="36"/>
  <c r="BP48" i="57"/>
  <c r="BQ47" i="55"/>
  <c r="BG117" i="36"/>
  <c r="CL47" i="49"/>
  <c r="Q117" i="36"/>
  <c r="BL47" i="54"/>
  <c r="BM117" i="36"/>
  <c r="AZ116" i="36"/>
  <c r="BM46" i="55"/>
  <c r="BP48" i="56"/>
  <c r="AR118" i="36"/>
  <c r="I117" i="36"/>
  <c r="CG47" i="49"/>
  <c r="BM46" i="57"/>
  <c r="X116" i="36"/>
  <c r="BM46" i="54"/>
  <c r="BN116" i="36"/>
  <c r="AL116" i="36"/>
  <c r="BM46" i="56"/>
  <c r="CK49" i="49" l="1"/>
  <c r="P119" i="36"/>
  <c r="BP49" i="56"/>
  <c r="AR119" i="36"/>
  <c r="BL48" i="54"/>
  <c r="BM118" i="36"/>
  <c r="CL48" i="49"/>
  <c r="Q118" i="36"/>
  <c r="BQ48" i="55"/>
  <c r="BG118" i="36"/>
  <c r="BL48" i="56"/>
  <c r="AK118" i="36"/>
  <c r="BU118" i="36"/>
  <c r="BQ48" i="54"/>
  <c r="BQ48" i="56"/>
  <c r="AS118" i="36"/>
  <c r="CH47" i="49"/>
  <c r="J117" i="36"/>
  <c r="BP49" i="54"/>
  <c r="BT119" i="36"/>
  <c r="BM47" i="54"/>
  <c r="BN117" i="36"/>
  <c r="I118" i="36"/>
  <c r="CG48" i="49"/>
  <c r="BM47" i="55"/>
  <c r="AZ117" i="36"/>
  <c r="BP49" i="57"/>
  <c r="AD119" i="36"/>
  <c r="BP49" i="55"/>
  <c r="BF119" i="36"/>
  <c r="BL48" i="55"/>
  <c r="AY118" i="36"/>
  <c r="AL117" i="36"/>
  <c r="BM47" i="56"/>
  <c r="BM47" i="57"/>
  <c r="X117" i="36"/>
  <c r="BL48" i="57"/>
  <c r="W118" i="36"/>
  <c r="BQ48" i="57"/>
  <c r="AE118" i="36"/>
  <c r="BU119" i="36" l="1"/>
  <c r="BQ49" i="54"/>
  <c r="BL49" i="57"/>
  <c r="W119" i="36"/>
  <c r="BM48" i="57"/>
  <c r="X118" i="36"/>
  <c r="BP50" i="54"/>
  <c r="BT120" i="36"/>
  <c r="CH48" i="49"/>
  <c r="J118" i="36"/>
  <c r="BQ49" i="55"/>
  <c r="BG119" i="36"/>
  <c r="BM119" i="36"/>
  <c r="BL49" i="54"/>
  <c r="CK50" i="49"/>
  <c r="P120" i="36"/>
  <c r="BM48" i="56"/>
  <c r="AL118" i="36"/>
  <c r="BF120" i="36"/>
  <c r="BP50" i="55"/>
  <c r="CG49" i="49"/>
  <c r="I119" i="36"/>
  <c r="BQ49" i="57"/>
  <c r="AE119" i="36"/>
  <c r="AY119" i="36"/>
  <c r="BL49" i="55"/>
  <c r="BP50" i="57"/>
  <c r="AD120" i="36"/>
  <c r="BM48" i="55"/>
  <c r="AZ118" i="36"/>
  <c r="BM48" i="54"/>
  <c r="BN118" i="36"/>
  <c r="AS119" i="36"/>
  <c r="BQ49" i="56"/>
  <c r="BL49" i="56"/>
  <c r="AK119" i="36"/>
  <c r="CL49" i="49"/>
  <c r="Q119" i="36"/>
  <c r="BP50" i="56"/>
  <c r="AR120" i="36"/>
  <c r="BP51" i="56" l="1"/>
  <c r="AR122" i="36" s="1"/>
  <c r="Y38" i="36" s="1"/>
  <c r="Y39" i="36" s="1"/>
  <c r="AR121" i="36"/>
  <c r="BP51" i="57"/>
  <c r="AD122" i="36" s="1"/>
  <c r="AD121" i="36"/>
  <c r="BQ50" i="57"/>
  <c r="AE120" i="36"/>
  <c r="CG50" i="49"/>
  <c r="I120" i="36"/>
  <c r="AY120" i="36"/>
  <c r="BL50" i="55"/>
  <c r="BM49" i="55"/>
  <c r="AZ119" i="36"/>
  <c r="CK51" i="49"/>
  <c r="P122" i="36" s="1"/>
  <c r="M38" i="36" s="1"/>
  <c r="M39" i="36" s="1"/>
  <c r="P121" i="36"/>
  <c r="J119" i="36"/>
  <c r="CH49" i="49"/>
  <c r="BT121" i="36"/>
  <c r="BP51" i="54"/>
  <c r="BT122" i="36" s="1"/>
  <c r="AK38" i="36" s="1"/>
  <c r="AK39" i="36" s="1"/>
  <c r="X119" i="36"/>
  <c r="BM49" i="57"/>
  <c r="BL50" i="56"/>
  <c r="AK120" i="36"/>
  <c r="BM49" i="54"/>
  <c r="BN119" i="36"/>
  <c r="BM49" i="56"/>
  <c r="AL119" i="36"/>
  <c r="BG120" i="36"/>
  <c r="BQ50" i="55"/>
  <c r="BQ50" i="56"/>
  <c r="AS120" i="36"/>
  <c r="BM120" i="36"/>
  <c r="BL50" i="54"/>
  <c r="Q120" i="36"/>
  <c r="CL50" i="49"/>
  <c r="BP51" i="55"/>
  <c r="BF122" i="36" s="1"/>
  <c r="AE38" i="36" s="1"/>
  <c r="AE39" i="36" s="1"/>
  <c r="BF121" i="36"/>
  <c r="BQ50" i="54"/>
  <c r="BU120" i="36"/>
  <c r="BL50" i="57"/>
  <c r="W120" i="36"/>
  <c r="Q121" i="36" l="1"/>
  <c r="CL51" i="49"/>
  <c r="Q122" i="36" s="1"/>
  <c r="N38" i="36" s="1"/>
  <c r="N39" i="36" s="1"/>
  <c r="BL51" i="57"/>
  <c r="W122" i="36" s="1"/>
  <c r="W121" i="36"/>
  <c r="BM50" i="54"/>
  <c r="BN120" i="36"/>
  <c r="BM50" i="55"/>
  <c r="AZ120" i="36"/>
  <c r="I121" i="36"/>
  <c r="CG51" i="49"/>
  <c r="I122" i="36" s="1"/>
  <c r="M36" i="36" s="1"/>
  <c r="BQ51" i="55"/>
  <c r="BG122" i="36" s="1"/>
  <c r="AF38" i="36" s="1"/>
  <c r="AF39" i="36" s="1"/>
  <c r="BG121" i="36"/>
  <c r="CH50" i="49"/>
  <c r="J120" i="36"/>
  <c r="BU121" i="36"/>
  <c r="BQ51" i="54"/>
  <c r="BU122" i="36" s="1"/>
  <c r="AL38" i="36" s="1"/>
  <c r="AL39" i="36" s="1"/>
  <c r="BL51" i="54"/>
  <c r="BM122" i="36" s="1"/>
  <c r="AK36" i="36" s="1"/>
  <c r="BM121" i="36"/>
  <c r="BM50" i="57"/>
  <c r="X120" i="36"/>
  <c r="BL51" i="55"/>
  <c r="AY122" i="36" s="1"/>
  <c r="AE36" i="36" s="1"/>
  <c r="AY121" i="36"/>
  <c r="BQ51" i="56"/>
  <c r="AS122" i="36" s="1"/>
  <c r="Z38" i="36" s="1"/>
  <c r="Z39" i="36" s="1"/>
  <c r="AS121" i="36"/>
  <c r="AL120" i="36"/>
  <c r="BM50" i="56"/>
  <c r="AK121" i="36"/>
  <c r="BL51" i="56"/>
  <c r="AK122" i="36" s="1"/>
  <c r="Y36" i="36" s="1"/>
  <c r="AE121" i="36"/>
  <c r="BQ51" i="57"/>
  <c r="AE122" i="36" s="1"/>
  <c r="Y45" i="36" l="1"/>
  <c r="Y37" i="36"/>
  <c r="BM51" i="56"/>
  <c r="AL122" i="36" s="1"/>
  <c r="Z36" i="36" s="1"/>
  <c r="AL121" i="36"/>
  <c r="X121" i="36"/>
  <c r="BM51" i="57"/>
  <c r="X122" i="36" s="1"/>
  <c r="CH51" i="49"/>
  <c r="J122" i="36" s="1"/>
  <c r="N36" i="36" s="1"/>
  <c r="J121" i="36"/>
  <c r="BM51" i="55"/>
  <c r="AZ122" i="36" s="1"/>
  <c r="AF36" i="36" s="1"/>
  <c r="AZ121" i="36"/>
  <c r="BM51" i="54"/>
  <c r="BN122" i="36" s="1"/>
  <c r="AL36" i="36" s="1"/>
  <c r="BN121" i="36"/>
  <c r="M45" i="36"/>
  <c r="M37" i="36"/>
  <c r="AE45" i="36"/>
  <c r="AE37" i="36"/>
  <c r="AK45" i="36"/>
  <c r="AK37" i="36"/>
  <c r="S36" i="36"/>
  <c r="P38" i="36"/>
  <c r="P39" i="36" s="1"/>
  <c r="S37" i="36" l="1"/>
  <c r="S45" i="36"/>
  <c r="AL45" i="36"/>
  <c r="AL37" i="36"/>
  <c r="T36" i="36"/>
  <c r="Q38" i="36"/>
  <c r="Q39" i="36" s="1"/>
  <c r="N37" i="36"/>
  <c r="N45" i="36"/>
  <c r="AF37" i="36"/>
  <c r="AF45" i="36"/>
  <c r="Z45" i="36"/>
  <c r="Z37" i="36"/>
  <c r="T37" i="36" l="1"/>
  <c r="T45" i="36"/>
  <c r="E209" i="33"/>
  <c r="I209" i="33" s="1"/>
  <c r="E210" i="33"/>
  <c r="C126" i="34"/>
  <c r="C138" i="34" s="1"/>
  <c r="C143" i="34" s="1"/>
  <c r="C148" i="34" s="1"/>
  <c r="C153" i="34" s="1"/>
  <c r="E216" i="33"/>
  <c r="J216" i="33" s="1"/>
  <c r="L216" i="33" s="1"/>
  <c r="E218" i="33"/>
  <c r="I218" i="33" s="1"/>
  <c r="K218" i="33" s="1"/>
  <c r="E212" i="33"/>
  <c r="E215" i="33"/>
  <c r="J215" i="33" s="1"/>
  <c r="L215" i="33" s="1"/>
  <c r="E214" i="33"/>
  <c r="J214" i="33" s="1"/>
  <c r="L214" i="33" s="1"/>
  <c r="J210" i="33" l="1"/>
  <c r="L210" i="33" s="1"/>
  <c r="C139" i="34"/>
  <c r="C144" i="34" s="1"/>
  <c r="C149" i="34" s="1"/>
  <c r="C154" i="34" s="1"/>
  <c r="K212" i="33"/>
  <c r="J212" i="33"/>
  <c r="L212" i="33" s="1"/>
  <c r="K209" i="33"/>
  <c r="C140" i="34"/>
  <c r="C145" i="34" s="1"/>
  <c r="C150" i="34" s="1"/>
  <c r="C155" i="34" s="1"/>
  <c r="C158" i="34" s="1"/>
  <c r="C141" i="34"/>
  <c r="C146" i="34" s="1"/>
  <c r="C151" i="34" s="1"/>
  <c r="C156" i="34" s="1"/>
  <c r="D233" i="33" l="1"/>
  <c r="G233" i="33" s="1"/>
  <c r="D211" i="33" s="1"/>
  <c r="E211" i="33" s="1"/>
  <c r="I217" i="33"/>
  <c r="K211" i="33" l="1"/>
  <c r="K217" i="33" s="1"/>
  <c r="J211" i="33"/>
  <c r="AY22" i="52"/>
  <c r="AY22" i="37"/>
  <c r="AY22" i="50"/>
  <c r="AY22" i="53"/>
  <c r="AY22" i="51"/>
  <c r="L211" i="33" l="1"/>
  <c r="L217" i="33" s="1"/>
  <c r="J217" i="33"/>
  <c r="AZ22" i="51"/>
  <c r="FA54" i="36" s="1"/>
  <c r="BE22" i="51"/>
  <c r="EZ54" i="36"/>
  <c r="BA22" i="51"/>
  <c r="FB54" i="36" s="1"/>
  <c r="AZ22" i="53"/>
  <c r="BM54" i="36" s="1"/>
  <c r="BL54" i="36"/>
  <c r="BA22" i="53"/>
  <c r="BN54" i="36" s="1"/>
  <c r="BE22" i="53"/>
  <c r="BE22" i="52"/>
  <c r="AZ22" i="52"/>
  <c r="DG54" i="36" s="1"/>
  <c r="DF54" i="36"/>
  <c r="BA22" i="52"/>
  <c r="DH54" i="36" s="1"/>
  <c r="GT54" i="36"/>
  <c r="AZ22" i="50"/>
  <c r="GU54" i="36" s="1"/>
  <c r="BA22" i="50"/>
  <c r="GV54" i="36" s="1"/>
  <c r="BE22" i="50"/>
  <c r="BE22" i="37"/>
  <c r="BA22" i="37"/>
  <c r="R54" i="36"/>
  <c r="Q318" i="36" s="1"/>
  <c r="AZ22" i="37"/>
  <c r="AY26" i="52" l="1"/>
  <c r="AY27" i="37"/>
  <c r="AY24" i="37"/>
  <c r="AY43" i="51"/>
  <c r="AY33" i="51"/>
  <c r="AY30" i="53"/>
  <c r="AY34" i="51"/>
  <c r="AY38" i="50"/>
  <c r="AY31" i="37"/>
  <c r="AY37" i="51"/>
  <c r="AY25" i="53"/>
  <c r="AY51" i="50"/>
  <c r="AY31" i="52"/>
  <c r="AY28" i="50"/>
  <c r="AY30" i="52"/>
  <c r="AY34" i="53"/>
  <c r="AY29" i="37"/>
  <c r="AY33" i="50"/>
  <c r="AY28" i="51"/>
  <c r="AY34" i="52"/>
  <c r="AY29" i="53"/>
  <c r="AY25" i="50"/>
  <c r="AY47" i="50"/>
  <c r="AY27" i="52"/>
  <c r="AY38" i="51"/>
  <c r="AY32" i="50"/>
  <c r="AY31" i="50"/>
  <c r="AY45" i="50"/>
  <c r="AY46" i="51"/>
  <c r="AY26" i="50"/>
  <c r="AY31" i="51"/>
  <c r="AY24" i="52"/>
  <c r="AY28" i="37"/>
  <c r="AY37" i="52"/>
  <c r="AY36" i="51"/>
  <c r="AY27" i="53"/>
  <c r="AY25" i="51"/>
  <c r="AY23" i="51"/>
  <c r="AY28" i="52"/>
  <c r="AY38" i="52"/>
  <c r="AY28" i="53"/>
  <c r="AY41" i="50"/>
  <c r="AY24" i="53"/>
  <c r="AY27" i="50"/>
  <c r="AY50" i="50"/>
  <c r="AY39" i="50"/>
  <c r="AY35" i="52"/>
  <c r="AY36" i="52"/>
  <c r="AY34" i="50"/>
  <c r="AY37" i="50"/>
  <c r="AY29" i="51"/>
  <c r="AY32" i="53"/>
  <c r="AY23" i="50"/>
  <c r="AY35" i="53"/>
  <c r="AY26" i="51"/>
  <c r="AY36" i="53"/>
  <c r="AY41" i="51"/>
  <c r="AY33" i="52"/>
  <c r="AY30" i="50"/>
  <c r="AY23" i="37"/>
  <c r="AY32" i="52"/>
  <c r="AY31" i="53"/>
  <c r="AY44" i="50"/>
  <c r="AY29" i="50"/>
  <c r="AY25" i="37"/>
  <c r="AY29" i="52"/>
  <c r="AY44" i="51"/>
  <c r="AY23" i="53"/>
  <c r="AY23" i="52"/>
  <c r="AY30" i="51"/>
  <c r="AY35" i="51"/>
  <c r="AY36" i="50"/>
  <c r="AY27" i="51"/>
  <c r="AY45" i="51"/>
  <c r="AY39" i="52"/>
  <c r="AY43" i="50"/>
  <c r="AY46" i="50"/>
  <c r="AY26" i="53"/>
  <c r="AY26" i="37"/>
  <c r="AY30" i="37"/>
  <c r="AY40" i="51"/>
  <c r="AY40" i="52"/>
  <c r="AY32" i="51"/>
  <c r="AY25" i="52"/>
  <c r="AY48" i="50"/>
  <c r="AY49" i="50"/>
  <c r="AY40" i="50"/>
  <c r="AY39" i="51"/>
  <c r="AY24" i="51"/>
  <c r="AY42" i="50"/>
  <c r="AY41" i="52"/>
  <c r="AY35" i="50"/>
  <c r="AY33" i="53"/>
  <c r="AY42" i="51"/>
  <c r="AY24" i="50"/>
  <c r="DG318" i="36"/>
  <c r="GU318" i="36"/>
  <c r="DE318" i="36"/>
  <c r="BM318" i="36"/>
  <c r="EY318" i="36"/>
  <c r="BG22" i="50"/>
  <c r="HB54" i="36" s="1"/>
  <c r="BF22" i="50"/>
  <c r="GZ54" i="36"/>
  <c r="BH22" i="50"/>
  <c r="BP22" i="50"/>
  <c r="BG22" i="53"/>
  <c r="BT54" i="36" s="1"/>
  <c r="BR54" i="36"/>
  <c r="BF22" i="53"/>
  <c r="BP22" i="53"/>
  <c r="BH22" i="53"/>
  <c r="T54" i="36"/>
  <c r="S318" i="36" s="1"/>
  <c r="GT318" i="36"/>
  <c r="DF318" i="36"/>
  <c r="BK318" i="36"/>
  <c r="BG22" i="51"/>
  <c r="FH54" i="36" s="1"/>
  <c r="BF22" i="51"/>
  <c r="BH22" i="51"/>
  <c r="FF54" i="36"/>
  <c r="BP22" i="51"/>
  <c r="FA318" i="36"/>
  <c r="S54" i="36"/>
  <c r="R318" i="36" s="1"/>
  <c r="BF22" i="37"/>
  <c r="X54" i="36"/>
  <c r="W318" i="36" s="1"/>
  <c r="BG22" i="37"/>
  <c r="BH22" i="37"/>
  <c r="BP22" i="37"/>
  <c r="GS318" i="36"/>
  <c r="BF22" i="52"/>
  <c r="BP22" i="52"/>
  <c r="BH22" i="52"/>
  <c r="BG22" i="52"/>
  <c r="DN54" i="36" s="1"/>
  <c r="DL54" i="36"/>
  <c r="BL318" i="36"/>
  <c r="EZ318" i="36"/>
  <c r="EZ71" i="36" l="1"/>
  <c r="EY335" i="36" s="1"/>
  <c r="BE39" i="51"/>
  <c r="BA39" i="51"/>
  <c r="FB71" i="36" s="1"/>
  <c r="FA335" i="36" s="1"/>
  <c r="AZ39" i="51"/>
  <c r="FA71" i="36" s="1"/>
  <c r="EZ335" i="36" s="1"/>
  <c r="R62" i="36"/>
  <c r="Q326" i="36" s="1"/>
  <c r="BE30" i="37"/>
  <c r="BA30" i="37"/>
  <c r="T62" i="36" s="1"/>
  <c r="S326" i="36" s="1"/>
  <c r="AZ30" i="37"/>
  <c r="S62" i="36" s="1"/>
  <c r="R326" i="36" s="1"/>
  <c r="BE23" i="53"/>
  <c r="BP23" i="53" s="1"/>
  <c r="BA23" i="53"/>
  <c r="BN55" i="36" s="1"/>
  <c r="AZ23" i="53"/>
  <c r="BM55" i="36" s="1"/>
  <c r="BL55" i="36"/>
  <c r="BA23" i="37"/>
  <c r="AZ23" i="37"/>
  <c r="BE23" i="37"/>
  <c r="BP23" i="37" s="1"/>
  <c r="R55" i="36"/>
  <c r="Q319" i="36" s="1"/>
  <c r="R84" i="36"/>
  <c r="BL64" i="36"/>
  <c r="BK328" i="36" s="1"/>
  <c r="BA32" i="53"/>
  <c r="BN64" i="36" s="1"/>
  <c r="BM328" i="36" s="1"/>
  <c r="AZ32" i="53"/>
  <c r="BM64" i="36" s="1"/>
  <c r="BL328" i="36" s="1"/>
  <c r="BE32" i="53"/>
  <c r="BE27" i="50"/>
  <c r="GT59" i="36"/>
  <c r="GS323" i="36" s="1"/>
  <c r="BA27" i="50"/>
  <c r="GV59" i="36" s="1"/>
  <c r="GU323" i="36" s="1"/>
  <c r="AZ27" i="50"/>
  <c r="GU59" i="36" s="1"/>
  <c r="GT323" i="36" s="1"/>
  <c r="BE27" i="53"/>
  <c r="AZ27" i="53"/>
  <c r="BM59" i="36" s="1"/>
  <c r="BL323" i="36" s="1"/>
  <c r="BA27" i="53"/>
  <c r="BN59" i="36" s="1"/>
  <c r="BM323" i="36" s="1"/>
  <c r="BL59" i="36"/>
  <c r="BK323" i="36" s="1"/>
  <c r="AZ24" i="52"/>
  <c r="DG56" i="36" s="1"/>
  <c r="DF320" i="36" s="1"/>
  <c r="BA24" i="52"/>
  <c r="DH56" i="36" s="1"/>
  <c r="DG320" i="36" s="1"/>
  <c r="BE24" i="52"/>
  <c r="DF56" i="36"/>
  <c r="DE320" i="36" s="1"/>
  <c r="BE27" i="52"/>
  <c r="BA27" i="52"/>
  <c r="DH59" i="36" s="1"/>
  <c r="DG323" i="36" s="1"/>
  <c r="DF59" i="36"/>
  <c r="DE323" i="36" s="1"/>
  <c r="AZ27" i="52"/>
  <c r="DG59" i="36" s="1"/>
  <c r="DF323" i="36" s="1"/>
  <c r="AZ34" i="53"/>
  <c r="BM66" i="36" s="1"/>
  <c r="BL330" i="36" s="1"/>
  <c r="BL66" i="36"/>
  <c r="BK330" i="36" s="1"/>
  <c r="BE34" i="53"/>
  <c r="BA34" i="53"/>
  <c r="BN66" i="36" s="1"/>
  <c r="BM330" i="36" s="1"/>
  <c r="BA51" i="50"/>
  <c r="GV83" i="36" s="1"/>
  <c r="GU347" i="36" s="1"/>
  <c r="AZ51" i="50"/>
  <c r="GU83" i="36" s="1"/>
  <c r="GT347" i="36" s="1"/>
  <c r="GT83" i="36"/>
  <c r="GS347" i="36" s="1"/>
  <c r="BE51" i="50"/>
  <c r="AZ43" i="51"/>
  <c r="FA75" i="36" s="1"/>
  <c r="EZ339" i="36" s="1"/>
  <c r="EZ75" i="36"/>
  <c r="EY339" i="36" s="1"/>
  <c r="BE43" i="51"/>
  <c r="BA43" i="51"/>
  <c r="FB75" i="36" s="1"/>
  <c r="FA339" i="36" s="1"/>
  <c r="BE24" i="50"/>
  <c r="GT56" i="36"/>
  <c r="GS320" i="36" s="1"/>
  <c r="AZ24" i="50"/>
  <c r="GU56" i="36" s="1"/>
  <c r="GT320" i="36" s="1"/>
  <c r="BA24" i="50"/>
  <c r="GV56" i="36" s="1"/>
  <c r="GU320" i="36" s="1"/>
  <c r="AZ41" i="52"/>
  <c r="DG73" i="36" s="1"/>
  <c r="DF337" i="36" s="1"/>
  <c r="BA41" i="52"/>
  <c r="DH73" i="36" s="1"/>
  <c r="DG337" i="36" s="1"/>
  <c r="BE41" i="52"/>
  <c r="DF73" i="36"/>
  <c r="DE337" i="36" s="1"/>
  <c r="GT72" i="36"/>
  <c r="GS336" i="36" s="1"/>
  <c r="BE40" i="50"/>
  <c r="BA40" i="50"/>
  <c r="GV72" i="36" s="1"/>
  <c r="GU336" i="36" s="1"/>
  <c r="AZ40" i="50"/>
  <c r="GU72" i="36" s="1"/>
  <c r="GT336" i="36" s="1"/>
  <c r="EZ64" i="36"/>
  <c r="EY328" i="36" s="1"/>
  <c r="BE32" i="51"/>
  <c r="BA32" i="51"/>
  <c r="FB64" i="36" s="1"/>
  <c r="FA328" i="36" s="1"/>
  <c r="AZ32" i="51"/>
  <c r="FA64" i="36" s="1"/>
  <c r="EZ328" i="36" s="1"/>
  <c r="BA26" i="37"/>
  <c r="T58" i="36" s="1"/>
  <c r="S322" i="36" s="1"/>
  <c r="AZ26" i="37"/>
  <c r="S58" i="36" s="1"/>
  <c r="R322" i="36" s="1"/>
  <c r="BE26" i="37"/>
  <c r="R58" i="36"/>
  <c r="Q322" i="36" s="1"/>
  <c r="BA39" i="52"/>
  <c r="DH71" i="36" s="1"/>
  <c r="DG335" i="36" s="1"/>
  <c r="BE39" i="52"/>
  <c r="AZ39" i="52"/>
  <c r="DG71" i="36" s="1"/>
  <c r="DF335" i="36" s="1"/>
  <c r="DF71" i="36"/>
  <c r="DE335" i="36" s="1"/>
  <c r="AZ35" i="51"/>
  <c r="FA67" i="36" s="1"/>
  <c r="EZ331" i="36" s="1"/>
  <c r="BA35" i="51"/>
  <c r="FB67" i="36" s="1"/>
  <c r="FA331" i="36" s="1"/>
  <c r="EZ67" i="36"/>
  <c r="EY331" i="36" s="1"/>
  <c r="BE35" i="51"/>
  <c r="BA44" i="51"/>
  <c r="FB76" i="36" s="1"/>
  <c r="FA340" i="36" s="1"/>
  <c r="AZ44" i="51"/>
  <c r="FA76" i="36" s="1"/>
  <c r="EZ340" i="36" s="1"/>
  <c r="BE44" i="51"/>
  <c r="EZ76" i="36"/>
  <c r="EY340" i="36" s="1"/>
  <c r="GT76" i="36"/>
  <c r="GS340" i="36" s="1"/>
  <c r="BE44" i="50"/>
  <c r="AZ44" i="50"/>
  <c r="GU76" i="36" s="1"/>
  <c r="GT340" i="36" s="1"/>
  <c r="BA44" i="50"/>
  <c r="GV76" i="36" s="1"/>
  <c r="GU340" i="36" s="1"/>
  <c r="BA30" i="50"/>
  <c r="GV62" i="36" s="1"/>
  <c r="GU326" i="36" s="1"/>
  <c r="AZ30" i="50"/>
  <c r="GU62" i="36" s="1"/>
  <c r="GT326" i="36" s="1"/>
  <c r="BE30" i="50"/>
  <c r="GT62" i="36"/>
  <c r="GS326" i="36" s="1"/>
  <c r="BA26" i="51"/>
  <c r="FB58" i="36" s="1"/>
  <c r="FA322" i="36" s="1"/>
  <c r="AZ26" i="51"/>
  <c r="FA58" i="36" s="1"/>
  <c r="EZ322" i="36" s="1"/>
  <c r="BE26" i="51"/>
  <c r="EZ58" i="36"/>
  <c r="EY322" i="36" s="1"/>
  <c r="EZ61" i="36"/>
  <c r="EY325" i="36" s="1"/>
  <c r="BE29" i="51"/>
  <c r="BA29" i="51"/>
  <c r="FB61" i="36" s="1"/>
  <c r="FA325" i="36" s="1"/>
  <c r="AZ29" i="51"/>
  <c r="FA61" i="36" s="1"/>
  <c r="EZ325" i="36" s="1"/>
  <c r="BA35" i="52"/>
  <c r="DH67" i="36" s="1"/>
  <c r="DG331" i="36" s="1"/>
  <c r="DF67" i="36"/>
  <c r="DE331" i="36" s="1"/>
  <c r="AZ35" i="52"/>
  <c r="DG67" i="36" s="1"/>
  <c r="DF331" i="36" s="1"/>
  <c r="BE35" i="52"/>
  <c r="BE24" i="53"/>
  <c r="AZ24" i="53"/>
  <c r="BM56" i="36" s="1"/>
  <c r="BL320" i="36" s="1"/>
  <c r="BL56" i="36"/>
  <c r="BK320" i="36" s="1"/>
  <c r="BA24" i="53"/>
  <c r="BN56" i="36" s="1"/>
  <c r="BM320" i="36" s="1"/>
  <c r="AZ28" i="52"/>
  <c r="DG60" i="36" s="1"/>
  <c r="DF324" i="36" s="1"/>
  <c r="BE28" i="52"/>
  <c r="DF60" i="36"/>
  <c r="DE324" i="36" s="1"/>
  <c r="BA28" i="52"/>
  <c r="DH60" i="36" s="1"/>
  <c r="DG324" i="36" s="1"/>
  <c r="EZ68" i="36"/>
  <c r="EY332" i="36" s="1"/>
  <c r="AZ36" i="51"/>
  <c r="FA68" i="36" s="1"/>
  <c r="EZ332" i="36" s="1"/>
  <c r="BA36" i="51"/>
  <c r="FB68" i="36" s="1"/>
  <c r="FA332" i="36" s="1"/>
  <c r="BE36" i="51"/>
  <c r="EZ63" i="36"/>
  <c r="EY327" i="36" s="1"/>
  <c r="BE31" i="51"/>
  <c r="AZ31" i="51"/>
  <c r="FA63" i="36" s="1"/>
  <c r="EZ327" i="36" s="1"/>
  <c r="BA31" i="51"/>
  <c r="FB63" i="36" s="1"/>
  <c r="FA327" i="36" s="1"/>
  <c r="BA31" i="50"/>
  <c r="GV63" i="36" s="1"/>
  <c r="GU327" i="36" s="1"/>
  <c r="BE31" i="50"/>
  <c r="AZ31" i="50"/>
  <c r="GU63" i="36" s="1"/>
  <c r="GT327" i="36" s="1"/>
  <c r="GT63" i="36"/>
  <c r="GS327" i="36" s="1"/>
  <c r="GT79" i="36"/>
  <c r="GS343" i="36" s="1"/>
  <c r="BE47" i="50"/>
  <c r="AZ47" i="50"/>
  <c r="GU79" i="36" s="1"/>
  <c r="GT343" i="36" s="1"/>
  <c r="BA47" i="50"/>
  <c r="GV79" i="36" s="1"/>
  <c r="GU343" i="36" s="1"/>
  <c r="AZ28" i="51"/>
  <c r="FA60" i="36" s="1"/>
  <c r="EZ324" i="36" s="1"/>
  <c r="BA28" i="51"/>
  <c r="FB60" i="36" s="1"/>
  <c r="FA324" i="36" s="1"/>
  <c r="BE28" i="51"/>
  <c r="EZ60" i="36"/>
  <c r="EY324" i="36" s="1"/>
  <c r="BA30" i="52"/>
  <c r="DH62" i="36" s="1"/>
  <c r="DG326" i="36" s="1"/>
  <c r="AZ30" i="52"/>
  <c r="DG62" i="36" s="1"/>
  <c r="DF326" i="36" s="1"/>
  <c r="DF62" i="36"/>
  <c r="DE326" i="36" s="1"/>
  <c r="BE30" i="52"/>
  <c r="BE25" i="53"/>
  <c r="BA25" i="53"/>
  <c r="BN57" i="36" s="1"/>
  <c r="BM321" i="36" s="1"/>
  <c r="AZ25" i="53"/>
  <c r="BM57" i="36" s="1"/>
  <c r="BL321" i="36" s="1"/>
  <c r="BL57" i="36"/>
  <c r="BK321" i="36" s="1"/>
  <c r="EZ66" i="36"/>
  <c r="EY330" i="36" s="1"/>
  <c r="AZ34" i="51"/>
  <c r="FA66" i="36" s="1"/>
  <c r="EZ330" i="36" s="1"/>
  <c r="BA34" i="51"/>
  <c r="FB66" i="36" s="1"/>
  <c r="FA330" i="36" s="1"/>
  <c r="BE34" i="51"/>
  <c r="AZ24" i="37"/>
  <c r="S56" i="36" s="1"/>
  <c r="R320" i="36" s="1"/>
  <c r="BA24" i="37"/>
  <c r="T56" i="36" s="1"/>
  <c r="S320" i="36" s="1"/>
  <c r="BE24" i="37"/>
  <c r="R56" i="36"/>
  <c r="Q320" i="36" s="1"/>
  <c r="AZ35" i="50"/>
  <c r="GU67" i="36" s="1"/>
  <c r="GT331" i="36" s="1"/>
  <c r="GT67" i="36"/>
  <c r="GS331" i="36" s="1"/>
  <c r="BE35" i="50"/>
  <c r="BA35" i="50"/>
  <c r="GV67" i="36" s="1"/>
  <c r="GU331" i="36" s="1"/>
  <c r="BA25" i="52"/>
  <c r="DH57" i="36" s="1"/>
  <c r="DG321" i="36" s="1"/>
  <c r="DF57" i="36"/>
  <c r="DE321" i="36" s="1"/>
  <c r="BE25" i="52"/>
  <c r="AZ25" i="52"/>
  <c r="DG57" i="36" s="1"/>
  <c r="DF321" i="36" s="1"/>
  <c r="BA43" i="50"/>
  <c r="GV75" i="36" s="1"/>
  <c r="GU339" i="36" s="1"/>
  <c r="GT75" i="36"/>
  <c r="GS339" i="36" s="1"/>
  <c r="AZ43" i="50"/>
  <c r="GU75" i="36" s="1"/>
  <c r="GT339" i="36" s="1"/>
  <c r="BE43" i="50"/>
  <c r="AZ29" i="50"/>
  <c r="GU61" i="36" s="1"/>
  <c r="GT325" i="36" s="1"/>
  <c r="GT61" i="36"/>
  <c r="GS325" i="36" s="1"/>
  <c r="BE29" i="50"/>
  <c r="BA29" i="50"/>
  <c r="GV61" i="36" s="1"/>
  <c r="GU325" i="36" s="1"/>
  <c r="AZ36" i="53"/>
  <c r="BM68" i="36" s="1"/>
  <c r="BL332" i="36" s="1"/>
  <c r="BE36" i="53"/>
  <c r="BA36" i="53"/>
  <c r="BN68" i="36" s="1"/>
  <c r="BM332" i="36" s="1"/>
  <c r="BL68" i="36"/>
  <c r="BK332" i="36" s="1"/>
  <c r="AZ36" i="52"/>
  <c r="DG68" i="36" s="1"/>
  <c r="DF332" i="36" s="1"/>
  <c r="BE36" i="52"/>
  <c r="DF68" i="36"/>
  <c r="DE332" i="36" s="1"/>
  <c r="BA36" i="52"/>
  <c r="DH68" i="36" s="1"/>
  <c r="DG332" i="36" s="1"/>
  <c r="AZ38" i="52"/>
  <c r="DG70" i="36" s="1"/>
  <c r="DF334" i="36" s="1"/>
  <c r="BE38" i="52"/>
  <c r="DF70" i="36"/>
  <c r="DE334" i="36" s="1"/>
  <c r="BA38" i="52"/>
  <c r="DH70" i="36" s="1"/>
  <c r="DG334" i="36" s="1"/>
  <c r="BE45" i="50"/>
  <c r="GT77" i="36"/>
  <c r="GS341" i="36" s="1"/>
  <c r="AZ45" i="50"/>
  <c r="GU77" i="36" s="1"/>
  <c r="GT341" i="36" s="1"/>
  <c r="BA45" i="50"/>
  <c r="GV77" i="36" s="1"/>
  <c r="GU341" i="36" s="1"/>
  <c r="AZ34" i="52"/>
  <c r="DG66" i="36" s="1"/>
  <c r="DF330" i="36" s="1"/>
  <c r="DF66" i="36"/>
  <c r="DE330" i="36" s="1"/>
  <c r="BA34" i="52"/>
  <c r="DH66" i="36" s="1"/>
  <c r="DG330" i="36" s="1"/>
  <c r="BE34" i="52"/>
  <c r="AZ38" i="50"/>
  <c r="GU70" i="36" s="1"/>
  <c r="GT334" i="36" s="1"/>
  <c r="BA38" i="50"/>
  <c r="GV70" i="36" s="1"/>
  <c r="GU334" i="36" s="1"/>
  <c r="BE38" i="50"/>
  <c r="GT70" i="36"/>
  <c r="GS334" i="36" s="1"/>
  <c r="EZ74" i="36"/>
  <c r="EY338" i="36" s="1"/>
  <c r="BE42" i="51"/>
  <c r="BA42" i="51"/>
  <c r="FB74" i="36" s="1"/>
  <c r="FA338" i="36" s="1"/>
  <c r="AZ42" i="51"/>
  <c r="FA74" i="36" s="1"/>
  <c r="EZ338" i="36" s="1"/>
  <c r="AZ42" i="50"/>
  <c r="GU74" i="36" s="1"/>
  <c r="GT338" i="36" s="1"/>
  <c r="BA42" i="50"/>
  <c r="GV74" i="36" s="1"/>
  <c r="GU338" i="36" s="1"/>
  <c r="GT74" i="36"/>
  <c r="GS338" i="36" s="1"/>
  <c r="BE42" i="50"/>
  <c r="BA49" i="50"/>
  <c r="GV81" i="36" s="1"/>
  <c r="GU345" i="36" s="1"/>
  <c r="BE49" i="50"/>
  <c r="GT81" i="36"/>
  <c r="GS345" i="36" s="1"/>
  <c r="AZ49" i="50"/>
  <c r="GU81" i="36" s="1"/>
  <c r="GT345" i="36" s="1"/>
  <c r="AZ40" i="52"/>
  <c r="DG72" i="36" s="1"/>
  <c r="DF336" i="36" s="1"/>
  <c r="DF72" i="36"/>
  <c r="DE336" i="36" s="1"/>
  <c r="BA40" i="52"/>
  <c r="DH72" i="36" s="1"/>
  <c r="DG336" i="36" s="1"/>
  <c r="BE40" i="52"/>
  <c r="BL58" i="36"/>
  <c r="BK322" i="36" s="1"/>
  <c r="AZ26" i="53"/>
  <c r="BM58" i="36" s="1"/>
  <c r="BL322" i="36" s="1"/>
  <c r="BE26" i="53"/>
  <c r="BA26" i="53"/>
  <c r="BN58" i="36" s="1"/>
  <c r="BM322" i="36" s="1"/>
  <c r="AZ45" i="51"/>
  <c r="FA77" i="36" s="1"/>
  <c r="EZ341" i="36" s="1"/>
  <c r="EZ77" i="36"/>
  <c r="EY341" i="36" s="1"/>
  <c r="BA45" i="51"/>
  <c r="FB77" i="36" s="1"/>
  <c r="FA341" i="36" s="1"/>
  <c r="BE45" i="51"/>
  <c r="AZ30" i="51"/>
  <c r="FA62" i="36" s="1"/>
  <c r="EZ326" i="36" s="1"/>
  <c r="EZ62" i="36"/>
  <c r="EY326" i="36" s="1"/>
  <c r="BE30" i="51"/>
  <c r="BA30" i="51"/>
  <c r="FB62" i="36" s="1"/>
  <c r="FA326" i="36" s="1"/>
  <c r="BE29" i="52"/>
  <c r="AZ29" i="52"/>
  <c r="DG61" i="36" s="1"/>
  <c r="DF325" i="36" s="1"/>
  <c r="BA29" i="52"/>
  <c r="DH61" i="36" s="1"/>
  <c r="DG325" i="36" s="1"/>
  <c r="DF61" i="36"/>
  <c r="DE325" i="36" s="1"/>
  <c r="BL63" i="36"/>
  <c r="BK327" i="36" s="1"/>
  <c r="AZ31" i="53"/>
  <c r="BM63" i="36" s="1"/>
  <c r="BL327" i="36" s="1"/>
  <c r="BA31" i="53"/>
  <c r="BN63" i="36" s="1"/>
  <c r="BM327" i="36" s="1"/>
  <c r="BE31" i="53"/>
  <c r="BE33" i="52"/>
  <c r="AZ33" i="52"/>
  <c r="DG65" i="36" s="1"/>
  <c r="DF329" i="36" s="1"/>
  <c r="DF65" i="36"/>
  <c r="DE329" i="36" s="1"/>
  <c r="BA33" i="52"/>
  <c r="DH65" i="36" s="1"/>
  <c r="DG329" i="36" s="1"/>
  <c r="BA35" i="53"/>
  <c r="BN67" i="36" s="1"/>
  <c r="BM331" i="36" s="1"/>
  <c r="BL67" i="36"/>
  <c r="BK331" i="36" s="1"/>
  <c r="AZ35" i="53"/>
  <c r="BM67" i="36" s="1"/>
  <c r="BL331" i="36" s="1"/>
  <c r="BE35" i="53"/>
  <c r="BA37" i="50"/>
  <c r="GV69" i="36" s="1"/>
  <c r="GU333" i="36" s="1"/>
  <c r="BE37" i="50"/>
  <c r="AZ37" i="50"/>
  <c r="GU69" i="36" s="1"/>
  <c r="GT333" i="36" s="1"/>
  <c r="GT69" i="36"/>
  <c r="GS333" i="36" s="1"/>
  <c r="BA39" i="50"/>
  <c r="GV71" i="36" s="1"/>
  <c r="GU335" i="36" s="1"/>
  <c r="BE39" i="50"/>
  <c r="GT71" i="36"/>
  <c r="GS335" i="36" s="1"/>
  <c r="AZ39" i="50"/>
  <c r="GU71" i="36" s="1"/>
  <c r="GT335" i="36" s="1"/>
  <c r="BE41" i="50"/>
  <c r="GT73" i="36"/>
  <c r="GS337" i="36" s="1"/>
  <c r="AZ41" i="50"/>
  <c r="GU73" i="36" s="1"/>
  <c r="GT337" i="36" s="1"/>
  <c r="BA41" i="50"/>
  <c r="GV73" i="36" s="1"/>
  <c r="GU337" i="36" s="1"/>
  <c r="AZ23" i="51"/>
  <c r="FA55" i="36" s="1"/>
  <c r="EZ55" i="36"/>
  <c r="BA23" i="51"/>
  <c r="FB55" i="36" s="1"/>
  <c r="BE23" i="51"/>
  <c r="BP23" i="51" s="1"/>
  <c r="BE37" i="52"/>
  <c r="AZ37" i="52"/>
  <c r="DG69" i="36" s="1"/>
  <c r="DF333" i="36" s="1"/>
  <c r="BA37" i="52"/>
  <c r="DH69" i="36" s="1"/>
  <c r="DG333" i="36" s="1"/>
  <c r="DF69" i="36"/>
  <c r="DE333" i="36" s="1"/>
  <c r="BA26" i="50"/>
  <c r="GV58" i="36" s="1"/>
  <c r="GU322" i="36" s="1"/>
  <c r="BE26" i="50"/>
  <c r="AZ26" i="50"/>
  <c r="GU58" i="36" s="1"/>
  <c r="GT322" i="36" s="1"/>
  <c r="GT58" i="36"/>
  <c r="GS322" i="36" s="1"/>
  <c r="AZ32" i="50"/>
  <c r="GU64" i="36" s="1"/>
  <c r="GT328" i="36" s="1"/>
  <c r="BE32" i="50"/>
  <c r="BA32" i="50"/>
  <c r="GV64" i="36" s="1"/>
  <c r="GU328" i="36" s="1"/>
  <c r="GT64" i="36"/>
  <c r="GS328" i="36" s="1"/>
  <c r="AZ25" i="50"/>
  <c r="GU57" i="36" s="1"/>
  <c r="GT321" i="36" s="1"/>
  <c r="BA25" i="50"/>
  <c r="GV57" i="36" s="1"/>
  <c r="GU321" i="36" s="1"/>
  <c r="GT57" i="36"/>
  <c r="GS321" i="36" s="1"/>
  <c r="BE25" i="50"/>
  <c r="BA33" i="50"/>
  <c r="GV65" i="36" s="1"/>
  <c r="GU329" i="36" s="1"/>
  <c r="AZ33" i="50"/>
  <c r="GU65" i="36" s="1"/>
  <c r="GT329" i="36" s="1"/>
  <c r="GT65" i="36"/>
  <c r="GS329" i="36" s="1"/>
  <c r="BE33" i="50"/>
  <c r="GT60" i="36"/>
  <c r="GS324" i="36" s="1"/>
  <c r="BE28" i="50"/>
  <c r="AZ28" i="50"/>
  <c r="GU60" i="36" s="1"/>
  <c r="GT324" i="36" s="1"/>
  <c r="BA28" i="50"/>
  <c r="GV60" i="36" s="1"/>
  <c r="GU324" i="36" s="1"/>
  <c r="AZ37" i="51"/>
  <c r="FA69" i="36" s="1"/>
  <c r="EZ333" i="36" s="1"/>
  <c r="EZ69" i="36"/>
  <c r="EY333" i="36" s="1"/>
  <c r="BE37" i="51"/>
  <c r="BA37" i="51"/>
  <c r="FB69" i="36" s="1"/>
  <c r="FA333" i="36" s="1"/>
  <c r="BE30" i="53"/>
  <c r="BL62" i="36"/>
  <c r="BK326" i="36" s="1"/>
  <c r="AZ30" i="53"/>
  <c r="BM62" i="36" s="1"/>
  <c r="BL326" i="36" s="1"/>
  <c r="BA30" i="53"/>
  <c r="BN62" i="36" s="1"/>
  <c r="BM326" i="36" s="1"/>
  <c r="R59" i="36"/>
  <c r="Q323" i="36" s="1"/>
  <c r="BA27" i="37"/>
  <c r="T59" i="36" s="1"/>
  <c r="S323" i="36" s="1"/>
  <c r="AZ27" i="37"/>
  <c r="S59" i="36" s="1"/>
  <c r="R323" i="36" s="1"/>
  <c r="BE27" i="37"/>
  <c r="GT68" i="36"/>
  <c r="GS332" i="36" s="1"/>
  <c r="AZ36" i="50"/>
  <c r="GU68" i="36" s="1"/>
  <c r="GT332" i="36" s="1"/>
  <c r="BE36" i="50"/>
  <c r="BA36" i="50"/>
  <c r="GV68" i="36" s="1"/>
  <c r="GU332" i="36" s="1"/>
  <c r="BA33" i="53"/>
  <c r="BN65" i="36" s="1"/>
  <c r="BM329" i="36" s="1"/>
  <c r="BL65" i="36"/>
  <c r="BK329" i="36" s="1"/>
  <c r="AZ33" i="53"/>
  <c r="BM65" i="36" s="1"/>
  <c r="BL329" i="36" s="1"/>
  <c r="BE33" i="53"/>
  <c r="AZ24" i="51"/>
  <c r="FA56" i="36" s="1"/>
  <c r="EZ320" i="36" s="1"/>
  <c r="EZ56" i="36"/>
  <c r="EY320" i="36" s="1"/>
  <c r="BE24" i="51"/>
  <c r="BA24" i="51"/>
  <c r="FB56" i="36" s="1"/>
  <c r="FA320" i="36" s="1"/>
  <c r="BE48" i="50"/>
  <c r="GT80" i="36"/>
  <c r="GS344" i="36" s="1"/>
  <c r="BA48" i="50"/>
  <c r="GV80" i="36" s="1"/>
  <c r="GU344" i="36" s="1"/>
  <c r="AZ48" i="50"/>
  <c r="GU80" i="36" s="1"/>
  <c r="GT344" i="36" s="1"/>
  <c r="EZ72" i="36"/>
  <c r="EY336" i="36" s="1"/>
  <c r="BA40" i="51"/>
  <c r="FB72" i="36" s="1"/>
  <c r="FA336" i="36" s="1"/>
  <c r="BE40" i="51"/>
  <c r="AZ40" i="51"/>
  <c r="FA72" i="36" s="1"/>
  <c r="EZ336" i="36" s="1"/>
  <c r="AZ46" i="50"/>
  <c r="GU78" i="36" s="1"/>
  <c r="GT342" i="36" s="1"/>
  <c r="GT78" i="36"/>
  <c r="GS342" i="36" s="1"/>
  <c r="BE46" i="50"/>
  <c r="BA46" i="50"/>
  <c r="GV78" i="36" s="1"/>
  <c r="GU342" i="36" s="1"/>
  <c r="BE27" i="51"/>
  <c r="EZ59" i="36"/>
  <c r="EY323" i="36" s="1"/>
  <c r="AZ27" i="51"/>
  <c r="FA59" i="36" s="1"/>
  <c r="EZ323" i="36" s="1"/>
  <c r="BA27" i="51"/>
  <c r="FB59" i="36" s="1"/>
  <c r="FA323" i="36" s="1"/>
  <c r="BA23" i="52"/>
  <c r="DH55" i="36" s="1"/>
  <c r="DF55" i="36"/>
  <c r="BE23" i="52"/>
  <c r="BP23" i="52" s="1"/>
  <c r="AZ23" i="52"/>
  <c r="DG55" i="36" s="1"/>
  <c r="AZ25" i="37"/>
  <c r="S57" i="36" s="1"/>
  <c r="R321" i="36" s="1"/>
  <c r="R57" i="36"/>
  <c r="Q321" i="36" s="1"/>
  <c r="BE25" i="37"/>
  <c r="BA25" i="37"/>
  <c r="T57" i="36" s="1"/>
  <c r="S321" i="36" s="1"/>
  <c r="BE32" i="52"/>
  <c r="BA32" i="52"/>
  <c r="DH64" i="36" s="1"/>
  <c r="DG328" i="36" s="1"/>
  <c r="AZ32" i="52"/>
  <c r="DG64" i="36" s="1"/>
  <c r="DF328" i="36" s="1"/>
  <c r="DF64" i="36"/>
  <c r="DE328" i="36" s="1"/>
  <c r="AZ41" i="51"/>
  <c r="FA73" i="36" s="1"/>
  <c r="EZ337" i="36" s="1"/>
  <c r="BE41" i="51"/>
  <c r="EZ73" i="36"/>
  <c r="EY337" i="36" s="1"/>
  <c r="BA41" i="51"/>
  <c r="FB73" i="36" s="1"/>
  <c r="FA337" i="36" s="1"/>
  <c r="BA23" i="50"/>
  <c r="GV55" i="36" s="1"/>
  <c r="GT55" i="36"/>
  <c r="BE23" i="50"/>
  <c r="AZ23" i="50"/>
  <c r="GU55" i="36" s="1"/>
  <c r="BA34" i="50"/>
  <c r="GV66" i="36" s="1"/>
  <c r="GU330" i="36" s="1"/>
  <c r="AZ34" i="50"/>
  <c r="GU66" i="36" s="1"/>
  <c r="GT330" i="36" s="1"/>
  <c r="BE34" i="50"/>
  <c r="GT66" i="36"/>
  <c r="GS330" i="36" s="1"/>
  <c r="BA50" i="50"/>
  <c r="GV82" i="36" s="1"/>
  <c r="GU346" i="36" s="1"/>
  <c r="AZ50" i="50"/>
  <c r="GU82" i="36" s="1"/>
  <c r="GT346" i="36" s="1"/>
  <c r="BE50" i="50"/>
  <c r="GT82" i="36"/>
  <c r="GS346" i="36" s="1"/>
  <c r="BE28" i="53"/>
  <c r="BL60" i="36"/>
  <c r="BK324" i="36" s="1"/>
  <c r="BA28" i="53"/>
  <c r="BN60" i="36" s="1"/>
  <c r="BM324" i="36" s="1"/>
  <c r="AZ28" i="53"/>
  <c r="BM60" i="36" s="1"/>
  <c r="BL324" i="36" s="1"/>
  <c r="BA25" i="51"/>
  <c r="FB57" i="36" s="1"/>
  <c r="FA321" i="36" s="1"/>
  <c r="AZ25" i="51"/>
  <c r="FA57" i="36" s="1"/>
  <c r="EZ321" i="36" s="1"/>
  <c r="BE25" i="51"/>
  <c r="EZ57" i="36"/>
  <c r="EY321" i="36" s="1"/>
  <c r="R60" i="36"/>
  <c r="Q324" i="36" s="1"/>
  <c r="BA28" i="37"/>
  <c r="T60" i="36" s="1"/>
  <c r="S324" i="36" s="1"/>
  <c r="AZ28" i="37"/>
  <c r="S60" i="36" s="1"/>
  <c r="R324" i="36" s="1"/>
  <c r="BE28" i="37"/>
  <c r="AZ46" i="51"/>
  <c r="FA78" i="36" s="1"/>
  <c r="EZ342" i="36" s="1"/>
  <c r="BA46" i="51"/>
  <c r="FB78" i="36" s="1"/>
  <c r="FA342" i="36" s="1"/>
  <c r="EZ78" i="36"/>
  <c r="EY342" i="36" s="1"/>
  <c r="BE46" i="51"/>
  <c r="AZ38" i="51"/>
  <c r="FA70" i="36" s="1"/>
  <c r="EZ334" i="36" s="1"/>
  <c r="EZ70" i="36"/>
  <c r="EY334" i="36" s="1"/>
  <c r="BA38" i="51"/>
  <c r="FB70" i="36" s="1"/>
  <c r="FA334" i="36" s="1"/>
  <c r="BE38" i="51"/>
  <c r="AZ29" i="53"/>
  <c r="BM61" i="36" s="1"/>
  <c r="BL325" i="36" s="1"/>
  <c r="BE29" i="53"/>
  <c r="BA29" i="53"/>
  <c r="BN61" i="36" s="1"/>
  <c r="BM325" i="36" s="1"/>
  <c r="BL61" i="36"/>
  <c r="BK325" i="36" s="1"/>
  <c r="AZ29" i="37"/>
  <c r="S61" i="36" s="1"/>
  <c r="R325" i="36" s="1"/>
  <c r="R61" i="36"/>
  <c r="Q325" i="36" s="1"/>
  <c r="BE29" i="37"/>
  <c r="BA29" i="37"/>
  <c r="T61" i="36" s="1"/>
  <c r="S325" i="36" s="1"/>
  <c r="AZ31" i="52"/>
  <c r="DG63" i="36" s="1"/>
  <c r="DF327" i="36" s="1"/>
  <c r="BA31" i="52"/>
  <c r="DH63" i="36" s="1"/>
  <c r="DG327" i="36" s="1"/>
  <c r="BE31" i="52"/>
  <c r="DF63" i="36"/>
  <c r="DE327" i="36" s="1"/>
  <c r="BA31" i="37"/>
  <c r="T63" i="36" s="1"/>
  <c r="S327" i="36" s="1"/>
  <c r="R63" i="36"/>
  <c r="Q327" i="36" s="1"/>
  <c r="BE31" i="37"/>
  <c r="AZ31" i="37"/>
  <c r="S63" i="36" s="1"/>
  <c r="R327" i="36" s="1"/>
  <c r="BA33" i="51"/>
  <c r="FB65" i="36" s="1"/>
  <c r="FA329" i="36" s="1"/>
  <c r="EZ65" i="36"/>
  <c r="EY329" i="36" s="1"/>
  <c r="BE33" i="51"/>
  <c r="AZ33" i="51"/>
  <c r="FA65" i="36" s="1"/>
  <c r="EZ329" i="36" s="1"/>
  <c r="BE26" i="52"/>
  <c r="DF58" i="36"/>
  <c r="DE322" i="36" s="1"/>
  <c r="BA26" i="52"/>
  <c r="DH58" i="36" s="1"/>
  <c r="DG322" i="36" s="1"/>
  <c r="AZ26" i="52"/>
  <c r="DG58" i="36" s="1"/>
  <c r="DF322" i="36" s="1"/>
  <c r="BS318" i="36"/>
  <c r="DK318" i="36"/>
  <c r="BI22" i="52"/>
  <c r="DM54" i="36"/>
  <c r="BL22" i="52"/>
  <c r="BQ22" i="51"/>
  <c r="FI54" i="36"/>
  <c r="AA93" i="36"/>
  <c r="BQ93" i="36"/>
  <c r="HA318" i="36"/>
  <c r="AO93" i="36"/>
  <c r="M93" i="36"/>
  <c r="Z54" i="36"/>
  <c r="Y318" i="36" s="1"/>
  <c r="FE318" i="36"/>
  <c r="BQ22" i="53"/>
  <c r="BU54" i="36"/>
  <c r="BL22" i="50"/>
  <c r="HA54" i="36"/>
  <c r="BI22" i="50"/>
  <c r="DM318" i="36"/>
  <c r="BQ22" i="37"/>
  <c r="AA54" i="36"/>
  <c r="Z318" i="36" s="1"/>
  <c r="Y54" i="36"/>
  <c r="X318" i="36" s="1"/>
  <c r="BL22" i="37"/>
  <c r="BI22" i="37"/>
  <c r="BL22" i="51"/>
  <c r="FG54" i="36"/>
  <c r="BI22" i="51"/>
  <c r="BI22" i="53"/>
  <c r="BL22" i="53"/>
  <c r="BS54" i="36"/>
  <c r="BQ22" i="50"/>
  <c r="HC54" i="36"/>
  <c r="BQ22" i="52"/>
  <c r="DO54" i="36"/>
  <c r="BC93" i="36"/>
  <c r="FG318" i="36"/>
  <c r="BQ318" i="36"/>
  <c r="GY318" i="36"/>
  <c r="BG31" i="37" l="1"/>
  <c r="Z63" i="36" s="1"/>
  <c r="Y327" i="36" s="1"/>
  <c r="X63" i="36"/>
  <c r="W327" i="36" s="1"/>
  <c r="BH31" i="37"/>
  <c r="AA63" i="36" s="1"/>
  <c r="Z327" i="36" s="1"/>
  <c r="BF31" i="37"/>
  <c r="BG29" i="37"/>
  <c r="Z61" i="36" s="1"/>
  <c r="Y325" i="36" s="1"/>
  <c r="BH29" i="37"/>
  <c r="AA61" i="36" s="1"/>
  <c r="Z325" i="36" s="1"/>
  <c r="BF29" i="37"/>
  <c r="X61" i="36"/>
  <c r="W325" i="36" s="1"/>
  <c r="BH23" i="50"/>
  <c r="HC55" i="36" s="1"/>
  <c r="HB319" i="36" s="1"/>
  <c r="BG23" i="50"/>
  <c r="HB55" i="36" s="1"/>
  <c r="GZ55" i="36"/>
  <c r="BF23" i="50"/>
  <c r="BL23" i="50" s="1"/>
  <c r="BH24" i="51"/>
  <c r="FI56" i="36" s="1"/>
  <c r="FH320" i="36" s="1"/>
  <c r="FF56" i="36"/>
  <c r="FE320" i="36" s="1"/>
  <c r="BF24" i="51"/>
  <c r="BG24" i="51"/>
  <c r="FH56" i="36" s="1"/>
  <c r="FG320" i="36" s="1"/>
  <c r="GZ68" i="36"/>
  <c r="GY332" i="36" s="1"/>
  <c r="BH36" i="50"/>
  <c r="HC68" i="36" s="1"/>
  <c r="HB332" i="36" s="1"/>
  <c r="BG36" i="50"/>
  <c r="HB68" i="36" s="1"/>
  <c r="HA332" i="36" s="1"/>
  <c r="BF36" i="50"/>
  <c r="FF69" i="36"/>
  <c r="FE333" i="36" s="1"/>
  <c r="BH37" i="51"/>
  <c r="FI69" i="36" s="1"/>
  <c r="FH333" i="36" s="1"/>
  <c r="BG37" i="51"/>
  <c r="FH69" i="36" s="1"/>
  <c r="FG333" i="36" s="1"/>
  <c r="BF37" i="51"/>
  <c r="FA319" i="36"/>
  <c r="FB84" i="36"/>
  <c r="BG26" i="53"/>
  <c r="BT58" i="36" s="1"/>
  <c r="BS322" i="36" s="1"/>
  <c r="BR58" i="36"/>
  <c r="BQ322" i="36" s="1"/>
  <c r="BF26" i="53"/>
  <c r="BH26" i="53"/>
  <c r="BU58" i="36" s="1"/>
  <c r="BT322" i="36" s="1"/>
  <c r="BG38" i="50"/>
  <c r="HB70" i="36" s="1"/>
  <c r="HA334" i="36" s="1"/>
  <c r="GZ70" i="36"/>
  <c r="GY334" i="36" s="1"/>
  <c r="BH38" i="50"/>
  <c r="HC70" i="36" s="1"/>
  <c r="HB334" i="36" s="1"/>
  <c r="BF38" i="50"/>
  <c r="BF29" i="50"/>
  <c r="GZ61" i="36"/>
  <c r="GY325" i="36" s="1"/>
  <c r="BH29" i="50"/>
  <c r="HC61" i="36" s="1"/>
  <c r="HB325" i="36" s="1"/>
  <c r="BG29" i="50"/>
  <c r="HB61" i="36" s="1"/>
  <c r="HA325" i="36" s="1"/>
  <c r="BF25" i="52"/>
  <c r="BH25" i="52"/>
  <c r="DO57" i="36" s="1"/>
  <c r="DN321" i="36" s="1"/>
  <c r="BG25" i="52"/>
  <c r="DN57" i="36" s="1"/>
  <c r="DM321" i="36" s="1"/>
  <c r="DL57" i="36"/>
  <c r="DK321" i="36" s="1"/>
  <c r="X56" i="36"/>
  <c r="W320" i="36" s="1"/>
  <c r="BG24" i="37"/>
  <c r="Z56" i="36" s="1"/>
  <c r="Y320" i="36" s="1"/>
  <c r="BF24" i="37"/>
  <c r="BH24" i="37"/>
  <c r="AA56" i="36" s="1"/>
  <c r="Z320" i="36" s="1"/>
  <c r="BF28" i="51"/>
  <c r="FF60" i="36"/>
  <c r="FE324" i="36" s="1"/>
  <c r="BH28" i="51"/>
  <c r="FI60" i="36" s="1"/>
  <c r="FH324" i="36" s="1"/>
  <c r="BG28" i="51"/>
  <c r="FH60" i="36" s="1"/>
  <c r="FG324" i="36" s="1"/>
  <c r="BF26" i="51"/>
  <c r="BH26" i="51"/>
  <c r="FI58" i="36" s="1"/>
  <c r="FH322" i="36" s="1"/>
  <c r="FF58" i="36"/>
  <c r="FE322" i="36" s="1"/>
  <c r="BG26" i="51"/>
  <c r="FH58" i="36" s="1"/>
  <c r="FG322" i="36" s="1"/>
  <c r="BG30" i="50"/>
  <c r="HB62" i="36" s="1"/>
  <c r="HA326" i="36" s="1"/>
  <c r="GZ62" i="36"/>
  <c r="GY326" i="36" s="1"/>
  <c r="BF30" i="50"/>
  <c r="BH30" i="50"/>
  <c r="HC62" i="36" s="1"/>
  <c r="HB326" i="36" s="1"/>
  <c r="FF76" i="36"/>
  <c r="FE340" i="36" s="1"/>
  <c r="BH44" i="51"/>
  <c r="FI76" i="36" s="1"/>
  <c r="FH340" i="36" s="1"/>
  <c r="BG44" i="51"/>
  <c r="FH76" i="36" s="1"/>
  <c r="FG340" i="36" s="1"/>
  <c r="BF44" i="51"/>
  <c r="BH41" i="52"/>
  <c r="DO73" i="36" s="1"/>
  <c r="DN337" i="36" s="1"/>
  <c r="BG41" i="52"/>
  <c r="DN73" i="36" s="1"/>
  <c r="DM337" i="36" s="1"/>
  <c r="DL73" i="36"/>
  <c r="DK337" i="36" s="1"/>
  <c r="BF41" i="52"/>
  <c r="BH43" i="51"/>
  <c r="FI75" i="36" s="1"/>
  <c r="FH339" i="36" s="1"/>
  <c r="BG43" i="51"/>
  <c r="FH75" i="36" s="1"/>
  <c r="FG339" i="36" s="1"/>
  <c r="FF75" i="36"/>
  <c r="FE339" i="36" s="1"/>
  <c r="BF43" i="51"/>
  <c r="BG34" i="53"/>
  <c r="BT66" i="36" s="1"/>
  <c r="BS330" i="36" s="1"/>
  <c r="BR66" i="36"/>
  <c r="BQ330" i="36" s="1"/>
  <c r="BF34" i="53"/>
  <c r="BH34" i="53"/>
  <c r="BU66" i="36" s="1"/>
  <c r="BT330" i="36" s="1"/>
  <c r="BH24" i="52"/>
  <c r="DO56" i="36" s="1"/>
  <c r="DN320" i="36" s="1"/>
  <c r="BG24" i="52"/>
  <c r="DN56" i="36" s="1"/>
  <c r="DM320" i="36" s="1"/>
  <c r="DL56" i="36"/>
  <c r="DK320" i="36" s="1"/>
  <c r="BF24" i="52"/>
  <c r="BF29" i="53"/>
  <c r="BH29" i="53"/>
  <c r="BU61" i="36" s="1"/>
  <c r="BT325" i="36" s="1"/>
  <c r="BR61" i="36"/>
  <c r="BQ325" i="36" s="1"/>
  <c r="BG29" i="53"/>
  <c r="BT61" i="36" s="1"/>
  <c r="BS325" i="36" s="1"/>
  <c r="GS319" i="36"/>
  <c r="GT84" i="36"/>
  <c r="FF73" i="36"/>
  <c r="FE337" i="36" s="1"/>
  <c r="BH41" i="51"/>
  <c r="FI73" i="36" s="1"/>
  <c r="FH337" i="36" s="1"/>
  <c r="BF41" i="51"/>
  <c r="BG41" i="51"/>
  <c r="FH73" i="36" s="1"/>
  <c r="FG337" i="36" s="1"/>
  <c r="DE319" i="36"/>
  <c r="DF84" i="36"/>
  <c r="BF28" i="50"/>
  <c r="BH28" i="50"/>
  <c r="HC60" i="36" s="1"/>
  <c r="HB324" i="36" s="1"/>
  <c r="GZ60" i="36"/>
  <c r="GY324" i="36" s="1"/>
  <c r="BG28" i="50"/>
  <c r="HB60" i="36" s="1"/>
  <c r="HA324" i="36" s="1"/>
  <c r="GZ64" i="36"/>
  <c r="GY328" i="36" s="1"/>
  <c r="BH32" i="50"/>
  <c r="HC64" i="36" s="1"/>
  <c r="HB328" i="36" s="1"/>
  <c r="BG32" i="50"/>
  <c r="HB64" i="36" s="1"/>
  <c r="HA328" i="36" s="1"/>
  <c r="BF32" i="50"/>
  <c r="BH26" i="50"/>
  <c r="HC58" i="36" s="1"/>
  <c r="HB322" i="36" s="1"/>
  <c r="BG26" i="50"/>
  <c r="HB58" i="36" s="1"/>
  <c r="HA322" i="36" s="1"/>
  <c r="GZ58" i="36"/>
  <c r="GY322" i="36" s="1"/>
  <c r="BF26" i="50"/>
  <c r="EY319" i="36"/>
  <c r="EZ84" i="36"/>
  <c r="BG39" i="50"/>
  <c r="HB71" i="36" s="1"/>
  <c r="HA335" i="36" s="1"/>
  <c r="GZ71" i="36"/>
  <c r="GY335" i="36" s="1"/>
  <c r="BH39" i="50"/>
  <c r="HC71" i="36" s="1"/>
  <c r="HB335" i="36" s="1"/>
  <c r="BF39" i="50"/>
  <c r="BH37" i="50"/>
  <c r="HC69" i="36" s="1"/>
  <c r="HB333" i="36" s="1"/>
  <c r="GZ69" i="36"/>
  <c r="GY333" i="36" s="1"/>
  <c r="BG37" i="50"/>
  <c r="HB69" i="36" s="1"/>
  <c r="HA333" i="36" s="1"/>
  <c r="BF37" i="50"/>
  <c r="BG49" i="50"/>
  <c r="HB81" i="36" s="1"/>
  <c r="HA345" i="36" s="1"/>
  <c r="BH49" i="50"/>
  <c r="HC81" i="36" s="1"/>
  <c r="HB345" i="36" s="1"/>
  <c r="GZ81" i="36"/>
  <c r="GY345" i="36" s="1"/>
  <c r="BF49" i="50"/>
  <c r="BG42" i="51"/>
  <c r="FH74" i="36" s="1"/>
  <c r="FG338" i="36" s="1"/>
  <c r="FF74" i="36"/>
  <c r="FE338" i="36" s="1"/>
  <c r="BF42" i="51"/>
  <c r="BH42" i="51"/>
  <c r="FI74" i="36" s="1"/>
  <c r="FH338" i="36" s="1"/>
  <c r="DL70" i="36"/>
  <c r="DK334" i="36" s="1"/>
  <c r="BH38" i="52"/>
  <c r="DO70" i="36" s="1"/>
  <c r="DN334" i="36" s="1"/>
  <c r="BF38" i="52"/>
  <c r="BG38" i="52"/>
  <c r="DN70" i="36" s="1"/>
  <c r="DM334" i="36" s="1"/>
  <c r="BF36" i="52"/>
  <c r="BG36" i="52"/>
  <c r="DN68" i="36" s="1"/>
  <c r="DM332" i="36" s="1"/>
  <c r="DL68" i="36"/>
  <c r="DK332" i="36" s="1"/>
  <c r="BH36" i="52"/>
  <c r="DO68" i="36" s="1"/>
  <c r="DN332" i="36" s="1"/>
  <c r="BG36" i="53"/>
  <c r="BT68" i="36" s="1"/>
  <c r="BS332" i="36" s="1"/>
  <c r="BR68" i="36"/>
  <c r="BQ332" i="36" s="1"/>
  <c r="BF36" i="53"/>
  <c r="BH36" i="53"/>
  <c r="BU68" i="36" s="1"/>
  <c r="BT332" i="36" s="1"/>
  <c r="BF47" i="50"/>
  <c r="GZ79" i="36"/>
  <c r="GY343" i="36" s="1"/>
  <c r="BH47" i="50"/>
  <c r="HC79" i="36" s="1"/>
  <c r="HB343" i="36" s="1"/>
  <c r="BG47" i="50"/>
  <c r="HB79" i="36" s="1"/>
  <c r="HA343" i="36" s="1"/>
  <c r="BH31" i="50"/>
  <c r="HC63" i="36" s="1"/>
  <c r="HB327" i="36" s="1"/>
  <c r="BG31" i="50"/>
  <c r="HB63" i="36" s="1"/>
  <c r="HA327" i="36" s="1"/>
  <c r="GZ63" i="36"/>
  <c r="GY327" i="36" s="1"/>
  <c r="BF31" i="50"/>
  <c r="BH31" i="51"/>
  <c r="FI63" i="36" s="1"/>
  <c r="FH327" i="36" s="1"/>
  <c r="FF63" i="36"/>
  <c r="FE327" i="36" s="1"/>
  <c r="BF31" i="51"/>
  <c r="BG31" i="51"/>
  <c r="FH63" i="36" s="1"/>
  <c r="FG327" i="36" s="1"/>
  <c r="DL60" i="36"/>
  <c r="DK324" i="36" s="1"/>
  <c r="BG28" i="52"/>
  <c r="DN60" i="36" s="1"/>
  <c r="DM324" i="36" s="1"/>
  <c r="BF28" i="52"/>
  <c r="BH28" i="52"/>
  <c r="DO60" i="36" s="1"/>
  <c r="DN324" i="36" s="1"/>
  <c r="BH29" i="51"/>
  <c r="FI61" i="36" s="1"/>
  <c r="FH325" i="36" s="1"/>
  <c r="BG29" i="51"/>
  <c r="FH61" i="36" s="1"/>
  <c r="FG325" i="36" s="1"/>
  <c r="BF29" i="51"/>
  <c r="FF61" i="36"/>
  <c r="FE325" i="36" s="1"/>
  <c r="BF44" i="50"/>
  <c r="GZ76" i="36"/>
  <c r="GY340" i="36" s="1"/>
  <c r="BH44" i="50"/>
  <c r="HC76" i="36" s="1"/>
  <c r="HB340" i="36" s="1"/>
  <c r="BG44" i="50"/>
  <c r="HB76" i="36" s="1"/>
  <c r="HA340" i="36" s="1"/>
  <c r="BG39" i="52"/>
  <c r="DN71" i="36" s="1"/>
  <c r="DM335" i="36" s="1"/>
  <c r="DL71" i="36"/>
  <c r="DK335" i="36" s="1"/>
  <c r="BF39" i="52"/>
  <c r="BH39" i="52"/>
  <c r="DO71" i="36" s="1"/>
  <c r="DN335" i="36" s="1"/>
  <c r="BG32" i="51"/>
  <c r="FH64" i="36" s="1"/>
  <c r="FG328" i="36" s="1"/>
  <c r="BH32" i="51"/>
  <c r="FI64" i="36" s="1"/>
  <c r="FH328" i="36" s="1"/>
  <c r="FF64" i="36"/>
  <c r="FE328" i="36" s="1"/>
  <c r="BF32" i="51"/>
  <c r="BG40" i="50"/>
  <c r="HB72" i="36" s="1"/>
  <c r="HA336" i="36" s="1"/>
  <c r="GZ72" i="36"/>
  <c r="GY336" i="36" s="1"/>
  <c r="BF40" i="50"/>
  <c r="BH40" i="50"/>
  <c r="HC72" i="36" s="1"/>
  <c r="HB336" i="36" s="1"/>
  <c r="BF23" i="37"/>
  <c r="BL23" i="37" s="1"/>
  <c r="BH23" i="37"/>
  <c r="BQ23" i="37" s="1"/>
  <c r="X55" i="36"/>
  <c r="W319" i="36" s="1"/>
  <c r="BG23" i="37"/>
  <c r="J16" i="36"/>
  <c r="X84" i="36"/>
  <c r="J17" i="36" s="1"/>
  <c r="J18" i="36" s="1"/>
  <c r="BL319" i="36"/>
  <c r="BM84" i="36"/>
  <c r="FF65" i="36"/>
  <c r="FE329" i="36" s="1"/>
  <c r="BH33" i="51"/>
  <c r="FI65" i="36" s="1"/>
  <c r="FH329" i="36" s="1"/>
  <c r="BF33" i="51"/>
  <c r="BG33" i="51"/>
  <c r="FH65" i="36" s="1"/>
  <c r="FG329" i="36" s="1"/>
  <c r="BG31" i="52"/>
  <c r="DN63" i="36" s="1"/>
  <c r="DM327" i="36" s="1"/>
  <c r="DL63" i="36"/>
  <c r="DK327" i="36" s="1"/>
  <c r="BF31" i="52"/>
  <c r="BH31" i="52"/>
  <c r="DO63" i="36" s="1"/>
  <c r="DN327" i="36" s="1"/>
  <c r="BG25" i="51"/>
  <c r="FH57" i="36" s="1"/>
  <c r="FG321" i="36" s="1"/>
  <c r="FF57" i="36"/>
  <c r="FE321" i="36" s="1"/>
  <c r="BF25" i="51"/>
  <c r="BH25" i="51"/>
  <c r="FI57" i="36" s="1"/>
  <c r="FH321" i="36" s="1"/>
  <c r="BF50" i="50"/>
  <c r="BG50" i="50"/>
  <c r="HB82" i="36" s="1"/>
  <c r="HA346" i="36" s="1"/>
  <c r="BH50" i="50"/>
  <c r="HC82" i="36" s="1"/>
  <c r="HB346" i="36" s="1"/>
  <c r="GZ82" i="36"/>
  <c r="GY346" i="36" s="1"/>
  <c r="BH34" i="50"/>
  <c r="HC66" i="36" s="1"/>
  <c r="HB330" i="36" s="1"/>
  <c r="GZ66" i="36"/>
  <c r="GY330" i="36" s="1"/>
  <c r="BG34" i="50"/>
  <c r="HB66" i="36" s="1"/>
  <c r="HA330" i="36" s="1"/>
  <c r="BF34" i="50"/>
  <c r="X57" i="36"/>
  <c r="W321" i="36" s="1"/>
  <c r="BF25" i="37"/>
  <c r="BH25" i="37"/>
  <c r="AA57" i="36" s="1"/>
  <c r="Z321" i="36" s="1"/>
  <c r="BG25" i="37"/>
  <c r="Z57" i="36" s="1"/>
  <c r="Y321" i="36" s="1"/>
  <c r="BG23" i="52"/>
  <c r="DN55" i="36" s="1"/>
  <c r="BH23" i="52"/>
  <c r="DO55" i="36" s="1"/>
  <c r="DN319" i="36" s="1"/>
  <c r="DL55" i="36"/>
  <c r="BF23" i="52"/>
  <c r="BL23" i="52" s="1"/>
  <c r="BH46" i="50"/>
  <c r="HC78" i="36" s="1"/>
  <c r="HB342" i="36" s="1"/>
  <c r="BG46" i="50"/>
  <c r="HB78" i="36" s="1"/>
  <c r="HA342" i="36" s="1"/>
  <c r="BF46" i="50"/>
  <c r="GZ78" i="36"/>
  <c r="GY342" i="36" s="1"/>
  <c r="BH40" i="51"/>
  <c r="FI72" i="36" s="1"/>
  <c r="FH336" i="36" s="1"/>
  <c r="FF72" i="36"/>
  <c r="FE336" i="36" s="1"/>
  <c r="BF40" i="51"/>
  <c r="BG40" i="51"/>
  <c r="FH72" i="36" s="1"/>
  <c r="FG336" i="36" s="1"/>
  <c r="BF30" i="51"/>
  <c r="BG30" i="51"/>
  <c r="FH62" i="36" s="1"/>
  <c r="FG326" i="36" s="1"/>
  <c r="BH30" i="51"/>
  <c r="FI62" i="36" s="1"/>
  <c r="FH326" i="36" s="1"/>
  <c r="FF62" i="36"/>
  <c r="FE326" i="36" s="1"/>
  <c r="GZ67" i="36"/>
  <c r="GY331" i="36" s="1"/>
  <c r="BH35" i="50"/>
  <c r="HC67" i="36" s="1"/>
  <c r="HB331" i="36" s="1"/>
  <c r="BG35" i="50"/>
  <c r="HB67" i="36" s="1"/>
  <c r="HA331" i="36" s="1"/>
  <c r="BF35" i="50"/>
  <c r="BG26" i="37"/>
  <c r="Z58" i="36" s="1"/>
  <c r="Y322" i="36" s="1"/>
  <c r="BH26" i="37"/>
  <c r="AA58" i="36" s="1"/>
  <c r="Z322" i="36" s="1"/>
  <c r="X58" i="36"/>
  <c r="W322" i="36" s="1"/>
  <c r="BF26" i="37"/>
  <c r="BK319" i="36"/>
  <c r="BL84" i="36"/>
  <c r="BP23" i="50"/>
  <c r="BP24" i="50" s="1"/>
  <c r="DL58" i="36"/>
  <c r="DK322" i="36" s="1"/>
  <c r="BH26" i="52"/>
  <c r="DO58" i="36" s="1"/>
  <c r="DN322" i="36" s="1"/>
  <c r="BF26" i="52"/>
  <c r="BG26" i="52"/>
  <c r="DN58" i="36" s="1"/>
  <c r="DM322" i="36" s="1"/>
  <c r="BH28" i="53"/>
  <c r="BU60" i="36" s="1"/>
  <c r="BT324" i="36" s="1"/>
  <c r="BR60" i="36"/>
  <c r="BQ324" i="36" s="1"/>
  <c r="BF28" i="53"/>
  <c r="BG28" i="53"/>
  <c r="BT60" i="36" s="1"/>
  <c r="BS324" i="36" s="1"/>
  <c r="GU319" i="36"/>
  <c r="GV84" i="36"/>
  <c r="BH32" i="52"/>
  <c r="DO64" i="36" s="1"/>
  <c r="DN328" i="36" s="1"/>
  <c r="BF32" i="52"/>
  <c r="BG32" i="52"/>
  <c r="DN64" i="36" s="1"/>
  <c r="DM328" i="36" s="1"/>
  <c r="DL64" i="36"/>
  <c r="DK328" i="36" s="1"/>
  <c r="DG319" i="36"/>
  <c r="DH84" i="36"/>
  <c r="BG27" i="51"/>
  <c r="FH59" i="36" s="1"/>
  <c r="FG323" i="36" s="1"/>
  <c r="FF59" i="36"/>
  <c r="FE323" i="36" s="1"/>
  <c r="BH27" i="51"/>
  <c r="FI59" i="36" s="1"/>
  <c r="FH323" i="36" s="1"/>
  <c r="BF27" i="51"/>
  <c r="BH48" i="50"/>
  <c r="HC80" i="36" s="1"/>
  <c r="HB344" i="36" s="1"/>
  <c r="GZ80" i="36"/>
  <c r="GY344" i="36" s="1"/>
  <c r="BG48" i="50"/>
  <c r="HB80" i="36" s="1"/>
  <c r="HA344" i="36" s="1"/>
  <c r="BF48" i="50"/>
  <c r="BH30" i="53"/>
  <c r="BU62" i="36" s="1"/>
  <c r="BT326" i="36" s="1"/>
  <c r="BG30" i="53"/>
  <c r="BT62" i="36" s="1"/>
  <c r="BS326" i="36" s="1"/>
  <c r="BR62" i="36"/>
  <c r="BQ326" i="36" s="1"/>
  <c r="BF30" i="53"/>
  <c r="BG37" i="52"/>
  <c r="DN69" i="36" s="1"/>
  <c r="DM333" i="36" s="1"/>
  <c r="DL69" i="36"/>
  <c r="DK333" i="36" s="1"/>
  <c r="BH37" i="52"/>
  <c r="DO69" i="36" s="1"/>
  <c r="DN333" i="36" s="1"/>
  <c r="BF37" i="52"/>
  <c r="EZ319" i="36"/>
  <c r="FA84" i="36"/>
  <c r="BH41" i="50"/>
  <c r="HC73" i="36" s="1"/>
  <c r="HB337" i="36" s="1"/>
  <c r="BG41" i="50"/>
  <c r="HB73" i="36" s="1"/>
  <c r="HA337" i="36" s="1"/>
  <c r="BF41" i="50"/>
  <c r="GZ73" i="36"/>
  <c r="GY337" i="36" s="1"/>
  <c r="BG33" i="52"/>
  <c r="DN65" i="36" s="1"/>
  <c r="DM329" i="36" s="1"/>
  <c r="BF33" i="52"/>
  <c r="DL65" i="36"/>
  <c r="DK329" i="36" s="1"/>
  <c r="BH33" i="52"/>
  <c r="DO65" i="36" s="1"/>
  <c r="DN329" i="36" s="1"/>
  <c r="DL61" i="36"/>
  <c r="DK325" i="36" s="1"/>
  <c r="BH29" i="52"/>
  <c r="DO61" i="36" s="1"/>
  <c r="DN325" i="36" s="1"/>
  <c r="BG29" i="52"/>
  <c r="DN61" i="36" s="1"/>
  <c r="DM325" i="36" s="1"/>
  <c r="BF29" i="52"/>
  <c r="GZ77" i="36"/>
  <c r="GY341" i="36" s="1"/>
  <c r="BH45" i="50"/>
  <c r="HC77" i="36" s="1"/>
  <c r="HB341" i="36" s="1"/>
  <c r="BG45" i="50"/>
  <c r="HB77" i="36" s="1"/>
  <c r="HA341" i="36" s="1"/>
  <c r="BF45" i="50"/>
  <c r="BR57" i="36"/>
  <c r="BQ321" i="36" s="1"/>
  <c r="BG25" i="53"/>
  <c r="BT57" i="36" s="1"/>
  <c r="BS321" i="36" s="1"/>
  <c r="BF25" i="53"/>
  <c r="BH25" i="53"/>
  <c r="BU57" i="36" s="1"/>
  <c r="BT321" i="36" s="1"/>
  <c r="BG24" i="53"/>
  <c r="BT56" i="36" s="1"/>
  <c r="BS320" i="36" s="1"/>
  <c r="BH24" i="53"/>
  <c r="BU56" i="36" s="1"/>
  <c r="BT320" i="36" s="1"/>
  <c r="BR56" i="36"/>
  <c r="BQ320" i="36" s="1"/>
  <c r="BF24" i="53"/>
  <c r="BG24" i="50"/>
  <c r="HB56" i="36" s="1"/>
  <c r="HA320" i="36" s="1"/>
  <c r="BH24" i="50"/>
  <c r="HC56" i="36" s="1"/>
  <c r="HB320" i="36" s="1"/>
  <c r="GZ56" i="36"/>
  <c r="GY320" i="36" s="1"/>
  <c r="BF24" i="50"/>
  <c r="BG27" i="52"/>
  <c r="DN59" i="36" s="1"/>
  <c r="DM323" i="36" s="1"/>
  <c r="BH27" i="52"/>
  <c r="DO59" i="36" s="1"/>
  <c r="DN323" i="36" s="1"/>
  <c r="DL59" i="36"/>
  <c r="DK323" i="36" s="1"/>
  <c r="BF27" i="52"/>
  <c r="BR59" i="36"/>
  <c r="BQ323" i="36" s="1"/>
  <c r="BF27" i="53"/>
  <c r="BG27" i="53"/>
  <c r="BT59" i="36" s="1"/>
  <c r="BS323" i="36" s="1"/>
  <c r="BH27" i="53"/>
  <c r="BU59" i="36" s="1"/>
  <c r="BT323" i="36" s="1"/>
  <c r="BH27" i="50"/>
  <c r="HC59" i="36" s="1"/>
  <c r="HB323" i="36" s="1"/>
  <c r="BF27" i="50"/>
  <c r="BG27" i="50"/>
  <c r="HB59" i="36" s="1"/>
  <c r="HA323" i="36" s="1"/>
  <c r="GZ59" i="36"/>
  <c r="GY323" i="36" s="1"/>
  <c r="S55" i="36"/>
  <c r="R319" i="36" s="1"/>
  <c r="S84" i="36"/>
  <c r="BM319" i="36"/>
  <c r="BN84" i="36"/>
  <c r="BG30" i="37"/>
  <c r="Z62" i="36" s="1"/>
  <c r="Y326" i="36" s="1"/>
  <c r="BH30" i="37"/>
  <c r="AA62" i="36" s="1"/>
  <c r="Z326" i="36" s="1"/>
  <c r="X62" i="36"/>
  <c r="W326" i="36" s="1"/>
  <c r="BF30" i="37"/>
  <c r="BG39" i="51"/>
  <c r="FH71" i="36" s="1"/>
  <c r="FG335" i="36" s="1"/>
  <c r="FF71" i="36"/>
  <c r="FE335" i="36" s="1"/>
  <c r="BH39" i="51"/>
  <c r="FI71" i="36" s="1"/>
  <c r="FH335" i="36" s="1"/>
  <c r="BF39" i="51"/>
  <c r="BF38" i="51"/>
  <c r="BG38" i="51"/>
  <c r="FH70" i="36" s="1"/>
  <c r="FG334" i="36" s="1"/>
  <c r="FF70" i="36"/>
  <c r="FE334" i="36" s="1"/>
  <c r="BH38" i="51"/>
  <c r="FI70" i="36" s="1"/>
  <c r="FH334" i="36" s="1"/>
  <c r="BH46" i="51"/>
  <c r="FI78" i="36" s="1"/>
  <c r="FH342" i="36" s="1"/>
  <c r="BG46" i="51"/>
  <c r="FH78" i="36" s="1"/>
  <c r="FG342" i="36" s="1"/>
  <c r="FF78" i="36"/>
  <c r="FE342" i="36" s="1"/>
  <c r="BF46" i="51"/>
  <c r="BF28" i="37"/>
  <c r="BG28" i="37"/>
  <c r="Z60" i="36" s="1"/>
  <c r="Y324" i="36" s="1"/>
  <c r="X60" i="36"/>
  <c r="W324" i="36" s="1"/>
  <c r="BH28" i="37"/>
  <c r="AA60" i="36" s="1"/>
  <c r="Z324" i="36" s="1"/>
  <c r="GT319" i="36"/>
  <c r="GU84" i="36"/>
  <c r="DF319" i="36"/>
  <c r="DG84" i="36"/>
  <c r="BH33" i="53"/>
  <c r="BU65" i="36" s="1"/>
  <c r="BT329" i="36" s="1"/>
  <c r="BG33" i="53"/>
  <c r="BT65" i="36" s="1"/>
  <c r="BS329" i="36" s="1"/>
  <c r="BR65" i="36"/>
  <c r="BQ329" i="36" s="1"/>
  <c r="BF33" i="53"/>
  <c r="BG27" i="37"/>
  <c r="Z59" i="36" s="1"/>
  <c r="Y323" i="36" s="1"/>
  <c r="X59" i="36"/>
  <c r="W323" i="36" s="1"/>
  <c r="BF27" i="37"/>
  <c r="BH27" i="37"/>
  <c r="AA59" i="36" s="1"/>
  <c r="Z323" i="36" s="1"/>
  <c r="BH33" i="50"/>
  <c r="HC65" i="36" s="1"/>
  <c r="HB329" i="36" s="1"/>
  <c r="BG33" i="50"/>
  <c r="HB65" i="36" s="1"/>
  <c r="HA329" i="36" s="1"/>
  <c r="BF33" i="50"/>
  <c r="GZ65" i="36"/>
  <c r="GY329" i="36" s="1"/>
  <c r="BG25" i="50"/>
  <c r="HB57" i="36" s="1"/>
  <c r="HA321" i="36" s="1"/>
  <c r="BH25" i="50"/>
  <c r="HC57" i="36" s="1"/>
  <c r="HB321" i="36" s="1"/>
  <c r="GZ57" i="36"/>
  <c r="GY321" i="36" s="1"/>
  <c r="BF25" i="50"/>
  <c r="FF55" i="36"/>
  <c r="BG23" i="51"/>
  <c r="FH55" i="36" s="1"/>
  <c r="BF23" i="51"/>
  <c r="BL23" i="51" s="1"/>
  <c r="BH23" i="51"/>
  <c r="FI55" i="36" s="1"/>
  <c r="FH319" i="36" s="1"/>
  <c r="BF35" i="53"/>
  <c r="BR67" i="36"/>
  <c r="BQ331" i="36" s="1"/>
  <c r="BG35" i="53"/>
  <c r="BT67" i="36" s="1"/>
  <c r="BS331" i="36" s="1"/>
  <c r="BH35" i="53"/>
  <c r="BU67" i="36" s="1"/>
  <c r="BT331" i="36" s="1"/>
  <c r="BH31" i="53"/>
  <c r="BU63" i="36" s="1"/>
  <c r="BT327" i="36" s="1"/>
  <c r="BG31" i="53"/>
  <c r="BT63" i="36" s="1"/>
  <c r="BS327" i="36" s="1"/>
  <c r="BF31" i="53"/>
  <c r="BR63" i="36"/>
  <c r="BQ327" i="36" s="1"/>
  <c r="FF77" i="36"/>
  <c r="FE341" i="36" s="1"/>
  <c r="BH45" i="51"/>
  <c r="FI77" i="36" s="1"/>
  <c r="FH341" i="36" s="1"/>
  <c r="BF45" i="51"/>
  <c r="BG45" i="51"/>
  <c r="FH77" i="36" s="1"/>
  <c r="FG341" i="36" s="1"/>
  <c r="DL72" i="36"/>
  <c r="DK336" i="36" s="1"/>
  <c r="BH40" i="52"/>
  <c r="DO72" i="36" s="1"/>
  <c r="DN336" i="36" s="1"/>
  <c r="BF40" i="52"/>
  <c r="BG40" i="52"/>
  <c r="DN72" i="36" s="1"/>
  <c r="DM336" i="36" s="1"/>
  <c r="BH42" i="50"/>
  <c r="HC74" i="36" s="1"/>
  <c r="HB338" i="36" s="1"/>
  <c r="GZ74" i="36"/>
  <c r="GY338" i="36" s="1"/>
  <c r="BF42" i="50"/>
  <c r="BG42" i="50"/>
  <c r="HB74" i="36" s="1"/>
  <c r="HA338" i="36" s="1"/>
  <c r="DL66" i="36"/>
  <c r="DK330" i="36" s="1"/>
  <c r="BH34" i="52"/>
  <c r="DO66" i="36" s="1"/>
  <c r="DN330" i="36" s="1"/>
  <c r="BG34" i="52"/>
  <c r="DN66" i="36" s="1"/>
  <c r="DM330" i="36" s="1"/>
  <c r="BF34" i="52"/>
  <c r="BH43" i="50"/>
  <c r="HC75" i="36" s="1"/>
  <c r="HB339" i="36" s="1"/>
  <c r="BG43" i="50"/>
  <c r="HB75" i="36" s="1"/>
  <c r="HA339" i="36" s="1"/>
  <c r="BF43" i="50"/>
  <c r="GZ75" i="36"/>
  <c r="GY339" i="36" s="1"/>
  <c r="BG34" i="51"/>
  <c r="FH66" i="36" s="1"/>
  <c r="FG330" i="36" s="1"/>
  <c r="FF66" i="36"/>
  <c r="FE330" i="36" s="1"/>
  <c r="BH34" i="51"/>
  <c r="FI66" i="36" s="1"/>
  <c r="FH330" i="36" s="1"/>
  <c r="BF34" i="51"/>
  <c r="BH30" i="52"/>
  <c r="DO62" i="36" s="1"/>
  <c r="DN326" i="36" s="1"/>
  <c r="DL62" i="36"/>
  <c r="DK326" i="36" s="1"/>
  <c r="BG30" i="52"/>
  <c r="DN62" i="36" s="1"/>
  <c r="DM326" i="36" s="1"/>
  <c r="BF30" i="52"/>
  <c r="BH36" i="51"/>
  <c r="FI68" i="36" s="1"/>
  <c r="FH332" i="36" s="1"/>
  <c r="BG36" i="51"/>
  <c r="FH68" i="36" s="1"/>
  <c r="FG332" i="36" s="1"/>
  <c r="FF68" i="36"/>
  <c r="FE332" i="36" s="1"/>
  <c r="BF36" i="51"/>
  <c r="DL67" i="36"/>
  <c r="DK331" i="36" s="1"/>
  <c r="BH35" i="52"/>
  <c r="DO67" i="36" s="1"/>
  <c r="DN331" i="36" s="1"/>
  <c r="BG35" i="52"/>
  <c r="DN67" i="36" s="1"/>
  <c r="DM331" i="36" s="1"/>
  <c r="BF35" i="52"/>
  <c r="BH35" i="51"/>
  <c r="FI67" i="36" s="1"/>
  <c r="FH331" i="36" s="1"/>
  <c r="BG35" i="51"/>
  <c r="FH67" i="36" s="1"/>
  <c r="FG331" i="36" s="1"/>
  <c r="BF35" i="51"/>
  <c r="FF67" i="36"/>
  <c r="FE331" i="36" s="1"/>
  <c r="GZ83" i="36"/>
  <c r="GY347" i="36" s="1"/>
  <c r="BH51" i="50"/>
  <c r="HC83" i="36" s="1"/>
  <c r="HB347" i="36" s="1"/>
  <c r="BF51" i="50"/>
  <c r="BG51" i="50"/>
  <c r="HB83" i="36" s="1"/>
  <c r="HA347" i="36" s="1"/>
  <c r="BF32" i="53"/>
  <c r="BG32" i="53"/>
  <c r="BT64" i="36" s="1"/>
  <c r="BS328" i="36" s="1"/>
  <c r="BH32" i="53"/>
  <c r="BU64" i="36" s="1"/>
  <c r="BT328" i="36" s="1"/>
  <c r="BR64" i="36"/>
  <c r="BQ328" i="36" s="1"/>
  <c r="T55" i="36"/>
  <c r="S319" i="36" s="1"/>
  <c r="T84" i="36"/>
  <c r="BH23" i="53"/>
  <c r="BU55" i="36" s="1"/>
  <c r="BT319" i="36" s="1"/>
  <c r="BG23" i="53"/>
  <c r="BT55" i="36" s="1"/>
  <c r="BR55" i="36"/>
  <c r="BF23" i="53"/>
  <c r="BL23" i="53" s="1"/>
  <c r="BC94" i="36"/>
  <c r="BP24" i="51"/>
  <c r="BM22" i="51"/>
  <c r="FJ54" i="36"/>
  <c r="BJ93" i="36"/>
  <c r="BP24" i="53"/>
  <c r="AA94" i="36"/>
  <c r="BR318" i="36"/>
  <c r="BT318" i="36"/>
  <c r="DL318" i="36"/>
  <c r="AP93" i="36"/>
  <c r="T93" i="36"/>
  <c r="AV93" i="36"/>
  <c r="BM22" i="50"/>
  <c r="HD54" i="36"/>
  <c r="AB93" i="36"/>
  <c r="BP24" i="52"/>
  <c r="AO94" i="36"/>
  <c r="FH318" i="36"/>
  <c r="BM22" i="52"/>
  <c r="DP54" i="36"/>
  <c r="BR93" i="36"/>
  <c r="F93" i="36"/>
  <c r="AH93" i="36"/>
  <c r="DN318" i="36"/>
  <c r="FF318" i="36"/>
  <c r="BP24" i="37"/>
  <c r="M94" i="36"/>
  <c r="HB318" i="36"/>
  <c r="BV54" i="36"/>
  <c r="BM22" i="53"/>
  <c r="BM22" i="37"/>
  <c r="AB54" i="36"/>
  <c r="AA318" i="36" s="1"/>
  <c r="N93" i="36"/>
  <c r="GZ318" i="36"/>
  <c r="BD93" i="36"/>
  <c r="BQ23" i="50" l="1"/>
  <c r="BQ24" i="50" s="1"/>
  <c r="BQ23" i="52"/>
  <c r="AP94" i="36" s="1"/>
  <c r="BQ94" i="36"/>
  <c r="AI16" i="36"/>
  <c r="AC16" i="36"/>
  <c r="Q16" i="36"/>
  <c r="BI35" i="52"/>
  <c r="DP67" i="36" s="1"/>
  <c r="DO331" i="36" s="1"/>
  <c r="DM67" i="36"/>
  <c r="DL331" i="36" s="1"/>
  <c r="BI30" i="52"/>
  <c r="DP62" i="36" s="1"/>
  <c r="DO326" i="36" s="1"/>
  <c r="DM62" i="36"/>
  <c r="DL326" i="36" s="1"/>
  <c r="BI25" i="50"/>
  <c r="HD57" i="36" s="1"/>
  <c r="HC321" i="36" s="1"/>
  <c r="HA57" i="36"/>
  <c r="GZ321" i="36" s="1"/>
  <c r="BS65" i="36"/>
  <c r="BR329" i="36" s="1"/>
  <c r="BI33" i="53"/>
  <c r="BV65" i="36" s="1"/>
  <c r="BU329" i="36" s="1"/>
  <c r="FG71" i="36"/>
  <c r="FF335" i="36" s="1"/>
  <c r="BI39" i="51"/>
  <c r="FJ71" i="36" s="1"/>
  <c r="FI335" i="36" s="1"/>
  <c r="DM59" i="36"/>
  <c r="DL323" i="36" s="1"/>
  <c r="BI27" i="52"/>
  <c r="DP59" i="36" s="1"/>
  <c r="DO323" i="36" s="1"/>
  <c r="HA56" i="36"/>
  <c r="GZ320" i="36" s="1"/>
  <c r="BI24" i="50"/>
  <c r="HD56" i="36" s="1"/>
  <c r="HC320" i="36" s="1"/>
  <c r="FI84" i="36"/>
  <c r="AC17" i="36" s="1"/>
  <c r="AC18" i="36" s="1"/>
  <c r="DM72" i="36"/>
  <c r="DL336" i="36" s="1"/>
  <c r="BI40" i="52"/>
  <c r="DP72" i="36" s="1"/>
  <c r="DO336" i="36" s="1"/>
  <c r="BI27" i="37"/>
  <c r="AB59" i="36" s="1"/>
  <c r="AA323" i="36" s="1"/>
  <c r="Y59" i="36"/>
  <c r="X323" i="36" s="1"/>
  <c r="Z55" i="36"/>
  <c r="Y319" i="36" s="1"/>
  <c r="Z84" i="36"/>
  <c r="FG64" i="36"/>
  <c r="FF328" i="36" s="1"/>
  <c r="BI32" i="51"/>
  <c r="FJ64" i="36" s="1"/>
  <c r="FI328" i="36" s="1"/>
  <c r="BI31" i="50"/>
  <c r="HD63" i="36" s="1"/>
  <c r="HC327" i="36" s="1"/>
  <c r="HA63" i="36"/>
  <c r="GZ327" i="36" s="1"/>
  <c r="BI49" i="50"/>
  <c r="HD81" i="36" s="1"/>
  <c r="HC345" i="36" s="1"/>
  <c r="HA81" i="36"/>
  <c r="GZ345" i="36" s="1"/>
  <c r="BQ23" i="51"/>
  <c r="BD94" i="36" s="1"/>
  <c r="HC84" i="36"/>
  <c r="AI17" i="36" s="1"/>
  <c r="AI18" i="36" s="1"/>
  <c r="W16" i="36"/>
  <c r="BQ23" i="53"/>
  <c r="AB94" i="36" s="1"/>
  <c r="BU84" i="36"/>
  <c r="Q17" i="36" s="1"/>
  <c r="Q18" i="36" s="1"/>
  <c r="BI23" i="53"/>
  <c r="BV55" i="36" s="1"/>
  <c r="BU319" i="36" s="1"/>
  <c r="BS55" i="36"/>
  <c r="FG319" i="36"/>
  <c r="FH84" i="36"/>
  <c r="HA59" i="36"/>
  <c r="GZ323" i="36" s="1"/>
  <c r="BI27" i="50"/>
  <c r="HD59" i="36" s="1"/>
  <c r="HC323" i="36" s="1"/>
  <c r="BS59" i="36"/>
  <c r="BR323" i="36" s="1"/>
  <c r="BI27" i="53"/>
  <c r="BV59" i="36" s="1"/>
  <c r="BU323" i="36" s="1"/>
  <c r="DM65" i="36"/>
  <c r="DL329" i="36" s="1"/>
  <c r="BI33" i="52"/>
  <c r="DP65" i="36" s="1"/>
  <c r="DO329" i="36" s="1"/>
  <c r="BI37" i="52"/>
  <c r="DP69" i="36" s="1"/>
  <c r="DO333" i="36" s="1"/>
  <c r="DM69" i="36"/>
  <c r="DL333" i="36" s="1"/>
  <c r="BI30" i="53"/>
  <c r="BV62" i="36" s="1"/>
  <c r="BU326" i="36" s="1"/>
  <c r="BS62" i="36"/>
  <c r="BR326" i="36" s="1"/>
  <c r="HA80" i="36"/>
  <c r="GZ344" i="36" s="1"/>
  <c r="BI48" i="50"/>
  <c r="HD80" i="36" s="1"/>
  <c r="HC344" i="36" s="1"/>
  <c r="FG59" i="36"/>
  <c r="FF323" i="36" s="1"/>
  <c r="BI27" i="51"/>
  <c r="FJ59" i="36" s="1"/>
  <c r="FI323" i="36" s="1"/>
  <c r="BI32" i="52"/>
  <c r="DP64" i="36" s="1"/>
  <c r="DO328" i="36" s="1"/>
  <c r="DM64" i="36"/>
  <c r="DL328" i="36" s="1"/>
  <c r="BI40" i="51"/>
  <c r="FJ72" i="36" s="1"/>
  <c r="FI336" i="36" s="1"/>
  <c r="FG72" i="36"/>
  <c r="FF336" i="36" s="1"/>
  <c r="BI46" i="50"/>
  <c r="HD78" i="36" s="1"/>
  <c r="HC342" i="36" s="1"/>
  <c r="HA78" i="36"/>
  <c r="GZ342" i="36" s="1"/>
  <c r="DK319" i="36"/>
  <c r="V16" i="36"/>
  <c r="DL84" i="36"/>
  <c r="V17" i="36" s="1"/>
  <c r="V18" i="36" s="1"/>
  <c r="FG57" i="36"/>
  <c r="FF321" i="36" s="1"/>
  <c r="BI25" i="51"/>
  <c r="FJ57" i="36" s="1"/>
  <c r="FI321" i="36" s="1"/>
  <c r="BI31" i="52"/>
  <c r="DP63" i="36" s="1"/>
  <c r="DO327" i="36" s="1"/>
  <c r="DM63" i="36"/>
  <c r="DL327" i="36" s="1"/>
  <c r="FG65" i="36"/>
  <c r="FF329" i="36" s="1"/>
  <c r="BI33" i="51"/>
  <c r="FJ65" i="36" s="1"/>
  <c r="FI329" i="36" s="1"/>
  <c r="BI40" i="50"/>
  <c r="HD72" i="36" s="1"/>
  <c r="HC336" i="36" s="1"/>
  <c r="HA72" i="36"/>
  <c r="GZ336" i="36" s="1"/>
  <c r="DM71" i="36"/>
  <c r="DL335" i="36" s="1"/>
  <c r="BI39" i="52"/>
  <c r="DP71" i="36" s="1"/>
  <c r="DO335" i="36" s="1"/>
  <c r="FG61" i="36"/>
  <c r="FF325" i="36" s="1"/>
  <c r="BI29" i="51"/>
  <c r="FJ61" i="36" s="1"/>
  <c r="FI325" i="36" s="1"/>
  <c r="BI28" i="52"/>
  <c r="DP60" i="36" s="1"/>
  <c r="DO324" i="36" s="1"/>
  <c r="DM60" i="36"/>
  <c r="DL324" i="36" s="1"/>
  <c r="FG63" i="36"/>
  <c r="FF327" i="36" s="1"/>
  <c r="BI31" i="51"/>
  <c r="FJ63" i="36" s="1"/>
  <c r="FI327" i="36" s="1"/>
  <c r="BI36" i="53"/>
  <c r="BV68" i="36" s="1"/>
  <c r="BU332" i="36" s="1"/>
  <c r="BS68" i="36"/>
  <c r="BR332" i="36" s="1"/>
  <c r="DM70" i="36"/>
  <c r="DL334" i="36" s="1"/>
  <c r="BI38" i="52"/>
  <c r="DP70" i="36" s="1"/>
  <c r="DO334" i="36" s="1"/>
  <c r="FG74" i="36"/>
  <c r="FF338" i="36" s="1"/>
  <c r="BI42" i="51"/>
  <c r="FJ74" i="36" s="1"/>
  <c r="FI338" i="36" s="1"/>
  <c r="BI28" i="50"/>
  <c r="HD60" i="36" s="1"/>
  <c r="HC324" i="36" s="1"/>
  <c r="HA60" i="36"/>
  <c r="GZ324" i="36" s="1"/>
  <c r="FG73" i="36"/>
  <c r="FF337" i="36" s="1"/>
  <c r="BI41" i="51"/>
  <c r="FJ73" i="36" s="1"/>
  <c r="FI337" i="36" s="1"/>
  <c r="BI29" i="53"/>
  <c r="BV61" i="36" s="1"/>
  <c r="BU325" i="36" s="1"/>
  <c r="BS61" i="36"/>
  <c r="BR325" i="36" s="1"/>
  <c r="FG58" i="36"/>
  <c r="FF322" i="36" s="1"/>
  <c r="BI26" i="51"/>
  <c r="FJ58" i="36" s="1"/>
  <c r="FI322" i="36" s="1"/>
  <c r="FG60" i="36"/>
  <c r="FF324" i="36" s="1"/>
  <c r="BI28" i="51"/>
  <c r="FJ60" i="36" s="1"/>
  <c r="FI324" i="36" s="1"/>
  <c r="BI25" i="52"/>
  <c r="DP57" i="36" s="1"/>
  <c r="DO321" i="36" s="1"/>
  <c r="DM57" i="36"/>
  <c r="DL321" i="36" s="1"/>
  <c r="BI29" i="50"/>
  <c r="HD61" i="36" s="1"/>
  <c r="HC325" i="36" s="1"/>
  <c r="HA61" i="36"/>
  <c r="GZ325" i="36" s="1"/>
  <c r="BI24" i="51"/>
  <c r="FJ56" i="36" s="1"/>
  <c r="FI320" i="36" s="1"/>
  <c r="FG56" i="36"/>
  <c r="FF320" i="36" s="1"/>
  <c r="GY319" i="36"/>
  <c r="AH16" i="36"/>
  <c r="GZ84" i="36"/>
  <c r="AH17" i="36" s="1"/>
  <c r="AH18" i="36" s="1"/>
  <c r="Y61" i="36"/>
  <c r="X325" i="36" s="1"/>
  <c r="BI29" i="37"/>
  <c r="AB61" i="36" s="1"/>
  <c r="AA325" i="36" s="1"/>
  <c r="BI36" i="51"/>
  <c r="FJ68" i="36" s="1"/>
  <c r="FI332" i="36" s="1"/>
  <c r="FG68" i="36"/>
  <c r="FF332" i="36" s="1"/>
  <c r="BI34" i="52"/>
  <c r="DP66" i="36" s="1"/>
  <c r="DO330" i="36" s="1"/>
  <c r="DM66" i="36"/>
  <c r="DL330" i="36" s="1"/>
  <c r="BI46" i="51"/>
  <c r="FJ78" i="36" s="1"/>
  <c r="FI342" i="36" s="1"/>
  <c r="FG78" i="36"/>
  <c r="FF342" i="36" s="1"/>
  <c r="BI30" i="37"/>
  <c r="AB62" i="36" s="1"/>
  <c r="AA326" i="36" s="1"/>
  <c r="Y62" i="36"/>
  <c r="X326" i="36" s="1"/>
  <c r="BI24" i="53"/>
  <c r="BV56" i="36" s="1"/>
  <c r="BU320" i="36" s="1"/>
  <c r="BS56" i="36"/>
  <c r="BR320" i="36" s="1"/>
  <c r="HA83" i="36"/>
  <c r="GZ347" i="36" s="1"/>
  <c r="BI51" i="50"/>
  <c r="HD83" i="36" s="1"/>
  <c r="HC347" i="36" s="1"/>
  <c r="FG67" i="36"/>
  <c r="FF331" i="36" s="1"/>
  <c r="BI35" i="51"/>
  <c r="FJ67" i="36" s="1"/>
  <c r="FI331" i="36" s="1"/>
  <c r="BI43" i="50"/>
  <c r="HD75" i="36" s="1"/>
  <c r="HC339" i="36" s="1"/>
  <c r="HA75" i="36"/>
  <c r="GZ339" i="36" s="1"/>
  <c r="BI42" i="50"/>
  <c r="HD74" i="36" s="1"/>
  <c r="HC338" i="36" s="1"/>
  <c r="HA74" i="36"/>
  <c r="GZ338" i="36" s="1"/>
  <c r="BI45" i="51"/>
  <c r="FJ77" i="36" s="1"/>
  <c r="FI341" i="36" s="1"/>
  <c r="FG77" i="36"/>
  <c r="FF341" i="36" s="1"/>
  <c r="BS63" i="36"/>
  <c r="BR327" i="36" s="1"/>
  <c r="BI31" i="53"/>
  <c r="BV63" i="36" s="1"/>
  <c r="BU327" i="36" s="1"/>
  <c r="FG55" i="36"/>
  <c r="BI23" i="51"/>
  <c r="FJ55" i="36" s="1"/>
  <c r="FI319" i="36" s="1"/>
  <c r="HA65" i="36"/>
  <c r="GZ329" i="36" s="1"/>
  <c r="BI33" i="50"/>
  <c r="HD65" i="36" s="1"/>
  <c r="HC329" i="36" s="1"/>
  <c r="BS57" i="36"/>
  <c r="BR321" i="36" s="1"/>
  <c r="BI25" i="53"/>
  <c r="BV57" i="36" s="1"/>
  <c r="BU321" i="36" s="1"/>
  <c r="BI41" i="50"/>
  <c r="HD73" i="36" s="1"/>
  <c r="HC337" i="36" s="1"/>
  <c r="HA73" i="36"/>
  <c r="GZ337" i="36" s="1"/>
  <c r="BI26" i="37"/>
  <c r="AB58" i="36" s="1"/>
  <c r="AA322" i="36" s="1"/>
  <c r="Y58" i="36"/>
  <c r="X322" i="36" s="1"/>
  <c r="HA67" i="36"/>
  <c r="GZ331" i="36" s="1"/>
  <c r="BI35" i="50"/>
  <c r="HD67" i="36" s="1"/>
  <c r="HC331" i="36" s="1"/>
  <c r="BI23" i="52"/>
  <c r="DP55" i="36" s="1"/>
  <c r="DO319" i="36" s="1"/>
  <c r="DM55" i="36"/>
  <c r="HA66" i="36"/>
  <c r="GZ330" i="36" s="1"/>
  <c r="BI34" i="50"/>
  <c r="HD66" i="36" s="1"/>
  <c r="HC330" i="36" s="1"/>
  <c r="HA69" i="36"/>
  <c r="GZ333" i="36" s="1"/>
  <c r="BI37" i="50"/>
  <c r="HD69" i="36" s="1"/>
  <c r="HC333" i="36" s="1"/>
  <c r="HA71" i="36"/>
  <c r="GZ335" i="36" s="1"/>
  <c r="BI39" i="50"/>
  <c r="HD71" i="36" s="1"/>
  <c r="HC335" i="36" s="1"/>
  <c r="FG69" i="36"/>
  <c r="FF333" i="36" s="1"/>
  <c r="BI37" i="51"/>
  <c r="FJ69" i="36" s="1"/>
  <c r="FI333" i="36" s="1"/>
  <c r="BI36" i="50"/>
  <c r="HD68" i="36" s="1"/>
  <c r="HC332" i="36" s="1"/>
  <c r="HA68" i="36"/>
  <c r="GZ332" i="36" s="1"/>
  <c r="HA55" i="36"/>
  <c r="BI23" i="50"/>
  <c r="HD55" i="36" s="1"/>
  <c r="HC319" i="36" s="1"/>
  <c r="Y63" i="36"/>
  <c r="X327" i="36" s="1"/>
  <c r="BI31" i="37"/>
  <c r="AB63" i="36" s="1"/>
  <c r="AA327" i="36" s="1"/>
  <c r="DO84" i="36"/>
  <c r="W17" i="36" s="1"/>
  <c r="W18" i="36" s="1"/>
  <c r="BQ319" i="36"/>
  <c r="P16" i="36"/>
  <c r="BR84" i="36"/>
  <c r="P17" i="36" s="1"/>
  <c r="P18" i="36" s="1"/>
  <c r="BS64" i="36"/>
  <c r="BR328" i="36" s="1"/>
  <c r="BI32" i="53"/>
  <c r="BV64" i="36" s="1"/>
  <c r="BU328" i="36" s="1"/>
  <c r="BS67" i="36"/>
  <c r="BR331" i="36" s="1"/>
  <c r="BI35" i="53"/>
  <c r="BV67" i="36" s="1"/>
  <c r="BU331" i="36" s="1"/>
  <c r="FE319" i="36"/>
  <c r="FF84" i="36"/>
  <c r="AB17" i="36" s="1"/>
  <c r="AB18" i="36" s="1"/>
  <c r="AB16" i="36"/>
  <c r="Y60" i="36"/>
  <c r="X324" i="36" s="1"/>
  <c r="BI28" i="37"/>
  <c r="AB60" i="36" s="1"/>
  <c r="AA324" i="36" s="1"/>
  <c r="FG70" i="36"/>
  <c r="FF334" i="36" s="1"/>
  <c r="BI38" i="51"/>
  <c r="FJ70" i="36" s="1"/>
  <c r="FI334" i="36" s="1"/>
  <c r="BI28" i="53"/>
  <c r="BV60" i="36" s="1"/>
  <c r="BU324" i="36" s="1"/>
  <c r="BS60" i="36"/>
  <c r="BR324" i="36" s="1"/>
  <c r="DM58" i="36"/>
  <c r="DL322" i="36" s="1"/>
  <c r="BI26" i="52"/>
  <c r="DP58" i="36" s="1"/>
  <c r="DO322" i="36" s="1"/>
  <c r="Y57" i="36"/>
  <c r="X321" i="36" s="1"/>
  <c r="BI25" i="37"/>
  <c r="AB57" i="36" s="1"/>
  <c r="AA321" i="36" s="1"/>
  <c r="AA55" i="36"/>
  <c r="Z319" i="36" s="1"/>
  <c r="K16" i="36"/>
  <c r="AA84" i="36"/>
  <c r="K17" i="36" s="1"/>
  <c r="K18" i="36" s="1"/>
  <c r="BI26" i="50"/>
  <c r="HD58" i="36" s="1"/>
  <c r="HC322" i="36" s="1"/>
  <c r="HA58" i="36"/>
  <c r="GZ322" i="36" s="1"/>
  <c r="HA64" i="36"/>
  <c r="GZ328" i="36" s="1"/>
  <c r="BI32" i="50"/>
  <c r="HD64" i="36" s="1"/>
  <c r="HC328" i="36" s="1"/>
  <c r="BI24" i="52"/>
  <c r="DP56" i="36" s="1"/>
  <c r="DO320" i="36" s="1"/>
  <c r="DM56" i="36"/>
  <c r="DL320" i="36" s="1"/>
  <c r="BI43" i="51"/>
  <c r="FJ75" i="36" s="1"/>
  <c r="FI339" i="36" s="1"/>
  <c r="FG75" i="36"/>
  <c r="FF339" i="36" s="1"/>
  <c r="DM73" i="36"/>
  <c r="DL337" i="36" s="1"/>
  <c r="BI41" i="52"/>
  <c r="DP73" i="36" s="1"/>
  <c r="DO337" i="36" s="1"/>
  <c r="BI44" i="51"/>
  <c r="FJ76" i="36" s="1"/>
  <c r="FI340" i="36" s="1"/>
  <c r="FG76" i="36"/>
  <c r="FF340" i="36" s="1"/>
  <c r="HA70" i="36"/>
  <c r="GZ334" i="36" s="1"/>
  <c r="BI38" i="50"/>
  <c r="HD70" i="36" s="1"/>
  <c r="HC334" i="36" s="1"/>
  <c r="HA319" i="36"/>
  <c r="HB84" i="36"/>
  <c r="BS319" i="36"/>
  <c r="BT84" i="36"/>
  <c r="FG66" i="36"/>
  <c r="FF330" i="36" s="1"/>
  <c r="BI34" i="51"/>
  <c r="FJ66" i="36" s="1"/>
  <c r="FI330" i="36" s="1"/>
  <c r="HA77" i="36"/>
  <c r="GZ341" i="36" s="1"/>
  <c r="BI45" i="50"/>
  <c r="HD77" i="36" s="1"/>
  <c r="HC341" i="36" s="1"/>
  <c r="BI29" i="52"/>
  <c r="DP61" i="36" s="1"/>
  <c r="DO325" i="36" s="1"/>
  <c r="DM61" i="36"/>
  <c r="DL325" i="36" s="1"/>
  <c r="BI30" i="51"/>
  <c r="FJ62" i="36" s="1"/>
  <c r="FI326" i="36" s="1"/>
  <c r="FG62" i="36"/>
  <c r="FF326" i="36" s="1"/>
  <c r="DM319" i="36"/>
  <c r="DN84" i="36"/>
  <c r="HA82" i="36"/>
  <c r="GZ346" i="36" s="1"/>
  <c r="BI50" i="50"/>
  <c r="HD82" i="36" s="1"/>
  <c r="HC346" i="36" s="1"/>
  <c r="Y55" i="36"/>
  <c r="X319" i="36" s="1"/>
  <c r="BI23" i="37"/>
  <c r="BM23" i="37" s="1"/>
  <c r="J13" i="36"/>
  <c r="J24" i="36" s="1"/>
  <c r="Y84" i="36"/>
  <c r="J14" i="36" s="1"/>
  <c r="HA76" i="36"/>
  <c r="GZ340" i="36" s="1"/>
  <c r="BI44" i="50"/>
  <c r="HD76" i="36" s="1"/>
  <c r="HC340" i="36" s="1"/>
  <c r="BI47" i="50"/>
  <c r="HD79" i="36" s="1"/>
  <c r="HC343" i="36" s="1"/>
  <c r="HA79" i="36"/>
  <c r="GZ343" i="36" s="1"/>
  <c r="DM68" i="36"/>
  <c r="DL332" i="36" s="1"/>
  <c r="BI36" i="52"/>
  <c r="DP68" i="36" s="1"/>
  <c r="DO332" i="36" s="1"/>
  <c r="BI34" i="53"/>
  <c r="BV66" i="36" s="1"/>
  <c r="BU330" i="36" s="1"/>
  <c r="BS66" i="36"/>
  <c r="BR330" i="36" s="1"/>
  <c r="BI30" i="50"/>
  <c r="HD62" i="36" s="1"/>
  <c r="HC326" i="36" s="1"/>
  <c r="HA62" i="36"/>
  <c r="GZ326" i="36" s="1"/>
  <c r="BI24" i="37"/>
  <c r="AB56" i="36" s="1"/>
  <c r="AA320" i="36" s="1"/>
  <c r="Y56" i="36"/>
  <c r="X320" i="36" s="1"/>
  <c r="BI26" i="53"/>
  <c r="BV58" i="36" s="1"/>
  <c r="BU322" i="36" s="1"/>
  <c r="BS58" i="36"/>
  <c r="BR322" i="36" s="1"/>
  <c r="BL24" i="37"/>
  <c r="F94" i="36"/>
  <c r="DO318" i="36"/>
  <c r="BL24" i="53"/>
  <c r="T94" i="36"/>
  <c r="FI318" i="36"/>
  <c r="U93" i="36"/>
  <c r="AI93" i="36"/>
  <c r="HC318" i="36"/>
  <c r="AA95" i="36"/>
  <c r="BP25" i="53"/>
  <c r="AW93" i="36"/>
  <c r="BP25" i="50"/>
  <c r="BQ95" i="36"/>
  <c r="G93" i="36"/>
  <c r="BU318" i="36"/>
  <c r="BP25" i="52"/>
  <c r="AO95" i="36"/>
  <c r="BK93" i="36"/>
  <c r="AV94" i="36"/>
  <c r="BL24" i="51"/>
  <c r="BP25" i="51"/>
  <c r="BC95" i="36"/>
  <c r="BQ24" i="37"/>
  <c r="N94" i="36"/>
  <c r="BP25" i="37"/>
  <c r="M95" i="36"/>
  <c r="AH94" i="36"/>
  <c r="BL24" i="52"/>
  <c r="BR94" i="36"/>
  <c r="BL24" i="50"/>
  <c r="BJ94" i="36"/>
  <c r="BQ24" i="52" l="1"/>
  <c r="BQ25" i="52" s="1"/>
  <c r="BM23" i="50"/>
  <c r="BM24" i="50" s="1"/>
  <c r="BM23" i="53"/>
  <c r="U94" i="36" s="1"/>
  <c r="BQ24" i="53"/>
  <c r="BQ25" i="53" s="1"/>
  <c r="BQ24" i="51"/>
  <c r="BQ25" i="51" s="1"/>
  <c r="Q13" i="36"/>
  <c r="Q24" i="36" s="1"/>
  <c r="BM23" i="52"/>
  <c r="AI94" i="36" s="1"/>
  <c r="AI13" i="36"/>
  <c r="AI24" i="36" s="1"/>
  <c r="BM23" i="51"/>
  <c r="AW94" i="36" s="1"/>
  <c r="W13" i="36"/>
  <c r="W24" i="36" s="1"/>
  <c r="HD84" i="36"/>
  <c r="AI14" i="36" s="1"/>
  <c r="AI25" i="36" s="1"/>
  <c r="H136" i="36" s="1"/>
  <c r="AC13" i="36"/>
  <c r="AC24" i="36" s="1"/>
  <c r="AB55" i="36"/>
  <c r="AA319" i="36" s="1"/>
  <c r="K13" i="36"/>
  <c r="K24" i="36" s="1"/>
  <c r="AB84" i="36"/>
  <c r="K14" i="36" s="1"/>
  <c r="BV84" i="36"/>
  <c r="Q14" i="36" s="1"/>
  <c r="Q25" i="36" s="1"/>
  <c r="FJ84" i="36"/>
  <c r="AC14" i="36" s="1"/>
  <c r="AC25" i="36" s="1"/>
  <c r="G136" i="36" s="1"/>
  <c r="J25" i="36"/>
  <c r="J15" i="36"/>
  <c r="E145" i="36" s="1"/>
  <c r="DL319" i="36"/>
  <c r="DM84" i="36"/>
  <c r="V14" i="36" s="1"/>
  <c r="V13" i="36"/>
  <c r="V24" i="36" s="1"/>
  <c r="BR319" i="36"/>
  <c r="P13" i="36"/>
  <c r="P24" i="36" s="1"/>
  <c r="BS84" i="36"/>
  <c r="P14" i="36" s="1"/>
  <c r="DP84" i="36"/>
  <c r="W14" i="36" s="1"/>
  <c r="W15" i="36" s="1"/>
  <c r="F131" i="36" s="1"/>
  <c r="GZ319" i="36"/>
  <c r="HA84" i="36"/>
  <c r="AH14" i="36" s="1"/>
  <c r="AH13" i="36"/>
  <c r="AH24" i="36" s="1"/>
  <c r="FF319" i="36"/>
  <c r="AB13" i="36"/>
  <c r="AB24" i="36" s="1"/>
  <c r="FG84" i="36"/>
  <c r="AB14" i="36" s="1"/>
  <c r="BP26" i="50"/>
  <c r="BQ96" i="36"/>
  <c r="BL25" i="53"/>
  <c r="T95" i="36"/>
  <c r="BR95" i="36"/>
  <c r="BQ25" i="50"/>
  <c r="M96" i="36"/>
  <c r="BP26" i="37"/>
  <c r="BC96" i="36"/>
  <c r="BP26" i="51"/>
  <c r="G94" i="36"/>
  <c r="BM24" i="37"/>
  <c r="BL25" i="52"/>
  <c r="AH95" i="36"/>
  <c r="BL25" i="51"/>
  <c r="AV95" i="36"/>
  <c r="BJ95" i="36"/>
  <c r="BL25" i="50"/>
  <c r="N95" i="36"/>
  <c r="BQ25" i="37"/>
  <c r="BP26" i="52"/>
  <c r="AO96" i="36"/>
  <c r="AA96" i="36"/>
  <c r="BP26" i="53"/>
  <c r="F95" i="36"/>
  <c r="BL25" i="37"/>
  <c r="B306" i="33" l="1"/>
  <c r="B320" i="33"/>
  <c r="E136" i="36"/>
  <c r="AP95" i="36"/>
  <c r="AB95" i="36"/>
  <c r="Q15" i="36"/>
  <c r="E131" i="36" s="1"/>
  <c r="BD95" i="36"/>
  <c r="BK94" i="36"/>
  <c r="BM24" i="53"/>
  <c r="U95" i="36" s="1"/>
  <c r="AI15" i="36"/>
  <c r="H131" i="36" s="1"/>
  <c r="BM24" i="52"/>
  <c r="AI95" i="36" s="1"/>
  <c r="BM24" i="51"/>
  <c r="AW95" i="36" s="1"/>
  <c r="AC15" i="36"/>
  <c r="G131" i="36" s="1"/>
  <c r="V15" i="36"/>
  <c r="E153" i="36" s="1"/>
  <c r="V25" i="36"/>
  <c r="P25" i="36"/>
  <c r="P15" i="36"/>
  <c r="E149" i="36" s="1"/>
  <c r="W25" i="36"/>
  <c r="F136" i="36" s="1"/>
  <c r="AB25" i="36"/>
  <c r="AB15" i="36"/>
  <c r="E157" i="36" s="1"/>
  <c r="AH15" i="36"/>
  <c r="E161" i="36" s="1"/>
  <c r="AH25" i="36"/>
  <c r="K25" i="36"/>
  <c r="D136" i="36" s="1"/>
  <c r="K15" i="36"/>
  <c r="D131" i="36" s="1"/>
  <c r="BJ96" i="36"/>
  <c r="BL26" i="50"/>
  <c r="G95" i="36"/>
  <c r="BM25" i="37"/>
  <c r="M97" i="36"/>
  <c r="BP27" i="37"/>
  <c r="BQ26" i="51"/>
  <c r="BD96" i="36"/>
  <c r="AO97" i="36"/>
  <c r="BP27" i="52"/>
  <c r="BL26" i="52"/>
  <c r="AH96" i="36"/>
  <c r="AP96" i="36"/>
  <c r="BQ26" i="52"/>
  <c r="BL26" i="53"/>
  <c r="T96" i="36"/>
  <c r="F96" i="36"/>
  <c r="BL26" i="37"/>
  <c r="AA97" i="36"/>
  <c r="BP27" i="53"/>
  <c r="N96" i="36"/>
  <c r="BQ26" i="37"/>
  <c r="BQ26" i="53"/>
  <c r="AB96" i="36"/>
  <c r="BC97" i="36"/>
  <c r="BP27" i="51"/>
  <c r="BR96" i="36"/>
  <c r="BQ26" i="50"/>
  <c r="AV96" i="36"/>
  <c r="BL26" i="51"/>
  <c r="BK95" i="36"/>
  <c r="BM25" i="50"/>
  <c r="BP27" i="50"/>
  <c r="BQ97" i="36"/>
  <c r="BM25" i="52" l="1"/>
  <c r="BM26" i="52" s="1"/>
  <c r="BM25" i="53"/>
  <c r="U96" i="36" s="1"/>
  <c r="BM25" i="51"/>
  <c r="AW96" i="36" s="1"/>
  <c r="AV97" i="36"/>
  <c r="BL27" i="51"/>
  <c r="BP28" i="51"/>
  <c r="BC98" i="36"/>
  <c r="BP28" i="53"/>
  <c r="AA98" i="36"/>
  <c r="G96" i="36"/>
  <c r="BM26" i="37"/>
  <c r="BP28" i="50"/>
  <c r="BQ98" i="36"/>
  <c r="BL27" i="53"/>
  <c r="T97" i="36"/>
  <c r="BL27" i="52"/>
  <c r="AH97" i="36"/>
  <c r="BQ27" i="51"/>
  <c r="BD97" i="36"/>
  <c r="BK96" i="36"/>
  <c r="BM26" i="50"/>
  <c r="BR97" i="36"/>
  <c r="BQ27" i="50"/>
  <c r="N97" i="36"/>
  <c r="BQ27" i="37"/>
  <c r="BL27" i="37"/>
  <c r="F97" i="36"/>
  <c r="AP97" i="36"/>
  <c r="BQ27" i="52"/>
  <c r="AO98" i="36"/>
  <c r="BP28" i="52"/>
  <c r="M98" i="36"/>
  <c r="BP28" i="37"/>
  <c r="BL27" i="50"/>
  <c r="BJ97" i="36"/>
  <c r="BQ27" i="53"/>
  <c r="AB97" i="36"/>
  <c r="AI96" i="36" l="1"/>
  <c r="BM26" i="53"/>
  <c r="U97" i="36" s="1"/>
  <c r="BM26" i="51"/>
  <c r="BM27" i="51" s="1"/>
  <c r="BQ28" i="50"/>
  <c r="BR98" i="36"/>
  <c r="AB98" i="36"/>
  <c r="BQ28" i="53"/>
  <c r="F98" i="36"/>
  <c r="BL28" i="37"/>
  <c r="AI97" i="36"/>
  <c r="BM27" i="52"/>
  <c r="BL28" i="52"/>
  <c r="AH98" i="36"/>
  <c r="BQ99" i="36"/>
  <c r="BP29" i="50"/>
  <c r="AA99" i="36"/>
  <c r="BP29" i="53"/>
  <c r="BC99" i="36"/>
  <c r="BP29" i="51"/>
  <c r="BP29" i="52"/>
  <c r="AO99" i="36"/>
  <c r="M99" i="36"/>
  <c r="BP29" i="37"/>
  <c r="BQ28" i="52"/>
  <c r="AP98" i="36"/>
  <c r="N98" i="36"/>
  <c r="BQ28" i="37"/>
  <c r="BK97" i="36"/>
  <c r="BM27" i="50"/>
  <c r="G97" i="36"/>
  <c r="BM27" i="37"/>
  <c r="AV98" i="36"/>
  <c r="BL28" i="51"/>
  <c r="BL28" i="50"/>
  <c r="BJ98" i="36"/>
  <c r="BQ28" i="51"/>
  <c r="BD98" i="36"/>
  <c r="BL28" i="53"/>
  <c r="T98" i="36"/>
  <c r="BM27" i="53" l="1"/>
  <c r="U98" i="36" s="1"/>
  <c r="AW97" i="36"/>
  <c r="BM28" i="50"/>
  <c r="BK98" i="36"/>
  <c r="BL29" i="37"/>
  <c r="F99" i="36"/>
  <c r="BL29" i="53"/>
  <c r="T99" i="36"/>
  <c r="BJ99" i="36"/>
  <c r="BL29" i="50"/>
  <c r="BM28" i="51"/>
  <c r="AW98" i="36"/>
  <c r="AP99" i="36"/>
  <c r="BQ29" i="52"/>
  <c r="BP30" i="52"/>
  <c r="AO100" i="36"/>
  <c r="BL29" i="52"/>
  <c r="AH99" i="36"/>
  <c r="BQ29" i="53"/>
  <c r="AB99" i="36"/>
  <c r="AV99" i="36"/>
  <c r="BL29" i="51"/>
  <c r="G98" i="36"/>
  <c r="BM28" i="37"/>
  <c r="BQ29" i="37"/>
  <c r="N99" i="36"/>
  <c r="M100" i="36"/>
  <c r="BP30" i="37"/>
  <c r="BC100" i="36"/>
  <c r="BP30" i="51"/>
  <c r="BQ100" i="36"/>
  <c r="BP30" i="50"/>
  <c r="BM28" i="52"/>
  <c r="AI98" i="36"/>
  <c r="AA100" i="36"/>
  <c r="BP30" i="53"/>
  <c r="BD99" i="36"/>
  <c r="BQ29" i="51"/>
  <c r="BQ29" i="50"/>
  <c r="BR99" i="36"/>
  <c r="BM28" i="53" l="1"/>
  <c r="BM29" i="53" s="1"/>
  <c r="BP31" i="51"/>
  <c r="BC101" i="36"/>
  <c r="AI99" i="36"/>
  <c r="BM29" i="52"/>
  <c r="N100" i="36"/>
  <c r="BQ30" i="37"/>
  <c r="BL30" i="52"/>
  <c r="AH100" i="36"/>
  <c r="F100" i="36"/>
  <c r="BL30" i="37"/>
  <c r="AP100" i="36"/>
  <c r="BQ30" i="52"/>
  <c r="BR100" i="36"/>
  <c r="BQ30" i="50"/>
  <c r="BP31" i="53"/>
  <c r="AA101" i="36"/>
  <c r="BP31" i="50"/>
  <c r="BQ101" i="36"/>
  <c r="M101" i="36"/>
  <c r="BP31" i="37"/>
  <c r="BM29" i="37"/>
  <c r="G99" i="36"/>
  <c r="BQ30" i="51"/>
  <c r="BD100" i="36"/>
  <c r="BL30" i="51"/>
  <c r="AV100" i="36"/>
  <c r="BJ100" i="36"/>
  <c r="BL30" i="50"/>
  <c r="AB100" i="36"/>
  <c r="BQ30" i="53"/>
  <c r="AO101" i="36"/>
  <c r="BP31" i="52"/>
  <c r="BM29" i="51"/>
  <c r="AW99" i="36"/>
  <c r="T100" i="36"/>
  <c r="BL30" i="53"/>
  <c r="BK99" i="36"/>
  <c r="BM29" i="50"/>
  <c r="U99" i="36" l="1"/>
  <c r="BL31" i="50"/>
  <c r="BJ101" i="36"/>
  <c r="AP101" i="36"/>
  <c r="BQ31" i="52"/>
  <c r="AH101" i="36"/>
  <c r="BL31" i="52"/>
  <c r="BL31" i="53"/>
  <c r="T101" i="36"/>
  <c r="BP32" i="52"/>
  <c r="AO102" i="36"/>
  <c r="BQ31" i="50"/>
  <c r="BR101" i="36"/>
  <c r="F101" i="36"/>
  <c r="BL31" i="37"/>
  <c r="BQ31" i="37"/>
  <c r="N101" i="36"/>
  <c r="BM30" i="50"/>
  <c r="BK100" i="36"/>
  <c r="BQ31" i="53"/>
  <c r="AB101" i="36"/>
  <c r="BP32" i="37"/>
  <c r="M102" i="36"/>
  <c r="BM30" i="52"/>
  <c r="AI100" i="36"/>
  <c r="AW100" i="36"/>
  <c r="BM30" i="51"/>
  <c r="BD101" i="36"/>
  <c r="BQ31" i="51"/>
  <c r="BP32" i="53"/>
  <c r="AA102" i="36"/>
  <c r="U100" i="36"/>
  <c r="BM30" i="53"/>
  <c r="AV101" i="36"/>
  <c r="BL31" i="51"/>
  <c r="BM30" i="37"/>
  <c r="G100" i="36"/>
  <c r="BQ102" i="36"/>
  <c r="BP32" i="50"/>
  <c r="BC102" i="36"/>
  <c r="BP32" i="51"/>
  <c r="BM31" i="50" l="1"/>
  <c r="BK101" i="36"/>
  <c r="U101" i="36"/>
  <c r="BM31" i="53"/>
  <c r="BM31" i="37"/>
  <c r="G101" i="36"/>
  <c r="BM31" i="52"/>
  <c r="AI101" i="36"/>
  <c r="BQ32" i="53"/>
  <c r="AB102" i="36"/>
  <c r="BQ32" i="37"/>
  <c r="N102" i="36"/>
  <c r="BQ32" i="50"/>
  <c r="BR102" i="36"/>
  <c r="T102" i="36"/>
  <c r="BL32" i="53"/>
  <c r="BP33" i="53"/>
  <c r="AA103" i="36"/>
  <c r="M103" i="36"/>
  <c r="BP33" i="37"/>
  <c r="BP33" i="51"/>
  <c r="BC103" i="36"/>
  <c r="BQ32" i="51"/>
  <c r="BD102" i="36"/>
  <c r="BQ32" i="52"/>
  <c r="AP102" i="36"/>
  <c r="BP33" i="50"/>
  <c r="BQ103" i="36"/>
  <c r="BL32" i="51"/>
  <c r="AV102" i="36"/>
  <c r="BM31" i="51"/>
  <c r="AW101" i="36"/>
  <c r="BL32" i="37"/>
  <c r="F102" i="36"/>
  <c r="AH102" i="36"/>
  <c r="BL32" i="52"/>
  <c r="AO103" i="36"/>
  <c r="BP33" i="52"/>
  <c r="BJ102" i="36"/>
  <c r="BL32" i="50"/>
  <c r="F103" i="36" l="1"/>
  <c r="BL33" i="37"/>
  <c r="BL33" i="50"/>
  <c r="BJ103" i="36"/>
  <c r="BL33" i="53"/>
  <c r="T103" i="36"/>
  <c r="U102" i="36"/>
  <c r="BM32" i="53"/>
  <c r="AW102" i="36"/>
  <c r="BM32" i="51"/>
  <c r="BQ104" i="36"/>
  <c r="BP34" i="50"/>
  <c r="BD103" i="36"/>
  <c r="BQ33" i="51"/>
  <c r="N103" i="36"/>
  <c r="BQ33" i="37"/>
  <c r="AI102" i="36"/>
  <c r="BM32" i="52"/>
  <c r="BL33" i="51"/>
  <c r="AV103" i="36"/>
  <c r="BL33" i="52"/>
  <c r="AH103" i="36"/>
  <c r="M104" i="36"/>
  <c r="BP34" i="37"/>
  <c r="BP34" i="52"/>
  <c r="AO104" i="36"/>
  <c r="BQ33" i="52"/>
  <c r="AP103" i="36"/>
  <c r="BC104" i="36"/>
  <c r="BP34" i="51"/>
  <c r="AA104" i="36"/>
  <c r="BP34" i="53"/>
  <c r="BR103" i="36"/>
  <c r="BQ33" i="50"/>
  <c r="AB103" i="36"/>
  <c r="BQ33" i="53"/>
  <c r="BM32" i="37"/>
  <c r="G102" i="36"/>
  <c r="BM32" i="50"/>
  <c r="BK102" i="36"/>
  <c r="AA105" i="36" l="1"/>
  <c r="BP35" i="53"/>
  <c r="N104" i="36"/>
  <c r="BQ34" i="37"/>
  <c r="U103" i="36"/>
  <c r="BM33" i="53"/>
  <c r="BK103" i="36"/>
  <c r="BM33" i="50"/>
  <c r="AP104" i="36"/>
  <c r="BQ34" i="52"/>
  <c r="AV104" i="36"/>
  <c r="BL34" i="51"/>
  <c r="BJ104" i="36"/>
  <c r="BL34" i="50"/>
  <c r="AB104" i="36"/>
  <c r="BQ34" i="53"/>
  <c r="M105" i="36"/>
  <c r="BP35" i="37"/>
  <c r="BP35" i="50"/>
  <c r="BQ105" i="36"/>
  <c r="BQ34" i="50"/>
  <c r="BR104" i="36"/>
  <c r="BC105" i="36"/>
  <c r="BP35" i="51"/>
  <c r="BM33" i="52"/>
  <c r="AI103" i="36"/>
  <c r="BD104" i="36"/>
  <c r="BQ34" i="51"/>
  <c r="AW103" i="36"/>
  <c r="BM33" i="51"/>
  <c r="BL34" i="37"/>
  <c r="F104" i="36"/>
  <c r="G103" i="36"/>
  <c r="BM33" i="37"/>
  <c r="BP35" i="52"/>
  <c r="AO105" i="36"/>
  <c r="AH104" i="36"/>
  <c r="BL34" i="52"/>
  <c r="BL34" i="53"/>
  <c r="T104" i="36"/>
  <c r="BQ35" i="51" l="1"/>
  <c r="BD105" i="36"/>
  <c r="AV105" i="36"/>
  <c r="BL35" i="51"/>
  <c r="BL35" i="53"/>
  <c r="T105" i="36"/>
  <c r="AO106" i="36"/>
  <c r="BP36" i="52"/>
  <c r="BL35" i="37"/>
  <c r="F105" i="36"/>
  <c r="BP36" i="50"/>
  <c r="BQ106" i="36"/>
  <c r="AB105" i="36"/>
  <c r="BQ35" i="53"/>
  <c r="BQ35" i="37"/>
  <c r="N105" i="36"/>
  <c r="BL35" i="52"/>
  <c r="AH105" i="36"/>
  <c r="BM34" i="51"/>
  <c r="AW104" i="36"/>
  <c r="BP36" i="37"/>
  <c r="M106" i="36"/>
  <c r="BL35" i="50"/>
  <c r="BJ105" i="36"/>
  <c r="BQ35" i="52"/>
  <c r="AP105" i="36"/>
  <c r="U104" i="36"/>
  <c r="BM34" i="53"/>
  <c r="BP36" i="53"/>
  <c r="AA106" i="36"/>
  <c r="BP36" i="51"/>
  <c r="BC106" i="36"/>
  <c r="BK104" i="36"/>
  <c r="BM34" i="50"/>
  <c r="G104" i="36"/>
  <c r="BM34" i="37"/>
  <c r="AI104" i="36"/>
  <c r="BM34" i="52"/>
  <c r="BQ35" i="50"/>
  <c r="BR105" i="36"/>
  <c r="BM35" i="53" l="1"/>
  <c r="U105" i="36"/>
  <c r="BQ36" i="50"/>
  <c r="BR106" i="36"/>
  <c r="BC107" i="36"/>
  <c r="BP37" i="51"/>
  <c r="BL36" i="50"/>
  <c r="BJ106" i="36"/>
  <c r="BM35" i="51"/>
  <c r="AW105" i="36"/>
  <c r="N106" i="36"/>
  <c r="BQ36" i="37"/>
  <c r="BP37" i="50"/>
  <c r="BQ107" i="36"/>
  <c r="BL36" i="51"/>
  <c r="AV106" i="36"/>
  <c r="BM35" i="52"/>
  <c r="AI105" i="36"/>
  <c r="BK105" i="36"/>
  <c r="BM35" i="50"/>
  <c r="BQ36" i="53"/>
  <c r="AB106" i="36"/>
  <c r="G105" i="36"/>
  <c r="BM35" i="37"/>
  <c r="BP37" i="52"/>
  <c r="AO107" i="36"/>
  <c r="BP37" i="53"/>
  <c r="AA107" i="36"/>
  <c r="BQ36" i="52"/>
  <c r="AP106" i="36"/>
  <c r="M107" i="36"/>
  <c r="BP37" i="37"/>
  <c r="BL36" i="52"/>
  <c r="AH106" i="36"/>
  <c r="F106" i="36"/>
  <c r="BL36" i="37"/>
  <c r="BL36" i="53"/>
  <c r="T106" i="36"/>
  <c r="BQ36" i="51"/>
  <c r="BD106" i="36"/>
  <c r="BR107" i="36" l="1"/>
  <c r="BQ37" i="50"/>
  <c r="BP38" i="37"/>
  <c r="M108" i="36"/>
  <c r="BM36" i="50"/>
  <c r="BK106" i="36"/>
  <c r="BD107" i="36"/>
  <c r="BQ37" i="51"/>
  <c r="BL37" i="51"/>
  <c r="AV107" i="36"/>
  <c r="BL37" i="50"/>
  <c r="BJ107" i="36"/>
  <c r="BC108" i="36"/>
  <c r="BP38" i="51"/>
  <c r="BL37" i="37"/>
  <c r="F107" i="36"/>
  <c r="BM36" i="37"/>
  <c r="G106" i="36"/>
  <c r="BQ37" i="37"/>
  <c r="N107" i="36"/>
  <c r="BP38" i="53"/>
  <c r="AA108" i="36"/>
  <c r="BL37" i="53"/>
  <c r="T107" i="36"/>
  <c r="BL37" i="52"/>
  <c r="AH107" i="36"/>
  <c r="BQ37" i="52"/>
  <c r="AP107" i="36"/>
  <c r="AO108" i="36"/>
  <c r="BP38" i="52"/>
  <c r="BQ37" i="53"/>
  <c r="AB107" i="36"/>
  <c r="BM36" i="52"/>
  <c r="AI106" i="36"/>
  <c r="BP38" i="50"/>
  <c r="BQ108" i="36"/>
  <c r="AW106" i="36"/>
  <c r="BM36" i="51"/>
  <c r="BM36" i="53"/>
  <c r="U106" i="36"/>
  <c r="BQ38" i="51" l="1"/>
  <c r="BD108" i="36"/>
  <c r="BM37" i="53"/>
  <c r="U107" i="36"/>
  <c r="BQ109" i="36"/>
  <c r="BP39" i="50"/>
  <c r="BQ38" i="53"/>
  <c r="AB108" i="36"/>
  <c r="AP108" i="36"/>
  <c r="BQ38" i="52"/>
  <c r="BL38" i="53"/>
  <c r="T108" i="36"/>
  <c r="N108" i="36"/>
  <c r="BQ38" i="37"/>
  <c r="F108" i="36"/>
  <c r="BL38" i="37"/>
  <c r="BJ108" i="36"/>
  <c r="BL38" i="50"/>
  <c r="BP39" i="37"/>
  <c r="M109" i="36"/>
  <c r="BM37" i="51"/>
  <c r="AW107" i="36"/>
  <c r="BP39" i="52"/>
  <c r="AO109" i="36"/>
  <c r="BP39" i="51"/>
  <c r="BC109" i="36"/>
  <c r="BQ38" i="50"/>
  <c r="BR108" i="36"/>
  <c r="AI107" i="36"/>
  <c r="BM37" i="52"/>
  <c r="BL38" i="52"/>
  <c r="AH108" i="36"/>
  <c r="BP39" i="53"/>
  <c r="AA109" i="36"/>
  <c r="G107" i="36"/>
  <c r="BM37" i="37"/>
  <c r="AV108" i="36"/>
  <c r="BL38" i="51"/>
  <c r="BK107" i="36"/>
  <c r="BM37" i="50"/>
  <c r="BL39" i="52" l="1"/>
  <c r="AH109" i="36"/>
  <c r="BR109" i="36"/>
  <c r="BQ39" i="50"/>
  <c r="AO110" i="36"/>
  <c r="BP40" i="52"/>
  <c r="M110" i="36"/>
  <c r="BP40" i="37"/>
  <c r="BL39" i="53"/>
  <c r="T109" i="36"/>
  <c r="AB109" i="36"/>
  <c r="BQ39" i="53"/>
  <c r="BM38" i="53"/>
  <c r="U108" i="36"/>
  <c r="BM38" i="37"/>
  <c r="G108" i="36"/>
  <c r="AV109" i="36"/>
  <c r="BL39" i="51"/>
  <c r="AI108" i="36"/>
  <c r="BM38" i="52"/>
  <c r="BJ109" i="36"/>
  <c r="BL39" i="50"/>
  <c r="N109" i="36"/>
  <c r="BQ39" i="37"/>
  <c r="BQ39" i="52"/>
  <c r="AP109" i="36"/>
  <c r="BP40" i="50"/>
  <c r="BQ110" i="36"/>
  <c r="BK108" i="36"/>
  <c r="BM38" i="50"/>
  <c r="F109" i="36"/>
  <c r="BL39" i="37"/>
  <c r="AA110" i="36"/>
  <c r="BP40" i="53"/>
  <c r="BC110" i="36"/>
  <c r="BP40" i="51"/>
  <c r="BM38" i="51"/>
  <c r="AW108" i="36"/>
  <c r="BQ39" i="51"/>
  <c r="BD109" i="36"/>
  <c r="AI109" i="36" l="1"/>
  <c r="BM39" i="52"/>
  <c r="BP41" i="37"/>
  <c r="M111" i="36"/>
  <c r="BD110" i="36"/>
  <c r="BQ40" i="51"/>
  <c r="BP41" i="50"/>
  <c r="BQ111" i="36"/>
  <c r="G109" i="36"/>
  <c r="BM39" i="37"/>
  <c r="F110" i="36"/>
  <c r="BL40" i="37"/>
  <c r="AB110" i="36"/>
  <c r="BQ40" i="53"/>
  <c r="AA111" i="36"/>
  <c r="BP41" i="53"/>
  <c r="BM39" i="50"/>
  <c r="BK109" i="36"/>
  <c r="BJ110" i="36"/>
  <c r="BL40" i="50"/>
  <c r="BL40" i="51"/>
  <c r="AV110" i="36"/>
  <c r="AO111" i="36"/>
  <c r="BP41" i="52"/>
  <c r="BC111" i="36"/>
  <c r="BP41" i="51"/>
  <c r="N110" i="36"/>
  <c r="BQ40" i="37"/>
  <c r="BR110" i="36"/>
  <c r="BQ40" i="50"/>
  <c r="BM39" i="51"/>
  <c r="AW109" i="36"/>
  <c r="BQ40" i="52"/>
  <c r="AP110" i="36"/>
  <c r="U109" i="36"/>
  <c r="BM39" i="53"/>
  <c r="BL40" i="53"/>
  <c r="T110" i="36"/>
  <c r="AH110" i="36"/>
  <c r="BL40" i="52"/>
  <c r="U110" i="36" l="1"/>
  <c r="BM40" i="53"/>
  <c r="BQ41" i="37"/>
  <c r="N111" i="36"/>
  <c r="BP42" i="53"/>
  <c r="AA112" i="36"/>
  <c r="BM40" i="51"/>
  <c r="AW110" i="36"/>
  <c r="BQ112" i="36"/>
  <c r="BP42" i="50"/>
  <c r="BP42" i="37"/>
  <c r="M112" i="36"/>
  <c r="BL41" i="52"/>
  <c r="AH111" i="36"/>
  <c r="BL41" i="50"/>
  <c r="BJ111" i="36"/>
  <c r="F111" i="36"/>
  <c r="BL41" i="37"/>
  <c r="BQ41" i="50"/>
  <c r="BR111" i="36"/>
  <c r="BC112" i="36"/>
  <c r="BP42" i="51"/>
  <c r="AB111" i="36"/>
  <c r="BQ41" i="53"/>
  <c r="BM40" i="37"/>
  <c r="G110" i="36"/>
  <c r="BD111" i="36"/>
  <c r="BQ41" i="51"/>
  <c r="AI110" i="36"/>
  <c r="BM40" i="52"/>
  <c r="AO112" i="36"/>
  <c r="BP42" i="52"/>
  <c r="BL41" i="53"/>
  <c r="T111" i="36"/>
  <c r="AP111" i="36"/>
  <c r="BQ41" i="52"/>
  <c r="BL41" i="51"/>
  <c r="AV111" i="36"/>
  <c r="BM40" i="50"/>
  <c r="BK110" i="36"/>
  <c r="BP43" i="52" l="1"/>
  <c r="AO113" i="36"/>
  <c r="BQ42" i="51"/>
  <c r="BD112" i="36"/>
  <c r="BM41" i="50"/>
  <c r="BK111" i="36"/>
  <c r="BR112" i="36"/>
  <c r="BQ42" i="50"/>
  <c r="BJ112" i="36"/>
  <c r="BL42" i="50"/>
  <c r="M113" i="36"/>
  <c r="BP43" i="37"/>
  <c r="AW111" i="36"/>
  <c r="BM41" i="51"/>
  <c r="BQ42" i="37"/>
  <c r="N112" i="36"/>
  <c r="BQ42" i="52"/>
  <c r="AP112" i="36"/>
  <c r="AB112" i="36"/>
  <c r="BQ42" i="53"/>
  <c r="AI111" i="36"/>
  <c r="BM41" i="52"/>
  <c r="BC113" i="36"/>
  <c r="BP43" i="51"/>
  <c r="F112" i="36"/>
  <c r="BL42" i="37"/>
  <c r="BQ113" i="36"/>
  <c r="BP43" i="50"/>
  <c r="U111" i="36"/>
  <c r="BM41" i="53"/>
  <c r="BL42" i="51"/>
  <c r="AV112" i="36"/>
  <c r="BL42" i="53"/>
  <c r="T112" i="36"/>
  <c r="G111" i="36"/>
  <c r="BM41" i="37"/>
  <c r="BL42" i="52"/>
  <c r="AH112" i="36"/>
  <c r="BP43" i="53"/>
  <c r="AA113" i="36"/>
  <c r="G112" i="36" l="1"/>
  <c r="BM42" i="37"/>
  <c r="BC114" i="36"/>
  <c r="BP44" i="51"/>
  <c r="BR113" i="36"/>
  <c r="BQ43" i="50"/>
  <c r="AA114" i="36"/>
  <c r="BP44" i="53"/>
  <c r="BL43" i="51"/>
  <c r="AV113" i="36"/>
  <c r="N113" i="36"/>
  <c r="BQ43" i="37"/>
  <c r="BD113" i="36"/>
  <c r="BQ43" i="51"/>
  <c r="BP44" i="50"/>
  <c r="BQ114" i="36"/>
  <c r="BQ43" i="53"/>
  <c r="AB113" i="36"/>
  <c r="M114" i="36"/>
  <c r="BP44" i="37"/>
  <c r="BM42" i="53"/>
  <c r="U112" i="36"/>
  <c r="BL43" i="37"/>
  <c r="F113" i="36"/>
  <c r="AI112" i="36"/>
  <c r="BM42" i="52"/>
  <c r="AW112" i="36"/>
  <c r="BM42" i="51"/>
  <c r="BJ113" i="36"/>
  <c r="BL43" i="50"/>
  <c r="AH113" i="36"/>
  <c r="BL43" i="52"/>
  <c r="BL43" i="53"/>
  <c r="T113" i="36"/>
  <c r="AP113" i="36"/>
  <c r="BQ43" i="52"/>
  <c r="BK112" i="36"/>
  <c r="BM42" i="50"/>
  <c r="AO114" i="36"/>
  <c r="BP44" i="52"/>
  <c r="BP45" i="52" l="1"/>
  <c r="AO115" i="36"/>
  <c r="BQ44" i="52"/>
  <c r="AP114" i="36"/>
  <c r="BL44" i="52"/>
  <c r="AH114" i="36"/>
  <c r="AW113" i="36"/>
  <c r="BM43" i="51"/>
  <c r="M115" i="36"/>
  <c r="BP45" i="37"/>
  <c r="BQ44" i="37"/>
  <c r="N114" i="36"/>
  <c r="BP45" i="53"/>
  <c r="AA115" i="36"/>
  <c r="BC115" i="36"/>
  <c r="BP45" i="51"/>
  <c r="BL44" i="37"/>
  <c r="F114" i="36"/>
  <c r="BP45" i="50"/>
  <c r="BQ115" i="36"/>
  <c r="BK113" i="36"/>
  <c r="BM43" i="50"/>
  <c r="BL44" i="50"/>
  <c r="BJ114" i="36"/>
  <c r="BM43" i="52"/>
  <c r="AI113" i="36"/>
  <c r="BQ44" i="51"/>
  <c r="BD114" i="36"/>
  <c r="BR114" i="36"/>
  <c r="BQ44" i="50"/>
  <c r="BM43" i="37"/>
  <c r="G113" i="36"/>
  <c r="BL44" i="53"/>
  <c r="T114" i="36"/>
  <c r="BM43" i="53"/>
  <c r="U113" i="36"/>
  <c r="BQ44" i="53"/>
  <c r="AB114" i="36"/>
  <c r="AV114" i="36"/>
  <c r="BL44" i="51"/>
  <c r="BL45" i="53" l="1"/>
  <c r="T115" i="36"/>
  <c r="AA116" i="36"/>
  <c r="BP46" i="53"/>
  <c r="BL45" i="52"/>
  <c r="AH115" i="36"/>
  <c r="AV115" i="36"/>
  <c r="BL45" i="51"/>
  <c r="BC116" i="36"/>
  <c r="BP46" i="51"/>
  <c r="BM44" i="51"/>
  <c r="AW114" i="36"/>
  <c r="BR115" i="36"/>
  <c r="BQ45" i="50"/>
  <c r="BQ45" i="53"/>
  <c r="AB115" i="36"/>
  <c r="BM44" i="52"/>
  <c r="AI114" i="36"/>
  <c r="BP46" i="52"/>
  <c r="AO116" i="36"/>
  <c r="U114" i="36"/>
  <c r="BM44" i="53"/>
  <c r="BM44" i="37"/>
  <c r="G114" i="36"/>
  <c r="BD115" i="36"/>
  <c r="BQ45" i="51"/>
  <c r="BL45" i="50"/>
  <c r="BJ115" i="36"/>
  <c r="BQ116" i="36"/>
  <c r="BP46" i="50"/>
  <c r="BQ45" i="37"/>
  <c r="N115" i="36"/>
  <c r="BQ45" i="52"/>
  <c r="AP115" i="36"/>
  <c r="BM44" i="50"/>
  <c r="BK114" i="36"/>
  <c r="M116" i="36"/>
  <c r="BP46" i="37"/>
  <c r="F115" i="36"/>
  <c r="BL45" i="37"/>
  <c r="M117" i="36" l="1"/>
  <c r="BP47" i="37"/>
  <c r="BQ117" i="36"/>
  <c r="BP47" i="50"/>
  <c r="BC117" i="36"/>
  <c r="BP47" i="51"/>
  <c r="BQ46" i="52"/>
  <c r="AP116" i="36"/>
  <c r="T116" i="36"/>
  <c r="BL46" i="53"/>
  <c r="F116" i="36"/>
  <c r="BL46" i="37"/>
  <c r="BL46" i="51"/>
  <c r="AV116" i="36"/>
  <c r="AA117" i="36"/>
  <c r="BP47" i="53"/>
  <c r="BQ46" i="51"/>
  <c r="BD116" i="36"/>
  <c r="BQ46" i="50"/>
  <c r="BR116" i="36"/>
  <c r="AI115" i="36"/>
  <c r="BM45" i="52"/>
  <c r="AH116" i="36"/>
  <c r="BL46" i="52"/>
  <c r="BK115" i="36"/>
  <c r="BM45" i="50"/>
  <c r="N116" i="36"/>
  <c r="BQ46" i="37"/>
  <c r="BJ116" i="36"/>
  <c r="BL46" i="50"/>
  <c r="BM45" i="37"/>
  <c r="G115" i="36"/>
  <c r="BP47" i="52"/>
  <c r="AO117" i="36"/>
  <c r="AB116" i="36"/>
  <c r="BQ46" i="53"/>
  <c r="AW115" i="36"/>
  <c r="BM45" i="51"/>
  <c r="U115" i="36"/>
  <c r="BM45" i="53"/>
  <c r="BL47" i="50" l="1"/>
  <c r="BJ117" i="36"/>
  <c r="BM46" i="52"/>
  <c r="AI116" i="36"/>
  <c r="BP48" i="51"/>
  <c r="BC118" i="36"/>
  <c r="BP48" i="52"/>
  <c r="AO118" i="36"/>
  <c r="BQ47" i="51"/>
  <c r="BD117" i="36"/>
  <c r="U116" i="36"/>
  <c r="BM46" i="53"/>
  <c r="BQ47" i="53"/>
  <c r="AB117" i="36"/>
  <c r="BQ47" i="37"/>
  <c r="N117" i="36"/>
  <c r="AH117" i="36"/>
  <c r="BL47" i="52"/>
  <c r="AA118" i="36"/>
  <c r="BP48" i="53"/>
  <c r="BL47" i="37"/>
  <c r="F117" i="36"/>
  <c r="BQ118" i="36"/>
  <c r="BP48" i="50"/>
  <c r="BM46" i="51"/>
  <c r="AW116" i="36"/>
  <c r="BK116" i="36"/>
  <c r="BM46" i="50"/>
  <c r="BL47" i="53"/>
  <c r="T117" i="36"/>
  <c r="BL47" i="51"/>
  <c r="AV117" i="36"/>
  <c r="BM46" i="37"/>
  <c r="G116" i="36"/>
  <c r="BQ47" i="50"/>
  <c r="BR117" i="36"/>
  <c r="BQ47" i="52"/>
  <c r="AP117" i="36"/>
  <c r="BP48" i="37"/>
  <c r="M118" i="36"/>
  <c r="BQ48" i="52" l="1"/>
  <c r="AP118" i="36"/>
  <c r="BL48" i="53"/>
  <c r="T118" i="36"/>
  <c r="BQ48" i="51"/>
  <c r="BD118" i="36"/>
  <c r="BM47" i="50"/>
  <c r="BK117" i="36"/>
  <c r="BP49" i="50"/>
  <c r="BQ119" i="36"/>
  <c r="BP49" i="53"/>
  <c r="AA119" i="36"/>
  <c r="U117" i="36"/>
  <c r="BM47" i="53"/>
  <c r="BM47" i="51"/>
  <c r="AW117" i="36"/>
  <c r="BQ48" i="53"/>
  <c r="AB118" i="36"/>
  <c r="M119" i="36"/>
  <c r="BP49" i="37"/>
  <c r="BR118" i="36"/>
  <c r="BQ48" i="50"/>
  <c r="AV118" i="36"/>
  <c r="BL48" i="51"/>
  <c r="BQ48" i="37"/>
  <c r="N118" i="36"/>
  <c r="BP49" i="52"/>
  <c r="AO119" i="36"/>
  <c r="BM47" i="52"/>
  <c r="AI117" i="36"/>
  <c r="BL48" i="52"/>
  <c r="AH118" i="36"/>
  <c r="BM47" i="37"/>
  <c r="G117" i="36"/>
  <c r="BL48" i="37"/>
  <c r="F118" i="36"/>
  <c r="BC119" i="36"/>
  <c r="BP49" i="51"/>
  <c r="BL48" i="50"/>
  <c r="BJ118" i="36"/>
  <c r="BC120" i="36" l="1"/>
  <c r="BP50" i="51"/>
  <c r="N119" i="36"/>
  <c r="BQ49" i="37"/>
  <c r="BD119" i="36"/>
  <c r="BQ49" i="51"/>
  <c r="BL49" i="51"/>
  <c r="AV119" i="36"/>
  <c r="BP50" i="37"/>
  <c r="M120" i="36"/>
  <c r="AI118" i="36"/>
  <c r="BM48" i="52"/>
  <c r="BQ49" i="53"/>
  <c r="AB119" i="36"/>
  <c r="BP50" i="50"/>
  <c r="BQ120" i="36"/>
  <c r="BL49" i="50"/>
  <c r="BJ119" i="36"/>
  <c r="BL49" i="37"/>
  <c r="F119" i="36"/>
  <c r="BL49" i="52"/>
  <c r="AH119" i="36"/>
  <c r="BP50" i="52"/>
  <c r="AO120" i="36"/>
  <c r="BM48" i="51"/>
  <c r="AW118" i="36"/>
  <c r="AA120" i="36"/>
  <c r="BP50" i="53"/>
  <c r="BK118" i="36"/>
  <c r="BM48" i="50"/>
  <c r="BL49" i="53"/>
  <c r="T119" i="36"/>
  <c r="BR119" i="36"/>
  <c r="BQ49" i="50"/>
  <c r="BM48" i="53"/>
  <c r="U118" i="36"/>
  <c r="G118" i="36"/>
  <c r="BM48" i="37"/>
  <c r="BQ49" i="52"/>
  <c r="AP119" i="36"/>
  <c r="BM49" i="50" l="1"/>
  <c r="BK119" i="36"/>
  <c r="AH120" i="36"/>
  <c r="BL50" i="52"/>
  <c r="BQ50" i="53"/>
  <c r="AB120" i="36"/>
  <c r="AA121" i="36"/>
  <c r="BP51" i="53"/>
  <c r="AA122" i="36" s="1"/>
  <c r="T38" i="36" s="1"/>
  <c r="T39" i="36" s="1"/>
  <c r="BM49" i="52"/>
  <c r="AI119" i="36"/>
  <c r="BQ50" i="37"/>
  <c r="N120" i="36"/>
  <c r="BQ50" i="50"/>
  <c r="BR120" i="36"/>
  <c r="BM49" i="51"/>
  <c r="AW119" i="36"/>
  <c r="BJ120" i="36"/>
  <c r="BL50" i="50"/>
  <c r="AP120" i="36"/>
  <c r="BQ50" i="52"/>
  <c r="U119" i="36"/>
  <c r="BM49" i="53"/>
  <c r="BL50" i="53"/>
  <c r="T120" i="36"/>
  <c r="BP51" i="52"/>
  <c r="AO122" i="36" s="1"/>
  <c r="V38" i="36" s="1"/>
  <c r="V39" i="36" s="1"/>
  <c r="AO121" i="36"/>
  <c r="BL50" i="37"/>
  <c r="F120" i="36"/>
  <c r="BQ121" i="36"/>
  <c r="BP51" i="50"/>
  <c r="BQ122" i="36" s="1"/>
  <c r="AH38" i="36" s="1"/>
  <c r="AH39" i="36" s="1"/>
  <c r="AV120" i="36"/>
  <c r="BL50" i="51"/>
  <c r="BM49" i="37"/>
  <c r="G119" i="36"/>
  <c r="BQ50" i="51"/>
  <c r="BD120" i="36"/>
  <c r="BP51" i="51"/>
  <c r="BC122" i="36" s="1"/>
  <c r="AB38" i="36" s="1"/>
  <c r="AB39" i="36" s="1"/>
  <c r="BC121" i="36"/>
  <c r="M121" i="36"/>
  <c r="BP51" i="37"/>
  <c r="M122" i="36" s="1"/>
  <c r="J38" i="36" s="1"/>
  <c r="J39" i="36" s="1"/>
  <c r="BM50" i="37" l="1"/>
  <c r="G120" i="36"/>
  <c r="BL51" i="51"/>
  <c r="AV122" i="36" s="1"/>
  <c r="AB36" i="36" s="1"/>
  <c r="AV121" i="36"/>
  <c r="BQ51" i="52"/>
  <c r="AP122" i="36" s="1"/>
  <c r="W38" i="36" s="1"/>
  <c r="W39" i="36" s="1"/>
  <c r="AP121" i="36"/>
  <c r="BL51" i="52"/>
  <c r="AH122" i="36" s="1"/>
  <c r="V36" i="36" s="1"/>
  <c r="AH121" i="36"/>
  <c r="BD121" i="36"/>
  <c r="BQ51" i="51"/>
  <c r="BD122" i="36" s="1"/>
  <c r="AC38" i="36" s="1"/>
  <c r="AC39" i="36" s="1"/>
  <c r="BL51" i="37"/>
  <c r="F122" i="36" s="1"/>
  <c r="J36" i="36" s="1"/>
  <c r="F121" i="36"/>
  <c r="T121" i="36"/>
  <c r="BL51" i="53"/>
  <c r="T122" i="36" s="1"/>
  <c r="P36" i="36" s="1"/>
  <c r="AW120" i="36"/>
  <c r="BM50" i="51"/>
  <c r="BQ51" i="37"/>
  <c r="N122" i="36" s="1"/>
  <c r="K38" i="36" s="1"/>
  <c r="K39" i="36" s="1"/>
  <c r="N121" i="36"/>
  <c r="U120" i="36"/>
  <c r="BM50" i="53"/>
  <c r="BJ121" i="36"/>
  <c r="BL51" i="50"/>
  <c r="BJ122" i="36" s="1"/>
  <c r="AH36" i="36" s="1"/>
  <c r="BR121" i="36"/>
  <c r="BQ51" i="50"/>
  <c r="BR122" i="36" s="1"/>
  <c r="AI38" i="36" s="1"/>
  <c r="AI39" i="36" s="1"/>
  <c r="BM50" i="52"/>
  <c r="AI120" i="36"/>
  <c r="BQ51" i="53"/>
  <c r="AB122" i="36" s="1"/>
  <c r="AB121" i="36"/>
  <c r="BM50" i="50"/>
  <c r="BK120" i="36"/>
  <c r="BM51" i="53" l="1"/>
  <c r="U122" i="36" s="1"/>
  <c r="Q36" i="36" s="1"/>
  <c r="U121" i="36"/>
  <c r="AW121" i="36"/>
  <c r="BM51" i="51"/>
  <c r="AW122" i="36" s="1"/>
  <c r="AC36" i="36" s="1"/>
  <c r="J37" i="36"/>
  <c r="J45" i="36"/>
  <c r="V37" i="36"/>
  <c r="V45" i="36"/>
  <c r="AB45" i="36"/>
  <c r="AB37" i="36"/>
  <c r="AH45" i="36"/>
  <c r="AH37" i="36"/>
  <c r="P37" i="36"/>
  <c r="P45" i="36"/>
  <c r="BM51" i="50"/>
  <c r="BK122" i="36" s="1"/>
  <c r="AI36" i="36" s="1"/>
  <c r="BK121" i="36"/>
  <c r="BM51" i="52"/>
  <c r="AI122" i="36" s="1"/>
  <c r="W36" i="36" s="1"/>
  <c r="AI121" i="36"/>
  <c r="BM51" i="37"/>
  <c r="G122" i="36" s="1"/>
  <c r="K36" i="36" s="1"/>
  <c r="G121" i="36"/>
  <c r="AC37" i="36" l="1"/>
  <c r="AC45" i="36"/>
  <c r="K37" i="36"/>
  <c r="K45" i="36"/>
  <c r="AI45" i="36"/>
  <c r="AI37" i="36"/>
  <c r="W37" i="36"/>
  <c r="W45" i="36"/>
  <c r="Q37" i="36"/>
  <c r="Q4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Anonyme</author>
  </authors>
  <commentList>
    <comment ref="D179" authorId="0" shapeId="0" xr:uid="{9D4BDEF2-69CE-44D8-8D65-5C409030513B}">
      <text>
        <r>
          <rPr>
            <b/>
            <sz val="9"/>
            <color indexed="81"/>
            <rFont val="Tahoma"/>
            <family val="2"/>
          </rPr>
          <t>Anonyme:</t>
        </r>
        <r>
          <rPr>
            <sz val="9"/>
            <color indexed="81"/>
            <rFont val="Tahoma"/>
            <family val="2"/>
          </rPr>
          <t xml:space="preserve">
Attention les temps donnés sont identiques pour le travail nacelle pour abattage tronçonneuse et pour le temps de reprise après coupe avec tête d'abattage. Pour moi, ce deuxième temps devrait être plus court: on va plus vite pour rattraper que pour abattre...</t>
        </r>
      </text>
    </comment>
  </commentList>
</comments>
</file>

<file path=xl/sharedStrings.xml><?xml version="1.0" encoding="utf-8"?>
<sst xmlns="http://schemas.openxmlformats.org/spreadsheetml/2006/main" count="40061" uniqueCount="954">
  <si>
    <t>Observations</t>
  </si>
  <si>
    <t>Taille de formation jeunes plants</t>
  </si>
  <si>
    <t>Tronçonneuse, emmondage, tous les 10ans</t>
  </si>
  <si>
    <t>Tronçoneuse, coupe taillis tous les 15 ans</t>
  </si>
  <si>
    <t>Epareuse sur bois de haie (couteau), 2 à 3 Km /heure</t>
  </si>
  <si>
    <t>Tronçonneuse</t>
  </si>
  <si>
    <t>temps heures</t>
  </si>
  <si>
    <r>
      <t>total</t>
    </r>
    <r>
      <rPr>
        <b/>
        <sz val="10"/>
        <rFont val="Arial"/>
        <family val="2"/>
      </rPr>
      <t>€/MAP</t>
    </r>
  </si>
  <si>
    <r>
      <t>total</t>
    </r>
    <r>
      <rPr>
        <b/>
        <sz val="10"/>
        <rFont val="Arial"/>
        <family val="2"/>
      </rPr>
      <t>€/tonne verte</t>
    </r>
  </si>
  <si>
    <t>1 tonne verte =2,86 Map</t>
  </si>
  <si>
    <t>Main d'œuvre</t>
  </si>
  <si>
    <t>tronçoneuse 3 €/h</t>
  </si>
  <si>
    <t>ABATTAGE</t>
  </si>
  <si>
    <t xml:space="preserve">Main d'œuvre </t>
  </si>
  <si>
    <t>Tête d'abattage</t>
  </si>
  <si>
    <t>DEBARDAGE ET MISE EN TAS</t>
  </si>
  <si>
    <t>DECHIQUETAGE</t>
  </si>
  <si>
    <t xml:space="preserve">TRANSPORT </t>
  </si>
  <si>
    <t>TOTAL</t>
  </si>
  <si>
    <t>Débroussailleuse manuelle portée</t>
  </si>
  <si>
    <t>130 à 150</t>
  </si>
  <si>
    <t>53,8 à 85€</t>
  </si>
  <si>
    <t>Lamier ( scies), 1 pour 5 ans (0,6 à 2,5KM/H)</t>
  </si>
  <si>
    <t xml:space="preserve"> Epareuse, débroussaillage au Sol  (marteaux), 5 à 6 Km/heure</t>
  </si>
  <si>
    <t>REFERENCE Moyenne €/heure HT ( matériel et main d'œuvre en prestation)</t>
  </si>
  <si>
    <t>Coût d'entretien mécanisé</t>
  </si>
  <si>
    <t>Sécateurs mécanique, tous les 4 ans  ( 1 Km/heure)</t>
  </si>
  <si>
    <t>Moyenne coût matériel et main d'œuvre €/h</t>
  </si>
  <si>
    <t>Médiane coût matériel et main d'œuvre €/h (enquête référent)</t>
  </si>
  <si>
    <t>Broyeur accotement</t>
  </si>
  <si>
    <t>AUTRES INDICATEUR COUT Horaires</t>
  </si>
  <si>
    <t>Cout Horaire entreprise prestataire ext</t>
  </si>
  <si>
    <t>Tronçonneuse, tour de parcelle tous les 4 ans ( Cout MO : 43 cout tonçonneuse 4€)</t>
  </si>
  <si>
    <t>Redevances label Haie-2021</t>
  </si>
  <si>
    <t>Origine</t>
  </si>
  <si>
    <t>Coupeur ( Sécateur hydraulique 100ml/h)</t>
  </si>
  <si>
    <t>Déchiqueteuse : ( 45 MAP/heure)</t>
  </si>
  <si>
    <t>Le débroussaillage des pieds de haie se fait une à deux fois par an, en mars et en août. La coupe des branches se fait à la tronconneuse en hiver ou au lamier tout les 5ans. La coupe de bois tous les 15 20 ans</t>
  </si>
  <si>
    <t>Commentaires provisoires avant Analyse Agro forestière</t>
  </si>
  <si>
    <t>Nacelle + tronçonneuse €/h</t>
  </si>
  <si>
    <t>Elagueur grimpeur-PDL €/h</t>
  </si>
  <si>
    <t xml:space="preserve">Cout Horaire Agriculteur / cout salarié spe bois </t>
  </si>
  <si>
    <t>Telescopique</t>
  </si>
  <si>
    <t>Interventions</t>
  </si>
  <si>
    <t>Implantion Haie</t>
  </si>
  <si>
    <t>Implantation Talus</t>
  </si>
  <si>
    <t>Implantation Bande enherbée</t>
  </si>
  <si>
    <t>Entretien annuel pied de haie 2 cotés</t>
  </si>
  <si>
    <t>Taille annuelle 3 hauteurs d'outils par 2 Cotés</t>
  </si>
  <si>
    <t xml:space="preserve">Lamier 1/2 Cyle </t>
  </si>
  <si>
    <t xml:space="preserve">débroussaille annuel pied de haie ( Broutage/débroussaillage) </t>
  </si>
  <si>
    <t xml:space="preserve">Talus </t>
  </si>
  <si>
    <t>options</t>
  </si>
  <si>
    <t>Bande enherbée</t>
  </si>
  <si>
    <t>Cloture</t>
  </si>
  <si>
    <t>Talus</t>
  </si>
  <si>
    <t>Entretien annuel bande enherbée</t>
  </si>
  <si>
    <t>Taille 1/2 cycle en BH</t>
  </si>
  <si>
    <t>Taille</t>
  </si>
  <si>
    <t>Cout de gestion durable</t>
  </si>
  <si>
    <t>Outils ou opération de références</t>
  </si>
  <si>
    <t>Prix unitaire du référentiel ( Coût ou Recette)</t>
  </si>
  <si>
    <t>Marges brutes €/KM/an</t>
  </si>
  <si>
    <t>Renouvellement cloture</t>
  </si>
  <si>
    <t>Renouvellement bande enherbée</t>
  </si>
  <si>
    <t>BH</t>
  </si>
  <si>
    <t>Pose de Cloture</t>
  </si>
  <si>
    <t>Débroussaillage</t>
  </si>
  <si>
    <t>Entretien Bande enherbée</t>
  </si>
  <si>
    <t>Entretien BH</t>
  </si>
  <si>
    <t>Formation haie 1er cycle</t>
  </si>
  <si>
    <t>Sol, Paillage,plants</t>
  </si>
  <si>
    <t>Pelle hydraulique</t>
  </si>
  <si>
    <t>Sol + semi-3metre de large</t>
  </si>
  <si>
    <t>Implantation Bande enherbée 1 M 2 coté</t>
  </si>
  <si>
    <t xml:space="preserve">Pose de  Cloture </t>
  </si>
  <si>
    <t xml:space="preserve"> poteaux chataignier Ht 2 m tous les 4 mètres, 2 fils (1 barbelé-1 fil lisse sur isolateur)</t>
  </si>
  <si>
    <t>PGH + Certif</t>
  </si>
  <si>
    <t>1600 et 100 pour indiv ou Gr inf à 20</t>
  </si>
  <si>
    <t>3 entretiens + 1  Taille</t>
  </si>
  <si>
    <t>Epareuse herbe 5km/h - 56,36 €/H</t>
  </si>
  <si>
    <t>Epareuse bois 3km/h - 67,5€/H</t>
  </si>
  <si>
    <t>Sol + semi- pour 2 cotés -3 mètre de large</t>
  </si>
  <si>
    <t>Débroussaillage latéral - 47€/h - 0,31 à 0,42/m</t>
  </si>
  <si>
    <r>
      <t>fauche-debroussaillage-</t>
    </r>
    <r>
      <rPr>
        <b/>
        <sz val="11"/>
        <color theme="1"/>
        <rFont val="Calibri"/>
        <family val="2"/>
        <scheme val="minor"/>
      </rPr>
      <t>eparageH</t>
    </r>
  </si>
  <si>
    <t>Tronço/h</t>
  </si>
  <si>
    <t>main d'œuvre</t>
  </si>
  <si>
    <t>tracteur fouche</t>
  </si>
  <si>
    <t>Transport 1,5h</t>
  </si>
  <si>
    <t xml:space="preserve">Bilan </t>
  </si>
  <si>
    <t>€/tonne</t>
  </si>
  <si>
    <t>Données haies 100ml</t>
  </si>
  <si>
    <t>Taillis 15 ans 25 map vert, 8,75 tonnes verte, 6,25 tonne sèche</t>
  </si>
  <si>
    <t>fuel: 0,55 €/heure non actualisé</t>
  </si>
  <si>
    <t>vente en vert</t>
  </si>
  <si>
    <t>€/KM/an</t>
  </si>
  <si>
    <t>Cycles</t>
  </si>
  <si>
    <t>Ref Tonnes</t>
  </si>
  <si>
    <t>PRODUCTION DE BOIS DECHIQUETE: REFERENTIEL ECONOMIQUE FILIERE COURTE BOIS ENERGIE</t>
  </si>
  <si>
    <t>Coupe de bois- déchiqutage-transport-vente- filiere courte  bois énergie</t>
  </si>
  <si>
    <t>Poussant</t>
  </si>
  <si>
    <t>Très poussant</t>
  </si>
  <si>
    <t>Peu poussant</t>
  </si>
  <si>
    <t>Marge brute calculée</t>
  </si>
  <si>
    <t>fauche-debroussaillage-eparageH</t>
  </si>
  <si>
    <r>
      <t>Coût/KM/an / 2 cotés</t>
    </r>
    <r>
      <rPr>
        <sz val="11"/>
        <color rgb="FFFF0000"/>
        <rFont val="Calibri"/>
        <family val="2"/>
        <scheme val="minor"/>
      </rPr>
      <t xml:space="preserve"> (Amortissements variables 10 15 20 ans)</t>
    </r>
  </si>
  <si>
    <t>01_20</t>
  </si>
  <si>
    <t xml:space="preserve">KM de travail pour 1 KM_durée </t>
  </si>
  <si>
    <t>2_10</t>
  </si>
  <si>
    <t>2_20</t>
  </si>
  <si>
    <t>1_20</t>
  </si>
  <si>
    <t>2_15</t>
  </si>
  <si>
    <t>2_8</t>
  </si>
  <si>
    <t>Synthése Produits Aides et Paiements
Plantation
€/KM/an</t>
  </si>
  <si>
    <t>Aide paiement</t>
  </si>
  <si>
    <t>Aide plantation Talus cloture</t>
  </si>
  <si>
    <t>Aide plantation bande BE</t>
  </si>
  <si>
    <t>Entretien annuel pied de haie 2 cotés et Bande enherbée</t>
  </si>
  <si>
    <t>1_10</t>
  </si>
  <si>
    <t>1_15</t>
  </si>
  <si>
    <t>Marge brute calculée TAB produ Normandie</t>
  </si>
  <si>
    <t>2_1</t>
  </si>
  <si>
    <t>2_2</t>
  </si>
  <si>
    <r>
      <t>Coût (MO</t>
    </r>
    <r>
      <rPr>
        <sz val="11"/>
        <color rgb="FFFF0000"/>
        <rFont val="Calibri"/>
        <family val="2"/>
        <scheme val="minor"/>
      </rPr>
      <t xml:space="preserve"> 15 à 20€/Heure</t>
    </r>
    <r>
      <rPr>
        <sz val="11"/>
        <color theme="1"/>
        <rFont val="Calibri"/>
        <family val="2"/>
        <scheme val="minor"/>
      </rPr>
      <t>)</t>
    </r>
  </si>
  <si>
    <r>
      <t xml:space="preserve">Cycle très poussant : 8 </t>
    </r>
    <r>
      <rPr>
        <sz val="11"/>
        <color rgb="FFFF0000"/>
        <rFont val="Calibri"/>
        <family val="2"/>
        <scheme val="minor"/>
      </rPr>
      <t xml:space="preserve"> </t>
    </r>
    <r>
      <rPr>
        <b/>
        <sz val="11"/>
        <color rgb="FFFF0000"/>
        <rFont val="Calibri"/>
        <family val="2"/>
        <scheme val="minor"/>
      </rPr>
      <t>10</t>
    </r>
    <r>
      <rPr>
        <sz val="11"/>
        <color theme="1"/>
        <rFont val="Calibri"/>
        <family val="2"/>
        <scheme val="minor"/>
      </rPr>
      <t xml:space="preserve"> 15 ans</t>
    </r>
    <r>
      <rPr>
        <sz val="11"/>
        <rFont val="Calibri"/>
        <family val="2"/>
        <scheme val="minor"/>
      </rPr>
      <t xml:space="preserve">  Productivité 4 MAP/100ML/AN</t>
    </r>
  </si>
  <si>
    <r>
      <t xml:space="preserve">Cycle poussant : </t>
    </r>
    <r>
      <rPr>
        <sz val="11"/>
        <color rgb="FFFF0000"/>
        <rFont val="Calibri"/>
        <family val="2"/>
        <scheme val="minor"/>
      </rPr>
      <t>15</t>
    </r>
    <r>
      <rPr>
        <b/>
        <sz val="11"/>
        <color rgb="FFFF0000"/>
        <rFont val="Calibri"/>
        <family val="2"/>
        <scheme val="minor"/>
      </rPr>
      <t xml:space="preserve"> 20</t>
    </r>
    <r>
      <rPr>
        <sz val="11"/>
        <color theme="1"/>
        <rFont val="Calibri"/>
        <family val="2"/>
        <scheme val="minor"/>
      </rPr>
      <t xml:space="preserve"> ans</t>
    </r>
    <r>
      <rPr>
        <sz val="11"/>
        <color rgb="FFFF0000"/>
        <rFont val="Calibri"/>
        <family val="2"/>
        <scheme val="minor"/>
      </rPr>
      <t xml:space="preserve"> Productivité 2,6MAP/100ML/AN</t>
    </r>
  </si>
  <si>
    <r>
      <t xml:space="preserve">Cycle peu poussant: </t>
    </r>
    <r>
      <rPr>
        <sz val="11"/>
        <color rgb="FFFF0000"/>
        <rFont val="Calibri"/>
        <family val="2"/>
        <scheme val="minor"/>
      </rPr>
      <t xml:space="preserve">20 </t>
    </r>
    <r>
      <rPr>
        <b/>
        <sz val="11"/>
        <color rgb="FFFF0000"/>
        <rFont val="Calibri"/>
        <family val="2"/>
        <scheme val="minor"/>
      </rPr>
      <t>30</t>
    </r>
    <r>
      <rPr>
        <sz val="11"/>
        <color theme="1"/>
        <rFont val="Calibri"/>
        <family val="2"/>
        <scheme val="minor"/>
      </rPr>
      <t xml:space="preserve"> ans Productivité 2MAP/100ML/AN</t>
    </r>
  </si>
  <si>
    <t>1,75 /ml afac2022</t>
  </si>
  <si>
    <t>References productivité AFAC AF 2022</t>
  </si>
  <si>
    <t>Normandie: 12,11Tonne verte pour 100ml</t>
  </si>
  <si>
    <t>France: 10 Tonne verte pour 100ml</t>
  </si>
  <si>
    <t>Conversion Masse humide = 0,609 Tonne seche</t>
  </si>
  <si>
    <t>En € / h outil</t>
  </si>
  <si>
    <t>(1) Référence de l'ONF</t>
  </si>
  <si>
    <t>(2) Excel "Références coûts", page 1</t>
  </si>
  <si>
    <t>(3) Excel "Références coûts", page 2</t>
  </si>
  <si>
    <t>(4) Excel "Références coûts", page 3</t>
  </si>
  <si>
    <t>(5) Excel "Références coûts", page 4</t>
  </si>
  <si>
    <t>Referneces AFAC AF 2022</t>
  </si>
  <si>
    <t>Référence Normandie 2019</t>
  </si>
  <si>
    <t>(6) CUMA - Haiecobois-FABM-CRAN</t>
  </si>
  <si>
    <r>
      <t xml:space="preserve">tronçoneuse </t>
    </r>
    <r>
      <rPr>
        <sz val="11"/>
        <color rgb="FFFF0000"/>
        <rFont val="Calibri"/>
        <family val="2"/>
        <scheme val="minor"/>
      </rPr>
      <t>( 1-6)</t>
    </r>
    <r>
      <rPr>
        <sz val="11"/>
        <color theme="1"/>
        <rFont val="Calibri"/>
        <family val="2"/>
        <scheme val="minor"/>
      </rPr>
      <t xml:space="preserve"> tps 3 à 5 heures myenne 4</t>
    </r>
  </si>
  <si>
    <t>Mise en tas</t>
  </si>
  <si>
    <r>
      <t xml:space="preserve">Telesco 110ch 700h - </t>
    </r>
    <r>
      <rPr>
        <i/>
        <sz val="10"/>
        <color rgb="FFFF0000"/>
        <rFont val="Arial"/>
        <family val="2"/>
      </rPr>
      <t>Afac AF (3)</t>
    </r>
  </si>
  <si>
    <t>Telescopique
110cv 700 h (Afac AF 2022)</t>
  </si>
  <si>
    <t>(41,6+15)€/h</t>
  </si>
  <si>
    <t>Reprise de coupe suite tête abattage</t>
  </si>
  <si>
    <t>Transformation déchiquetage et transport vers stokage ( ferme ou platteforme locale)</t>
  </si>
  <si>
    <t>Tracteur+ remorque 10t ( moyenne AFAC 2022-5 idem CRAN sauf tps cran 0,7</t>
  </si>
  <si>
    <t>ST 12 abattage extern</t>
  </si>
  <si>
    <t>ST 2 mise en tas</t>
  </si>
  <si>
    <t>St 3 Transformation</t>
  </si>
  <si>
    <t>ST 11 total abattage intern</t>
  </si>
  <si>
    <r>
      <t xml:space="preserve">Main d'œuvre Transport AFAC AF 2022 PM </t>
    </r>
    <r>
      <rPr>
        <sz val="10"/>
        <color rgb="FFFF0000"/>
        <rFont val="Arial"/>
        <family val="2"/>
      </rPr>
      <t>CRAN 1 heure)</t>
    </r>
  </si>
  <si>
    <r>
      <t xml:space="preserve">tracteur fouche: </t>
    </r>
    <r>
      <rPr>
        <sz val="11"/>
        <color rgb="FFFF0000"/>
        <rFont val="Calibri"/>
        <family val="2"/>
        <scheme val="minor"/>
      </rPr>
      <t>33€/</t>
    </r>
    <r>
      <rPr>
        <sz val="11"/>
        <color theme="1"/>
        <rFont val="Calibri"/>
        <family val="2"/>
        <scheme val="minor"/>
      </rPr>
      <t>heure : AFAC AF 2022 :  Telesco 110cv-700h :</t>
    </r>
    <r>
      <rPr>
        <b/>
        <sz val="11"/>
        <color theme="1"/>
        <rFont val="Calibri"/>
        <family val="2"/>
        <scheme val="minor"/>
      </rPr>
      <t xml:space="preserve"> 41,6€/h</t>
    </r>
  </si>
  <si>
    <r>
      <t xml:space="preserve">tracteur benne: </t>
    </r>
    <r>
      <rPr>
        <sz val="11"/>
        <color rgb="FFFF0000"/>
        <rFont val="Calibri"/>
        <family val="2"/>
        <scheme val="minor"/>
      </rPr>
      <t xml:space="preserve">38 </t>
    </r>
    <r>
      <rPr>
        <sz val="11"/>
        <color theme="1"/>
        <rFont val="Calibri"/>
        <family val="2"/>
        <scheme val="minor"/>
      </rPr>
      <t xml:space="preserve">€/heure AFAC2022 : benne 10t : </t>
    </r>
    <r>
      <rPr>
        <b/>
        <sz val="11"/>
        <color theme="1"/>
        <rFont val="Calibri"/>
        <family val="2"/>
        <scheme val="minor"/>
      </rPr>
      <t>39€</t>
    </r>
    <r>
      <rPr>
        <sz val="11"/>
        <color theme="1"/>
        <rFont val="Calibri"/>
        <family val="2"/>
        <scheme val="minor"/>
      </rPr>
      <t>/h</t>
    </r>
  </si>
  <si>
    <t>Dechiquetage : 30-35 map/h- AFAC AF 2022 : 216€/h</t>
  </si>
  <si>
    <t>Production : 10,85Tonnes sèches pour 100 ML ( Resphaie biomass2021 11,06 T normandie et 10,64T avesnois)</t>
  </si>
  <si>
    <r>
      <t xml:space="preserve">10,85 Tonnes sèches  au 100 ml - coef TS TV 0,609  </t>
    </r>
    <r>
      <rPr>
        <b/>
        <sz val="11"/>
        <color rgb="FFFF0000"/>
        <rFont val="Calibri"/>
        <family val="2"/>
        <scheme val="minor"/>
      </rPr>
      <t>100 ml</t>
    </r>
    <r>
      <rPr>
        <sz val="11"/>
        <color rgb="FFFF0000"/>
        <rFont val="Calibri"/>
        <family val="2"/>
        <scheme val="minor"/>
      </rPr>
      <t xml:space="preserve">  10,85TS soit </t>
    </r>
    <r>
      <rPr>
        <b/>
        <sz val="11"/>
        <color rgb="FFFF0000"/>
        <rFont val="Calibri"/>
        <family val="2"/>
        <scheme val="minor"/>
      </rPr>
      <t>17,81TV</t>
    </r>
  </si>
  <si>
    <t>Valorisation en sec</t>
  </si>
  <si>
    <t>Vente €/tonne seche travaux abattage extern</t>
  </si>
  <si>
    <t>Vente €/tonne seche travaux abattage intern</t>
  </si>
  <si>
    <t>Cout prod par T</t>
  </si>
  <si>
    <t xml:space="preserve">Produit T </t>
  </si>
  <si>
    <t>Résultat T verte</t>
  </si>
  <si>
    <t>€/Tonne verte</t>
  </si>
  <si>
    <t>€/Tonne sèche</t>
  </si>
  <si>
    <t>St 4 sèchage livraison client final (30Km)</t>
  </si>
  <si>
    <t>Marges Brutes RESPHAIE</t>
  </si>
  <si>
    <t>Stockage</t>
  </si>
  <si>
    <r>
      <t xml:space="preserve">Abattage mécanisé externalisé 
</t>
    </r>
    <r>
      <rPr>
        <sz val="11"/>
        <color theme="1"/>
        <rFont val="Calibri"/>
        <family val="2"/>
        <scheme val="minor"/>
      </rPr>
      <t>Coupeur abatteur-Tête abattage</t>
    </r>
  </si>
  <si>
    <r>
      <t>Coupeur- Tête abattage</t>
    </r>
    <r>
      <rPr>
        <i/>
        <sz val="10"/>
        <color rgb="FFFF0000"/>
        <rFont val="Arial"/>
        <family val="2"/>
      </rPr>
      <t xml:space="preserve"> ( Cout ref AFAC AF : 150, Cout Resphaie 150)</t>
    </r>
  </si>
  <si>
    <r>
      <t xml:space="preserve">Main d'oeuvre- tronço-telescopique </t>
    </r>
    <r>
      <rPr>
        <i/>
        <sz val="10"/>
        <color rgb="FFFF0000"/>
        <rFont val="Arial"/>
        <family val="2"/>
      </rPr>
      <t>( AFAC AF-mai 2022)</t>
    </r>
  </si>
  <si>
    <t>Déchiqueteuse ref RESPHAIE : 1,28 h   216€</t>
  </si>
  <si>
    <t xml:space="preserve">Plantation et Jeune haie </t>
  </si>
  <si>
    <t>Aide plantation talus cloture</t>
  </si>
  <si>
    <r>
      <t>Type de gestion sur</t>
    </r>
    <r>
      <rPr>
        <b/>
        <sz val="14"/>
        <color theme="1"/>
        <rFont val="Calibri"/>
        <family val="2"/>
        <scheme val="minor"/>
      </rPr>
      <t xml:space="preserve"> plantation de haie</t>
    </r>
  </si>
  <si>
    <r>
      <t xml:space="preserve">Type de gestion </t>
    </r>
    <r>
      <rPr>
        <b/>
        <sz val="14"/>
        <color theme="1"/>
        <rFont val="Calibri"/>
        <family val="2"/>
        <scheme val="minor"/>
      </rPr>
      <t>haie ancienne</t>
    </r>
  </si>
  <si>
    <t xml:space="preserve"> Gestion plantation  ITK 1 : Entretien gestion emprise</t>
  </si>
  <si>
    <t>Gestion plantation ITK 2 : Entretien production de bois et gestion durable</t>
  </si>
  <si>
    <t>Gestion haie ancienne  ITK 1 : Entretien gestion emprise</t>
  </si>
  <si>
    <t>Gestion haie ancienne ITK 2 : Entretien production de bois et gestion durable</t>
  </si>
  <si>
    <t>Implantation talus</t>
  </si>
  <si>
    <t>Clôture-Lamier 5 ans</t>
  </si>
  <si>
    <t>Polyculture elevage 1/2 entretien herbe</t>
  </si>
  <si>
    <t xml:space="preserve">Polyculture élevage 1/2 entretien bois </t>
  </si>
  <si>
    <t xml:space="preserve">Grande culture taille haie </t>
  </si>
  <si>
    <t>Grande culture entretien Bande enherbée</t>
  </si>
  <si>
    <t>Lamier 2 passages par cycle</t>
  </si>
  <si>
    <t>Lamier Bois 2Km/h 1 pour 5 -8 ans 81€/h</t>
  </si>
  <si>
    <t>Haie jeune -ITK2-Emprise- Polyculture élevage</t>
  </si>
  <si>
    <t>Haie ancienne</t>
  </si>
  <si>
    <t>Haie jeune -ITK2-Emprise- Grande culture</t>
  </si>
  <si>
    <t>2_5</t>
  </si>
  <si>
    <t>Débroussaillage latéral après coupe - sur 5 ans</t>
  </si>
  <si>
    <t>Synthèse Coût avec 
Bande enherbée
€/Km/an</t>
  </si>
  <si>
    <t>Synthèse Coût avec Cloture
€/Km/an</t>
  </si>
  <si>
    <t>1_1</t>
  </si>
  <si>
    <t>Lamier Bois 2Km/h 1 pour 7,5 ans 81€/h</t>
  </si>
  <si>
    <t>4_1</t>
  </si>
  <si>
    <t>Synthèse Coût sans
 Talus. Avec Cloture
€/Km/an</t>
  </si>
  <si>
    <t>Poteaux chataignier Ht 2 m tous les 4 mètres, 2 fils (1 barbelé-1 fil lisse sur isolateur)</t>
  </si>
  <si>
    <t>Haie ancienne-ITK1:Emprise- Polyculture élevage</t>
  </si>
  <si>
    <t>Haie ancienne -ITK1:Emprise- Grande culture</t>
  </si>
  <si>
    <r>
      <t xml:space="preserve">Haie jeune -ITK1:Emprise- </t>
    </r>
    <r>
      <rPr>
        <b/>
        <sz val="14"/>
        <rFont val="Calibri"/>
        <family val="2"/>
        <scheme val="minor"/>
      </rPr>
      <t>Polyculture élevage</t>
    </r>
  </si>
  <si>
    <r>
      <t>Haie jeune -ITK1:Emprise- G</t>
    </r>
    <r>
      <rPr>
        <b/>
        <sz val="14"/>
        <color theme="4" tint="-0.249977111117893"/>
        <rFont val="Calibri"/>
        <family val="2"/>
        <scheme val="minor"/>
      </rPr>
      <t>rande culture</t>
    </r>
  </si>
  <si>
    <r>
      <t>Synthèse Coût(</t>
    </r>
    <r>
      <rPr>
        <b/>
        <sz val="11"/>
        <color rgb="FFFF0000"/>
        <rFont val="Calibri"/>
        <family val="2"/>
        <scheme val="minor"/>
      </rPr>
      <t xml:space="preserve"> sans 
 talus). </t>
    </r>
    <r>
      <rPr>
        <b/>
        <sz val="11"/>
        <color theme="1"/>
        <rFont val="Calibri"/>
        <family val="2"/>
        <scheme val="minor"/>
      </rPr>
      <t xml:space="preserve"> Avec Cloture
€/Km/an</t>
    </r>
  </si>
  <si>
    <t>Haie ancienne-ITK2:Prod bois durable- Polyculture élevage</t>
  </si>
  <si>
    <t>Haie ancienne -ITK1:Prod durable- Grande culture</t>
  </si>
  <si>
    <t>Synthèse Coût (sans 
 Talus) .  Avec clôture
€/Km/an</t>
  </si>
  <si>
    <t>entretien entre haie et cloture Epareuse herbe 5km/h - 56,36 €/H</t>
  </si>
  <si>
    <t>Abattage- manuel exploit</t>
  </si>
  <si>
    <r>
      <t xml:space="preserve">Coût de prod, tête abattage mécanisé
</t>
    </r>
    <r>
      <rPr>
        <b/>
        <sz val="11"/>
        <color theme="1"/>
        <rFont val="Calibri"/>
        <family val="2"/>
        <scheme val="minor"/>
      </rPr>
      <t>€ au 100 ml</t>
    </r>
  </si>
  <si>
    <t>Temps heure tête abattage</t>
  </si>
  <si>
    <r>
      <t xml:space="preserve">Cout de production </t>
    </r>
    <r>
      <rPr>
        <b/>
        <sz val="10"/>
        <rFont val="Arial"/>
        <family val="2"/>
      </rPr>
      <t xml:space="preserve"> € au 100 ml</t>
    </r>
  </si>
  <si>
    <t>Total Cout moyen de production verte exploit tête abattage et reprise ( coef de conversion bois travaillé 10T au 100ml)</t>
  </si>
  <si>
    <t>Total Cout moyen de production verte exploit tronçonneuse ( coef de conversion bois travaillé 10T au 100ml ou 28,6MAP)</t>
  </si>
  <si>
    <t>Vente  €/tonne verte abattage tronço</t>
  </si>
  <si>
    <t>Vente €/tonne verte travaux tête abattage</t>
  </si>
  <si>
    <r>
      <t xml:space="preserve">Résultat après vente Tonne Verte RESPHAIE
</t>
    </r>
    <r>
      <rPr>
        <b/>
        <sz val="10"/>
        <color rgb="FFFF0000"/>
        <rFont val="Arial"/>
        <family val="2"/>
      </rPr>
      <t>Tronçonneuse</t>
    </r>
  </si>
  <si>
    <r>
      <t xml:space="preserve">Résultat après vente Tonne Verte RESPHAIE
</t>
    </r>
    <r>
      <rPr>
        <b/>
        <sz val="10"/>
        <color rgb="FFFF0000"/>
        <rFont val="Arial"/>
        <family val="2"/>
      </rPr>
      <t>Coupeur abatteur externalisé</t>
    </r>
  </si>
  <si>
    <t>Recette ( Marge Recette- cout de transf ) filières Abattage en regie Transformation et vente externalisée
Bois Energie Locale
€/km/an</t>
  </si>
  <si>
    <t>27/06/2022
Eddy CLERAN</t>
  </si>
  <si>
    <t>Culture</t>
  </si>
  <si>
    <t>KM de travail pour 1 KM_durée</t>
  </si>
  <si>
    <t>Pour haies poussantes 15 20</t>
  </si>
  <si>
    <t>Pour haies très poussantes 10</t>
  </si>
  <si>
    <t>Pour  haies peu poussantes 30</t>
  </si>
  <si>
    <t>Stockage à client final</t>
  </si>
  <si>
    <t>base 2,45/map sec</t>
  </si>
  <si>
    <t>base 2,8/map sec</t>
  </si>
  <si>
    <t>aout 2022</t>
  </si>
  <si>
    <r>
      <t xml:space="preserve"> </t>
    </r>
    <r>
      <rPr>
        <b/>
        <sz val="11"/>
        <color theme="1"/>
        <rFont val="Calibri"/>
        <family val="2"/>
        <scheme val="minor"/>
      </rPr>
      <t>TAB 3: REFERENTCoûts horaires du matérie</t>
    </r>
    <r>
      <rPr>
        <sz val="11"/>
        <color theme="1"/>
        <rFont val="Calibri"/>
        <family val="2"/>
        <scheme val="minor"/>
      </rPr>
      <t>l et main d'œuvre
Résultats d'enquête. EXPERT : Régions: Aquitaine, Pays de la Loire, Normandie, Bretagne, Bourgogne Franche-comté , Occitanie et Hauts de France</t>
    </r>
  </si>
  <si>
    <t>SYNTHESE TAB 3 RESPHAIE
Coût entretien mécanisé €/heure</t>
  </si>
  <si>
    <t xml:space="preserve">TAB 7  PRODUCTION DE BOIS DECHIQUETE: REFERENTIEL RESPHAIE 2022
CHAMBRE AGRICULTURE DE NORMANDIE
</t>
  </si>
  <si>
    <t>TAB 11 : ITINERAIRES ( ITK) OPTIMISES - GETION d'EMPRISES Vs PRODUCTION DE BOIS -GESTION DE BOIS</t>
  </si>
  <si>
    <t>Conseil  Plantation de haie</t>
  </si>
  <si>
    <t xml:space="preserve">implantation haie </t>
  </si>
  <si>
    <t xml:space="preserve">Débroussaille annuel pied de haie ( Broutage/débroussaillage) </t>
  </si>
  <si>
    <t>Polyculture poussant</t>
  </si>
  <si>
    <t>Culture tres poussant</t>
  </si>
  <si>
    <t>Sources CRAN - Actualisé  : AFAC AF 2022- CUMA Normandie-2022</t>
  </si>
  <si>
    <t>REFERENCES RESP HAIE</t>
  </si>
  <si>
    <t>Chambre d'Agriculture Normandie-FABM-AFAC AF- Plantons</t>
  </si>
  <si>
    <t>Eddy CLERAN</t>
  </si>
  <si>
    <t xml:space="preserve">Références couts de plantation 2021-2022 de haie et alignements Agroforestiers </t>
  </si>
  <si>
    <t>Plants MFR et VL</t>
  </si>
  <si>
    <t>Référence RESP HAIE</t>
  </si>
  <si>
    <t>€/m et € par plant</t>
  </si>
  <si>
    <r>
      <rPr>
        <b/>
        <sz val="11"/>
        <color theme="1"/>
        <rFont val="Arial"/>
        <family val="2"/>
      </rPr>
      <t>PLANTS</t>
    </r>
    <r>
      <rPr>
        <sz val="11"/>
        <color theme="1"/>
        <rFont val="Arial"/>
        <family val="2"/>
      </rPr>
      <t xml:space="preserve">
achat des plants</t>
    </r>
  </si>
  <si>
    <r>
      <rPr>
        <b/>
        <sz val="11"/>
        <color theme="1"/>
        <rFont val="Arial"/>
        <family val="2"/>
      </rPr>
      <t>SOL</t>
    </r>
    <r>
      <rPr>
        <sz val="11"/>
        <color theme="1"/>
        <rFont val="Arial"/>
        <family val="2"/>
      </rPr>
      <t xml:space="preserve">
préparation du sol 
et mise place des plants</t>
    </r>
  </si>
  <si>
    <t xml:space="preserve">Mise en place des pants </t>
  </si>
  <si>
    <r>
      <rPr>
        <b/>
        <sz val="11"/>
        <color theme="1"/>
        <rFont val="Arial"/>
        <family val="2"/>
      </rPr>
      <t>PROTECTIONS</t>
    </r>
    <r>
      <rPr>
        <sz val="11"/>
        <color theme="1"/>
        <rFont val="Arial"/>
        <family val="2"/>
      </rPr>
      <t xml:space="preserve">
achat et pose des protections</t>
    </r>
  </si>
  <si>
    <r>
      <rPr>
        <b/>
        <sz val="11"/>
        <color theme="1"/>
        <rFont val="Arial"/>
        <family val="2"/>
      </rPr>
      <t>PAILLAGE</t>
    </r>
    <r>
      <rPr>
        <sz val="11"/>
        <color theme="1"/>
        <rFont val="Arial"/>
        <family val="2"/>
      </rPr>
      <t xml:space="preserve">
achat et pose du paillage</t>
    </r>
  </si>
  <si>
    <t>Sous total couts des plantations par plants 1/m</t>
  </si>
  <si>
    <t>CREATION DE TALUS</t>
  </si>
  <si>
    <r>
      <rPr>
        <b/>
        <sz val="11"/>
        <color theme="1"/>
        <rFont val="Arial"/>
        <family val="2"/>
      </rPr>
      <t xml:space="preserve">MISE EN PLACE BANDE ENHERBEE </t>
    </r>
    <r>
      <rPr>
        <sz val="11"/>
        <color theme="1"/>
        <rFont val="Arial"/>
        <family val="2"/>
      </rPr>
      <t>( 3m de large, pour objectif  0,5) pour 2 cotés</t>
    </r>
  </si>
  <si>
    <t>Entretien de bande enherbée</t>
  </si>
  <si>
    <t xml:space="preserve">SUIVI </t>
  </si>
  <si>
    <r>
      <rPr>
        <b/>
        <sz val="11"/>
        <color theme="1"/>
        <rFont val="Arial"/>
        <family val="2"/>
      </rPr>
      <t>SUIVI</t>
    </r>
    <r>
      <rPr>
        <sz val="11"/>
        <color theme="1"/>
        <rFont val="Arial"/>
        <family val="2"/>
      </rPr>
      <t xml:space="preserve">
entretien plantation  - n+1</t>
    </r>
  </si>
  <si>
    <r>
      <rPr>
        <b/>
        <sz val="11"/>
        <color theme="1"/>
        <rFont val="Arial"/>
        <family val="2"/>
      </rPr>
      <t>SUIVI</t>
    </r>
    <r>
      <rPr>
        <sz val="11"/>
        <color theme="1"/>
        <rFont val="Arial"/>
        <family val="2"/>
      </rPr>
      <t xml:space="preserve">
entretien plantation  - n+2</t>
    </r>
  </si>
  <si>
    <r>
      <rPr>
        <b/>
        <sz val="11"/>
        <color theme="1"/>
        <rFont val="Arial"/>
        <family val="2"/>
      </rPr>
      <t>SUIVI</t>
    </r>
    <r>
      <rPr>
        <sz val="11"/>
        <color theme="1"/>
        <rFont val="Arial"/>
        <family val="2"/>
      </rPr>
      <t xml:space="preserve">
entretien plantation  - n+3</t>
    </r>
  </si>
  <si>
    <r>
      <rPr>
        <b/>
        <sz val="11"/>
        <color theme="1"/>
        <rFont val="Arial"/>
        <family val="2"/>
      </rPr>
      <t xml:space="preserve">TAILLE DE FORMATION </t>
    </r>
    <r>
      <rPr>
        <sz val="11"/>
        <color theme="1"/>
        <rFont val="Arial"/>
        <family val="2"/>
      </rPr>
      <t>N+3</t>
    </r>
  </si>
  <si>
    <r>
      <rPr>
        <b/>
        <sz val="11"/>
        <rFont val="Arial"/>
        <family val="2"/>
      </rPr>
      <t xml:space="preserve">Fourniture et pose de clôture </t>
    </r>
    <r>
      <rPr>
        <sz val="11"/>
        <rFont val="Arial"/>
        <family val="2"/>
      </rPr>
      <t>: poteaux chataignier Ht 2 m tous les 4 mètres, 2 fils (1 barbelé-1 fil lisse sur isolateur)</t>
    </r>
  </si>
  <si>
    <r>
      <rPr>
        <b/>
        <sz val="11"/>
        <color rgb="FFFF0000"/>
        <rFont val="Arial"/>
        <family val="2"/>
      </rPr>
      <t>Fourniture et pose de clôtures :</t>
    </r>
    <r>
      <rPr>
        <sz val="11"/>
        <color rgb="FFFF0000"/>
        <rFont val="Arial"/>
        <family val="2"/>
      </rPr>
      <t xml:space="preserve"> Fixes électriques</t>
    </r>
  </si>
  <si>
    <t>Resphaie 2022 A Plat</t>
  </si>
  <si>
    <t>Resphaie 2022 sur Talus</t>
  </si>
  <si>
    <t>PLANTATION AF</t>
  </si>
  <si>
    <t>€/arbre</t>
  </si>
  <si>
    <t>Référence Plantation AF</t>
  </si>
  <si>
    <t>Réseau AFAC Af 2021</t>
  </si>
  <si>
    <t>FABM</t>
  </si>
  <si>
    <t xml:space="preserve">Cout par plants </t>
  </si>
  <si>
    <t>12,55 à 20,32€</t>
  </si>
  <si>
    <t>Cout par plants avec protection( élevage)</t>
  </si>
  <si>
    <t>16,34 à 35,47€</t>
  </si>
  <si>
    <t>Entretien herbe et taille de formation sur 3 Ans</t>
  </si>
  <si>
    <t>4,56 à 7,51€</t>
  </si>
  <si>
    <r>
      <rPr>
        <b/>
        <sz val="14"/>
        <color theme="4" tint="-0.249977111117893"/>
        <rFont val="Calibri"/>
        <family val="2"/>
        <scheme val="minor"/>
      </rPr>
      <t>Gestion plantation ITK 2 : Entretien production de bois et gestion durable</t>
    </r>
    <r>
      <rPr>
        <b/>
        <sz val="14"/>
        <color theme="1"/>
        <rFont val="Calibri"/>
        <family val="2"/>
        <scheme val="minor"/>
      </rPr>
      <t xml:space="preserve">
Marge brute optionTronçoneuse</t>
    </r>
  </si>
  <si>
    <t>MB option tronçonneuse</t>
  </si>
  <si>
    <t>Données d'entrée pour simulation</t>
  </si>
  <si>
    <t>Nord-Sud</t>
  </si>
  <si>
    <t>EST-Ouest</t>
  </si>
  <si>
    <t>Effet brise vent en H</t>
  </si>
  <si>
    <t>Haie</t>
  </si>
  <si>
    <t>Porosité (OP)</t>
  </si>
  <si>
    <t>Intensité Brise vent (0,1 - 1)</t>
  </si>
  <si>
    <t>Haie Ouest</t>
  </si>
  <si>
    <t>Haie Est</t>
  </si>
  <si>
    <t>ETE</t>
  </si>
  <si>
    <t>Haie Sud</t>
  </si>
  <si>
    <t>HIVER</t>
  </si>
  <si>
    <t>Haie Nord</t>
  </si>
  <si>
    <t>Gain max brise vent %</t>
  </si>
  <si>
    <t>Perte max brise vent %</t>
  </si>
  <si>
    <t>H=hauteur max de la haie</t>
  </si>
  <si>
    <t>Marge Brute dégagée par culture €/ha</t>
  </si>
  <si>
    <t>années</t>
  </si>
  <si>
    <t>COÛT DES OUTILS ET INTERVENTION D'ENTRETIEN EN PRESTATION - Montants € HT par heure</t>
  </si>
  <si>
    <t xml:space="preserve">Tronçonneuse, tour de parcelle tous les 4 ans </t>
  </si>
  <si>
    <t>Nombre h/ml mécanisée</t>
  </si>
  <si>
    <t>Nombre h/ml interne</t>
  </si>
  <si>
    <t xml:space="preserve">Télesco 110 ch, 700 h  </t>
  </si>
  <si>
    <t xml:space="preserve">Tronçonneuse </t>
  </si>
  <si>
    <r>
      <t>Déchiquetage</t>
    </r>
    <r>
      <rPr>
        <sz val="11"/>
        <color rgb="FFFF0000"/>
        <rFont val="Arial"/>
        <family val="2"/>
      </rPr>
      <t xml:space="preserve"> </t>
    </r>
  </si>
  <si>
    <t xml:space="preserve">Tracteur+ benne 10 t </t>
  </si>
  <si>
    <t xml:space="preserve">Option TETARD : Intervention Télesco 110 ch, 700 h / Nacelle  </t>
  </si>
  <si>
    <t>REPRISE DE COUPE APRES ABATTAGE MECANIQUE</t>
  </si>
  <si>
    <t>L'abattage se fera-t-il :</t>
  </si>
  <si>
    <t>En € / h travail</t>
  </si>
  <si>
    <t>Nombre heure travail par mètre linéaire</t>
  </si>
  <si>
    <t>Option TETARD (Télesco/Nacelle)</t>
  </si>
  <si>
    <t>Tête d'abattage (entreprise)</t>
  </si>
  <si>
    <t xml:space="preserve">Télescopique pince </t>
  </si>
  <si>
    <t xml:space="preserve"> </t>
  </si>
  <si>
    <t>Indiquer le tonnage récolté pour 100 ml :</t>
  </si>
  <si>
    <t>Modèle d'évaluation technico-économique d'une parcelle avec haie</t>
  </si>
  <si>
    <t>Auteurs</t>
  </si>
  <si>
    <t>Eddy Cléran - CRA Normandie</t>
  </si>
  <si>
    <t xml:space="preserve">Modèle créé dans le cadre du projet CAS DAR Resp'haies 2018/2022. </t>
  </si>
  <si>
    <t>Achat des plants</t>
  </si>
  <si>
    <t xml:space="preserve">Préparation du sol </t>
  </si>
  <si>
    <t>Mise en place des plants</t>
  </si>
  <si>
    <t>Achat et pose paillage</t>
  </si>
  <si>
    <t>Coût en €/m</t>
  </si>
  <si>
    <t>Création de talus?</t>
  </si>
  <si>
    <t>Mise en place de bande enherbée?</t>
  </si>
  <si>
    <t>Installation de clôture autour de la haie?</t>
  </si>
  <si>
    <t>Opération</t>
  </si>
  <si>
    <t>TOTAL INVESTISSEMENT en €/ml</t>
  </si>
  <si>
    <t>Rappel longueur de haie plantée:</t>
  </si>
  <si>
    <t>ml</t>
  </si>
  <si>
    <t>Longueur en ml</t>
  </si>
  <si>
    <t>Parcelle : dimension en m</t>
  </si>
  <si>
    <t>TOTAL INVESTISSEMENT en € sur longueur totale</t>
  </si>
  <si>
    <t>Achat / mise en place Protections</t>
  </si>
  <si>
    <t>Avec poteaux chataignier 2 m / 4 mètres, 2 fils (1 barbelé-1 fil lisse sur isolateur)</t>
  </si>
  <si>
    <r>
      <t>Déchiquetage</t>
    </r>
    <r>
      <rPr>
        <sz val="11"/>
        <color rgb="FFFF0000"/>
        <rFont val="Calibri"/>
        <family val="2"/>
        <scheme val="minor"/>
      </rPr>
      <t xml:space="preserve"> </t>
    </r>
  </si>
  <si>
    <t>Si la haie est-elle composée d'une majorité de têtards et d'émondes, optez-vous pour l'utilisation d'un Télescopique avec nacelle (110 ch, 700 h)?</t>
  </si>
  <si>
    <t>€/T</t>
  </si>
  <si>
    <t>Subvention plantation</t>
  </si>
  <si>
    <t>Pourcentage subvention</t>
  </si>
  <si>
    <t xml:space="preserve">Forfait </t>
  </si>
  <si>
    <t>€/plant</t>
  </si>
  <si>
    <t>Montant</t>
  </si>
  <si>
    <t>Durée</t>
  </si>
  <si>
    <t>Complément aide privée</t>
  </si>
  <si>
    <t>Produits de la coupe</t>
  </si>
  <si>
    <t>soit</t>
  </si>
  <si>
    <t>soit au total</t>
  </si>
  <si>
    <t>Prime annuelle hors PAC</t>
  </si>
  <si>
    <t>€/ha</t>
  </si>
  <si>
    <t>ans</t>
  </si>
  <si>
    <t>Surface parcelle (ha)</t>
  </si>
  <si>
    <t>Hypothèse avec 1 plant par mètre</t>
  </si>
  <si>
    <t>Prix de la tonne de plaquettes sèches</t>
  </si>
  <si>
    <t>Prix de la tonne de plaquettes vertes</t>
  </si>
  <si>
    <t>Tonnes fraiches</t>
  </si>
  <si>
    <t>soit tonnes sèches</t>
  </si>
  <si>
    <t>Tonnes sèches</t>
  </si>
  <si>
    <t>SECHAGE</t>
  </si>
  <si>
    <t>Coût sèchage (€ par Tonne sèche)</t>
  </si>
  <si>
    <t>Convertisseur Tonne Fraiche/Sèche</t>
  </si>
  <si>
    <t>Le bois frais pèse plus lourd. Mettre le ratio à volume égal, entre poids frais et après séchage.</t>
  </si>
  <si>
    <t>Transport client (&lt;30km)(€/T sèche)</t>
  </si>
  <si>
    <t>Equivalent sur bois frais</t>
  </si>
  <si>
    <t>Coût sèchage (€ par Tonne fraiche)</t>
  </si>
  <si>
    <t>Actions</t>
  </si>
  <si>
    <t>Coût € / dossier</t>
  </si>
  <si>
    <t>Plan de Gestion Durable PGDH</t>
  </si>
  <si>
    <t>Subvention PGDH (Agence Eau, Privé)</t>
  </si>
  <si>
    <t>Opérateur</t>
  </si>
  <si>
    <t>Agriculteur</t>
  </si>
  <si>
    <t>Prestation Externe</t>
  </si>
  <si>
    <t>Vitesse d'exécution (km/h)</t>
  </si>
  <si>
    <t>Sécateurs mécanique, tous les 4 ans  (1 Km/heure)</t>
  </si>
  <si>
    <t>Taille d'emprise</t>
  </si>
  <si>
    <t>Entretien sol</t>
  </si>
  <si>
    <t xml:space="preserve">Elagage arbres </t>
  </si>
  <si>
    <t>Action (vitesse d'exécution observée habituellement)</t>
  </si>
  <si>
    <t>Epareuse sur bois de haie 
(2 à 3 Km/heure)</t>
  </si>
  <si>
    <t>Coût Main d'œuvre</t>
  </si>
  <si>
    <t>Coût Main d'œuvre Agriculteur</t>
  </si>
  <si>
    <t>€/h</t>
  </si>
  <si>
    <t>Rappel linéaire haie retenu</t>
  </si>
  <si>
    <t>km linéaire</t>
  </si>
  <si>
    <t xml:space="preserve">Année début </t>
  </si>
  <si>
    <t>Année fin</t>
  </si>
  <si>
    <t>Travaux réalisés par l'agriculteur</t>
  </si>
  <si>
    <t>en € pour la longueur du projet.</t>
  </si>
  <si>
    <t>par kilomètre linéaire</t>
  </si>
  <si>
    <t>pour la longueur réelle du projet. Un seul passage effectué.</t>
  </si>
  <si>
    <t>Indiquer le nombre de prestations dans l'année</t>
  </si>
  <si>
    <t>1 DESCRIPTION PARCELLE</t>
  </si>
  <si>
    <t>3. DONNEES TECHNICO-ECONOMIQUES HAIES</t>
  </si>
  <si>
    <t>3.1 Coût Plantation</t>
  </si>
  <si>
    <t>Coût outils et prestation Entretien des haies</t>
  </si>
  <si>
    <t>Table production des haies</t>
  </si>
  <si>
    <t>Coût chantier abattage</t>
  </si>
  <si>
    <t>Paramètres techniques option ( ne pas toucher)</t>
  </si>
  <si>
    <t>option têtards / émondes</t>
  </si>
  <si>
    <t>option tête abattage</t>
  </si>
  <si>
    <t>option talus</t>
  </si>
  <si>
    <t>option enherbement</t>
  </si>
  <si>
    <t>option clôture</t>
  </si>
  <si>
    <t>Positif</t>
  </si>
  <si>
    <t>Surface cultivée équivalente</t>
  </si>
  <si>
    <t>Surface totale</t>
  </si>
  <si>
    <t>Effet brise vent</t>
  </si>
  <si>
    <t>Hauteur S</t>
  </si>
  <si>
    <t>Hauteur E</t>
  </si>
  <si>
    <t>Hauteur N</t>
  </si>
  <si>
    <t>Hauteur O</t>
  </si>
  <si>
    <t>Année</t>
  </si>
  <si>
    <t>Comparaison à culture pure :</t>
  </si>
  <si>
    <t>IS</t>
  </si>
  <si>
    <t>IE</t>
  </si>
  <si>
    <t>IN</t>
  </si>
  <si>
    <t>IO</t>
  </si>
  <si>
    <t>PERTE RENDEMENT %</t>
  </si>
  <si>
    <t xml:space="preserve">H </t>
  </si>
  <si>
    <t>MODULATION H</t>
  </si>
  <si>
    <t xml:space="preserve">Modulation </t>
  </si>
  <si>
    <t>Dimension effective</t>
  </si>
  <si>
    <t>Effet negatif de la haie</t>
  </si>
  <si>
    <t>Perte max brise vent</t>
  </si>
  <si>
    <t>Gain max brise vent</t>
  </si>
  <si>
    <t>Hauteur Haie</t>
  </si>
  <si>
    <t>Largueur</t>
  </si>
  <si>
    <t>Longueur</t>
  </si>
  <si>
    <t>Calcul Brise vent efficace</t>
  </si>
  <si>
    <t>Zone interaction en H</t>
  </si>
  <si>
    <t>Parcelle : dimension</t>
  </si>
  <si>
    <t>TOTAL RENDEMENT PAR ANNEE</t>
  </si>
  <si>
    <t>Centre</t>
  </si>
  <si>
    <t>O</t>
  </si>
  <si>
    <t>OS</t>
  </si>
  <si>
    <t>S</t>
  </si>
  <si>
    <t>SE</t>
  </si>
  <si>
    <t>E</t>
  </si>
  <si>
    <t>NE</t>
  </si>
  <si>
    <t>N</t>
  </si>
  <si>
    <t>ON</t>
  </si>
  <si>
    <t>OE U</t>
  </si>
  <si>
    <t>NS U</t>
  </si>
  <si>
    <t>ZONE UNIQUE</t>
  </si>
  <si>
    <t>INTERACTION ZONE</t>
  </si>
  <si>
    <t>HS-HO</t>
  </si>
  <si>
    <t>HE-HS</t>
  </si>
  <si>
    <t>HN-HE</t>
  </si>
  <si>
    <t>HO-HN</t>
  </si>
  <si>
    <t>ANGLE</t>
  </si>
  <si>
    <t>TOTAL QTX</t>
  </si>
  <si>
    <t>RENDEMENT ZONE</t>
  </si>
  <si>
    <t>EFFET RETENU</t>
  </si>
  <si>
    <t>MODULATION</t>
  </si>
  <si>
    <t>NORD</t>
  </si>
  <si>
    <t>SUD</t>
  </si>
  <si>
    <t>EFFET NS</t>
  </si>
  <si>
    <t>EST</t>
  </si>
  <si>
    <t>EFFET OE</t>
  </si>
  <si>
    <t>OUEST</t>
  </si>
  <si>
    <t>Intensité Brise vent (-1 ; - 1)</t>
  </si>
  <si>
    <t>RENDEMENT</t>
  </si>
  <si>
    <t>CONTROL = 0</t>
  </si>
  <si>
    <t>DIM NS</t>
  </si>
  <si>
    <t>DIM OE</t>
  </si>
  <si>
    <t>HS</t>
  </si>
  <si>
    <t>HE</t>
  </si>
  <si>
    <t>HN</t>
  </si>
  <si>
    <t xml:space="preserve">Surface </t>
  </si>
  <si>
    <t>HO</t>
  </si>
  <si>
    <t>m</t>
  </si>
  <si>
    <t>NS</t>
  </si>
  <si>
    <t>OE</t>
  </si>
  <si>
    <t>MULTIZONE</t>
  </si>
  <si>
    <t>INTERSECTION</t>
  </si>
  <si>
    <t>CONTROL = "0"</t>
  </si>
  <si>
    <t>Centre OE U</t>
  </si>
  <si>
    <t>Centre NS U</t>
  </si>
  <si>
    <t>Reste pour ZONE</t>
  </si>
  <si>
    <t>Total</t>
  </si>
  <si>
    <t>Surface</t>
  </si>
  <si>
    <t xml:space="preserve">ZONE  INTERACTION </t>
  </si>
  <si>
    <t>ANGLES</t>
  </si>
  <si>
    <t>D OE unique</t>
  </si>
  <si>
    <t>D NS unique</t>
  </si>
  <si>
    <t xml:space="preserve"> Brise vent efficace</t>
  </si>
  <si>
    <t>Effet brise vent (H)</t>
  </si>
  <si>
    <t>Surface arable</t>
  </si>
  <si>
    <t>E-O</t>
  </si>
  <si>
    <t>N-S</t>
  </si>
  <si>
    <t>SURFACE</t>
  </si>
  <si>
    <t>AN 28</t>
  </si>
  <si>
    <t>AN 27</t>
  </si>
  <si>
    <t>AN 26</t>
  </si>
  <si>
    <t>AN 25</t>
  </si>
  <si>
    <t>AN 24</t>
  </si>
  <si>
    <t>AN 23</t>
  </si>
  <si>
    <t>AN 22</t>
  </si>
  <si>
    <t>AN 21</t>
  </si>
  <si>
    <t>AN 20</t>
  </si>
  <si>
    <t>AN 19</t>
  </si>
  <si>
    <t>AN 18</t>
  </si>
  <si>
    <t>AN 17</t>
  </si>
  <si>
    <t>AN 16</t>
  </si>
  <si>
    <t>AN 15</t>
  </si>
  <si>
    <t>AN 14</t>
  </si>
  <si>
    <t>AN 13</t>
  </si>
  <si>
    <t>AN 12</t>
  </si>
  <si>
    <t>AN 11</t>
  </si>
  <si>
    <t>AN 10</t>
  </si>
  <si>
    <t>AN 9</t>
  </si>
  <si>
    <t>AN 8</t>
  </si>
  <si>
    <t>AN 7</t>
  </si>
  <si>
    <t>AN 6</t>
  </si>
  <si>
    <t>AN 5</t>
  </si>
  <si>
    <t>AN 4</t>
  </si>
  <si>
    <t>AN 3</t>
  </si>
  <si>
    <t>AN 2</t>
  </si>
  <si>
    <t>AN 1</t>
  </si>
  <si>
    <t>CALCUL DES SURFACES</t>
  </si>
  <si>
    <t>Fabien Liagre, Martin-Chave Ambroise - AGROOF</t>
  </si>
  <si>
    <t>Charges / ha</t>
  </si>
  <si>
    <t>Produits €/tonne</t>
  </si>
  <si>
    <t>Rendement</t>
  </si>
  <si>
    <t>2. DONNEES TECHNICO-ECONOMIQUES CULTURES</t>
  </si>
  <si>
    <t>Type cultures</t>
  </si>
  <si>
    <t>Blé d'hiver</t>
  </si>
  <si>
    <t>Orge d'hiver</t>
  </si>
  <si>
    <t>Autre céréale d'hiver</t>
  </si>
  <si>
    <t>Maïs</t>
  </si>
  <si>
    <t>Tournesol</t>
  </si>
  <si>
    <t>Prairie temporaire</t>
  </si>
  <si>
    <t>Prairie Permanente</t>
  </si>
  <si>
    <t>Céréale de  printemps</t>
  </si>
  <si>
    <t>Autre culture printemps</t>
  </si>
  <si>
    <t>Rotation (inscrire 4 cultures, même si identiques)</t>
  </si>
  <si>
    <t>Rendement en T/ha</t>
  </si>
  <si>
    <t>Durée rotation (entre 1 et 4)</t>
  </si>
  <si>
    <t>Durée rotation</t>
  </si>
  <si>
    <t>Type culture</t>
  </si>
  <si>
    <t>Rendement avec haie</t>
  </si>
  <si>
    <t>Parcelle</t>
  </si>
  <si>
    <t>Hectare</t>
  </si>
  <si>
    <t>Rendement culture pure</t>
  </si>
  <si>
    <t>A surface cultivée égale</t>
  </si>
  <si>
    <t>Par hectare</t>
  </si>
  <si>
    <t>Par parcelle</t>
  </si>
  <si>
    <t>Rendement témoin sans haie</t>
  </si>
  <si>
    <t>Par ha semé</t>
  </si>
  <si>
    <t>Rendement parcelle haie (surface semée)</t>
  </si>
  <si>
    <t>Pourcentage cultivé:</t>
  </si>
  <si>
    <t>Scénario agricole témoin</t>
  </si>
  <si>
    <t>rendement T/ha</t>
  </si>
  <si>
    <t>Marge Brute</t>
  </si>
  <si>
    <t>Marge brute</t>
  </si>
  <si>
    <t>Rendement parcelle</t>
  </si>
  <si>
    <t>Part culture</t>
  </si>
  <si>
    <t>Surcoût Itinéraire technique culture du à la présence de la haie:</t>
  </si>
  <si>
    <t>3.6 Produits (vente et aides)</t>
  </si>
  <si>
    <t>Primes PAC sur l'ensemble de la parcelle</t>
  </si>
  <si>
    <t>Largueur en ml de la surface d'emprise au sol de la haie</t>
  </si>
  <si>
    <t>3.3 Formation des arbres</t>
  </si>
  <si>
    <t>Surface occupée par la culture (ha)</t>
  </si>
  <si>
    <t>Dimension hors largeur de haie (selon largeur emprise définie ci-dessous)</t>
  </si>
  <si>
    <t>Surface occupée par la culture (%)</t>
  </si>
  <si>
    <t>Indiquer le nombre d'opérations dans l'année</t>
  </si>
  <si>
    <t>Nombre total d'interventions / an (agriculteur + prestation)</t>
  </si>
  <si>
    <t>TOTAL interventions / an</t>
  </si>
  <si>
    <r>
      <t xml:space="preserve">Coût en </t>
    </r>
    <r>
      <rPr>
        <b/>
        <sz val="11"/>
        <color theme="1"/>
        <rFont val="Calibri"/>
        <family val="2"/>
        <scheme val="minor"/>
      </rPr>
      <t>€/km</t>
    </r>
  </si>
  <si>
    <r>
      <t xml:space="preserve">Coût en </t>
    </r>
    <r>
      <rPr>
        <b/>
        <sz val="11"/>
        <color theme="1"/>
        <rFont val="Calibri"/>
        <family val="2"/>
        <scheme val="minor"/>
      </rPr>
      <t>€/100 ml</t>
    </r>
  </si>
  <si>
    <r>
      <t>Coût en</t>
    </r>
    <r>
      <rPr>
        <b/>
        <sz val="11"/>
        <color theme="1"/>
        <rFont val="Calibri"/>
        <family val="2"/>
        <scheme val="minor"/>
      </rPr>
      <t xml:space="preserve"> €/ml</t>
    </r>
  </si>
  <si>
    <r>
      <t xml:space="preserve">Coût en </t>
    </r>
    <r>
      <rPr>
        <b/>
        <sz val="11"/>
        <color theme="1"/>
        <rFont val="Calibri"/>
        <family val="2"/>
        <scheme val="minor"/>
      </rPr>
      <t>€/Tonne</t>
    </r>
  </si>
  <si>
    <t>COUT TOTAL HORS MAIN D'ŒUVRE (€/unité)</t>
  </si>
  <si>
    <t>COUT TOTAL (€/unité)</t>
  </si>
  <si>
    <t>1ère Année de réalisation</t>
  </si>
  <si>
    <t>Fréquence d'intervention (en nombre d'années)</t>
  </si>
  <si>
    <t>Ne rien inscrire</t>
  </si>
  <si>
    <t>Nombre d'interventions dans l'année</t>
  </si>
  <si>
    <t>Prime type MAE / ha de haie</t>
  </si>
  <si>
    <t>€/ha haie</t>
  </si>
  <si>
    <t>Surface occupée par la haie (%)</t>
  </si>
  <si>
    <t>Surface occupée par la haie (ha)</t>
  </si>
  <si>
    <t>Nom de l'aide</t>
  </si>
  <si>
    <t>Prime XY</t>
  </si>
  <si>
    <t>Prime type MAE / linéaire de haie</t>
  </si>
  <si>
    <t>€/ml haie</t>
  </si>
  <si>
    <t>Largeur houppier arbres adultes (m)</t>
  </si>
  <si>
    <t>Durée minimale du cycle de production</t>
  </si>
  <si>
    <t>Durée maximale du cycle de production</t>
  </si>
  <si>
    <t>tonnes / 100 ml en fin de cycle</t>
  </si>
  <si>
    <t>Durée cycle max</t>
  </si>
  <si>
    <t>Durée cycle min</t>
  </si>
  <si>
    <t>Durée moyenne</t>
  </si>
  <si>
    <t>Données recommandées par le référentiel AFAC-AgroforesterieS</t>
  </si>
  <si>
    <t>AN 29</t>
  </si>
  <si>
    <t>AN 30</t>
  </si>
  <si>
    <t xml:space="preserve">A régler sur la hauteur. largeur 1m50. 3 passage pour des arbres haut. 1er passage à 10 ans. Sur une haie poussante. </t>
  </si>
  <si>
    <t>Réalisation (0 non, 1 oui)</t>
  </si>
  <si>
    <t>3.4 Coût Chantier de récolte et transformation Biomasse (scénario production durable de bois uniquement)</t>
  </si>
  <si>
    <t>3.5 Coût Accompagnement Gestion (scénario production labellisée).</t>
  </si>
  <si>
    <t>Coût total selon les options choisies</t>
  </si>
  <si>
    <t>Coût Matériel</t>
  </si>
  <si>
    <t>COUT TOTAL Parcelle</t>
  </si>
  <si>
    <t>PAR AN et PAR PARCELLE</t>
  </si>
  <si>
    <t>Coût Prestation</t>
  </si>
  <si>
    <t xml:space="preserve">Vitesse d'exécution </t>
  </si>
  <si>
    <t>Nombre interventions Agriculteur</t>
  </si>
  <si>
    <t>Nombre interventions Prestation Externe</t>
  </si>
  <si>
    <t>Coût théorique des opérations Agriculteur</t>
  </si>
  <si>
    <t>Coût théorique des opérations Prestation</t>
  </si>
  <si>
    <t>Calcul Hauteur haie</t>
  </si>
  <si>
    <t>Courbe de Boltzmann</t>
  </si>
  <si>
    <t>Paramètre Yfinal</t>
  </si>
  <si>
    <t>Paramètre Yinitial</t>
  </si>
  <si>
    <t>Courbes dilatées pour passer par un point (X,Y)</t>
  </si>
  <si>
    <t>courbure</t>
  </si>
  <si>
    <t>Inflexion</t>
  </si>
  <si>
    <t>Hauteur finale</t>
  </si>
  <si>
    <t>Durée de la simulation</t>
  </si>
  <si>
    <t>Hauteur max de la haie</t>
  </si>
  <si>
    <t>CALCUL HAUTEUR HAIE NORD</t>
  </si>
  <si>
    <t>CALCUL HAUTEUR HAIE OUEST</t>
  </si>
  <si>
    <t>CALCUL HAUTEUR HAIE EST</t>
  </si>
  <si>
    <t>CALCUL HAUTEUR HAIE SUD</t>
  </si>
  <si>
    <t>Rappel tonnage produit</t>
  </si>
  <si>
    <t>Non labelisé</t>
  </si>
  <si>
    <t>Labelisé</t>
  </si>
  <si>
    <t>Prix de la tonne de plaquettes vertes labelisées</t>
  </si>
  <si>
    <t xml:space="preserve"> Prix de la tonne de plaquettes sèches labélisées</t>
  </si>
  <si>
    <t>4. PARAMETRES DE SIMULATION</t>
  </si>
  <si>
    <t>4.1 ETUDES DE SENSIBILITE</t>
  </si>
  <si>
    <t>Simuler l'évolution des prix dans le temps</t>
  </si>
  <si>
    <t>Augmentation annuelle du prix des cultures agricoles</t>
  </si>
  <si>
    <t>Augmentation annuelle du coût de production agricole</t>
  </si>
  <si>
    <t>Part arbre</t>
  </si>
  <si>
    <t>Augmentation du coût de production du bois</t>
  </si>
  <si>
    <t>Augmentation du prix de vente du bois déchiqueté</t>
  </si>
  <si>
    <t>Un choix de 0 % a comme conséquence qu'on garde les mêmes dépenses et recettes sur tout le cycle.</t>
  </si>
  <si>
    <t>En moyenne sur la durée du cycle.</t>
  </si>
  <si>
    <t>4.2 Taux d'actualisation</t>
  </si>
  <si>
    <t>Taux d'actualisation Culture</t>
  </si>
  <si>
    <t>4.3 Calcul d'optimisation</t>
  </si>
  <si>
    <t>Calculer la valeur d'un des paramètres suivants pour arriver au résultat souhaité</t>
  </si>
  <si>
    <t>Prix du bois non labelisé</t>
  </si>
  <si>
    <t>Prix du bois labelisé</t>
  </si>
  <si>
    <t>Souhait</t>
  </si>
  <si>
    <t>Paramètre</t>
  </si>
  <si>
    <t>MB projet Haie &gt; MB sans Haie</t>
  </si>
  <si>
    <t>MB projet Haie &lt; MB sans Haie</t>
  </si>
  <si>
    <t>Tonnage récolté pour 100 ml (haie contrôle emprise) :</t>
  </si>
  <si>
    <t>Marge brute actualisée</t>
  </si>
  <si>
    <t>Taux d'actualisation choisi dans le Menu Simulation</t>
  </si>
  <si>
    <t xml:space="preserve">Marge moyenne </t>
  </si>
  <si>
    <t>Durée cycle</t>
  </si>
  <si>
    <t>Marge cumulée sur 5 ans</t>
  </si>
  <si>
    <t>Marge cumulée sur le cycle</t>
  </si>
  <si>
    <t>Culture + Haie</t>
  </si>
  <si>
    <t>Marge cumulée actualisée sur le cycle</t>
  </si>
  <si>
    <t xml:space="preserve">Marge actualisée moyenne </t>
  </si>
  <si>
    <t>Rappel</t>
  </si>
  <si>
    <t>Valeur absolue</t>
  </si>
  <si>
    <t>Valeur relative (Scénario agricole témoin = 100)</t>
  </si>
  <si>
    <t>Témoin culture</t>
  </si>
  <si>
    <t>Parcelle sans haie</t>
  </si>
  <si>
    <t xml:space="preserve">Evolution des marges brutes annuelles </t>
  </si>
  <si>
    <t>Cultures</t>
  </si>
  <si>
    <t>Cultures pures</t>
  </si>
  <si>
    <t>CUMUL</t>
  </si>
  <si>
    <t>Scénario avec haie  - PRODUCTION DURABLE BOIS</t>
  </si>
  <si>
    <t>800 € / ha de haie de 10m de large</t>
  </si>
  <si>
    <t>Sur 5 ans</t>
  </si>
  <si>
    <t>Ex 15 km de haie. Cycle de 15 ans. 5 km tous les 5 ans</t>
  </si>
  <si>
    <t>5 km x 10 x 800 tous 5 ans</t>
  </si>
  <si>
    <t>Temps de travail</t>
  </si>
  <si>
    <t>Eco-Régime parcelle</t>
  </si>
  <si>
    <t>Données au 01/03/2022</t>
  </si>
  <si>
    <t>Longueur totale de haie sur l'exploitation</t>
  </si>
  <si>
    <t>Coût parcelle simulée</t>
  </si>
  <si>
    <t>Eco-régime Parcelle avec haie</t>
  </si>
  <si>
    <t>par ha bocager</t>
  </si>
  <si>
    <t>Durée de l'aide</t>
  </si>
  <si>
    <t>Votre simulation concerne une haie que vous allez planter en début de simulation?</t>
  </si>
  <si>
    <t>Projet avec plantation?</t>
  </si>
  <si>
    <t>TOTAL INVESTISSEMENT en €/100 ml</t>
  </si>
  <si>
    <t>TOTAL INVESTISSEMENT en €/1km</t>
  </si>
  <si>
    <t>TOTAL INVESTISSEMENT en € par hectare agricole</t>
  </si>
  <si>
    <t>MB parcelle €</t>
  </si>
  <si>
    <t>MB €/ha</t>
  </si>
  <si>
    <t>MB relative</t>
  </si>
  <si>
    <t>Dépense</t>
  </si>
  <si>
    <t>€/km</t>
  </si>
  <si>
    <t>€/parcelle</t>
  </si>
  <si>
    <t>Aides / parcelle</t>
  </si>
  <si>
    <t>Recette</t>
  </si>
  <si>
    <t>MB Parcelle</t>
  </si>
  <si>
    <t>MB ha</t>
  </si>
  <si>
    <t>MB km</t>
  </si>
  <si>
    <t>Coût moyen retenu Année 1</t>
  </si>
  <si>
    <t>MB TOTAL</t>
  </si>
  <si>
    <t>MB Ha</t>
  </si>
  <si>
    <t>Coût moyen année 1...n</t>
  </si>
  <si>
    <t>Part Arbres</t>
  </si>
  <si>
    <t>Arbres+Cultures</t>
  </si>
  <si>
    <t>Autres frais (conseil)</t>
  </si>
  <si>
    <t>Temps de l'agriculteur annuel</t>
  </si>
  <si>
    <t>Scénario Production Bois Durable</t>
  </si>
  <si>
    <t>2.1 Eléments pour calcul marge brute</t>
  </si>
  <si>
    <t>2.2 Eléments pour calcul des interactions Haie / Cultures</t>
  </si>
  <si>
    <t>2.3 Autres éléments technico-économiques</t>
  </si>
  <si>
    <t>Haie Arbres</t>
  </si>
  <si>
    <t>CYCLE 10 ANS</t>
  </si>
  <si>
    <t xml:space="preserve">Culture Haie </t>
  </si>
  <si>
    <t>Parcelle haie - PRODUCTION DURABLE BOIS</t>
  </si>
  <si>
    <t>Parcelle Haie - Gestion Emprise</t>
  </si>
  <si>
    <t>Surface semée</t>
  </si>
  <si>
    <t>MB € / ha semé</t>
  </si>
  <si>
    <t>Rdt par ha semé relatif</t>
  </si>
  <si>
    <t xml:space="preserve">Rdt par ha semé </t>
  </si>
  <si>
    <t>Par hectare / 10 ans</t>
  </si>
  <si>
    <t>Par parcelle / 10 ans</t>
  </si>
  <si>
    <t>Témoin</t>
  </si>
  <si>
    <t>Valable aussi pour les haies d'emprise</t>
  </si>
  <si>
    <t>Scénario avec haie  - Gestion Emprise AVEC PLANTATION</t>
  </si>
  <si>
    <t>Scénario avec haie  - Gestion Emprise SANS PLANTATION</t>
  </si>
  <si>
    <t>Scénario avec haie AVEC PLANTATION</t>
  </si>
  <si>
    <t>Interaction accentuée selon orientation</t>
  </si>
  <si>
    <t>Coût Parcelle</t>
  </si>
  <si>
    <t>Coût Hectare</t>
  </si>
  <si>
    <t>Coût en €/parcelle</t>
  </si>
  <si>
    <t>Coût en €/ha</t>
  </si>
  <si>
    <r>
      <t xml:space="preserve">Coût en </t>
    </r>
    <r>
      <rPr>
        <b/>
        <sz val="11"/>
        <color theme="1"/>
        <rFont val="Calibri"/>
        <family val="2"/>
        <scheme val="minor"/>
      </rPr>
      <t>€/parcelle</t>
    </r>
  </si>
  <si>
    <r>
      <t xml:space="preserve">Coût en </t>
    </r>
    <r>
      <rPr>
        <b/>
        <sz val="11"/>
        <color theme="1"/>
        <rFont val="Calibri"/>
        <family val="2"/>
        <scheme val="minor"/>
      </rPr>
      <t>€/ha</t>
    </r>
  </si>
  <si>
    <t>PAR AN et PAR HECTARE</t>
  </si>
  <si>
    <t>CYCLE 15 ANS</t>
  </si>
  <si>
    <t>CYCLE 20 ANS</t>
  </si>
  <si>
    <t>CYCLE 25 ANS</t>
  </si>
  <si>
    <t>CYCLE 30 ANS</t>
  </si>
  <si>
    <t>Par hectare / 15 ans</t>
  </si>
  <si>
    <t>Par parcelle / 15 ans</t>
  </si>
  <si>
    <t>Par hectare / 20 ans</t>
  </si>
  <si>
    <t>Par parcelle / 20 ans</t>
  </si>
  <si>
    <t>Par hectare / 25 ans</t>
  </si>
  <si>
    <t>Par parcelle / 25 ans</t>
  </si>
  <si>
    <t>Par hectare / 30 ans</t>
  </si>
  <si>
    <t>Par parcelle / 30 ans</t>
  </si>
  <si>
    <t>Eco-Régime (Bonus Haie)</t>
  </si>
  <si>
    <t>Atelier Cultures</t>
  </si>
  <si>
    <t>Atelier Haie</t>
  </si>
  <si>
    <t>Parcelle haie</t>
  </si>
  <si>
    <r>
      <t>Evolution des marges brutes annuelles ACTUALISEES - Valable s</t>
    </r>
    <r>
      <rPr>
        <b/>
        <sz val="14"/>
        <color rgb="FFFF0000"/>
        <rFont val="Calibri"/>
        <family val="2"/>
        <scheme val="minor"/>
      </rPr>
      <t>i plantation uniquement</t>
    </r>
  </si>
  <si>
    <t>Valable que si plantation uniquement</t>
  </si>
  <si>
    <t>Réorganisation pour graphiques</t>
  </si>
  <si>
    <t>10 ans</t>
  </si>
  <si>
    <t>15 ans</t>
  </si>
  <si>
    <t>20 ans</t>
  </si>
  <si>
    <t>25 ans</t>
  </si>
  <si>
    <t>30 ans</t>
  </si>
  <si>
    <t>MB Témoin</t>
  </si>
  <si>
    <t>MB Haie Label</t>
  </si>
  <si>
    <t>MB Haie Emprise</t>
  </si>
  <si>
    <t>Culture Témoin</t>
  </si>
  <si>
    <t>Haie Label</t>
  </si>
  <si>
    <t>Haie Emprise</t>
  </si>
  <si>
    <t>MB Culture</t>
  </si>
  <si>
    <t>MB Bois</t>
  </si>
  <si>
    <t>Culture témoin</t>
  </si>
  <si>
    <t>Scénario Durable</t>
  </si>
  <si>
    <t>Scénario Emprise</t>
  </si>
  <si>
    <t>Par Ha semé</t>
  </si>
  <si>
    <t>Par ha total</t>
  </si>
  <si>
    <t>Scénario haie</t>
  </si>
  <si>
    <t xml:space="preserve">Scénario avec haie </t>
  </si>
  <si>
    <t>Scénario avec haie</t>
  </si>
  <si>
    <t xml:space="preserve">Scénario avec haie  - Gestion Emprise </t>
  </si>
  <si>
    <t xml:space="preserve">Scénario Emprise </t>
  </si>
  <si>
    <r>
      <rPr>
        <b/>
        <sz val="16"/>
        <color theme="1"/>
        <rFont val="Calibri"/>
        <family val="2"/>
        <scheme val="minor"/>
      </rPr>
      <t xml:space="preserve">Référentiel 2015 mis à jour </t>
    </r>
    <r>
      <rPr>
        <b/>
        <sz val="20"/>
        <color theme="1"/>
        <rFont val="Calibri"/>
        <family val="2"/>
        <scheme val="minor"/>
      </rPr>
      <t xml:space="preserve">
</t>
    </r>
    <r>
      <rPr>
        <b/>
        <sz val="10"/>
        <color theme="1"/>
        <rFont val="Calibri"/>
        <family val="2"/>
        <scheme val="minor"/>
      </rPr>
      <t>https://afac-agroforesteries.fr/wp-content/uploads/2016/05/rapport-r%C3%A9f%C3%A9rence-entretien-haies-pour-MAE-V2.pdf</t>
    </r>
  </si>
  <si>
    <t>Temps passés COUPE en heure/ml</t>
  </si>
  <si>
    <t>Coût main d'œuvre COUPE en euros/ml (20,5 euros/h)</t>
  </si>
  <si>
    <t>Référence Coût matériel COUPE en euros/heure HT hors MO</t>
  </si>
  <si>
    <t>Coût matériel COUPE en euros/ml hors MO</t>
  </si>
  <si>
    <t>COUT TOTAL COUPE (matériel et MO)</t>
  </si>
  <si>
    <t>Temps passés RANGEMENT en heure/ml</t>
  </si>
  <si>
    <t>Coût main d'œuvre RANGEMENT en euros/ml</t>
  </si>
  <si>
    <t>Référence Coût matériel RANGEMENT en euros/heure HT hors MO</t>
  </si>
  <si>
    <t>Coût matériel RANGEMENT en euros/ml hors MO</t>
  </si>
  <si>
    <t>Coût RANGEMENT  (matériel et MO)euros/ml</t>
  </si>
  <si>
    <t>Coût total en euros/ml</t>
  </si>
  <si>
    <t>Entretien avec un lamier-2 hauteurs</t>
  </si>
  <si>
    <t>Entretien avec une épareuse-2 hauteurs</t>
  </si>
  <si>
    <t>Données à modifier selon pgdh</t>
  </si>
  <si>
    <t>Taille exploitation (ha)</t>
  </si>
  <si>
    <t>Fourchette haute : 600ml/h</t>
  </si>
  <si>
    <t>Densité bocagère territoriale ou exploitation (ml/ha)</t>
  </si>
  <si>
    <t>Fourchette basse : 400ml/h</t>
  </si>
  <si>
    <t>Temps de déplacement A-R (h)</t>
  </si>
  <si>
    <t>Moyenne : 535ml/h</t>
  </si>
  <si>
    <t>Nombre d'heures de la journée (h)</t>
  </si>
  <si>
    <t>Mediane : 518ml/h</t>
  </si>
  <si>
    <t>Nombre d'heures de terrain fourchette basse (h)</t>
  </si>
  <si>
    <t>Nombre d'heures de terrain frouchette haute (h)</t>
  </si>
  <si>
    <t>Nombre d'heures de terrain moyenne</t>
  </si>
  <si>
    <t>Nombre d'heures de terrain médiane</t>
  </si>
  <si>
    <t>Nombre de jours de terrain fourchette basse</t>
  </si>
  <si>
    <t>Nombre de jours de terrain fourchette haute</t>
  </si>
  <si>
    <t>Nombre de jours terrain moyenne</t>
  </si>
  <si>
    <t>Nombre de jours terrain médiane</t>
  </si>
  <si>
    <t>Temps total comprenant les jours de terrain fourchette basse</t>
  </si>
  <si>
    <t>Temps total comprenant les jours de terrain fourchette haute</t>
  </si>
  <si>
    <t>Temps total comprenant les jours de terrain moyenne</t>
  </si>
  <si>
    <t>Temps total comprenant les jours de terrain médiane</t>
  </si>
  <si>
    <t>Temps total comprenant les 10% d'aléas fourchette basse</t>
  </si>
  <si>
    <t>Temps total comprenant les 10% d'aléas fourchette haute</t>
  </si>
  <si>
    <t>Temps total comprenant les 10% d'aléas moyenne</t>
  </si>
  <si>
    <t>Temps total comprenant les 10% d'aléas médiane</t>
  </si>
  <si>
    <t>Coût GESTION PGDH</t>
  </si>
  <si>
    <t>Préparation terrain dont entretien agriculteur</t>
  </si>
  <si>
    <t>Reprise et préparation du rendu</t>
  </si>
  <si>
    <t>Restitution</t>
  </si>
  <si>
    <t>h</t>
  </si>
  <si>
    <t>j</t>
  </si>
  <si>
    <t>TEMPS AGRICULTEUR</t>
  </si>
  <si>
    <t>ml/h</t>
  </si>
  <si>
    <t>TEMPS CONSEILLER</t>
  </si>
  <si>
    <t>TEMPS CONSEILLER FACTURE</t>
  </si>
  <si>
    <t>Coût Main d'œuvre Prestation</t>
  </si>
  <si>
    <t>Moyenne coût matériel  uniquement</t>
  </si>
  <si>
    <t>ha</t>
  </si>
  <si>
    <t>ml/ha</t>
  </si>
  <si>
    <t>Coût journalier du conseiller Bocage</t>
  </si>
  <si>
    <t>€/j</t>
  </si>
  <si>
    <t>Surface totale de l'exploitation</t>
  </si>
  <si>
    <t>Densité bocagère</t>
  </si>
  <si>
    <t>Temps suivi agriculteur</t>
  </si>
  <si>
    <t>Coût certification</t>
  </si>
  <si>
    <t>Coût du contrôle</t>
  </si>
  <si>
    <t>Certification individuelle</t>
  </si>
  <si>
    <t>Coût redevance</t>
  </si>
  <si>
    <t>OCG 8 gestionnaires</t>
  </si>
  <si>
    <t>OCG 20 gestionnaires</t>
  </si>
  <si>
    <t>OCG 36 gestionnaires</t>
  </si>
  <si>
    <t>OCG 100 gestionnaires</t>
  </si>
  <si>
    <t>Par gestionnaire</t>
  </si>
  <si>
    <t>Total par an</t>
  </si>
  <si>
    <t>Temps agriculteur</t>
  </si>
  <si>
    <t>Temps conseiller facturé</t>
  </si>
  <si>
    <t>jours</t>
  </si>
  <si>
    <t>Soit</t>
  </si>
  <si>
    <t>Coût Contrôle audit</t>
  </si>
  <si>
    <t xml:space="preserve">Coût redevance </t>
  </si>
  <si>
    <t>Par dossier</t>
  </si>
  <si>
    <t>Evolution des rendements des cultures agricoles (bois non compris)</t>
  </si>
  <si>
    <t>Lamier, 1 passage tous les 5 ans (0,6 à 2,5KM/H) sur 2 hauteurs</t>
  </si>
  <si>
    <t>Epareuse sur bois de haie 
(2 à 3 Km/heure sur 2 hauteurs par intervention)</t>
  </si>
  <si>
    <t>Temps ramassage (h/km)</t>
  </si>
  <si>
    <t xml:space="preserve">Par parcelle </t>
  </si>
  <si>
    <t>Scénario Contrôle Emprise Haie</t>
  </si>
  <si>
    <t>Culture pure</t>
  </si>
  <si>
    <t>Scénario Production Durable Bois</t>
  </si>
  <si>
    <t>Scénario Contrôle Emprise</t>
  </si>
  <si>
    <t>16 ha</t>
  </si>
  <si>
    <t>4 ha</t>
  </si>
  <si>
    <t>Parcelle Témoin</t>
  </si>
  <si>
    <t>Scénario Contrôle Emprise Dégradée</t>
  </si>
  <si>
    <t>Largeur Haie</t>
  </si>
  <si>
    <t>5 m</t>
  </si>
  <si>
    <t>2 m</t>
  </si>
  <si>
    <t>Surface cultivée</t>
  </si>
  <si>
    <t>90 à 95 %</t>
  </si>
  <si>
    <t>96 à 98 %</t>
  </si>
  <si>
    <t>Hauteur de la haie</t>
  </si>
  <si>
    <t>Efficacité Brive Vent</t>
  </si>
  <si>
    <t>Distance d'effet</t>
  </si>
  <si>
    <t>25 à 60 %</t>
  </si>
  <si>
    <t>15 à 40 %</t>
  </si>
  <si>
    <t>5 à 20 %</t>
  </si>
  <si>
    <t>Distance Interactions Arbres / cultures</t>
  </si>
  <si>
    <t>Gain maximum sur rendement</t>
  </si>
  <si>
    <t>Scénario Emprise Dégradé</t>
  </si>
  <si>
    <t>Scénario Durable +</t>
  </si>
  <si>
    <t>Scénario Durable -</t>
  </si>
  <si>
    <t>Scénario Emprise +</t>
  </si>
  <si>
    <t>Scénario Emprise -</t>
  </si>
  <si>
    <t>9 ha</t>
  </si>
  <si>
    <t>25 ha</t>
  </si>
  <si>
    <t>2,25 ha</t>
  </si>
  <si>
    <t>6,25 ha</t>
  </si>
  <si>
    <t>12,25 ha</t>
  </si>
  <si>
    <t>20,25 ha</t>
  </si>
  <si>
    <t>Voir les aides à l'utilisation dans la colonne de droite en bleu (à partir de la colonne n)</t>
  </si>
  <si>
    <t>On ne peut simuler que des parcelles rectangulaires ou carré.</t>
  </si>
  <si>
    <t>La surface est calculée automatiquement.</t>
  </si>
  <si>
    <t>Ne remplir que les cases vertes.</t>
  </si>
  <si>
    <t>Indiquer le nom de chacun des deux scénarios étudiés.</t>
  </si>
  <si>
    <t>sans objet</t>
  </si>
  <si>
    <t>A noter que le paramètre Largeur Houppier est sans objet dans cette version du modèle.</t>
  </si>
  <si>
    <t>La parcelle est orientée selon les 4 points cardinaux. Il n'est pas possible de simuler des orientations en biais par rapport à l'axe nord/sud.</t>
  </si>
  <si>
    <t>Schéma parcelle:</t>
  </si>
  <si>
    <t>Nord</t>
  </si>
  <si>
    <t>Est</t>
  </si>
  <si>
    <t>Sud</t>
  </si>
  <si>
    <t>Ouest</t>
  </si>
  <si>
    <t>Nord et Sud</t>
  </si>
  <si>
    <t>Est et Ouest</t>
  </si>
  <si>
    <t>COMMENTAIRES</t>
  </si>
  <si>
    <t xml:space="preserve">3.2 A - Coût entretien   </t>
  </si>
  <si>
    <t xml:space="preserve">3.2 B - Coût Entretien    </t>
  </si>
  <si>
    <t>A noter toutefois que le premier scénario concerne les scénarios produisant de la biomasse, tandis que le second n'en produit pas.</t>
  </si>
  <si>
    <t>On peut donc mettre des variantes de scénarios avec des gestions différenciées, mais tenir compte de la production de bois que dans le premier scénario.</t>
  </si>
  <si>
    <t>On déduit ici la surface occupée par la haie de la surface totale de la parcelle.</t>
  </si>
  <si>
    <t>Hauteur Haie max en m</t>
  </si>
  <si>
    <t>Hauteur Haie max. en m / avant recépage</t>
  </si>
  <si>
    <t>Les paramètres d'intensité et de porosité sont donnés à titre d'expert. Plus les chiffres se rapprochent de 1 et plus l'effet brise vent est positif.</t>
  </si>
  <si>
    <t>Dans cette version, on ne peut pas simuler une rotation de cultures supérieure à 4 années.</t>
  </si>
  <si>
    <t>H = Hauteur de la haie maximale</t>
  </si>
  <si>
    <t>La zone d'interaction est la zone proche de la haie, où l'on observe des phénomènes de compétition entre l'arbre et la culture, avec baisse de rendement.</t>
  </si>
  <si>
    <t>Distance de l'effet brise vent observé en nombre de  H</t>
  </si>
  <si>
    <t xml:space="preserve">Zone interaction en nombre de H </t>
  </si>
  <si>
    <t>Longueur où Brise vent est efficace en H</t>
  </si>
  <si>
    <t>La distance d'effet est généralement comprise entre 6 et 17 pour l'effet brise vent</t>
  </si>
  <si>
    <t>Indiquer ici les gains ou les pertes observées dans chaque scénario (effet interaction et effet brise vent).</t>
  </si>
  <si>
    <t>Effet compétition de la haie %</t>
  </si>
  <si>
    <t>A noter que pour la zone d'interaction, l'effet est négatif. Pour l'effet brise-vent, il est généralement positif mais peut éventuellement être négatif.</t>
  </si>
  <si>
    <t>Dans ce dernier cas, il peut s'agir d'évènement climatique aux effets malconnus. Comme en cas de canicule important par ex.</t>
  </si>
  <si>
    <t>Soit la haie est existante et dans ce cas, on simule un cycle où on commence à mesurer les effets juste après une récolte de biomasse.</t>
  </si>
  <si>
    <t>Soit la haie est nouvellement plantée, en début de cycle. Dans ce cas, les effets restent en deça du premier cas  de figure où la repousse après coupe</t>
  </si>
  <si>
    <t>sera plus vigoureuse, par rapport à une jeune haie qui mettra un certain temps à s'installer correctement.</t>
  </si>
  <si>
    <t>Les chiffres fournis proviennent du recensement national réalisé par l'AFAC. Pour modifier ces chiffres aller dans l'onglet base de données Haies.</t>
  </si>
  <si>
    <t>A noter que ces chiffres ne sont valables que si vous avez coché l'option Plantation d'une nouvelle haie.</t>
  </si>
  <si>
    <t>Temps indicatif par intervention en heures parcelle</t>
  </si>
  <si>
    <t>Coût matériel opération (€/parcelle)</t>
  </si>
  <si>
    <t>Coût Main d'œuvre (€/parcelle)</t>
  </si>
  <si>
    <t>Coût matériel (€/heure)</t>
  </si>
  <si>
    <t>Total coût opération (MO+matériel) (€/parcelle)</t>
  </si>
  <si>
    <t>Prestation externe (€/heure)</t>
  </si>
  <si>
    <t>Prestation externe (€/parcelle)</t>
  </si>
  <si>
    <t>Coût Main d'œuvre Agriculteur (€/parcelle)</t>
  </si>
  <si>
    <t>Durée par intervention calculée (h/parcelle)</t>
  </si>
  <si>
    <t>L'utilisateur indique si l'agriculteur réalise ou non ces opérations, qui ne sont pas forcément obligatoires selon le mode d'entretien mécanique réalisé.</t>
  </si>
  <si>
    <t>Si récolte bois de la haie contrôle emprise, indiquez le % de bois récolté par rapport au scénario Gestion Durable.</t>
  </si>
  <si>
    <t>Plus le linéaire est important (calculé sur la densité bocagère renseignée), plus le coût de gestion sur le linéaire simulé ici sera dilué.</t>
  </si>
  <si>
    <t>Paramètres pour évaluer le coût du PGDH</t>
  </si>
  <si>
    <t>NON ACTIF DANS CETTE VERSION</t>
  </si>
  <si>
    <t>Scénario Témoin sans haie</t>
  </si>
  <si>
    <t>Taux d'actualisation scénarios Haie</t>
  </si>
  <si>
    <t>Les résultats sont calculées automatiquement pour 5 durées de cycle d'exploitation de la biomasse de la haie: 10/15/20/25/30 ans.</t>
  </si>
  <si>
    <t>Les tableaux suivants indiquent les valeurs de Marge brute en valeurs absolue (€/ha ou par parcelle) et en valeurs relatives (% avec scénario culture sans haie comme référence en base 100).</t>
  </si>
  <si>
    <t xml:space="preserve">Les résultats sont déclinés en marge cumulée (lignes 6 à 44), puis en marge annuelle (ligne 45 à 120). </t>
  </si>
  <si>
    <t xml:space="preserve">A partir de la ligne 125, l'organisation des résultats est libre, pour permettre à l'utilisateur d'illustrer les résultats comme bon lui semblent… </t>
  </si>
  <si>
    <t>Dans cet onglet, l'utilisateur a le choix de l'organisation des résultats et des graphiques…</t>
  </si>
  <si>
    <t>L'utilisateur peut tout supprimer sans risque pour repartir d'une zone vierge…</t>
  </si>
  <si>
    <t>Sur cette page, l'utilisateur peut tout supprimer sans risque pour repartir d'une zone vierge… (pas forcément conseillé, sauf à partir de la ligne 125)</t>
  </si>
  <si>
    <t>Version AOUT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</si>
</sst>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0\ &quot;€&quot;;[Red]\-#,##0\ &quot;€&quot;"/>
    <numFmt numFmtId="44" formatCode="_-* #,##0.00\ &quot;€&quot;_-;\-* #,##0.00\ &quot;€&quot;_-;_-* &quot;-&quot;??\ &quot;€&quot;_-;_-@_-"/>
    <numFmt numFmtId="164" formatCode="_-* #,##0.00\ [$€-40C]_-;\-* #,##0.00\ [$€-40C]_-;_-* &quot;-&quot;??\ [$€-40C]_-;_-@_-"/>
    <numFmt numFmtId="165" formatCode="#,##0.00\ &quot;€&quot;"/>
    <numFmt numFmtId="166" formatCode="0.0"/>
    <numFmt numFmtId="167" formatCode="0.000"/>
    <numFmt numFmtId="168" formatCode="_-* #,##0\ &quot;€&quot;_-;\-* #,##0\ &quot;€&quot;_-;_-* &quot;-&quot;??\ &quot;€&quot;_-;_-@_-"/>
    <numFmt numFmtId="169" formatCode="0.0%"/>
    <numFmt numFmtId="170" formatCode="_-* #,##0.0\ &quot;€&quot;_-;\-* #,##0.0\ &quot;€&quot;_-;_-* &quot;-&quot;??\ &quot;€&quot;_-;_-@_-"/>
    <numFmt numFmtId="171" formatCode="#,##0.00_ ;\-#,##0.00\ "/>
    <numFmt numFmtId="172" formatCode="_-* #,##0.000\ &quot;€&quot;_-;\-* #,##0.000\ &quot;€&quot;_-;_-* &quot;-&quot;??\ &quot;€&quot;_-;_-@_-"/>
  </numFmts>
  <fonts count="78" x14ac:knownFonts="1">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name val="Calibri"/>
      <family val="2"/>
      <scheme val="minor"/>
    </font>
    <font>
      <b/>
      <sz val="11"/>
      <name val="Calibri"/>
      <family val="2"/>
      <scheme val="minor"/>
    </font>
    <font>
      <b/>
      <sz val="14"/>
      <color theme="1"/>
      <name val="Calibri"/>
      <family val="2"/>
      <scheme val="minor"/>
    </font>
    <font>
      <sz val="11"/>
      <color rgb="FFFF0000"/>
      <name val="Calibri"/>
      <family val="2"/>
      <scheme val="minor"/>
    </font>
    <font>
      <b/>
      <sz val="11"/>
      <color rgb="FFFF0000"/>
      <name val="Calibri"/>
      <family val="2"/>
      <scheme val="minor"/>
    </font>
    <font>
      <sz val="14"/>
      <color theme="1"/>
      <name val="Calibri"/>
      <family val="2"/>
      <scheme val="minor"/>
    </font>
    <font>
      <sz val="14"/>
      <color rgb="FFFF0000"/>
      <name val="Calibri"/>
      <family val="2"/>
      <scheme val="minor"/>
    </font>
    <font>
      <b/>
      <sz val="11"/>
      <color rgb="FF0070C0"/>
      <name val="Calibri"/>
      <family val="2"/>
      <scheme val="minor"/>
    </font>
    <font>
      <b/>
      <sz val="10"/>
      <name val="Arial"/>
      <family val="2"/>
    </font>
    <font>
      <b/>
      <i/>
      <sz val="10"/>
      <name val="Arial"/>
      <family val="2"/>
    </font>
    <font>
      <sz val="10"/>
      <name val="Arial"/>
      <family val="2"/>
    </font>
    <font>
      <sz val="11"/>
      <name val="Arial"/>
      <family val="2"/>
    </font>
    <font>
      <sz val="12"/>
      <name val="Calibri"/>
      <family val="2"/>
      <scheme val="minor"/>
    </font>
    <font>
      <b/>
      <sz val="11"/>
      <name val="Arial"/>
      <family val="2"/>
    </font>
    <font>
      <sz val="9"/>
      <color indexed="81"/>
      <name val="Tahoma"/>
      <family val="2"/>
    </font>
    <font>
      <b/>
      <sz val="9"/>
      <color indexed="81"/>
      <name val="Tahoma"/>
      <family val="2"/>
    </font>
    <font>
      <b/>
      <sz val="14"/>
      <name val="Calibri"/>
      <family val="2"/>
      <scheme val="minor"/>
    </font>
    <font>
      <b/>
      <sz val="12"/>
      <color theme="1"/>
      <name val="Calibri"/>
      <family val="2"/>
      <scheme val="minor"/>
    </font>
    <font>
      <sz val="14"/>
      <name val="Calibri"/>
      <family val="2"/>
      <scheme val="minor"/>
    </font>
    <font>
      <b/>
      <sz val="16"/>
      <color theme="1"/>
      <name val="Calibri"/>
      <family val="2"/>
      <scheme val="minor"/>
    </font>
    <font>
      <sz val="11"/>
      <color theme="1"/>
      <name val="Calibri"/>
      <family val="2"/>
      <scheme val="minor"/>
    </font>
    <font>
      <b/>
      <sz val="11"/>
      <color indexed="8"/>
      <name val="Calibri"/>
      <family val="2"/>
      <scheme val="minor"/>
    </font>
    <font>
      <sz val="10"/>
      <color rgb="FF000000"/>
      <name val="Arial"/>
      <family val="2"/>
      <charset val="1"/>
    </font>
    <font>
      <i/>
      <sz val="10"/>
      <name val="Arial"/>
      <family val="2"/>
    </font>
    <font>
      <sz val="10"/>
      <color indexed="10"/>
      <name val="Arial"/>
      <family val="2"/>
    </font>
    <font>
      <sz val="10"/>
      <color theme="7"/>
      <name val="Arial"/>
      <family val="2"/>
    </font>
    <font>
      <sz val="12"/>
      <color theme="1"/>
      <name val="Calibri"/>
      <family val="2"/>
      <scheme val="minor"/>
    </font>
    <font>
      <sz val="11"/>
      <color rgb="FFFF0000"/>
      <name val="Arial"/>
      <family val="2"/>
    </font>
    <font>
      <sz val="12"/>
      <color rgb="FFFF0000"/>
      <name val="Calibri"/>
      <family val="2"/>
      <scheme val="minor"/>
    </font>
    <font>
      <i/>
      <sz val="10"/>
      <color rgb="FFFF0000"/>
      <name val="Arial"/>
      <family val="2"/>
    </font>
    <font>
      <sz val="10"/>
      <color rgb="FFFF0000"/>
      <name val="Arial"/>
      <family val="2"/>
    </font>
    <font>
      <b/>
      <sz val="10"/>
      <color theme="9" tint="0.79998168889431442"/>
      <name val="Arial"/>
      <family val="2"/>
    </font>
    <font>
      <sz val="10"/>
      <color theme="0"/>
      <name val="Arial"/>
      <family val="2"/>
    </font>
    <font>
      <b/>
      <sz val="10"/>
      <color theme="0"/>
      <name val="Arial"/>
      <family val="2"/>
    </font>
    <font>
      <i/>
      <sz val="10"/>
      <color rgb="FF0070C0"/>
      <name val="Arial"/>
      <family val="2"/>
    </font>
    <font>
      <b/>
      <sz val="10"/>
      <color rgb="FF0070C0"/>
      <name val="Arial"/>
      <family val="2"/>
    </font>
    <font>
      <b/>
      <i/>
      <sz val="10"/>
      <color rgb="FF0070C0"/>
      <name val="Arial"/>
      <family val="2"/>
    </font>
    <font>
      <sz val="11"/>
      <color theme="9"/>
      <name val="Calibri"/>
      <family val="2"/>
      <scheme val="minor"/>
    </font>
    <font>
      <sz val="18"/>
      <color theme="1"/>
      <name val="Calibri"/>
      <family val="2"/>
      <scheme val="minor"/>
    </font>
    <font>
      <b/>
      <sz val="18"/>
      <color theme="1"/>
      <name val="Calibri"/>
      <family val="2"/>
      <scheme val="minor"/>
    </font>
    <font>
      <i/>
      <sz val="11"/>
      <color theme="0" tint="-0.499984740745262"/>
      <name val="Calibri"/>
      <family val="2"/>
      <scheme val="minor"/>
    </font>
    <font>
      <sz val="8"/>
      <name val="Calibri"/>
      <family val="2"/>
      <scheme val="minor"/>
    </font>
    <font>
      <b/>
      <sz val="11"/>
      <color theme="4" tint="-0.249977111117893"/>
      <name val="Calibri"/>
      <family val="2"/>
      <scheme val="minor"/>
    </font>
    <font>
      <b/>
      <sz val="14"/>
      <color theme="4" tint="-0.249977111117893"/>
      <name val="Calibri"/>
      <family val="2"/>
      <scheme val="minor"/>
    </font>
    <font>
      <sz val="11"/>
      <color theme="4" tint="-0.249977111117893"/>
      <name val="Calibri"/>
      <family val="2"/>
      <scheme val="minor"/>
    </font>
    <font>
      <sz val="11"/>
      <color theme="0" tint="-0.499984740745262"/>
      <name val="Calibri"/>
      <family val="2"/>
      <scheme val="minor"/>
    </font>
    <font>
      <b/>
      <sz val="10"/>
      <color rgb="FFFF0000"/>
      <name val="Arial"/>
      <family val="2"/>
    </font>
    <font>
      <sz val="11"/>
      <color theme="1"/>
      <name val="Arial"/>
      <family val="2"/>
    </font>
    <font>
      <b/>
      <sz val="11"/>
      <color theme="1"/>
      <name val="Arial"/>
      <family val="2"/>
    </font>
    <font>
      <b/>
      <sz val="9"/>
      <name val="Arial"/>
      <family val="2"/>
    </font>
    <font>
      <b/>
      <sz val="11"/>
      <color rgb="FFFF0000"/>
      <name val="Arial"/>
      <family val="2"/>
    </font>
    <font>
      <sz val="9"/>
      <name val="Arial"/>
      <family val="2"/>
    </font>
    <font>
      <u/>
      <sz val="11"/>
      <name val="Calibri"/>
      <family val="2"/>
      <scheme val="minor"/>
    </font>
    <font>
      <sz val="8"/>
      <color rgb="FF000000"/>
      <name val="Segoe UI"/>
      <family val="2"/>
    </font>
    <font>
      <sz val="11"/>
      <color rgb="FFFF3399"/>
      <name val="Calibri"/>
      <family val="2"/>
      <scheme val="minor"/>
    </font>
    <font>
      <b/>
      <sz val="11"/>
      <color rgb="FFFF3399"/>
      <name val="Calibri"/>
      <family val="2"/>
      <scheme val="minor"/>
    </font>
    <font>
      <i/>
      <sz val="10"/>
      <color theme="1"/>
      <name val="Calibri"/>
      <family val="2"/>
      <scheme val="minor"/>
    </font>
    <font>
      <i/>
      <sz val="11"/>
      <name val="Calibri"/>
      <family val="2"/>
      <scheme val="minor"/>
    </font>
    <font>
      <sz val="11"/>
      <color theme="0"/>
      <name val="Calibri"/>
      <family val="2"/>
      <scheme val="minor"/>
    </font>
    <font>
      <b/>
      <sz val="12"/>
      <color rgb="FFFF0000"/>
      <name val="Calibri"/>
      <family val="2"/>
      <scheme val="minor"/>
    </font>
    <font>
      <b/>
      <sz val="14"/>
      <color rgb="FFFF0000"/>
      <name val="Calibri"/>
      <family val="2"/>
      <scheme val="minor"/>
    </font>
    <font>
      <b/>
      <sz val="12"/>
      <color theme="0"/>
      <name val="Calibri"/>
      <family val="2"/>
      <scheme val="minor"/>
    </font>
    <font>
      <sz val="10"/>
      <color indexed="22"/>
      <name val="Arial"/>
      <family val="2"/>
    </font>
    <font>
      <b/>
      <sz val="20"/>
      <color theme="1"/>
      <name val="Calibri"/>
      <family val="2"/>
      <scheme val="minor"/>
    </font>
    <font>
      <b/>
      <sz val="10"/>
      <color theme="1"/>
      <name val="Calibri"/>
      <family val="2"/>
      <scheme val="minor"/>
    </font>
    <font>
      <sz val="18"/>
      <color theme="1"/>
      <name val="Comic Sans MS"/>
      <family val="4"/>
    </font>
    <font>
      <sz val="18"/>
      <color theme="0"/>
      <name val="Comic Sans MS"/>
      <family val="4"/>
    </font>
    <font>
      <b/>
      <sz val="22"/>
      <color theme="0"/>
      <name val="Comic Sans MS"/>
      <family val="4"/>
    </font>
    <font>
      <sz val="11"/>
      <color theme="4"/>
      <name val="Calibri"/>
      <family val="2"/>
      <scheme val="minor"/>
    </font>
    <font>
      <b/>
      <sz val="12"/>
      <color theme="8" tint="-0.499984740745262"/>
      <name val="Calibri"/>
      <family val="2"/>
      <scheme val="minor"/>
    </font>
    <font>
      <sz val="11"/>
      <color theme="8" tint="-0.499984740745262"/>
      <name val="Calibri"/>
      <family val="2"/>
      <scheme val="minor"/>
    </font>
    <font>
      <b/>
      <sz val="16"/>
      <color theme="8" tint="-0.499984740745262"/>
      <name val="Calibri"/>
      <family val="2"/>
      <scheme val="minor"/>
    </font>
    <font>
      <sz val="12"/>
      <color theme="8" tint="-0.499984740745262"/>
      <name val="Calibri"/>
      <family val="2"/>
      <scheme val="minor"/>
    </font>
    <font>
      <b/>
      <sz val="11"/>
      <color theme="9" tint="0.39997558519241921"/>
      <name val="Calibri"/>
      <family val="2"/>
      <scheme val="minor"/>
    </font>
  </fonts>
  <fills count="3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2"/>
        <bgColor indexed="64"/>
      </patternFill>
    </fill>
    <fill>
      <patternFill patternType="solid">
        <fgColor theme="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5"/>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9" tint="-0.49998474074526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theme="4" tint="0.79998168889431442"/>
        <bgColor indexed="64"/>
      </patternFill>
    </fill>
    <fill>
      <patternFill patternType="solid">
        <fgColor indexed="42"/>
        <bgColor indexed="64"/>
      </patternFill>
    </fill>
    <fill>
      <patternFill patternType="solid">
        <fgColor indexed="47"/>
        <bgColor indexed="64"/>
      </patternFill>
    </fill>
    <fill>
      <patternFill patternType="solid">
        <fgColor rgb="FFFFFFCC"/>
        <bgColor indexed="64"/>
      </patternFill>
    </fill>
    <fill>
      <patternFill patternType="solid">
        <fgColor rgb="FFFFFF99"/>
        <bgColor indexed="64"/>
      </patternFill>
    </fill>
    <fill>
      <patternFill patternType="solid">
        <fgColor rgb="FFFFCC99"/>
        <bgColor indexed="64"/>
      </patternFill>
    </fill>
    <fill>
      <patternFill patternType="solid">
        <fgColor rgb="FFFFCCFF"/>
        <bgColor indexed="64"/>
      </patternFill>
    </fill>
    <fill>
      <patternFill patternType="solid">
        <fgColor theme="3" tint="0.79998168889431442"/>
        <bgColor indexed="64"/>
      </patternFill>
    </fill>
    <fill>
      <patternFill patternType="solid">
        <fgColor rgb="FFFF6699"/>
        <bgColor indexed="64"/>
      </patternFill>
    </fill>
    <fill>
      <patternFill patternType="solid">
        <fgColor theme="2" tint="-0.249977111117893"/>
        <bgColor indexed="64"/>
      </patternFill>
    </fill>
    <fill>
      <patternFill patternType="solid">
        <fgColor theme="4"/>
        <bgColor indexed="64"/>
      </patternFill>
    </fill>
    <fill>
      <patternFill patternType="solid">
        <fgColor theme="2" tint="-9.9978637043366805E-2"/>
        <bgColor indexed="64"/>
      </patternFill>
    </fill>
    <fill>
      <patternFill patternType="solid">
        <fgColor rgb="FFFF9B9B"/>
        <bgColor indexed="64"/>
      </patternFill>
    </fill>
  </fills>
  <borders count="97">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medium">
        <color indexed="64"/>
      </right>
      <top/>
      <bottom style="thin">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auto="1"/>
      </top>
      <bottom style="medium">
        <color indexed="64"/>
      </bottom>
      <diagonal/>
    </border>
    <border>
      <left style="thin">
        <color indexed="64"/>
      </left>
      <right/>
      <top style="thin">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top style="thin">
        <color auto="1"/>
      </top>
      <bottom style="thin">
        <color auto="1"/>
      </bottom>
      <diagonal/>
    </border>
    <border>
      <left/>
      <right/>
      <top style="thin">
        <color indexed="64"/>
      </top>
      <bottom/>
      <diagonal/>
    </border>
    <border>
      <left style="thin">
        <color indexed="64"/>
      </left>
      <right style="medium">
        <color indexed="64"/>
      </right>
      <top/>
      <bottom style="thin">
        <color indexed="64"/>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medium">
        <color indexed="64"/>
      </right>
      <top style="thin">
        <color auto="1"/>
      </top>
      <bottom/>
      <diagonal/>
    </border>
    <border>
      <left style="thin">
        <color auto="1"/>
      </left>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medium">
        <color indexed="64"/>
      </bottom>
      <diagonal/>
    </border>
    <border>
      <left/>
      <right style="medium">
        <color indexed="64"/>
      </right>
      <top style="thin">
        <color indexed="64"/>
      </top>
      <bottom/>
      <diagonal/>
    </border>
    <border>
      <left/>
      <right style="medium">
        <color indexed="64"/>
      </right>
      <top style="thin">
        <color auto="1"/>
      </top>
      <bottom style="thin">
        <color auto="1"/>
      </bottom>
      <diagonal/>
    </border>
    <border>
      <left style="thin">
        <color indexed="64"/>
      </left>
      <right style="thin">
        <color indexed="64"/>
      </right>
      <top/>
      <bottom style="medium">
        <color indexed="64"/>
      </bottom>
      <diagonal/>
    </border>
  </borders>
  <cellStyleXfs count="6">
    <xf numFmtId="0" fontId="0" fillId="0" borderId="0"/>
    <xf numFmtId="0" fontId="14" fillId="0" borderId="0"/>
    <xf numFmtId="44" fontId="24" fillId="0" borderId="0" applyFont="0" applyFill="0" applyBorder="0" applyAlignment="0" applyProtection="0"/>
    <xf numFmtId="0" fontId="26" fillId="0" borderId="0"/>
    <xf numFmtId="0" fontId="30" fillId="0" borderId="0"/>
    <xf numFmtId="9" fontId="24" fillId="0" borderId="0" applyFont="0" applyFill="0" applyBorder="0" applyAlignment="0" applyProtection="0"/>
  </cellStyleXfs>
  <cellXfs count="1405">
    <xf numFmtId="0" fontId="0" fillId="0" borderId="0" xfId="0"/>
    <xf numFmtId="0" fontId="0" fillId="2" borderId="0" xfId="0" applyFill="1"/>
    <xf numFmtId="0" fontId="1" fillId="0" borderId="0" xfId="0" applyFont="1"/>
    <xf numFmtId="0" fontId="4" fillId="0" borderId="0" xfId="0" applyFont="1"/>
    <xf numFmtId="0" fontId="0" fillId="0" borderId="0" xfId="0" applyAlignment="1">
      <alignment horizontal="center"/>
    </xf>
    <xf numFmtId="0" fontId="0" fillId="0" borderId="7" xfId="0" applyBorder="1" applyAlignment="1">
      <alignment horizontal="center"/>
    </xf>
    <xf numFmtId="0" fontId="0" fillId="5" borderId="0" xfId="0" applyFill="1"/>
    <xf numFmtId="0" fontId="0" fillId="6" borderId="0" xfId="0" applyFill="1"/>
    <xf numFmtId="0" fontId="0" fillId="0" borderId="40" xfId="0" applyBorder="1"/>
    <xf numFmtId="15" fontId="0" fillId="0" borderId="0" xfId="0" applyNumberFormat="1"/>
    <xf numFmtId="0" fontId="0" fillId="0" borderId="39" xfId="0" applyBorder="1"/>
    <xf numFmtId="0" fontId="9" fillId="0" borderId="0" xfId="0" applyFont="1"/>
    <xf numFmtId="0" fontId="0" fillId="0" borderId="21" xfId="0" applyBorder="1"/>
    <xf numFmtId="0" fontId="0" fillId="2" borderId="11" xfId="0" applyFill="1" applyBorder="1"/>
    <xf numFmtId="0" fontId="0" fillId="2" borderId="7" xfId="0" applyFill="1" applyBorder="1"/>
    <xf numFmtId="14" fontId="0" fillId="0" borderId="0" xfId="0" applyNumberFormat="1" applyAlignment="1">
      <alignment horizontal="center"/>
    </xf>
    <xf numFmtId="14" fontId="8" fillId="0" borderId="0" xfId="0" applyNumberFormat="1" applyFont="1" applyAlignment="1">
      <alignment horizontal="center"/>
    </xf>
    <xf numFmtId="0" fontId="0" fillId="2" borderId="0" xfId="0" applyFill="1" applyAlignment="1">
      <alignment horizontal="center"/>
    </xf>
    <xf numFmtId="165" fontId="0" fillId="2" borderId="0" xfId="0" applyNumberFormat="1" applyFill="1" applyAlignment="1">
      <alignment horizontal="center"/>
    </xf>
    <xf numFmtId="0" fontId="0" fillId="0" borderId="6" xfId="0" applyBorder="1"/>
    <xf numFmtId="0" fontId="0" fillId="0" borderId="20" xfId="0" applyBorder="1"/>
    <xf numFmtId="0" fontId="0" fillId="2" borderId="69" xfId="0" applyFill="1" applyBorder="1"/>
    <xf numFmtId="0" fontId="25" fillId="0" borderId="0" xfId="0" applyFont="1"/>
    <xf numFmtId="0" fontId="0" fillId="0" borderId="0" xfId="0" applyAlignment="1">
      <alignment horizontal="right"/>
    </xf>
    <xf numFmtId="15" fontId="1" fillId="0" borderId="0" xfId="0" applyNumberFormat="1" applyFont="1"/>
    <xf numFmtId="0" fontId="1" fillId="2" borderId="26" xfId="0" applyFont="1" applyFill="1" applyBorder="1" applyAlignment="1">
      <alignment horizontal="center" vertical="center" wrapText="1"/>
    </xf>
    <xf numFmtId="0" fontId="1" fillId="10" borderId="10" xfId="0" applyFont="1" applyFill="1" applyBorder="1" applyAlignment="1">
      <alignment horizontal="center" vertical="center"/>
    </xf>
    <xf numFmtId="0" fontId="1" fillId="10" borderId="34" xfId="0" applyFont="1" applyFill="1" applyBorder="1" applyAlignment="1">
      <alignment horizontal="center" vertical="center"/>
    </xf>
    <xf numFmtId="0" fontId="1" fillId="10" borderId="34" xfId="0" applyFont="1" applyFill="1" applyBorder="1" applyAlignment="1">
      <alignment horizontal="center" vertical="center" wrapText="1"/>
    </xf>
    <xf numFmtId="0" fontId="1" fillId="10" borderId="53" xfId="0" applyFont="1" applyFill="1" applyBorder="1" applyAlignment="1">
      <alignment horizontal="center" vertical="center" wrapText="1"/>
    </xf>
    <xf numFmtId="0" fontId="0" fillId="4" borderId="33" xfId="0" applyFill="1" applyBorder="1"/>
    <xf numFmtId="0" fontId="0" fillId="4" borderId="32" xfId="0" applyFill="1" applyBorder="1"/>
    <xf numFmtId="0" fontId="0" fillId="4" borderId="34" xfId="0" applyFill="1" applyBorder="1"/>
    <xf numFmtId="0" fontId="0" fillId="4" borderId="34" xfId="0" applyFill="1" applyBorder="1" applyAlignment="1">
      <alignment horizontal="center"/>
    </xf>
    <xf numFmtId="165" fontId="0" fillId="4" borderId="34" xfId="0" applyNumberFormat="1" applyFill="1" applyBorder="1" applyAlignment="1">
      <alignment horizontal="center"/>
    </xf>
    <xf numFmtId="0" fontId="0" fillId="4" borderId="55" xfId="0" applyFill="1" applyBorder="1"/>
    <xf numFmtId="0" fontId="0" fillId="0" borderId="75" xfId="0" applyBorder="1"/>
    <xf numFmtId="0" fontId="1" fillId="2" borderId="75" xfId="0" applyFont="1" applyFill="1" applyBorder="1" applyAlignment="1">
      <alignment horizontal="center"/>
    </xf>
    <xf numFmtId="0" fontId="0" fillId="0" borderId="75" xfId="0" applyBorder="1" applyAlignment="1">
      <alignment horizontal="center"/>
    </xf>
    <xf numFmtId="0" fontId="0" fillId="0" borderId="77" xfId="0" applyBorder="1"/>
    <xf numFmtId="0" fontId="0" fillId="0" borderId="76" xfId="0" applyBorder="1"/>
    <xf numFmtId="0" fontId="0" fillId="2" borderId="43" xfId="0" applyFill="1" applyBorder="1" applyAlignment="1">
      <alignment horizontal="center"/>
    </xf>
    <xf numFmtId="0" fontId="0" fillId="4" borderId="55" xfId="0" applyFill="1" applyBorder="1" applyAlignment="1">
      <alignment wrapText="1"/>
    </xf>
    <xf numFmtId="0" fontId="1" fillId="4" borderId="13" xfId="0" applyFont="1" applyFill="1" applyBorder="1" applyAlignment="1">
      <alignment horizontal="left" vertical="center"/>
    </xf>
    <xf numFmtId="0" fontId="1" fillId="4" borderId="56" xfId="0" applyFont="1" applyFill="1" applyBorder="1" applyAlignment="1">
      <alignment horizontal="left" vertical="center"/>
    </xf>
    <xf numFmtId="0" fontId="1" fillId="4" borderId="56" xfId="0" applyFont="1" applyFill="1" applyBorder="1" applyAlignment="1">
      <alignment horizontal="left"/>
    </xf>
    <xf numFmtId="0" fontId="1" fillId="4" borderId="56" xfId="0" applyFont="1" applyFill="1" applyBorder="1" applyAlignment="1">
      <alignment horizontal="left" vertical="center" wrapText="1"/>
    </xf>
    <xf numFmtId="0" fontId="1" fillId="4" borderId="56" xfId="0" applyFont="1" applyFill="1" applyBorder="1" applyAlignment="1">
      <alignment horizontal="right" vertical="center"/>
    </xf>
    <xf numFmtId="0" fontId="1" fillId="10" borderId="35" xfId="0" applyFont="1" applyFill="1" applyBorder="1" applyAlignment="1">
      <alignment horizontal="center" vertical="center" wrapText="1"/>
    </xf>
    <xf numFmtId="0" fontId="0" fillId="4" borderId="35" xfId="0" applyFill="1" applyBorder="1" applyAlignment="1">
      <alignment horizontal="center"/>
    </xf>
    <xf numFmtId="0" fontId="0" fillId="0" borderId="2" xfId="0" applyBorder="1"/>
    <xf numFmtId="0" fontId="0" fillId="11" borderId="75" xfId="0" applyFill="1" applyBorder="1"/>
    <xf numFmtId="0" fontId="0" fillId="11" borderId="75" xfId="0" applyFill="1" applyBorder="1" applyAlignment="1">
      <alignment horizontal="center"/>
    </xf>
    <xf numFmtId="165" fontId="0" fillId="11" borderId="75" xfId="0" applyNumberFormat="1" applyFill="1" applyBorder="1" applyAlignment="1">
      <alignment horizontal="center"/>
    </xf>
    <xf numFmtId="0" fontId="0" fillId="11" borderId="70" xfId="0" applyFill="1" applyBorder="1"/>
    <xf numFmtId="0" fontId="0" fillId="11" borderId="55" xfId="0" applyFill="1" applyBorder="1"/>
    <xf numFmtId="0" fontId="0" fillId="11" borderId="32" xfId="0" applyFill="1" applyBorder="1"/>
    <xf numFmtId="0" fontId="1" fillId="11" borderId="59" xfId="0" applyFont="1" applyFill="1" applyBorder="1"/>
    <xf numFmtId="0" fontId="0" fillId="11" borderId="61" xfId="0" applyFill="1" applyBorder="1"/>
    <xf numFmtId="0" fontId="0" fillId="11" borderId="61" xfId="0" applyFill="1" applyBorder="1" applyAlignment="1">
      <alignment horizontal="center"/>
    </xf>
    <xf numFmtId="165" fontId="0" fillId="11" borderId="61" xfId="0" applyNumberFormat="1" applyFill="1" applyBorder="1" applyAlignment="1">
      <alignment horizontal="center"/>
    </xf>
    <xf numFmtId="0" fontId="0" fillId="11" borderId="31" xfId="0" applyFill="1" applyBorder="1"/>
    <xf numFmtId="0" fontId="1" fillId="11" borderId="76" xfId="0" applyFont="1" applyFill="1" applyBorder="1" applyAlignment="1">
      <alignment horizontal="center"/>
    </xf>
    <xf numFmtId="0" fontId="1" fillId="11" borderId="60" xfId="0" applyFont="1" applyFill="1" applyBorder="1" applyAlignment="1">
      <alignment horizontal="center"/>
    </xf>
    <xf numFmtId="0" fontId="1" fillId="4" borderId="55" xfId="0" applyFont="1" applyFill="1" applyBorder="1" applyAlignment="1">
      <alignment horizontal="center"/>
    </xf>
    <xf numFmtId="0" fontId="1" fillId="4" borderId="55" xfId="0" applyFont="1" applyFill="1" applyBorder="1" applyAlignment="1">
      <alignment horizontal="center" vertical="center" wrapText="1"/>
    </xf>
    <xf numFmtId="0" fontId="1" fillId="4" borderId="55" xfId="0" applyFont="1" applyFill="1" applyBorder="1" applyAlignment="1">
      <alignment horizontal="center" wrapText="1"/>
    </xf>
    <xf numFmtId="165" fontId="1" fillId="10" borderId="34" xfId="0" applyNumberFormat="1" applyFont="1" applyFill="1" applyBorder="1" applyAlignment="1">
      <alignment horizontal="center" vertical="center" wrapText="1"/>
    </xf>
    <xf numFmtId="165" fontId="0" fillId="0" borderId="75" xfId="0" applyNumberFormat="1" applyBorder="1" applyAlignment="1">
      <alignment horizontal="center"/>
    </xf>
    <xf numFmtId="0" fontId="5" fillId="4" borderId="55" xfId="0" applyFont="1" applyFill="1" applyBorder="1" applyAlignment="1">
      <alignment horizontal="center"/>
    </xf>
    <xf numFmtId="0" fontId="0" fillId="4" borderId="34" xfId="0" applyFill="1" applyBorder="1" applyAlignment="1">
      <alignment wrapText="1"/>
    </xf>
    <xf numFmtId="0" fontId="0" fillId="11" borderId="75" xfId="0" applyFill="1" applyBorder="1" applyAlignment="1">
      <alignment wrapText="1"/>
    </xf>
    <xf numFmtId="165" fontId="1" fillId="11" borderId="75" xfId="0" applyNumberFormat="1" applyFont="1" applyFill="1" applyBorder="1" applyAlignment="1">
      <alignment horizontal="center"/>
    </xf>
    <xf numFmtId="0" fontId="14" fillId="0" borderId="11" xfId="0" applyFont="1" applyBorder="1"/>
    <xf numFmtId="0" fontId="14" fillId="0" borderId="7" xfId="0" applyFont="1" applyBorder="1"/>
    <xf numFmtId="0" fontId="14" fillId="0" borderId="4" xfId="0" applyFont="1" applyBorder="1"/>
    <xf numFmtId="0" fontId="0" fillId="5" borderId="55" xfId="0" applyFill="1" applyBorder="1" applyAlignment="1">
      <alignment horizontal="center"/>
    </xf>
    <xf numFmtId="0" fontId="12" fillId="5" borderId="18" xfId="0" applyFont="1" applyFill="1" applyBorder="1"/>
    <xf numFmtId="0" fontId="0" fillId="4" borderId="0" xfId="0" applyFill="1" applyAlignment="1">
      <alignment wrapText="1"/>
    </xf>
    <xf numFmtId="0" fontId="0" fillId="4" borderId="26" xfId="0" applyFill="1" applyBorder="1" applyAlignment="1">
      <alignment wrapText="1"/>
    </xf>
    <xf numFmtId="0" fontId="0" fillId="4" borderId="11" xfId="0" applyFill="1" applyBorder="1" applyAlignment="1">
      <alignment wrapText="1"/>
    </xf>
    <xf numFmtId="0" fontId="0" fillId="11" borderId="7" xfId="0" applyFill="1" applyBorder="1"/>
    <xf numFmtId="0" fontId="14" fillId="12" borderId="7" xfId="0" applyFont="1" applyFill="1" applyBorder="1"/>
    <xf numFmtId="0" fontId="0" fillId="12" borderId="4" xfId="0" applyFill="1" applyBorder="1"/>
    <xf numFmtId="165" fontId="0" fillId="12" borderId="26" xfId="0" applyNumberFormat="1" applyFill="1" applyBorder="1" applyAlignment="1">
      <alignment horizontal="right"/>
    </xf>
    <xf numFmtId="0" fontId="0" fillId="4" borderId="6" xfId="0" applyFill="1" applyBorder="1"/>
    <xf numFmtId="0" fontId="0" fillId="4" borderId="9" xfId="0" applyFill="1" applyBorder="1" applyAlignment="1">
      <alignment wrapText="1"/>
    </xf>
    <xf numFmtId="0" fontId="0" fillId="4" borderId="8" xfId="0" applyFill="1" applyBorder="1" applyAlignment="1">
      <alignment wrapText="1"/>
    </xf>
    <xf numFmtId="0" fontId="0" fillId="4" borderId="0" xfId="0" applyFill="1"/>
    <xf numFmtId="0" fontId="0" fillId="4" borderId="5" xfId="0" applyFill="1" applyBorder="1"/>
    <xf numFmtId="0" fontId="7" fillId="4" borderId="6" xfId="0" applyFont="1" applyFill="1" applyBorder="1"/>
    <xf numFmtId="0" fontId="0" fillId="4" borderId="3" xfId="0" applyFill="1" applyBorder="1"/>
    <xf numFmtId="0" fontId="0" fillId="4" borderId="2" xfId="0" applyFill="1" applyBorder="1"/>
    <xf numFmtId="0" fontId="0" fillId="4" borderId="1" xfId="0" applyFill="1" applyBorder="1"/>
    <xf numFmtId="3" fontId="0" fillId="2" borderId="43" xfId="0" applyNumberFormat="1" applyFill="1" applyBorder="1" applyAlignment="1">
      <alignment horizontal="center"/>
    </xf>
    <xf numFmtId="0" fontId="12" fillId="5" borderId="64" xfId="0" applyFont="1" applyFill="1" applyBorder="1"/>
    <xf numFmtId="0" fontId="0" fillId="5" borderId="32" xfId="0" applyFill="1" applyBorder="1"/>
    <xf numFmtId="0" fontId="12" fillId="5" borderId="61" xfId="0" applyFont="1" applyFill="1" applyBorder="1"/>
    <xf numFmtId="0" fontId="0" fillId="5" borderId="61" xfId="0" applyFill="1" applyBorder="1"/>
    <xf numFmtId="0" fontId="0" fillId="5" borderId="31" xfId="0" applyFill="1" applyBorder="1"/>
    <xf numFmtId="17" fontId="0" fillId="10" borderId="3" xfId="0" applyNumberFormat="1" applyFill="1" applyBorder="1" applyAlignment="1">
      <alignment horizontal="center" wrapText="1"/>
    </xf>
    <xf numFmtId="0" fontId="8" fillId="10" borderId="2" xfId="0" applyFont="1" applyFill="1" applyBorder="1" applyAlignment="1">
      <alignment horizontal="center" wrapText="1"/>
    </xf>
    <xf numFmtId="0" fontId="0" fillId="10" borderId="2" xfId="0" applyFill="1" applyBorder="1" applyAlignment="1">
      <alignment horizontal="center" wrapText="1"/>
    </xf>
    <xf numFmtId="0" fontId="0" fillId="11" borderId="79" xfId="0" applyFill="1" applyBorder="1"/>
    <xf numFmtId="0" fontId="0" fillId="11" borderId="75" xfId="0" applyFill="1" applyBorder="1" applyAlignment="1">
      <alignment horizontal="center" vertical="center"/>
    </xf>
    <xf numFmtId="0" fontId="0" fillId="11" borderId="61" xfId="0" applyFill="1" applyBorder="1" applyAlignment="1">
      <alignment horizontal="center" vertical="center"/>
    </xf>
    <xf numFmtId="0" fontId="0" fillId="0" borderId="0" xfId="0" applyAlignment="1">
      <alignment horizontal="center" vertical="center"/>
    </xf>
    <xf numFmtId="0" fontId="0" fillId="2" borderId="0" xfId="0" applyFill="1" applyAlignment="1">
      <alignment horizontal="center" vertical="center"/>
    </xf>
    <xf numFmtId="0" fontId="0" fillId="0" borderId="75" xfId="0" applyBorder="1" applyAlignment="1">
      <alignment horizontal="center" vertical="center"/>
    </xf>
    <xf numFmtId="165" fontId="0" fillId="4" borderId="55" xfId="0" applyNumberFormat="1" applyFill="1" applyBorder="1" applyAlignment="1">
      <alignment horizontal="center" vertical="center" wrapText="1"/>
    </xf>
    <xf numFmtId="0" fontId="7" fillId="2" borderId="0" xfId="0" applyFont="1" applyFill="1" applyAlignment="1">
      <alignment horizontal="center"/>
    </xf>
    <xf numFmtId="0" fontId="1" fillId="2" borderId="0" xfId="0" applyFont="1" applyFill="1" applyAlignment="1">
      <alignment horizontal="left"/>
    </xf>
    <xf numFmtId="0" fontId="1" fillId="4" borderId="0" xfId="0" applyFont="1" applyFill="1" applyAlignment="1">
      <alignment horizontal="center" vertical="center"/>
    </xf>
    <xf numFmtId="0" fontId="1" fillId="10" borderId="39" xfId="0" applyFont="1" applyFill="1" applyBorder="1" applyAlignment="1">
      <alignment horizontal="center" vertical="center"/>
    </xf>
    <xf numFmtId="0" fontId="1" fillId="10" borderId="40" xfId="0" applyFont="1" applyFill="1" applyBorder="1" applyAlignment="1">
      <alignment horizontal="center" vertical="center"/>
    </xf>
    <xf numFmtId="0" fontId="1" fillId="10" borderId="40" xfId="0" applyFont="1" applyFill="1" applyBorder="1" applyAlignment="1">
      <alignment horizontal="center" vertical="center" wrapText="1"/>
    </xf>
    <xf numFmtId="0" fontId="1" fillId="10" borderId="26" xfId="0" applyFont="1" applyFill="1" applyBorder="1" applyAlignment="1">
      <alignment horizontal="center" vertical="center" wrapText="1"/>
    </xf>
    <xf numFmtId="0" fontId="0" fillId="2" borderId="5" xfId="0" applyFill="1" applyBorder="1" applyAlignment="1">
      <alignment horizontal="center"/>
    </xf>
    <xf numFmtId="0" fontId="1" fillId="2" borderId="40" xfId="0" applyFont="1" applyFill="1" applyBorder="1" applyAlignment="1">
      <alignment horizontal="center"/>
    </xf>
    <xf numFmtId="0" fontId="0" fillId="0" borderId="40" xfId="0" applyBorder="1" applyAlignment="1">
      <alignment horizontal="center"/>
    </xf>
    <xf numFmtId="0" fontId="0" fillId="10" borderId="26" xfId="0" applyFill="1" applyBorder="1"/>
    <xf numFmtId="0" fontId="0" fillId="4" borderId="78" xfId="0" applyFill="1" applyBorder="1" applyAlignment="1">
      <alignment horizontal="center"/>
    </xf>
    <xf numFmtId="0" fontId="0" fillId="4" borderId="78" xfId="0" applyFill="1" applyBorder="1"/>
    <xf numFmtId="0" fontId="0" fillId="4" borderId="35" xfId="0" applyFill="1" applyBorder="1" applyAlignment="1">
      <alignment horizontal="center" vertical="center"/>
    </xf>
    <xf numFmtId="17" fontId="1" fillId="4" borderId="34" xfId="0" applyNumberFormat="1" applyFont="1" applyFill="1" applyBorder="1" applyAlignment="1">
      <alignment horizontal="center"/>
    </xf>
    <xf numFmtId="0" fontId="0" fillId="4" borderId="34" xfId="0" applyFill="1" applyBorder="1" applyAlignment="1">
      <alignment vertical="center" wrapText="1"/>
    </xf>
    <xf numFmtId="165" fontId="1" fillId="4" borderId="34" xfId="0" applyNumberFormat="1" applyFont="1" applyFill="1" applyBorder="1" applyAlignment="1">
      <alignment horizontal="center" vertical="center"/>
    </xf>
    <xf numFmtId="165" fontId="0" fillId="4" borderId="34" xfId="0" applyNumberFormat="1" applyFill="1" applyBorder="1" applyAlignment="1">
      <alignment horizontal="center" vertical="center"/>
    </xf>
    <xf numFmtId="0" fontId="1" fillId="4" borderId="78" xfId="0" applyFont="1" applyFill="1" applyBorder="1" applyAlignment="1">
      <alignment horizontal="center" vertical="center"/>
    </xf>
    <xf numFmtId="0" fontId="0" fillId="4" borderId="78" xfId="0" applyFill="1" applyBorder="1" applyAlignment="1">
      <alignment horizontal="center" vertical="center"/>
    </xf>
    <xf numFmtId="0" fontId="0" fillId="11" borderId="60" xfId="0" applyFill="1" applyBorder="1"/>
    <xf numFmtId="0" fontId="0" fillId="10" borderId="29" xfId="0" applyFill="1" applyBorder="1" applyAlignment="1">
      <alignment horizontal="center" vertical="center" wrapText="1"/>
    </xf>
    <xf numFmtId="0" fontId="0" fillId="0" borderId="29" xfId="0" applyBorder="1" applyAlignment="1">
      <alignment horizontal="center" vertical="center"/>
    </xf>
    <xf numFmtId="165" fontId="0" fillId="4" borderId="53" xfId="0" applyNumberFormat="1" applyFill="1" applyBorder="1" applyAlignment="1">
      <alignment horizontal="center" vertical="center"/>
    </xf>
    <xf numFmtId="165" fontId="0" fillId="4" borderId="81" xfId="0" applyNumberFormat="1" applyFill="1" applyBorder="1" applyAlignment="1">
      <alignment horizontal="center" vertical="center" wrapText="1"/>
    </xf>
    <xf numFmtId="165" fontId="4" fillId="4" borderId="81" xfId="0" applyNumberFormat="1" applyFont="1" applyFill="1" applyBorder="1" applyAlignment="1">
      <alignment horizontal="center" vertical="center" wrapText="1"/>
    </xf>
    <xf numFmtId="165" fontId="0" fillId="10" borderId="7" xfId="0" applyNumberFormat="1" applyFill="1" applyBorder="1" applyAlignment="1">
      <alignment horizontal="center" vertical="center"/>
    </xf>
    <xf numFmtId="0" fontId="1" fillId="7" borderId="26" xfId="0" applyFont="1" applyFill="1" applyBorder="1" applyAlignment="1">
      <alignment horizontal="center" vertical="center" wrapText="1"/>
    </xf>
    <xf numFmtId="0" fontId="0" fillId="7" borderId="26" xfId="0" applyFill="1" applyBorder="1"/>
    <xf numFmtId="165" fontId="0" fillId="4" borderId="77" xfId="0" applyNumberFormat="1" applyFill="1" applyBorder="1" applyAlignment="1">
      <alignment horizontal="center" vertical="center" wrapText="1"/>
    </xf>
    <xf numFmtId="0" fontId="1" fillId="4" borderId="80" xfId="0" applyFont="1" applyFill="1" applyBorder="1" applyAlignment="1">
      <alignment horizontal="left"/>
    </xf>
    <xf numFmtId="0" fontId="1" fillId="4" borderId="75" xfId="0" applyFont="1" applyFill="1" applyBorder="1" applyAlignment="1">
      <alignment horizontal="center"/>
    </xf>
    <xf numFmtId="0" fontId="0" fillId="4" borderId="75" xfId="0" applyFill="1" applyBorder="1" applyAlignment="1">
      <alignment wrapText="1"/>
    </xf>
    <xf numFmtId="165" fontId="1" fillId="4" borderId="75" xfId="0" applyNumberFormat="1" applyFont="1" applyFill="1" applyBorder="1" applyAlignment="1">
      <alignment horizontal="center"/>
    </xf>
    <xf numFmtId="0" fontId="1" fillId="4" borderId="82" xfId="0" applyFont="1" applyFill="1" applyBorder="1" applyAlignment="1">
      <alignment horizontal="left" vertical="center"/>
    </xf>
    <xf numFmtId="0" fontId="1" fillId="4" borderId="82" xfId="0" applyFont="1" applyFill="1" applyBorder="1" applyAlignment="1">
      <alignment horizontal="left" vertical="center" wrapText="1"/>
    </xf>
    <xf numFmtId="0" fontId="1" fillId="11" borderId="80" xfId="0" applyFont="1" applyFill="1" applyBorder="1" applyAlignment="1">
      <alignment horizontal="left" wrapText="1"/>
    </xf>
    <xf numFmtId="0" fontId="1" fillId="11" borderId="82" xfId="0" applyFont="1" applyFill="1" applyBorder="1"/>
    <xf numFmtId="0" fontId="0" fillId="2" borderId="41" xfId="0" applyFill="1" applyBorder="1"/>
    <xf numFmtId="0" fontId="0" fillId="2" borderId="33" xfId="0" applyFill="1" applyBorder="1"/>
    <xf numFmtId="0" fontId="0" fillId="2" borderId="78" xfId="0" applyFill="1" applyBorder="1" applyAlignment="1">
      <alignment horizontal="center"/>
    </xf>
    <xf numFmtId="0" fontId="0" fillId="2" borderId="32" xfId="0" applyFill="1" applyBorder="1"/>
    <xf numFmtId="0" fontId="0" fillId="2" borderId="78" xfId="0" applyFill="1" applyBorder="1"/>
    <xf numFmtId="165" fontId="1" fillId="2" borderId="32" xfId="0" applyNumberFormat="1" applyFont="1" applyFill="1" applyBorder="1" applyAlignment="1">
      <alignment horizontal="center"/>
    </xf>
    <xf numFmtId="0" fontId="1" fillId="2" borderId="78" xfId="0" applyFont="1" applyFill="1" applyBorder="1" applyAlignment="1">
      <alignment wrapText="1"/>
    </xf>
    <xf numFmtId="165" fontId="1" fillId="2" borderId="32" xfId="0" applyNumberFormat="1" applyFont="1" applyFill="1" applyBorder="1" applyAlignment="1">
      <alignment horizontal="center" vertical="center"/>
    </xf>
    <xf numFmtId="0" fontId="1" fillId="2" borderId="78" xfId="0" applyFont="1" applyFill="1" applyBorder="1" applyAlignment="1">
      <alignment horizontal="left" vertical="center" wrapText="1"/>
    </xf>
    <xf numFmtId="0" fontId="1" fillId="2" borderId="78" xfId="0" applyFont="1" applyFill="1" applyBorder="1"/>
    <xf numFmtId="0" fontId="0" fillId="2" borderId="31" xfId="0" applyFill="1" applyBorder="1"/>
    <xf numFmtId="0" fontId="1" fillId="17" borderId="26" xfId="0" applyFont="1" applyFill="1" applyBorder="1" applyAlignment="1">
      <alignment horizontal="left"/>
    </xf>
    <xf numFmtId="0" fontId="0" fillId="17" borderId="30" xfId="0" applyFill="1" applyBorder="1"/>
    <xf numFmtId="0" fontId="7" fillId="17" borderId="40" xfId="0" applyFont="1" applyFill="1" applyBorder="1" applyAlignment="1">
      <alignment horizontal="center"/>
    </xf>
    <xf numFmtId="0" fontId="0" fillId="17" borderId="40" xfId="0" applyFill="1" applyBorder="1"/>
    <xf numFmtId="165" fontId="0" fillId="17" borderId="29" xfId="0" applyNumberFormat="1" applyFill="1" applyBorder="1" applyAlignment="1">
      <alignment horizontal="center"/>
    </xf>
    <xf numFmtId="0" fontId="0" fillId="17" borderId="26" xfId="0" applyFill="1" applyBorder="1" applyAlignment="1">
      <alignment horizontal="center" vertical="center"/>
    </xf>
    <xf numFmtId="0" fontId="0" fillId="17" borderId="26" xfId="0" applyFill="1" applyBorder="1" applyAlignment="1">
      <alignment horizontal="center"/>
    </xf>
    <xf numFmtId="0" fontId="0" fillId="17" borderId="26" xfId="0" applyFill="1" applyBorder="1"/>
    <xf numFmtId="0" fontId="1" fillId="17" borderId="39" xfId="0" applyFont="1" applyFill="1" applyBorder="1" applyAlignment="1">
      <alignment horizontal="left"/>
    </xf>
    <xf numFmtId="0" fontId="0" fillId="17" borderId="28" xfId="0" applyFill="1" applyBorder="1"/>
    <xf numFmtId="0" fontId="7" fillId="17" borderId="28" xfId="0" applyFont="1" applyFill="1" applyBorder="1" applyAlignment="1">
      <alignment horizontal="center"/>
    </xf>
    <xf numFmtId="165" fontId="0" fillId="17" borderId="28" xfId="0" applyNumberFormat="1" applyFill="1" applyBorder="1" applyAlignment="1">
      <alignment horizontal="center"/>
    </xf>
    <xf numFmtId="165" fontId="0" fillId="17" borderId="26" xfId="0" applyNumberFormat="1" applyFill="1" applyBorder="1" applyAlignment="1">
      <alignment horizontal="center" vertical="center"/>
    </xf>
    <xf numFmtId="0" fontId="0" fillId="17" borderId="28" xfId="0" applyFill="1" applyBorder="1" applyAlignment="1">
      <alignment horizontal="center"/>
    </xf>
    <xf numFmtId="0" fontId="1" fillId="17" borderId="39" xfId="0" applyFont="1" applyFill="1" applyBorder="1"/>
    <xf numFmtId="0" fontId="0" fillId="2" borderId="60" xfId="0" applyFill="1" applyBorder="1"/>
    <xf numFmtId="0" fontId="0" fillId="17" borderId="4" xfId="0" applyFill="1" applyBorder="1"/>
    <xf numFmtId="165" fontId="0" fillId="11" borderId="75" xfId="0" applyNumberFormat="1" applyFill="1" applyBorder="1" applyAlignment="1">
      <alignment horizontal="center" vertical="center"/>
    </xf>
    <xf numFmtId="0" fontId="0" fillId="4" borderId="35" xfId="0" applyFill="1" applyBorder="1"/>
    <xf numFmtId="0" fontId="0" fillId="11" borderId="76" xfId="0" applyFill="1" applyBorder="1"/>
    <xf numFmtId="0" fontId="0" fillId="11" borderId="78" xfId="0" applyFill="1" applyBorder="1"/>
    <xf numFmtId="0" fontId="1" fillId="10" borderId="42" xfId="0" applyFont="1" applyFill="1" applyBorder="1" applyAlignment="1">
      <alignment horizontal="center" vertical="center"/>
    </xf>
    <xf numFmtId="0" fontId="0" fillId="4" borderId="83" xfId="0" applyFill="1" applyBorder="1" applyAlignment="1">
      <alignment vertical="center" wrapText="1"/>
    </xf>
    <xf numFmtId="165" fontId="1" fillId="4" borderId="83" xfId="0" applyNumberFormat="1" applyFont="1" applyFill="1" applyBorder="1" applyAlignment="1">
      <alignment horizontal="center" vertical="center"/>
    </xf>
    <xf numFmtId="0" fontId="1" fillId="4" borderId="78" xfId="0" applyFont="1" applyFill="1" applyBorder="1" applyAlignment="1">
      <alignment horizontal="center"/>
    </xf>
    <xf numFmtId="0" fontId="0" fillId="4" borderId="83" xfId="0" applyFill="1" applyBorder="1" applyAlignment="1">
      <alignment horizontal="center"/>
    </xf>
    <xf numFmtId="0" fontId="0" fillId="4" borderId="83" xfId="0" applyFill="1" applyBorder="1"/>
    <xf numFmtId="165" fontId="1" fillId="4" borderId="83" xfId="0" applyNumberFormat="1" applyFont="1" applyFill="1" applyBorder="1" applyAlignment="1">
      <alignment horizontal="center"/>
    </xf>
    <xf numFmtId="165" fontId="0" fillId="4" borderId="83" xfId="0" applyNumberFormat="1" applyFill="1" applyBorder="1" applyAlignment="1">
      <alignment horizontal="center" vertical="center"/>
    </xf>
    <xf numFmtId="0" fontId="0" fillId="4" borderId="83" xfId="0" applyFill="1" applyBorder="1" applyAlignment="1">
      <alignment horizontal="center" vertical="center"/>
    </xf>
    <xf numFmtId="165" fontId="0" fillId="4" borderId="83" xfId="0" applyNumberFormat="1" applyFill="1" applyBorder="1" applyAlignment="1">
      <alignment horizontal="center"/>
    </xf>
    <xf numFmtId="0" fontId="0" fillId="4" borderId="83" xfId="0" applyFill="1" applyBorder="1" applyAlignment="1">
      <alignment wrapText="1"/>
    </xf>
    <xf numFmtId="165" fontId="8" fillId="4" borderId="83" xfId="0" applyNumberFormat="1" applyFont="1" applyFill="1" applyBorder="1" applyAlignment="1">
      <alignment horizontal="center"/>
    </xf>
    <xf numFmtId="165" fontId="7" fillId="4" borderId="83" xfId="0" applyNumberFormat="1" applyFont="1" applyFill="1" applyBorder="1" applyAlignment="1">
      <alignment horizontal="center" vertical="center"/>
    </xf>
    <xf numFmtId="0" fontId="1" fillId="11" borderId="78" xfId="0" applyFont="1" applyFill="1" applyBorder="1" applyAlignment="1">
      <alignment horizontal="center"/>
    </xf>
    <xf numFmtId="0" fontId="0" fillId="11" borderId="83" xfId="0" applyFill="1" applyBorder="1" applyAlignment="1">
      <alignment horizontal="center"/>
    </xf>
    <xf numFmtId="0" fontId="0" fillId="11" borderId="83" xfId="0" applyFill="1" applyBorder="1" applyAlignment="1">
      <alignment wrapText="1"/>
    </xf>
    <xf numFmtId="165" fontId="0" fillId="11" borderId="83" xfId="0" applyNumberFormat="1" applyFill="1" applyBorder="1" applyAlignment="1">
      <alignment horizontal="center"/>
    </xf>
    <xf numFmtId="165" fontId="0" fillId="11" borderId="83" xfId="0" applyNumberFormat="1" applyFill="1" applyBorder="1" applyAlignment="1">
      <alignment horizontal="center" vertical="center"/>
    </xf>
    <xf numFmtId="0" fontId="0" fillId="17" borderId="14" xfId="0" applyFill="1" applyBorder="1"/>
    <xf numFmtId="0" fontId="0" fillId="17" borderId="1" xfId="0" applyFill="1" applyBorder="1"/>
    <xf numFmtId="0" fontId="0" fillId="17" borderId="27" xfId="0" applyFill="1" applyBorder="1"/>
    <xf numFmtId="0" fontId="1" fillId="2" borderId="10" xfId="0" applyFont="1" applyFill="1" applyBorder="1"/>
    <xf numFmtId="165" fontId="0" fillId="2" borderId="0" xfId="0" applyNumberFormat="1" applyFill="1" applyAlignment="1">
      <alignment horizontal="center" vertical="center"/>
    </xf>
    <xf numFmtId="0" fontId="8" fillId="4" borderId="82" xfId="0" applyFont="1" applyFill="1" applyBorder="1" applyAlignment="1">
      <alignment horizontal="left"/>
    </xf>
    <xf numFmtId="0" fontId="8" fillId="4" borderId="78" xfId="0" applyFont="1" applyFill="1" applyBorder="1" applyAlignment="1">
      <alignment horizontal="center"/>
    </xf>
    <xf numFmtId="0" fontId="7" fillId="4" borderId="83" xfId="0" applyFont="1" applyFill="1" applyBorder="1" applyAlignment="1">
      <alignment horizontal="center"/>
    </xf>
    <xf numFmtId="0" fontId="7" fillId="4" borderId="83" xfId="0" applyFont="1" applyFill="1" applyBorder="1"/>
    <xf numFmtId="165" fontId="0" fillId="11" borderId="61" xfId="0" applyNumberFormat="1" applyFill="1" applyBorder="1" applyAlignment="1">
      <alignment horizontal="center" vertical="center"/>
    </xf>
    <xf numFmtId="0" fontId="3" fillId="4" borderId="82" xfId="0" applyFont="1" applyFill="1" applyBorder="1" applyAlignment="1">
      <alignment horizontal="left"/>
    </xf>
    <xf numFmtId="0" fontId="2" fillId="4" borderId="78" xfId="0" applyFont="1" applyFill="1" applyBorder="1" applyAlignment="1">
      <alignment horizontal="center"/>
    </xf>
    <xf numFmtId="0" fontId="0" fillId="11" borderId="83" xfId="0" applyFill="1" applyBorder="1" applyAlignment="1">
      <alignment horizontal="center" vertical="center"/>
    </xf>
    <xf numFmtId="0" fontId="0" fillId="4" borderId="53" xfId="0" applyFill="1" applyBorder="1" applyAlignment="1">
      <alignment horizontal="center" vertical="center"/>
    </xf>
    <xf numFmtId="0" fontId="0" fillId="4" borderId="81" xfId="0" applyFill="1" applyBorder="1" applyAlignment="1">
      <alignment horizontal="center" vertical="center"/>
    </xf>
    <xf numFmtId="165" fontId="0" fillId="11" borderId="77" xfId="0" applyNumberFormat="1" applyFill="1" applyBorder="1" applyAlignment="1">
      <alignment horizontal="center" vertical="center"/>
    </xf>
    <xf numFmtId="165" fontId="0" fillId="11" borderId="81" xfId="0" applyNumberFormat="1" applyFill="1" applyBorder="1" applyAlignment="1">
      <alignment horizontal="center" vertical="center"/>
    </xf>
    <xf numFmtId="0" fontId="0" fillId="11" borderId="62" xfId="0" applyFill="1" applyBorder="1" applyAlignment="1">
      <alignment horizontal="center" vertical="center"/>
    </xf>
    <xf numFmtId="165" fontId="0" fillId="4" borderId="82" xfId="0" applyNumberFormat="1" applyFill="1" applyBorder="1" applyAlignment="1">
      <alignment horizontal="center" vertical="center"/>
    </xf>
    <xf numFmtId="0" fontId="0" fillId="4" borderId="82" xfId="0" applyFill="1" applyBorder="1" applyAlignment="1">
      <alignment horizontal="center" vertical="center"/>
    </xf>
    <xf numFmtId="165" fontId="0" fillId="11" borderId="80" xfId="0" applyNumberFormat="1" applyFill="1" applyBorder="1" applyAlignment="1">
      <alignment horizontal="center" vertical="center"/>
    </xf>
    <xf numFmtId="0" fontId="0" fillId="11" borderId="59" xfId="0" applyFill="1" applyBorder="1" applyAlignment="1">
      <alignment horizontal="center" vertical="center"/>
    </xf>
    <xf numFmtId="165" fontId="1" fillId="4" borderId="13" xfId="0" applyNumberFormat="1" applyFont="1" applyFill="1" applyBorder="1" applyAlignment="1">
      <alignment horizontal="center" vertical="center"/>
    </xf>
    <xf numFmtId="165" fontId="1" fillId="4" borderId="82" xfId="0" applyNumberFormat="1" applyFont="1" applyFill="1" applyBorder="1" applyAlignment="1">
      <alignment horizontal="center" vertical="center"/>
    </xf>
    <xf numFmtId="0" fontId="1" fillId="4" borderId="82" xfId="0" applyFont="1" applyFill="1" applyBorder="1" applyAlignment="1">
      <alignment horizontal="center" vertical="center"/>
    </xf>
    <xf numFmtId="0" fontId="1" fillId="11" borderId="82" xfId="0" applyFont="1" applyFill="1" applyBorder="1" applyAlignment="1">
      <alignment horizontal="center" vertical="center"/>
    </xf>
    <xf numFmtId="0" fontId="1" fillId="11" borderId="59" xfId="0" applyFont="1" applyFill="1" applyBorder="1" applyAlignment="1">
      <alignment horizontal="center" vertical="center"/>
    </xf>
    <xf numFmtId="0" fontId="1" fillId="7" borderId="39" xfId="0" applyFont="1" applyFill="1" applyBorder="1" applyAlignment="1">
      <alignment horizontal="center" vertical="center" wrapText="1"/>
    </xf>
    <xf numFmtId="0" fontId="0" fillId="2" borderId="84" xfId="0" applyFill="1" applyBorder="1"/>
    <xf numFmtId="0" fontId="0" fillId="4" borderId="81" xfId="0" applyFill="1" applyBorder="1"/>
    <xf numFmtId="165" fontId="0" fillId="4" borderId="81" xfId="0" applyNumberFormat="1" applyFill="1" applyBorder="1" applyAlignment="1">
      <alignment horizontal="center" vertical="center"/>
    </xf>
    <xf numFmtId="165" fontId="0" fillId="4" borderId="81" xfId="0" applyNumberFormat="1" applyFill="1" applyBorder="1" applyAlignment="1">
      <alignment horizontal="center"/>
    </xf>
    <xf numFmtId="0" fontId="0" fillId="0" borderId="80" xfId="0" applyBorder="1"/>
    <xf numFmtId="0" fontId="0" fillId="4" borderId="59" xfId="0" applyFill="1" applyBorder="1" applyAlignment="1">
      <alignment horizontal="center" vertical="center"/>
    </xf>
    <xf numFmtId="0" fontId="0" fillId="4" borderId="53" xfId="0" applyFill="1" applyBorder="1"/>
    <xf numFmtId="165" fontId="0" fillId="11" borderId="77" xfId="0" applyNumberFormat="1" applyFill="1" applyBorder="1" applyAlignment="1">
      <alignment horizontal="center"/>
    </xf>
    <xf numFmtId="0" fontId="0" fillId="11" borderId="81" xfId="0" applyFill="1" applyBorder="1"/>
    <xf numFmtId="0" fontId="0" fillId="4" borderId="13" xfId="0" applyFill="1" applyBorder="1"/>
    <xf numFmtId="0" fontId="0" fillId="2" borderId="30" xfId="0" applyFill="1" applyBorder="1"/>
    <xf numFmtId="0" fontId="0" fillId="2" borderId="35" xfId="0" applyFill="1" applyBorder="1" applyAlignment="1">
      <alignment horizontal="center" vertical="center"/>
    </xf>
    <xf numFmtId="0" fontId="0" fillId="2" borderId="78" xfId="0" applyFill="1" applyBorder="1" applyAlignment="1">
      <alignment horizontal="center" vertical="center"/>
    </xf>
    <xf numFmtId="0" fontId="0" fillId="4" borderId="28" xfId="0" applyFill="1" applyBorder="1" applyAlignment="1">
      <alignment horizontal="center"/>
    </xf>
    <xf numFmtId="0" fontId="0" fillId="4" borderId="27" xfId="0" applyFill="1" applyBorder="1" applyAlignment="1">
      <alignment horizontal="center"/>
    </xf>
    <xf numFmtId="0" fontId="5" fillId="5" borderId="78" xfId="0" applyFont="1" applyFill="1" applyBorder="1" applyAlignment="1">
      <alignment horizontal="center"/>
    </xf>
    <xf numFmtId="0" fontId="5" fillId="5" borderId="60" xfId="0" applyFont="1" applyFill="1" applyBorder="1" applyAlignment="1">
      <alignment horizontal="center"/>
    </xf>
    <xf numFmtId="0" fontId="8" fillId="0" borderId="0" xfId="0" applyFont="1"/>
    <xf numFmtId="0" fontId="30" fillId="0" borderId="0" xfId="4"/>
    <xf numFmtId="0" fontId="32" fillId="0" borderId="0" xfId="4" applyFont="1"/>
    <xf numFmtId="0" fontId="16" fillId="0" borderId="0" xfId="4" applyFont="1"/>
    <xf numFmtId="0" fontId="1" fillId="11" borderId="11" xfId="0" applyFont="1" applyFill="1" applyBorder="1"/>
    <xf numFmtId="165" fontId="12" fillId="4" borderId="31" xfId="0" applyNumberFormat="1" applyFont="1" applyFill="1" applyBorder="1" applyAlignment="1">
      <alignment horizontal="right"/>
    </xf>
    <xf numFmtId="0" fontId="1" fillId="4" borderId="10" xfId="0" applyFont="1" applyFill="1" applyBorder="1" applyAlignment="1">
      <alignment wrapText="1"/>
    </xf>
    <xf numFmtId="0" fontId="12" fillId="12" borderId="11" xfId="0" applyFont="1" applyFill="1" applyBorder="1" applyAlignment="1">
      <alignment wrapText="1"/>
    </xf>
    <xf numFmtId="0" fontId="14" fillId="0" borderId="13" xfId="0" applyFont="1" applyBorder="1" applyAlignment="1">
      <alignment wrapText="1"/>
    </xf>
    <xf numFmtId="0" fontId="14" fillId="0" borderId="56" xfId="0" applyFont="1" applyBorder="1" applyAlignment="1">
      <alignment wrapText="1"/>
    </xf>
    <xf numFmtId="165" fontId="35" fillId="14" borderId="11" xfId="0" applyNumberFormat="1" applyFont="1" applyFill="1" applyBorder="1"/>
    <xf numFmtId="0" fontId="36" fillId="14" borderId="10" xfId="0" applyFont="1" applyFill="1" applyBorder="1"/>
    <xf numFmtId="0" fontId="0" fillId="4" borderId="47" xfId="0" applyFill="1" applyBorder="1" applyAlignment="1">
      <alignment horizontal="left"/>
    </xf>
    <xf numFmtId="164" fontId="0" fillId="0" borderId="0" xfId="0" applyNumberFormat="1" applyAlignment="1">
      <alignment horizontal="center"/>
    </xf>
    <xf numFmtId="164" fontId="35" fillId="14" borderId="11" xfId="0" applyNumberFormat="1" applyFont="1" applyFill="1" applyBorder="1"/>
    <xf numFmtId="164" fontId="39" fillId="12" borderId="39" xfId="0" applyNumberFormat="1" applyFont="1" applyFill="1" applyBorder="1" applyAlignment="1">
      <alignment horizontal="right"/>
    </xf>
    <xf numFmtId="0" fontId="40" fillId="12" borderId="26" xfId="0" applyFont="1" applyFill="1" applyBorder="1" applyAlignment="1">
      <alignment horizontal="right"/>
    </xf>
    <xf numFmtId="0" fontId="11" fillId="12" borderId="28" xfId="0" applyFont="1" applyFill="1" applyBorder="1" applyAlignment="1">
      <alignment horizontal="right"/>
    </xf>
    <xf numFmtId="0" fontId="0" fillId="12" borderId="0" xfId="0" applyFill="1"/>
    <xf numFmtId="0" fontId="1" fillId="12" borderId="85" xfId="0" applyFont="1" applyFill="1" applyBorder="1"/>
    <xf numFmtId="165" fontId="1" fillId="12" borderId="75" xfId="0" applyNumberFormat="1" applyFont="1" applyFill="1" applyBorder="1"/>
    <xf numFmtId="0" fontId="1" fillId="12" borderId="79" xfId="0" applyFont="1" applyFill="1" applyBorder="1"/>
    <xf numFmtId="0" fontId="36" fillId="18" borderId="75" xfId="0" applyFont="1" applyFill="1" applyBorder="1"/>
    <xf numFmtId="0" fontId="36" fillId="2" borderId="0" xfId="0" applyFont="1" applyFill="1"/>
    <xf numFmtId="164" fontId="37" fillId="2" borderId="0" xfId="0" applyNumberFormat="1" applyFont="1" applyFill="1"/>
    <xf numFmtId="0" fontId="37" fillId="2" borderId="0" xfId="0" applyFont="1" applyFill="1"/>
    <xf numFmtId="164" fontId="37" fillId="18" borderId="75" xfId="0" applyNumberFormat="1" applyFont="1" applyFill="1" applyBorder="1"/>
    <xf numFmtId="0" fontId="0" fillId="12" borderId="74" xfId="0" applyFill="1" applyBorder="1"/>
    <xf numFmtId="0" fontId="12" fillId="2" borderId="0" xfId="0" applyFont="1" applyFill="1"/>
    <xf numFmtId="0" fontId="1" fillId="12" borderId="71" xfId="0" applyFont="1" applyFill="1" applyBorder="1"/>
    <xf numFmtId="165" fontId="1" fillId="12" borderId="51" xfId="0" applyNumberFormat="1" applyFont="1" applyFill="1" applyBorder="1"/>
    <xf numFmtId="0" fontId="0" fillId="12" borderId="40" xfId="0" applyFill="1" applyBorder="1"/>
    <xf numFmtId="0" fontId="0" fillId="12" borderId="41" xfId="0" applyFill="1" applyBorder="1"/>
    <xf numFmtId="0" fontId="1" fillId="15" borderId="46" xfId="0" applyFont="1" applyFill="1" applyBorder="1"/>
    <xf numFmtId="0" fontId="0" fillId="15" borderId="34" xfId="0" applyFill="1" applyBorder="1"/>
    <xf numFmtId="0" fontId="0" fillId="15" borderId="33" xfId="0" applyFill="1" applyBorder="1"/>
    <xf numFmtId="0" fontId="0" fillId="15" borderId="61" xfId="0" applyFill="1" applyBorder="1"/>
    <xf numFmtId="0" fontId="0" fillId="15" borderId="31" xfId="0" applyFill="1" applyBorder="1"/>
    <xf numFmtId="0" fontId="12" fillId="12" borderId="42" xfId="0" applyFont="1" applyFill="1" applyBorder="1" applyAlignment="1">
      <alignment horizontal="center"/>
    </xf>
    <xf numFmtId="0" fontId="0" fillId="12" borderId="40" xfId="0" applyFill="1" applyBorder="1" applyAlignment="1">
      <alignment horizontal="center"/>
    </xf>
    <xf numFmtId="165" fontId="1" fillId="12" borderId="51" xfId="0" applyNumberFormat="1" applyFont="1" applyFill="1" applyBorder="1" applyAlignment="1">
      <alignment horizontal="center"/>
    </xf>
    <xf numFmtId="165" fontId="1" fillId="12" borderId="75" xfId="0" applyNumberFormat="1" applyFont="1" applyFill="1" applyBorder="1" applyAlignment="1">
      <alignment horizontal="center"/>
    </xf>
    <xf numFmtId="164" fontId="7" fillId="15" borderId="34" xfId="0" applyNumberFormat="1" applyFont="1" applyFill="1" applyBorder="1" applyAlignment="1">
      <alignment horizontal="center"/>
    </xf>
    <xf numFmtId="164" fontId="7" fillId="15" borderId="61" xfId="0" applyNumberFormat="1" applyFont="1" applyFill="1" applyBorder="1" applyAlignment="1">
      <alignment horizontal="center"/>
    </xf>
    <xf numFmtId="165" fontId="0" fillId="15" borderId="34" xfId="0" applyNumberFormat="1" applyFill="1" applyBorder="1"/>
    <xf numFmtId="0" fontId="13" fillId="2" borderId="0" xfId="0" applyFont="1" applyFill="1"/>
    <xf numFmtId="0" fontId="41" fillId="4" borderId="0" xfId="0" applyFont="1" applyFill="1"/>
    <xf numFmtId="0" fontId="1" fillId="14" borderId="26" xfId="0" applyFont="1" applyFill="1" applyBorder="1" applyAlignment="1">
      <alignment horizontal="center" vertical="center"/>
    </xf>
    <xf numFmtId="0" fontId="0" fillId="14" borderId="13" xfId="0" applyFill="1" applyBorder="1" applyAlignment="1">
      <alignment wrapText="1"/>
    </xf>
    <xf numFmtId="0" fontId="0" fillId="14" borderId="56" xfId="0" applyFill="1" applyBorder="1"/>
    <xf numFmtId="0" fontId="0" fillId="14" borderId="59" xfId="0" applyFill="1" applyBorder="1"/>
    <xf numFmtId="165" fontId="0" fillId="14" borderId="56" xfId="0" applyNumberFormat="1" applyFill="1" applyBorder="1"/>
    <xf numFmtId="0" fontId="34" fillId="0" borderId="59" xfId="0" applyFont="1" applyBorder="1" applyAlignment="1">
      <alignment wrapText="1"/>
    </xf>
    <xf numFmtId="0" fontId="44" fillId="4" borderId="56" xfId="0" applyFont="1" applyFill="1" applyBorder="1" applyAlignment="1">
      <alignment horizontal="right" vertical="center"/>
    </xf>
    <xf numFmtId="0" fontId="44" fillId="4" borderId="78" xfId="0" applyFont="1" applyFill="1" applyBorder="1" applyAlignment="1">
      <alignment horizontal="center" vertical="center"/>
    </xf>
    <xf numFmtId="17" fontId="44" fillId="4" borderId="55" xfId="0" applyNumberFormat="1" applyFont="1" applyFill="1" applyBorder="1" applyAlignment="1">
      <alignment horizontal="center"/>
    </xf>
    <xf numFmtId="0" fontId="44" fillId="4" borderId="55" xfId="0" applyFont="1" applyFill="1" applyBorder="1"/>
    <xf numFmtId="165" fontId="44" fillId="4" borderId="81" xfId="0" applyNumberFormat="1" applyFont="1" applyFill="1" applyBorder="1" applyAlignment="1">
      <alignment horizontal="center" vertical="center"/>
    </xf>
    <xf numFmtId="0" fontId="5" fillId="4" borderId="83" xfId="0" applyFont="1" applyFill="1" applyBorder="1" applyAlignment="1">
      <alignment horizontal="center"/>
    </xf>
    <xf numFmtId="0" fontId="0" fillId="2" borderId="86" xfId="0" applyFill="1" applyBorder="1"/>
    <xf numFmtId="0" fontId="0" fillId="4" borderId="78" xfId="0" applyFill="1" applyBorder="1" applyAlignment="1">
      <alignment wrapText="1"/>
    </xf>
    <xf numFmtId="0" fontId="1" fillId="4" borderId="80" xfId="0" applyFont="1" applyFill="1" applyBorder="1" applyAlignment="1">
      <alignment horizontal="left" vertical="center"/>
    </xf>
    <xf numFmtId="165" fontId="1" fillId="2" borderId="86" xfId="0" applyNumberFormat="1" applyFont="1" applyFill="1" applyBorder="1" applyAlignment="1">
      <alignment horizontal="center" vertical="center"/>
    </xf>
    <xf numFmtId="0" fontId="0" fillId="4" borderId="76" xfId="0" applyFill="1" applyBorder="1" applyAlignment="1">
      <alignment horizontal="left" vertical="center" wrapText="1"/>
    </xf>
    <xf numFmtId="0" fontId="5" fillId="14" borderId="26" xfId="0" applyFont="1" applyFill="1" applyBorder="1" applyAlignment="1">
      <alignment horizontal="center" wrapText="1"/>
    </xf>
    <xf numFmtId="0" fontId="0" fillId="14" borderId="4" xfId="0" applyFill="1" applyBorder="1" applyAlignment="1">
      <alignment horizontal="center" vertical="center"/>
    </xf>
    <xf numFmtId="0" fontId="1" fillId="14" borderId="26" xfId="0" applyFont="1" applyFill="1" applyBorder="1" applyAlignment="1">
      <alignment horizontal="center" vertical="center" wrapText="1"/>
    </xf>
    <xf numFmtId="0" fontId="0" fillId="14" borderId="26" xfId="0" applyFill="1" applyBorder="1"/>
    <xf numFmtId="165" fontId="0" fillId="14" borderId="26" xfId="0" applyNumberFormat="1" applyFill="1" applyBorder="1" applyAlignment="1">
      <alignment horizontal="center" vertical="center"/>
    </xf>
    <xf numFmtId="0" fontId="46" fillId="11" borderId="26" xfId="0" applyFont="1" applyFill="1" applyBorder="1" applyAlignment="1">
      <alignment horizontal="center" wrapText="1"/>
    </xf>
    <xf numFmtId="0" fontId="48" fillId="11" borderId="26" xfId="0" applyFont="1" applyFill="1" applyBorder="1" applyAlignment="1">
      <alignment horizontal="center" vertical="center"/>
    </xf>
    <xf numFmtId="0" fontId="46" fillId="11" borderId="26" xfId="0" applyFont="1" applyFill="1" applyBorder="1" applyAlignment="1">
      <alignment horizontal="center" vertical="center" wrapText="1"/>
    </xf>
    <xf numFmtId="0" fontId="48" fillId="11" borderId="26" xfId="0" applyFont="1" applyFill="1" applyBorder="1"/>
    <xf numFmtId="165" fontId="48" fillId="11" borderId="26" xfId="0" applyNumberFormat="1" applyFont="1" applyFill="1" applyBorder="1" applyAlignment="1">
      <alignment horizontal="center" vertical="center"/>
    </xf>
    <xf numFmtId="165" fontId="0" fillId="10" borderId="0" xfId="0" applyNumberFormat="1" applyFill="1" applyAlignment="1">
      <alignment horizontal="center" vertical="center"/>
    </xf>
    <xf numFmtId="0" fontId="0" fillId="14" borderId="26" xfId="0" applyFill="1" applyBorder="1" applyAlignment="1">
      <alignment horizontal="center"/>
    </xf>
    <xf numFmtId="165" fontId="1" fillId="14" borderId="26" xfId="0" applyNumberFormat="1" applyFont="1" applyFill="1" applyBorder="1" applyAlignment="1">
      <alignment horizontal="center" vertical="center"/>
    </xf>
    <xf numFmtId="0" fontId="48" fillId="11" borderId="7" xfId="0" applyFont="1" applyFill="1" applyBorder="1" applyAlignment="1">
      <alignment horizontal="center" vertical="center"/>
    </xf>
    <xf numFmtId="165" fontId="46" fillId="11" borderId="26" xfId="0" applyNumberFormat="1" applyFont="1" applyFill="1" applyBorder="1" applyAlignment="1">
      <alignment horizontal="center"/>
    </xf>
    <xf numFmtId="165" fontId="46" fillId="12" borderId="26" xfId="0" applyNumberFormat="1" applyFont="1" applyFill="1" applyBorder="1" applyAlignment="1">
      <alignment horizontal="center" vertical="center"/>
    </xf>
    <xf numFmtId="165" fontId="0" fillId="10" borderId="6" xfId="0" applyNumberFormat="1" applyFill="1" applyBorder="1" applyAlignment="1">
      <alignment horizontal="center" vertical="center"/>
    </xf>
    <xf numFmtId="0" fontId="0" fillId="10" borderId="0" xfId="0" applyFill="1" applyAlignment="1">
      <alignment horizontal="center" vertical="center"/>
    </xf>
    <xf numFmtId="0" fontId="0" fillId="10" borderId="0" xfId="0" applyFill="1"/>
    <xf numFmtId="165" fontId="0" fillId="10" borderId="0" xfId="0" applyNumberFormat="1" applyFill="1" applyAlignment="1">
      <alignment horizontal="center"/>
    </xf>
    <xf numFmtId="0" fontId="0" fillId="17" borderId="39" xfId="0" applyFill="1" applyBorder="1" applyAlignment="1">
      <alignment horizontal="center"/>
    </xf>
    <xf numFmtId="0" fontId="0" fillId="4" borderId="78" xfId="0" applyFill="1" applyBorder="1" applyAlignment="1">
      <alignment horizontal="left" vertical="center"/>
    </xf>
    <xf numFmtId="0" fontId="0" fillId="4" borderId="76" xfId="0" applyFill="1" applyBorder="1" applyAlignment="1">
      <alignment horizontal="left" vertical="center"/>
    </xf>
    <xf numFmtId="0" fontId="1" fillId="2" borderId="26" xfId="0" applyFont="1" applyFill="1" applyBorder="1" applyAlignment="1">
      <alignment horizontal="center" wrapText="1"/>
    </xf>
    <xf numFmtId="0" fontId="0" fillId="4" borderId="86" xfId="0" applyFill="1" applyBorder="1"/>
    <xf numFmtId="0" fontId="8" fillId="4" borderId="78" xfId="0" applyFont="1" applyFill="1" applyBorder="1" applyAlignment="1">
      <alignment horizontal="center" wrapText="1"/>
    </xf>
    <xf numFmtId="0" fontId="7" fillId="4" borderId="83" xfId="0" applyFont="1" applyFill="1" applyBorder="1" applyAlignment="1">
      <alignment wrapText="1"/>
    </xf>
    <xf numFmtId="165" fontId="1" fillId="10" borderId="26" xfId="0" applyNumberFormat="1" applyFont="1" applyFill="1" applyBorder="1" applyAlignment="1">
      <alignment horizontal="center" vertical="center" wrapText="1"/>
    </xf>
    <xf numFmtId="0" fontId="1" fillId="17" borderId="10" xfId="0" applyFont="1" applyFill="1" applyBorder="1"/>
    <xf numFmtId="0" fontId="44" fillId="4" borderId="83" xfId="0" applyFont="1" applyFill="1" applyBorder="1" applyAlignment="1">
      <alignment wrapText="1"/>
    </xf>
    <xf numFmtId="165" fontId="44" fillId="4" borderId="83" xfId="0" applyNumberFormat="1" applyFont="1" applyFill="1" applyBorder="1" applyAlignment="1">
      <alignment horizontal="center"/>
    </xf>
    <xf numFmtId="165" fontId="44" fillId="4" borderId="83" xfId="0" applyNumberFormat="1" applyFont="1" applyFill="1" applyBorder="1" applyAlignment="1">
      <alignment horizontal="center" vertical="center"/>
    </xf>
    <xf numFmtId="0" fontId="49" fillId="4" borderId="83" xfId="0" applyFont="1" applyFill="1" applyBorder="1" applyAlignment="1">
      <alignment horizontal="center"/>
    </xf>
    <xf numFmtId="0" fontId="0" fillId="12" borderId="29" xfId="0" applyFill="1" applyBorder="1"/>
    <xf numFmtId="165" fontId="1" fillId="12" borderId="52" xfId="0" applyNumberFormat="1" applyFont="1" applyFill="1" applyBorder="1"/>
    <xf numFmtId="165" fontId="1" fillId="12" borderId="63" xfId="0" applyNumberFormat="1" applyFont="1" applyFill="1" applyBorder="1"/>
    <xf numFmtId="0" fontId="0" fillId="15" borderId="53" xfId="0" applyFill="1" applyBorder="1"/>
    <xf numFmtId="0" fontId="0" fillId="15" borderId="62" xfId="0" applyFill="1" applyBorder="1"/>
    <xf numFmtId="0" fontId="0" fillId="0" borderId="5" xfId="0" applyBorder="1"/>
    <xf numFmtId="164" fontId="0" fillId="0" borderId="13" xfId="0" applyNumberFormat="1" applyBorder="1"/>
    <xf numFmtId="164" fontId="0" fillId="0" borderId="56" xfId="0" applyNumberFormat="1" applyBorder="1"/>
    <xf numFmtId="164" fontId="0" fillId="0" borderId="59" xfId="0" applyNumberFormat="1" applyBorder="1"/>
    <xf numFmtId="0" fontId="27" fillId="4" borderId="10" xfId="0" applyFont="1" applyFill="1" applyBorder="1" applyAlignment="1">
      <alignment wrapText="1"/>
    </xf>
    <xf numFmtId="0" fontId="27" fillId="4" borderId="62" xfId="0" applyFont="1" applyFill="1" applyBorder="1" applyAlignment="1">
      <alignment wrapText="1"/>
    </xf>
    <xf numFmtId="165" fontId="13" fillId="11" borderId="11" xfId="0" applyNumberFormat="1" applyFont="1" applyFill="1" applyBorder="1" applyAlignment="1">
      <alignment horizontal="right"/>
    </xf>
    <xf numFmtId="165" fontId="12" fillId="4" borderId="33" xfId="0" applyNumberFormat="1" applyFont="1" applyFill="1" applyBorder="1" applyAlignment="1">
      <alignment horizontal="right"/>
    </xf>
    <xf numFmtId="0" fontId="0" fillId="4" borderId="66" xfId="0" applyFill="1" applyBorder="1" applyAlignment="1">
      <alignment horizontal="left"/>
    </xf>
    <xf numFmtId="164" fontId="39" fillId="4" borderId="0" xfId="0" applyNumberFormat="1" applyFont="1" applyFill="1" applyAlignment="1">
      <alignment horizontal="right"/>
    </xf>
    <xf numFmtId="165" fontId="12" fillId="4" borderId="43" xfId="0" applyNumberFormat="1" applyFont="1" applyFill="1" applyBorder="1" applyAlignment="1">
      <alignment horizontal="right"/>
    </xf>
    <xf numFmtId="0" fontId="0" fillId="11" borderId="36" xfId="0" applyFill="1" applyBorder="1"/>
    <xf numFmtId="165" fontId="12" fillId="11" borderId="44" xfId="0" applyNumberFormat="1" applyFont="1" applyFill="1" applyBorder="1" applyAlignment="1">
      <alignment horizontal="right"/>
    </xf>
    <xf numFmtId="0" fontId="1" fillId="11" borderId="55" xfId="0" applyFont="1" applyFill="1" applyBorder="1"/>
    <xf numFmtId="165" fontId="12" fillId="11" borderId="55" xfId="0" applyNumberFormat="1" applyFont="1" applyFill="1" applyBorder="1" applyAlignment="1">
      <alignment horizontal="right"/>
    </xf>
    <xf numFmtId="164" fontId="37" fillId="18" borderId="63" xfId="0" applyNumberFormat="1" applyFont="1" applyFill="1" applyBorder="1"/>
    <xf numFmtId="0" fontId="0" fillId="4" borderId="27" xfId="0" applyFill="1" applyBorder="1" applyAlignment="1">
      <alignment wrapText="1"/>
    </xf>
    <xf numFmtId="0" fontId="13" fillId="11" borderId="8" xfId="0" applyFont="1" applyFill="1" applyBorder="1" applyAlignment="1">
      <alignment horizontal="right"/>
    </xf>
    <xf numFmtId="0" fontId="12" fillId="4" borderId="35" xfId="0" applyFont="1" applyFill="1" applyBorder="1" applyAlignment="1">
      <alignment horizontal="right"/>
    </xf>
    <xf numFmtId="0" fontId="12" fillId="4" borderId="60" xfId="0" applyFont="1" applyFill="1" applyBorder="1" applyAlignment="1">
      <alignment horizontal="right"/>
    </xf>
    <xf numFmtId="0" fontId="12" fillId="4" borderId="20" xfId="0" applyFont="1" applyFill="1" applyBorder="1" applyAlignment="1">
      <alignment horizontal="right"/>
    </xf>
    <xf numFmtId="0" fontId="12" fillId="11" borderId="57" xfId="0" applyFont="1" applyFill="1" applyBorder="1" applyAlignment="1">
      <alignment horizontal="right"/>
    </xf>
    <xf numFmtId="0" fontId="12" fillId="11" borderId="48" xfId="0" applyFont="1" applyFill="1" applyBorder="1" applyAlignment="1">
      <alignment horizontal="right"/>
    </xf>
    <xf numFmtId="0" fontId="0" fillId="0" borderId="5" xfId="0" applyBorder="1" applyAlignment="1">
      <alignment horizontal="center"/>
    </xf>
    <xf numFmtId="165" fontId="0" fillId="12" borderId="27" xfId="0" applyNumberFormat="1" applyFill="1" applyBorder="1" applyAlignment="1">
      <alignment horizontal="right"/>
    </xf>
    <xf numFmtId="165" fontId="35" fillId="14" borderId="8" xfId="0" applyNumberFormat="1" applyFont="1" applyFill="1" applyBorder="1"/>
    <xf numFmtId="0" fontId="37" fillId="18" borderId="68" xfId="0" applyFont="1" applyFill="1" applyBorder="1"/>
    <xf numFmtId="164" fontId="39" fillId="11" borderId="7" xfId="0" applyNumberFormat="1" applyFont="1" applyFill="1" applyBorder="1" applyAlignment="1">
      <alignment horizontal="right"/>
    </xf>
    <xf numFmtId="164" fontId="39" fillId="4" borderId="7" xfId="0" applyNumberFormat="1" applyFont="1" applyFill="1" applyBorder="1" applyAlignment="1">
      <alignment horizontal="right"/>
    </xf>
    <xf numFmtId="164" fontId="39" fillId="11" borderId="4" xfId="0" applyNumberFormat="1" applyFont="1" applyFill="1" applyBorder="1" applyAlignment="1">
      <alignment horizontal="right"/>
    </xf>
    <xf numFmtId="164" fontId="0" fillId="0" borderId="7" xfId="0" applyNumberFormat="1" applyBorder="1" applyAlignment="1">
      <alignment horizontal="center"/>
    </xf>
    <xf numFmtId="0" fontId="0" fillId="4" borderId="11" xfId="0" applyFill="1" applyBorder="1" applyAlignment="1">
      <alignment horizontal="center" wrapText="1"/>
    </xf>
    <xf numFmtId="0" fontId="0" fillId="4" borderId="3" xfId="0" applyFill="1" applyBorder="1" applyAlignment="1">
      <alignment wrapText="1"/>
    </xf>
    <xf numFmtId="0" fontId="0" fillId="0" borderId="45" xfId="0" applyBorder="1"/>
    <xf numFmtId="0" fontId="0" fillId="0" borderId="23" xfId="0" applyBorder="1"/>
    <xf numFmtId="0" fontId="0" fillId="0" borderId="67" xfId="0" applyBorder="1" applyAlignment="1">
      <alignment wrapText="1"/>
    </xf>
    <xf numFmtId="0" fontId="40" fillId="11" borderId="10" xfId="0" applyFont="1" applyFill="1" applyBorder="1" applyAlignment="1">
      <alignment horizontal="right"/>
    </xf>
    <xf numFmtId="0" fontId="40" fillId="4" borderId="64" xfId="0" applyFont="1" applyFill="1" applyBorder="1" applyAlignment="1">
      <alignment horizontal="right" wrapText="1"/>
    </xf>
    <xf numFmtId="0" fontId="27" fillId="11" borderId="58" xfId="0" applyFont="1" applyFill="1" applyBorder="1" applyAlignment="1">
      <alignment wrapText="1"/>
    </xf>
    <xf numFmtId="0" fontId="40" fillId="11" borderId="49" xfId="0" applyFont="1" applyFill="1" applyBorder="1" applyAlignment="1">
      <alignment horizontal="right" wrapText="1"/>
    </xf>
    <xf numFmtId="0" fontId="0" fillId="0" borderId="12" xfId="0" applyBorder="1" applyAlignment="1">
      <alignment horizontal="center"/>
    </xf>
    <xf numFmtId="0" fontId="0" fillId="0" borderId="56" xfId="0" applyBorder="1" applyAlignment="1">
      <alignment horizontal="center"/>
    </xf>
    <xf numFmtId="0" fontId="0" fillId="0" borderId="69" xfId="0" applyBorder="1" applyAlignment="1">
      <alignment horizontal="center"/>
    </xf>
    <xf numFmtId="0" fontId="38" fillId="11" borderId="11" xfId="0" applyFont="1" applyFill="1" applyBorder="1" applyAlignment="1">
      <alignment horizontal="right"/>
    </xf>
    <xf numFmtId="0" fontId="34" fillId="4" borderId="13" xfId="0" applyFont="1" applyFill="1" applyBorder="1" applyAlignment="1">
      <alignment horizontal="center" vertical="center"/>
    </xf>
    <xf numFmtId="0" fontId="14" fillId="4" borderId="59" xfId="0" applyFont="1" applyFill="1" applyBorder="1" applyAlignment="1">
      <alignment horizontal="center" vertical="center"/>
    </xf>
    <xf numFmtId="0" fontId="39" fillId="4" borderId="7" xfId="0" applyFont="1" applyFill="1" applyBorder="1" applyAlignment="1">
      <alignment horizontal="right"/>
    </xf>
    <xf numFmtId="0" fontId="39" fillId="11" borderId="4" xfId="0" applyFont="1" applyFill="1" applyBorder="1" applyAlignment="1">
      <alignment horizontal="right"/>
    </xf>
    <xf numFmtId="0" fontId="0" fillId="4" borderId="26" xfId="0" applyFill="1" applyBorder="1" applyAlignment="1">
      <alignment horizontal="center" wrapText="1"/>
    </xf>
    <xf numFmtId="0" fontId="38" fillId="11" borderId="11" xfId="0" applyFont="1" applyFill="1" applyBorder="1" applyAlignment="1">
      <alignment horizontal="center"/>
    </xf>
    <xf numFmtId="0" fontId="39" fillId="4" borderId="7" xfId="0" applyFont="1" applyFill="1" applyBorder="1" applyAlignment="1">
      <alignment horizontal="center"/>
    </xf>
    <xf numFmtId="0" fontId="14" fillId="11" borderId="56" xfId="0" applyFont="1" applyFill="1" applyBorder="1" applyAlignment="1">
      <alignment horizontal="center"/>
    </xf>
    <xf numFmtId="0" fontId="39" fillId="11" borderId="4" xfId="0" applyFont="1" applyFill="1" applyBorder="1" applyAlignment="1">
      <alignment horizontal="center"/>
    </xf>
    <xf numFmtId="0" fontId="36" fillId="18" borderId="65" xfId="0" applyFont="1" applyFill="1" applyBorder="1"/>
    <xf numFmtId="165" fontId="1" fillId="12" borderId="65" xfId="0" applyNumberFormat="1" applyFont="1" applyFill="1" applyBorder="1"/>
    <xf numFmtId="0" fontId="0" fillId="4" borderId="39" xfId="0" applyFill="1" applyBorder="1" applyAlignment="1">
      <alignment horizontal="center" wrapText="1"/>
    </xf>
    <xf numFmtId="0" fontId="0" fillId="0" borderId="45" xfId="0" applyBorder="1" applyAlignment="1">
      <alignment horizontal="center"/>
    </xf>
    <xf numFmtId="0" fontId="0" fillId="0" borderId="23" xfId="0" applyBorder="1" applyAlignment="1">
      <alignment horizontal="center"/>
    </xf>
    <xf numFmtId="0" fontId="0" fillId="0" borderId="67" xfId="0" applyBorder="1" applyAlignment="1">
      <alignment horizontal="center"/>
    </xf>
    <xf numFmtId="0" fontId="38" fillId="11" borderId="10" xfId="0" applyFont="1" applyFill="1" applyBorder="1" applyAlignment="1">
      <alignment horizontal="center"/>
    </xf>
    <xf numFmtId="0" fontId="34" fillId="4" borderId="24" xfId="0" applyFont="1" applyFill="1" applyBorder="1" applyAlignment="1">
      <alignment horizontal="center" vertical="center"/>
    </xf>
    <xf numFmtId="0" fontId="14" fillId="4" borderId="21" xfId="0" applyFont="1" applyFill="1" applyBorder="1" applyAlignment="1">
      <alignment horizontal="center" vertical="center"/>
    </xf>
    <xf numFmtId="0" fontId="39" fillId="4" borderId="6" xfId="0" applyFont="1" applyFill="1" applyBorder="1" applyAlignment="1">
      <alignment horizontal="center"/>
    </xf>
    <xf numFmtId="0" fontId="14" fillId="11" borderId="23" xfId="0" applyFont="1" applyFill="1" applyBorder="1" applyAlignment="1">
      <alignment horizontal="center"/>
    </xf>
    <xf numFmtId="0" fontId="39" fillId="11" borderId="3" xfId="0" applyFont="1" applyFill="1" applyBorder="1" applyAlignment="1">
      <alignment horizontal="center"/>
    </xf>
    <xf numFmtId="0" fontId="34" fillId="0" borderId="25" xfId="0" applyFont="1" applyBorder="1"/>
    <xf numFmtId="0" fontId="34" fillId="0" borderId="72" xfId="0" applyFont="1" applyBorder="1"/>
    <xf numFmtId="0" fontId="34" fillId="0" borderId="22" xfId="0" applyFont="1" applyBorder="1"/>
    <xf numFmtId="0" fontId="34" fillId="0" borderId="13" xfId="0" applyFont="1" applyBorder="1"/>
    <xf numFmtId="0" fontId="34" fillId="0" borderId="56" xfId="0" applyFont="1" applyBorder="1"/>
    <xf numFmtId="0" fontId="34" fillId="0" borderId="59" xfId="0" applyFont="1" applyBorder="1"/>
    <xf numFmtId="164" fontId="14" fillId="4" borderId="13" xfId="0" applyNumberFormat="1" applyFont="1" applyFill="1" applyBorder="1" applyAlignment="1">
      <alignment horizontal="center" vertical="center"/>
    </xf>
    <xf numFmtId="164" fontId="14" fillId="4" borderId="59" xfId="0" applyNumberFormat="1" applyFont="1" applyFill="1" applyBorder="1" applyAlignment="1">
      <alignment horizontal="center" vertical="center"/>
    </xf>
    <xf numFmtId="0" fontId="0" fillId="4" borderId="2" xfId="0" applyFill="1" applyBorder="1" applyAlignment="1">
      <alignment horizontal="center" vertical="center" wrapText="1"/>
    </xf>
    <xf numFmtId="164" fontId="0" fillId="0" borderId="38" xfId="0" applyNumberFormat="1" applyBorder="1"/>
    <xf numFmtId="164" fontId="0" fillId="0" borderId="72" xfId="0" applyNumberFormat="1" applyBorder="1"/>
    <xf numFmtId="164" fontId="0" fillId="0" borderId="73" xfId="0" applyNumberFormat="1" applyBorder="1"/>
    <xf numFmtId="164" fontId="39" fillId="11" borderId="9" xfId="0" applyNumberFormat="1" applyFont="1" applyFill="1" applyBorder="1" applyAlignment="1">
      <alignment horizontal="right"/>
    </xf>
    <xf numFmtId="164" fontId="14" fillId="4" borderId="25" xfId="0" applyNumberFormat="1" applyFont="1" applyFill="1" applyBorder="1" applyAlignment="1">
      <alignment horizontal="right"/>
    </xf>
    <xf numFmtId="164" fontId="14" fillId="4" borderId="22" xfId="0" applyNumberFormat="1" applyFont="1" applyFill="1" applyBorder="1" applyAlignment="1">
      <alignment horizontal="right"/>
    </xf>
    <xf numFmtId="164" fontId="39" fillId="11" borderId="2" xfId="0" applyNumberFormat="1" applyFont="1" applyFill="1" applyBorder="1" applyAlignment="1">
      <alignment horizontal="right"/>
    </xf>
    <xf numFmtId="164" fontId="14" fillId="0" borderId="25" xfId="0" applyNumberFormat="1" applyFont="1" applyBorder="1"/>
    <xf numFmtId="164" fontId="14" fillId="0" borderId="72" xfId="0" applyNumberFormat="1" applyFont="1" applyBorder="1"/>
    <xf numFmtId="164" fontId="14" fillId="0" borderId="22" xfId="0" applyNumberFormat="1" applyFont="1" applyBorder="1"/>
    <xf numFmtId="0" fontId="4" fillId="0" borderId="12" xfId="0" applyFont="1" applyBorder="1" applyAlignment="1">
      <alignment horizontal="center"/>
    </xf>
    <xf numFmtId="0" fontId="4" fillId="0" borderId="56" xfId="0" applyFont="1" applyBorder="1" applyAlignment="1">
      <alignment horizontal="center"/>
    </xf>
    <xf numFmtId="0" fontId="4" fillId="0" borderId="69" xfId="0" applyFont="1" applyBorder="1" applyAlignment="1">
      <alignment horizontal="center"/>
    </xf>
    <xf numFmtId="0" fontId="28" fillId="4" borderId="13" xfId="0" applyFont="1" applyFill="1" applyBorder="1" applyAlignment="1">
      <alignment horizontal="center" vertical="center"/>
    </xf>
    <xf numFmtId="0" fontId="28" fillId="4" borderId="59" xfId="0" applyFont="1" applyFill="1" applyBorder="1" applyAlignment="1">
      <alignment horizontal="center" vertical="center"/>
    </xf>
    <xf numFmtId="0" fontId="28" fillId="0" borderId="59" xfId="0" applyFont="1" applyBorder="1"/>
    <xf numFmtId="0" fontId="28" fillId="11" borderId="56" xfId="0" applyFont="1" applyFill="1" applyBorder="1" applyAlignment="1">
      <alignment horizontal="center"/>
    </xf>
    <xf numFmtId="164" fontId="14" fillId="11" borderId="72" xfId="0" applyNumberFormat="1" applyFont="1" applyFill="1" applyBorder="1" applyAlignment="1">
      <alignment horizontal="right"/>
    </xf>
    <xf numFmtId="164" fontId="14" fillId="11" borderId="56" xfId="0" applyNumberFormat="1" applyFont="1" applyFill="1" applyBorder="1" applyAlignment="1">
      <alignment horizontal="right"/>
    </xf>
    <xf numFmtId="164" fontId="39" fillId="12" borderId="4" xfId="0" applyNumberFormat="1" applyFont="1" applyFill="1" applyBorder="1" applyAlignment="1">
      <alignment horizontal="right"/>
    </xf>
    <xf numFmtId="164" fontId="14" fillId="0" borderId="13" xfId="0" applyNumberFormat="1" applyFont="1" applyBorder="1"/>
    <xf numFmtId="164" fontId="14" fillId="0" borderId="56" xfId="0" applyNumberFormat="1" applyFont="1" applyBorder="1"/>
    <xf numFmtId="164" fontId="14" fillId="0" borderId="59" xfId="0" applyNumberFormat="1" applyFont="1" applyBorder="1"/>
    <xf numFmtId="0" fontId="37" fillId="14" borderId="10" xfId="0" applyFont="1" applyFill="1" applyBorder="1"/>
    <xf numFmtId="0" fontId="37" fillId="14" borderId="9" xfId="0" applyFont="1" applyFill="1" applyBorder="1"/>
    <xf numFmtId="0" fontId="37" fillId="14" borderId="8" xfId="0" applyFont="1" applyFill="1" applyBorder="1"/>
    <xf numFmtId="164" fontId="37" fillId="14" borderId="10" xfId="0" applyNumberFormat="1" applyFont="1" applyFill="1" applyBorder="1"/>
    <xf numFmtId="164" fontId="35" fillId="18" borderId="11" xfId="0" applyNumberFormat="1" applyFont="1" applyFill="1" applyBorder="1"/>
    <xf numFmtId="165" fontId="5" fillId="5" borderId="61" xfId="0" applyNumberFormat="1" applyFont="1" applyFill="1" applyBorder="1" applyAlignment="1">
      <alignment horizontal="center"/>
    </xf>
    <xf numFmtId="0" fontId="4" fillId="5" borderId="61" xfId="0" applyFont="1" applyFill="1" applyBorder="1" applyAlignment="1">
      <alignment horizontal="center"/>
    </xf>
    <xf numFmtId="0" fontId="0" fillId="5" borderId="51" xfId="0" applyFill="1" applyBorder="1"/>
    <xf numFmtId="0" fontId="0" fillId="5" borderId="52" xfId="0" applyFill="1" applyBorder="1"/>
    <xf numFmtId="0" fontId="0" fillId="5" borderId="50" xfId="0" applyFill="1" applyBorder="1"/>
    <xf numFmtId="0" fontId="5" fillId="5" borderId="51" xfId="0" applyFont="1" applyFill="1" applyBorder="1" applyAlignment="1">
      <alignment horizontal="center"/>
    </xf>
    <xf numFmtId="0" fontId="1" fillId="2" borderId="27" xfId="0" applyFont="1" applyFill="1" applyBorder="1" applyAlignment="1">
      <alignment horizontal="center" vertical="center" wrapText="1"/>
    </xf>
    <xf numFmtId="0" fontId="0" fillId="0" borderId="83" xfId="0" applyBorder="1"/>
    <xf numFmtId="0" fontId="0" fillId="17" borderId="39" xfId="0" applyFill="1" applyBorder="1"/>
    <xf numFmtId="0" fontId="0" fillId="4" borderId="56" xfId="0" applyFill="1" applyBorder="1" applyAlignment="1">
      <alignment horizontal="center" vertical="center"/>
    </xf>
    <xf numFmtId="0" fontId="0" fillId="4" borderId="56" xfId="0" applyFill="1" applyBorder="1"/>
    <xf numFmtId="165" fontId="0" fillId="11" borderId="80" xfId="0" applyNumberFormat="1" applyFill="1" applyBorder="1" applyAlignment="1">
      <alignment horizontal="center"/>
    </xf>
    <xf numFmtId="0" fontId="0" fillId="11" borderId="80" xfId="0" applyFill="1" applyBorder="1"/>
    <xf numFmtId="0" fontId="12" fillId="5" borderId="9" xfId="0" applyFont="1" applyFill="1" applyBorder="1"/>
    <xf numFmtId="0" fontId="12" fillId="5" borderId="53" xfId="0" applyFont="1" applyFill="1" applyBorder="1"/>
    <xf numFmtId="0" fontId="12" fillId="5" borderId="25" xfId="0" applyFont="1" applyFill="1" applyBorder="1"/>
    <xf numFmtId="0" fontId="12" fillId="5" borderId="35" xfId="0" applyFont="1" applyFill="1" applyBorder="1"/>
    <xf numFmtId="0" fontId="0" fillId="5" borderId="83" xfId="0" applyFill="1" applyBorder="1"/>
    <xf numFmtId="0" fontId="12" fillId="5" borderId="83" xfId="0" applyFont="1" applyFill="1" applyBorder="1"/>
    <xf numFmtId="0" fontId="4" fillId="5" borderId="83" xfId="0" applyFont="1" applyFill="1" applyBorder="1" applyAlignment="1">
      <alignment horizontal="center"/>
    </xf>
    <xf numFmtId="0" fontId="5" fillId="5" borderId="83" xfId="0" applyFont="1" applyFill="1" applyBorder="1" applyAlignment="1">
      <alignment horizontal="center"/>
    </xf>
    <xf numFmtId="165" fontId="5" fillId="5" borderId="83" xfId="0" applyNumberFormat="1" applyFont="1" applyFill="1" applyBorder="1" applyAlignment="1">
      <alignment horizontal="center"/>
    </xf>
    <xf numFmtId="165" fontId="8" fillId="5" borderId="83" xfId="0" applyNumberFormat="1" applyFont="1" applyFill="1" applyBorder="1" applyAlignment="1">
      <alignment horizontal="center"/>
    </xf>
    <xf numFmtId="0" fontId="1" fillId="5" borderId="50" xfId="0" applyFont="1" applyFill="1" applyBorder="1" applyAlignment="1">
      <alignment horizontal="center"/>
    </xf>
    <xf numFmtId="0" fontId="1" fillId="10" borderId="39" xfId="0" applyFont="1" applyFill="1" applyBorder="1" applyAlignment="1">
      <alignment horizontal="center" vertical="center" wrapText="1"/>
    </xf>
    <xf numFmtId="0" fontId="0" fillId="4" borderId="13" xfId="0" applyFill="1" applyBorder="1" applyAlignment="1">
      <alignment horizontal="center" vertical="center"/>
    </xf>
    <xf numFmtId="165" fontId="0" fillId="11" borderId="56" xfId="0" applyNumberFormat="1" applyFill="1" applyBorder="1" applyAlignment="1">
      <alignment horizontal="center" vertical="center"/>
    </xf>
    <xf numFmtId="0" fontId="0" fillId="4" borderId="59" xfId="0" applyFill="1" applyBorder="1"/>
    <xf numFmtId="165" fontId="7" fillId="4" borderId="82" xfId="0" applyNumberFormat="1" applyFont="1" applyFill="1" applyBorder="1" applyAlignment="1">
      <alignment horizontal="center" vertical="center"/>
    </xf>
    <xf numFmtId="0" fontId="0" fillId="0" borderId="83" xfId="0" applyBorder="1" applyAlignment="1">
      <alignment horizontal="center"/>
    </xf>
    <xf numFmtId="0" fontId="0" fillId="0" borderId="27" xfId="0" applyBorder="1"/>
    <xf numFmtId="0" fontId="0" fillId="0" borderId="90" xfId="0" applyBorder="1"/>
    <xf numFmtId="0" fontId="9" fillId="0" borderId="0" xfId="0" applyFont="1" applyAlignment="1">
      <alignment horizontal="left" vertical="center"/>
    </xf>
    <xf numFmtId="0" fontId="9" fillId="0" borderId="39" xfId="0" applyFont="1" applyBorder="1" applyAlignment="1">
      <alignment horizontal="left" vertical="center"/>
    </xf>
    <xf numFmtId="0" fontId="9" fillId="0" borderId="2" xfId="0" applyFont="1" applyBorder="1" applyAlignment="1">
      <alignment horizontal="left" wrapText="1"/>
    </xf>
    <xf numFmtId="0" fontId="9" fillId="0" borderId="0" xfId="0" applyFont="1" applyAlignment="1">
      <alignment horizontal="left" wrapText="1"/>
    </xf>
    <xf numFmtId="0" fontId="5" fillId="14" borderId="4" xfId="0" applyFont="1" applyFill="1" applyBorder="1" applyAlignment="1">
      <alignment horizontal="center" wrapText="1"/>
    </xf>
    <xf numFmtId="0" fontId="1" fillId="4" borderId="13" xfId="0" applyFont="1" applyFill="1" applyBorder="1" applyAlignment="1">
      <alignment horizontal="center" vertical="center"/>
    </xf>
    <xf numFmtId="0" fontId="0" fillId="4" borderId="82" xfId="0" applyFill="1" applyBorder="1"/>
    <xf numFmtId="0" fontId="7" fillId="4" borderId="20" xfId="0" applyFont="1" applyFill="1" applyBorder="1" applyAlignment="1">
      <alignment horizontal="center"/>
    </xf>
    <xf numFmtId="0" fontId="0" fillId="4" borderId="19" xfId="0" applyFill="1" applyBorder="1"/>
    <xf numFmtId="165" fontId="0" fillId="4" borderId="19" xfId="0" applyNumberFormat="1" applyFill="1" applyBorder="1" applyAlignment="1">
      <alignment horizontal="center"/>
    </xf>
    <xf numFmtId="165" fontId="0" fillId="4" borderId="19" xfId="0" applyNumberFormat="1" applyFill="1" applyBorder="1" applyAlignment="1">
      <alignment horizontal="center" vertical="center"/>
    </xf>
    <xf numFmtId="0" fontId="0" fillId="4" borderId="18" xfId="0" applyFill="1" applyBorder="1"/>
    <xf numFmtId="0" fontId="0" fillId="4" borderId="4" xfId="0" applyFill="1" applyBorder="1"/>
    <xf numFmtId="0" fontId="0" fillId="4" borderId="4" xfId="0" applyFill="1" applyBorder="1" applyAlignment="1">
      <alignment horizontal="center" vertical="center"/>
    </xf>
    <xf numFmtId="0" fontId="0" fillId="4" borderId="50" xfId="0" applyFill="1" applyBorder="1"/>
    <xf numFmtId="0" fontId="0" fillId="4" borderId="51" xfId="0" applyFill="1" applyBorder="1"/>
    <xf numFmtId="0" fontId="1" fillId="4" borderId="46" xfId="0" applyFont="1" applyFill="1" applyBorder="1" applyAlignment="1">
      <alignment horizontal="center"/>
    </xf>
    <xf numFmtId="0" fontId="0" fillId="4" borderId="34" xfId="0" applyFill="1" applyBorder="1" applyAlignment="1">
      <alignment horizontal="center" vertical="center" wrapText="1"/>
    </xf>
    <xf numFmtId="165" fontId="0" fillId="4" borderId="13" xfId="0" applyNumberFormat="1" applyFill="1" applyBorder="1" applyAlignment="1">
      <alignment horizontal="center" vertical="center"/>
    </xf>
    <xf numFmtId="0" fontId="0" fillId="4" borderId="33" xfId="0" applyFill="1" applyBorder="1" applyAlignment="1">
      <alignment horizontal="center"/>
    </xf>
    <xf numFmtId="0" fontId="1" fillId="4" borderId="88" xfId="0" applyFont="1" applyFill="1" applyBorder="1" applyAlignment="1">
      <alignment horizontal="center"/>
    </xf>
    <xf numFmtId="165" fontId="0" fillId="4" borderId="83" xfId="0" applyNumberFormat="1" applyFill="1" applyBorder="1" applyAlignment="1">
      <alignment horizontal="center" vertical="center" wrapText="1"/>
    </xf>
    <xf numFmtId="0" fontId="1" fillId="4" borderId="86" xfId="0" applyFont="1" applyFill="1" applyBorder="1" applyAlignment="1">
      <alignment wrapText="1"/>
    </xf>
    <xf numFmtId="0" fontId="1" fillId="4" borderId="88" xfId="0" applyFont="1" applyFill="1" applyBorder="1" applyAlignment="1">
      <alignment horizontal="center" vertical="center" wrapText="1"/>
    </xf>
    <xf numFmtId="165" fontId="4" fillId="4" borderId="83" xfId="0" applyNumberFormat="1" applyFont="1" applyFill="1" applyBorder="1" applyAlignment="1">
      <alignment horizontal="center" vertical="center" wrapText="1"/>
    </xf>
    <xf numFmtId="0" fontId="1" fillId="4" borderId="86" xfId="0" applyFont="1" applyFill="1" applyBorder="1" applyAlignment="1">
      <alignment horizontal="left" vertical="center" wrapText="1"/>
    </xf>
    <xf numFmtId="0" fontId="1" fillId="4" borderId="88" xfId="0" applyFont="1" applyFill="1" applyBorder="1" applyAlignment="1">
      <alignment horizontal="center" wrapText="1"/>
    </xf>
    <xf numFmtId="0" fontId="7" fillId="4" borderId="88" xfId="0" applyFont="1" applyFill="1" applyBorder="1" applyAlignment="1">
      <alignment horizontal="center"/>
    </xf>
    <xf numFmtId="165" fontId="0" fillId="4" borderId="82" xfId="0" applyNumberFormat="1" applyFill="1" applyBorder="1" applyAlignment="1">
      <alignment horizontal="center"/>
    </xf>
    <xf numFmtId="0" fontId="1" fillId="4" borderId="86" xfId="0" applyFont="1" applyFill="1" applyBorder="1"/>
    <xf numFmtId="0" fontId="1" fillId="4" borderId="47" xfId="0" applyFont="1" applyFill="1" applyBorder="1" applyAlignment="1">
      <alignment horizontal="center"/>
    </xf>
    <xf numFmtId="0" fontId="0" fillId="4" borderId="61" xfId="0" applyFill="1" applyBorder="1" applyAlignment="1">
      <alignment wrapText="1"/>
    </xf>
    <xf numFmtId="165" fontId="0" fillId="4" borderId="61" xfId="0" applyNumberFormat="1" applyFill="1" applyBorder="1" applyAlignment="1">
      <alignment horizontal="center"/>
    </xf>
    <xf numFmtId="165" fontId="0" fillId="4" borderId="61" xfId="0" applyNumberFormat="1" applyFill="1" applyBorder="1" applyAlignment="1">
      <alignment horizontal="center" vertical="center" wrapText="1"/>
    </xf>
    <xf numFmtId="165" fontId="0" fillId="4" borderId="61" xfId="0" applyNumberFormat="1" applyFill="1" applyBorder="1" applyAlignment="1">
      <alignment horizontal="center" vertical="center"/>
    </xf>
    <xf numFmtId="165" fontId="0" fillId="4" borderId="62" xfId="0" applyNumberFormat="1" applyFill="1" applyBorder="1" applyAlignment="1">
      <alignment horizontal="center" vertical="center"/>
    </xf>
    <xf numFmtId="165" fontId="0" fillId="4" borderId="59" xfId="0" applyNumberFormat="1" applyFill="1" applyBorder="1" applyAlignment="1">
      <alignment horizontal="center" vertical="center"/>
    </xf>
    <xf numFmtId="0" fontId="0" fillId="4" borderId="60" xfId="0" applyFill="1" applyBorder="1" applyAlignment="1">
      <alignment horizontal="center" vertical="center"/>
    </xf>
    <xf numFmtId="165" fontId="1" fillId="4" borderId="61" xfId="0" applyNumberFormat="1" applyFont="1" applyFill="1" applyBorder="1" applyAlignment="1">
      <alignment horizontal="center"/>
    </xf>
    <xf numFmtId="0" fontId="1" fillId="4" borderId="31" xfId="0" applyFont="1" applyFill="1" applyBorder="1" applyAlignment="1">
      <alignment wrapText="1"/>
    </xf>
    <xf numFmtId="165" fontId="8" fillId="11" borderId="80" xfId="0" applyNumberFormat="1" applyFont="1" applyFill="1" applyBorder="1" applyAlignment="1">
      <alignment horizontal="center" vertical="center"/>
    </xf>
    <xf numFmtId="0" fontId="1" fillId="4" borderId="35" xfId="0" applyFont="1" applyFill="1" applyBorder="1"/>
    <xf numFmtId="0" fontId="1" fillId="4" borderId="78" xfId="0" applyFont="1" applyFill="1" applyBorder="1"/>
    <xf numFmtId="0" fontId="7" fillId="0" borderId="83" xfId="0" applyFont="1" applyBorder="1"/>
    <xf numFmtId="0" fontId="7" fillId="0" borderId="83" xfId="0" applyFont="1" applyBorder="1" applyAlignment="1">
      <alignment horizontal="center"/>
    </xf>
    <xf numFmtId="0" fontId="9" fillId="0" borderId="3" xfId="0" applyFont="1" applyBorder="1" applyAlignment="1">
      <alignment horizontal="left" vertical="center"/>
    </xf>
    <xf numFmtId="0" fontId="6" fillId="4" borderId="6"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1" fillId="19" borderId="0" xfId="0" applyFont="1" applyFill="1"/>
    <xf numFmtId="0" fontId="0" fillId="19" borderId="0" xfId="0" applyFill="1"/>
    <xf numFmtId="17" fontId="0" fillId="19" borderId="0" xfId="0" applyNumberFormat="1" applyFill="1" applyAlignment="1">
      <alignment horizontal="left"/>
    </xf>
    <xf numFmtId="15" fontId="51" fillId="19" borderId="0" xfId="0" applyNumberFormat="1" applyFont="1" applyFill="1" applyAlignment="1">
      <alignment horizontal="center" vertical="center"/>
    </xf>
    <xf numFmtId="0" fontId="52" fillId="19" borderId="26" xfId="0" applyFont="1" applyFill="1" applyBorder="1"/>
    <xf numFmtId="0" fontId="51" fillId="19" borderId="42" xfId="0" applyFont="1" applyFill="1" applyBorder="1"/>
    <xf numFmtId="0" fontId="51" fillId="19" borderId="26" xfId="0" applyFont="1" applyFill="1" applyBorder="1" applyAlignment="1">
      <alignment horizontal="center" vertical="center"/>
    </xf>
    <xf numFmtId="0" fontId="51" fillId="19" borderId="71" xfId="0" applyFont="1" applyFill="1" applyBorder="1" applyAlignment="1">
      <alignment vertical="center" wrapText="1"/>
    </xf>
    <xf numFmtId="44" fontId="52" fillId="19" borderId="12" xfId="0" applyNumberFormat="1" applyFont="1" applyFill="1" applyBorder="1"/>
    <xf numFmtId="0" fontId="51" fillId="19" borderId="88" xfId="0" applyFont="1" applyFill="1" applyBorder="1" applyAlignment="1">
      <alignment vertical="center" wrapText="1"/>
    </xf>
    <xf numFmtId="44" fontId="52" fillId="19" borderId="56" xfId="0" applyNumberFormat="1" applyFont="1" applyFill="1" applyBorder="1" applyAlignment="1">
      <alignment vertical="center"/>
    </xf>
    <xf numFmtId="0" fontId="52" fillId="19" borderId="88" xfId="0" applyFont="1" applyFill="1" applyBorder="1" applyAlignment="1">
      <alignment vertical="center" wrapText="1"/>
    </xf>
    <xf numFmtId="44" fontId="52" fillId="19" borderId="56" xfId="0" applyNumberFormat="1" applyFont="1" applyFill="1" applyBorder="1"/>
    <xf numFmtId="0" fontId="51" fillId="19" borderId="47" xfId="0" applyFont="1" applyFill="1" applyBorder="1" applyAlignment="1">
      <alignment vertical="center" wrapText="1"/>
    </xf>
    <xf numFmtId="44" fontId="52" fillId="19" borderId="59" xfId="0" applyNumberFormat="1" applyFont="1" applyFill="1" applyBorder="1"/>
    <xf numFmtId="0" fontId="17" fillId="19" borderId="42" xfId="0" applyFont="1" applyFill="1" applyBorder="1" applyAlignment="1">
      <alignment horizontal="left" vertical="center" wrapText="1"/>
    </xf>
    <xf numFmtId="44" fontId="52" fillId="19" borderId="26" xfId="0" applyNumberFormat="1" applyFont="1" applyFill="1" applyBorder="1"/>
    <xf numFmtId="0" fontId="17" fillId="19" borderId="19" xfId="0" applyFont="1" applyFill="1" applyBorder="1" applyAlignment="1">
      <alignment horizontal="left" vertical="center" wrapText="1"/>
    </xf>
    <xf numFmtId="44" fontId="52" fillId="19" borderId="7" xfId="0" applyNumberFormat="1" applyFont="1" applyFill="1" applyBorder="1"/>
    <xf numFmtId="0" fontId="51" fillId="19" borderId="46" xfId="0" applyFont="1" applyFill="1" applyBorder="1" applyAlignment="1">
      <alignment vertical="center" wrapText="1"/>
    </xf>
    <xf numFmtId="44" fontId="52" fillId="19" borderId="33" xfId="0" applyNumberFormat="1" applyFont="1" applyFill="1" applyBorder="1" applyAlignment="1">
      <alignment vertical="center"/>
    </xf>
    <xf numFmtId="0" fontId="15" fillId="19" borderId="47" xfId="0" applyFont="1" applyFill="1" applyBorder="1" applyAlignment="1">
      <alignment wrapText="1"/>
    </xf>
    <xf numFmtId="44" fontId="52" fillId="19" borderId="31" xfId="0" applyNumberFormat="1" applyFont="1" applyFill="1" applyBorder="1"/>
    <xf numFmtId="0" fontId="15" fillId="19" borderId="37" xfId="0" applyFont="1" applyFill="1" applyBorder="1" applyAlignment="1">
      <alignment wrapText="1"/>
    </xf>
    <xf numFmtId="44" fontId="52" fillId="19" borderId="5" xfId="0" applyNumberFormat="1" applyFont="1" applyFill="1" applyBorder="1"/>
    <xf numFmtId="0" fontId="17" fillId="19" borderId="46" xfId="0" applyFont="1" applyFill="1" applyBorder="1" applyAlignment="1">
      <alignment horizontal="left" vertical="center" wrapText="1"/>
    </xf>
    <xf numFmtId="44" fontId="52" fillId="19" borderId="13" xfId="0" applyNumberFormat="1" applyFont="1" applyFill="1" applyBorder="1"/>
    <xf numFmtId="44" fontId="52" fillId="19" borderId="91" xfId="0" applyNumberFormat="1" applyFont="1" applyFill="1" applyBorder="1"/>
    <xf numFmtId="44" fontId="52" fillId="19" borderId="21" xfId="0" applyNumberFormat="1" applyFont="1" applyFill="1" applyBorder="1"/>
    <xf numFmtId="0" fontId="1" fillId="19" borderId="3" xfId="0" applyFont="1" applyFill="1" applyBorder="1"/>
    <xf numFmtId="0" fontId="15" fillId="19" borderId="46" xfId="0" applyFont="1" applyFill="1" applyBorder="1" applyAlignment="1">
      <alignment vertical="center" wrapText="1"/>
    </xf>
    <xf numFmtId="0" fontId="53" fillId="19" borderId="33" xfId="0" applyFont="1" applyFill="1" applyBorder="1" applyAlignment="1">
      <alignment horizontal="center" vertical="center" wrapText="1"/>
    </xf>
    <xf numFmtId="0" fontId="31" fillId="19" borderId="47" xfId="0" applyFont="1" applyFill="1" applyBorder="1" applyAlignment="1">
      <alignment vertical="center" wrapText="1"/>
    </xf>
    <xf numFmtId="0" fontId="55" fillId="19" borderId="31" xfId="0" applyFont="1" applyFill="1" applyBorder="1" applyAlignment="1">
      <alignment vertical="center" wrapText="1"/>
    </xf>
    <xf numFmtId="0" fontId="55" fillId="19" borderId="0" xfId="0" applyFont="1" applyFill="1" applyAlignment="1">
      <alignment vertical="center" wrapText="1"/>
    </xf>
    <xf numFmtId="0" fontId="51" fillId="19" borderId="0" xfId="0" applyFont="1" applyFill="1"/>
    <xf numFmtId="0" fontId="17" fillId="19" borderId="46" xfId="0" applyFont="1" applyFill="1" applyBorder="1" applyAlignment="1">
      <alignment vertical="center" wrapText="1"/>
    </xf>
    <xf numFmtId="44" fontId="52" fillId="19" borderId="33" xfId="0" applyNumberFormat="1" applyFont="1" applyFill="1" applyBorder="1"/>
    <xf numFmtId="0" fontId="17" fillId="19" borderId="47" xfId="0" applyFont="1" applyFill="1" applyBorder="1" applyAlignment="1">
      <alignment vertical="center" wrapText="1"/>
    </xf>
    <xf numFmtId="44" fontId="51" fillId="19" borderId="31" xfId="0" applyNumberFormat="1" applyFont="1" applyFill="1" applyBorder="1"/>
    <xf numFmtId="0" fontId="17" fillId="19" borderId="0" xfId="0" applyFont="1" applyFill="1" applyAlignment="1">
      <alignment vertical="center" wrapText="1"/>
    </xf>
    <xf numFmtId="0" fontId="52" fillId="19" borderId="10" xfId="0" applyFont="1" applyFill="1" applyBorder="1" applyAlignment="1">
      <alignment horizontal="center"/>
    </xf>
    <xf numFmtId="0" fontId="52" fillId="19" borderId="39" xfId="0" applyFont="1" applyFill="1" applyBorder="1"/>
    <xf numFmtId="0" fontId="52" fillId="19" borderId="26" xfId="0" applyFont="1" applyFill="1" applyBorder="1" applyAlignment="1">
      <alignment horizontal="center"/>
    </xf>
    <xf numFmtId="0" fontId="51" fillId="19" borderId="45" xfId="0" applyFont="1" applyFill="1" applyBorder="1"/>
    <xf numFmtId="0" fontId="51" fillId="19" borderId="12" xfId="0" applyFont="1" applyFill="1" applyBorder="1" applyAlignment="1">
      <alignment horizontal="center"/>
    </xf>
    <xf numFmtId="0" fontId="51" fillId="19" borderId="91" xfId="0" applyFont="1" applyFill="1" applyBorder="1"/>
    <xf numFmtId="165" fontId="15" fillId="19" borderId="56" xfId="0" applyNumberFormat="1" applyFont="1" applyFill="1" applyBorder="1" applyAlignment="1">
      <alignment horizontal="center" vertical="center"/>
    </xf>
    <xf numFmtId="165" fontId="51" fillId="19" borderId="56" xfId="0" applyNumberFormat="1" applyFont="1" applyFill="1" applyBorder="1" applyAlignment="1">
      <alignment horizontal="center"/>
    </xf>
    <xf numFmtId="0" fontId="52" fillId="19" borderId="91" xfId="0" applyFont="1" applyFill="1" applyBorder="1" applyAlignment="1">
      <alignment wrapText="1"/>
    </xf>
    <xf numFmtId="165" fontId="52" fillId="19" borderId="56" xfId="0" applyNumberFormat="1" applyFont="1" applyFill="1" applyBorder="1" applyAlignment="1">
      <alignment horizontal="center"/>
    </xf>
    <xf numFmtId="165" fontId="51" fillId="19" borderId="56" xfId="0" applyNumberFormat="1" applyFont="1" applyFill="1" applyBorder="1"/>
    <xf numFmtId="0" fontId="51" fillId="19" borderId="84" xfId="0" applyFont="1" applyFill="1" applyBorder="1" applyAlignment="1">
      <alignment wrapText="1"/>
    </xf>
    <xf numFmtId="165" fontId="51" fillId="19" borderId="80" xfId="0" applyNumberFormat="1" applyFont="1" applyFill="1" applyBorder="1" applyAlignment="1">
      <alignment horizontal="center"/>
    </xf>
    <xf numFmtId="165" fontId="52" fillId="19" borderId="26" xfId="0" applyNumberFormat="1" applyFont="1" applyFill="1" applyBorder="1" applyAlignment="1">
      <alignment horizontal="center"/>
    </xf>
    <xf numFmtId="165" fontId="0" fillId="6" borderId="0" xfId="0" applyNumberFormat="1" applyFill="1"/>
    <xf numFmtId="44" fontId="1" fillId="19" borderId="16" xfId="0" applyNumberFormat="1" applyFont="1" applyFill="1" applyBorder="1" applyAlignment="1">
      <alignment vertical="center"/>
    </xf>
    <xf numFmtId="44" fontId="52" fillId="19" borderId="39" xfId="0" applyNumberFormat="1" applyFont="1" applyFill="1" applyBorder="1" applyAlignment="1">
      <alignment horizontal="center"/>
    </xf>
    <xf numFmtId="44" fontId="52" fillId="19" borderId="27" xfId="0" applyNumberFormat="1" applyFont="1" applyFill="1" applyBorder="1" applyAlignment="1">
      <alignment horizontal="center"/>
    </xf>
    <xf numFmtId="44" fontId="1" fillId="19" borderId="66" xfId="0" applyNumberFormat="1" applyFont="1" applyFill="1" applyBorder="1" applyAlignment="1">
      <alignment vertical="center"/>
    </xf>
    <xf numFmtId="44" fontId="1" fillId="19" borderId="37" xfId="0" applyNumberFormat="1" applyFont="1" applyFill="1" applyBorder="1" applyAlignment="1">
      <alignment vertical="center"/>
    </xf>
    <xf numFmtId="44" fontId="1" fillId="19" borderId="43" xfId="0" applyNumberFormat="1" applyFont="1" applyFill="1" applyBorder="1" applyAlignment="1">
      <alignment vertical="center"/>
    </xf>
    <xf numFmtId="44" fontId="1" fillId="19" borderId="71" xfId="0" applyNumberFormat="1" applyFont="1" applyFill="1" applyBorder="1" applyAlignment="1">
      <alignment vertical="center"/>
    </xf>
    <xf numFmtId="44" fontId="1" fillId="19" borderId="44" xfId="0" applyNumberFormat="1" applyFont="1" applyFill="1" applyBorder="1" applyAlignment="1">
      <alignment vertical="center"/>
    </xf>
    <xf numFmtId="165" fontId="1" fillId="6" borderId="75" xfId="0" applyNumberFormat="1" applyFont="1" applyFill="1" applyBorder="1" applyAlignment="1">
      <alignment horizontal="center"/>
    </xf>
    <xf numFmtId="165" fontId="0" fillId="6" borderId="83" xfId="0" applyNumberFormat="1" applyFill="1" applyBorder="1" applyAlignment="1">
      <alignment horizontal="center"/>
    </xf>
    <xf numFmtId="165" fontId="1" fillId="6" borderId="83" xfId="0" applyNumberFormat="1" applyFont="1" applyFill="1" applyBorder="1" applyAlignment="1">
      <alignment horizontal="center"/>
    </xf>
    <xf numFmtId="0" fontId="6" fillId="6" borderId="6"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0" fillId="0" borderId="18" xfId="0" applyBorder="1"/>
    <xf numFmtId="0" fontId="0" fillId="0" borderId="55" xfId="0" applyBorder="1" applyAlignment="1">
      <alignment horizontal="center" vertical="center" wrapText="1"/>
    </xf>
    <xf numFmtId="0" fontId="6" fillId="20" borderId="0" xfId="0" applyFont="1" applyFill="1"/>
    <xf numFmtId="0" fontId="0" fillId="0" borderId="51" xfId="0" applyBorder="1"/>
    <xf numFmtId="0" fontId="0" fillId="0" borderId="9" xfId="0" applyBorder="1"/>
    <xf numFmtId="0" fontId="1" fillId="8" borderId="0" xfId="0" applyFont="1" applyFill="1"/>
    <xf numFmtId="44" fontId="4" fillId="0" borderId="19" xfId="2" applyFont="1" applyFill="1" applyBorder="1" applyAlignment="1">
      <alignment horizontal="center" vertical="center"/>
    </xf>
    <xf numFmtId="44" fontId="4" fillId="0" borderId="62" xfId="2" applyFont="1" applyFill="1" applyBorder="1" applyAlignment="1">
      <alignment horizontal="center" vertical="center"/>
    </xf>
    <xf numFmtId="0" fontId="1" fillId="0" borderId="0" xfId="0" applyFont="1" applyAlignment="1">
      <alignment horizontal="right"/>
    </xf>
    <xf numFmtId="0" fontId="59" fillId="0" borderId="0" xfId="0" applyFont="1"/>
    <xf numFmtId="0" fontId="58" fillId="0" borderId="0" xfId="0" applyFont="1"/>
    <xf numFmtId="0" fontId="0" fillId="0" borderId="0" xfId="0" applyAlignment="1">
      <alignment horizontal="left"/>
    </xf>
    <xf numFmtId="0" fontId="0" fillId="0" borderId="7" xfId="0" applyBorder="1"/>
    <xf numFmtId="0" fontId="0" fillId="0" borderId="4" xfId="0" applyBorder="1"/>
    <xf numFmtId="44" fontId="0" fillId="0" borderId="55" xfId="2" applyFont="1" applyBorder="1"/>
    <xf numFmtId="44" fontId="0" fillId="0" borderId="55" xfId="0" applyNumberFormat="1" applyBorder="1"/>
    <xf numFmtId="0" fontId="10" fillId="0" borderId="0" xfId="0" applyFont="1"/>
    <xf numFmtId="0" fontId="0" fillId="0" borderId="34" xfId="0" applyBorder="1"/>
    <xf numFmtId="0" fontId="0" fillId="0" borderId="33" xfId="0" applyBorder="1"/>
    <xf numFmtId="44" fontId="0" fillId="0" borderId="61" xfId="2" applyFont="1" applyBorder="1"/>
    <xf numFmtId="44" fontId="0" fillId="0" borderId="31" xfId="2" applyFont="1" applyBorder="1"/>
    <xf numFmtId="44" fontId="0" fillId="0" borderId="31" xfId="0" applyNumberFormat="1" applyBorder="1"/>
    <xf numFmtId="44" fontId="0" fillId="0" borderId="61" xfId="0" applyNumberFormat="1" applyBorder="1"/>
    <xf numFmtId="0" fontId="0" fillId="3" borderId="42" xfId="0" applyFill="1" applyBorder="1" applyAlignment="1">
      <alignment horizontal="center" vertical="center"/>
    </xf>
    <xf numFmtId="0" fontId="0" fillId="3" borderId="41" xfId="0" applyFill="1" applyBorder="1" applyAlignment="1">
      <alignment horizontal="center" vertical="center"/>
    </xf>
    <xf numFmtId="0" fontId="6" fillId="8" borderId="0" xfId="0" applyFont="1" applyFill="1"/>
    <xf numFmtId="0" fontId="23" fillId="20" borderId="0" xfId="0" applyFont="1" applyFill="1"/>
    <xf numFmtId="0" fontId="6" fillId="16" borderId="0" xfId="0" applyFont="1" applyFill="1"/>
    <xf numFmtId="0" fontId="1" fillId="16" borderId="0" xfId="0" applyFont="1" applyFill="1"/>
    <xf numFmtId="0" fontId="21" fillId="0" borderId="0" xfId="0" applyFont="1"/>
    <xf numFmtId="0" fontId="0" fillId="13" borderId="0" xfId="0" applyFill="1"/>
    <xf numFmtId="0" fontId="1" fillId="0" borderId="39" xfId="0" applyFont="1" applyBorder="1" applyAlignment="1">
      <alignment horizontal="right"/>
    </xf>
    <xf numFmtId="0" fontId="1" fillId="0" borderId="27" xfId="0" applyFont="1" applyBorder="1"/>
    <xf numFmtId="0" fontId="0" fillId="0" borderId="10" xfId="0" applyBorder="1"/>
    <xf numFmtId="0" fontId="0" fillId="0" borderId="1" xfId="0" applyBorder="1"/>
    <xf numFmtId="0" fontId="1" fillId="0" borderId="26" xfId="0" applyFont="1" applyBorder="1" applyAlignment="1">
      <alignment horizontal="center"/>
    </xf>
    <xf numFmtId="44" fontId="0" fillId="0" borderId="11" xfId="0" applyNumberFormat="1" applyBorder="1"/>
    <xf numFmtId="44" fontId="0" fillId="0" borderId="7" xfId="0" applyNumberFormat="1" applyBorder="1"/>
    <xf numFmtId="44" fontId="0" fillId="0" borderId="7" xfId="2" applyFont="1" applyBorder="1"/>
    <xf numFmtId="44" fontId="21" fillId="0" borderId="26" xfId="0" applyNumberFormat="1" applyFont="1" applyBorder="1"/>
    <xf numFmtId="0" fontId="21" fillId="0" borderId="39" xfId="0" applyFont="1" applyBorder="1" applyAlignment="1">
      <alignment horizontal="right"/>
    </xf>
    <xf numFmtId="0" fontId="0" fillId="0" borderId="8" xfId="0" applyBorder="1" applyAlignment="1">
      <alignment horizontal="right"/>
    </xf>
    <xf numFmtId="0" fontId="0" fillId="0" borderId="5" xfId="0" applyBorder="1" applyAlignment="1">
      <alignment horizontal="right"/>
    </xf>
    <xf numFmtId="0" fontId="0" fillId="0" borderId="5" xfId="0" applyBorder="1" applyAlignment="1">
      <alignment horizontal="right" wrapText="1"/>
    </xf>
    <xf numFmtId="0" fontId="0" fillId="0" borderId="6" xfId="0" applyBorder="1" applyAlignment="1">
      <alignment horizontal="right" vertical="center"/>
    </xf>
    <xf numFmtId="0" fontId="0" fillId="0" borderId="6" xfId="0" applyBorder="1" applyAlignment="1">
      <alignment vertical="center"/>
    </xf>
    <xf numFmtId="0" fontId="21" fillId="0" borderId="39" xfId="0" applyFont="1" applyBorder="1"/>
    <xf numFmtId="0" fontId="0" fillId="5" borderId="5" xfId="0" applyFill="1" applyBorder="1"/>
    <xf numFmtId="0" fontId="2" fillId="0" borderId="0" xfId="0" applyFont="1" applyAlignment="1">
      <alignment horizontal="right"/>
    </xf>
    <xf numFmtId="0" fontId="2" fillId="0" borderId="0" xfId="0" applyFont="1" applyAlignment="1">
      <alignment horizontal="center"/>
    </xf>
    <xf numFmtId="0" fontId="2" fillId="0" borderId="0" xfId="0" applyFont="1"/>
    <xf numFmtId="0" fontId="60" fillId="0" borderId="3" xfId="0" applyFont="1" applyBorder="1" applyAlignment="1">
      <alignment horizontal="center" wrapText="1"/>
    </xf>
    <xf numFmtId="0" fontId="21" fillId="16" borderId="42" xfId="0" applyFont="1" applyFill="1" applyBorder="1"/>
    <xf numFmtId="0" fontId="21" fillId="16" borderId="28" xfId="0" applyFont="1" applyFill="1" applyBorder="1"/>
    <xf numFmtId="0" fontId="5" fillId="0" borderId="24" xfId="1" applyFont="1" applyBorder="1"/>
    <xf numFmtId="0" fontId="4" fillId="0" borderId="45" xfId="1" applyFont="1" applyBorder="1" applyAlignment="1">
      <alignment horizontal="right"/>
    </xf>
    <xf numFmtId="0" fontId="4" fillId="0" borderId="91" xfId="1" applyFont="1" applyBorder="1" applyAlignment="1">
      <alignment horizontal="right"/>
    </xf>
    <xf numFmtId="0" fontId="61" fillId="0" borderId="21" xfId="1" applyFont="1" applyBorder="1" applyAlignment="1">
      <alignment horizontal="right" vertical="center" wrapText="1"/>
    </xf>
    <xf numFmtId="0" fontId="5" fillId="0" borderId="24" xfId="1" applyFont="1" applyBorder="1" applyAlignment="1">
      <alignment wrapText="1"/>
    </xf>
    <xf numFmtId="0" fontId="4" fillId="0" borderId="21" xfId="1" applyFont="1" applyBorder="1" applyAlignment="1">
      <alignment horizontal="right"/>
    </xf>
    <xf numFmtId="44" fontId="21" fillId="0" borderId="0" xfId="0" applyNumberFormat="1" applyFont="1"/>
    <xf numFmtId="0" fontId="30" fillId="0" borderId="83" xfId="0" applyFont="1" applyBorder="1" applyAlignment="1">
      <alignment horizontal="right"/>
    </xf>
    <xf numFmtId="9" fontId="0" fillId="5" borderId="83" xfId="5" applyFont="1" applyFill="1" applyBorder="1"/>
    <xf numFmtId="0" fontId="0" fillId="0" borderId="83" xfId="0" applyBorder="1" applyAlignment="1">
      <alignment horizontal="right"/>
    </xf>
    <xf numFmtId="0" fontId="30" fillId="0" borderId="75" xfId="0" applyFont="1" applyBorder="1" applyAlignment="1">
      <alignment horizontal="right"/>
    </xf>
    <xf numFmtId="44" fontId="0" fillId="0" borderId="83" xfId="2" applyFont="1" applyBorder="1"/>
    <xf numFmtId="44" fontId="0" fillId="5" borderId="83" xfId="2" applyFont="1" applyFill="1" applyBorder="1"/>
    <xf numFmtId="44" fontId="0" fillId="0" borderId="83" xfId="0" applyNumberFormat="1" applyBorder="1"/>
    <xf numFmtId="0" fontId="4" fillId="0" borderId="3" xfId="1" applyFont="1" applyBorder="1" applyAlignment="1">
      <alignment horizontal="right"/>
    </xf>
    <xf numFmtId="9" fontId="0" fillId="5" borderId="83" xfId="5" applyFont="1" applyFill="1" applyBorder="1" applyAlignment="1">
      <alignment horizontal="center"/>
    </xf>
    <xf numFmtId="167" fontId="0" fillId="0" borderId="0" xfId="0" applyNumberFormat="1" applyAlignment="1">
      <alignment horizontal="center"/>
    </xf>
    <xf numFmtId="44" fontId="0" fillId="0" borderId="0" xfId="2" applyFont="1" applyBorder="1"/>
    <xf numFmtId="0" fontId="0" fillId="0" borderId="3" xfId="0" applyBorder="1"/>
    <xf numFmtId="44" fontId="0" fillId="0" borderId="1" xfId="0" applyNumberFormat="1" applyBorder="1"/>
    <xf numFmtId="44" fontId="0" fillId="0" borderId="5" xfId="0" applyNumberFormat="1" applyBorder="1"/>
    <xf numFmtId="0" fontId="5" fillId="0" borderId="10" xfId="1" applyFont="1" applyBorder="1"/>
    <xf numFmtId="0" fontId="0" fillId="0" borderId="8" xfId="0" applyBorder="1"/>
    <xf numFmtId="0" fontId="4" fillId="0" borderId="6" xfId="1" applyFont="1" applyBorder="1" applyAlignment="1">
      <alignment horizontal="right"/>
    </xf>
    <xf numFmtId="165" fontId="4" fillId="0" borderId="0" xfId="0" applyNumberFormat="1" applyFont="1" applyAlignment="1">
      <alignment horizontal="center"/>
    </xf>
    <xf numFmtId="0" fontId="5" fillId="0" borderId="46" xfId="0" applyFont="1" applyBorder="1" applyAlignment="1">
      <alignment horizontal="center" vertical="center"/>
    </xf>
    <xf numFmtId="0" fontId="5" fillId="0" borderId="34" xfId="0" applyFont="1" applyBorder="1" applyAlignment="1">
      <alignment horizontal="center" vertical="center"/>
    </xf>
    <xf numFmtId="0" fontId="0" fillId="0" borderId="88" xfId="0" applyBorder="1" applyAlignment="1">
      <alignment horizontal="left" vertical="center" wrapText="1"/>
    </xf>
    <xf numFmtId="44" fontId="0" fillId="0" borderId="83" xfId="2" applyFont="1" applyFill="1" applyBorder="1"/>
    <xf numFmtId="0" fontId="0" fillId="0" borderId="88" xfId="0" applyBorder="1" applyAlignment="1">
      <alignment vertical="center" wrapText="1"/>
    </xf>
    <xf numFmtId="0" fontId="4" fillId="0" borderId="0" xfId="0" applyFont="1" applyAlignment="1">
      <alignment horizontal="right" vertical="center" wrapText="1"/>
    </xf>
    <xf numFmtId="44" fontId="4" fillId="0" borderId="0" xfId="2" applyFont="1" applyFill="1" applyBorder="1" applyAlignment="1">
      <alignment horizontal="center"/>
    </xf>
    <xf numFmtId="0" fontId="0" fillId="0" borderId="28" xfId="0" applyBorder="1"/>
    <xf numFmtId="0" fontId="4" fillId="0" borderId="42" xfId="0" applyFont="1" applyBorder="1" applyAlignment="1">
      <alignment horizontal="right" vertical="center" wrapText="1"/>
    </xf>
    <xf numFmtId="0" fontId="0" fillId="0" borderId="11" xfId="0" applyBorder="1"/>
    <xf numFmtId="0" fontId="1" fillId="0" borderId="83" xfId="0" applyFont="1" applyBorder="1" applyAlignment="1">
      <alignment horizontal="center" vertical="center" wrapText="1"/>
    </xf>
    <xf numFmtId="0" fontId="1" fillId="0" borderId="42"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10" xfId="0" applyFont="1" applyBorder="1"/>
    <xf numFmtId="0" fontId="1" fillId="0" borderId="9" xfId="0" applyFont="1" applyBorder="1"/>
    <xf numFmtId="0" fontId="1" fillId="0" borderId="11" xfId="0" applyFont="1" applyBorder="1"/>
    <xf numFmtId="0" fontId="0" fillId="0" borderId="0" xfId="0" applyAlignment="1">
      <alignment wrapText="1"/>
    </xf>
    <xf numFmtId="168" fontId="1" fillId="0" borderId="0" xfId="2" applyNumberFormat="1" applyFont="1" applyFill="1" applyBorder="1" applyAlignment="1">
      <alignment horizontal="center" vertical="center" wrapText="1"/>
    </xf>
    <xf numFmtId="168" fontId="0" fillId="0" borderId="0" xfId="2" applyNumberFormat="1" applyFont="1" applyFill="1" applyBorder="1" applyAlignment="1">
      <alignment horizontal="center" vertical="center" wrapText="1"/>
    </xf>
    <xf numFmtId="0" fontId="1" fillId="5" borderId="34" xfId="0" applyFont="1" applyFill="1" applyBorder="1" applyAlignment="1">
      <alignment horizontal="center" vertical="center" wrapText="1"/>
    </xf>
    <xf numFmtId="0" fontId="0" fillId="0" borderId="47" xfId="0" applyBorder="1"/>
    <xf numFmtId="0" fontId="0" fillId="0" borderId="46" xfId="0" applyBorder="1"/>
    <xf numFmtId="0" fontId="0" fillId="0" borderId="88" xfId="0" applyBorder="1"/>
    <xf numFmtId="0" fontId="0" fillId="0" borderId="24" xfId="0" applyBorder="1"/>
    <xf numFmtId="0" fontId="0" fillId="0" borderId="91" xfId="0" applyBorder="1"/>
    <xf numFmtId="0" fontId="1" fillId="0" borderId="11" xfId="0" applyFont="1" applyBorder="1" applyAlignment="1">
      <alignment horizontal="center" vertical="center" wrapText="1"/>
    </xf>
    <xf numFmtId="0" fontId="0" fillId="5" borderId="13" xfId="0" applyFill="1" applyBorder="1" applyAlignment="1">
      <alignment horizontal="center" vertical="center" wrapText="1"/>
    </xf>
    <xf numFmtId="2" fontId="0" fillId="0" borderId="56" xfId="0" applyNumberFormat="1" applyBorder="1" applyAlignment="1">
      <alignment horizontal="center" vertical="center" wrapText="1"/>
    </xf>
    <xf numFmtId="44" fontId="24" fillId="0" borderId="56" xfId="2" applyFont="1" applyBorder="1"/>
    <xf numFmtId="0" fontId="0" fillId="5" borderId="56" xfId="0" applyFill="1" applyBorder="1" applyAlignment="1">
      <alignment horizontal="center"/>
    </xf>
    <xf numFmtId="0" fontId="24" fillId="5" borderId="59" xfId="2" applyNumberFormat="1" applyFont="1" applyFill="1" applyBorder="1" applyAlignment="1">
      <alignment horizontal="center" vertical="center" wrapText="1"/>
    </xf>
    <xf numFmtId="168" fontId="24" fillId="0" borderId="0" xfId="2" applyNumberFormat="1" applyFont="1" applyFill="1" applyBorder="1" applyAlignment="1">
      <alignment horizontal="left" vertical="center"/>
    </xf>
    <xf numFmtId="0" fontId="0" fillId="22" borderId="6" xfId="0" applyFill="1" applyBorder="1"/>
    <xf numFmtId="0" fontId="0" fillId="22" borderId="0" xfId="0" applyFill="1"/>
    <xf numFmtId="0" fontId="0" fillId="22" borderId="5" xfId="0" applyFill="1" applyBorder="1"/>
    <xf numFmtId="0" fontId="0" fillId="22" borderId="3" xfId="0" applyFill="1" applyBorder="1"/>
    <xf numFmtId="0" fontId="0" fillId="22" borderId="2" xfId="0" applyFill="1" applyBorder="1"/>
    <xf numFmtId="0" fontId="0" fillId="22" borderId="1" xfId="0" applyFill="1" applyBorder="1"/>
    <xf numFmtId="0" fontId="62" fillId="22" borderId="0" xfId="0" applyFont="1" applyFill="1"/>
    <xf numFmtId="0" fontId="0" fillId="16" borderId="10" xfId="0" applyFill="1" applyBorder="1"/>
    <xf numFmtId="0" fontId="0" fillId="16" borderId="9" xfId="0" applyFill="1" applyBorder="1"/>
    <xf numFmtId="0" fontId="0" fillId="16" borderId="8" xfId="0" applyFill="1" applyBorder="1"/>
    <xf numFmtId="0" fontId="0" fillId="16" borderId="6" xfId="0" applyFill="1" applyBorder="1"/>
    <xf numFmtId="0" fontId="23" fillId="16" borderId="0" xfId="0" applyFont="1" applyFill="1"/>
    <xf numFmtId="0" fontId="0" fillId="16" borderId="0" xfId="0" applyFill="1"/>
    <xf numFmtId="0" fontId="0" fillId="16" borderId="5" xfId="0" applyFill="1" applyBorder="1"/>
    <xf numFmtId="0" fontId="0" fillId="16" borderId="3" xfId="0" applyFill="1" applyBorder="1"/>
    <xf numFmtId="0" fontId="0" fillId="16" borderId="2" xfId="0" applyFill="1" applyBorder="1"/>
    <xf numFmtId="0" fontId="0" fillId="16" borderId="1" xfId="0" applyFill="1" applyBorder="1"/>
    <xf numFmtId="0" fontId="1" fillId="5" borderId="13" xfId="0" applyFont="1" applyFill="1" applyBorder="1" applyAlignment="1">
      <alignment horizontal="center" vertical="center" wrapText="1"/>
    </xf>
    <xf numFmtId="0" fontId="1" fillId="0" borderId="47" xfId="0" applyFont="1" applyBorder="1" applyAlignment="1">
      <alignment horizontal="center" vertical="center" wrapText="1"/>
    </xf>
    <xf numFmtId="0" fontId="1" fillId="0" borderId="61" xfId="0" applyFont="1" applyBorder="1" applyAlignment="1">
      <alignment horizontal="center" vertical="center" wrapText="1"/>
    </xf>
    <xf numFmtId="0" fontId="1" fillId="0" borderId="62" xfId="0" applyFont="1" applyBorder="1" applyAlignment="1">
      <alignment horizontal="center" vertical="center" wrapText="1"/>
    </xf>
    <xf numFmtId="0" fontId="1" fillId="0" borderId="59" xfId="0" applyFont="1" applyBorder="1" applyAlignment="1">
      <alignment horizontal="center" vertical="center" wrapText="1"/>
    </xf>
    <xf numFmtId="44" fontId="0" fillId="0" borderId="34" xfId="2" applyFont="1" applyFill="1" applyBorder="1"/>
    <xf numFmtId="44" fontId="0" fillId="0" borderId="86" xfId="2" applyFont="1" applyBorder="1"/>
    <xf numFmtId="44" fontId="0" fillId="0" borderId="75" xfId="2" applyFont="1" applyFill="1" applyBorder="1"/>
    <xf numFmtId="44" fontId="0" fillId="0" borderId="75" xfId="2" applyFont="1" applyBorder="1"/>
    <xf numFmtId="44" fontId="0" fillId="0" borderId="46" xfId="2" applyFont="1" applyFill="1" applyBorder="1"/>
    <xf numFmtId="44" fontId="0" fillId="0" borderId="85" xfId="2" applyFont="1" applyFill="1" applyBorder="1"/>
    <xf numFmtId="44" fontId="0" fillId="0" borderId="85" xfId="2" applyFont="1" applyBorder="1"/>
    <xf numFmtId="0" fontId="1" fillId="0" borderId="28" xfId="0" applyFont="1" applyBorder="1" applyAlignment="1">
      <alignment horizontal="center" vertical="center" wrapText="1"/>
    </xf>
    <xf numFmtId="0" fontId="0" fillId="0" borderId="89" xfId="0" applyBorder="1" applyAlignment="1">
      <alignment wrapText="1"/>
    </xf>
    <xf numFmtId="0" fontId="0" fillId="0" borderId="25" xfId="0" applyBorder="1" applyAlignment="1">
      <alignment wrapText="1"/>
    </xf>
    <xf numFmtId="0" fontId="0" fillId="0" borderId="89" xfId="0" applyBorder="1"/>
    <xf numFmtId="0" fontId="1" fillId="0" borderId="26" xfId="0" applyFont="1" applyBorder="1"/>
    <xf numFmtId="0" fontId="1" fillId="0" borderId="4" xfId="0" applyFont="1" applyBorder="1"/>
    <xf numFmtId="17" fontId="21" fillId="16" borderId="0" xfId="0" applyNumberFormat="1" applyFont="1" applyFill="1"/>
    <xf numFmtId="0" fontId="17" fillId="0" borderId="46" xfId="1" applyFont="1" applyBorder="1"/>
    <xf numFmtId="0" fontId="15" fillId="0" borderId="34" xfId="1" applyFont="1" applyBorder="1" applyAlignment="1">
      <alignment horizontal="center"/>
    </xf>
    <xf numFmtId="0" fontId="15" fillId="0" borderId="34" xfId="1" applyFont="1" applyBorder="1" applyAlignment="1">
      <alignment horizontal="center" wrapText="1"/>
    </xf>
    <xf numFmtId="0" fontId="15" fillId="0" borderId="71" xfId="1" applyFont="1" applyBorder="1"/>
    <xf numFmtId="44" fontId="4" fillId="0" borderId="51" xfId="2" applyFont="1" applyFill="1" applyBorder="1" applyAlignment="1">
      <alignment horizontal="center" vertical="center"/>
    </xf>
    <xf numFmtId="0" fontId="4" fillId="0" borderId="51" xfId="4" applyFont="1" applyBorder="1" applyAlignment="1">
      <alignment horizontal="center" vertical="center"/>
    </xf>
    <xf numFmtId="0" fontId="15" fillId="0" borderId="88" xfId="1" applyFont="1" applyBorder="1"/>
    <xf numFmtId="44" fontId="4" fillId="0" borderId="83" xfId="2" applyFont="1" applyFill="1" applyBorder="1" applyAlignment="1">
      <alignment horizontal="center" vertical="center"/>
    </xf>
    <xf numFmtId="0" fontId="4" fillId="0" borderId="83" xfId="4" applyFont="1" applyBorder="1" applyAlignment="1">
      <alignment horizontal="center" vertical="center"/>
    </xf>
    <xf numFmtId="0" fontId="15" fillId="0" borderId="47" xfId="1" applyFont="1" applyBorder="1" applyAlignment="1">
      <alignment horizontal="left" vertical="center" wrapText="1"/>
    </xf>
    <xf numFmtId="0" fontId="4" fillId="0" borderId="93" xfId="4" applyFont="1" applyBorder="1" applyAlignment="1">
      <alignment horizontal="center" vertical="center"/>
    </xf>
    <xf numFmtId="0" fontId="4" fillId="0" borderId="60" xfId="4" applyFont="1" applyBorder="1" applyAlignment="1">
      <alignment horizontal="center" vertical="center"/>
    </xf>
    <xf numFmtId="0" fontId="16" fillId="0" borderId="34" xfId="4" applyFont="1" applyBorder="1" applyAlignment="1">
      <alignment horizontal="center" vertical="center"/>
    </xf>
    <xf numFmtId="0" fontId="4" fillId="0" borderId="34" xfId="4" applyFont="1" applyBorder="1" applyAlignment="1">
      <alignment horizontal="center" vertical="center"/>
    </xf>
    <xf numFmtId="0" fontId="15" fillId="0" borderId="85" xfId="1" applyFont="1" applyBorder="1"/>
    <xf numFmtId="44" fontId="4" fillId="0" borderId="75" xfId="2" applyFont="1" applyFill="1" applyBorder="1" applyAlignment="1">
      <alignment horizontal="center" vertical="center"/>
    </xf>
    <xf numFmtId="0" fontId="4" fillId="0" borderId="75" xfId="4" applyFont="1" applyBorder="1" applyAlignment="1">
      <alignment horizontal="center" vertical="center"/>
    </xf>
    <xf numFmtId="44" fontId="16" fillId="0" borderId="34" xfId="2" applyFont="1" applyFill="1" applyBorder="1" applyAlignment="1">
      <alignment horizontal="center" vertical="center"/>
    </xf>
    <xf numFmtId="44" fontId="4" fillId="0" borderId="52" xfId="2" applyFont="1" applyFill="1" applyBorder="1" applyAlignment="1">
      <alignment horizontal="center" vertical="center"/>
    </xf>
    <xf numFmtId="0" fontId="4" fillId="0" borderId="92" xfId="4" applyFont="1" applyBorder="1" applyAlignment="1">
      <alignment horizontal="center" vertical="center"/>
    </xf>
    <xf numFmtId="0" fontId="4" fillId="0" borderId="50" xfId="4" applyFont="1" applyBorder="1" applyAlignment="1">
      <alignment horizontal="center" vertical="center"/>
    </xf>
    <xf numFmtId="44" fontId="4" fillId="0" borderId="81" xfId="2" applyFont="1" applyFill="1" applyBorder="1" applyAlignment="1">
      <alignment horizontal="center" vertical="center"/>
    </xf>
    <xf numFmtId="0" fontId="4" fillId="0" borderId="87" xfId="4" applyFont="1" applyBorder="1" applyAlignment="1">
      <alignment horizontal="center" vertical="center"/>
    </xf>
    <xf numFmtId="0" fontId="4" fillId="0" borderId="78" xfId="4" applyFont="1" applyBorder="1" applyAlignment="1">
      <alignment horizontal="center" vertical="center"/>
    </xf>
    <xf numFmtId="0" fontId="15" fillId="0" borderId="37" xfId="1" applyFont="1" applyBorder="1"/>
    <xf numFmtId="0" fontId="4" fillId="0" borderId="19" xfId="4" applyFont="1" applyBorder="1" applyAlignment="1">
      <alignment horizontal="center" vertical="center"/>
    </xf>
    <xf numFmtId="0" fontId="17" fillId="0" borderId="42" xfId="1" applyFont="1" applyBorder="1"/>
    <xf numFmtId="44" fontId="56" fillId="0" borderId="40" xfId="2" applyFont="1" applyFill="1" applyBorder="1" applyAlignment="1">
      <alignment horizontal="center" vertical="center"/>
    </xf>
    <xf numFmtId="0" fontId="56" fillId="0" borderId="40" xfId="4" applyFont="1" applyBorder="1" applyAlignment="1">
      <alignment horizontal="center" vertical="center"/>
    </xf>
    <xf numFmtId="0" fontId="15" fillId="0" borderId="47" xfId="1" applyFont="1" applyBorder="1"/>
    <xf numFmtId="44" fontId="4" fillId="0" borderId="61" xfId="2" applyFont="1" applyFill="1" applyBorder="1" applyAlignment="1">
      <alignment horizontal="center" vertical="center"/>
    </xf>
    <xf numFmtId="0" fontId="4" fillId="0" borderId="61" xfId="4" applyFont="1" applyBorder="1" applyAlignment="1">
      <alignment horizontal="center" vertical="center"/>
    </xf>
    <xf numFmtId="14" fontId="0" fillId="0" borderId="26" xfId="0" applyNumberFormat="1" applyBorder="1"/>
    <xf numFmtId="0" fontId="21" fillId="0" borderId="83" xfId="0" applyFont="1" applyBorder="1" applyAlignment="1">
      <alignment horizontal="center" vertical="center" wrapText="1"/>
    </xf>
    <xf numFmtId="0" fontId="1" fillId="0" borderId="30" xfId="0" applyFont="1" applyBorder="1" applyAlignment="1">
      <alignment vertical="center" wrapText="1"/>
    </xf>
    <xf numFmtId="0" fontId="1" fillId="0" borderId="40" xfId="0" applyFont="1" applyBorder="1" applyAlignment="1">
      <alignment vertical="center" wrapText="1"/>
    </xf>
    <xf numFmtId="0" fontId="0" fillId="0" borderId="40" xfId="0" applyBorder="1" applyAlignment="1">
      <alignment horizontal="center" vertical="center" wrapText="1"/>
    </xf>
    <xf numFmtId="0" fontId="1" fillId="0" borderId="29" xfId="0" applyFont="1" applyBorder="1" applyAlignment="1">
      <alignment horizontal="center" vertical="center" wrapText="1"/>
    </xf>
    <xf numFmtId="0" fontId="1" fillId="0" borderId="39" xfId="0" applyFont="1" applyBorder="1" applyAlignment="1">
      <alignment horizontal="center" vertical="center" wrapText="1"/>
    </xf>
    <xf numFmtId="0" fontId="5" fillId="0" borderId="26"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3" xfId="0" applyFont="1" applyBorder="1" applyAlignment="1">
      <alignment horizontal="center" vertical="center" wrapText="1"/>
    </xf>
    <xf numFmtId="0" fontId="9" fillId="0" borderId="83" xfId="0" applyFont="1" applyBorder="1" applyAlignment="1">
      <alignment vertical="center" wrapText="1"/>
    </xf>
    <xf numFmtId="165" fontId="22" fillId="0" borderId="83" xfId="0" applyNumberFormat="1" applyFont="1" applyBorder="1" applyAlignment="1">
      <alignment horizontal="center" vertical="center"/>
    </xf>
    <xf numFmtId="165" fontId="22" fillId="0" borderId="50" xfId="0" applyNumberFormat="1" applyFont="1" applyBorder="1" applyAlignment="1">
      <alignment horizontal="center" vertical="center"/>
    </xf>
    <xf numFmtId="165" fontId="22" fillId="0" borderId="51" xfId="0" applyNumberFormat="1" applyFont="1" applyBorder="1" applyAlignment="1">
      <alignment horizontal="center" vertical="center"/>
    </xf>
    <xf numFmtId="164" fontId="22" fillId="0" borderId="18" xfId="0" applyNumberFormat="1" applyFont="1" applyBorder="1" applyAlignment="1">
      <alignment vertical="center" wrapText="1"/>
    </xf>
    <xf numFmtId="6" fontId="22" fillId="0" borderId="18" xfId="0" applyNumberFormat="1" applyFont="1" applyBorder="1" applyAlignment="1">
      <alignment horizontal="center" vertical="center"/>
    </xf>
    <xf numFmtId="164" fontId="22" fillId="0" borderId="83" xfId="0" applyNumberFormat="1" applyFont="1" applyBorder="1" applyAlignment="1">
      <alignment vertical="center" wrapText="1"/>
    </xf>
    <xf numFmtId="6" fontId="22" fillId="0" borderId="83" xfId="0" applyNumberFormat="1" applyFont="1" applyBorder="1" applyAlignment="1">
      <alignment horizontal="center" vertical="center"/>
    </xf>
    <xf numFmtId="0" fontId="1" fillId="0" borderId="34" xfId="0" applyFont="1" applyBorder="1"/>
    <xf numFmtId="0" fontId="1" fillId="0" borderId="28" xfId="0" applyFont="1" applyBorder="1"/>
    <xf numFmtId="0" fontId="1" fillId="0" borderId="17" xfId="0" applyFont="1" applyBorder="1"/>
    <xf numFmtId="0" fontId="1" fillId="0" borderId="41" xfId="0" applyFont="1" applyBorder="1"/>
    <xf numFmtId="0" fontId="6" fillId="0" borderId="47" xfId="0" applyFont="1" applyBorder="1" applyAlignment="1">
      <alignment horizontal="center" vertical="center" wrapText="1"/>
    </xf>
    <xf numFmtId="0" fontId="7" fillId="0" borderId="24" xfId="0" applyFont="1" applyBorder="1" applyAlignment="1">
      <alignment wrapText="1"/>
    </xf>
    <xf numFmtId="0" fontId="7" fillId="0" borderId="13" xfId="0" applyFont="1" applyBorder="1" applyAlignment="1">
      <alignment horizontal="center" vertical="center" wrapText="1"/>
    </xf>
    <xf numFmtId="0" fontId="0" fillId="0" borderId="94" xfId="0" applyBorder="1" applyAlignment="1">
      <alignment horizontal="center"/>
    </xf>
    <xf numFmtId="0" fontId="22" fillId="0" borderId="83" xfId="0" applyFont="1" applyBorder="1" applyAlignment="1">
      <alignment vertical="center" wrapText="1"/>
    </xf>
    <xf numFmtId="165" fontId="22" fillId="0" borderId="78" xfId="0" applyNumberFormat="1" applyFont="1" applyBorder="1" applyAlignment="1">
      <alignment horizontal="center" vertical="center"/>
    </xf>
    <xf numFmtId="0" fontId="0" fillId="0" borderId="56" xfId="0" applyBorder="1" applyAlignment="1">
      <alignment horizontal="center" vertical="center"/>
    </xf>
    <xf numFmtId="0" fontId="22" fillId="0" borderId="61" xfId="0" applyFont="1" applyBorder="1" applyAlignment="1">
      <alignment vertical="center" wrapText="1"/>
    </xf>
    <xf numFmtId="165" fontId="22" fillId="0" borderId="61" xfId="0" applyNumberFormat="1" applyFont="1" applyBorder="1" applyAlignment="1">
      <alignment horizontal="center" vertical="center"/>
    </xf>
    <xf numFmtId="165" fontId="9" fillId="0" borderId="26" xfId="0" applyNumberFormat="1" applyFont="1" applyBorder="1" applyAlignment="1">
      <alignment horizontal="center" vertical="center"/>
    </xf>
    <xf numFmtId="165" fontId="9" fillId="0" borderId="27" xfId="0" applyNumberFormat="1" applyFont="1" applyBorder="1" applyAlignment="1">
      <alignment horizontal="center" vertical="center"/>
    </xf>
    <xf numFmtId="0" fontId="17" fillId="0" borderId="42" xfId="1" applyFont="1" applyBorder="1" applyAlignment="1">
      <alignment horizontal="center"/>
    </xf>
    <xf numFmtId="0" fontId="17" fillId="0" borderId="40" xfId="1" applyFont="1" applyBorder="1" applyAlignment="1">
      <alignment horizontal="center" wrapText="1"/>
    </xf>
    <xf numFmtId="0" fontId="63" fillId="0" borderId="10" xfId="0" applyFont="1" applyBorder="1"/>
    <xf numFmtId="0" fontId="4" fillId="6" borderId="0" xfId="0" applyFont="1" applyFill="1"/>
    <xf numFmtId="0" fontId="0" fillId="23" borderId="0" xfId="0" applyFill="1"/>
    <xf numFmtId="0" fontId="0" fillId="0" borderId="26" xfId="0" applyBorder="1"/>
    <xf numFmtId="0" fontId="0" fillId="0" borderId="12" xfId="0" applyBorder="1"/>
    <xf numFmtId="0" fontId="0" fillId="0" borderId="54" xfId="0" applyBorder="1"/>
    <xf numFmtId="0" fontId="14" fillId="0" borderId="23" xfId="0" applyFont="1" applyBorder="1"/>
    <xf numFmtId="0" fontId="14" fillId="0" borderId="56" xfId="0" applyFont="1" applyBorder="1" applyAlignment="1">
      <alignment horizontal="center"/>
    </xf>
    <xf numFmtId="0" fontId="0" fillId="0" borderId="59" xfId="0" applyBorder="1"/>
    <xf numFmtId="0" fontId="0" fillId="0" borderId="14" xfId="0" applyBorder="1"/>
    <xf numFmtId="0" fontId="14" fillId="0" borderId="84" xfId="0" applyFont="1" applyBorder="1"/>
    <xf numFmtId="0" fontId="14" fillId="0" borderId="67" xfId="0" applyFont="1" applyBorder="1"/>
    <xf numFmtId="0" fontId="40" fillId="0" borderId="3" xfId="0" applyFont="1" applyBorder="1" applyAlignment="1">
      <alignment horizontal="right"/>
    </xf>
    <xf numFmtId="0" fontId="27" fillId="0" borderId="39" xfId="0" applyFont="1" applyBorder="1"/>
    <xf numFmtId="0" fontId="27" fillId="0" borderId="26" xfId="0" applyFont="1" applyBorder="1" applyAlignment="1">
      <alignment horizontal="center"/>
    </xf>
    <xf numFmtId="0" fontId="0" fillId="9" borderId="3" xfId="0" applyFill="1" applyBorder="1"/>
    <xf numFmtId="0" fontId="0" fillId="9" borderId="6" xfId="0" applyFill="1" applyBorder="1"/>
    <xf numFmtId="0" fontId="7" fillId="0" borderId="0" xfId="0" applyFont="1"/>
    <xf numFmtId="0" fontId="7" fillId="0" borderId="1" xfId="0" applyFont="1" applyBorder="1"/>
    <xf numFmtId="0" fontId="7" fillId="0" borderId="2" xfId="0" applyFont="1" applyBorder="1"/>
    <xf numFmtId="0" fontId="7" fillId="0" borderId="3" xfId="0" applyFont="1" applyBorder="1"/>
    <xf numFmtId="0" fontId="0" fillId="9" borderId="1" xfId="0" applyFill="1" applyBorder="1"/>
    <xf numFmtId="0" fontId="0" fillId="9" borderId="2" xfId="0" applyFill="1" applyBorder="1"/>
    <xf numFmtId="0" fontId="0" fillId="9" borderId="5" xfId="0" applyFill="1" applyBorder="1"/>
    <xf numFmtId="0" fontId="0" fillId="9" borderId="0" xfId="0" applyFill="1"/>
    <xf numFmtId="0" fontId="0" fillId="9" borderId="8" xfId="0" applyFill="1" applyBorder="1"/>
    <xf numFmtId="0" fontId="0" fillId="9" borderId="9" xfId="0" applyFill="1" applyBorder="1"/>
    <xf numFmtId="0" fontId="0" fillId="9" borderId="10" xfId="0" applyFill="1" applyBorder="1"/>
    <xf numFmtId="2" fontId="0" fillId="9" borderId="0" xfId="0" applyNumberFormat="1" applyFill="1"/>
    <xf numFmtId="0" fontId="0" fillId="9" borderId="0" xfId="0" applyFill="1" applyAlignment="1">
      <alignment horizontal="center"/>
    </xf>
    <xf numFmtId="2" fontId="0" fillId="9" borderId="9" xfId="0" applyNumberFormat="1" applyFill="1" applyBorder="1"/>
    <xf numFmtId="2" fontId="0" fillId="0" borderId="0" xfId="0" applyNumberFormat="1"/>
    <xf numFmtId="166" fontId="0" fillId="9" borderId="0" xfId="0" applyNumberFormat="1" applyFill="1"/>
    <xf numFmtId="2" fontId="0" fillId="9" borderId="2" xfId="0" applyNumberFormat="1" applyFill="1" applyBorder="1"/>
    <xf numFmtId="0" fontId="0" fillId="9" borderId="27" xfId="0" applyFill="1" applyBorder="1"/>
    <xf numFmtId="0" fontId="0" fillId="9" borderId="28" xfId="0" applyFill="1" applyBorder="1"/>
    <xf numFmtId="0" fontId="0" fillId="9" borderId="39" xfId="0" applyFill="1" applyBorder="1"/>
    <xf numFmtId="166" fontId="0" fillId="9" borderId="27" xfId="0" applyNumberFormat="1" applyFill="1" applyBorder="1"/>
    <xf numFmtId="166" fontId="0" fillId="9" borderId="1" xfId="0" applyNumberFormat="1" applyFill="1" applyBorder="1"/>
    <xf numFmtId="2" fontId="0" fillId="9" borderId="5" xfId="0" applyNumberFormat="1" applyFill="1" applyBorder="1"/>
    <xf numFmtId="0" fontId="0" fillId="9" borderId="0" xfId="0" applyFill="1" applyAlignment="1">
      <alignment wrapText="1"/>
    </xf>
    <xf numFmtId="0" fontId="0" fillId="0" borderId="27" xfId="0" applyBorder="1" applyAlignment="1">
      <alignment horizontal="center" vertical="top"/>
    </xf>
    <xf numFmtId="0" fontId="0" fillId="0" borderId="26" xfId="0" applyBorder="1" applyAlignment="1">
      <alignment horizontal="center" vertical="top"/>
    </xf>
    <xf numFmtId="0" fontId="0" fillId="0" borderId="39" xfId="0" applyBorder="1" applyAlignment="1">
      <alignment horizontal="center" vertical="top"/>
    </xf>
    <xf numFmtId="0" fontId="0" fillId="9" borderId="27" xfId="0" applyFill="1" applyBorder="1" applyAlignment="1">
      <alignment horizontal="center" vertical="top"/>
    </xf>
    <xf numFmtId="0" fontId="0" fillId="9" borderId="26" xfId="0" applyFill="1" applyBorder="1" applyAlignment="1">
      <alignment horizontal="center" vertical="top"/>
    </xf>
    <xf numFmtId="0" fontId="0" fillId="9" borderId="39" xfId="0" applyFill="1" applyBorder="1" applyAlignment="1">
      <alignment horizontal="center" vertical="top"/>
    </xf>
    <xf numFmtId="0" fontId="7" fillId="0" borderId="86" xfId="0" applyFont="1" applyBorder="1"/>
    <xf numFmtId="0" fontId="7" fillId="0" borderId="61" xfId="0" applyFont="1" applyBorder="1"/>
    <xf numFmtId="0" fontId="7" fillId="0" borderId="31" xfId="0" applyFont="1" applyBorder="1"/>
    <xf numFmtId="0" fontId="0" fillId="0" borderId="83" xfId="0" applyBorder="1" applyAlignment="1">
      <alignment horizontal="center" vertical="center" wrapText="1"/>
    </xf>
    <xf numFmtId="0" fontId="0" fillId="5" borderId="83" xfId="0" applyFill="1" applyBorder="1" applyAlignment="1">
      <alignment horizontal="center"/>
    </xf>
    <xf numFmtId="0" fontId="4" fillId="0" borderId="83" xfId="0" applyFont="1" applyBorder="1"/>
    <xf numFmtId="0" fontId="7" fillId="0" borderId="81" xfId="0" applyFont="1" applyBorder="1"/>
    <xf numFmtId="0" fontId="0" fillId="0" borderId="83" xfId="0" applyBorder="1" applyAlignment="1">
      <alignment horizontal="left"/>
    </xf>
    <xf numFmtId="0" fontId="7" fillId="0" borderId="0" xfId="0" applyFont="1" applyAlignment="1">
      <alignment horizontal="center"/>
    </xf>
    <xf numFmtId="0" fontId="0" fillId="6" borderId="7" xfId="0" applyFill="1" applyBorder="1"/>
    <xf numFmtId="0" fontId="0" fillId="6" borderId="4" xfId="0" applyFill="1" applyBorder="1"/>
    <xf numFmtId="166" fontId="0" fillId="0" borderId="0" xfId="0" applyNumberFormat="1"/>
    <xf numFmtId="166" fontId="0" fillId="0" borderId="0" xfId="0" applyNumberFormat="1" applyAlignment="1">
      <alignment horizontal="center"/>
    </xf>
    <xf numFmtId="0" fontId="0" fillId="24" borderId="0" xfId="0" applyFill="1"/>
    <xf numFmtId="0" fontId="0" fillId="11" borderId="0" xfId="0" applyFill="1"/>
    <xf numFmtId="169" fontId="0" fillId="0" borderId="0" xfId="5" applyNumberFormat="1" applyFont="1" applyAlignment="1">
      <alignment horizontal="left"/>
    </xf>
    <xf numFmtId="44" fontId="0" fillId="0" borderId="55" xfId="2" applyFont="1" applyFill="1" applyBorder="1" applyAlignment="1">
      <alignment horizontal="center"/>
    </xf>
    <xf numFmtId="44" fontId="0" fillId="5" borderId="83" xfId="2" applyFont="1" applyFill="1" applyBorder="1" applyAlignment="1">
      <alignment horizontal="center"/>
    </xf>
    <xf numFmtId="44" fontId="0" fillId="0" borderId="0" xfId="0" applyNumberFormat="1"/>
    <xf numFmtId="168" fontId="0" fillId="0" borderId="0" xfId="2" applyNumberFormat="1" applyFont="1"/>
    <xf numFmtId="44" fontId="0" fillId="5" borderId="83" xfId="2" applyFont="1" applyFill="1" applyBorder="1" applyAlignment="1">
      <alignment horizontal="center" vertical="center"/>
    </xf>
    <xf numFmtId="44" fontId="4" fillId="5" borderId="40" xfId="2" applyFont="1" applyFill="1" applyBorder="1" applyAlignment="1">
      <alignment horizontal="center"/>
    </xf>
    <xf numFmtId="0" fontId="4" fillId="5" borderId="27" xfId="0" applyFont="1" applyFill="1" applyBorder="1" applyAlignment="1">
      <alignment horizontal="center"/>
    </xf>
    <xf numFmtId="0" fontId="4" fillId="5" borderId="28" xfId="0" applyFont="1" applyFill="1" applyBorder="1" applyAlignment="1">
      <alignment horizontal="center"/>
    </xf>
    <xf numFmtId="0" fontId="0" fillId="5" borderId="81" xfId="0" applyFill="1" applyBorder="1" applyAlignment="1">
      <alignment horizontal="center" vertical="center"/>
    </xf>
    <xf numFmtId="0" fontId="30" fillId="0" borderId="0" xfId="0" applyFont="1" applyAlignment="1">
      <alignment horizontal="right"/>
    </xf>
    <xf numFmtId="0" fontId="0" fillId="0" borderId="83" xfId="0" applyBorder="1" applyAlignment="1">
      <alignment horizontal="center" wrapText="1"/>
    </xf>
    <xf numFmtId="0" fontId="0" fillId="0" borderId="83" xfId="0" applyBorder="1" applyAlignment="1">
      <alignment wrapText="1"/>
    </xf>
    <xf numFmtId="0" fontId="0" fillId="0" borderId="25" xfId="0" applyBorder="1" applyAlignment="1">
      <alignment horizontal="left" vertical="center" wrapText="1"/>
    </xf>
    <xf numFmtId="0" fontId="1" fillId="5" borderId="19" xfId="0" applyFont="1" applyFill="1" applyBorder="1" applyAlignment="1">
      <alignment horizontal="center" vertical="center" wrapText="1"/>
    </xf>
    <xf numFmtId="0" fontId="1" fillId="5" borderId="18" xfId="0" applyFont="1" applyFill="1" applyBorder="1" applyAlignment="1">
      <alignment horizontal="center" vertical="center" wrapText="1"/>
    </xf>
    <xf numFmtId="0" fontId="1" fillId="0" borderId="19"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4" xfId="0" applyFont="1" applyBorder="1" applyAlignment="1">
      <alignment horizontal="center" vertical="center" wrapText="1"/>
    </xf>
    <xf numFmtId="0" fontId="1" fillId="5" borderId="83" xfId="0" applyFont="1" applyFill="1" applyBorder="1" applyAlignment="1">
      <alignment horizontal="center" vertical="center" wrapText="1"/>
    </xf>
    <xf numFmtId="0" fontId="1" fillId="5" borderId="81" xfId="0" applyFont="1" applyFill="1" applyBorder="1" applyAlignment="1">
      <alignment horizontal="center" vertical="center" wrapText="1"/>
    </xf>
    <xf numFmtId="0" fontId="1" fillId="5" borderId="11" xfId="0" applyFont="1" applyFill="1" applyBorder="1" applyAlignment="1">
      <alignment horizontal="center" vertical="center" wrapText="1"/>
    </xf>
    <xf numFmtId="0" fontId="1" fillId="5" borderId="82" xfId="0" applyFont="1" applyFill="1" applyBorder="1" applyAlignment="1">
      <alignment horizontal="center" vertical="center" wrapText="1"/>
    </xf>
    <xf numFmtId="0" fontId="1" fillId="0" borderId="82" xfId="0" applyFont="1" applyBorder="1"/>
    <xf numFmtId="0" fontId="1" fillId="0" borderId="46" xfId="0" applyFont="1" applyBorder="1" applyAlignment="1">
      <alignment horizontal="center" vertical="center" wrapText="1"/>
    </xf>
    <xf numFmtId="0" fontId="1" fillId="0" borderId="34" xfId="0" applyFont="1" applyBorder="1" applyAlignment="1">
      <alignment horizontal="center" vertical="center" wrapText="1"/>
    </xf>
    <xf numFmtId="168" fontId="0" fillId="0" borderId="31" xfId="2" applyNumberFormat="1" applyFont="1" applyBorder="1"/>
    <xf numFmtId="168" fontId="0" fillId="0" borderId="33" xfId="0" applyNumberFormat="1" applyBorder="1"/>
    <xf numFmtId="168" fontId="0" fillId="0" borderId="31" xfId="0" applyNumberFormat="1" applyBorder="1"/>
    <xf numFmtId="168" fontId="21" fillId="16" borderId="41" xfId="2" applyNumberFormat="1" applyFont="1" applyFill="1" applyBorder="1"/>
    <xf numFmtId="0" fontId="0" fillId="0" borderId="71" xfId="0" applyBorder="1" applyAlignment="1">
      <alignment horizontal="left" vertical="center" wrapText="1"/>
    </xf>
    <xf numFmtId="44" fontId="0" fillId="0" borderId="51" xfId="2" applyFont="1" applyFill="1" applyBorder="1" applyAlignment="1">
      <alignment horizontal="center" vertical="center"/>
    </xf>
    <xf numFmtId="0" fontId="0" fillId="0" borderId="74" xfId="0" applyBorder="1"/>
    <xf numFmtId="0" fontId="0" fillId="0" borderId="47" xfId="0" applyBorder="1" applyAlignment="1">
      <alignment horizontal="left" vertical="center" wrapText="1"/>
    </xf>
    <xf numFmtId="0" fontId="0" fillId="5" borderId="62" xfId="0" applyFill="1" applyBorder="1" applyAlignment="1">
      <alignment horizontal="center" vertical="center"/>
    </xf>
    <xf numFmtId="0" fontId="5" fillId="0" borderId="9" xfId="0" applyFont="1" applyBorder="1" applyAlignment="1">
      <alignment horizontal="center" vertical="center" wrapText="1"/>
    </xf>
    <xf numFmtId="0" fontId="0" fillId="5" borderId="88" xfId="0" applyFill="1" applyBorder="1" applyAlignment="1">
      <alignment horizontal="center" vertical="center"/>
    </xf>
    <xf numFmtId="0" fontId="0" fillId="5" borderId="47" xfId="0" applyFill="1" applyBorder="1" applyAlignment="1">
      <alignment horizontal="center" vertical="center"/>
    </xf>
    <xf numFmtId="0" fontId="5" fillId="0" borderId="10" xfId="0" applyFont="1" applyBorder="1" applyAlignment="1">
      <alignment horizontal="center" vertical="center" wrapText="1"/>
    </xf>
    <xf numFmtId="166" fontId="0" fillId="0" borderId="83" xfId="0" applyNumberFormat="1" applyBorder="1"/>
    <xf numFmtId="0" fontId="0" fillId="0" borderId="0" xfId="0" applyAlignment="1">
      <alignment horizontal="center" vertical="center" wrapText="1"/>
    </xf>
    <xf numFmtId="2" fontId="0" fillId="0" borderId="0" xfId="0" applyNumberFormat="1" applyAlignment="1">
      <alignment horizontal="center"/>
    </xf>
    <xf numFmtId="44" fontId="0" fillId="5" borderId="83" xfId="2" applyFont="1" applyFill="1" applyBorder="1" applyAlignment="1"/>
    <xf numFmtId="0" fontId="24" fillId="5" borderId="27" xfId="2" applyNumberFormat="1" applyFont="1" applyFill="1" applyBorder="1" applyAlignment="1">
      <alignment horizontal="center" vertical="center" wrapText="1"/>
    </xf>
    <xf numFmtId="0" fontId="24" fillId="5" borderId="26" xfId="2" applyNumberFormat="1" applyFont="1" applyFill="1" applyBorder="1" applyAlignment="1">
      <alignment horizontal="center" vertical="center" wrapText="1"/>
    </xf>
    <xf numFmtId="0" fontId="65" fillId="21" borderId="42" xfId="0" applyFont="1" applyFill="1" applyBorder="1"/>
    <xf numFmtId="0" fontId="65" fillId="21" borderId="28" xfId="0" applyFont="1" applyFill="1" applyBorder="1"/>
    <xf numFmtId="168" fontId="65" fillId="21" borderId="41" xfId="2" applyNumberFormat="1" applyFont="1" applyFill="1" applyBorder="1"/>
    <xf numFmtId="0" fontId="0" fillId="3" borderId="29" xfId="0" applyFill="1" applyBorder="1" applyAlignment="1">
      <alignment horizontal="center" wrapText="1"/>
    </xf>
    <xf numFmtId="0" fontId="0" fillId="0" borderId="53" xfId="0" applyBorder="1"/>
    <xf numFmtId="167" fontId="0" fillId="0" borderId="81" xfId="0" applyNumberFormat="1" applyBorder="1" applyAlignment="1">
      <alignment horizontal="center"/>
    </xf>
    <xf numFmtId="167" fontId="0" fillId="0" borderId="62" xfId="0" applyNumberFormat="1" applyBorder="1" applyAlignment="1">
      <alignment horizontal="center"/>
    </xf>
    <xf numFmtId="167" fontId="0" fillId="0" borderId="53" xfId="0" applyNumberFormat="1" applyBorder="1" applyAlignment="1">
      <alignment horizontal="center"/>
    </xf>
    <xf numFmtId="167" fontId="0" fillId="0" borderId="81" xfId="2" applyNumberFormat="1" applyFont="1" applyBorder="1" applyAlignment="1">
      <alignment horizontal="center"/>
    </xf>
    <xf numFmtId="0" fontId="0" fillId="3" borderId="26" xfId="0" applyFill="1" applyBorder="1" applyAlignment="1">
      <alignment horizontal="center" vertical="center"/>
    </xf>
    <xf numFmtId="0" fontId="0" fillId="0" borderId="13" xfId="0" applyBorder="1"/>
    <xf numFmtId="44" fontId="0" fillId="0" borderId="82" xfId="2" applyFont="1" applyBorder="1"/>
    <xf numFmtId="168" fontId="0" fillId="0" borderId="86" xfId="2" applyNumberFormat="1" applyFont="1" applyBorder="1"/>
    <xf numFmtId="44" fontId="0" fillId="0" borderId="59" xfId="2" applyFont="1" applyBorder="1"/>
    <xf numFmtId="44" fontId="0" fillId="0" borderId="82" xfId="0" applyNumberFormat="1" applyBorder="1"/>
    <xf numFmtId="168" fontId="0" fillId="0" borderId="86" xfId="0" applyNumberFormat="1" applyBorder="1"/>
    <xf numFmtId="44" fontId="0" fillId="0" borderId="86" xfId="0" applyNumberFormat="1" applyBorder="1"/>
    <xf numFmtId="44" fontId="0" fillId="0" borderId="59" xfId="0" applyNumberFormat="1" applyBorder="1"/>
    <xf numFmtId="44" fontId="21" fillId="16" borderId="26" xfId="2" applyFont="1" applyFill="1" applyBorder="1"/>
    <xf numFmtId="44" fontId="65" fillId="21" borderId="26" xfId="2" applyFont="1" applyFill="1" applyBorder="1"/>
    <xf numFmtId="44" fontId="0" fillId="0" borderId="53" xfId="2" applyFont="1" applyFill="1" applyBorder="1"/>
    <xf numFmtId="44" fontId="0" fillId="0" borderId="81" xfId="2" applyFont="1" applyBorder="1"/>
    <xf numFmtId="44" fontId="0" fillId="0" borderId="77" xfId="2" applyFont="1" applyFill="1" applyBorder="1"/>
    <xf numFmtId="44" fontId="0" fillId="0" borderId="77" xfId="2" applyFont="1" applyBorder="1"/>
    <xf numFmtId="44" fontId="0" fillId="0" borderId="13" xfId="2" applyFont="1" applyFill="1" applyBorder="1"/>
    <xf numFmtId="44" fontId="0" fillId="0" borderId="80" xfId="2" applyFont="1" applyFill="1" applyBorder="1"/>
    <xf numFmtId="44" fontId="0" fillId="0" borderId="80" xfId="2" applyFont="1" applyBorder="1"/>
    <xf numFmtId="0" fontId="1" fillId="0" borderId="6" xfId="0" applyFont="1" applyBorder="1"/>
    <xf numFmtId="0" fontId="1" fillId="0" borderId="3" xfId="0" applyFont="1" applyBorder="1"/>
    <xf numFmtId="44" fontId="24" fillId="0" borderId="46" xfId="2" applyFont="1" applyFill="1" applyBorder="1" applyAlignment="1">
      <alignment horizontal="center" vertical="center" wrapText="1"/>
    </xf>
    <xf numFmtId="44" fontId="24" fillId="0" borderId="35" xfId="2" applyFont="1" applyFill="1" applyBorder="1" applyAlignment="1">
      <alignment horizontal="center" vertical="center" wrapText="1"/>
    </xf>
    <xf numFmtId="44" fontId="24" fillId="0" borderId="25" xfId="2" applyFont="1" applyFill="1" applyBorder="1" applyAlignment="1">
      <alignment horizontal="center" vertical="center" wrapText="1"/>
    </xf>
    <xf numFmtId="44" fontId="24" fillId="0" borderId="13" xfId="2" applyFont="1" applyFill="1" applyBorder="1" applyAlignment="1">
      <alignment horizontal="center" vertical="center" wrapText="1"/>
    </xf>
    <xf numFmtId="44" fontId="0" fillId="0" borderId="85" xfId="0" applyNumberFormat="1" applyBorder="1" applyAlignment="1">
      <alignment horizontal="center" vertical="center" wrapText="1"/>
    </xf>
    <xf numFmtId="44" fontId="0" fillId="0" borderId="75" xfId="0" applyNumberFormat="1" applyBorder="1" applyAlignment="1">
      <alignment horizontal="center" vertical="center" wrapText="1"/>
    </xf>
    <xf numFmtId="44" fontId="0" fillId="0" borderId="77" xfId="0" applyNumberFormat="1" applyBorder="1" applyAlignment="1">
      <alignment horizontal="center" vertical="center" wrapText="1"/>
    </xf>
    <xf numFmtId="44" fontId="0" fillId="0" borderId="59" xfId="0" applyNumberFormat="1" applyBorder="1" applyAlignment="1">
      <alignment horizontal="center" vertical="center" wrapText="1"/>
    </xf>
    <xf numFmtId="44" fontId="0" fillId="0" borderId="34" xfId="0" applyNumberFormat="1" applyBorder="1" applyAlignment="1">
      <alignment horizontal="center" vertical="center" wrapText="1"/>
    </xf>
    <xf numFmtId="44" fontId="0" fillId="0" borderId="33" xfId="0" applyNumberFormat="1" applyBorder="1" applyAlignment="1">
      <alignment horizontal="center" vertical="center" wrapText="1"/>
    </xf>
    <xf numFmtId="44" fontId="0" fillId="0" borderId="5" xfId="0" applyNumberFormat="1" applyBorder="1" applyAlignment="1">
      <alignment horizontal="center" vertical="center" wrapText="1"/>
    </xf>
    <xf numFmtId="44" fontId="0" fillId="0" borderId="83" xfId="0" applyNumberFormat="1" applyBorder="1" applyAlignment="1">
      <alignment horizontal="center" vertical="center" wrapText="1"/>
    </xf>
    <xf numFmtId="44" fontId="0" fillId="0" borderId="86" xfId="0" applyNumberFormat="1" applyBorder="1" applyAlignment="1">
      <alignment horizontal="center" vertical="center" wrapText="1"/>
    </xf>
    <xf numFmtId="44" fontId="0" fillId="0" borderId="61" xfId="0" applyNumberFormat="1" applyBorder="1" applyAlignment="1">
      <alignment horizontal="center" vertical="center" wrapText="1"/>
    </xf>
    <xf numFmtId="44" fontId="0" fillId="0" borderId="31" xfId="0" applyNumberFormat="1" applyBorder="1" applyAlignment="1">
      <alignment horizontal="center" vertical="center" wrapText="1"/>
    </xf>
    <xf numFmtId="44" fontId="0" fillId="0" borderId="1" xfId="0" applyNumberFormat="1" applyBorder="1" applyAlignment="1">
      <alignment horizontal="center" vertical="center" wrapText="1"/>
    </xf>
    <xf numFmtId="44" fontId="24" fillId="0" borderId="34" xfId="2" applyFont="1" applyFill="1" applyBorder="1" applyAlignment="1">
      <alignment horizontal="center" vertical="center" wrapText="1"/>
    </xf>
    <xf numFmtId="44" fontId="24" fillId="0" borderId="53" xfId="2" applyFont="1" applyFill="1" applyBorder="1" applyAlignment="1">
      <alignment horizontal="center" vertical="center" wrapText="1"/>
    </xf>
    <xf numFmtId="44" fontId="0" fillId="0" borderId="62" xfId="0" applyNumberFormat="1" applyBorder="1" applyAlignment="1">
      <alignment horizontal="center" vertical="center" wrapText="1"/>
    </xf>
    <xf numFmtId="0" fontId="14" fillId="0" borderId="0" xfId="0" applyFont="1"/>
    <xf numFmtId="0" fontId="12" fillId="0" borderId="0" xfId="0" applyFont="1" applyAlignment="1">
      <alignment horizontal="center"/>
    </xf>
    <xf numFmtId="0" fontId="14" fillId="0" borderId="0" xfId="0" applyFont="1" applyAlignment="1">
      <alignment horizontal="center"/>
    </xf>
    <xf numFmtId="0" fontId="14" fillId="25" borderId="0" xfId="0" applyFont="1" applyFill="1" applyProtection="1">
      <protection locked="0"/>
    </xf>
    <xf numFmtId="0" fontId="0" fillId="26" borderId="0" xfId="0" applyFill="1"/>
    <xf numFmtId="2" fontId="14" fillId="0" borderId="0" xfId="0" applyNumberFormat="1" applyFont="1"/>
    <xf numFmtId="0" fontId="66" fillId="0" borderId="0" xfId="0" applyFont="1"/>
    <xf numFmtId="1" fontId="14" fillId="0" borderId="0" xfId="0" applyNumberFormat="1" applyFont="1"/>
    <xf numFmtId="0" fontId="4" fillId="15" borderId="0" xfId="0" applyFont="1" applyFill="1"/>
    <xf numFmtId="0" fontId="0" fillId="15" borderId="0" xfId="0" applyFill="1"/>
    <xf numFmtId="0" fontId="30" fillId="0" borderId="83" xfId="0" applyFont="1" applyBorder="1" applyAlignment="1">
      <alignment horizontal="right" wrapText="1"/>
    </xf>
    <xf numFmtId="0" fontId="1" fillId="0" borderId="39" xfId="0" applyFont="1" applyBorder="1"/>
    <xf numFmtId="0" fontId="0" fillId="0" borderId="10" xfId="0" applyBorder="1" applyAlignment="1">
      <alignment wrapText="1"/>
    </xf>
    <xf numFmtId="0" fontId="0" fillId="0" borderId="91" xfId="0" applyBorder="1" applyAlignment="1">
      <alignment wrapText="1"/>
    </xf>
    <xf numFmtId="0" fontId="0" fillId="0" borderId="3" xfId="0" applyBorder="1" applyAlignment="1">
      <alignment wrapText="1"/>
    </xf>
    <xf numFmtId="0" fontId="0" fillId="0" borderId="22" xfId="0" applyBorder="1" applyAlignment="1">
      <alignment wrapText="1"/>
    </xf>
    <xf numFmtId="0" fontId="0" fillId="0" borderId="24" xfId="0" applyBorder="1" applyAlignment="1">
      <alignment wrapText="1"/>
    </xf>
    <xf numFmtId="0" fontId="0" fillId="0" borderId="21" xfId="0" applyBorder="1" applyAlignment="1">
      <alignment wrapText="1"/>
    </xf>
    <xf numFmtId="0" fontId="1" fillId="5" borderId="37"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88" xfId="0" applyFont="1" applyFill="1" applyBorder="1" applyAlignment="1">
      <alignment horizontal="center" vertical="center" wrapText="1"/>
    </xf>
    <xf numFmtId="0" fontId="1" fillId="5" borderId="95" xfId="0" applyFont="1" applyFill="1" applyBorder="1" applyAlignment="1">
      <alignment horizontal="center" vertical="center" wrapText="1"/>
    </xf>
    <xf numFmtId="0" fontId="1" fillId="0" borderId="37" xfId="0" applyFont="1" applyBorder="1" applyAlignment="1">
      <alignment horizontal="center" vertical="center" wrapText="1"/>
    </xf>
    <xf numFmtId="0" fontId="1" fillId="0" borderId="5" xfId="0" applyFont="1" applyBorder="1" applyAlignment="1">
      <alignment horizontal="center" vertical="center" wrapText="1"/>
    </xf>
    <xf numFmtId="44" fontId="0" fillId="0" borderId="88" xfId="2" applyFont="1" applyBorder="1"/>
    <xf numFmtId="44" fontId="0" fillId="0" borderId="82" xfId="2" applyFont="1" applyFill="1" applyBorder="1"/>
    <xf numFmtId="44" fontId="24" fillId="0" borderId="15" xfId="2" applyFont="1" applyFill="1" applyBorder="1" applyAlignment="1">
      <alignment horizontal="center" vertical="center" wrapText="1"/>
    </xf>
    <xf numFmtId="44" fontId="0" fillId="0" borderId="47" xfId="0" applyNumberFormat="1" applyBorder="1" applyAlignment="1">
      <alignment horizontal="center" vertical="center" wrapText="1"/>
    </xf>
    <xf numFmtId="44" fontId="0" fillId="0" borderId="14" xfId="0" applyNumberFormat="1" applyBorder="1" applyAlignment="1">
      <alignment horizontal="center" vertical="center" wrapText="1"/>
    </xf>
    <xf numFmtId="44" fontId="0" fillId="0" borderId="46" xfId="0" applyNumberFormat="1" applyBorder="1" applyAlignment="1">
      <alignment horizontal="center" vertical="center" wrapText="1"/>
    </xf>
    <xf numFmtId="44" fontId="0" fillId="0" borderId="88" xfId="0" applyNumberFormat="1" applyBorder="1" applyAlignment="1">
      <alignment horizontal="center" vertical="center" wrapText="1"/>
    </xf>
    <xf numFmtId="44" fontId="0" fillId="0" borderId="25" xfId="0" applyNumberFormat="1" applyBorder="1" applyAlignment="1">
      <alignment horizontal="center" vertical="center" wrapText="1"/>
    </xf>
    <xf numFmtId="44" fontId="0" fillId="0" borderId="90" xfId="0" applyNumberFormat="1" applyBorder="1" applyAlignment="1">
      <alignment horizontal="center" vertical="center" wrapText="1"/>
    </xf>
    <xf numFmtId="44" fontId="0" fillId="0" borderId="22" xfId="0" applyNumberFormat="1" applyBorder="1" applyAlignment="1">
      <alignment horizontal="center" vertical="center" wrapText="1"/>
    </xf>
    <xf numFmtId="44" fontId="0" fillId="0" borderId="80" xfId="0" applyNumberFormat="1" applyBorder="1" applyAlignment="1">
      <alignment horizontal="center" vertical="center" wrapText="1"/>
    </xf>
    <xf numFmtId="0" fontId="0" fillId="0" borderId="0" xfId="0" applyAlignment="1">
      <alignment horizontal="left" wrapText="1"/>
    </xf>
    <xf numFmtId="9" fontId="0" fillId="0" borderId="83" xfId="0" applyNumberFormat="1" applyBorder="1"/>
    <xf numFmtId="9" fontId="0" fillId="0" borderId="0" xfId="0" applyNumberFormat="1"/>
    <xf numFmtId="0" fontId="0" fillId="0" borderId="86" xfId="0" applyBorder="1"/>
    <xf numFmtId="0" fontId="0" fillId="0" borderId="71" xfId="0" applyBorder="1"/>
    <xf numFmtId="0" fontId="0" fillId="28" borderId="0" xfId="0" applyFill="1"/>
    <xf numFmtId="0" fontId="0" fillId="29" borderId="0" xfId="0" applyFill="1"/>
    <xf numFmtId="0" fontId="0" fillId="27" borderId="0" xfId="0" applyFill="1"/>
    <xf numFmtId="168" fontId="0" fillId="0" borderId="0" xfId="0" applyNumberFormat="1"/>
    <xf numFmtId="9" fontId="0" fillId="0" borderId="0" xfId="5" applyFont="1"/>
    <xf numFmtId="0" fontId="0" fillId="28" borderId="9" xfId="0" applyFill="1" applyBorder="1" applyAlignment="1">
      <alignment wrapText="1"/>
    </xf>
    <xf numFmtId="0" fontId="0" fillId="28" borderId="8" xfId="0" applyFill="1" applyBorder="1" applyAlignment="1">
      <alignment wrapText="1"/>
    </xf>
    <xf numFmtId="0" fontId="0" fillId="28" borderId="2" xfId="0" applyFill="1" applyBorder="1" applyAlignment="1">
      <alignment wrapText="1"/>
    </xf>
    <xf numFmtId="0" fontId="0" fillId="28" borderId="1" xfId="0" applyFill="1" applyBorder="1" applyAlignment="1">
      <alignment wrapText="1"/>
    </xf>
    <xf numFmtId="0" fontId="0" fillId="28" borderId="10" xfId="0" applyFill="1" applyBorder="1"/>
    <xf numFmtId="0" fontId="0" fillId="28" borderId="3" xfId="0" applyFill="1" applyBorder="1"/>
    <xf numFmtId="168" fontId="0" fillId="0" borderId="88" xfId="2" applyNumberFormat="1" applyFont="1" applyBorder="1"/>
    <xf numFmtId="168" fontId="0" fillId="0" borderId="83" xfId="2" applyNumberFormat="1" applyFont="1" applyBorder="1"/>
    <xf numFmtId="168" fontId="0" fillId="0" borderId="47" xfId="2" applyNumberFormat="1" applyFont="1" applyBorder="1"/>
    <xf numFmtId="168" fontId="0" fillId="0" borderId="61" xfId="2" applyNumberFormat="1" applyFont="1" applyBorder="1"/>
    <xf numFmtId="171" fontId="0" fillId="5" borderId="83" xfId="2" applyNumberFormat="1" applyFont="1" applyFill="1" applyBorder="1" applyAlignment="1">
      <alignment horizontal="center"/>
    </xf>
    <xf numFmtId="0" fontId="6" fillId="0" borderId="0" xfId="0" applyFont="1"/>
    <xf numFmtId="44" fontId="0" fillId="0" borderId="52" xfId="2" applyFont="1" applyFill="1" applyBorder="1" applyAlignment="1">
      <alignment horizontal="center" vertical="center"/>
    </xf>
    <xf numFmtId="0" fontId="5" fillId="0" borderId="33" xfId="0" applyFont="1" applyBorder="1" applyAlignment="1">
      <alignment horizontal="center" vertical="center" wrapText="1"/>
    </xf>
    <xf numFmtId="0" fontId="0" fillId="5" borderId="86" xfId="0" applyFill="1" applyBorder="1" applyAlignment="1">
      <alignment horizontal="center" vertical="center"/>
    </xf>
    <xf numFmtId="0" fontId="0" fillId="5" borderId="31" xfId="0" applyFill="1" applyBorder="1" applyAlignment="1">
      <alignment horizontal="center" vertical="center"/>
    </xf>
    <xf numFmtId="0" fontId="0" fillId="0" borderId="51" xfId="0" applyBorder="1" applyAlignment="1">
      <alignment horizontal="center"/>
    </xf>
    <xf numFmtId="0" fontId="0" fillId="5" borderId="51" xfId="0" applyFill="1" applyBorder="1" applyAlignment="1">
      <alignment horizontal="center"/>
    </xf>
    <xf numFmtId="0" fontId="0" fillId="27" borderId="0" xfId="0" applyFill="1" applyAlignment="1">
      <alignment wrapText="1"/>
    </xf>
    <xf numFmtId="0" fontId="0" fillId="28" borderId="0" xfId="0" applyFill="1" applyAlignment="1">
      <alignment wrapText="1"/>
    </xf>
    <xf numFmtId="0" fontId="0" fillId="0" borderId="0" xfId="0" applyAlignment="1">
      <alignment horizontal="right" vertical="center"/>
    </xf>
    <xf numFmtId="0" fontId="2" fillId="0" borderId="83" xfId="0" applyFont="1" applyBorder="1" applyAlignment="1">
      <alignment horizontal="center"/>
    </xf>
    <xf numFmtId="168" fontId="21" fillId="0" borderId="26" xfId="0" applyNumberFormat="1" applyFont="1" applyBorder="1"/>
    <xf numFmtId="170" fontId="0" fillId="0" borderId="0" xfId="2" applyNumberFormat="1" applyFont="1"/>
    <xf numFmtId="0" fontId="0" fillId="4" borderId="0" xfId="0" applyFill="1" applyAlignment="1">
      <alignment horizontal="center"/>
    </xf>
    <xf numFmtId="0" fontId="0" fillId="4" borderId="0" xfId="0" applyFill="1" applyAlignment="1">
      <alignment horizontal="center" wrapText="1"/>
    </xf>
    <xf numFmtId="0" fontId="0" fillId="0" borderId="81" xfId="0" applyBorder="1" applyAlignment="1">
      <alignment horizontal="center" vertical="center"/>
    </xf>
    <xf numFmtId="0" fontId="4" fillId="5" borderId="39" xfId="0" applyFont="1" applyFill="1" applyBorder="1" applyAlignment="1">
      <alignment horizontal="center"/>
    </xf>
    <xf numFmtId="44" fontId="0" fillId="0" borderId="88" xfId="2" applyFont="1" applyBorder="1" applyAlignment="1">
      <alignment vertical="center"/>
    </xf>
    <xf numFmtId="44" fontId="0" fillId="0" borderId="47" xfId="2" applyFont="1" applyBorder="1"/>
    <xf numFmtId="44" fontId="0" fillId="0" borderId="42" xfId="2" applyFont="1" applyBorder="1"/>
    <xf numFmtId="44" fontId="0" fillId="0" borderId="41" xfId="2" applyFont="1" applyBorder="1"/>
    <xf numFmtId="0" fontId="59" fillId="0" borderId="0" xfId="0" applyFont="1" applyAlignment="1">
      <alignment vertical="center"/>
    </xf>
    <xf numFmtId="0" fontId="63" fillId="24" borderId="0" xfId="0" applyFont="1" applyFill="1"/>
    <xf numFmtId="0" fontId="63" fillId="0" borderId="0" xfId="0" applyFont="1"/>
    <xf numFmtId="0" fontId="4" fillId="0" borderId="47" xfId="0" applyFont="1" applyBorder="1" applyAlignment="1">
      <alignment horizontal="left" vertical="center" wrapText="1"/>
    </xf>
    <xf numFmtId="0" fontId="4" fillId="0" borderId="36" xfId="0" applyFont="1" applyBorder="1" applyAlignment="1">
      <alignment horizontal="left" vertical="center" wrapText="1"/>
    </xf>
    <xf numFmtId="44" fontId="0" fillId="0" borderId="37" xfId="2" applyFont="1" applyBorder="1"/>
    <xf numFmtId="44" fontId="0" fillId="0" borderId="43" xfId="2" applyFont="1" applyBorder="1"/>
    <xf numFmtId="0" fontId="5" fillId="0" borderId="66" xfId="0" applyFont="1" applyBorder="1" applyAlignment="1">
      <alignment horizontal="center" vertical="center" wrapText="1"/>
    </xf>
    <xf numFmtId="0" fontId="5" fillId="0" borderId="16" xfId="0" applyFont="1" applyBorder="1" applyAlignment="1">
      <alignment horizontal="center" vertical="center" wrapText="1"/>
    </xf>
    <xf numFmtId="44" fontId="0" fillId="0" borderId="46" xfId="2" applyFont="1" applyBorder="1"/>
    <xf numFmtId="44" fontId="0" fillId="0" borderId="33" xfId="2" applyFont="1" applyBorder="1"/>
    <xf numFmtId="44" fontId="4" fillId="0" borderId="96" xfId="2" applyFont="1" applyFill="1" applyBorder="1" applyAlignment="1">
      <alignment horizontal="center"/>
    </xf>
    <xf numFmtId="44" fontId="4" fillId="0" borderId="2" xfId="2" applyFont="1" applyFill="1" applyBorder="1" applyAlignment="1">
      <alignment horizontal="center"/>
    </xf>
    <xf numFmtId="0" fontId="0" fillId="0" borderId="2" xfId="0" applyBorder="1" applyAlignment="1">
      <alignment horizontal="center" vertical="center"/>
    </xf>
    <xf numFmtId="0" fontId="0" fillId="0" borderId="3" xfId="0" applyBorder="1" applyAlignment="1">
      <alignment horizontal="center" vertical="center"/>
    </xf>
    <xf numFmtId="0" fontId="0" fillId="5" borderId="83" xfId="0" applyFill="1" applyBorder="1" applyAlignment="1">
      <alignment horizontal="center" wrapText="1"/>
    </xf>
    <xf numFmtId="0" fontId="0" fillId="0" borderId="88" xfId="0" applyBorder="1" applyAlignment="1">
      <alignment horizontal="center" wrapText="1"/>
    </xf>
    <xf numFmtId="0" fontId="0" fillId="0" borderId="47" xfId="0" applyBorder="1" applyAlignment="1">
      <alignment horizontal="center" wrapText="1"/>
    </xf>
    <xf numFmtId="0" fontId="0" fillId="5" borderId="40" xfId="0" applyFill="1" applyBorder="1" applyAlignment="1">
      <alignment horizontal="center"/>
    </xf>
    <xf numFmtId="0" fontId="0" fillId="2" borderId="41" xfId="0" applyFill="1" applyBorder="1" applyAlignment="1">
      <alignment horizontal="center"/>
    </xf>
    <xf numFmtId="0" fontId="0" fillId="0" borderId="41" xfId="0" applyBorder="1" applyAlignment="1">
      <alignment horizontal="center" vertical="center" wrapText="1"/>
    </xf>
    <xf numFmtId="0" fontId="0" fillId="5" borderId="40" xfId="0" applyFill="1" applyBorder="1" applyAlignment="1">
      <alignment horizontal="center" vertical="center" wrapText="1"/>
    </xf>
    <xf numFmtId="0" fontId="9" fillId="0" borderId="39" xfId="0" applyFont="1" applyBorder="1"/>
    <xf numFmtId="0" fontId="30" fillId="0" borderId="75" xfId="0" applyFont="1" applyBorder="1" applyAlignment="1">
      <alignment horizontal="center" vertical="center" wrapText="1"/>
    </xf>
    <xf numFmtId="0" fontId="0" fillId="0" borderId="86" xfId="0" applyBorder="1" applyAlignment="1">
      <alignment horizontal="center"/>
    </xf>
    <xf numFmtId="0" fontId="0" fillId="5" borderId="61" xfId="0" applyFill="1" applyBorder="1" applyAlignment="1">
      <alignment horizontal="center" wrapText="1"/>
    </xf>
    <xf numFmtId="0" fontId="0" fillId="0" borderId="31" xfId="0" applyBorder="1" applyAlignment="1">
      <alignment horizontal="center"/>
    </xf>
    <xf numFmtId="0" fontId="0" fillId="0" borderId="42" xfId="0" applyBorder="1"/>
    <xf numFmtId="0" fontId="0" fillId="0" borderId="26" xfId="0" applyBorder="1" applyAlignment="1">
      <alignment horizontal="center"/>
    </xf>
    <xf numFmtId="0" fontId="0" fillId="0" borderId="47" xfId="0" applyBorder="1" applyAlignment="1">
      <alignment horizontal="center"/>
    </xf>
    <xf numFmtId="0" fontId="0" fillId="0" borderId="36" xfId="0" applyBorder="1" applyAlignment="1">
      <alignment horizontal="center"/>
    </xf>
    <xf numFmtId="0" fontId="0" fillId="0" borderId="96" xfId="0" applyBorder="1" applyAlignment="1">
      <alignment horizontal="center"/>
    </xf>
    <xf numFmtId="10" fontId="0" fillId="0" borderId="96" xfId="0" applyNumberFormat="1" applyBorder="1" applyAlignment="1">
      <alignment horizontal="center"/>
    </xf>
    <xf numFmtId="0" fontId="0" fillId="0" borderId="44" xfId="0" applyBorder="1" applyAlignment="1">
      <alignment horizontal="center"/>
    </xf>
    <xf numFmtId="0" fontId="0" fillId="0" borderId="42" xfId="0" applyBorder="1" applyAlignment="1">
      <alignment horizontal="center" vertical="center"/>
    </xf>
    <xf numFmtId="0" fontId="0" fillId="0" borderId="41" xfId="0" applyBorder="1" applyAlignment="1">
      <alignment horizontal="center" vertical="center"/>
    </xf>
    <xf numFmtId="0" fontId="0" fillId="0" borderId="40" xfId="0" applyBorder="1" applyAlignment="1">
      <alignment horizontal="center" wrapText="1"/>
    </xf>
    <xf numFmtId="0" fontId="0" fillId="0" borderId="40" xfId="0" applyBorder="1" applyAlignment="1">
      <alignment wrapText="1"/>
    </xf>
    <xf numFmtId="0" fontId="0" fillId="0" borderId="41" xfId="0" applyBorder="1" applyAlignment="1">
      <alignment horizontal="center" wrapText="1"/>
    </xf>
    <xf numFmtId="0" fontId="0" fillId="5" borderId="51" xfId="0" applyFill="1" applyBorder="1" applyAlignment="1">
      <alignment horizontal="center" wrapText="1"/>
    </xf>
    <xf numFmtId="0" fontId="0" fillId="0" borderId="74" xfId="0" applyBorder="1" applyAlignment="1">
      <alignment horizontal="center"/>
    </xf>
    <xf numFmtId="0" fontId="0" fillId="0" borderId="71" xfId="0" applyBorder="1" applyAlignment="1">
      <alignment horizontal="center" wrapText="1"/>
    </xf>
    <xf numFmtId="0" fontId="0" fillId="0" borderId="42" xfId="0" applyBorder="1" applyAlignment="1">
      <alignment horizontal="center" vertical="center" wrapText="1"/>
    </xf>
    <xf numFmtId="0" fontId="0" fillId="0" borderId="96" xfId="0" applyBorder="1" applyAlignment="1">
      <alignment horizontal="center" vertical="center" wrapText="1"/>
    </xf>
    <xf numFmtId="0" fontId="0" fillId="0" borderId="36" xfId="0" applyBorder="1" applyAlignment="1">
      <alignment horizontal="center" vertical="center" wrapText="1"/>
    </xf>
    <xf numFmtId="0" fontId="0" fillId="0" borderId="44" xfId="0" applyBorder="1" applyAlignment="1">
      <alignment horizontal="center" vertical="center" wrapText="1"/>
    </xf>
    <xf numFmtId="168" fontId="0" fillId="0" borderId="78" xfId="2" applyNumberFormat="1" applyFont="1" applyBorder="1"/>
    <xf numFmtId="168" fontId="0" fillId="0" borderId="60" xfId="2" applyNumberFormat="1" applyFont="1" applyBorder="1"/>
    <xf numFmtId="0" fontId="0" fillId="29" borderId="9" xfId="0" applyFill="1" applyBorder="1"/>
    <xf numFmtId="0" fontId="0" fillId="19" borderId="41" xfId="0" applyFill="1" applyBorder="1" applyAlignment="1">
      <alignment wrapText="1"/>
    </xf>
    <xf numFmtId="0" fontId="0" fillId="27" borderId="39" xfId="0" applyFill="1" applyBorder="1" applyAlignment="1">
      <alignment wrapText="1"/>
    </xf>
    <xf numFmtId="0" fontId="0" fillId="4" borderId="29" xfId="0" applyFill="1" applyBorder="1" applyAlignment="1">
      <alignment wrapText="1"/>
    </xf>
    <xf numFmtId="168" fontId="0" fillId="0" borderId="81" xfId="2" applyNumberFormat="1" applyFont="1" applyBorder="1"/>
    <xf numFmtId="168" fontId="0" fillId="0" borderId="62" xfId="2" applyNumberFormat="1" applyFont="1" applyBorder="1"/>
    <xf numFmtId="0" fontId="0" fillId="27" borderId="28" xfId="0" applyFill="1" applyBorder="1" applyAlignment="1">
      <alignment wrapText="1"/>
    </xf>
    <xf numFmtId="0" fontId="5" fillId="30" borderId="0" xfId="0" applyFont="1" applyFill="1"/>
    <xf numFmtId="0" fontId="4" fillId="30" borderId="0" xfId="0" applyFont="1" applyFill="1"/>
    <xf numFmtId="168" fontId="0" fillId="0" borderId="90" xfId="2" applyNumberFormat="1" applyFont="1" applyBorder="1"/>
    <xf numFmtId="168" fontId="0" fillId="0" borderId="22" xfId="2" applyNumberFormat="1" applyFont="1" applyBorder="1"/>
    <xf numFmtId="0" fontId="0" fillId="31" borderId="39" xfId="0" applyFill="1" applyBorder="1"/>
    <xf numFmtId="0" fontId="0" fillId="31" borderId="28" xfId="0" applyFill="1" applyBorder="1"/>
    <xf numFmtId="0" fontId="0" fillId="31" borderId="27" xfId="0" applyFill="1" applyBorder="1"/>
    <xf numFmtId="0" fontId="0" fillId="28" borderId="11" xfId="0" applyFill="1" applyBorder="1"/>
    <xf numFmtId="0" fontId="0" fillId="28" borderId="4" xfId="0" applyFill="1" applyBorder="1"/>
    <xf numFmtId="1" fontId="7" fillId="0" borderId="83" xfId="0" applyNumberFormat="1" applyFont="1" applyBorder="1"/>
    <xf numFmtId="170" fontId="0" fillId="0" borderId="0" xfId="0" applyNumberFormat="1"/>
    <xf numFmtId="168" fontId="0" fillId="0" borderId="91" xfId="2" applyNumberFormat="1" applyFont="1" applyBorder="1"/>
    <xf numFmtId="168" fontId="0" fillId="0" borderId="95" xfId="2" applyNumberFormat="1" applyFont="1" applyBorder="1"/>
    <xf numFmtId="168" fontId="6" fillId="16" borderId="0" xfId="0" applyNumberFormat="1" applyFont="1" applyFill="1"/>
    <xf numFmtId="0" fontId="0" fillId="0" borderId="61" xfId="0" applyBorder="1"/>
    <xf numFmtId="0" fontId="0" fillId="0" borderId="31" xfId="0" applyBorder="1"/>
    <xf numFmtId="0" fontId="0" fillId="0" borderId="26" xfId="0" applyBorder="1" applyAlignment="1">
      <alignment horizontal="center" vertical="center" wrapText="1"/>
    </xf>
    <xf numFmtId="0" fontId="9" fillId="31" borderId="39" xfId="0" applyFont="1" applyFill="1" applyBorder="1"/>
    <xf numFmtId="0" fontId="1" fillId="31" borderId="26" xfId="0" applyFont="1" applyFill="1" applyBorder="1"/>
    <xf numFmtId="0" fontId="1" fillId="31" borderId="28" xfId="0" applyFont="1" applyFill="1" applyBorder="1" applyAlignment="1">
      <alignment horizontal="center" vertical="center" wrapText="1"/>
    </xf>
    <xf numFmtId="0" fontId="1" fillId="31" borderId="42" xfId="0" applyFont="1" applyFill="1" applyBorder="1" applyAlignment="1">
      <alignment horizontal="center" vertical="center" wrapText="1"/>
    </xf>
    <xf numFmtId="0" fontId="1" fillId="31" borderId="40" xfId="0" applyFont="1" applyFill="1" applyBorder="1" applyAlignment="1">
      <alignment horizontal="center" vertical="center" wrapText="1"/>
    </xf>
    <xf numFmtId="0" fontId="1" fillId="31" borderId="4" xfId="0" applyFont="1" applyFill="1" applyBorder="1" applyAlignment="1">
      <alignment horizontal="center" vertical="center" wrapText="1"/>
    </xf>
    <xf numFmtId="0" fontId="1" fillId="31" borderId="10" xfId="0" applyFont="1" applyFill="1" applyBorder="1"/>
    <xf numFmtId="0" fontId="1" fillId="31" borderId="9" xfId="0" applyFont="1" applyFill="1" applyBorder="1"/>
    <xf numFmtId="0" fontId="1" fillId="31" borderId="39" xfId="0" applyFont="1" applyFill="1" applyBorder="1"/>
    <xf numFmtId="44" fontId="0" fillId="0" borderId="10" xfId="2" applyFont="1" applyBorder="1"/>
    <xf numFmtId="44" fontId="0" fillId="0" borderId="8" xfId="2" applyFont="1" applyBorder="1"/>
    <xf numFmtId="44" fontId="0" fillId="0" borderId="6" xfId="2" applyFont="1" applyBorder="1"/>
    <xf numFmtId="44" fontId="0" fillId="0" borderId="5" xfId="2" applyFont="1" applyBorder="1"/>
    <xf numFmtId="44" fontId="0" fillId="0" borderId="3" xfId="2" applyFont="1" applyBorder="1"/>
    <xf numFmtId="44" fontId="0" fillId="0" borderId="1" xfId="2" applyFont="1" applyBorder="1"/>
    <xf numFmtId="0" fontId="0" fillId="3" borderId="41" xfId="0" applyFill="1" applyBorder="1" applyAlignment="1">
      <alignment horizontal="center" vertical="center" wrapText="1"/>
    </xf>
    <xf numFmtId="44" fontId="1" fillId="0" borderId="11" xfId="0" applyNumberFormat="1" applyFont="1" applyBorder="1"/>
    <xf numFmtId="44" fontId="1" fillId="0" borderId="7" xfId="0" applyNumberFormat="1" applyFont="1" applyBorder="1"/>
    <xf numFmtId="44" fontId="1" fillId="0" borderId="4" xfId="0" applyNumberFormat="1" applyFont="1" applyBorder="1"/>
    <xf numFmtId="170" fontId="1" fillId="0" borderId="11" xfId="0" applyNumberFormat="1" applyFont="1" applyBorder="1" applyAlignment="1">
      <alignment horizontal="center"/>
    </xf>
    <xf numFmtId="170" fontId="1" fillId="0" borderId="7" xfId="0" applyNumberFormat="1" applyFont="1" applyBorder="1" applyAlignment="1">
      <alignment horizontal="center"/>
    </xf>
    <xf numFmtId="170" fontId="1" fillId="0" borderId="4" xfId="0" applyNumberFormat="1" applyFont="1" applyBorder="1" applyAlignment="1">
      <alignment horizontal="center"/>
    </xf>
    <xf numFmtId="44" fontId="1" fillId="0" borderId="11" xfId="0" applyNumberFormat="1" applyFont="1" applyBorder="1" applyAlignment="1">
      <alignment horizontal="center"/>
    </xf>
    <xf numFmtId="44" fontId="1" fillId="0" borderId="7" xfId="0" applyNumberFormat="1" applyFont="1" applyBorder="1" applyAlignment="1">
      <alignment horizontal="center"/>
    </xf>
    <xf numFmtId="44" fontId="1" fillId="0" borderId="4" xfId="0" applyNumberFormat="1" applyFont="1" applyBorder="1" applyAlignment="1">
      <alignment horizontal="center"/>
    </xf>
    <xf numFmtId="0" fontId="1" fillId="0" borderId="11" xfId="0" applyFont="1" applyBorder="1" applyAlignment="1">
      <alignment horizontal="center"/>
    </xf>
    <xf numFmtId="0" fontId="0" fillId="6" borderId="83" xfId="0" applyFill="1" applyBorder="1"/>
    <xf numFmtId="0" fontId="5" fillId="32" borderId="0" xfId="0" applyFont="1" applyFill="1"/>
    <xf numFmtId="0" fontId="4" fillId="32" borderId="0" xfId="0" applyFont="1" applyFill="1"/>
    <xf numFmtId="0" fontId="0" fillId="32" borderId="39" xfId="0" applyFill="1" applyBorder="1"/>
    <xf numFmtId="0" fontId="0" fillId="32" borderId="28" xfId="0" applyFill="1" applyBorder="1"/>
    <xf numFmtId="0" fontId="0" fillId="32" borderId="27" xfId="0" applyFill="1" applyBorder="1"/>
    <xf numFmtId="0" fontId="0" fillId="30" borderId="39" xfId="0" applyFill="1" applyBorder="1"/>
    <xf numFmtId="0" fontId="0" fillId="30" borderId="28" xfId="0" applyFill="1" applyBorder="1"/>
    <xf numFmtId="0" fontId="0" fillId="30" borderId="27" xfId="0" applyFill="1" applyBorder="1"/>
    <xf numFmtId="9" fontId="0" fillId="0" borderId="88" xfId="5" applyFont="1" applyBorder="1"/>
    <xf numFmtId="9" fontId="0" fillId="0" borderId="83" xfId="5" applyFont="1" applyBorder="1"/>
    <xf numFmtId="9" fontId="0" fillId="0" borderId="86" xfId="5" applyFont="1" applyBorder="1"/>
    <xf numFmtId="9" fontId="0" fillId="0" borderId="90" xfId="5" applyFont="1" applyBorder="1"/>
    <xf numFmtId="9" fontId="0" fillId="0" borderId="47" xfId="5" applyFont="1" applyBorder="1"/>
    <xf numFmtId="9" fontId="0" fillId="0" borderId="61" xfId="5" applyFont="1" applyBorder="1"/>
    <xf numFmtId="9" fontId="0" fillId="0" borderId="31" xfId="5" applyFont="1" applyBorder="1"/>
    <xf numFmtId="9" fontId="0" fillId="0" borderId="22" xfId="5" applyFont="1" applyBorder="1"/>
    <xf numFmtId="0" fontId="64" fillId="16" borderId="0" xfId="0" applyFont="1" applyFill="1"/>
    <xf numFmtId="1" fontId="0" fillId="0" borderId="0" xfId="0" applyNumberFormat="1"/>
    <xf numFmtId="0" fontId="0" fillId="19" borderId="29" xfId="0" applyFill="1" applyBorder="1" applyAlignment="1">
      <alignment wrapText="1"/>
    </xf>
    <xf numFmtId="9" fontId="0" fillId="0" borderId="47" xfId="0" applyNumberFormat="1" applyBorder="1"/>
    <xf numFmtId="9" fontId="0" fillId="0" borderId="61" xfId="0" applyNumberFormat="1" applyBorder="1"/>
    <xf numFmtId="9" fontId="0" fillId="0" borderId="31" xfId="0" applyNumberFormat="1" applyBorder="1"/>
    <xf numFmtId="9" fontId="0" fillId="0" borderId="60" xfId="0" applyNumberFormat="1" applyBorder="1"/>
    <xf numFmtId="9" fontId="0" fillId="0" borderId="62" xfId="0" applyNumberFormat="1" applyBorder="1"/>
    <xf numFmtId="0" fontId="0" fillId="0" borderId="66" xfId="0" applyBorder="1"/>
    <xf numFmtId="0" fontId="0" fillId="0" borderId="36" xfId="0" applyBorder="1"/>
    <xf numFmtId="0" fontId="0" fillId="0" borderId="37" xfId="0" applyBorder="1"/>
    <xf numFmtId="0" fontId="0" fillId="0" borderId="85" xfId="0" applyBorder="1"/>
    <xf numFmtId="168" fontId="24" fillId="0" borderId="91" xfId="2" applyNumberFormat="1" applyFont="1" applyBorder="1"/>
    <xf numFmtId="168" fontId="6" fillId="0" borderId="0" xfId="0" applyNumberFormat="1" applyFont="1"/>
    <xf numFmtId="0" fontId="0" fillId="28" borderId="6" xfId="0" applyFill="1" applyBorder="1"/>
    <xf numFmtId="0" fontId="0" fillId="28" borderId="5" xfId="0" applyFill="1" applyBorder="1" applyAlignment="1">
      <alignment wrapText="1"/>
    </xf>
    <xf numFmtId="0" fontId="0" fillId="31" borderId="3" xfId="0" applyFill="1" applyBorder="1"/>
    <xf numFmtId="0" fontId="0" fillId="31" borderId="2" xfId="0" applyFill="1" applyBorder="1"/>
    <xf numFmtId="0" fontId="0" fillId="31" borderId="1" xfId="0" applyFill="1" applyBorder="1"/>
    <xf numFmtId="0" fontId="0" fillId="0" borderId="33" xfId="0" applyBorder="1" applyAlignment="1">
      <alignment wrapText="1"/>
    </xf>
    <xf numFmtId="0" fontId="0" fillId="0" borderId="86" xfId="0" applyBorder="1" applyAlignment="1">
      <alignment wrapText="1"/>
    </xf>
    <xf numFmtId="0" fontId="0" fillId="0" borderId="41" xfId="0" applyBorder="1" applyAlignment="1">
      <alignment wrapText="1"/>
    </xf>
    <xf numFmtId="0" fontId="1" fillId="30" borderId="42" xfId="0" applyFont="1" applyFill="1" applyBorder="1" applyAlignment="1">
      <alignment horizontal="center"/>
    </xf>
    <xf numFmtId="0" fontId="1" fillId="32" borderId="40" xfId="0" applyFont="1" applyFill="1" applyBorder="1" applyAlignment="1">
      <alignment horizontal="center"/>
    </xf>
    <xf numFmtId="0" fontId="1" fillId="30" borderId="40" xfId="0" applyFont="1" applyFill="1" applyBorder="1" applyAlignment="1">
      <alignment horizontal="center"/>
    </xf>
    <xf numFmtId="0" fontId="1" fillId="30" borderId="41" xfId="0" applyFont="1" applyFill="1" applyBorder="1" applyAlignment="1">
      <alignment horizontal="center"/>
    </xf>
    <xf numFmtId="0" fontId="1" fillId="30" borderId="29" xfId="0" applyFont="1" applyFill="1" applyBorder="1" applyAlignment="1">
      <alignment horizontal="center"/>
    </xf>
    <xf numFmtId="0" fontId="1" fillId="32" borderId="42" xfId="0" applyFont="1" applyFill="1" applyBorder="1" applyAlignment="1">
      <alignment horizontal="center"/>
    </xf>
    <xf numFmtId="0" fontId="1" fillId="32" borderId="41" xfId="0" applyFont="1" applyFill="1" applyBorder="1" applyAlignment="1">
      <alignment horizontal="center"/>
    </xf>
    <xf numFmtId="1" fontId="6" fillId="20" borderId="0" xfId="0" applyNumberFormat="1" applyFont="1" applyFill="1"/>
    <xf numFmtId="0" fontId="0" fillId="24" borderId="0" xfId="0" applyFill="1" applyAlignment="1">
      <alignment wrapText="1"/>
    </xf>
    <xf numFmtId="0" fontId="0" fillId="29" borderId="0" xfId="0" applyFill="1" applyAlignment="1">
      <alignment wrapText="1"/>
    </xf>
    <xf numFmtId="168" fontId="0" fillId="0" borderId="0" xfId="0" applyNumberFormat="1" applyAlignment="1">
      <alignment horizontal="center"/>
    </xf>
    <xf numFmtId="168" fontId="0" fillId="0" borderId="0" xfId="5" applyNumberFormat="1" applyFont="1"/>
    <xf numFmtId="0" fontId="5" fillId="0" borderId="53" xfId="0" applyFont="1" applyBorder="1" applyAlignment="1">
      <alignment horizontal="center" vertical="center" wrapText="1"/>
    </xf>
    <xf numFmtId="0" fontId="1" fillId="31" borderId="29" xfId="0" applyFont="1" applyFill="1" applyBorder="1" applyAlignment="1">
      <alignment horizontal="center" vertical="center" wrapText="1"/>
    </xf>
    <xf numFmtId="44" fontId="0" fillId="0" borderId="53" xfId="0" applyNumberFormat="1" applyBorder="1" applyAlignment="1">
      <alignment horizontal="center" vertical="center" wrapText="1"/>
    </xf>
    <xf numFmtId="44" fontId="0" fillId="0" borderId="81" xfId="0" applyNumberFormat="1" applyBorder="1" applyAlignment="1">
      <alignment horizontal="center" vertical="center" wrapText="1"/>
    </xf>
    <xf numFmtId="0" fontId="1" fillId="31" borderId="26"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5" borderId="53" xfId="0" applyFont="1" applyFill="1" applyBorder="1" applyAlignment="1">
      <alignment horizontal="center" vertical="center" wrapText="1"/>
    </xf>
    <xf numFmtId="0" fontId="1" fillId="0" borderId="82" xfId="0" applyFont="1" applyBorder="1" applyAlignment="1">
      <alignment horizontal="center" vertical="center" wrapText="1"/>
    </xf>
    <xf numFmtId="0" fontId="67" fillId="0" borderId="83" xfId="0" applyFont="1" applyBorder="1" applyAlignment="1">
      <alignment wrapText="1"/>
    </xf>
    <xf numFmtId="0" fontId="1" fillId="33" borderId="83" xfId="0" applyFont="1" applyFill="1" applyBorder="1" applyAlignment="1">
      <alignment horizontal="center" vertical="center" wrapText="1"/>
    </xf>
    <xf numFmtId="0" fontId="1" fillId="10" borderId="83" xfId="0" applyFont="1" applyFill="1" applyBorder="1" applyAlignment="1">
      <alignment horizontal="center" vertical="center" wrapText="1"/>
    </xf>
    <xf numFmtId="0" fontId="1" fillId="34" borderId="83" xfId="0" applyFont="1" applyFill="1" applyBorder="1" applyAlignment="1">
      <alignment wrapText="1"/>
    </xf>
    <xf numFmtId="0" fontId="0" fillId="35" borderId="83" xfId="0" applyFill="1" applyBorder="1"/>
    <xf numFmtId="44" fontId="0" fillId="35" borderId="83" xfId="2" applyFont="1" applyFill="1" applyBorder="1"/>
    <xf numFmtId="44" fontId="1" fillId="35" borderId="83" xfId="2" applyFont="1" applyFill="1" applyBorder="1"/>
    <xf numFmtId="172" fontId="0" fillId="4" borderId="83" xfId="2" applyNumberFormat="1" applyFont="1" applyFill="1" applyBorder="1"/>
    <xf numFmtId="172" fontId="1" fillId="4" borderId="83" xfId="2" applyNumberFormat="1" applyFont="1" applyFill="1" applyBorder="1"/>
    <xf numFmtId="44" fontId="1" fillId="24" borderId="83" xfId="2" applyFont="1" applyFill="1" applyBorder="1"/>
    <xf numFmtId="0" fontId="1" fillId="0" borderId="89" xfId="0" applyFont="1" applyBorder="1"/>
    <xf numFmtId="0" fontId="4" fillId="0" borderId="0" xfId="0" applyFont="1" applyAlignment="1">
      <alignment horizontal="center"/>
    </xf>
    <xf numFmtId="0" fontId="0" fillId="0" borderId="85" xfId="0" applyBorder="1" applyAlignment="1">
      <alignment horizontal="center" vertical="center" wrapText="1"/>
    </xf>
    <xf numFmtId="0" fontId="22" fillId="0" borderId="75" xfId="0" applyFont="1" applyBorder="1" applyAlignment="1">
      <alignment vertical="center" wrapText="1"/>
    </xf>
    <xf numFmtId="165" fontId="22" fillId="0" borderId="75" xfId="0" applyNumberFormat="1" applyFont="1" applyBorder="1" applyAlignment="1">
      <alignment horizontal="center" vertical="center"/>
    </xf>
    <xf numFmtId="165" fontId="22" fillId="0" borderId="20" xfId="0" applyNumberFormat="1" applyFont="1" applyBorder="1" applyAlignment="1">
      <alignment horizontal="center" vertical="center"/>
    </xf>
    <xf numFmtId="165" fontId="22" fillId="0" borderId="19" xfId="0" applyNumberFormat="1" applyFont="1" applyBorder="1" applyAlignment="1">
      <alignment horizontal="center" vertical="center"/>
    </xf>
    <xf numFmtId="165" fontId="0" fillId="0" borderId="0" xfId="0" applyNumberFormat="1"/>
    <xf numFmtId="0" fontId="0" fillId="0" borderId="89" xfId="0" applyBorder="1" applyAlignment="1">
      <alignment horizontal="center" vertical="center" wrapText="1"/>
    </xf>
    <xf numFmtId="0" fontId="1" fillId="0" borderId="83" xfId="0" applyFont="1" applyBorder="1"/>
    <xf numFmtId="0" fontId="0" fillId="0" borderId="83" xfId="0" applyBorder="1" applyAlignment="1">
      <alignment horizontal="left" vertical="center" wrapText="1"/>
    </xf>
    <xf numFmtId="44" fontId="0" fillId="0" borderId="81" xfId="2" applyFont="1" applyFill="1" applyBorder="1" applyAlignment="1">
      <alignment horizontal="center" vertical="center"/>
    </xf>
    <xf numFmtId="44" fontId="0" fillId="0" borderId="62" xfId="2" applyFont="1" applyFill="1" applyBorder="1" applyAlignment="1">
      <alignment horizontal="center" vertical="center"/>
    </xf>
    <xf numFmtId="44" fontId="4" fillId="0" borderId="62" xfId="2" applyFont="1" applyFill="1" applyBorder="1" applyAlignment="1">
      <alignment horizontal="center"/>
    </xf>
    <xf numFmtId="44" fontId="4" fillId="0" borderId="28" xfId="2" applyFont="1" applyFill="1" applyBorder="1" applyAlignment="1">
      <alignment horizontal="center"/>
    </xf>
    <xf numFmtId="44" fontId="0" fillId="0" borderId="61" xfId="2" applyFont="1" applyFill="1" applyBorder="1" applyAlignment="1">
      <alignment horizontal="center" vertical="center"/>
    </xf>
    <xf numFmtId="0" fontId="1" fillId="27" borderId="0" xfId="0" applyFont="1" applyFill="1"/>
    <xf numFmtId="44" fontId="0" fillId="0" borderId="0" xfId="2" applyFont="1"/>
    <xf numFmtId="166" fontId="1" fillId="0" borderId="83" xfId="0" applyNumberFormat="1" applyFont="1" applyBorder="1" applyAlignment="1">
      <alignment horizontal="center"/>
    </xf>
    <xf numFmtId="0" fontId="0" fillId="0" borderId="89" xfId="0" applyBorder="1" applyAlignment="1">
      <alignment horizontal="center"/>
    </xf>
    <xf numFmtId="44" fontId="0" fillId="0" borderId="83" xfId="2" applyFont="1" applyFill="1" applyBorder="1" applyAlignment="1">
      <alignment horizontal="center" vertical="center"/>
    </xf>
    <xf numFmtId="44" fontId="4" fillId="0" borderId="61" xfId="2" applyFont="1" applyFill="1" applyBorder="1" applyAlignment="1">
      <alignment horizontal="center"/>
    </xf>
    <xf numFmtId="0" fontId="21" fillId="28" borderId="0" xfId="0" applyFont="1" applyFill="1"/>
    <xf numFmtId="0" fontId="6" fillId="28" borderId="0" xfId="0" applyFont="1" applyFill="1"/>
    <xf numFmtId="0" fontId="1" fillId="0" borderId="83" xfId="0" applyFont="1" applyBorder="1" applyAlignment="1">
      <alignment horizontal="center"/>
    </xf>
    <xf numFmtId="0" fontId="1" fillId="5" borderId="83" xfId="0" applyFont="1" applyFill="1" applyBorder="1" applyAlignment="1">
      <alignment horizontal="center"/>
    </xf>
    <xf numFmtId="166" fontId="1" fillId="0" borderId="61" xfId="0" applyNumberFormat="1" applyFont="1" applyBorder="1" applyAlignment="1">
      <alignment horizontal="center" vertical="center" wrapText="1"/>
    </xf>
    <xf numFmtId="44" fontId="0" fillId="0" borderId="13" xfId="0" applyNumberFormat="1" applyBorder="1" applyAlignment="1">
      <alignment horizontal="center" vertical="center" wrapText="1"/>
    </xf>
    <xf numFmtId="44" fontId="0" fillId="0" borderId="82" xfId="0" applyNumberFormat="1" applyBorder="1" applyAlignment="1">
      <alignment horizontal="center" vertical="center" wrapText="1"/>
    </xf>
    <xf numFmtId="10" fontId="0" fillId="0" borderId="0" xfId="5" applyNumberFormat="1" applyFont="1"/>
    <xf numFmtId="10" fontId="0" fillId="0" borderId="0" xfId="5" applyNumberFormat="1" applyFont="1" applyBorder="1" applyAlignment="1">
      <alignment horizontal="center"/>
    </xf>
    <xf numFmtId="10" fontId="0" fillId="0" borderId="0" xfId="0" applyNumberFormat="1" applyAlignment="1">
      <alignment horizontal="center"/>
    </xf>
    <xf numFmtId="0" fontId="0" fillId="5" borderId="36" xfId="0" applyFill="1" applyBorder="1" applyAlignment="1">
      <alignment horizontal="center"/>
    </xf>
    <xf numFmtId="0" fontId="0" fillId="5" borderId="44" xfId="0" applyFill="1" applyBorder="1" applyAlignment="1">
      <alignment horizontal="center"/>
    </xf>
    <xf numFmtId="0" fontId="0" fillId="0" borderId="11" xfId="0" applyBorder="1" applyAlignment="1">
      <alignment wrapText="1"/>
    </xf>
    <xf numFmtId="0" fontId="0" fillId="0" borderId="33" xfId="0" applyBorder="1" applyAlignment="1">
      <alignment horizontal="center"/>
    </xf>
    <xf numFmtId="0" fontId="0" fillId="0" borderId="46" xfId="0" applyBorder="1" applyAlignment="1">
      <alignment horizontal="center"/>
    </xf>
    <xf numFmtId="10" fontId="0" fillId="0" borderId="48" xfId="5" applyNumberFormat="1" applyFont="1" applyBorder="1" applyAlignment="1">
      <alignment horizontal="center"/>
    </xf>
    <xf numFmtId="2" fontId="0" fillId="0" borderId="96" xfId="0" applyNumberFormat="1" applyBorder="1" applyAlignment="1">
      <alignment horizontal="center"/>
    </xf>
    <xf numFmtId="2" fontId="0" fillId="0" borderId="44" xfId="0" applyNumberFormat="1" applyBorder="1" applyAlignment="1">
      <alignment horizontal="center"/>
    </xf>
    <xf numFmtId="44" fontId="0" fillId="0" borderId="0" xfId="0" applyNumberFormat="1" applyAlignment="1">
      <alignment horizontal="center"/>
    </xf>
    <xf numFmtId="2" fontId="0" fillId="0" borderId="0" xfId="5" applyNumberFormat="1" applyFont="1"/>
    <xf numFmtId="0" fontId="0" fillId="0" borderId="6" xfId="0" applyBorder="1" applyAlignment="1">
      <alignment horizontal="center" vertical="center"/>
    </xf>
    <xf numFmtId="0" fontId="0" fillId="0" borderId="5" xfId="0" applyBorder="1" applyAlignment="1">
      <alignment horizontal="center" vertical="center"/>
    </xf>
    <xf numFmtId="9" fontId="0" fillId="0" borderId="5" xfId="0" applyNumberFormat="1" applyBorder="1" applyAlignment="1">
      <alignment horizontal="center"/>
    </xf>
    <xf numFmtId="0" fontId="0" fillId="0" borderId="7" xfId="0" applyBorder="1" applyAlignment="1">
      <alignment horizontal="center" vertical="center"/>
    </xf>
    <xf numFmtId="9" fontId="0" fillId="0" borderId="7" xfId="0" applyNumberFormat="1" applyBorder="1" applyAlignment="1">
      <alignment horizontal="center"/>
    </xf>
    <xf numFmtId="0" fontId="0" fillId="0" borderId="4" xfId="0" applyBorder="1" applyAlignment="1">
      <alignment horizontal="center" vertical="center"/>
    </xf>
    <xf numFmtId="0" fontId="0" fillId="0" borderId="7" xfId="0" applyBorder="1" applyAlignment="1">
      <alignment wrapText="1"/>
    </xf>
    <xf numFmtId="0" fontId="0" fillId="0" borderId="4" xfId="0" applyBorder="1" applyAlignment="1">
      <alignment wrapText="1"/>
    </xf>
    <xf numFmtId="0" fontId="0" fillId="0" borderId="39" xfId="0" applyBorder="1" applyAlignment="1">
      <alignment wrapText="1"/>
    </xf>
    <xf numFmtId="0" fontId="0" fillId="0" borderId="26" xfId="0" applyBorder="1" applyAlignment="1">
      <alignment wrapText="1"/>
    </xf>
    <xf numFmtId="0" fontId="0" fillId="0" borderId="27" xfId="0" applyBorder="1" applyAlignment="1">
      <alignment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11" borderId="11" xfId="0" applyFill="1" applyBorder="1" applyAlignment="1">
      <alignment horizontal="center" vertical="center"/>
    </xf>
    <xf numFmtId="0" fontId="0" fillId="11" borderId="8" xfId="0" applyFill="1" applyBorder="1" applyAlignment="1">
      <alignment horizontal="center" vertical="center"/>
    </xf>
    <xf numFmtId="0" fontId="0" fillId="11" borderId="4" xfId="0" applyFill="1" applyBorder="1" applyAlignment="1">
      <alignment horizontal="center" vertical="center"/>
    </xf>
    <xf numFmtId="0" fontId="0" fillId="11" borderId="1" xfId="0" applyFill="1" applyBorder="1" applyAlignment="1">
      <alignment horizontal="center" vertical="center"/>
    </xf>
    <xf numFmtId="0" fontId="0" fillId="11" borderId="7" xfId="0" applyFill="1" applyBorder="1" applyAlignment="1">
      <alignment horizontal="center" vertical="center"/>
    </xf>
    <xf numFmtId="9" fontId="0" fillId="11" borderId="7" xfId="0" applyNumberFormat="1" applyFill="1" applyBorder="1" applyAlignment="1">
      <alignment horizontal="center"/>
    </xf>
    <xf numFmtId="9" fontId="0" fillId="11" borderId="3" xfId="0" applyNumberFormat="1" applyFill="1" applyBorder="1" applyAlignment="1">
      <alignment horizontal="center" vertical="center"/>
    </xf>
    <xf numFmtId="1" fontId="0" fillId="0" borderId="0" xfId="5" applyNumberFormat="1" applyFont="1"/>
    <xf numFmtId="9" fontId="0" fillId="36" borderId="0" xfId="5" applyFont="1" applyFill="1"/>
    <xf numFmtId="9" fontId="0" fillId="29" borderId="0" xfId="5" applyFont="1" applyFill="1"/>
    <xf numFmtId="9" fontId="0" fillId="28" borderId="0" xfId="5" applyFont="1" applyFill="1"/>
    <xf numFmtId="9" fontId="0" fillId="4" borderId="0" xfId="5" applyFont="1" applyFill="1"/>
    <xf numFmtId="9" fontId="0" fillId="11" borderId="0" xfId="5" applyFont="1" applyFill="1"/>
    <xf numFmtId="9" fontId="0" fillId="12" borderId="0" xfId="5" applyFont="1" applyFill="1"/>
    <xf numFmtId="2" fontId="0" fillId="0" borderId="0" xfId="5" applyNumberFormat="1" applyFont="1" applyFill="1"/>
    <xf numFmtId="1" fontId="0" fillId="0" borderId="0" xfId="5" applyNumberFormat="1" applyFont="1" applyFill="1"/>
    <xf numFmtId="0" fontId="69" fillId="5" borderId="0" xfId="0" applyFont="1" applyFill="1"/>
    <xf numFmtId="0" fontId="70" fillId="13" borderId="0" xfId="0" applyFont="1" applyFill="1"/>
    <xf numFmtId="0" fontId="71" fillId="13" borderId="0" xfId="0" applyFont="1" applyFill="1"/>
    <xf numFmtId="0" fontId="0" fillId="5" borderId="24" xfId="0" applyFill="1" applyBorder="1" applyAlignment="1">
      <alignment horizontal="center" wrapText="1"/>
    </xf>
    <xf numFmtId="0" fontId="72" fillId="0" borderId="0" xfId="0" applyFont="1" applyAlignment="1">
      <alignment horizontal="right"/>
    </xf>
    <xf numFmtId="0" fontId="72" fillId="0" borderId="0" xfId="0" applyFont="1"/>
    <xf numFmtId="0" fontId="73" fillId="24" borderId="0" xfId="0" applyFont="1" applyFill="1"/>
    <xf numFmtId="0" fontId="73" fillId="24" borderId="19" xfId="0" applyFont="1" applyFill="1" applyBorder="1"/>
    <xf numFmtId="0" fontId="73" fillId="0" borderId="0" xfId="0" applyFont="1"/>
    <xf numFmtId="2" fontId="74" fillId="0" borderId="0" xfId="5" applyNumberFormat="1" applyFont="1" applyFill="1"/>
    <xf numFmtId="0" fontId="75" fillId="24" borderId="0" xfId="0" applyFont="1" applyFill="1"/>
    <xf numFmtId="0" fontId="0" fillId="0" borderId="0" xfId="0" applyAlignment="1">
      <alignment horizontal="center" wrapText="1"/>
    </xf>
    <xf numFmtId="0" fontId="0" fillId="5" borderId="21" xfId="0" applyFill="1" applyBorder="1" applyAlignment="1">
      <alignment horizontal="center" wrapText="1"/>
    </xf>
    <xf numFmtId="0" fontId="0" fillId="0" borderId="42" xfId="0" applyBorder="1" applyAlignment="1">
      <alignment horizontal="center" wrapText="1"/>
    </xf>
    <xf numFmtId="0" fontId="0" fillId="11" borderId="71" xfId="0" applyFill="1" applyBorder="1" applyAlignment="1">
      <alignment horizontal="center" wrapText="1"/>
    </xf>
    <xf numFmtId="0" fontId="0" fillId="11" borderId="74" xfId="0" applyFill="1" applyBorder="1" applyAlignment="1">
      <alignment horizontal="center" wrapText="1"/>
    </xf>
    <xf numFmtId="0" fontId="0" fillId="11" borderId="88" xfId="0" applyFill="1" applyBorder="1" applyAlignment="1">
      <alignment horizontal="center" wrapText="1"/>
    </xf>
    <xf numFmtId="0" fontId="0" fillId="11" borderId="86" xfId="0" applyFill="1" applyBorder="1" applyAlignment="1">
      <alignment horizontal="center" wrapText="1"/>
    </xf>
    <xf numFmtId="0" fontId="0" fillId="11" borderId="47" xfId="0" applyFill="1" applyBorder="1" applyAlignment="1">
      <alignment horizontal="center" wrapText="1"/>
    </xf>
    <xf numFmtId="0" fontId="0" fillId="11" borderId="31" xfId="0" applyFill="1" applyBorder="1" applyAlignment="1">
      <alignment horizontal="center" wrapText="1"/>
    </xf>
    <xf numFmtId="0" fontId="76" fillId="0" borderId="0" xfId="0" applyFont="1" applyAlignment="1">
      <alignment horizontal="center" vertical="center" wrapText="1"/>
    </xf>
    <xf numFmtId="9" fontId="0" fillId="11" borderId="88" xfId="5" applyFont="1" applyFill="1" applyBorder="1" applyAlignment="1">
      <alignment horizontal="center"/>
    </xf>
    <xf numFmtId="9" fontId="0" fillId="11" borderId="83" xfId="5" applyFont="1" applyFill="1" applyBorder="1" applyAlignment="1">
      <alignment horizontal="center"/>
    </xf>
    <xf numFmtId="9" fontId="0" fillId="11" borderId="86" xfId="5" applyFont="1" applyFill="1" applyBorder="1" applyAlignment="1">
      <alignment horizontal="center"/>
    </xf>
    <xf numFmtId="9" fontId="0" fillId="11" borderId="47" xfId="5" applyFont="1" applyFill="1" applyBorder="1" applyAlignment="1">
      <alignment horizontal="center"/>
    </xf>
    <xf numFmtId="9" fontId="0" fillId="11" borderId="61" xfId="5" applyFont="1" applyFill="1" applyBorder="1" applyAlignment="1">
      <alignment horizontal="center"/>
    </xf>
    <xf numFmtId="9" fontId="0" fillId="11" borderId="31" xfId="5" applyFont="1" applyFill="1" applyBorder="1" applyAlignment="1">
      <alignment horizontal="center"/>
    </xf>
    <xf numFmtId="0" fontId="9" fillId="0" borderId="10" xfId="0" applyFont="1" applyBorder="1"/>
    <xf numFmtId="0" fontId="9" fillId="0" borderId="9" xfId="0" applyFont="1" applyBorder="1"/>
    <xf numFmtId="0" fontId="9" fillId="0" borderId="8" xfId="0" applyFont="1" applyBorder="1"/>
    <xf numFmtId="0" fontId="9" fillId="24" borderId="10" xfId="0" applyFont="1" applyFill="1" applyBorder="1"/>
    <xf numFmtId="0" fontId="9" fillId="24" borderId="9" xfId="0" applyFont="1" applyFill="1" applyBorder="1"/>
    <xf numFmtId="0" fontId="9" fillId="24" borderId="8" xfId="0" applyFont="1" applyFill="1" applyBorder="1"/>
    <xf numFmtId="0" fontId="0" fillId="0" borderId="46" xfId="0" applyBorder="1" applyAlignment="1">
      <alignment horizontal="center" vertical="center" wrapText="1"/>
    </xf>
    <xf numFmtId="0" fontId="0" fillId="0" borderId="34" xfId="0" applyBorder="1" applyAlignment="1">
      <alignment horizontal="center" vertical="center" wrapText="1"/>
    </xf>
    <xf numFmtId="0" fontId="0" fillId="0" borderId="33" xfId="0" applyBorder="1" applyAlignment="1">
      <alignment horizontal="center" vertical="center" wrapText="1"/>
    </xf>
    <xf numFmtId="166" fontId="1" fillId="0" borderId="62" xfId="0" applyNumberFormat="1" applyFont="1" applyBorder="1" applyAlignment="1">
      <alignment horizontal="center" vertical="center" wrapText="1"/>
    </xf>
    <xf numFmtId="0" fontId="1" fillId="5" borderId="15" xfId="0" applyFont="1" applyFill="1" applyBorder="1" applyAlignment="1">
      <alignment horizontal="center" vertical="center" wrapText="1"/>
    </xf>
    <xf numFmtId="166" fontId="1" fillId="0" borderId="60" xfId="0" applyNumberFormat="1" applyFont="1" applyBorder="1" applyAlignment="1">
      <alignment horizontal="center" vertical="center" wrapText="1"/>
    </xf>
    <xf numFmtId="166" fontId="1" fillId="0" borderId="59" xfId="0" applyNumberFormat="1" applyFont="1" applyBorder="1" applyAlignment="1">
      <alignment horizontal="center" vertical="center" wrapText="1"/>
    </xf>
    <xf numFmtId="0" fontId="1" fillId="0" borderId="35" xfId="0" applyFont="1" applyBorder="1" applyAlignment="1">
      <alignment horizontal="center" vertical="center" wrapText="1"/>
    </xf>
    <xf numFmtId="0" fontId="1" fillId="0" borderId="60" xfId="0" applyFont="1" applyBorder="1" applyAlignment="1">
      <alignment horizontal="center" vertical="center" wrapText="1"/>
    </xf>
    <xf numFmtId="0" fontId="0" fillId="0" borderId="13" xfId="0" applyBorder="1" applyAlignment="1">
      <alignment horizontal="left" vertical="center" wrapText="1"/>
    </xf>
    <xf numFmtId="0" fontId="1" fillId="30" borderId="6" xfId="0" applyFont="1" applyFill="1" applyBorder="1"/>
    <xf numFmtId="0" fontId="0" fillId="5" borderId="53" xfId="0" applyFill="1" applyBorder="1" applyAlignment="1">
      <alignment horizontal="center" vertical="center" wrapText="1"/>
    </xf>
    <xf numFmtId="0" fontId="0" fillId="5" borderId="83" xfId="0" applyFill="1" applyBorder="1" applyAlignment="1">
      <alignment wrapText="1"/>
    </xf>
    <xf numFmtId="0" fontId="1" fillId="28" borderId="39" xfId="0" applyFont="1" applyFill="1" applyBorder="1"/>
    <xf numFmtId="0" fontId="0" fillId="28" borderId="28" xfId="0" applyFill="1" applyBorder="1"/>
    <xf numFmtId="0" fontId="0" fillId="28" borderId="27" xfId="0" applyFill="1" applyBorder="1"/>
    <xf numFmtId="0" fontId="1" fillId="0" borderId="34" xfId="0" applyFont="1" applyBorder="1" applyAlignment="1">
      <alignment horizontal="center"/>
    </xf>
    <xf numFmtId="0" fontId="0" fillId="0" borderId="86" xfId="0" applyBorder="1" applyAlignment="1">
      <alignment horizontal="left" vertical="center" wrapText="1"/>
    </xf>
    <xf numFmtId="0" fontId="0" fillId="0" borderId="84" xfId="0" applyBorder="1"/>
    <xf numFmtId="0" fontId="0" fillId="0" borderId="94" xfId="0" applyBorder="1"/>
    <xf numFmtId="0" fontId="1" fillId="0" borderId="88" xfId="0" applyFont="1" applyBorder="1"/>
    <xf numFmtId="0" fontId="1" fillId="0" borderId="86" xfId="0" applyFont="1" applyBorder="1"/>
    <xf numFmtId="0" fontId="1" fillId="0" borderId="47" xfId="0" applyFont="1" applyBorder="1"/>
    <xf numFmtId="166" fontId="1" fillId="0" borderId="61" xfId="0" applyNumberFormat="1" applyFont="1" applyBorder="1" applyAlignment="1">
      <alignment horizontal="center"/>
    </xf>
    <xf numFmtId="0" fontId="1" fillId="0" borderId="31" xfId="0" applyFont="1" applyBorder="1"/>
    <xf numFmtId="0" fontId="5" fillId="0" borderId="46" xfId="0" applyFont="1" applyBorder="1" applyAlignment="1">
      <alignment horizontal="center"/>
    </xf>
    <xf numFmtId="168" fontId="5" fillId="0" borderId="34" xfId="2" applyNumberFormat="1" applyFont="1" applyFill="1" applyBorder="1" applyAlignment="1">
      <alignment horizontal="center"/>
    </xf>
    <xf numFmtId="0" fontId="4" fillId="0" borderId="33" xfId="0" applyFont="1" applyBorder="1" applyAlignment="1">
      <alignment horizontal="center"/>
    </xf>
    <xf numFmtId="0" fontId="5" fillId="0" borderId="47" xfId="0" applyFont="1" applyBorder="1" applyAlignment="1">
      <alignment horizontal="center"/>
    </xf>
    <xf numFmtId="168" fontId="5" fillId="0" borderId="61" xfId="2" applyNumberFormat="1" applyFont="1" applyFill="1" applyBorder="1" applyAlignment="1">
      <alignment horizontal="center"/>
    </xf>
    <xf numFmtId="0" fontId="4" fillId="0" borderId="31" xfId="0" applyFont="1" applyBorder="1" applyAlignment="1">
      <alignment horizontal="center"/>
    </xf>
    <xf numFmtId="9" fontId="0" fillId="5" borderId="41" xfId="5" applyFont="1" applyFill="1" applyBorder="1"/>
    <xf numFmtId="9" fontId="0" fillId="5" borderId="33" xfId="5" applyFont="1" applyFill="1" applyBorder="1"/>
    <xf numFmtId="9" fontId="0" fillId="5" borderId="31" xfId="5" applyFont="1" applyFill="1" applyBorder="1"/>
    <xf numFmtId="0" fontId="0" fillId="0" borderId="96" xfId="0" applyBorder="1"/>
    <xf numFmtId="0" fontId="64" fillId="8" borderId="0" xfId="0" applyFont="1" applyFill="1"/>
    <xf numFmtId="0" fontId="6" fillId="24" borderId="0" xfId="0" applyFont="1" applyFill="1"/>
    <xf numFmtId="0" fontId="9" fillId="24" borderId="0" xfId="0" applyFont="1" applyFill="1"/>
    <xf numFmtId="0" fontId="77" fillId="22" borderId="0" xfId="0" applyFont="1" applyFill="1"/>
    <xf numFmtId="0" fontId="72" fillId="0" borderId="9" xfId="0" applyFont="1" applyBorder="1" applyAlignment="1">
      <alignment horizontal="center" vertical="top"/>
    </xf>
    <xf numFmtId="0" fontId="72" fillId="0" borderId="2" xfId="0" applyFont="1" applyBorder="1" applyAlignment="1">
      <alignment horizontal="center"/>
    </xf>
    <xf numFmtId="0" fontId="1" fillId="4" borderId="11" xfId="0" applyFont="1" applyFill="1" applyBorder="1" applyAlignment="1">
      <alignment horizontal="center" vertical="center"/>
    </xf>
    <xf numFmtId="0" fontId="1" fillId="4" borderId="7" xfId="0" applyFont="1" applyFill="1" applyBorder="1" applyAlignment="1">
      <alignment horizontal="center" vertical="center"/>
    </xf>
    <xf numFmtId="0" fontId="1" fillId="4" borderId="4" xfId="0" applyFont="1" applyFill="1" applyBorder="1" applyAlignment="1">
      <alignment horizontal="center" vertical="center"/>
    </xf>
    <xf numFmtId="0" fontId="6" fillId="4" borderId="8"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1" fillId="7" borderId="11" xfId="0" applyFont="1" applyFill="1" applyBorder="1" applyAlignment="1">
      <alignment horizontal="center" vertical="center" wrapText="1"/>
    </xf>
    <xf numFmtId="0" fontId="1" fillId="7" borderId="7"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 fillId="10" borderId="7" xfId="0" applyFont="1" applyFill="1" applyBorder="1" applyAlignment="1">
      <alignment horizontal="center" vertical="center" wrapText="1"/>
    </xf>
    <xf numFmtId="0" fontId="1" fillId="10" borderId="4" xfId="0" applyFont="1" applyFill="1" applyBorder="1" applyAlignment="1">
      <alignment horizontal="center" vertical="center" wrapText="1"/>
    </xf>
    <xf numFmtId="0" fontId="0" fillId="0" borderId="88" xfId="0" applyBorder="1" applyAlignment="1">
      <alignment horizontal="center" vertical="center" wrapText="1"/>
    </xf>
    <xf numFmtId="0" fontId="1" fillId="10" borderId="11" xfId="0" applyFont="1" applyFill="1" applyBorder="1" applyAlignment="1">
      <alignment horizontal="center"/>
    </xf>
    <xf numFmtId="0" fontId="1" fillId="10" borderId="7" xfId="0" applyFont="1" applyFill="1" applyBorder="1" applyAlignment="1">
      <alignment horizontal="center"/>
    </xf>
    <xf numFmtId="0" fontId="1" fillId="10" borderId="4" xfId="0" applyFont="1" applyFill="1" applyBorder="1" applyAlignment="1">
      <alignment horizontal="center"/>
    </xf>
    <xf numFmtId="0" fontId="42" fillId="14" borderId="3" xfId="0" applyFont="1" applyFill="1" applyBorder="1" applyAlignment="1">
      <alignment horizontal="center"/>
    </xf>
    <xf numFmtId="0" fontId="42" fillId="14" borderId="2" xfId="0" applyFont="1" applyFill="1" applyBorder="1" applyAlignment="1">
      <alignment horizontal="center"/>
    </xf>
    <xf numFmtId="0" fontId="42" fillId="14" borderId="1" xfId="0" applyFont="1" applyFill="1" applyBorder="1" applyAlignment="1">
      <alignment horizontal="center"/>
    </xf>
    <xf numFmtId="0" fontId="43" fillId="4" borderId="7" xfId="0" applyFont="1" applyFill="1" applyBorder="1" applyAlignment="1">
      <alignment horizontal="center" vertical="center"/>
    </xf>
    <xf numFmtId="0" fontId="43" fillId="4" borderId="6" xfId="0" applyFont="1" applyFill="1" applyBorder="1" applyAlignment="1">
      <alignment horizontal="center" vertical="center"/>
    </xf>
    <xf numFmtId="0" fontId="43" fillId="4" borderId="4" xfId="0" applyFont="1" applyFill="1" applyBorder="1" applyAlignment="1">
      <alignment horizontal="center" vertical="center"/>
    </xf>
    <xf numFmtId="0" fontId="6" fillId="4" borderId="4" xfId="0" applyFont="1" applyFill="1" applyBorder="1" applyAlignment="1">
      <alignment horizontal="center" vertical="center" wrapText="1"/>
    </xf>
    <xf numFmtId="0" fontId="9" fillId="0" borderId="28" xfId="0" applyFont="1" applyBorder="1" applyAlignment="1">
      <alignment horizontal="left" wrapText="1"/>
    </xf>
    <xf numFmtId="0" fontId="9" fillId="0" borderId="27" xfId="0" applyFont="1" applyBorder="1" applyAlignment="1">
      <alignment horizontal="left" wrapText="1"/>
    </xf>
    <xf numFmtId="0" fontId="0" fillId="0" borderId="6"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9" xfId="0" applyBorder="1" applyAlignment="1">
      <alignment horizontal="center"/>
    </xf>
    <xf numFmtId="0" fontId="12" fillId="5" borderId="66"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25" xfId="0" applyFont="1" applyFill="1" applyBorder="1" applyAlignment="1">
      <alignment horizontal="center"/>
    </xf>
    <xf numFmtId="0" fontId="12" fillId="5" borderId="15" xfId="0" applyFont="1" applyFill="1" applyBorder="1" applyAlignment="1">
      <alignment horizontal="center"/>
    </xf>
    <xf numFmtId="0" fontId="6" fillId="10" borderId="3" xfId="0" applyFont="1" applyFill="1" applyBorder="1" applyAlignment="1">
      <alignment horizontal="center" wrapText="1"/>
    </xf>
    <xf numFmtId="0" fontId="6" fillId="10" borderId="2" xfId="0" applyFont="1" applyFill="1" applyBorder="1" applyAlignment="1">
      <alignment horizontal="center" wrapText="1"/>
    </xf>
    <xf numFmtId="0" fontId="0" fillId="4" borderId="39" xfId="0" applyFill="1" applyBorder="1" applyAlignment="1">
      <alignment horizontal="center"/>
    </xf>
    <xf numFmtId="0" fontId="0" fillId="4" borderId="28" xfId="0" applyFill="1" applyBorder="1" applyAlignment="1">
      <alignment horizontal="center"/>
    </xf>
    <xf numFmtId="0" fontId="0" fillId="4" borderId="27" xfId="0" applyFill="1" applyBorder="1" applyAlignment="1">
      <alignment horizontal="center"/>
    </xf>
    <xf numFmtId="0" fontId="0" fillId="0" borderId="69" xfId="0" applyBorder="1"/>
    <xf numFmtId="0" fontId="0" fillId="0" borderId="7" xfId="0" applyBorder="1"/>
    <xf numFmtId="0" fontId="0" fillId="0" borderId="4" xfId="0" applyBorder="1"/>
    <xf numFmtId="0" fontId="29" fillId="0" borderId="8" xfId="0" applyFont="1" applyBorder="1" applyAlignment="1">
      <alignment horizontal="center"/>
    </xf>
    <xf numFmtId="0" fontId="29" fillId="0" borderId="5" xfId="0" applyFont="1" applyBorder="1" applyAlignment="1">
      <alignment horizontal="center"/>
    </xf>
    <xf numFmtId="0" fontId="29" fillId="0" borderId="1" xfId="0" applyFont="1" applyBorder="1" applyAlignment="1">
      <alignment horizontal="center"/>
    </xf>
  </cellXfs>
  <cellStyles count="6">
    <cellStyle name="Monétaire" xfId="2" builtinId="4"/>
    <cellStyle name="Normal" xfId="0" builtinId="0"/>
    <cellStyle name="Normal 2" xfId="1" xr:uid="{00000000-0005-0000-0000-000003000000}"/>
    <cellStyle name="Normal 3" xfId="4" xr:uid="{04B42B75-B0B2-48C2-91EA-7E0262B577F7}"/>
    <cellStyle name="Pourcentage" xfId="5" builtinId="5"/>
    <cellStyle name="Texte explicatif 2" xfId="3" xr:uid="{00000000-0005-0000-0000-000004000000}"/>
  </cellStyles>
  <dxfs count="0"/>
  <tableStyles count="0" defaultTableStyle="TableStyleMedium2" defaultPivotStyle="PivotStyleLight16"/>
  <colors>
    <mruColors>
      <color rgb="FFFFCCFF"/>
      <color rgb="FFFFCC99"/>
      <color rgb="FFFFFF99"/>
      <color rgb="FFFF6699"/>
      <color rgb="FFFF9B9B"/>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Comparaison Marge Brute absolue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Résultats!$C$130</c:f>
              <c:strCache>
                <c:ptCount val="1"/>
                <c:pt idx="0">
                  <c:v>MB Témoin</c:v>
                </c:pt>
              </c:strCache>
            </c:strRef>
          </c:tx>
          <c:spPr>
            <a:solidFill>
              <a:schemeClr val="accent1"/>
            </a:solidFill>
            <a:ln>
              <a:noFill/>
            </a:ln>
            <a:effectLst/>
          </c:spPr>
          <c:invertIfNegative val="0"/>
          <c:cat>
            <c:strRef>
              <c:f>Résultats!$D$129:$H$129</c:f>
              <c:strCache>
                <c:ptCount val="5"/>
                <c:pt idx="0">
                  <c:v>10 ans</c:v>
                </c:pt>
                <c:pt idx="1">
                  <c:v>15 ans</c:v>
                </c:pt>
                <c:pt idx="2">
                  <c:v>20 ans</c:v>
                </c:pt>
                <c:pt idx="3">
                  <c:v>25 ans</c:v>
                </c:pt>
                <c:pt idx="4">
                  <c:v>30 ans</c:v>
                </c:pt>
              </c:strCache>
            </c:strRef>
          </c:cat>
          <c:val>
            <c:numRef>
              <c:f>Résultats!$D$130:$H$130</c:f>
              <c:numCache>
                <c:formatCode>_-* #\ ##0\ "€"_-;\-* #\ ##0\ "€"_-;_-* "-"??\ "€"_-;_-@_-</c:formatCode>
                <c:ptCount val="5"/>
                <c:pt idx="0">
                  <c:v>1186.8600000000001</c:v>
                </c:pt>
                <c:pt idx="1">
                  <c:v>1201.5200000000002</c:v>
                </c:pt>
                <c:pt idx="2">
                  <c:v>1218.4250000000002</c:v>
                </c:pt>
                <c:pt idx="3">
                  <c:v>1217.4560000000001</c:v>
                </c:pt>
                <c:pt idx="4">
                  <c:v>1207.9033333333334</c:v>
                </c:pt>
              </c:numCache>
            </c:numRef>
          </c:val>
          <c:extLst>
            <c:ext xmlns:c16="http://schemas.microsoft.com/office/drawing/2014/chart" uri="{C3380CC4-5D6E-409C-BE32-E72D297353CC}">
              <c16:uniqueId val="{00000000-F098-4A3C-B83A-B440ADEC87BE}"/>
            </c:ext>
          </c:extLst>
        </c:ser>
        <c:ser>
          <c:idx val="1"/>
          <c:order val="1"/>
          <c:tx>
            <c:strRef>
              <c:f>Résultats!$C$131</c:f>
              <c:strCache>
                <c:ptCount val="1"/>
                <c:pt idx="0">
                  <c:v>MB Haie Label</c:v>
                </c:pt>
              </c:strCache>
            </c:strRef>
          </c:tx>
          <c:spPr>
            <a:solidFill>
              <a:schemeClr val="accent2"/>
            </a:solidFill>
            <a:ln>
              <a:noFill/>
            </a:ln>
            <a:effectLst/>
          </c:spPr>
          <c:invertIfNegative val="0"/>
          <c:cat>
            <c:strRef>
              <c:f>Résultats!$D$129:$H$129</c:f>
              <c:strCache>
                <c:ptCount val="5"/>
                <c:pt idx="0">
                  <c:v>10 ans</c:v>
                </c:pt>
                <c:pt idx="1">
                  <c:v>15 ans</c:v>
                </c:pt>
                <c:pt idx="2">
                  <c:v>20 ans</c:v>
                </c:pt>
                <c:pt idx="3">
                  <c:v>25 ans</c:v>
                </c:pt>
                <c:pt idx="4">
                  <c:v>30 ans</c:v>
                </c:pt>
              </c:strCache>
            </c:strRef>
          </c:cat>
          <c:val>
            <c:numRef>
              <c:f>Résultats!$D$131:$H$131</c:f>
              <c:numCache>
                <c:formatCode>_-* #\ ##0\ "€"_-;\-* #\ ##0\ "€"_-;_-* "-"??\ "€"_-;_-@_-</c:formatCode>
                <c:ptCount val="5"/>
                <c:pt idx="0">
                  <c:v>1182.603277550267</c:v>
                </c:pt>
                <c:pt idx="1">
                  <c:v>1196.5390327115297</c:v>
                </c:pt>
                <c:pt idx="2">
                  <c:v>1215.4606275186029</c:v>
                </c:pt>
                <c:pt idx="3">
                  <c:v>1213.5651385544331</c:v>
                </c:pt>
                <c:pt idx="4">
                  <c:v>1203.382732712965</c:v>
                </c:pt>
              </c:numCache>
            </c:numRef>
          </c:val>
          <c:extLst>
            <c:ext xmlns:c16="http://schemas.microsoft.com/office/drawing/2014/chart" uri="{C3380CC4-5D6E-409C-BE32-E72D297353CC}">
              <c16:uniqueId val="{00000001-F098-4A3C-B83A-B440ADEC87BE}"/>
            </c:ext>
          </c:extLst>
        </c:ser>
        <c:ser>
          <c:idx val="2"/>
          <c:order val="2"/>
          <c:tx>
            <c:strRef>
              <c:f>Résultats!$C$132</c:f>
              <c:strCache>
                <c:ptCount val="1"/>
                <c:pt idx="0">
                  <c:v>MB Haie Emprise</c:v>
                </c:pt>
              </c:strCache>
            </c:strRef>
          </c:tx>
          <c:spPr>
            <a:solidFill>
              <a:schemeClr val="accent3"/>
            </a:solidFill>
            <a:ln>
              <a:noFill/>
            </a:ln>
            <a:effectLst/>
          </c:spPr>
          <c:invertIfNegative val="0"/>
          <c:cat>
            <c:strRef>
              <c:f>Résultats!$D$129:$H$129</c:f>
              <c:strCache>
                <c:ptCount val="5"/>
                <c:pt idx="0">
                  <c:v>10 ans</c:v>
                </c:pt>
                <c:pt idx="1">
                  <c:v>15 ans</c:v>
                </c:pt>
                <c:pt idx="2">
                  <c:v>20 ans</c:v>
                </c:pt>
                <c:pt idx="3">
                  <c:v>25 ans</c:v>
                </c:pt>
                <c:pt idx="4">
                  <c:v>30 ans</c:v>
                </c:pt>
              </c:strCache>
            </c:strRef>
          </c:cat>
          <c:val>
            <c:numRef>
              <c:f>Résultats!$D$132:$H$132</c:f>
              <c:numCache>
                <c:formatCode>_-* #\ ##0\ "€"_-;\-* #\ ##0\ "€"_-;_-* "-"??\ "€"_-;_-@_-</c:formatCode>
                <c:ptCount val="5"/>
                <c:pt idx="0">
                  <c:v>1192.2940040119349</c:v>
                </c:pt>
                <c:pt idx="1">
                  <c:v>1205.7570156919348</c:v>
                </c:pt>
                <c:pt idx="2">
                  <c:v>1224.7927241319346</c:v>
                </c:pt>
                <c:pt idx="3">
                  <c:v>1222.8709838199347</c:v>
                </c:pt>
                <c:pt idx="4">
                  <c:v>1212.5598174252677</c:v>
                </c:pt>
              </c:numCache>
            </c:numRef>
          </c:val>
          <c:extLst>
            <c:ext xmlns:c16="http://schemas.microsoft.com/office/drawing/2014/chart" uri="{C3380CC4-5D6E-409C-BE32-E72D297353CC}">
              <c16:uniqueId val="{00000002-F098-4A3C-B83A-B440ADEC87BE}"/>
            </c:ext>
          </c:extLst>
        </c:ser>
        <c:dLbls>
          <c:showLegendKey val="0"/>
          <c:showVal val="0"/>
          <c:showCatName val="0"/>
          <c:showSerName val="0"/>
          <c:showPercent val="0"/>
          <c:showBubbleSize val="0"/>
        </c:dLbls>
        <c:gapWidth val="219"/>
        <c:overlap val="-27"/>
        <c:axId val="405575808"/>
        <c:axId val="405568608"/>
      </c:barChart>
      <c:catAx>
        <c:axId val="40557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568608"/>
        <c:crosses val="autoZero"/>
        <c:auto val="1"/>
        <c:lblAlgn val="ctr"/>
        <c:lblOffset val="100"/>
        <c:noMultiLvlLbl val="0"/>
      </c:catAx>
      <c:valAx>
        <c:axId val="405568608"/>
        <c:scaling>
          <c:orientation val="minMax"/>
          <c:max val="1330"/>
          <c:min val="1080"/>
        </c:scaling>
        <c:delete val="0"/>
        <c:axPos val="l"/>
        <c:majorGridlines>
          <c:spPr>
            <a:ln w="9525" cap="flat" cmpd="sng" algn="ctr">
              <a:solidFill>
                <a:schemeClr val="tx1">
                  <a:lumMod val="15000"/>
                  <a:lumOff val="85000"/>
                </a:schemeClr>
              </a:solidFill>
              <a:round/>
            </a:ln>
            <a:effectLst/>
          </c:spPr>
        </c:majorGridlines>
        <c:numFmt formatCode="_-* #\ ##0\ &quot;€&quot;_-;\-* #\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57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du rendement culture relatif / ha SEME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Résultats!$O$198</c:f>
              <c:strCache>
                <c:ptCount val="1"/>
                <c:pt idx="0">
                  <c:v>Culture témoin</c:v>
                </c:pt>
              </c:strCache>
            </c:strRef>
          </c:tx>
          <c:spPr>
            <a:ln w="28575" cap="rnd">
              <a:solidFill>
                <a:schemeClr val="accent1"/>
              </a:solidFill>
              <a:round/>
            </a:ln>
            <a:effectLst/>
          </c:spPr>
          <c:marker>
            <c:symbol val="none"/>
          </c:marker>
          <c:val>
            <c:numRef>
              <c:f>Résultats!$O$199:$O$213</c:f>
              <c:numCache>
                <c:formatCode>0%</c:formatCode>
                <c:ptCount val="1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numCache>
            </c:numRef>
          </c:val>
          <c:smooth val="0"/>
          <c:extLst>
            <c:ext xmlns:c16="http://schemas.microsoft.com/office/drawing/2014/chart" uri="{C3380CC4-5D6E-409C-BE32-E72D297353CC}">
              <c16:uniqueId val="{00000000-46D1-4654-B874-10393CD62B60}"/>
            </c:ext>
          </c:extLst>
        </c:ser>
        <c:ser>
          <c:idx val="1"/>
          <c:order val="1"/>
          <c:tx>
            <c:strRef>
              <c:f>Résultats!$P$198</c:f>
              <c:strCache>
                <c:ptCount val="1"/>
                <c:pt idx="0">
                  <c:v>Rdt par ha semé relatif</c:v>
                </c:pt>
              </c:strCache>
            </c:strRef>
          </c:tx>
          <c:spPr>
            <a:ln w="28575" cap="rnd">
              <a:solidFill>
                <a:schemeClr val="accent2"/>
              </a:solidFill>
              <a:round/>
            </a:ln>
            <a:effectLst/>
          </c:spPr>
          <c:marker>
            <c:symbol val="none"/>
          </c:marker>
          <c:val>
            <c:numRef>
              <c:f>Résultats!$P$199:$P$213</c:f>
              <c:numCache>
                <c:formatCode>0%</c:formatCode>
                <c:ptCount val="15"/>
                <c:pt idx="0">
                  <c:v>1.0000000000000002</c:v>
                </c:pt>
                <c:pt idx="1">
                  <c:v>1.0368271477946682</c:v>
                </c:pt>
                <c:pt idx="2">
                  <c:v>1.0699456526750823</c:v>
                </c:pt>
                <c:pt idx="3">
                  <c:v>1.1113670529696456</c:v>
                </c:pt>
                <c:pt idx="4">
                  <c:v>1.1174099625410401</c:v>
                </c:pt>
                <c:pt idx="5">
                  <c:v>1.1254609558921405</c:v>
                </c:pt>
                <c:pt idx="6">
                  <c:v>1.1218418708274844</c:v>
                </c:pt>
                <c:pt idx="7">
                  <c:v>1.1473222006725734</c:v>
                </c:pt>
                <c:pt idx="8">
                  <c:v>1.1142900993856606</c:v>
                </c:pt>
                <c:pt idx="9">
                  <c:v>1.1110828751696624</c:v>
                </c:pt>
                <c:pt idx="10">
                  <c:v>1.1084355438636695</c:v>
                </c:pt>
                <c:pt idx="11">
                  <c:v>1.1422140747452312</c:v>
                </c:pt>
                <c:pt idx="12">
                  <c:v>1.1047174897330956</c:v>
                </c:pt>
                <c:pt idx="13">
                  <c:v>1.1034954543424387</c:v>
                </c:pt>
                <c:pt idx="14">
                  <c:v>1.1025862314540329</c:v>
                </c:pt>
              </c:numCache>
            </c:numRef>
          </c:val>
          <c:smooth val="0"/>
          <c:extLst>
            <c:ext xmlns:c16="http://schemas.microsoft.com/office/drawing/2014/chart" uri="{C3380CC4-5D6E-409C-BE32-E72D297353CC}">
              <c16:uniqueId val="{00000001-46D1-4654-B874-10393CD62B60}"/>
            </c:ext>
          </c:extLst>
        </c:ser>
        <c:ser>
          <c:idx val="2"/>
          <c:order val="2"/>
          <c:tx>
            <c:strRef>
              <c:f>Résultats!$Q$198</c:f>
              <c:strCache>
                <c:ptCount val="1"/>
                <c:pt idx="0">
                  <c:v>Rdt par ha semé relatif</c:v>
                </c:pt>
              </c:strCache>
            </c:strRef>
          </c:tx>
          <c:spPr>
            <a:ln w="28575" cap="rnd">
              <a:solidFill>
                <a:schemeClr val="accent3"/>
              </a:solidFill>
              <a:round/>
            </a:ln>
            <a:effectLst/>
          </c:spPr>
          <c:marker>
            <c:symbol val="none"/>
          </c:marker>
          <c:val>
            <c:numRef>
              <c:f>Résultats!$Q$199:$Q$213</c:f>
              <c:numCache>
                <c:formatCode>0%</c:formatCode>
                <c:ptCount val="15"/>
                <c:pt idx="0">
                  <c:v>1.1233772853185597</c:v>
                </c:pt>
                <c:pt idx="1">
                  <c:v>1.1233772853185595</c:v>
                </c:pt>
                <c:pt idx="2">
                  <c:v>1.1233772853185595</c:v>
                </c:pt>
                <c:pt idx="3">
                  <c:v>1.1624686980609418</c:v>
                </c:pt>
                <c:pt idx="4">
                  <c:v>1.1233772853185597</c:v>
                </c:pt>
                <c:pt idx="5">
                  <c:v>1.1233772853185595</c:v>
                </c:pt>
                <c:pt idx="6">
                  <c:v>1.1233772853185595</c:v>
                </c:pt>
                <c:pt idx="7">
                  <c:v>1.1624686980609418</c:v>
                </c:pt>
                <c:pt idx="8">
                  <c:v>1.1233772853185597</c:v>
                </c:pt>
                <c:pt idx="9">
                  <c:v>1.1233772853185595</c:v>
                </c:pt>
                <c:pt idx="10">
                  <c:v>1.1233772853185595</c:v>
                </c:pt>
                <c:pt idx="11">
                  <c:v>1.1624686980609418</c:v>
                </c:pt>
                <c:pt idx="12">
                  <c:v>1.1233772853185597</c:v>
                </c:pt>
                <c:pt idx="13">
                  <c:v>1.1233772853185595</c:v>
                </c:pt>
                <c:pt idx="14">
                  <c:v>1.1233772853185595</c:v>
                </c:pt>
              </c:numCache>
            </c:numRef>
          </c:val>
          <c:smooth val="0"/>
          <c:extLst>
            <c:ext xmlns:c16="http://schemas.microsoft.com/office/drawing/2014/chart" uri="{C3380CC4-5D6E-409C-BE32-E72D297353CC}">
              <c16:uniqueId val="{00000002-46D1-4654-B874-10393CD62B60}"/>
            </c:ext>
          </c:extLst>
        </c:ser>
        <c:dLbls>
          <c:showLegendKey val="0"/>
          <c:showVal val="0"/>
          <c:showCatName val="0"/>
          <c:showSerName val="0"/>
          <c:showPercent val="0"/>
          <c:showBubbleSize val="0"/>
        </c:dLbls>
        <c:smooth val="0"/>
        <c:axId val="530376632"/>
        <c:axId val="530379512"/>
      </c:lineChart>
      <c:catAx>
        <c:axId val="53037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0379512"/>
        <c:crosses val="autoZero"/>
        <c:auto val="1"/>
        <c:lblAlgn val="ctr"/>
        <c:lblOffset val="100"/>
        <c:noMultiLvlLbl val="0"/>
      </c:catAx>
      <c:valAx>
        <c:axId val="530379512"/>
        <c:scaling>
          <c:orientation val="minMax"/>
          <c:max val="1.22"/>
          <c:min val="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0376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Comparaison rendement parcelles 4 et 16 ha</a:t>
            </a:r>
            <a:br>
              <a:rPr lang="fr-FR"/>
            </a:br>
            <a:r>
              <a:rPr lang="fr-FR"/>
              <a:t>Marge relative / ha</a:t>
            </a:r>
            <a:endParaRPr lang="fr-FR"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Résultats!$C$166</c:f>
              <c:strCache>
                <c:ptCount val="1"/>
                <c:pt idx="0">
                  <c:v>Culture témoin</c:v>
                </c:pt>
              </c:strCache>
            </c:strRef>
          </c:tx>
          <c:spPr>
            <a:ln w="28575" cap="rnd">
              <a:solidFill>
                <a:schemeClr val="accent1"/>
              </a:solidFill>
              <a:round/>
            </a:ln>
            <a:effectLst/>
          </c:spPr>
          <c:marker>
            <c:symbol val="none"/>
          </c:marker>
          <c:cat>
            <c:numRef>
              <c:f>Résultats!$B$167:$B$176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Résultats!$C$167:$C$176</c:f>
              <c:numCache>
                <c:formatCode>0%</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0-A274-4FAD-941E-BBC9A23EDD20}"/>
            </c:ext>
          </c:extLst>
        </c:ser>
        <c:ser>
          <c:idx val="1"/>
          <c:order val="1"/>
          <c:tx>
            <c:strRef>
              <c:f>Résultats!$H$165</c:f>
              <c:strCache>
                <c:ptCount val="1"/>
                <c:pt idx="0">
                  <c:v>16 ha</c:v>
                </c:pt>
              </c:strCache>
            </c:strRef>
          </c:tx>
          <c:spPr>
            <a:ln w="28575" cap="rnd">
              <a:solidFill>
                <a:schemeClr val="accent2"/>
              </a:solidFill>
              <a:round/>
            </a:ln>
            <a:effectLst/>
          </c:spPr>
          <c:marker>
            <c:symbol val="none"/>
          </c:marker>
          <c:cat>
            <c:numRef>
              <c:f>Résultats!$B$167:$B$176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Résultats!$X$180:$X$189</c:f>
              <c:numCache>
                <c:formatCode>0%</c:formatCode>
                <c:ptCount val="10"/>
                <c:pt idx="0">
                  <c:v>0.95062500000000005</c:v>
                </c:pt>
                <c:pt idx="1">
                  <c:v>0.96979930897917588</c:v>
                </c:pt>
                <c:pt idx="2">
                  <c:v>0.98850869690207921</c:v>
                </c:pt>
                <c:pt idx="3">
                  <c:v>1.0128036535548242</c:v>
                </c:pt>
                <c:pt idx="4">
                  <c:v>1.0203956905334324</c:v>
                </c:pt>
                <c:pt idx="5">
                  <c:v>1.0324558786955393</c:v>
                </c:pt>
                <c:pt idx="6">
                  <c:v>1.0418914022576296</c:v>
                </c:pt>
                <c:pt idx="7">
                  <c:v>1.0638189865030658</c:v>
                </c:pt>
                <c:pt idx="8">
                  <c:v>1.0543203762255269</c:v>
                </c:pt>
                <c:pt idx="9">
                  <c:v>1.0581729620613758</c:v>
                </c:pt>
              </c:numCache>
            </c:numRef>
          </c:val>
          <c:smooth val="0"/>
          <c:extLst>
            <c:ext xmlns:c16="http://schemas.microsoft.com/office/drawing/2014/chart" uri="{C3380CC4-5D6E-409C-BE32-E72D297353CC}">
              <c16:uniqueId val="{00000001-A274-4FAD-941E-BBC9A23EDD20}"/>
            </c:ext>
          </c:extLst>
        </c:ser>
        <c:ser>
          <c:idx val="2"/>
          <c:order val="2"/>
          <c:tx>
            <c:strRef>
              <c:f>Résultats!$H$178</c:f>
              <c:strCache>
                <c:ptCount val="1"/>
                <c:pt idx="0">
                  <c:v>4 ha</c:v>
                </c:pt>
              </c:strCache>
            </c:strRef>
          </c:tx>
          <c:spPr>
            <a:ln w="28575" cap="rnd">
              <a:solidFill>
                <a:schemeClr val="accent3"/>
              </a:solidFill>
              <a:round/>
            </a:ln>
            <a:effectLst/>
          </c:spPr>
          <c:marker>
            <c:symbol val="none"/>
          </c:marker>
          <c:cat>
            <c:numRef>
              <c:f>Résultats!$B$167:$B$176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Résultats!$D$180:$D$189</c:f>
              <c:numCache>
                <c:formatCode>0%</c:formatCode>
                <c:ptCount val="10"/>
                <c:pt idx="0">
                  <c:v>0.90250000000000008</c:v>
                </c:pt>
                <c:pt idx="1">
                  <c:v>0.93479475127629075</c:v>
                </c:pt>
                <c:pt idx="2">
                  <c:v>0.96333511140414929</c:v>
                </c:pt>
                <c:pt idx="3">
                  <c:v>1.0001261688923104</c:v>
                </c:pt>
                <c:pt idx="4">
                  <c:v>1.0025003178072669</c:v>
                </c:pt>
                <c:pt idx="5">
                  <c:v>1.0063134192677705</c:v>
                </c:pt>
                <c:pt idx="6">
                  <c:v>1.0054671217693507</c:v>
                </c:pt>
                <c:pt idx="7">
                  <c:v>1.031874619489771</c:v>
                </c:pt>
                <c:pt idx="8">
                  <c:v>1.0000447386556379</c:v>
                </c:pt>
                <c:pt idx="9">
                  <c:v>0.99702364539096122</c:v>
                </c:pt>
              </c:numCache>
            </c:numRef>
          </c:val>
          <c:smooth val="0"/>
          <c:extLst>
            <c:ext xmlns:c16="http://schemas.microsoft.com/office/drawing/2014/chart" uri="{C3380CC4-5D6E-409C-BE32-E72D297353CC}">
              <c16:uniqueId val="{00000002-A274-4FAD-941E-BBC9A23EDD20}"/>
            </c:ext>
          </c:extLst>
        </c:ser>
        <c:ser>
          <c:idx val="3"/>
          <c:order val="3"/>
          <c:tx>
            <c:strRef>
              <c:f>Résultats!$Z$179</c:f>
              <c:strCache>
                <c:ptCount val="1"/>
                <c:pt idx="0">
                  <c:v>25 ha</c:v>
                </c:pt>
              </c:strCache>
            </c:strRef>
          </c:tx>
          <c:spPr>
            <a:ln w="28575" cap="rnd">
              <a:solidFill>
                <a:schemeClr val="accent4"/>
              </a:solidFill>
              <a:round/>
            </a:ln>
            <a:effectLst/>
          </c:spPr>
          <c:marker>
            <c:symbol val="none"/>
          </c:marker>
          <c:val>
            <c:numRef>
              <c:f>Résultats!$Z$180:$Z$189</c:f>
              <c:numCache>
                <c:formatCode>0%</c:formatCode>
                <c:ptCount val="10"/>
                <c:pt idx="0">
                  <c:v>0.96039999999999992</c:v>
                </c:pt>
                <c:pt idx="1">
                  <c:v>0.97593450253752789</c:v>
                </c:pt>
                <c:pt idx="2">
                  <c:v>0.99135441500809041</c:v>
                </c:pt>
                <c:pt idx="3">
                  <c:v>1.0115253177040526</c:v>
                </c:pt>
                <c:pt idx="4">
                  <c:v>1.0184709399229164</c:v>
                </c:pt>
                <c:pt idx="5">
                  <c:v>1.0291233839810225</c:v>
                </c:pt>
                <c:pt idx="6">
                  <c:v>1.0376799930238498</c:v>
                </c:pt>
                <c:pt idx="7">
                  <c:v>1.0562155166039529</c:v>
                </c:pt>
                <c:pt idx="8">
                  <c:v>1.0493657024098906</c:v>
                </c:pt>
                <c:pt idx="9">
                  <c:v>1.0531168698223563</c:v>
                </c:pt>
              </c:numCache>
            </c:numRef>
          </c:val>
          <c:smooth val="0"/>
          <c:extLst>
            <c:ext xmlns:c16="http://schemas.microsoft.com/office/drawing/2014/chart" uri="{C3380CC4-5D6E-409C-BE32-E72D297353CC}">
              <c16:uniqueId val="{00000000-B3E1-406D-977D-D5BADC2DBD4C}"/>
            </c:ext>
          </c:extLst>
        </c:ser>
        <c:ser>
          <c:idx val="4"/>
          <c:order val="4"/>
          <c:tx>
            <c:strRef>
              <c:f>Résultats!$V$179</c:f>
              <c:strCache>
                <c:ptCount val="1"/>
                <c:pt idx="0">
                  <c:v>9 ha</c:v>
                </c:pt>
              </c:strCache>
            </c:strRef>
          </c:tx>
          <c:spPr>
            <a:ln w="28575" cap="rnd">
              <a:solidFill>
                <a:schemeClr val="accent5"/>
              </a:solidFill>
              <a:round/>
            </a:ln>
            <a:effectLst/>
          </c:spPr>
          <c:marker>
            <c:symbol val="none"/>
          </c:marker>
          <c:val>
            <c:numRef>
              <c:f>Résultats!$V$180:$V$189</c:f>
              <c:numCache>
                <c:formatCode>0%</c:formatCode>
                <c:ptCount val="10"/>
                <c:pt idx="0">
                  <c:v>0.93444444444444452</c:v>
                </c:pt>
                <c:pt idx="1">
                  <c:v>0.95946836932171453</c:v>
                </c:pt>
                <c:pt idx="2">
                  <c:v>0.98315754729603055</c:v>
                </c:pt>
                <c:pt idx="3">
                  <c:v>1.0135093301281175</c:v>
                </c:pt>
                <c:pt idx="4">
                  <c:v>1.0212098443329924</c:v>
                </c:pt>
                <c:pt idx="5">
                  <c:v>1.0345003909701895</c:v>
                </c:pt>
                <c:pt idx="6">
                  <c:v>1.0442805607386543</c:v>
                </c:pt>
                <c:pt idx="7">
                  <c:v>1.0707577392221423</c:v>
                </c:pt>
                <c:pt idx="8">
                  <c:v>1.0519574733457357</c:v>
                </c:pt>
                <c:pt idx="9">
                  <c:v>1.0508965906463898</c:v>
                </c:pt>
              </c:numCache>
            </c:numRef>
          </c:val>
          <c:smooth val="0"/>
          <c:extLst>
            <c:ext xmlns:c16="http://schemas.microsoft.com/office/drawing/2014/chart" uri="{C3380CC4-5D6E-409C-BE32-E72D297353CC}">
              <c16:uniqueId val="{00000001-B3E1-406D-977D-D5BADC2DBD4C}"/>
            </c:ext>
          </c:extLst>
        </c:ser>
        <c:dLbls>
          <c:showLegendKey val="0"/>
          <c:showVal val="0"/>
          <c:showCatName val="0"/>
          <c:showSerName val="0"/>
          <c:showPercent val="0"/>
          <c:showBubbleSize val="0"/>
        </c:dLbls>
        <c:smooth val="0"/>
        <c:axId val="530376632"/>
        <c:axId val="530379512"/>
      </c:lineChart>
      <c:catAx>
        <c:axId val="53037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0379512"/>
        <c:crosses val="autoZero"/>
        <c:auto val="1"/>
        <c:lblAlgn val="ctr"/>
        <c:lblOffset val="100"/>
        <c:noMultiLvlLbl val="0"/>
      </c:catAx>
      <c:valAx>
        <c:axId val="530379512"/>
        <c:scaling>
          <c:orientation val="minMax"/>
          <c:min val="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0376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Résultats!$S$179</c:f>
              <c:strCache>
                <c:ptCount val="1"/>
                <c:pt idx="0">
                  <c:v>2,25 ha</c:v>
                </c:pt>
              </c:strCache>
            </c:strRef>
          </c:tx>
          <c:spPr>
            <a:ln w="28575" cap="rnd">
              <a:solidFill>
                <a:schemeClr val="accent1"/>
              </a:solidFill>
              <a:round/>
            </a:ln>
            <a:effectLst/>
          </c:spPr>
          <c:marker>
            <c:symbol val="none"/>
          </c:marker>
          <c:val>
            <c:numRef>
              <c:f>Résultats!$S$180:$S$189</c:f>
              <c:numCache>
                <c:formatCode>0%</c:formatCode>
                <c:ptCount val="10"/>
                <c:pt idx="0">
                  <c:v>0.87111111111111117</c:v>
                </c:pt>
                <c:pt idx="1">
                  <c:v>0.9168243974392718</c:v>
                </c:pt>
                <c:pt idx="2">
                  <c:v>0.95414937267145961</c:v>
                </c:pt>
                <c:pt idx="3">
                  <c:v>0.99852099669638483</c:v>
                </c:pt>
                <c:pt idx="4">
                  <c:v>0.97582218577647295</c:v>
                </c:pt>
                <c:pt idx="5">
                  <c:v>0.96731872640500993</c:v>
                </c:pt>
                <c:pt idx="6">
                  <c:v>0.95757689438760252</c:v>
                </c:pt>
                <c:pt idx="7">
                  <c:v>0.98606790798032906</c:v>
                </c:pt>
                <c:pt idx="8">
                  <c:v>0.94097185705201924</c:v>
                </c:pt>
                <c:pt idx="9">
                  <c:v>0.93529013966234875</c:v>
                </c:pt>
              </c:numCache>
            </c:numRef>
          </c:val>
          <c:smooth val="0"/>
          <c:extLst>
            <c:ext xmlns:c16="http://schemas.microsoft.com/office/drawing/2014/chart" uri="{C3380CC4-5D6E-409C-BE32-E72D297353CC}">
              <c16:uniqueId val="{00000000-77FC-4091-BDC9-8FC17119B83F}"/>
            </c:ext>
          </c:extLst>
        </c:ser>
        <c:ser>
          <c:idx val="1"/>
          <c:order val="1"/>
          <c:tx>
            <c:strRef>
              <c:f>Résultats!$T$179</c:f>
              <c:strCache>
                <c:ptCount val="1"/>
                <c:pt idx="0">
                  <c:v>4 ha</c:v>
                </c:pt>
              </c:strCache>
            </c:strRef>
          </c:tx>
          <c:spPr>
            <a:ln w="28575" cap="rnd">
              <a:solidFill>
                <a:schemeClr val="accent2"/>
              </a:solidFill>
              <a:round/>
            </a:ln>
            <a:effectLst/>
          </c:spPr>
          <c:marker>
            <c:symbol val="none"/>
          </c:marker>
          <c:val>
            <c:numRef>
              <c:f>Résultats!$T$180:$T$189</c:f>
              <c:numCache>
                <c:formatCode>0%</c:formatCode>
                <c:ptCount val="10"/>
                <c:pt idx="0">
                  <c:v>0.90250000000000008</c:v>
                </c:pt>
                <c:pt idx="1">
                  <c:v>0.93479475127629075</c:v>
                </c:pt>
                <c:pt idx="2">
                  <c:v>0.96333511140414929</c:v>
                </c:pt>
                <c:pt idx="3">
                  <c:v>1.0001261688923104</c:v>
                </c:pt>
                <c:pt idx="4">
                  <c:v>1.0025003178072669</c:v>
                </c:pt>
                <c:pt idx="5">
                  <c:v>1.0063134192677705</c:v>
                </c:pt>
                <c:pt idx="6">
                  <c:v>1.0054671217693507</c:v>
                </c:pt>
                <c:pt idx="7">
                  <c:v>1.031874619489771</c:v>
                </c:pt>
                <c:pt idx="8">
                  <c:v>1.0000447386556379</c:v>
                </c:pt>
                <c:pt idx="9">
                  <c:v>0.99702364539096122</c:v>
                </c:pt>
              </c:numCache>
            </c:numRef>
          </c:val>
          <c:smooth val="0"/>
          <c:extLst>
            <c:ext xmlns:c16="http://schemas.microsoft.com/office/drawing/2014/chart" uri="{C3380CC4-5D6E-409C-BE32-E72D297353CC}">
              <c16:uniqueId val="{00000001-77FC-4091-BDC9-8FC17119B83F}"/>
            </c:ext>
          </c:extLst>
        </c:ser>
        <c:ser>
          <c:idx val="2"/>
          <c:order val="2"/>
          <c:tx>
            <c:strRef>
              <c:f>Résultats!$U$179</c:f>
              <c:strCache>
                <c:ptCount val="1"/>
                <c:pt idx="0">
                  <c:v>6,25 ha</c:v>
                </c:pt>
              </c:strCache>
            </c:strRef>
          </c:tx>
          <c:spPr>
            <a:ln w="28575" cap="rnd">
              <a:solidFill>
                <a:schemeClr val="accent3"/>
              </a:solidFill>
              <a:round/>
            </a:ln>
            <a:effectLst/>
          </c:spPr>
          <c:marker>
            <c:symbol val="none"/>
          </c:marker>
          <c:val>
            <c:numRef>
              <c:f>Résultats!$U$180:$U$189</c:f>
              <c:numCache>
                <c:formatCode>0%</c:formatCode>
                <c:ptCount val="10"/>
                <c:pt idx="0">
                  <c:v>0.92159999999999997</c:v>
                </c:pt>
                <c:pt idx="1">
                  <c:v>0.95110856224155893</c:v>
                </c:pt>
                <c:pt idx="2">
                  <c:v>0.97832917012476417</c:v>
                </c:pt>
                <c:pt idx="3">
                  <c:v>1.0127914765265589</c:v>
                </c:pt>
                <c:pt idx="4">
                  <c:v>1.0197067798764705</c:v>
                </c:pt>
                <c:pt idx="5">
                  <c:v>1.0329773197653187</c:v>
                </c:pt>
                <c:pt idx="6">
                  <c:v>1.0373445132252308</c:v>
                </c:pt>
                <c:pt idx="7">
                  <c:v>1.0584148305915402</c:v>
                </c:pt>
                <c:pt idx="8">
                  <c:v>1.0329578622740589</c:v>
                </c:pt>
                <c:pt idx="9">
                  <c:v>1.0310331216958748</c:v>
                </c:pt>
              </c:numCache>
            </c:numRef>
          </c:val>
          <c:smooth val="0"/>
          <c:extLst>
            <c:ext xmlns:c16="http://schemas.microsoft.com/office/drawing/2014/chart" uri="{C3380CC4-5D6E-409C-BE32-E72D297353CC}">
              <c16:uniqueId val="{00000002-77FC-4091-BDC9-8FC17119B83F}"/>
            </c:ext>
          </c:extLst>
        </c:ser>
        <c:ser>
          <c:idx val="3"/>
          <c:order val="3"/>
          <c:tx>
            <c:strRef>
              <c:f>Résultats!$V$179</c:f>
              <c:strCache>
                <c:ptCount val="1"/>
                <c:pt idx="0">
                  <c:v>9 ha</c:v>
                </c:pt>
              </c:strCache>
            </c:strRef>
          </c:tx>
          <c:spPr>
            <a:ln w="28575" cap="rnd">
              <a:solidFill>
                <a:schemeClr val="accent4"/>
              </a:solidFill>
              <a:round/>
            </a:ln>
            <a:effectLst/>
          </c:spPr>
          <c:marker>
            <c:symbol val="none"/>
          </c:marker>
          <c:val>
            <c:numRef>
              <c:f>Résultats!$V$180:$V$189</c:f>
              <c:numCache>
                <c:formatCode>0%</c:formatCode>
                <c:ptCount val="10"/>
                <c:pt idx="0">
                  <c:v>0.93444444444444452</c:v>
                </c:pt>
                <c:pt idx="1">
                  <c:v>0.95946836932171453</c:v>
                </c:pt>
                <c:pt idx="2">
                  <c:v>0.98315754729603055</c:v>
                </c:pt>
                <c:pt idx="3">
                  <c:v>1.0135093301281175</c:v>
                </c:pt>
                <c:pt idx="4">
                  <c:v>1.0212098443329924</c:v>
                </c:pt>
                <c:pt idx="5">
                  <c:v>1.0345003909701895</c:v>
                </c:pt>
                <c:pt idx="6">
                  <c:v>1.0442805607386543</c:v>
                </c:pt>
                <c:pt idx="7">
                  <c:v>1.0707577392221423</c:v>
                </c:pt>
                <c:pt idx="8">
                  <c:v>1.0519574733457357</c:v>
                </c:pt>
                <c:pt idx="9">
                  <c:v>1.0508965906463898</c:v>
                </c:pt>
              </c:numCache>
            </c:numRef>
          </c:val>
          <c:smooth val="0"/>
          <c:extLst>
            <c:ext xmlns:c16="http://schemas.microsoft.com/office/drawing/2014/chart" uri="{C3380CC4-5D6E-409C-BE32-E72D297353CC}">
              <c16:uniqueId val="{00000003-77FC-4091-BDC9-8FC17119B83F}"/>
            </c:ext>
          </c:extLst>
        </c:ser>
        <c:ser>
          <c:idx val="4"/>
          <c:order val="4"/>
          <c:tx>
            <c:strRef>
              <c:f>Résultats!$W$179</c:f>
              <c:strCache>
                <c:ptCount val="1"/>
                <c:pt idx="0">
                  <c:v>12,25 ha</c:v>
                </c:pt>
              </c:strCache>
            </c:strRef>
          </c:tx>
          <c:spPr>
            <a:ln w="28575" cap="rnd">
              <a:solidFill>
                <a:schemeClr val="accent5"/>
              </a:solidFill>
              <a:round/>
            </a:ln>
            <a:effectLst/>
          </c:spPr>
          <c:marker>
            <c:symbol val="none"/>
          </c:marker>
          <c:val>
            <c:numRef>
              <c:f>Résultats!$W$180:$W$189</c:f>
              <c:numCache>
                <c:formatCode>0%</c:formatCode>
                <c:ptCount val="10"/>
                <c:pt idx="0">
                  <c:v>0.9436734693877552</c:v>
                </c:pt>
                <c:pt idx="1">
                  <c:v>0.96538792928825523</c:v>
                </c:pt>
                <c:pt idx="2">
                  <c:v>0.98630845208561391</c:v>
                </c:pt>
                <c:pt idx="3">
                  <c:v>1.0133241807359283</c:v>
                </c:pt>
                <c:pt idx="4">
                  <c:v>1.0211110060217081</c:v>
                </c:pt>
                <c:pt idx="5">
                  <c:v>1.0338692888922585</c:v>
                </c:pt>
                <c:pt idx="6">
                  <c:v>1.0436239788885697</c:v>
                </c:pt>
                <c:pt idx="7">
                  <c:v>1.0676703443693196</c:v>
                </c:pt>
                <c:pt idx="8">
                  <c:v>1.0560504285133889</c:v>
                </c:pt>
                <c:pt idx="9">
                  <c:v>1.0597706299341687</c:v>
                </c:pt>
              </c:numCache>
            </c:numRef>
          </c:val>
          <c:smooth val="0"/>
          <c:extLst>
            <c:ext xmlns:c16="http://schemas.microsoft.com/office/drawing/2014/chart" uri="{C3380CC4-5D6E-409C-BE32-E72D297353CC}">
              <c16:uniqueId val="{00000004-77FC-4091-BDC9-8FC17119B83F}"/>
            </c:ext>
          </c:extLst>
        </c:ser>
        <c:ser>
          <c:idx val="5"/>
          <c:order val="5"/>
          <c:tx>
            <c:strRef>
              <c:f>Résultats!$X$179</c:f>
              <c:strCache>
                <c:ptCount val="1"/>
                <c:pt idx="0">
                  <c:v>16 ha</c:v>
                </c:pt>
              </c:strCache>
            </c:strRef>
          </c:tx>
          <c:spPr>
            <a:ln w="28575" cap="rnd">
              <a:solidFill>
                <a:schemeClr val="accent6"/>
              </a:solidFill>
              <a:round/>
            </a:ln>
            <a:effectLst/>
          </c:spPr>
          <c:marker>
            <c:symbol val="none"/>
          </c:marker>
          <c:val>
            <c:numRef>
              <c:f>Résultats!$X$180:$X$189</c:f>
              <c:numCache>
                <c:formatCode>0%</c:formatCode>
                <c:ptCount val="10"/>
                <c:pt idx="0">
                  <c:v>0.95062500000000005</c:v>
                </c:pt>
                <c:pt idx="1">
                  <c:v>0.96979930897917588</c:v>
                </c:pt>
                <c:pt idx="2">
                  <c:v>0.98850869690207921</c:v>
                </c:pt>
                <c:pt idx="3">
                  <c:v>1.0128036535548242</c:v>
                </c:pt>
                <c:pt idx="4">
                  <c:v>1.0203956905334324</c:v>
                </c:pt>
                <c:pt idx="5">
                  <c:v>1.0324558786955393</c:v>
                </c:pt>
                <c:pt idx="6">
                  <c:v>1.0418914022576296</c:v>
                </c:pt>
                <c:pt idx="7">
                  <c:v>1.0638189865030658</c:v>
                </c:pt>
                <c:pt idx="8">
                  <c:v>1.0543203762255269</c:v>
                </c:pt>
                <c:pt idx="9">
                  <c:v>1.0581729620613758</c:v>
                </c:pt>
              </c:numCache>
            </c:numRef>
          </c:val>
          <c:smooth val="0"/>
          <c:extLst>
            <c:ext xmlns:c16="http://schemas.microsoft.com/office/drawing/2014/chart" uri="{C3380CC4-5D6E-409C-BE32-E72D297353CC}">
              <c16:uniqueId val="{00000005-77FC-4091-BDC9-8FC17119B83F}"/>
            </c:ext>
          </c:extLst>
        </c:ser>
        <c:ser>
          <c:idx val="6"/>
          <c:order val="6"/>
          <c:tx>
            <c:strRef>
              <c:f>Résultats!$Y$179</c:f>
              <c:strCache>
                <c:ptCount val="1"/>
                <c:pt idx="0">
                  <c:v>20,25 ha</c:v>
                </c:pt>
              </c:strCache>
            </c:strRef>
          </c:tx>
          <c:spPr>
            <a:ln w="28575" cap="rnd">
              <a:solidFill>
                <a:schemeClr val="accent1">
                  <a:lumMod val="60000"/>
                </a:schemeClr>
              </a:solidFill>
              <a:round/>
            </a:ln>
            <a:effectLst/>
          </c:spPr>
          <c:marker>
            <c:symbol val="none"/>
          </c:marker>
          <c:val>
            <c:numRef>
              <c:f>Résultats!$Y$180:$Y$189</c:f>
              <c:numCache>
                <c:formatCode>0%</c:formatCode>
                <c:ptCount val="10"/>
                <c:pt idx="0">
                  <c:v>0.95604938271604945</c:v>
                </c:pt>
                <c:pt idx="1">
                  <c:v>0.97321361745938295</c:v>
                </c:pt>
                <c:pt idx="2">
                  <c:v>0.99012344507742045</c:v>
                </c:pt>
                <c:pt idx="3">
                  <c:v>1.0121726271476172</c:v>
                </c:pt>
                <c:pt idx="4">
                  <c:v>1.0194593715211808</c:v>
                </c:pt>
                <c:pt idx="5">
                  <c:v>1.0307994730531898</c:v>
                </c:pt>
                <c:pt idx="6">
                  <c:v>1.0398089447337859</c:v>
                </c:pt>
                <c:pt idx="7">
                  <c:v>1.0599133752876015</c:v>
                </c:pt>
                <c:pt idx="8">
                  <c:v>1.0519325575273013</c:v>
                </c:pt>
                <c:pt idx="9">
                  <c:v>1.0557701021861954</c:v>
                </c:pt>
              </c:numCache>
            </c:numRef>
          </c:val>
          <c:smooth val="0"/>
          <c:extLst>
            <c:ext xmlns:c16="http://schemas.microsoft.com/office/drawing/2014/chart" uri="{C3380CC4-5D6E-409C-BE32-E72D297353CC}">
              <c16:uniqueId val="{00000006-77FC-4091-BDC9-8FC17119B83F}"/>
            </c:ext>
          </c:extLst>
        </c:ser>
        <c:ser>
          <c:idx val="7"/>
          <c:order val="7"/>
          <c:tx>
            <c:strRef>
              <c:f>Résultats!$Z$179</c:f>
              <c:strCache>
                <c:ptCount val="1"/>
                <c:pt idx="0">
                  <c:v>25 ha</c:v>
                </c:pt>
              </c:strCache>
            </c:strRef>
          </c:tx>
          <c:spPr>
            <a:ln w="28575" cap="rnd">
              <a:solidFill>
                <a:schemeClr val="accent2">
                  <a:lumMod val="60000"/>
                </a:schemeClr>
              </a:solidFill>
              <a:round/>
            </a:ln>
            <a:effectLst/>
          </c:spPr>
          <c:marker>
            <c:symbol val="none"/>
          </c:marker>
          <c:val>
            <c:numRef>
              <c:f>Résultats!$Z$180:$Z$189</c:f>
              <c:numCache>
                <c:formatCode>0%</c:formatCode>
                <c:ptCount val="10"/>
                <c:pt idx="0">
                  <c:v>0.96039999999999992</c:v>
                </c:pt>
                <c:pt idx="1">
                  <c:v>0.97593450253752789</c:v>
                </c:pt>
                <c:pt idx="2">
                  <c:v>0.99135441500809041</c:v>
                </c:pt>
                <c:pt idx="3">
                  <c:v>1.0115253177040526</c:v>
                </c:pt>
                <c:pt idx="4">
                  <c:v>1.0184709399229164</c:v>
                </c:pt>
                <c:pt idx="5">
                  <c:v>1.0291233839810225</c:v>
                </c:pt>
                <c:pt idx="6">
                  <c:v>1.0376799930238498</c:v>
                </c:pt>
                <c:pt idx="7">
                  <c:v>1.0562155166039529</c:v>
                </c:pt>
                <c:pt idx="8">
                  <c:v>1.0493657024098906</c:v>
                </c:pt>
                <c:pt idx="9">
                  <c:v>1.0531168698223563</c:v>
                </c:pt>
              </c:numCache>
            </c:numRef>
          </c:val>
          <c:smooth val="0"/>
          <c:extLst>
            <c:ext xmlns:c16="http://schemas.microsoft.com/office/drawing/2014/chart" uri="{C3380CC4-5D6E-409C-BE32-E72D297353CC}">
              <c16:uniqueId val="{00000007-77FC-4091-BDC9-8FC17119B83F}"/>
            </c:ext>
          </c:extLst>
        </c:ser>
        <c:dLbls>
          <c:showLegendKey val="0"/>
          <c:showVal val="0"/>
          <c:showCatName val="0"/>
          <c:showSerName val="0"/>
          <c:showPercent val="0"/>
          <c:showBubbleSize val="0"/>
        </c:dLbls>
        <c:smooth val="0"/>
        <c:axId val="262936456"/>
        <c:axId val="262936816"/>
      </c:lineChart>
      <c:catAx>
        <c:axId val="2629364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2936816"/>
        <c:crosses val="autoZero"/>
        <c:auto val="1"/>
        <c:lblAlgn val="ctr"/>
        <c:lblOffset val="100"/>
        <c:noMultiLvlLbl val="0"/>
      </c:catAx>
      <c:valAx>
        <c:axId val="262936816"/>
        <c:scaling>
          <c:orientation val="minMax"/>
          <c:min val="0.85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2936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du</a:t>
            </a:r>
            <a:r>
              <a:rPr lang="fr-FR" baseline="0"/>
              <a:t> rendement parcelle selon la surface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6">
                <a:lumMod val="60000"/>
                <a:lumOff val="40000"/>
              </a:schemeClr>
            </a:solidFill>
            <a:ln>
              <a:noFill/>
            </a:ln>
            <a:effectLst/>
          </c:spPr>
          <c:invertIfNegative val="0"/>
          <c:cat>
            <c:strRef>
              <c:f>Résultats!$S$191:$Z$191</c:f>
              <c:strCache>
                <c:ptCount val="8"/>
                <c:pt idx="0">
                  <c:v>2,25 ha</c:v>
                </c:pt>
                <c:pt idx="1">
                  <c:v>4 ha</c:v>
                </c:pt>
                <c:pt idx="2">
                  <c:v>6,25 ha</c:v>
                </c:pt>
                <c:pt idx="3">
                  <c:v>9 ha</c:v>
                </c:pt>
                <c:pt idx="4">
                  <c:v>12,25 ha</c:v>
                </c:pt>
                <c:pt idx="5">
                  <c:v>16 ha</c:v>
                </c:pt>
                <c:pt idx="6">
                  <c:v>20,25 ha</c:v>
                </c:pt>
                <c:pt idx="7">
                  <c:v>25 ha</c:v>
                </c:pt>
              </c:strCache>
            </c:strRef>
          </c:cat>
          <c:val>
            <c:numRef>
              <c:f>Résultats!$S$192:$Z$192</c:f>
              <c:numCache>
                <c:formatCode>0%</c:formatCode>
                <c:ptCount val="8"/>
                <c:pt idx="0">
                  <c:v>0.95036535891820118</c:v>
                </c:pt>
                <c:pt idx="1">
                  <c:v>0.98439798939535073</c:v>
                </c:pt>
                <c:pt idx="2">
                  <c:v>1.0076263636321376</c:v>
                </c:pt>
                <c:pt idx="3">
                  <c:v>1.0164182290446413</c:v>
                </c:pt>
                <c:pt idx="4">
                  <c:v>1.0190789708116967</c:v>
                </c:pt>
                <c:pt idx="5">
                  <c:v>1.0192791955712648</c:v>
                </c:pt>
                <c:pt idx="6">
                  <c:v>1.0189242896709725</c:v>
                </c:pt>
                <c:pt idx="7">
                  <c:v>1.0183186641013657</c:v>
                </c:pt>
              </c:numCache>
            </c:numRef>
          </c:val>
          <c:extLst>
            <c:ext xmlns:c16="http://schemas.microsoft.com/office/drawing/2014/chart" uri="{C3380CC4-5D6E-409C-BE32-E72D297353CC}">
              <c16:uniqueId val="{00000000-C384-4349-B054-4E2ED44A80D1}"/>
            </c:ext>
          </c:extLst>
        </c:ser>
        <c:dLbls>
          <c:showLegendKey val="0"/>
          <c:showVal val="0"/>
          <c:showCatName val="0"/>
          <c:showSerName val="0"/>
          <c:showPercent val="0"/>
          <c:showBubbleSize val="0"/>
        </c:dLbls>
        <c:gapWidth val="219"/>
        <c:overlap val="-27"/>
        <c:axId val="394456896"/>
        <c:axId val="394460496"/>
      </c:barChart>
      <c:catAx>
        <c:axId val="39445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94460496"/>
        <c:crosses val="autoZero"/>
        <c:auto val="1"/>
        <c:lblAlgn val="ctr"/>
        <c:lblOffset val="100"/>
        <c:noMultiLvlLbl val="0"/>
      </c:catAx>
      <c:valAx>
        <c:axId val="39446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94456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Comparaison Marge Brute par atelier - Cycle 15 ans</a:t>
            </a:r>
            <a:endParaRPr lang="fr-FR"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Résultats!$C$148</c:f>
              <c:strCache>
                <c:ptCount val="1"/>
                <c:pt idx="0">
                  <c:v>MB Culture</c:v>
                </c:pt>
              </c:strCache>
            </c:strRef>
          </c:tx>
          <c:spPr>
            <a:solidFill>
              <a:schemeClr val="accent1"/>
            </a:solidFill>
            <a:ln>
              <a:noFill/>
            </a:ln>
            <a:effectLst/>
          </c:spPr>
          <c:invertIfNegative val="0"/>
          <c:cat>
            <c:strRef>
              <c:extLst>
                <c:ext xmlns:c15="http://schemas.microsoft.com/office/drawing/2012/chart" uri="{02D57815-91ED-43cb-92C2-25804820EDAC}">
                  <c15:fullRef>
                    <c15:sqref>Résultats!$D$147:$F$147</c15:sqref>
                  </c15:fullRef>
                </c:ext>
              </c:extLst>
              <c:f>Résultats!$D$147:$E$147</c:f>
              <c:strCache>
                <c:ptCount val="2"/>
                <c:pt idx="0">
                  <c:v>Culture Témoin</c:v>
                </c:pt>
                <c:pt idx="1">
                  <c:v>Haie Label</c:v>
                </c:pt>
              </c:strCache>
            </c:strRef>
          </c:cat>
          <c:val>
            <c:numRef>
              <c:extLst>
                <c:ext xmlns:c15="http://schemas.microsoft.com/office/drawing/2012/chart" uri="{02D57815-91ED-43cb-92C2-25804820EDAC}">
                  <c15:fullRef>
                    <c15:sqref>Résultats!$D$148:$F$148</c15:sqref>
                  </c15:fullRef>
                </c:ext>
              </c:extLst>
              <c:f>Résultats!$D$148:$E$148</c:f>
              <c:numCache>
                <c:formatCode>_-* #\ ##0\ "€"_-;\-* #\ ##0\ "€"_-;_-* "-"??\ "€"_-;_-@_-</c:formatCode>
                <c:ptCount val="2"/>
                <c:pt idx="0">
                  <c:v>1201.5200000000002</c:v>
                </c:pt>
                <c:pt idx="1">
                  <c:v>1198.903227155974</c:v>
                </c:pt>
              </c:numCache>
            </c:numRef>
          </c:val>
          <c:extLst>
            <c:ext xmlns:c16="http://schemas.microsoft.com/office/drawing/2014/chart" uri="{C3380CC4-5D6E-409C-BE32-E72D297353CC}">
              <c16:uniqueId val="{00000000-5F9E-4CF2-B42E-1820D4BC5219}"/>
            </c:ext>
          </c:extLst>
        </c:ser>
        <c:ser>
          <c:idx val="1"/>
          <c:order val="1"/>
          <c:tx>
            <c:strRef>
              <c:f>Résultats!$C$149</c:f>
              <c:strCache>
                <c:ptCount val="1"/>
                <c:pt idx="0">
                  <c:v>MB Bois</c:v>
                </c:pt>
              </c:strCache>
            </c:strRef>
          </c:tx>
          <c:spPr>
            <a:solidFill>
              <a:schemeClr val="accent2"/>
            </a:solidFill>
            <a:ln>
              <a:noFill/>
            </a:ln>
            <a:effectLst/>
          </c:spPr>
          <c:invertIfNegative val="0"/>
          <c:cat>
            <c:strRef>
              <c:extLst>
                <c:ext xmlns:c15="http://schemas.microsoft.com/office/drawing/2012/chart" uri="{02D57815-91ED-43cb-92C2-25804820EDAC}">
                  <c15:fullRef>
                    <c15:sqref>Résultats!$D$147:$F$147</c15:sqref>
                  </c15:fullRef>
                </c:ext>
              </c:extLst>
              <c:f>Résultats!$D$147:$E$147</c:f>
              <c:strCache>
                <c:ptCount val="2"/>
                <c:pt idx="0">
                  <c:v>Culture Témoin</c:v>
                </c:pt>
                <c:pt idx="1">
                  <c:v>Haie Label</c:v>
                </c:pt>
              </c:strCache>
            </c:strRef>
          </c:cat>
          <c:val>
            <c:numRef>
              <c:extLst>
                <c:ext xmlns:c15="http://schemas.microsoft.com/office/drawing/2012/chart" uri="{02D57815-91ED-43cb-92C2-25804820EDAC}">
                  <c15:fullRef>
                    <c15:sqref>Résultats!$D$149:$F$149</c15:sqref>
                  </c15:fullRef>
                </c:ext>
              </c:extLst>
              <c:f>Résultats!$D$149:$E$149</c:f>
              <c:numCache>
                <c:formatCode>_-* #\ ##0\ "€"_-;\-* #\ ##0\ "€"_-;_-* "-"??\ "€"_-;_-@_-</c:formatCode>
                <c:ptCount val="2"/>
                <c:pt idx="0" formatCode="General">
                  <c:v>0</c:v>
                </c:pt>
                <c:pt idx="1">
                  <c:v>-2.3641944444444429</c:v>
                </c:pt>
              </c:numCache>
            </c:numRef>
          </c:val>
          <c:extLst>
            <c:ext xmlns:c16="http://schemas.microsoft.com/office/drawing/2014/chart" uri="{C3380CC4-5D6E-409C-BE32-E72D297353CC}">
              <c16:uniqueId val="{00000001-5F9E-4CF2-B42E-1820D4BC5219}"/>
            </c:ext>
          </c:extLst>
        </c:ser>
        <c:dLbls>
          <c:showLegendKey val="0"/>
          <c:showVal val="0"/>
          <c:showCatName val="0"/>
          <c:showSerName val="0"/>
          <c:showPercent val="0"/>
          <c:showBubbleSize val="0"/>
        </c:dLbls>
        <c:gapWidth val="150"/>
        <c:overlap val="100"/>
        <c:axId val="329607080"/>
        <c:axId val="329607440"/>
      </c:barChart>
      <c:catAx>
        <c:axId val="329607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9607440"/>
        <c:crosses val="autoZero"/>
        <c:auto val="1"/>
        <c:lblAlgn val="ctr"/>
        <c:lblOffset val="100"/>
        <c:noMultiLvlLbl val="0"/>
      </c:catAx>
      <c:valAx>
        <c:axId val="329607440"/>
        <c:scaling>
          <c:orientation val="minMax"/>
        </c:scaling>
        <c:delete val="0"/>
        <c:axPos val="b"/>
        <c:majorGridlines>
          <c:spPr>
            <a:ln w="9525" cap="flat" cmpd="sng" algn="ctr">
              <a:solidFill>
                <a:schemeClr val="tx1">
                  <a:lumMod val="15000"/>
                  <a:lumOff val="85000"/>
                </a:schemeClr>
              </a:solidFill>
              <a:round/>
            </a:ln>
            <a:effectLst/>
          </c:spPr>
        </c:majorGridlines>
        <c:numFmt formatCode="_-* #\ ##0\ &quot;€&quot;_-;\-* #\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960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Comparaison Marge Brute par atelier</a:t>
            </a:r>
            <a:r>
              <a:rPr lang="fr-FR" baseline="0"/>
              <a:t> - Cycle 10 ans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Résultats!$C$144</c:f>
              <c:strCache>
                <c:ptCount val="1"/>
                <c:pt idx="0">
                  <c:v>MB Culture</c:v>
                </c:pt>
              </c:strCache>
            </c:strRef>
          </c:tx>
          <c:spPr>
            <a:solidFill>
              <a:schemeClr val="accent1"/>
            </a:solidFill>
            <a:ln>
              <a:noFill/>
            </a:ln>
            <a:effectLst/>
          </c:spPr>
          <c:invertIfNegative val="0"/>
          <c:cat>
            <c:strRef>
              <c:extLst>
                <c:ext xmlns:c15="http://schemas.microsoft.com/office/drawing/2012/chart" uri="{02D57815-91ED-43cb-92C2-25804820EDAC}">
                  <c15:fullRef>
                    <c15:sqref>Résultats!$D$143:$F$143</c15:sqref>
                  </c15:fullRef>
                </c:ext>
              </c:extLst>
              <c:f>Résultats!$D$143:$E$143</c:f>
              <c:strCache>
                <c:ptCount val="2"/>
                <c:pt idx="0">
                  <c:v>Culture Témoin</c:v>
                </c:pt>
                <c:pt idx="1">
                  <c:v>Haie Label</c:v>
                </c:pt>
              </c:strCache>
            </c:strRef>
          </c:cat>
          <c:val>
            <c:numRef>
              <c:extLst>
                <c:ext xmlns:c15="http://schemas.microsoft.com/office/drawing/2012/chart" uri="{02D57815-91ED-43cb-92C2-25804820EDAC}">
                  <c15:fullRef>
                    <c15:sqref>Résultats!$D$144:$F$144</c15:sqref>
                  </c15:fullRef>
                </c:ext>
              </c:extLst>
              <c:f>Résultats!$D$144:$E$144</c:f>
              <c:numCache>
                <c:formatCode>_-* #\ ##0\ "€"_-;\-* #\ ##0\ "€"_-;_-* "-"??\ "€"_-;_-@_-</c:formatCode>
                <c:ptCount val="2"/>
                <c:pt idx="0">
                  <c:v>1186.8600000000001</c:v>
                </c:pt>
                <c:pt idx="1">
                  <c:v>1180.4111317169338</c:v>
                </c:pt>
              </c:numCache>
            </c:numRef>
          </c:val>
          <c:extLst>
            <c:ext xmlns:c16="http://schemas.microsoft.com/office/drawing/2014/chart" uri="{C3380CC4-5D6E-409C-BE32-E72D297353CC}">
              <c16:uniqueId val="{00000000-0EB7-48C4-8D00-078C20B5AD12}"/>
            </c:ext>
          </c:extLst>
        </c:ser>
        <c:ser>
          <c:idx val="1"/>
          <c:order val="1"/>
          <c:tx>
            <c:strRef>
              <c:f>Résultats!$C$145</c:f>
              <c:strCache>
                <c:ptCount val="1"/>
                <c:pt idx="0">
                  <c:v>MB Bois</c:v>
                </c:pt>
              </c:strCache>
            </c:strRef>
          </c:tx>
          <c:spPr>
            <a:solidFill>
              <a:schemeClr val="accent2"/>
            </a:solidFill>
            <a:ln>
              <a:noFill/>
            </a:ln>
            <a:effectLst/>
          </c:spPr>
          <c:invertIfNegative val="0"/>
          <c:cat>
            <c:strRef>
              <c:extLst>
                <c:ext xmlns:c15="http://schemas.microsoft.com/office/drawing/2012/chart" uri="{02D57815-91ED-43cb-92C2-25804820EDAC}">
                  <c15:fullRef>
                    <c15:sqref>Résultats!$D$143:$F$143</c15:sqref>
                  </c15:fullRef>
                </c:ext>
              </c:extLst>
              <c:f>Résultats!$D$143:$E$143</c:f>
              <c:strCache>
                <c:ptCount val="2"/>
                <c:pt idx="0">
                  <c:v>Culture Témoin</c:v>
                </c:pt>
                <c:pt idx="1">
                  <c:v>Haie Label</c:v>
                </c:pt>
              </c:strCache>
            </c:strRef>
          </c:cat>
          <c:val>
            <c:numRef>
              <c:extLst>
                <c:ext xmlns:c15="http://schemas.microsoft.com/office/drawing/2012/chart" uri="{02D57815-91ED-43cb-92C2-25804820EDAC}">
                  <c15:fullRef>
                    <c15:sqref>Résultats!$D$145:$F$145</c15:sqref>
                  </c15:fullRef>
                </c:ext>
              </c:extLst>
              <c:f>Résultats!$D$145:$E$145</c:f>
              <c:numCache>
                <c:formatCode>_-* #\ ##0\ "€"_-;\-* #\ ##0\ "€"_-;_-* "-"??\ "€"_-;_-@_-</c:formatCode>
                <c:ptCount val="2"/>
                <c:pt idx="0" formatCode="General">
                  <c:v>0</c:v>
                </c:pt>
                <c:pt idx="1">
                  <c:v>2.1921458333333392</c:v>
                </c:pt>
              </c:numCache>
            </c:numRef>
          </c:val>
          <c:extLst>
            <c:ext xmlns:c16="http://schemas.microsoft.com/office/drawing/2014/chart" uri="{C3380CC4-5D6E-409C-BE32-E72D297353CC}">
              <c16:uniqueId val="{00000001-0EB7-48C4-8D00-078C20B5AD12}"/>
            </c:ext>
          </c:extLst>
        </c:ser>
        <c:dLbls>
          <c:showLegendKey val="0"/>
          <c:showVal val="0"/>
          <c:showCatName val="0"/>
          <c:showSerName val="0"/>
          <c:showPercent val="0"/>
          <c:showBubbleSize val="0"/>
        </c:dLbls>
        <c:gapWidth val="150"/>
        <c:overlap val="100"/>
        <c:axId val="405583368"/>
        <c:axId val="405580488"/>
      </c:barChart>
      <c:catAx>
        <c:axId val="405583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580488"/>
        <c:crosses val="autoZero"/>
        <c:auto val="1"/>
        <c:lblAlgn val="ctr"/>
        <c:lblOffset val="100"/>
        <c:noMultiLvlLbl val="0"/>
      </c:catAx>
      <c:valAx>
        <c:axId val="405580488"/>
        <c:scaling>
          <c:orientation val="minMax"/>
        </c:scaling>
        <c:delete val="0"/>
        <c:axPos val="b"/>
        <c:majorGridlines>
          <c:spPr>
            <a:ln w="9525" cap="flat" cmpd="sng" algn="ctr">
              <a:solidFill>
                <a:schemeClr val="tx1">
                  <a:lumMod val="15000"/>
                  <a:lumOff val="85000"/>
                </a:schemeClr>
              </a:solidFill>
              <a:round/>
            </a:ln>
            <a:effectLst/>
          </c:spPr>
        </c:majorGridlines>
        <c:numFmt formatCode="_-* #\ ##0\ &quot;€&quot;_-;\-* #\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583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1"/>
          <c:tx>
            <c:strRef>
              <c:f>Résultats!$H$317</c:f>
              <c:strCache>
                <c:ptCount val="1"/>
                <c:pt idx="0">
                  <c:v>MB €/ha</c:v>
                </c:pt>
              </c:strCache>
            </c:strRef>
          </c:tx>
          <c:spPr>
            <a:solidFill>
              <a:schemeClr val="accent2"/>
            </a:solidFill>
            <a:ln>
              <a:noFill/>
            </a:ln>
            <a:effectLst/>
          </c:spPr>
          <c:invertIfNegative val="0"/>
          <c:val>
            <c:numRef>
              <c:f>Résultats!$H$318:$H$327</c:f>
              <c:numCache>
                <c:formatCode>0.00</c:formatCode>
                <c:ptCount val="10"/>
                <c:pt idx="0">
                  <c:v>1084.7655000000002</c:v>
                </c:pt>
                <c:pt idx="1">
                  <c:v>876.90646493074905</c:v>
                </c:pt>
                <c:pt idx="2">
                  <c:v>1249.3080313741016</c:v>
                </c:pt>
                <c:pt idx="3">
                  <c:v>1493.0978906378459</c:v>
                </c:pt>
                <c:pt idx="4">
                  <c:v>1217.7534479209689</c:v>
                </c:pt>
                <c:pt idx="5">
                  <c:v>946.98587289687691</c:v>
                </c:pt>
                <c:pt idx="6">
                  <c:v>1292.9770671560193</c:v>
                </c:pt>
                <c:pt idx="7">
                  <c:v>1522.170042513065</c:v>
                </c:pt>
                <c:pt idx="8">
                  <c:v>1195.50048926768</c:v>
                </c:pt>
                <c:pt idx="9">
                  <c:v>924.64651047202938</c:v>
                </c:pt>
              </c:numCache>
            </c:numRef>
          </c:val>
          <c:extLst>
            <c:ext xmlns:c16="http://schemas.microsoft.com/office/drawing/2014/chart" uri="{C3380CC4-5D6E-409C-BE32-E72D297353CC}">
              <c16:uniqueId val="{00000001-837C-4ED8-B8F7-A2F039BC4719}"/>
            </c:ext>
          </c:extLst>
        </c:ser>
        <c:ser>
          <c:idx val="2"/>
          <c:order val="2"/>
          <c:tx>
            <c:strRef>
              <c:f>Résultats!$X$317</c:f>
              <c:strCache>
                <c:ptCount val="1"/>
                <c:pt idx="0">
                  <c:v>MB ha</c:v>
                </c:pt>
              </c:strCache>
            </c:strRef>
          </c:tx>
          <c:spPr>
            <a:solidFill>
              <a:schemeClr val="accent3"/>
            </a:solidFill>
            <a:ln>
              <a:noFill/>
            </a:ln>
            <a:effectLst/>
          </c:spPr>
          <c:invertIfNegative val="0"/>
          <c:val>
            <c:numRef>
              <c:f>Résultats!$X$318:$X$327</c:f>
              <c:numCache>
                <c:formatCode>0.00</c:formatCode>
                <c:ptCount val="10"/>
                <c:pt idx="0">
                  <c:v>-0.94666666666666655</c:v>
                </c:pt>
                <c:pt idx="1">
                  <c:v>-11.476875000000001</c:v>
                </c:pt>
                <c:pt idx="2">
                  <c:v>-11.476875000000001</c:v>
                </c:pt>
                <c:pt idx="3">
                  <c:v>-11.476875000000001</c:v>
                </c:pt>
                <c:pt idx="4">
                  <c:v>-11.476875000000001</c:v>
                </c:pt>
                <c:pt idx="5">
                  <c:v>-11.476875000000001</c:v>
                </c:pt>
                <c:pt idx="6">
                  <c:v>-11.476875000000001</c:v>
                </c:pt>
                <c:pt idx="7">
                  <c:v>-11.476875000000001</c:v>
                </c:pt>
                <c:pt idx="8">
                  <c:v>-11.476875000000001</c:v>
                </c:pt>
                <c:pt idx="9">
                  <c:v>114.68312500000008</c:v>
                </c:pt>
              </c:numCache>
            </c:numRef>
          </c:val>
          <c:extLst>
            <c:ext xmlns:c16="http://schemas.microsoft.com/office/drawing/2014/chart" uri="{C3380CC4-5D6E-409C-BE32-E72D297353CC}">
              <c16:uniqueId val="{00000002-837C-4ED8-B8F7-A2F039BC4719}"/>
            </c:ext>
          </c:extLst>
        </c:ser>
        <c:dLbls>
          <c:showLegendKey val="0"/>
          <c:showVal val="0"/>
          <c:showCatName val="0"/>
          <c:showSerName val="0"/>
          <c:showPercent val="0"/>
          <c:showBubbleSize val="0"/>
        </c:dLbls>
        <c:gapWidth val="150"/>
        <c:overlap val="100"/>
        <c:axId val="589813312"/>
        <c:axId val="589805392"/>
        <c:extLst>
          <c:ext xmlns:c15="http://schemas.microsoft.com/office/drawing/2012/chart" uri="{02D57815-91ED-43cb-92C2-25804820EDAC}">
            <c15:filteredBarSeries>
              <c15:ser>
                <c:idx val="0"/>
                <c:order val="0"/>
                <c:tx>
                  <c:strRef>
                    <c:extLst>
                      <c:ext uri="{02D57815-91ED-43cb-92C2-25804820EDAC}">
                        <c15:formulaRef>
                          <c15:sqref>Résultats!$D$317</c15:sqref>
                        </c15:formulaRef>
                      </c:ext>
                    </c:extLst>
                    <c:strCache>
                      <c:ptCount val="1"/>
                      <c:pt idx="0">
                        <c:v>MB €/ha</c:v>
                      </c:pt>
                    </c:strCache>
                  </c:strRef>
                </c:tx>
                <c:spPr>
                  <a:solidFill>
                    <a:schemeClr val="accent1"/>
                  </a:solidFill>
                  <a:ln>
                    <a:noFill/>
                  </a:ln>
                  <a:effectLst/>
                </c:spPr>
                <c:invertIfNegative val="0"/>
                <c:val>
                  <c:numRef>
                    <c:extLst>
                      <c:ext uri="{02D57815-91ED-43cb-92C2-25804820EDAC}">
                        <c15:formulaRef>
                          <c15:sqref>Résultats!$D$318:$D$327</c15:sqref>
                        </c15:formulaRef>
                      </c:ext>
                    </c:extLst>
                    <c:numCache>
                      <c:formatCode>0.00</c:formatCode>
                      <c:ptCount val="10"/>
                      <c:pt idx="0">
                        <c:v>1194.2</c:v>
                      </c:pt>
                      <c:pt idx="1">
                        <c:v>927</c:v>
                      </c:pt>
                      <c:pt idx="2">
                        <c:v>1280.5</c:v>
                      </c:pt>
                      <c:pt idx="3">
                        <c:v>1472</c:v>
                      </c:pt>
                      <c:pt idx="4">
                        <c:v>1194.2</c:v>
                      </c:pt>
                      <c:pt idx="5">
                        <c:v>927</c:v>
                      </c:pt>
                      <c:pt idx="6">
                        <c:v>1280.5</c:v>
                      </c:pt>
                      <c:pt idx="7">
                        <c:v>1472</c:v>
                      </c:pt>
                      <c:pt idx="8">
                        <c:v>1194.2</c:v>
                      </c:pt>
                      <c:pt idx="9">
                        <c:v>927</c:v>
                      </c:pt>
                    </c:numCache>
                  </c:numRef>
                </c:val>
                <c:extLst>
                  <c:ext xmlns:c16="http://schemas.microsoft.com/office/drawing/2014/chart" uri="{C3380CC4-5D6E-409C-BE32-E72D297353CC}">
                    <c16:uniqueId val="{00000000-837C-4ED8-B8F7-A2F039BC4719}"/>
                  </c:ext>
                </c:extLst>
              </c15:ser>
            </c15:filteredBarSeries>
          </c:ext>
        </c:extLst>
      </c:barChart>
      <c:catAx>
        <c:axId val="589813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9805392"/>
        <c:crosses val="autoZero"/>
        <c:auto val="1"/>
        <c:lblAlgn val="ctr"/>
        <c:lblOffset val="100"/>
        <c:noMultiLvlLbl val="0"/>
      </c:catAx>
      <c:valAx>
        <c:axId val="5898053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9813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Graphes!$C$20</c:f>
              <c:strCache>
                <c:ptCount val="1"/>
                <c:pt idx="0">
                  <c:v>Culture témoin</c:v>
                </c:pt>
              </c:strCache>
            </c:strRef>
          </c:tx>
          <c:spPr>
            <a:ln w="28575" cap="rnd">
              <a:solidFill>
                <a:schemeClr val="accent1"/>
              </a:solidFill>
              <a:round/>
            </a:ln>
            <a:effectLst/>
          </c:spPr>
          <c:marker>
            <c:symbol val="none"/>
          </c:marker>
          <c:val>
            <c:numRef>
              <c:f>Graphes!$C$21:$C$30</c:f>
              <c:numCache>
                <c:formatCode>0%</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0-A536-4967-A806-B26BA16117C0}"/>
            </c:ext>
          </c:extLst>
        </c:ser>
        <c:ser>
          <c:idx val="1"/>
          <c:order val="1"/>
          <c:tx>
            <c:strRef>
              <c:f>Graphes!$D$20</c:f>
              <c:strCache>
                <c:ptCount val="1"/>
                <c:pt idx="0">
                  <c:v>Scénario Durable +</c:v>
                </c:pt>
              </c:strCache>
            </c:strRef>
          </c:tx>
          <c:spPr>
            <a:ln w="28575" cap="rnd">
              <a:solidFill>
                <a:schemeClr val="accent2"/>
              </a:solidFill>
              <a:prstDash val="solid"/>
              <a:round/>
            </a:ln>
            <a:effectLst/>
          </c:spPr>
          <c:marker>
            <c:symbol val="none"/>
          </c:marker>
          <c:val>
            <c:numRef>
              <c:f>Graphes!$D$21:$D$30</c:f>
              <c:numCache>
                <c:formatCode>0%</c:formatCode>
                <c:ptCount val="10"/>
                <c:pt idx="0">
                  <c:v>0.90250000000000008</c:v>
                </c:pt>
                <c:pt idx="1">
                  <c:v>0.95306935210718891</c:v>
                </c:pt>
                <c:pt idx="2">
                  <c:v>0.99615102523334609</c:v>
                </c:pt>
                <c:pt idx="3">
                  <c:v>1.0384053543762639</c:v>
                </c:pt>
                <c:pt idx="4">
                  <c:v>1.042259805865178</c:v>
                </c:pt>
                <c:pt idx="5">
                  <c:v>1.0382382173517428</c:v>
                </c:pt>
                <c:pt idx="6">
                  <c:v>1.0339265336500578</c:v>
                </c:pt>
                <c:pt idx="7">
                  <c:v>1.0499411483542749</c:v>
                </c:pt>
                <c:pt idx="8">
                  <c:v>1.0260757488030268</c:v>
                </c:pt>
                <c:pt idx="9">
                  <c:v>1.0229730201838543</c:v>
                </c:pt>
              </c:numCache>
            </c:numRef>
          </c:val>
          <c:smooth val="0"/>
          <c:extLst>
            <c:ext xmlns:c16="http://schemas.microsoft.com/office/drawing/2014/chart" uri="{C3380CC4-5D6E-409C-BE32-E72D297353CC}">
              <c16:uniqueId val="{00000001-A536-4967-A806-B26BA16117C0}"/>
            </c:ext>
          </c:extLst>
        </c:ser>
        <c:ser>
          <c:idx val="2"/>
          <c:order val="2"/>
          <c:tx>
            <c:strRef>
              <c:f>Graphes!$E$20</c:f>
              <c:strCache>
                <c:ptCount val="1"/>
                <c:pt idx="0">
                  <c:v>Scénario Durable -</c:v>
                </c:pt>
              </c:strCache>
            </c:strRef>
          </c:tx>
          <c:spPr>
            <a:ln w="28575" cap="rnd">
              <a:solidFill>
                <a:schemeClr val="accent2"/>
              </a:solidFill>
              <a:prstDash val="sysDash"/>
              <a:round/>
            </a:ln>
            <a:effectLst/>
          </c:spPr>
          <c:marker>
            <c:symbol val="none"/>
          </c:marker>
          <c:val>
            <c:numRef>
              <c:f>Graphes!$E$21:$E$30</c:f>
              <c:numCache>
                <c:formatCode>0%</c:formatCode>
                <c:ptCount val="10"/>
                <c:pt idx="0">
                  <c:v>0.90250000000000008</c:v>
                </c:pt>
                <c:pt idx="1">
                  <c:v>0.93479475127629075</c:v>
                </c:pt>
                <c:pt idx="2">
                  <c:v>0.96333511140414929</c:v>
                </c:pt>
                <c:pt idx="3">
                  <c:v>1.0001261688923104</c:v>
                </c:pt>
                <c:pt idx="4">
                  <c:v>1.0025003178072669</c:v>
                </c:pt>
                <c:pt idx="5">
                  <c:v>1.0063134192677705</c:v>
                </c:pt>
                <c:pt idx="6">
                  <c:v>1.0054671217693507</c:v>
                </c:pt>
                <c:pt idx="7">
                  <c:v>1.031874619489771</c:v>
                </c:pt>
                <c:pt idx="8">
                  <c:v>1.0000447386556379</c:v>
                </c:pt>
                <c:pt idx="9">
                  <c:v>0.99702364539096122</c:v>
                </c:pt>
              </c:numCache>
            </c:numRef>
          </c:val>
          <c:smooth val="0"/>
          <c:extLst>
            <c:ext xmlns:c16="http://schemas.microsoft.com/office/drawing/2014/chart" uri="{C3380CC4-5D6E-409C-BE32-E72D297353CC}">
              <c16:uniqueId val="{00000002-A536-4967-A806-B26BA16117C0}"/>
            </c:ext>
          </c:extLst>
        </c:ser>
        <c:ser>
          <c:idx val="3"/>
          <c:order val="3"/>
          <c:tx>
            <c:strRef>
              <c:f>Graphes!$F$20</c:f>
              <c:strCache>
                <c:ptCount val="1"/>
                <c:pt idx="0">
                  <c:v>Scénario Emprise +</c:v>
                </c:pt>
              </c:strCache>
            </c:strRef>
          </c:tx>
          <c:spPr>
            <a:ln w="28575" cap="rnd">
              <a:solidFill>
                <a:schemeClr val="tx1"/>
              </a:solidFill>
              <a:round/>
            </a:ln>
            <a:effectLst/>
          </c:spPr>
          <c:marker>
            <c:symbol val="none"/>
          </c:marker>
          <c:val>
            <c:numRef>
              <c:f>Graphes!$F$21:$F$30</c:f>
              <c:numCache>
                <c:formatCode>0%</c:formatCode>
                <c:ptCount val="10"/>
                <c:pt idx="0">
                  <c:v>1.0071399999999999</c:v>
                </c:pt>
                <c:pt idx="1">
                  <c:v>1.0071399999999999</c:v>
                </c:pt>
                <c:pt idx="2">
                  <c:v>1.0071399999999999</c:v>
                </c:pt>
                <c:pt idx="3">
                  <c:v>1.0424200000000001</c:v>
                </c:pt>
                <c:pt idx="4">
                  <c:v>1.0071399999999999</c:v>
                </c:pt>
                <c:pt idx="5">
                  <c:v>1.0071399999999999</c:v>
                </c:pt>
                <c:pt idx="6">
                  <c:v>1.0071399999999999</c:v>
                </c:pt>
                <c:pt idx="7">
                  <c:v>1.0424200000000001</c:v>
                </c:pt>
                <c:pt idx="8">
                  <c:v>1.0071399999999999</c:v>
                </c:pt>
                <c:pt idx="9">
                  <c:v>1.0071399999999999</c:v>
                </c:pt>
              </c:numCache>
            </c:numRef>
          </c:val>
          <c:smooth val="0"/>
          <c:extLst>
            <c:ext xmlns:c16="http://schemas.microsoft.com/office/drawing/2014/chart" uri="{C3380CC4-5D6E-409C-BE32-E72D297353CC}">
              <c16:uniqueId val="{00000003-A536-4967-A806-B26BA16117C0}"/>
            </c:ext>
          </c:extLst>
        </c:ser>
        <c:ser>
          <c:idx val="4"/>
          <c:order val="4"/>
          <c:tx>
            <c:strRef>
              <c:f>Graphes!$G$20</c:f>
              <c:strCache>
                <c:ptCount val="1"/>
                <c:pt idx="0">
                  <c:v>Scénario Emprise -</c:v>
                </c:pt>
              </c:strCache>
            </c:strRef>
          </c:tx>
          <c:spPr>
            <a:ln w="28575" cap="rnd">
              <a:solidFill>
                <a:schemeClr val="bg2">
                  <a:lumMod val="25000"/>
                </a:schemeClr>
              </a:solidFill>
              <a:prstDash val="sysDash"/>
              <a:round/>
            </a:ln>
            <a:effectLst/>
          </c:spPr>
          <c:marker>
            <c:symbol val="none"/>
          </c:marker>
          <c:val>
            <c:numRef>
              <c:f>Graphes!$G$21:$G$30</c:f>
              <c:numCache>
                <c:formatCode>0%</c:formatCode>
                <c:ptCount val="10"/>
                <c:pt idx="0">
                  <c:v>0.96586000000000016</c:v>
                </c:pt>
                <c:pt idx="1">
                  <c:v>0.96585999999999994</c:v>
                </c:pt>
                <c:pt idx="2">
                  <c:v>0.96585999999999994</c:v>
                </c:pt>
                <c:pt idx="3">
                  <c:v>0.98349999999999993</c:v>
                </c:pt>
                <c:pt idx="4">
                  <c:v>0.96586000000000016</c:v>
                </c:pt>
                <c:pt idx="5">
                  <c:v>0.96585999999999994</c:v>
                </c:pt>
                <c:pt idx="6">
                  <c:v>0.96585999999999994</c:v>
                </c:pt>
                <c:pt idx="7">
                  <c:v>0.98349999999999993</c:v>
                </c:pt>
                <c:pt idx="8">
                  <c:v>0.96586000000000016</c:v>
                </c:pt>
                <c:pt idx="9">
                  <c:v>0.96585999999999994</c:v>
                </c:pt>
              </c:numCache>
            </c:numRef>
          </c:val>
          <c:smooth val="0"/>
          <c:extLst>
            <c:ext xmlns:c16="http://schemas.microsoft.com/office/drawing/2014/chart" uri="{C3380CC4-5D6E-409C-BE32-E72D297353CC}">
              <c16:uniqueId val="{00000004-A536-4967-A806-B26BA16117C0}"/>
            </c:ext>
          </c:extLst>
        </c:ser>
        <c:dLbls>
          <c:showLegendKey val="0"/>
          <c:showVal val="0"/>
          <c:showCatName val="0"/>
          <c:showSerName val="0"/>
          <c:showPercent val="0"/>
          <c:showBubbleSize val="0"/>
        </c:dLbls>
        <c:smooth val="0"/>
        <c:axId val="403634696"/>
        <c:axId val="403630736"/>
      </c:lineChart>
      <c:catAx>
        <c:axId val="403634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3630736"/>
        <c:crosses val="autoZero"/>
        <c:auto val="1"/>
        <c:lblAlgn val="ctr"/>
        <c:lblOffset val="100"/>
        <c:noMultiLvlLbl val="0"/>
      </c:catAx>
      <c:valAx>
        <c:axId val="403630736"/>
        <c:scaling>
          <c:orientation val="minMax"/>
          <c:max val="1.2"/>
          <c:min val="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3634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Graphes!$C$20</c:f>
              <c:strCache>
                <c:ptCount val="1"/>
                <c:pt idx="0">
                  <c:v>Culture témoin</c:v>
                </c:pt>
              </c:strCache>
            </c:strRef>
          </c:tx>
          <c:spPr>
            <a:ln w="28575" cap="rnd">
              <a:solidFill>
                <a:schemeClr val="accent1"/>
              </a:solidFill>
              <a:round/>
            </a:ln>
            <a:effectLst/>
          </c:spPr>
          <c:marker>
            <c:symbol val="none"/>
          </c:marker>
          <c:val>
            <c:numRef>
              <c:f>Graphes!$C$21:$C$30</c:f>
              <c:numCache>
                <c:formatCode>0%</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0-2D56-4B87-B9DE-70E4F2268474}"/>
            </c:ext>
          </c:extLst>
        </c:ser>
        <c:ser>
          <c:idx val="1"/>
          <c:order val="1"/>
          <c:tx>
            <c:strRef>
              <c:f>Graphes!$D$20</c:f>
              <c:strCache>
                <c:ptCount val="1"/>
                <c:pt idx="0">
                  <c:v>Scénario Durable +</c:v>
                </c:pt>
              </c:strCache>
            </c:strRef>
          </c:tx>
          <c:spPr>
            <a:ln w="28575" cap="rnd">
              <a:solidFill>
                <a:schemeClr val="accent2"/>
              </a:solidFill>
              <a:round/>
            </a:ln>
            <a:effectLst/>
          </c:spPr>
          <c:marker>
            <c:symbol val="none"/>
          </c:marker>
          <c:val>
            <c:numRef>
              <c:f>Graphes!$K$21:$K$30</c:f>
              <c:numCache>
                <c:formatCode>0%</c:formatCode>
                <c:ptCount val="10"/>
                <c:pt idx="0">
                  <c:v>1.0000000000000002</c:v>
                </c:pt>
                <c:pt idx="1">
                  <c:v>1.0560325231104586</c:v>
                </c:pt>
                <c:pt idx="2">
                  <c:v>1.1037684490120176</c:v>
                </c:pt>
                <c:pt idx="3">
                  <c:v>1.1505876502784087</c:v>
                </c:pt>
                <c:pt idx="4">
                  <c:v>1.1548585106539369</c:v>
                </c:pt>
                <c:pt idx="5">
                  <c:v>1.150402456899438</c:v>
                </c:pt>
                <c:pt idx="6">
                  <c:v>1.1456249680333048</c:v>
                </c:pt>
                <c:pt idx="7">
                  <c:v>1.1633696934673408</c:v>
                </c:pt>
                <c:pt idx="8">
                  <c:v>1.1369260374548775</c:v>
                </c:pt>
                <c:pt idx="9">
                  <c:v>1.1334881110070407</c:v>
                </c:pt>
              </c:numCache>
            </c:numRef>
          </c:val>
          <c:smooth val="0"/>
          <c:extLst>
            <c:ext xmlns:c16="http://schemas.microsoft.com/office/drawing/2014/chart" uri="{C3380CC4-5D6E-409C-BE32-E72D297353CC}">
              <c16:uniqueId val="{00000001-2D56-4B87-B9DE-70E4F2268474}"/>
            </c:ext>
          </c:extLst>
        </c:ser>
        <c:ser>
          <c:idx val="2"/>
          <c:order val="2"/>
          <c:tx>
            <c:strRef>
              <c:f>Graphes!$E$20</c:f>
              <c:strCache>
                <c:ptCount val="1"/>
                <c:pt idx="0">
                  <c:v>Scénario Durable -</c:v>
                </c:pt>
              </c:strCache>
            </c:strRef>
          </c:tx>
          <c:spPr>
            <a:ln w="28575" cap="rnd">
              <a:solidFill>
                <a:schemeClr val="accent2"/>
              </a:solidFill>
              <a:prstDash val="sysDash"/>
              <a:round/>
            </a:ln>
            <a:effectLst/>
          </c:spPr>
          <c:marker>
            <c:symbol val="none"/>
          </c:marker>
          <c:val>
            <c:numRef>
              <c:f>Graphes!$L$21:$L$30</c:f>
              <c:numCache>
                <c:formatCode>0%</c:formatCode>
                <c:ptCount val="10"/>
                <c:pt idx="0">
                  <c:v>1.0000000000000002</c:v>
                </c:pt>
                <c:pt idx="1">
                  <c:v>1.035783657923868</c:v>
                </c:pt>
                <c:pt idx="2">
                  <c:v>1.0674073256555672</c:v>
                </c:pt>
                <c:pt idx="3">
                  <c:v>1.1081730403238896</c:v>
                </c:pt>
                <c:pt idx="4">
                  <c:v>1.1108036762407389</c:v>
                </c:pt>
                <c:pt idx="5">
                  <c:v>1.1150287194102719</c:v>
                </c:pt>
                <c:pt idx="6">
                  <c:v>1.1140909936502501</c:v>
                </c:pt>
                <c:pt idx="7">
                  <c:v>1.1433513789360343</c:v>
                </c:pt>
                <c:pt idx="8">
                  <c:v>1.1080828129148343</c:v>
                </c:pt>
                <c:pt idx="9">
                  <c:v>1.1047353411534195</c:v>
                </c:pt>
              </c:numCache>
            </c:numRef>
          </c:val>
          <c:smooth val="0"/>
          <c:extLst>
            <c:ext xmlns:c16="http://schemas.microsoft.com/office/drawing/2014/chart" uri="{C3380CC4-5D6E-409C-BE32-E72D297353CC}">
              <c16:uniqueId val="{00000002-2D56-4B87-B9DE-70E4F2268474}"/>
            </c:ext>
          </c:extLst>
        </c:ser>
        <c:ser>
          <c:idx val="3"/>
          <c:order val="3"/>
          <c:tx>
            <c:strRef>
              <c:f>Graphes!$F$20</c:f>
              <c:strCache>
                <c:ptCount val="1"/>
                <c:pt idx="0">
                  <c:v>Scénario Emprise +</c:v>
                </c:pt>
              </c:strCache>
            </c:strRef>
          </c:tx>
          <c:spPr>
            <a:ln w="28575" cap="rnd">
              <a:solidFill>
                <a:schemeClr val="tx1"/>
              </a:solidFill>
              <a:round/>
            </a:ln>
            <a:effectLst/>
          </c:spPr>
          <c:marker>
            <c:symbol val="none"/>
          </c:marker>
          <c:val>
            <c:numRef>
              <c:f>Graphes!$M$21:$M$30</c:f>
              <c:numCache>
                <c:formatCode>0%</c:formatCode>
                <c:ptCount val="10"/>
                <c:pt idx="0">
                  <c:v>1.1159445983379501</c:v>
                </c:pt>
                <c:pt idx="1">
                  <c:v>1.1159445983379501</c:v>
                </c:pt>
                <c:pt idx="2">
                  <c:v>1.1159445983379501</c:v>
                </c:pt>
                <c:pt idx="3">
                  <c:v>1.1550360110803326</c:v>
                </c:pt>
                <c:pt idx="4">
                  <c:v>1.1159445983379501</c:v>
                </c:pt>
                <c:pt idx="5">
                  <c:v>1.1159445983379501</c:v>
                </c:pt>
                <c:pt idx="6">
                  <c:v>1.1159445983379501</c:v>
                </c:pt>
                <c:pt idx="7">
                  <c:v>1.1550360110803326</c:v>
                </c:pt>
                <c:pt idx="8">
                  <c:v>1.1159445983379501</c:v>
                </c:pt>
                <c:pt idx="9">
                  <c:v>1.1159445983379501</c:v>
                </c:pt>
              </c:numCache>
            </c:numRef>
          </c:val>
          <c:smooth val="0"/>
          <c:extLst>
            <c:ext xmlns:c16="http://schemas.microsoft.com/office/drawing/2014/chart" uri="{C3380CC4-5D6E-409C-BE32-E72D297353CC}">
              <c16:uniqueId val="{00000003-2D56-4B87-B9DE-70E4F2268474}"/>
            </c:ext>
          </c:extLst>
        </c:ser>
        <c:ser>
          <c:idx val="4"/>
          <c:order val="4"/>
          <c:tx>
            <c:strRef>
              <c:f>Graphes!$G$20</c:f>
              <c:strCache>
                <c:ptCount val="1"/>
                <c:pt idx="0">
                  <c:v>Scénario Emprise -</c:v>
                </c:pt>
              </c:strCache>
            </c:strRef>
          </c:tx>
          <c:spPr>
            <a:ln w="28575" cap="rnd">
              <a:solidFill>
                <a:schemeClr val="tx1"/>
              </a:solidFill>
              <a:prstDash val="sysDash"/>
              <a:round/>
            </a:ln>
            <a:effectLst/>
          </c:spPr>
          <c:marker>
            <c:symbol val="none"/>
          </c:marker>
          <c:val>
            <c:numRef>
              <c:f>Graphes!$N$21:$N$30</c:f>
              <c:numCache>
                <c:formatCode>0%</c:formatCode>
                <c:ptCount val="10"/>
                <c:pt idx="0">
                  <c:v>1.0702049861495846</c:v>
                </c:pt>
                <c:pt idx="1">
                  <c:v>1.0702049861495846</c:v>
                </c:pt>
                <c:pt idx="2">
                  <c:v>1.0702049861495844</c:v>
                </c:pt>
                <c:pt idx="3">
                  <c:v>1.0897506925207756</c:v>
                </c:pt>
                <c:pt idx="4">
                  <c:v>1.0702049861495846</c:v>
                </c:pt>
                <c:pt idx="5">
                  <c:v>1.0702049861495846</c:v>
                </c:pt>
                <c:pt idx="6">
                  <c:v>1.0702049861495844</c:v>
                </c:pt>
                <c:pt idx="7">
                  <c:v>1.0897506925207756</c:v>
                </c:pt>
                <c:pt idx="8">
                  <c:v>1.0702049861495846</c:v>
                </c:pt>
                <c:pt idx="9">
                  <c:v>1.0702049861495846</c:v>
                </c:pt>
              </c:numCache>
            </c:numRef>
          </c:val>
          <c:smooth val="0"/>
          <c:extLst>
            <c:ext xmlns:c16="http://schemas.microsoft.com/office/drawing/2014/chart" uri="{C3380CC4-5D6E-409C-BE32-E72D297353CC}">
              <c16:uniqueId val="{00000004-2D56-4B87-B9DE-70E4F2268474}"/>
            </c:ext>
          </c:extLst>
        </c:ser>
        <c:dLbls>
          <c:showLegendKey val="0"/>
          <c:showVal val="0"/>
          <c:showCatName val="0"/>
          <c:showSerName val="0"/>
          <c:showPercent val="0"/>
          <c:showBubbleSize val="0"/>
        </c:dLbls>
        <c:smooth val="0"/>
        <c:axId val="403634696"/>
        <c:axId val="403630736"/>
      </c:lineChart>
      <c:catAx>
        <c:axId val="403634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3630736"/>
        <c:crosses val="autoZero"/>
        <c:auto val="1"/>
        <c:lblAlgn val="ctr"/>
        <c:lblOffset val="100"/>
        <c:noMultiLvlLbl val="0"/>
      </c:catAx>
      <c:valAx>
        <c:axId val="403630736"/>
        <c:scaling>
          <c:orientation val="minMax"/>
          <c:min val="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3634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Graphes!$C$20</c:f>
              <c:strCache>
                <c:ptCount val="1"/>
                <c:pt idx="0">
                  <c:v>Culture témoin</c:v>
                </c:pt>
              </c:strCache>
            </c:strRef>
          </c:tx>
          <c:spPr>
            <a:ln w="28575" cap="rnd">
              <a:solidFill>
                <a:schemeClr val="accent1"/>
              </a:solidFill>
              <a:round/>
            </a:ln>
            <a:effectLst/>
          </c:spPr>
          <c:marker>
            <c:symbol val="none"/>
          </c:marker>
          <c:val>
            <c:numRef>
              <c:f>Graphes!$C$21:$C$30</c:f>
              <c:numCache>
                <c:formatCode>0%</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0-A4FF-48A5-B911-8D77F5240E74}"/>
            </c:ext>
          </c:extLst>
        </c:ser>
        <c:ser>
          <c:idx val="2"/>
          <c:order val="1"/>
          <c:tx>
            <c:strRef>
              <c:f>Graphes!$E$20</c:f>
              <c:strCache>
                <c:ptCount val="1"/>
                <c:pt idx="0">
                  <c:v>Scénario Durable -</c:v>
                </c:pt>
              </c:strCache>
            </c:strRef>
          </c:tx>
          <c:spPr>
            <a:ln w="28575" cap="rnd">
              <a:solidFill>
                <a:schemeClr val="accent2"/>
              </a:solidFill>
              <a:prstDash val="sysDash"/>
              <a:round/>
            </a:ln>
            <a:effectLst/>
          </c:spPr>
          <c:marker>
            <c:symbol val="none"/>
          </c:marker>
          <c:val>
            <c:numRef>
              <c:f>Graphes!$E$21:$E$30</c:f>
              <c:numCache>
                <c:formatCode>0%</c:formatCode>
                <c:ptCount val="10"/>
                <c:pt idx="0">
                  <c:v>0.90250000000000008</c:v>
                </c:pt>
                <c:pt idx="1">
                  <c:v>0.93479475127629075</c:v>
                </c:pt>
                <c:pt idx="2">
                  <c:v>0.96333511140414929</c:v>
                </c:pt>
                <c:pt idx="3">
                  <c:v>1.0001261688923104</c:v>
                </c:pt>
                <c:pt idx="4">
                  <c:v>1.0025003178072669</c:v>
                </c:pt>
                <c:pt idx="5">
                  <c:v>1.0063134192677705</c:v>
                </c:pt>
                <c:pt idx="6">
                  <c:v>1.0054671217693507</c:v>
                </c:pt>
                <c:pt idx="7">
                  <c:v>1.031874619489771</c:v>
                </c:pt>
                <c:pt idx="8">
                  <c:v>1.0000447386556379</c:v>
                </c:pt>
                <c:pt idx="9">
                  <c:v>0.99702364539096122</c:v>
                </c:pt>
              </c:numCache>
            </c:numRef>
          </c:val>
          <c:smooth val="0"/>
          <c:extLst>
            <c:ext xmlns:c16="http://schemas.microsoft.com/office/drawing/2014/chart" uri="{C3380CC4-5D6E-409C-BE32-E72D297353CC}">
              <c16:uniqueId val="{00000002-A4FF-48A5-B911-8D77F5240E74}"/>
            </c:ext>
          </c:extLst>
        </c:ser>
        <c:ser>
          <c:idx val="3"/>
          <c:order val="2"/>
          <c:tx>
            <c:strRef>
              <c:f>Graphes!$F$20</c:f>
              <c:strCache>
                <c:ptCount val="1"/>
                <c:pt idx="0">
                  <c:v>Scénario Emprise +</c:v>
                </c:pt>
              </c:strCache>
            </c:strRef>
          </c:tx>
          <c:spPr>
            <a:ln w="28575" cap="rnd">
              <a:solidFill>
                <a:schemeClr val="tx1"/>
              </a:solidFill>
              <a:round/>
            </a:ln>
            <a:effectLst/>
          </c:spPr>
          <c:marker>
            <c:symbol val="none"/>
          </c:marker>
          <c:val>
            <c:numRef>
              <c:f>Graphes!$F$21:$F$30</c:f>
              <c:numCache>
                <c:formatCode>0%</c:formatCode>
                <c:ptCount val="10"/>
                <c:pt idx="0">
                  <c:v>1.0071399999999999</c:v>
                </c:pt>
                <c:pt idx="1">
                  <c:v>1.0071399999999999</c:v>
                </c:pt>
                <c:pt idx="2">
                  <c:v>1.0071399999999999</c:v>
                </c:pt>
                <c:pt idx="3">
                  <c:v>1.0424200000000001</c:v>
                </c:pt>
                <c:pt idx="4">
                  <c:v>1.0071399999999999</c:v>
                </c:pt>
                <c:pt idx="5">
                  <c:v>1.0071399999999999</c:v>
                </c:pt>
                <c:pt idx="6">
                  <c:v>1.0071399999999999</c:v>
                </c:pt>
                <c:pt idx="7">
                  <c:v>1.0424200000000001</c:v>
                </c:pt>
                <c:pt idx="8">
                  <c:v>1.0071399999999999</c:v>
                </c:pt>
                <c:pt idx="9">
                  <c:v>1.0071399999999999</c:v>
                </c:pt>
              </c:numCache>
            </c:numRef>
          </c:val>
          <c:smooth val="0"/>
          <c:extLst>
            <c:ext xmlns:c16="http://schemas.microsoft.com/office/drawing/2014/chart" uri="{C3380CC4-5D6E-409C-BE32-E72D297353CC}">
              <c16:uniqueId val="{00000003-A4FF-48A5-B911-8D77F5240E74}"/>
            </c:ext>
          </c:extLst>
        </c:ser>
        <c:ser>
          <c:idx val="4"/>
          <c:order val="3"/>
          <c:tx>
            <c:strRef>
              <c:f>Graphes!$G$20</c:f>
              <c:strCache>
                <c:ptCount val="1"/>
                <c:pt idx="0">
                  <c:v>Scénario Emprise -</c:v>
                </c:pt>
              </c:strCache>
            </c:strRef>
          </c:tx>
          <c:spPr>
            <a:ln w="28575" cap="rnd">
              <a:solidFill>
                <a:schemeClr val="bg2">
                  <a:lumMod val="25000"/>
                </a:schemeClr>
              </a:solidFill>
              <a:prstDash val="sysDash"/>
              <a:round/>
            </a:ln>
            <a:effectLst/>
          </c:spPr>
          <c:marker>
            <c:symbol val="none"/>
          </c:marker>
          <c:val>
            <c:numRef>
              <c:f>Graphes!$G$21:$G$30</c:f>
              <c:numCache>
                <c:formatCode>0%</c:formatCode>
                <c:ptCount val="10"/>
                <c:pt idx="0">
                  <c:v>0.96586000000000016</c:v>
                </c:pt>
                <c:pt idx="1">
                  <c:v>0.96585999999999994</c:v>
                </c:pt>
                <c:pt idx="2">
                  <c:v>0.96585999999999994</c:v>
                </c:pt>
                <c:pt idx="3">
                  <c:v>0.98349999999999993</c:v>
                </c:pt>
                <c:pt idx="4">
                  <c:v>0.96586000000000016</c:v>
                </c:pt>
                <c:pt idx="5">
                  <c:v>0.96585999999999994</c:v>
                </c:pt>
                <c:pt idx="6">
                  <c:v>0.96585999999999994</c:v>
                </c:pt>
                <c:pt idx="7">
                  <c:v>0.98349999999999993</c:v>
                </c:pt>
                <c:pt idx="8">
                  <c:v>0.96586000000000016</c:v>
                </c:pt>
                <c:pt idx="9">
                  <c:v>0.96585999999999994</c:v>
                </c:pt>
              </c:numCache>
            </c:numRef>
          </c:val>
          <c:smooth val="0"/>
          <c:extLst>
            <c:ext xmlns:c16="http://schemas.microsoft.com/office/drawing/2014/chart" uri="{C3380CC4-5D6E-409C-BE32-E72D297353CC}">
              <c16:uniqueId val="{00000004-A4FF-48A5-B911-8D77F5240E74}"/>
            </c:ext>
          </c:extLst>
        </c:ser>
        <c:dLbls>
          <c:showLegendKey val="0"/>
          <c:showVal val="0"/>
          <c:showCatName val="0"/>
          <c:showSerName val="0"/>
          <c:showPercent val="0"/>
          <c:showBubbleSize val="0"/>
        </c:dLbls>
        <c:smooth val="0"/>
        <c:axId val="403634696"/>
        <c:axId val="403630736"/>
      </c:lineChart>
      <c:catAx>
        <c:axId val="403634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3630736"/>
        <c:crosses val="autoZero"/>
        <c:auto val="1"/>
        <c:lblAlgn val="ctr"/>
        <c:lblOffset val="100"/>
        <c:noMultiLvlLbl val="0"/>
      </c:catAx>
      <c:valAx>
        <c:axId val="403630736"/>
        <c:scaling>
          <c:orientation val="minMax"/>
          <c:max val="1.2"/>
          <c:min val="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3634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Comparaison Marge Brute relative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Résultats!$C$136</c:f>
              <c:strCache>
                <c:ptCount val="1"/>
                <c:pt idx="0">
                  <c:v>MB Haie Label</c:v>
                </c:pt>
              </c:strCache>
            </c:strRef>
          </c:tx>
          <c:spPr>
            <a:solidFill>
              <a:schemeClr val="accent2"/>
            </a:solidFill>
            <a:ln>
              <a:noFill/>
            </a:ln>
            <a:effectLst/>
          </c:spPr>
          <c:invertIfNegative val="0"/>
          <c:cat>
            <c:strRef>
              <c:f>Résultats!$D$135:$H$135</c:f>
              <c:strCache>
                <c:ptCount val="5"/>
                <c:pt idx="0">
                  <c:v>10 ans</c:v>
                </c:pt>
                <c:pt idx="1">
                  <c:v>15 ans</c:v>
                </c:pt>
                <c:pt idx="2">
                  <c:v>20 ans</c:v>
                </c:pt>
                <c:pt idx="3">
                  <c:v>25 ans</c:v>
                </c:pt>
                <c:pt idx="4">
                  <c:v>30 ans</c:v>
                </c:pt>
              </c:strCache>
            </c:strRef>
          </c:cat>
          <c:val>
            <c:numRef>
              <c:f>Résultats!$D$136:$H$136</c:f>
              <c:numCache>
                <c:formatCode>0%</c:formatCode>
                <c:ptCount val="5"/>
                <c:pt idx="0">
                  <c:v>0.99641345866426279</c:v>
                </c:pt>
                <c:pt idx="1">
                  <c:v>0.99585444496265507</c:v>
                </c:pt>
                <c:pt idx="2">
                  <c:v>0.99756704558639442</c:v>
                </c:pt>
                <c:pt idx="3">
                  <c:v>0.99680410508012862</c:v>
                </c:pt>
                <c:pt idx="4">
                  <c:v>0.99625748145930393</c:v>
                </c:pt>
              </c:numCache>
            </c:numRef>
          </c:val>
          <c:extLst>
            <c:ext xmlns:c16="http://schemas.microsoft.com/office/drawing/2014/chart" uri="{C3380CC4-5D6E-409C-BE32-E72D297353CC}">
              <c16:uniqueId val="{00000000-CF37-4D1A-9929-40A3DC393DB6}"/>
            </c:ext>
          </c:extLst>
        </c:ser>
        <c:ser>
          <c:idx val="1"/>
          <c:order val="1"/>
          <c:tx>
            <c:strRef>
              <c:f>Résultats!$C$137</c:f>
              <c:strCache>
                <c:ptCount val="1"/>
                <c:pt idx="0">
                  <c:v>MB Haie Emprise</c:v>
                </c:pt>
              </c:strCache>
            </c:strRef>
          </c:tx>
          <c:spPr>
            <a:solidFill>
              <a:schemeClr val="accent3"/>
            </a:solidFill>
            <a:ln>
              <a:noFill/>
            </a:ln>
            <a:effectLst/>
          </c:spPr>
          <c:invertIfNegative val="0"/>
          <c:cat>
            <c:strRef>
              <c:f>Résultats!$D$135:$H$135</c:f>
              <c:strCache>
                <c:ptCount val="5"/>
                <c:pt idx="0">
                  <c:v>10 ans</c:v>
                </c:pt>
                <c:pt idx="1">
                  <c:v>15 ans</c:v>
                </c:pt>
                <c:pt idx="2">
                  <c:v>20 ans</c:v>
                </c:pt>
                <c:pt idx="3">
                  <c:v>25 ans</c:v>
                </c:pt>
                <c:pt idx="4">
                  <c:v>30 ans</c:v>
                </c:pt>
              </c:strCache>
            </c:strRef>
          </c:cat>
          <c:val>
            <c:numRef>
              <c:f>Résultats!$D$137:$H$137</c:f>
              <c:numCache>
                <c:formatCode>0%</c:formatCode>
                <c:ptCount val="5"/>
                <c:pt idx="0">
                  <c:v>1.0045784709333323</c:v>
                </c:pt>
                <c:pt idx="1">
                  <c:v>1.0035263796623732</c:v>
                </c:pt>
                <c:pt idx="2">
                  <c:v>1.0052261929391915</c:v>
                </c:pt>
                <c:pt idx="3">
                  <c:v>1.0044477860554586</c:v>
                </c:pt>
                <c:pt idx="4">
                  <c:v>1.0038550138603262</c:v>
                </c:pt>
              </c:numCache>
            </c:numRef>
          </c:val>
          <c:extLst>
            <c:ext xmlns:c16="http://schemas.microsoft.com/office/drawing/2014/chart" uri="{C3380CC4-5D6E-409C-BE32-E72D297353CC}">
              <c16:uniqueId val="{00000001-CF37-4D1A-9929-40A3DC393DB6}"/>
            </c:ext>
          </c:extLst>
        </c:ser>
        <c:dLbls>
          <c:showLegendKey val="0"/>
          <c:showVal val="0"/>
          <c:showCatName val="0"/>
          <c:showSerName val="0"/>
          <c:showPercent val="0"/>
          <c:showBubbleSize val="0"/>
        </c:dLbls>
        <c:gapWidth val="219"/>
        <c:overlap val="-27"/>
        <c:axId val="329599520"/>
        <c:axId val="329593040"/>
      </c:barChart>
      <c:catAx>
        <c:axId val="32959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9593040"/>
        <c:crosses val="autoZero"/>
        <c:auto val="1"/>
        <c:lblAlgn val="ctr"/>
        <c:lblOffset val="100"/>
        <c:noMultiLvlLbl val="0"/>
      </c:catAx>
      <c:valAx>
        <c:axId val="329593040"/>
        <c:scaling>
          <c:orientation val="minMax"/>
          <c:max val="1.06"/>
          <c:min val="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959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Graphes!$C$20</c:f>
              <c:strCache>
                <c:ptCount val="1"/>
                <c:pt idx="0">
                  <c:v>Culture témoin</c:v>
                </c:pt>
              </c:strCache>
            </c:strRef>
          </c:tx>
          <c:spPr>
            <a:ln w="28575" cap="rnd">
              <a:solidFill>
                <a:schemeClr val="accent1"/>
              </a:solidFill>
              <a:round/>
            </a:ln>
            <a:effectLst/>
          </c:spPr>
          <c:marker>
            <c:symbol val="none"/>
          </c:marker>
          <c:val>
            <c:numRef>
              <c:f>Graphes!$C$21:$C$30</c:f>
              <c:numCache>
                <c:formatCode>0%</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0-6C45-4F0E-9450-513ADD3F1B82}"/>
            </c:ext>
          </c:extLst>
        </c:ser>
        <c:ser>
          <c:idx val="2"/>
          <c:order val="1"/>
          <c:tx>
            <c:strRef>
              <c:f>Graphes!$E$20</c:f>
              <c:strCache>
                <c:ptCount val="1"/>
                <c:pt idx="0">
                  <c:v>Scénario Durable -</c:v>
                </c:pt>
              </c:strCache>
            </c:strRef>
          </c:tx>
          <c:spPr>
            <a:ln w="28575" cap="rnd">
              <a:solidFill>
                <a:schemeClr val="accent2"/>
              </a:solidFill>
              <a:prstDash val="sysDash"/>
              <a:round/>
            </a:ln>
            <a:effectLst/>
          </c:spPr>
          <c:marker>
            <c:symbol val="none"/>
          </c:marker>
          <c:val>
            <c:numRef>
              <c:f>Graphes!$L$21:$L$30</c:f>
              <c:numCache>
                <c:formatCode>0%</c:formatCode>
                <c:ptCount val="10"/>
                <c:pt idx="0">
                  <c:v>1.0000000000000002</c:v>
                </c:pt>
                <c:pt idx="1">
                  <c:v>1.035783657923868</c:v>
                </c:pt>
                <c:pt idx="2">
                  <c:v>1.0674073256555672</c:v>
                </c:pt>
                <c:pt idx="3">
                  <c:v>1.1081730403238896</c:v>
                </c:pt>
                <c:pt idx="4">
                  <c:v>1.1108036762407389</c:v>
                </c:pt>
                <c:pt idx="5">
                  <c:v>1.1150287194102719</c:v>
                </c:pt>
                <c:pt idx="6">
                  <c:v>1.1140909936502501</c:v>
                </c:pt>
                <c:pt idx="7">
                  <c:v>1.1433513789360343</c:v>
                </c:pt>
                <c:pt idx="8">
                  <c:v>1.1080828129148343</c:v>
                </c:pt>
                <c:pt idx="9">
                  <c:v>1.1047353411534195</c:v>
                </c:pt>
              </c:numCache>
            </c:numRef>
          </c:val>
          <c:smooth val="0"/>
          <c:extLst>
            <c:ext xmlns:c16="http://schemas.microsoft.com/office/drawing/2014/chart" uri="{C3380CC4-5D6E-409C-BE32-E72D297353CC}">
              <c16:uniqueId val="{00000002-6C45-4F0E-9450-513ADD3F1B82}"/>
            </c:ext>
          </c:extLst>
        </c:ser>
        <c:ser>
          <c:idx val="3"/>
          <c:order val="2"/>
          <c:tx>
            <c:strRef>
              <c:f>Graphes!$F$20</c:f>
              <c:strCache>
                <c:ptCount val="1"/>
                <c:pt idx="0">
                  <c:v>Scénario Emprise +</c:v>
                </c:pt>
              </c:strCache>
            </c:strRef>
          </c:tx>
          <c:spPr>
            <a:ln w="28575" cap="rnd">
              <a:solidFill>
                <a:schemeClr val="tx1"/>
              </a:solidFill>
              <a:round/>
            </a:ln>
            <a:effectLst/>
          </c:spPr>
          <c:marker>
            <c:symbol val="none"/>
          </c:marker>
          <c:val>
            <c:numRef>
              <c:f>Graphes!$M$21:$M$30</c:f>
              <c:numCache>
                <c:formatCode>0%</c:formatCode>
                <c:ptCount val="10"/>
                <c:pt idx="0">
                  <c:v>1.1159445983379501</c:v>
                </c:pt>
                <c:pt idx="1">
                  <c:v>1.1159445983379501</c:v>
                </c:pt>
                <c:pt idx="2">
                  <c:v>1.1159445983379501</c:v>
                </c:pt>
                <c:pt idx="3">
                  <c:v>1.1550360110803326</c:v>
                </c:pt>
                <c:pt idx="4">
                  <c:v>1.1159445983379501</c:v>
                </c:pt>
                <c:pt idx="5">
                  <c:v>1.1159445983379501</c:v>
                </c:pt>
                <c:pt idx="6">
                  <c:v>1.1159445983379501</c:v>
                </c:pt>
                <c:pt idx="7">
                  <c:v>1.1550360110803326</c:v>
                </c:pt>
                <c:pt idx="8">
                  <c:v>1.1159445983379501</c:v>
                </c:pt>
                <c:pt idx="9">
                  <c:v>1.1159445983379501</c:v>
                </c:pt>
              </c:numCache>
            </c:numRef>
          </c:val>
          <c:smooth val="0"/>
          <c:extLst>
            <c:ext xmlns:c16="http://schemas.microsoft.com/office/drawing/2014/chart" uri="{C3380CC4-5D6E-409C-BE32-E72D297353CC}">
              <c16:uniqueId val="{00000003-6C45-4F0E-9450-513ADD3F1B82}"/>
            </c:ext>
          </c:extLst>
        </c:ser>
        <c:ser>
          <c:idx val="4"/>
          <c:order val="3"/>
          <c:tx>
            <c:strRef>
              <c:f>Graphes!$G$20</c:f>
              <c:strCache>
                <c:ptCount val="1"/>
                <c:pt idx="0">
                  <c:v>Scénario Emprise -</c:v>
                </c:pt>
              </c:strCache>
            </c:strRef>
          </c:tx>
          <c:spPr>
            <a:ln w="28575" cap="rnd">
              <a:solidFill>
                <a:schemeClr val="tx1"/>
              </a:solidFill>
              <a:prstDash val="sysDash"/>
              <a:round/>
            </a:ln>
            <a:effectLst/>
          </c:spPr>
          <c:marker>
            <c:symbol val="none"/>
          </c:marker>
          <c:val>
            <c:numRef>
              <c:f>Graphes!$N$21:$N$30</c:f>
              <c:numCache>
                <c:formatCode>0%</c:formatCode>
                <c:ptCount val="10"/>
                <c:pt idx="0">
                  <c:v>1.0702049861495846</c:v>
                </c:pt>
                <c:pt idx="1">
                  <c:v>1.0702049861495846</c:v>
                </c:pt>
                <c:pt idx="2">
                  <c:v>1.0702049861495844</c:v>
                </c:pt>
                <c:pt idx="3">
                  <c:v>1.0897506925207756</c:v>
                </c:pt>
                <c:pt idx="4">
                  <c:v>1.0702049861495846</c:v>
                </c:pt>
                <c:pt idx="5">
                  <c:v>1.0702049861495846</c:v>
                </c:pt>
                <c:pt idx="6">
                  <c:v>1.0702049861495844</c:v>
                </c:pt>
                <c:pt idx="7">
                  <c:v>1.0897506925207756</c:v>
                </c:pt>
                <c:pt idx="8">
                  <c:v>1.0702049861495846</c:v>
                </c:pt>
                <c:pt idx="9">
                  <c:v>1.0702049861495846</c:v>
                </c:pt>
              </c:numCache>
            </c:numRef>
          </c:val>
          <c:smooth val="0"/>
          <c:extLst>
            <c:ext xmlns:c16="http://schemas.microsoft.com/office/drawing/2014/chart" uri="{C3380CC4-5D6E-409C-BE32-E72D297353CC}">
              <c16:uniqueId val="{00000004-6C45-4F0E-9450-513ADD3F1B82}"/>
            </c:ext>
          </c:extLst>
        </c:ser>
        <c:dLbls>
          <c:showLegendKey val="0"/>
          <c:showVal val="0"/>
          <c:showCatName val="0"/>
          <c:showSerName val="0"/>
          <c:showPercent val="0"/>
          <c:showBubbleSize val="0"/>
        </c:dLbls>
        <c:smooth val="0"/>
        <c:axId val="403634696"/>
        <c:axId val="403630736"/>
      </c:lineChart>
      <c:catAx>
        <c:axId val="403634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3630736"/>
        <c:crosses val="autoZero"/>
        <c:auto val="1"/>
        <c:lblAlgn val="ctr"/>
        <c:lblOffset val="100"/>
        <c:noMultiLvlLbl val="0"/>
      </c:catAx>
      <c:valAx>
        <c:axId val="403630736"/>
        <c:scaling>
          <c:orientation val="minMax"/>
          <c:min val="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3634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Graphes!$C$20</c:f>
              <c:strCache>
                <c:ptCount val="1"/>
                <c:pt idx="0">
                  <c:v>Culture témoin</c:v>
                </c:pt>
              </c:strCache>
            </c:strRef>
          </c:tx>
          <c:spPr>
            <a:ln w="28575" cap="rnd">
              <a:solidFill>
                <a:schemeClr val="accent1"/>
              </a:solidFill>
              <a:round/>
            </a:ln>
            <a:effectLst/>
          </c:spPr>
          <c:marker>
            <c:symbol val="none"/>
          </c:marker>
          <c:val>
            <c:numRef>
              <c:f>Graphes!$C$21:$C$30</c:f>
              <c:numCache>
                <c:formatCode>0%</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0-DC64-4BDC-9196-18842A277BE0}"/>
            </c:ext>
          </c:extLst>
        </c:ser>
        <c:ser>
          <c:idx val="1"/>
          <c:order val="1"/>
          <c:tx>
            <c:strRef>
              <c:f>Graphes!$D$20</c:f>
              <c:strCache>
                <c:ptCount val="1"/>
                <c:pt idx="0">
                  <c:v>Scénario Durable +</c:v>
                </c:pt>
              </c:strCache>
            </c:strRef>
          </c:tx>
          <c:spPr>
            <a:ln w="28575" cap="rnd">
              <a:solidFill>
                <a:schemeClr val="accent2"/>
              </a:solidFill>
              <a:prstDash val="solid"/>
              <a:round/>
            </a:ln>
            <a:effectLst/>
          </c:spPr>
          <c:marker>
            <c:symbol val="none"/>
          </c:marker>
          <c:val>
            <c:numRef>
              <c:f>Graphes!$D$21:$D$30</c:f>
              <c:numCache>
                <c:formatCode>0%</c:formatCode>
                <c:ptCount val="10"/>
                <c:pt idx="0">
                  <c:v>0.90250000000000008</c:v>
                </c:pt>
                <c:pt idx="1">
                  <c:v>0.95306935210718891</c:v>
                </c:pt>
                <c:pt idx="2">
                  <c:v>0.99615102523334609</c:v>
                </c:pt>
                <c:pt idx="3">
                  <c:v>1.0384053543762639</c:v>
                </c:pt>
                <c:pt idx="4">
                  <c:v>1.042259805865178</c:v>
                </c:pt>
                <c:pt idx="5">
                  <c:v>1.0382382173517428</c:v>
                </c:pt>
                <c:pt idx="6">
                  <c:v>1.0339265336500578</c:v>
                </c:pt>
                <c:pt idx="7">
                  <c:v>1.0499411483542749</c:v>
                </c:pt>
                <c:pt idx="8">
                  <c:v>1.0260757488030268</c:v>
                </c:pt>
                <c:pt idx="9">
                  <c:v>1.0229730201838543</c:v>
                </c:pt>
              </c:numCache>
            </c:numRef>
          </c:val>
          <c:smooth val="0"/>
          <c:extLst>
            <c:ext xmlns:c16="http://schemas.microsoft.com/office/drawing/2014/chart" uri="{C3380CC4-5D6E-409C-BE32-E72D297353CC}">
              <c16:uniqueId val="{00000001-DC64-4BDC-9196-18842A277BE0}"/>
            </c:ext>
          </c:extLst>
        </c:ser>
        <c:ser>
          <c:idx val="2"/>
          <c:order val="2"/>
          <c:tx>
            <c:strRef>
              <c:f>Graphes!$E$20</c:f>
              <c:strCache>
                <c:ptCount val="1"/>
                <c:pt idx="0">
                  <c:v>Scénario Durable -</c:v>
                </c:pt>
              </c:strCache>
            </c:strRef>
          </c:tx>
          <c:spPr>
            <a:ln w="28575" cap="rnd">
              <a:solidFill>
                <a:schemeClr val="accent2"/>
              </a:solidFill>
              <a:prstDash val="sysDash"/>
              <a:round/>
            </a:ln>
            <a:effectLst/>
          </c:spPr>
          <c:marker>
            <c:symbol val="none"/>
          </c:marker>
          <c:val>
            <c:numRef>
              <c:f>Graphes!$E$21:$E$30</c:f>
              <c:numCache>
                <c:formatCode>0%</c:formatCode>
                <c:ptCount val="10"/>
                <c:pt idx="0">
                  <c:v>0.90250000000000008</c:v>
                </c:pt>
                <c:pt idx="1">
                  <c:v>0.93479475127629075</c:v>
                </c:pt>
                <c:pt idx="2">
                  <c:v>0.96333511140414929</c:v>
                </c:pt>
                <c:pt idx="3">
                  <c:v>1.0001261688923104</c:v>
                </c:pt>
                <c:pt idx="4">
                  <c:v>1.0025003178072669</c:v>
                </c:pt>
                <c:pt idx="5">
                  <c:v>1.0063134192677705</c:v>
                </c:pt>
                <c:pt idx="6">
                  <c:v>1.0054671217693507</c:v>
                </c:pt>
                <c:pt idx="7">
                  <c:v>1.031874619489771</c:v>
                </c:pt>
                <c:pt idx="8">
                  <c:v>1.0000447386556379</c:v>
                </c:pt>
                <c:pt idx="9">
                  <c:v>0.99702364539096122</c:v>
                </c:pt>
              </c:numCache>
            </c:numRef>
          </c:val>
          <c:smooth val="0"/>
          <c:extLst>
            <c:ext xmlns:c16="http://schemas.microsoft.com/office/drawing/2014/chart" uri="{C3380CC4-5D6E-409C-BE32-E72D297353CC}">
              <c16:uniqueId val="{00000002-DC64-4BDC-9196-18842A277BE0}"/>
            </c:ext>
          </c:extLst>
        </c:ser>
        <c:ser>
          <c:idx val="3"/>
          <c:order val="3"/>
          <c:tx>
            <c:strRef>
              <c:f>Graphes!$F$20</c:f>
              <c:strCache>
                <c:ptCount val="1"/>
                <c:pt idx="0">
                  <c:v>Scénario Emprise +</c:v>
                </c:pt>
              </c:strCache>
            </c:strRef>
          </c:tx>
          <c:spPr>
            <a:ln w="28575" cap="rnd">
              <a:solidFill>
                <a:schemeClr val="tx1"/>
              </a:solidFill>
              <a:round/>
            </a:ln>
            <a:effectLst/>
          </c:spPr>
          <c:marker>
            <c:symbol val="none"/>
          </c:marker>
          <c:val>
            <c:numRef>
              <c:f>Graphes!$F$21:$F$30</c:f>
              <c:numCache>
                <c:formatCode>0%</c:formatCode>
                <c:ptCount val="10"/>
                <c:pt idx="0">
                  <c:v>1.0071399999999999</c:v>
                </c:pt>
                <c:pt idx="1">
                  <c:v>1.0071399999999999</c:v>
                </c:pt>
                <c:pt idx="2">
                  <c:v>1.0071399999999999</c:v>
                </c:pt>
                <c:pt idx="3">
                  <c:v>1.0424200000000001</c:v>
                </c:pt>
                <c:pt idx="4">
                  <c:v>1.0071399999999999</c:v>
                </c:pt>
                <c:pt idx="5">
                  <c:v>1.0071399999999999</c:v>
                </c:pt>
                <c:pt idx="6">
                  <c:v>1.0071399999999999</c:v>
                </c:pt>
                <c:pt idx="7">
                  <c:v>1.0424200000000001</c:v>
                </c:pt>
                <c:pt idx="8">
                  <c:v>1.0071399999999999</c:v>
                </c:pt>
                <c:pt idx="9">
                  <c:v>1.0071399999999999</c:v>
                </c:pt>
              </c:numCache>
            </c:numRef>
          </c:val>
          <c:smooth val="0"/>
          <c:extLst>
            <c:ext xmlns:c16="http://schemas.microsoft.com/office/drawing/2014/chart" uri="{C3380CC4-5D6E-409C-BE32-E72D297353CC}">
              <c16:uniqueId val="{00000003-DC64-4BDC-9196-18842A277BE0}"/>
            </c:ext>
          </c:extLst>
        </c:ser>
        <c:ser>
          <c:idx val="4"/>
          <c:order val="4"/>
          <c:tx>
            <c:strRef>
              <c:f>Graphes!$G$20</c:f>
              <c:strCache>
                <c:ptCount val="1"/>
                <c:pt idx="0">
                  <c:v>Scénario Emprise -</c:v>
                </c:pt>
              </c:strCache>
            </c:strRef>
          </c:tx>
          <c:spPr>
            <a:ln w="28575" cap="rnd">
              <a:solidFill>
                <a:schemeClr val="bg2">
                  <a:lumMod val="25000"/>
                </a:schemeClr>
              </a:solidFill>
              <a:prstDash val="sysDash"/>
              <a:round/>
            </a:ln>
            <a:effectLst/>
          </c:spPr>
          <c:marker>
            <c:symbol val="none"/>
          </c:marker>
          <c:val>
            <c:numRef>
              <c:f>Graphes!$G$21:$G$30</c:f>
              <c:numCache>
                <c:formatCode>0%</c:formatCode>
                <c:ptCount val="10"/>
                <c:pt idx="0">
                  <c:v>0.96586000000000016</c:v>
                </c:pt>
                <c:pt idx="1">
                  <c:v>0.96585999999999994</c:v>
                </c:pt>
                <c:pt idx="2">
                  <c:v>0.96585999999999994</c:v>
                </c:pt>
                <c:pt idx="3">
                  <c:v>0.98349999999999993</c:v>
                </c:pt>
                <c:pt idx="4">
                  <c:v>0.96586000000000016</c:v>
                </c:pt>
                <c:pt idx="5">
                  <c:v>0.96585999999999994</c:v>
                </c:pt>
                <c:pt idx="6">
                  <c:v>0.96585999999999994</c:v>
                </c:pt>
                <c:pt idx="7">
                  <c:v>0.98349999999999993</c:v>
                </c:pt>
                <c:pt idx="8">
                  <c:v>0.96586000000000016</c:v>
                </c:pt>
                <c:pt idx="9">
                  <c:v>0.96585999999999994</c:v>
                </c:pt>
              </c:numCache>
            </c:numRef>
          </c:val>
          <c:smooth val="0"/>
          <c:extLst>
            <c:ext xmlns:c16="http://schemas.microsoft.com/office/drawing/2014/chart" uri="{C3380CC4-5D6E-409C-BE32-E72D297353CC}">
              <c16:uniqueId val="{00000004-DC64-4BDC-9196-18842A277BE0}"/>
            </c:ext>
          </c:extLst>
        </c:ser>
        <c:dLbls>
          <c:showLegendKey val="0"/>
          <c:showVal val="0"/>
          <c:showCatName val="0"/>
          <c:showSerName val="0"/>
          <c:showPercent val="0"/>
          <c:showBubbleSize val="0"/>
        </c:dLbls>
        <c:smooth val="0"/>
        <c:axId val="403634696"/>
        <c:axId val="403630736"/>
      </c:lineChart>
      <c:catAx>
        <c:axId val="403634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3630736"/>
        <c:crosses val="autoZero"/>
        <c:auto val="1"/>
        <c:lblAlgn val="ctr"/>
        <c:lblOffset val="100"/>
        <c:noMultiLvlLbl val="0"/>
      </c:catAx>
      <c:valAx>
        <c:axId val="403630736"/>
        <c:scaling>
          <c:orientation val="minMax"/>
          <c:max val="1.1000000000000001"/>
          <c:min val="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3634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Comparaison Marge Brute par atelier</a:t>
            </a:r>
            <a:r>
              <a:rPr lang="fr-FR" baseline="0"/>
              <a:t> - Cycle 10 ans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Résultats!$C$144</c:f>
              <c:strCache>
                <c:ptCount val="1"/>
                <c:pt idx="0">
                  <c:v>MB Culture</c:v>
                </c:pt>
              </c:strCache>
            </c:strRef>
          </c:tx>
          <c:spPr>
            <a:solidFill>
              <a:schemeClr val="accent1"/>
            </a:solidFill>
            <a:ln>
              <a:noFill/>
            </a:ln>
            <a:effectLst/>
          </c:spPr>
          <c:invertIfNegative val="0"/>
          <c:cat>
            <c:strRef>
              <c:f>Résultats!$D$143:$F$143</c:f>
              <c:strCache>
                <c:ptCount val="3"/>
                <c:pt idx="0">
                  <c:v>Culture Témoin</c:v>
                </c:pt>
                <c:pt idx="1">
                  <c:v>Haie Label</c:v>
                </c:pt>
                <c:pt idx="2">
                  <c:v>Haie Emprise</c:v>
                </c:pt>
              </c:strCache>
            </c:strRef>
          </c:cat>
          <c:val>
            <c:numRef>
              <c:f>Résultats!$D$144:$F$144</c:f>
              <c:numCache>
                <c:formatCode>_-* #\ ##0\ "€"_-;\-* #\ ##0\ "€"_-;_-* "-"??\ "€"_-;_-@_-</c:formatCode>
                <c:ptCount val="3"/>
                <c:pt idx="0">
                  <c:v>1186.8600000000001</c:v>
                </c:pt>
                <c:pt idx="1">
                  <c:v>1180.4111317169338</c:v>
                </c:pt>
                <c:pt idx="2">
                  <c:v>1217.88206928</c:v>
                </c:pt>
              </c:numCache>
            </c:numRef>
          </c:val>
          <c:extLst>
            <c:ext xmlns:c16="http://schemas.microsoft.com/office/drawing/2014/chart" uri="{C3380CC4-5D6E-409C-BE32-E72D297353CC}">
              <c16:uniqueId val="{00000000-DE7C-4BF2-99EC-C44EC20E91F8}"/>
            </c:ext>
          </c:extLst>
        </c:ser>
        <c:ser>
          <c:idx val="1"/>
          <c:order val="1"/>
          <c:tx>
            <c:strRef>
              <c:f>Résultats!$C$145</c:f>
              <c:strCache>
                <c:ptCount val="1"/>
                <c:pt idx="0">
                  <c:v>MB Bois</c:v>
                </c:pt>
              </c:strCache>
            </c:strRef>
          </c:tx>
          <c:spPr>
            <a:solidFill>
              <a:schemeClr val="accent2"/>
            </a:solidFill>
            <a:ln>
              <a:noFill/>
            </a:ln>
            <a:effectLst/>
          </c:spPr>
          <c:invertIfNegative val="0"/>
          <c:cat>
            <c:strRef>
              <c:f>Résultats!$D$143:$F$143</c:f>
              <c:strCache>
                <c:ptCount val="3"/>
                <c:pt idx="0">
                  <c:v>Culture Témoin</c:v>
                </c:pt>
                <c:pt idx="1">
                  <c:v>Haie Label</c:v>
                </c:pt>
                <c:pt idx="2">
                  <c:v>Haie Emprise</c:v>
                </c:pt>
              </c:strCache>
            </c:strRef>
          </c:cat>
          <c:val>
            <c:numRef>
              <c:f>Résultats!$D$145:$F$145</c:f>
              <c:numCache>
                <c:formatCode>_-* #\ ##0\ "€"_-;\-* #\ ##0\ "€"_-;_-* "-"??\ "€"_-;_-@_-</c:formatCode>
                <c:ptCount val="3"/>
                <c:pt idx="0" formatCode="General">
                  <c:v>0</c:v>
                </c:pt>
                <c:pt idx="1">
                  <c:v>2.1921458333333392</c:v>
                </c:pt>
                <c:pt idx="2">
                  <c:v>-25.588065268065268</c:v>
                </c:pt>
              </c:numCache>
            </c:numRef>
          </c:val>
          <c:extLst>
            <c:ext xmlns:c16="http://schemas.microsoft.com/office/drawing/2014/chart" uri="{C3380CC4-5D6E-409C-BE32-E72D297353CC}">
              <c16:uniqueId val="{00000001-DE7C-4BF2-99EC-C44EC20E91F8}"/>
            </c:ext>
          </c:extLst>
        </c:ser>
        <c:dLbls>
          <c:showLegendKey val="0"/>
          <c:showVal val="0"/>
          <c:showCatName val="0"/>
          <c:showSerName val="0"/>
          <c:showPercent val="0"/>
          <c:showBubbleSize val="0"/>
        </c:dLbls>
        <c:gapWidth val="150"/>
        <c:overlap val="100"/>
        <c:axId val="405583368"/>
        <c:axId val="405580488"/>
      </c:barChart>
      <c:catAx>
        <c:axId val="405583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580488"/>
        <c:crosses val="autoZero"/>
        <c:auto val="1"/>
        <c:lblAlgn val="ctr"/>
        <c:lblOffset val="100"/>
        <c:noMultiLvlLbl val="0"/>
      </c:catAx>
      <c:valAx>
        <c:axId val="405580488"/>
        <c:scaling>
          <c:orientation val="minMax"/>
        </c:scaling>
        <c:delete val="0"/>
        <c:axPos val="b"/>
        <c:majorGridlines>
          <c:spPr>
            <a:ln w="9525" cap="flat" cmpd="sng" algn="ctr">
              <a:solidFill>
                <a:schemeClr val="tx1">
                  <a:lumMod val="15000"/>
                  <a:lumOff val="85000"/>
                </a:schemeClr>
              </a:solidFill>
              <a:round/>
            </a:ln>
            <a:effectLst/>
          </c:spPr>
        </c:majorGridlines>
        <c:numFmt formatCode="_-* #\ ##0\ &quot;€&quot;_-;\-* #\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583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Comparaison Marge Brute par atelier - Cycle 15 ans</a:t>
            </a:r>
            <a:endParaRPr lang="fr-FR"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Résultats!$C$148</c:f>
              <c:strCache>
                <c:ptCount val="1"/>
                <c:pt idx="0">
                  <c:v>MB Culture</c:v>
                </c:pt>
              </c:strCache>
            </c:strRef>
          </c:tx>
          <c:spPr>
            <a:solidFill>
              <a:schemeClr val="accent1"/>
            </a:solidFill>
            <a:ln>
              <a:noFill/>
            </a:ln>
            <a:effectLst/>
          </c:spPr>
          <c:invertIfNegative val="0"/>
          <c:cat>
            <c:strRef>
              <c:f>Résultats!$D$147:$F$147</c:f>
              <c:strCache>
                <c:ptCount val="3"/>
                <c:pt idx="0">
                  <c:v>Culture Témoin</c:v>
                </c:pt>
                <c:pt idx="1">
                  <c:v>Haie Label</c:v>
                </c:pt>
                <c:pt idx="2">
                  <c:v>Haie Emprise</c:v>
                </c:pt>
              </c:strCache>
            </c:strRef>
          </c:cat>
          <c:val>
            <c:numRef>
              <c:f>Résultats!$D$148:$F$148</c:f>
              <c:numCache>
                <c:formatCode>_-* #\ ##0\ "€"_-;\-* #\ ##0\ "€"_-;_-* "-"??\ "€"_-;_-@_-</c:formatCode>
                <c:ptCount val="3"/>
                <c:pt idx="0">
                  <c:v>1201.5200000000002</c:v>
                </c:pt>
                <c:pt idx="1">
                  <c:v>1198.903227155974</c:v>
                </c:pt>
                <c:pt idx="2">
                  <c:v>1231.3450809599999</c:v>
                </c:pt>
              </c:numCache>
            </c:numRef>
          </c:val>
          <c:extLst>
            <c:ext xmlns:c16="http://schemas.microsoft.com/office/drawing/2014/chart" uri="{C3380CC4-5D6E-409C-BE32-E72D297353CC}">
              <c16:uniqueId val="{00000000-8EB5-49D9-A674-93E4A211D055}"/>
            </c:ext>
          </c:extLst>
        </c:ser>
        <c:ser>
          <c:idx val="1"/>
          <c:order val="1"/>
          <c:tx>
            <c:strRef>
              <c:f>Résultats!$C$149</c:f>
              <c:strCache>
                <c:ptCount val="1"/>
                <c:pt idx="0">
                  <c:v>MB Bois</c:v>
                </c:pt>
              </c:strCache>
            </c:strRef>
          </c:tx>
          <c:spPr>
            <a:solidFill>
              <a:schemeClr val="accent2"/>
            </a:solidFill>
            <a:ln>
              <a:noFill/>
            </a:ln>
            <a:effectLst/>
          </c:spPr>
          <c:invertIfNegative val="0"/>
          <c:cat>
            <c:strRef>
              <c:f>Résultats!$D$147:$F$147</c:f>
              <c:strCache>
                <c:ptCount val="3"/>
                <c:pt idx="0">
                  <c:v>Culture Témoin</c:v>
                </c:pt>
                <c:pt idx="1">
                  <c:v>Haie Label</c:v>
                </c:pt>
                <c:pt idx="2">
                  <c:v>Haie Emprise</c:v>
                </c:pt>
              </c:strCache>
            </c:strRef>
          </c:cat>
          <c:val>
            <c:numRef>
              <c:f>Résultats!$D$149:$F$149</c:f>
              <c:numCache>
                <c:formatCode>_-* #\ ##0\ "€"_-;\-* #\ ##0\ "€"_-;_-* "-"??\ "€"_-;_-@_-</c:formatCode>
                <c:ptCount val="3"/>
                <c:pt idx="0" formatCode="General">
                  <c:v>0</c:v>
                </c:pt>
                <c:pt idx="1">
                  <c:v>-2.3641944444444429</c:v>
                </c:pt>
                <c:pt idx="2">
                  <c:v>-25.588065268065275</c:v>
                </c:pt>
              </c:numCache>
            </c:numRef>
          </c:val>
          <c:extLst>
            <c:ext xmlns:c16="http://schemas.microsoft.com/office/drawing/2014/chart" uri="{C3380CC4-5D6E-409C-BE32-E72D297353CC}">
              <c16:uniqueId val="{00000001-8EB5-49D9-A674-93E4A211D055}"/>
            </c:ext>
          </c:extLst>
        </c:ser>
        <c:dLbls>
          <c:showLegendKey val="0"/>
          <c:showVal val="0"/>
          <c:showCatName val="0"/>
          <c:showSerName val="0"/>
          <c:showPercent val="0"/>
          <c:showBubbleSize val="0"/>
        </c:dLbls>
        <c:gapWidth val="150"/>
        <c:overlap val="100"/>
        <c:axId val="329607080"/>
        <c:axId val="329607440"/>
      </c:barChart>
      <c:catAx>
        <c:axId val="329607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9607440"/>
        <c:crosses val="autoZero"/>
        <c:auto val="1"/>
        <c:lblAlgn val="ctr"/>
        <c:lblOffset val="100"/>
        <c:noMultiLvlLbl val="0"/>
      </c:catAx>
      <c:valAx>
        <c:axId val="329607440"/>
        <c:scaling>
          <c:orientation val="minMax"/>
        </c:scaling>
        <c:delete val="0"/>
        <c:axPos val="b"/>
        <c:majorGridlines>
          <c:spPr>
            <a:ln w="9525" cap="flat" cmpd="sng" algn="ctr">
              <a:solidFill>
                <a:schemeClr val="tx1">
                  <a:lumMod val="15000"/>
                  <a:lumOff val="85000"/>
                </a:schemeClr>
              </a:solidFill>
              <a:round/>
            </a:ln>
            <a:effectLst/>
          </c:spPr>
        </c:majorGridlines>
        <c:numFmt formatCode="_-* #\ ##0\ &quot;€&quot;_-;\-* #\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960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Comparaison Marge Brute par atelier - Cycle 20 ans</a:t>
            </a:r>
            <a:endParaRPr lang="fr-FR"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Résultats!$C$152</c:f>
              <c:strCache>
                <c:ptCount val="1"/>
                <c:pt idx="0">
                  <c:v>MB Culture</c:v>
                </c:pt>
              </c:strCache>
            </c:strRef>
          </c:tx>
          <c:spPr>
            <a:solidFill>
              <a:schemeClr val="accent1"/>
            </a:solidFill>
            <a:ln>
              <a:noFill/>
            </a:ln>
            <a:effectLst/>
          </c:spPr>
          <c:invertIfNegative val="0"/>
          <c:cat>
            <c:strRef>
              <c:f>Résultats!$D$151:$F$151</c:f>
              <c:strCache>
                <c:ptCount val="3"/>
                <c:pt idx="0">
                  <c:v>Culture Témoin</c:v>
                </c:pt>
                <c:pt idx="1">
                  <c:v>Haie Label</c:v>
                </c:pt>
                <c:pt idx="2">
                  <c:v>Haie Emprise</c:v>
                </c:pt>
              </c:strCache>
            </c:strRef>
          </c:cat>
          <c:val>
            <c:numRef>
              <c:f>Résultats!$D$152:$F$152</c:f>
              <c:numCache>
                <c:formatCode>_-* #\ ##0\ "€"_-;\-* #\ ##0\ "€"_-;_-* "-"??\ "€"_-;_-@_-</c:formatCode>
                <c:ptCount val="3"/>
                <c:pt idx="0">
                  <c:v>1218.4250000000002</c:v>
                </c:pt>
                <c:pt idx="1">
                  <c:v>1220.102992101936</c:v>
                </c:pt>
                <c:pt idx="2">
                  <c:v>1250.3807893999999</c:v>
                </c:pt>
              </c:numCache>
            </c:numRef>
          </c:val>
          <c:extLst>
            <c:ext xmlns:c16="http://schemas.microsoft.com/office/drawing/2014/chart" uri="{C3380CC4-5D6E-409C-BE32-E72D297353CC}">
              <c16:uniqueId val="{00000000-97CF-4D28-BAA3-B3150ABD8684}"/>
            </c:ext>
          </c:extLst>
        </c:ser>
        <c:ser>
          <c:idx val="1"/>
          <c:order val="1"/>
          <c:tx>
            <c:strRef>
              <c:f>Résultats!$C$153</c:f>
              <c:strCache>
                <c:ptCount val="1"/>
                <c:pt idx="0">
                  <c:v>MB Bois</c:v>
                </c:pt>
              </c:strCache>
            </c:strRef>
          </c:tx>
          <c:spPr>
            <a:solidFill>
              <a:schemeClr val="accent2"/>
            </a:solidFill>
            <a:ln>
              <a:noFill/>
            </a:ln>
            <a:effectLst/>
          </c:spPr>
          <c:invertIfNegative val="0"/>
          <c:cat>
            <c:strRef>
              <c:f>Résultats!$D$151:$F$151</c:f>
              <c:strCache>
                <c:ptCount val="3"/>
                <c:pt idx="0">
                  <c:v>Culture Témoin</c:v>
                </c:pt>
                <c:pt idx="1">
                  <c:v>Haie Label</c:v>
                </c:pt>
                <c:pt idx="2">
                  <c:v>Haie Emprise</c:v>
                </c:pt>
              </c:strCache>
            </c:strRef>
          </c:cat>
          <c:val>
            <c:numRef>
              <c:f>Résultats!$D$153:$F$153</c:f>
              <c:numCache>
                <c:formatCode>_-* #\ ##0\ "€"_-;\-* #\ ##0\ "€"_-;_-* "-"??\ "€"_-;_-@_-</c:formatCode>
                <c:ptCount val="3"/>
                <c:pt idx="0" formatCode="General">
                  <c:v>0</c:v>
                </c:pt>
                <c:pt idx="1">
                  <c:v>-4.6423645833333342</c:v>
                </c:pt>
                <c:pt idx="2">
                  <c:v>-25.588065268065279</c:v>
                </c:pt>
              </c:numCache>
            </c:numRef>
          </c:val>
          <c:extLst>
            <c:ext xmlns:c16="http://schemas.microsoft.com/office/drawing/2014/chart" uri="{C3380CC4-5D6E-409C-BE32-E72D297353CC}">
              <c16:uniqueId val="{00000001-97CF-4D28-BAA3-B3150ABD8684}"/>
            </c:ext>
          </c:extLst>
        </c:ser>
        <c:dLbls>
          <c:showLegendKey val="0"/>
          <c:showVal val="0"/>
          <c:showCatName val="0"/>
          <c:showSerName val="0"/>
          <c:showPercent val="0"/>
          <c:showBubbleSize val="0"/>
        </c:dLbls>
        <c:gapWidth val="150"/>
        <c:overlap val="100"/>
        <c:axId val="405575088"/>
        <c:axId val="405579048"/>
      </c:barChart>
      <c:catAx>
        <c:axId val="405575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579048"/>
        <c:crosses val="autoZero"/>
        <c:auto val="1"/>
        <c:lblAlgn val="ctr"/>
        <c:lblOffset val="100"/>
        <c:noMultiLvlLbl val="0"/>
      </c:catAx>
      <c:valAx>
        <c:axId val="405579048"/>
        <c:scaling>
          <c:orientation val="minMax"/>
        </c:scaling>
        <c:delete val="0"/>
        <c:axPos val="b"/>
        <c:majorGridlines>
          <c:spPr>
            <a:ln w="9525" cap="flat" cmpd="sng" algn="ctr">
              <a:solidFill>
                <a:schemeClr val="tx1">
                  <a:lumMod val="15000"/>
                  <a:lumOff val="85000"/>
                </a:schemeClr>
              </a:solidFill>
              <a:round/>
            </a:ln>
            <a:effectLst/>
          </c:spPr>
        </c:majorGridlines>
        <c:numFmt formatCode="_-* #\ ##0\ &quot;€&quot;_-;\-* #\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575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fr-FR" sz="1400" b="0" i="0" baseline="0">
                <a:effectLst/>
              </a:rPr>
              <a:t>Comparaison Marge Brute par atelier - Cycle 30 ans</a:t>
            </a:r>
            <a:endParaRPr lang="fr-FR"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fr-FR"/>
        </a:p>
      </c:txPr>
    </c:title>
    <c:autoTitleDeleted val="0"/>
    <c:plotArea>
      <c:layout/>
      <c:barChart>
        <c:barDir val="bar"/>
        <c:grouping val="stacked"/>
        <c:varyColors val="0"/>
        <c:ser>
          <c:idx val="0"/>
          <c:order val="0"/>
          <c:tx>
            <c:strRef>
              <c:f>Résultats!$C$160</c:f>
              <c:strCache>
                <c:ptCount val="1"/>
                <c:pt idx="0">
                  <c:v>MB Culture</c:v>
                </c:pt>
              </c:strCache>
            </c:strRef>
          </c:tx>
          <c:spPr>
            <a:solidFill>
              <a:schemeClr val="accent1"/>
            </a:solidFill>
            <a:ln>
              <a:noFill/>
            </a:ln>
            <a:effectLst/>
          </c:spPr>
          <c:invertIfNegative val="0"/>
          <c:cat>
            <c:strRef>
              <c:f>Résultats!$D$159:$F$159</c:f>
              <c:strCache>
                <c:ptCount val="3"/>
                <c:pt idx="0">
                  <c:v>Culture Témoin</c:v>
                </c:pt>
                <c:pt idx="1">
                  <c:v>Haie Label</c:v>
                </c:pt>
                <c:pt idx="2">
                  <c:v>Haie Emprise</c:v>
                </c:pt>
              </c:strCache>
            </c:strRef>
          </c:cat>
          <c:val>
            <c:numRef>
              <c:f>Résultats!$D$160:$F$160</c:f>
              <c:numCache>
                <c:formatCode>_-* #\ ##0\ "€"_-;\-* #\ ##0\ "€"_-;_-* "-"??\ "€"_-;_-@_-</c:formatCode>
                <c:ptCount val="3"/>
                <c:pt idx="0">
                  <c:v>1207.9033333333334</c:v>
                </c:pt>
                <c:pt idx="1">
                  <c:v>1210.3032674351875</c:v>
                </c:pt>
                <c:pt idx="2">
                  <c:v>1238.1478826933335</c:v>
                </c:pt>
              </c:numCache>
            </c:numRef>
          </c:val>
          <c:extLst>
            <c:ext xmlns:c16="http://schemas.microsoft.com/office/drawing/2014/chart" uri="{C3380CC4-5D6E-409C-BE32-E72D297353CC}">
              <c16:uniqueId val="{00000000-48CF-44ED-B027-78D547E30041}"/>
            </c:ext>
          </c:extLst>
        </c:ser>
        <c:ser>
          <c:idx val="1"/>
          <c:order val="1"/>
          <c:tx>
            <c:strRef>
              <c:f>Résultats!$C$161</c:f>
              <c:strCache>
                <c:ptCount val="1"/>
                <c:pt idx="0">
                  <c:v>MB Bois</c:v>
                </c:pt>
              </c:strCache>
            </c:strRef>
          </c:tx>
          <c:spPr>
            <a:solidFill>
              <a:schemeClr val="accent2"/>
            </a:solidFill>
            <a:ln>
              <a:noFill/>
            </a:ln>
            <a:effectLst/>
          </c:spPr>
          <c:invertIfNegative val="0"/>
          <c:cat>
            <c:strRef>
              <c:f>Résultats!$D$159:$F$159</c:f>
              <c:strCache>
                <c:ptCount val="3"/>
                <c:pt idx="0">
                  <c:v>Culture Témoin</c:v>
                </c:pt>
                <c:pt idx="1">
                  <c:v>Haie Label</c:v>
                </c:pt>
                <c:pt idx="2">
                  <c:v>Haie Emprise</c:v>
                </c:pt>
              </c:strCache>
            </c:strRef>
          </c:cat>
          <c:val>
            <c:numRef>
              <c:f>Résultats!$D$161:$F$161</c:f>
              <c:numCache>
                <c:formatCode>_-* #\ ##0\ "€"_-;\-* #\ ##0\ "€"_-;_-* "-"??\ "€"_-;_-@_-</c:formatCode>
                <c:ptCount val="3"/>
                <c:pt idx="0" formatCode="General">
                  <c:v>0</c:v>
                </c:pt>
                <c:pt idx="1">
                  <c:v>-6.9205347222222242</c:v>
                </c:pt>
                <c:pt idx="2">
                  <c:v>-25.588065268065282</c:v>
                </c:pt>
              </c:numCache>
            </c:numRef>
          </c:val>
          <c:extLst>
            <c:ext xmlns:c16="http://schemas.microsoft.com/office/drawing/2014/chart" uri="{C3380CC4-5D6E-409C-BE32-E72D297353CC}">
              <c16:uniqueId val="{00000001-48CF-44ED-B027-78D547E30041}"/>
            </c:ext>
          </c:extLst>
        </c:ser>
        <c:dLbls>
          <c:showLegendKey val="0"/>
          <c:showVal val="0"/>
          <c:showCatName val="0"/>
          <c:showSerName val="0"/>
          <c:showPercent val="0"/>
          <c:showBubbleSize val="0"/>
        </c:dLbls>
        <c:gapWidth val="150"/>
        <c:overlap val="100"/>
        <c:axId val="531759280"/>
        <c:axId val="531756760"/>
      </c:barChart>
      <c:catAx>
        <c:axId val="531759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1756760"/>
        <c:crosses val="autoZero"/>
        <c:auto val="1"/>
        <c:lblAlgn val="ctr"/>
        <c:lblOffset val="100"/>
        <c:noMultiLvlLbl val="0"/>
      </c:catAx>
      <c:valAx>
        <c:axId val="531756760"/>
        <c:scaling>
          <c:orientation val="minMax"/>
        </c:scaling>
        <c:delete val="0"/>
        <c:axPos val="b"/>
        <c:majorGridlines>
          <c:spPr>
            <a:ln w="9525" cap="flat" cmpd="sng" algn="ctr">
              <a:solidFill>
                <a:schemeClr val="tx1">
                  <a:lumMod val="15000"/>
                  <a:lumOff val="85000"/>
                </a:schemeClr>
              </a:solidFill>
              <a:round/>
            </a:ln>
            <a:effectLst/>
          </c:spPr>
        </c:majorGridlines>
        <c:numFmt formatCode="_-* #\ ##0\ &quot;€&quot;_-;\-* #\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1759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du rendement culture relatif / ha TOTAL </a:t>
            </a:r>
            <a:endParaRPr lang="fr-FR"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Résultats!$C$166</c:f>
              <c:strCache>
                <c:ptCount val="1"/>
                <c:pt idx="0">
                  <c:v>Culture témoin</c:v>
                </c:pt>
              </c:strCache>
            </c:strRef>
          </c:tx>
          <c:spPr>
            <a:ln w="28575" cap="rnd">
              <a:solidFill>
                <a:schemeClr val="accent1"/>
              </a:solidFill>
              <a:round/>
            </a:ln>
            <a:effectLst/>
          </c:spPr>
          <c:marker>
            <c:symbol val="none"/>
          </c:marker>
          <c:cat>
            <c:numRef>
              <c:f>Résultats!$B$167:$B$176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Résultats!$C$167:$C$176</c:f>
              <c:numCache>
                <c:formatCode>0%</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0-29A8-4E33-876E-FC77C9F32EB8}"/>
            </c:ext>
          </c:extLst>
        </c:ser>
        <c:ser>
          <c:idx val="1"/>
          <c:order val="1"/>
          <c:tx>
            <c:strRef>
              <c:f>Résultats!$D$166</c:f>
              <c:strCache>
                <c:ptCount val="1"/>
                <c:pt idx="0">
                  <c:v>Scénario Durable</c:v>
                </c:pt>
              </c:strCache>
            </c:strRef>
          </c:tx>
          <c:spPr>
            <a:ln w="28575" cap="rnd">
              <a:solidFill>
                <a:schemeClr val="accent2"/>
              </a:solidFill>
              <a:round/>
            </a:ln>
            <a:effectLst/>
          </c:spPr>
          <c:marker>
            <c:symbol val="none"/>
          </c:marker>
          <c:cat>
            <c:numRef>
              <c:f>Résultats!$B$167:$B$176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Résultats!$D$167:$D$176</c:f>
              <c:numCache>
                <c:formatCode>0%</c:formatCode>
                <c:ptCount val="10"/>
                <c:pt idx="0">
                  <c:v>0.90250000000000008</c:v>
                </c:pt>
                <c:pt idx="1">
                  <c:v>0.9384104260310131</c:v>
                </c:pt>
                <c:pt idx="2">
                  <c:v>0.9701741752238201</c:v>
                </c:pt>
                <c:pt idx="3">
                  <c:v>1.0095773713572322</c:v>
                </c:pt>
                <c:pt idx="4">
                  <c:v>1.0138615373647368</c:v>
                </c:pt>
                <c:pt idx="5">
                  <c:v>1.01400849287689</c:v>
                </c:pt>
                <c:pt idx="6">
                  <c:v>1.0097439025037245</c:v>
                </c:pt>
                <c:pt idx="7">
                  <c:v>1.0340829093159409</c:v>
                </c:pt>
                <c:pt idx="8">
                  <c:v>1.0010890045785295</c:v>
                </c:pt>
                <c:pt idx="9">
                  <c:v>0.99746117634523124</c:v>
                </c:pt>
              </c:numCache>
            </c:numRef>
          </c:val>
          <c:smooth val="0"/>
          <c:extLst>
            <c:ext xmlns:c16="http://schemas.microsoft.com/office/drawing/2014/chart" uri="{C3380CC4-5D6E-409C-BE32-E72D297353CC}">
              <c16:uniqueId val="{00000001-29A8-4E33-876E-FC77C9F32EB8}"/>
            </c:ext>
          </c:extLst>
        </c:ser>
        <c:ser>
          <c:idx val="2"/>
          <c:order val="2"/>
          <c:tx>
            <c:strRef>
              <c:f>Résultats!$E$166</c:f>
              <c:strCache>
                <c:ptCount val="1"/>
                <c:pt idx="0">
                  <c:v>Scénario Emprise </c:v>
                </c:pt>
              </c:strCache>
            </c:strRef>
          </c:tx>
          <c:spPr>
            <a:ln w="28575" cap="rnd">
              <a:solidFill>
                <a:schemeClr val="accent3"/>
              </a:solidFill>
              <a:round/>
            </a:ln>
            <a:effectLst/>
          </c:spPr>
          <c:marker>
            <c:symbol val="none"/>
          </c:marker>
          <c:cat>
            <c:numRef>
              <c:f>Résultats!$B$167:$B$176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Résultats!$E$167:$E$176</c:f>
              <c:numCache>
                <c:formatCode>0%</c:formatCode>
                <c:ptCount val="10"/>
                <c:pt idx="0">
                  <c:v>1.0138480000000001</c:v>
                </c:pt>
                <c:pt idx="1">
                  <c:v>1.0138479999999999</c:v>
                </c:pt>
                <c:pt idx="2">
                  <c:v>1.0138480000000001</c:v>
                </c:pt>
                <c:pt idx="3">
                  <c:v>1.0491280000000001</c:v>
                </c:pt>
                <c:pt idx="4">
                  <c:v>1.0138480000000001</c:v>
                </c:pt>
                <c:pt idx="5">
                  <c:v>1.0138479999999999</c:v>
                </c:pt>
                <c:pt idx="6">
                  <c:v>1.0138480000000001</c:v>
                </c:pt>
                <c:pt idx="7">
                  <c:v>1.0491280000000001</c:v>
                </c:pt>
                <c:pt idx="8">
                  <c:v>1.0138480000000001</c:v>
                </c:pt>
                <c:pt idx="9">
                  <c:v>1.0138479999999999</c:v>
                </c:pt>
              </c:numCache>
            </c:numRef>
          </c:val>
          <c:smooth val="0"/>
          <c:extLst>
            <c:ext xmlns:c16="http://schemas.microsoft.com/office/drawing/2014/chart" uri="{C3380CC4-5D6E-409C-BE32-E72D297353CC}">
              <c16:uniqueId val="{00000002-29A8-4E33-876E-FC77C9F32EB8}"/>
            </c:ext>
          </c:extLst>
        </c:ser>
        <c:dLbls>
          <c:showLegendKey val="0"/>
          <c:showVal val="0"/>
          <c:showCatName val="0"/>
          <c:showSerName val="0"/>
          <c:showPercent val="0"/>
          <c:showBubbleSize val="0"/>
        </c:dLbls>
        <c:smooth val="0"/>
        <c:axId val="530376632"/>
        <c:axId val="530379512"/>
      </c:lineChart>
      <c:catAx>
        <c:axId val="53037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0379512"/>
        <c:crosses val="autoZero"/>
        <c:auto val="1"/>
        <c:lblAlgn val="ctr"/>
        <c:lblOffset val="100"/>
        <c:noMultiLvlLbl val="0"/>
      </c:catAx>
      <c:valAx>
        <c:axId val="530379512"/>
        <c:scaling>
          <c:orientation val="minMax"/>
          <c:max val="1.2"/>
          <c:min val="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0376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du rendement culture relatif / ha SEME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Résultats!$O$166</c:f>
              <c:strCache>
                <c:ptCount val="1"/>
                <c:pt idx="0">
                  <c:v>Culture témoin</c:v>
                </c:pt>
              </c:strCache>
            </c:strRef>
          </c:tx>
          <c:spPr>
            <a:ln w="28575" cap="rnd">
              <a:solidFill>
                <a:schemeClr val="accent1"/>
              </a:solidFill>
              <a:round/>
            </a:ln>
            <a:effectLst/>
          </c:spPr>
          <c:marker>
            <c:symbol val="none"/>
          </c:marker>
          <c:cat>
            <c:numRef>
              <c:f>Résultats!$N$167:$N$176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Résultats!$O$167:$O$176</c:f>
              <c:numCache>
                <c:formatCode>0%</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0-8818-4B67-A467-5A6338F77C18}"/>
            </c:ext>
          </c:extLst>
        </c:ser>
        <c:ser>
          <c:idx val="1"/>
          <c:order val="1"/>
          <c:tx>
            <c:strRef>
              <c:f>Résultats!$P$166</c:f>
              <c:strCache>
                <c:ptCount val="1"/>
                <c:pt idx="0">
                  <c:v>Scénario Durable</c:v>
                </c:pt>
              </c:strCache>
            </c:strRef>
          </c:tx>
          <c:spPr>
            <a:ln w="28575" cap="rnd">
              <a:solidFill>
                <a:schemeClr val="accent2"/>
              </a:solidFill>
              <a:round/>
            </a:ln>
            <a:effectLst/>
          </c:spPr>
          <c:marker>
            <c:symbol val="none"/>
          </c:marker>
          <c:cat>
            <c:numRef>
              <c:f>Résultats!$N$167:$N$176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Résultats!$P$167:$P$176</c:f>
              <c:numCache>
                <c:formatCode>0%</c:formatCode>
                <c:ptCount val="10"/>
                <c:pt idx="0">
                  <c:v>1.0000000000000002</c:v>
                </c:pt>
                <c:pt idx="1">
                  <c:v>1.0397899457407349</c:v>
                </c:pt>
                <c:pt idx="2">
                  <c:v>1.0749852357050638</c:v>
                </c:pt>
                <c:pt idx="3">
                  <c:v>1.1186452868224179</c:v>
                </c:pt>
                <c:pt idx="4">
                  <c:v>1.1233922851686835</c:v>
                </c:pt>
                <c:pt idx="5">
                  <c:v>1.1235551167610969</c:v>
                </c:pt>
                <c:pt idx="6">
                  <c:v>1.1188298088683928</c:v>
                </c:pt>
                <c:pt idx="7">
                  <c:v>1.1457982374691869</c:v>
                </c:pt>
                <c:pt idx="8">
                  <c:v>1.1092398942698387</c:v>
                </c:pt>
                <c:pt idx="9">
                  <c:v>1.1052201399947161</c:v>
                </c:pt>
              </c:numCache>
            </c:numRef>
          </c:val>
          <c:smooth val="0"/>
          <c:extLst>
            <c:ext xmlns:c16="http://schemas.microsoft.com/office/drawing/2014/chart" uri="{C3380CC4-5D6E-409C-BE32-E72D297353CC}">
              <c16:uniqueId val="{00000001-8818-4B67-A467-5A6338F77C18}"/>
            </c:ext>
          </c:extLst>
        </c:ser>
        <c:ser>
          <c:idx val="2"/>
          <c:order val="2"/>
          <c:tx>
            <c:strRef>
              <c:f>Résultats!$Q$166</c:f>
              <c:strCache>
                <c:ptCount val="1"/>
                <c:pt idx="0">
                  <c:v>Scénario Emprise</c:v>
                </c:pt>
              </c:strCache>
            </c:strRef>
          </c:tx>
          <c:spPr>
            <a:ln w="28575" cap="rnd">
              <a:solidFill>
                <a:schemeClr val="accent3"/>
              </a:solidFill>
              <a:round/>
            </a:ln>
            <a:effectLst/>
          </c:spPr>
          <c:marker>
            <c:symbol val="none"/>
          </c:marker>
          <c:cat>
            <c:numRef>
              <c:f>Résultats!$N$167:$N$176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Résultats!$Q$167:$Q$176</c:f>
              <c:numCache>
                <c:formatCode>0%</c:formatCode>
                <c:ptCount val="10"/>
                <c:pt idx="0">
                  <c:v>1.1233772853185597</c:v>
                </c:pt>
                <c:pt idx="1">
                  <c:v>1.1233772853185595</c:v>
                </c:pt>
                <c:pt idx="2">
                  <c:v>1.1233772853185595</c:v>
                </c:pt>
                <c:pt idx="3">
                  <c:v>1.1624686980609418</c:v>
                </c:pt>
                <c:pt idx="4">
                  <c:v>1.1233772853185597</c:v>
                </c:pt>
                <c:pt idx="5">
                  <c:v>1.1233772853185595</c:v>
                </c:pt>
                <c:pt idx="6">
                  <c:v>1.1233772853185595</c:v>
                </c:pt>
                <c:pt idx="7">
                  <c:v>1.1624686980609418</c:v>
                </c:pt>
                <c:pt idx="8">
                  <c:v>1.1233772853185597</c:v>
                </c:pt>
                <c:pt idx="9">
                  <c:v>1.1233772853185595</c:v>
                </c:pt>
              </c:numCache>
            </c:numRef>
          </c:val>
          <c:smooth val="0"/>
          <c:extLst>
            <c:ext xmlns:c16="http://schemas.microsoft.com/office/drawing/2014/chart" uri="{C3380CC4-5D6E-409C-BE32-E72D297353CC}">
              <c16:uniqueId val="{00000002-8818-4B67-A467-5A6338F77C18}"/>
            </c:ext>
          </c:extLst>
        </c:ser>
        <c:dLbls>
          <c:showLegendKey val="0"/>
          <c:showVal val="0"/>
          <c:showCatName val="0"/>
          <c:showSerName val="0"/>
          <c:showPercent val="0"/>
          <c:showBubbleSize val="0"/>
        </c:dLbls>
        <c:smooth val="0"/>
        <c:axId val="530376632"/>
        <c:axId val="530379512"/>
      </c:lineChart>
      <c:catAx>
        <c:axId val="53037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0379512"/>
        <c:crosses val="autoZero"/>
        <c:auto val="1"/>
        <c:lblAlgn val="ctr"/>
        <c:lblOffset val="100"/>
        <c:noMultiLvlLbl val="0"/>
      </c:catAx>
      <c:valAx>
        <c:axId val="530379512"/>
        <c:scaling>
          <c:orientation val="minMax"/>
          <c:max val="1.2"/>
          <c:min val="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0376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du rendement culture relatif / ha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Résultats!$G$198</c:f>
              <c:strCache>
                <c:ptCount val="1"/>
                <c:pt idx="0">
                  <c:v>Culture témoin</c:v>
                </c:pt>
              </c:strCache>
            </c:strRef>
          </c:tx>
          <c:spPr>
            <a:ln w="28575" cap="rnd">
              <a:solidFill>
                <a:schemeClr val="accent1"/>
              </a:solidFill>
              <a:round/>
            </a:ln>
            <a:effectLst/>
          </c:spPr>
          <c:marker>
            <c:symbol val="none"/>
          </c:marker>
          <c:val>
            <c:numRef>
              <c:f>Résultats!$G$199:$G$213</c:f>
              <c:numCache>
                <c:formatCode>0%</c:formatCode>
                <c:ptCount val="1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numCache>
            </c:numRef>
          </c:val>
          <c:smooth val="0"/>
          <c:extLst>
            <c:ext xmlns:c16="http://schemas.microsoft.com/office/drawing/2014/chart" uri="{C3380CC4-5D6E-409C-BE32-E72D297353CC}">
              <c16:uniqueId val="{00000000-942B-4299-A79F-3ED94821E976}"/>
            </c:ext>
          </c:extLst>
        </c:ser>
        <c:ser>
          <c:idx val="1"/>
          <c:order val="1"/>
          <c:tx>
            <c:strRef>
              <c:f>Résultats!$H$198</c:f>
              <c:strCache>
                <c:ptCount val="1"/>
                <c:pt idx="0">
                  <c:v>Scénario Durable</c:v>
                </c:pt>
              </c:strCache>
            </c:strRef>
          </c:tx>
          <c:spPr>
            <a:ln w="28575" cap="rnd">
              <a:solidFill>
                <a:schemeClr val="accent2"/>
              </a:solidFill>
              <a:round/>
            </a:ln>
            <a:effectLst/>
          </c:spPr>
          <c:marker>
            <c:symbol val="none"/>
          </c:marker>
          <c:val>
            <c:numRef>
              <c:f>Résultats!$H$199:$H$213</c:f>
              <c:numCache>
                <c:formatCode>0%</c:formatCode>
                <c:ptCount val="15"/>
                <c:pt idx="0">
                  <c:v>0.90250000000000008</c:v>
                </c:pt>
                <c:pt idx="1">
                  <c:v>0.93573650088468807</c:v>
                </c:pt>
                <c:pt idx="2">
                  <c:v>0.96562595153926167</c:v>
                </c:pt>
                <c:pt idx="3">
                  <c:v>1.003008765305105</c:v>
                </c:pt>
                <c:pt idx="4">
                  <c:v>1.0084624911932887</c:v>
                </c:pt>
                <c:pt idx="5">
                  <c:v>1.0157285126926567</c:v>
                </c:pt>
                <c:pt idx="6">
                  <c:v>1.0124622884218046</c:v>
                </c:pt>
                <c:pt idx="7">
                  <c:v>1.0354582861069972</c:v>
                </c:pt>
                <c:pt idx="8">
                  <c:v>1.0056468146955588</c:v>
                </c:pt>
                <c:pt idx="9">
                  <c:v>1.0027522948406202</c:v>
                </c:pt>
                <c:pt idx="10">
                  <c:v>1.0003630783369619</c:v>
                </c:pt>
                <c:pt idx="11">
                  <c:v>1.0308482024575711</c:v>
                </c:pt>
                <c:pt idx="12">
                  <c:v>0.99700753448411883</c:v>
                </c:pt>
                <c:pt idx="13">
                  <c:v>0.99590464754405095</c:v>
                </c:pt>
                <c:pt idx="14">
                  <c:v>0.99508407388726472</c:v>
                </c:pt>
              </c:numCache>
            </c:numRef>
          </c:val>
          <c:smooth val="0"/>
          <c:extLst>
            <c:ext xmlns:c16="http://schemas.microsoft.com/office/drawing/2014/chart" uri="{C3380CC4-5D6E-409C-BE32-E72D297353CC}">
              <c16:uniqueId val="{00000001-942B-4299-A79F-3ED94821E976}"/>
            </c:ext>
          </c:extLst>
        </c:ser>
        <c:ser>
          <c:idx val="2"/>
          <c:order val="2"/>
          <c:tx>
            <c:strRef>
              <c:f>Résultats!$I$198</c:f>
              <c:strCache>
                <c:ptCount val="1"/>
                <c:pt idx="0">
                  <c:v>Scénario Emprise</c:v>
                </c:pt>
              </c:strCache>
            </c:strRef>
          </c:tx>
          <c:spPr>
            <a:ln w="28575" cap="rnd">
              <a:solidFill>
                <a:schemeClr val="accent3"/>
              </a:solidFill>
              <a:round/>
            </a:ln>
            <a:effectLst/>
          </c:spPr>
          <c:marker>
            <c:symbol val="none"/>
          </c:marker>
          <c:val>
            <c:numRef>
              <c:f>Résultats!$I$199:$I$213</c:f>
              <c:numCache>
                <c:formatCode>0%</c:formatCode>
                <c:ptCount val="15"/>
                <c:pt idx="0">
                  <c:v>1.0138480000000001</c:v>
                </c:pt>
                <c:pt idx="1">
                  <c:v>1.0138479999999999</c:v>
                </c:pt>
                <c:pt idx="2">
                  <c:v>1.0138480000000001</c:v>
                </c:pt>
                <c:pt idx="3">
                  <c:v>1.0491280000000001</c:v>
                </c:pt>
                <c:pt idx="4">
                  <c:v>1.0138480000000001</c:v>
                </c:pt>
                <c:pt idx="5">
                  <c:v>1.0138479999999999</c:v>
                </c:pt>
                <c:pt idx="6">
                  <c:v>1.0138480000000001</c:v>
                </c:pt>
                <c:pt idx="7">
                  <c:v>1.0491280000000001</c:v>
                </c:pt>
                <c:pt idx="8">
                  <c:v>1.0138480000000001</c:v>
                </c:pt>
                <c:pt idx="9">
                  <c:v>1.0138479999999999</c:v>
                </c:pt>
                <c:pt idx="10">
                  <c:v>1.0138480000000001</c:v>
                </c:pt>
                <c:pt idx="11">
                  <c:v>1.0491280000000001</c:v>
                </c:pt>
                <c:pt idx="12">
                  <c:v>1.0138480000000001</c:v>
                </c:pt>
                <c:pt idx="13">
                  <c:v>1.0138479999999999</c:v>
                </c:pt>
                <c:pt idx="14">
                  <c:v>1.0138480000000001</c:v>
                </c:pt>
              </c:numCache>
            </c:numRef>
          </c:val>
          <c:smooth val="0"/>
          <c:extLst>
            <c:ext xmlns:c16="http://schemas.microsoft.com/office/drawing/2014/chart" uri="{C3380CC4-5D6E-409C-BE32-E72D297353CC}">
              <c16:uniqueId val="{00000002-942B-4299-A79F-3ED94821E976}"/>
            </c:ext>
          </c:extLst>
        </c:ser>
        <c:dLbls>
          <c:showLegendKey val="0"/>
          <c:showVal val="0"/>
          <c:showCatName val="0"/>
          <c:showSerName val="0"/>
          <c:showPercent val="0"/>
          <c:showBubbleSize val="0"/>
        </c:dLbls>
        <c:smooth val="0"/>
        <c:axId val="530376632"/>
        <c:axId val="530379512"/>
      </c:lineChart>
      <c:catAx>
        <c:axId val="53037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0379512"/>
        <c:crosses val="autoZero"/>
        <c:auto val="1"/>
        <c:lblAlgn val="ctr"/>
        <c:lblOffset val="100"/>
        <c:noMultiLvlLbl val="0"/>
      </c:catAx>
      <c:valAx>
        <c:axId val="530379512"/>
        <c:scaling>
          <c:orientation val="minMax"/>
          <c:max val="1.2"/>
          <c:min val="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0376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Base de données Haies'!$H$24" lockText="1"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checked="Checked" firstButton="1" fmlaLink="'Base de données Haies'!$H$28"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checked="Checked" firstButton="1" fmlaLink="'Base de données Haies'!$H$30"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Base de données Haies'!$H$26"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Radio" checked="Checked" firstButton="1" fmlaLink="'Base de données Haies'!$H$25"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checked="Checked" firstButton="1" fmlaLink="'Base de données Haies'!$H$29"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tiff"/><Relationship Id="rId5" Type="http://schemas.openxmlformats.org/officeDocument/2006/relationships/image" Target="../media/image5.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2</xdr:col>
      <xdr:colOff>739775</xdr:colOff>
      <xdr:row>11</xdr:row>
      <xdr:rowOff>142875</xdr:rowOff>
    </xdr:from>
    <xdr:to>
      <xdr:col>8</xdr:col>
      <xdr:colOff>752475</xdr:colOff>
      <xdr:row>38</xdr:row>
      <xdr:rowOff>65235</xdr:rowOff>
    </xdr:to>
    <xdr:grpSp>
      <xdr:nvGrpSpPr>
        <xdr:cNvPr id="6" name="Groupe 5">
          <a:extLst>
            <a:ext uri="{FF2B5EF4-FFF2-40B4-BE49-F238E27FC236}">
              <a16:creationId xmlns:a16="http://schemas.microsoft.com/office/drawing/2014/main" id="{00000000-0008-0000-0000-000006000000}"/>
            </a:ext>
          </a:extLst>
        </xdr:cNvPr>
        <xdr:cNvGrpSpPr/>
      </xdr:nvGrpSpPr>
      <xdr:grpSpPr>
        <a:xfrm>
          <a:off x="1722755" y="2253615"/>
          <a:ext cx="4767580" cy="4860120"/>
          <a:chOff x="1343024" y="1806789"/>
          <a:chExt cx="4810126" cy="5078346"/>
        </a:xfrm>
      </xdr:grpSpPr>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9263" r="28937"/>
          <a:stretch/>
        </xdr:blipFill>
        <xdr:spPr>
          <a:xfrm>
            <a:off x="1343024" y="1806789"/>
            <a:ext cx="4810126" cy="5078346"/>
          </a:xfrm>
          <a:prstGeom prst="rect">
            <a:avLst/>
          </a:prstGeom>
        </xdr:spPr>
      </xdr:pic>
      <xdr:pic>
        <xdr:nvPicPr>
          <xdr:cNvPr id="3" name="Imag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2099" y="6145914"/>
            <a:ext cx="1581151" cy="5977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Imag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5771" y="6146592"/>
            <a:ext cx="2657328" cy="587583"/>
          </a:xfrm>
          <a:prstGeom prst="rect">
            <a:avLst/>
          </a:prstGeom>
          <a:solidFill>
            <a:schemeClr val="bg1"/>
          </a:solidFill>
        </xdr:spPr>
      </xdr:pic>
      <xdr:pic>
        <xdr:nvPicPr>
          <xdr:cNvPr id="5" name="Image 4" descr="logo Resp'haies">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52550" y="2720975"/>
            <a:ext cx="2333625" cy="7080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514350</xdr:colOff>
      <xdr:row>9</xdr:row>
      <xdr:rowOff>123825</xdr:rowOff>
    </xdr:from>
    <xdr:to>
      <xdr:col>10</xdr:col>
      <xdr:colOff>436880</xdr:colOff>
      <xdr:row>13</xdr:row>
      <xdr:rowOff>150533</xdr:rowOff>
    </xdr:to>
    <xdr:pic>
      <xdr:nvPicPr>
        <xdr:cNvPr id="8" name="Image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29450" y="1857375"/>
          <a:ext cx="669290" cy="750608"/>
        </a:xfrm>
        <a:prstGeom prst="rect">
          <a:avLst/>
        </a:prstGeom>
        <a:noFill/>
        <a:ln>
          <a:noFill/>
        </a:ln>
      </xdr:spPr>
    </xdr:pic>
    <xdr:clientData/>
  </xdr:twoCellAnchor>
  <xdr:twoCellAnchor editAs="oneCell">
    <xdr:from>
      <xdr:col>9</xdr:col>
      <xdr:colOff>516255</xdr:colOff>
      <xdr:row>4</xdr:row>
      <xdr:rowOff>78105</xdr:rowOff>
    </xdr:from>
    <xdr:to>
      <xdr:col>10</xdr:col>
      <xdr:colOff>434340</xdr:colOff>
      <xdr:row>9</xdr:row>
      <xdr:rowOff>69914</xdr:rowOff>
    </xdr:to>
    <xdr:pic>
      <xdr:nvPicPr>
        <xdr:cNvPr id="10" name="Imag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7031355" y="906780"/>
          <a:ext cx="664845" cy="8985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243840</xdr:colOff>
          <xdr:row>158</xdr:row>
          <xdr:rowOff>53340</xdr:rowOff>
        </xdr:from>
        <xdr:to>
          <xdr:col>3</xdr:col>
          <xdr:colOff>1920240</xdr:colOff>
          <xdr:row>159</xdr:row>
          <xdr:rowOff>0</xdr:rowOff>
        </xdr:to>
        <xdr:sp macro="" textlink="">
          <xdr:nvSpPr>
            <xdr:cNvPr id="94253" name="Option Button 45" descr="avec tête d'abattage" hidden="1">
              <a:extLst>
                <a:ext uri="{63B3BB69-23CF-44E3-9099-C40C66FF867C}">
                  <a14:compatExt spid="_x0000_s94253"/>
                </a:ext>
                <a:ext uri="{FF2B5EF4-FFF2-40B4-BE49-F238E27FC236}">
                  <a16:creationId xmlns:a16="http://schemas.microsoft.com/office/drawing/2014/main" id="{00000000-0008-0000-0100-00002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Avec tête d'abattage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158</xdr:row>
          <xdr:rowOff>228600</xdr:rowOff>
        </xdr:from>
        <xdr:to>
          <xdr:col>3</xdr:col>
          <xdr:colOff>2011680</xdr:colOff>
          <xdr:row>160</xdr:row>
          <xdr:rowOff>0</xdr:rowOff>
        </xdr:to>
        <xdr:sp macro="" textlink="">
          <xdr:nvSpPr>
            <xdr:cNvPr id="94254" name="Option Button 46" hidden="1">
              <a:extLst>
                <a:ext uri="{63B3BB69-23CF-44E3-9099-C40C66FF867C}">
                  <a14:compatExt spid="_x0000_s94254"/>
                </a:ext>
                <a:ext uri="{FF2B5EF4-FFF2-40B4-BE49-F238E27FC236}">
                  <a16:creationId xmlns:a16="http://schemas.microsoft.com/office/drawing/2014/main" id="{00000000-0008-0000-0100-00002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uniquement à la tronçonneuse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163</xdr:row>
          <xdr:rowOff>7620</xdr:rowOff>
        </xdr:from>
        <xdr:to>
          <xdr:col>4</xdr:col>
          <xdr:colOff>0</xdr:colOff>
          <xdr:row>165</xdr:row>
          <xdr:rowOff>15240</xdr:rowOff>
        </xdr:to>
        <xdr:sp macro="" textlink="">
          <xdr:nvSpPr>
            <xdr:cNvPr id="94257" name="Group Box 49" hidden="1">
              <a:extLst>
                <a:ext uri="{63B3BB69-23CF-44E3-9099-C40C66FF867C}">
                  <a14:compatExt spid="_x0000_s94257"/>
                </a:ext>
                <a:ext uri="{FF2B5EF4-FFF2-40B4-BE49-F238E27FC236}">
                  <a16:creationId xmlns:a16="http://schemas.microsoft.com/office/drawing/2014/main" id="{00000000-0008-0000-0100-0000317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163</xdr:row>
          <xdr:rowOff>22860</xdr:rowOff>
        </xdr:from>
        <xdr:to>
          <xdr:col>3</xdr:col>
          <xdr:colOff>2011680</xdr:colOff>
          <xdr:row>164</xdr:row>
          <xdr:rowOff>30480</xdr:rowOff>
        </xdr:to>
        <xdr:sp macro="" textlink="">
          <xdr:nvSpPr>
            <xdr:cNvPr id="94258" name="Option Button 50" hidden="1">
              <a:extLst>
                <a:ext uri="{63B3BB69-23CF-44E3-9099-C40C66FF867C}">
                  <a14:compatExt spid="_x0000_s94258"/>
                </a:ext>
                <a:ext uri="{FF2B5EF4-FFF2-40B4-BE49-F238E27FC236}">
                  <a16:creationId xmlns:a16="http://schemas.microsoft.com/office/drawing/2014/main" id="{00000000-0008-0000-0100-00003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Avec téléscopique et nacelle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163</xdr:row>
          <xdr:rowOff>228600</xdr:rowOff>
        </xdr:from>
        <xdr:to>
          <xdr:col>3</xdr:col>
          <xdr:colOff>1699260</xdr:colOff>
          <xdr:row>164</xdr:row>
          <xdr:rowOff>182880</xdr:rowOff>
        </xdr:to>
        <xdr:sp macro="" textlink="">
          <xdr:nvSpPr>
            <xdr:cNvPr id="94259" name="Option Button 51" hidden="1">
              <a:extLst>
                <a:ext uri="{63B3BB69-23CF-44E3-9099-C40C66FF867C}">
                  <a14:compatExt spid="_x0000_s94259"/>
                </a:ext>
                <a:ext uri="{FF2B5EF4-FFF2-40B4-BE49-F238E27FC236}">
                  <a16:creationId xmlns:a16="http://schemas.microsoft.com/office/drawing/2014/main" id="{00000000-0008-0000-0100-00003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Sans téléscopique et nacelle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22860</xdr:rowOff>
        </xdr:from>
        <xdr:to>
          <xdr:col>4</xdr:col>
          <xdr:colOff>15240</xdr:colOff>
          <xdr:row>160</xdr:row>
          <xdr:rowOff>22860</xdr:rowOff>
        </xdr:to>
        <xdr:sp macro="" textlink="">
          <xdr:nvSpPr>
            <xdr:cNvPr id="94260" name="Group Box 52" hidden="1">
              <a:extLst>
                <a:ext uri="{63B3BB69-23CF-44E3-9099-C40C66FF867C}">
                  <a14:compatExt spid="_x0000_s94260"/>
                </a:ext>
                <a:ext uri="{FF2B5EF4-FFF2-40B4-BE49-F238E27FC236}">
                  <a16:creationId xmlns:a16="http://schemas.microsoft.com/office/drawing/2014/main" id="{00000000-0008-0000-0100-0000347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82</xdr:row>
          <xdr:rowOff>38100</xdr:rowOff>
        </xdr:from>
        <xdr:to>
          <xdr:col>3</xdr:col>
          <xdr:colOff>2011680</xdr:colOff>
          <xdr:row>83</xdr:row>
          <xdr:rowOff>30480</xdr:rowOff>
        </xdr:to>
        <xdr:sp macro="" textlink="">
          <xdr:nvSpPr>
            <xdr:cNvPr id="94275" name="Group Box 67" hidden="1">
              <a:extLst>
                <a:ext uri="{63B3BB69-23CF-44E3-9099-C40C66FF867C}">
                  <a14:compatExt spid="_x0000_s94275"/>
                </a:ext>
                <a:ext uri="{FF2B5EF4-FFF2-40B4-BE49-F238E27FC236}">
                  <a16:creationId xmlns:a16="http://schemas.microsoft.com/office/drawing/2014/main" id="{00000000-0008-0000-0100-0000437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xdr:colOff>
          <xdr:row>82</xdr:row>
          <xdr:rowOff>60960</xdr:rowOff>
        </xdr:from>
        <xdr:to>
          <xdr:col>3</xdr:col>
          <xdr:colOff>701040</xdr:colOff>
          <xdr:row>83</xdr:row>
          <xdr:rowOff>0</xdr:rowOff>
        </xdr:to>
        <xdr:sp macro="" textlink="">
          <xdr:nvSpPr>
            <xdr:cNvPr id="94276" name="Option Button 68" hidden="1">
              <a:extLst>
                <a:ext uri="{63B3BB69-23CF-44E3-9099-C40C66FF867C}">
                  <a14:compatExt spid="_x0000_s94276"/>
                </a:ext>
                <a:ext uri="{FF2B5EF4-FFF2-40B4-BE49-F238E27FC236}">
                  <a16:creationId xmlns:a16="http://schemas.microsoft.com/office/drawing/2014/main" id="{00000000-0008-0000-0100-000044700100}"/>
                </a:ext>
              </a:extLst>
            </xdr:cNvPr>
            <xdr:cNvSpPr/>
          </xdr:nvSpPr>
          <xdr:spPr bwMode="auto">
            <a:xfrm>
              <a:off x="0" y="0"/>
              <a:ext cx="0" cy="0"/>
            </a:xfrm>
            <a:prstGeom prst="rect">
              <a:avLst/>
            </a:prstGeom>
            <a:solidFill>
              <a:srgbClr val="92D0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716280</xdr:colOff>
          <xdr:row>82</xdr:row>
          <xdr:rowOff>53340</xdr:rowOff>
        </xdr:from>
        <xdr:to>
          <xdr:col>3</xdr:col>
          <xdr:colOff>1996440</xdr:colOff>
          <xdr:row>83</xdr:row>
          <xdr:rowOff>0</xdr:rowOff>
        </xdr:to>
        <xdr:sp macro="" textlink="">
          <xdr:nvSpPr>
            <xdr:cNvPr id="94277" name="Option Button 69" hidden="1">
              <a:extLst>
                <a:ext uri="{63B3BB69-23CF-44E3-9099-C40C66FF867C}">
                  <a14:compatExt spid="_x0000_s94277"/>
                </a:ext>
                <a:ext uri="{FF2B5EF4-FFF2-40B4-BE49-F238E27FC236}">
                  <a16:creationId xmlns:a16="http://schemas.microsoft.com/office/drawing/2014/main" id="{00000000-0008-0000-0100-000045700100}"/>
                </a:ext>
              </a:extLst>
            </xdr:cNvPr>
            <xdr:cNvSpPr/>
          </xdr:nvSpPr>
          <xdr:spPr bwMode="auto">
            <a:xfrm>
              <a:off x="0" y="0"/>
              <a:ext cx="0" cy="0"/>
            </a:xfrm>
            <a:prstGeom prst="rect">
              <a:avLst/>
            </a:prstGeom>
            <a:solidFill>
              <a:srgbClr val="92D0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81</xdr:row>
          <xdr:rowOff>15240</xdr:rowOff>
        </xdr:from>
        <xdr:to>
          <xdr:col>3</xdr:col>
          <xdr:colOff>2011680</xdr:colOff>
          <xdr:row>82</xdr:row>
          <xdr:rowOff>30480</xdr:rowOff>
        </xdr:to>
        <xdr:sp macro="" textlink="">
          <xdr:nvSpPr>
            <xdr:cNvPr id="94278" name="Group Box 70" hidden="1">
              <a:extLst>
                <a:ext uri="{63B3BB69-23CF-44E3-9099-C40C66FF867C}">
                  <a14:compatExt spid="_x0000_s94278"/>
                </a:ext>
                <a:ext uri="{FF2B5EF4-FFF2-40B4-BE49-F238E27FC236}">
                  <a16:creationId xmlns:a16="http://schemas.microsoft.com/office/drawing/2014/main" id="{00000000-0008-0000-0100-0000467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81</xdr:row>
          <xdr:rowOff>60960</xdr:rowOff>
        </xdr:from>
        <xdr:to>
          <xdr:col>3</xdr:col>
          <xdr:colOff>716280</xdr:colOff>
          <xdr:row>82</xdr:row>
          <xdr:rowOff>15240</xdr:rowOff>
        </xdr:to>
        <xdr:sp macro="" textlink="">
          <xdr:nvSpPr>
            <xdr:cNvPr id="94279" name="Option Button 71" hidden="1">
              <a:extLst>
                <a:ext uri="{63B3BB69-23CF-44E3-9099-C40C66FF867C}">
                  <a14:compatExt spid="_x0000_s94279"/>
                </a:ext>
                <a:ext uri="{FF2B5EF4-FFF2-40B4-BE49-F238E27FC236}">
                  <a16:creationId xmlns:a16="http://schemas.microsoft.com/office/drawing/2014/main" id="{00000000-0008-0000-0100-000047700100}"/>
                </a:ext>
              </a:extLst>
            </xdr:cNvPr>
            <xdr:cNvSpPr/>
          </xdr:nvSpPr>
          <xdr:spPr bwMode="auto">
            <a:xfrm>
              <a:off x="0" y="0"/>
              <a:ext cx="0" cy="0"/>
            </a:xfrm>
            <a:prstGeom prst="rect">
              <a:avLst/>
            </a:prstGeom>
            <a:solidFill>
              <a:srgbClr val="92D0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81</xdr:row>
          <xdr:rowOff>68580</xdr:rowOff>
        </xdr:from>
        <xdr:to>
          <xdr:col>3</xdr:col>
          <xdr:colOff>1996440</xdr:colOff>
          <xdr:row>82</xdr:row>
          <xdr:rowOff>15240</xdr:rowOff>
        </xdr:to>
        <xdr:sp macro="" textlink="">
          <xdr:nvSpPr>
            <xdr:cNvPr id="94280" name="Option Button 72" hidden="1">
              <a:extLst>
                <a:ext uri="{63B3BB69-23CF-44E3-9099-C40C66FF867C}">
                  <a14:compatExt spid="_x0000_s94280"/>
                </a:ext>
                <a:ext uri="{FF2B5EF4-FFF2-40B4-BE49-F238E27FC236}">
                  <a16:creationId xmlns:a16="http://schemas.microsoft.com/office/drawing/2014/main" id="{00000000-0008-0000-0100-000048700100}"/>
                </a:ext>
              </a:extLst>
            </xdr:cNvPr>
            <xdr:cNvSpPr/>
          </xdr:nvSpPr>
          <xdr:spPr bwMode="auto">
            <a:xfrm>
              <a:off x="0" y="0"/>
              <a:ext cx="0" cy="0"/>
            </a:xfrm>
            <a:prstGeom prst="rect">
              <a:avLst/>
            </a:prstGeom>
            <a:solidFill>
              <a:srgbClr val="92D0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83</xdr:row>
          <xdr:rowOff>45720</xdr:rowOff>
        </xdr:from>
        <xdr:to>
          <xdr:col>3</xdr:col>
          <xdr:colOff>2011680</xdr:colOff>
          <xdr:row>84</xdr:row>
          <xdr:rowOff>0</xdr:rowOff>
        </xdr:to>
        <xdr:sp macro="" textlink="">
          <xdr:nvSpPr>
            <xdr:cNvPr id="94281" name="Group Box 73" hidden="1">
              <a:extLst>
                <a:ext uri="{63B3BB69-23CF-44E3-9099-C40C66FF867C}">
                  <a14:compatExt spid="_x0000_s94281"/>
                </a:ext>
                <a:ext uri="{FF2B5EF4-FFF2-40B4-BE49-F238E27FC236}">
                  <a16:creationId xmlns:a16="http://schemas.microsoft.com/office/drawing/2014/main" id="{00000000-0008-0000-0100-0000497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83</xdr:row>
          <xdr:rowOff>68580</xdr:rowOff>
        </xdr:from>
        <xdr:to>
          <xdr:col>3</xdr:col>
          <xdr:colOff>678180</xdr:colOff>
          <xdr:row>84</xdr:row>
          <xdr:rowOff>0</xdr:rowOff>
        </xdr:to>
        <xdr:sp macro="" textlink="">
          <xdr:nvSpPr>
            <xdr:cNvPr id="94282" name="Option Button 74" hidden="1">
              <a:extLst>
                <a:ext uri="{63B3BB69-23CF-44E3-9099-C40C66FF867C}">
                  <a14:compatExt spid="_x0000_s94282"/>
                </a:ext>
                <a:ext uri="{FF2B5EF4-FFF2-40B4-BE49-F238E27FC236}">
                  <a16:creationId xmlns:a16="http://schemas.microsoft.com/office/drawing/2014/main" id="{00000000-0008-0000-0100-00004A700100}"/>
                </a:ext>
              </a:extLst>
            </xdr:cNvPr>
            <xdr:cNvSpPr/>
          </xdr:nvSpPr>
          <xdr:spPr bwMode="auto">
            <a:xfrm>
              <a:off x="0" y="0"/>
              <a:ext cx="0" cy="0"/>
            </a:xfrm>
            <a:prstGeom prst="rect">
              <a:avLst/>
            </a:prstGeom>
            <a:solidFill>
              <a:srgbClr val="92D0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708660</xdr:colOff>
          <xdr:row>83</xdr:row>
          <xdr:rowOff>60960</xdr:rowOff>
        </xdr:from>
        <xdr:to>
          <xdr:col>3</xdr:col>
          <xdr:colOff>2011680</xdr:colOff>
          <xdr:row>84</xdr:row>
          <xdr:rowOff>0</xdr:rowOff>
        </xdr:to>
        <xdr:sp macro="" textlink="">
          <xdr:nvSpPr>
            <xdr:cNvPr id="94284" name="Option Button 76" hidden="1">
              <a:extLst>
                <a:ext uri="{63B3BB69-23CF-44E3-9099-C40C66FF867C}">
                  <a14:compatExt spid="_x0000_s94284"/>
                </a:ext>
                <a:ext uri="{FF2B5EF4-FFF2-40B4-BE49-F238E27FC236}">
                  <a16:creationId xmlns:a16="http://schemas.microsoft.com/office/drawing/2014/main" id="{00000000-0008-0000-0100-00004C700100}"/>
                </a:ext>
              </a:extLst>
            </xdr:cNvPr>
            <xdr:cNvSpPr/>
          </xdr:nvSpPr>
          <xdr:spPr bwMode="auto">
            <a:xfrm>
              <a:off x="0" y="0"/>
              <a:ext cx="0" cy="0"/>
            </a:xfrm>
            <a:prstGeom prst="rect">
              <a:avLst/>
            </a:prstGeom>
            <a:solidFill>
              <a:srgbClr val="92D0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1143000</xdr:colOff>
          <xdr:row>71</xdr:row>
          <xdr:rowOff>106680</xdr:rowOff>
        </xdr:from>
        <xdr:to>
          <xdr:col>5</xdr:col>
          <xdr:colOff>906780</xdr:colOff>
          <xdr:row>73</xdr:row>
          <xdr:rowOff>76200</xdr:rowOff>
        </xdr:to>
        <xdr:sp macro="" textlink="">
          <xdr:nvSpPr>
            <xdr:cNvPr id="94288" name="Check Box 80" hidden="1">
              <a:extLst>
                <a:ext uri="{63B3BB69-23CF-44E3-9099-C40C66FF867C}">
                  <a14:compatExt spid="_x0000_s94288"/>
                </a:ext>
                <a:ext uri="{FF2B5EF4-FFF2-40B4-BE49-F238E27FC236}">
                  <a16:creationId xmlns:a16="http://schemas.microsoft.com/office/drawing/2014/main" id="{00000000-0008-0000-0100-000050700100}"/>
                </a:ext>
              </a:extLst>
            </xdr:cNvPr>
            <xdr:cNvSpPr/>
          </xdr:nvSpPr>
          <xdr:spPr bwMode="auto">
            <a:xfrm>
              <a:off x="0" y="0"/>
              <a:ext cx="0" cy="0"/>
            </a:xfrm>
            <a:prstGeom prst="rect">
              <a:avLst/>
            </a:prstGeom>
            <a:solidFill>
              <a:srgbClr val="99CC00" mc:Ignorable="a14" a14:legacySpreadsheetColorIndex="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cochez si oui</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8</xdr:col>
      <xdr:colOff>826407</xdr:colOff>
      <xdr:row>127</xdr:row>
      <xdr:rowOff>6348</xdr:rowOff>
    </xdr:from>
    <xdr:to>
      <xdr:col>14</xdr:col>
      <xdr:colOff>278946</xdr:colOff>
      <xdr:row>142</xdr:row>
      <xdr:rowOff>105680</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823230</xdr:colOff>
      <xdr:row>126</xdr:row>
      <xdr:rowOff>172811</xdr:rowOff>
    </xdr:from>
    <xdr:to>
      <xdr:col>20</xdr:col>
      <xdr:colOff>608691</xdr:colOff>
      <xdr:row>142</xdr:row>
      <xdr:rowOff>85725</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768803</xdr:colOff>
      <xdr:row>144</xdr:row>
      <xdr:rowOff>63952</xdr:rowOff>
    </xdr:from>
    <xdr:to>
      <xdr:col>14</xdr:col>
      <xdr:colOff>421821</xdr:colOff>
      <xdr:row>159</xdr:row>
      <xdr:rowOff>160109</xdr:rowOff>
    </xdr:to>
    <xdr:graphicFrame macro="">
      <xdr:nvGraphicFramePr>
        <xdr:cNvPr id="4" name="Graphique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622298</xdr:colOff>
      <xdr:row>144</xdr:row>
      <xdr:rowOff>63953</xdr:rowOff>
    </xdr:from>
    <xdr:to>
      <xdr:col>20</xdr:col>
      <xdr:colOff>666750</xdr:colOff>
      <xdr:row>159</xdr:row>
      <xdr:rowOff>163285</xdr:rowOff>
    </xdr:to>
    <xdr:graphicFrame macro="">
      <xdr:nvGraphicFramePr>
        <xdr:cNvPr id="6" name="Graphique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47625</xdr:colOff>
      <xdr:row>144</xdr:row>
      <xdr:rowOff>26307</xdr:rowOff>
    </xdr:from>
    <xdr:to>
      <xdr:col>27</xdr:col>
      <xdr:colOff>122465</xdr:colOff>
      <xdr:row>159</xdr:row>
      <xdr:rowOff>116114</xdr:rowOff>
    </xdr:to>
    <xdr:graphicFrame macro="">
      <xdr:nvGraphicFramePr>
        <xdr:cNvPr id="7" name="Graphique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483051</xdr:colOff>
      <xdr:row>144</xdr:row>
      <xdr:rowOff>36738</xdr:rowOff>
    </xdr:from>
    <xdr:to>
      <xdr:col>33</xdr:col>
      <xdr:colOff>697139</xdr:colOff>
      <xdr:row>159</xdr:row>
      <xdr:rowOff>126545</xdr:rowOff>
    </xdr:to>
    <xdr:graphicFrame macro="">
      <xdr:nvGraphicFramePr>
        <xdr:cNvPr id="9" name="Graphique 8">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434976</xdr:colOff>
      <xdr:row>160</xdr:row>
      <xdr:rowOff>176891</xdr:rowOff>
    </xdr:from>
    <xdr:to>
      <xdr:col>23</xdr:col>
      <xdr:colOff>635455</xdr:colOff>
      <xdr:row>172</xdr:row>
      <xdr:rowOff>108855</xdr:rowOff>
    </xdr:to>
    <xdr:graphicFrame macro="">
      <xdr:nvGraphicFramePr>
        <xdr:cNvPr id="11" name="Graphique 10">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37648</xdr:colOff>
      <xdr:row>161</xdr:row>
      <xdr:rowOff>6349</xdr:rowOff>
    </xdr:from>
    <xdr:to>
      <xdr:col>30</xdr:col>
      <xdr:colOff>227696</xdr:colOff>
      <xdr:row>172</xdr:row>
      <xdr:rowOff>116113</xdr:rowOff>
    </xdr:to>
    <xdr:graphicFrame macro="">
      <xdr:nvGraphicFramePr>
        <xdr:cNvPr id="12" name="Graphique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0</xdr:colOff>
      <xdr:row>210</xdr:row>
      <xdr:rowOff>0</xdr:rowOff>
    </xdr:from>
    <xdr:to>
      <xdr:col>28</xdr:col>
      <xdr:colOff>50801</xdr:colOff>
      <xdr:row>224</xdr:row>
      <xdr:rowOff>88900</xdr:rowOff>
    </xdr:to>
    <xdr:graphicFrame macro="">
      <xdr:nvGraphicFramePr>
        <xdr:cNvPr id="10" name="Graphique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225</xdr:row>
      <xdr:rowOff>0</xdr:rowOff>
    </xdr:from>
    <xdr:to>
      <xdr:col>28</xdr:col>
      <xdr:colOff>47627</xdr:colOff>
      <xdr:row>240</xdr:row>
      <xdr:rowOff>119290</xdr:rowOff>
    </xdr:to>
    <xdr:graphicFrame macro="">
      <xdr:nvGraphicFramePr>
        <xdr:cNvPr id="13" name="Graphique 12">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654049</xdr:colOff>
      <xdr:row>176</xdr:row>
      <xdr:rowOff>6350</xdr:rowOff>
    </xdr:from>
    <xdr:to>
      <xdr:col>33</xdr:col>
      <xdr:colOff>520247</xdr:colOff>
      <xdr:row>194</xdr:row>
      <xdr:rowOff>142421</xdr:rowOff>
    </xdr:to>
    <xdr:graphicFrame macro="">
      <xdr:nvGraphicFramePr>
        <xdr:cNvPr id="16" name="Graphique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615494</xdr:colOff>
      <xdr:row>196</xdr:row>
      <xdr:rowOff>15875</xdr:rowOff>
    </xdr:from>
    <xdr:to>
      <xdr:col>32</xdr:col>
      <xdr:colOff>387348</xdr:colOff>
      <xdr:row>209</xdr:row>
      <xdr:rowOff>72118</xdr:rowOff>
    </xdr:to>
    <xdr:graphicFrame macro="">
      <xdr:nvGraphicFramePr>
        <xdr:cNvPr id="5" name="Graphique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748393</xdr:colOff>
      <xdr:row>193</xdr:row>
      <xdr:rowOff>107949</xdr:rowOff>
    </xdr:from>
    <xdr:to>
      <xdr:col>25</xdr:col>
      <xdr:colOff>533853</xdr:colOff>
      <xdr:row>206</xdr:row>
      <xdr:rowOff>167367</xdr:rowOff>
    </xdr:to>
    <xdr:graphicFrame macro="">
      <xdr:nvGraphicFramePr>
        <xdr:cNvPr id="14" name="Graphique 13">
          <a:extLst>
            <a:ext uri="{FF2B5EF4-FFF2-40B4-BE49-F238E27FC236}">
              <a16:creationId xmlns:a16="http://schemas.microsoft.com/office/drawing/2014/main" id="{00000000-0008-0000-02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34</xdr:col>
      <xdr:colOff>302532</xdr:colOff>
      <xdr:row>143</xdr:row>
      <xdr:rowOff>176892</xdr:rowOff>
    </xdr:from>
    <xdr:to>
      <xdr:col>40</xdr:col>
      <xdr:colOff>439058</xdr:colOff>
      <xdr:row>159</xdr:row>
      <xdr:rowOff>96156</xdr:rowOff>
    </xdr:to>
    <xdr:graphicFrame macro="">
      <xdr:nvGraphicFramePr>
        <xdr:cNvPr id="15" name="Graphique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41</xdr:col>
      <xdr:colOff>0</xdr:colOff>
      <xdr:row>144</xdr:row>
      <xdr:rowOff>0</xdr:rowOff>
    </xdr:from>
    <xdr:to>
      <xdr:col>47</xdr:col>
      <xdr:colOff>126093</xdr:colOff>
      <xdr:row>159</xdr:row>
      <xdr:rowOff>96157</xdr:rowOff>
    </xdr:to>
    <xdr:graphicFrame macro="">
      <xdr:nvGraphicFramePr>
        <xdr:cNvPr id="17" name="Graphique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635905</xdr:colOff>
      <xdr:row>288</xdr:row>
      <xdr:rowOff>121557</xdr:rowOff>
    </xdr:from>
    <xdr:to>
      <xdr:col>20</xdr:col>
      <xdr:colOff>54429</xdr:colOff>
      <xdr:row>309</xdr:row>
      <xdr:rowOff>139247</xdr:rowOff>
    </xdr:to>
    <xdr:graphicFrame macro="">
      <xdr:nvGraphicFramePr>
        <xdr:cNvPr id="18" name="Graphique 17">
          <a:extLst>
            <a:ext uri="{FF2B5EF4-FFF2-40B4-BE49-F238E27FC236}">
              <a16:creationId xmlns:a16="http://schemas.microsoft.com/office/drawing/2014/main" id="{00000000-0008-0000-02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83344</xdr:colOff>
      <xdr:row>5</xdr:row>
      <xdr:rowOff>140494</xdr:rowOff>
    </xdr:from>
    <xdr:to>
      <xdr:col>13</xdr:col>
      <xdr:colOff>241300</xdr:colOff>
      <xdr:row>17</xdr:row>
      <xdr:rowOff>130175</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6</xdr:row>
      <xdr:rowOff>0</xdr:rowOff>
    </xdr:from>
    <xdr:to>
      <xdr:col>19</xdr:col>
      <xdr:colOff>758825</xdr:colOff>
      <xdr:row>17</xdr:row>
      <xdr:rowOff>165100</xdr:rowOff>
    </xdr:to>
    <xdr:graphicFrame macro="">
      <xdr:nvGraphicFramePr>
        <xdr:cNvPr id="4" name="Graphique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21</xdr:row>
      <xdr:rowOff>0</xdr:rowOff>
    </xdr:from>
    <xdr:to>
      <xdr:col>21</xdr:col>
      <xdr:colOff>758825</xdr:colOff>
      <xdr:row>36</xdr:row>
      <xdr:rowOff>61119</xdr:rowOff>
    </xdr:to>
    <xdr:graphicFrame macro="">
      <xdr:nvGraphicFramePr>
        <xdr:cNvPr id="5" name="Graphique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37</xdr:row>
      <xdr:rowOff>0</xdr:rowOff>
    </xdr:from>
    <xdr:to>
      <xdr:col>22</xdr:col>
      <xdr:colOff>758825</xdr:colOff>
      <xdr:row>52</xdr:row>
      <xdr:rowOff>51594</xdr:rowOff>
    </xdr:to>
    <xdr:graphicFrame macro="">
      <xdr:nvGraphicFramePr>
        <xdr:cNvPr id="6" name="Graphique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0</xdr:colOff>
      <xdr:row>6</xdr:row>
      <xdr:rowOff>0</xdr:rowOff>
    </xdr:from>
    <xdr:to>
      <xdr:col>28</xdr:col>
      <xdr:colOff>424656</xdr:colOff>
      <xdr:row>17</xdr:row>
      <xdr:rowOff>170656</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923925</xdr:colOff>
      <xdr:row>0</xdr:row>
      <xdr:rowOff>196215</xdr:rowOff>
    </xdr:from>
    <xdr:to>
      <xdr:col>0</xdr:col>
      <xdr:colOff>1485900</xdr:colOff>
      <xdr:row>1</xdr:row>
      <xdr:rowOff>124644</xdr:rowOff>
    </xdr:to>
    <xdr:pic>
      <xdr:nvPicPr>
        <xdr:cNvPr id="2" name="Picture 4">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3925" y="196215"/>
          <a:ext cx="561975" cy="63327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847724</xdr:colOff>
      <xdr:row>0</xdr:row>
      <xdr:rowOff>20605</xdr:rowOff>
    </xdr:from>
    <xdr:to>
      <xdr:col>0</xdr:col>
      <xdr:colOff>855344</xdr:colOff>
      <xdr:row>0</xdr:row>
      <xdr:rowOff>190818</xdr:rowOff>
    </xdr:to>
    <xdr:pic>
      <xdr:nvPicPr>
        <xdr:cNvPr id="3" name="Picture 1" descr="Cas-DAR">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7724" y="20605"/>
          <a:ext cx="1905" cy="1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704850</xdr:colOff>
      <xdr:row>0</xdr:row>
      <xdr:rowOff>36195</xdr:rowOff>
    </xdr:from>
    <xdr:to>
      <xdr:col>0</xdr:col>
      <xdr:colOff>1331595</xdr:colOff>
      <xdr:row>0</xdr:row>
      <xdr:rowOff>600075</xdr:rowOff>
    </xdr:to>
    <xdr:pic>
      <xdr:nvPicPr>
        <xdr:cNvPr id="4" name="Image 3">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 y="36195"/>
          <a:ext cx="626745" cy="563880"/>
        </a:xfrm>
        <a:prstGeom prst="rect">
          <a:avLst/>
        </a:prstGeom>
        <a:noFill/>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omments" Target="../comments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FB490-484E-4542-BCCC-FA8F060E62B2}">
  <sheetPr codeName="Feuil2"/>
  <dimension ref="B1:K40"/>
  <sheetViews>
    <sheetView showGridLines="0" tabSelected="1" topLeftCell="A12" zoomScaleNormal="100" workbookViewId="0">
      <selection activeCell="N9" sqref="N9"/>
    </sheetView>
  </sheetViews>
  <sheetFormatPr baseColWidth="10" defaultRowHeight="14.4" x14ac:dyDescent="0.3"/>
  <cols>
    <col min="1" max="1" width="2.77734375" customWidth="1"/>
    <col min="10" max="10" width="10.88671875" customWidth="1"/>
  </cols>
  <sheetData>
    <row r="1" spans="2:11" ht="15" thickBot="1" x14ac:dyDescent="0.35"/>
    <row r="2" spans="2:11" x14ac:dyDescent="0.3">
      <c r="B2" s="715"/>
      <c r="C2" s="716"/>
      <c r="D2" s="716"/>
      <c r="E2" s="716"/>
      <c r="F2" s="716"/>
      <c r="G2" s="716"/>
      <c r="H2" s="716"/>
      <c r="I2" s="716"/>
      <c r="J2" s="716"/>
      <c r="K2" s="717"/>
    </row>
    <row r="3" spans="2:11" ht="21" x14ac:dyDescent="0.4">
      <c r="B3" s="718"/>
      <c r="C3" s="719" t="s">
        <v>316</v>
      </c>
      <c r="D3" s="720"/>
      <c r="E3" s="720"/>
      <c r="F3" s="720"/>
      <c r="G3" s="720"/>
      <c r="H3" s="720"/>
      <c r="I3" s="720"/>
      <c r="J3" s="719"/>
      <c r="K3" s="721"/>
    </row>
    <row r="4" spans="2:11" ht="15" thickBot="1" x14ac:dyDescent="0.35">
      <c r="B4" s="722"/>
      <c r="C4" s="723"/>
      <c r="D4" s="723"/>
      <c r="E4" s="723"/>
      <c r="F4" s="723"/>
      <c r="G4" s="723"/>
      <c r="H4" s="723"/>
      <c r="I4" s="723"/>
      <c r="J4" s="723"/>
      <c r="K4" s="724"/>
    </row>
    <row r="5" spans="2:11" x14ac:dyDescent="0.3">
      <c r="B5" s="708"/>
      <c r="C5" s="709"/>
      <c r="D5" s="709"/>
      <c r="E5" s="709"/>
      <c r="F5" s="709"/>
      <c r="G5" s="709"/>
      <c r="H5" s="709"/>
      <c r="I5" s="709"/>
      <c r="J5" s="709"/>
      <c r="K5" s="710"/>
    </row>
    <row r="6" spans="2:11" x14ac:dyDescent="0.3">
      <c r="B6" s="708"/>
      <c r="C6" s="709"/>
      <c r="D6" s="714" t="s">
        <v>317</v>
      </c>
      <c r="E6" s="714" t="s">
        <v>522</v>
      </c>
      <c r="F6" s="709"/>
      <c r="G6" s="709"/>
      <c r="H6" s="709"/>
      <c r="I6" s="709"/>
      <c r="J6" s="709"/>
      <c r="K6" s="710"/>
    </row>
    <row r="7" spans="2:11" x14ac:dyDescent="0.3">
      <c r="B7" s="708"/>
      <c r="C7" s="709"/>
      <c r="D7" s="714"/>
      <c r="E7" s="714" t="s">
        <v>318</v>
      </c>
      <c r="F7" s="714"/>
      <c r="G7" s="709"/>
      <c r="H7" s="709"/>
      <c r="I7" s="709"/>
      <c r="J7" s="709"/>
      <c r="K7" s="710"/>
    </row>
    <row r="8" spans="2:11" x14ac:dyDescent="0.3">
      <c r="B8" s="708"/>
      <c r="C8" s="709"/>
      <c r="D8" s="714"/>
      <c r="E8" s="714"/>
      <c r="F8" s="714"/>
      <c r="G8" s="709"/>
      <c r="H8" s="709"/>
      <c r="I8" s="709"/>
      <c r="J8" s="709"/>
      <c r="K8" s="710"/>
    </row>
    <row r="9" spans="2:11" x14ac:dyDescent="0.3">
      <c r="B9" s="708"/>
      <c r="C9" s="709"/>
      <c r="D9" s="714"/>
      <c r="E9" s="714"/>
      <c r="F9" s="714"/>
      <c r="G9" s="709"/>
      <c r="H9" s="709"/>
      <c r="I9" s="709"/>
      <c r="J9" s="709"/>
      <c r="K9" s="710"/>
    </row>
    <row r="10" spans="2:11" x14ac:dyDescent="0.3">
      <c r="B10" s="708"/>
      <c r="C10" s="709"/>
      <c r="D10" s="714" t="s">
        <v>319</v>
      </c>
      <c r="E10" s="714"/>
      <c r="F10" s="714"/>
      <c r="G10" s="709"/>
      <c r="H10" s="709"/>
      <c r="I10" s="709"/>
      <c r="J10" s="709"/>
      <c r="K10" s="710"/>
    </row>
    <row r="11" spans="2:11" x14ac:dyDescent="0.3">
      <c r="B11" s="708"/>
      <c r="C11" s="709"/>
      <c r="D11" s="1355" t="s">
        <v>953</v>
      </c>
      <c r="E11" s="714"/>
      <c r="F11" s="714"/>
      <c r="G11" s="709"/>
      <c r="H11" s="709"/>
      <c r="I11" s="709"/>
      <c r="J11" s="709"/>
      <c r="K11" s="710"/>
    </row>
    <row r="12" spans="2:11" x14ac:dyDescent="0.3">
      <c r="B12" s="708"/>
      <c r="C12" s="709"/>
      <c r="D12" s="709"/>
      <c r="E12" s="709"/>
      <c r="F12" s="709"/>
      <c r="G12" s="709"/>
      <c r="H12" s="709"/>
      <c r="I12" s="709"/>
      <c r="J12" s="709"/>
      <c r="K12" s="710"/>
    </row>
    <row r="13" spans="2:11" x14ac:dyDescent="0.3">
      <c r="B13" s="708"/>
      <c r="C13" s="709"/>
      <c r="D13" s="709"/>
      <c r="E13" s="709"/>
      <c r="F13" s="709"/>
      <c r="G13" s="709"/>
      <c r="H13" s="709"/>
      <c r="I13" s="709"/>
      <c r="J13" s="709"/>
      <c r="K13" s="710"/>
    </row>
    <row r="14" spans="2:11" x14ac:dyDescent="0.3">
      <c r="B14" s="708"/>
      <c r="C14" s="709"/>
      <c r="D14" s="709"/>
      <c r="E14" s="709"/>
      <c r="F14" s="709"/>
      <c r="G14" s="709"/>
      <c r="H14" s="709"/>
      <c r="I14" s="709"/>
      <c r="J14" s="709"/>
      <c r="K14" s="710"/>
    </row>
    <row r="15" spans="2:11" x14ac:dyDescent="0.3">
      <c r="B15" s="708"/>
      <c r="C15" s="709"/>
      <c r="D15" s="709"/>
      <c r="E15" s="709"/>
      <c r="F15" s="709"/>
      <c r="G15" s="709"/>
      <c r="H15" s="709"/>
      <c r="I15" s="709"/>
      <c r="J15" s="709"/>
      <c r="K15" s="710"/>
    </row>
    <row r="16" spans="2:11" x14ac:dyDescent="0.3">
      <c r="B16" s="708"/>
      <c r="C16" s="709"/>
      <c r="D16" s="709"/>
      <c r="E16" s="709"/>
      <c r="F16" s="709"/>
      <c r="G16" s="709"/>
      <c r="H16" s="709"/>
      <c r="I16" s="709"/>
      <c r="J16" s="709"/>
      <c r="K16" s="710"/>
    </row>
    <row r="17" spans="2:11" x14ac:dyDescent="0.3">
      <c r="B17" s="708"/>
      <c r="C17" s="709"/>
      <c r="D17" s="709"/>
      <c r="E17" s="709"/>
      <c r="F17" s="709"/>
      <c r="G17" s="709"/>
      <c r="H17" s="709"/>
      <c r="I17" s="709"/>
      <c r="J17" s="709"/>
      <c r="K17" s="710"/>
    </row>
    <row r="18" spans="2:11" x14ac:dyDescent="0.3">
      <c r="B18" s="708"/>
      <c r="C18" s="709"/>
      <c r="D18" s="709"/>
      <c r="E18" s="709"/>
      <c r="F18" s="709"/>
      <c r="G18" s="709"/>
      <c r="H18" s="709"/>
      <c r="I18" s="709"/>
      <c r="J18" s="709"/>
      <c r="K18" s="710"/>
    </row>
    <row r="19" spans="2:11" x14ac:dyDescent="0.3">
      <c r="B19" s="708"/>
      <c r="C19" s="709"/>
      <c r="D19" s="709"/>
      <c r="E19" s="709"/>
      <c r="F19" s="709"/>
      <c r="G19" s="709"/>
      <c r="H19" s="709"/>
      <c r="I19" s="709"/>
      <c r="J19" s="709"/>
      <c r="K19" s="710"/>
    </row>
    <row r="20" spans="2:11" x14ac:dyDescent="0.3">
      <c r="B20" s="708"/>
      <c r="C20" s="709"/>
      <c r="D20" s="709"/>
      <c r="E20" s="709"/>
      <c r="F20" s="709"/>
      <c r="G20" s="709"/>
      <c r="H20" s="709"/>
      <c r="I20" s="709"/>
      <c r="J20" s="709"/>
      <c r="K20" s="710"/>
    </row>
    <row r="21" spans="2:11" x14ac:dyDescent="0.3">
      <c r="B21" s="708"/>
      <c r="C21" s="709"/>
      <c r="D21" s="709"/>
      <c r="E21" s="709"/>
      <c r="F21" s="709"/>
      <c r="G21" s="709"/>
      <c r="H21" s="709"/>
      <c r="I21" s="709"/>
      <c r="J21" s="709"/>
      <c r="K21" s="710"/>
    </row>
    <row r="22" spans="2:11" x14ac:dyDescent="0.3">
      <c r="B22" s="708"/>
      <c r="C22" s="709"/>
      <c r="D22" s="709"/>
      <c r="E22" s="709"/>
      <c r="F22" s="709"/>
      <c r="G22" s="709"/>
      <c r="H22" s="709"/>
      <c r="I22" s="709"/>
      <c r="J22" s="709"/>
      <c r="K22" s="710"/>
    </row>
    <row r="23" spans="2:11" x14ac:dyDescent="0.3">
      <c r="B23" s="708"/>
      <c r="C23" s="709"/>
      <c r="D23" s="709"/>
      <c r="E23" s="709"/>
      <c r="F23" s="709"/>
      <c r="G23" s="709"/>
      <c r="H23" s="709"/>
      <c r="I23" s="709"/>
      <c r="J23" s="709"/>
      <c r="K23" s="710"/>
    </row>
    <row r="24" spans="2:11" x14ac:dyDescent="0.3">
      <c r="B24" s="708"/>
      <c r="C24" s="709"/>
      <c r="D24" s="709"/>
      <c r="E24" s="709"/>
      <c r="F24" s="709"/>
      <c r="G24" s="709"/>
      <c r="H24" s="709"/>
      <c r="I24" s="709"/>
      <c r="J24" s="709"/>
      <c r="K24" s="710"/>
    </row>
    <row r="25" spans="2:11" x14ac:dyDescent="0.3">
      <c r="B25" s="708"/>
      <c r="C25" s="709"/>
      <c r="D25" s="709"/>
      <c r="E25" s="709"/>
      <c r="F25" s="709"/>
      <c r="G25" s="709"/>
      <c r="H25" s="709"/>
      <c r="I25" s="709"/>
      <c r="J25" s="709"/>
      <c r="K25" s="710"/>
    </row>
    <row r="26" spans="2:11" x14ac:dyDescent="0.3">
      <c r="B26" s="708"/>
      <c r="C26" s="709"/>
      <c r="D26" s="709"/>
      <c r="E26" s="709"/>
      <c r="F26" s="709"/>
      <c r="G26" s="709"/>
      <c r="H26" s="709"/>
      <c r="I26" s="709"/>
      <c r="J26" s="709"/>
      <c r="K26" s="710"/>
    </row>
    <row r="27" spans="2:11" x14ac:dyDescent="0.3">
      <c r="B27" s="708"/>
      <c r="C27" s="709"/>
      <c r="D27" s="709"/>
      <c r="E27" s="709"/>
      <c r="F27" s="709"/>
      <c r="G27" s="709"/>
      <c r="H27" s="709"/>
      <c r="I27" s="709"/>
      <c r="J27" s="709"/>
      <c r="K27" s="710"/>
    </row>
    <row r="28" spans="2:11" x14ac:dyDescent="0.3">
      <c r="B28" s="708"/>
      <c r="C28" s="709"/>
      <c r="D28" s="709"/>
      <c r="E28" s="709"/>
      <c r="F28" s="709"/>
      <c r="G28" s="709"/>
      <c r="H28" s="709"/>
      <c r="I28" s="709"/>
      <c r="J28" s="709"/>
      <c r="K28" s="710"/>
    </row>
    <row r="29" spans="2:11" x14ac:dyDescent="0.3">
      <c r="B29" s="708"/>
      <c r="C29" s="709"/>
      <c r="D29" s="709"/>
      <c r="E29" s="709"/>
      <c r="F29" s="709"/>
      <c r="G29" s="709"/>
      <c r="H29" s="709"/>
      <c r="I29" s="709"/>
      <c r="J29" s="709"/>
      <c r="K29" s="710"/>
    </row>
    <row r="30" spans="2:11" x14ac:dyDescent="0.3">
      <c r="B30" s="708"/>
      <c r="C30" s="709"/>
      <c r="D30" s="709"/>
      <c r="E30" s="709"/>
      <c r="F30" s="709"/>
      <c r="G30" s="709"/>
      <c r="H30" s="709"/>
      <c r="I30" s="709"/>
      <c r="J30" s="709"/>
      <c r="K30" s="710"/>
    </row>
    <row r="31" spans="2:11" x14ac:dyDescent="0.3">
      <c r="B31" s="708"/>
      <c r="C31" s="709"/>
      <c r="D31" s="709"/>
      <c r="E31" s="709"/>
      <c r="F31" s="709"/>
      <c r="G31" s="709"/>
      <c r="H31" s="709"/>
      <c r="I31" s="709"/>
      <c r="J31" s="709"/>
      <c r="K31" s="710"/>
    </row>
    <row r="32" spans="2:11" x14ac:dyDescent="0.3">
      <c r="B32" s="708"/>
      <c r="C32" s="709"/>
      <c r="D32" s="709"/>
      <c r="E32" s="709"/>
      <c r="F32" s="709"/>
      <c r="G32" s="709"/>
      <c r="H32" s="709"/>
      <c r="I32" s="709"/>
      <c r="J32" s="709"/>
      <c r="K32" s="710"/>
    </row>
    <row r="33" spans="2:11" x14ac:dyDescent="0.3">
      <c r="B33" s="708"/>
      <c r="C33" s="709"/>
      <c r="D33" s="709"/>
      <c r="E33" s="709"/>
      <c r="F33" s="709"/>
      <c r="G33" s="709"/>
      <c r="H33" s="709"/>
      <c r="I33" s="709"/>
      <c r="J33" s="709"/>
      <c r="K33" s="710"/>
    </row>
    <row r="34" spans="2:11" x14ac:dyDescent="0.3">
      <c r="B34" s="708"/>
      <c r="C34" s="709"/>
      <c r="D34" s="709"/>
      <c r="E34" s="709"/>
      <c r="F34" s="709"/>
      <c r="G34" s="709"/>
      <c r="H34" s="709"/>
      <c r="I34" s="709"/>
      <c r="J34" s="709"/>
      <c r="K34" s="710"/>
    </row>
    <row r="35" spans="2:11" x14ac:dyDescent="0.3">
      <c r="B35" s="708"/>
      <c r="C35" s="709"/>
      <c r="D35" s="709"/>
      <c r="E35" s="709"/>
      <c r="F35" s="709"/>
      <c r="G35" s="709"/>
      <c r="H35" s="709"/>
      <c r="I35" s="709"/>
      <c r="J35" s="709"/>
      <c r="K35" s="710"/>
    </row>
    <row r="36" spans="2:11" x14ac:dyDescent="0.3">
      <c r="B36" s="708"/>
      <c r="C36" s="709"/>
      <c r="D36" s="709"/>
      <c r="E36" s="709"/>
      <c r="F36" s="709"/>
      <c r="G36" s="709"/>
      <c r="H36" s="709"/>
      <c r="I36" s="709"/>
      <c r="J36" s="709"/>
      <c r="K36" s="710"/>
    </row>
    <row r="37" spans="2:11" x14ac:dyDescent="0.3">
      <c r="B37" s="708"/>
      <c r="C37" s="709"/>
      <c r="D37" s="709"/>
      <c r="E37" s="709"/>
      <c r="F37" s="709"/>
      <c r="G37" s="709"/>
      <c r="H37" s="709"/>
      <c r="I37" s="709"/>
      <c r="J37" s="709"/>
      <c r="K37" s="710"/>
    </row>
    <row r="38" spans="2:11" x14ac:dyDescent="0.3">
      <c r="B38" s="708"/>
      <c r="C38" s="709"/>
      <c r="D38" s="709"/>
      <c r="E38" s="709"/>
      <c r="F38" s="709"/>
      <c r="G38" s="709"/>
      <c r="H38" s="709"/>
      <c r="I38" s="709"/>
      <c r="J38" s="709"/>
      <c r="K38" s="710"/>
    </row>
    <row r="39" spans="2:11" x14ac:dyDescent="0.3">
      <c r="B39" s="708"/>
      <c r="C39" s="709"/>
      <c r="D39" s="709"/>
      <c r="E39" s="709"/>
      <c r="F39" s="709"/>
      <c r="G39" s="709"/>
      <c r="H39" s="709"/>
      <c r="I39" s="709"/>
      <c r="J39" s="709"/>
      <c r="K39" s="710"/>
    </row>
    <row r="40" spans="2:11" ht="15" thickBot="1" x14ac:dyDescent="0.35">
      <c r="B40" s="711"/>
      <c r="C40" s="712"/>
      <c r="D40" s="712"/>
      <c r="E40" s="712"/>
      <c r="F40" s="712"/>
      <c r="G40" s="712"/>
      <c r="H40" s="712"/>
      <c r="I40" s="712"/>
      <c r="J40" s="712"/>
      <c r="K40" s="713"/>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5988D-CD96-4744-BA93-37820092B0BA}">
  <sheetPr>
    <tabColor theme="3" tint="0.79998168889431442"/>
  </sheetPr>
  <dimension ref="A1:FY221"/>
  <sheetViews>
    <sheetView zoomScale="60" zoomScaleNormal="60" workbookViewId="0">
      <selection activeCell="AY22" sqref="AY22"/>
    </sheetView>
  </sheetViews>
  <sheetFormatPr baseColWidth="10" defaultRowHeight="14.4" x14ac:dyDescent="0.3"/>
  <cols>
    <col min="1" max="1" width="18.5546875" bestFit="1" customWidth="1"/>
    <col min="3" max="3" width="20.6640625" bestFit="1" customWidth="1"/>
    <col min="4" max="4" width="12.21875" bestFit="1" customWidth="1"/>
    <col min="5" max="5" width="15.44140625" customWidth="1"/>
    <col min="6" max="6" width="25.77734375" bestFit="1" customWidth="1"/>
    <col min="7" max="7" width="14.33203125" customWidth="1"/>
    <col min="8" max="8" width="15.6640625" bestFit="1" customWidth="1"/>
    <col min="9" max="9" width="18.33203125" bestFit="1" customWidth="1"/>
    <col min="10" max="12" width="20.6640625" bestFit="1" customWidth="1"/>
    <col min="13" max="13" width="18.33203125" bestFit="1" customWidth="1"/>
    <col min="14" max="14" width="26" bestFit="1" customWidth="1"/>
    <col min="33" max="33" width="11.21875" customWidth="1"/>
    <col min="44" max="44" width="13.21875" customWidth="1"/>
    <col min="69" max="69" width="12.77734375" bestFit="1" customWidth="1"/>
  </cols>
  <sheetData>
    <row r="1" spans="1:38" x14ac:dyDescent="0.3">
      <c r="A1" t="s">
        <v>432</v>
      </c>
      <c r="B1" t="s">
        <v>281</v>
      </c>
      <c r="C1" t="s">
        <v>282</v>
      </c>
      <c r="I1" s="629" t="s">
        <v>431</v>
      </c>
      <c r="J1" s="600" t="s">
        <v>283</v>
      </c>
      <c r="K1" s="672" t="s">
        <v>430</v>
      </c>
    </row>
    <row r="2" spans="1:38" ht="15" thickBot="1" x14ac:dyDescent="0.35">
      <c r="B2" s="828">
        <f>+Menu!D13</f>
        <v>200</v>
      </c>
      <c r="C2" s="828">
        <f>+Menu!E13</f>
        <v>200</v>
      </c>
      <c r="I2" s="831">
        <f>+Menu!D55</f>
        <v>1</v>
      </c>
      <c r="J2" s="830">
        <f>+Menu!E55</f>
        <v>11</v>
      </c>
      <c r="K2" s="829">
        <f>+Menu!F55</f>
        <v>10</v>
      </c>
    </row>
    <row r="3" spans="1:38" ht="15" thickBot="1" x14ac:dyDescent="0.35"/>
    <row r="4" spans="1:38" x14ac:dyDescent="0.3">
      <c r="A4" s="697" t="s">
        <v>284</v>
      </c>
      <c r="B4" s="613" t="s">
        <v>429</v>
      </c>
      <c r="C4" s="613" t="s">
        <v>428</v>
      </c>
      <c r="D4" s="613" t="s">
        <v>427</v>
      </c>
      <c r="E4" s="613" t="s">
        <v>285</v>
      </c>
      <c r="F4" s="614" t="s">
        <v>286</v>
      </c>
      <c r="T4" t="s">
        <v>623</v>
      </c>
      <c r="Y4" t="s">
        <v>622</v>
      </c>
      <c r="AD4" t="s">
        <v>624</v>
      </c>
      <c r="AI4" t="s">
        <v>625</v>
      </c>
    </row>
    <row r="5" spans="1:38" x14ac:dyDescent="0.3">
      <c r="A5" s="698" t="s">
        <v>287</v>
      </c>
      <c r="B5" s="522">
        <f>+Menu!D20</f>
        <v>200</v>
      </c>
      <c r="C5" s="522">
        <f>+Menu!H20</f>
        <v>2</v>
      </c>
      <c r="D5" s="522">
        <f>+Menu!G34</f>
        <v>12</v>
      </c>
      <c r="E5" s="522">
        <f>+Menu!H34</f>
        <v>0.5</v>
      </c>
      <c r="F5" s="522">
        <f>+Menu!I34</f>
        <v>0.2</v>
      </c>
      <c r="H5" s="454" t="s">
        <v>223</v>
      </c>
      <c r="I5" s="454"/>
      <c r="J5" s="454" t="s">
        <v>426</v>
      </c>
      <c r="K5" s="454" t="s">
        <v>425</v>
      </c>
      <c r="L5" s="454" t="s">
        <v>424</v>
      </c>
    </row>
    <row r="6" spans="1:38" x14ac:dyDescent="0.3">
      <c r="A6" s="698" t="s">
        <v>288</v>
      </c>
      <c r="B6" s="522">
        <f>+Menu!D21</f>
        <v>200</v>
      </c>
      <c r="C6" s="522">
        <f>+Menu!H21</f>
        <v>2</v>
      </c>
      <c r="D6" s="522">
        <f>+Menu!G35</f>
        <v>12</v>
      </c>
      <c r="E6" s="522">
        <f>+Menu!H35</f>
        <v>0.8</v>
      </c>
      <c r="F6" s="522">
        <f>+Menu!I35</f>
        <v>0.5</v>
      </c>
      <c r="H6" s="454" t="s">
        <v>289</v>
      </c>
      <c r="I6" s="863"/>
      <c r="J6" s="1107">
        <f>+Menu!H59*100</f>
        <v>15</v>
      </c>
      <c r="K6" s="1107">
        <f>+Menu!I59*100</f>
        <v>-20</v>
      </c>
      <c r="L6" s="1107">
        <f>+Menu!G59*100</f>
        <v>-5</v>
      </c>
    </row>
    <row r="7" spans="1:38" x14ac:dyDescent="0.3">
      <c r="A7" s="698" t="s">
        <v>290</v>
      </c>
      <c r="B7" s="522">
        <f>+Menu!D22</f>
        <v>200</v>
      </c>
      <c r="C7" s="522">
        <f>+Menu!H22</f>
        <v>2</v>
      </c>
      <c r="D7" s="522">
        <f>+Menu!G36</f>
        <v>12</v>
      </c>
      <c r="E7" s="522">
        <f>+Menu!H36</f>
        <v>0.7</v>
      </c>
      <c r="F7" s="522">
        <f>+Menu!I36</f>
        <v>0.2</v>
      </c>
      <c r="H7" s="454" t="s">
        <v>291</v>
      </c>
      <c r="I7" s="863"/>
      <c r="J7" s="1107">
        <f>+Menu!H60*100</f>
        <v>15</v>
      </c>
      <c r="K7" s="1107">
        <f>+Menu!I60*100</f>
        <v>-5</v>
      </c>
      <c r="L7" s="1107">
        <f>+Menu!G60*100</f>
        <v>-20</v>
      </c>
      <c r="N7" s="454" t="s">
        <v>413</v>
      </c>
      <c r="O7" s="476">
        <v>1</v>
      </c>
      <c r="P7" s="476">
        <v>2</v>
      </c>
      <c r="Q7" s="476">
        <v>3</v>
      </c>
      <c r="R7" s="476">
        <v>4</v>
      </c>
      <c r="T7" t="s">
        <v>620</v>
      </c>
      <c r="U7" s="974">
        <v>30</v>
      </c>
      <c r="V7" t="s">
        <v>297</v>
      </c>
      <c r="Y7" t="s">
        <v>620</v>
      </c>
      <c r="Z7" s="974">
        <f>+U7</f>
        <v>30</v>
      </c>
      <c r="AA7" t="s">
        <v>297</v>
      </c>
      <c r="AD7" t="s">
        <v>620</v>
      </c>
      <c r="AE7" s="974">
        <f>+U7</f>
        <v>30</v>
      </c>
      <c r="AF7" t="s">
        <v>297</v>
      </c>
      <c r="AI7" t="s">
        <v>620</v>
      </c>
      <c r="AJ7" s="974">
        <f>+U7</f>
        <v>30</v>
      </c>
      <c r="AK7" t="s">
        <v>297</v>
      </c>
    </row>
    <row r="8" spans="1:38" ht="15" thickBot="1" x14ac:dyDescent="0.35">
      <c r="A8" s="696" t="s">
        <v>292</v>
      </c>
      <c r="B8" s="859">
        <f>+Menu!D23</f>
        <v>200</v>
      </c>
      <c r="C8" s="522">
        <f>+Menu!H23</f>
        <v>2</v>
      </c>
      <c r="D8" s="522">
        <f>+Menu!G37</f>
        <v>12</v>
      </c>
      <c r="E8" s="522">
        <f>+Menu!H37</f>
        <v>0.6</v>
      </c>
      <c r="F8" s="522">
        <f>+Menu!I37</f>
        <v>0.8</v>
      </c>
      <c r="N8" s="454" t="s">
        <v>223</v>
      </c>
      <c r="O8" s="476" t="str">
        <f>+H10</f>
        <v>Blé d'hiver</v>
      </c>
      <c r="P8" s="476" t="str">
        <f>+H11</f>
        <v>Prairie temporaire</v>
      </c>
      <c r="Q8" s="476" t="str">
        <f>+H12</f>
        <v>Orge d'hiver</v>
      </c>
      <c r="R8" s="476" t="str">
        <f>+H13</f>
        <v>Maïs</v>
      </c>
      <c r="T8" t="s">
        <v>621</v>
      </c>
      <c r="U8" s="975">
        <f>+Menu!G34</f>
        <v>12</v>
      </c>
      <c r="V8" t="s">
        <v>472</v>
      </c>
      <c r="Y8" t="s">
        <v>621</v>
      </c>
      <c r="Z8" s="975">
        <f>+Menu!G37</f>
        <v>12</v>
      </c>
      <c r="AA8" t="s">
        <v>472</v>
      </c>
      <c r="AD8" t="s">
        <v>621</v>
      </c>
      <c r="AE8" s="975">
        <f>+Menu!G35</f>
        <v>12</v>
      </c>
      <c r="AF8" t="s">
        <v>472</v>
      </c>
      <c r="AI8" t="s">
        <v>621</v>
      </c>
      <c r="AJ8" s="975">
        <f>+Menu!G36</f>
        <v>12</v>
      </c>
      <c r="AK8" t="s">
        <v>472</v>
      </c>
    </row>
    <row r="9" spans="1:38" ht="15" thickBot="1" x14ac:dyDescent="0.35">
      <c r="A9" s="668" t="s">
        <v>423</v>
      </c>
      <c r="B9" s="50">
        <f>B2-(C8+C7)</f>
        <v>196</v>
      </c>
      <c r="C9" s="630">
        <f>C2-(C5+C6)</f>
        <v>196</v>
      </c>
      <c r="I9" s="454" t="s">
        <v>527</v>
      </c>
      <c r="J9" s="454" t="s">
        <v>525</v>
      </c>
      <c r="K9" s="454" t="s">
        <v>556</v>
      </c>
      <c r="L9" s="454"/>
      <c r="N9" s="454" t="s">
        <v>525</v>
      </c>
      <c r="O9" s="476">
        <f>+J10</f>
        <v>7.8</v>
      </c>
      <c r="P9" s="476">
        <f>+J11</f>
        <v>10</v>
      </c>
      <c r="Q9" s="476">
        <f>+J12</f>
        <v>8.5</v>
      </c>
      <c r="R9" s="476">
        <f>+J13</f>
        <v>9.5</v>
      </c>
    </row>
    <row r="10" spans="1:38" x14ac:dyDescent="0.3">
      <c r="H10" s="864" t="str">
        <f>+Menu!C46</f>
        <v>Blé d'hiver</v>
      </c>
      <c r="I10" s="523" t="str">
        <f>IF(Menu!C46=Menu!$V$6, "HIVER",IF(Menu!C46=Menu!$V$7,"HIVER",IF(Menu!C46=Menu!$V$8,"HIVER",IF(Menu!C46=Menu!$V$13,"HIVER",IF(Menu!C46=Menu!$V$16,"HIVER",IF(H10="0","","ETE"))))))</f>
        <v>HIVER</v>
      </c>
      <c r="J10" s="522">
        <f>+Menu!E46</f>
        <v>7.8</v>
      </c>
      <c r="K10" s="663">
        <f>+Menu!J46</f>
        <v>1194.2</v>
      </c>
      <c r="L10" s="454"/>
      <c r="N10" s="454" t="s">
        <v>413</v>
      </c>
      <c r="O10" s="476">
        <v>1</v>
      </c>
      <c r="P10" s="476">
        <v>2</v>
      </c>
      <c r="Q10" s="476">
        <v>3</v>
      </c>
      <c r="R10" s="476">
        <v>4</v>
      </c>
    </row>
    <row r="11" spans="1:38" ht="15" thickBot="1" x14ac:dyDescent="0.35">
      <c r="A11" t="s">
        <v>422</v>
      </c>
      <c r="H11" s="864" t="str">
        <f>+Menu!C47</f>
        <v>Prairie temporaire</v>
      </c>
      <c r="I11" s="523" t="str">
        <f>IF(Menu!C47=Menu!$V$6, "HIVER",IF(Menu!C47=Menu!$V$7,"HIVER",IF(Menu!C47=Menu!$V$8,"HIVER",IF(Menu!C47=Menu!$V$13,"HIVER",IF(Menu!C47=Menu!$V$16,"HIVER",IF(H11="0","","ETE"))))))</f>
        <v>HIVER</v>
      </c>
      <c r="J11" s="522">
        <f>+Menu!E47</f>
        <v>10</v>
      </c>
      <c r="K11" s="663">
        <f>+Menu!J47</f>
        <v>927</v>
      </c>
      <c r="L11" s="454"/>
      <c r="N11" s="454" t="s">
        <v>541</v>
      </c>
      <c r="O11" s="454" t="str">
        <f>+I10</f>
        <v>HIVER</v>
      </c>
      <c r="P11" s="454" t="str">
        <f>+I11</f>
        <v>HIVER</v>
      </c>
      <c r="Q11" s="454" t="str">
        <f>+I12</f>
        <v>HIVER</v>
      </c>
      <c r="R11" s="454" t="str">
        <f>+I13</f>
        <v>ETE</v>
      </c>
      <c r="U11" s="966"/>
      <c r="V11" s="967" t="s">
        <v>612</v>
      </c>
      <c r="Z11" s="966"/>
      <c r="AA11" s="967" t="s">
        <v>612</v>
      </c>
      <c r="AE11" s="966"/>
      <c r="AF11" s="967" t="s">
        <v>612</v>
      </c>
      <c r="AJ11" s="966"/>
      <c r="AK11" s="967" t="s">
        <v>612</v>
      </c>
    </row>
    <row r="12" spans="1:38" x14ac:dyDescent="0.3">
      <c r="A12" s="629" t="s">
        <v>421</v>
      </c>
      <c r="B12" s="672" t="s">
        <v>420</v>
      </c>
      <c r="C12" s="684" t="s">
        <v>419</v>
      </c>
      <c r="E12" s="828" t="s">
        <v>540</v>
      </c>
      <c r="F12" s="866">
        <f>+Menu!D43</f>
        <v>4</v>
      </c>
      <c r="H12" s="864" t="str">
        <f>+Menu!C48</f>
        <v>Orge d'hiver</v>
      </c>
      <c r="I12" s="523" t="str">
        <f>IF(Menu!C48=Menu!$V$6, "HIVER",IF(Menu!C48=Menu!$V$7,"HIVER",IF(Menu!C48=Menu!$V$8,"HIVER",IF(Menu!C48=Menu!$V$13,"HIVER",IF(Menu!C48=Menu!$V$16,"HIVER",IF(H12="0","","ETE"))))))</f>
        <v>HIVER</v>
      </c>
      <c r="J12" s="522">
        <f>+Menu!E48</f>
        <v>8.5</v>
      </c>
      <c r="K12" s="663">
        <f>+Menu!J48</f>
        <v>1280.5</v>
      </c>
      <c r="L12" s="454"/>
      <c r="N12" s="454" t="s">
        <v>413</v>
      </c>
      <c r="O12" s="476">
        <v>1</v>
      </c>
      <c r="P12" s="476">
        <v>2</v>
      </c>
      <c r="Q12" s="476">
        <v>3</v>
      </c>
      <c r="R12" s="476">
        <v>4</v>
      </c>
      <c r="U12" s="966"/>
      <c r="V12" s="968" t="s">
        <v>613</v>
      </c>
      <c r="Z12" s="966"/>
      <c r="AA12" s="968" t="s">
        <v>613</v>
      </c>
      <c r="AE12" s="966"/>
      <c r="AF12" s="968" t="s">
        <v>613</v>
      </c>
      <c r="AJ12" s="966"/>
      <c r="AK12" s="968" t="s">
        <v>613</v>
      </c>
    </row>
    <row r="13" spans="1:38" x14ac:dyDescent="0.3">
      <c r="A13" s="827" t="s">
        <v>418</v>
      </c>
      <c r="B13" s="345">
        <v>1</v>
      </c>
      <c r="C13" s="867">
        <v>100</v>
      </c>
      <c r="E13" s="828" t="s">
        <v>592</v>
      </c>
      <c r="F13" s="866">
        <v>30</v>
      </c>
      <c r="H13" s="864" t="str">
        <f>+Menu!C49</f>
        <v>Maïs</v>
      </c>
      <c r="I13" s="523" t="str">
        <f>IF(Menu!C49=Menu!$V$6, "HIVER",IF(Menu!C49=Menu!$V$7,"HIVER",IF(Menu!C49=Menu!$V$8,"HIVER",IF(Menu!C49=Menu!$V$13,"HIVER",IF(Menu!C49=Menu!$V$16,"HIVER",IF(H13="0","","ETE"))))))</f>
        <v>ETE</v>
      </c>
      <c r="J13" s="522">
        <f>+Menu!E49</f>
        <v>9.5</v>
      </c>
      <c r="K13" s="663">
        <f>+Menu!J49</f>
        <v>1472</v>
      </c>
      <c r="L13" s="454"/>
      <c r="N13" s="865" t="s">
        <v>525</v>
      </c>
      <c r="O13" s="476">
        <f>+J10</f>
        <v>7.8</v>
      </c>
      <c r="P13" s="476">
        <f>+J11</f>
        <v>10</v>
      </c>
      <c r="Q13" s="476">
        <f>+J12</f>
        <v>8.5</v>
      </c>
      <c r="R13" s="476">
        <f>+J13</f>
        <v>9.5</v>
      </c>
      <c r="U13" s="966"/>
      <c r="V13" s="966"/>
      <c r="Z13" s="966"/>
      <c r="AA13" s="966"/>
      <c r="AE13" s="966"/>
      <c r="AF13" s="966"/>
      <c r="AJ13" s="966"/>
      <c r="AK13" s="966"/>
    </row>
    <row r="14" spans="1:38" x14ac:dyDescent="0.3">
      <c r="A14" s="827" t="s">
        <v>417</v>
      </c>
      <c r="B14" s="345">
        <v>1</v>
      </c>
      <c r="C14" s="867">
        <v>50</v>
      </c>
      <c r="E14" s="828" t="s">
        <v>593</v>
      </c>
      <c r="F14" s="866">
        <f>+Menu!D170</f>
        <v>10</v>
      </c>
      <c r="N14" s="454" t="str">
        <f>+N12</f>
        <v>Année</v>
      </c>
      <c r="O14" s="454">
        <f>+O12</f>
        <v>1</v>
      </c>
      <c r="P14" s="454">
        <f>+P12</f>
        <v>2</v>
      </c>
      <c r="Q14" s="454">
        <f>+Q12</f>
        <v>3</v>
      </c>
      <c r="R14" s="454">
        <f>+R12</f>
        <v>4</v>
      </c>
      <c r="T14" t="s">
        <v>614</v>
      </c>
      <c r="U14" s="966">
        <v>10</v>
      </c>
      <c r="V14" s="966"/>
      <c r="Y14" t="s">
        <v>614</v>
      </c>
      <c r="Z14" s="966">
        <v>10</v>
      </c>
      <c r="AA14" s="966"/>
      <c r="AD14" t="s">
        <v>614</v>
      </c>
      <c r="AE14" s="966">
        <v>10</v>
      </c>
      <c r="AF14" s="966"/>
      <c r="AI14" t="s">
        <v>614</v>
      </c>
      <c r="AJ14" s="966">
        <v>10</v>
      </c>
      <c r="AK14" s="966"/>
    </row>
    <row r="15" spans="1:38" ht="72" x14ac:dyDescent="0.3">
      <c r="A15" s="827" t="s">
        <v>416</v>
      </c>
      <c r="B15" s="345">
        <v>1</v>
      </c>
      <c r="C15" s="867">
        <v>100</v>
      </c>
      <c r="E15" t="s">
        <v>594</v>
      </c>
      <c r="F15" s="4">
        <f>+(F13+F14)/2</f>
        <v>20</v>
      </c>
      <c r="N15" s="454" t="s">
        <v>555</v>
      </c>
      <c r="O15" s="663">
        <f>+K10</f>
        <v>1194.2</v>
      </c>
      <c r="P15" s="663">
        <f>+K11</f>
        <v>927</v>
      </c>
      <c r="Q15" s="663">
        <f>+K12</f>
        <v>1280.5</v>
      </c>
      <c r="R15" s="663">
        <f>+K13</f>
        <v>1472</v>
      </c>
      <c r="T15" t="s">
        <v>615</v>
      </c>
      <c r="U15" s="966">
        <v>0</v>
      </c>
      <c r="V15" s="966"/>
      <c r="W15" s="913" t="s">
        <v>616</v>
      </c>
      <c r="Y15" t="s">
        <v>615</v>
      </c>
      <c r="Z15" s="966">
        <v>0</v>
      </c>
      <c r="AA15" s="966"/>
      <c r="AB15" s="913" t="s">
        <v>616</v>
      </c>
      <c r="AD15" t="s">
        <v>615</v>
      </c>
      <c r="AE15" s="966">
        <v>0</v>
      </c>
      <c r="AF15" s="966"/>
      <c r="AG15" s="913" t="s">
        <v>616</v>
      </c>
      <c r="AI15" t="s">
        <v>615</v>
      </c>
      <c r="AJ15" s="966">
        <v>0</v>
      </c>
      <c r="AK15" s="966"/>
      <c r="AL15" s="913" t="s">
        <v>616</v>
      </c>
    </row>
    <row r="16" spans="1:38" ht="15" thickBot="1" x14ac:dyDescent="0.35">
      <c r="A16" s="826" t="s">
        <v>415</v>
      </c>
      <c r="B16" s="630">
        <v>1</v>
      </c>
      <c r="C16" s="868">
        <v>150</v>
      </c>
      <c r="T16" t="s">
        <v>617</v>
      </c>
      <c r="U16" s="969">
        <f>0.25*U8</f>
        <v>3</v>
      </c>
      <c r="V16" s="969"/>
      <c r="W16" s="970">
        <f>+U7</f>
        <v>30</v>
      </c>
      <c r="Y16" t="s">
        <v>617</v>
      </c>
      <c r="Z16" s="969">
        <f>0.25*Z8</f>
        <v>3</v>
      </c>
      <c r="AA16" s="969"/>
      <c r="AB16" s="970">
        <f>+Z7</f>
        <v>30</v>
      </c>
      <c r="AD16" t="s">
        <v>617</v>
      </c>
      <c r="AE16" s="969">
        <f>0.25*AE8</f>
        <v>3</v>
      </c>
      <c r="AF16" s="969"/>
      <c r="AG16" s="970">
        <f>+AE7</f>
        <v>30</v>
      </c>
      <c r="AI16" t="s">
        <v>617</v>
      </c>
      <c r="AJ16" s="969">
        <f>0.25*AJ8</f>
        <v>3</v>
      </c>
      <c r="AK16" s="969"/>
      <c r="AL16" s="970">
        <f>+AJ7</f>
        <v>30</v>
      </c>
    </row>
    <row r="17" spans="1:69" x14ac:dyDescent="0.3">
      <c r="T17" t="s">
        <v>618</v>
      </c>
      <c r="U17" s="969">
        <v>2</v>
      </c>
      <c r="V17" s="969"/>
      <c r="W17" s="970">
        <f>+U8</f>
        <v>12</v>
      </c>
      <c r="Y17" t="s">
        <v>618</v>
      </c>
      <c r="Z17" s="969">
        <v>2</v>
      </c>
      <c r="AA17" s="969"/>
      <c r="AB17" s="970">
        <f>+Z8</f>
        <v>12</v>
      </c>
      <c r="AD17" t="s">
        <v>618</v>
      </c>
      <c r="AE17" s="969">
        <v>2</v>
      </c>
      <c r="AF17" s="969"/>
      <c r="AG17" s="970">
        <f>+AE8</f>
        <v>12</v>
      </c>
      <c r="AI17" t="s">
        <v>618</v>
      </c>
      <c r="AJ17" s="969">
        <v>2</v>
      </c>
      <c r="AK17" s="969"/>
      <c r="AL17" s="970">
        <f>+AJ8</f>
        <v>12</v>
      </c>
      <c r="BJ17" t="s">
        <v>652</v>
      </c>
    </row>
    <row r="18" spans="1:69" ht="15" thickBot="1" x14ac:dyDescent="0.35">
      <c r="W18" s="842">
        <f>VLOOKUP(W16,T21:U51,2)</f>
        <v>6.6066794959579829</v>
      </c>
      <c r="AB18" s="842">
        <f>VLOOKUP(AB16,Y21:Z51,2)</f>
        <v>6.6066794959579829</v>
      </c>
      <c r="AG18" s="842">
        <f>VLOOKUP(AG16,AD21:AE51,2)</f>
        <v>6.6066794959579829</v>
      </c>
      <c r="AL18" s="842">
        <f>VLOOKUP(AL16,AI21:AJ51,2)</f>
        <v>6.6066794959579829</v>
      </c>
      <c r="AO18" s="1006"/>
      <c r="AP18" s="1006"/>
      <c r="AQ18" s="1006"/>
      <c r="AR18" s="1006"/>
      <c r="AS18" s="1007" t="s">
        <v>774</v>
      </c>
      <c r="AT18" s="1007"/>
      <c r="AU18" s="1007"/>
      <c r="AV18" s="1007"/>
      <c r="AW18" s="1007"/>
      <c r="AX18" s="1007"/>
      <c r="AY18" s="1007"/>
      <c r="AZ18" s="1007"/>
      <c r="BA18" s="1007"/>
      <c r="BB18" s="1007"/>
      <c r="BC18" s="1007"/>
      <c r="BD18" s="1007"/>
      <c r="BE18" s="1007"/>
      <c r="BF18" s="1007"/>
      <c r="BG18" s="1007"/>
      <c r="BH18" s="1007"/>
      <c r="BI18" s="1007"/>
      <c r="BJ18" t="s">
        <v>547</v>
      </c>
      <c r="BN18" t="s">
        <v>856</v>
      </c>
    </row>
    <row r="19" spans="1:69" ht="15" thickBot="1" x14ac:dyDescent="0.35">
      <c r="M19" s="1386" t="s">
        <v>414</v>
      </c>
      <c r="N19" s="1386"/>
      <c r="X19" t="s">
        <v>619</v>
      </c>
      <c r="AC19" t="s">
        <v>619</v>
      </c>
      <c r="AH19" t="s">
        <v>619</v>
      </c>
      <c r="AM19" t="s">
        <v>619</v>
      </c>
      <c r="AO19" s="1006" t="s">
        <v>553</v>
      </c>
      <c r="AP19" s="1006"/>
      <c r="AQ19" s="1006"/>
      <c r="AR19" s="1006"/>
      <c r="AS19" s="1008" t="s">
        <v>558</v>
      </c>
      <c r="AT19" s="1008"/>
      <c r="AU19" s="1008"/>
      <c r="AV19" s="1008"/>
      <c r="AW19" s="1008"/>
      <c r="AX19" s="88" t="s">
        <v>703</v>
      </c>
      <c r="AY19" s="88"/>
      <c r="AZ19" s="88"/>
      <c r="BA19" s="88"/>
      <c r="BB19" s="88"/>
      <c r="BC19" s="88"/>
      <c r="BD19" s="88"/>
      <c r="BE19" s="88"/>
      <c r="BF19" s="88"/>
      <c r="BG19" s="88"/>
      <c r="BH19" s="528" t="s">
        <v>700</v>
      </c>
      <c r="BI19" s="528"/>
      <c r="BJ19" s="1105" t="s">
        <v>722</v>
      </c>
      <c r="BK19" s="1091" t="s">
        <v>714</v>
      </c>
      <c r="BL19" s="1091"/>
      <c r="BM19" s="1091"/>
      <c r="BN19" s="1105" t="s">
        <v>722</v>
      </c>
      <c r="BO19" s="1091" t="s">
        <v>714</v>
      </c>
      <c r="BP19" s="1091"/>
      <c r="BQ19" s="1091"/>
    </row>
    <row r="20" spans="1:69" ht="29.4" thickBot="1" x14ac:dyDescent="0.35">
      <c r="I20" s="872" t="s">
        <v>551</v>
      </c>
      <c r="J20" s="872"/>
      <c r="K20" s="871" t="s">
        <v>549</v>
      </c>
      <c r="L20" s="871"/>
      <c r="M20" t="s">
        <v>552</v>
      </c>
      <c r="N20" s="873">
        <f>+M22/L22</f>
        <v>0.96040000000000003</v>
      </c>
      <c r="T20" t="s">
        <v>413</v>
      </c>
      <c r="U20" s="971">
        <f>($U$15-$U$14)/(1+EXP((T21-$U$17)/$U$16))+$U$14</f>
        <v>3.392436312341828</v>
      </c>
      <c r="V20" s="971"/>
      <c r="W20" s="972"/>
      <c r="Y20" t="s">
        <v>413</v>
      </c>
      <c r="Z20" s="971">
        <f>($U$15-$U$14)/(1+EXP((Y21-$U$17)/$U$16))+$U$14</f>
        <v>3.392436312341828</v>
      </c>
      <c r="AA20" s="971"/>
      <c r="AB20" s="972"/>
      <c r="AD20" t="s">
        <v>413</v>
      </c>
      <c r="AE20" s="971">
        <f>($U$15-$U$14)/(1+EXP((AD21-$U$17)/$U$16))+$U$14</f>
        <v>3.392436312341828</v>
      </c>
      <c r="AF20" s="971"/>
      <c r="AG20" s="972"/>
      <c r="AI20" t="s">
        <v>413</v>
      </c>
      <c r="AJ20" s="971">
        <f>($U$15-$U$14)/(1+EXP((AI21-$U$17)/$U$16))+$U$14</f>
        <v>3.392436312341828</v>
      </c>
      <c r="AK20" s="971"/>
      <c r="AL20" s="972"/>
      <c r="AO20" s="1006"/>
      <c r="AP20" s="1006"/>
      <c r="AQ20" s="1006"/>
      <c r="AR20" s="1006"/>
      <c r="AS20" s="1008"/>
      <c r="AT20" s="1008"/>
      <c r="AU20" s="1008"/>
      <c r="AV20" s="1008"/>
      <c r="AW20" s="1008"/>
      <c r="AX20" s="88"/>
      <c r="AY20" s="88" t="s">
        <v>691</v>
      </c>
      <c r="AZ20" s="88"/>
      <c r="BA20" s="88"/>
      <c r="BB20" s="88" t="s">
        <v>695</v>
      </c>
      <c r="BC20" s="88"/>
      <c r="BD20" s="88"/>
      <c r="BE20" s="88"/>
      <c r="BF20" s="88"/>
      <c r="BG20" s="88"/>
      <c r="BH20" s="528" t="s">
        <v>704</v>
      </c>
      <c r="BI20" s="528"/>
      <c r="BJ20" s="1106" t="s">
        <v>668</v>
      </c>
      <c r="BK20" s="1097" t="s">
        <v>713</v>
      </c>
      <c r="BL20" s="1094" t="s">
        <v>711</v>
      </c>
      <c r="BM20" s="1092" t="s">
        <v>658</v>
      </c>
      <c r="BN20" s="1106" t="s">
        <v>668</v>
      </c>
      <c r="BO20" s="1097" t="s">
        <v>713</v>
      </c>
      <c r="BP20" s="1094" t="s">
        <v>711</v>
      </c>
      <c r="BQ20" s="1092" t="s">
        <v>658</v>
      </c>
    </row>
    <row r="21" spans="1:69" ht="28.8" x14ac:dyDescent="0.3">
      <c r="A21" t="s">
        <v>413</v>
      </c>
      <c r="C21" t="s">
        <v>223</v>
      </c>
      <c r="D21" t="s">
        <v>412</v>
      </c>
      <c r="E21" t="s">
        <v>411</v>
      </c>
      <c r="F21" t="s">
        <v>410</v>
      </c>
      <c r="G21" t="s">
        <v>409</v>
      </c>
      <c r="H21" t="s">
        <v>408</v>
      </c>
      <c r="I21" s="872" t="s">
        <v>548</v>
      </c>
      <c r="J21" s="872" t="s">
        <v>550</v>
      </c>
      <c r="K21" s="871" t="s">
        <v>547</v>
      </c>
      <c r="L21" s="871" t="s">
        <v>548</v>
      </c>
      <c r="M21" t="s">
        <v>546</v>
      </c>
      <c r="N21" t="s">
        <v>407</v>
      </c>
      <c r="O21" t="s">
        <v>406</v>
      </c>
      <c r="T21">
        <v>0</v>
      </c>
      <c r="U21" s="971">
        <v>0</v>
      </c>
      <c r="V21" s="973">
        <v>0</v>
      </c>
      <c r="W21" s="971">
        <f>IF(T21&gt;$W$16,0,U21*$W$17/$W$18)</f>
        <v>0</v>
      </c>
      <c r="X21" s="869">
        <f>IF('Base de données Haies'!$I$26=0,'Générateur Emprise 30ans'!U$8,0)</f>
        <v>12</v>
      </c>
      <c r="Y21">
        <v>0</v>
      </c>
      <c r="Z21" s="971">
        <v>0</v>
      </c>
      <c r="AA21" s="973">
        <v>0</v>
      </c>
      <c r="AB21" s="971">
        <f>IF(Y21&gt;$W$16,0,Z21*$W$17/$W$18)</f>
        <v>0</v>
      </c>
      <c r="AC21" s="869">
        <f>IF('Base de données Haies'!$I$26=0,'Générateur Emprise 30ans'!Z$8,0)</f>
        <v>12</v>
      </c>
      <c r="AD21">
        <v>0</v>
      </c>
      <c r="AE21" s="971">
        <v>0</v>
      </c>
      <c r="AF21" s="973">
        <v>0</v>
      </c>
      <c r="AG21" s="971">
        <f>IF(AD21&gt;$W$16,0,AE21*$W$17/$W$18)</f>
        <v>0</v>
      </c>
      <c r="AH21" s="869">
        <f>IF('Base de données Haies'!$I$26=0,'Générateur Emprise 30ans'!AE$8,0)</f>
        <v>12</v>
      </c>
      <c r="AI21">
        <v>0</v>
      </c>
      <c r="AJ21" s="971">
        <v>0</v>
      </c>
      <c r="AK21" s="973">
        <v>0</v>
      </c>
      <c r="AL21" s="971">
        <f>IF(AI21&gt;$W$16,0,AJ21*$W$17/$W$18)</f>
        <v>0</v>
      </c>
      <c r="AM21" s="869">
        <f>IF('Base de données Haies'!$I$26=0,'Générateur Emprise 30ans'!AJ$8,0)</f>
        <v>12</v>
      </c>
      <c r="AO21" s="1030" t="s">
        <v>554</v>
      </c>
      <c r="AP21" s="1030" t="s">
        <v>689</v>
      </c>
      <c r="AQ21" s="1030" t="s">
        <v>557</v>
      </c>
      <c r="AR21" s="1030" t="s">
        <v>688</v>
      </c>
      <c r="AS21" s="1029" t="s">
        <v>554</v>
      </c>
      <c r="AT21" s="1029" t="s">
        <v>689</v>
      </c>
      <c r="AU21" s="1029" t="s">
        <v>557</v>
      </c>
      <c r="AV21" s="1029" t="s">
        <v>688</v>
      </c>
      <c r="AW21" s="1029" t="s">
        <v>690</v>
      </c>
      <c r="AX21" s="1036" t="s">
        <v>694</v>
      </c>
      <c r="AY21" s="1035" t="s">
        <v>693</v>
      </c>
      <c r="AZ21" s="1035" t="s">
        <v>351</v>
      </c>
      <c r="BA21" s="1035" t="s">
        <v>692</v>
      </c>
      <c r="BB21" s="1035" t="s">
        <v>693</v>
      </c>
      <c r="BC21" s="1035" t="s">
        <v>351</v>
      </c>
      <c r="BD21" s="1035" t="s">
        <v>692</v>
      </c>
      <c r="BE21" s="1035" t="s">
        <v>696</v>
      </c>
      <c r="BF21" s="1035" t="s">
        <v>697</v>
      </c>
      <c r="BG21" s="1035" t="s">
        <v>698</v>
      </c>
      <c r="BH21" s="528" t="s">
        <v>696</v>
      </c>
      <c r="BI21" s="528" t="s">
        <v>701</v>
      </c>
    </row>
    <row r="22" spans="1:69" x14ac:dyDescent="0.3">
      <c r="A22">
        <v>1</v>
      </c>
      <c r="B22" t="str">
        <f t="shared" ref="B22:B51" si="0">IF(A22&gt;$F$13," ",HLOOKUP(IF(A22-(F$12*ROUNDDOWN(A22/F$12,0))=0,F$12,A22-(F$12*ROUNDDOWN(A22/F$12,0))),$N$7:$R$8,2,FALSE))</f>
        <v>Blé d'hiver</v>
      </c>
      <c r="C22" t="str">
        <f t="shared" ref="C22:C51" si="1">IF(A22&gt;$F$13," ",HLOOKUP(IF(A22-(F$12*ROUNDDOWN(A22/F$12,0))=0,F$12,A22-(F$12*ROUNDDOWN(A22/F$12,0))),$N$10:$R$11,2,FALSE))</f>
        <v>HIVER</v>
      </c>
      <c r="D22" s="869">
        <f>+$X21</f>
        <v>12</v>
      </c>
      <c r="E22" s="869">
        <f>+AC21</f>
        <v>12</v>
      </c>
      <c r="F22" s="869">
        <f>+AH21</f>
        <v>12</v>
      </c>
      <c r="G22" s="869">
        <f>+AM21</f>
        <v>12</v>
      </c>
      <c r="H22" t="s">
        <v>405</v>
      </c>
      <c r="I22" s="842">
        <f ca="1">'Générateur Emprise 30ans'!C192</f>
        <v>31.632057600000003</v>
      </c>
      <c r="J22" s="842">
        <f ca="1">I22/($B$9*$C$9/10000)</f>
        <v>8.2340841316118283</v>
      </c>
      <c r="K22">
        <f>IF(A22&lt;=$U$7,IF(A22&gt;$F$13," ",HLOOKUP(IF(A22-(F$12*ROUNDDOWN(A22/F$12,0))=0,F$12,A22-(F$12*ROUNDDOWN(A22/F$12,0))),$N$12:$R$13,2,FALSE)),0)</f>
        <v>7.8</v>
      </c>
      <c r="L22">
        <f t="shared" ref="L22:L51" si="2">K22*($B$2*$C$2)/10000</f>
        <v>31.2</v>
      </c>
      <c r="M22">
        <f>IF(C22="ETE",(B$2-(C$5+C$6))*(C$2-(C$7+C$8))/10000*K22,(B$2-(C$5+C$6))*(C$2-(C$7+C$8))/10000*K22)</f>
        <v>29.964480000000002</v>
      </c>
      <c r="N22">
        <f ca="1">I22-L22</f>
        <v>0.43205760000000382</v>
      </c>
      <c r="O22">
        <f t="shared" ref="O22:O51" ca="1" si="3">I22-M22</f>
        <v>1.6675776000000013</v>
      </c>
      <c r="T22">
        <v>1</v>
      </c>
      <c r="U22" s="971">
        <f>($U$15-$U$14)/(1+EXP((T22-$U$17)/$U$16))+$U$14-$U$20</f>
        <v>0.7818616230350246</v>
      </c>
      <c r="V22" s="973">
        <v>1</v>
      </c>
      <c r="W22" s="971">
        <f t="shared" ref="W22:W51" si="4">IF(T22&gt;$W$16,0,U22*$W$17/$W$18)</f>
        <v>1.4201293527498167</v>
      </c>
      <c r="X22" s="869">
        <f>IF('Base de données Haies'!$I$26=0,'Générateur Emprise 30ans'!U$8,IF(W22=0,$W$17,W22))</f>
        <v>12</v>
      </c>
      <c r="Y22">
        <v>1</v>
      </c>
      <c r="Z22" s="971">
        <f>($U$15-$U$14)/(1+EXP((Y22-$U$17)/$U$16))+$U$14-$U$20</f>
        <v>0.7818616230350246</v>
      </c>
      <c r="AA22" s="973">
        <v>1</v>
      </c>
      <c r="AB22" s="971">
        <f t="shared" ref="AB22:AB51" si="5">IF(Y22&gt;$W$16,0,Z22*$W$17/$W$18)</f>
        <v>1.4201293527498167</v>
      </c>
      <c r="AC22" s="869">
        <f>IF('Base de données Haies'!$I$26=0,'Générateur Emprise 30ans'!Z$8,IF(AB22=0,$W$17,AB22))</f>
        <v>12</v>
      </c>
      <c r="AD22">
        <v>1</v>
      </c>
      <c r="AE22" s="971">
        <f>($U$15-$U$14)/(1+EXP((AD22-$U$17)/$U$16))+$U$14-$U$20</f>
        <v>0.7818616230350246</v>
      </c>
      <c r="AF22" s="973">
        <v>1</v>
      </c>
      <c r="AG22" s="971">
        <f t="shared" ref="AG22:AG51" si="6">IF(AD22&gt;$W$16,0,AE22*$W$17/$W$18)</f>
        <v>1.4201293527498167</v>
      </c>
      <c r="AH22" s="869">
        <f>IF('Base de données Haies'!$I$26=0,'Générateur Emprise 30ans'!AE$8,IF(AG22=0,$W$17,AG22))</f>
        <v>12</v>
      </c>
      <c r="AI22">
        <v>1</v>
      </c>
      <c r="AJ22" s="971">
        <f>($U$15-$U$14)/(1+EXP((AI22-$U$17)/$U$16))+$U$14-$U$20</f>
        <v>0.7818616230350246</v>
      </c>
      <c r="AK22" s="973">
        <v>1</v>
      </c>
      <c r="AL22" s="971">
        <f t="shared" ref="AL22:AL51" si="7">IF(AI22&gt;$W$16,0,AJ22*$W$17/$W$18)</f>
        <v>1.4201293527498167</v>
      </c>
      <c r="AM22" s="869">
        <f>IF('Base de données Haies'!$I$26=0,'Générateur Emprise 30ans'!AJ$8,IF(AL22=0,$W$17,AL22))</f>
        <v>12</v>
      </c>
      <c r="AO22" s="869">
        <f>+'Générateur Emprise 30ans'!K22</f>
        <v>7.8</v>
      </c>
      <c r="AP22" s="877">
        <f>IF(Résultats!$B54&lt;='Générateur Emprise 30ans'!$U$7,IF(Résultats!$B54&gt;'Générateur Emprise 30ans'!$F$13," ",HLOOKUP(IF(Résultats!$B54-('Générateur Emprise 30ans'!$F$12*ROUNDDOWN(Résultats!$B54/'Générateur Emprise 30ans'!$F$12,0))=0,'Générateur Emprise 30ans'!$F$12,Résultats!$B54-('Générateur Emprise 30ans'!$F$12*ROUNDDOWN(Résultats!$B54/'Générateur Emprise 30ans'!$F$12,0))),'Générateur Emprise 30ans'!$N$14:$R$15,2,FALSE)),0)</f>
        <v>1194.2</v>
      </c>
      <c r="AQ22" s="869">
        <f>+'Générateur Emprise 30ans'!L22</f>
        <v>31.2</v>
      </c>
      <c r="AR22" s="876">
        <f>+AP22*Menu!$F$13</f>
        <v>4776.8</v>
      </c>
      <c r="AS22" s="869">
        <f ca="1">+'Générateur Emprise 30ans'!D192</f>
        <v>7.9080144000000008</v>
      </c>
      <c r="AT22" s="877">
        <f ca="1">IF(Résultats!$B54&lt;='Générateur Emprise 30ans'!$U$7,+AP22*AS22/AO22+IF(Résultats!$B54&lt;=Menu!$G$64,Menu!$D$64,0),0)</f>
        <v>1217.7372816000002</v>
      </c>
      <c r="AU22" s="869">
        <f ca="1">+'Générateur Emprise 30ans'!C192</f>
        <v>31.632057600000003</v>
      </c>
      <c r="AV22" s="877">
        <f ca="1">+AT22*Menu!$F$13</f>
        <v>4870.9491264000008</v>
      </c>
      <c r="AW22" s="1010">
        <f t="shared" ref="AW22:AW51" ca="1" si="8">IF(AO22&gt;0,+AV22/AR22,0)</f>
        <v>1.0197096647127786</v>
      </c>
      <c r="AX22" s="876">
        <f>+'Base de données Haies'!I26*Menu!D246*Menu!E89+(Menu!D247+Menu!D248)*Menu!D95*1000*'Base de données Haies'!I26+IF(Résultats!B54&lt;Menu!$D$253,Menu!$D$252*Menu!$F$13,0)</f>
        <v>0</v>
      </c>
      <c r="AY22" s="1034">
        <f>+IF('Base de données Haies'!$I$26=1,Menu!$E$88)*Menu!$D$95+Menu!$L$141</f>
        <v>102.35226107226109</v>
      </c>
      <c r="AZ22" s="1034">
        <f>+AY22/Menu!$F$13</f>
        <v>25.588065268065272</v>
      </c>
      <c r="BA22" s="1034">
        <f>+AY22/Menu!$D$123</f>
        <v>127.94032634032635</v>
      </c>
      <c r="BE22" s="1034">
        <f t="shared" ref="BE22:BE31" si="9">+AX22+BB22-AY22</f>
        <v>-102.35226107226109</v>
      </c>
      <c r="BF22" s="1034">
        <f>+BE22/Menu!$F$13</f>
        <v>-25.588065268065272</v>
      </c>
      <c r="BG22" s="1034">
        <f>+BE22/Menu!$D$123</f>
        <v>-127.94032634032635</v>
      </c>
      <c r="BH22" s="1009">
        <f t="shared" ref="BH22:BH31" ca="1" si="10">+BE22+AV22</f>
        <v>4768.5968653277396</v>
      </c>
      <c r="BI22" s="1009">
        <f t="shared" ref="BI22:BI31" ca="1" si="11">+BF22+AT22</f>
        <v>1192.1492163319349</v>
      </c>
      <c r="BJ22" s="1009">
        <f>Résultats!D92+'Générateur Emprise 30ans'!AP22/(1+Résultats!$D$29)^(Résultats!$B93-1)</f>
        <v>1194.2</v>
      </c>
      <c r="BK22" s="1009">
        <f ca="1">Résultats!U92+'Générateur Emprise 30ans'!AT22/(1+Résultats!$D$30)^(Résultats!$B93-1)</f>
        <v>1217.7372816000002</v>
      </c>
      <c r="BL22" s="1009">
        <f>Résultats!AE92+'Générateur Emprise 30ans'!BF22/(1+Résultats!$D$30)^(Résultats!$B93-1)</f>
        <v>-25.588065268065272</v>
      </c>
      <c r="BM22" s="1009">
        <f ca="1">Résultats!AE92+'Générateur Emprise 30ans'!BI22/(1+Résultats!$D$30)^(Résultats!$B93-1)</f>
        <v>1192.1492163319349</v>
      </c>
      <c r="BN22" s="1009">
        <f>Résultats!I92+'Générateur Emprise 30ans'!AR22/(1+Résultats!$D$29)^(Résultats!$B93-1)</f>
        <v>4776.8</v>
      </c>
      <c r="BO22" s="1009">
        <f ca="1">Résultats!Z92+'Générateur Emprise 30ans'!AV22/(1+Résultats!$D$30)^(Résultats!$B93-1)</f>
        <v>4870.9491264000008</v>
      </c>
      <c r="BP22" s="1009">
        <f>Résultats!AJ92+'Générateur Emprise 30ans'!BE22/(1+Résultats!$D$30)^(Résultats!$B93-1)</f>
        <v>-102.35226107226109</v>
      </c>
      <c r="BQ22" s="1009">
        <f ca="1">Résultats!AT92+'Générateur Emprise 30ans'!BH22/(1+Résultats!$D$30)^(Résultats!$B93-1)</f>
        <v>4768.5968653277396</v>
      </c>
    </row>
    <row r="23" spans="1:69" x14ac:dyDescent="0.3">
      <c r="A23">
        <v>2</v>
      </c>
      <c r="B23" t="str">
        <f t="shared" si="0"/>
        <v>Prairie temporaire</v>
      </c>
      <c r="C23" t="str">
        <f t="shared" si="1"/>
        <v>HIVER</v>
      </c>
      <c r="D23" s="869">
        <f t="shared" ref="D23:D51" si="12">+$X22</f>
        <v>12</v>
      </c>
      <c r="E23" s="869">
        <f t="shared" ref="E23:E51" si="13">+AC22</f>
        <v>12</v>
      </c>
      <c r="F23" s="869">
        <f t="shared" ref="F23:F51" si="14">+AH22</f>
        <v>12</v>
      </c>
      <c r="G23" s="869">
        <f t="shared" ref="G23:G51" si="15">+AM22</f>
        <v>12</v>
      </c>
      <c r="H23" t="s">
        <v>405</v>
      </c>
      <c r="I23" s="842">
        <f ca="1">'Générateur Emprise 30ans'!C193</f>
        <v>40.553919999999998</v>
      </c>
      <c r="J23" s="842">
        <f t="shared" ref="J23:J51" ca="1" si="16">I23/($B$9*$C$9/10000)</f>
        <v>10.556518117451061</v>
      </c>
      <c r="K23">
        <f t="shared" ref="K23:K51" si="17">IF(A23&lt;=$U$7,IF(A23&gt;$F$13," ",HLOOKUP(IF(A23-(F$12*ROUNDDOWN(A23/F$12,0))=0,F$12,A23-(F$12*ROUNDDOWN(A23/F$12,0))),$N$12:$R$13,2,FALSE)),0)</f>
        <v>10</v>
      </c>
      <c r="L23">
        <f t="shared" si="2"/>
        <v>40</v>
      </c>
      <c r="M23">
        <f t="shared" ref="M23:M51" si="18">IF(C23="ETE",(B$2-(C$5+C$6))*(C$2-(C$7+C$8))/10000*K23,(B$2-(C$5+C$6))*(C$2-(C$7+C$8))/10000*K23)</f>
        <v>38.416000000000004</v>
      </c>
      <c r="N23">
        <f t="shared" ref="N23:N51" ca="1" si="19">I23-L23</f>
        <v>0.55391999999999797</v>
      </c>
      <c r="O23">
        <f t="shared" ca="1" si="3"/>
        <v>2.137919999999994</v>
      </c>
      <c r="T23">
        <v>2</v>
      </c>
      <c r="U23" s="971">
        <f t="shared" ref="U23:U51" si="20">($U$15-$U$14)/(1+EXP((T23-$U$17)/$U$16))+$U$14-$U$20</f>
        <v>1.607563687658172</v>
      </c>
      <c r="V23" s="973">
        <v>2</v>
      </c>
      <c r="W23" s="971">
        <f t="shared" si="4"/>
        <v>2.9198880108684402</v>
      </c>
      <c r="X23" s="869">
        <f>IF('Base de données Haies'!$I$26=0,'Générateur Emprise 30ans'!U$8,IF(W23=0,$W$17,W23))</f>
        <v>12</v>
      </c>
      <c r="Y23">
        <v>2</v>
      </c>
      <c r="Z23" s="971">
        <f t="shared" ref="Z23:Z51" si="21">($U$15-$U$14)/(1+EXP((Y23-$U$17)/$U$16))+$U$14-$U$20</f>
        <v>1.607563687658172</v>
      </c>
      <c r="AA23" s="973">
        <v>2</v>
      </c>
      <c r="AB23" s="971">
        <f t="shared" si="5"/>
        <v>2.9198880108684402</v>
      </c>
      <c r="AC23" s="869">
        <f>IF('Base de données Haies'!$I$26=0,'Générateur Emprise 30ans'!Z$8,IF(AB23=0,$W$17,AB23))</f>
        <v>12</v>
      </c>
      <c r="AD23">
        <v>2</v>
      </c>
      <c r="AE23" s="971">
        <f t="shared" ref="AE23:AE51" si="22">($U$15-$U$14)/(1+EXP((AD23-$U$17)/$U$16))+$U$14-$U$20</f>
        <v>1.607563687658172</v>
      </c>
      <c r="AF23" s="973">
        <v>2</v>
      </c>
      <c r="AG23" s="971">
        <f t="shared" si="6"/>
        <v>2.9198880108684402</v>
      </c>
      <c r="AH23" s="869">
        <f>IF('Base de données Haies'!$I$26=0,'Générateur Emprise 30ans'!AE$8,IF(AG23=0,$W$17,AG23))</f>
        <v>12</v>
      </c>
      <c r="AI23">
        <v>2</v>
      </c>
      <c r="AJ23" s="971">
        <f t="shared" ref="AJ23:AJ51" si="23">($U$15-$U$14)/(1+EXP((AI23-$U$17)/$U$16))+$U$14-$U$20</f>
        <v>1.607563687658172</v>
      </c>
      <c r="AK23" s="973">
        <v>2</v>
      </c>
      <c r="AL23" s="971">
        <f t="shared" si="7"/>
        <v>2.9198880108684402</v>
      </c>
      <c r="AM23" s="869">
        <f>IF('Base de données Haies'!$I$26=0,'Générateur Emprise 30ans'!AJ$8,IF(AL23=0,$W$17,AL23))</f>
        <v>12</v>
      </c>
      <c r="AO23" s="869">
        <f>+'Générateur Emprise 30ans'!K23</f>
        <v>10</v>
      </c>
      <c r="AP23" s="877">
        <f>IF(Résultats!$B55&lt;='Générateur Emprise 30ans'!$U$7,IF(Résultats!$B55&gt;'Générateur Emprise 30ans'!$F$13," ",HLOOKUP(IF(Résultats!$B55-('Générateur Emprise 30ans'!$F$12*ROUNDDOWN(Résultats!$B55/'Générateur Emprise 30ans'!$F$12,0))=0,'Générateur Emprise 30ans'!$F$12,Résultats!$B55-('Générateur Emprise 30ans'!$F$12*ROUNDDOWN(Résultats!$B55/'Générateur Emprise 30ans'!$F$12,0))),'Générateur Emprise 30ans'!$N$14:$R$15,2,FALSE)),0)</f>
        <v>927</v>
      </c>
      <c r="AQ23" s="869">
        <f>+'Générateur Emprise 30ans'!L23</f>
        <v>40</v>
      </c>
      <c r="AR23" s="876">
        <f>+AP23*Menu!$F$13</f>
        <v>3708</v>
      </c>
      <c r="AS23" s="869">
        <f ca="1">+'Générateur Emprise 30ans'!D193</f>
        <v>10.138479999999999</v>
      </c>
      <c r="AT23" s="877">
        <f ca="1">IF(Résultats!$B55&lt;='Générateur Emprise 30ans'!$U$7,+AP23*AS23/AO23+IF(Résultats!$B55&lt;=Menu!$G$64,Menu!$D$64,0),0)</f>
        <v>946.83709599999997</v>
      </c>
      <c r="AU23" s="869">
        <f ca="1">+'Générateur Emprise 30ans'!C193</f>
        <v>40.553919999999998</v>
      </c>
      <c r="AV23" s="877">
        <f ca="1">+AT23*Menu!$F$13</f>
        <v>3787.3483839999999</v>
      </c>
      <c r="AW23" s="1010">
        <f t="shared" ca="1" si="8"/>
        <v>1.0213992405609493</v>
      </c>
      <c r="AX23" s="876">
        <f>+IF(Résultats!B55&lt;=Menu!$D$253,Menu!$D$252*Menu!$F$13,0)</f>
        <v>0</v>
      </c>
      <c r="AY23" s="1034">
        <f>+Menu!$L$141</f>
        <v>102.35226107226109</v>
      </c>
      <c r="AZ23" s="1034">
        <f>+AY23/Menu!$F$13</f>
        <v>25.588065268065272</v>
      </c>
      <c r="BA23" s="1034">
        <f>+AY23/Menu!$D$123</f>
        <v>127.94032634032635</v>
      </c>
      <c r="BE23" s="1034">
        <f t="shared" si="9"/>
        <v>-102.35226107226109</v>
      </c>
      <c r="BF23" s="1034">
        <f>+BE23/Menu!$F$13</f>
        <v>-25.588065268065272</v>
      </c>
      <c r="BG23" s="1034">
        <f>+BE23/Menu!$D$123</f>
        <v>-127.94032634032635</v>
      </c>
      <c r="BH23" s="1009">
        <f t="shared" ca="1" si="10"/>
        <v>3684.9961229277387</v>
      </c>
      <c r="BI23" s="1009">
        <f t="shared" ca="1" si="11"/>
        <v>921.24903073193468</v>
      </c>
      <c r="BJ23" s="1009">
        <f>BJ22+'Générateur Emprise 30ans'!AP23/(1+Résultats!$D$29)^(Résultats!$B94-1)</f>
        <v>2085.5461538461541</v>
      </c>
      <c r="BK23" s="1009">
        <f ca="1">BK22+'Générateur Emprise 30ans'!AT23/(1+Résultats!$D$30)^(Résultats!$B94-1)</f>
        <v>2128.1575662153846</v>
      </c>
      <c r="BL23" s="1009">
        <f>BL22+'Générateur Emprise 30ans'!BF23/(1+Résultats!$D$30)^(Résultats!$B94-1)</f>
        <v>-50.191974179666495</v>
      </c>
      <c r="BM23" s="1009">
        <f ca="1">BM22+'Générateur Emprise 30ans'!BI23/(1+Résultats!$D$30)^(Résultats!$B94-1)</f>
        <v>2077.9655920357181</v>
      </c>
      <c r="BN23" s="1009">
        <f>BN22+'Générateur Emprise 30ans'!AR23/(1+Résultats!$D$29)^(Résultats!$B94-1)</f>
        <v>8342.1846153846163</v>
      </c>
      <c r="BO23" s="1009">
        <f ca="1">BO22+'Générateur Emprise 30ans'!AV23/(1+Résultats!$D$30)^(Résultats!$B94-1)</f>
        <v>8512.6302648615383</v>
      </c>
      <c r="BP23" s="1009">
        <f>BP22+'Générateur Emprise 30ans'!BE23/(1+Résultats!$D$30)^(Résultats!$B94-1)</f>
        <v>-200.76789671866598</v>
      </c>
      <c r="BQ23" s="1009">
        <f ca="1">BQ22+'Générateur Emprise 30ans'!BH23/(1+Résultats!$D$30)^(Résultats!$B94-1)</f>
        <v>8311.8623681428726</v>
      </c>
    </row>
    <row r="24" spans="1:69" x14ac:dyDescent="0.3">
      <c r="A24">
        <v>3</v>
      </c>
      <c r="B24" t="str">
        <f t="shared" si="0"/>
        <v>Orge d'hiver</v>
      </c>
      <c r="C24" t="str">
        <f t="shared" si="1"/>
        <v>HIVER</v>
      </c>
      <c r="D24" s="869">
        <f t="shared" si="12"/>
        <v>12</v>
      </c>
      <c r="E24" s="869">
        <f t="shared" si="13"/>
        <v>12</v>
      </c>
      <c r="F24" s="869">
        <f t="shared" si="14"/>
        <v>12</v>
      </c>
      <c r="G24" s="869">
        <f t="shared" si="15"/>
        <v>12</v>
      </c>
      <c r="H24" t="s">
        <v>405</v>
      </c>
      <c r="I24" s="842">
        <f ca="1">'Générateur Emprise 30ans'!C194</f>
        <v>34.470832000000001</v>
      </c>
      <c r="J24" s="842">
        <f t="shared" ca="1" si="16"/>
        <v>8.973040399833403</v>
      </c>
      <c r="K24">
        <f t="shared" si="17"/>
        <v>8.5</v>
      </c>
      <c r="L24">
        <f t="shared" si="2"/>
        <v>34</v>
      </c>
      <c r="M24">
        <f t="shared" si="18"/>
        <v>32.653600000000004</v>
      </c>
      <c r="N24">
        <f t="shared" ca="1" si="19"/>
        <v>0.47083200000000147</v>
      </c>
      <c r="O24">
        <f t="shared" ca="1" si="3"/>
        <v>1.8172319999999971</v>
      </c>
      <c r="T24">
        <v>3</v>
      </c>
      <c r="U24" s="971">
        <f t="shared" si="20"/>
        <v>2.4332657522813195</v>
      </c>
      <c r="V24" s="973">
        <v>3</v>
      </c>
      <c r="W24" s="971">
        <f t="shared" si="4"/>
        <v>4.4196466689870642</v>
      </c>
      <c r="X24" s="869">
        <f>IF('Base de données Haies'!$I$26=0,'Générateur Emprise 30ans'!U$8,IF(W24=0,$W$17,W24))</f>
        <v>12</v>
      </c>
      <c r="Y24">
        <v>3</v>
      </c>
      <c r="Z24" s="971">
        <f t="shared" si="21"/>
        <v>2.4332657522813195</v>
      </c>
      <c r="AA24" s="973">
        <v>3</v>
      </c>
      <c r="AB24" s="971">
        <f t="shared" si="5"/>
        <v>4.4196466689870642</v>
      </c>
      <c r="AC24" s="869">
        <f>IF('Base de données Haies'!$I$26=0,'Générateur Emprise 30ans'!Z$8,IF(AB24=0,$W$17,AB24))</f>
        <v>12</v>
      </c>
      <c r="AD24">
        <v>3</v>
      </c>
      <c r="AE24" s="971">
        <f t="shared" si="22"/>
        <v>2.4332657522813195</v>
      </c>
      <c r="AF24" s="973">
        <v>3</v>
      </c>
      <c r="AG24" s="971">
        <f t="shared" si="6"/>
        <v>4.4196466689870642</v>
      </c>
      <c r="AH24" s="869">
        <f>IF('Base de données Haies'!$I$26=0,'Générateur Emprise 30ans'!AE$8,IF(AG24=0,$W$17,AG24))</f>
        <v>12</v>
      </c>
      <c r="AI24">
        <v>3</v>
      </c>
      <c r="AJ24" s="971">
        <f t="shared" si="23"/>
        <v>2.4332657522813195</v>
      </c>
      <c r="AK24" s="973">
        <v>3</v>
      </c>
      <c r="AL24" s="971">
        <f t="shared" si="7"/>
        <v>4.4196466689870642</v>
      </c>
      <c r="AM24" s="869">
        <f>IF('Base de données Haies'!$I$26=0,'Générateur Emprise 30ans'!AJ$8,IF(AL24=0,$W$17,AL24))</f>
        <v>12</v>
      </c>
      <c r="AO24" s="869">
        <f>+'Générateur Emprise 30ans'!K24</f>
        <v>8.5</v>
      </c>
      <c r="AP24" s="877">
        <f>IF(Résultats!$B56&lt;='Générateur Emprise 30ans'!$U$7,IF(Résultats!$B56&gt;'Générateur Emprise 30ans'!$F$13," ",HLOOKUP(IF(Résultats!$B56-('Générateur Emprise 30ans'!$F$12*ROUNDDOWN(Résultats!$B56/'Générateur Emprise 30ans'!$F$12,0))=0,'Générateur Emprise 30ans'!$F$12,Résultats!$B56-('Générateur Emprise 30ans'!$F$12*ROUNDDOWN(Résultats!$B56/'Générateur Emprise 30ans'!$F$12,0))),'Générateur Emprise 30ans'!$N$14:$R$15,2,FALSE)),0)</f>
        <v>1280.5</v>
      </c>
      <c r="AQ24" s="869">
        <f>+'Générateur Emprise 30ans'!L24</f>
        <v>34</v>
      </c>
      <c r="AR24" s="876">
        <f>+AP24*Menu!$F$13</f>
        <v>5122</v>
      </c>
      <c r="AS24" s="869">
        <f ca="1">+'Générateur Emprise 30ans'!D194</f>
        <v>8.6177080000000004</v>
      </c>
      <c r="AT24" s="877">
        <f ca="1">IF(Résultats!$B56&lt;='Générateur Emprise 30ans'!$U$7,+AP24*AS24/AO24+IF(Résultats!$B56&lt;=Menu!$G$64,Menu!$D$64,0),0)</f>
        <v>1305.2323640000002</v>
      </c>
      <c r="AU24" s="869">
        <f ca="1">+'Générateur Emprise 30ans'!C194</f>
        <v>34.470832000000001</v>
      </c>
      <c r="AV24" s="877">
        <f ca="1">+AT24*Menu!$F$13</f>
        <v>5220.9294560000008</v>
      </c>
      <c r="AW24" s="1010">
        <f t="shared" ca="1" si="8"/>
        <v>1.0193146146036707</v>
      </c>
      <c r="AX24" s="876">
        <f>+IF(Résultats!B56&lt;=Menu!$D$253,Menu!$D$252*Menu!$F$13,0)</f>
        <v>0</v>
      </c>
      <c r="AY24" s="1034">
        <f>+Menu!$L$141</f>
        <v>102.35226107226109</v>
      </c>
      <c r="AZ24" s="1034">
        <f>+AY24/Menu!$F$13</f>
        <v>25.588065268065272</v>
      </c>
      <c r="BA24" s="1034">
        <f>+AY24/Menu!$D$123</f>
        <v>127.94032634032635</v>
      </c>
      <c r="BE24" s="1034">
        <f t="shared" si="9"/>
        <v>-102.35226107226109</v>
      </c>
      <c r="BF24" s="1034">
        <f>+BE24/Menu!$F$13</f>
        <v>-25.588065268065272</v>
      </c>
      <c r="BG24" s="1034">
        <f>+BE24/Menu!$D$123</f>
        <v>-127.94032634032635</v>
      </c>
      <c r="BH24" s="1009">
        <f t="shared" ca="1" si="10"/>
        <v>5118.5771949277396</v>
      </c>
      <c r="BI24" s="1009">
        <f t="shared" ca="1" si="11"/>
        <v>1279.6442987319349</v>
      </c>
      <c r="BJ24" s="1009">
        <f>BJ23+'Générateur Emprise 30ans'!AP24/(1+Résultats!$D$29)^(Résultats!$B95-1)</f>
        <v>3269.4403846153846</v>
      </c>
      <c r="BK24" s="1009">
        <f ca="1">BK23+'Générateur Emprise 30ans'!AT24/(1+Résultats!$D$30)^(Résultats!$B95-1)</f>
        <v>3334.9182577834317</v>
      </c>
      <c r="BL24" s="1009">
        <f>BL23+'Générateur Emprise 30ans'!BF24/(1+Résultats!$D$30)^(Résultats!$B95-1)</f>
        <v>-73.84957890235998</v>
      </c>
      <c r="BM24" s="1009">
        <f ca="1">BM23+'Générateur Emprise 30ans'!BI24/(1+Résultats!$D$30)^(Résultats!$B95-1)</f>
        <v>3261.0686788810717</v>
      </c>
      <c r="BN24" s="1009">
        <f>BN23+'Générateur Emprise 30ans'!AR24/(1+Résultats!$D$29)^(Résultats!$B95-1)</f>
        <v>13077.761538461538</v>
      </c>
      <c r="BO24" s="1009">
        <f ca="1">BO23+'Générateur Emprise 30ans'!AV24/(1+Résultats!$D$30)^(Résultats!$B95-1)</f>
        <v>13339.673031133727</v>
      </c>
      <c r="BP24" s="1009">
        <f>BP23+'Générateur Emprise 30ans'!BE24/(1+Résultats!$D$30)^(Résultats!$B95-1)</f>
        <v>-295.39831560943992</v>
      </c>
      <c r="BQ24" s="1009">
        <f ca="1">BQ23+'Générateur Emprise 30ans'!BH24/(1+Résultats!$D$30)^(Résultats!$B95-1)</f>
        <v>13044.274715524287</v>
      </c>
    </row>
    <row r="25" spans="1:69" x14ac:dyDescent="0.3">
      <c r="A25">
        <v>4</v>
      </c>
      <c r="B25" t="str">
        <f t="shared" si="0"/>
        <v>Maïs</v>
      </c>
      <c r="C25" t="str">
        <f t="shared" si="1"/>
        <v>ETE</v>
      </c>
      <c r="D25" s="869">
        <f t="shared" si="12"/>
        <v>12</v>
      </c>
      <c r="E25" s="869">
        <f t="shared" si="13"/>
        <v>12</v>
      </c>
      <c r="F25" s="869">
        <f t="shared" si="14"/>
        <v>12</v>
      </c>
      <c r="G25" s="869">
        <f t="shared" si="15"/>
        <v>12</v>
      </c>
      <c r="H25" t="s">
        <v>405</v>
      </c>
      <c r="I25" s="842">
        <f ca="1">'Générateur Emprise 30ans'!C195</f>
        <v>39.866864</v>
      </c>
      <c r="J25" s="842">
        <f t="shared" ca="1" si="16"/>
        <v>10.377671803415243</v>
      </c>
      <c r="K25">
        <f t="shared" si="17"/>
        <v>9.5</v>
      </c>
      <c r="L25">
        <f t="shared" si="2"/>
        <v>38</v>
      </c>
      <c r="M25">
        <f t="shared" si="18"/>
        <v>36.495200000000004</v>
      </c>
      <c r="N25">
        <f t="shared" ca="1" si="19"/>
        <v>1.8668639999999996</v>
      </c>
      <c r="O25">
        <f t="shared" ca="1" si="3"/>
        <v>3.3716639999999956</v>
      </c>
      <c r="T25">
        <v>4</v>
      </c>
      <c r="U25" s="971">
        <f t="shared" si="20"/>
        <v>3.2151273753163432</v>
      </c>
      <c r="V25" s="973">
        <v>4</v>
      </c>
      <c r="W25" s="971">
        <f t="shared" si="4"/>
        <v>5.8397760217368795</v>
      </c>
      <c r="X25" s="869">
        <f>IF('Base de données Haies'!$I$26=0,'Générateur Emprise 30ans'!U$8,IF(W25=0,$W$17,W25))</f>
        <v>12</v>
      </c>
      <c r="Y25">
        <v>4</v>
      </c>
      <c r="Z25" s="971">
        <f t="shared" si="21"/>
        <v>3.2151273753163432</v>
      </c>
      <c r="AA25" s="973">
        <v>4</v>
      </c>
      <c r="AB25" s="971">
        <f t="shared" si="5"/>
        <v>5.8397760217368795</v>
      </c>
      <c r="AC25" s="869">
        <f>IF('Base de données Haies'!$I$26=0,'Générateur Emprise 30ans'!Z$8,IF(AB25=0,$W$17,AB25))</f>
        <v>12</v>
      </c>
      <c r="AD25">
        <v>4</v>
      </c>
      <c r="AE25" s="971">
        <f t="shared" si="22"/>
        <v>3.2151273753163432</v>
      </c>
      <c r="AF25" s="973">
        <v>4</v>
      </c>
      <c r="AG25" s="971">
        <f t="shared" si="6"/>
        <v>5.8397760217368795</v>
      </c>
      <c r="AH25" s="869">
        <f>IF('Base de données Haies'!$I$26=0,'Générateur Emprise 30ans'!AE$8,IF(AG25=0,$W$17,AG25))</f>
        <v>12</v>
      </c>
      <c r="AI25">
        <v>4</v>
      </c>
      <c r="AJ25" s="971">
        <f t="shared" si="23"/>
        <v>3.2151273753163432</v>
      </c>
      <c r="AK25" s="973">
        <v>4</v>
      </c>
      <c r="AL25" s="971">
        <f t="shared" si="7"/>
        <v>5.8397760217368795</v>
      </c>
      <c r="AM25" s="869">
        <f>IF('Base de données Haies'!$I$26=0,'Générateur Emprise 30ans'!AJ$8,IF(AL25=0,$W$17,AL25))</f>
        <v>12</v>
      </c>
      <c r="AO25" s="869">
        <f>+'Générateur Emprise 30ans'!K25</f>
        <v>9.5</v>
      </c>
      <c r="AP25" s="877">
        <f>IF(Résultats!$B57&lt;='Générateur Emprise 30ans'!$U$7,IF(Résultats!$B57&gt;'Générateur Emprise 30ans'!$F$13," ",HLOOKUP(IF(Résultats!$B57-('Générateur Emprise 30ans'!$F$12*ROUNDDOWN(Résultats!$B57/'Générateur Emprise 30ans'!$F$12,0))=0,'Générateur Emprise 30ans'!$F$12,Résultats!$B57-('Générateur Emprise 30ans'!$F$12*ROUNDDOWN(Résultats!$B57/'Générateur Emprise 30ans'!$F$12,0))),'Générateur Emprise 30ans'!$N$14:$R$15,2,FALSE)),0)</f>
        <v>1472</v>
      </c>
      <c r="AQ25" s="869">
        <f>+'Générateur Emprise 30ans'!L25</f>
        <v>38</v>
      </c>
      <c r="AR25" s="876">
        <f>+AP25*Menu!$F$13</f>
        <v>5888</v>
      </c>
      <c r="AS25" s="869">
        <f ca="1">+'Générateur Emprise 30ans'!D195</f>
        <v>9.9667159999999999</v>
      </c>
      <c r="AT25" s="877">
        <f ca="1">IF(Résultats!$B57&lt;='Générateur Emprise 30ans'!$U$7,+AP25*AS25/AO25+IF(Résultats!$B57&lt;=Menu!$G$64,Menu!$D$64,0),0)</f>
        <v>1551.3164159999999</v>
      </c>
      <c r="AU25" s="869">
        <f ca="1">+'Générateur Emprise 30ans'!C195</f>
        <v>39.866864</v>
      </c>
      <c r="AV25" s="877">
        <f ca="1">+AT25*Menu!$F$13</f>
        <v>6205.2656639999996</v>
      </c>
      <c r="AW25" s="1010">
        <f t="shared" ca="1" si="8"/>
        <v>1.0538834347826087</v>
      </c>
      <c r="AX25" s="876">
        <f>+IF(Résultats!B57&lt;=Menu!$D$253,Menu!$D$252*Menu!$F$13,0)</f>
        <v>0</v>
      </c>
      <c r="AY25" s="1034">
        <f>+Menu!$L$141</f>
        <v>102.35226107226109</v>
      </c>
      <c r="AZ25" s="1034">
        <f>+AY25/Menu!$F$13</f>
        <v>25.588065268065272</v>
      </c>
      <c r="BA25" s="1034">
        <f>+AY25/Menu!$D$123</f>
        <v>127.94032634032635</v>
      </c>
      <c r="BE25" s="1034">
        <f t="shared" si="9"/>
        <v>-102.35226107226109</v>
      </c>
      <c r="BF25" s="1034">
        <f>+BE25/Menu!$F$13</f>
        <v>-25.588065268065272</v>
      </c>
      <c r="BG25" s="1034">
        <f>+BE25/Menu!$D$123</f>
        <v>-127.94032634032635</v>
      </c>
      <c r="BH25" s="1009">
        <f t="shared" ca="1" si="10"/>
        <v>6102.9134029277384</v>
      </c>
      <c r="BI25" s="1009">
        <f t="shared" ca="1" si="11"/>
        <v>1525.7283507319346</v>
      </c>
      <c r="BJ25" s="1009">
        <f>BJ24+'Générateur Emprise 30ans'!AP25/(1+Résultats!$D$29)^(Résultats!$B96-1)</f>
        <v>4578.0430245789712</v>
      </c>
      <c r="BK25" s="1009">
        <f ca="1">BK24+'Générateur Emprise 30ans'!AT25/(1+Résultats!$D$30)^(Résultats!$B96-1)</f>
        <v>4714.0329027538455</v>
      </c>
      <c r="BL25" s="1009">
        <f>BL24+'Générateur Emprise 30ans'!BF25/(1+Résultats!$D$30)^(Résultats!$B96-1)</f>
        <v>-96.597275751103709</v>
      </c>
      <c r="BM25" s="1009">
        <f ca="1">BM24+'Générateur Emprise 30ans'!BI25/(1+Résultats!$D$30)^(Résultats!$B96-1)</f>
        <v>4617.435627002742</v>
      </c>
      <c r="BN25" s="1009">
        <f>BN24+'Générateur Emprise 30ans'!AR25/(1+Résultats!$D$29)^(Résultats!$B96-1)</f>
        <v>18312.172098315885</v>
      </c>
      <c r="BO25" s="1009">
        <f ca="1">BO24+'Générateur Emprise 30ans'!AV25/(1+Résultats!$D$30)^(Résultats!$B96-1)</f>
        <v>18856.131611015382</v>
      </c>
      <c r="BP25" s="1009">
        <f>BP24+'Générateur Emprise 30ans'!BE25/(1+Résultats!$D$30)^(Résultats!$B96-1)</f>
        <v>-386.38910300441484</v>
      </c>
      <c r="BQ25" s="1009">
        <f ca="1">BQ24+'Générateur Emprise 30ans'!BH25/(1+Résultats!$D$30)^(Résultats!$B96-1)</f>
        <v>18469.742508010968</v>
      </c>
    </row>
    <row r="26" spans="1:69" x14ac:dyDescent="0.3">
      <c r="A26">
        <v>5</v>
      </c>
      <c r="B26" t="str">
        <f t="shared" si="0"/>
        <v>Blé d'hiver</v>
      </c>
      <c r="C26" t="str">
        <f t="shared" si="1"/>
        <v>HIVER</v>
      </c>
      <c r="D26" s="869">
        <f t="shared" si="12"/>
        <v>12</v>
      </c>
      <c r="E26" s="869">
        <f t="shared" si="13"/>
        <v>12</v>
      </c>
      <c r="F26" s="869">
        <f t="shared" si="14"/>
        <v>12</v>
      </c>
      <c r="G26" s="869">
        <f t="shared" si="15"/>
        <v>12</v>
      </c>
      <c r="H26" t="s">
        <v>405</v>
      </c>
      <c r="I26" s="842">
        <f ca="1">'Générateur Emprise 30ans'!C196</f>
        <v>31.632057600000003</v>
      </c>
      <c r="J26" s="842">
        <f t="shared" ca="1" si="16"/>
        <v>8.2340841316118283</v>
      </c>
      <c r="K26">
        <f t="shared" si="17"/>
        <v>7.8</v>
      </c>
      <c r="L26">
        <f t="shared" si="2"/>
        <v>31.2</v>
      </c>
      <c r="M26">
        <f t="shared" si="18"/>
        <v>29.964480000000002</v>
      </c>
      <c r="N26">
        <f t="shared" ca="1" si="19"/>
        <v>0.43205760000000382</v>
      </c>
      <c r="O26">
        <f t="shared" ca="1" si="3"/>
        <v>1.6675776000000013</v>
      </c>
      <c r="T26">
        <v>5</v>
      </c>
      <c r="U26" s="971">
        <f t="shared" si="20"/>
        <v>3.9181494739582208</v>
      </c>
      <c r="V26" s="973">
        <v>5</v>
      </c>
      <c r="W26" s="971">
        <f t="shared" si="4"/>
        <v>7.1167057091636581</v>
      </c>
      <c r="X26" s="869">
        <f>IF('Base de données Haies'!$I$26=0,'Générateur Emprise 30ans'!U$8,IF(W26=0,$W$17,W26))</f>
        <v>12</v>
      </c>
      <c r="Y26">
        <v>5</v>
      </c>
      <c r="Z26" s="971">
        <f t="shared" si="21"/>
        <v>3.9181494739582208</v>
      </c>
      <c r="AA26" s="973">
        <v>5</v>
      </c>
      <c r="AB26" s="971">
        <f t="shared" si="5"/>
        <v>7.1167057091636581</v>
      </c>
      <c r="AC26" s="869">
        <f>IF('Base de données Haies'!$I$26=0,'Générateur Emprise 30ans'!Z$8,IF(AB26=0,$W$17,AB26))</f>
        <v>12</v>
      </c>
      <c r="AD26">
        <v>5</v>
      </c>
      <c r="AE26" s="971">
        <f t="shared" si="22"/>
        <v>3.9181494739582208</v>
      </c>
      <c r="AF26" s="973">
        <v>5</v>
      </c>
      <c r="AG26" s="971">
        <f t="shared" si="6"/>
        <v>7.1167057091636581</v>
      </c>
      <c r="AH26" s="869">
        <f>IF('Base de données Haies'!$I$26=0,'Générateur Emprise 30ans'!AE$8,IF(AG26=0,$W$17,AG26))</f>
        <v>12</v>
      </c>
      <c r="AI26">
        <v>5</v>
      </c>
      <c r="AJ26" s="971">
        <f t="shared" si="23"/>
        <v>3.9181494739582208</v>
      </c>
      <c r="AK26" s="973">
        <v>5</v>
      </c>
      <c r="AL26" s="971">
        <f t="shared" si="7"/>
        <v>7.1167057091636581</v>
      </c>
      <c r="AM26" s="869">
        <f>IF('Base de données Haies'!$I$26=0,'Générateur Emprise 30ans'!AJ$8,IF(AL26=0,$W$17,AL26))</f>
        <v>12</v>
      </c>
      <c r="AO26" s="869">
        <f>+'Générateur Emprise 30ans'!K26</f>
        <v>7.8</v>
      </c>
      <c r="AP26" s="877">
        <f>IF(Résultats!$B58&lt;='Générateur Emprise 30ans'!$U$7,IF(Résultats!$B58&gt;'Générateur Emprise 30ans'!$F$13," ",HLOOKUP(IF(Résultats!$B58-('Générateur Emprise 30ans'!$F$12*ROUNDDOWN(Résultats!$B58/'Générateur Emprise 30ans'!$F$12,0))=0,'Générateur Emprise 30ans'!$F$12,Résultats!$B58-('Générateur Emprise 30ans'!$F$12*ROUNDDOWN(Résultats!$B58/'Générateur Emprise 30ans'!$F$12,0))),'Générateur Emprise 30ans'!$N$14:$R$15,2,FALSE)),0)</f>
        <v>1194.2</v>
      </c>
      <c r="AQ26" s="869">
        <f>+'Générateur Emprise 30ans'!L26</f>
        <v>31.2</v>
      </c>
      <c r="AR26" s="876">
        <f>+AP26*Menu!$F$13</f>
        <v>4776.8</v>
      </c>
      <c r="AS26" s="869">
        <f ca="1">+'Générateur Emprise 30ans'!D196</f>
        <v>7.9080144000000008</v>
      </c>
      <c r="AT26" s="877">
        <f ca="1">IF(Résultats!$B58&lt;='Générateur Emprise 30ans'!$U$7,+AP26*AS26/AO26+IF(Résultats!$B58&lt;=Menu!$G$64,Menu!$D$64,0),0)</f>
        <v>1217.7372816000002</v>
      </c>
      <c r="AU26" s="869">
        <f ca="1">+'Générateur Emprise 30ans'!C196</f>
        <v>31.632057600000003</v>
      </c>
      <c r="AV26" s="877">
        <f ca="1">+AT26*Menu!$F$13</f>
        <v>4870.9491264000008</v>
      </c>
      <c r="AW26" s="1010">
        <f t="shared" ca="1" si="8"/>
        <v>1.0197096647127786</v>
      </c>
      <c r="AX26" s="876">
        <f>+IF(Résultats!B58&lt;=Menu!$D$253,Menu!$D$252*Menu!$F$13,0)</f>
        <v>0</v>
      </c>
      <c r="AY26" s="1034">
        <f>+Menu!$L$141</f>
        <v>102.35226107226109</v>
      </c>
      <c r="AZ26" s="1034">
        <f>+AY26/Menu!$F$13</f>
        <v>25.588065268065272</v>
      </c>
      <c r="BA26" s="1034">
        <f>+AY26/Menu!$D$123</f>
        <v>127.94032634032635</v>
      </c>
      <c r="BE26" s="1034">
        <f t="shared" si="9"/>
        <v>-102.35226107226109</v>
      </c>
      <c r="BF26" s="1034">
        <f>+BE26/Menu!$F$13</f>
        <v>-25.588065268065272</v>
      </c>
      <c r="BG26" s="1034">
        <f>+BE26/Menu!$D$123</f>
        <v>-127.94032634032635</v>
      </c>
      <c r="BH26" s="1009">
        <f t="shared" ca="1" si="10"/>
        <v>4768.5968653277396</v>
      </c>
      <c r="BI26" s="1009">
        <f t="shared" ca="1" si="11"/>
        <v>1192.1492163319349</v>
      </c>
      <c r="BJ26" s="1009">
        <f>BJ25+'Générateur Emprise 30ans'!AP26/(1+Résultats!$D$29)^(Résultats!$B97-1)</f>
        <v>5598.8501895066693</v>
      </c>
      <c r="BK26" s="1009">
        <f ca="1">BK25+'Générateur Emprise 30ans'!AT26/(1+Résultats!$D$30)^(Résultats!$B97-1)</f>
        <v>5754.9598346386711</v>
      </c>
      <c r="BL26" s="1009">
        <f>BL25+'Générateur Emprise 30ans'!BF26/(1+Résultats!$D$30)^(Résultats!$B97-1)</f>
        <v>-118.47006118258807</v>
      </c>
      <c r="BM26" s="1009">
        <f ca="1">BM25+'Générateur Emprise 30ans'!BI26/(1+Résultats!$D$30)^(Résultats!$B97-1)</f>
        <v>5636.4897734560827</v>
      </c>
      <c r="BN26" s="1009">
        <f>BN25+'Générateur Emprise 30ans'!AR26/(1+Résultats!$D$29)^(Résultats!$B97-1)</f>
        <v>22395.400758026677</v>
      </c>
      <c r="BO26" s="1009">
        <f ca="1">BO25+'Générateur Emprise 30ans'!AV26/(1+Résultats!$D$30)^(Résultats!$B97-1)</f>
        <v>23019.839338554684</v>
      </c>
      <c r="BP26" s="1009">
        <f>BP25+'Générateur Emprise 30ans'!BE26/(1+Résultats!$D$30)^(Résultats!$B97-1)</f>
        <v>-473.88024473035227</v>
      </c>
      <c r="BQ26" s="1009">
        <f ca="1">BQ25+'Générateur Emprise 30ans'!BH26/(1+Résultats!$D$30)^(Résultats!$B97-1)</f>
        <v>22545.959093824331</v>
      </c>
    </row>
    <row r="27" spans="1:69" x14ac:dyDescent="0.3">
      <c r="A27">
        <v>6</v>
      </c>
      <c r="B27" t="str">
        <f t="shared" si="0"/>
        <v>Prairie temporaire</v>
      </c>
      <c r="C27" t="str">
        <f t="shared" si="1"/>
        <v>HIVER</v>
      </c>
      <c r="D27" s="869">
        <f t="shared" si="12"/>
        <v>12</v>
      </c>
      <c r="E27" s="869">
        <f t="shared" si="13"/>
        <v>12</v>
      </c>
      <c r="F27" s="869">
        <f t="shared" si="14"/>
        <v>12</v>
      </c>
      <c r="G27" s="869">
        <f t="shared" si="15"/>
        <v>12</v>
      </c>
      <c r="H27" t="s">
        <v>405</v>
      </c>
      <c r="I27" s="842">
        <f ca="1">'Générateur Emprise 30ans'!C197</f>
        <v>40.553919999999998</v>
      </c>
      <c r="J27" s="842">
        <f t="shared" ca="1" si="16"/>
        <v>10.556518117451061</v>
      </c>
      <c r="K27">
        <f t="shared" si="17"/>
        <v>10</v>
      </c>
      <c r="L27">
        <f t="shared" si="2"/>
        <v>40</v>
      </c>
      <c r="M27">
        <f t="shared" si="18"/>
        <v>38.416000000000004</v>
      </c>
      <c r="N27">
        <f t="shared" ca="1" si="19"/>
        <v>0.55391999999999797</v>
      </c>
      <c r="O27">
        <f t="shared" ca="1" si="3"/>
        <v>2.137919999999994</v>
      </c>
      <c r="T27">
        <v>6</v>
      </c>
      <c r="U27" s="971">
        <f t="shared" si="20"/>
        <v>4.5214784143977225</v>
      </c>
      <c r="V27" s="973">
        <v>6</v>
      </c>
      <c r="W27" s="971">
        <f t="shared" si="4"/>
        <v>8.2125583670235507</v>
      </c>
      <c r="X27" s="869">
        <f>IF('Base de données Haies'!$I$26=0,'Générateur Emprise 30ans'!U$8,IF(W27=0,$W$17,W27))</f>
        <v>12</v>
      </c>
      <c r="Y27">
        <v>6</v>
      </c>
      <c r="Z27" s="971">
        <f t="shared" si="21"/>
        <v>4.5214784143977225</v>
      </c>
      <c r="AA27" s="973">
        <v>6</v>
      </c>
      <c r="AB27" s="971">
        <f t="shared" si="5"/>
        <v>8.2125583670235507</v>
      </c>
      <c r="AC27" s="869">
        <f>IF('Base de données Haies'!$I$26=0,'Générateur Emprise 30ans'!Z$8,IF(AB27=0,$W$17,AB27))</f>
        <v>12</v>
      </c>
      <c r="AD27">
        <v>6</v>
      </c>
      <c r="AE27" s="971">
        <f t="shared" si="22"/>
        <v>4.5214784143977225</v>
      </c>
      <c r="AF27" s="973">
        <v>6</v>
      </c>
      <c r="AG27" s="971">
        <f t="shared" si="6"/>
        <v>8.2125583670235507</v>
      </c>
      <c r="AH27" s="869">
        <f>IF('Base de données Haies'!$I$26=0,'Générateur Emprise 30ans'!AE$8,IF(AG27=0,$W$17,AG27))</f>
        <v>12</v>
      </c>
      <c r="AI27">
        <v>6</v>
      </c>
      <c r="AJ27" s="971">
        <f t="shared" si="23"/>
        <v>4.5214784143977225</v>
      </c>
      <c r="AK27" s="973">
        <v>6</v>
      </c>
      <c r="AL27" s="971">
        <f t="shared" si="7"/>
        <v>8.2125583670235507</v>
      </c>
      <c r="AM27" s="869">
        <f>IF('Base de données Haies'!$I$26=0,'Générateur Emprise 30ans'!AJ$8,IF(AL27=0,$W$17,AL27))</f>
        <v>12</v>
      </c>
      <c r="AO27" s="869">
        <f>+'Générateur Emprise 30ans'!K27</f>
        <v>10</v>
      </c>
      <c r="AP27" s="877">
        <f>IF(Résultats!$B59&lt;='Générateur Emprise 30ans'!$U$7,IF(Résultats!$B59&gt;'Générateur Emprise 30ans'!$F$13," ",HLOOKUP(IF(Résultats!$B59-('Générateur Emprise 30ans'!$F$12*ROUNDDOWN(Résultats!$B59/'Générateur Emprise 30ans'!$F$12,0))=0,'Générateur Emprise 30ans'!$F$12,Résultats!$B59-('Générateur Emprise 30ans'!$F$12*ROUNDDOWN(Résultats!$B59/'Générateur Emprise 30ans'!$F$12,0))),'Générateur Emprise 30ans'!$N$14:$R$15,2,FALSE)),0)</f>
        <v>927</v>
      </c>
      <c r="AQ27" s="869">
        <f>+'Générateur Emprise 30ans'!L27</f>
        <v>40</v>
      </c>
      <c r="AR27" s="876">
        <f>+AP27*Menu!$F$13</f>
        <v>3708</v>
      </c>
      <c r="AS27" s="869">
        <f ca="1">+'Générateur Emprise 30ans'!D197</f>
        <v>10.138479999999999</v>
      </c>
      <c r="AT27" s="877">
        <f ca="1">IF(Résultats!$B59&lt;='Générateur Emprise 30ans'!$U$7,+AP27*AS27/AO27+IF(Résultats!$B59&lt;=Menu!$G$64,Menu!$D$64,0),0)</f>
        <v>946.83709599999997</v>
      </c>
      <c r="AU27" s="869">
        <f ca="1">+'Générateur Emprise 30ans'!C197</f>
        <v>40.553919999999998</v>
      </c>
      <c r="AV27" s="877">
        <f ca="1">+AT27*Menu!$F$13</f>
        <v>3787.3483839999999</v>
      </c>
      <c r="AW27" s="1010">
        <f t="shared" ca="1" si="8"/>
        <v>1.0213992405609493</v>
      </c>
      <c r="AX27" s="876">
        <f>+IF(Résultats!B59&lt;=Menu!$D$253,Menu!$D$252*Menu!$F$13,0)</f>
        <v>0</v>
      </c>
      <c r="AY27" s="1034">
        <f>+Menu!$L$141</f>
        <v>102.35226107226109</v>
      </c>
      <c r="AZ27" s="1034">
        <f>+AY27/Menu!$F$13</f>
        <v>25.588065268065272</v>
      </c>
      <c r="BA27" s="1034">
        <f>+AY27/Menu!$D$123</f>
        <v>127.94032634032635</v>
      </c>
      <c r="BE27" s="1034">
        <f t="shared" si="9"/>
        <v>-102.35226107226109</v>
      </c>
      <c r="BF27" s="1034">
        <f>+BE27/Menu!$F$13</f>
        <v>-25.588065268065272</v>
      </c>
      <c r="BG27" s="1034">
        <f>+BE27/Menu!$D$123</f>
        <v>-127.94032634032635</v>
      </c>
      <c r="BH27" s="1009">
        <f t="shared" ca="1" si="10"/>
        <v>3684.9961229277387</v>
      </c>
      <c r="BI27" s="1009">
        <f t="shared" ca="1" si="11"/>
        <v>921.24903073193468</v>
      </c>
      <c r="BJ27" s="1009">
        <f>BJ26+'Générateur Emprise 30ans'!AP27/(1+Résultats!$D$29)^(Résultats!$B98-1)</f>
        <v>6360.7766174725884</v>
      </c>
      <c r="BK27" s="1009">
        <f ca="1">BK26+'Générateur Emprise 30ans'!AT27/(1+Résultats!$D$30)^(Résultats!$B98-1)</f>
        <v>6533.1909095263773</v>
      </c>
      <c r="BL27" s="1009">
        <f>BL26+'Générateur Emprise 30ans'!BF27/(1+Résultats!$D$30)^(Résultats!$B98-1)</f>
        <v>-139.5015856359384</v>
      </c>
      <c r="BM27" s="1009">
        <f ca="1">BM26+'Générateur Emprise 30ans'!BI27/(1+Résultats!$D$30)^(Résultats!$B98-1)</f>
        <v>6393.6893238904386</v>
      </c>
      <c r="BN27" s="1009">
        <f>BN26+'Générateur Emprise 30ans'!AR27/(1+Résultats!$D$29)^(Résultats!$B98-1)</f>
        <v>25443.106469890354</v>
      </c>
      <c r="BO27" s="1009">
        <f ca="1">BO26+'Générateur Emprise 30ans'!AV27/(1+Résultats!$D$30)^(Résultats!$B98-1)</f>
        <v>26132.763638105509</v>
      </c>
      <c r="BP27" s="1009">
        <f>BP26+'Générateur Emprise 30ans'!BE27/(1+Résultats!$D$30)^(Résultats!$B98-1)</f>
        <v>-558.00634254375359</v>
      </c>
      <c r="BQ27" s="1009">
        <f ca="1">BQ26+'Générateur Emprise 30ans'!BH27/(1+Résultats!$D$30)^(Résultats!$B98-1)</f>
        <v>25574.757295561754</v>
      </c>
    </row>
    <row r="28" spans="1:69" x14ac:dyDescent="0.3">
      <c r="A28">
        <v>7</v>
      </c>
      <c r="B28" t="str">
        <f t="shared" si="0"/>
        <v>Orge d'hiver</v>
      </c>
      <c r="C28" t="str">
        <f t="shared" si="1"/>
        <v>HIVER</v>
      </c>
      <c r="D28" s="869">
        <f t="shared" si="12"/>
        <v>12</v>
      </c>
      <c r="E28" s="869">
        <f t="shared" si="13"/>
        <v>12</v>
      </c>
      <c r="F28" s="869">
        <f t="shared" si="14"/>
        <v>12</v>
      </c>
      <c r="G28" s="869">
        <f t="shared" si="15"/>
        <v>12</v>
      </c>
      <c r="H28" t="s">
        <v>405</v>
      </c>
      <c r="I28" s="842">
        <f ca="1">'Générateur Emprise 30ans'!C198</f>
        <v>34.470832000000001</v>
      </c>
      <c r="J28" s="842">
        <f t="shared" ca="1" si="16"/>
        <v>8.973040399833403</v>
      </c>
      <c r="K28">
        <f t="shared" si="17"/>
        <v>8.5</v>
      </c>
      <c r="L28">
        <f t="shared" si="2"/>
        <v>34</v>
      </c>
      <c r="M28">
        <f t="shared" si="18"/>
        <v>32.653600000000004</v>
      </c>
      <c r="N28">
        <f t="shared" ca="1" si="19"/>
        <v>0.47083200000000147</v>
      </c>
      <c r="O28">
        <f t="shared" ca="1" si="3"/>
        <v>1.8172319999999971</v>
      </c>
      <c r="T28">
        <v>7</v>
      </c>
      <c r="U28" s="971">
        <f t="shared" si="20"/>
        <v>5.0188726388490208</v>
      </c>
      <c r="V28" s="973">
        <v>7</v>
      </c>
      <c r="W28" s="971">
        <f t="shared" si="4"/>
        <v>9.115997181796887</v>
      </c>
      <c r="X28" s="869">
        <f>IF('Base de données Haies'!$I$26=0,'Générateur Emprise 30ans'!U$8,IF(W28=0,$W$17,W28))</f>
        <v>12</v>
      </c>
      <c r="Y28">
        <v>7</v>
      </c>
      <c r="Z28" s="971">
        <f t="shared" si="21"/>
        <v>5.0188726388490208</v>
      </c>
      <c r="AA28" s="973">
        <v>7</v>
      </c>
      <c r="AB28" s="971">
        <f t="shared" si="5"/>
        <v>9.115997181796887</v>
      </c>
      <c r="AC28" s="869">
        <f>IF('Base de données Haies'!$I$26=0,'Générateur Emprise 30ans'!Z$8,IF(AB28=0,$W$17,AB28))</f>
        <v>12</v>
      </c>
      <c r="AD28">
        <v>7</v>
      </c>
      <c r="AE28" s="971">
        <f t="shared" si="22"/>
        <v>5.0188726388490208</v>
      </c>
      <c r="AF28" s="973">
        <v>7</v>
      </c>
      <c r="AG28" s="971">
        <f t="shared" si="6"/>
        <v>9.115997181796887</v>
      </c>
      <c r="AH28" s="869">
        <f>IF('Base de données Haies'!$I$26=0,'Générateur Emprise 30ans'!AE$8,IF(AG28=0,$W$17,AG28))</f>
        <v>12</v>
      </c>
      <c r="AI28">
        <v>7</v>
      </c>
      <c r="AJ28" s="971">
        <f t="shared" si="23"/>
        <v>5.0188726388490208</v>
      </c>
      <c r="AK28" s="973">
        <v>7</v>
      </c>
      <c r="AL28" s="971">
        <f t="shared" si="7"/>
        <v>9.115997181796887</v>
      </c>
      <c r="AM28" s="869">
        <f>IF('Base de données Haies'!$I$26=0,'Générateur Emprise 30ans'!AJ$8,IF(AL28=0,$W$17,AL28))</f>
        <v>12</v>
      </c>
      <c r="AO28" s="869">
        <f>+'Générateur Emprise 30ans'!K28</f>
        <v>8.5</v>
      </c>
      <c r="AP28" s="877">
        <f>IF(Résultats!$B60&lt;='Générateur Emprise 30ans'!$U$7,IF(Résultats!$B60&gt;'Générateur Emprise 30ans'!$F$13," ",HLOOKUP(IF(Résultats!$B60-('Générateur Emprise 30ans'!$F$12*ROUNDDOWN(Résultats!$B60/'Générateur Emprise 30ans'!$F$12,0))=0,'Générateur Emprise 30ans'!$F$12,Résultats!$B60-('Générateur Emprise 30ans'!$F$12*ROUNDDOWN(Résultats!$B60/'Générateur Emprise 30ans'!$F$12,0))),'Générateur Emprise 30ans'!$N$14:$R$15,2,FALSE)),0)</f>
        <v>1280.5</v>
      </c>
      <c r="AQ28" s="869">
        <f>+'Générateur Emprise 30ans'!L28</f>
        <v>34</v>
      </c>
      <c r="AR28" s="876">
        <f>+AP28*Menu!$F$13</f>
        <v>5122</v>
      </c>
      <c r="AS28" s="869">
        <f ca="1">+'Générateur Emprise 30ans'!D198</f>
        <v>8.6177080000000004</v>
      </c>
      <c r="AT28" s="877">
        <f ca="1">IF(Résultats!$B60&lt;='Générateur Emprise 30ans'!$U$7,+AP28*AS28/AO28+IF(Résultats!$B60&lt;=Menu!$G$64,Menu!$D$64,0),0)</f>
        <v>1298.2323640000002</v>
      </c>
      <c r="AU28" s="869">
        <f ca="1">+'Générateur Emprise 30ans'!C198</f>
        <v>34.470832000000001</v>
      </c>
      <c r="AV28" s="877">
        <f ca="1">+AT28*Menu!$F$13</f>
        <v>5192.9294560000008</v>
      </c>
      <c r="AW28" s="1010">
        <f t="shared" ca="1" si="8"/>
        <v>1.0138480000000001</v>
      </c>
      <c r="AX28" s="876">
        <f>+IF(Résultats!B60&lt;=Menu!$D$253,Menu!$D$252*Menu!$F$13,0)</f>
        <v>0</v>
      </c>
      <c r="AY28" s="1034">
        <f>+Menu!$L$141</f>
        <v>102.35226107226109</v>
      </c>
      <c r="AZ28" s="1034">
        <f>+AY28/Menu!$F$13</f>
        <v>25.588065268065272</v>
      </c>
      <c r="BA28" s="1034">
        <f>+AY28/Menu!$D$123</f>
        <v>127.94032634032635</v>
      </c>
      <c r="BE28" s="1034">
        <f t="shared" si="9"/>
        <v>-102.35226107226109</v>
      </c>
      <c r="BF28" s="1034">
        <f>+BE28/Menu!$F$13</f>
        <v>-25.588065268065272</v>
      </c>
      <c r="BG28" s="1034">
        <f>+BE28/Menu!$D$123</f>
        <v>-127.94032634032635</v>
      </c>
      <c r="BH28" s="1009">
        <f t="shared" ca="1" si="10"/>
        <v>5090.5771949277396</v>
      </c>
      <c r="BI28" s="1009">
        <f t="shared" ca="1" si="11"/>
        <v>1272.6442987319349</v>
      </c>
      <c r="BJ28" s="1009">
        <f>BJ27+'Générateur Emprise 30ans'!AP28/(1+Résultats!$D$29)^(Résultats!$B99-1)</f>
        <v>7372.7743676700402</v>
      </c>
      <c r="BK28" s="1009">
        <f ca="1">BK27+'Générateur Emprise 30ans'!AT28/(1+Résultats!$D$30)^(Résultats!$B99-1)</f>
        <v>7559.2028045685638</v>
      </c>
      <c r="BL28" s="1009">
        <f>BL27+'Générateur Emprise 30ans'!BF28/(1+Résultats!$D$30)^(Résultats!$B99-1)</f>
        <v>-159.72420530262141</v>
      </c>
      <c r="BM28" s="1009">
        <f ca="1">BM27+'Générateur Emprise 30ans'!BI28/(1+Résultats!$D$30)^(Résultats!$B99-1)</f>
        <v>7399.4785992659417</v>
      </c>
      <c r="BN28" s="1009">
        <f>BN27+'Générateur Emprise 30ans'!AR28/(1+Résultats!$D$29)^(Résultats!$B99-1)</f>
        <v>29491.097470680161</v>
      </c>
      <c r="BO28" s="1009">
        <f ca="1">BO27+'Générateur Emprise 30ans'!AV28/(1+Résultats!$D$30)^(Résultats!$B99-1)</f>
        <v>30236.811218274255</v>
      </c>
      <c r="BP28" s="1009">
        <f>BP27+'Générateur Emprise 30ans'!BE28/(1+Résultats!$D$30)^(Résultats!$B99-1)</f>
        <v>-638.89682121048565</v>
      </c>
      <c r="BQ28" s="1009">
        <f ca="1">BQ27+'Générateur Emprise 30ans'!BH28/(1+Résultats!$D$30)^(Résultats!$B99-1)</f>
        <v>29597.914397063767</v>
      </c>
    </row>
    <row r="29" spans="1:69" x14ac:dyDescent="0.3">
      <c r="A29">
        <v>8</v>
      </c>
      <c r="B29" t="str">
        <f t="shared" si="0"/>
        <v>Maïs</v>
      </c>
      <c r="C29" t="str">
        <f t="shared" si="1"/>
        <v>ETE</v>
      </c>
      <c r="D29" s="869">
        <f t="shared" si="12"/>
        <v>12</v>
      </c>
      <c r="E29" s="869">
        <f t="shared" si="13"/>
        <v>12</v>
      </c>
      <c r="F29" s="869">
        <f t="shared" si="14"/>
        <v>12</v>
      </c>
      <c r="G29" s="869">
        <f t="shared" si="15"/>
        <v>12</v>
      </c>
      <c r="H29" t="s">
        <v>405</v>
      </c>
      <c r="I29" s="842">
        <f ca="1">'Générateur Emprise 30ans'!C199</f>
        <v>39.866864</v>
      </c>
      <c r="J29" s="842">
        <f t="shared" ca="1" si="16"/>
        <v>10.377671803415243</v>
      </c>
      <c r="K29">
        <f t="shared" si="17"/>
        <v>9.5</v>
      </c>
      <c r="L29">
        <f t="shared" si="2"/>
        <v>38</v>
      </c>
      <c r="M29">
        <f t="shared" si="18"/>
        <v>36.495200000000004</v>
      </c>
      <c r="N29">
        <f t="shared" ca="1" si="19"/>
        <v>1.8668639999999996</v>
      </c>
      <c r="O29">
        <f t="shared" ca="1" si="3"/>
        <v>3.3716639999999956</v>
      </c>
      <c r="T29">
        <v>8</v>
      </c>
      <c r="U29" s="971">
        <f t="shared" si="20"/>
        <v>5.4155344674369958</v>
      </c>
      <c r="V29" s="973">
        <v>8</v>
      </c>
      <c r="W29" s="971">
        <f t="shared" si="4"/>
        <v>9.8364713543321027</v>
      </c>
      <c r="X29" s="869">
        <f>IF('Base de données Haies'!$I$26=0,'Générateur Emprise 30ans'!U$8,IF(W29=0,$W$17,W29))</f>
        <v>12</v>
      </c>
      <c r="Y29">
        <v>8</v>
      </c>
      <c r="Z29" s="971">
        <f t="shared" si="21"/>
        <v>5.4155344674369958</v>
      </c>
      <c r="AA29" s="973">
        <v>8</v>
      </c>
      <c r="AB29" s="971">
        <f t="shared" si="5"/>
        <v>9.8364713543321027</v>
      </c>
      <c r="AC29" s="869">
        <f>IF('Base de données Haies'!$I$26=0,'Générateur Emprise 30ans'!Z$8,IF(AB29=0,$W$17,AB29))</f>
        <v>12</v>
      </c>
      <c r="AD29">
        <v>8</v>
      </c>
      <c r="AE29" s="971">
        <f t="shared" si="22"/>
        <v>5.4155344674369958</v>
      </c>
      <c r="AF29" s="973">
        <v>8</v>
      </c>
      <c r="AG29" s="971">
        <f t="shared" si="6"/>
        <v>9.8364713543321027</v>
      </c>
      <c r="AH29" s="869">
        <f>IF('Base de données Haies'!$I$26=0,'Générateur Emprise 30ans'!AE$8,IF(AG29=0,$W$17,AG29))</f>
        <v>12</v>
      </c>
      <c r="AI29">
        <v>8</v>
      </c>
      <c r="AJ29" s="971">
        <f t="shared" si="23"/>
        <v>5.4155344674369958</v>
      </c>
      <c r="AK29" s="973">
        <v>8</v>
      </c>
      <c r="AL29" s="971">
        <f t="shared" si="7"/>
        <v>9.8364713543321027</v>
      </c>
      <c r="AM29" s="869">
        <f>IF('Base de données Haies'!$I$26=0,'Générateur Emprise 30ans'!AJ$8,IF(AL29=0,$W$17,AL29))</f>
        <v>12</v>
      </c>
      <c r="AO29" s="869">
        <f>+'Générateur Emprise 30ans'!K29</f>
        <v>9.5</v>
      </c>
      <c r="AP29" s="877">
        <f>IF(Résultats!$B61&lt;='Générateur Emprise 30ans'!$U$7,IF(Résultats!$B61&gt;'Générateur Emprise 30ans'!$F$13," ",HLOOKUP(IF(Résultats!$B61-('Générateur Emprise 30ans'!$F$12*ROUNDDOWN(Résultats!$B61/'Générateur Emprise 30ans'!$F$12,0))=0,'Générateur Emprise 30ans'!$F$12,Résultats!$B61-('Générateur Emprise 30ans'!$F$12*ROUNDDOWN(Résultats!$B61/'Générateur Emprise 30ans'!$F$12,0))),'Générateur Emprise 30ans'!$N$14:$R$15,2,FALSE)),0)</f>
        <v>1472</v>
      </c>
      <c r="AQ29" s="869">
        <f>+'Générateur Emprise 30ans'!L29</f>
        <v>38</v>
      </c>
      <c r="AR29" s="876">
        <f>+AP29*Menu!$F$13</f>
        <v>5888</v>
      </c>
      <c r="AS29" s="869">
        <f ca="1">+'Générateur Emprise 30ans'!D199</f>
        <v>9.9667159999999999</v>
      </c>
      <c r="AT29" s="877">
        <f ca="1">IF(Résultats!$B61&lt;='Générateur Emprise 30ans'!$U$7,+AP29*AS29/AO29+IF(Résultats!$B61&lt;=Menu!$G$64,Menu!$D$64,0),0)</f>
        <v>1544.3164159999999</v>
      </c>
      <c r="AU29" s="869">
        <f ca="1">+'Générateur Emprise 30ans'!C199</f>
        <v>39.866864</v>
      </c>
      <c r="AV29" s="877">
        <f ca="1">+AT29*Menu!$F$13</f>
        <v>6177.2656639999996</v>
      </c>
      <c r="AW29" s="1010">
        <f t="shared" ca="1" si="8"/>
        <v>1.0491279999999998</v>
      </c>
      <c r="AX29" s="876">
        <f>+IF(Résultats!B61&lt;=Menu!$D$253,Menu!$D$252*Menu!$F$13,0)</f>
        <v>0</v>
      </c>
      <c r="AY29" s="1034">
        <f>+Menu!$L$141</f>
        <v>102.35226107226109</v>
      </c>
      <c r="AZ29" s="1034">
        <f>+AY29/Menu!$F$13</f>
        <v>25.588065268065272</v>
      </c>
      <c r="BA29" s="1034">
        <f>+AY29/Menu!$D$123</f>
        <v>127.94032634032635</v>
      </c>
      <c r="BE29" s="1034">
        <f t="shared" si="9"/>
        <v>-102.35226107226109</v>
      </c>
      <c r="BF29" s="1034">
        <f>+BE29/Menu!$F$13</f>
        <v>-25.588065268065272</v>
      </c>
      <c r="BG29" s="1034">
        <f>+BE29/Menu!$D$123</f>
        <v>-127.94032634032635</v>
      </c>
      <c r="BH29" s="1009">
        <f t="shared" ca="1" si="10"/>
        <v>6074.9134029277384</v>
      </c>
      <c r="BI29" s="1009">
        <f t="shared" ca="1" si="11"/>
        <v>1518.7283507319346</v>
      </c>
      <c r="BJ29" s="1009">
        <f>BJ28+'Générateur Emprise 30ans'!AP29/(1+Résultats!$D$29)^(Résultats!$B100-1)</f>
        <v>8491.3733887034778</v>
      </c>
      <c r="BK29" s="1009">
        <f ca="1">BK28+'Générateur Emprise 30ans'!AT29/(1+Résultats!$D$30)^(Résultats!$B100-1)</f>
        <v>8732.7563583073315</v>
      </c>
      <c r="BL29" s="1009">
        <f>BL28+'Générateur Emprise 30ans'!BF29/(1+Résultats!$D$30)^(Résultats!$B100-1)</f>
        <v>-179.16903190520125</v>
      </c>
      <c r="BM29" s="1009">
        <f ca="1">BM28+'Générateur Emprise 30ans'!BI29/(1+Résultats!$D$30)^(Résultats!$B100-1)</f>
        <v>8553.5873264021302</v>
      </c>
      <c r="BN29" s="1009">
        <f>BN28+'Générateur Emprise 30ans'!AR29/(1+Résultats!$D$29)^(Résultats!$B100-1)</f>
        <v>33965.493554813911</v>
      </c>
      <c r="BO29" s="1009">
        <f ca="1">BO28+'Générateur Emprise 30ans'!AV29/(1+Résultats!$D$30)^(Résultats!$B100-1)</f>
        <v>34931.025433229326</v>
      </c>
      <c r="BP29" s="1009">
        <f>BP28+'Générateur Emprise 30ans'!BE29/(1+Résultats!$D$30)^(Résultats!$B100-1)</f>
        <v>-716.676127620805</v>
      </c>
      <c r="BQ29" s="1009">
        <f ca="1">BQ28+'Générateur Emprise 30ans'!BH29/(1+Résultats!$D$30)^(Résultats!$B100-1)</f>
        <v>34214.349305608521</v>
      </c>
    </row>
    <row r="30" spans="1:69" x14ac:dyDescent="0.3">
      <c r="A30">
        <v>9</v>
      </c>
      <c r="B30" t="str">
        <f t="shared" si="0"/>
        <v>Blé d'hiver</v>
      </c>
      <c r="C30" t="str">
        <f t="shared" si="1"/>
        <v>HIVER</v>
      </c>
      <c r="D30" s="869">
        <f t="shared" si="12"/>
        <v>12</v>
      </c>
      <c r="E30" s="869">
        <f t="shared" si="13"/>
        <v>12</v>
      </c>
      <c r="F30" s="869">
        <f t="shared" si="14"/>
        <v>12</v>
      </c>
      <c r="G30" s="869">
        <f t="shared" si="15"/>
        <v>12</v>
      </c>
      <c r="H30" t="s">
        <v>405</v>
      </c>
      <c r="I30" s="842">
        <f ca="1">'Générateur Emprise 30ans'!C200</f>
        <v>31.632057600000003</v>
      </c>
      <c r="J30" s="842">
        <f t="shared" ca="1" si="16"/>
        <v>8.2340841316118283</v>
      </c>
      <c r="K30">
        <f t="shared" si="17"/>
        <v>7.8</v>
      </c>
      <c r="L30">
        <f t="shared" si="2"/>
        <v>31.2</v>
      </c>
      <c r="M30">
        <f t="shared" si="18"/>
        <v>29.964480000000002</v>
      </c>
      <c r="N30">
        <f t="shared" ca="1" si="19"/>
        <v>0.43205760000000382</v>
      </c>
      <c r="O30">
        <f t="shared" ca="1" si="3"/>
        <v>1.6675776000000013</v>
      </c>
      <c r="T30">
        <v>9</v>
      </c>
      <c r="U30" s="971">
        <f t="shared" si="20"/>
        <v>5.7235669155875888</v>
      </c>
      <c r="V30" s="973">
        <v>9</v>
      </c>
      <c r="W30" s="971">
        <f t="shared" si="4"/>
        <v>10.395964119202654</v>
      </c>
      <c r="X30" s="869">
        <f>IF('Base de données Haies'!$I$26=0,'Générateur Emprise 30ans'!U$8,IF(W30=0,$W$17,W30))</f>
        <v>12</v>
      </c>
      <c r="Y30">
        <v>9</v>
      </c>
      <c r="Z30" s="971">
        <f t="shared" si="21"/>
        <v>5.7235669155875888</v>
      </c>
      <c r="AA30" s="973">
        <v>9</v>
      </c>
      <c r="AB30" s="971">
        <f t="shared" si="5"/>
        <v>10.395964119202654</v>
      </c>
      <c r="AC30" s="869">
        <f>IF('Base de données Haies'!$I$26=0,'Générateur Emprise 30ans'!Z$8,IF(AB30=0,$W$17,AB30))</f>
        <v>12</v>
      </c>
      <c r="AD30">
        <v>9</v>
      </c>
      <c r="AE30" s="971">
        <f t="shared" si="22"/>
        <v>5.7235669155875888</v>
      </c>
      <c r="AF30" s="973">
        <v>9</v>
      </c>
      <c r="AG30" s="971">
        <f t="shared" si="6"/>
        <v>10.395964119202654</v>
      </c>
      <c r="AH30" s="869">
        <f>IF('Base de données Haies'!$I$26=0,'Générateur Emprise 30ans'!AE$8,IF(AG30=0,$W$17,AG30))</f>
        <v>12</v>
      </c>
      <c r="AI30">
        <v>9</v>
      </c>
      <c r="AJ30" s="971">
        <f t="shared" si="23"/>
        <v>5.7235669155875888</v>
      </c>
      <c r="AK30" s="973">
        <v>9</v>
      </c>
      <c r="AL30" s="971">
        <f t="shared" si="7"/>
        <v>10.395964119202654</v>
      </c>
      <c r="AM30" s="869">
        <f>IF('Base de données Haies'!$I$26=0,'Générateur Emprise 30ans'!AJ$8,IF(AL30=0,$W$17,AL30))</f>
        <v>12</v>
      </c>
      <c r="AO30" s="869">
        <f>+'Générateur Emprise 30ans'!K30</f>
        <v>7.8</v>
      </c>
      <c r="AP30" s="877">
        <f>IF(Résultats!$B62&lt;='Générateur Emprise 30ans'!$U$7,IF(Résultats!$B62&gt;'Générateur Emprise 30ans'!$F$13," ",HLOOKUP(IF(Résultats!$B62-('Générateur Emprise 30ans'!$F$12*ROUNDDOWN(Résultats!$B62/'Générateur Emprise 30ans'!$F$12,0))=0,'Générateur Emprise 30ans'!$F$12,Résultats!$B62-('Générateur Emprise 30ans'!$F$12*ROUNDDOWN(Résultats!$B62/'Générateur Emprise 30ans'!$F$12,0))),'Générateur Emprise 30ans'!$N$14:$R$15,2,FALSE)),0)</f>
        <v>1194.2</v>
      </c>
      <c r="AQ30" s="869">
        <f>+'Générateur Emprise 30ans'!L30</f>
        <v>31.2</v>
      </c>
      <c r="AR30" s="876">
        <f>+AP30*Menu!$F$13</f>
        <v>4776.8</v>
      </c>
      <c r="AS30" s="869">
        <f ca="1">+'Générateur Emprise 30ans'!D200</f>
        <v>7.9080144000000008</v>
      </c>
      <c r="AT30" s="877">
        <f ca="1">IF(Résultats!$B62&lt;='Générateur Emprise 30ans'!$U$7,+AP30*AS30/AO30+IF(Résultats!$B62&lt;=Menu!$G$64,Menu!$D$64,0),0)</f>
        <v>1210.7372816000002</v>
      </c>
      <c r="AU30" s="869">
        <f ca="1">+'Générateur Emprise 30ans'!C200</f>
        <v>31.632057600000003</v>
      </c>
      <c r="AV30" s="877">
        <f ca="1">+AT30*Menu!$F$13</f>
        <v>4842.9491264000008</v>
      </c>
      <c r="AW30" s="1010">
        <f t="shared" ca="1" si="8"/>
        <v>1.0138480000000001</v>
      </c>
      <c r="AX30" s="876">
        <f>+IF(Résultats!B62&lt;=Menu!$D$253,Menu!$D$252*Menu!$F$13,0)</f>
        <v>0</v>
      </c>
      <c r="AY30" s="1034">
        <f>+Menu!$L$141</f>
        <v>102.35226107226109</v>
      </c>
      <c r="AZ30" s="1034">
        <f>+AY30/Menu!$F$13</f>
        <v>25.588065268065272</v>
      </c>
      <c r="BA30" s="1034">
        <f>+AY30/Menu!$D$123</f>
        <v>127.94032634032635</v>
      </c>
      <c r="BE30" s="1034">
        <f t="shared" si="9"/>
        <v>-102.35226107226109</v>
      </c>
      <c r="BF30" s="1034">
        <f>+BE30/Menu!$F$13</f>
        <v>-25.588065268065272</v>
      </c>
      <c r="BG30" s="1034">
        <f>+BE30/Menu!$D$123</f>
        <v>-127.94032634032635</v>
      </c>
      <c r="BH30" s="1009">
        <f t="shared" ca="1" si="10"/>
        <v>4740.5968653277396</v>
      </c>
      <c r="BI30" s="1009">
        <f t="shared" ca="1" si="11"/>
        <v>1185.1492163319349</v>
      </c>
      <c r="BJ30" s="1009">
        <f>BJ29+'Générateur Emprise 30ans'!AP30/(1+Résultats!$D$29)^(Résultats!$B101-1)</f>
        <v>9363.9636315168464</v>
      </c>
      <c r="BK30" s="1009">
        <f ca="1">BK29+'Générateur Emprise 30ans'!AT30/(1+Résultats!$D$30)^(Résultats!$B101-1)</f>
        <v>9617.4302308031802</v>
      </c>
      <c r="BL30" s="1009">
        <f>BL29+'Générateur Emprise 30ans'!BF30/(1+Résultats!$D$30)^(Résultats!$B101-1)</f>
        <v>-197.865980561528</v>
      </c>
      <c r="BM30" s="1009">
        <f ca="1">BM29+'Générateur Emprise 30ans'!BI30/(1+Résultats!$D$30)^(Résultats!$B101-1)</f>
        <v>9419.5642502416522</v>
      </c>
      <c r="BN30" s="1009">
        <f>BN29+'Générateur Emprise 30ans'!AR30/(1+Résultats!$D$29)^(Résultats!$B101-1)</f>
        <v>37455.854526067385</v>
      </c>
      <c r="BO30" s="1009">
        <f ca="1">BO29+'Générateur Emprise 30ans'!AV30/(1+Résultats!$D$30)^(Résultats!$B101-1)</f>
        <v>38469.720923212721</v>
      </c>
      <c r="BP30" s="1009">
        <f>BP29+'Générateur Emprise 30ans'!BE30/(1+Résultats!$D$30)^(Résultats!$B101-1)</f>
        <v>-791.46392224611202</v>
      </c>
      <c r="BQ30" s="1009">
        <f ca="1">BQ29+'Générateur Emprise 30ans'!BH30/(1+Résultats!$D$30)^(Résultats!$B101-1)</f>
        <v>37678.257000966609</v>
      </c>
    </row>
    <row r="31" spans="1:69" x14ac:dyDescent="0.3">
      <c r="A31">
        <v>10</v>
      </c>
      <c r="B31" t="str">
        <f t="shared" si="0"/>
        <v>Prairie temporaire</v>
      </c>
      <c r="C31" t="str">
        <f t="shared" si="1"/>
        <v>HIVER</v>
      </c>
      <c r="D31" s="869">
        <f t="shared" si="12"/>
        <v>12</v>
      </c>
      <c r="E31" s="869">
        <f t="shared" si="13"/>
        <v>12</v>
      </c>
      <c r="F31" s="869">
        <f t="shared" si="14"/>
        <v>12</v>
      </c>
      <c r="G31" s="869">
        <f t="shared" si="15"/>
        <v>12</v>
      </c>
      <c r="H31" t="s">
        <v>405</v>
      </c>
      <c r="I31" s="842">
        <f ca="1">'Générateur Emprise 30ans'!C201</f>
        <v>40.553919999999998</v>
      </c>
      <c r="J31" s="842">
        <f t="shared" ca="1" si="16"/>
        <v>10.556518117451061</v>
      </c>
      <c r="K31">
        <f t="shared" si="17"/>
        <v>10</v>
      </c>
      <c r="L31">
        <f t="shared" si="2"/>
        <v>40</v>
      </c>
      <c r="M31">
        <f t="shared" si="18"/>
        <v>38.416000000000004</v>
      </c>
      <c r="N31">
        <f t="shared" ca="1" si="19"/>
        <v>0.55391999999999797</v>
      </c>
      <c r="O31">
        <f t="shared" ca="1" si="3"/>
        <v>2.137919999999994</v>
      </c>
      <c r="T31">
        <v>10</v>
      </c>
      <c r="U31" s="971">
        <f t="shared" si="20"/>
        <v>5.957871996371531</v>
      </c>
      <c r="V31" s="973">
        <v>10</v>
      </c>
      <c r="W31" s="971">
        <f t="shared" si="4"/>
        <v>10.82154265243217</v>
      </c>
      <c r="X31" s="869">
        <f>IF('Base de données Haies'!$I$26=0,'Générateur Emprise 30ans'!U$8,IF(W31=0,$W$17,W31))</f>
        <v>12</v>
      </c>
      <c r="Y31">
        <v>10</v>
      </c>
      <c r="Z31" s="971">
        <f t="shared" si="21"/>
        <v>5.957871996371531</v>
      </c>
      <c r="AA31" s="973">
        <v>10</v>
      </c>
      <c r="AB31" s="971">
        <f t="shared" si="5"/>
        <v>10.82154265243217</v>
      </c>
      <c r="AC31" s="869">
        <f>IF('Base de données Haies'!$I$26=0,'Générateur Emprise 30ans'!Z$8,IF(AB31=0,$W$17,AB31))</f>
        <v>12</v>
      </c>
      <c r="AD31">
        <v>10</v>
      </c>
      <c r="AE31" s="971">
        <f t="shared" si="22"/>
        <v>5.957871996371531</v>
      </c>
      <c r="AF31" s="973">
        <v>10</v>
      </c>
      <c r="AG31" s="971">
        <f t="shared" si="6"/>
        <v>10.82154265243217</v>
      </c>
      <c r="AH31" s="869">
        <f>IF('Base de données Haies'!$I$26=0,'Générateur Emprise 30ans'!AE$8,IF(AG31=0,$W$17,AG31))</f>
        <v>12</v>
      </c>
      <c r="AI31">
        <v>10</v>
      </c>
      <c r="AJ31" s="971">
        <f t="shared" si="23"/>
        <v>5.957871996371531</v>
      </c>
      <c r="AK31" s="973">
        <v>10</v>
      </c>
      <c r="AL31" s="971">
        <f t="shared" si="7"/>
        <v>10.82154265243217</v>
      </c>
      <c r="AM31" s="869">
        <f>IF('Base de données Haies'!$I$26=0,'Générateur Emprise 30ans'!AJ$8,IF(AL31=0,$W$17,AL31))</f>
        <v>12</v>
      </c>
      <c r="AO31" s="869">
        <f>+'Générateur Emprise 30ans'!K31</f>
        <v>10</v>
      </c>
      <c r="AP31" s="877">
        <f>IF(Résultats!$B63&lt;='Générateur Emprise 30ans'!$U$7,IF(Résultats!$B63&gt;'Générateur Emprise 30ans'!$F$13," ",HLOOKUP(IF(Résultats!$B63-('Générateur Emprise 30ans'!$F$12*ROUNDDOWN(Résultats!$B63/'Générateur Emprise 30ans'!$F$12,0))=0,'Générateur Emprise 30ans'!$F$12,Résultats!$B63-('Générateur Emprise 30ans'!$F$12*ROUNDDOWN(Résultats!$B63/'Générateur Emprise 30ans'!$F$12,0))),'Générateur Emprise 30ans'!$N$14:$R$15,2,FALSE)),0)</f>
        <v>927</v>
      </c>
      <c r="AQ31" s="869">
        <f>+'Générateur Emprise 30ans'!L31</f>
        <v>40</v>
      </c>
      <c r="AR31" s="876">
        <f>+AP31*Menu!$F$13</f>
        <v>3708</v>
      </c>
      <c r="AS31" s="869">
        <f ca="1">+'Générateur Emprise 30ans'!D201</f>
        <v>10.138479999999999</v>
      </c>
      <c r="AT31" s="877">
        <f ca="1">IF(Résultats!$B63&lt;='Générateur Emprise 30ans'!$U$7,+AP31*AS31/AO31+IF(Résultats!$B63&lt;=Menu!$G$64,Menu!$D$64,0),0)</f>
        <v>939.83709599999997</v>
      </c>
      <c r="AU31" s="869">
        <f ca="1">+'Générateur Emprise 30ans'!C201</f>
        <v>40.553919999999998</v>
      </c>
      <c r="AV31" s="877">
        <f ca="1">+AT31*Menu!$F$13</f>
        <v>3759.3483839999999</v>
      </c>
      <c r="AW31" s="1010">
        <f t="shared" ca="1" si="8"/>
        <v>1.0138480000000001</v>
      </c>
      <c r="AX31" s="876">
        <f>+IF(Résultats!B63&lt;=Menu!$D$253,Menu!$D$252*Menu!$F$13,0)</f>
        <v>0</v>
      </c>
      <c r="AY31" s="1034">
        <f>+Menu!$L$141</f>
        <v>102.35226107226109</v>
      </c>
      <c r="AZ31" s="1034">
        <f>+AY31/Menu!$F$13</f>
        <v>25.588065268065272</v>
      </c>
      <c r="BA31" s="1034">
        <f>+AY31/Menu!$D$123</f>
        <v>127.94032634032635</v>
      </c>
      <c r="BB31" s="876"/>
      <c r="BE31" s="1034">
        <f t="shared" si="9"/>
        <v>-102.35226107226109</v>
      </c>
      <c r="BF31" s="1034">
        <f>+BE31/Menu!$F$13</f>
        <v>-25.588065268065272</v>
      </c>
      <c r="BG31" s="1034">
        <f>+BE31/Menu!$D$123</f>
        <v>-127.94032634032635</v>
      </c>
      <c r="BH31" s="1009">
        <f t="shared" ca="1" si="10"/>
        <v>3656.9961229277387</v>
      </c>
      <c r="BI31" s="1009">
        <f t="shared" ca="1" si="11"/>
        <v>914.24903073193468</v>
      </c>
      <c r="BJ31" s="1009">
        <f>BJ30+'Générateur Emprise 30ans'!AP31/(1+Résultats!$D$29)^(Résultats!$B102-1)</f>
        <v>10015.261535398422</v>
      </c>
      <c r="BK31" s="1009">
        <f ca="1">BK30+'Générateur Emprise 30ans'!AT31/(1+Résultats!$D$30)^(Résultats!$B102-1)</f>
        <v>10277.747308057707</v>
      </c>
      <c r="BL31" s="1009">
        <f>BL30+'Générateur Emprise 30ans'!BF31/(1+Résultats!$D$30)^(Résultats!$B102-1)</f>
        <v>-215.84381580799604</v>
      </c>
      <c r="BM31" s="1009">
        <f ca="1">BM30+'Générateur Emprise 30ans'!BI31/(1+Résultats!$D$30)^(Résultats!$B102-1)</f>
        <v>10061.903492249712</v>
      </c>
      <c r="BN31" s="1009">
        <f>BN30+'Générateur Emprise 30ans'!AR31/(1+Résultats!$D$29)^(Résultats!$B102-1)</f>
        <v>40061.046141593688</v>
      </c>
      <c r="BO31" s="1009">
        <f ca="1">BO30+'Générateur Emprise 30ans'!AV31/(1+Résultats!$D$30)^(Résultats!$B102-1)</f>
        <v>41110.98923223083</v>
      </c>
      <c r="BP31" s="1009">
        <f>BP30+'Générateur Emprise 30ans'!BE31/(1+Résultats!$D$30)^(Résultats!$B102-1)</f>
        <v>-863.37526323198415</v>
      </c>
      <c r="BQ31" s="1009">
        <f ca="1">BQ30+'Générateur Emprise 30ans'!BH31/(1+Résultats!$D$30)^(Résultats!$B102-1)</f>
        <v>40247.613968998849</v>
      </c>
    </row>
    <row r="32" spans="1:69" x14ac:dyDescent="0.3">
      <c r="A32">
        <v>11</v>
      </c>
      <c r="B32" t="str">
        <f t="shared" si="0"/>
        <v>Orge d'hiver</v>
      </c>
      <c r="C32" t="str">
        <f t="shared" si="1"/>
        <v>HIVER</v>
      </c>
      <c r="D32" s="869">
        <f t="shared" si="12"/>
        <v>12</v>
      </c>
      <c r="E32" s="869">
        <f t="shared" si="13"/>
        <v>12</v>
      </c>
      <c r="F32" s="869">
        <f t="shared" si="14"/>
        <v>12</v>
      </c>
      <c r="G32" s="869">
        <f t="shared" si="15"/>
        <v>12</v>
      </c>
      <c r="H32" t="s">
        <v>405</v>
      </c>
      <c r="I32" s="842">
        <f ca="1">'Générateur Emprise 30ans'!C202</f>
        <v>34.470832000000001</v>
      </c>
      <c r="J32" s="842">
        <f t="shared" ca="1" si="16"/>
        <v>8.973040399833403</v>
      </c>
      <c r="K32">
        <f t="shared" si="17"/>
        <v>8.5</v>
      </c>
      <c r="L32">
        <f t="shared" si="2"/>
        <v>34</v>
      </c>
      <c r="M32">
        <f t="shared" si="18"/>
        <v>32.653600000000004</v>
      </c>
      <c r="N32">
        <f t="shared" ca="1" si="19"/>
        <v>0.47083200000000147</v>
      </c>
      <c r="O32">
        <f t="shared" ca="1" si="3"/>
        <v>1.8172319999999971</v>
      </c>
      <c r="T32">
        <v>11</v>
      </c>
      <c r="U32" s="971">
        <f t="shared" si="20"/>
        <v>6.1333049558825037</v>
      </c>
      <c r="V32" s="973">
        <v>11</v>
      </c>
      <c r="W32" s="971">
        <f t="shared" si="4"/>
        <v>11.140189185144955</v>
      </c>
      <c r="X32" s="869">
        <f>IF('Base de données Haies'!$I$26=0,'Générateur Emprise 30ans'!U$8,IF(W32=0,$W$17,W32))</f>
        <v>12</v>
      </c>
      <c r="Y32">
        <v>11</v>
      </c>
      <c r="Z32" s="971">
        <f t="shared" si="21"/>
        <v>6.1333049558825037</v>
      </c>
      <c r="AA32" s="973">
        <v>11</v>
      </c>
      <c r="AB32" s="971">
        <f t="shared" si="5"/>
        <v>11.140189185144955</v>
      </c>
      <c r="AC32" s="869">
        <f>IF('Base de données Haies'!$I$26=0,'Générateur Emprise 30ans'!Z$8,IF(AB32=0,$W$17,AB32))</f>
        <v>12</v>
      </c>
      <c r="AD32">
        <v>11</v>
      </c>
      <c r="AE32" s="971">
        <f t="shared" si="22"/>
        <v>6.1333049558825037</v>
      </c>
      <c r="AF32" s="973">
        <v>11</v>
      </c>
      <c r="AG32" s="971">
        <f t="shared" si="6"/>
        <v>11.140189185144955</v>
      </c>
      <c r="AH32" s="869">
        <f>IF('Base de données Haies'!$I$26=0,'Générateur Emprise 30ans'!AE$8,IF(AG32=0,$W$17,AG32))</f>
        <v>12</v>
      </c>
      <c r="AI32">
        <v>11</v>
      </c>
      <c r="AJ32" s="971">
        <f t="shared" si="23"/>
        <v>6.1333049558825037</v>
      </c>
      <c r="AK32" s="973">
        <v>11</v>
      </c>
      <c r="AL32" s="971">
        <f t="shared" si="7"/>
        <v>11.140189185144955</v>
      </c>
      <c r="AM32" s="869">
        <f>IF('Base de données Haies'!$I$26=0,'Générateur Emprise 30ans'!AJ$8,IF(AL32=0,$W$17,AL32))</f>
        <v>12</v>
      </c>
      <c r="AO32" s="869">
        <f>+'Générateur Emprise 30ans'!K32</f>
        <v>8.5</v>
      </c>
      <c r="AP32" s="877">
        <f>IF(Résultats!$B64&lt;='Générateur Emprise 30ans'!$U$7,IF(Résultats!$B64&gt;'Générateur Emprise 30ans'!$F$13," ",HLOOKUP(IF(Résultats!$B64-('Générateur Emprise 30ans'!$F$12*ROUNDDOWN(Résultats!$B64/'Générateur Emprise 30ans'!$F$12,0))=0,'Générateur Emprise 30ans'!$F$12,Résultats!$B64-('Générateur Emprise 30ans'!$F$12*ROUNDDOWN(Résultats!$B64/'Générateur Emprise 30ans'!$F$12,0))),'Générateur Emprise 30ans'!$N$14:$R$15,2,FALSE)),0)</f>
        <v>1280.5</v>
      </c>
      <c r="AQ32" s="869">
        <f>+'Générateur Emprise 30ans'!L32</f>
        <v>34</v>
      </c>
      <c r="AR32" s="876">
        <f>+AP32*Menu!$F$13</f>
        <v>5122</v>
      </c>
      <c r="AS32" s="869">
        <f ca="1">+'Générateur Emprise 30ans'!D202</f>
        <v>8.6177080000000004</v>
      </c>
      <c r="AT32" s="877">
        <f ca="1">IF(Résultats!$B64&lt;='Générateur Emprise 30ans'!$U$7,+AP32*AS32/AO32+IF(Résultats!$B64&lt;=Menu!$G$64,Menu!$D$64,0),0)</f>
        <v>1298.2323640000002</v>
      </c>
      <c r="AU32" s="869">
        <f ca="1">+'Générateur Emprise 30ans'!C202</f>
        <v>34.470832000000001</v>
      </c>
      <c r="AV32" s="877">
        <f ca="1">+AT32*Menu!$F$13</f>
        <v>5192.9294560000008</v>
      </c>
      <c r="AW32" s="1010">
        <f t="shared" ca="1" si="8"/>
        <v>1.0138480000000001</v>
      </c>
      <c r="AX32" s="876">
        <f>+IF(Résultats!B64&lt;=Menu!$D$253,Menu!$D$252*Menu!$F$13,0)</f>
        <v>0</v>
      </c>
      <c r="AY32" s="1034">
        <f>+Menu!$L$141</f>
        <v>102.35226107226109</v>
      </c>
      <c r="AZ32" s="1034">
        <f>+AY32/Menu!$F$13</f>
        <v>25.588065268065272</v>
      </c>
      <c r="BA32" s="1034">
        <f>+AY32/Menu!$D$123</f>
        <v>127.94032634032635</v>
      </c>
      <c r="BB32" s="876"/>
      <c r="BE32" s="1034">
        <f t="shared" ref="BE32:BE51" si="24">+AX32+BB32-AY32</f>
        <v>-102.35226107226109</v>
      </c>
      <c r="BF32" s="1034">
        <f>+BE32/Menu!$F$13</f>
        <v>-25.588065268065272</v>
      </c>
      <c r="BG32" s="1034">
        <f>+BE32/Menu!$D$123</f>
        <v>-127.94032634032635</v>
      </c>
      <c r="BH32" s="1009">
        <f t="shared" ref="BH32:BH51" ca="1" si="25">+BE32+AV32</f>
        <v>5090.5771949277396</v>
      </c>
      <c r="BI32" s="1009">
        <f t="shared" ref="BI32:BI51" ca="1" si="26">+BF32+AT32</f>
        <v>1272.6442987319349</v>
      </c>
      <c r="BJ32" s="1009">
        <f>BJ31+'Générateur Emprise 30ans'!AP32/(1+Résultats!$D$29)^(Résultats!$B103-1)</f>
        <v>10880.321453579858</v>
      </c>
      <c r="BK32" s="1009">
        <f ca="1">BK31+'Générateur Emprise 30ans'!AT32/(1+Résultats!$D$30)^(Résultats!$B103-1)</f>
        <v>11154.78657598612</v>
      </c>
      <c r="BL32" s="1009">
        <f>BL31+'Générateur Emprise 30ans'!BF32/(1+Résultats!$D$30)^(Résultats!$B103-1)</f>
        <v>-233.13019585267685</v>
      </c>
      <c r="BM32" s="1009">
        <f ca="1">BM31+'Générateur Emprise 30ans'!BI32/(1+Résultats!$D$30)^(Résultats!$B103-1)</f>
        <v>10921.656380133443</v>
      </c>
      <c r="BN32" s="1009">
        <f>BN31+'Générateur Emprise 30ans'!AR32/(1+Résultats!$D$29)^(Résultats!$B103-1)</f>
        <v>43521.285814319432</v>
      </c>
      <c r="BO32" s="1009">
        <f ca="1">BO31+'Générateur Emprise 30ans'!AV32/(1+Résultats!$D$30)^(Résultats!$B103-1)</f>
        <v>44619.146303944479</v>
      </c>
      <c r="BP32" s="1009">
        <f>BP31+'Générateur Emprise 30ans'!BE32/(1+Résultats!$D$30)^(Résultats!$B103-1)</f>
        <v>-932.52078341070739</v>
      </c>
      <c r="BQ32" s="1009">
        <f ca="1">BQ31+'Générateur Emprise 30ans'!BH32/(1+Résultats!$D$30)^(Résultats!$B103-1)</f>
        <v>43686.625520533773</v>
      </c>
    </row>
    <row r="33" spans="1:69" x14ac:dyDescent="0.3">
      <c r="A33">
        <v>12</v>
      </c>
      <c r="B33" t="str">
        <f t="shared" si="0"/>
        <v>Maïs</v>
      </c>
      <c r="C33" t="str">
        <f t="shared" si="1"/>
        <v>ETE</v>
      </c>
      <c r="D33" s="869">
        <f t="shared" si="12"/>
        <v>12</v>
      </c>
      <c r="E33" s="869">
        <f t="shared" si="13"/>
        <v>12</v>
      </c>
      <c r="F33" s="869">
        <f t="shared" si="14"/>
        <v>12</v>
      </c>
      <c r="G33" s="869">
        <f t="shared" si="15"/>
        <v>12</v>
      </c>
      <c r="H33" t="s">
        <v>405</v>
      </c>
      <c r="I33">
        <f ca="1">'Générateur Emprise 30ans'!C203</f>
        <v>39.866864</v>
      </c>
      <c r="J33" s="842">
        <f t="shared" ca="1" si="16"/>
        <v>10.377671803415243</v>
      </c>
      <c r="K33">
        <f t="shared" si="17"/>
        <v>9.5</v>
      </c>
      <c r="L33">
        <f t="shared" si="2"/>
        <v>38</v>
      </c>
      <c r="M33">
        <f t="shared" si="18"/>
        <v>36.495200000000004</v>
      </c>
      <c r="N33">
        <f t="shared" ca="1" si="19"/>
        <v>1.8668639999999996</v>
      </c>
      <c r="O33">
        <f t="shared" ca="1" si="3"/>
        <v>3.3716639999999956</v>
      </c>
      <c r="T33">
        <v>12</v>
      </c>
      <c r="U33" s="971">
        <f t="shared" si="20"/>
        <v>6.2631117309960596</v>
      </c>
      <c r="V33" s="973">
        <v>12</v>
      </c>
      <c r="W33" s="971">
        <f t="shared" si="4"/>
        <v>11.375962889971362</v>
      </c>
      <c r="X33" s="869">
        <f>IF('Base de données Haies'!$I$26=0,'Générateur Emprise 30ans'!U$8,IF(W33=0,$W$17,W33))</f>
        <v>12</v>
      </c>
      <c r="Y33">
        <v>12</v>
      </c>
      <c r="Z33" s="971">
        <f t="shared" si="21"/>
        <v>6.2631117309960596</v>
      </c>
      <c r="AA33" s="973">
        <v>12</v>
      </c>
      <c r="AB33" s="971">
        <f t="shared" si="5"/>
        <v>11.375962889971362</v>
      </c>
      <c r="AC33" s="869">
        <f>IF('Base de données Haies'!$I$26=0,'Générateur Emprise 30ans'!Z$8,IF(AB33=0,$W$17,AB33))</f>
        <v>12</v>
      </c>
      <c r="AD33">
        <v>12</v>
      </c>
      <c r="AE33" s="971">
        <f t="shared" si="22"/>
        <v>6.2631117309960596</v>
      </c>
      <c r="AF33" s="973">
        <v>12</v>
      </c>
      <c r="AG33" s="971">
        <f t="shared" si="6"/>
        <v>11.375962889971362</v>
      </c>
      <c r="AH33" s="869">
        <f>IF('Base de données Haies'!$I$26=0,'Générateur Emprise 30ans'!AE$8,IF(AG33=0,$W$17,AG33))</f>
        <v>12</v>
      </c>
      <c r="AI33">
        <v>12</v>
      </c>
      <c r="AJ33" s="971">
        <f t="shared" si="23"/>
        <v>6.2631117309960596</v>
      </c>
      <c r="AK33" s="973">
        <v>12</v>
      </c>
      <c r="AL33" s="971">
        <f t="shared" si="7"/>
        <v>11.375962889971362</v>
      </c>
      <c r="AM33" s="869">
        <f>IF('Base de données Haies'!$I$26=0,'Générateur Emprise 30ans'!AJ$8,IF(AL33=0,$W$17,AL33))</f>
        <v>12</v>
      </c>
      <c r="AO33" s="869">
        <f>+'Générateur Emprise 30ans'!K33</f>
        <v>9.5</v>
      </c>
      <c r="AP33" s="877">
        <f>IF(Résultats!$B65&lt;='Générateur Emprise 30ans'!$U$7,IF(Résultats!$B65&gt;'Générateur Emprise 30ans'!$F$13," ",HLOOKUP(IF(Résultats!$B65-('Générateur Emprise 30ans'!$F$12*ROUNDDOWN(Résultats!$B65/'Générateur Emprise 30ans'!$F$12,0))=0,'Générateur Emprise 30ans'!$F$12,Résultats!$B65-('Générateur Emprise 30ans'!$F$12*ROUNDDOWN(Résultats!$B65/'Générateur Emprise 30ans'!$F$12,0))),'Générateur Emprise 30ans'!$N$14:$R$15,2,FALSE)),0)</f>
        <v>1472</v>
      </c>
      <c r="AQ33" s="869">
        <f>+'Générateur Emprise 30ans'!L33</f>
        <v>38</v>
      </c>
      <c r="AR33" s="876">
        <f>+AP33*Menu!$F$13</f>
        <v>5888</v>
      </c>
      <c r="AS33" s="869">
        <f ca="1">+'Générateur Emprise 30ans'!D203</f>
        <v>9.9667159999999999</v>
      </c>
      <c r="AT33" s="877">
        <f ca="1">IF(Résultats!$B65&lt;='Générateur Emprise 30ans'!$U$7,+AP33*AS33/AO33+IF(Résultats!$B65&lt;=Menu!$G$64,Menu!$D$64,0),0)</f>
        <v>1544.3164159999999</v>
      </c>
      <c r="AU33" s="869">
        <f ca="1">+'Générateur Emprise 30ans'!C203</f>
        <v>39.866864</v>
      </c>
      <c r="AV33" s="877">
        <f ca="1">+AT33*Menu!$F$13</f>
        <v>6177.2656639999996</v>
      </c>
      <c r="AW33" s="1010">
        <f t="shared" ca="1" si="8"/>
        <v>1.0491279999999998</v>
      </c>
      <c r="AX33" s="876">
        <f>+IF(Résultats!B65&lt;=Menu!$D$253,Menu!$D$252*Menu!$F$13,0)</f>
        <v>0</v>
      </c>
      <c r="AY33" s="1034">
        <f>+Menu!$L$141</f>
        <v>102.35226107226109</v>
      </c>
      <c r="AZ33" s="1034">
        <f>+AY33/Menu!$F$13</f>
        <v>25.588065268065272</v>
      </c>
      <c r="BA33" s="1034">
        <f>+AY33/Menu!$D$123</f>
        <v>127.94032634032635</v>
      </c>
      <c r="BB33" s="876"/>
      <c r="BE33" s="1034">
        <f t="shared" si="24"/>
        <v>-102.35226107226109</v>
      </c>
      <c r="BF33" s="1034">
        <f>+BE33/Menu!$F$13</f>
        <v>-25.588065268065272</v>
      </c>
      <c r="BG33" s="1034">
        <f>+BE33/Menu!$D$123</f>
        <v>-127.94032634032635</v>
      </c>
      <c r="BH33" s="1009">
        <f t="shared" ca="1" si="25"/>
        <v>6074.9134029277384</v>
      </c>
      <c r="BI33" s="1009">
        <f t="shared" ca="1" si="26"/>
        <v>1518.7283507319346</v>
      </c>
      <c r="BJ33" s="1009">
        <f>BJ32+'Générateur Emprise 30ans'!AP33/(1+Résultats!$D$29)^(Résultats!$B104-1)</f>
        <v>11836.504584840988</v>
      </c>
      <c r="BK33" s="1009">
        <f ca="1">BK32+'Générateur Emprise 30ans'!AT33/(1+Résultats!$D$30)^(Résultats!$B104-1)</f>
        <v>12157.945072119846</v>
      </c>
      <c r="BL33" s="1009">
        <f>BL32+'Générateur Emprise 30ans'!BF33/(1+Résultats!$D$30)^(Résultats!$B104-1)</f>
        <v>-249.75171512640839</v>
      </c>
      <c r="BM33" s="1009">
        <f ca="1">BM32+'Générateur Emprise 30ans'!BI33/(1+Résultats!$D$30)^(Résultats!$B104-1)</f>
        <v>11908.193356993439</v>
      </c>
      <c r="BN33" s="1009">
        <f>BN32+'Générateur Emprise 30ans'!AR33/(1+Résultats!$D$29)^(Résultats!$B104-1)</f>
        <v>47346.018339363953</v>
      </c>
      <c r="BO33" s="1009">
        <f ca="1">BO32+'Générateur Emprise 30ans'!AV33/(1+Résultats!$D$30)^(Résultats!$B104-1)</f>
        <v>48631.780288479385</v>
      </c>
      <c r="BP33" s="1009">
        <f>BP32+'Générateur Emprise 30ans'!BE33/(1+Résultats!$D$30)^(Résultats!$B104-1)</f>
        <v>-999.00686050563354</v>
      </c>
      <c r="BQ33" s="1009">
        <f ca="1">BQ32+'Générateur Emprise 30ans'!BH33/(1+Résultats!$D$30)^(Résultats!$B104-1)</f>
        <v>47632.773427973756</v>
      </c>
    </row>
    <row r="34" spans="1:69" x14ac:dyDescent="0.3">
      <c r="A34">
        <v>13</v>
      </c>
      <c r="B34" t="str">
        <f t="shared" si="0"/>
        <v>Blé d'hiver</v>
      </c>
      <c r="C34" t="str">
        <f t="shared" si="1"/>
        <v>HIVER</v>
      </c>
      <c r="D34" s="869">
        <f t="shared" si="12"/>
        <v>12</v>
      </c>
      <c r="E34" s="869">
        <f t="shared" si="13"/>
        <v>12</v>
      </c>
      <c r="F34" s="869">
        <f t="shared" si="14"/>
        <v>12</v>
      </c>
      <c r="G34" s="869">
        <f t="shared" si="15"/>
        <v>12</v>
      </c>
      <c r="H34" t="s">
        <v>405</v>
      </c>
      <c r="I34" s="842">
        <f ca="1">'Générateur Emprise 30ans'!C204</f>
        <v>31.632057600000003</v>
      </c>
      <c r="J34" s="842">
        <f t="shared" ca="1" si="16"/>
        <v>8.2340841316118283</v>
      </c>
      <c r="K34">
        <f t="shared" si="17"/>
        <v>7.8</v>
      </c>
      <c r="L34">
        <f t="shared" si="2"/>
        <v>31.2</v>
      </c>
      <c r="M34">
        <f t="shared" si="18"/>
        <v>29.964480000000002</v>
      </c>
      <c r="N34">
        <f t="shared" ca="1" si="19"/>
        <v>0.43205760000000382</v>
      </c>
      <c r="O34">
        <f t="shared" ca="1" si="3"/>
        <v>1.6675776000000013</v>
      </c>
      <c r="T34">
        <v>13</v>
      </c>
      <c r="U34" s="971">
        <f t="shared" si="20"/>
        <v>6.3583194211870309</v>
      </c>
      <c r="V34" s="973">
        <v>13</v>
      </c>
      <c r="W34" s="971">
        <f t="shared" si="4"/>
        <v>11.548892768436126</v>
      </c>
      <c r="X34" s="869">
        <f>IF('Base de données Haies'!$I$26=0,'Générateur Emprise 30ans'!U$8,IF(W34=0,$W$17,W34))</f>
        <v>12</v>
      </c>
      <c r="Y34">
        <v>13</v>
      </c>
      <c r="Z34" s="971">
        <f t="shared" si="21"/>
        <v>6.3583194211870309</v>
      </c>
      <c r="AA34" s="973">
        <v>13</v>
      </c>
      <c r="AB34" s="971">
        <f t="shared" si="5"/>
        <v>11.548892768436126</v>
      </c>
      <c r="AC34" s="869">
        <f>IF('Base de données Haies'!$I$26=0,'Générateur Emprise 30ans'!Z$8,IF(AB34=0,$W$17,AB34))</f>
        <v>12</v>
      </c>
      <c r="AD34">
        <v>13</v>
      </c>
      <c r="AE34" s="971">
        <f t="shared" si="22"/>
        <v>6.3583194211870309</v>
      </c>
      <c r="AF34" s="973">
        <v>13</v>
      </c>
      <c r="AG34" s="971">
        <f t="shared" si="6"/>
        <v>11.548892768436126</v>
      </c>
      <c r="AH34" s="869">
        <f>IF('Base de données Haies'!$I$26=0,'Générateur Emprise 30ans'!AE$8,IF(AG34=0,$W$17,AG34))</f>
        <v>12</v>
      </c>
      <c r="AI34">
        <v>13</v>
      </c>
      <c r="AJ34" s="971">
        <f t="shared" si="23"/>
        <v>6.3583194211870309</v>
      </c>
      <c r="AK34" s="973">
        <v>13</v>
      </c>
      <c r="AL34" s="971">
        <f t="shared" si="7"/>
        <v>11.548892768436126</v>
      </c>
      <c r="AM34" s="869">
        <f>IF('Base de données Haies'!$I$26=0,'Générateur Emprise 30ans'!AJ$8,IF(AL34=0,$W$17,AL34))</f>
        <v>12</v>
      </c>
      <c r="AO34" s="869">
        <f>+'Générateur Emprise 30ans'!K34</f>
        <v>7.8</v>
      </c>
      <c r="AP34" s="877">
        <f>IF(Résultats!$B66&lt;='Générateur Emprise 30ans'!$U$7,IF(Résultats!$B66&gt;'Générateur Emprise 30ans'!$F$13," ",HLOOKUP(IF(Résultats!$B66-('Générateur Emprise 30ans'!$F$12*ROUNDDOWN(Résultats!$B66/'Générateur Emprise 30ans'!$F$12,0))=0,'Générateur Emprise 30ans'!$F$12,Résultats!$B66-('Générateur Emprise 30ans'!$F$12*ROUNDDOWN(Résultats!$B66/'Générateur Emprise 30ans'!$F$12,0))),'Générateur Emprise 30ans'!$N$14:$R$15,2,FALSE)),0)</f>
        <v>1194.2</v>
      </c>
      <c r="AQ34" s="869">
        <f>+'Générateur Emprise 30ans'!L34</f>
        <v>31.2</v>
      </c>
      <c r="AR34" s="876">
        <f>+AP34*Menu!$F$13</f>
        <v>4776.8</v>
      </c>
      <c r="AS34" s="869">
        <f ca="1">+'Générateur Emprise 30ans'!D204</f>
        <v>7.9080144000000008</v>
      </c>
      <c r="AT34" s="877">
        <f ca="1">IF(Résultats!$B66&lt;='Générateur Emprise 30ans'!$U$7,+AP34*AS34/AO34+IF(Résultats!$B66&lt;=Menu!$G$64,Menu!$D$64,0),0)</f>
        <v>1210.7372816000002</v>
      </c>
      <c r="AU34" s="869">
        <f ca="1">+'Générateur Emprise 30ans'!C204</f>
        <v>31.632057600000003</v>
      </c>
      <c r="AV34" s="877">
        <f ca="1">+AT34*Menu!$F$13</f>
        <v>4842.9491264000008</v>
      </c>
      <c r="AW34" s="1010">
        <f t="shared" ca="1" si="8"/>
        <v>1.0138480000000001</v>
      </c>
      <c r="AX34" s="876">
        <f>+IF(Résultats!B66&lt;=Menu!$D$253,Menu!$D$252*Menu!$F$13,0)</f>
        <v>0</v>
      </c>
      <c r="AY34" s="1034">
        <f>+Menu!$L$141</f>
        <v>102.35226107226109</v>
      </c>
      <c r="AZ34" s="1034">
        <f>+AY34/Menu!$F$13</f>
        <v>25.588065268065272</v>
      </c>
      <c r="BA34" s="1034">
        <f>+AY34/Menu!$D$123</f>
        <v>127.94032634032635</v>
      </c>
      <c r="BB34" s="876"/>
      <c r="BE34" s="1034">
        <f t="shared" si="24"/>
        <v>-102.35226107226109</v>
      </c>
      <c r="BF34" s="1034">
        <f>+BE34/Menu!$F$13</f>
        <v>-25.588065268065272</v>
      </c>
      <c r="BG34" s="1034">
        <f>+BE34/Menu!$D$123</f>
        <v>-127.94032634032635</v>
      </c>
      <c r="BH34" s="1009">
        <f t="shared" ca="1" si="25"/>
        <v>4740.5968653277396</v>
      </c>
      <c r="BI34" s="1009">
        <f t="shared" ca="1" si="26"/>
        <v>1185.1492163319349</v>
      </c>
      <c r="BJ34" s="1009">
        <f>BJ33+'Générateur Emprise 30ans'!AP34/(1+Résultats!$D$29)^(Résultats!$B105-1)</f>
        <v>12582.398381449502</v>
      </c>
      <c r="BK34" s="1009">
        <f ca="1">BK33+'Générateur Emprise 30ans'!AT34/(1+Résultats!$D$30)^(Résultats!$B105-1)</f>
        <v>12914.168006023796</v>
      </c>
      <c r="BL34" s="1009">
        <f>BL33+'Générateur Emprise 30ans'!BF34/(1+Résultats!$D$30)^(Résultats!$B105-1)</f>
        <v>-265.73394519730408</v>
      </c>
      <c r="BM34" s="1009">
        <f ca="1">BM33+'Générateur Emprise 30ans'!BI34/(1+Résultats!$D$30)^(Résultats!$B105-1)</f>
        <v>12648.434060826492</v>
      </c>
      <c r="BN34" s="1009">
        <f>BN33+'Générateur Emprise 30ans'!AR34/(1+Résultats!$D$29)^(Résultats!$B105-1)</f>
        <v>50329.593525798009</v>
      </c>
      <c r="BO34" s="1009">
        <f ca="1">BO33+'Générateur Emprise 30ans'!AV34/(1+Résultats!$D$30)^(Résultats!$B105-1)</f>
        <v>51656.672024095184</v>
      </c>
      <c r="BP34" s="1009">
        <f>BP33+'Générateur Emprise 30ans'!BE34/(1+Résultats!$D$30)^(Résultats!$B105-1)</f>
        <v>-1062.9357807892163</v>
      </c>
      <c r="BQ34" s="1009">
        <f ca="1">BQ33+'Générateur Emprise 30ans'!BH34/(1+Résultats!$D$30)^(Résultats!$B105-1)</f>
        <v>50593.736243305968</v>
      </c>
    </row>
    <row r="35" spans="1:69" x14ac:dyDescent="0.3">
      <c r="A35">
        <v>14</v>
      </c>
      <c r="B35" t="str">
        <f t="shared" si="0"/>
        <v>Prairie temporaire</v>
      </c>
      <c r="C35" t="str">
        <f t="shared" si="1"/>
        <v>HIVER</v>
      </c>
      <c r="D35" s="869">
        <f t="shared" si="12"/>
        <v>12</v>
      </c>
      <c r="E35" s="869">
        <f t="shared" si="13"/>
        <v>12</v>
      </c>
      <c r="F35" s="869">
        <f t="shared" si="14"/>
        <v>12</v>
      </c>
      <c r="G35" s="869">
        <f t="shared" si="15"/>
        <v>12</v>
      </c>
      <c r="H35" t="s">
        <v>405</v>
      </c>
      <c r="I35" s="842">
        <f ca="1">'Générateur Emprise 30ans'!C205</f>
        <v>40.553919999999998</v>
      </c>
      <c r="J35" s="842">
        <f t="shared" ca="1" si="16"/>
        <v>10.556518117451061</v>
      </c>
      <c r="K35">
        <f t="shared" si="17"/>
        <v>10</v>
      </c>
      <c r="L35">
        <f t="shared" si="2"/>
        <v>40</v>
      </c>
      <c r="M35">
        <f t="shared" si="18"/>
        <v>38.416000000000004</v>
      </c>
      <c r="N35">
        <f t="shared" ca="1" si="19"/>
        <v>0.55391999999999797</v>
      </c>
      <c r="O35">
        <f t="shared" ca="1" si="3"/>
        <v>2.137919999999994</v>
      </c>
      <c r="T35">
        <v>14</v>
      </c>
      <c r="U35" s="971">
        <f t="shared" si="20"/>
        <v>6.4277015880372561</v>
      </c>
      <c r="V35" s="973">
        <v>14</v>
      </c>
      <c r="W35" s="971">
        <f t="shared" si="4"/>
        <v>11.674914622941415</v>
      </c>
      <c r="X35" s="869">
        <f>IF('Base de données Haies'!$I$26=0,'Générateur Emprise 30ans'!U$8,IF(W35=0,$W$17,W35))</f>
        <v>12</v>
      </c>
      <c r="Y35">
        <v>14</v>
      </c>
      <c r="Z35" s="971">
        <f t="shared" si="21"/>
        <v>6.4277015880372561</v>
      </c>
      <c r="AA35" s="973">
        <v>14</v>
      </c>
      <c r="AB35" s="971">
        <f t="shared" si="5"/>
        <v>11.674914622941415</v>
      </c>
      <c r="AC35" s="869">
        <f>IF('Base de données Haies'!$I$26=0,'Générateur Emprise 30ans'!Z$8,IF(AB35=0,$W$17,AB35))</f>
        <v>12</v>
      </c>
      <c r="AD35">
        <v>14</v>
      </c>
      <c r="AE35" s="971">
        <f t="shared" si="22"/>
        <v>6.4277015880372561</v>
      </c>
      <c r="AF35" s="973">
        <v>14</v>
      </c>
      <c r="AG35" s="971">
        <f t="shared" si="6"/>
        <v>11.674914622941415</v>
      </c>
      <c r="AH35" s="869">
        <f>IF('Base de données Haies'!$I$26=0,'Générateur Emprise 30ans'!AE$8,IF(AG35=0,$W$17,AG35))</f>
        <v>12</v>
      </c>
      <c r="AI35">
        <v>14</v>
      </c>
      <c r="AJ35" s="971">
        <f t="shared" si="23"/>
        <v>6.4277015880372561</v>
      </c>
      <c r="AK35" s="973">
        <v>14</v>
      </c>
      <c r="AL35" s="971">
        <f t="shared" si="7"/>
        <v>11.674914622941415</v>
      </c>
      <c r="AM35" s="869">
        <f>IF('Base de données Haies'!$I$26=0,'Générateur Emprise 30ans'!AJ$8,IF(AL35=0,$W$17,AL35))</f>
        <v>12</v>
      </c>
      <c r="AO35" s="869">
        <f>+'Générateur Emprise 30ans'!K35</f>
        <v>10</v>
      </c>
      <c r="AP35" s="877">
        <f>IF(Résultats!$B67&lt;='Générateur Emprise 30ans'!$U$7,IF(Résultats!$B67&gt;'Générateur Emprise 30ans'!$F$13," ",HLOOKUP(IF(Résultats!$B67-('Générateur Emprise 30ans'!$F$12*ROUNDDOWN(Résultats!$B67/'Générateur Emprise 30ans'!$F$12,0))=0,'Générateur Emprise 30ans'!$F$12,Résultats!$B67-('Générateur Emprise 30ans'!$F$12*ROUNDDOWN(Résultats!$B67/'Générateur Emprise 30ans'!$F$12,0))),'Générateur Emprise 30ans'!$N$14:$R$15,2,FALSE)),0)</f>
        <v>927</v>
      </c>
      <c r="AQ35" s="869">
        <f>+'Générateur Emprise 30ans'!L35</f>
        <v>40</v>
      </c>
      <c r="AR35" s="876">
        <f>+AP35*Menu!$F$13</f>
        <v>3708</v>
      </c>
      <c r="AS35" s="869">
        <f ca="1">+'Générateur Emprise 30ans'!D205</f>
        <v>10.138479999999999</v>
      </c>
      <c r="AT35" s="877">
        <f ca="1">IF(Résultats!$B67&lt;='Générateur Emprise 30ans'!$U$7,+AP35*AS35/AO35+IF(Résultats!$B67&lt;=Menu!$G$64,Menu!$D$64,0),0)</f>
        <v>939.83709599999997</v>
      </c>
      <c r="AU35" s="869">
        <f ca="1">+'Générateur Emprise 30ans'!C205</f>
        <v>40.553919999999998</v>
      </c>
      <c r="AV35" s="877">
        <f ca="1">+AT35*Menu!$F$13</f>
        <v>3759.3483839999999</v>
      </c>
      <c r="AW35" s="1010">
        <f t="shared" ca="1" si="8"/>
        <v>1.0138480000000001</v>
      </c>
      <c r="AX35" s="876">
        <f>+IF(Résultats!B67&lt;=Menu!$D$253,Menu!$D$252*Menu!$F$13,0)</f>
        <v>0</v>
      </c>
      <c r="AY35" s="1034">
        <f>+Menu!$L$141</f>
        <v>102.35226107226109</v>
      </c>
      <c r="AZ35" s="1034">
        <f>+AY35/Menu!$F$13</f>
        <v>25.588065268065272</v>
      </c>
      <c r="BA35" s="1034">
        <f>+AY35/Menu!$D$123</f>
        <v>127.94032634032635</v>
      </c>
      <c r="BB35" s="876"/>
      <c r="BE35" s="1034">
        <f t="shared" si="24"/>
        <v>-102.35226107226109</v>
      </c>
      <c r="BF35" s="1034">
        <f>+BE35/Menu!$F$13</f>
        <v>-25.588065268065272</v>
      </c>
      <c r="BG35" s="1034">
        <f>+BE35/Menu!$D$123</f>
        <v>-127.94032634032635</v>
      </c>
      <c r="BH35" s="1009">
        <f t="shared" ca="1" si="25"/>
        <v>3656.9961229277387</v>
      </c>
      <c r="BI35" s="1009">
        <f t="shared" ca="1" si="26"/>
        <v>914.24903073193468</v>
      </c>
      <c r="BJ35" s="1009">
        <f>BJ34+'Générateur Emprise 30ans'!AP35/(1+Résultats!$D$29)^(Résultats!$B106-1)</f>
        <v>13139.130559296349</v>
      </c>
      <c r="BK35" s="1009">
        <f ca="1">BK34+'Générateur Emprise 30ans'!AT35/(1+Résultats!$D$30)^(Résultats!$B106-1)</f>
        <v>13478.609811069466</v>
      </c>
      <c r="BL35" s="1009">
        <f>BL34+'Générateur Emprise 30ans'!BF35/(1+Résultats!$D$30)^(Résultats!$B106-1)</f>
        <v>-281.10147411162689</v>
      </c>
      <c r="BM35" s="1009">
        <f ca="1">BM34+'Générateur Emprise 30ans'!BI35/(1+Résultats!$D$30)^(Résultats!$B106-1)</f>
        <v>13197.508336957839</v>
      </c>
      <c r="BN35" s="1009">
        <f>BN34+'Générateur Emprise 30ans'!AR35/(1+Résultats!$D$29)^(Résultats!$B106-1)</f>
        <v>52556.522237185396</v>
      </c>
      <c r="BO35" s="1009">
        <f ca="1">BO34+'Générateur Emprise 30ans'!AV35/(1+Résultats!$D$30)^(Résultats!$B106-1)</f>
        <v>53914.439244277863</v>
      </c>
      <c r="BP35" s="1009">
        <f>BP34+'Générateur Emprise 30ans'!BE35/(1+Résultats!$D$30)^(Résultats!$B106-1)</f>
        <v>-1124.4058964465075</v>
      </c>
      <c r="BQ35" s="1009">
        <f ca="1">BQ34+'Générateur Emprise 30ans'!BH35/(1+Résultats!$D$30)^(Résultats!$B106-1)</f>
        <v>52790.033347831355</v>
      </c>
    </row>
    <row r="36" spans="1:69" x14ac:dyDescent="0.3">
      <c r="A36">
        <v>15</v>
      </c>
      <c r="B36" t="str">
        <f t="shared" si="0"/>
        <v>Orge d'hiver</v>
      </c>
      <c r="C36" t="str">
        <f t="shared" si="1"/>
        <v>HIVER</v>
      </c>
      <c r="D36" s="869">
        <f t="shared" si="12"/>
        <v>12</v>
      </c>
      <c r="E36" s="869">
        <f t="shared" si="13"/>
        <v>12</v>
      </c>
      <c r="F36" s="869">
        <f t="shared" si="14"/>
        <v>12</v>
      </c>
      <c r="G36" s="869">
        <f t="shared" si="15"/>
        <v>12</v>
      </c>
      <c r="H36" t="s">
        <v>405</v>
      </c>
      <c r="I36" s="842">
        <f ca="1">'Générateur Emprise 30ans'!C206</f>
        <v>34.470832000000001</v>
      </c>
      <c r="J36" s="842">
        <f t="shared" ca="1" si="16"/>
        <v>8.973040399833403</v>
      </c>
      <c r="K36">
        <f t="shared" si="17"/>
        <v>8.5</v>
      </c>
      <c r="L36">
        <f t="shared" si="2"/>
        <v>34</v>
      </c>
      <c r="M36">
        <f t="shared" si="18"/>
        <v>32.653600000000004</v>
      </c>
      <c r="N36">
        <f t="shared" ca="1" si="19"/>
        <v>0.47083200000000147</v>
      </c>
      <c r="O36">
        <f t="shared" ca="1" si="3"/>
        <v>1.8172319999999971</v>
      </c>
      <c r="T36">
        <v>15</v>
      </c>
      <c r="U36" s="971">
        <f t="shared" si="20"/>
        <v>6.4780264123512135</v>
      </c>
      <c r="V36" s="973">
        <v>15</v>
      </c>
      <c r="W36" s="971">
        <f t="shared" si="4"/>
        <v>11.766321795354873</v>
      </c>
      <c r="X36" s="869">
        <f>IF('Base de données Haies'!$I$26=0,'Générateur Emprise 30ans'!U$8,IF(W36=0,$W$17,W36))</f>
        <v>12</v>
      </c>
      <c r="Y36">
        <v>15</v>
      </c>
      <c r="Z36" s="971">
        <f t="shared" si="21"/>
        <v>6.4780264123512135</v>
      </c>
      <c r="AA36" s="973">
        <v>15</v>
      </c>
      <c r="AB36" s="971">
        <f t="shared" si="5"/>
        <v>11.766321795354873</v>
      </c>
      <c r="AC36" s="869">
        <f>IF('Base de données Haies'!$I$26=0,'Générateur Emprise 30ans'!Z$8,IF(AB36=0,$W$17,AB36))</f>
        <v>12</v>
      </c>
      <c r="AD36">
        <v>15</v>
      </c>
      <c r="AE36" s="971">
        <f t="shared" si="22"/>
        <v>6.4780264123512135</v>
      </c>
      <c r="AF36" s="973">
        <v>15</v>
      </c>
      <c r="AG36" s="971">
        <f t="shared" si="6"/>
        <v>11.766321795354873</v>
      </c>
      <c r="AH36" s="869">
        <f>IF('Base de données Haies'!$I$26=0,'Générateur Emprise 30ans'!AE$8,IF(AG36=0,$W$17,AG36))</f>
        <v>12</v>
      </c>
      <c r="AI36">
        <v>15</v>
      </c>
      <c r="AJ36" s="971">
        <f t="shared" si="23"/>
        <v>6.4780264123512135</v>
      </c>
      <c r="AK36" s="973">
        <v>15</v>
      </c>
      <c r="AL36" s="971">
        <f t="shared" si="7"/>
        <v>11.766321795354873</v>
      </c>
      <c r="AM36" s="869">
        <f>IF('Base de données Haies'!$I$26=0,'Générateur Emprise 30ans'!AJ$8,IF(AL36=0,$W$17,AL36))</f>
        <v>12</v>
      </c>
      <c r="AO36" s="869">
        <f>+'Générateur Emprise 30ans'!K36</f>
        <v>8.5</v>
      </c>
      <c r="AP36" s="877">
        <f>IF(Résultats!$B68&lt;='Générateur Emprise 30ans'!$U$7,IF(Résultats!$B68&gt;'Générateur Emprise 30ans'!$F$13," ",HLOOKUP(IF(Résultats!$B68-('Générateur Emprise 30ans'!$F$12*ROUNDDOWN(Résultats!$B68/'Générateur Emprise 30ans'!$F$12,0))=0,'Générateur Emprise 30ans'!$F$12,Résultats!$B68-('Générateur Emprise 30ans'!$F$12*ROUNDDOWN(Résultats!$B68/'Générateur Emprise 30ans'!$F$12,0))),'Générateur Emprise 30ans'!$N$14:$R$15,2,FALSE)),0)</f>
        <v>1280.5</v>
      </c>
      <c r="AQ36" s="869">
        <f>+'Générateur Emprise 30ans'!L36</f>
        <v>34</v>
      </c>
      <c r="AR36" s="876">
        <f>+AP36*Menu!$F$13</f>
        <v>5122</v>
      </c>
      <c r="AS36" s="869">
        <f ca="1">+'Générateur Emprise 30ans'!D206</f>
        <v>8.6177080000000004</v>
      </c>
      <c r="AT36" s="877">
        <f ca="1">IF(Résultats!$B68&lt;='Générateur Emprise 30ans'!$U$7,+AP36*AS36/AO36+IF(Résultats!$B68&lt;=Menu!$G$64,Menu!$D$64,0),0)</f>
        <v>1298.2323640000002</v>
      </c>
      <c r="AU36" s="869">
        <f ca="1">+'Générateur Emprise 30ans'!C206</f>
        <v>34.470832000000001</v>
      </c>
      <c r="AV36" s="877">
        <f ca="1">+AT36*Menu!$F$13</f>
        <v>5192.9294560000008</v>
      </c>
      <c r="AW36" s="1010">
        <f t="shared" ca="1" si="8"/>
        <v>1.0138480000000001</v>
      </c>
      <c r="AX36" s="876">
        <f>+IF(Résultats!B68&lt;=Menu!$D$253,Menu!$D$252*Menu!$F$13,0)</f>
        <v>0</v>
      </c>
      <c r="AY36" s="1034">
        <f>+Menu!$L$141</f>
        <v>102.35226107226109</v>
      </c>
      <c r="AZ36" s="1034">
        <f>+AY36/Menu!$F$13</f>
        <v>25.588065268065272</v>
      </c>
      <c r="BA36" s="1034">
        <f>+AY36/Menu!$D$123</f>
        <v>127.94032634032635</v>
      </c>
      <c r="BB36" s="876"/>
      <c r="BE36" s="1034">
        <f t="shared" si="24"/>
        <v>-102.35226107226109</v>
      </c>
      <c r="BF36" s="1034">
        <f>+BE36/Menu!$F$13</f>
        <v>-25.588065268065272</v>
      </c>
      <c r="BG36" s="1034">
        <f>+BE36/Menu!$D$123</f>
        <v>-127.94032634032635</v>
      </c>
      <c r="BH36" s="1009">
        <f t="shared" ca="1" si="25"/>
        <v>5090.5771949277396</v>
      </c>
      <c r="BI36" s="1009">
        <f t="shared" ca="1" si="26"/>
        <v>1272.6442987319349</v>
      </c>
      <c r="BJ36" s="1009">
        <f>BJ35+'Générateur Emprise 30ans'!AP36/(1+Résultats!$D$29)^(Résultats!$B107-1)</f>
        <v>13878.587402849671</v>
      </c>
      <c r="BK36" s="1009">
        <f ca="1">BK35+'Générateur Emprise 30ans'!AT36/(1+Résultats!$D$30)^(Résultats!$B107-1)</f>
        <v>14228.306652992314</v>
      </c>
      <c r="BL36" s="1009">
        <f>BL35+'Générateur Emprise 30ans'!BF36/(1+Résultats!$D$30)^(Résultats!$B107-1)</f>
        <v>-295.87794422155264</v>
      </c>
      <c r="BM36" s="1009">
        <f ca="1">BM35+'Générateur Emprise 30ans'!BI36/(1+Résultats!$D$30)^(Résultats!$B107-1)</f>
        <v>13932.428708770762</v>
      </c>
      <c r="BN36" s="1009">
        <f>BN35+'Générateur Emprise 30ans'!AR36/(1+Résultats!$D$29)^(Résultats!$B107-1)</f>
        <v>55514.349611398684</v>
      </c>
      <c r="BO36" s="1009">
        <f ca="1">BO35+'Générateur Emprise 30ans'!AV36/(1+Résultats!$D$30)^(Résultats!$B107-1)</f>
        <v>56913.226611969258</v>
      </c>
      <c r="BP36" s="1009">
        <f>BP35+'Générateur Emprise 30ans'!BE36/(1+Résultats!$D$30)^(Résultats!$B107-1)</f>
        <v>-1183.5117768862106</v>
      </c>
      <c r="BQ36" s="1009">
        <f ca="1">BQ35+'Générateur Emprise 30ans'!BH36/(1+Résultats!$D$30)^(Résultats!$B107-1)</f>
        <v>55729.714835083047</v>
      </c>
    </row>
    <row r="37" spans="1:69" x14ac:dyDescent="0.3">
      <c r="A37">
        <v>16</v>
      </c>
      <c r="B37" t="str">
        <f t="shared" si="0"/>
        <v>Maïs</v>
      </c>
      <c r="C37" t="str">
        <f t="shared" si="1"/>
        <v>ETE</v>
      </c>
      <c r="D37" s="869">
        <f t="shared" si="12"/>
        <v>12</v>
      </c>
      <c r="E37" s="869">
        <f t="shared" si="13"/>
        <v>12</v>
      </c>
      <c r="F37" s="869">
        <f t="shared" si="14"/>
        <v>12</v>
      </c>
      <c r="G37" s="869">
        <f t="shared" si="15"/>
        <v>12</v>
      </c>
      <c r="H37" t="s">
        <v>405</v>
      </c>
      <c r="I37">
        <f ca="1">'Générateur Emprise 30ans'!C207</f>
        <v>39.866864</v>
      </c>
      <c r="J37" s="842">
        <f t="shared" ca="1" si="16"/>
        <v>10.377671803415243</v>
      </c>
      <c r="K37">
        <f t="shared" si="17"/>
        <v>9.5</v>
      </c>
      <c r="L37">
        <f t="shared" si="2"/>
        <v>38</v>
      </c>
      <c r="M37">
        <f t="shared" si="18"/>
        <v>36.495200000000004</v>
      </c>
      <c r="N37">
        <f t="shared" ca="1" si="19"/>
        <v>1.8668639999999996</v>
      </c>
      <c r="O37">
        <f t="shared" ca="1" si="3"/>
        <v>3.3716639999999956</v>
      </c>
      <c r="T37">
        <v>16</v>
      </c>
      <c r="U37" s="971">
        <f t="shared" si="20"/>
        <v>6.5144040942075057</v>
      </c>
      <c r="V37" s="973">
        <v>16</v>
      </c>
      <c r="W37" s="971">
        <f t="shared" si="4"/>
        <v>11.832396164868722</v>
      </c>
      <c r="X37" s="869">
        <f>IF('Base de données Haies'!$I$26=0,'Générateur Emprise 30ans'!U$8,IF(W37=0,$W$17,W37))</f>
        <v>12</v>
      </c>
      <c r="Y37">
        <v>16</v>
      </c>
      <c r="Z37" s="971">
        <f t="shared" si="21"/>
        <v>6.5144040942075057</v>
      </c>
      <c r="AA37" s="973">
        <v>16</v>
      </c>
      <c r="AB37" s="971">
        <f t="shared" si="5"/>
        <v>11.832396164868722</v>
      </c>
      <c r="AC37" s="869">
        <f>IF('Base de données Haies'!$I$26=0,'Générateur Emprise 30ans'!Z$8,IF(AB37=0,$W$17,AB37))</f>
        <v>12</v>
      </c>
      <c r="AD37">
        <v>16</v>
      </c>
      <c r="AE37" s="971">
        <f t="shared" si="22"/>
        <v>6.5144040942075057</v>
      </c>
      <c r="AF37" s="973">
        <v>16</v>
      </c>
      <c r="AG37" s="971">
        <f t="shared" si="6"/>
        <v>11.832396164868722</v>
      </c>
      <c r="AH37" s="869">
        <f>IF('Base de données Haies'!$I$26=0,'Générateur Emprise 30ans'!AE$8,IF(AG37=0,$W$17,AG37))</f>
        <v>12</v>
      </c>
      <c r="AI37">
        <v>16</v>
      </c>
      <c r="AJ37" s="971">
        <f t="shared" si="23"/>
        <v>6.5144040942075057</v>
      </c>
      <c r="AK37" s="973">
        <v>16</v>
      </c>
      <c r="AL37" s="971">
        <f t="shared" si="7"/>
        <v>11.832396164868722</v>
      </c>
      <c r="AM37" s="869">
        <f>IF('Base de données Haies'!$I$26=0,'Générateur Emprise 30ans'!AJ$8,IF(AL37=0,$W$17,AL37))</f>
        <v>12</v>
      </c>
      <c r="AO37" s="869">
        <f>+'Générateur Emprise 30ans'!K37</f>
        <v>9.5</v>
      </c>
      <c r="AP37" s="877">
        <f>IF(Résultats!$B69&lt;='Générateur Emprise 30ans'!$U$7,IF(Résultats!$B69&gt;'Générateur Emprise 30ans'!$F$13," ",HLOOKUP(IF(Résultats!$B69-('Générateur Emprise 30ans'!$F$12*ROUNDDOWN(Résultats!$B69/'Générateur Emprise 30ans'!$F$12,0))=0,'Générateur Emprise 30ans'!$F$12,Résultats!$B69-('Générateur Emprise 30ans'!$F$12*ROUNDDOWN(Résultats!$B69/'Générateur Emprise 30ans'!$F$12,0))),'Générateur Emprise 30ans'!$N$14:$R$15,2,FALSE)),0)</f>
        <v>1472</v>
      </c>
      <c r="AQ37" s="869">
        <f>+'Générateur Emprise 30ans'!L37</f>
        <v>38</v>
      </c>
      <c r="AR37" s="876">
        <f>+AP37*Menu!$F$13</f>
        <v>5888</v>
      </c>
      <c r="AS37" s="869">
        <f ca="1">+'Générateur Emprise 30ans'!D207</f>
        <v>9.9667159999999999</v>
      </c>
      <c r="AT37" s="877">
        <f ca="1">IF(Résultats!$B69&lt;='Générateur Emprise 30ans'!$U$7,+AP37*AS37/AO37+IF(Résultats!$B69&lt;=Menu!$G$64,Menu!$D$64,0),0)</f>
        <v>1544.3164159999999</v>
      </c>
      <c r="AU37" s="869">
        <f ca="1">+'Générateur Emprise 30ans'!C207</f>
        <v>39.866864</v>
      </c>
      <c r="AV37" s="877">
        <f ca="1">+AT37*Menu!$F$13</f>
        <v>6177.2656639999996</v>
      </c>
      <c r="AW37" s="1010">
        <f t="shared" ca="1" si="8"/>
        <v>1.0491279999999998</v>
      </c>
      <c r="AX37" s="876">
        <f>+IF(Résultats!B69&lt;=Menu!$D$253,Menu!$D$252*Menu!$F$13,0)</f>
        <v>0</v>
      </c>
      <c r="AY37" s="1034">
        <f>+Menu!$L$141</f>
        <v>102.35226107226109</v>
      </c>
      <c r="AZ37" s="1034">
        <f>+AY37/Menu!$F$13</f>
        <v>25.588065268065272</v>
      </c>
      <c r="BA37" s="1034">
        <f>+AY37/Menu!$D$123</f>
        <v>127.94032634032635</v>
      </c>
      <c r="BB37" s="876"/>
      <c r="BE37" s="1034">
        <f t="shared" si="24"/>
        <v>-102.35226107226109</v>
      </c>
      <c r="BF37" s="1034">
        <f>+BE37/Menu!$F$13</f>
        <v>-25.588065268065272</v>
      </c>
      <c r="BG37" s="1034">
        <f>+BE37/Menu!$D$123</f>
        <v>-127.94032634032635</v>
      </c>
      <c r="BH37" s="1009">
        <f t="shared" ca="1" si="25"/>
        <v>6074.9134029277384</v>
      </c>
      <c r="BI37" s="1009">
        <f t="shared" ca="1" si="26"/>
        <v>1518.7283507319346</v>
      </c>
      <c r="BJ37" s="1009">
        <f>BJ36+'Générateur Emprise 30ans'!AP37/(1+Résultats!$D$29)^(Résultats!$B108-1)</f>
        <v>14695.936750843612</v>
      </c>
      <c r="BK37" s="1009">
        <f ca="1">BK36+'Générateur Emprise 30ans'!AT37/(1+Résultats!$D$30)^(Résultats!$B108-1)</f>
        <v>15085.810739754501</v>
      </c>
      <c r="BL37" s="1009">
        <f>BL36+'Générateur Emprise 30ans'!BF37/(1+Résultats!$D$30)^(Résultats!$B108-1)</f>
        <v>-310.0860885580197</v>
      </c>
      <c r="BM37" s="1009">
        <f ca="1">BM36+'Générateur Emprise 30ans'!BI37/(1+Résultats!$D$30)^(Résultats!$B108-1)</f>
        <v>14775.72465119648</v>
      </c>
      <c r="BN37" s="1009">
        <f>BN36+'Générateur Emprise 30ans'!AR37/(1+Résultats!$D$29)^(Résultats!$B108-1)</f>
        <v>58783.747003374447</v>
      </c>
      <c r="BO37" s="1009">
        <f ca="1">BO36+'Générateur Emprise 30ans'!AV37/(1+Résultats!$D$30)^(Résultats!$B108-1)</f>
        <v>60343.242959018004</v>
      </c>
      <c r="BP37" s="1009">
        <f>BP36+'Générateur Emprise 30ans'!BE37/(1+Résultats!$D$30)^(Résultats!$B108-1)</f>
        <v>-1240.3443542320788</v>
      </c>
      <c r="BQ37" s="1009">
        <f ca="1">BQ36+'Générateur Emprise 30ans'!BH37/(1+Résultats!$D$30)^(Résultats!$B108-1)</f>
        <v>59102.898604785922</v>
      </c>
    </row>
    <row r="38" spans="1:69" x14ac:dyDescent="0.3">
      <c r="A38">
        <v>17</v>
      </c>
      <c r="B38" t="str">
        <f t="shared" si="0"/>
        <v>Blé d'hiver</v>
      </c>
      <c r="C38" t="str">
        <f t="shared" si="1"/>
        <v>HIVER</v>
      </c>
      <c r="D38" s="869">
        <f t="shared" si="12"/>
        <v>12</v>
      </c>
      <c r="E38" s="869">
        <f t="shared" si="13"/>
        <v>12</v>
      </c>
      <c r="F38" s="869">
        <f t="shared" si="14"/>
        <v>12</v>
      </c>
      <c r="G38" s="869">
        <f t="shared" si="15"/>
        <v>12</v>
      </c>
      <c r="H38" t="s">
        <v>405</v>
      </c>
      <c r="I38">
        <f ca="1">'Générateur Emprise 30ans'!C208</f>
        <v>31.632057600000003</v>
      </c>
      <c r="J38" s="842">
        <f t="shared" ca="1" si="16"/>
        <v>8.2340841316118283</v>
      </c>
      <c r="K38">
        <f t="shared" si="17"/>
        <v>7.8</v>
      </c>
      <c r="L38">
        <f t="shared" si="2"/>
        <v>31.2</v>
      </c>
      <c r="M38">
        <f t="shared" si="18"/>
        <v>29.964480000000002</v>
      </c>
      <c r="N38">
        <f t="shared" ca="1" si="19"/>
        <v>0.43205760000000382</v>
      </c>
      <c r="O38">
        <f t="shared" ca="1" si="3"/>
        <v>1.6675776000000013</v>
      </c>
      <c r="T38">
        <v>17</v>
      </c>
      <c r="U38" s="971">
        <f t="shared" si="20"/>
        <v>6.5406351784153243</v>
      </c>
      <c r="V38" s="973">
        <v>17</v>
      </c>
      <c r="W38" s="971">
        <f t="shared" si="4"/>
        <v>11.880040826712301</v>
      </c>
      <c r="X38" s="869">
        <f>IF('Base de données Haies'!$I$26=0,'Générateur Emprise 30ans'!U$8,IF(W38=0,$W$17,W38))</f>
        <v>12</v>
      </c>
      <c r="Y38">
        <v>17</v>
      </c>
      <c r="Z38" s="971">
        <f t="shared" si="21"/>
        <v>6.5406351784153243</v>
      </c>
      <c r="AA38" s="973">
        <v>17</v>
      </c>
      <c r="AB38" s="971">
        <f t="shared" si="5"/>
        <v>11.880040826712301</v>
      </c>
      <c r="AC38" s="869">
        <f>IF('Base de données Haies'!$I$26=0,'Générateur Emprise 30ans'!Z$8,IF(AB38=0,$W$17,AB38))</f>
        <v>12</v>
      </c>
      <c r="AD38">
        <v>17</v>
      </c>
      <c r="AE38" s="971">
        <f t="shared" si="22"/>
        <v>6.5406351784153243</v>
      </c>
      <c r="AF38" s="973">
        <v>17</v>
      </c>
      <c r="AG38" s="971">
        <f t="shared" si="6"/>
        <v>11.880040826712301</v>
      </c>
      <c r="AH38" s="869">
        <f>IF('Base de données Haies'!$I$26=0,'Générateur Emprise 30ans'!AE$8,IF(AG38=0,$W$17,AG38))</f>
        <v>12</v>
      </c>
      <c r="AI38">
        <v>17</v>
      </c>
      <c r="AJ38" s="971">
        <f t="shared" si="23"/>
        <v>6.5406351784153243</v>
      </c>
      <c r="AK38" s="973">
        <v>17</v>
      </c>
      <c r="AL38" s="971">
        <f t="shared" si="7"/>
        <v>11.880040826712301</v>
      </c>
      <c r="AM38" s="869">
        <f>IF('Base de données Haies'!$I$26=0,'Générateur Emprise 30ans'!AJ$8,IF(AL38=0,$W$17,AL38))</f>
        <v>12</v>
      </c>
      <c r="AO38" s="869">
        <f>+'Générateur Emprise 30ans'!K38</f>
        <v>7.8</v>
      </c>
      <c r="AP38" s="877">
        <f>IF(Résultats!$B70&lt;='Générateur Emprise 30ans'!$U$7,IF(Résultats!$B70&gt;'Générateur Emprise 30ans'!$F$13," ",HLOOKUP(IF(Résultats!$B70-('Générateur Emprise 30ans'!$F$12*ROUNDDOWN(Résultats!$B70/'Générateur Emprise 30ans'!$F$12,0))=0,'Générateur Emprise 30ans'!$F$12,Résultats!$B70-('Générateur Emprise 30ans'!$F$12*ROUNDDOWN(Résultats!$B70/'Générateur Emprise 30ans'!$F$12,0))),'Générateur Emprise 30ans'!$N$14:$R$15,2,FALSE)),0)</f>
        <v>1194.2</v>
      </c>
      <c r="AQ38" s="869">
        <f>+'Générateur Emprise 30ans'!L38</f>
        <v>31.2</v>
      </c>
      <c r="AR38" s="876">
        <f>+AP38*Menu!$F$13</f>
        <v>4776.8</v>
      </c>
      <c r="AS38" s="869">
        <f ca="1">+'Générateur Emprise 30ans'!D208</f>
        <v>7.9080144000000008</v>
      </c>
      <c r="AT38" s="877">
        <f ca="1">IF(Résultats!$B70&lt;='Générateur Emprise 30ans'!$U$7,+AP38*AS38/AO38+IF(Résultats!$B70&lt;=Menu!$G$64,Menu!$D$64,0),0)</f>
        <v>1210.7372816000002</v>
      </c>
      <c r="AU38" s="869">
        <f ca="1">+'Générateur Emprise 30ans'!C208</f>
        <v>31.632057600000003</v>
      </c>
      <c r="AV38" s="877">
        <f ca="1">+AT38*Menu!$F$13</f>
        <v>4842.9491264000008</v>
      </c>
      <c r="AW38" s="1010">
        <f t="shared" ca="1" si="8"/>
        <v>1.0138480000000001</v>
      </c>
      <c r="AX38" s="876">
        <f>+IF(Résultats!B70&lt;=Menu!$D$253,Menu!$D$252*Menu!$F$13,0)</f>
        <v>0</v>
      </c>
      <c r="AY38" s="1034">
        <f>+Menu!$L$141</f>
        <v>102.35226107226109</v>
      </c>
      <c r="AZ38" s="1034">
        <f>+AY38/Menu!$F$13</f>
        <v>25.588065268065272</v>
      </c>
      <c r="BA38" s="1034">
        <f>+AY38/Menu!$D$123</f>
        <v>127.94032634032635</v>
      </c>
      <c r="BB38" s="876"/>
      <c r="BE38" s="1034">
        <f t="shared" si="24"/>
        <v>-102.35226107226109</v>
      </c>
      <c r="BF38" s="1034">
        <f>+BE38/Menu!$F$13</f>
        <v>-25.588065268065272</v>
      </c>
      <c r="BG38" s="1034">
        <f>+BE38/Menu!$D$123</f>
        <v>-127.94032634032635</v>
      </c>
      <c r="BH38" s="1009">
        <f t="shared" ca="1" si="25"/>
        <v>4740.5968653277396</v>
      </c>
      <c r="BI38" s="1009">
        <f t="shared" ca="1" si="26"/>
        <v>1185.1492163319349</v>
      </c>
      <c r="BJ38" s="1009">
        <f>BJ37+'Générateur Emprise 30ans'!AP38/(1+Résultats!$D$29)^(Résultats!$B109-1)</f>
        <v>15333.529894247644</v>
      </c>
      <c r="BK38" s="1009">
        <f ca="1">BK37+'Générateur Emprise 30ans'!AT38/(1+Résultats!$D$30)^(Résultats!$B109-1)</f>
        <v>15732.233273008391</v>
      </c>
      <c r="BL38" s="1009">
        <f>BL37+'Générateur Emprise 30ans'!BF38/(1+Résultats!$D$30)^(Résultats!$B109-1)</f>
        <v>-323.74776580462265</v>
      </c>
      <c r="BM38" s="1009">
        <f ca="1">BM37+'Générateur Emprise 30ans'!BI38/(1+Résultats!$D$30)^(Résultats!$B109-1)</f>
        <v>15408.485507203768</v>
      </c>
      <c r="BN38" s="1009">
        <f>BN37+'Générateur Emprise 30ans'!AR38/(1+Résultats!$D$29)^(Résultats!$B109-1)</f>
        <v>61334.119576990575</v>
      </c>
      <c r="BO38" s="1009">
        <f ca="1">BO37+'Générateur Emprise 30ans'!AV38/(1+Résultats!$D$30)^(Résultats!$B109-1)</f>
        <v>62928.933092033563</v>
      </c>
      <c r="BP38" s="1009">
        <f>BP37+'Générateur Emprise 30ans'!BE38/(1+Résultats!$D$30)^(Résultats!$B109-1)</f>
        <v>-1294.9910632184906</v>
      </c>
      <c r="BQ38" s="1009">
        <f ca="1">BQ37+'Générateur Emprise 30ans'!BH38/(1+Résultats!$D$30)^(Résultats!$B109-1)</f>
        <v>61633.942028815072</v>
      </c>
    </row>
    <row r="39" spans="1:69" x14ac:dyDescent="0.3">
      <c r="A39">
        <v>18</v>
      </c>
      <c r="B39" t="str">
        <f t="shared" si="0"/>
        <v>Prairie temporaire</v>
      </c>
      <c r="C39" t="str">
        <f t="shared" si="1"/>
        <v>HIVER</v>
      </c>
      <c r="D39" s="869">
        <f t="shared" si="12"/>
        <v>12</v>
      </c>
      <c r="E39" s="869">
        <f t="shared" si="13"/>
        <v>12</v>
      </c>
      <c r="F39" s="869">
        <f t="shared" si="14"/>
        <v>12</v>
      </c>
      <c r="G39" s="869">
        <f t="shared" si="15"/>
        <v>12</v>
      </c>
      <c r="H39" t="s">
        <v>405</v>
      </c>
      <c r="I39">
        <f ca="1">'Générateur Emprise 30ans'!C209</f>
        <v>40.553919999999998</v>
      </c>
      <c r="J39" s="842">
        <f t="shared" ca="1" si="16"/>
        <v>10.556518117451061</v>
      </c>
      <c r="K39">
        <f t="shared" si="17"/>
        <v>10</v>
      </c>
      <c r="L39">
        <f t="shared" si="2"/>
        <v>40</v>
      </c>
      <c r="M39">
        <f t="shared" si="18"/>
        <v>38.416000000000004</v>
      </c>
      <c r="N39">
        <f t="shared" ca="1" si="19"/>
        <v>0.55391999999999797</v>
      </c>
      <c r="O39">
        <f t="shared" ca="1" si="3"/>
        <v>2.137919999999994</v>
      </c>
      <c r="T39">
        <v>18</v>
      </c>
      <c r="U39" s="971">
        <f t="shared" si="20"/>
        <v>6.5595161587865762</v>
      </c>
      <c r="V39" s="973">
        <v>18</v>
      </c>
      <c r="W39" s="971">
        <f t="shared" si="4"/>
        <v>11.914335174514953</v>
      </c>
      <c r="X39" s="869">
        <f>IF('Base de données Haies'!$I$26=0,'Générateur Emprise 30ans'!U$8,IF(W39=0,$W$17,W39))</f>
        <v>12</v>
      </c>
      <c r="Y39">
        <v>18</v>
      </c>
      <c r="Z39" s="971">
        <f t="shared" si="21"/>
        <v>6.5595161587865762</v>
      </c>
      <c r="AA39" s="973">
        <v>18</v>
      </c>
      <c r="AB39" s="971">
        <f t="shared" si="5"/>
        <v>11.914335174514953</v>
      </c>
      <c r="AC39" s="869">
        <f>IF('Base de données Haies'!$I$26=0,'Générateur Emprise 30ans'!Z$8,IF(AB39=0,$W$17,AB39))</f>
        <v>12</v>
      </c>
      <c r="AD39">
        <v>18</v>
      </c>
      <c r="AE39" s="971">
        <f t="shared" si="22"/>
        <v>6.5595161587865762</v>
      </c>
      <c r="AF39" s="973">
        <v>18</v>
      </c>
      <c r="AG39" s="971">
        <f t="shared" si="6"/>
        <v>11.914335174514953</v>
      </c>
      <c r="AH39" s="869">
        <f>IF('Base de données Haies'!$I$26=0,'Générateur Emprise 30ans'!AE$8,IF(AG39=0,$W$17,AG39))</f>
        <v>12</v>
      </c>
      <c r="AI39">
        <v>18</v>
      </c>
      <c r="AJ39" s="971">
        <f t="shared" si="23"/>
        <v>6.5595161587865762</v>
      </c>
      <c r="AK39" s="973">
        <v>18</v>
      </c>
      <c r="AL39" s="971">
        <f t="shared" si="7"/>
        <v>11.914335174514953</v>
      </c>
      <c r="AM39" s="869">
        <f>IF('Base de données Haies'!$I$26=0,'Générateur Emprise 30ans'!AJ$8,IF(AL39=0,$W$17,AL39))</f>
        <v>12</v>
      </c>
      <c r="AO39" s="869">
        <f>+'Générateur Emprise 30ans'!K39</f>
        <v>10</v>
      </c>
      <c r="AP39" s="877">
        <f>IF(Résultats!$B71&lt;='Générateur Emprise 30ans'!$U$7,IF(Résultats!$B71&gt;'Générateur Emprise 30ans'!$F$13," ",HLOOKUP(IF(Résultats!$B71-('Générateur Emprise 30ans'!$F$12*ROUNDDOWN(Résultats!$B71/'Générateur Emprise 30ans'!$F$12,0))=0,'Générateur Emprise 30ans'!$F$12,Résultats!$B71-('Générateur Emprise 30ans'!$F$12*ROUNDDOWN(Résultats!$B71/'Générateur Emprise 30ans'!$F$12,0))),'Générateur Emprise 30ans'!$N$14:$R$15,2,FALSE)),0)</f>
        <v>927</v>
      </c>
      <c r="AQ39" s="869">
        <f>+'Générateur Emprise 30ans'!L39</f>
        <v>40</v>
      </c>
      <c r="AR39" s="876">
        <f>+AP39*Menu!$F$13</f>
        <v>3708</v>
      </c>
      <c r="AS39" s="869">
        <f ca="1">+'Générateur Emprise 30ans'!D209</f>
        <v>10.138479999999999</v>
      </c>
      <c r="AT39" s="877">
        <f ca="1">IF(Résultats!$B71&lt;='Générateur Emprise 30ans'!$U$7,+AP39*AS39/AO39+IF(Résultats!$B71&lt;=Menu!$G$64,Menu!$D$64,0),0)</f>
        <v>939.83709599999997</v>
      </c>
      <c r="AU39" s="869">
        <f ca="1">+'Générateur Emprise 30ans'!C209</f>
        <v>40.553919999999998</v>
      </c>
      <c r="AV39" s="877">
        <f ca="1">+AT39*Menu!$F$13</f>
        <v>3759.3483839999999</v>
      </c>
      <c r="AW39" s="1010">
        <f t="shared" ca="1" si="8"/>
        <v>1.0138480000000001</v>
      </c>
      <c r="AX39" s="876">
        <f>+IF(Résultats!B71&lt;=Menu!$D$253,Menu!$D$252*Menu!$F$13,0)</f>
        <v>0</v>
      </c>
      <c r="AY39" s="1034">
        <f>+Menu!$L$141</f>
        <v>102.35226107226109</v>
      </c>
      <c r="AZ39" s="1034">
        <f>+AY39/Menu!$F$13</f>
        <v>25.588065268065272</v>
      </c>
      <c r="BA39" s="1034">
        <f>+AY39/Menu!$D$123</f>
        <v>127.94032634032635</v>
      </c>
      <c r="BB39" s="876"/>
      <c r="BE39" s="1034">
        <f t="shared" si="24"/>
        <v>-102.35226107226109</v>
      </c>
      <c r="BF39" s="1034">
        <f>+BE39/Menu!$F$13</f>
        <v>-25.588065268065272</v>
      </c>
      <c r="BG39" s="1034">
        <f>+BE39/Menu!$D$123</f>
        <v>-127.94032634032635</v>
      </c>
      <c r="BH39" s="1009">
        <f t="shared" ca="1" si="25"/>
        <v>3656.9961229277387</v>
      </c>
      <c r="BI39" s="1009">
        <f t="shared" ca="1" si="26"/>
        <v>914.24903073193468</v>
      </c>
      <c r="BJ39" s="1009">
        <f>BJ38+'Générateur Emprise 30ans'!AP39/(1+Résultats!$D$29)^(Résultats!$B110-1)</f>
        <v>15809.426893152235</v>
      </c>
      <c r="BK39" s="1009">
        <f ca="1">BK38+'Générateur Emprise 30ans'!AT39/(1+Résultats!$D$30)^(Résultats!$B110-1)</f>
        <v>16214.720493553812</v>
      </c>
      <c r="BL39" s="1009">
        <f>BL38+'Générateur Emprise 30ans'!BF39/(1+Résultats!$D$30)^(Résultats!$B110-1)</f>
        <v>-336.88399392635625</v>
      </c>
      <c r="BM39" s="1009">
        <f ca="1">BM38+'Générateur Emprise 30ans'!BI39/(1+Résultats!$D$30)^(Résultats!$B110-1)</f>
        <v>15877.836499627456</v>
      </c>
      <c r="BN39" s="1009">
        <f>BN38+'Générateur Emprise 30ans'!AR39/(1+Résultats!$D$29)^(Résultats!$B110-1)</f>
        <v>63237.707572608939</v>
      </c>
      <c r="BO39" s="1009">
        <f ca="1">BO38+'Générateur Emprise 30ans'!AV39/(1+Résultats!$D$30)^(Résultats!$B110-1)</f>
        <v>64858.881974215248</v>
      </c>
      <c r="BP39" s="1009">
        <f>BP38+'Générateur Emprise 30ans'!BE39/(1+Résultats!$D$30)^(Résultats!$B110-1)</f>
        <v>-1347.535975705425</v>
      </c>
      <c r="BQ39" s="1009">
        <f ca="1">BQ38+'Générateur Emprise 30ans'!BH39/(1+Résultats!$D$30)^(Résultats!$B110-1)</f>
        <v>63511.345998509823</v>
      </c>
    </row>
    <row r="40" spans="1:69" x14ac:dyDescent="0.3">
      <c r="A40">
        <v>19</v>
      </c>
      <c r="B40" t="str">
        <f t="shared" si="0"/>
        <v>Orge d'hiver</v>
      </c>
      <c r="C40" t="str">
        <f t="shared" si="1"/>
        <v>HIVER</v>
      </c>
      <c r="D40" s="869">
        <f t="shared" si="12"/>
        <v>12</v>
      </c>
      <c r="E40" s="869">
        <f t="shared" si="13"/>
        <v>12</v>
      </c>
      <c r="F40" s="869">
        <f t="shared" si="14"/>
        <v>12</v>
      </c>
      <c r="G40" s="869">
        <f t="shared" si="15"/>
        <v>12</v>
      </c>
      <c r="H40" t="s">
        <v>405</v>
      </c>
      <c r="I40">
        <f ca="1">'Générateur Emprise 30ans'!C210</f>
        <v>34.470832000000001</v>
      </c>
      <c r="J40" s="842">
        <f t="shared" ca="1" si="16"/>
        <v>8.973040399833403</v>
      </c>
      <c r="K40">
        <f t="shared" si="17"/>
        <v>8.5</v>
      </c>
      <c r="L40">
        <f t="shared" si="2"/>
        <v>34</v>
      </c>
      <c r="M40">
        <f t="shared" si="18"/>
        <v>32.653600000000004</v>
      </c>
      <c r="N40">
        <f t="shared" ca="1" si="19"/>
        <v>0.47083200000000147</v>
      </c>
      <c r="O40">
        <f t="shared" ca="1" si="3"/>
        <v>1.8172319999999971</v>
      </c>
      <c r="T40">
        <v>19</v>
      </c>
      <c r="U40" s="971">
        <f t="shared" si="20"/>
        <v>6.5730891746425373</v>
      </c>
      <c r="V40" s="973">
        <v>19</v>
      </c>
      <c r="W40" s="971">
        <f t="shared" si="4"/>
        <v>11.938988434957084</v>
      </c>
      <c r="X40" s="869">
        <f>IF('Base de données Haies'!$I$26=0,'Générateur Emprise 30ans'!U$8,IF(W40=0,$W$17,W40))</f>
        <v>12</v>
      </c>
      <c r="Y40">
        <v>19</v>
      </c>
      <c r="Z40" s="971">
        <f t="shared" si="21"/>
        <v>6.5730891746425373</v>
      </c>
      <c r="AA40" s="973">
        <v>19</v>
      </c>
      <c r="AB40" s="971">
        <f t="shared" si="5"/>
        <v>11.938988434957084</v>
      </c>
      <c r="AC40" s="869">
        <f>IF('Base de données Haies'!$I$26=0,'Générateur Emprise 30ans'!Z$8,IF(AB40=0,$W$17,AB40))</f>
        <v>12</v>
      </c>
      <c r="AD40">
        <v>19</v>
      </c>
      <c r="AE40" s="971">
        <f t="shared" si="22"/>
        <v>6.5730891746425373</v>
      </c>
      <c r="AF40" s="973">
        <v>19</v>
      </c>
      <c r="AG40" s="971">
        <f t="shared" si="6"/>
        <v>11.938988434957084</v>
      </c>
      <c r="AH40" s="869">
        <f>IF('Base de données Haies'!$I$26=0,'Générateur Emprise 30ans'!AE$8,IF(AG40=0,$W$17,AG40))</f>
        <v>12</v>
      </c>
      <c r="AI40">
        <v>19</v>
      </c>
      <c r="AJ40" s="971">
        <f t="shared" si="23"/>
        <v>6.5730891746425373</v>
      </c>
      <c r="AK40" s="973">
        <v>19</v>
      </c>
      <c r="AL40" s="971">
        <f t="shared" si="7"/>
        <v>11.938988434957084</v>
      </c>
      <c r="AM40" s="869">
        <f>IF('Base de données Haies'!$I$26=0,'Générateur Emprise 30ans'!AJ$8,IF(AL40=0,$W$17,AL40))</f>
        <v>12</v>
      </c>
      <c r="AO40" s="869">
        <f>+'Générateur Emprise 30ans'!K40</f>
        <v>8.5</v>
      </c>
      <c r="AP40" s="877">
        <f>IF(Résultats!$B72&lt;='Générateur Emprise 30ans'!$U$7,IF(Résultats!$B72&gt;'Générateur Emprise 30ans'!$F$13," ",HLOOKUP(IF(Résultats!$B72-('Générateur Emprise 30ans'!$F$12*ROUNDDOWN(Résultats!$B72/'Générateur Emprise 30ans'!$F$12,0))=0,'Générateur Emprise 30ans'!$F$12,Résultats!$B72-('Générateur Emprise 30ans'!$F$12*ROUNDDOWN(Résultats!$B72/'Générateur Emprise 30ans'!$F$12,0))),'Générateur Emprise 30ans'!$N$14:$R$15,2,FALSE)),0)</f>
        <v>1280.5</v>
      </c>
      <c r="AQ40" s="869">
        <f>+'Générateur Emprise 30ans'!L40</f>
        <v>34</v>
      </c>
      <c r="AR40" s="876">
        <f>+AP40*Menu!$F$13</f>
        <v>5122</v>
      </c>
      <c r="AS40" s="869">
        <f ca="1">+'Générateur Emprise 30ans'!D210</f>
        <v>8.6177080000000004</v>
      </c>
      <c r="AT40" s="877">
        <f ca="1">IF(Résultats!$B72&lt;='Générateur Emprise 30ans'!$U$7,+AP40*AS40/AO40+IF(Résultats!$B72&lt;=Menu!$G$64,Menu!$D$64,0),0)</f>
        <v>1298.2323640000002</v>
      </c>
      <c r="AU40" s="869">
        <f ca="1">+'Générateur Emprise 30ans'!C210</f>
        <v>34.470832000000001</v>
      </c>
      <c r="AV40" s="877">
        <f ca="1">+AT40*Menu!$F$13</f>
        <v>5192.9294560000008</v>
      </c>
      <c r="AW40" s="1010">
        <f t="shared" ca="1" si="8"/>
        <v>1.0138480000000001</v>
      </c>
      <c r="AX40" s="876">
        <f>+IF(Résultats!B72&lt;=Menu!$D$253,Menu!$D$252*Menu!$F$13,0)</f>
        <v>0</v>
      </c>
      <c r="AY40" s="1034">
        <f>+Menu!$L$141</f>
        <v>102.35226107226109</v>
      </c>
      <c r="AZ40" s="1034">
        <f>+AY40/Menu!$F$13</f>
        <v>25.588065268065272</v>
      </c>
      <c r="BA40" s="1034">
        <f>+AY40/Menu!$D$123</f>
        <v>127.94032634032635</v>
      </c>
      <c r="BB40" s="876"/>
      <c r="BE40" s="1034">
        <f t="shared" si="24"/>
        <v>-102.35226107226109</v>
      </c>
      <c r="BF40" s="1034">
        <f>+BE40/Menu!$F$13</f>
        <v>-25.588065268065272</v>
      </c>
      <c r="BG40" s="1034">
        <f>+BE40/Menu!$D$123</f>
        <v>-127.94032634032635</v>
      </c>
      <c r="BH40" s="1009">
        <f t="shared" ca="1" si="25"/>
        <v>5090.5771949277396</v>
      </c>
      <c r="BI40" s="1009">
        <f t="shared" ca="1" si="26"/>
        <v>1272.6442987319349</v>
      </c>
      <c r="BJ40" s="1009">
        <f>BJ39+'Générateur Emprise 30ans'!AP40/(1+Résultats!$D$29)^(Résultats!$B111-1)</f>
        <v>16441.517702107227</v>
      </c>
      <c r="BK40" s="1009">
        <f ca="1">BK39+'Générateur Emprise 30ans'!AT40/(1+Résultats!$D$30)^(Résultats!$B111-1)</f>
        <v>16855.564496031213</v>
      </c>
      <c r="BL40" s="1009">
        <f>BL39+'Générateur Emprise 30ans'!BF40/(1+Résultats!$D$30)^(Résultats!$B111-1)</f>
        <v>-349.51498250494626</v>
      </c>
      <c r="BM40" s="1009">
        <f ca="1">BM39+'Générateur Emprise 30ans'!BI40/(1+Résultats!$D$30)^(Résultats!$B111-1)</f>
        <v>16506.049513526268</v>
      </c>
      <c r="BN40" s="1009">
        <f>BN39+'Générateur Emprise 30ans'!AR40/(1+Résultats!$D$29)^(Résultats!$B111-1)</f>
        <v>65766.070808428907</v>
      </c>
      <c r="BO40" s="1009">
        <f ca="1">BO39+'Générateur Emprise 30ans'!AV40/(1+Résultats!$D$30)^(Résultats!$B111-1)</f>
        <v>67422.257984124852</v>
      </c>
      <c r="BP40" s="1009">
        <f>BP39+'Générateur Emprise 30ans'!BE40/(1+Résultats!$D$30)^(Résultats!$B111-1)</f>
        <v>-1398.059930019785</v>
      </c>
      <c r="BQ40" s="1009">
        <f ca="1">BQ39+'Générateur Emprise 30ans'!BH40/(1+Résultats!$D$30)^(Résultats!$B111-1)</f>
        <v>66024.198054105073</v>
      </c>
    </row>
    <row r="41" spans="1:69" x14ac:dyDescent="0.3">
      <c r="A41">
        <v>20</v>
      </c>
      <c r="B41" t="str">
        <f t="shared" si="0"/>
        <v>Maïs</v>
      </c>
      <c r="C41" t="str">
        <f t="shared" si="1"/>
        <v>ETE</v>
      </c>
      <c r="D41" s="869">
        <f t="shared" si="12"/>
        <v>12</v>
      </c>
      <c r="E41" s="869">
        <f t="shared" si="13"/>
        <v>12</v>
      </c>
      <c r="F41" s="869">
        <f t="shared" si="14"/>
        <v>12</v>
      </c>
      <c r="G41" s="869">
        <f t="shared" si="15"/>
        <v>12</v>
      </c>
      <c r="H41" t="s">
        <v>405</v>
      </c>
      <c r="I41">
        <f ca="1">'Générateur Emprise 30ans'!C211</f>
        <v>39.866864</v>
      </c>
      <c r="J41" s="842">
        <f t="shared" ca="1" si="16"/>
        <v>10.377671803415243</v>
      </c>
      <c r="K41">
        <f t="shared" si="17"/>
        <v>9.5</v>
      </c>
      <c r="L41">
        <f t="shared" si="2"/>
        <v>38</v>
      </c>
      <c r="M41">
        <f t="shared" si="18"/>
        <v>36.495200000000004</v>
      </c>
      <c r="N41">
        <f t="shared" ca="1" si="19"/>
        <v>1.8668639999999996</v>
      </c>
      <c r="O41">
        <f t="shared" ca="1" si="3"/>
        <v>3.3716639999999956</v>
      </c>
      <c r="T41">
        <v>20</v>
      </c>
      <c r="U41" s="971">
        <f t="shared" si="20"/>
        <v>6.5828374560918244</v>
      </c>
      <c r="V41" s="973">
        <v>20</v>
      </c>
      <c r="W41" s="971">
        <f t="shared" si="4"/>
        <v>11.956694663549376</v>
      </c>
      <c r="X41" s="869">
        <f>IF('Base de données Haies'!$I$26=0,'Générateur Emprise 30ans'!U$8,IF(W41=0,$W$17,W41))</f>
        <v>12</v>
      </c>
      <c r="Y41">
        <v>20</v>
      </c>
      <c r="Z41" s="971">
        <f t="shared" si="21"/>
        <v>6.5828374560918244</v>
      </c>
      <c r="AA41" s="973">
        <v>20</v>
      </c>
      <c r="AB41" s="971">
        <f t="shared" si="5"/>
        <v>11.956694663549376</v>
      </c>
      <c r="AC41" s="869">
        <f>IF('Base de données Haies'!$I$26=0,'Générateur Emprise 30ans'!Z$8,IF(AB41=0,$W$17,AB41))</f>
        <v>12</v>
      </c>
      <c r="AD41">
        <v>20</v>
      </c>
      <c r="AE41" s="971">
        <f t="shared" si="22"/>
        <v>6.5828374560918244</v>
      </c>
      <c r="AF41" s="973">
        <v>20</v>
      </c>
      <c r="AG41" s="971">
        <f t="shared" si="6"/>
        <v>11.956694663549376</v>
      </c>
      <c r="AH41" s="869">
        <f>IF('Base de données Haies'!$I$26=0,'Générateur Emprise 30ans'!AE$8,IF(AG41=0,$W$17,AG41))</f>
        <v>12</v>
      </c>
      <c r="AI41">
        <v>20</v>
      </c>
      <c r="AJ41" s="971">
        <f t="shared" si="23"/>
        <v>6.5828374560918244</v>
      </c>
      <c r="AK41" s="973">
        <v>20</v>
      </c>
      <c r="AL41" s="971">
        <f t="shared" si="7"/>
        <v>11.956694663549376</v>
      </c>
      <c r="AM41" s="869">
        <f>IF('Base de données Haies'!$I$26=0,'Générateur Emprise 30ans'!AJ$8,IF(AL41=0,$W$17,AL41))</f>
        <v>12</v>
      </c>
      <c r="AO41" s="869">
        <f>+'Générateur Emprise 30ans'!K41</f>
        <v>9.5</v>
      </c>
      <c r="AP41" s="877">
        <f>IF(Résultats!$B73&lt;='Générateur Emprise 30ans'!$U$7,IF(Résultats!$B73&gt;'Générateur Emprise 30ans'!$F$13," ",HLOOKUP(IF(Résultats!$B73-('Générateur Emprise 30ans'!$F$12*ROUNDDOWN(Résultats!$B73/'Générateur Emprise 30ans'!$F$12,0))=0,'Générateur Emprise 30ans'!$F$12,Résultats!$B73-('Générateur Emprise 30ans'!$F$12*ROUNDDOWN(Résultats!$B73/'Générateur Emprise 30ans'!$F$12,0))),'Générateur Emprise 30ans'!$N$14:$R$15,2,FALSE)),0)</f>
        <v>1472</v>
      </c>
      <c r="AQ41" s="869">
        <f>+'Générateur Emprise 30ans'!L41</f>
        <v>38</v>
      </c>
      <c r="AR41" s="876">
        <f>+AP41*Menu!$F$13</f>
        <v>5888</v>
      </c>
      <c r="AS41" s="869">
        <f ca="1">+'Générateur Emprise 30ans'!D211</f>
        <v>9.9667159999999999</v>
      </c>
      <c r="AT41" s="877">
        <f ca="1">IF(Résultats!$B73&lt;='Générateur Emprise 30ans'!$U$7,+AP41*AS41/AO41+IF(Résultats!$B73&lt;=Menu!$G$64,Menu!$D$64,0),0)</f>
        <v>1544.3164159999999</v>
      </c>
      <c r="AU41" s="869">
        <f ca="1">+'Générateur Emprise 30ans'!C211</f>
        <v>39.866864</v>
      </c>
      <c r="AV41" s="877">
        <f ca="1">+AT41*Menu!$F$13</f>
        <v>6177.2656639999996</v>
      </c>
      <c r="AW41" s="1010">
        <f t="shared" ca="1" si="8"/>
        <v>1.0491279999999998</v>
      </c>
      <c r="AX41" s="876">
        <f>+IF(Résultats!B73&lt;=Menu!$D$253,Menu!$D$252*Menu!$F$13,0)</f>
        <v>0</v>
      </c>
      <c r="AY41" s="1034">
        <f>+Menu!$L$141</f>
        <v>102.35226107226109</v>
      </c>
      <c r="AZ41" s="1034">
        <f>+AY41/Menu!$F$13</f>
        <v>25.588065268065272</v>
      </c>
      <c r="BA41" s="1034">
        <f>+AY41/Menu!$D$123</f>
        <v>127.94032634032635</v>
      </c>
      <c r="BB41" s="876"/>
      <c r="BE41" s="1034">
        <f t="shared" si="24"/>
        <v>-102.35226107226109</v>
      </c>
      <c r="BF41" s="1034">
        <f>+BE41/Menu!$F$13</f>
        <v>-25.588065268065272</v>
      </c>
      <c r="BG41" s="1034">
        <f>+BE41/Menu!$D$123</f>
        <v>-127.94032634032635</v>
      </c>
      <c r="BH41" s="1009">
        <f t="shared" ca="1" si="25"/>
        <v>6074.9134029277384</v>
      </c>
      <c r="BI41" s="1009">
        <f t="shared" ca="1" si="26"/>
        <v>1518.7283507319346</v>
      </c>
      <c r="BJ41" s="1009">
        <f>BJ40+'Générateur Emprise 30ans'!AP41/(1+Résultats!$D$29)^(Résultats!$B112-1)</f>
        <v>17140.191350307861</v>
      </c>
      <c r="BK41" s="1009">
        <f ca="1">BK40+'Générateur Emprise 30ans'!AT41/(1+Résultats!$D$30)^(Résultats!$B112-1)</f>
        <v>17588.562583220646</v>
      </c>
      <c r="BL41" s="1009">
        <f>BL40+'Générateur Emprise 30ans'!BF41/(1+Résultats!$D$30)^(Résultats!$B112-1)</f>
        <v>-361.66016383051357</v>
      </c>
      <c r="BM41" s="1009">
        <f ca="1">BM40+'Générateur Emprise 30ans'!BI41/(1+Résultats!$D$30)^(Résultats!$B112-1)</f>
        <v>17226.902419390135</v>
      </c>
      <c r="BN41" s="1009">
        <f>BN40+'Générateur Emprise 30ans'!AR41/(1+Résultats!$D$29)^(Résultats!$B112-1)</f>
        <v>68560.765401231445</v>
      </c>
      <c r="BO41" s="1009">
        <f ca="1">BO40+'Générateur Emprise 30ans'!AV41/(1+Résultats!$D$30)^(Résultats!$B112-1)</f>
        <v>70354.250332882584</v>
      </c>
      <c r="BP41" s="1009">
        <f>BP40+'Générateur Emprise 30ans'!BE41/(1+Résultats!$D$30)^(Résultats!$B112-1)</f>
        <v>-1446.6406553220543</v>
      </c>
      <c r="BQ41" s="1009">
        <f ca="1">BQ40+'Générateur Emprise 30ans'!BH41/(1+Résultats!$D$30)^(Résultats!$B112-1)</f>
        <v>68907.60967756054</v>
      </c>
    </row>
    <row r="42" spans="1:69" x14ac:dyDescent="0.3">
      <c r="A42">
        <v>21</v>
      </c>
      <c r="B42" t="str">
        <f t="shared" si="0"/>
        <v>Blé d'hiver</v>
      </c>
      <c r="C42" t="str">
        <f t="shared" si="1"/>
        <v>HIVER</v>
      </c>
      <c r="D42" s="869">
        <f t="shared" si="12"/>
        <v>12</v>
      </c>
      <c r="E42" s="869">
        <f t="shared" si="13"/>
        <v>12</v>
      </c>
      <c r="F42" s="869">
        <f t="shared" si="14"/>
        <v>12</v>
      </c>
      <c r="G42" s="869">
        <f t="shared" si="15"/>
        <v>12</v>
      </c>
      <c r="H42" t="s">
        <v>405</v>
      </c>
      <c r="I42">
        <f ca="1">'Générateur Emprise 30ans'!C212</f>
        <v>31.632057600000003</v>
      </c>
      <c r="J42" s="842">
        <f t="shared" ca="1" si="16"/>
        <v>8.2340841316118283</v>
      </c>
      <c r="K42">
        <f t="shared" si="17"/>
        <v>7.8</v>
      </c>
      <c r="L42">
        <f t="shared" si="2"/>
        <v>31.2</v>
      </c>
      <c r="M42">
        <f t="shared" si="18"/>
        <v>29.964480000000002</v>
      </c>
      <c r="N42">
        <f t="shared" ca="1" si="19"/>
        <v>0.43205760000000382</v>
      </c>
      <c r="O42">
        <f t="shared" ca="1" si="3"/>
        <v>1.6675776000000013</v>
      </c>
      <c r="T42">
        <v>21</v>
      </c>
      <c r="U42" s="971">
        <f t="shared" si="20"/>
        <v>6.5898341417102513</v>
      </c>
      <c r="V42" s="973">
        <v>21</v>
      </c>
      <c r="W42" s="971">
        <f t="shared" si="4"/>
        <v>11.969403048672717</v>
      </c>
      <c r="X42" s="869">
        <f>IF('Base de données Haies'!$I$26=0,'Générateur Emprise 30ans'!U$8,IF(W42=0,$W$17,W42))</f>
        <v>12</v>
      </c>
      <c r="Y42">
        <v>21</v>
      </c>
      <c r="Z42" s="971">
        <f t="shared" si="21"/>
        <v>6.5898341417102513</v>
      </c>
      <c r="AA42" s="973">
        <v>21</v>
      </c>
      <c r="AB42" s="971">
        <f t="shared" si="5"/>
        <v>11.969403048672717</v>
      </c>
      <c r="AC42" s="869">
        <f>IF('Base de données Haies'!$I$26=0,'Générateur Emprise 30ans'!Z$8,IF(AB42=0,$W$17,AB42))</f>
        <v>12</v>
      </c>
      <c r="AD42">
        <v>21</v>
      </c>
      <c r="AE42" s="971">
        <f t="shared" si="22"/>
        <v>6.5898341417102513</v>
      </c>
      <c r="AF42" s="973">
        <v>21</v>
      </c>
      <c r="AG42" s="971">
        <f t="shared" si="6"/>
        <v>11.969403048672717</v>
      </c>
      <c r="AH42" s="869">
        <f>IF('Base de données Haies'!$I$26=0,'Générateur Emprise 30ans'!AE$8,IF(AG42=0,$W$17,AG42))</f>
        <v>12</v>
      </c>
      <c r="AI42">
        <v>21</v>
      </c>
      <c r="AJ42" s="971">
        <f t="shared" si="23"/>
        <v>6.5898341417102513</v>
      </c>
      <c r="AK42" s="973">
        <v>21</v>
      </c>
      <c r="AL42" s="971">
        <f t="shared" si="7"/>
        <v>11.969403048672717</v>
      </c>
      <c r="AM42" s="869">
        <f>IF('Base de données Haies'!$I$26=0,'Générateur Emprise 30ans'!AJ$8,IF(AL42=0,$W$17,AL42))</f>
        <v>12</v>
      </c>
      <c r="AO42" s="869">
        <f>+'Générateur Emprise 30ans'!K42</f>
        <v>7.8</v>
      </c>
      <c r="AP42" s="877">
        <f>IF(Résultats!$B74&lt;='Générateur Emprise 30ans'!$U$7,IF(Résultats!$B74&gt;'Générateur Emprise 30ans'!$F$13," ",HLOOKUP(IF(Résultats!$B74-('Générateur Emprise 30ans'!$F$12*ROUNDDOWN(Résultats!$B74/'Générateur Emprise 30ans'!$F$12,0))=0,'Générateur Emprise 30ans'!$F$12,Résultats!$B74-('Générateur Emprise 30ans'!$F$12*ROUNDDOWN(Résultats!$B74/'Générateur Emprise 30ans'!$F$12,0))),'Générateur Emprise 30ans'!$N$14:$R$15,2,FALSE)),0)</f>
        <v>1194.2</v>
      </c>
      <c r="AQ42" s="869">
        <f>+'Générateur Emprise 30ans'!L42</f>
        <v>31.2</v>
      </c>
      <c r="AR42" s="876">
        <f>+AP42*Menu!$F$13</f>
        <v>4776.8</v>
      </c>
      <c r="AS42" s="869">
        <f ca="1">+'Générateur Emprise 30ans'!D212</f>
        <v>7.9080144000000008</v>
      </c>
      <c r="AT42" s="877">
        <f ca="1">IF(Résultats!$B74&lt;='Générateur Emprise 30ans'!$U$7,+AP42*AS42/AO42+IF(Résultats!$B74&lt;=Menu!$G$64,Menu!$D$64,0),0)</f>
        <v>1210.7372816000002</v>
      </c>
      <c r="AU42" s="869">
        <f ca="1">+'Générateur Emprise 30ans'!C212</f>
        <v>31.632057600000003</v>
      </c>
      <c r="AV42" s="877">
        <f ca="1">+AT42*Menu!$F$13</f>
        <v>4842.9491264000008</v>
      </c>
      <c r="AW42" s="1010">
        <f t="shared" ca="1" si="8"/>
        <v>1.0138480000000001</v>
      </c>
      <c r="AX42" s="876">
        <f>+IF(Résultats!B74&lt;=Menu!$D$253,Menu!$D$252*Menu!$F$13,0)</f>
        <v>0</v>
      </c>
      <c r="AY42" s="1034">
        <f>+Menu!$L$141</f>
        <v>102.35226107226109</v>
      </c>
      <c r="AZ42" s="1034">
        <f>+AY42/Menu!$F$13</f>
        <v>25.588065268065272</v>
      </c>
      <c r="BA42" s="1034">
        <f>+AY42/Menu!$D$123</f>
        <v>127.94032634032635</v>
      </c>
      <c r="BB42" s="876"/>
      <c r="BE42" s="1034">
        <f t="shared" si="24"/>
        <v>-102.35226107226109</v>
      </c>
      <c r="BF42" s="1034">
        <f>+BE42/Menu!$F$13</f>
        <v>-25.588065268065272</v>
      </c>
      <c r="BG42" s="1034">
        <f>+BE42/Menu!$D$123</f>
        <v>-127.94032634032635</v>
      </c>
      <c r="BH42" s="1009">
        <f t="shared" ca="1" si="25"/>
        <v>4740.5968653277396</v>
      </c>
      <c r="BI42" s="1009">
        <f t="shared" ca="1" si="26"/>
        <v>1185.1492163319349</v>
      </c>
      <c r="BJ42" s="1009">
        <f>BJ41+'Générateur Emprise 30ans'!AP42/(1+Résultats!$D$29)^(Résultats!$B113-1)</f>
        <v>17685.208641461446</v>
      </c>
      <c r="BK42" s="1009">
        <f ca="1">BK41+'Générateur Emprise 30ans'!AT42/(1+Résultats!$D$30)^(Résultats!$B113-1)</f>
        <v>18141.127273822123</v>
      </c>
      <c r="BL42" s="1009">
        <f>BL41+'Générateur Emprise 30ans'!BF42/(1+Résultats!$D$30)^(Résultats!$B113-1)</f>
        <v>-373.33822279740525</v>
      </c>
      <c r="BM42" s="1009">
        <f ca="1">BM41+'Générateur Emprise 30ans'!BI42/(1+Résultats!$D$30)^(Résultats!$B113-1)</f>
        <v>17767.78905102472</v>
      </c>
      <c r="BN42" s="1009">
        <f>BN41+'Générateur Emprise 30ans'!AR42/(1+Résultats!$D$29)^(Résultats!$B113-1)</f>
        <v>70740.834565845784</v>
      </c>
      <c r="BO42" s="1009">
        <f ca="1">BO41+'Générateur Emprise 30ans'!AV42/(1+Résultats!$D$30)^(Résultats!$B113-1)</f>
        <v>72564.509095288493</v>
      </c>
      <c r="BP42" s="1009">
        <f>BP41+'Générateur Emprise 30ans'!BE42/(1+Résultats!$D$30)^(Résultats!$B113-1)</f>
        <v>-1493.352891189621</v>
      </c>
      <c r="BQ42" s="1009">
        <f ca="1">BQ41+'Générateur Emprise 30ans'!BH42/(1+Résultats!$D$30)^(Résultats!$B113-1)</f>
        <v>71071.156204098879</v>
      </c>
    </row>
    <row r="43" spans="1:69" x14ac:dyDescent="0.3">
      <c r="A43">
        <v>22</v>
      </c>
      <c r="B43" t="str">
        <f t="shared" si="0"/>
        <v>Prairie temporaire</v>
      </c>
      <c r="C43" t="str">
        <f t="shared" si="1"/>
        <v>HIVER</v>
      </c>
      <c r="D43" s="869">
        <f t="shared" si="12"/>
        <v>12</v>
      </c>
      <c r="E43" s="869">
        <f t="shared" si="13"/>
        <v>12</v>
      </c>
      <c r="F43" s="869">
        <f t="shared" si="14"/>
        <v>12</v>
      </c>
      <c r="G43" s="869">
        <f t="shared" si="15"/>
        <v>12</v>
      </c>
      <c r="H43" t="s">
        <v>405</v>
      </c>
      <c r="I43">
        <f ca="1">'Générateur Emprise 30ans'!C213</f>
        <v>40.553919999999998</v>
      </c>
      <c r="J43" s="842">
        <f t="shared" ca="1" si="16"/>
        <v>10.556518117451061</v>
      </c>
      <c r="K43">
        <f t="shared" si="17"/>
        <v>10</v>
      </c>
      <c r="L43">
        <f t="shared" si="2"/>
        <v>40</v>
      </c>
      <c r="M43">
        <f t="shared" si="18"/>
        <v>38.416000000000004</v>
      </c>
      <c r="N43">
        <f t="shared" ca="1" si="19"/>
        <v>0.55391999999999797</v>
      </c>
      <c r="O43">
        <f t="shared" ca="1" si="3"/>
        <v>2.137919999999994</v>
      </c>
      <c r="T43">
        <v>22</v>
      </c>
      <c r="U43" s="971">
        <f t="shared" si="20"/>
        <v>6.5948535250273581</v>
      </c>
      <c r="V43" s="973">
        <v>22</v>
      </c>
      <c r="W43" s="971">
        <f t="shared" si="4"/>
        <v>11.978519973421699</v>
      </c>
      <c r="X43" s="869">
        <f>IF('Base de données Haies'!$I$26=0,'Générateur Emprise 30ans'!U$8,IF(W43=0,$W$17,W43))</f>
        <v>12</v>
      </c>
      <c r="Y43">
        <v>22</v>
      </c>
      <c r="Z43" s="971">
        <f t="shared" si="21"/>
        <v>6.5948535250273581</v>
      </c>
      <c r="AA43" s="973">
        <v>22</v>
      </c>
      <c r="AB43" s="971">
        <f t="shared" si="5"/>
        <v>11.978519973421699</v>
      </c>
      <c r="AC43" s="869">
        <f>IF('Base de données Haies'!$I$26=0,'Générateur Emprise 30ans'!Z$8,IF(AB43=0,$W$17,AB43))</f>
        <v>12</v>
      </c>
      <c r="AD43">
        <v>22</v>
      </c>
      <c r="AE43" s="971">
        <f t="shared" si="22"/>
        <v>6.5948535250273581</v>
      </c>
      <c r="AF43" s="973">
        <v>22</v>
      </c>
      <c r="AG43" s="971">
        <f t="shared" si="6"/>
        <v>11.978519973421699</v>
      </c>
      <c r="AH43" s="869">
        <f>IF('Base de données Haies'!$I$26=0,'Générateur Emprise 30ans'!AE$8,IF(AG43=0,$W$17,AG43))</f>
        <v>12</v>
      </c>
      <c r="AI43">
        <v>22</v>
      </c>
      <c r="AJ43" s="971">
        <f t="shared" si="23"/>
        <v>6.5948535250273581</v>
      </c>
      <c r="AK43" s="973">
        <v>22</v>
      </c>
      <c r="AL43" s="971">
        <f t="shared" si="7"/>
        <v>11.978519973421699</v>
      </c>
      <c r="AM43" s="869">
        <f>IF('Base de données Haies'!$I$26=0,'Générateur Emprise 30ans'!AJ$8,IF(AL43=0,$W$17,AL43))</f>
        <v>12</v>
      </c>
      <c r="AO43" s="869">
        <f>+'Générateur Emprise 30ans'!K43</f>
        <v>10</v>
      </c>
      <c r="AP43" s="877">
        <f>IF(Résultats!$B75&lt;='Générateur Emprise 30ans'!$U$7,IF(Résultats!$B75&gt;'Générateur Emprise 30ans'!$F$13," ",HLOOKUP(IF(Résultats!$B75-('Générateur Emprise 30ans'!$F$12*ROUNDDOWN(Résultats!$B75/'Générateur Emprise 30ans'!$F$12,0))=0,'Générateur Emprise 30ans'!$F$12,Résultats!$B75-('Générateur Emprise 30ans'!$F$12*ROUNDDOWN(Résultats!$B75/'Générateur Emprise 30ans'!$F$12,0))),'Générateur Emprise 30ans'!$N$14:$R$15,2,FALSE)),0)</f>
        <v>927</v>
      </c>
      <c r="AQ43" s="869">
        <f>+'Générateur Emprise 30ans'!L43</f>
        <v>40</v>
      </c>
      <c r="AR43" s="876">
        <f>+AP43*Menu!$F$13</f>
        <v>3708</v>
      </c>
      <c r="AS43" s="869">
        <f ca="1">+'Générateur Emprise 30ans'!D213</f>
        <v>10.138479999999999</v>
      </c>
      <c r="AT43" s="877">
        <f ca="1">IF(Résultats!$B75&lt;='Générateur Emprise 30ans'!$U$7,+AP43*AS43/AO43+IF(Résultats!$B75&lt;=Menu!$G$64,Menu!$D$64,0),0)</f>
        <v>939.83709599999997</v>
      </c>
      <c r="AU43" s="869">
        <f ca="1">+'Générateur Emprise 30ans'!C213</f>
        <v>40.553919999999998</v>
      </c>
      <c r="AV43" s="877">
        <f ca="1">+AT43*Menu!$F$13</f>
        <v>3759.3483839999999</v>
      </c>
      <c r="AW43" s="1010">
        <f t="shared" ca="1" si="8"/>
        <v>1.0138480000000001</v>
      </c>
      <c r="AX43" s="876">
        <f>+IF(Résultats!B75&lt;=Menu!$D$253,Menu!$D$252*Menu!$F$13,0)</f>
        <v>0</v>
      </c>
      <c r="AY43" s="1034">
        <f>+Menu!$L$141</f>
        <v>102.35226107226109</v>
      </c>
      <c r="AZ43" s="1034">
        <f>+AY43/Menu!$F$13</f>
        <v>25.588065268065272</v>
      </c>
      <c r="BA43" s="1034">
        <f>+AY43/Menu!$D$123</f>
        <v>127.94032634032635</v>
      </c>
      <c r="BB43" s="876"/>
      <c r="BE43" s="1034">
        <f t="shared" si="24"/>
        <v>-102.35226107226109</v>
      </c>
      <c r="BF43" s="1034">
        <f>+BE43/Menu!$F$13</f>
        <v>-25.588065268065272</v>
      </c>
      <c r="BG43" s="1034">
        <f>+BE43/Menu!$D$123</f>
        <v>-127.94032634032635</v>
      </c>
      <c r="BH43" s="1009">
        <f t="shared" ca="1" si="25"/>
        <v>3656.9961229277387</v>
      </c>
      <c r="BI43" s="1009">
        <f t="shared" ca="1" si="26"/>
        <v>914.24903073193468</v>
      </c>
      <c r="BJ43" s="1009">
        <f>BJ42+'Générateur Emprise 30ans'!AP43/(1+Résultats!$D$29)^(Résultats!$B114-1)</f>
        <v>18092.007390623559</v>
      </c>
      <c r="BK43" s="1009">
        <f ca="1">BK42+'Générateur Emprise 30ans'!AT43/(1+Résultats!$D$30)^(Résultats!$B114-1)</f>
        <v>18553.559372062635</v>
      </c>
      <c r="BL43" s="1009">
        <f>BL42+'Générateur Emprise 30ans'!BF43/(1+Résultats!$D$30)^(Résultats!$B114-1)</f>
        <v>-384.56712565018569</v>
      </c>
      <c r="BM43" s="1009">
        <f ca="1">BM42+'Générateur Emprise 30ans'!BI43/(1+Résultats!$D$30)^(Résultats!$B114-1)</f>
        <v>18168.99224641245</v>
      </c>
      <c r="BN43" s="1009">
        <f>BN42+'Générateur Emprise 30ans'!AR43/(1+Résultats!$D$29)^(Résultats!$B114-1)</f>
        <v>72368.029562494237</v>
      </c>
      <c r="BO43" s="1009">
        <f ca="1">BO42+'Générateur Emprise 30ans'!AV43/(1+Résultats!$D$30)^(Résultats!$B114-1)</f>
        <v>74214.237488250539</v>
      </c>
      <c r="BP43" s="1009">
        <f>BP42+'Générateur Emprise 30ans'!BE43/(1+Résultats!$D$30)^(Résultats!$B114-1)</f>
        <v>-1538.2685026007427</v>
      </c>
      <c r="BQ43" s="1009">
        <f ca="1">BQ42+'Générateur Emprise 30ans'!BH43/(1+Résultats!$D$30)^(Résultats!$B114-1)</f>
        <v>72675.968985649801</v>
      </c>
    </row>
    <row r="44" spans="1:69" x14ac:dyDescent="0.3">
      <c r="A44">
        <v>23</v>
      </c>
      <c r="B44" t="str">
        <f t="shared" si="0"/>
        <v>Orge d'hiver</v>
      </c>
      <c r="C44" t="str">
        <f t="shared" si="1"/>
        <v>HIVER</v>
      </c>
      <c r="D44" s="869">
        <f t="shared" si="12"/>
        <v>12</v>
      </c>
      <c r="E44" s="869">
        <f t="shared" si="13"/>
        <v>12</v>
      </c>
      <c r="F44" s="869">
        <f t="shared" si="14"/>
        <v>12</v>
      </c>
      <c r="G44" s="869">
        <f t="shared" si="15"/>
        <v>12</v>
      </c>
      <c r="H44" t="s">
        <v>405</v>
      </c>
      <c r="I44">
        <f ca="1">'Générateur Emprise 30ans'!C214</f>
        <v>34.470832000000001</v>
      </c>
      <c r="J44" s="842">
        <f t="shared" ca="1" si="16"/>
        <v>8.973040399833403</v>
      </c>
      <c r="K44">
        <f t="shared" si="17"/>
        <v>8.5</v>
      </c>
      <c r="L44">
        <f t="shared" si="2"/>
        <v>34</v>
      </c>
      <c r="M44">
        <f t="shared" si="18"/>
        <v>32.653600000000004</v>
      </c>
      <c r="N44">
        <f t="shared" ca="1" si="19"/>
        <v>0.47083200000000147</v>
      </c>
      <c r="O44">
        <f t="shared" ca="1" si="3"/>
        <v>1.8172319999999971</v>
      </c>
      <c r="T44">
        <v>23</v>
      </c>
      <c r="U44" s="971">
        <f t="shared" si="20"/>
        <v>6.5984531757141651</v>
      </c>
      <c r="V44" s="973">
        <v>23</v>
      </c>
      <c r="W44" s="971">
        <f t="shared" si="4"/>
        <v>11.985058175898162</v>
      </c>
      <c r="X44" s="869">
        <f>IF('Base de données Haies'!$I$26=0,'Générateur Emprise 30ans'!U$8,IF(W44=0,$W$17,W44))</f>
        <v>12</v>
      </c>
      <c r="Y44">
        <v>23</v>
      </c>
      <c r="Z44" s="971">
        <f t="shared" si="21"/>
        <v>6.5984531757141651</v>
      </c>
      <c r="AA44" s="973">
        <v>23</v>
      </c>
      <c r="AB44" s="971">
        <f t="shared" si="5"/>
        <v>11.985058175898162</v>
      </c>
      <c r="AC44" s="869">
        <f>IF('Base de données Haies'!$I$26=0,'Générateur Emprise 30ans'!Z$8,IF(AB44=0,$W$17,AB44))</f>
        <v>12</v>
      </c>
      <c r="AD44">
        <v>23</v>
      </c>
      <c r="AE44" s="971">
        <f t="shared" si="22"/>
        <v>6.5984531757141651</v>
      </c>
      <c r="AF44" s="973">
        <v>23</v>
      </c>
      <c r="AG44" s="971">
        <f t="shared" si="6"/>
        <v>11.985058175898162</v>
      </c>
      <c r="AH44" s="869">
        <f>IF('Base de données Haies'!$I$26=0,'Générateur Emprise 30ans'!AE$8,IF(AG44=0,$W$17,AG44))</f>
        <v>12</v>
      </c>
      <c r="AI44">
        <v>23</v>
      </c>
      <c r="AJ44" s="971">
        <f t="shared" si="23"/>
        <v>6.5984531757141651</v>
      </c>
      <c r="AK44" s="973">
        <v>23</v>
      </c>
      <c r="AL44" s="971">
        <f t="shared" si="7"/>
        <v>11.985058175898162</v>
      </c>
      <c r="AM44" s="869">
        <f>IF('Base de données Haies'!$I$26=0,'Générateur Emprise 30ans'!AJ$8,IF(AL44=0,$W$17,AL44))</f>
        <v>12</v>
      </c>
      <c r="AO44" s="869">
        <f>+'Générateur Emprise 30ans'!K44</f>
        <v>8.5</v>
      </c>
      <c r="AP44" s="877">
        <f>IF(Résultats!$B76&lt;='Générateur Emprise 30ans'!$U$7,IF(Résultats!$B76&gt;'Générateur Emprise 30ans'!$F$13," ",HLOOKUP(IF(Résultats!$B76-('Générateur Emprise 30ans'!$F$12*ROUNDDOWN(Résultats!$B76/'Générateur Emprise 30ans'!$F$12,0))=0,'Générateur Emprise 30ans'!$F$12,Résultats!$B76-('Générateur Emprise 30ans'!$F$12*ROUNDDOWN(Résultats!$B76/'Générateur Emprise 30ans'!$F$12,0))),'Générateur Emprise 30ans'!$N$14:$R$15,2,FALSE)),0)</f>
        <v>1280.5</v>
      </c>
      <c r="AQ44" s="869">
        <f>+'Générateur Emprise 30ans'!L44</f>
        <v>34</v>
      </c>
      <c r="AR44" s="876">
        <f>+AP44*Menu!$F$13</f>
        <v>5122</v>
      </c>
      <c r="AS44" s="869">
        <f ca="1">+'Générateur Emprise 30ans'!D214</f>
        <v>8.6177080000000004</v>
      </c>
      <c r="AT44" s="877">
        <f ca="1">IF(Résultats!$B76&lt;='Générateur Emprise 30ans'!$U$7,+AP44*AS44/AO44+IF(Résultats!$B76&lt;=Menu!$G$64,Menu!$D$64,0),0)</f>
        <v>1298.2323640000002</v>
      </c>
      <c r="AU44" s="869">
        <f ca="1">+'Générateur Emprise 30ans'!C214</f>
        <v>34.470832000000001</v>
      </c>
      <c r="AV44" s="877">
        <f ca="1">+AT44*Menu!$F$13</f>
        <v>5192.9294560000008</v>
      </c>
      <c r="AW44" s="1010">
        <f t="shared" ca="1" si="8"/>
        <v>1.0138480000000001</v>
      </c>
      <c r="AX44" s="876">
        <f>+IF(Résultats!B76&lt;=Menu!$D$253,Menu!$D$252*Menu!$F$13,0)</f>
        <v>0</v>
      </c>
      <c r="AY44" s="1034">
        <f>+Menu!$L$141</f>
        <v>102.35226107226109</v>
      </c>
      <c r="AZ44" s="1034">
        <f>+AY44/Menu!$F$13</f>
        <v>25.588065268065272</v>
      </c>
      <c r="BA44" s="1034">
        <f>+AY44/Menu!$D$123</f>
        <v>127.94032634032635</v>
      </c>
      <c r="BB44" s="876"/>
      <c r="BE44" s="1034">
        <f t="shared" si="24"/>
        <v>-102.35226107226109</v>
      </c>
      <c r="BF44" s="1034">
        <f>+BE44/Menu!$F$13</f>
        <v>-25.588065268065272</v>
      </c>
      <c r="BG44" s="1034">
        <f>+BE44/Menu!$D$123</f>
        <v>-127.94032634032635</v>
      </c>
      <c r="BH44" s="1009">
        <f t="shared" ca="1" si="25"/>
        <v>5090.5771949277396</v>
      </c>
      <c r="BI44" s="1009">
        <f t="shared" ca="1" si="26"/>
        <v>1272.6442987319349</v>
      </c>
      <c r="BJ44" s="1009">
        <f>BJ43+'Générateur Emprise 30ans'!AP44/(1+Résultats!$D$29)^(Résultats!$B115-1)</f>
        <v>18632.321263229656</v>
      </c>
      <c r="BK44" s="1009">
        <f ca="1">BK43+'Générateur Emprise 30ans'!AT44/(1+Résultats!$D$30)^(Résultats!$B115-1)</f>
        <v>19101.355511176582</v>
      </c>
      <c r="BL44" s="1009">
        <f>BL43+'Générateur Emprise 30ans'!BF44/(1+Résultats!$D$30)^(Résultats!$B115-1)</f>
        <v>-395.36414762401301</v>
      </c>
      <c r="BM44" s="1009">
        <f ca="1">BM43+'Générateur Emprise 30ans'!BI44/(1+Résultats!$D$30)^(Résultats!$B115-1)</f>
        <v>18705.99136355257</v>
      </c>
      <c r="BN44" s="1009">
        <f>BN43+'Générateur Emprise 30ans'!AR44/(1+Résultats!$D$29)^(Résultats!$B115-1)</f>
        <v>74529.285052918625</v>
      </c>
      <c r="BO44" s="1009">
        <f ca="1">BO43+'Générateur Emprise 30ans'!AV44/(1+Résultats!$D$30)^(Résultats!$B115-1)</f>
        <v>76405.422044706327</v>
      </c>
      <c r="BP44" s="1009">
        <f>BP43+'Générateur Emprise 30ans'!BE44/(1+Résultats!$D$30)^(Résultats!$B115-1)</f>
        <v>-1581.4565904960521</v>
      </c>
      <c r="BQ44" s="1009">
        <f ca="1">BQ43+'Générateur Emprise 30ans'!BH44/(1+Résultats!$D$30)^(Résultats!$B115-1)</f>
        <v>74823.96545421028</v>
      </c>
    </row>
    <row r="45" spans="1:69" x14ac:dyDescent="0.3">
      <c r="A45">
        <v>24</v>
      </c>
      <c r="B45" t="str">
        <f t="shared" si="0"/>
        <v>Maïs</v>
      </c>
      <c r="C45" t="str">
        <f t="shared" si="1"/>
        <v>ETE</v>
      </c>
      <c r="D45" s="869">
        <f t="shared" si="12"/>
        <v>12</v>
      </c>
      <c r="E45" s="869">
        <f t="shared" si="13"/>
        <v>12</v>
      </c>
      <c r="F45" s="869">
        <f t="shared" si="14"/>
        <v>12</v>
      </c>
      <c r="G45" s="869">
        <f t="shared" si="15"/>
        <v>12</v>
      </c>
      <c r="H45" t="s">
        <v>405</v>
      </c>
      <c r="I45">
        <f ca="1">'Générateur Emprise 30ans'!C215</f>
        <v>39.866864</v>
      </c>
      <c r="J45" s="842">
        <f t="shared" ca="1" si="16"/>
        <v>10.377671803415243</v>
      </c>
      <c r="K45">
        <f t="shared" si="17"/>
        <v>9.5</v>
      </c>
      <c r="L45">
        <f t="shared" si="2"/>
        <v>38</v>
      </c>
      <c r="M45">
        <f t="shared" si="18"/>
        <v>36.495200000000004</v>
      </c>
      <c r="N45">
        <f t="shared" ca="1" si="19"/>
        <v>1.8668639999999996</v>
      </c>
      <c r="O45">
        <f t="shared" ca="1" si="3"/>
        <v>3.3716639999999956</v>
      </c>
      <c r="T45">
        <v>24</v>
      </c>
      <c r="U45" s="971">
        <f t="shared" si="20"/>
        <v>6.6010340342826455</v>
      </c>
      <c r="V45" s="973">
        <v>24</v>
      </c>
      <c r="W45" s="971">
        <f t="shared" si="4"/>
        <v>11.989745901833819</v>
      </c>
      <c r="X45" s="869">
        <f>IF('Base de données Haies'!$I$26=0,'Générateur Emprise 30ans'!U$8,IF(W45=0,$W$17,W45))</f>
        <v>12</v>
      </c>
      <c r="Y45">
        <v>24</v>
      </c>
      <c r="Z45" s="971">
        <f t="shared" si="21"/>
        <v>6.6010340342826455</v>
      </c>
      <c r="AA45" s="973">
        <v>24</v>
      </c>
      <c r="AB45" s="971">
        <f t="shared" si="5"/>
        <v>11.989745901833819</v>
      </c>
      <c r="AC45" s="869">
        <f>IF('Base de données Haies'!$I$26=0,'Générateur Emprise 30ans'!Z$8,IF(AB45=0,$W$17,AB45))</f>
        <v>12</v>
      </c>
      <c r="AD45">
        <v>24</v>
      </c>
      <c r="AE45" s="971">
        <f t="shared" si="22"/>
        <v>6.6010340342826455</v>
      </c>
      <c r="AF45" s="973">
        <v>24</v>
      </c>
      <c r="AG45" s="971">
        <f t="shared" si="6"/>
        <v>11.989745901833819</v>
      </c>
      <c r="AH45" s="869">
        <f>IF('Base de données Haies'!$I$26=0,'Générateur Emprise 30ans'!AE$8,IF(AG45=0,$W$17,AG45))</f>
        <v>12</v>
      </c>
      <c r="AI45">
        <v>24</v>
      </c>
      <c r="AJ45" s="971">
        <f t="shared" si="23"/>
        <v>6.6010340342826455</v>
      </c>
      <c r="AK45" s="973">
        <v>24</v>
      </c>
      <c r="AL45" s="971">
        <f t="shared" si="7"/>
        <v>11.989745901833819</v>
      </c>
      <c r="AM45" s="869">
        <f>IF('Base de données Haies'!$I$26=0,'Générateur Emprise 30ans'!AJ$8,IF(AL45=0,$W$17,AL45))</f>
        <v>12</v>
      </c>
      <c r="AO45" s="869">
        <f>+'Générateur Emprise 30ans'!K45</f>
        <v>9.5</v>
      </c>
      <c r="AP45" s="877">
        <f>IF(Résultats!$B77&lt;='Générateur Emprise 30ans'!$U$7,IF(Résultats!$B77&gt;'Générateur Emprise 30ans'!$F$13," ",HLOOKUP(IF(Résultats!$B77-('Générateur Emprise 30ans'!$F$12*ROUNDDOWN(Résultats!$B77/'Générateur Emprise 30ans'!$F$12,0))=0,'Générateur Emprise 30ans'!$F$12,Résultats!$B77-('Générateur Emprise 30ans'!$F$12*ROUNDDOWN(Résultats!$B77/'Générateur Emprise 30ans'!$F$12,0))),'Générateur Emprise 30ans'!$N$14:$R$15,2,FALSE)),0)</f>
        <v>1472</v>
      </c>
      <c r="AQ45" s="869">
        <f>+'Générateur Emprise 30ans'!L45</f>
        <v>38</v>
      </c>
      <c r="AR45" s="876">
        <f>+AP45*Menu!$F$13</f>
        <v>5888</v>
      </c>
      <c r="AS45" s="869">
        <f ca="1">+'Générateur Emprise 30ans'!D215</f>
        <v>9.9667159999999999</v>
      </c>
      <c r="AT45" s="877">
        <f ca="1">IF(Résultats!$B77&lt;='Générateur Emprise 30ans'!$U$7,+AP45*AS45/AO45+IF(Résultats!$B77&lt;=Menu!$G$64,Menu!$D$64,0),0)</f>
        <v>1544.3164159999999</v>
      </c>
      <c r="AU45" s="869">
        <f ca="1">+'Générateur Emprise 30ans'!C215</f>
        <v>39.866864</v>
      </c>
      <c r="AV45" s="877">
        <f ca="1">+AT45*Menu!$F$13</f>
        <v>6177.2656639999996</v>
      </c>
      <c r="AW45" s="1010">
        <f t="shared" ca="1" si="8"/>
        <v>1.0491279999999998</v>
      </c>
      <c r="AX45" s="876">
        <f>+IF(Résultats!B77&lt;=Menu!$D$253,Menu!$D$252*Menu!$F$13,0)</f>
        <v>0</v>
      </c>
      <c r="AY45" s="1034">
        <f>+Menu!$L$141</f>
        <v>102.35226107226109</v>
      </c>
      <c r="AZ45" s="1034">
        <f>+AY45/Menu!$F$13</f>
        <v>25.588065268065272</v>
      </c>
      <c r="BA45" s="1034">
        <f>+AY45/Menu!$D$123</f>
        <v>127.94032634032635</v>
      </c>
      <c r="BB45" s="876"/>
      <c r="BE45" s="1034">
        <f t="shared" si="24"/>
        <v>-102.35226107226109</v>
      </c>
      <c r="BF45" s="1034">
        <f>+BE45/Menu!$F$13</f>
        <v>-25.588065268065272</v>
      </c>
      <c r="BG45" s="1034">
        <f>+BE45/Menu!$D$123</f>
        <v>-127.94032634032635</v>
      </c>
      <c r="BH45" s="1009">
        <f t="shared" ca="1" si="25"/>
        <v>6074.9134029277384</v>
      </c>
      <c r="BI45" s="1009">
        <f t="shared" ca="1" si="26"/>
        <v>1518.7283507319346</v>
      </c>
      <c r="BJ45" s="1009">
        <f>BJ44+'Générateur Emprise 30ans'!AP45/(1+Résultats!$D$29)^(Résultats!$B116-1)</f>
        <v>19229.550425873585</v>
      </c>
      <c r="BK45" s="1009">
        <f ca="1">BK44+'Générateur Emprise 30ans'!AT45/(1+Résultats!$D$30)^(Résultats!$B116-1)</f>
        <v>19727.925348122884</v>
      </c>
      <c r="BL45" s="1009">
        <f>BL44+'Générateur Emprise 30ans'!BF45/(1+Résultats!$D$30)^(Résultats!$B116-1)</f>
        <v>-405.74589952192395</v>
      </c>
      <c r="BM45" s="1009">
        <f ca="1">BM44+'Générateur Emprise 30ans'!BI45/(1+Résultats!$D$30)^(Résultats!$B116-1)</f>
        <v>19322.17944860096</v>
      </c>
      <c r="BN45" s="1009">
        <f>BN44+'Générateur Emprise 30ans'!AR45/(1+Résultats!$D$29)^(Résultats!$B116-1)</f>
        <v>76918.201703494342</v>
      </c>
      <c r="BO45" s="1009">
        <f ca="1">BO44+'Générateur Emprise 30ans'!AV45/(1+Résultats!$D$30)^(Résultats!$B116-1)</f>
        <v>78911.701392491537</v>
      </c>
      <c r="BP45" s="1009">
        <f>BP44+'Générateur Emprise 30ans'!BE45/(1+Résultats!$D$30)^(Résultats!$B116-1)</f>
        <v>-1622.9835980876958</v>
      </c>
      <c r="BQ45" s="1009">
        <f ca="1">BQ44+'Générateur Emprise 30ans'!BH45/(1+Résultats!$D$30)^(Résultats!$B116-1)</f>
        <v>77288.717794403841</v>
      </c>
    </row>
    <row r="46" spans="1:69" x14ac:dyDescent="0.3">
      <c r="A46">
        <v>25</v>
      </c>
      <c r="B46" t="str">
        <f t="shared" si="0"/>
        <v>Blé d'hiver</v>
      </c>
      <c r="C46" t="str">
        <f t="shared" si="1"/>
        <v>HIVER</v>
      </c>
      <c r="D46" s="869">
        <f t="shared" si="12"/>
        <v>12</v>
      </c>
      <c r="E46" s="869">
        <f t="shared" si="13"/>
        <v>12</v>
      </c>
      <c r="F46" s="869">
        <f t="shared" si="14"/>
        <v>12</v>
      </c>
      <c r="G46" s="869">
        <f t="shared" si="15"/>
        <v>12</v>
      </c>
      <c r="H46" t="s">
        <v>405</v>
      </c>
      <c r="I46">
        <f ca="1">'Générateur Emprise 30ans'!C216</f>
        <v>31.632057600000003</v>
      </c>
      <c r="J46" s="842">
        <f t="shared" ca="1" si="16"/>
        <v>8.2340841316118283</v>
      </c>
      <c r="K46">
        <f t="shared" si="17"/>
        <v>7.8</v>
      </c>
      <c r="L46">
        <f t="shared" si="2"/>
        <v>31.2</v>
      </c>
      <c r="M46">
        <f t="shared" si="18"/>
        <v>29.964480000000002</v>
      </c>
      <c r="N46">
        <f t="shared" ca="1" si="19"/>
        <v>0.43205760000000382</v>
      </c>
      <c r="O46">
        <f t="shared" ca="1" si="3"/>
        <v>1.6675776000000013</v>
      </c>
      <c r="T46">
        <v>25</v>
      </c>
      <c r="U46" s="971">
        <f t="shared" si="20"/>
        <v>6.6028841204018418</v>
      </c>
      <c r="V46" s="973">
        <v>25</v>
      </c>
      <c r="W46" s="971">
        <f t="shared" si="4"/>
        <v>11.993106293910342</v>
      </c>
      <c r="X46" s="869">
        <f>IF('Base de données Haies'!$I$26=0,'Générateur Emprise 30ans'!U$8,IF(W46=0,$W$17,W46))</f>
        <v>12</v>
      </c>
      <c r="Y46">
        <v>25</v>
      </c>
      <c r="Z46" s="971">
        <f t="shared" si="21"/>
        <v>6.6028841204018418</v>
      </c>
      <c r="AA46" s="973">
        <v>25</v>
      </c>
      <c r="AB46" s="971">
        <f t="shared" si="5"/>
        <v>11.993106293910342</v>
      </c>
      <c r="AC46" s="869">
        <f>IF('Base de données Haies'!$I$26=0,'Générateur Emprise 30ans'!Z$8,IF(AB46=0,$W$17,AB46))</f>
        <v>12</v>
      </c>
      <c r="AD46">
        <v>25</v>
      </c>
      <c r="AE46" s="971">
        <f t="shared" si="22"/>
        <v>6.6028841204018418</v>
      </c>
      <c r="AF46" s="973">
        <v>25</v>
      </c>
      <c r="AG46" s="971">
        <f t="shared" si="6"/>
        <v>11.993106293910342</v>
      </c>
      <c r="AH46" s="869">
        <f>IF('Base de données Haies'!$I$26=0,'Générateur Emprise 30ans'!AE$8,IF(AG46=0,$W$17,AG46))</f>
        <v>12</v>
      </c>
      <c r="AI46">
        <v>25</v>
      </c>
      <c r="AJ46" s="971">
        <f t="shared" si="23"/>
        <v>6.6028841204018418</v>
      </c>
      <c r="AK46" s="973">
        <v>25</v>
      </c>
      <c r="AL46" s="971">
        <f t="shared" si="7"/>
        <v>11.993106293910342</v>
      </c>
      <c r="AM46" s="869">
        <f>IF('Base de données Haies'!$I$26=0,'Générateur Emprise 30ans'!AJ$8,IF(AL46=0,$W$17,AL46))</f>
        <v>12</v>
      </c>
      <c r="AO46" s="869">
        <f>+'Générateur Emprise 30ans'!K46</f>
        <v>7.8</v>
      </c>
      <c r="AP46" s="877">
        <f>IF(Résultats!$B78&lt;='Générateur Emprise 30ans'!$U$7,IF(Résultats!$B78&gt;'Générateur Emprise 30ans'!$F$13," ",HLOOKUP(IF(Résultats!$B78-('Générateur Emprise 30ans'!$F$12*ROUNDDOWN(Résultats!$B78/'Générateur Emprise 30ans'!$F$12,0))=0,'Générateur Emprise 30ans'!$F$12,Résultats!$B78-('Générateur Emprise 30ans'!$F$12*ROUNDDOWN(Résultats!$B78/'Générateur Emprise 30ans'!$F$12,0))),'Générateur Emprise 30ans'!$N$14:$R$15,2,FALSE)),0)</f>
        <v>1194.2</v>
      </c>
      <c r="AQ46" s="869">
        <f>+'Générateur Emprise 30ans'!L46</f>
        <v>31.2</v>
      </c>
      <c r="AR46" s="876">
        <f>+AP46*Menu!$F$13</f>
        <v>4776.8</v>
      </c>
      <c r="AS46" s="869">
        <f ca="1">+'Générateur Emprise 30ans'!D216</f>
        <v>7.9080144000000008</v>
      </c>
      <c r="AT46" s="877">
        <f ca="1">IF(Résultats!$B78&lt;='Générateur Emprise 30ans'!$U$7,+AP46*AS46/AO46+IF(Résultats!$B78&lt;=Menu!$G$64,Menu!$D$64,0),0)</f>
        <v>1210.7372816000002</v>
      </c>
      <c r="AU46" s="869">
        <f ca="1">+'Générateur Emprise 30ans'!C216</f>
        <v>31.632057600000003</v>
      </c>
      <c r="AV46" s="877">
        <f ca="1">+AT46*Menu!$F$13</f>
        <v>4842.9491264000008</v>
      </c>
      <c r="AW46" s="1010">
        <f t="shared" ca="1" si="8"/>
        <v>1.0138480000000001</v>
      </c>
      <c r="AX46" s="876">
        <f>+IF(Résultats!B78&lt;=Menu!$D$253,Menu!$D$252*Menu!$F$13,0)</f>
        <v>0</v>
      </c>
      <c r="AY46" s="1034">
        <f>+Menu!$L$141</f>
        <v>102.35226107226109</v>
      </c>
      <c r="AZ46" s="1034">
        <f>+AY46/Menu!$F$13</f>
        <v>25.588065268065272</v>
      </c>
      <c r="BA46" s="1034">
        <f>+AY46/Menu!$D$123</f>
        <v>127.94032634032635</v>
      </c>
      <c r="BB46" s="876"/>
      <c r="BE46" s="1034">
        <f t="shared" si="24"/>
        <v>-102.35226107226109</v>
      </c>
      <c r="BF46" s="1034">
        <f>+BE46/Menu!$F$13</f>
        <v>-25.588065268065272</v>
      </c>
      <c r="BG46" s="1034">
        <f>+BE46/Menu!$D$123</f>
        <v>-127.94032634032635</v>
      </c>
      <c r="BH46" s="1009">
        <f t="shared" ca="1" si="25"/>
        <v>4740.5968653277396</v>
      </c>
      <c r="BI46" s="1009">
        <f t="shared" ca="1" si="26"/>
        <v>1185.1492163319349</v>
      </c>
      <c r="BJ46" s="1009">
        <f>BJ45+'Générateur Emprise 30ans'!AP46/(1+Résultats!$D$29)^(Résultats!$B117-1)</f>
        <v>19695.433490535335</v>
      </c>
      <c r="BK46" s="1009">
        <f ca="1">BK45+'Générateur Emprise 30ans'!AT46/(1+Résultats!$D$30)^(Résultats!$B117-1)</f>
        <v>20200.259961464071</v>
      </c>
      <c r="BL46" s="1009">
        <f>BL45+'Générateur Emprise 30ans'!BF46/(1+Résultats!$D$30)^(Résultats!$B117-1)</f>
        <v>-415.7283532699152</v>
      </c>
      <c r="BM46" s="1009">
        <f ca="1">BM45+'Générateur Emprise 30ans'!BI46/(1+Résultats!$D$30)^(Résultats!$B117-1)</f>
        <v>19784.531608194156</v>
      </c>
      <c r="BN46" s="1009">
        <f>BN45+'Générateur Emprise 30ans'!AR46/(1+Résultats!$D$29)^(Résultats!$B117-1)</f>
        <v>78781.733962141341</v>
      </c>
      <c r="BO46" s="1009">
        <f ca="1">BO45+'Générateur Emprise 30ans'!AV46/(1+Résultats!$D$30)^(Résultats!$B117-1)</f>
        <v>80801.039845856285</v>
      </c>
      <c r="BP46" s="1009">
        <f>BP45+'Générateur Emprise 30ans'!BE46/(1+Résultats!$D$30)^(Résultats!$B117-1)</f>
        <v>-1662.9134130796608</v>
      </c>
      <c r="BQ46" s="1009">
        <f ca="1">BQ45+'Générateur Emprise 30ans'!BH46/(1+Résultats!$D$30)^(Résultats!$B117-1)</f>
        <v>79138.126432776626</v>
      </c>
    </row>
    <row r="47" spans="1:69" x14ac:dyDescent="0.3">
      <c r="A47">
        <v>26</v>
      </c>
      <c r="B47" t="str">
        <f t="shared" si="0"/>
        <v>Prairie temporaire</v>
      </c>
      <c r="C47" t="str">
        <f t="shared" si="1"/>
        <v>HIVER</v>
      </c>
      <c r="D47" s="869">
        <f t="shared" si="12"/>
        <v>12</v>
      </c>
      <c r="E47" s="869">
        <f t="shared" si="13"/>
        <v>12</v>
      </c>
      <c r="F47" s="869">
        <f t="shared" si="14"/>
        <v>12</v>
      </c>
      <c r="G47" s="869">
        <f t="shared" si="15"/>
        <v>12</v>
      </c>
      <c r="H47" t="s">
        <v>405</v>
      </c>
      <c r="I47">
        <f ca="1">'Générateur Emprise 30ans'!C217</f>
        <v>40.553919999999998</v>
      </c>
      <c r="J47" s="842">
        <f t="shared" ca="1" si="16"/>
        <v>10.556518117451061</v>
      </c>
      <c r="K47">
        <f t="shared" si="17"/>
        <v>10</v>
      </c>
      <c r="L47">
        <f t="shared" si="2"/>
        <v>40</v>
      </c>
      <c r="M47">
        <f t="shared" si="18"/>
        <v>38.416000000000004</v>
      </c>
      <c r="N47">
        <f t="shared" ca="1" si="19"/>
        <v>0.55391999999999797</v>
      </c>
      <c r="O47">
        <f t="shared" ca="1" si="3"/>
        <v>2.137919999999994</v>
      </c>
      <c r="T47">
        <v>26</v>
      </c>
      <c r="U47" s="971">
        <f t="shared" si="20"/>
        <v>6.6042101863535079</v>
      </c>
      <c r="V47" s="973">
        <v>26</v>
      </c>
      <c r="W47" s="971">
        <f t="shared" si="4"/>
        <v>11.995514885310868</v>
      </c>
      <c r="X47" s="869">
        <f>IF('Base de données Haies'!$I$26=0,'Générateur Emprise 30ans'!U$8,IF(W47=0,$W$17,W47))</f>
        <v>12</v>
      </c>
      <c r="Y47">
        <v>26</v>
      </c>
      <c r="Z47" s="971">
        <f t="shared" si="21"/>
        <v>6.6042101863535079</v>
      </c>
      <c r="AA47" s="973">
        <v>26</v>
      </c>
      <c r="AB47" s="971">
        <f t="shared" si="5"/>
        <v>11.995514885310868</v>
      </c>
      <c r="AC47" s="869">
        <f>IF('Base de données Haies'!$I$26=0,'Générateur Emprise 30ans'!Z$8,IF(AB47=0,$W$17,AB47))</f>
        <v>12</v>
      </c>
      <c r="AD47">
        <v>26</v>
      </c>
      <c r="AE47" s="971">
        <f t="shared" si="22"/>
        <v>6.6042101863535079</v>
      </c>
      <c r="AF47" s="973">
        <v>26</v>
      </c>
      <c r="AG47" s="971">
        <f t="shared" si="6"/>
        <v>11.995514885310868</v>
      </c>
      <c r="AH47" s="869">
        <f>IF('Base de données Haies'!$I$26=0,'Générateur Emprise 30ans'!AE$8,IF(AG47=0,$W$17,AG47))</f>
        <v>12</v>
      </c>
      <c r="AI47">
        <v>26</v>
      </c>
      <c r="AJ47" s="971">
        <f t="shared" si="23"/>
        <v>6.6042101863535079</v>
      </c>
      <c r="AK47" s="973">
        <v>26</v>
      </c>
      <c r="AL47" s="971">
        <f t="shared" si="7"/>
        <v>11.995514885310868</v>
      </c>
      <c r="AM47" s="869">
        <f>IF('Base de données Haies'!$I$26=0,'Générateur Emprise 30ans'!AJ$8,IF(AL47=0,$W$17,AL47))</f>
        <v>12</v>
      </c>
      <c r="AO47" s="869">
        <f>+'Générateur Emprise 30ans'!K47</f>
        <v>10</v>
      </c>
      <c r="AP47" s="877">
        <f>IF(Résultats!$B79&lt;='Générateur Emprise 30ans'!$U$7,IF(Résultats!$B79&gt;'Générateur Emprise 30ans'!$F$13," ",HLOOKUP(IF(Résultats!$B79-('Générateur Emprise 30ans'!$F$12*ROUNDDOWN(Résultats!$B79/'Générateur Emprise 30ans'!$F$12,0))=0,'Générateur Emprise 30ans'!$F$12,Résultats!$B79-('Générateur Emprise 30ans'!$F$12*ROUNDDOWN(Résultats!$B79/'Générateur Emprise 30ans'!$F$12,0))),'Générateur Emprise 30ans'!$N$14:$R$15,2,FALSE)),0)</f>
        <v>927</v>
      </c>
      <c r="AQ47" s="869">
        <f>+'Générateur Emprise 30ans'!L47</f>
        <v>40</v>
      </c>
      <c r="AR47" s="876">
        <f>+AP47*Menu!$F$13</f>
        <v>3708</v>
      </c>
      <c r="AS47" s="869">
        <f ca="1">+'Générateur Emprise 30ans'!D217</f>
        <v>10.138479999999999</v>
      </c>
      <c r="AT47" s="877">
        <f ca="1">IF(Résultats!$B79&lt;='Générateur Emprise 30ans'!$U$7,+AP47*AS47/AO47+IF(Résultats!$B79&lt;=Menu!$G$64,Menu!$D$64,0),0)</f>
        <v>939.83709599999997</v>
      </c>
      <c r="AU47" s="869">
        <f ca="1">+'Générateur Emprise 30ans'!C217</f>
        <v>40.553919999999998</v>
      </c>
      <c r="AV47" s="877">
        <f ca="1">+AT47*Menu!$F$13</f>
        <v>3759.3483839999999</v>
      </c>
      <c r="AW47" s="1010">
        <f t="shared" ca="1" si="8"/>
        <v>1.0138480000000001</v>
      </c>
      <c r="AX47" s="876">
        <f>+IF(Résultats!B79&lt;=Menu!$D$253,Menu!$D$252*Menu!$F$13,0)</f>
        <v>0</v>
      </c>
      <c r="AY47" s="1034">
        <f>+Menu!$L$141</f>
        <v>102.35226107226109</v>
      </c>
      <c r="AZ47" s="1034">
        <f>+AY47/Menu!$F$13</f>
        <v>25.588065268065272</v>
      </c>
      <c r="BA47" s="1034">
        <f>+AY47/Menu!$D$123</f>
        <v>127.94032634032635</v>
      </c>
      <c r="BB47" s="876"/>
      <c r="BE47" s="1034">
        <f t="shared" si="24"/>
        <v>-102.35226107226109</v>
      </c>
      <c r="BF47" s="1034">
        <f>+BE47/Menu!$F$13</f>
        <v>-25.588065268065272</v>
      </c>
      <c r="BG47" s="1034">
        <f>+BE47/Menu!$D$123</f>
        <v>-127.94032634032635</v>
      </c>
      <c r="BH47" s="1009">
        <f t="shared" ca="1" si="25"/>
        <v>3656.9961229277387</v>
      </c>
      <c r="BI47" s="1009">
        <f t="shared" ca="1" si="26"/>
        <v>914.24903073193468</v>
      </c>
      <c r="BJ47" s="1009">
        <f>BJ46+'Générateur Emprise 30ans'!AP47/(1+Résultats!$D$29)^(Résultats!$B118-1)</f>
        <v>20043.16676622476</v>
      </c>
      <c r="BK47" s="1009">
        <f ca="1">BK46+'Générateur Emprise 30ans'!AT47/(1+Résultats!$D$30)^(Résultats!$B118-1)</f>
        <v>20552.808647555245</v>
      </c>
      <c r="BL47" s="1009">
        <f>BL46+'Générateur Emprise 30ans'!BF47/(1+Résultats!$D$30)^(Résultats!$B118-1)</f>
        <v>-425.32686648913756</v>
      </c>
      <c r="BM47" s="1009">
        <f ca="1">BM46+'Générateur Emprise 30ans'!BI47/(1+Résultats!$D$30)^(Résultats!$B118-1)</f>
        <v>20127.481781066104</v>
      </c>
      <c r="BN47" s="1009">
        <f>BN46+'Générateur Emprise 30ans'!AR47/(1+Résultats!$D$29)^(Résultats!$B118-1)</f>
        <v>80172.66706489904</v>
      </c>
      <c r="BO47" s="1009">
        <f ca="1">BO46+'Générateur Emprise 30ans'!AV47/(1+Résultats!$D$30)^(Résultats!$B118-1)</f>
        <v>82211.234590220978</v>
      </c>
      <c r="BP47" s="1009">
        <f>BP46+'Générateur Emprise 30ans'!BE47/(1+Résultats!$D$30)^(Résultats!$B118-1)</f>
        <v>-1701.3074659565502</v>
      </c>
      <c r="BQ47" s="1009">
        <f ca="1">BQ46+'Générateur Emprise 30ans'!BH47/(1+Résultats!$D$30)^(Résultats!$B118-1)</f>
        <v>80509.927124264417</v>
      </c>
    </row>
    <row r="48" spans="1:69" x14ac:dyDescent="0.3">
      <c r="A48">
        <v>27</v>
      </c>
      <c r="B48" t="str">
        <f t="shared" si="0"/>
        <v>Orge d'hiver</v>
      </c>
      <c r="C48" t="str">
        <f t="shared" si="1"/>
        <v>HIVER</v>
      </c>
      <c r="D48" s="869">
        <f t="shared" si="12"/>
        <v>12</v>
      </c>
      <c r="E48" s="869">
        <f t="shared" si="13"/>
        <v>12</v>
      </c>
      <c r="F48" s="869">
        <f t="shared" si="14"/>
        <v>12</v>
      </c>
      <c r="G48" s="869">
        <f t="shared" si="15"/>
        <v>12</v>
      </c>
      <c r="H48" t="s">
        <v>405</v>
      </c>
      <c r="I48">
        <f ca="1">'Générateur Emprise 30ans'!C218</f>
        <v>34.470832000000001</v>
      </c>
      <c r="J48" s="842">
        <f t="shared" ca="1" si="16"/>
        <v>8.973040399833403</v>
      </c>
      <c r="K48">
        <f t="shared" si="17"/>
        <v>8.5</v>
      </c>
      <c r="L48">
        <f t="shared" si="2"/>
        <v>34</v>
      </c>
      <c r="M48">
        <f t="shared" si="18"/>
        <v>32.653600000000004</v>
      </c>
      <c r="N48">
        <f t="shared" ca="1" si="19"/>
        <v>0.47083200000000147</v>
      </c>
      <c r="O48">
        <f t="shared" ca="1" si="3"/>
        <v>1.8172319999999971</v>
      </c>
      <c r="T48">
        <v>27</v>
      </c>
      <c r="U48" s="971">
        <f t="shared" si="20"/>
        <v>6.605160570529983</v>
      </c>
      <c r="V48" s="973">
        <v>27</v>
      </c>
      <c r="W48" s="971">
        <f t="shared" si="4"/>
        <v>11.997241109524513</v>
      </c>
      <c r="X48" s="869">
        <f>IF('Base de données Haies'!$I$26=0,'Générateur Emprise 30ans'!U$8,IF(W48=0,$W$17,W48))</f>
        <v>12</v>
      </c>
      <c r="Y48">
        <v>27</v>
      </c>
      <c r="Z48" s="971">
        <f t="shared" si="21"/>
        <v>6.605160570529983</v>
      </c>
      <c r="AA48" s="973">
        <v>27</v>
      </c>
      <c r="AB48" s="971">
        <f t="shared" si="5"/>
        <v>11.997241109524513</v>
      </c>
      <c r="AC48" s="869">
        <f>IF('Base de données Haies'!$I$26=0,'Générateur Emprise 30ans'!Z$8,IF(AB48=0,$W$17,AB48))</f>
        <v>12</v>
      </c>
      <c r="AD48">
        <v>27</v>
      </c>
      <c r="AE48" s="971">
        <f t="shared" si="22"/>
        <v>6.605160570529983</v>
      </c>
      <c r="AF48" s="973">
        <v>27</v>
      </c>
      <c r="AG48" s="971">
        <f t="shared" si="6"/>
        <v>11.997241109524513</v>
      </c>
      <c r="AH48" s="869">
        <f>IF('Base de données Haies'!$I$26=0,'Générateur Emprise 30ans'!AE$8,IF(AG48=0,$W$17,AG48))</f>
        <v>12</v>
      </c>
      <c r="AI48">
        <v>27</v>
      </c>
      <c r="AJ48" s="971">
        <f t="shared" si="23"/>
        <v>6.605160570529983</v>
      </c>
      <c r="AK48" s="973">
        <v>27</v>
      </c>
      <c r="AL48" s="971">
        <f t="shared" si="7"/>
        <v>11.997241109524513</v>
      </c>
      <c r="AM48" s="869">
        <f>IF('Base de données Haies'!$I$26=0,'Générateur Emprise 30ans'!AJ$8,IF(AL48=0,$W$17,AL48))</f>
        <v>12</v>
      </c>
      <c r="AO48" s="869">
        <f>+'Générateur Emprise 30ans'!K48</f>
        <v>8.5</v>
      </c>
      <c r="AP48" s="877">
        <f>IF(Résultats!$B80&lt;='Générateur Emprise 30ans'!$U$7,IF(Résultats!$B80&gt;'Générateur Emprise 30ans'!$F$13," ",HLOOKUP(IF(Résultats!$B80-('Générateur Emprise 30ans'!$F$12*ROUNDDOWN(Résultats!$B80/'Générateur Emprise 30ans'!$F$12,0))=0,'Générateur Emprise 30ans'!$F$12,Résultats!$B80-('Générateur Emprise 30ans'!$F$12*ROUNDDOWN(Résultats!$B80/'Générateur Emprise 30ans'!$F$12,0))),'Générateur Emprise 30ans'!$N$14:$R$15,2,FALSE)),0)</f>
        <v>1280.5</v>
      </c>
      <c r="AQ48" s="869">
        <f>+'Générateur Emprise 30ans'!L48</f>
        <v>34</v>
      </c>
      <c r="AR48" s="876">
        <f>+AP48*Menu!$F$13</f>
        <v>5122</v>
      </c>
      <c r="AS48" s="869">
        <f ca="1">+'Générateur Emprise 30ans'!D218</f>
        <v>8.6177080000000004</v>
      </c>
      <c r="AT48" s="877">
        <f ca="1">IF(Résultats!$B80&lt;='Générateur Emprise 30ans'!$U$7,+AP48*AS48/AO48+IF(Résultats!$B80&lt;=Menu!$G$64,Menu!$D$64,0),0)</f>
        <v>1298.2323640000002</v>
      </c>
      <c r="AU48" s="869">
        <f ca="1">+'Générateur Emprise 30ans'!C218</f>
        <v>34.470832000000001</v>
      </c>
      <c r="AV48" s="877">
        <f ca="1">+AT48*Menu!$F$13</f>
        <v>5192.9294560000008</v>
      </c>
      <c r="AW48" s="1010">
        <f t="shared" ca="1" si="8"/>
        <v>1.0138480000000001</v>
      </c>
      <c r="AX48" s="876">
        <f>+IF(Résultats!B80&lt;=Menu!$D$253,Menu!$D$252*Menu!$F$13,0)</f>
        <v>0</v>
      </c>
      <c r="AY48" s="1034">
        <f>+Menu!$L$141</f>
        <v>102.35226107226109</v>
      </c>
      <c r="AZ48" s="1034">
        <f>+AY48/Menu!$F$13</f>
        <v>25.588065268065272</v>
      </c>
      <c r="BA48" s="1034">
        <f>+AY48/Menu!$D$123</f>
        <v>127.94032634032635</v>
      </c>
      <c r="BB48" s="876"/>
      <c r="BE48" s="1034">
        <f t="shared" si="24"/>
        <v>-102.35226107226109</v>
      </c>
      <c r="BF48" s="1034">
        <f>+BE48/Menu!$F$13</f>
        <v>-25.588065268065272</v>
      </c>
      <c r="BG48" s="1034">
        <f>+BE48/Menu!$D$123</f>
        <v>-127.94032634032635</v>
      </c>
      <c r="BH48" s="1009">
        <f t="shared" ca="1" si="25"/>
        <v>5090.5771949277396</v>
      </c>
      <c r="BI48" s="1009">
        <f t="shared" ca="1" si="26"/>
        <v>1272.6442987319349</v>
      </c>
      <c r="BJ48" s="1009">
        <f>BJ47+'Générateur Emprise 30ans'!AP48/(1+Résultats!$D$29)^(Résultats!$B119-1)</f>
        <v>20505.029328999954</v>
      </c>
      <c r="BK48" s="1009">
        <f ca="1">BK47+'Générateur Emprise 30ans'!AT48/(1+Résultats!$D$30)^(Résultats!$B119-1)</f>
        <v>21021.067083099748</v>
      </c>
      <c r="BL48" s="1009">
        <f>BL47+'Générateur Emprise 30ans'!BF48/(1+Résultats!$D$30)^(Résultats!$B119-1)</f>
        <v>-434.55620612300521</v>
      </c>
      <c r="BM48" s="1009">
        <f ca="1">BM47+'Générateur Emprise 30ans'!BI48/(1+Résultats!$D$30)^(Résultats!$B119-1)</f>
        <v>20586.510876976739</v>
      </c>
      <c r="BN48" s="1009">
        <f>BN47+'Générateur Emprise 30ans'!AR48/(1+Résultats!$D$29)^(Résultats!$B119-1)</f>
        <v>82020.117315999814</v>
      </c>
      <c r="BO48" s="1009">
        <f ca="1">BO47+'Générateur Emprise 30ans'!AV48/(1+Résultats!$D$30)^(Résultats!$B119-1)</f>
        <v>84084.268332398991</v>
      </c>
      <c r="BP48" s="1009">
        <f>BP47+'Générateur Emprise 30ans'!BE48/(1+Résultats!$D$30)^(Résultats!$B119-1)</f>
        <v>-1738.2248244920208</v>
      </c>
      <c r="BQ48" s="1009">
        <f ca="1">BQ47+'Générateur Emprise 30ans'!BH48/(1+Résultats!$D$30)^(Résultats!$B119-1)</f>
        <v>82346.043507906958</v>
      </c>
    </row>
    <row r="49" spans="1:181" x14ac:dyDescent="0.3">
      <c r="A49">
        <v>28</v>
      </c>
      <c r="B49" t="str">
        <f t="shared" si="0"/>
        <v>Maïs</v>
      </c>
      <c r="C49" t="str">
        <f t="shared" si="1"/>
        <v>ETE</v>
      </c>
      <c r="D49" s="869">
        <f t="shared" si="12"/>
        <v>12</v>
      </c>
      <c r="E49" s="869">
        <f t="shared" si="13"/>
        <v>12</v>
      </c>
      <c r="F49" s="869">
        <f t="shared" si="14"/>
        <v>12</v>
      </c>
      <c r="G49" s="869">
        <f t="shared" si="15"/>
        <v>12</v>
      </c>
      <c r="H49" t="s">
        <v>405</v>
      </c>
      <c r="I49">
        <f ca="1">'Générateur Emprise 30ans'!C219</f>
        <v>39.866864</v>
      </c>
      <c r="J49" s="842">
        <f t="shared" ca="1" si="16"/>
        <v>10.377671803415243</v>
      </c>
      <c r="K49">
        <f t="shared" si="17"/>
        <v>9.5</v>
      </c>
      <c r="L49">
        <f t="shared" si="2"/>
        <v>38</v>
      </c>
      <c r="M49">
        <f t="shared" si="18"/>
        <v>36.495200000000004</v>
      </c>
      <c r="N49">
        <f t="shared" ca="1" si="19"/>
        <v>1.8668639999999996</v>
      </c>
      <c r="O49">
        <f t="shared" ca="1" si="3"/>
        <v>3.3716639999999956</v>
      </c>
      <c r="T49">
        <v>28</v>
      </c>
      <c r="U49" s="971">
        <f t="shared" si="20"/>
        <v>6.6058416616869815</v>
      </c>
      <c r="V49" s="973">
        <v>28</v>
      </c>
      <c r="W49" s="971">
        <f t="shared" si="4"/>
        <v>11.99847820508651</v>
      </c>
      <c r="X49" s="869">
        <f>IF('Base de données Haies'!$I$26=0,'Générateur Emprise 30ans'!U$8,IF(W49=0,$W$17,W49))</f>
        <v>12</v>
      </c>
      <c r="Y49">
        <v>28</v>
      </c>
      <c r="Z49" s="971">
        <f t="shared" si="21"/>
        <v>6.6058416616869815</v>
      </c>
      <c r="AA49" s="973">
        <v>28</v>
      </c>
      <c r="AB49" s="971">
        <f t="shared" si="5"/>
        <v>11.99847820508651</v>
      </c>
      <c r="AC49" s="869">
        <f>IF('Base de données Haies'!$I$26=0,'Générateur Emprise 30ans'!Z$8,IF(AB49=0,$W$17,AB49))</f>
        <v>12</v>
      </c>
      <c r="AD49">
        <v>28</v>
      </c>
      <c r="AE49" s="971">
        <f t="shared" si="22"/>
        <v>6.6058416616869815</v>
      </c>
      <c r="AF49" s="973">
        <v>28</v>
      </c>
      <c r="AG49" s="971">
        <f t="shared" si="6"/>
        <v>11.99847820508651</v>
      </c>
      <c r="AH49" s="869">
        <f>IF('Base de données Haies'!$I$26=0,'Générateur Emprise 30ans'!AE$8,IF(AG49=0,$W$17,AG49))</f>
        <v>12</v>
      </c>
      <c r="AI49">
        <v>28</v>
      </c>
      <c r="AJ49" s="971">
        <f t="shared" si="23"/>
        <v>6.6058416616869815</v>
      </c>
      <c r="AK49" s="973">
        <v>28</v>
      </c>
      <c r="AL49" s="971">
        <f t="shared" si="7"/>
        <v>11.99847820508651</v>
      </c>
      <c r="AM49" s="869">
        <f>IF('Base de données Haies'!$I$26=0,'Générateur Emprise 30ans'!AJ$8,IF(AL49=0,$W$17,AL49))</f>
        <v>12</v>
      </c>
      <c r="AO49" s="869">
        <f>+'Générateur Emprise 30ans'!K49</f>
        <v>9.5</v>
      </c>
      <c r="AP49" s="877">
        <f>IF(Résultats!$B81&lt;='Générateur Emprise 30ans'!$U$7,IF(Résultats!$B81&gt;'Générateur Emprise 30ans'!$F$13," ",HLOOKUP(IF(Résultats!$B81-('Générateur Emprise 30ans'!$F$12*ROUNDDOWN(Résultats!$B81/'Générateur Emprise 30ans'!$F$12,0))=0,'Générateur Emprise 30ans'!$F$12,Résultats!$B81-('Générateur Emprise 30ans'!$F$12*ROUNDDOWN(Résultats!$B81/'Générateur Emprise 30ans'!$F$12,0))),'Générateur Emprise 30ans'!$N$14:$R$15,2,FALSE)),0)</f>
        <v>1472</v>
      </c>
      <c r="AQ49" s="869">
        <f>+'Générateur Emprise 30ans'!L49</f>
        <v>38</v>
      </c>
      <c r="AR49" s="876">
        <f>+AP49*Menu!$F$13</f>
        <v>5888</v>
      </c>
      <c r="AS49" s="869">
        <f ca="1">+'Générateur Emprise 30ans'!D219</f>
        <v>9.9667159999999999</v>
      </c>
      <c r="AT49" s="877">
        <f ca="1">IF(Résultats!$B81&lt;='Générateur Emprise 30ans'!$U$7,+AP49*AS49/AO49+IF(Résultats!$B81&lt;=Menu!$G$64,Menu!$D$64,0),0)</f>
        <v>1544.3164159999999</v>
      </c>
      <c r="AU49" s="869">
        <f ca="1">+'Générateur Emprise 30ans'!C219</f>
        <v>39.866864</v>
      </c>
      <c r="AV49" s="877">
        <f ca="1">+AT49*Menu!$F$13</f>
        <v>6177.2656639999996</v>
      </c>
      <c r="AW49" s="1010">
        <f t="shared" ca="1" si="8"/>
        <v>1.0491279999999998</v>
      </c>
      <c r="AX49" s="876">
        <f>+IF(Résultats!B81&lt;=Menu!$D$253,Menu!$D$252*Menu!$F$13,0)</f>
        <v>0</v>
      </c>
      <c r="AY49" s="1034">
        <f>+Menu!$L$141</f>
        <v>102.35226107226109</v>
      </c>
      <c r="AZ49" s="1034">
        <f>+AY49/Menu!$F$13</f>
        <v>25.588065268065272</v>
      </c>
      <c r="BA49" s="1034">
        <f>+AY49/Menu!$D$123</f>
        <v>127.94032634032635</v>
      </c>
      <c r="BB49" s="876"/>
      <c r="BE49" s="1034">
        <f t="shared" si="24"/>
        <v>-102.35226107226109</v>
      </c>
      <c r="BF49" s="1034">
        <f>+BE49/Menu!$F$13</f>
        <v>-25.588065268065272</v>
      </c>
      <c r="BG49" s="1034">
        <f>+BE49/Menu!$D$123</f>
        <v>-127.94032634032635</v>
      </c>
      <c r="BH49" s="1009">
        <f t="shared" ca="1" si="25"/>
        <v>6074.9134029277384</v>
      </c>
      <c r="BI49" s="1009">
        <f t="shared" ca="1" si="26"/>
        <v>1518.7283507319346</v>
      </c>
      <c r="BJ49" s="1009">
        <f>BJ48+'Générateur Emprise 30ans'!AP49/(1+Résultats!$D$29)^(Résultats!$B120-1)</f>
        <v>21015.543320233159</v>
      </c>
      <c r="BK49" s="1009">
        <f ca="1">BK48+'Générateur Emprise 30ans'!AT49/(1+Résultats!$D$30)^(Résultats!$B120-1)</f>
        <v>21556.661605694258</v>
      </c>
      <c r="BL49" s="1009">
        <f>BL48+'Générateur Emprise 30ans'!BF49/(1+Résultats!$D$30)^(Résultats!$B120-1)</f>
        <v>-443.43057115557025</v>
      </c>
      <c r="BM49" s="1009">
        <f ca="1">BM48+'Générateur Emprise 30ans'!BI49/(1+Résultats!$D$30)^(Résultats!$B120-1)</f>
        <v>21113.231034538683</v>
      </c>
      <c r="BN49" s="1009">
        <f>BN48+'Générateur Emprise 30ans'!AR49/(1+Résultats!$D$29)^(Résultats!$B120-1)</f>
        <v>84062.173280932635</v>
      </c>
      <c r="BO49" s="1009">
        <f ca="1">BO48+'Générateur Emprise 30ans'!AV49/(1+Résultats!$D$30)^(Résultats!$B120-1)</f>
        <v>86226.646422777034</v>
      </c>
      <c r="BP49" s="1009">
        <f>BP48+'Générateur Emprise 30ans'!BE49/(1+Résultats!$D$30)^(Résultats!$B120-1)</f>
        <v>-1773.722284622281</v>
      </c>
      <c r="BQ49" s="1009">
        <f ca="1">BQ48+'Générateur Emprise 30ans'!BH49/(1+Résultats!$D$30)^(Résultats!$B120-1)</f>
        <v>84452.924138154733</v>
      </c>
    </row>
    <row r="50" spans="1:181" x14ac:dyDescent="0.3">
      <c r="A50">
        <v>29</v>
      </c>
      <c r="B50" t="str">
        <f t="shared" si="0"/>
        <v>Blé d'hiver</v>
      </c>
      <c r="C50" t="str">
        <f t="shared" si="1"/>
        <v>HIVER</v>
      </c>
      <c r="D50" s="869">
        <f t="shared" si="12"/>
        <v>12</v>
      </c>
      <c r="E50" s="869">
        <f t="shared" si="13"/>
        <v>12</v>
      </c>
      <c r="F50" s="869">
        <f t="shared" si="14"/>
        <v>12</v>
      </c>
      <c r="G50" s="869">
        <f t="shared" si="15"/>
        <v>12</v>
      </c>
      <c r="H50" t="s">
        <v>405</v>
      </c>
      <c r="I50" s="842">
        <f ca="1">'Générateur Emprise 30ans'!C220</f>
        <v>31.632057600000003</v>
      </c>
      <c r="J50" s="842">
        <f t="shared" ca="1" si="16"/>
        <v>8.2340841316118283</v>
      </c>
      <c r="K50">
        <f t="shared" si="17"/>
        <v>7.8</v>
      </c>
      <c r="L50">
        <f t="shared" si="2"/>
        <v>31.2</v>
      </c>
      <c r="M50">
        <f t="shared" si="18"/>
        <v>29.964480000000002</v>
      </c>
      <c r="N50">
        <f t="shared" ca="1" si="19"/>
        <v>0.43205760000000382</v>
      </c>
      <c r="O50">
        <f t="shared" ca="1" si="3"/>
        <v>1.6675776000000013</v>
      </c>
      <c r="T50">
        <v>29</v>
      </c>
      <c r="U50" s="971">
        <f t="shared" si="20"/>
        <v>6.6063297418983096</v>
      </c>
      <c r="V50" s="973">
        <v>29</v>
      </c>
      <c r="W50" s="971">
        <f t="shared" si="4"/>
        <v>11.999364726453182</v>
      </c>
      <c r="X50" s="869">
        <f>IF('Base de données Haies'!$I$26=0,'Générateur Emprise 30ans'!U$8,IF(W50=0,$W$17,W50))</f>
        <v>12</v>
      </c>
      <c r="Y50">
        <v>29</v>
      </c>
      <c r="Z50" s="971">
        <f t="shared" si="21"/>
        <v>6.6063297418983096</v>
      </c>
      <c r="AA50" s="973">
        <v>29</v>
      </c>
      <c r="AB50" s="971">
        <f t="shared" si="5"/>
        <v>11.999364726453182</v>
      </c>
      <c r="AC50" s="869">
        <f>IF('Base de données Haies'!$I$26=0,'Générateur Emprise 30ans'!Z$8,IF(AB50=0,$W$17,AB50))</f>
        <v>12</v>
      </c>
      <c r="AD50">
        <v>29</v>
      </c>
      <c r="AE50" s="971">
        <f t="shared" si="22"/>
        <v>6.6063297418983096</v>
      </c>
      <c r="AF50" s="973">
        <v>29</v>
      </c>
      <c r="AG50" s="971">
        <f t="shared" si="6"/>
        <v>11.999364726453182</v>
      </c>
      <c r="AH50" s="869">
        <f>IF('Base de données Haies'!$I$26=0,'Générateur Emprise 30ans'!AE$8,IF(AG50=0,$W$17,AG50))</f>
        <v>12</v>
      </c>
      <c r="AI50">
        <v>29</v>
      </c>
      <c r="AJ50" s="971">
        <f t="shared" si="23"/>
        <v>6.6063297418983096</v>
      </c>
      <c r="AK50" s="973">
        <v>29</v>
      </c>
      <c r="AL50" s="971">
        <f t="shared" si="7"/>
        <v>11.999364726453182</v>
      </c>
      <c r="AM50" s="869">
        <f>IF('Base de données Haies'!$I$26=0,'Générateur Emprise 30ans'!AJ$8,IF(AL50=0,$W$17,AL50))</f>
        <v>12</v>
      </c>
      <c r="AO50" s="869">
        <f>+'Générateur Emprise 30ans'!K50</f>
        <v>7.8</v>
      </c>
      <c r="AP50" s="877">
        <f>IF(Résultats!$B82&lt;='Générateur Emprise 30ans'!$U$7,IF(Résultats!$B82&gt;'Générateur Emprise 30ans'!$F$13," ",HLOOKUP(IF(Résultats!$B82-('Générateur Emprise 30ans'!$F$12*ROUNDDOWN(Résultats!$B82/'Générateur Emprise 30ans'!$F$12,0))=0,'Générateur Emprise 30ans'!$F$12,Résultats!$B82-('Générateur Emprise 30ans'!$F$12*ROUNDDOWN(Résultats!$B82/'Générateur Emprise 30ans'!$F$12,0))),'Générateur Emprise 30ans'!$N$14:$R$15,2,FALSE)),0)</f>
        <v>1194.2</v>
      </c>
      <c r="AQ50" s="869">
        <f>+'Générateur Emprise 30ans'!L50</f>
        <v>31.2</v>
      </c>
      <c r="AR50" s="876">
        <f>+AP50*Menu!$F$13</f>
        <v>4776.8</v>
      </c>
      <c r="AS50" s="869">
        <f ca="1">+'Générateur Emprise 30ans'!D220</f>
        <v>7.9080144000000008</v>
      </c>
      <c r="AT50" s="877">
        <f ca="1">IF(Résultats!$B82&lt;='Générateur Emprise 30ans'!$U$7,+AP50*AS50/AO50+IF(Résultats!$B82&lt;=Menu!$G$64,Menu!$D$64,0),0)</f>
        <v>1210.7372816000002</v>
      </c>
      <c r="AU50" s="869">
        <f ca="1">+'Générateur Emprise 30ans'!C220</f>
        <v>31.632057600000003</v>
      </c>
      <c r="AV50" s="877">
        <f ca="1">+AT50*Menu!$F$13</f>
        <v>4842.9491264000008</v>
      </c>
      <c r="AW50" s="1010">
        <f t="shared" ca="1" si="8"/>
        <v>1.0138480000000001</v>
      </c>
      <c r="AX50" s="876">
        <f>+IF(Résultats!B82&lt;=Menu!$D$253,Menu!$D$252*Menu!$F$13,0)</f>
        <v>0</v>
      </c>
      <c r="AY50" s="1034">
        <f>+Menu!$L$141</f>
        <v>102.35226107226109</v>
      </c>
      <c r="AZ50" s="1034">
        <f>+AY50/Menu!$F$13</f>
        <v>25.588065268065272</v>
      </c>
      <c r="BA50" s="1034">
        <f>+AY50/Menu!$D$123</f>
        <v>127.94032634032635</v>
      </c>
      <c r="BB50" s="876"/>
      <c r="BE50" s="1034">
        <f t="shared" si="24"/>
        <v>-102.35226107226109</v>
      </c>
      <c r="BF50" s="1034">
        <f>+BE50/Menu!$F$13</f>
        <v>-25.588065268065272</v>
      </c>
      <c r="BG50" s="1034">
        <f>+BE50/Menu!$D$123</f>
        <v>-127.94032634032635</v>
      </c>
      <c r="BH50" s="1009">
        <f t="shared" ca="1" si="25"/>
        <v>4740.5968653277396</v>
      </c>
      <c r="BI50" s="1009">
        <f t="shared" ca="1" si="26"/>
        <v>1185.1492163319349</v>
      </c>
      <c r="BJ50" s="1009">
        <f>BJ49+'Générateur Emprise 30ans'!AP50/(1+Résultats!$D$29)^(Résultats!$B121-1)</f>
        <v>21413.782116435796</v>
      </c>
      <c r="BK50" s="1009">
        <f ca="1">BK49+'Générateur Emprise 30ans'!AT50/(1+Résultats!$D$30)^(Résultats!$B121-1)</f>
        <v>21960.41521274671</v>
      </c>
      <c r="BL50" s="1009">
        <f>BL49+'Générateur Emprise 30ans'!BF50/(1+Résultats!$D$30)^(Résultats!$B121-1)</f>
        <v>-451.96361445611359</v>
      </c>
      <c r="BM50" s="1009">
        <f ca="1">BM49+'Générateur Emprise 30ans'!BI50/(1+Résultats!$D$30)^(Résultats!$B121-1)</f>
        <v>21508.45159829059</v>
      </c>
      <c r="BN50" s="1009">
        <f>BN49+'Générateur Emprise 30ans'!AR50/(1+Résultats!$D$29)^(Résultats!$B121-1)</f>
        <v>85655.128465743182</v>
      </c>
      <c r="BO50" s="1009">
        <f ca="1">BO49+'Générateur Emprise 30ans'!AV50/(1+Résultats!$D$30)^(Résultats!$B121-1)</f>
        <v>87841.660850986838</v>
      </c>
      <c r="BP50" s="1009">
        <f>BP49+'Générateur Emprise 30ans'!BE50/(1+Résultats!$D$30)^(Résultats!$B121-1)</f>
        <v>-1807.8544578244544</v>
      </c>
      <c r="BQ50" s="1009">
        <f ca="1">BQ49+'Générateur Emprise 30ans'!BH50/(1+Résultats!$D$30)^(Résultats!$B121-1)</f>
        <v>86033.806393162362</v>
      </c>
    </row>
    <row r="51" spans="1:181" x14ac:dyDescent="0.3">
      <c r="A51">
        <v>30</v>
      </c>
      <c r="B51" t="str">
        <f t="shared" si="0"/>
        <v>Prairie temporaire</v>
      </c>
      <c r="C51" t="str">
        <f t="shared" si="1"/>
        <v>HIVER</v>
      </c>
      <c r="D51" s="869">
        <f t="shared" si="12"/>
        <v>12</v>
      </c>
      <c r="E51" s="869">
        <f t="shared" si="13"/>
        <v>12</v>
      </c>
      <c r="F51" s="869">
        <f t="shared" si="14"/>
        <v>12</v>
      </c>
      <c r="G51" s="869">
        <f t="shared" si="15"/>
        <v>12</v>
      </c>
      <c r="H51" t="s">
        <v>405</v>
      </c>
      <c r="I51" s="842">
        <f ca="1">'Générateur Emprise 30ans'!C221</f>
        <v>40.553919999999998</v>
      </c>
      <c r="J51" s="842">
        <f t="shared" ca="1" si="16"/>
        <v>10.556518117451061</v>
      </c>
      <c r="K51">
        <f t="shared" si="17"/>
        <v>10</v>
      </c>
      <c r="L51">
        <f t="shared" si="2"/>
        <v>40</v>
      </c>
      <c r="M51">
        <f t="shared" si="18"/>
        <v>38.416000000000004</v>
      </c>
      <c r="N51">
        <f t="shared" ca="1" si="19"/>
        <v>0.55391999999999797</v>
      </c>
      <c r="O51">
        <f t="shared" ca="1" si="3"/>
        <v>2.137919999999994</v>
      </c>
      <c r="T51">
        <v>30</v>
      </c>
      <c r="U51" s="971">
        <f t="shared" si="20"/>
        <v>6.6066794959579829</v>
      </c>
      <c r="V51" s="973">
        <v>30</v>
      </c>
      <c r="W51" s="971">
        <f t="shared" si="4"/>
        <v>12</v>
      </c>
      <c r="X51" s="869">
        <f>IF('Base de données Haies'!$I$26=0,'Générateur Emprise 30ans'!U$8,IF(W51=0,$W$17,W51))</f>
        <v>12</v>
      </c>
      <c r="Y51">
        <v>30</v>
      </c>
      <c r="Z51" s="971">
        <f t="shared" si="21"/>
        <v>6.6066794959579829</v>
      </c>
      <c r="AA51" s="973">
        <v>30</v>
      </c>
      <c r="AB51" s="971">
        <f t="shared" si="5"/>
        <v>12</v>
      </c>
      <c r="AC51" s="869">
        <f>IF('Base de données Haies'!$I$26=0,'Générateur Emprise 30ans'!Z$8,IF(AB51=0,$W$17,AB51))</f>
        <v>12</v>
      </c>
      <c r="AD51">
        <v>30</v>
      </c>
      <c r="AE51" s="971">
        <f t="shared" si="22"/>
        <v>6.6066794959579829</v>
      </c>
      <c r="AF51" s="973">
        <v>30</v>
      </c>
      <c r="AG51" s="971">
        <f t="shared" si="6"/>
        <v>12</v>
      </c>
      <c r="AH51" s="869">
        <f>IF('Base de données Haies'!$I$26=0,'Générateur Emprise 30ans'!AE$8,IF(AG51=0,$W$17,AG51))</f>
        <v>12</v>
      </c>
      <c r="AI51">
        <v>30</v>
      </c>
      <c r="AJ51" s="971">
        <f t="shared" si="23"/>
        <v>6.6066794959579829</v>
      </c>
      <c r="AK51" s="973">
        <v>30</v>
      </c>
      <c r="AL51" s="971">
        <f t="shared" si="7"/>
        <v>12</v>
      </c>
      <c r="AM51" s="869">
        <f>IF('Base de données Haies'!$I$26=0,'Générateur Emprise 30ans'!AJ$8,IF(AL51=0,$W$17,AL51))</f>
        <v>12</v>
      </c>
      <c r="AO51" s="869">
        <f>+'Générateur Emprise 30ans'!K51</f>
        <v>10</v>
      </c>
      <c r="AP51" s="877">
        <f>IF(Résultats!$B83&lt;='Générateur Emprise 30ans'!$U$7,IF(Résultats!$B83&gt;'Générateur Emprise 30ans'!$F$13," ",HLOOKUP(IF(Résultats!$B83-('Générateur Emprise 30ans'!$F$12*ROUNDDOWN(Résultats!$B83/'Générateur Emprise 30ans'!$F$12,0))=0,'Générateur Emprise 30ans'!$F$12,Résultats!$B83-('Générateur Emprise 30ans'!$F$12*ROUNDDOWN(Résultats!$B83/'Générateur Emprise 30ans'!$F$12,0))),'Générateur Emprise 30ans'!$N$14:$R$15,2,FALSE)),0)</f>
        <v>927</v>
      </c>
      <c r="AQ51" s="869">
        <f>+'Générateur Emprise 30ans'!L51</f>
        <v>40</v>
      </c>
      <c r="AR51" s="876">
        <f>+AP51*Menu!$F$13</f>
        <v>3708</v>
      </c>
      <c r="AS51" s="869">
        <f ca="1">+'Générateur Emprise 30ans'!D221</f>
        <v>10.138479999999999</v>
      </c>
      <c r="AT51" s="877">
        <f ca="1">IF(Résultats!$B83&lt;='Générateur Emprise 30ans'!$U$7,+AP51*AS51/AO51+IF(Résultats!$B83&lt;=Menu!$G$64,Menu!$D$64,0),0)</f>
        <v>939.83709599999997</v>
      </c>
      <c r="AU51" s="869">
        <f ca="1">+'Générateur Emprise 30ans'!C221</f>
        <v>40.553919999999998</v>
      </c>
      <c r="AV51" s="877">
        <f ca="1">+AT51*Menu!$F$13</f>
        <v>3759.3483839999999</v>
      </c>
      <c r="AW51" s="1010">
        <f t="shared" ca="1" si="8"/>
        <v>1.0138480000000001</v>
      </c>
      <c r="AX51" s="876">
        <f>+IF(Résultats!B83&lt;=Menu!$D$253,Menu!$D$252*Menu!$F$13,0)</f>
        <v>0</v>
      </c>
      <c r="AY51" s="1034">
        <f>+Menu!$L$141</f>
        <v>102.35226107226109</v>
      </c>
      <c r="AZ51" s="1034">
        <f>+AY51/Menu!$F$13</f>
        <v>25.588065268065272</v>
      </c>
      <c r="BA51" s="1034">
        <f>+AY51/Menu!$D$123</f>
        <v>127.94032634032635</v>
      </c>
      <c r="BB51" s="876"/>
      <c r="BE51" s="1034">
        <f t="shared" si="24"/>
        <v>-102.35226107226109</v>
      </c>
      <c r="BF51" s="1034">
        <f>+BE51/Menu!$F$13</f>
        <v>-25.588065268065272</v>
      </c>
      <c r="BG51" s="1034">
        <f>+BE51/Menu!$D$123</f>
        <v>-127.94032634032635</v>
      </c>
      <c r="BH51" s="1009">
        <f t="shared" ca="1" si="25"/>
        <v>3656.9961229277387</v>
      </c>
      <c r="BI51" s="1009">
        <f t="shared" ca="1" si="26"/>
        <v>914.24903073193468</v>
      </c>
      <c r="BJ51" s="1009">
        <f>BJ50+'Générateur Emprise 30ans'!AP51/(1+Résultats!$D$29)^(Résultats!$B122-1)</f>
        <v>21711.02597785561</v>
      </c>
      <c r="BK51" s="1009">
        <f ca="1">BK50+'Générateur Emprise 30ans'!AT51/(1+Résultats!$D$30)^(Résultats!$B122-1)</f>
        <v>22261.775307159467</v>
      </c>
      <c r="BL51" s="1009">
        <f>BL50+'Générateur Emprise 30ans'!BF51/(1+Résultats!$D$30)^(Résultats!$B122-1)</f>
        <v>-460.1684637835591</v>
      </c>
      <c r="BM51" s="1009">
        <f ca="1">BM50+'Générateur Emprise 30ans'!BI51/(1+Résultats!$D$30)^(Résultats!$B122-1)</f>
        <v>21801.606843375903</v>
      </c>
      <c r="BN51" s="1009">
        <f>BN50+'Générateur Emprise 30ans'!AR51/(1+Résultats!$D$29)^(Résultats!$B122-1)</f>
        <v>86844.10391142244</v>
      </c>
      <c r="BO51" s="1009">
        <f ca="1">BO50+'Générateur Emprise 30ans'!AV51/(1+Résultats!$D$30)^(Résultats!$B122-1)</f>
        <v>89047.101228637868</v>
      </c>
      <c r="BP51" s="1009">
        <f>BP50+'Générateur Emprise 30ans'!BE51/(1+Résultats!$D$30)^(Résultats!$B122-1)</f>
        <v>-1840.6738551342364</v>
      </c>
      <c r="BQ51" s="1009">
        <f ca="1">BQ50+'Générateur Emprise 30ans'!BH51/(1+Résultats!$D$30)^(Résultats!$B122-1)</f>
        <v>87206.427373503611</v>
      </c>
    </row>
    <row r="52" spans="1:181" x14ac:dyDescent="0.3">
      <c r="M52">
        <f ca="1">SUM(N22:N49)</f>
        <v>23.26571520000002</v>
      </c>
      <c r="N52">
        <f ca="1">SUM(O22:O49)</f>
        <v>62.960755199999916</v>
      </c>
    </row>
    <row r="53" spans="1:181" ht="15" thickBot="1" x14ac:dyDescent="0.35"/>
    <row r="54" spans="1:181" x14ac:dyDescent="0.3">
      <c r="A54" s="629"/>
      <c r="B54" s="629"/>
      <c r="C54" s="629"/>
      <c r="D54" s="629"/>
      <c r="E54" s="629"/>
      <c r="F54" s="629"/>
      <c r="G54" s="629"/>
      <c r="H54" s="629"/>
      <c r="I54" s="629"/>
      <c r="J54" s="629"/>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9"/>
      <c r="AP54" s="629"/>
      <c r="AQ54" s="629"/>
      <c r="AR54" s="629"/>
      <c r="AS54" s="629"/>
      <c r="AT54" s="629"/>
      <c r="AU54" s="629"/>
      <c r="AV54" s="629"/>
      <c r="AW54" s="629"/>
      <c r="AX54" s="629"/>
      <c r="AY54" s="629"/>
      <c r="AZ54" s="629"/>
      <c r="BA54" s="629"/>
      <c r="BB54" s="629"/>
      <c r="BC54" s="629"/>
      <c r="BD54" s="629"/>
      <c r="BE54" s="629"/>
      <c r="BF54" s="629"/>
      <c r="BG54" s="629"/>
      <c r="BH54" s="629"/>
      <c r="BI54" s="629"/>
      <c r="BJ54" s="629"/>
      <c r="BK54" s="629"/>
      <c r="BL54" s="629"/>
      <c r="BM54" s="629"/>
      <c r="BN54" s="629"/>
      <c r="BO54" s="629"/>
      <c r="BP54" s="629"/>
      <c r="BQ54" s="629"/>
      <c r="BR54" s="629"/>
      <c r="BS54" s="629"/>
      <c r="BT54" s="629"/>
      <c r="BU54" s="629"/>
      <c r="BV54" s="629"/>
      <c r="BW54" s="629"/>
      <c r="BX54" s="629"/>
      <c r="BY54" s="629"/>
      <c r="BZ54" s="629"/>
      <c r="CA54" s="629"/>
      <c r="CB54" s="629"/>
      <c r="CC54" s="629"/>
      <c r="CD54" s="629"/>
      <c r="CE54" s="629"/>
      <c r="CF54" s="629"/>
      <c r="CG54" s="629"/>
      <c r="CH54" s="629"/>
      <c r="CI54" s="629"/>
      <c r="CJ54" s="629"/>
      <c r="CK54" s="629"/>
      <c r="CL54" s="600"/>
      <c r="CM54" s="672"/>
      <c r="CN54" s="600" t="s">
        <v>521</v>
      </c>
      <c r="CO54" s="600"/>
      <c r="CP54" s="600"/>
      <c r="CQ54" s="600"/>
      <c r="CR54" s="600"/>
      <c r="CS54" s="672"/>
      <c r="CT54" s="600" t="s">
        <v>521</v>
      </c>
      <c r="CU54" s="600"/>
      <c r="CV54" s="600"/>
      <c r="CW54" s="600"/>
      <c r="CX54" s="600"/>
      <c r="CY54" s="672"/>
      <c r="CZ54" s="600" t="s">
        <v>521</v>
      </c>
      <c r="DA54" s="600"/>
      <c r="DB54" s="600"/>
      <c r="DC54" s="600"/>
      <c r="DD54" s="600"/>
      <c r="DE54" s="672"/>
      <c r="DF54" s="600" t="s">
        <v>521</v>
      </c>
      <c r="DG54" s="600"/>
      <c r="DH54" s="600"/>
      <c r="DI54" s="600"/>
      <c r="DJ54" s="600"/>
      <c r="DK54" s="672"/>
      <c r="DL54" s="600" t="s">
        <v>521</v>
      </c>
      <c r="DM54" s="600"/>
      <c r="DN54" s="600"/>
      <c r="DO54" s="600"/>
      <c r="DP54" s="600"/>
      <c r="DQ54" s="672"/>
      <c r="DR54" s="600" t="s">
        <v>521</v>
      </c>
      <c r="DS54" s="600"/>
      <c r="DT54" s="600"/>
      <c r="DU54" s="600"/>
      <c r="DV54" s="600"/>
      <c r="DW54" s="672"/>
      <c r="DX54" s="600" t="s">
        <v>521</v>
      </c>
      <c r="DY54" s="600"/>
      <c r="DZ54" s="600"/>
      <c r="EA54" s="600"/>
      <c r="EB54" s="600"/>
      <c r="EC54" s="672"/>
      <c r="ED54" s="600" t="s">
        <v>521</v>
      </c>
      <c r="EE54" s="600"/>
      <c r="EF54" s="600"/>
      <c r="EG54" s="600"/>
      <c r="EH54" s="600"/>
      <c r="EI54" s="672"/>
      <c r="EJ54" s="600" t="s">
        <v>521</v>
      </c>
      <c r="EK54" s="600"/>
      <c r="EL54" s="600"/>
      <c r="EM54" s="600"/>
      <c r="EN54" s="600"/>
      <c r="EO54" s="672"/>
      <c r="EP54" s="600" t="s">
        <v>521</v>
      </c>
      <c r="EQ54" s="600"/>
      <c r="ER54" s="600"/>
      <c r="ES54" s="600"/>
      <c r="ET54" s="600"/>
      <c r="EU54" s="672"/>
      <c r="EV54" s="600" t="s">
        <v>521</v>
      </c>
      <c r="EW54" s="600"/>
      <c r="EX54" s="600"/>
      <c r="EY54" s="600"/>
      <c r="EZ54" s="600"/>
      <c r="FA54" s="672"/>
      <c r="FB54" s="600" t="s">
        <v>521</v>
      </c>
      <c r="FC54" s="600"/>
      <c r="FD54" s="600"/>
      <c r="FE54" s="600"/>
      <c r="FF54" s="600"/>
      <c r="FG54" s="672"/>
      <c r="FH54" s="600" t="s">
        <v>521</v>
      </c>
      <c r="FI54" s="600"/>
      <c r="FJ54" s="600"/>
      <c r="FK54" s="600"/>
      <c r="FL54" s="600"/>
      <c r="FM54" s="672"/>
      <c r="FN54" s="600" t="s">
        <v>521</v>
      </c>
      <c r="FO54" s="600"/>
      <c r="FP54" s="600"/>
      <c r="FQ54" s="600"/>
      <c r="FR54" s="600"/>
      <c r="FS54" s="672"/>
      <c r="FT54" s="600" t="s">
        <v>521</v>
      </c>
      <c r="FU54" s="600"/>
      <c r="FV54" s="600"/>
      <c r="FW54" s="600"/>
      <c r="FX54" s="600"/>
      <c r="FY54" s="672"/>
    </row>
    <row r="55" spans="1:181" x14ac:dyDescent="0.3">
      <c r="A55" s="19"/>
      <c r="B55" s="1386" t="s">
        <v>520</v>
      </c>
      <c r="C55" s="1386"/>
      <c r="D55" s="1386"/>
      <c r="E55" s="1386"/>
      <c r="F55" s="1386"/>
      <c r="G55" s="1387"/>
      <c r="H55" s="1385" t="s">
        <v>519</v>
      </c>
      <c r="I55" s="1386"/>
      <c r="J55" s="1386"/>
      <c r="K55" s="1386"/>
      <c r="L55" s="1386"/>
      <c r="M55" s="1387"/>
      <c r="N55" s="1386" t="s">
        <v>518</v>
      </c>
      <c r="O55" s="1386"/>
      <c r="P55" s="1386"/>
      <c r="Q55" s="1386"/>
      <c r="R55" s="1386"/>
      <c r="S55" s="1387"/>
      <c r="T55" s="1385" t="s">
        <v>517</v>
      </c>
      <c r="U55" s="1386"/>
      <c r="V55" s="1386"/>
      <c r="W55" s="1386"/>
      <c r="X55" s="1386"/>
      <c r="Y55" s="1387"/>
      <c r="Z55" s="1385" t="s">
        <v>516</v>
      </c>
      <c r="AA55" s="1386"/>
      <c r="AB55" s="1386"/>
      <c r="AC55" s="1386"/>
      <c r="AD55" s="1386"/>
      <c r="AE55" s="1387"/>
      <c r="AF55" s="1386" t="s">
        <v>515</v>
      </c>
      <c r="AG55" s="1386"/>
      <c r="AH55" s="1386"/>
      <c r="AI55" s="1386"/>
      <c r="AJ55" s="1386"/>
      <c r="AK55" s="1387"/>
      <c r="AL55" s="1385" t="s">
        <v>514</v>
      </c>
      <c r="AM55" s="1386"/>
      <c r="AN55" s="1386"/>
      <c r="AO55" s="1386"/>
      <c r="AP55" s="1386"/>
      <c r="AQ55" s="1387"/>
      <c r="AR55" s="1385" t="s">
        <v>513</v>
      </c>
      <c r="AS55" s="1386"/>
      <c r="AT55" s="1386"/>
      <c r="AU55" s="1386"/>
      <c r="AV55" s="1386"/>
      <c r="AW55" s="1387"/>
      <c r="AX55" s="1386" t="s">
        <v>512</v>
      </c>
      <c r="AY55" s="1386"/>
      <c r="AZ55" s="1386"/>
      <c r="BA55" s="1386"/>
      <c r="BB55" s="1386"/>
      <c r="BC55" s="1387"/>
      <c r="BD55" s="1385" t="s">
        <v>511</v>
      </c>
      <c r="BE55" s="1386"/>
      <c r="BF55" s="1386"/>
      <c r="BG55" s="1386"/>
      <c r="BH55" s="1386"/>
      <c r="BI55" s="1387"/>
      <c r="BJ55" s="1385" t="s">
        <v>510</v>
      </c>
      <c r="BK55" s="1386"/>
      <c r="BL55" s="1386"/>
      <c r="BM55" s="1386"/>
      <c r="BN55" s="1386"/>
      <c r="BO55" s="1387"/>
      <c r="BP55" s="1386" t="s">
        <v>509</v>
      </c>
      <c r="BQ55" s="1386"/>
      <c r="BR55" s="1386"/>
      <c r="BS55" s="1386"/>
      <c r="BT55" s="1386"/>
      <c r="BU55" s="1387"/>
      <c r="BV55" s="1385" t="s">
        <v>508</v>
      </c>
      <c r="BW55" s="1386"/>
      <c r="BX55" s="1386"/>
      <c r="BY55" s="1386"/>
      <c r="BZ55" s="1386"/>
      <c r="CA55" s="1387"/>
      <c r="CB55" s="1385" t="s">
        <v>507</v>
      </c>
      <c r="CC55" s="1386"/>
      <c r="CD55" s="1386"/>
      <c r="CE55" s="1386"/>
      <c r="CF55" s="1386"/>
      <c r="CG55" s="1387"/>
      <c r="CH55" s="1386" t="s">
        <v>506</v>
      </c>
      <c r="CI55" s="1386"/>
      <c r="CJ55" s="1386"/>
      <c r="CK55" s="1386"/>
      <c r="CL55" s="1386"/>
      <c r="CM55" s="1387"/>
      <c r="CN55" s="1385" t="s">
        <v>505</v>
      </c>
      <c r="CO55" s="1386"/>
      <c r="CP55" s="1386"/>
      <c r="CQ55" s="1386"/>
      <c r="CR55" s="1386"/>
      <c r="CS55" s="1387"/>
      <c r="CT55" s="1385" t="s">
        <v>504</v>
      </c>
      <c r="CU55" s="1386"/>
      <c r="CV55" s="1386"/>
      <c r="CW55" s="1386"/>
      <c r="CX55" s="1386"/>
      <c r="CY55" s="1387"/>
      <c r="CZ55" s="1386" t="s">
        <v>503</v>
      </c>
      <c r="DA55" s="1386"/>
      <c r="DB55" s="1386"/>
      <c r="DC55" s="1386"/>
      <c r="DD55" s="1386"/>
      <c r="DE55" s="1387"/>
      <c r="DF55" s="1385" t="s">
        <v>502</v>
      </c>
      <c r="DG55" s="1386"/>
      <c r="DH55" s="1386"/>
      <c r="DI55" s="1386"/>
      <c r="DJ55" s="1386"/>
      <c r="DK55" s="1387"/>
      <c r="DL55" s="1385" t="s">
        <v>501</v>
      </c>
      <c r="DM55" s="1386"/>
      <c r="DN55" s="1386"/>
      <c r="DO55" s="1386"/>
      <c r="DP55" s="1386"/>
      <c r="DQ55" s="1387"/>
      <c r="DR55" s="1386" t="s">
        <v>500</v>
      </c>
      <c r="DS55" s="1386"/>
      <c r="DT55" s="1386"/>
      <c r="DU55" s="1386"/>
      <c r="DV55" s="1386"/>
      <c r="DW55" s="1387"/>
      <c r="DX55" s="1385" t="s">
        <v>499</v>
      </c>
      <c r="DY55" s="1386"/>
      <c r="DZ55" s="1386"/>
      <c r="EA55" s="1386"/>
      <c r="EB55" s="1386"/>
      <c r="EC55" s="1387"/>
      <c r="ED55" s="1385" t="s">
        <v>498</v>
      </c>
      <c r="EE55" s="1386"/>
      <c r="EF55" s="1386"/>
      <c r="EG55" s="1386"/>
      <c r="EH55" s="1386"/>
      <c r="EI55" s="1387"/>
      <c r="EJ55" s="1386" t="s">
        <v>497</v>
      </c>
      <c r="EK55" s="1386"/>
      <c r="EL55" s="1386"/>
      <c r="EM55" s="1386"/>
      <c r="EN55" s="1386"/>
      <c r="EO55" s="1387"/>
      <c r="EP55" s="1385" t="s">
        <v>496</v>
      </c>
      <c r="EQ55" s="1386"/>
      <c r="ER55" s="1386"/>
      <c r="ES55" s="1386"/>
      <c r="ET55" s="1386"/>
      <c r="EU55" s="1387"/>
      <c r="EV55" s="1385" t="s">
        <v>495</v>
      </c>
      <c r="EW55" s="1386"/>
      <c r="EX55" s="1386"/>
      <c r="EY55" s="1386"/>
      <c r="EZ55" s="1386"/>
      <c r="FA55" s="1387"/>
      <c r="FB55" s="1386" t="s">
        <v>494</v>
      </c>
      <c r="FC55" s="1386"/>
      <c r="FD55" s="1386"/>
      <c r="FE55" s="1386"/>
      <c r="FF55" s="1386"/>
      <c r="FG55" s="1387"/>
      <c r="FH55" s="1385" t="s">
        <v>493</v>
      </c>
      <c r="FI55" s="1386"/>
      <c r="FJ55" s="1386"/>
      <c r="FK55" s="1386"/>
      <c r="FL55" s="1386"/>
      <c r="FM55" s="1387"/>
      <c r="FN55" s="1385" t="s">
        <v>596</v>
      </c>
      <c r="FO55" s="1386"/>
      <c r="FP55" s="1386"/>
      <c r="FQ55" s="1386"/>
      <c r="FR55" s="1386"/>
      <c r="FS55" s="1387"/>
      <c r="FT55" s="1385" t="s">
        <v>597</v>
      </c>
      <c r="FU55" s="1386"/>
      <c r="FV55" s="1386"/>
      <c r="FW55" s="1386"/>
      <c r="FX55" s="1386"/>
      <c r="FY55" s="1387"/>
    </row>
    <row r="56" spans="1:181" x14ac:dyDescent="0.3">
      <c r="A56" s="19"/>
      <c r="D56" t="s">
        <v>492</v>
      </c>
      <c r="G56" s="345"/>
      <c r="J56" t="s">
        <v>492</v>
      </c>
      <c r="M56" s="345"/>
      <c r="P56" t="s">
        <v>492</v>
      </c>
      <c r="S56" s="345"/>
      <c r="V56" t="s">
        <v>492</v>
      </c>
      <c r="Y56" s="345"/>
      <c r="AB56" t="s">
        <v>492</v>
      </c>
      <c r="AE56" s="345"/>
      <c r="AH56" t="s">
        <v>492</v>
      </c>
      <c r="AK56" s="345"/>
      <c r="AN56" t="s">
        <v>492</v>
      </c>
      <c r="AQ56" s="345"/>
      <c r="AT56" t="s">
        <v>492</v>
      </c>
      <c r="AW56" s="345"/>
      <c r="AZ56" t="s">
        <v>492</v>
      </c>
      <c r="BC56" s="345"/>
      <c r="BF56" t="s">
        <v>492</v>
      </c>
      <c r="BI56" s="345"/>
      <c r="BL56" t="s">
        <v>492</v>
      </c>
      <c r="BO56" s="345"/>
      <c r="BR56" t="s">
        <v>492</v>
      </c>
      <c r="BU56" s="345"/>
      <c r="BX56" t="s">
        <v>492</v>
      </c>
      <c r="CA56" s="345"/>
      <c r="CD56" t="s">
        <v>492</v>
      </c>
      <c r="CG56" s="345"/>
      <c r="CJ56" t="s">
        <v>492</v>
      </c>
      <c r="CM56" s="345"/>
      <c r="CP56" t="s">
        <v>492</v>
      </c>
      <c r="CS56" s="345"/>
      <c r="CV56" t="s">
        <v>492</v>
      </c>
      <c r="CY56" s="345"/>
      <c r="DB56" t="s">
        <v>492</v>
      </c>
      <c r="DE56" s="345"/>
      <c r="DH56" t="s">
        <v>492</v>
      </c>
      <c r="DK56" s="345"/>
      <c r="DN56" t="s">
        <v>492</v>
      </c>
      <c r="DQ56" s="345"/>
      <c r="DT56" t="s">
        <v>492</v>
      </c>
      <c r="DW56" s="345"/>
      <c r="DZ56" t="s">
        <v>492</v>
      </c>
      <c r="EC56" s="345"/>
      <c r="EF56" t="s">
        <v>492</v>
      </c>
      <c r="EI56" s="345"/>
      <c r="EL56" t="s">
        <v>492</v>
      </c>
      <c r="EO56" s="345"/>
      <c r="ER56" t="s">
        <v>492</v>
      </c>
      <c r="EU56" s="345"/>
      <c r="EX56" t="s">
        <v>492</v>
      </c>
      <c r="FA56" s="345"/>
      <c r="FD56" t="s">
        <v>492</v>
      </c>
      <c r="FG56" s="345"/>
      <c r="FJ56" t="s">
        <v>492</v>
      </c>
      <c r="FM56" s="345"/>
      <c r="FP56" t="s">
        <v>492</v>
      </c>
      <c r="FS56" s="345"/>
      <c r="FV56" t="s">
        <v>492</v>
      </c>
      <c r="FY56" s="345"/>
    </row>
    <row r="57" spans="1:181" ht="15" thickBot="1" x14ac:dyDescent="0.35">
      <c r="A57" s="19"/>
      <c r="G57" s="345"/>
      <c r="M57" s="345"/>
      <c r="S57" s="345"/>
      <c r="Y57" s="345"/>
      <c r="AE57" s="345"/>
      <c r="AK57" s="345"/>
      <c r="AQ57" s="345"/>
      <c r="AW57" s="345"/>
      <c r="BC57" s="345"/>
      <c r="BI57" s="345"/>
      <c r="BO57" s="345"/>
      <c r="BU57" s="345"/>
      <c r="CA57" s="345"/>
      <c r="CG57" s="345"/>
      <c r="CM57" s="345"/>
      <c r="CS57" s="345"/>
      <c r="CY57" s="345"/>
      <c r="DE57" s="345"/>
      <c r="DK57" s="345"/>
      <c r="DQ57" s="345"/>
      <c r="DW57" s="345"/>
      <c r="EC57" s="345"/>
      <c r="EI57" s="345"/>
      <c r="EO57" s="345"/>
      <c r="EU57" s="345"/>
      <c r="FA57" s="345"/>
      <c r="FG57" s="345"/>
      <c r="FM57" s="345"/>
      <c r="FS57" s="345"/>
      <c r="FY57" s="345"/>
    </row>
    <row r="58" spans="1:181" ht="15" thickBot="1" x14ac:dyDescent="0.35">
      <c r="A58" s="19"/>
      <c r="C58" s="629" t="s">
        <v>491</v>
      </c>
      <c r="D58" s="672" t="s">
        <v>490</v>
      </c>
      <c r="G58" s="345"/>
      <c r="I58" s="629" t="s">
        <v>491</v>
      </c>
      <c r="J58" s="672" t="s">
        <v>490</v>
      </c>
      <c r="M58" s="345"/>
      <c r="O58" s="629" t="s">
        <v>491</v>
      </c>
      <c r="P58" s="672" t="s">
        <v>490</v>
      </c>
      <c r="S58" s="345"/>
      <c r="U58" s="629" t="s">
        <v>491</v>
      </c>
      <c r="V58" s="672" t="s">
        <v>490</v>
      </c>
      <c r="Y58" s="345"/>
      <c r="AA58" s="629" t="s">
        <v>491</v>
      </c>
      <c r="AB58" s="672" t="s">
        <v>490</v>
      </c>
      <c r="AE58" s="345"/>
      <c r="AG58" s="629" t="s">
        <v>491</v>
      </c>
      <c r="AH58" s="672" t="s">
        <v>490</v>
      </c>
      <c r="AK58" s="345"/>
      <c r="AM58" s="629" t="s">
        <v>491</v>
      </c>
      <c r="AN58" s="672" t="s">
        <v>490</v>
      </c>
      <c r="AQ58" s="345"/>
      <c r="AS58" s="629" t="s">
        <v>491</v>
      </c>
      <c r="AT58" s="672" t="s">
        <v>490</v>
      </c>
      <c r="AW58" s="345"/>
      <c r="AY58" s="629" t="s">
        <v>491</v>
      </c>
      <c r="AZ58" s="672" t="s">
        <v>490</v>
      </c>
      <c r="BC58" s="345"/>
      <c r="BE58" s="629" t="s">
        <v>491</v>
      </c>
      <c r="BF58" s="672" t="s">
        <v>490</v>
      </c>
      <c r="BI58" s="345"/>
      <c r="BK58" s="629" t="s">
        <v>491</v>
      </c>
      <c r="BL58" s="672" t="s">
        <v>490</v>
      </c>
      <c r="BO58" s="345"/>
      <c r="BQ58" s="629" t="s">
        <v>491</v>
      </c>
      <c r="BR58" s="672" t="s">
        <v>490</v>
      </c>
      <c r="BU58" s="345"/>
      <c r="BW58" s="629" t="s">
        <v>491</v>
      </c>
      <c r="BX58" s="672" t="s">
        <v>490</v>
      </c>
      <c r="CA58" s="345"/>
      <c r="CC58" s="629" t="s">
        <v>491</v>
      </c>
      <c r="CD58" s="672" t="s">
        <v>490</v>
      </c>
      <c r="CG58" s="345"/>
      <c r="CI58" s="629" t="s">
        <v>491</v>
      </c>
      <c r="CJ58" s="672" t="s">
        <v>490</v>
      </c>
      <c r="CM58" s="345"/>
      <c r="CO58" s="629" t="s">
        <v>491</v>
      </c>
      <c r="CP58" s="672" t="s">
        <v>490</v>
      </c>
      <c r="CS58" s="345"/>
      <c r="CU58" s="629" t="s">
        <v>491</v>
      </c>
      <c r="CV58" s="672" t="s">
        <v>490</v>
      </c>
      <c r="CY58" s="345"/>
      <c r="DA58" s="629" t="s">
        <v>491</v>
      </c>
      <c r="DB58" s="672" t="s">
        <v>490</v>
      </c>
      <c r="DE58" s="345"/>
      <c r="DG58" s="629" t="s">
        <v>491</v>
      </c>
      <c r="DH58" s="672" t="s">
        <v>490</v>
      </c>
      <c r="DK58" s="345"/>
      <c r="DM58" s="629" t="s">
        <v>491</v>
      </c>
      <c r="DN58" s="672" t="s">
        <v>490</v>
      </c>
      <c r="DQ58" s="345"/>
      <c r="DS58" s="629" t="s">
        <v>491</v>
      </c>
      <c r="DT58" s="672" t="s">
        <v>490</v>
      </c>
      <c r="DW58" s="345"/>
      <c r="DY58" s="629" t="s">
        <v>491</v>
      </c>
      <c r="DZ58" s="672" t="s">
        <v>490</v>
      </c>
      <c r="EC58" s="345"/>
      <c r="EE58" s="629" t="s">
        <v>491</v>
      </c>
      <c r="EF58" s="672" t="s">
        <v>490</v>
      </c>
      <c r="EI58" s="345"/>
      <c r="EK58" s="629" t="s">
        <v>491</v>
      </c>
      <c r="EL58" s="672" t="s">
        <v>490</v>
      </c>
      <c r="EO58" s="345"/>
      <c r="EQ58" s="629" t="s">
        <v>491</v>
      </c>
      <c r="ER58" s="672" t="s">
        <v>490</v>
      </c>
      <c r="EU58" s="345"/>
      <c r="EW58" s="629" t="s">
        <v>491</v>
      </c>
      <c r="EX58" s="672" t="s">
        <v>490</v>
      </c>
      <c r="FA58" s="345"/>
      <c r="FC58" s="629" t="s">
        <v>491</v>
      </c>
      <c r="FD58" s="672" t="s">
        <v>490</v>
      </c>
      <c r="FG58" s="345"/>
      <c r="FI58" s="629" t="s">
        <v>491</v>
      </c>
      <c r="FJ58" s="672" t="s">
        <v>490</v>
      </c>
      <c r="FM58" s="345"/>
      <c r="FO58" s="629" t="s">
        <v>491</v>
      </c>
      <c r="FP58" s="672" t="s">
        <v>490</v>
      </c>
      <c r="FS58" s="345"/>
      <c r="FU58" s="629" t="s">
        <v>491</v>
      </c>
      <c r="FV58" s="672" t="s">
        <v>490</v>
      </c>
      <c r="FY58" s="345"/>
    </row>
    <row r="59" spans="1:181" x14ac:dyDescent="0.3">
      <c r="A59" s="19"/>
      <c r="B59" s="629" t="s">
        <v>284</v>
      </c>
      <c r="C59" s="629" t="s">
        <v>429</v>
      </c>
      <c r="D59" s="672" t="s">
        <v>428</v>
      </c>
      <c r="E59" s="672" t="s">
        <v>427</v>
      </c>
      <c r="G59" s="345"/>
      <c r="H59" s="629" t="s">
        <v>284</v>
      </c>
      <c r="I59" s="629" t="s">
        <v>429</v>
      </c>
      <c r="J59" s="672" t="s">
        <v>428</v>
      </c>
      <c r="K59" s="672" t="s">
        <v>427</v>
      </c>
      <c r="M59" s="345"/>
      <c r="N59" s="629" t="s">
        <v>284</v>
      </c>
      <c r="O59" s="629" t="s">
        <v>429</v>
      </c>
      <c r="P59" s="672" t="s">
        <v>428</v>
      </c>
      <c r="Q59" s="672" t="s">
        <v>427</v>
      </c>
      <c r="S59" s="345"/>
      <c r="T59" s="629" t="s">
        <v>284</v>
      </c>
      <c r="U59" s="629" t="s">
        <v>429</v>
      </c>
      <c r="V59" s="672" t="s">
        <v>428</v>
      </c>
      <c r="W59" s="672" t="s">
        <v>427</v>
      </c>
      <c r="Y59" s="345"/>
      <c r="Z59" s="629" t="s">
        <v>284</v>
      </c>
      <c r="AA59" s="629" t="s">
        <v>429</v>
      </c>
      <c r="AB59" s="672" t="s">
        <v>428</v>
      </c>
      <c r="AC59" s="672" t="s">
        <v>427</v>
      </c>
      <c r="AE59" s="345"/>
      <c r="AF59" s="629" t="s">
        <v>284</v>
      </c>
      <c r="AG59" s="629" t="s">
        <v>429</v>
      </c>
      <c r="AH59" s="672" t="s">
        <v>428</v>
      </c>
      <c r="AI59" s="672" t="s">
        <v>427</v>
      </c>
      <c r="AK59" s="345"/>
      <c r="AL59" s="629" t="s">
        <v>284</v>
      </c>
      <c r="AM59" s="629" t="s">
        <v>429</v>
      </c>
      <c r="AN59" s="672" t="s">
        <v>428</v>
      </c>
      <c r="AO59" s="672" t="s">
        <v>427</v>
      </c>
      <c r="AQ59" s="345"/>
      <c r="AR59" s="629" t="s">
        <v>284</v>
      </c>
      <c r="AS59" s="629" t="s">
        <v>429</v>
      </c>
      <c r="AT59" s="672" t="s">
        <v>428</v>
      </c>
      <c r="AU59" s="672" t="s">
        <v>427</v>
      </c>
      <c r="AW59" s="345"/>
      <c r="AX59" s="629" t="s">
        <v>284</v>
      </c>
      <c r="AY59" s="629" t="s">
        <v>429</v>
      </c>
      <c r="AZ59" s="672" t="s">
        <v>428</v>
      </c>
      <c r="BA59" s="672" t="s">
        <v>427</v>
      </c>
      <c r="BC59" s="345"/>
      <c r="BD59" s="629" t="s">
        <v>284</v>
      </c>
      <c r="BE59" s="629" t="s">
        <v>429</v>
      </c>
      <c r="BF59" s="672" t="s">
        <v>428</v>
      </c>
      <c r="BG59" s="672" t="s">
        <v>427</v>
      </c>
      <c r="BI59" s="345"/>
      <c r="BJ59" s="629" t="s">
        <v>284</v>
      </c>
      <c r="BK59" s="629" t="s">
        <v>429</v>
      </c>
      <c r="BL59" s="672" t="s">
        <v>428</v>
      </c>
      <c r="BM59" s="672" t="s">
        <v>427</v>
      </c>
      <c r="BO59" s="345"/>
      <c r="BP59" s="629" t="s">
        <v>284</v>
      </c>
      <c r="BQ59" s="629" t="s">
        <v>429</v>
      </c>
      <c r="BR59" s="672" t="s">
        <v>428</v>
      </c>
      <c r="BS59" s="672" t="s">
        <v>427</v>
      </c>
      <c r="BU59" s="345"/>
      <c r="BV59" s="629" t="s">
        <v>284</v>
      </c>
      <c r="BW59" s="629" t="s">
        <v>429</v>
      </c>
      <c r="BX59" s="672" t="s">
        <v>428</v>
      </c>
      <c r="BY59" s="672" t="s">
        <v>427</v>
      </c>
      <c r="CA59" s="345"/>
      <c r="CB59" s="629" t="s">
        <v>284</v>
      </c>
      <c r="CC59" s="629" t="s">
        <v>429</v>
      </c>
      <c r="CD59" s="672" t="s">
        <v>428</v>
      </c>
      <c r="CE59" s="672" t="s">
        <v>427</v>
      </c>
      <c r="CG59" s="345"/>
      <c r="CH59" s="629" t="s">
        <v>284</v>
      </c>
      <c r="CI59" s="629" t="s">
        <v>429</v>
      </c>
      <c r="CJ59" s="672" t="s">
        <v>428</v>
      </c>
      <c r="CK59" s="672" t="s">
        <v>427</v>
      </c>
      <c r="CM59" s="345"/>
      <c r="CN59" s="629" t="s">
        <v>284</v>
      </c>
      <c r="CO59" s="629" t="s">
        <v>429</v>
      </c>
      <c r="CP59" s="672" t="s">
        <v>428</v>
      </c>
      <c r="CQ59" s="672" t="s">
        <v>427</v>
      </c>
      <c r="CS59" s="345"/>
      <c r="CT59" s="629" t="s">
        <v>284</v>
      </c>
      <c r="CU59" s="629" t="s">
        <v>429</v>
      </c>
      <c r="CV59" s="672" t="s">
        <v>428</v>
      </c>
      <c r="CW59" s="672" t="s">
        <v>427</v>
      </c>
      <c r="CY59" s="345"/>
      <c r="CZ59" s="629" t="s">
        <v>284</v>
      </c>
      <c r="DA59" s="629" t="s">
        <v>429</v>
      </c>
      <c r="DB59" s="672" t="s">
        <v>428</v>
      </c>
      <c r="DC59" s="672" t="s">
        <v>427</v>
      </c>
      <c r="DE59" s="345"/>
      <c r="DF59" s="629" t="s">
        <v>284</v>
      </c>
      <c r="DG59" s="629" t="s">
        <v>429</v>
      </c>
      <c r="DH59" s="672" t="s">
        <v>428</v>
      </c>
      <c r="DI59" s="672" t="s">
        <v>427</v>
      </c>
      <c r="DK59" s="345"/>
      <c r="DL59" s="629" t="s">
        <v>284</v>
      </c>
      <c r="DM59" s="629" t="s">
        <v>429</v>
      </c>
      <c r="DN59" s="672" t="s">
        <v>428</v>
      </c>
      <c r="DO59" s="672" t="s">
        <v>427</v>
      </c>
      <c r="DQ59" s="345"/>
      <c r="DR59" s="629" t="s">
        <v>284</v>
      </c>
      <c r="DS59" s="629" t="s">
        <v>429</v>
      </c>
      <c r="DT59" s="672" t="s">
        <v>428</v>
      </c>
      <c r="DU59" s="672" t="s">
        <v>427</v>
      </c>
      <c r="DW59" s="345"/>
      <c r="DX59" s="629" t="s">
        <v>284</v>
      </c>
      <c r="DY59" s="629" t="s">
        <v>429</v>
      </c>
      <c r="DZ59" s="672" t="s">
        <v>428</v>
      </c>
      <c r="EA59" s="672" t="s">
        <v>427</v>
      </c>
      <c r="EC59" s="345"/>
      <c r="ED59" s="629" t="s">
        <v>284</v>
      </c>
      <c r="EE59" s="629" t="s">
        <v>429</v>
      </c>
      <c r="EF59" s="672" t="s">
        <v>428</v>
      </c>
      <c r="EG59" s="672" t="s">
        <v>427</v>
      </c>
      <c r="EI59" s="345"/>
      <c r="EJ59" s="629" t="s">
        <v>284</v>
      </c>
      <c r="EK59" s="629" t="s">
        <v>429</v>
      </c>
      <c r="EL59" s="672" t="s">
        <v>428</v>
      </c>
      <c r="EM59" s="672" t="s">
        <v>427</v>
      </c>
      <c r="EO59" s="345"/>
      <c r="EP59" s="629" t="s">
        <v>284</v>
      </c>
      <c r="EQ59" s="629" t="s">
        <v>429</v>
      </c>
      <c r="ER59" s="672" t="s">
        <v>428</v>
      </c>
      <c r="ES59" s="672" t="s">
        <v>427</v>
      </c>
      <c r="EU59" s="345"/>
      <c r="EV59" s="629" t="s">
        <v>284</v>
      </c>
      <c r="EW59" s="629" t="s">
        <v>429</v>
      </c>
      <c r="EX59" s="672" t="s">
        <v>428</v>
      </c>
      <c r="EY59" s="672" t="s">
        <v>427</v>
      </c>
      <c r="FA59" s="345"/>
      <c r="FB59" s="629" t="s">
        <v>284</v>
      </c>
      <c r="FC59" s="629" t="s">
        <v>429</v>
      </c>
      <c r="FD59" s="672" t="s">
        <v>428</v>
      </c>
      <c r="FE59" s="672" t="s">
        <v>427</v>
      </c>
      <c r="FG59" s="345"/>
      <c r="FH59" s="629" t="s">
        <v>284</v>
      </c>
      <c r="FI59" s="629" t="s">
        <v>429</v>
      </c>
      <c r="FJ59" s="672" t="s">
        <v>428</v>
      </c>
      <c r="FK59" s="672" t="s">
        <v>427</v>
      </c>
      <c r="FM59" s="345"/>
      <c r="FN59" s="629" t="s">
        <v>284</v>
      </c>
      <c r="FO59" s="629" t="s">
        <v>429</v>
      </c>
      <c r="FP59" s="672" t="s">
        <v>428</v>
      </c>
      <c r="FQ59" s="672" t="s">
        <v>427</v>
      </c>
      <c r="FS59" s="345"/>
      <c r="FT59" s="629" t="s">
        <v>284</v>
      </c>
      <c r="FU59" s="629" t="s">
        <v>429</v>
      </c>
      <c r="FV59" s="672" t="s">
        <v>428</v>
      </c>
      <c r="FW59" s="672" t="s">
        <v>427</v>
      </c>
      <c r="FY59" s="345"/>
    </row>
    <row r="60" spans="1:181" x14ac:dyDescent="0.3">
      <c r="A60" s="19"/>
      <c r="B60" s="827" t="s">
        <v>287</v>
      </c>
      <c r="C60" s="827">
        <f>+$B$5</f>
        <v>200</v>
      </c>
      <c r="D60" s="827">
        <f>'Générateur Emprise 30ans'!$C5</f>
        <v>2</v>
      </c>
      <c r="E60" s="834">
        <f>'Générateur Emprise 30ans'!$D22</f>
        <v>12</v>
      </c>
      <c r="G60" s="345"/>
      <c r="H60" s="19" t="s">
        <v>287</v>
      </c>
      <c r="I60" s="827">
        <f>+$B$5</f>
        <v>200</v>
      </c>
      <c r="J60" s="19">
        <f>'Générateur Emprise 30ans'!$C5</f>
        <v>2</v>
      </c>
      <c r="K60" s="345">
        <f>'Générateur Emprise 30ans'!$D23</f>
        <v>12</v>
      </c>
      <c r="M60" s="345"/>
      <c r="N60" s="19" t="s">
        <v>287</v>
      </c>
      <c r="O60" s="827">
        <f>+$B$5</f>
        <v>200</v>
      </c>
      <c r="P60" s="19">
        <f>'Générateur Emprise 30ans'!$C5</f>
        <v>2</v>
      </c>
      <c r="Q60" s="345">
        <f>'Générateur Emprise 30ans'!$D24</f>
        <v>12</v>
      </c>
      <c r="S60" s="345"/>
      <c r="T60" s="19" t="s">
        <v>287</v>
      </c>
      <c r="U60" s="827">
        <f>+$B$5</f>
        <v>200</v>
      </c>
      <c r="V60" s="19">
        <f>'Générateur Emprise 30ans'!$C5</f>
        <v>2</v>
      </c>
      <c r="W60" s="345">
        <f>'Générateur Emprise 30ans'!$D25</f>
        <v>12</v>
      </c>
      <c r="Y60" s="345"/>
      <c r="Z60" s="19" t="s">
        <v>287</v>
      </c>
      <c r="AA60" s="827">
        <f>+$B$5</f>
        <v>200</v>
      </c>
      <c r="AB60" s="19">
        <f>'Générateur Emprise 30ans'!$C5</f>
        <v>2</v>
      </c>
      <c r="AC60" s="345">
        <f>'Générateur Emprise 30ans'!$D26</f>
        <v>12</v>
      </c>
      <c r="AE60" s="345"/>
      <c r="AF60" s="19" t="s">
        <v>287</v>
      </c>
      <c r="AG60" s="827">
        <f>+$B$5</f>
        <v>200</v>
      </c>
      <c r="AH60" s="19">
        <f>'Générateur Emprise 30ans'!$C5</f>
        <v>2</v>
      </c>
      <c r="AI60" s="345">
        <f>'Générateur Emprise 30ans'!$D27</f>
        <v>12</v>
      </c>
      <c r="AK60" s="345"/>
      <c r="AL60" s="19" t="s">
        <v>287</v>
      </c>
      <c r="AM60" s="827">
        <f>+$B$5</f>
        <v>200</v>
      </c>
      <c r="AN60" s="19">
        <f>'Générateur Emprise 30ans'!$C5</f>
        <v>2</v>
      </c>
      <c r="AO60" s="345">
        <f>'Générateur Emprise 30ans'!$D28</f>
        <v>12</v>
      </c>
      <c r="AQ60" s="345"/>
      <c r="AR60" s="19" t="s">
        <v>287</v>
      </c>
      <c r="AS60" s="827">
        <f>+$B$5</f>
        <v>200</v>
      </c>
      <c r="AT60" s="19">
        <f>'Générateur Emprise 30ans'!$C5</f>
        <v>2</v>
      </c>
      <c r="AU60" s="345">
        <f>'Générateur Emprise 30ans'!$D29</f>
        <v>12</v>
      </c>
      <c r="AW60" s="345"/>
      <c r="AX60" s="19" t="s">
        <v>287</v>
      </c>
      <c r="AY60" s="827">
        <f>+$B$5</f>
        <v>200</v>
      </c>
      <c r="AZ60" s="19">
        <f>'Générateur Emprise 30ans'!$C5</f>
        <v>2</v>
      </c>
      <c r="BA60" s="345">
        <f>'Générateur Emprise 30ans'!$D30</f>
        <v>12</v>
      </c>
      <c r="BC60" s="345"/>
      <c r="BD60" s="19" t="s">
        <v>287</v>
      </c>
      <c r="BE60" s="827">
        <f>+$B$5</f>
        <v>200</v>
      </c>
      <c r="BF60" s="19">
        <f>'Générateur Emprise 30ans'!$C5</f>
        <v>2</v>
      </c>
      <c r="BG60" s="345">
        <f>'Générateur Emprise 30ans'!$D31</f>
        <v>12</v>
      </c>
      <c r="BI60" s="345"/>
      <c r="BJ60" s="19" t="s">
        <v>287</v>
      </c>
      <c r="BK60" s="827">
        <f>+$B$5</f>
        <v>200</v>
      </c>
      <c r="BL60" s="19">
        <f>'Générateur Emprise 30ans'!$C5</f>
        <v>2</v>
      </c>
      <c r="BM60" s="345">
        <f>'Générateur Emprise 30ans'!$D32</f>
        <v>12</v>
      </c>
      <c r="BO60" s="345"/>
      <c r="BP60" s="19" t="s">
        <v>287</v>
      </c>
      <c r="BQ60" s="827">
        <f>+$B$5</f>
        <v>200</v>
      </c>
      <c r="BR60" s="19">
        <f>'Générateur Emprise 30ans'!$C5</f>
        <v>2</v>
      </c>
      <c r="BS60" s="345">
        <f>'Générateur Emprise 30ans'!$D33</f>
        <v>12</v>
      </c>
      <c r="BU60" s="345"/>
      <c r="BV60" s="19" t="s">
        <v>287</v>
      </c>
      <c r="BW60" s="827">
        <f>+$B$5</f>
        <v>200</v>
      </c>
      <c r="BX60" s="19">
        <f>'Générateur Emprise 30ans'!$C5</f>
        <v>2</v>
      </c>
      <c r="BY60" s="345">
        <f>'Générateur Emprise 30ans'!$D34</f>
        <v>12</v>
      </c>
      <c r="CA60" s="345"/>
      <c r="CB60" s="19" t="s">
        <v>287</v>
      </c>
      <c r="CC60" s="827">
        <f>+$B$5</f>
        <v>200</v>
      </c>
      <c r="CD60" s="19">
        <f>'Générateur Emprise 30ans'!$C5</f>
        <v>2</v>
      </c>
      <c r="CE60" s="345">
        <f>'Générateur Emprise 30ans'!$D35</f>
        <v>12</v>
      </c>
      <c r="CG60" s="345"/>
      <c r="CH60" s="19" t="s">
        <v>287</v>
      </c>
      <c r="CI60" s="827">
        <f>+$B$5</f>
        <v>200</v>
      </c>
      <c r="CJ60" s="19">
        <f>'Générateur Emprise 30ans'!$C5</f>
        <v>2</v>
      </c>
      <c r="CK60" s="345">
        <f>'Générateur Emprise 30ans'!$D36</f>
        <v>12</v>
      </c>
      <c r="CM60" s="345"/>
      <c r="CN60" s="19" t="s">
        <v>287</v>
      </c>
      <c r="CO60" s="827">
        <f>+$B$5</f>
        <v>200</v>
      </c>
      <c r="CP60" s="19">
        <f>'Générateur Emprise 30ans'!$C5</f>
        <v>2</v>
      </c>
      <c r="CQ60" s="345">
        <f>'Générateur Emprise 30ans'!$D37</f>
        <v>12</v>
      </c>
      <c r="CS60" s="345"/>
      <c r="CT60" s="19" t="s">
        <v>287</v>
      </c>
      <c r="CU60" s="827">
        <f>+$B$5</f>
        <v>200</v>
      </c>
      <c r="CV60" s="19">
        <f>'Générateur Emprise 30ans'!$C5</f>
        <v>2</v>
      </c>
      <c r="CW60" s="345">
        <f>'Générateur Emprise 30ans'!$D38</f>
        <v>12</v>
      </c>
      <c r="CY60" s="345"/>
      <c r="CZ60" s="19" t="s">
        <v>287</v>
      </c>
      <c r="DA60" s="827">
        <f>+$B$5</f>
        <v>200</v>
      </c>
      <c r="DB60" s="19">
        <f>'Générateur Emprise 30ans'!$C5</f>
        <v>2</v>
      </c>
      <c r="DC60" s="345">
        <f>'Générateur Emprise 30ans'!$D39</f>
        <v>12</v>
      </c>
      <c r="DE60" s="345"/>
      <c r="DF60" s="19" t="s">
        <v>287</v>
      </c>
      <c r="DG60" s="827">
        <f>+$B$5</f>
        <v>200</v>
      </c>
      <c r="DH60" s="19">
        <f>'Générateur Emprise 30ans'!$C5</f>
        <v>2</v>
      </c>
      <c r="DI60" s="345">
        <f>'Générateur Emprise 30ans'!$D40</f>
        <v>12</v>
      </c>
      <c r="DK60" s="345"/>
      <c r="DL60" s="19" t="s">
        <v>287</v>
      </c>
      <c r="DM60" s="827">
        <f>+$B$5</f>
        <v>200</v>
      </c>
      <c r="DN60" s="19">
        <f>'Générateur Emprise 30ans'!$C5</f>
        <v>2</v>
      </c>
      <c r="DO60" s="345">
        <f>'Générateur Emprise 30ans'!$D41</f>
        <v>12</v>
      </c>
      <c r="DQ60" s="345"/>
      <c r="DR60" s="19" t="s">
        <v>287</v>
      </c>
      <c r="DS60" s="827">
        <f>+$B$5</f>
        <v>200</v>
      </c>
      <c r="DT60" s="19">
        <f>'Générateur Emprise 30ans'!$C5</f>
        <v>2</v>
      </c>
      <c r="DU60" s="345">
        <f>'Générateur Emprise 30ans'!$D42</f>
        <v>12</v>
      </c>
      <c r="DW60" s="345"/>
      <c r="DX60" s="19" t="s">
        <v>287</v>
      </c>
      <c r="DY60" s="827">
        <f>+$B$5</f>
        <v>200</v>
      </c>
      <c r="DZ60" s="19">
        <f>'Générateur Emprise 30ans'!$C5</f>
        <v>2</v>
      </c>
      <c r="EA60" s="345">
        <f>'Générateur Emprise 30ans'!$D43</f>
        <v>12</v>
      </c>
      <c r="EC60" s="345"/>
      <c r="ED60" s="19" t="s">
        <v>287</v>
      </c>
      <c r="EE60" s="827">
        <f>+$B$5</f>
        <v>200</v>
      </c>
      <c r="EF60" s="19">
        <f>'Générateur Emprise 30ans'!$C5</f>
        <v>2</v>
      </c>
      <c r="EG60" s="345">
        <f>'Générateur Emprise 30ans'!$D44</f>
        <v>12</v>
      </c>
      <c r="EI60" s="345"/>
      <c r="EJ60" s="19" t="s">
        <v>287</v>
      </c>
      <c r="EK60" s="827">
        <f>+$B$5</f>
        <v>200</v>
      </c>
      <c r="EL60" s="19">
        <f>'Générateur Emprise 30ans'!$C5</f>
        <v>2</v>
      </c>
      <c r="EM60" s="345">
        <f>'Générateur Emprise 30ans'!$D45</f>
        <v>12</v>
      </c>
      <c r="EO60" s="345"/>
      <c r="EP60" s="19" t="s">
        <v>287</v>
      </c>
      <c r="EQ60" s="827">
        <f>+$B$5</f>
        <v>200</v>
      </c>
      <c r="ER60" s="19">
        <f>'Générateur Emprise 30ans'!$C5</f>
        <v>2</v>
      </c>
      <c r="ES60" s="345">
        <f>'Générateur Emprise 30ans'!$D46</f>
        <v>12</v>
      </c>
      <c r="EU60" s="345"/>
      <c r="EV60" s="19" t="s">
        <v>287</v>
      </c>
      <c r="EW60" s="827">
        <f>+$B$5</f>
        <v>200</v>
      </c>
      <c r="EX60" s="19">
        <f>'Générateur Emprise 30ans'!$C5</f>
        <v>2</v>
      </c>
      <c r="EY60" s="345">
        <f>'Générateur Emprise 30ans'!$D47</f>
        <v>12</v>
      </c>
      <c r="FA60" s="345"/>
      <c r="FB60" s="19" t="s">
        <v>287</v>
      </c>
      <c r="FC60" s="827">
        <f>+$B$5</f>
        <v>200</v>
      </c>
      <c r="FD60" s="19">
        <f>'Générateur Emprise 30ans'!$C5</f>
        <v>2</v>
      </c>
      <c r="FE60" s="345">
        <f>'Générateur Emprise 30ans'!$D48</f>
        <v>12</v>
      </c>
      <c r="FG60" s="345"/>
      <c r="FH60" s="19" t="s">
        <v>287</v>
      </c>
      <c r="FI60" s="827">
        <f>+$B$5</f>
        <v>200</v>
      </c>
      <c r="FJ60" s="19">
        <f>'Générateur Emprise 30ans'!$C5</f>
        <v>2</v>
      </c>
      <c r="FK60" s="345">
        <f>'Générateur Emprise 30ans'!$D49</f>
        <v>12</v>
      </c>
      <c r="FM60" s="345"/>
      <c r="FN60" s="19" t="s">
        <v>287</v>
      </c>
      <c r="FO60" s="827">
        <f>+$B$5</f>
        <v>200</v>
      </c>
      <c r="FP60" s="19">
        <f>'Générateur Emprise 30ans'!$C5</f>
        <v>2</v>
      </c>
      <c r="FQ60" s="345">
        <f>'Générateur Emprise 30ans'!$D50</f>
        <v>12</v>
      </c>
      <c r="FS60" s="345"/>
      <c r="FT60" s="19" t="s">
        <v>287</v>
      </c>
      <c r="FU60" s="827">
        <f>+$B$5</f>
        <v>200</v>
      </c>
      <c r="FV60" s="19">
        <f>'Générateur Emprise 30ans'!$C5</f>
        <v>2</v>
      </c>
      <c r="FW60" s="345">
        <f>'Générateur Emprise 30ans'!$D51</f>
        <v>12</v>
      </c>
      <c r="FY60" s="345"/>
    </row>
    <row r="61" spans="1:181" x14ac:dyDescent="0.3">
      <c r="A61" s="19"/>
      <c r="B61" s="827" t="s">
        <v>288</v>
      </c>
      <c r="C61" s="827">
        <f>+$B$6</f>
        <v>200</v>
      </c>
      <c r="D61" s="827">
        <f>'Générateur Emprise 30ans'!$C6</f>
        <v>2</v>
      </c>
      <c r="E61" s="834">
        <f>'Générateur Emprise 30ans'!$F22</f>
        <v>12</v>
      </c>
      <c r="G61" s="345"/>
      <c r="H61" s="19" t="s">
        <v>288</v>
      </c>
      <c r="I61" s="827">
        <f>+$B$6</f>
        <v>200</v>
      </c>
      <c r="J61" s="19">
        <f>'Générateur Emprise 30ans'!$C6</f>
        <v>2</v>
      </c>
      <c r="K61" s="345">
        <f>'Générateur Emprise 30ans'!$F23</f>
        <v>12</v>
      </c>
      <c r="M61" s="345"/>
      <c r="N61" s="19" t="s">
        <v>288</v>
      </c>
      <c r="O61" s="827">
        <f>+$B$6</f>
        <v>200</v>
      </c>
      <c r="P61" s="19">
        <f>'Générateur Emprise 30ans'!$C6</f>
        <v>2</v>
      </c>
      <c r="Q61" s="345">
        <f>'Générateur Emprise 30ans'!$F24</f>
        <v>12</v>
      </c>
      <c r="S61" s="345"/>
      <c r="T61" s="19" t="s">
        <v>288</v>
      </c>
      <c r="U61" s="827">
        <f>+$B$6</f>
        <v>200</v>
      </c>
      <c r="V61" s="19">
        <f>'Générateur Emprise 30ans'!$C6</f>
        <v>2</v>
      </c>
      <c r="W61" s="345">
        <f>'Générateur Emprise 30ans'!$F25</f>
        <v>12</v>
      </c>
      <c r="Y61" s="345"/>
      <c r="Z61" s="19" t="s">
        <v>288</v>
      </c>
      <c r="AA61" s="827">
        <f>+$B$6</f>
        <v>200</v>
      </c>
      <c r="AB61" s="19">
        <f>'Générateur Emprise 30ans'!$C6</f>
        <v>2</v>
      </c>
      <c r="AC61" s="345">
        <f>'Générateur Emprise 30ans'!$F26</f>
        <v>12</v>
      </c>
      <c r="AE61" s="345"/>
      <c r="AF61" s="19" t="s">
        <v>288</v>
      </c>
      <c r="AG61" s="827">
        <f>+$B$6</f>
        <v>200</v>
      </c>
      <c r="AH61" s="19">
        <f>'Générateur Emprise 30ans'!$C6</f>
        <v>2</v>
      </c>
      <c r="AI61" s="345">
        <f>'Générateur Emprise 30ans'!$F27</f>
        <v>12</v>
      </c>
      <c r="AK61" s="345"/>
      <c r="AL61" s="19" t="s">
        <v>288</v>
      </c>
      <c r="AM61" s="827">
        <f>+$B$6</f>
        <v>200</v>
      </c>
      <c r="AN61" s="19">
        <f>'Générateur Emprise 30ans'!$C6</f>
        <v>2</v>
      </c>
      <c r="AO61" s="345">
        <f>'Générateur Emprise 30ans'!$F28</f>
        <v>12</v>
      </c>
      <c r="AQ61" s="345"/>
      <c r="AR61" s="19" t="s">
        <v>288</v>
      </c>
      <c r="AS61" s="827">
        <f>+$B$6</f>
        <v>200</v>
      </c>
      <c r="AT61" s="19">
        <f>'Générateur Emprise 30ans'!$C6</f>
        <v>2</v>
      </c>
      <c r="AU61" s="345">
        <f>'Générateur Emprise 30ans'!$F29</f>
        <v>12</v>
      </c>
      <c r="AW61" s="345"/>
      <c r="AX61" s="19" t="s">
        <v>288</v>
      </c>
      <c r="AY61" s="827">
        <f>+$B$6</f>
        <v>200</v>
      </c>
      <c r="AZ61" s="19">
        <f>'Générateur Emprise 30ans'!$C6</f>
        <v>2</v>
      </c>
      <c r="BA61" s="345">
        <f>'Générateur Emprise 30ans'!$F30</f>
        <v>12</v>
      </c>
      <c r="BC61" s="345"/>
      <c r="BD61" s="19" t="s">
        <v>288</v>
      </c>
      <c r="BE61" s="827">
        <f>+$B$6</f>
        <v>200</v>
      </c>
      <c r="BF61" s="19">
        <f>'Générateur Emprise 30ans'!$C6</f>
        <v>2</v>
      </c>
      <c r="BG61" s="345">
        <f>'Générateur Emprise 30ans'!$F31</f>
        <v>12</v>
      </c>
      <c r="BI61" s="345"/>
      <c r="BJ61" s="19" t="s">
        <v>288</v>
      </c>
      <c r="BK61" s="827">
        <f>+$B$6</f>
        <v>200</v>
      </c>
      <c r="BL61" s="19">
        <f>'Générateur Emprise 30ans'!$C6</f>
        <v>2</v>
      </c>
      <c r="BM61" s="345">
        <f>'Générateur Emprise 30ans'!$F32</f>
        <v>12</v>
      </c>
      <c r="BO61" s="345"/>
      <c r="BP61" s="19" t="s">
        <v>288</v>
      </c>
      <c r="BQ61" s="827">
        <f>+$B$6</f>
        <v>200</v>
      </c>
      <c r="BR61" s="19">
        <f>'Générateur Emprise 30ans'!$C6</f>
        <v>2</v>
      </c>
      <c r="BS61" s="345">
        <f>'Générateur Emprise 30ans'!$F33</f>
        <v>12</v>
      </c>
      <c r="BU61" s="345"/>
      <c r="BV61" s="19" t="s">
        <v>288</v>
      </c>
      <c r="BW61" s="827">
        <f>+$B$6</f>
        <v>200</v>
      </c>
      <c r="BX61" s="19">
        <f>'Générateur Emprise 30ans'!$C6</f>
        <v>2</v>
      </c>
      <c r="BY61" s="345">
        <f>'Générateur Emprise 30ans'!$F34</f>
        <v>12</v>
      </c>
      <c r="CA61" s="345"/>
      <c r="CB61" s="19" t="s">
        <v>288</v>
      </c>
      <c r="CC61" s="827">
        <f>+$B$6</f>
        <v>200</v>
      </c>
      <c r="CD61" s="19">
        <f>'Générateur Emprise 30ans'!$C6</f>
        <v>2</v>
      </c>
      <c r="CE61" s="345">
        <f>'Générateur Emprise 30ans'!$F35</f>
        <v>12</v>
      </c>
      <c r="CG61" s="345"/>
      <c r="CH61" s="19" t="s">
        <v>288</v>
      </c>
      <c r="CI61" s="827">
        <f>+$B$6</f>
        <v>200</v>
      </c>
      <c r="CJ61" s="19">
        <f>'Générateur Emprise 30ans'!$C6</f>
        <v>2</v>
      </c>
      <c r="CK61" s="345">
        <f>'Générateur Emprise 30ans'!$F36</f>
        <v>12</v>
      </c>
      <c r="CM61" s="345"/>
      <c r="CN61" s="19" t="s">
        <v>288</v>
      </c>
      <c r="CO61" s="827">
        <f>+$B$6</f>
        <v>200</v>
      </c>
      <c r="CP61" s="19">
        <f>'Générateur Emprise 30ans'!$C6</f>
        <v>2</v>
      </c>
      <c r="CQ61" s="345">
        <f>'Générateur Emprise 30ans'!$F37</f>
        <v>12</v>
      </c>
      <c r="CS61" s="345"/>
      <c r="CT61" s="19" t="s">
        <v>288</v>
      </c>
      <c r="CU61" s="827">
        <f>+$B$6</f>
        <v>200</v>
      </c>
      <c r="CV61" s="19">
        <f>'Générateur Emprise 30ans'!$C6</f>
        <v>2</v>
      </c>
      <c r="CW61" s="345">
        <f>'Générateur Emprise 30ans'!$F38</f>
        <v>12</v>
      </c>
      <c r="CY61" s="345"/>
      <c r="CZ61" s="19" t="s">
        <v>288</v>
      </c>
      <c r="DA61" s="827">
        <f>+$B$6</f>
        <v>200</v>
      </c>
      <c r="DB61" s="19">
        <f>'Générateur Emprise 30ans'!$C6</f>
        <v>2</v>
      </c>
      <c r="DC61" s="345">
        <f>'Générateur Emprise 30ans'!$F39</f>
        <v>12</v>
      </c>
      <c r="DE61" s="345"/>
      <c r="DF61" s="19" t="s">
        <v>288</v>
      </c>
      <c r="DG61" s="827">
        <f>+$B$6</f>
        <v>200</v>
      </c>
      <c r="DH61" s="19">
        <f>'Générateur Emprise 30ans'!$C6</f>
        <v>2</v>
      </c>
      <c r="DI61" s="345">
        <f>'Générateur Emprise 30ans'!$F40</f>
        <v>12</v>
      </c>
      <c r="DK61" s="345"/>
      <c r="DL61" s="19" t="s">
        <v>288</v>
      </c>
      <c r="DM61" s="827">
        <f>+$B$6</f>
        <v>200</v>
      </c>
      <c r="DN61" s="19">
        <f>'Générateur Emprise 30ans'!$C6</f>
        <v>2</v>
      </c>
      <c r="DO61" s="345">
        <f>'Générateur Emprise 30ans'!$F41</f>
        <v>12</v>
      </c>
      <c r="DQ61" s="345"/>
      <c r="DR61" s="19" t="s">
        <v>288</v>
      </c>
      <c r="DS61" s="827">
        <f>+$B$6</f>
        <v>200</v>
      </c>
      <c r="DT61" s="19">
        <f>'Générateur Emprise 30ans'!$C6</f>
        <v>2</v>
      </c>
      <c r="DU61" s="345">
        <f>'Générateur Emprise 30ans'!$F42</f>
        <v>12</v>
      </c>
      <c r="DW61" s="345"/>
      <c r="DX61" s="19" t="s">
        <v>288</v>
      </c>
      <c r="DY61" s="827">
        <f>+$B$6</f>
        <v>200</v>
      </c>
      <c r="DZ61" s="19">
        <f>'Générateur Emprise 30ans'!$C6</f>
        <v>2</v>
      </c>
      <c r="EA61" s="345">
        <f>'Générateur Emprise 30ans'!$F43</f>
        <v>12</v>
      </c>
      <c r="EC61" s="345"/>
      <c r="ED61" s="19" t="s">
        <v>288</v>
      </c>
      <c r="EE61" s="827">
        <f>+$B$6</f>
        <v>200</v>
      </c>
      <c r="EF61" s="19">
        <f>'Générateur Emprise 30ans'!$C6</f>
        <v>2</v>
      </c>
      <c r="EG61" s="345">
        <f>'Générateur Emprise 30ans'!$F44</f>
        <v>12</v>
      </c>
      <c r="EI61" s="345"/>
      <c r="EJ61" s="19" t="s">
        <v>288</v>
      </c>
      <c r="EK61" s="827">
        <f>+$B$6</f>
        <v>200</v>
      </c>
      <c r="EL61" s="19">
        <f>'Générateur Emprise 30ans'!$C6</f>
        <v>2</v>
      </c>
      <c r="EM61" s="345">
        <f>'Générateur Emprise 30ans'!$F45</f>
        <v>12</v>
      </c>
      <c r="EO61" s="345"/>
      <c r="EP61" s="19" t="s">
        <v>288</v>
      </c>
      <c r="EQ61" s="827">
        <f>+$B$6</f>
        <v>200</v>
      </c>
      <c r="ER61" s="19">
        <f>'Générateur Emprise 30ans'!$C6</f>
        <v>2</v>
      </c>
      <c r="ES61" s="345">
        <f>'Générateur Emprise 30ans'!$F46</f>
        <v>12</v>
      </c>
      <c r="EU61" s="345"/>
      <c r="EV61" s="19" t="s">
        <v>288</v>
      </c>
      <c r="EW61" s="827">
        <f>+$B$6</f>
        <v>200</v>
      </c>
      <c r="EX61" s="19">
        <f>'Générateur Emprise 30ans'!$C6</f>
        <v>2</v>
      </c>
      <c r="EY61" s="345">
        <f>'Générateur Emprise 30ans'!$F47</f>
        <v>12</v>
      </c>
      <c r="FA61" s="345"/>
      <c r="FB61" s="19" t="s">
        <v>288</v>
      </c>
      <c r="FC61" s="827">
        <f>+$B$6</f>
        <v>200</v>
      </c>
      <c r="FD61" s="19">
        <f>'Générateur Emprise 30ans'!$C6</f>
        <v>2</v>
      </c>
      <c r="FE61" s="345">
        <f>'Générateur Emprise 30ans'!$F48</f>
        <v>12</v>
      </c>
      <c r="FG61" s="345"/>
      <c r="FH61" s="19" t="s">
        <v>288</v>
      </c>
      <c r="FI61" s="827">
        <f>+$B$6</f>
        <v>200</v>
      </c>
      <c r="FJ61" s="19">
        <f>'Générateur Emprise 30ans'!$C6</f>
        <v>2</v>
      </c>
      <c r="FK61" s="345">
        <f>'Générateur Emprise 30ans'!$F49</f>
        <v>12</v>
      </c>
      <c r="FM61" s="345"/>
      <c r="FN61" s="19" t="s">
        <v>288</v>
      </c>
      <c r="FO61" s="827">
        <f>+$B$6</f>
        <v>200</v>
      </c>
      <c r="FP61" s="19">
        <f>'Générateur Emprise 30ans'!$C6</f>
        <v>2</v>
      </c>
      <c r="FQ61" s="345">
        <f>'Générateur Emprise 30ans'!$F50</f>
        <v>12</v>
      </c>
      <c r="FS61" s="345"/>
      <c r="FT61" s="19" t="s">
        <v>288</v>
      </c>
      <c r="FU61" s="827">
        <f>+$B$6</f>
        <v>200</v>
      </c>
      <c r="FV61" s="19">
        <f>'Générateur Emprise 30ans'!$C6</f>
        <v>2</v>
      </c>
      <c r="FW61" s="345">
        <f>'Générateur Emprise 30ans'!$F51</f>
        <v>12</v>
      </c>
      <c r="FY61" s="345"/>
    </row>
    <row r="62" spans="1:181" x14ac:dyDescent="0.3">
      <c r="A62" s="19"/>
      <c r="B62" s="827" t="s">
        <v>290</v>
      </c>
      <c r="C62" s="827">
        <f>+$B$7</f>
        <v>200</v>
      </c>
      <c r="D62" s="827">
        <f>'Générateur Emprise 30ans'!$C7</f>
        <v>2</v>
      </c>
      <c r="E62" s="834">
        <f>'Générateur Emprise 30ans'!$G22</f>
        <v>12</v>
      </c>
      <c r="G62" s="345"/>
      <c r="H62" s="827" t="s">
        <v>290</v>
      </c>
      <c r="I62" s="827">
        <f>+$B$7</f>
        <v>200</v>
      </c>
      <c r="J62" s="827">
        <f>'Générateur Emprise 30ans'!$C7</f>
        <v>2</v>
      </c>
      <c r="K62" s="834">
        <f>'Générateur Emprise 30ans'!$G23</f>
        <v>12</v>
      </c>
      <c r="M62" s="345"/>
      <c r="N62" s="827" t="s">
        <v>290</v>
      </c>
      <c r="O62" s="827">
        <f>+$B$7</f>
        <v>200</v>
      </c>
      <c r="P62" s="827">
        <f>'Générateur Emprise 30ans'!$C7</f>
        <v>2</v>
      </c>
      <c r="Q62" s="834">
        <f>'Générateur Emprise 30ans'!$G24</f>
        <v>12</v>
      </c>
      <c r="S62" s="345"/>
      <c r="T62" s="827" t="s">
        <v>290</v>
      </c>
      <c r="U62" s="827">
        <f>+$B$7</f>
        <v>200</v>
      </c>
      <c r="V62" s="827">
        <f>'Générateur Emprise 30ans'!$C7</f>
        <v>2</v>
      </c>
      <c r="W62" s="834">
        <f>'Générateur Emprise 30ans'!$G25</f>
        <v>12</v>
      </c>
      <c r="Y62" s="345"/>
      <c r="Z62" s="827" t="s">
        <v>290</v>
      </c>
      <c r="AA62" s="827">
        <f>+$B$7</f>
        <v>200</v>
      </c>
      <c r="AB62" s="827">
        <f>'Générateur Emprise 30ans'!$C7</f>
        <v>2</v>
      </c>
      <c r="AC62" s="834">
        <f>'Générateur Emprise 30ans'!$G26</f>
        <v>12</v>
      </c>
      <c r="AE62" s="345"/>
      <c r="AF62" s="827" t="s">
        <v>290</v>
      </c>
      <c r="AG62" s="827">
        <f>+$B$7</f>
        <v>200</v>
      </c>
      <c r="AH62" s="827">
        <f>'Générateur Emprise 30ans'!$C7</f>
        <v>2</v>
      </c>
      <c r="AI62" s="834">
        <f>'Générateur Emprise 30ans'!$G27</f>
        <v>12</v>
      </c>
      <c r="AK62" s="345"/>
      <c r="AL62" s="827" t="s">
        <v>290</v>
      </c>
      <c r="AM62" s="827">
        <f>+$B$7</f>
        <v>200</v>
      </c>
      <c r="AN62" s="827">
        <f>'Générateur Emprise 30ans'!$C7</f>
        <v>2</v>
      </c>
      <c r="AO62" s="834">
        <f>'Générateur Emprise 30ans'!$G28</f>
        <v>12</v>
      </c>
      <c r="AQ62" s="345"/>
      <c r="AR62" s="827" t="s">
        <v>290</v>
      </c>
      <c r="AS62" s="827">
        <f>+$B$7</f>
        <v>200</v>
      </c>
      <c r="AT62" s="827">
        <f>'Générateur Emprise 30ans'!$C7</f>
        <v>2</v>
      </c>
      <c r="AU62" s="834">
        <f>'Générateur Emprise 30ans'!$G29</f>
        <v>12</v>
      </c>
      <c r="AW62" s="345"/>
      <c r="AX62" s="827" t="s">
        <v>290</v>
      </c>
      <c r="AY62" s="827">
        <f>+$B$7</f>
        <v>200</v>
      </c>
      <c r="AZ62" s="827">
        <f>'Générateur Emprise 30ans'!$C7</f>
        <v>2</v>
      </c>
      <c r="BA62" s="834">
        <f>'Générateur Emprise 30ans'!$G30</f>
        <v>12</v>
      </c>
      <c r="BC62" s="345"/>
      <c r="BD62" s="827" t="s">
        <v>290</v>
      </c>
      <c r="BE62" s="827">
        <f>+$B$7</f>
        <v>200</v>
      </c>
      <c r="BF62" s="827">
        <f>'Générateur Emprise 30ans'!$C7</f>
        <v>2</v>
      </c>
      <c r="BG62" s="834">
        <f>'Générateur Emprise 30ans'!$G31</f>
        <v>12</v>
      </c>
      <c r="BI62" s="345"/>
      <c r="BJ62" s="827" t="s">
        <v>290</v>
      </c>
      <c r="BK62" s="827">
        <f>+$B$7</f>
        <v>200</v>
      </c>
      <c r="BL62" s="827">
        <f>'Générateur Emprise 30ans'!$C7</f>
        <v>2</v>
      </c>
      <c r="BM62" s="834">
        <f>'Générateur Emprise 30ans'!$G32</f>
        <v>12</v>
      </c>
      <c r="BO62" s="345"/>
      <c r="BP62" s="827" t="s">
        <v>290</v>
      </c>
      <c r="BQ62" s="827">
        <f>+$B$7</f>
        <v>200</v>
      </c>
      <c r="BR62" s="827">
        <f>'Générateur Emprise 30ans'!$C7</f>
        <v>2</v>
      </c>
      <c r="BS62" s="834">
        <f>'Générateur Emprise 30ans'!$G33</f>
        <v>12</v>
      </c>
      <c r="BU62" s="345"/>
      <c r="BV62" s="827" t="s">
        <v>290</v>
      </c>
      <c r="BW62" s="827">
        <f>+$B$7</f>
        <v>200</v>
      </c>
      <c r="BX62" s="827">
        <f>'Générateur Emprise 30ans'!$C7</f>
        <v>2</v>
      </c>
      <c r="BY62" s="834">
        <f>'Générateur Emprise 30ans'!$G34</f>
        <v>12</v>
      </c>
      <c r="CA62" s="345"/>
      <c r="CB62" s="827" t="s">
        <v>290</v>
      </c>
      <c r="CC62" s="827">
        <f>+$B$7</f>
        <v>200</v>
      </c>
      <c r="CD62" s="827">
        <f>'Générateur Emprise 30ans'!$C7</f>
        <v>2</v>
      </c>
      <c r="CE62" s="834">
        <f>'Générateur Emprise 30ans'!$G35</f>
        <v>12</v>
      </c>
      <c r="CG62" s="345"/>
      <c r="CH62" s="827" t="s">
        <v>290</v>
      </c>
      <c r="CI62" s="827">
        <f>+$B$7</f>
        <v>200</v>
      </c>
      <c r="CJ62" s="827">
        <f>'Générateur Emprise 30ans'!$C7</f>
        <v>2</v>
      </c>
      <c r="CK62" s="834">
        <f>'Générateur Emprise 30ans'!$G36</f>
        <v>12</v>
      </c>
      <c r="CM62" s="345"/>
      <c r="CN62" s="827" t="s">
        <v>290</v>
      </c>
      <c r="CO62" s="827">
        <f>+$B$7</f>
        <v>200</v>
      </c>
      <c r="CP62" s="827">
        <f>'Générateur Emprise 30ans'!$C7</f>
        <v>2</v>
      </c>
      <c r="CQ62" s="834">
        <f>'Générateur Emprise 30ans'!$G37</f>
        <v>12</v>
      </c>
      <c r="CS62" s="345"/>
      <c r="CT62" s="827" t="s">
        <v>290</v>
      </c>
      <c r="CU62" s="827">
        <f>+$B$7</f>
        <v>200</v>
      </c>
      <c r="CV62" s="827">
        <f>'Générateur Emprise 30ans'!$C7</f>
        <v>2</v>
      </c>
      <c r="CW62" s="834">
        <f>'Générateur Emprise 30ans'!$G38</f>
        <v>12</v>
      </c>
      <c r="CY62" s="345"/>
      <c r="CZ62" s="827" t="s">
        <v>290</v>
      </c>
      <c r="DA62" s="827">
        <f>+$B$7</f>
        <v>200</v>
      </c>
      <c r="DB62" s="827">
        <f>'Générateur Emprise 30ans'!$C7</f>
        <v>2</v>
      </c>
      <c r="DC62" s="834">
        <f>'Générateur Emprise 30ans'!$G39</f>
        <v>12</v>
      </c>
      <c r="DE62" s="345"/>
      <c r="DF62" s="827" t="s">
        <v>290</v>
      </c>
      <c r="DG62" s="827">
        <f>+$B$7</f>
        <v>200</v>
      </c>
      <c r="DH62" s="827">
        <f>'Générateur Emprise 30ans'!$C7</f>
        <v>2</v>
      </c>
      <c r="DI62" s="834">
        <f>'Générateur Emprise 30ans'!$G40</f>
        <v>12</v>
      </c>
      <c r="DK62" s="345"/>
      <c r="DL62" s="827" t="s">
        <v>290</v>
      </c>
      <c r="DM62" s="827">
        <f>+$B$7</f>
        <v>200</v>
      </c>
      <c r="DN62" s="827">
        <f>'Générateur Emprise 30ans'!$C7</f>
        <v>2</v>
      </c>
      <c r="DO62" s="834">
        <f>'Générateur Emprise 30ans'!$G41</f>
        <v>12</v>
      </c>
      <c r="DQ62" s="345"/>
      <c r="DR62" s="827" t="s">
        <v>290</v>
      </c>
      <c r="DS62" s="827">
        <f>+$B$7</f>
        <v>200</v>
      </c>
      <c r="DT62" s="827">
        <f>'Générateur Emprise 30ans'!$C7</f>
        <v>2</v>
      </c>
      <c r="DU62" s="834">
        <f>'Générateur Emprise 30ans'!$G42</f>
        <v>12</v>
      </c>
      <c r="DW62" s="345"/>
      <c r="DX62" s="827" t="s">
        <v>290</v>
      </c>
      <c r="DY62" s="827">
        <f>+$B$7</f>
        <v>200</v>
      </c>
      <c r="DZ62" s="827">
        <f>'Générateur Emprise 30ans'!$C7</f>
        <v>2</v>
      </c>
      <c r="EA62" s="834">
        <f>'Générateur Emprise 30ans'!$G43</f>
        <v>12</v>
      </c>
      <c r="EC62" s="345"/>
      <c r="ED62" s="827" t="s">
        <v>290</v>
      </c>
      <c r="EE62" s="827">
        <f>+$B$7</f>
        <v>200</v>
      </c>
      <c r="EF62" s="827">
        <f>'Générateur Emprise 30ans'!$C7</f>
        <v>2</v>
      </c>
      <c r="EG62" s="834">
        <f>'Générateur Emprise 30ans'!$G44</f>
        <v>12</v>
      </c>
      <c r="EI62" s="345"/>
      <c r="EJ62" s="827" t="s">
        <v>290</v>
      </c>
      <c r="EK62" s="827">
        <f>+$B$7</f>
        <v>200</v>
      </c>
      <c r="EL62" s="827">
        <f>'Générateur Emprise 30ans'!$C7</f>
        <v>2</v>
      </c>
      <c r="EM62" s="834">
        <f>'Générateur Emprise 30ans'!$G45</f>
        <v>12</v>
      </c>
      <c r="EO62" s="345"/>
      <c r="EP62" s="827" t="s">
        <v>290</v>
      </c>
      <c r="EQ62" s="827">
        <f>+$B$7</f>
        <v>200</v>
      </c>
      <c r="ER62" s="827">
        <f>'Générateur Emprise 30ans'!$C7</f>
        <v>2</v>
      </c>
      <c r="ES62" s="834">
        <f>'Générateur Emprise 30ans'!$G46</f>
        <v>12</v>
      </c>
      <c r="EU62" s="345"/>
      <c r="EV62" s="827" t="s">
        <v>290</v>
      </c>
      <c r="EW62" s="827">
        <f>+$B$7</f>
        <v>200</v>
      </c>
      <c r="EX62" s="827">
        <f>'Générateur Emprise 30ans'!$C7</f>
        <v>2</v>
      </c>
      <c r="EY62" s="834">
        <f>'Générateur Emprise 30ans'!$G47</f>
        <v>12</v>
      </c>
      <c r="FA62" s="345"/>
      <c r="FB62" s="827" t="s">
        <v>290</v>
      </c>
      <c r="FC62" s="827">
        <f>+$B$7</f>
        <v>200</v>
      </c>
      <c r="FD62" s="827">
        <f>'Générateur Emprise 30ans'!$C7</f>
        <v>2</v>
      </c>
      <c r="FE62" s="834">
        <f>'Générateur Emprise 30ans'!$G48</f>
        <v>12</v>
      </c>
      <c r="FG62" s="345"/>
      <c r="FH62" s="827" t="s">
        <v>290</v>
      </c>
      <c r="FI62" s="827">
        <f>+$B$7</f>
        <v>200</v>
      </c>
      <c r="FJ62" s="827">
        <f>'Générateur Emprise 30ans'!$C7</f>
        <v>2</v>
      </c>
      <c r="FK62" s="834">
        <f>'Générateur Emprise 30ans'!$G49</f>
        <v>12</v>
      </c>
      <c r="FM62" s="345"/>
      <c r="FN62" s="827" t="s">
        <v>290</v>
      </c>
      <c r="FO62" s="827">
        <f>+$B$7</f>
        <v>200</v>
      </c>
      <c r="FP62" s="827">
        <f>'Générateur Emprise 30ans'!$C7</f>
        <v>2</v>
      </c>
      <c r="FQ62" s="834">
        <f>'Générateur Emprise 30ans'!$G50</f>
        <v>12</v>
      </c>
      <c r="FS62" s="345"/>
      <c r="FT62" s="827" t="s">
        <v>290</v>
      </c>
      <c r="FU62" s="827">
        <f>+$B$7</f>
        <v>200</v>
      </c>
      <c r="FV62" s="827">
        <f>'Générateur Emprise 30ans'!$C7</f>
        <v>2</v>
      </c>
      <c r="FW62" s="834">
        <f>'Générateur Emprise 30ans'!$G51</f>
        <v>12</v>
      </c>
      <c r="FY62" s="345"/>
    </row>
    <row r="63" spans="1:181" ht="15" thickBot="1" x14ac:dyDescent="0.35">
      <c r="A63" s="19"/>
      <c r="B63" s="826" t="s">
        <v>292</v>
      </c>
      <c r="C63" s="826">
        <f>+$B$8</f>
        <v>200</v>
      </c>
      <c r="D63" s="827">
        <f>'Générateur Emprise 30ans'!$C8</f>
        <v>2</v>
      </c>
      <c r="E63" s="832">
        <f>'Générateur Emprise 30ans'!$E22</f>
        <v>12</v>
      </c>
      <c r="G63" s="345"/>
      <c r="H63" s="668" t="s">
        <v>292</v>
      </c>
      <c r="I63" s="826">
        <f>+$B$8</f>
        <v>200</v>
      </c>
      <c r="J63" s="19">
        <f>'Générateur Emprise 30ans'!$C8</f>
        <v>2</v>
      </c>
      <c r="K63" s="630">
        <f>'Générateur Emprise 30ans'!$E23</f>
        <v>12</v>
      </c>
      <c r="M63" s="345"/>
      <c r="N63" s="668" t="s">
        <v>292</v>
      </c>
      <c r="O63" s="826">
        <f>+$B$8</f>
        <v>200</v>
      </c>
      <c r="P63" s="19">
        <f>'Générateur Emprise 30ans'!$C8</f>
        <v>2</v>
      </c>
      <c r="Q63" s="630">
        <f>'Générateur Emprise 30ans'!$E24</f>
        <v>12</v>
      </c>
      <c r="S63" s="345"/>
      <c r="T63" s="668" t="s">
        <v>292</v>
      </c>
      <c r="U63" s="826">
        <f>+$B$8</f>
        <v>200</v>
      </c>
      <c r="V63" s="19">
        <f>'Générateur Emprise 30ans'!$C8</f>
        <v>2</v>
      </c>
      <c r="W63" s="630">
        <f>'Générateur Emprise 30ans'!$E25</f>
        <v>12</v>
      </c>
      <c r="Y63" s="345"/>
      <c r="Z63" s="668" t="s">
        <v>292</v>
      </c>
      <c r="AA63" s="826">
        <f>+$B$8</f>
        <v>200</v>
      </c>
      <c r="AB63" s="19">
        <f>'Générateur Emprise 30ans'!$C8</f>
        <v>2</v>
      </c>
      <c r="AC63" s="630">
        <f>'Générateur Emprise 30ans'!$E26</f>
        <v>12</v>
      </c>
      <c r="AE63" s="345"/>
      <c r="AF63" s="668" t="s">
        <v>292</v>
      </c>
      <c r="AG63" s="826">
        <f>+$B$8</f>
        <v>200</v>
      </c>
      <c r="AH63" s="19">
        <f>'Générateur Emprise 30ans'!$C8</f>
        <v>2</v>
      </c>
      <c r="AI63" s="630">
        <f>'Générateur Emprise 30ans'!$E27</f>
        <v>12</v>
      </c>
      <c r="AK63" s="345"/>
      <c r="AL63" s="668" t="s">
        <v>292</v>
      </c>
      <c r="AM63" s="826">
        <f>+$B$8</f>
        <v>200</v>
      </c>
      <c r="AN63" s="19">
        <f>'Générateur Emprise 30ans'!$C8</f>
        <v>2</v>
      </c>
      <c r="AO63" s="630">
        <f>'Générateur Emprise 30ans'!$E28</f>
        <v>12</v>
      </c>
      <c r="AQ63" s="345"/>
      <c r="AR63" s="668" t="s">
        <v>292</v>
      </c>
      <c r="AS63" s="826">
        <f>+$B$8</f>
        <v>200</v>
      </c>
      <c r="AT63" s="19">
        <f>'Générateur Emprise 30ans'!$C8</f>
        <v>2</v>
      </c>
      <c r="AU63" s="630">
        <f>'Générateur Emprise 30ans'!$E29</f>
        <v>12</v>
      </c>
      <c r="AW63" s="345"/>
      <c r="AX63" s="668" t="s">
        <v>292</v>
      </c>
      <c r="AY63" s="826">
        <f>+$B$8</f>
        <v>200</v>
      </c>
      <c r="AZ63" s="19">
        <f>'Générateur Emprise 30ans'!$C8</f>
        <v>2</v>
      </c>
      <c r="BA63" s="630">
        <f>'Générateur Emprise 30ans'!$E30</f>
        <v>12</v>
      </c>
      <c r="BC63" s="345"/>
      <c r="BD63" s="668" t="s">
        <v>292</v>
      </c>
      <c r="BE63" s="826">
        <f>+$B$8</f>
        <v>200</v>
      </c>
      <c r="BF63" s="19">
        <f>'Générateur Emprise 30ans'!$C8</f>
        <v>2</v>
      </c>
      <c r="BG63" s="630">
        <f>'Générateur Emprise 30ans'!$E31</f>
        <v>12</v>
      </c>
      <c r="BI63" s="345"/>
      <c r="BJ63" s="668" t="s">
        <v>292</v>
      </c>
      <c r="BK63" s="826">
        <f>+$B$8</f>
        <v>200</v>
      </c>
      <c r="BL63" s="19">
        <f>'Générateur Emprise 30ans'!$C8</f>
        <v>2</v>
      </c>
      <c r="BM63" s="630">
        <f>'Générateur Emprise 30ans'!$E32</f>
        <v>12</v>
      </c>
      <c r="BO63" s="345"/>
      <c r="BP63" s="668" t="s">
        <v>292</v>
      </c>
      <c r="BQ63" s="826">
        <f>+$B$8</f>
        <v>200</v>
      </c>
      <c r="BR63" s="19">
        <f>'Générateur Emprise 30ans'!$C8</f>
        <v>2</v>
      </c>
      <c r="BS63" s="630">
        <f>'Générateur Emprise 30ans'!$E33</f>
        <v>12</v>
      </c>
      <c r="BU63" s="345"/>
      <c r="BV63" s="668" t="s">
        <v>292</v>
      </c>
      <c r="BW63" s="826">
        <f>+$B$8</f>
        <v>200</v>
      </c>
      <c r="BX63" s="19">
        <f>'Générateur Emprise 30ans'!$C8</f>
        <v>2</v>
      </c>
      <c r="BY63" s="630">
        <f>'Générateur Emprise 30ans'!$E34</f>
        <v>12</v>
      </c>
      <c r="CA63" s="345"/>
      <c r="CB63" s="668" t="s">
        <v>292</v>
      </c>
      <c r="CC63" s="826">
        <f>+$B$8</f>
        <v>200</v>
      </c>
      <c r="CD63" s="19">
        <f>'Générateur Emprise 30ans'!$C8</f>
        <v>2</v>
      </c>
      <c r="CE63" s="630">
        <f>'Générateur Emprise 30ans'!$E35</f>
        <v>12</v>
      </c>
      <c r="CG63" s="345"/>
      <c r="CH63" s="668" t="s">
        <v>292</v>
      </c>
      <c r="CI63" s="826">
        <f>+$B$8</f>
        <v>200</v>
      </c>
      <c r="CJ63" s="19">
        <f>'Générateur Emprise 30ans'!$C8</f>
        <v>2</v>
      </c>
      <c r="CK63" s="630">
        <f>'Générateur Emprise 30ans'!$E36</f>
        <v>12</v>
      </c>
      <c r="CM63" s="345"/>
      <c r="CN63" s="668" t="s">
        <v>292</v>
      </c>
      <c r="CO63" s="826">
        <f>+$B$8</f>
        <v>200</v>
      </c>
      <c r="CP63" s="19">
        <f>'Générateur Emprise 30ans'!$C8</f>
        <v>2</v>
      </c>
      <c r="CQ63" s="630">
        <f>'Générateur Emprise 30ans'!$E37</f>
        <v>12</v>
      </c>
      <c r="CS63" s="345"/>
      <c r="CT63" s="668" t="s">
        <v>292</v>
      </c>
      <c r="CU63" s="826">
        <f>+$B$8</f>
        <v>200</v>
      </c>
      <c r="CV63" s="19">
        <f>'Générateur Emprise 30ans'!$C8</f>
        <v>2</v>
      </c>
      <c r="CW63" s="630">
        <f>'Générateur Emprise 30ans'!$E38</f>
        <v>12</v>
      </c>
      <c r="CY63" s="345"/>
      <c r="CZ63" s="668" t="s">
        <v>292</v>
      </c>
      <c r="DA63" s="826">
        <f>+$B$8</f>
        <v>200</v>
      </c>
      <c r="DB63" s="19">
        <f>'Générateur Emprise 30ans'!$C8</f>
        <v>2</v>
      </c>
      <c r="DC63" s="630">
        <f>'Générateur Emprise 30ans'!$E39</f>
        <v>12</v>
      </c>
      <c r="DE63" s="345"/>
      <c r="DF63" s="668" t="s">
        <v>292</v>
      </c>
      <c r="DG63" s="826">
        <f>+$B$8</f>
        <v>200</v>
      </c>
      <c r="DH63" s="19">
        <f>'Générateur Emprise 30ans'!$C8</f>
        <v>2</v>
      </c>
      <c r="DI63" s="630">
        <f>'Générateur Emprise 30ans'!$E40</f>
        <v>12</v>
      </c>
      <c r="DK63" s="345"/>
      <c r="DL63" s="668" t="s">
        <v>292</v>
      </c>
      <c r="DM63" s="826">
        <f>+$B$8</f>
        <v>200</v>
      </c>
      <c r="DN63" s="19">
        <f>'Générateur Emprise 30ans'!$C8</f>
        <v>2</v>
      </c>
      <c r="DO63" s="630">
        <f>'Générateur Emprise 30ans'!$E41</f>
        <v>12</v>
      </c>
      <c r="DQ63" s="345"/>
      <c r="DR63" s="668" t="s">
        <v>292</v>
      </c>
      <c r="DS63" s="826">
        <f>+$B$8</f>
        <v>200</v>
      </c>
      <c r="DT63" s="19">
        <f>'Générateur Emprise 30ans'!$C8</f>
        <v>2</v>
      </c>
      <c r="DU63" s="630">
        <f>'Générateur Emprise 30ans'!$E42</f>
        <v>12</v>
      </c>
      <c r="DW63" s="345"/>
      <c r="DX63" s="668" t="s">
        <v>292</v>
      </c>
      <c r="DY63" s="826">
        <f>+$B$8</f>
        <v>200</v>
      </c>
      <c r="DZ63" s="19">
        <f>'Générateur Emprise 30ans'!$C8</f>
        <v>2</v>
      </c>
      <c r="EA63" s="630">
        <f>'Générateur Emprise 30ans'!$E43</f>
        <v>12</v>
      </c>
      <c r="EC63" s="345"/>
      <c r="ED63" s="668" t="s">
        <v>292</v>
      </c>
      <c r="EE63" s="826">
        <f>+$B$8</f>
        <v>200</v>
      </c>
      <c r="EF63" s="19">
        <f>'Générateur Emprise 30ans'!$C8</f>
        <v>2</v>
      </c>
      <c r="EG63" s="630">
        <f>'Générateur Emprise 30ans'!$E44</f>
        <v>12</v>
      </c>
      <c r="EI63" s="345"/>
      <c r="EJ63" s="668" t="s">
        <v>292</v>
      </c>
      <c r="EK63" s="826">
        <f>+$B$8</f>
        <v>200</v>
      </c>
      <c r="EL63" s="19">
        <f>'Générateur Emprise 30ans'!$C8</f>
        <v>2</v>
      </c>
      <c r="EM63" s="630">
        <f>'Générateur Emprise 30ans'!$E45</f>
        <v>12</v>
      </c>
      <c r="EO63" s="345"/>
      <c r="EP63" s="668" t="s">
        <v>292</v>
      </c>
      <c r="EQ63" s="826">
        <f>+$B$8</f>
        <v>200</v>
      </c>
      <c r="ER63" s="19">
        <f>'Générateur Emprise 30ans'!$C8</f>
        <v>2</v>
      </c>
      <c r="ES63" s="630">
        <f>'Générateur Emprise 30ans'!$E46</f>
        <v>12</v>
      </c>
      <c r="EU63" s="345"/>
      <c r="EV63" s="668" t="s">
        <v>292</v>
      </c>
      <c r="EW63" s="826">
        <f>+$B$8</f>
        <v>200</v>
      </c>
      <c r="EX63" s="19">
        <f>'Générateur Emprise 30ans'!$C8</f>
        <v>2</v>
      </c>
      <c r="EY63" s="630">
        <f>'Générateur Emprise 30ans'!$E47</f>
        <v>12</v>
      </c>
      <c r="FA63" s="345"/>
      <c r="FB63" s="668" t="s">
        <v>292</v>
      </c>
      <c r="FC63" s="826">
        <f>+$B$8</f>
        <v>200</v>
      </c>
      <c r="FD63" s="19">
        <f>'Générateur Emprise 30ans'!$C8</f>
        <v>2</v>
      </c>
      <c r="FE63" s="630">
        <f>'Générateur Emprise 30ans'!$E48</f>
        <v>12</v>
      </c>
      <c r="FG63" s="345"/>
      <c r="FH63" s="668" t="s">
        <v>292</v>
      </c>
      <c r="FI63" s="826">
        <f>+$B$8</f>
        <v>200</v>
      </c>
      <c r="FJ63" s="19">
        <f>'Générateur Emprise 30ans'!$C8</f>
        <v>2</v>
      </c>
      <c r="FK63" s="630">
        <f>'Générateur Emprise 30ans'!$E49</f>
        <v>12</v>
      </c>
      <c r="FM63" s="345"/>
      <c r="FN63" s="668" t="s">
        <v>292</v>
      </c>
      <c r="FO63" s="826">
        <f>+$B$8</f>
        <v>200</v>
      </c>
      <c r="FP63" s="19">
        <f>'Générateur Emprise 30ans'!$C8</f>
        <v>2</v>
      </c>
      <c r="FQ63" s="630">
        <f>'Générateur Emprise 30ans'!$E50</f>
        <v>12</v>
      </c>
      <c r="FS63" s="345"/>
      <c r="FT63" s="668" t="s">
        <v>292</v>
      </c>
      <c r="FU63" s="826">
        <f>+$B$8</f>
        <v>200</v>
      </c>
      <c r="FV63" s="19">
        <f>'Générateur Emprise 30ans'!$C8</f>
        <v>2</v>
      </c>
      <c r="FW63" s="630">
        <f>'Générateur Emprise 30ans'!$E51</f>
        <v>12</v>
      </c>
      <c r="FY63" s="345"/>
    </row>
    <row r="64" spans="1:181" ht="15" thickBot="1" x14ac:dyDescent="0.35">
      <c r="A64" s="19"/>
      <c r="B64" s="847" t="s">
        <v>489</v>
      </c>
      <c r="C64" s="847">
        <f>'Générateur Emprise 30ans'!$C2-($D63+$D62)</f>
        <v>196</v>
      </c>
      <c r="D64" s="845">
        <f>'Générateur Emprise 30ans'!$B2-($D61+$D60)</f>
        <v>196</v>
      </c>
      <c r="E64" s="845">
        <f>C64*D64</f>
        <v>38416</v>
      </c>
      <c r="G64" s="345"/>
      <c r="H64" s="847" t="s">
        <v>489</v>
      </c>
      <c r="I64" s="847">
        <f>'Générateur Emprise 30ans'!$C2-($D63+$D62)</f>
        <v>196</v>
      </c>
      <c r="J64" s="845">
        <f>'Générateur Emprise 30ans'!$B2-($D61+$D60)</f>
        <v>196</v>
      </c>
      <c r="K64" s="845">
        <f>I64*J64</f>
        <v>38416</v>
      </c>
      <c r="M64" s="345"/>
      <c r="N64" s="10" t="s">
        <v>489</v>
      </c>
      <c r="O64" s="10">
        <f>'Générateur Emprise 30ans'!$C2-($D63+$D62)</f>
        <v>196</v>
      </c>
      <c r="P64" s="477">
        <f>'Générateur Emprise 30ans'!$B2-($D61+$D60)</f>
        <v>196</v>
      </c>
      <c r="Q64" s="477">
        <f>O64*P64</f>
        <v>38416</v>
      </c>
      <c r="S64" s="345"/>
      <c r="T64" s="10" t="s">
        <v>489</v>
      </c>
      <c r="U64" s="10">
        <f>'Générateur Emprise 30ans'!$C2-($D63+$D62)</f>
        <v>196</v>
      </c>
      <c r="V64" s="477">
        <f>'Générateur Emprise 30ans'!$B2-($D61+$D60)</f>
        <v>196</v>
      </c>
      <c r="W64" s="477">
        <f>U64*V64</f>
        <v>38416</v>
      </c>
      <c r="Y64" s="345"/>
      <c r="Z64" s="10" t="s">
        <v>489</v>
      </c>
      <c r="AA64" s="10">
        <f>'Générateur Emprise 30ans'!$C2-($D63+$D62)</f>
        <v>196</v>
      </c>
      <c r="AB64" s="477">
        <f>'Générateur Emprise 30ans'!$B2-($D61+$D60)</f>
        <v>196</v>
      </c>
      <c r="AC64" s="477">
        <f>AA64*AB64</f>
        <v>38416</v>
      </c>
      <c r="AE64" s="345"/>
      <c r="AF64" s="10" t="s">
        <v>489</v>
      </c>
      <c r="AG64" s="10">
        <f>'Générateur Emprise 30ans'!$C2-($D63+$D62)</f>
        <v>196</v>
      </c>
      <c r="AH64" s="477">
        <f>'Générateur Emprise 30ans'!$B2-($D61+$D60)</f>
        <v>196</v>
      </c>
      <c r="AI64" s="477">
        <f>AG64*AH64</f>
        <v>38416</v>
      </c>
      <c r="AK64" s="345"/>
      <c r="AL64" s="10" t="s">
        <v>489</v>
      </c>
      <c r="AM64" s="10">
        <f>'Générateur Emprise 30ans'!$C2-($D63+$D62)</f>
        <v>196</v>
      </c>
      <c r="AN64" s="477">
        <f>'Générateur Emprise 30ans'!$B2-($D61+$D60)</f>
        <v>196</v>
      </c>
      <c r="AO64" s="477">
        <f>AM64*AN64</f>
        <v>38416</v>
      </c>
      <c r="AQ64" s="345"/>
      <c r="AR64" s="10" t="s">
        <v>489</v>
      </c>
      <c r="AS64" s="10">
        <f>'Générateur Emprise 30ans'!$C2-($D63+$D62)</f>
        <v>196</v>
      </c>
      <c r="AT64" s="477">
        <f>'Générateur Emprise 30ans'!$B2-($D61+$D60)</f>
        <v>196</v>
      </c>
      <c r="AU64" s="477">
        <f>AS64*AT64</f>
        <v>38416</v>
      </c>
      <c r="AW64" s="345"/>
      <c r="AX64" s="10" t="s">
        <v>489</v>
      </c>
      <c r="AY64" s="10">
        <f>'Générateur Emprise 30ans'!$C2-($D63+$D62)</f>
        <v>196</v>
      </c>
      <c r="AZ64" s="477">
        <f>'Générateur Emprise 30ans'!$B2-($D61+$D60)</f>
        <v>196</v>
      </c>
      <c r="BA64" s="477">
        <f>AY64*AZ64</f>
        <v>38416</v>
      </c>
      <c r="BC64" s="345"/>
      <c r="BD64" s="10" t="s">
        <v>489</v>
      </c>
      <c r="BE64" s="10">
        <f>'Générateur Emprise 30ans'!$C2-($D63+$D62)</f>
        <v>196</v>
      </c>
      <c r="BF64" s="477">
        <f>'Générateur Emprise 30ans'!$B2-($D61+$D60)</f>
        <v>196</v>
      </c>
      <c r="BG64" s="477">
        <f>BE64*BF64</f>
        <v>38416</v>
      </c>
      <c r="BI64" s="345"/>
      <c r="BJ64" s="10" t="s">
        <v>489</v>
      </c>
      <c r="BK64" s="10">
        <f>'Générateur Emprise 30ans'!$C2-($D63+$D62)</f>
        <v>196</v>
      </c>
      <c r="BL64" s="477">
        <f>'Générateur Emprise 30ans'!$B2-($D61+$D60)</f>
        <v>196</v>
      </c>
      <c r="BM64" s="477">
        <f>BK64*BL64</f>
        <v>38416</v>
      </c>
      <c r="BO64" s="345"/>
      <c r="BP64" s="10" t="s">
        <v>489</v>
      </c>
      <c r="BQ64" s="10">
        <f>'Générateur Emprise 30ans'!$C2-($D63+$D62)</f>
        <v>196</v>
      </c>
      <c r="BR64" s="477">
        <f>'Générateur Emprise 30ans'!$B2-($D61+$D60)</f>
        <v>196</v>
      </c>
      <c r="BS64" s="477">
        <f>BQ64*BR64</f>
        <v>38416</v>
      </c>
      <c r="BU64" s="345"/>
      <c r="BV64" s="10" t="s">
        <v>489</v>
      </c>
      <c r="BW64" s="10">
        <f>'Générateur Emprise 30ans'!$C2-($D63+$D62)</f>
        <v>196</v>
      </c>
      <c r="BX64" s="477">
        <f>'Générateur Emprise 30ans'!$B2-($D61+$D60)</f>
        <v>196</v>
      </c>
      <c r="BY64" s="477">
        <f>BW64*BX64</f>
        <v>38416</v>
      </c>
      <c r="CA64" s="345"/>
      <c r="CB64" s="10" t="s">
        <v>489</v>
      </c>
      <c r="CC64" s="10">
        <f>'Générateur Emprise 30ans'!$C2-($D63+$D62)</f>
        <v>196</v>
      </c>
      <c r="CD64" s="477">
        <f>'Générateur Emprise 30ans'!$B2-($D61+$D60)</f>
        <v>196</v>
      </c>
      <c r="CE64" s="477">
        <f>CC64*CD64</f>
        <v>38416</v>
      </c>
      <c r="CG64" s="345"/>
      <c r="CH64" s="10" t="s">
        <v>489</v>
      </c>
      <c r="CI64" s="10">
        <f>'Générateur Emprise 30ans'!$C2-($D63+$D62)</f>
        <v>196</v>
      </c>
      <c r="CJ64" s="477">
        <f>'Générateur Emprise 30ans'!$B2-($D61+$D60)</f>
        <v>196</v>
      </c>
      <c r="CK64" s="477">
        <f>CI64*CJ64</f>
        <v>38416</v>
      </c>
      <c r="CM64" s="345"/>
      <c r="CN64" s="10" t="s">
        <v>489</v>
      </c>
      <c r="CO64" s="10">
        <f>'Générateur Emprise 30ans'!$C2-($D63+$D62)</f>
        <v>196</v>
      </c>
      <c r="CP64" s="477">
        <f>'Générateur Emprise 30ans'!$B2-($D61+$D60)</f>
        <v>196</v>
      </c>
      <c r="CQ64" s="477">
        <f>CO64*CP64</f>
        <v>38416</v>
      </c>
      <c r="CS64" s="345"/>
      <c r="CT64" s="10" t="s">
        <v>489</v>
      </c>
      <c r="CU64" s="10">
        <f>'Générateur Emprise 30ans'!$C2-($D63+$D62)</f>
        <v>196</v>
      </c>
      <c r="CV64" s="477">
        <f>'Générateur Emprise 30ans'!$B2-($D61+$D60)</f>
        <v>196</v>
      </c>
      <c r="CW64" s="477">
        <f>CU64*CV64</f>
        <v>38416</v>
      </c>
      <c r="CY64" s="345"/>
      <c r="CZ64" s="10" t="s">
        <v>489</v>
      </c>
      <c r="DA64" s="10">
        <f>'Générateur Emprise 30ans'!$C2-($D63+$D62)</f>
        <v>196</v>
      </c>
      <c r="DB64" s="477">
        <f>'Générateur Emprise 30ans'!$B2-($D61+$D60)</f>
        <v>196</v>
      </c>
      <c r="DC64" s="477">
        <f>DA64*DB64</f>
        <v>38416</v>
      </c>
      <c r="DE64" s="345"/>
      <c r="DF64" s="10" t="s">
        <v>489</v>
      </c>
      <c r="DG64" s="10">
        <f>'Générateur Emprise 30ans'!$C2-($D63+$D62)</f>
        <v>196</v>
      </c>
      <c r="DH64" s="477">
        <f>'Générateur Emprise 30ans'!$B2-($D61+$D60)</f>
        <v>196</v>
      </c>
      <c r="DI64" s="477">
        <f>DG64*DH64</f>
        <v>38416</v>
      </c>
      <c r="DK64" s="345"/>
      <c r="DL64" s="10" t="s">
        <v>489</v>
      </c>
      <c r="DM64" s="10">
        <f>'Générateur Emprise 30ans'!$C2-($D63+$D62)</f>
        <v>196</v>
      </c>
      <c r="DN64" s="477">
        <f>'Générateur Emprise 30ans'!$B2-($D61+$D60)</f>
        <v>196</v>
      </c>
      <c r="DO64" s="477">
        <f>DM64*DN64</f>
        <v>38416</v>
      </c>
      <c r="DQ64" s="345"/>
      <c r="DR64" s="10" t="s">
        <v>489</v>
      </c>
      <c r="DS64" s="10">
        <f>'Générateur Emprise 30ans'!$C2-($D63+$D62)</f>
        <v>196</v>
      </c>
      <c r="DT64" s="477">
        <f>'Générateur Emprise 30ans'!$B2-($D61+$D60)</f>
        <v>196</v>
      </c>
      <c r="DU64" s="477">
        <f>DS64*DT64</f>
        <v>38416</v>
      </c>
      <c r="DW64" s="345"/>
      <c r="DX64" s="10" t="s">
        <v>489</v>
      </c>
      <c r="DY64" s="10">
        <f>'Générateur Emprise 30ans'!$C2-($D63+$D62)</f>
        <v>196</v>
      </c>
      <c r="DZ64" s="477">
        <f>'Générateur Emprise 30ans'!$B2-($D61+$D60)</f>
        <v>196</v>
      </c>
      <c r="EA64" s="477">
        <f>DY64*DZ64</f>
        <v>38416</v>
      </c>
      <c r="EC64" s="345"/>
      <c r="ED64" s="10" t="s">
        <v>489</v>
      </c>
      <c r="EE64" s="10">
        <f>'Générateur Emprise 30ans'!$C2-($D63+$D62)</f>
        <v>196</v>
      </c>
      <c r="EF64" s="477">
        <f>'Générateur Emprise 30ans'!$B2-($D61+$D60)</f>
        <v>196</v>
      </c>
      <c r="EG64" s="477">
        <f>EE64*EF64</f>
        <v>38416</v>
      </c>
      <c r="EI64" s="345"/>
      <c r="EJ64" s="10" t="s">
        <v>489</v>
      </c>
      <c r="EK64" s="10">
        <f>'Générateur Emprise 30ans'!$C2-($D63+$D62)</f>
        <v>196</v>
      </c>
      <c r="EL64" s="477">
        <f>'Générateur Emprise 30ans'!$B2-($D61+$D60)</f>
        <v>196</v>
      </c>
      <c r="EM64" s="477">
        <f>EK64*EL64</f>
        <v>38416</v>
      </c>
      <c r="EO64" s="345"/>
      <c r="EP64" s="10" t="s">
        <v>489</v>
      </c>
      <c r="EQ64" s="10">
        <f>'Générateur Emprise 30ans'!$C2-($D63+$D62)</f>
        <v>196</v>
      </c>
      <c r="ER64" s="477">
        <f>'Générateur Emprise 30ans'!$B2-($D61+$D60)</f>
        <v>196</v>
      </c>
      <c r="ES64" s="477">
        <f>EQ64*ER64</f>
        <v>38416</v>
      </c>
      <c r="EU64" s="345"/>
      <c r="EV64" s="10" t="s">
        <v>489</v>
      </c>
      <c r="EW64" s="10">
        <f>'Générateur Emprise 30ans'!$C2-($D63+$D62)</f>
        <v>196</v>
      </c>
      <c r="EX64" s="477">
        <f>'Générateur Emprise 30ans'!$B2-($D61+$D60)</f>
        <v>196</v>
      </c>
      <c r="EY64" s="477">
        <f>EW64*EX64</f>
        <v>38416</v>
      </c>
      <c r="FA64" s="345"/>
      <c r="FB64" s="10" t="s">
        <v>489</v>
      </c>
      <c r="FC64" s="10">
        <f>'Générateur Emprise 30ans'!$C2-($D63+$D62)</f>
        <v>196</v>
      </c>
      <c r="FD64" s="477">
        <f>'Générateur Emprise 30ans'!$B2-($D61+$D60)</f>
        <v>196</v>
      </c>
      <c r="FE64" s="477">
        <f>FC64*FD64</f>
        <v>38416</v>
      </c>
      <c r="FG64" s="345"/>
      <c r="FH64" s="10" t="s">
        <v>489</v>
      </c>
      <c r="FI64" s="10">
        <f>'Générateur Emprise 30ans'!$C2-($D63+$D62)</f>
        <v>196</v>
      </c>
      <c r="FJ64" s="477">
        <f>'Générateur Emprise 30ans'!$B2-($D61+$D60)</f>
        <v>196</v>
      </c>
      <c r="FK64" s="477">
        <f>FI64*FJ64</f>
        <v>38416</v>
      </c>
      <c r="FM64" s="345"/>
      <c r="FN64" s="10" t="s">
        <v>489</v>
      </c>
      <c r="FO64" s="10">
        <f>'Générateur Emprise 30ans'!$C2-($D63+$D62)</f>
        <v>196</v>
      </c>
      <c r="FP64" s="477">
        <f>'Générateur Emprise 30ans'!$B2-($D61+$D60)</f>
        <v>196</v>
      </c>
      <c r="FQ64" s="477">
        <f>FO64*FP64</f>
        <v>38416</v>
      </c>
      <c r="FS64" s="345"/>
      <c r="FT64" s="10" t="s">
        <v>489</v>
      </c>
      <c r="FU64" s="10">
        <f>'Générateur Emprise 30ans'!$C2-($D63+$D62)</f>
        <v>196</v>
      </c>
      <c r="FV64" s="477">
        <f>'Générateur Emprise 30ans'!$B2-($D61+$D60)</f>
        <v>196</v>
      </c>
      <c r="FW64" s="477">
        <f>FU64*FV64</f>
        <v>38416</v>
      </c>
      <c r="FY64" s="345"/>
    </row>
    <row r="65" spans="1:181" ht="15" thickBot="1" x14ac:dyDescent="0.35">
      <c r="A65" s="19"/>
      <c r="G65" s="345"/>
      <c r="M65" s="345"/>
      <c r="S65" s="345"/>
      <c r="Y65" s="345"/>
      <c r="AE65" s="345"/>
      <c r="AK65" s="345"/>
      <c r="AQ65" s="345"/>
      <c r="AW65" s="345"/>
      <c r="BC65" s="345"/>
      <c r="BI65" s="345"/>
      <c r="BO65" s="345"/>
      <c r="BU65" s="345"/>
      <c r="CA65" s="345"/>
      <c r="CG65" s="345"/>
      <c r="CM65" s="345"/>
      <c r="CS65" s="345"/>
      <c r="CY65" s="345"/>
      <c r="DE65" s="345"/>
      <c r="DK65" s="345"/>
      <c r="DQ65" s="345"/>
      <c r="DW65" s="345"/>
      <c r="EC65" s="345"/>
      <c r="EI65" s="345"/>
      <c r="EO65" s="345"/>
      <c r="EU65" s="345"/>
      <c r="FA65" s="345"/>
      <c r="FG65" s="345"/>
      <c r="FM65" s="345"/>
      <c r="FS65" s="345"/>
      <c r="FY65" s="345"/>
    </row>
    <row r="66" spans="1:181" x14ac:dyDescent="0.3">
      <c r="A66" s="19"/>
      <c r="B66" s="629" t="s">
        <v>431</v>
      </c>
      <c r="C66" s="600" t="s">
        <v>488</v>
      </c>
      <c r="D66" s="672" t="s">
        <v>487</v>
      </c>
      <c r="G66" s="345"/>
      <c r="H66" s="629" t="s">
        <v>431</v>
      </c>
      <c r="I66" s="600" t="s">
        <v>488</v>
      </c>
      <c r="J66" s="672" t="s">
        <v>487</v>
      </c>
      <c r="M66" s="345"/>
      <c r="N66" s="629" t="s">
        <v>431</v>
      </c>
      <c r="O66" s="600" t="s">
        <v>488</v>
      </c>
      <c r="P66" s="672" t="s">
        <v>487</v>
      </c>
      <c r="S66" s="345"/>
      <c r="T66" s="629" t="s">
        <v>431</v>
      </c>
      <c r="U66" s="600" t="s">
        <v>488</v>
      </c>
      <c r="V66" s="672" t="s">
        <v>487</v>
      </c>
      <c r="Y66" s="345"/>
      <c r="Z66" s="629" t="s">
        <v>431</v>
      </c>
      <c r="AA66" s="600" t="s">
        <v>488</v>
      </c>
      <c r="AB66" s="672" t="s">
        <v>487</v>
      </c>
      <c r="AE66" s="345"/>
      <c r="AF66" s="629" t="s">
        <v>431</v>
      </c>
      <c r="AG66" s="600" t="s">
        <v>488</v>
      </c>
      <c r="AH66" s="672" t="s">
        <v>487</v>
      </c>
      <c r="AK66" s="345"/>
      <c r="AL66" s="629" t="s">
        <v>431</v>
      </c>
      <c r="AM66" s="600" t="s">
        <v>488</v>
      </c>
      <c r="AN66" s="672" t="s">
        <v>487</v>
      </c>
      <c r="AQ66" s="345"/>
      <c r="AR66" s="629" t="s">
        <v>431</v>
      </c>
      <c r="AS66" s="600" t="s">
        <v>488</v>
      </c>
      <c r="AT66" s="672" t="s">
        <v>487</v>
      </c>
      <c r="AW66" s="345"/>
      <c r="AX66" s="629" t="s">
        <v>431</v>
      </c>
      <c r="AY66" s="600" t="s">
        <v>488</v>
      </c>
      <c r="AZ66" s="672" t="s">
        <v>487</v>
      </c>
      <c r="BC66" s="345"/>
      <c r="BD66" s="629" t="s">
        <v>431</v>
      </c>
      <c r="BE66" s="600" t="s">
        <v>488</v>
      </c>
      <c r="BF66" s="672" t="s">
        <v>487</v>
      </c>
      <c r="BI66" s="345"/>
      <c r="BJ66" s="629" t="s">
        <v>431</v>
      </c>
      <c r="BK66" s="600" t="s">
        <v>488</v>
      </c>
      <c r="BL66" s="672" t="s">
        <v>487</v>
      </c>
      <c r="BO66" s="345"/>
      <c r="BP66" s="629" t="s">
        <v>431</v>
      </c>
      <c r="BQ66" s="600" t="s">
        <v>488</v>
      </c>
      <c r="BR66" s="672" t="s">
        <v>487</v>
      </c>
      <c r="BU66" s="345"/>
      <c r="BV66" s="629" t="s">
        <v>431</v>
      </c>
      <c r="BW66" s="600" t="s">
        <v>488</v>
      </c>
      <c r="BX66" s="672" t="s">
        <v>487</v>
      </c>
      <c r="CA66" s="345"/>
      <c r="CB66" s="629" t="s">
        <v>431</v>
      </c>
      <c r="CC66" s="600" t="s">
        <v>488</v>
      </c>
      <c r="CD66" s="672" t="s">
        <v>487</v>
      </c>
      <c r="CG66" s="345"/>
      <c r="CH66" s="629" t="s">
        <v>431</v>
      </c>
      <c r="CI66" s="600" t="s">
        <v>488</v>
      </c>
      <c r="CJ66" s="672" t="s">
        <v>487</v>
      </c>
      <c r="CM66" s="345"/>
      <c r="CN66" s="629" t="s">
        <v>431</v>
      </c>
      <c r="CO66" s="600" t="s">
        <v>488</v>
      </c>
      <c r="CP66" s="672" t="s">
        <v>487</v>
      </c>
      <c r="CS66" s="345"/>
      <c r="CT66" s="629" t="s">
        <v>431</v>
      </c>
      <c r="CU66" s="600" t="s">
        <v>488</v>
      </c>
      <c r="CV66" s="672" t="s">
        <v>487</v>
      </c>
      <c r="CY66" s="345"/>
      <c r="CZ66" s="629" t="s">
        <v>431</v>
      </c>
      <c r="DA66" s="600" t="s">
        <v>488</v>
      </c>
      <c r="DB66" s="672" t="s">
        <v>487</v>
      </c>
      <c r="DE66" s="345"/>
      <c r="DF66" s="629" t="s">
        <v>431</v>
      </c>
      <c r="DG66" s="600" t="s">
        <v>488</v>
      </c>
      <c r="DH66" s="672" t="s">
        <v>487</v>
      </c>
      <c r="DK66" s="345"/>
      <c r="DL66" s="629" t="s">
        <v>431</v>
      </c>
      <c r="DM66" s="600" t="s">
        <v>488</v>
      </c>
      <c r="DN66" s="672" t="s">
        <v>487</v>
      </c>
      <c r="DQ66" s="345"/>
      <c r="DR66" s="629" t="s">
        <v>431</v>
      </c>
      <c r="DS66" s="600" t="s">
        <v>488</v>
      </c>
      <c r="DT66" s="672" t="s">
        <v>487</v>
      </c>
      <c r="DW66" s="345"/>
      <c r="DX66" s="629" t="s">
        <v>431</v>
      </c>
      <c r="DY66" s="600" t="s">
        <v>488</v>
      </c>
      <c r="DZ66" s="672" t="s">
        <v>487</v>
      </c>
      <c r="EC66" s="345"/>
      <c r="ED66" s="629" t="s">
        <v>431</v>
      </c>
      <c r="EE66" s="600" t="s">
        <v>488</v>
      </c>
      <c r="EF66" s="672" t="s">
        <v>487</v>
      </c>
      <c r="EI66" s="345"/>
      <c r="EJ66" s="629" t="s">
        <v>431</v>
      </c>
      <c r="EK66" s="600" t="s">
        <v>488</v>
      </c>
      <c r="EL66" s="672" t="s">
        <v>487</v>
      </c>
      <c r="EO66" s="345"/>
      <c r="EP66" s="629" t="s">
        <v>431</v>
      </c>
      <c r="EQ66" s="600" t="s">
        <v>488</v>
      </c>
      <c r="ER66" s="672" t="s">
        <v>487</v>
      </c>
      <c r="EU66" s="345"/>
      <c r="EV66" s="629" t="s">
        <v>431</v>
      </c>
      <c r="EW66" s="600" t="s">
        <v>488</v>
      </c>
      <c r="EX66" s="672" t="s">
        <v>487</v>
      </c>
      <c r="FA66" s="345"/>
      <c r="FB66" s="629" t="s">
        <v>431</v>
      </c>
      <c r="FC66" s="600" t="s">
        <v>488</v>
      </c>
      <c r="FD66" s="672" t="s">
        <v>487</v>
      </c>
      <c r="FG66" s="345"/>
      <c r="FH66" s="629" t="s">
        <v>431</v>
      </c>
      <c r="FI66" s="600" t="s">
        <v>488</v>
      </c>
      <c r="FJ66" s="672" t="s">
        <v>487</v>
      </c>
      <c r="FM66" s="345"/>
      <c r="FN66" s="629" t="s">
        <v>431</v>
      </c>
      <c r="FO66" s="600" t="s">
        <v>488</v>
      </c>
      <c r="FP66" s="672" t="s">
        <v>487</v>
      </c>
      <c r="FS66" s="345"/>
      <c r="FT66" s="629" t="s">
        <v>431</v>
      </c>
      <c r="FU66" s="600" t="s">
        <v>488</v>
      </c>
      <c r="FV66" s="672" t="s">
        <v>487</v>
      </c>
      <c r="FY66" s="345"/>
    </row>
    <row r="67" spans="1:181" ht="15" thickBot="1" x14ac:dyDescent="0.35">
      <c r="A67" s="19"/>
      <c r="B67" s="826">
        <f>'Générateur Emprise 30ans'!$I2</f>
        <v>1</v>
      </c>
      <c r="C67" s="833">
        <f>'Générateur Emprise 30ans'!$J2</f>
        <v>11</v>
      </c>
      <c r="D67" s="832">
        <f>'Générateur Emprise 30ans'!$K2</f>
        <v>10</v>
      </c>
      <c r="G67" s="345"/>
      <c r="H67" s="668">
        <f>'Générateur Emprise 30ans'!$I2</f>
        <v>1</v>
      </c>
      <c r="I67" s="50">
        <f>'Générateur Emprise 30ans'!$J2</f>
        <v>11</v>
      </c>
      <c r="J67" s="630">
        <f>'Générateur Emprise 30ans'!$K2</f>
        <v>10</v>
      </c>
      <c r="M67" s="345"/>
      <c r="N67" s="668">
        <f>'Générateur Emprise 30ans'!$I2</f>
        <v>1</v>
      </c>
      <c r="O67" s="50">
        <f>'Générateur Emprise 30ans'!$J2</f>
        <v>11</v>
      </c>
      <c r="P67" s="630">
        <f>'Générateur Emprise 30ans'!$K2</f>
        <v>10</v>
      </c>
      <c r="S67" s="345"/>
      <c r="T67" s="668">
        <f>'Générateur Emprise 30ans'!$I2</f>
        <v>1</v>
      </c>
      <c r="U67" s="50">
        <f>'Générateur Emprise 30ans'!$J2</f>
        <v>11</v>
      </c>
      <c r="V67" s="630">
        <f>'Générateur Emprise 30ans'!$K2</f>
        <v>10</v>
      </c>
      <c r="Y67" s="345"/>
      <c r="Z67" s="668">
        <f>'Générateur Emprise 30ans'!$I2</f>
        <v>1</v>
      </c>
      <c r="AA67" s="50">
        <f>'Générateur Emprise 30ans'!$J2</f>
        <v>11</v>
      </c>
      <c r="AB67" s="630">
        <f>'Générateur Emprise 30ans'!$K2</f>
        <v>10</v>
      </c>
      <c r="AE67" s="345"/>
      <c r="AF67" s="668">
        <f>'Générateur Emprise 30ans'!$I2</f>
        <v>1</v>
      </c>
      <c r="AG67" s="50">
        <f>'Générateur Emprise 30ans'!$J2</f>
        <v>11</v>
      </c>
      <c r="AH67" s="630">
        <f>'Générateur Emprise 30ans'!$K2</f>
        <v>10</v>
      </c>
      <c r="AK67" s="345"/>
      <c r="AL67" s="668">
        <f>'Générateur Emprise 30ans'!$I2</f>
        <v>1</v>
      </c>
      <c r="AM67" s="50">
        <f>'Générateur Emprise 30ans'!$J2</f>
        <v>11</v>
      </c>
      <c r="AN67" s="630">
        <f>'Générateur Emprise 30ans'!$K2</f>
        <v>10</v>
      </c>
      <c r="AQ67" s="345"/>
      <c r="AR67" s="668">
        <f>'Générateur Emprise 30ans'!$I2</f>
        <v>1</v>
      </c>
      <c r="AS67" s="50">
        <f>'Générateur Emprise 30ans'!$J2</f>
        <v>11</v>
      </c>
      <c r="AT67" s="630">
        <f>'Générateur Emprise 30ans'!$K2</f>
        <v>10</v>
      </c>
      <c r="AW67" s="345"/>
      <c r="AX67" s="668">
        <f>'Générateur Emprise 30ans'!$I2</f>
        <v>1</v>
      </c>
      <c r="AY67" s="50">
        <f>'Générateur Emprise 30ans'!$J2</f>
        <v>11</v>
      </c>
      <c r="AZ67" s="630">
        <f>'Générateur Emprise 30ans'!$K2</f>
        <v>10</v>
      </c>
      <c r="BC67" s="345"/>
      <c r="BD67" s="668">
        <f>'Générateur Emprise 30ans'!$I2</f>
        <v>1</v>
      </c>
      <c r="BE67" s="50">
        <f>'Générateur Emprise 30ans'!$J2</f>
        <v>11</v>
      </c>
      <c r="BF67" s="630">
        <f>'Générateur Emprise 30ans'!$K2</f>
        <v>10</v>
      </c>
      <c r="BI67" s="345"/>
      <c r="BJ67" s="668">
        <f>'Générateur Emprise 30ans'!$I2</f>
        <v>1</v>
      </c>
      <c r="BK67" s="50">
        <f>'Générateur Emprise 30ans'!$J2</f>
        <v>11</v>
      </c>
      <c r="BL67" s="630">
        <f>'Générateur Emprise 30ans'!$K2</f>
        <v>10</v>
      </c>
      <c r="BO67" s="345"/>
      <c r="BP67" s="668">
        <f>'Générateur Emprise 30ans'!$I2</f>
        <v>1</v>
      </c>
      <c r="BQ67" s="50">
        <f>'Générateur Emprise 30ans'!$J2</f>
        <v>11</v>
      </c>
      <c r="BR67" s="630">
        <f>'Générateur Emprise 30ans'!$K2</f>
        <v>10</v>
      </c>
      <c r="BU67" s="345"/>
      <c r="BV67" s="668">
        <f>'Générateur Emprise 30ans'!$I2</f>
        <v>1</v>
      </c>
      <c r="BW67" s="50">
        <f>'Générateur Emprise 30ans'!$J2</f>
        <v>11</v>
      </c>
      <c r="BX67" s="630">
        <f>'Générateur Emprise 30ans'!$K2</f>
        <v>10</v>
      </c>
      <c r="CA67" s="345"/>
      <c r="CB67" s="668">
        <f>'Générateur Emprise 30ans'!$I2</f>
        <v>1</v>
      </c>
      <c r="CC67" s="50">
        <f>'Générateur Emprise 30ans'!$J2</f>
        <v>11</v>
      </c>
      <c r="CD67" s="630">
        <f>'Générateur Emprise 30ans'!$K2</f>
        <v>10</v>
      </c>
      <c r="CG67" s="345"/>
      <c r="CH67" s="668">
        <f>'Générateur Emprise 30ans'!$I2</f>
        <v>1</v>
      </c>
      <c r="CI67" s="50">
        <f>'Générateur Emprise 30ans'!$J2</f>
        <v>11</v>
      </c>
      <c r="CJ67" s="630">
        <f>'Générateur Emprise 30ans'!$K2</f>
        <v>10</v>
      </c>
      <c r="CM67" s="345"/>
      <c r="CN67" s="668">
        <f>'Générateur Emprise 30ans'!$I2</f>
        <v>1</v>
      </c>
      <c r="CO67" s="50">
        <f>'Générateur Emprise 30ans'!$J2</f>
        <v>11</v>
      </c>
      <c r="CP67" s="630">
        <f>'Générateur Emprise 30ans'!$K2</f>
        <v>10</v>
      </c>
      <c r="CS67" s="345"/>
      <c r="CT67" s="668">
        <f>'Générateur Emprise 30ans'!$I2</f>
        <v>1</v>
      </c>
      <c r="CU67" s="50">
        <f>'Générateur Emprise 30ans'!$J2</f>
        <v>11</v>
      </c>
      <c r="CV67" s="630">
        <f>'Générateur Emprise 30ans'!$K2</f>
        <v>10</v>
      </c>
      <c r="CY67" s="345"/>
      <c r="CZ67" s="668">
        <f>'Générateur Emprise 30ans'!$I2</f>
        <v>1</v>
      </c>
      <c r="DA67" s="50">
        <f>'Générateur Emprise 30ans'!$J2</f>
        <v>11</v>
      </c>
      <c r="DB67" s="630">
        <f>'Générateur Emprise 30ans'!$K2</f>
        <v>10</v>
      </c>
      <c r="DE67" s="345"/>
      <c r="DF67" s="668">
        <f>'Générateur Emprise 30ans'!$I2</f>
        <v>1</v>
      </c>
      <c r="DG67" s="50">
        <f>'Générateur Emprise 30ans'!$J2</f>
        <v>11</v>
      </c>
      <c r="DH67" s="630">
        <f>'Générateur Emprise 30ans'!$K2</f>
        <v>10</v>
      </c>
      <c r="DK67" s="345"/>
      <c r="DL67" s="668">
        <f>'Générateur Emprise 30ans'!$I2</f>
        <v>1</v>
      </c>
      <c r="DM67" s="50">
        <f>'Générateur Emprise 30ans'!$J2</f>
        <v>11</v>
      </c>
      <c r="DN67" s="630">
        <f>'Générateur Emprise 30ans'!$K2</f>
        <v>10</v>
      </c>
      <c r="DQ67" s="345"/>
      <c r="DR67" s="668">
        <f>'Générateur Emprise 30ans'!$I2</f>
        <v>1</v>
      </c>
      <c r="DS67" s="50">
        <f>'Générateur Emprise 30ans'!$J2</f>
        <v>11</v>
      </c>
      <c r="DT67" s="630">
        <f>'Générateur Emprise 30ans'!$K2</f>
        <v>10</v>
      </c>
      <c r="DW67" s="345"/>
      <c r="DX67" s="668">
        <f>'Générateur Emprise 30ans'!$I2</f>
        <v>1</v>
      </c>
      <c r="DY67" s="50">
        <f>'Générateur Emprise 30ans'!$J2</f>
        <v>11</v>
      </c>
      <c r="DZ67" s="630">
        <f>'Générateur Emprise 30ans'!$K2</f>
        <v>10</v>
      </c>
      <c r="EC67" s="345"/>
      <c r="ED67" s="668">
        <f>'Générateur Emprise 30ans'!$I2</f>
        <v>1</v>
      </c>
      <c r="EE67" s="50">
        <f>'Générateur Emprise 30ans'!$J2</f>
        <v>11</v>
      </c>
      <c r="EF67" s="630">
        <f>'Générateur Emprise 30ans'!$K2</f>
        <v>10</v>
      </c>
      <c r="EI67" s="345"/>
      <c r="EJ67" s="668">
        <f>'Générateur Emprise 30ans'!$I2</f>
        <v>1</v>
      </c>
      <c r="EK67" s="50">
        <f>'Générateur Emprise 30ans'!$J2</f>
        <v>11</v>
      </c>
      <c r="EL67" s="630">
        <f>'Générateur Emprise 30ans'!$K2</f>
        <v>10</v>
      </c>
      <c r="EO67" s="345"/>
      <c r="EP67" s="668">
        <f>'Générateur Emprise 30ans'!$I2</f>
        <v>1</v>
      </c>
      <c r="EQ67" s="50">
        <f>'Générateur Emprise 30ans'!$J2</f>
        <v>11</v>
      </c>
      <c r="ER67" s="630">
        <f>'Générateur Emprise 30ans'!$K2</f>
        <v>10</v>
      </c>
      <c r="EU67" s="345"/>
      <c r="EV67" s="668">
        <f>'Générateur Emprise 30ans'!$I2</f>
        <v>1</v>
      </c>
      <c r="EW67" s="50">
        <f>'Générateur Emprise 30ans'!$J2</f>
        <v>11</v>
      </c>
      <c r="EX67" s="630">
        <f>'Générateur Emprise 30ans'!$K2</f>
        <v>10</v>
      </c>
      <c r="FA67" s="345"/>
      <c r="FB67" s="668">
        <f>'Générateur Emprise 30ans'!$I2</f>
        <v>1</v>
      </c>
      <c r="FC67" s="50">
        <f>'Générateur Emprise 30ans'!$J2</f>
        <v>11</v>
      </c>
      <c r="FD67" s="630">
        <f>'Générateur Emprise 30ans'!$K2</f>
        <v>10</v>
      </c>
      <c r="FG67" s="345"/>
      <c r="FH67" s="668">
        <f>'Générateur Emprise 30ans'!$I2</f>
        <v>1</v>
      </c>
      <c r="FI67" s="50">
        <f>'Générateur Emprise 30ans'!$J2</f>
        <v>11</v>
      </c>
      <c r="FJ67" s="630">
        <f>'Générateur Emprise 30ans'!$K2</f>
        <v>10</v>
      </c>
      <c r="FM67" s="345"/>
      <c r="FN67" s="668">
        <f>'Générateur Emprise 30ans'!$I2</f>
        <v>1</v>
      </c>
      <c r="FO67" s="50">
        <f>'Générateur Emprise 30ans'!$J2</f>
        <v>11</v>
      </c>
      <c r="FP67" s="630">
        <f>'Générateur Emprise 30ans'!$K2</f>
        <v>10</v>
      </c>
      <c r="FS67" s="345"/>
      <c r="FT67" s="668">
        <f>'Générateur Emprise 30ans'!$I2</f>
        <v>1</v>
      </c>
      <c r="FU67" s="50">
        <f>'Générateur Emprise 30ans'!$J2</f>
        <v>11</v>
      </c>
      <c r="FV67" s="630">
        <f>'Générateur Emprise 30ans'!$K2</f>
        <v>10</v>
      </c>
      <c r="FY67" s="345"/>
    </row>
    <row r="68" spans="1:181" ht="15" thickBot="1" x14ac:dyDescent="0.35">
      <c r="A68" s="19"/>
      <c r="G68" s="345"/>
      <c r="M68" s="345"/>
      <c r="S68" s="345"/>
      <c r="Y68" s="345"/>
      <c r="AE68" s="345"/>
      <c r="AK68" s="345"/>
      <c r="AQ68" s="345"/>
      <c r="AW68" s="345"/>
      <c r="BC68" s="345"/>
      <c r="BI68" s="345"/>
      <c r="BO68" s="345"/>
      <c r="BU68" s="345"/>
      <c r="CA68" s="345"/>
      <c r="CG68" s="345"/>
      <c r="CM68" s="345"/>
      <c r="CS68" s="345"/>
      <c r="CY68" s="345"/>
      <c r="DE68" s="345"/>
      <c r="DK68" s="345"/>
      <c r="DQ68" s="345"/>
      <c r="DW68" s="345"/>
      <c r="EC68" s="345"/>
      <c r="EI68" s="345"/>
      <c r="EO68" s="345"/>
      <c r="EU68" s="345"/>
      <c r="FA68" s="345"/>
      <c r="FG68" s="345"/>
      <c r="FM68" s="345"/>
      <c r="FS68" s="345"/>
      <c r="FY68" s="345"/>
    </row>
    <row r="69" spans="1:181" ht="15" thickBot="1" x14ac:dyDescent="0.35">
      <c r="A69" s="19"/>
      <c r="B69" s="838" t="s">
        <v>486</v>
      </c>
      <c r="C69" s="600" t="s">
        <v>485</v>
      </c>
      <c r="D69" s="600" t="s">
        <v>445</v>
      </c>
      <c r="E69" s="672" t="s">
        <v>475</v>
      </c>
      <c r="G69" s="345"/>
      <c r="H69" s="838" t="s">
        <v>486</v>
      </c>
      <c r="I69" s="600" t="s">
        <v>485</v>
      </c>
      <c r="J69" s="600" t="s">
        <v>445</v>
      </c>
      <c r="K69" s="672" t="s">
        <v>475</v>
      </c>
      <c r="M69" s="345"/>
      <c r="N69" s="838" t="s">
        <v>486</v>
      </c>
      <c r="O69" s="600" t="s">
        <v>485</v>
      </c>
      <c r="P69" s="600" t="s">
        <v>445</v>
      </c>
      <c r="Q69" s="672" t="s">
        <v>475</v>
      </c>
      <c r="S69" s="345"/>
      <c r="T69" s="838" t="s">
        <v>486</v>
      </c>
      <c r="U69" s="600" t="s">
        <v>485</v>
      </c>
      <c r="V69" s="600" t="s">
        <v>445</v>
      </c>
      <c r="W69" s="672" t="s">
        <v>475</v>
      </c>
      <c r="Y69" s="345"/>
      <c r="Z69" s="838" t="s">
        <v>486</v>
      </c>
      <c r="AA69" s="600" t="s">
        <v>485</v>
      </c>
      <c r="AB69" s="600" t="s">
        <v>445</v>
      </c>
      <c r="AC69" s="672" t="s">
        <v>475</v>
      </c>
      <c r="AE69" s="345"/>
      <c r="AF69" s="838" t="s">
        <v>486</v>
      </c>
      <c r="AG69" s="600" t="s">
        <v>485</v>
      </c>
      <c r="AH69" s="600" t="s">
        <v>445</v>
      </c>
      <c r="AI69" s="672" t="s">
        <v>475</v>
      </c>
      <c r="AK69" s="345"/>
      <c r="AL69" s="838" t="s">
        <v>486</v>
      </c>
      <c r="AM69" s="600" t="s">
        <v>485</v>
      </c>
      <c r="AN69" s="600" t="s">
        <v>445</v>
      </c>
      <c r="AO69" s="672" t="s">
        <v>475</v>
      </c>
      <c r="AQ69" s="345"/>
      <c r="AR69" s="838" t="s">
        <v>486</v>
      </c>
      <c r="AS69" s="600" t="s">
        <v>485</v>
      </c>
      <c r="AT69" s="600" t="s">
        <v>445</v>
      </c>
      <c r="AU69" s="672" t="s">
        <v>475</v>
      </c>
      <c r="AW69" s="345"/>
      <c r="AX69" s="838" t="s">
        <v>486</v>
      </c>
      <c r="AY69" s="600" t="s">
        <v>485</v>
      </c>
      <c r="AZ69" s="600" t="s">
        <v>445</v>
      </c>
      <c r="BA69" s="672" t="s">
        <v>475</v>
      </c>
      <c r="BC69" s="345"/>
      <c r="BD69" s="838" t="s">
        <v>486</v>
      </c>
      <c r="BE69" s="600" t="s">
        <v>485</v>
      </c>
      <c r="BF69" s="600" t="s">
        <v>445</v>
      </c>
      <c r="BG69" s="672" t="s">
        <v>475</v>
      </c>
      <c r="BI69" s="345"/>
      <c r="BJ69" s="838" t="s">
        <v>486</v>
      </c>
      <c r="BK69" s="600" t="s">
        <v>485</v>
      </c>
      <c r="BL69" s="600" t="s">
        <v>445</v>
      </c>
      <c r="BM69" s="672" t="s">
        <v>475</v>
      </c>
      <c r="BO69" s="345"/>
      <c r="BP69" s="838" t="s">
        <v>486</v>
      </c>
      <c r="BQ69" s="600" t="s">
        <v>485</v>
      </c>
      <c r="BR69" s="600" t="s">
        <v>445</v>
      </c>
      <c r="BS69" s="672" t="s">
        <v>475</v>
      </c>
      <c r="BU69" s="345"/>
      <c r="BV69" s="838" t="s">
        <v>486</v>
      </c>
      <c r="BW69" s="600" t="s">
        <v>485</v>
      </c>
      <c r="BX69" s="600" t="s">
        <v>445</v>
      </c>
      <c r="BY69" s="672" t="s">
        <v>475</v>
      </c>
      <c r="CA69" s="345"/>
      <c r="CB69" s="838" t="s">
        <v>486</v>
      </c>
      <c r="CC69" s="600" t="s">
        <v>485</v>
      </c>
      <c r="CD69" s="600" t="s">
        <v>445</v>
      </c>
      <c r="CE69" s="672" t="s">
        <v>475</v>
      </c>
      <c r="CG69" s="345"/>
      <c r="CH69" s="838" t="s">
        <v>486</v>
      </c>
      <c r="CI69" s="600" t="s">
        <v>485</v>
      </c>
      <c r="CJ69" s="600" t="s">
        <v>445</v>
      </c>
      <c r="CK69" s="672" t="s">
        <v>475</v>
      </c>
      <c r="CM69" s="345"/>
      <c r="CN69" s="838" t="s">
        <v>486</v>
      </c>
      <c r="CO69" s="600" t="s">
        <v>485</v>
      </c>
      <c r="CP69" s="600" t="s">
        <v>445</v>
      </c>
      <c r="CQ69" s="672" t="s">
        <v>475</v>
      </c>
      <c r="CS69" s="345"/>
      <c r="CT69" s="838" t="s">
        <v>486</v>
      </c>
      <c r="CU69" s="600" t="s">
        <v>485</v>
      </c>
      <c r="CV69" s="600" t="s">
        <v>445</v>
      </c>
      <c r="CW69" s="672" t="s">
        <v>475</v>
      </c>
      <c r="CY69" s="345"/>
      <c r="CZ69" s="838" t="s">
        <v>486</v>
      </c>
      <c r="DA69" s="600" t="s">
        <v>485</v>
      </c>
      <c r="DB69" s="600" t="s">
        <v>445</v>
      </c>
      <c r="DC69" s="672" t="s">
        <v>475</v>
      </c>
      <c r="DE69" s="345"/>
      <c r="DF69" s="838" t="s">
        <v>486</v>
      </c>
      <c r="DG69" s="600" t="s">
        <v>485</v>
      </c>
      <c r="DH69" s="600" t="s">
        <v>445</v>
      </c>
      <c r="DI69" s="672" t="s">
        <v>475</v>
      </c>
      <c r="DK69" s="345"/>
      <c r="DL69" s="838" t="s">
        <v>486</v>
      </c>
      <c r="DM69" s="600" t="s">
        <v>485</v>
      </c>
      <c r="DN69" s="600" t="s">
        <v>445</v>
      </c>
      <c r="DO69" s="672" t="s">
        <v>475</v>
      </c>
      <c r="DQ69" s="345"/>
      <c r="DR69" s="838" t="s">
        <v>486</v>
      </c>
      <c r="DS69" s="600" t="s">
        <v>485</v>
      </c>
      <c r="DT69" s="600" t="s">
        <v>445</v>
      </c>
      <c r="DU69" s="672" t="s">
        <v>475</v>
      </c>
      <c r="DW69" s="345"/>
      <c r="DX69" s="838" t="s">
        <v>486</v>
      </c>
      <c r="DY69" s="600" t="s">
        <v>485</v>
      </c>
      <c r="DZ69" s="600" t="s">
        <v>445</v>
      </c>
      <c r="EA69" s="672" t="s">
        <v>475</v>
      </c>
      <c r="EC69" s="345"/>
      <c r="ED69" s="838" t="s">
        <v>486</v>
      </c>
      <c r="EE69" s="600" t="s">
        <v>485</v>
      </c>
      <c r="EF69" s="600" t="s">
        <v>445</v>
      </c>
      <c r="EG69" s="672" t="s">
        <v>475</v>
      </c>
      <c r="EI69" s="345"/>
      <c r="EJ69" s="838" t="s">
        <v>486</v>
      </c>
      <c r="EK69" s="600" t="s">
        <v>485</v>
      </c>
      <c r="EL69" s="600" t="s">
        <v>445</v>
      </c>
      <c r="EM69" s="672" t="s">
        <v>475</v>
      </c>
      <c r="EO69" s="345"/>
      <c r="EP69" s="838" t="s">
        <v>486</v>
      </c>
      <c r="EQ69" s="600" t="s">
        <v>485</v>
      </c>
      <c r="ER69" s="600" t="s">
        <v>445</v>
      </c>
      <c r="ES69" s="672" t="s">
        <v>475</v>
      </c>
      <c r="EU69" s="345"/>
      <c r="EV69" s="838" t="s">
        <v>486</v>
      </c>
      <c r="EW69" s="600" t="s">
        <v>485</v>
      </c>
      <c r="EX69" s="600" t="s">
        <v>445</v>
      </c>
      <c r="EY69" s="672" t="s">
        <v>475</v>
      </c>
      <c r="FA69" s="345"/>
      <c r="FB69" s="838" t="s">
        <v>486</v>
      </c>
      <c r="FC69" s="600" t="s">
        <v>485</v>
      </c>
      <c r="FD69" s="600" t="s">
        <v>445</v>
      </c>
      <c r="FE69" s="672" t="s">
        <v>475</v>
      </c>
      <c r="FG69" s="345"/>
      <c r="FH69" s="838" t="s">
        <v>486</v>
      </c>
      <c r="FI69" s="600" t="s">
        <v>485</v>
      </c>
      <c r="FJ69" s="600" t="s">
        <v>445</v>
      </c>
      <c r="FK69" s="672" t="s">
        <v>475</v>
      </c>
      <c r="FM69" s="345"/>
      <c r="FN69" s="838" t="s">
        <v>486</v>
      </c>
      <c r="FO69" s="600" t="s">
        <v>485</v>
      </c>
      <c r="FP69" s="600" t="s">
        <v>445</v>
      </c>
      <c r="FQ69" s="672" t="s">
        <v>475</v>
      </c>
      <c r="FS69" s="345"/>
      <c r="FT69" s="838" t="s">
        <v>486</v>
      </c>
      <c r="FU69" s="600" t="s">
        <v>485</v>
      </c>
      <c r="FV69" s="600" t="s">
        <v>445</v>
      </c>
      <c r="FW69" s="672" t="s">
        <v>475</v>
      </c>
      <c r="FY69" s="345"/>
    </row>
    <row r="70" spans="1:181" ht="15" thickBot="1" x14ac:dyDescent="0.35">
      <c r="A70" s="19"/>
      <c r="B70" s="857">
        <f>IF(AND(C67*E63&gt;C60,C67*E62&gt;C60),1,0)</f>
        <v>0</v>
      </c>
      <c r="C70" s="857">
        <f>IF(AND(C67*E61&gt;C62,C67*E60&gt;C62),1,0)</f>
        <v>0</v>
      </c>
      <c r="D70" s="856">
        <f>IF(AND(C70=1,B70=1),1,0)</f>
        <v>0</v>
      </c>
      <c r="E70" s="855">
        <f>IF(AND(B70=0,C70=0,D70=0),1,0)</f>
        <v>1</v>
      </c>
      <c r="G70" s="345"/>
      <c r="H70" s="854">
        <f>IF(AND(I67*K63&gt;I60,I67*K62&gt;I60),1,0)</f>
        <v>0</v>
      </c>
      <c r="I70" s="854">
        <f>IF(AND(I67*K61&gt;I62,I67*K60&gt;I62),1,0)</f>
        <v>0</v>
      </c>
      <c r="J70" s="853">
        <f>IF(AND(I70=1,H70=1),1,0)</f>
        <v>0</v>
      </c>
      <c r="K70" s="852">
        <f>IF(AND(H70=0,I70=0,J70=0),1,0)</f>
        <v>1</v>
      </c>
      <c r="M70" s="345"/>
      <c r="N70" s="854">
        <f>IF(AND(O67*Q63&gt;O60,O67*Q62&gt;O60),1,0)</f>
        <v>0</v>
      </c>
      <c r="O70" s="854">
        <f>IF(AND(O67*Q61&gt;O62,O67*Q60&gt;O62),1,0)</f>
        <v>0</v>
      </c>
      <c r="P70" s="853">
        <f>IF(AND(O70=1,N70=1),1,0)</f>
        <v>0</v>
      </c>
      <c r="Q70" s="852">
        <f>IF(AND(N70=0,O70=0,P70=0),1,0)</f>
        <v>1</v>
      </c>
      <c r="S70" s="345"/>
      <c r="T70" s="854">
        <f>IF(AND(U67*W63&gt;U60,U67*W62&gt;U60),1,0)</f>
        <v>0</v>
      </c>
      <c r="U70" s="854">
        <f>IF(AND(U67*W61&gt;U62,U67*W60&gt;U62),1,0)</f>
        <v>0</v>
      </c>
      <c r="V70" s="853">
        <f>IF(AND(U70=1,T70=1),1,0)</f>
        <v>0</v>
      </c>
      <c r="W70" s="852">
        <f>IF(AND(T70=0,U70=0,V70=0),1,0)</f>
        <v>1</v>
      </c>
      <c r="Y70" s="345"/>
      <c r="Z70" s="854">
        <f>IF(AND(AA67*AC63&gt;AA60,AA67*AC62&gt;AA60),1,0)</f>
        <v>0</v>
      </c>
      <c r="AA70" s="854">
        <f>IF(AND(AA67*AC61&gt;AA62,AA67*AC60&gt;AA62),1,0)</f>
        <v>0</v>
      </c>
      <c r="AB70" s="853">
        <f>IF(AND(AA70=1,Z70=1),1,0)</f>
        <v>0</v>
      </c>
      <c r="AC70" s="852">
        <f>IF(AND(Z70=0,AA70=0,AB70=0),1,0)</f>
        <v>1</v>
      </c>
      <c r="AE70" s="345"/>
      <c r="AF70" s="854">
        <f>IF(AND(AG67*AI63&gt;AG60,AG67*AI62&gt;AG60),1,0)</f>
        <v>0</v>
      </c>
      <c r="AG70" s="854">
        <f>IF(AND(AG67*AI61&gt;AG62,AG67*AI60&gt;AG62),1,0)</f>
        <v>0</v>
      </c>
      <c r="AH70" s="853">
        <f>IF(AND(AG70=1,AF70=1),1,0)</f>
        <v>0</v>
      </c>
      <c r="AI70" s="852">
        <f>IF(AND(AF70=0,AG70=0,AH70=0),1,0)</f>
        <v>1</v>
      </c>
      <c r="AK70" s="345"/>
      <c r="AL70" s="854">
        <f>IF(AND(AM67*AO63&gt;AM60,AM67*AO62&gt;AM60),1,0)</f>
        <v>0</v>
      </c>
      <c r="AM70" s="854">
        <f>IF(AND(AM67*AO61&gt;AM62,AM67*AO60&gt;AM62),1,0)</f>
        <v>0</v>
      </c>
      <c r="AN70" s="853">
        <f>IF(AND(AM70=1,AL70=1),1,0)</f>
        <v>0</v>
      </c>
      <c r="AO70" s="852">
        <f>IF(AND(AL70=0,AM70=0,AN70=0),1,0)</f>
        <v>1</v>
      </c>
      <c r="AQ70" s="345"/>
      <c r="AR70" s="854">
        <f>IF(AND(AS67*AU63&gt;AS60,AS67*AU62&gt;AS60),1,0)</f>
        <v>0</v>
      </c>
      <c r="AS70" s="854">
        <f>IF(AND(AS67*AU61&gt;AS62,AS67*AU60&gt;AS62),1,0)</f>
        <v>0</v>
      </c>
      <c r="AT70" s="853">
        <f>IF(AND(AS70=1,AR70=1),1,0)</f>
        <v>0</v>
      </c>
      <c r="AU70" s="852">
        <f>IF(AND(AR70=0,AS70=0,AT70=0),1,0)</f>
        <v>1</v>
      </c>
      <c r="AW70" s="345"/>
      <c r="AX70" s="854">
        <f>IF(AND(AY67*BA63&gt;AY60,AY67*BA62&gt;AY60),1,0)</f>
        <v>0</v>
      </c>
      <c r="AY70" s="854">
        <f>IF(AND(AY67*BA61&gt;AY62,AY67*BA60&gt;AY62),1,0)</f>
        <v>0</v>
      </c>
      <c r="AZ70" s="853">
        <f>IF(AND(AY70=1,AX70=1),1,0)</f>
        <v>0</v>
      </c>
      <c r="BA70" s="852">
        <f>IF(AND(AX70=0,AY70=0,AZ70=0),1,0)</f>
        <v>1</v>
      </c>
      <c r="BC70" s="345"/>
      <c r="BD70" s="854">
        <f>IF(AND(BE67*BG63&gt;BE60,BE67*BG62&gt;BE60),1,0)</f>
        <v>0</v>
      </c>
      <c r="BE70" s="854">
        <f>IF(AND(BE67*BG61&gt;BE62,BE67*BG60&gt;BE62),1,0)</f>
        <v>0</v>
      </c>
      <c r="BF70" s="853">
        <f>IF(AND(BE70=1,BD70=1),1,0)</f>
        <v>0</v>
      </c>
      <c r="BG70" s="852">
        <f>IF(AND(BD70=0,BE70=0,BF70=0),1,0)</f>
        <v>1</v>
      </c>
      <c r="BI70" s="345"/>
      <c r="BJ70" s="854">
        <f>IF(AND(BK67*BM63&gt;BK60,BK67*BM62&gt;BK60),1,0)</f>
        <v>0</v>
      </c>
      <c r="BK70" s="854">
        <f>IF(AND(BK67*BM61&gt;BK62,BK67*BM60&gt;BK62),1,0)</f>
        <v>0</v>
      </c>
      <c r="BL70" s="853">
        <f>IF(AND(BK70=1,BJ70=1),1,0)</f>
        <v>0</v>
      </c>
      <c r="BM70" s="852">
        <f>IF(AND(BJ70=0,BK70=0,BL70=0),1,0)</f>
        <v>1</v>
      </c>
      <c r="BO70" s="345"/>
      <c r="BP70" s="854">
        <f>IF(AND(BQ67*BS63&gt;BQ60,BQ67*BS62&gt;BQ60),1,0)</f>
        <v>0</v>
      </c>
      <c r="BQ70" s="854">
        <f>IF(AND(BQ67*BS61&gt;BQ62,BQ67*BS60&gt;BQ62),1,0)</f>
        <v>0</v>
      </c>
      <c r="BR70" s="853">
        <f>IF(AND(BQ70=1,BP70=1),1,0)</f>
        <v>0</v>
      </c>
      <c r="BS70" s="852">
        <f>IF(AND(BP70=0,BQ70=0,BR70=0),1,0)</f>
        <v>1</v>
      </c>
      <c r="BU70" s="345"/>
      <c r="BV70" s="854">
        <f>IF(AND(BW67*BY63&gt;BW60,BW67*BY62&gt;BW60),1,0)</f>
        <v>0</v>
      </c>
      <c r="BW70" s="854">
        <f>IF(AND(BW67*BY61&gt;BW62,BW67*BY60&gt;BW62),1,0)</f>
        <v>0</v>
      </c>
      <c r="BX70" s="853">
        <f>IF(AND(BW70=1,BV70=1),1,0)</f>
        <v>0</v>
      </c>
      <c r="BY70" s="852">
        <f>IF(AND(BV70=0,BW70=0,BX70=0),1,0)</f>
        <v>1</v>
      </c>
      <c r="CA70" s="345"/>
      <c r="CB70" s="854">
        <f>IF(AND(CC67*CE63&gt;CC60,CC67*CE62&gt;CC60),1,0)</f>
        <v>0</v>
      </c>
      <c r="CC70" s="854">
        <f>IF(AND(CC67*CE61&gt;CC62,CC67*CE60&gt;CC62),1,0)</f>
        <v>0</v>
      </c>
      <c r="CD70" s="853">
        <f>IF(AND(CC70=1,CB70=1),1,0)</f>
        <v>0</v>
      </c>
      <c r="CE70" s="852">
        <f>IF(AND(CB70=0,CC70=0,CD70=0),1,0)</f>
        <v>1</v>
      </c>
      <c r="CG70" s="345"/>
      <c r="CH70" s="854">
        <f>IF(AND(CI67*CK63&gt;CI60,CI67*CK62&gt;CI60),1,0)</f>
        <v>0</v>
      </c>
      <c r="CI70" s="854">
        <f>IF(AND(CI67*CK61&gt;CI62,CI67*CK60&gt;CI62),1,0)</f>
        <v>0</v>
      </c>
      <c r="CJ70" s="853">
        <f>IF(AND(CI70=1,CH70=1),1,0)</f>
        <v>0</v>
      </c>
      <c r="CK70" s="852">
        <f>IF(AND(CH70=0,CI70=0,CJ70=0),1,0)</f>
        <v>1</v>
      </c>
      <c r="CM70" s="345"/>
      <c r="CN70" s="854">
        <f>IF(AND(CO67*CQ63&gt;CO60,CO67*CQ62&gt;CO60),1,0)</f>
        <v>0</v>
      </c>
      <c r="CO70" s="854">
        <f>IF(AND(CO67*CQ61&gt;CO62,CO67*CQ60&gt;CO62),1,0)</f>
        <v>0</v>
      </c>
      <c r="CP70" s="853">
        <f>IF(AND(CO70=1,CN70=1),1,0)</f>
        <v>0</v>
      </c>
      <c r="CQ70" s="852">
        <f>IF(AND(CN70=0,CO70=0,CP70=0),1,0)</f>
        <v>1</v>
      </c>
      <c r="CS70" s="345"/>
      <c r="CT70" s="854">
        <f>IF(AND(CU67*CW63&gt;CU60,CU67*CW62&gt;CU60),1,0)</f>
        <v>0</v>
      </c>
      <c r="CU70" s="854">
        <f>IF(AND(CU67*CW61&gt;CU62,CU67*CW60&gt;CU62),1,0)</f>
        <v>0</v>
      </c>
      <c r="CV70" s="853">
        <f>IF(AND(CU70=1,CT70=1),1,0)</f>
        <v>0</v>
      </c>
      <c r="CW70" s="852">
        <f>IF(AND(CT70=0,CU70=0,CV70=0),1,0)</f>
        <v>1</v>
      </c>
      <c r="CY70" s="345"/>
      <c r="CZ70" s="854">
        <f>IF(AND(DA67*DC63&gt;DA60,DA67*DC62&gt;DA60),1,0)</f>
        <v>0</v>
      </c>
      <c r="DA70" s="854">
        <f>IF(AND(DA67*DC61&gt;DA62,DA67*DC60&gt;DA62),1,0)</f>
        <v>0</v>
      </c>
      <c r="DB70" s="853">
        <f>IF(AND(DA70=1,CZ70=1),1,0)</f>
        <v>0</v>
      </c>
      <c r="DC70" s="852">
        <f>IF(AND(CZ70=0,DA70=0,DB70=0),1,0)</f>
        <v>1</v>
      </c>
      <c r="DE70" s="345"/>
      <c r="DF70" s="854">
        <f>IF(AND(DG67*DI63&gt;DG60,DG67*DI62&gt;DG60),1,0)</f>
        <v>0</v>
      </c>
      <c r="DG70" s="854">
        <f>IF(AND(DG67*DI61&gt;DG62,DG67*DI60&gt;DG62),1,0)</f>
        <v>0</v>
      </c>
      <c r="DH70" s="853">
        <f>IF(AND(DG70=1,DF70=1),1,0)</f>
        <v>0</v>
      </c>
      <c r="DI70" s="852">
        <f>IF(AND(DF70=0,DG70=0,DH70=0),1,0)</f>
        <v>1</v>
      </c>
      <c r="DK70" s="345"/>
      <c r="DL70" s="854">
        <f>IF(AND(DM67*DO63&gt;DM60,DM67*DO62&gt;DM60),1,0)</f>
        <v>0</v>
      </c>
      <c r="DM70" s="854">
        <f>IF(AND(DM67*DO61&gt;DM62,DM67*DO60&gt;DM62),1,0)</f>
        <v>0</v>
      </c>
      <c r="DN70" s="853">
        <f>IF(AND(DM70=1,DL70=1),1,0)</f>
        <v>0</v>
      </c>
      <c r="DO70" s="852">
        <f>IF(AND(DL70=0,DM70=0,DN70=0),1,0)</f>
        <v>1</v>
      </c>
      <c r="DQ70" s="345"/>
      <c r="DR70" s="854">
        <f>IF(AND(DS67*DU63&gt;DS60,DS67*DU62&gt;DS60),1,0)</f>
        <v>0</v>
      </c>
      <c r="DS70" s="854">
        <f>IF(AND(DS67*DU61&gt;DS62,DS67*DU60&gt;DS62),1,0)</f>
        <v>0</v>
      </c>
      <c r="DT70" s="853">
        <f>IF(AND(DS70=1,DR70=1),1,0)</f>
        <v>0</v>
      </c>
      <c r="DU70" s="852">
        <f>IF(AND(DR70=0,DS70=0,DT70=0),1,0)</f>
        <v>1</v>
      </c>
      <c r="DW70" s="345"/>
      <c r="DX70" s="854">
        <f>IF(AND(DY67*EA63&gt;DY60,DY67*EA62&gt;DY60),1,0)</f>
        <v>0</v>
      </c>
      <c r="DY70" s="854">
        <f>IF(AND(DY67*EA61&gt;DY62,DY67*EA60&gt;DY62),1,0)</f>
        <v>0</v>
      </c>
      <c r="DZ70" s="853">
        <f>IF(AND(DY70=1,DX70=1),1,0)</f>
        <v>0</v>
      </c>
      <c r="EA70" s="852">
        <f>IF(AND(DX70=0,DY70=0,DZ70=0),1,0)</f>
        <v>1</v>
      </c>
      <c r="EC70" s="345"/>
      <c r="ED70" s="854">
        <f>IF(AND(EE67*EG63&gt;EE60,EE67*EG62&gt;EE60),1,0)</f>
        <v>0</v>
      </c>
      <c r="EE70" s="854">
        <f>IF(AND(EE67*EG61&gt;EE62,EE67*EG60&gt;EE62),1,0)</f>
        <v>0</v>
      </c>
      <c r="EF70" s="853">
        <f>IF(AND(EE70=1,ED70=1),1,0)</f>
        <v>0</v>
      </c>
      <c r="EG70" s="852">
        <f>IF(AND(ED70=0,EE70=0,EF70=0),1,0)</f>
        <v>1</v>
      </c>
      <c r="EI70" s="345"/>
      <c r="EJ70" s="854">
        <f>IF(AND(EK67*EM63&gt;EK60,EK67*EM62&gt;EK60),1,0)</f>
        <v>0</v>
      </c>
      <c r="EK70" s="854">
        <f>IF(AND(EK67*EM61&gt;EK62,EK67*EM60&gt;EK62),1,0)</f>
        <v>0</v>
      </c>
      <c r="EL70" s="853">
        <f>IF(AND(EK70=1,EJ70=1),1,0)</f>
        <v>0</v>
      </c>
      <c r="EM70" s="852">
        <f>IF(AND(EJ70=0,EK70=0,EL70=0),1,0)</f>
        <v>1</v>
      </c>
      <c r="EO70" s="345"/>
      <c r="EP70" s="854">
        <f>IF(AND(EQ67*ES63&gt;EQ60,EQ67*ES62&gt;EQ60),1,0)</f>
        <v>0</v>
      </c>
      <c r="EQ70" s="854">
        <f>IF(AND(EQ67*ES61&gt;EQ62,EQ67*ES60&gt;EQ62),1,0)</f>
        <v>0</v>
      </c>
      <c r="ER70" s="853">
        <f>IF(AND(EQ70=1,EP70=1),1,0)</f>
        <v>0</v>
      </c>
      <c r="ES70" s="852">
        <f>IF(AND(EP70=0,EQ70=0,ER70=0),1,0)</f>
        <v>1</v>
      </c>
      <c r="EU70" s="345"/>
      <c r="EV70" s="854">
        <f>IF(AND(EW67*EY63&gt;EW60,EW67*EY62&gt;EW60),1,0)</f>
        <v>0</v>
      </c>
      <c r="EW70" s="854">
        <f>IF(AND(EW67*EY61&gt;EW62,EW67*EY60&gt;EW62),1,0)</f>
        <v>0</v>
      </c>
      <c r="EX70" s="853">
        <f>IF(AND(EW70=1,EV70=1),1,0)</f>
        <v>0</v>
      </c>
      <c r="EY70" s="852">
        <f>IF(AND(EV70=0,EW70=0,EX70=0),1,0)</f>
        <v>1</v>
      </c>
      <c r="FA70" s="345"/>
      <c r="FB70" s="854">
        <f>IF(AND(FC67*FE63&gt;FC60,FC67*FE62&gt;FC60),1,0)</f>
        <v>0</v>
      </c>
      <c r="FC70" s="854">
        <f>IF(AND(FC67*FE61&gt;FC62,FC67*FE60&gt;FC62),1,0)</f>
        <v>0</v>
      </c>
      <c r="FD70" s="853">
        <f>IF(AND(FC70=1,FB70=1),1,0)</f>
        <v>0</v>
      </c>
      <c r="FE70" s="852">
        <f>IF(AND(FB70=0,FC70=0,FD70=0),1,0)</f>
        <v>1</v>
      </c>
      <c r="FG70" s="345"/>
      <c r="FH70" s="854">
        <f>IF(AND(FI67*FK63&gt;FI60,FI67*FK62&gt;FI60),1,0)</f>
        <v>0</v>
      </c>
      <c r="FI70" s="854">
        <f>IF(AND(FI67*FK61&gt;FI62,FI67*FK60&gt;FI62),1,0)</f>
        <v>0</v>
      </c>
      <c r="FJ70" s="853">
        <f>IF(AND(FI70=1,FH70=1),1,0)</f>
        <v>0</v>
      </c>
      <c r="FK70" s="852">
        <f>IF(AND(FH70=0,FI70=0,FJ70=0),1,0)</f>
        <v>1</v>
      </c>
      <c r="FM70" s="345"/>
      <c r="FN70" s="854">
        <f>IF(AND(FO67*FQ63&gt;FO60,FO67*FQ62&gt;FO60),1,0)</f>
        <v>0</v>
      </c>
      <c r="FO70" s="854">
        <f>IF(AND(FO67*FQ61&gt;FO62,FO67*FQ60&gt;FO62),1,0)</f>
        <v>0</v>
      </c>
      <c r="FP70" s="853">
        <f>IF(AND(FO70=1,FN70=1),1,0)</f>
        <v>0</v>
      </c>
      <c r="FQ70" s="852">
        <f>IF(AND(FN70=0,FO70=0,FP70=0),1,0)</f>
        <v>1</v>
      </c>
      <c r="FS70" s="345"/>
      <c r="FT70" s="854">
        <f>IF(AND(FU67*FW63&gt;FU60,FU67*FW62&gt;FU60),1,0)</f>
        <v>0</v>
      </c>
      <c r="FU70" s="854">
        <f>IF(AND(FU67*FW61&gt;FU62,FU67*FW60&gt;FU62),1,0)</f>
        <v>0</v>
      </c>
      <c r="FV70" s="853">
        <f>IF(AND(FU70=1,FT70=1),1,0)</f>
        <v>0</v>
      </c>
      <c r="FW70" s="852">
        <f>IF(AND(FT70=0,FU70=0,FV70=0),1,0)</f>
        <v>1</v>
      </c>
      <c r="FY70" s="345"/>
    </row>
    <row r="71" spans="1:181" ht="15" thickBot="1" x14ac:dyDescent="0.35">
      <c r="A71" s="19"/>
      <c r="G71" s="345"/>
      <c r="M71" s="345"/>
      <c r="S71" s="345"/>
      <c r="Y71" s="345"/>
      <c r="AE71" s="345"/>
      <c r="AK71" s="345"/>
      <c r="AQ71" s="345"/>
      <c r="AW71" s="345"/>
      <c r="BC71" s="345"/>
      <c r="BI71" s="345"/>
      <c r="BO71" s="345"/>
      <c r="BU71" s="345"/>
      <c r="CA71" s="345"/>
      <c r="CG71" s="345"/>
      <c r="CM71" s="345"/>
      <c r="CS71" s="345"/>
      <c r="CY71" s="345"/>
      <c r="DE71" s="345"/>
      <c r="DK71" s="345"/>
      <c r="DQ71" s="345"/>
      <c r="DW71" s="345"/>
      <c r="EC71" s="345"/>
      <c r="EI71" s="345"/>
      <c r="EO71" s="345"/>
      <c r="EU71" s="345"/>
      <c r="FA71" s="345"/>
      <c r="FG71" s="345"/>
      <c r="FM71" s="345"/>
      <c r="FS71" s="345"/>
      <c r="FY71" s="345"/>
    </row>
    <row r="72" spans="1:181" x14ac:dyDescent="0.3">
      <c r="A72" s="19"/>
      <c r="B72" s="629" t="s">
        <v>421</v>
      </c>
      <c r="C72" s="672" t="s">
        <v>420</v>
      </c>
      <c r="D72" s="629" t="s">
        <v>484</v>
      </c>
      <c r="E72" s="600" t="s">
        <v>482</v>
      </c>
      <c r="F72" s="672"/>
      <c r="G72" s="345"/>
      <c r="H72" s="629" t="s">
        <v>421</v>
      </c>
      <c r="I72" s="672" t="s">
        <v>420</v>
      </c>
      <c r="J72" s="629" t="s">
        <v>484</v>
      </c>
      <c r="K72" s="600" t="s">
        <v>482</v>
      </c>
      <c r="L72" s="672"/>
      <c r="M72" s="345"/>
      <c r="N72" s="629" t="s">
        <v>421</v>
      </c>
      <c r="O72" s="672" t="s">
        <v>420</v>
      </c>
      <c r="P72" s="629" t="s">
        <v>484</v>
      </c>
      <c r="Q72" s="600" t="s">
        <v>482</v>
      </c>
      <c r="R72" s="672"/>
      <c r="S72" s="345"/>
      <c r="T72" s="629" t="s">
        <v>421</v>
      </c>
      <c r="U72" s="672" t="s">
        <v>420</v>
      </c>
      <c r="V72" s="629" t="s">
        <v>484</v>
      </c>
      <c r="W72" s="600" t="s">
        <v>482</v>
      </c>
      <c r="X72" s="672"/>
      <c r="Y72" s="345"/>
      <c r="Z72" s="629" t="s">
        <v>421</v>
      </c>
      <c r="AA72" s="672" t="s">
        <v>420</v>
      </c>
      <c r="AB72" s="629" t="s">
        <v>484</v>
      </c>
      <c r="AC72" s="600" t="s">
        <v>482</v>
      </c>
      <c r="AD72" s="672"/>
      <c r="AE72" s="345"/>
      <c r="AF72" s="629" t="s">
        <v>421</v>
      </c>
      <c r="AG72" s="672" t="s">
        <v>420</v>
      </c>
      <c r="AH72" s="629" t="s">
        <v>484</v>
      </c>
      <c r="AI72" s="600" t="s">
        <v>482</v>
      </c>
      <c r="AJ72" s="672"/>
      <c r="AK72" s="345"/>
      <c r="AL72" s="629" t="s">
        <v>421</v>
      </c>
      <c r="AM72" s="672" t="s">
        <v>420</v>
      </c>
      <c r="AN72" s="629" t="s">
        <v>484</v>
      </c>
      <c r="AO72" s="600" t="s">
        <v>482</v>
      </c>
      <c r="AP72" s="672"/>
      <c r="AQ72" s="345"/>
      <c r="AR72" s="629" t="s">
        <v>421</v>
      </c>
      <c r="AS72" s="672" t="s">
        <v>420</v>
      </c>
      <c r="AT72" s="629" t="s">
        <v>484</v>
      </c>
      <c r="AU72" s="600" t="s">
        <v>482</v>
      </c>
      <c r="AV72" s="672"/>
      <c r="AW72" s="345"/>
      <c r="AX72" s="629" t="s">
        <v>421</v>
      </c>
      <c r="AY72" s="672" t="s">
        <v>420</v>
      </c>
      <c r="AZ72" s="629" t="s">
        <v>484</v>
      </c>
      <c r="BA72" s="600" t="s">
        <v>482</v>
      </c>
      <c r="BB72" s="672"/>
      <c r="BC72" s="345"/>
      <c r="BD72" s="629" t="s">
        <v>421</v>
      </c>
      <c r="BE72" s="672" t="s">
        <v>420</v>
      </c>
      <c r="BF72" s="629" t="s">
        <v>484</v>
      </c>
      <c r="BG72" s="600" t="s">
        <v>482</v>
      </c>
      <c r="BH72" s="672"/>
      <c r="BI72" s="345"/>
      <c r="BJ72" s="629" t="s">
        <v>421</v>
      </c>
      <c r="BK72" s="672" t="s">
        <v>420</v>
      </c>
      <c r="BL72" s="629" t="s">
        <v>484</v>
      </c>
      <c r="BM72" s="600" t="s">
        <v>482</v>
      </c>
      <c r="BN72" s="672"/>
      <c r="BO72" s="345"/>
      <c r="BP72" s="629" t="s">
        <v>421</v>
      </c>
      <c r="BQ72" s="672" t="s">
        <v>420</v>
      </c>
      <c r="BR72" s="629" t="s">
        <v>484</v>
      </c>
      <c r="BS72" s="600" t="s">
        <v>482</v>
      </c>
      <c r="BT72" s="672"/>
      <c r="BU72" s="345"/>
      <c r="BV72" s="629" t="s">
        <v>421</v>
      </c>
      <c r="BW72" s="672" t="s">
        <v>420</v>
      </c>
      <c r="BX72" s="629" t="s">
        <v>484</v>
      </c>
      <c r="BY72" s="600" t="s">
        <v>482</v>
      </c>
      <c r="BZ72" s="672"/>
      <c r="CA72" s="345"/>
      <c r="CB72" s="629" t="s">
        <v>421</v>
      </c>
      <c r="CC72" s="672" t="s">
        <v>420</v>
      </c>
      <c r="CD72" s="629" t="s">
        <v>484</v>
      </c>
      <c r="CE72" s="600" t="s">
        <v>482</v>
      </c>
      <c r="CF72" s="672"/>
      <c r="CG72" s="345"/>
      <c r="CH72" s="629" t="s">
        <v>421</v>
      </c>
      <c r="CI72" s="672" t="s">
        <v>420</v>
      </c>
      <c r="CJ72" s="629" t="s">
        <v>484</v>
      </c>
      <c r="CK72" s="600" t="s">
        <v>482</v>
      </c>
      <c r="CL72" s="672"/>
      <c r="CM72" s="345"/>
      <c r="CN72" s="629" t="s">
        <v>421</v>
      </c>
      <c r="CO72" s="672" t="s">
        <v>420</v>
      </c>
      <c r="CP72" s="629" t="s">
        <v>484</v>
      </c>
      <c r="CQ72" s="600" t="s">
        <v>482</v>
      </c>
      <c r="CR72" s="672"/>
      <c r="CS72" s="345"/>
      <c r="CT72" s="629" t="s">
        <v>421</v>
      </c>
      <c r="CU72" s="672" t="s">
        <v>420</v>
      </c>
      <c r="CV72" s="629" t="s">
        <v>484</v>
      </c>
      <c r="CW72" s="600" t="s">
        <v>482</v>
      </c>
      <c r="CX72" s="672"/>
      <c r="CY72" s="345"/>
      <c r="CZ72" s="629" t="s">
        <v>421</v>
      </c>
      <c r="DA72" s="672" t="s">
        <v>420</v>
      </c>
      <c r="DB72" s="629" t="s">
        <v>484</v>
      </c>
      <c r="DC72" s="600" t="s">
        <v>482</v>
      </c>
      <c r="DD72" s="672"/>
      <c r="DE72" s="345"/>
      <c r="DF72" s="629" t="s">
        <v>421</v>
      </c>
      <c r="DG72" s="672" t="s">
        <v>420</v>
      </c>
      <c r="DH72" s="629" t="s">
        <v>484</v>
      </c>
      <c r="DI72" s="600" t="s">
        <v>482</v>
      </c>
      <c r="DJ72" s="672"/>
      <c r="DK72" s="345"/>
      <c r="DL72" s="629" t="s">
        <v>421</v>
      </c>
      <c r="DM72" s="672" t="s">
        <v>420</v>
      </c>
      <c r="DN72" s="629" t="s">
        <v>484</v>
      </c>
      <c r="DO72" s="600" t="s">
        <v>482</v>
      </c>
      <c r="DP72" s="672"/>
      <c r="DQ72" s="345"/>
      <c r="DR72" s="629" t="s">
        <v>421</v>
      </c>
      <c r="DS72" s="672" t="s">
        <v>420</v>
      </c>
      <c r="DT72" s="629" t="s">
        <v>484</v>
      </c>
      <c r="DU72" s="600" t="s">
        <v>482</v>
      </c>
      <c r="DV72" s="672"/>
      <c r="DW72" s="345"/>
      <c r="DX72" s="629" t="s">
        <v>421</v>
      </c>
      <c r="DY72" s="672" t="s">
        <v>420</v>
      </c>
      <c r="DZ72" s="629" t="s">
        <v>484</v>
      </c>
      <c r="EA72" s="600" t="s">
        <v>482</v>
      </c>
      <c r="EB72" s="672"/>
      <c r="EC72" s="345"/>
      <c r="ED72" s="629" t="s">
        <v>421</v>
      </c>
      <c r="EE72" s="672" t="s">
        <v>420</v>
      </c>
      <c r="EF72" s="629" t="s">
        <v>484</v>
      </c>
      <c r="EG72" s="600" t="s">
        <v>482</v>
      </c>
      <c r="EH72" s="672"/>
      <c r="EI72" s="345"/>
      <c r="EJ72" s="629" t="s">
        <v>421</v>
      </c>
      <c r="EK72" s="672" t="s">
        <v>420</v>
      </c>
      <c r="EL72" s="629" t="s">
        <v>484</v>
      </c>
      <c r="EM72" s="600" t="s">
        <v>482</v>
      </c>
      <c r="EN72" s="672"/>
      <c r="EO72" s="345"/>
      <c r="EP72" s="629" t="s">
        <v>421</v>
      </c>
      <c r="EQ72" s="672" t="s">
        <v>420</v>
      </c>
      <c r="ER72" s="629" t="s">
        <v>484</v>
      </c>
      <c r="ES72" s="600" t="s">
        <v>482</v>
      </c>
      <c r="ET72" s="672"/>
      <c r="EU72" s="345"/>
      <c r="EV72" s="629" t="s">
        <v>421</v>
      </c>
      <c r="EW72" s="672" t="s">
        <v>420</v>
      </c>
      <c r="EX72" s="629" t="s">
        <v>484</v>
      </c>
      <c r="EY72" s="600" t="s">
        <v>482</v>
      </c>
      <c r="EZ72" s="672"/>
      <c r="FA72" s="345"/>
      <c r="FB72" s="629" t="s">
        <v>421</v>
      </c>
      <c r="FC72" s="672" t="s">
        <v>420</v>
      </c>
      <c r="FD72" s="629" t="s">
        <v>484</v>
      </c>
      <c r="FE72" s="600" t="s">
        <v>482</v>
      </c>
      <c r="FF72" s="672"/>
      <c r="FG72" s="345"/>
      <c r="FH72" s="629" t="s">
        <v>421</v>
      </c>
      <c r="FI72" s="672" t="s">
        <v>420</v>
      </c>
      <c r="FJ72" s="629" t="s">
        <v>484</v>
      </c>
      <c r="FK72" s="600" t="s">
        <v>482</v>
      </c>
      <c r="FL72" s="672"/>
      <c r="FM72" s="345"/>
      <c r="FN72" s="629" t="s">
        <v>421</v>
      </c>
      <c r="FO72" s="672" t="s">
        <v>420</v>
      </c>
      <c r="FP72" s="629" t="s">
        <v>484</v>
      </c>
      <c r="FQ72" s="600" t="s">
        <v>482</v>
      </c>
      <c r="FR72" s="672"/>
      <c r="FS72" s="345"/>
      <c r="FT72" s="629" t="s">
        <v>421</v>
      </c>
      <c r="FU72" s="672" t="s">
        <v>420</v>
      </c>
      <c r="FV72" s="629" t="s">
        <v>484</v>
      </c>
      <c r="FW72" s="600" t="s">
        <v>482</v>
      </c>
      <c r="FX72" s="672"/>
      <c r="FY72" s="345"/>
    </row>
    <row r="73" spans="1:181" x14ac:dyDescent="0.3">
      <c r="A73" s="19"/>
      <c r="B73" s="827" t="s">
        <v>418</v>
      </c>
      <c r="C73" s="834">
        <f>'Générateur Emprise 30ans'!$B$13*B$67</f>
        <v>1</v>
      </c>
      <c r="D73" s="827" t="s">
        <v>450</v>
      </c>
      <c r="E73" s="835">
        <f>(E60*C$73)*(C$74*E63)</f>
        <v>144</v>
      </c>
      <c r="F73" s="345"/>
      <c r="G73" s="345"/>
      <c r="H73" s="827" t="s">
        <v>418</v>
      </c>
      <c r="I73" s="834">
        <f>'Générateur Emprise 30ans'!$B$13*H$67</f>
        <v>1</v>
      </c>
      <c r="J73" s="827" t="s">
        <v>450</v>
      </c>
      <c r="K73" s="835">
        <f>(K60*I$73)*(I$74*K63)</f>
        <v>144</v>
      </c>
      <c r="L73" s="345"/>
      <c r="M73" s="345"/>
      <c r="N73" s="827" t="s">
        <v>418</v>
      </c>
      <c r="O73" s="834">
        <f>'Générateur Emprise 30ans'!$B$13*N$67</f>
        <v>1</v>
      </c>
      <c r="P73" s="827" t="s">
        <v>450</v>
      </c>
      <c r="Q73" s="835">
        <f>(Q60*O$73)*(O$74*Q63)</f>
        <v>144</v>
      </c>
      <c r="R73" s="345"/>
      <c r="S73" s="345"/>
      <c r="T73" s="827" t="s">
        <v>418</v>
      </c>
      <c r="U73" s="834">
        <f>'Générateur Emprise 30ans'!$B$13*T$67</f>
        <v>1</v>
      </c>
      <c r="V73" s="827" t="s">
        <v>450</v>
      </c>
      <c r="W73" s="835">
        <f>(W60*U$73)*(U$74*W63)</f>
        <v>144</v>
      </c>
      <c r="X73" s="345"/>
      <c r="Y73" s="345"/>
      <c r="Z73" s="827" t="s">
        <v>418</v>
      </c>
      <c r="AA73" s="834">
        <f>'Générateur Emprise 30ans'!$B$13*Z$67</f>
        <v>1</v>
      </c>
      <c r="AB73" s="827" t="s">
        <v>450</v>
      </c>
      <c r="AC73" s="835">
        <f>(AC60*AA$73)*(AA$74*AC63)</f>
        <v>144</v>
      </c>
      <c r="AD73" s="345"/>
      <c r="AE73" s="345"/>
      <c r="AF73" s="827" t="s">
        <v>418</v>
      </c>
      <c r="AG73" s="834">
        <f>'Générateur Emprise 30ans'!$B$13*AF$67</f>
        <v>1</v>
      </c>
      <c r="AH73" s="827" t="s">
        <v>450</v>
      </c>
      <c r="AI73" s="835">
        <f>(AI60*AG$73)*(AG$74*AI63)</f>
        <v>144</v>
      </c>
      <c r="AJ73" s="345"/>
      <c r="AK73" s="345"/>
      <c r="AL73" s="827" t="s">
        <v>418</v>
      </c>
      <c r="AM73" s="834">
        <f>'Générateur Emprise 30ans'!$B$13*AL$67</f>
        <v>1</v>
      </c>
      <c r="AN73" s="827" t="s">
        <v>450</v>
      </c>
      <c r="AO73" s="835">
        <f>(AO60*AM$73)*(AM$74*AO63)</f>
        <v>144</v>
      </c>
      <c r="AP73" s="345"/>
      <c r="AQ73" s="345"/>
      <c r="AR73" s="827" t="s">
        <v>418</v>
      </c>
      <c r="AS73" s="834">
        <f>'Générateur Emprise 30ans'!$B$13*AR$67</f>
        <v>1</v>
      </c>
      <c r="AT73" s="827" t="s">
        <v>450</v>
      </c>
      <c r="AU73" s="835">
        <f>(AU60*AS$73)*(AS$74*AU63)</f>
        <v>144</v>
      </c>
      <c r="AV73" s="345"/>
      <c r="AW73" s="345"/>
      <c r="AX73" s="827" t="s">
        <v>418</v>
      </c>
      <c r="AY73" s="834">
        <f>'Générateur Emprise 30ans'!$B$13*AX$67</f>
        <v>1</v>
      </c>
      <c r="AZ73" s="827" t="s">
        <v>450</v>
      </c>
      <c r="BA73" s="835">
        <f>(BA60*AY$73)*(AY$74*BA63)</f>
        <v>144</v>
      </c>
      <c r="BB73" s="345"/>
      <c r="BC73" s="345"/>
      <c r="BD73" s="827" t="s">
        <v>418</v>
      </c>
      <c r="BE73" s="834">
        <f>'Générateur Emprise 30ans'!$B$13*BD$67</f>
        <v>1</v>
      </c>
      <c r="BF73" s="827" t="s">
        <v>450</v>
      </c>
      <c r="BG73" s="835">
        <f>(BG60*BE$73)*(BE$74*BG63)</f>
        <v>144</v>
      </c>
      <c r="BH73" s="345"/>
      <c r="BI73" s="345"/>
      <c r="BJ73" s="827" t="s">
        <v>418</v>
      </c>
      <c r="BK73" s="834">
        <f>'Générateur Emprise 30ans'!$B$13*BJ$67</f>
        <v>1</v>
      </c>
      <c r="BL73" s="827" t="s">
        <v>450</v>
      </c>
      <c r="BM73" s="835">
        <f>(BM60*BK$73)*(BK$74*BM63)</f>
        <v>144</v>
      </c>
      <c r="BN73" s="345"/>
      <c r="BO73" s="345"/>
      <c r="BP73" s="827" t="s">
        <v>418</v>
      </c>
      <c r="BQ73" s="834">
        <f>'Générateur Emprise 30ans'!$B$13*BP$67</f>
        <v>1</v>
      </c>
      <c r="BR73" s="827" t="s">
        <v>450</v>
      </c>
      <c r="BS73" s="835">
        <f>(BS60*BQ$73)*(BQ$74*BS63)</f>
        <v>144</v>
      </c>
      <c r="BT73" s="345"/>
      <c r="BU73" s="345"/>
      <c r="BV73" s="827" t="s">
        <v>418</v>
      </c>
      <c r="BW73" s="834">
        <f>'Générateur Emprise 30ans'!$B$13*BV$67</f>
        <v>1</v>
      </c>
      <c r="BX73" s="827" t="s">
        <v>450</v>
      </c>
      <c r="BY73" s="835">
        <f>(BY60*BW$73)*(BW$74*BY63)</f>
        <v>144</v>
      </c>
      <c r="BZ73" s="345"/>
      <c r="CA73" s="345"/>
      <c r="CB73" s="827" t="s">
        <v>418</v>
      </c>
      <c r="CC73" s="834">
        <f>'Générateur Emprise 30ans'!$B$13*CB$67</f>
        <v>1</v>
      </c>
      <c r="CD73" s="827" t="s">
        <v>450</v>
      </c>
      <c r="CE73" s="835">
        <f>(CE60*CC$73)*(CC$74*CE63)</f>
        <v>144</v>
      </c>
      <c r="CF73" s="345"/>
      <c r="CG73" s="345"/>
      <c r="CH73" s="827" t="s">
        <v>418</v>
      </c>
      <c r="CI73" s="834">
        <f>'Générateur Emprise 30ans'!$B$13*CH$67</f>
        <v>1</v>
      </c>
      <c r="CJ73" s="827" t="s">
        <v>450</v>
      </c>
      <c r="CK73" s="835">
        <f>(CK60*CI$73)*(CI$74*CK63)</f>
        <v>144</v>
      </c>
      <c r="CL73" s="345"/>
      <c r="CM73" s="345"/>
      <c r="CN73" s="827" t="s">
        <v>418</v>
      </c>
      <c r="CO73" s="834">
        <f>'Générateur Emprise 30ans'!$B$13*CN$67</f>
        <v>1</v>
      </c>
      <c r="CP73" s="827" t="s">
        <v>450</v>
      </c>
      <c r="CQ73" s="835">
        <f>(CQ60*CO$73)*(CO$74*CQ63)</f>
        <v>144</v>
      </c>
      <c r="CR73" s="345"/>
      <c r="CS73" s="345"/>
      <c r="CT73" s="827" t="s">
        <v>418</v>
      </c>
      <c r="CU73" s="834">
        <f>'Générateur Emprise 30ans'!$B$13*CT$67</f>
        <v>1</v>
      </c>
      <c r="CV73" s="827" t="s">
        <v>450</v>
      </c>
      <c r="CW73" s="835">
        <f>(CW60*CU$73)*(CU$74*CW63)</f>
        <v>144</v>
      </c>
      <c r="CX73" s="345"/>
      <c r="CY73" s="345"/>
      <c r="CZ73" s="827" t="s">
        <v>418</v>
      </c>
      <c r="DA73" s="834">
        <f>'Générateur Emprise 30ans'!$B$13*CZ$67</f>
        <v>1</v>
      </c>
      <c r="DB73" s="827" t="s">
        <v>450</v>
      </c>
      <c r="DC73" s="835">
        <f>(DC60*DA$73)*(DA$74*DC63)</f>
        <v>144</v>
      </c>
      <c r="DD73" s="345"/>
      <c r="DE73" s="345"/>
      <c r="DF73" s="827" t="s">
        <v>418</v>
      </c>
      <c r="DG73" s="834">
        <f>'Générateur Emprise 30ans'!$B$13*DF$67</f>
        <v>1</v>
      </c>
      <c r="DH73" s="827" t="s">
        <v>450</v>
      </c>
      <c r="DI73" s="835">
        <f>(DI60*DG$73)*(DG$74*DI63)</f>
        <v>144</v>
      </c>
      <c r="DJ73" s="345"/>
      <c r="DK73" s="345"/>
      <c r="DL73" s="827" t="s">
        <v>418</v>
      </c>
      <c r="DM73" s="834">
        <f>'Générateur Emprise 30ans'!$B$13*DL$67</f>
        <v>1</v>
      </c>
      <c r="DN73" s="827" t="s">
        <v>450</v>
      </c>
      <c r="DO73" s="835">
        <f>(DO60*DM$73)*(DM$74*DO63)</f>
        <v>144</v>
      </c>
      <c r="DP73" s="345"/>
      <c r="DQ73" s="345"/>
      <c r="DR73" s="827" t="s">
        <v>418</v>
      </c>
      <c r="DS73" s="834">
        <f>'Générateur Emprise 30ans'!$B$13*DR$67</f>
        <v>1</v>
      </c>
      <c r="DT73" s="827" t="s">
        <v>450</v>
      </c>
      <c r="DU73" s="835">
        <f>(DU60*DS$73)*(DS$74*DU63)</f>
        <v>144</v>
      </c>
      <c r="DV73" s="345"/>
      <c r="DW73" s="345"/>
      <c r="DX73" s="827" t="s">
        <v>418</v>
      </c>
      <c r="DY73" s="834">
        <f>'Générateur Emprise 30ans'!$B$13*DX$67</f>
        <v>1</v>
      </c>
      <c r="DZ73" s="827" t="s">
        <v>450</v>
      </c>
      <c r="EA73" s="835">
        <f>(EA60*DY$73)*(DY$74*EA63)</f>
        <v>144</v>
      </c>
      <c r="EB73" s="345"/>
      <c r="EC73" s="345"/>
      <c r="ED73" s="827" t="s">
        <v>418</v>
      </c>
      <c r="EE73" s="834">
        <f>'Générateur Emprise 30ans'!$B$13*ED$67</f>
        <v>1</v>
      </c>
      <c r="EF73" s="827" t="s">
        <v>450</v>
      </c>
      <c r="EG73" s="835">
        <f>(EG60*EE$73)*(EE$74*EG63)</f>
        <v>144</v>
      </c>
      <c r="EH73" s="345"/>
      <c r="EI73" s="345"/>
      <c r="EJ73" s="827" t="s">
        <v>418</v>
      </c>
      <c r="EK73" s="834">
        <f>'Générateur Emprise 30ans'!$B$13*EJ$67</f>
        <v>1</v>
      </c>
      <c r="EL73" s="827" t="s">
        <v>450</v>
      </c>
      <c r="EM73" s="835">
        <f>(EM60*EK$73)*(EK$74*EM63)</f>
        <v>144</v>
      </c>
      <c r="EN73" s="345"/>
      <c r="EO73" s="345"/>
      <c r="EP73" s="827" t="s">
        <v>418</v>
      </c>
      <c r="EQ73" s="834">
        <f>'Générateur Emprise 30ans'!$B$13*EP$67</f>
        <v>1</v>
      </c>
      <c r="ER73" s="827" t="s">
        <v>450</v>
      </c>
      <c r="ES73" s="835">
        <f>(ES60*EQ$73)*(EQ$74*ES63)</f>
        <v>144</v>
      </c>
      <c r="ET73" s="345"/>
      <c r="EU73" s="345"/>
      <c r="EV73" s="827" t="s">
        <v>418</v>
      </c>
      <c r="EW73" s="834">
        <f>'Générateur Emprise 30ans'!$B$13*EV$67</f>
        <v>1</v>
      </c>
      <c r="EX73" s="827" t="s">
        <v>450</v>
      </c>
      <c r="EY73" s="835">
        <f>(EY60*EW$73)*(EW$74*EY63)</f>
        <v>144</v>
      </c>
      <c r="EZ73" s="345"/>
      <c r="FA73" s="345"/>
      <c r="FB73" s="827" t="s">
        <v>418</v>
      </c>
      <c r="FC73" s="834">
        <f>'Générateur Emprise 30ans'!$B$13*FB$67</f>
        <v>1</v>
      </c>
      <c r="FD73" s="827" t="s">
        <v>450</v>
      </c>
      <c r="FE73" s="835">
        <f>(FE60*FC$73)*(FC$74*FE63)</f>
        <v>144</v>
      </c>
      <c r="FF73" s="345"/>
      <c r="FG73" s="345"/>
      <c r="FH73" s="827" t="s">
        <v>418</v>
      </c>
      <c r="FI73" s="834">
        <f>'Générateur Emprise 30ans'!$B$13*FH$67</f>
        <v>1</v>
      </c>
      <c r="FJ73" s="827" t="s">
        <v>450</v>
      </c>
      <c r="FK73" s="835">
        <f>(FK60*FI$73)*(FI$74*FK63)</f>
        <v>144</v>
      </c>
      <c r="FL73" s="345"/>
      <c r="FM73" s="345"/>
      <c r="FN73" s="827" t="s">
        <v>418</v>
      </c>
      <c r="FO73" s="834">
        <f>'Générateur Emprise 30ans'!$B$13*FN$67</f>
        <v>1</v>
      </c>
      <c r="FP73" s="827" t="s">
        <v>450</v>
      </c>
      <c r="FQ73" s="835">
        <f>(FQ60*FO$73)*(FO$74*FQ63)</f>
        <v>144</v>
      </c>
      <c r="FR73" s="345"/>
      <c r="FS73" s="345"/>
      <c r="FT73" s="827" t="s">
        <v>418</v>
      </c>
      <c r="FU73" s="834">
        <f>'Générateur Emprise 30ans'!$B$13*FT$67</f>
        <v>1</v>
      </c>
      <c r="FV73" s="827" t="s">
        <v>450</v>
      </c>
      <c r="FW73" s="835">
        <f>(FW60*FU$73)*(FU$74*FW63)</f>
        <v>144</v>
      </c>
      <c r="FX73" s="345"/>
      <c r="FY73" s="345"/>
    </row>
    <row r="74" spans="1:181" x14ac:dyDescent="0.3">
      <c r="A74" s="19"/>
      <c r="B74" s="827" t="s">
        <v>417</v>
      </c>
      <c r="C74" s="834">
        <f>'Générateur Emprise 30ans'!$B$14*B$67</f>
        <v>1</v>
      </c>
      <c r="D74" s="827" t="s">
        <v>449</v>
      </c>
      <c r="E74" s="835">
        <f>(E61*C$75)*(C$74*E63)</f>
        <v>144</v>
      </c>
      <c r="F74" s="834"/>
      <c r="G74" s="345"/>
      <c r="H74" s="827" t="s">
        <v>417</v>
      </c>
      <c r="I74" s="834">
        <f>'Générateur Emprise 30ans'!$B$14*H$67</f>
        <v>1</v>
      </c>
      <c r="J74" s="827" t="s">
        <v>449</v>
      </c>
      <c r="K74" s="835">
        <f>(K61*I$75)*(I$74*K63)</f>
        <v>144</v>
      </c>
      <c r="L74" s="834"/>
      <c r="M74" s="345"/>
      <c r="N74" s="827" t="s">
        <v>417</v>
      </c>
      <c r="O74" s="834">
        <f>'Générateur Emprise 30ans'!$B$14*N$67</f>
        <v>1</v>
      </c>
      <c r="P74" s="827" t="s">
        <v>449</v>
      </c>
      <c r="Q74" s="835">
        <f>(Q61*O$75)*(O$74*Q63)</f>
        <v>144</v>
      </c>
      <c r="R74" s="834"/>
      <c r="S74" s="345"/>
      <c r="T74" s="827" t="s">
        <v>417</v>
      </c>
      <c r="U74" s="834">
        <f>'Générateur Emprise 30ans'!$B$14*T$67</f>
        <v>1</v>
      </c>
      <c r="V74" s="827" t="s">
        <v>449</v>
      </c>
      <c r="W74" s="835">
        <f>(W61*U$75)*(U$74*W63)</f>
        <v>144</v>
      </c>
      <c r="X74" s="834"/>
      <c r="Y74" s="345"/>
      <c r="Z74" s="827" t="s">
        <v>417</v>
      </c>
      <c r="AA74" s="834">
        <f>'Générateur Emprise 30ans'!$B$14*Z$67</f>
        <v>1</v>
      </c>
      <c r="AB74" s="827" t="s">
        <v>449</v>
      </c>
      <c r="AC74" s="835">
        <f>(AC61*AA$75)*(AA$74*AC63)</f>
        <v>144</v>
      </c>
      <c r="AD74" s="834"/>
      <c r="AE74" s="345"/>
      <c r="AF74" s="827" t="s">
        <v>417</v>
      </c>
      <c r="AG74" s="834">
        <f>'Générateur Emprise 30ans'!$B$14*AF$67</f>
        <v>1</v>
      </c>
      <c r="AH74" s="827" t="s">
        <v>449</v>
      </c>
      <c r="AI74" s="835">
        <f>(AI61*AG$75)*(AG$74*AI63)</f>
        <v>144</v>
      </c>
      <c r="AJ74" s="834"/>
      <c r="AK74" s="345"/>
      <c r="AL74" s="827" t="s">
        <v>417</v>
      </c>
      <c r="AM74" s="834">
        <f>'Générateur Emprise 30ans'!$B$14*AL$67</f>
        <v>1</v>
      </c>
      <c r="AN74" s="827" t="s">
        <v>449</v>
      </c>
      <c r="AO74" s="835">
        <f>(AO61*AM$75)*(AM$74*AO63)</f>
        <v>144</v>
      </c>
      <c r="AP74" s="834"/>
      <c r="AQ74" s="345"/>
      <c r="AR74" s="827" t="s">
        <v>417</v>
      </c>
      <c r="AS74" s="834">
        <f>'Générateur Emprise 30ans'!$B$14*AR$67</f>
        <v>1</v>
      </c>
      <c r="AT74" s="827" t="s">
        <v>449</v>
      </c>
      <c r="AU74" s="835">
        <f>(AU61*AS$75)*(AS$74*AU63)</f>
        <v>144</v>
      </c>
      <c r="AV74" s="834"/>
      <c r="AW74" s="345"/>
      <c r="AX74" s="827" t="s">
        <v>417</v>
      </c>
      <c r="AY74" s="834">
        <f>'Générateur Emprise 30ans'!$B$14*AX$67</f>
        <v>1</v>
      </c>
      <c r="AZ74" s="827" t="s">
        <v>449</v>
      </c>
      <c r="BA74" s="835">
        <f>(BA61*AY$75)*(AY$74*BA63)</f>
        <v>144</v>
      </c>
      <c r="BB74" s="834"/>
      <c r="BC74" s="345"/>
      <c r="BD74" s="827" t="s">
        <v>417</v>
      </c>
      <c r="BE74" s="834">
        <f>'Générateur Emprise 30ans'!$B$14*BD$67</f>
        <v>1</v>
      </c>
      <c r="BF74" s="827" t="s">
        <v>449</v>
      </c>
      <c r="BG74" s="835">
        <f>(BG61*BE$75)*(BE$74*BG63)</f>
        <v>144</v>
      </c>
      <c r="BH74" s="834"/>
      <c r="BI74" s="345"/>
      <c r="BJ74" s="827" t="s">
        <v>417</v>
      </c>
      <c r="BK74" s="834">
        <f>'Générateur Emprise 30ans'!$B$14*BJ$67</f>
        <v>1</v>
      </c>
      <c r="BL74" s="827" t="s">
        <v>449</v>
      </c>
      <c r="BM74" s="835">
        <f>(BM61*BK$75)*(BK$74*BM63)</f>
        <v>144</v>
      </c>
      <c r="BN74" s="834"/>
      <c r="BO74" s="345"/>
      <c r="BP74" s="827" t="s">
        <v>417</v>
      </c>
      <c r="BQ74" s="834">
        <f>'Générateur Emprise 30ans'!$B$14*BP$67</f>
        <v>1</v>
      </c>
      <c r="BR74" s="827" t="s">
        <v>449</v>
      </c>
      <c r="BS74" s="835">
        <f>(BS61*BQ$75)*(BQ$74*BS63)</f>
        <v>144</v>
      </c>
      <c r="BT74" s="834"/>
      <c r="BU74" s="345"/>
      <c r="BV74" s="827" t="s">
        <v>417</v>
      </c>
      <c r="BW74" s="834">
        <f>'Générateur Emprise 30ans'!$B$14*BV$67</f>
        <v>1</v>
      </c>
      <c r="BX74" s="827" t="s">
        <v>449</v>
      </c>
      <c r="BY74" s="835">
        <f>(BY61*BW$75)*(BW$74*BY63)</f>
        <v>144</v>
      </c>
      <c r="BZ74" s="834"/>
      <c r="CA74" s="345"/>
      <c r="CB74" s="827" t="s">
        <v>417</v>
      </c>
      <c r="CC74" s="834">
        <f>'Générateur Emprise 30ans'!$B$14*CB$67</f>
        <v>1</v>
      </c>
      <c r="CD74" s="827" t="s">
        <v>449</v>
      </c>
      <c r="CE74" s="835">
        <f>(CE61*CC$75)*(CC$74*CE63)</f>
        <v>144</v>
      </c>
      <c r="CF74" s="834"/>
      <c r="CG74" s="345"/>
      <c r="CH74" s="827" t="s">
        <v>417</v>
      </c>
      <c r="CI74" s="834">
        <f>'Générateur Emprise 30ans'!$B$14*CH$67</f>
        <v>1</v>
      </c>
      <c r="CJ74" s="827" t="s">
        <v>449</v>
      </c>
      <c r="CK74" s="835">
        <f>(CK61*CI$75)*(CI$74*CK63)</f>
        <v>144</v>
      </c>
      <c r="CL74" s="834"/>
      <c r="CM74" s="345"/>
      <c r="CN74" s="827" t="s">
        <v>417</v>
      </c>
      <c r="CO74" s="834">
        <f>'Générateur Emprise 30ans'!$B$14*CN$67</f>
        <v>1</v>
      </c>
      <c r="CP74" s="827" t="s">
        <v>449</v>
      </c>
      <c r="CQ74" s="835">
        <f>(CQ61*CO$75)*(CO$74*CQ63)</f>
        <v>144</v>
      </c>
      <c r="CR74" s="834"/>
      <c r="CS74" s="345"/>
      <c r="CT74" s="827" t="s">
        <v>417</v>
      </c>
      <c r="CU74" s="834">
        <f>'Générateur Emprise 30ans'!$B$14*CT$67</f>
        <v>1</v>
      </c>
      <c r="CV74" s="827" t="s">
        <v>449</v>
      </c>
      <c r="CW74" s="835">
        <f>(CW61*CU$75)*(CU$74*CW63)</f>
        <v>144</v>
      </c>
      <c r="CX74" s="834"/>
      <c r="CY74" s="345"/>
      <c r="CZ74" s="827" t="s">
        <v>417</v>
      </c>
      <c r="DA74" s="834">
        <f>'Générateur Emprise 30ans'!$B$14*CZ$67</f>
        <v>1</v>
      </c>
      <c r="DB74" s="827" t="s">
        <v>449</v>
      </c>
      <c r="DC74" s="835">
        <f>(DC61*DA$75)*(DA$74*DC63)</f>
        <v>144</v>
      </c>
      <c r="DD74" s="834"/>
      <c r="DE74" s="345"/>
      <c r="DF74" s="827" t="s">
        <v>417</v>
      </c>
      <c r="DG74" s="834">
        <f>'Générateur Emprise 30ans'!$B$14*DF$67</f>
        <v>1</v>
      </c>
      <c r="DH74" s="827" t="s">
        <v>449</v>
      </c>
      <c r="DI74" s="835">
        <f>(DI61*DG$75)*(DG$74*DI63)</f>
        <v>144</v>
      </c>
      <c r="DJ74" s="834"/>
      <c r="DK74" s="345"/>
      <c r="DL74" s="827" t="s">
        <v>417</v>
      </c>
      <c r="DM74" s="834">
        <f>'Générateur Emprise 30ans'!$B$14*DL$67</f>
        <v>1</v>
      </c>
      <c r="DN74" s="827" t="s">
        <v>449</v>
      </c>
      <c r="DO74" s="835">
        <f>(DO61*DM$75)*(DM$74*DO63)</f>
        <v>144</v>
      </c>
      <c r="DP74" s="834"/>
      <c r="DQ74" s="345"/>
      <c r="DR74" s="827" t="s">
        <v>417</v>
      </c>
      <c r="DS74" s="834">
        <f>'Générateur Emprise 30ans'!$B$14*DR$67</f>
        <v>1</v>
      </c>
      <c r="DT74" s="827" t="s">
        <v>449</v>
      </c>
      <c r="DU74" s="835">
        <f>(DU61*DS$75)*(DS$74*DU63)</f>
        <v>144</v>
      </c>
      <c r="DV74" s="834"/>
      <c r="DW74" s="345"/>
      <c r="DX74" s="827" t="s">
        <v>417</v>
      </c>
      <c r="DY74" s="834">
        <f>'Générateur Emprise 30ans'!$B$14*DX$67</f>
        <v>1</v>
      </c>
      <c r="DZ74" s="827" t="s">
        <v>449</v>
      </c>
      <c r="EA74" s="835">
        <f>(EA61*DY$75)*(DY$74*EA63)</f>
        <v>144</v>
      </c>
      <c r="EB74" s="834"/>
      <c r="EC74" s="345"/>
      <c r="ED74" s="827" t="s">
        <v>417</v>
      </c>
      <c r="EE74" s="834">
        <f>'Générateur Emprise 30ans'!$B$14*ED$67</f>
        <v>1</v>
      </c>
      <c r="EF74" s="827" t="s">
        <v>449</v>
      </c>
      <c r="EG74" s="835">
        <f>(EG61*EE$75)*(EE$74*EG63)</f>
        <v>144</v>
      </c>
      <c r="EH74" s="834"/>
      <c r="EI74" s="345"/>
      <c r="EJ74" s="827" t="s">
        <v>417</v>
      </c>
      <c r="EK74" s="834">
        <f>'Générateur Emprise 30ans'!$B$14*EJ$67</f>
        <v>1</v>
      </c>
      <c r="EL74" s="827" t="s">
        <v>449</v>
      </c>
      <c r="EM74" s="835">
        <f>(EM61*EK$75)*(EK$74*EM63)</f>
        <v>144</v>
      </c>
      <c r="EN74" s="834"/>
      <c r="EO74" s="345"/>
      <c r="EP74" s="827" t="s">
        <v>417</v>
      </c>
      <c r="EQ74" s="834">
        <f>'Générateur Emprise 30ans'!$B$14*EP$67</f>
        <v>1</v>
      </c>
      <c r="ER74" s="827" t="s">
        <v>449</v>
      </c>
      <c r="ES74" s="835">
        <f>(ES61*EQ$75)*(EQ$74*ES63)</f>
        <v>144</v>
      </c>
      <c r="ET74" s="834"/>
      <c r="EU74" s="345"/>
      <c r="EV74" s="827" t="s">
        <v>417</v>
      </c>
      <c r="EW74" s="834">
        <f>'Générateur Emprise 30ans'!$B$14*EV$67</f>
        <v>1</v>
      </c>
      <c r="EX74" s="827" t="s">
        <v>449</v>
      </c>
      <c r="EY74" s="835">
        <f>(EY61*EW$75)*(EW$74*EY63)</f>
        <v>144</v>
      </c>
      <c r="EZ74" s="834"/>
      <c r="FA74" s="345"/>
      <c r="FB74" s="827" t="s">
        <v>417</v>
      </c>
      <c r="FC74" s="834">
        <f>'Générateur Emprise 30ans'!$B$14*FB$67</f>
        <v>1</v>
      </c>
      <c r="FD74" s="827" t="s">
        <v>449</v>
      </c>
      <c r="FE74" s="835">
        <f>(FE61*FC$75)*(FC$74*FE63)</f>
        <v>144</v>
      </c>
      <c r="FF74" s="834"/>
      <c r="FG74" s="345"/>
      <c r="FH74" s="827" t="s">
        <v>417</v>
      </c>
      <c r="FI74" s="834">
        <f>'Générateur Emprise 30ans'!$B$14*FH$67</f>
        <v>1</v>
      </c>
      <c r="FJ74" s="827" t="s">
        <v>449</v>
      </c>
      <c r="FK74" s="835">
        <f>(FK61*FI$75)*(FI$74*FK63)</f>
        <v>144</v>
      </c>
      <c r="FL74" s="834"/>
      <c r="FM74" s="345"/>
      <c r="FN74" s="827" t="s">
        <v>417</v>
      </c>
      <c r="FO74" s="834">
        <f>'Générateur Emprise 30ans'!$B$14*FN$67</f>
        <v>1</v>
      </c>
      <c r="FP74" s="827" t="s">
        <v>449</v>
      </c>
      <c r="FQ74" s="835">
        <f>(FQ61*FO$75)*(FO$74*FQ63)</f>
        <v>144</v>
      </c>
      <c r="FR74" s="834"/>
      <c r="FS74" s="345"/>
      <c r="FT74" s="827" t="s">
        <v>417</v>
      </c>
      <c r="FU74" s="834">
        <f>'Générateur Emprise 30ans'!$B$14*FT$67</f>
        <v>1</v>
      </c>
      <c r="FV74" s="827" t="s">
        <v>449</v>
      </c>
      <c r="FW74" s="835">
        <f>(FW61*FU$75)*(FU$74*FW63)</f>
        <v>144</v>
      </c>
      <c r="FX74" s="834"/>
      <c r="FY74" s="345"/>
    </row>
    <row r="75" spans="1:181" x14ac:dyDescent="0.3">
      <c r="A75" s="19"/>
      <c r="B75" s="827" t="s">
        <v>416</v>
      </c>
      <c r="C75" s="834">
        <f>'Générateur Emprise 30ans'!$B$15*B$67</f>
        <v>1</v>
      </c>
      <c r="D75" s="827" t="s">
        <v>448</v>
      </c>
      <c r="E75" s="835">
        <f>(E61*C$75)*(C$76*E62)</f>
        <v>144</v>
      </c>
      <c r="F75" s="834"/>
      <c r="G75" s="345"/>
      <c r="H75" s="827" t="s">
        <v>416</v>
      </c>
      <c r="I75" s="834">
        <f>'Générateur Emprise 30ans'!$B$15*H$67</f>
        <v>1</v>
      </c>
      <c r="J75" s="827" t="s">
        <v>448</v>
      </c>
      <c r="K75" s="835">
        <f>(K61*I$75)*(I$76*K62)</f>
        <v>144</v>
      </c>
      <c r="L75" s="834"/>
      <c r="M75" s="345"/>
      <c r="N75" s="827" t="s">
        <v>416</v>
      </c>
      <c r="O75" s="834">
        <f>'Générateur Emprise 30ans'!$B$15*N$67</f>
        <v>1</v>
      </c>
      <c r="P75" s="827" t="s">
        <v>448</v>
      </c>
      <c r="Q75" s="835">
        <f>(Q61*O$75)*(O$76*Q62)</f>
        <v>144</v>
      </c>
      <c r="R75" s="834"/>
      <c r="S75" s="345"/>
      <c r="T75" s="827" t="s">
        <v>416</v>
      </c>
      <c r="U75" s="834">
        <f>'Générateur Emprise 30ans'!$B$15*T$67</f>
        <v>1</v>
      </c>
      <c r="V75" s="827" t="s">
        <v>448</v>
      </c>
      <c r="W75" s="835">
        <f>(W61*U$75)*(U$76*W62)</f>
        <v>144</v>
      </c>
      <c r="X75" s="834"/>
      <c r="Y75" s="345"/>
      <c r="Z75" s="827" t="s">
        <v>416</v>
      </c>
      <c r="AA75" s="834">
        <f>'Générateur Emprise 30ans'!$B$15*Z$67</f>
        <v>1</v>
      </c>
      <c r="AB75" s="827" t="s">
        <v>448</v>
      </c>
      <c r="AC75" s="835">
        <f>(AC61*AA$75)*(AA$76*AC62)</f>
        <v>144</v>
      </c>
      <c r="AD75" s="834"/>
      <c r="AE75" s="345"/>
      <c r="AF75" s="827" t="s">
        <v>416</v>
      </c>
      <c r="AG75" s="834">
        <f>'Générateur Emprise 30ans'!$B$15*AF$67</f>
        <v>1</v>
      </c>
      <c r="AH75" s="827" t="s">
        <v>448</v>
      </c>
      <c r="AI75" s="835">
        <f>(AI61*AG$75)*(AG$76*AI62)</f>
        <v>144</v>
      </c>
      <c r="AJ75" s="834"/>
      <c r="AK75" s="345"/>
      <c r="AL75" s="827" t="s">
        <v>416</v>
      </c>
      <c r="AM75" s="834">
        <f>'Générateur Emprise 30ans'!$B$15*AL$67</f>
        <v>1</v>
      </c>
      <c r="AN75" s="827" t="s">
        <v>448</v>
      </c>
      <c r="AO75" s="835">
        <f>(AO61*AM$75)*(AM$76*AO62)</f>
        <v>144</v>
      </c>
      <c r="AP75" s="834"/>
      <c r="AQ75" s="345"/>
      <c r="AR75" s="827" t="s">
        <v>416</v>
      </c>
      <c r="AS75" s="834">
        <f>'Générateur Emprise 30ans'!$B$15*AR$67</f>
        <v>1</v>
      </c>
      <c r="AT75" s="827" t="s">
        <v>448</v>
      </c>
      <c r="AU75" s="835">
        <f>(AU61*AS$75)*(AS$76*AU62)</f>
        <v>144</v>
      </c>
      <c r="AV75" s="834"/>
      <c r="AW75" s="345"/>
      <c r="AX75" s="827" t="s">
        <v>416</v>
      </c>
      <c r="AY75" s="834">
        <f>'Générateur Emprise 30ans'!$B$15*AX$67</f>
        <v>1</v>
      </c>
      <c r="AZ75" s="827" t="s">
        <v>448</v>
      </c>
      <c r="BA75" s="835">
        <f>(BA61*AY$75)*(AY$76*BA62)</f>
        <v>144</v>
      </c>
      <c r="BB75" s="834"/>
      <c r="BC75" s="345"/>
      <c r="BD75" s="827" t="s">
        <v>416</v>
      </c>
      <c r="BE75" s="834">
        <f>'Générateur Emprise 30ans'!$B$15*BD$67</f>
        <v>1</v>
      </c>
      <c r="BF75" s="827" t="s">
        <v>448</v>
      </c>
      <c r="BG75" s="835">
        <f>(BG61*BE$75)*(BE$76*BG62)</f>
        <v>144</v>
      </c>
      <c r="BH75" s="834"/>
      <c r="BI75" s="345"/>
      <c r="BJ75" s="827" t="s">
        <v>416</v>
      </c>
      <c r="BK75" s="834">
        <f>'Générateur Emprise 30ans'!$B$15*BJ$67</f>
        <v>1</v>
      </c>
      <c r="BL75" s="827" t="s">
        <v>448</v>
      </c>
      <c r="BM75" s="835">
        <f>(BM61*BK$75)*(BK$76*BM62)</f>
        <v>144</v>
      </c>
      <c r="BN75" s="834"/>
      <c r="BO75" s="345"/>
      <c r="BP75" s="827" t="s">
        <v>416</v>
      </c>
      <c r="BQ75" s="834">
        <f>'Générateur Emprise 30ans'!$B$15*BP$67</f>
        <v>1</v>
      </c>
      <c r="BR75" s="827" t="s">
        <v>448</v>
      </c>
      <c r="BS75" s="835">
        <f>(BS61*BQ$75)*(BQ$76*BS62)</f>
        <v>144</v>
      </c>
      <c r="BT75" s="834"/>
      <c r="BU75" s="345"/>
      <c r="BV75" s="827" t="s">
        <v>416</v>
      </c>
      <c r="BW75" s="834">
        <f>'Générateur Emprise 30ans'!$B$15*BV$67</f>
        <v>1</v>
      </c>
      <c r="BX75" s="827" t="s">
        <v>448</v>
      </c>
      <c r="BY75" s="835">
        <f>(BY61*BW$75)*(BW$76*BY62)</f>
        <v>144</v>
      </c>
      <c r="BZ75" s="834"/>
      <c r="CA75" s="345"/>
      <c r="CB75" s="827" t="s">
        <v>416</v>
      </c>
      <c r="CC75" s="834">
        <f>'Générateur Emprise 30ans'!$B$15*CB$67</f>
        <v>1</v>
      </c>
      <c r="CD75" s="827" t="s">
        <v>448</v>
      </c>
      <c r="CE75" s="835">
        <f>(CE61*CC$75)*(CC$76*CE62)</f>
        <v>144</v>
      </c>
      <c r="CF75" s="834"/>
      <c r="CG75" s="345"/>
      <c r="CH75" s="827" t="s">
        <v>416</v>
      </c>
      <c r="CI75" s="834">
        <f>'Générateur Emprise 30ans'!$B$15*CH$67</f>
        <v>1</v>
      </c>
      <c r="CJ75" s="827" t="s">
        <v>448</v>
      </c>
      <c r="CK75" s="835">
        <f>(CK61*CI$75)*(CI$76*CK62)</f>
        <v>144</v>
      </c>
      <c r="CL75" s="834"/>
      <c r="CM75" s="345"/>
      <c r="CN75" s="827" t="s">
        <v>416</v>
      </c>
      <c r="CO75" s="834">
        <f>'Générateur Emprise 30ans'!$B$15*CN$67</f>
        <v>1</v>
      </c>
      <c r="CP75" s="827" t="s">
        <v>448</v>
      </c>
      <c r="CQ75" s="835">
        <f>(CQ61*CO$75)*(CO$76*CQ62)</f>
        <v>144</v>
      </c>
      <c r="CR75" s="834"/>
      <c r="CS75" s="345"/>
      <c r="CT75" s="827" t="s">
        <v>416</v>
      </c>
      <c r="CU75" s="834">
        <f>'Générateur Emprise 30ans'!$B$15*CT$67</f>
        <v>1</v>
      </c>
      <c r="CV75" s="827" t="s">
        <v>448</v>
      </c>
      <c r="CW75" s="835">
        <f>(CW61*CU$75)*(CU$76*CW62)</f>
        <v>144</v>
      </c>
      <c r="CX75" s="834"/>
      <c r="CY75" s="345"/>
      <c r="CZ75" s="827" t="s">
        <v>416</v>
      </c>
      <c r="DA75" s="834">
        <f>'Générateur Emprise 30ans'!$B$15*CZ$67</f>
        <v>1</v>
      </c>
      <c r="DB75" s="827" t="s">
        <v>448</v>
      </c>
      <c r="DC75" s="835">
        <f>(DC61*DA$75)*(DA$76*DC62)</f>
        <v>144</v>
      </c>
      <c r="DD75" s="834"/>
      <c r="DE75" s="345"/>
      <c r="DF75" s="827" t="s">
        <v>416</v>
      </c>
      <c r="DG75" s="834">
        <f>'Générateur Emprise 30ans'!$B$15*DF$67</f>
        <v>1</v>
      </c>
      <c r="DH75" s="827" t="s">
        <v>448</v>
      </c>
      <c r="DI75" s="835">
        <f>(DI61*DG$75)*(DG$76*DI62)</f>
        <v>144</v>
      </c>
      <c r="DJ75" s="834"/>
      <c r="DK75" s="345"/>
      <c r="DL75" s="827" t="s">
        <v>416</v>
      </c>
      <c r="DM75" s="834">
        <f>'Générateur Emprise 30ans'!$B$15*DL$67</f>
        <v>1</v>
      </c>
      <c r="DN75" s="827" t="s">
        <v>448</v>
      </c>
      <c r="DO75" s="835">
        <f>(DO61*DM$75)*(DM$76*DO62)</f>
        <v>144</v>
      </c>
      <c r="DP75" s="834"/>
      <c r="DQ75" s="345"/>
      <c r="DR75" s="827" t="s">
        <v>416</v>
      </c>
      <c r="DS75" s="834">
        <f>'Générateur Emprise 30ans'!$B$15*DR$67</f>
        <v>1</v>
      </c>
      <c r="DT75" s="827" t="s">
        <v>448</v>
      </c>
      <c r="DU75" s="835">
        <f>(DU61*DS$75)*(DS$76*DU62)</f>
        <v>144</v>
      </c>
      <c r="DV75" s="834"/>
      <c r="DW75" s="345"/>
      <c r="DX75" s="827" t="s">
        <v>416</v>
      </c>
      <c r="DY75" s="834">
        <f>'Générateur Emprise 30ans'!$B$15*DX$67</f>
        <v>1</v>
      </c>
      <c r="DZ75" s="827" t="s">
        <v>448</v>
      </c>
      <c r="EA75" s="835">
        <f>(EA61*DY$75)*(DY$76*EA62)</f>
        <v>144</v>
      </c>
      <c r="EB75" s="834"/>
      <c r="EC75" s="345"/>
      <c r="ED75" s="827" t="s">
        <v>416</v>
      </c>
      <c r="EE75" s="834">
        <f>'Générateur Emprise 30ans'!$B$15*ED$67</f>
        <v>1</v>
      </c>
      <c r="EF75" s="827" t="s">
        <v>448</v>
      </c>
      <c r="EG75" s="835">
        <f>(EG61*EE$75)*(EE$76*EG62)</f>
        <v>144</v>
      </c>
      <c r="EH75" s="834"/>
      <c r="EI75" s="345"/>
      <c r="EJ75" s="827" t="s">
        <v>416</v>
      </c>
      <c r="EK75" s="834">
        <f>'Générateur Emprise 30ans'!$B$15*EJ$67</f>
        <v>1</v>
      </c>
      <c r="EL75" s="827" t="s">
        <v>448</v>
      </c>
      <c r="EM75" s="835">
        <f>(EM61*EK$75)*(EK$76*EM62)</f>
        <v>144</v>
      </c>
      <c r="EN75" s="834"/>
      <c r="EO75" s="345"/>
      <c r="EP75" s="827" t="s">
        <v>416</v>
      </c>
      <c r="EQ75" s="834">
        <f>'Générateur Emprise 30ans'!$B$15*EP$67</f>
        <v>1</v>
      </c>
      <c r="ER75" s="827" t="s">
        <v>448</v>
      </c>
      <c r="ES75" s="835">
        <f>(ES61*EQ$75)*(EQ$76*ES62)</f>
        <v>144</v>
      </c>
      <c r="ET75" s="834"/>
      <c r="EU75" s="345"/>
      <c r="EV75" s="827" t="s">
        <v>416</v>
      </c>
      <c r="EW75" s="834">
        <f>'Générateur Emprise 30ans'!$B$15*EV$67</f>
        <v>1</v>
      </c>
      <c r="EX75" s="827" t="s">
        <v>448</v>
      </c>
      <c r="EY75" s="835">
        <f>(EY61*EW$75)*(EW$76*EY62)</f>
        <v>144</v>
      </c>
      <c r="EZ75" s="834"/>
      <c r="FA75" s="345"/>
      <c r="FB75" s="827" t="s">
        <v>416</v>
      </c>
      <c r="FC75" s="834">
        <f>'Générateur Emprise 30ans'!$B$15*FB$67</f>
        <v>1</v>
      </c>
      <c r="FD75" s="827" t="s">
        <v>448</v>
      </c>
      <c r="FE75" s="835">
        <f>(FE61*FC$75)*(FC$76*FE62)</f>
        <v>144</v>
      </c>
      <c r="FF75" s="834"/>
      <c r="FG75" s="345"/>
      <c r="FH75" s="827" t="s">
        <v>416</v>
      </c>
      <c r="FI75" s="834">
        <f>'Générateur Emprise 30ans'!$B$15*FH$67</f>
        <v>1</v>
      </c>
      <c r="FJ75" s="827" t="s">
        <v>448</v>
      </c>
      <c r="FK75" s="835">
        <f>(FK61*FI$75)*(FI$76*FK62)</f>
        <v>144</v>
      </c>
      <c r="FL75" s="834"/>
      <c r="FM75" s="345"/>
      <c r="FN75" s="827" t="s">
        <v>416</v>
      </c>
      <c r="FO75" s="834">
        <f>'Générateur Emprise 30ans'!$B$15*FN$67</f>
        <v>1</v>
      </c>
      <c r="FP75" s="827" t="s">
        <v>448</v>
      </c>
      <c r="FQ75" s="835">
        <f>(FQ61*FO$75)*(FO$76*FQ62)</f>
        <v>144</v>
      </c>
      <c r="FR75" s="834"/>
      <c r="FS75" s="345"/>
      <c r="FT75" s="827" t="s">
        <v>416</v>
      </c>
      <c r="FU75" s="834">
        <f>'Générateur Emprise 30ans'!$B$15*FT$67</f>
        <v>1</v>
      </c>
      <c r="FV75" s="827" t="s">
        <v>448</v>
      </c>
      <c r="FW75" s="835">
        <f>(FW61*FU$75)*(FU$76*FW62)</f>
        <v>144</v>
      </c>
      <c r="FX75" s="834"/>
      <c r="FY75" s="345"/>
    </row>
    <row r="76" spans="1:181" ht="15" thickBot="1" x14ac:dyDescent="0.35">
      <c r="A76" s="19"/>
      <c r="B76" s="826" t="s">
        <v>415</v>
      </c>
      <c r="C76" s="832">
        <f>'Générateur Emprise 30ans'!$B$16*B$67</f>
        <v>1</v>
      </c>
      <c r="D76" s="826" t="s">
        <v>447</v>
      </c>
      <c r="E76" s="833">
        <f>(E60*C$76)*(C$73*E62)</f>
        <v>144</v>
      </c>
      <c r="F76" s="832"/>
      <c r="G76" s="345"/>
      <c r="H76" s="826" t="s">
        <v>415</v>
      </c>
      <c r="I76" s="832">
        <f>'Générateur Emprise 30ans'!$B$16*H$67</f>
        <v>1</v>
      </c>
      <c r="J76" s="826" t="s">
        <v>447</v>
      </c>
      <c r="K76" s="833">
        <f>(K60*I$76)*(I$73*K62)</f>
        <v>144</v>
      </c>
      <c r="L76" s="832"/>
      <c r="M76" s="345"/>
      <c r="N76" s="826" t="s">
        <v>415</v>
      </c>
      <c r="O76" s="832">
        <f>'Générateur Emprise 30ans'!$B$16*N$67</f>
        <v>1</v>
      </c>
      <c r="P76" s="826" t="s">
        <v>447</v>
      </c>
      <c r="Q76" s="833">
        <f>(Q60*O$76)*(O$73*Q62)</f>
        <v>144</v>
      </c>
      <c r="R76" s="832"/>
      <c r="S76" s="345"/>
      <c r="T76" s="826" t="s">
        <v>415</v>
      </c>
      <c r="U76" s="832">
        <f>'Générateur Emprise 30ans'!$B$16*T$67</f>
        <v>1</v>
      </c>
      <c r="V76" s="826" t="s">
        <v>447</v>
      </c>
      <c r="W76" s="833">
        <f>(W60*U$76)*(U$73*W62)</f>
        <v>144</v>
      </c>
      <c r="X76" s="832"/>
      <c r="Y76" s="345"/>
      <c r="Z76" s="826" t="s">
        <v>415</v>
      </c>
      <c r="AA76" s="832">
        <f>'Générateur Emprise 30ans'!$B$16*Z$67</f>
        <v>1</v>
      </c>
      <c r="AB76" s="826" t="s">
        <v>447</v>
      </c>
      <c r="AC76" s="833">
        <f>(AC60*AA$76)*(AA$73*AC62)</f>
        <v>144</v>
      </c>
      <c r="AD76" s="832"/>
      <c r="AE76" s="345"/>
      <c r="AF76" s="826" t="s">
        <v>415</v>
      </c>
      <c r="AG76" s="832">
        <f>'Générateur Emprise 30ans'!$B$16*AF$67</f>
        <v>1</v>
      </c>
      <c r="AH76" s="826" t="s">
        <v>447</v>
      </c>
      <c r="AI76" s="833">
        <f>(AI60*AG$76)*(AG$73*AI62)</f>
        <v>144</v>
      </c>
      <c r="AJ76" s="832"/>
      <c r="AK76" s="345"/>
      <c r="AL76" s="826" t="s">
        <v>415</v>
      </c>
      <c r="AM76" s="832">
        <f>'Générateur Emprise 30ans'!$B$16*AL$67</f>
        <v>1</v>
      </c>
      <c r="AN76" s="826" t="s">
        <v>447</v>
      </c>
      <c r="AO76" s="833">
        <f>(AO60*AM$76)*(AM$73*AO62)</f>
        <v>144</v>
      </c>
      <c r="AP76" s="832"/>
      <c r="AQ76" s="345"/>
      <c r="AR76" s="826" t="s">
        <v>415</v>
      </c>
      <c r="AS76" s="832">
        <f>'Générateur Emprise 30ans'!$B$16*AR$67</f>
        <v>1</v>
      </c>
      <c r="AT76" s="826" t="s">
        <v>447</v>
      </c>
      <c r="AU76" s="833">
        <f>(AU60*AS$76)*(AS$73*AU62)</f>
        <v>144</v>
      </c>
      <c r="AV76" s="832"/>
      <c r="AW76" s="345"/>
      <c r="AX76" s="826" t="s">
        <v>415</v>
      </c>
      <c r="AY76" s="832">
        <f>'Générateur Emprise 30ans'!$B$16*AX$67</f>
        <v>1</v>
      </c>
      <c r="AZ76" s="826" t="s">
        <v>447</v>
      </c>
      <c r="BA76" s="833">
        <f>(BA60*AY$76)*(AY$73*BA62)</f>
        <v>144</v>
      </c>
      <c r="BB76" s="832"/>
      <c r="BC76" s="345"/>
      <c r="BD76" s="826" t="s">
        <v>415</v>
      </c>
      <c r="BE76" s="832">
        <f>'Générateur Emprise 30ans'!$B$16*BD$67</f>
        <v>1</v>
      </c>
      <c r="BF76" s="826" t="s">
        <v>447</v>
      </c>
      <c r="BG76" s="833">
        <f>(BG60*BE$76)*(BE$73*BG62)</f>
        <v>144</v>
      </c>
      <c r="BH76" s="832"/>
      <c r="BI76" s="345"/>
      <c r="BJ76" s="826" t="s">
        <v>415</v>
      </c>
      <c r="BK76" s="832">
        <f>'Générateur Emprise 30ans'!$B$16*BJ$67</f>
        <v>1</v>
      </c>
      <c r="BL76" s="826" t="s">
        <v>447</v>
      </c>
      <c r="BM76" s="833">
        <f>(BM60*BK$76)*(BK$73*BM62)</f>
        <v>144</v>
      </c>
      <c r="BN76" s="832"/>
      <c r="BO76" s="345"/>
      <c r="BP76" s="826" t="s">
        <v>415</v>
      </c>
      <c r="BQ76" s="832">
        <f>'Générateur Emprise 30ans'!$B$16*BP$67</f>
        <v>1</v>
      </c>
      <c r="BR76" s="826" t="s">
        <v>447</v>
      </c>
      <c r="BS76" s="833">
        <f>(BS60*BQ$76)*(BQ$73*BS62)</f>
        <v>144</v>
      </c>
      <c r="BT76" s="832"/>
      <c r="BU76" s="345"/>
      <c r="BV76" s="826" t="s">
        <v>415</v>
      </c>
      <c r="BW76" s="832">
        <f>'Générateur Emprise 30ans'!$B$16*BV$67</f>
        <v>1</v>
      </c>
      <c r="BX76" s="826" t="s">
        <v>447</v>
      </c>
      <c r="BY76" s="833">
        <f>(BY60*BW$76)*(BW$73*BY62)</f>
        <v>144</v>
      </c>
      <c r="BZ76" s="832"/>
      <c r="CA76" s="345"/>
      <c r="CB76" s="826" t="s">
        <v>415</v>
      </c>
      <c r="CC76" s="832">
        <f>'Générateur Emprise 30ans'!$B$16*CB$67</f>
        <v>1</v>
      </c>
      <c r="CD76" s="826" t="s">
        <v>447</v>
      </c>
      <c r="CE76" s="833">
        <f>(CE60*CC$76)*(CC$73*CE62)</f>
        <v>144</v>
      </c>
      <c r="CF76" s="832"/>
      <c r="CG76" s="345"/>
      <c r="CH76" s="826" t="s">
        <v>415</v>
      </c>
      <c r="CI76" s="832">
        <f>'Générateur Emprise 30ans'!$B$16*CH$67</f>
        <v>1</v>
      </c>
      <c r="CJ76" s="826" t="s">
        <v>447</v>
      </c>
      <c r="CK76" s="833">
        <f>(CK60*CI$76)*(CI$73*CK62)</f>
        <v>144</v>
      </c>
      <c r="CL76" s="832"/>
      <c r="CM76" s="345"/>
      <c r="CN76" s="826" t="s">
        <v>415</v>
      </c>
      <c r="CO76" s="832">
        <f>'Générateur Emprise 30ans'!$B$16*CN$67</f>
        <v>1</v>
      </c>
      <c r="CP76" s="826" t="s">
        <v>447</v>
      </c>
      <c r="CQ76" s="833">
        <f>(CQ60*CO$76)*(CO$73*CQ62)</f>
        <v>144</v>
      </c>
      <c r="CR76" s="832"/>
      <c r="CS76" s="345"/>
      <c r="CT76" s="826" t="s">
        <v>415</v>
      </c>
      <c r="CU76" s="832">
        <f>'Générateur Emprise 30ans'!$B$16*CT$67</f>
        <v>1</v>
      </c>
      <c r="CV76" s="826" t="s">
        <v>447</v>
      </c>
      <c r="CW76" s="833">
        <f>(CW60*CU$76)*(CU$73*CW62)</f>
        <v>144</v>
      </c>
      <c r="CX76" s="832"/>
      <c r="CY76" s="345"/>
      <c r="CZ76" s="826" t="s">
        <v>415</v>
      </c>
      <c r="DA76" s="832">
        <f>'Générateur Emprise 30ans'!$B$16*CZ$67</f>
        <v>1</v>
      </c>
      <c r="DB76" s="826" t="s">
        <v>447</v>
      </c>
      <c r="DC76" s="833">
        <f>(DC60*DA$76)*(DA$73*DC62)</f>
        <v>144</v>
      </c>
      <c r="DD76" s="832"/>
      <c r="DE76" s="345"/>
      <c r="DF76" s="826" t="s">
        <v>415</v>
      </c>
      <c r="DG76" s="832">
        <f>'Générateur Emprise 30ans'!$B$16*DF$67</f>
        <v>1</v>
      </c>
      <c r="DH76" s="826" t="s">
        <v>447</v>
      </c>
      <c r="DI76" s="833">
        <f>(DI60*DG$76)*(DG$73*DI62)</f>
        <v>144</v>
      </c>
      <c r="DJ76" s="832"/>
      <c r="DK76" s="345"/>
      <c r="DL76" s="826" t="s">
        <v>415</v>
      </c>
      <c r="DM76" s="832">
        <f>'Générateur Emprise 30ans'!$B$16*DL$67</f>
        <v>1</v>
      </c>
      <c r="DN76" s="826" t="s">
        <v>447</v>
      </c>
      <c r="DO76" s="833">
        <f>(DO60*DM$76)*(DM$73*DO62)</f>
        <v>144</v>
      </c>
      <c r="DP76" s="832"/>
      <c r="DQ76" s="345"/>
      <c r="DR76" s="826" t="s">
        <v>415</v>
      </c>
      <c r="DS76" s="832">
        <f>'Générateur Emprise 30ans'!$B$16*DR$67</f>
        <v>1</v>
      </c>
      <c r="DT76" s="826" t="s">
        <v>447</v>
      </c>
      <c r="DU76" s="833">
        <f>(DU60*DS$76)*(DS$73*DU62)</f>
        <v>144</v>
      </c>
      <c r="DV76" s="832"/>
      <c r="DW76" s="345"/>
      <c r="DX76" s="826" t="s">
        <v>415</v>
      </c>
      <c r="DY76" s="832">
        <f>'Générateur Emprise 30ans'!$B$16*DX$67</f>
        <v>1</v>
      </c>
      <c r="DZ76" s="826" t="s">
        <v>447</v>
      </c>
      <c r="EA76" s="833">
        <f>(EA60*DY$76)*(DY$73*EA62)</f>
        <v>144</v>
      </c>
      <c r="EB76" s="832"/>
      <c r="EC76" s="345"/>
      <c r="ED76" s="826" t="s">
        <v>415</v>
      </c>
      <c r="EE76" s="832">
        <f>'Générateur Emprise 30ans'!$B$16*ED$67</f>
        <v>1</v>
      </c>
      <c r="EF76" s="826" t="s">
        <v>447</v>
      </c>
      <c r="EG76" s="833">
        <f>(EG60*EE$76)*(EE$73*EG62)</f>
        <v>144</v>
      </c>
      <c r="EH76" s="832"/>
      <c r="EI76" s="345"/>
      <c r="EJ76" s="826" t="s">
        <v>415</v>
      </c>
      <c r="EK76" s="832">
        <f>'Générateur Emprise 30ans'!$B$16*EJ$67</f>
        <v>1</v>
      </c>
      <c r="EL76" s="826" t="s">
        <v>447</v>
      </c>
      <c r="EM76" s="833">
        <f>(EM60*EK$76)*(EK$73*EM62)</f>
        <v>144</v>
      </c>
      <c r="EN76" s="832"/>
      <c r="EO76" s="345"/>
      <c r="EP76" s="826" t="s">
        <v>415</v>
      </c>
      <c r="EQ76" s="832">
        <f>'Générateur Emprise 30ans'!$B$16*EP$67</f>
        <v>1</v>
      </c>
      <c r="ER76" s="826" t="s">
        <v>447</v>
      </c>
      <c r="ES76" s="833">
        <f>(ES60*EQ$76)*(EQ$73*ES62)</f>
        <v>144</v>
      </c>
      <c r="ET76" s="832"/>
      <c r="EU76" s="345"/>
      <c r="EV76" s="826" t="s">
        <v>415</v>
      </c>
      <c r="EW76" s="832">
        <f>'Générateur Emprise 30ans'!$B$16*EV$67</f>
        <v>1</v>
      </c>
      <c r="EX76" s="826" t="s">
        <v>447</v>
      </c>
      <c r="EY76" s="833">
        <f>(EY60*EW$76)*(EW$73*EY62)</f>
        <v>144</v>
      </c>
      <c r="EZ76" s="832"/>
      <c r="FA76" s="345"/>
      <c r="FB76" s="826" t="s">
        <v>415</v>
      </c>
      <c r="FC76" s="832">
        <f>'Générateur Emprise 30ans'!$B$16*FB$67</f>
        <v>1</v>
      </c>
      <c r="FD76" s="826" t="s">
        <v>447</v>
      </c>
      <c r="FE76" s="833">
        <f>(FE60*FC$76)*(FC$73*FE62)</f>
        <v>144</v>
      </c>
      <c r="FF76" s="832"/>
      <c r="FG76" s="345"/>
      <c r="FH76" s="826" t="s">
        <v>415</v>
      </c>
      <c r="FI76" s="832">
        <f>'Générateur Emprise 30ans'!$B$16*FH$67</f>
        <v>1</v>
      </c>
      <c r="FJ76" s="826" t="s">
        <v>447</v>
      </c>
      <c r="FK76" s="833">
        <f>(FK60*FI$76)*(FI$73*FK62)</f>
        <v>144</v>
      </c>
      <c r="FL76" s="832"/>
      <c r="FM76" s="345"/>
      <c r="FN76" s="826" t="s">
        <v>415</v>
      </c>
      <c r="FO76" s="832">
        <f>'Générateur Emprise 30ans'!$B$16*FN$67</f>
        <v>1</v>
      </c>
      <c r="FP76" s="826" t="s">
        <v>447</v>
      </c>
      <c r="FQ76" s="833">
        <f>(FQ60*FO$76)*(FO$73*FQ62)</f>
        <v>144</v>
      </c>
      <c r="FR76" s="832"/>
      <c r="FS76" s="345"/>
      <c r="FT76" s="826" t="s">
        <v>415</v>
      </c>
      <c r="FU76" s="832">
        <f>'Générateur Emprise 30ans'!$B$16*FT$67</f>
        <v>1</v>
      </c>
      <c r="FV76" s="826" t="s">
        <v>447</v>
      </c>
      <c r="FW76" s="833">
        <f>(FW60*FU$76)*(FU$73*FW62)</f>
        <v>144</v>
      </c>
      <c r="FX76" s="832"/>
      <c r="FY76" s="345"/>
    </row>
    <row r="77" spans="1:181" x14ac:dyDescent="0.3">
      <c r="A77" s="19"/>
      <c r="B77" s="851"/>
      <c r="E77" s="835" t="s">
        <v>481</v>
      </c>
      <c r="F77" s="839">
        <f>SUM(E73:E76)</f>
        <v>576</v>
      </c>
      <c r="G77" s="345"/>
      <c r="H77" s="851"/>
      <c r="K77" s="835" t="s">
        <v>481</v>
      </c>
      <c r="L77" s="839">
        <f>SUM(K73:K76)</f>
        <v>576</v>
      </c>
      <c r="M77" s="345"/>
      <c r="N77" s="851"/>
      <c r="Q77" s="835" t="s">
        <v>481</v>
      </c>
      <c r="R77" s="839">
        <f>SUM(Q73:Q76)</f>
        <v>576</v>
      </c>
      <c r="S77" s="345"/>
      <c r="T77" s="851"/>
      <c r="W77" s="835" t="s">
        <v>481</v>
      </c>
      <c r="X77" s="839">
        <f>SUM(W73:W76)</f>
        <v>576</v>
      </c>
      <c r="Y77" s="345"/>
      <c r="Z77" s="851"/>
      <c r="AC77" s="835" t="s">
        <v>481</v>
      </c>
      <c r="AD77" s="839">
        <f>SUM(AC73:AC76)</f>
        <v>576</v>
      </c>
      <c r="AE77" s="345"/>
      <c r="AF77" s="851"/>
      <c r="AI77" s="835" t="s">
        <v>481</v>
      </c>
      <c r="AJ77" s="839">
        <f>SUM(AI73:AI76)</f>
        <v>576</v>
      </c>
      <c r="AK77" s="345"/>
      <c r="AL77" s="851"/>
      <c r="AO77" s="835" t="s">
        <v>481</v>
      </c>
      <c r="AP77" s="839">
        <f>SUM(AO73:AO76)</f>
        <v>576</v>
      </c>
      <c r="AQ77" s="345"/>
      <c r="AR77" s="851"/>
      <c r="AU77" s="835" t="s">
        <v>481</v>
      </c>
      <c r="AV77" s="839">
        <f>SUM(AU73:AU76)</f>
        <v>576</v>
      </c>
      <c r="AW77" s="345"/>
      <c r="AX77" s="851"/>
      <c r="BA77" s="835" t="s">
        <v>481</v>
      </c>
      <c r="BB77" s="839">
        <f>SUM(BA73:BA76)</f>
        <v>576</v>
      </c>
      <c r="BC77" s="345"/>
      <c r="BD77" s="851"/>
      <c r="BG77" s="835" t="s">
        <v>481</v>
      </c>
      <c r="BH77" s="839">
        <f>SUM(BG73:BG76)</f>
        <v>576</v>
      </c>
      <c r="BI77" s="345"/>
      <c r="BJ77" s="851"/>
      <c r="BM77" s="835" t="s">
        <v>481</v>
      </c>
      <c r="BN77" s="839">
        <f>SUM(BM73:BM76)</f>
        <v>576</v>
      </c>
      <c r="BO77" s="345"/>
      <c r="BP77" s="851"/>
      <c r="BS77" s="835" t="s">
        <v>481</v>
      </c>
      <c r="BT77" s="839">
        <f>SUM(BS73:BS76)</f>
        <v>576</v>
      </c>
      <c r="BU77" s="345"/>
      <c r="BV77" s="851"/>
      <c r="BY77" s="835" t="s">
        <v>481</v>
      </c>
      <c r="BZ77" s="839">
        <f>SUM(BY73:BY76)</f>
        <v>576</v>
      </c>
      <c r="CA77" s="345"/>
      <c r="CB77" s="851"/>
      <c r="CE77" s="835" t="s">
        <v>481</v>
      </c>
      <c r="CF77" s="839">
        <f>SUM(CE73:CE76)</f>
        <v>576</v>
      </c>
      <c r="CG77" s="345"/>
      <c r="CH77" s="851"/>
      <c r="CK77" s="835" t="s">
        <v>481</v>
      </c>
      <c r="CL77" s="839">
        <f>SUM(CK73:CK76)</f>
        <v>576</v>
      </c>
      <c r="CM77" s="345"/>
      <c r="CN77" s="851"/>
      <c r="CQ77" s="835" t="s">
        <v>481</v>
      </c>
      <c r="CR77" s="839">
        <f>SUM(CQ73:CQ76)</f>
        <v>576</v>
      </c>
      <c r="CS77" s="345"/>
      <c r="CT77" s="851"/>
      <c r="CW77" s="835" t="s">
        <v>481</v>
      </c>
      <c r="CX77" s="839">
        <f>SUM(CW73:CW76)</f>
        <v>576</v>
      </c>
      <c r="CY77" s="345"/>
      <c r="CZ77" s="851"/>
      <c r="DC77" s="835" t="s">
        <v>481</v>
      </c>
      <c r="DD77" s="839">
        <f>SUM(DC73:DC76)</f>
        <v>576</v>
      </c>
      <c r="DE77" s="345"/>
      <c r="DF77" s="851"/>
      <c r="DI77" s="835" t="s">
        <v>481</v>
      </c>
      <c r="DJ77" s="839">
        <f>SUM(DI73:DI76)</f>
        <v>576</v>
      </c>
      <c r="DK77" s="345"/>
      <c r="DL77" s="851"/>
      <c r="DO77" s="835" t="s">
        <v>481</v>
      </c>
      <c r="DP77" s="839">
        <f>SUM(DO73:DO76)</f>
        <v>576</v>
      </c>
      <c r="DQ77" s="345"/>
      <c r="DR77" s="851"/>
      <c r="DU77" s="835" t="s">
        <v>481</v>
      </c>
      <c r="DV77" s="839">
        <f>SUM(DU73:DU76)</f>
        <v>576</v>
      </c>
      <c r="DW77" s="345"/>
      <c r="DX77" s="851"/>
      <c r="EA77" s="835" t="s">
        <v>481</v>
      </c>
      <c r="EB77" s="839">
        <f>SUM(EA73:EA76)</f>
        <v>576</v>
      </c>
      <c r="EC77" s="345"/>
      <c r="ED77" s="851"/>
      <c r="EG77" s="835" t="s">
        <v>481</v>
      </c>
      <c r="EH77" s="839">
        <f>SUM(EG73:EG76)</f>
        <v>576</v>
      </c>
      <c r="EI77" s="345"/>
      <c r="EJ77" s="851"/>
      <c r="EM77" s="835" t="s">
        <v>481</v>
      </c>
      <c r="EN77" s="839">
        <f>SUM(EM73:EM76)</f>
        <v>576</v>
      </c>
      <c r="EO77" s="345"/>
      <c r="EP77" s="851"/>
      <c r="ES77" s="835" t="s">
        <v>481</v>
      </c>
      <c r="ET77" s="839">
        <f>SUM(ES73:ES76)</f>
        <v>576</v>
      </c>
      <c r="EU77" s="345"/>
      <c r="EV77" s="851"/>
      <c r="EY77" s="835" t="s">
        <v>481</v>
      </c>
      <c r="EZ77" s="839">
        <f>SUM(EY73:EY76)</f>
        <v>576</v>
      </c>
      <c r="FA77" s="345"/>
      <c r="FB77" s="851"/>
      <c r="FE77" s="835" t="s">
        <v>481</v>
      </c>
      <c r="FF77" s="839">
        <f>SUM(FE73:FE76)</f>
        <v>576</v>
      </c>
      <c r="FG77" s="345"/>
      <c r="FH77" s="851"/>
      <c r="FK77" s="835" t="s">
        <v>481</v>
      </c>
      <c r="FL77" s="839">
        <f>SUM(FK73:FK76)</f>
        <v>576</v>
      </c>
      <c r="FM77" s="345"/>
      <c r="FN77" s="851"/>
      <c r="FQ77" s="835" t="s">
        <v>481</v>
      </c>
      <c r="FR77" s="839">
        <f>SUM(FQ73:FQ76)</f>
        <v>576</v>
      </c>
      <c r="FS77" s="345"/>
      <c r="FT77" s="851"/>
      <c r="FW77" s="835" t="s">
        <v>481</v>
      </c>
      <c r="FX77" s="839">
        <f>SUM(FW73:FW76)</f>
        <v>576</v>
      </c>
      <c r="FY77" s="345"/>
    </row>
    <row r="78" spans="1:181" ht="15" thickBot="1" x14ac:dyDescent="0.35">
      <c r="A78" s="19"/>
      <c r="G78" s="345"/>
      <c r="M78" s="345"/>
      <c r="S78" s="345"/>
      <c r="Y78" s="345"/>
      <c r="AE78" s="345"/>
      <c r="AK78" s="345"/>
      <c r="AQ78" s="345"/>
      <c r="AW78" s="345"/>
      <c r="BC78" s="345"/>
      <c r="BI78" s="345"/>
      <c r="BO78" s="345"/>
      <c r="BU78" s="345"/>
      <c r="CA78" s="345"/>
      <c r="CG78" s="345"/>
      <c r="CM78" s="345"/>
      <c r="CS78" s="345"/>
      <c r="CY78" s="345"/>
      <c r="DE78" s="345"/>
      <c r="DK78" s="345"/>
      <c r="DQ78" s="345"/>
      <c r="DW78" s="345"/>
      <c r="EC78" s="345"/>
      <c r="EI78" s="345"/>
      <c r="EO78" s="345"/>
      <c r="EU78" s="345"/>
      <c r="FA78" s="345"/>
      <c r="FG78" s="345"/>
      <c r="FM78" s="345"/>
      <c r="FS78" s="345"/>
      <c r="FY78" s="345"/>
    </row>
    <row r="79" spans="1:181" x14ac:dyDescent="0.3">
      <c r="A79" s="19"/>
      <c r="B79" s="838" t="s">
        <v>483</v>
      </c>
      <c r="C79" s="600" t="s">
        <v>429</v>
      </c>
      <c r="D79" s="672" t="s">
        <v>482</v>
      </c>
      <c r="G79" s="345"/>
      <c r="H79" s="838" t="s">
        <v>483</v>
      </c>
      <c r="I79" s="600" t="s">
        <v>429</v>
      </c>
      <c r="J79" s="672" t="s">
        <v>482</v>
      </c>
      <c r="M79" s="345"/>
      <c r="N79" s="838" t="s">
        <v>483</v>
      </c>
      <c r="O79" s="600" t="s">
        <v>429</v>
      </c>
      <c r="P79" s="672" t="s">
        <v>482</v>
      </c>
      <c r="S79" s="345"/>
      <c r="T79" s="838" t="s">
        <v>483</v>
      </c>
      <c r="U79" s="600" t="s">
        <v>429</v>
      </c>
      <c r="V79" s="672" t="s">
        <v>482</v>
      </c>
      <c r="Y79" s="345"/>
      <c r="Z79" s="838" t="s">
        <v>483</v>
      </c>
      <c r="AA79" s="600" t="s">
        <v>429</v>
      </c>
      <c r="AB79" s="672" t="s">
        <v>482</v>
      </c>
      <c r="AE79" s="345"/>
      <c r="AF79" s="838" t="s">
        <v>483</v>
      </c>
      <c r="AG79" s="600" t="s">
        <v>429</v>
      </c>
      <c r="AH79" s="672" t="s">
        <v>482</v>
      </c>
      <c r="AK79" s="345"/>
      <c r="AL79" s="838" t="s">
        <v>483</v>
      </c>
      <c r="AM79" s="600" t="s">
        <v>429</v>
      </c>
      <c r="AN79" s="672" t="s">
        <v>482</v>
      </c>
      <c r="AQ79" s="345"/>
      <c r="AR79" s="838" t="s">
        <v>483</v>
      </c>
      <c r="AS79" s="600" t="s">
        <v>429</v>
      </c>
      <c r="AT79" s="672" t="s">
        <v>482</v>
      </c>
      <c r="AW79" s="345"/>
      <c r="AX79" s="838" t="s">
        <v>483</v>
      </c>
      <c r="AY79" s="600" t="s">
        <v>429</v>
      </c>
      <c r="AZ79" s="672" t="s">
        <v>482</v>
      </c>
      <c r="BC79" s="345"/>
      <c r="BD79" s="838" t="s">
        <v>483</v>
      </c>
      <c r="BE79" s="600" t="s">
        <v>429</v>
      </c>
      <c r="BF79" s="672" t="s">
        <v>482</v>
      </c>
      <c r="BI79" s="345"/>
      <c r="BJ79" s="838" t="s">
        <v>483</v>
      </c>
      <c r="BK79" s="600" t="s">
        <v>429</v>
      </c>
      <c r="BL79" s="672" t="s">
        <v>482</v>
      </c>
      <c r="BO79" s="345"/>
      <c r="BP79" s="838" t="s">
        <v>483</v>
      </c>
      <c r="BQ79" s="600" t="s">
        <v>429</v>
      </c>
      <c r="BR79" s="672" t="s">
        <v>482</v>
      </c>
      <c r="BU79" s="345"/>
      <c r="BV79" s="838" t="s">
        <v>483</v>
      </c>
      <c r="BW79" s="600" t="s">
        <v>429</v>
      </c>
      <c r="BX79" s="672" t="s">
        <v>482</v>
      </c>
      <c r="CA79" s="345"/>
      <c r="CB79" s="838" t="s">
        <v>483</v>
      </c>
      <c r="CC79" s="600" t="s">
        <v>429</v>
      </c>
      <c r="CD79" s="672" t="s">
        <v>482</v>
      </c>
      <c r="CG79" s="345"/>
      <c r="CH79" s="838" t="s">
        <v>483</v>
      </c>
      <c r="CI79" s="600" t="s">
        <v>429</v>
      </c>
      <c r="CJ79" s="672" t="s">
        <v>482</v>
      </c>
      <c r="CM79" s="345"/>
      <c r="CN79" s="838" t="s">
        <v>483</v>
      </c>
      <c r="CO79" s="600" t="s">
        <v>429</v>
      </c>
      <c r="CP79" s="672" t="s">
        <v>482</v>
      </c>
      <c r="CS79" s="345"/>
      <c r="CT79" s="838" t="s">
        <v>483</v>
      </c>
      <c r="CU79" s="600" t="s">
        <v>429</v>
      </c>
      <c r="CV79" s="672" t="s">
        <v>482</v>
      </c>
      <c r="CY79" s="345"/>
      <c r="CZ79" s="838" t="s">
        <v>483</v>
      </c>
      <c r="DA79" s="600" t="s">
        <v>429</v>
      </c>
      <c r="DB79" s="672" t="s">
        <v>482</v>
      </c>
      <c r="DE79" s="345"/>
      <c r="DF79" s="838" t="s">
        <v>483</v>
      </c>
      <c r="DG79" s="600" t="s">
        <v>429</v>
      </c>
      <c r="DH79" s="672" t="s">
        <v>482</v>
      </c>
      <c r="DK79" s="345"/>
      <c r="DL79" s="838" t="s">
        <v>483</v>
      </c>
      <c r="DM79" s="600" t="s">
        <v>429</v>
      </c>
      <c r="DN79" s="672" t="s">
        <v>482</v>
      </c>
      <c r="DQ79" s="345"/>
      <c r="DR79" s="838" t="s">
        <v>483</v>
      </c>
      <c r="DS79" s="600" t="s">
        <v>429</v>
      </c>
      <c r="DT79" s="672" t="s">
        <v>482</v>
      </c>
      <c r="DW79" s="345"/>
      <c r="DX79" s="838" t="s">
        <v>483</v>
      </c>
      <c r="DY79" s="600" t="s">
        <v>429</v>
      </c>
      <c r="DZ79" s="672" t="s">
        <v>482</v>
      </c>
      <c r="EC79" s="345"/>
      <c r="ED79" s="838" t="s">
        <v>483</v>
      </c>
      <c r="EE79" s="600" t="s">
        <v>429</v>
      </c>
      <c r="EF79" s="672" t="s">
        <v>482</v>
      </c>
      <c r="EI79" s="345"/>
      <c r="EJ79" s="838" t="s">
        <v>483</v>
      </c>
      <c r="EK79" s="600" t="s">
        <v>429</v>
      </c>
      <c r="EL79" s="672" t="s">
        <v>482</v>
      </c>
      <c r="EO79" s="345"/>
      <c r="EP79" s="838" t="s">
        <v>483</v>
      </c>
      <c r="EQ79" s="600" t="s">
        <v>429</v>
      </c>
      <c r="ER79" s="672" t="s">
        <v>482</v>
      </c>
      <c r="EU79" s="345"/>
      <c r="EV79" s="838" t="s">
        <v>483</v>
      </c>
      <c r="EW79" s="600" t="s">
        <v>429</v>
      </c>
      <c r="EX79" s="672" t="s">
        <v>482</v>
      </c>
      <c r="FA79" s="345"/>
      <c r="FB79" s="838" t="s">
        <v>483</v>
      </c>
      <c r="FC79" s="600" t="s">
        <v>429</v>
      </c>
      <c r="FD79" s="672" t="s">
        <v>482</v>
      </c>
      <c r="FG79" s="345"/>
      <c r="FH79" s="838" t="s">
        <v>483</v>
      </c>
      <c r="FI79" s="600" t="s">
        <v>429</v>
      </c>
      <c r="FJ79" s="672" t="s">
        <v>482</v>
      </c>
      <c r="FM79" s="345"/>
      <c r="FN79" s="838" t="s">
        <v>483</v>
      </c>
      <c r="FO79" s="600" t="s">
        <v>429</v>
      </c>
      <c r="FP79" s="672" t="s">
        <v>482</v>
      </c>
      <c r="FS79" s="345"/>
      <c r="FT79" s="838" t="s">
        <v>483</v>
      </c>
      <c r="FU79" s="600" t="s">
        <v>429</v>
      </c>
      <c r="FV79" s="672" t="s">
        <v>482</v>
      </c>
      <c r="FY79" s="345"/>
    </row>
    <row r="80" spans="1:181" x14ac:dyDescent="0.3">
      <c r="A80" s="19"/>
      <c r="B80" s="827" t="s">
        <v>418</v>
      </c>
      <c r="C80" s="835">
        <f>C64-((C$74*E63)+(C$76*E62))</f>
        <v>172</v>
      </c>
      <c r="D80" s="834">
        <f>C80*C$73*E60</f>
        <v>2064</v>
      </c>
      <c r="G80" s="345"/>
      <c r="H80" s="827" t="s">
        <v>418</v>
      </c>
      <c r="I80" s="835">
        <f>I64-((I$74*K63)+(I$76*K62))</f>
        <v>172</v>
      </c>
      <c r="J80" s="834">
        <f>I80*I$73*K60</f>
        <v>2064</v>
      </c>
      <c r="M80" s="345"/>
      <c r="N80" s="827" t="s">
        <v>418</v>
      </c>
      <c r="O80" s="835">
        <f>O64-((O$74*Q63)+(O$76*Q62))</f>
        <v>172</v>
      </c>
      <c r="P80" s="834">
        <f>O80*O$73*Q60</f>
        <v>2064</v>
      </c>
      <c r="S80" s="345"/>
      <c r="T80" s="827" t="s">
        <v>418</v>
      </c>
      <c r="U80" s="835">
        <f>U64-((U$74*W63)+(U$76*W62))</f>
        <v>172</v>
      </c>
      <c r="V80" s="834">
        <f>U80*U$73*W60</f>
        <v>2064</v>
      </c>
      <c r="Y80" s="345"/>
      <c r="Z80" s="827" t="s">
        <v>418</v>
      </c>
      <c r="AA80" s="835">
        <f>AA64-((AA$74*AC63)+(AA$76*AC62))</f>
        <v>172</v>
      </c>
      <c r="AB80" s="834">
        <f>AA80*AA$73*AC60</f>
        <v>2064</v>
      </c>
      <c r="AE80" s="345"/>
      <c r="AF80" s="827" t="s">
        <v>418</v>
      </c>
      <c r="AG80" s="835">
        <f>AG64-((AG$74*AI63)+(AG$76*AI62))</f>
        <v>172</v>
      </c>
      <c r="AH80" s="834">
        <f>AG80*AG$73*AI60</f>
        <v>2064</v>
      </c>
      <c r="AK80" s="345"/>
      <c r="AL80" s="827" t="s">
        <v>418</v>
      </c>
      <c r="AM80" s="835">
        <f>AM64-((AM$74*AO63)+(AM$76*AO62))</f>
        <v>172</v>
      </c>
      <c r="AN80" s="834">
        <f>AM80*AM$73*AO60</f>
        <v>2064</v>
      </c>
      <c r="AQ80" s="345"/>
      <c r="AR80" s="827" t="s">
        <v>418</v>
      </c>
      <c r="AS80" s="835">
        <f>AS64-((AS$74*AU63)+(AS$76*AU62))</f>
        <v>172</v>
      </c>
      <c r="AT80" s="834">
        <f>AS80*AS$73*AU60</f>
        <v>2064</v>
      </c>
      <c r="AW80" s="345"/>
      <c r="AX80" s="827" t="s">
        <v>418</v>
      </c>
      <c r="AY80" s="835">
        <f>AY64-((AY$74*BA63)+(AY$76*BA62))</f>
        <v>172</v>
      </c>
      <c r="AZ80" s="834">
        <f>AY80*AY$73*BA60</f>
        <v>2064</v>
      </c>
      <c r="BC80" s="345"/>
      <c r="BD80" s="827" t="s">
        <v>418</v>
      </c>
      <c r="BE80" s="835">
        <f>BE64-((BE$74*BG63)+(BE$76*BG62))</f>
        <v>172</v>
      </c>
      <c r="BF80" s="834">
        <f>BE80*BE$73*BG60</f>
        <v>2064</v>
      </c>
      <c r="BI80" s="345"/>
      <c r="BJ80" s="827" t="s">
        <v>418</v>
      </c>
      <c r="BK80" s="835">
        <f>BK64-((BK$74*BM63)+(BK$76*BM62))</f>
        <v>172</v>
      </c>
      <c r="BL80" s="834">
        <f>BK80*BK$73*BM60</f>
        <v>2064</v>
      </c>
      <c r="BO80" s="345"/>
      <c r="BP80" s="827" t="s">
        <v>418</v>
      </c>
      <c r="BQ80" s="835">
        <f>BQ64-((BQ$74*BS63)+(BQ$76*BS62))</f>
        <v>172</v>
      </c>
      <c r="BR80" s="834">
        <f>BQ80*BQ$73*BS60</f>
        <v>2064</v>
      </c>
      <c r="BU80" s="345"/>
      <c r="BV80" s="827" t="s">
        <v>418</v>
      </c>
      <c r="BW80" s="835">
        <f>BW64-((BW$74*BY63)+(BW$76*BY62))</f>
        <v>172</v>
      </c>
      <c r="BX80" s="834">
        <f>BW80*BW$73*BY60</f>
        <v>2064</v>
      </c>
      <c r="CA80" s="345"/>
      <c r="CB80" s="827" t="s">
        <v>418</v>
      </c>
      <c r="CC80" s="835">
        <f>CC64-((CC$74*CE63)+(CC$76*CE62))</f>
        <v>172</v>
      </c>
      <c r="CD80" s="834">
        <f>CC80*CC$73*CE60</f>
        <v>2064</v>
      </c>
      <c r="CG80" s="345"/>
      <c r="CH80" s="827" t="s">
        <v>418</v>
      </c>
      <c r="CI80" s="835">
        <f>CI64-((CI$74*CK63)+(CI$76*CK62))</f>
        <v>172</v>
      </c>
      <c r="CJ80" s="834">
        <f>CI80*CI$73*CK60</f>
        <v>2064</v>
      </c>
      <c r="CM80" s="345"/>
      <c r="CN80" s="827" t="s">
        <v>418</v>
      </c>
      <c r="CO80" s="835">
        <f>CO64-((CO$74*CQ63)+(CO$76*CQ62))</f>
        <v>172</v>
      </c>
      <c r="CP80" s="834">
        <f>CO80*CO$73*CQ60</f>
        <v>2064</v>
      </c>
      <c r="CS80" s="345"/>
      <c r="CT80" s="827" t="s">
        <v>418</v>
      </c>
      <c r="CU80" s="835">
        <f>CU64-((CU$74*CW63)+(CU$76*CW62))</f>
        <v>172</v>
      </c>
      <c r="CV80" s="834">
        <f>CU80*CU$73*CW60</f>
        <v>2064</v>
      </c>
      <c r="CY80" s="345"/>
      <c r="CZ80" s="827" t="s">
        <v>418</v>
      </c>
      <c r="DA80" s="835">
        <f>DA64-((DA$74*DC63)+(DA$76*DC62))</f>
        <v>172</v>
      </c>
      <c r="DB80" s="834">
        <f>DA80*DA$73*DC60</f>
        <v>2064</v>
      </c>
      <c r="DE80" s="345"/>
      <c r="DF80" s="827" t="s">
        <v>418</v>
      </c>
      <c r="DG80" s="835">
        <f>DG64-((DG$74*DI63)+(DG$76*DI62))</f>
        <v>172</v>
      </c>
      <c r="DH80" s="834">
        <f>DG80*DG$73*DI60</f>
        <v>2064</v>
      </c>
      <c r="DK80" s="345"/>
      <c r="DL80" s="827" t="s">
        <v>418</v>
      </c>
      <c r="DM80" s="835">
        <f>DM64-((DM$74*DO63)+(DM$76*DO62))</f>
        <v>172</v>
      </c>
      <c r="DN80" s="834">
        <f>DM80*DM$73*DO60</f>
        <v>2064</v>
      </c>
      <c r="DQ80" s="345"/>
      <c r="DR80" s="827" t="s">
        <v>418</v>
      </c>
      <c r="DS80" s="835">
        <f>DS64-((DS$74*DU63)+(DS$76*DU62))</f>
        <v>172</v>
      </c>
      <c r="DT80" s="834">
        <f>DS80*DS$73*DU60</f>
        <v>2064</v>
      </c>
      <c r="DW80" s="345"/>
      <c r="DX80" s="827" t="s">
        <v>418</v>
      </c>
      <c r="DY80" s="835">
        <f>DY64-((DY$74*EA63)+(DY$76*EA62))</f>
        <v>172</v>
      </c>
      <c r="DZ80" s="834">
        <f>DY80*DY$73*EA60</f>
        <v>2064</v>
      </c>
      <c r="EC80" s="345"/>
      <c r="ED80" s="827" t="s">
        <v>418</v>
      </c>
      <c r="EE80" s="835">
        <f>EE64-((EE$74*EG63)+(EE$76*EG62))</f>
        <v>172</v>
      </c>
      <c r="EF80" s="834">
        <f>EE80*EE$73*EG60</f>
        <v>2064</v>
      </c>
      <c r="EI80" s="345"/>
      <c r="EJ80" s="827" t="s">
        <v>418</v>
      </c>
      <c r="EK80" s="835">
        <f>EK64-((EK$74*EM63)+(EK$76*EM62))</f>
        <v>172</v>
      </c>
      <c r="EL80" s="834">
        <f>EK80*EK$73*EM60</f>
        <v>2064</v>
      </c>
      <c r="EO80" s="345"/>
      <c r="EP80" s="827" t="s">
        <v>418</v>
      </c>
      <c r="EQ80" s="835">
        <f>EQ64-((EQ$74*ES63)+(EQ$76*ES62))</f>
        <v>172</v>
      </c>
      <c r="ER80" s="834">
        <f>EQ80*EQ$73*ES60</f>
        <v>2064</v>
      </c>
      <c r="EU80" s="345"/>
      <c r="EV80" s="827" t="s">
        <v>418</v>
      </c>
      <c r="EW80" s="835">
        <f>EW64-((EW$74*EY63)+(EW$76*EY62))</f>
        <v>172</v>
      </c>
      <c r="EX80" s="834">
        <f>EW80*EW$73*EY60</f>
        <v>2064</v>
      </c>
      <c r="FA80" s="345"/>
      <c r="FB80" s="827" t="s">
        <v>418</v>
      </c>
      <c r="FC80" s="835">
        <f>FC64-((FC$74*FE63)+(FC$76*FE62))</f>
        <v>172</v>
      </c>
      <c r="FD80" s="834">
        <f>FC80*FC$73*FE60</f>
        <v>2064</v>
      </c>
      <c r="FG80" s="345"/>
      <c r="FH80" s="827" t="s">
        <v>418</v>
      </c>
      <c r="FI80" s="835">
        <f>FI64-((FI$74*FK63)+(FI$76*FK62))</f>
        <v>172</v>
      </c>
      <c r="FJ80" s="834">
        <f>FI80*FI$73*FK60</f>
        <v>2064</v>
      </c>
      <c r="FM80" s="345"/>
      <c r="FN80" s="827" t="s">
        <v>418</v>
      </c>
      <c r="FO80" s="835">
        <f>FO64-((FO$74*FQ63)+(FO$76*FQ62))</f>
        <v>172</v>
      </c>
      <c r="FP80" s="834">
        <f>FO80*FO$73*FQ60</f>
        <v>2064</v>
      </c>
      <c r="FS80" s="345"/>
      <c r="FT80" s="827" t="s">
        <v>418</v>
      </c>
      <c r="FU80" s="835">
        <f>FU64-((FU$74*FW63)+(FU$76*FW62))</f>
        <v>172</v>
      </c>
      <c r="FV80" s="834">
        <f>FU80*FU$73*FW60</f>
        <v>2064</v>
      </c>
      <c r="FY80" s="345"/>
    </row>
    <row r="81" spans="1:181" x14ac:dyDescent="0.3">
      <c r="A81" s="19"/>
      <c r="B81" s="827" t="s">
        <v>417</v>
      </c>
      <c r="C81" s="835">
        <f>D64-((C$75*E61)+(C$73*E60))</f>
        <v>172</v>
      </c>
      <c r="D81" s="834">
        <f>C81*C$74*E63</f>
        <v>2064</v>
      </c>
      <c r="G81" s="345"/>
      <c r="H81" s="827" t="s">
        <v>417</v>
      </c>
      <c r="I81" s="835">
        <f>J64-((I$75*K61)+(I$73*K60))</f>
        <v>172</v>
      </c>
      <c r="J81" s="834">
        <f>I81*I$74*K63</f>
        <v>2064</v>
      </c>
      <c r="M81" s="345"/>
      <c r="N81" s="827" t="s">
        <v>417</v>
      </c>
      <c r="O81" s="835">
        <f>P64-((O$75*Q61)+(O$73*Q60))</f>
        <v>172</v>
      </c>
      <c r="P81" s="834">
        <f>O81*O$74*Q63</f>
        <v>2064</v>
      </c>
      <c r="S81" s="345"/>
      <c r="T81" s="827" t="s">
        <v>417</v>
      </c>
      <c r="U81" s="835">
        <f>V64-((U$75*W61)+(U$73*W60))</f>
        <v>172</v>
      </c>
      <c r="V81" s="834">
        <f>U81*U$74*W63</f>
        <v>2064</v>
      </c>
      <c r="Y81" s="345"/>
      <c r="Z81" s="827" t="s">
        <v>417</v>
      </c>
      <c r="AA81" s="835">
        <f>AB64-((AA$75*AC61)+(AA$73*AC60))</f>
        <v>172</v>
      </c>
      <c r="AB81" s="834">
        <f>AA81*AA$74*AC63</f>
        <v>2064</v>
      </c>
      <c r="AE81" s="345"/>
      <c r="AF81" s="827" t="s">
        <v>417</v>
      </c>
      <c r="AG81" s="835">
        <f>AH64-((AG$75*AI61)+(AG$73*AI60))</f>
        <v>172</v>
      </c>
      <c r="AH81" s="834">
        <f>AG81*AG$74*AI63</f>
        <v>2064</v>
      </c>
      <c r="AK81" s="345"/>
      <c r="AL81" s="827" t="s">
        <v>417</v>
      </c>
      <c r="AM81" s="835">
        <f>AN64-((AM$75*AO61)+(AM$73*AO60))</f>
        <v>172</v>
      </c>
      <c r="AN81" s="834">
        <f>AM81*AM$74*AO63</f>
        <v>2064</v>
      </c>
      <c r="AQ81" s="345"/>
      <c r="AR81" s="827" t="s">
        <v>417</v>
      </c>
      <c r="AS81" s="835">
        <f>AT64-((AS$75*AU61)+(AS$73*AU60))</f>
        <v>172</v>
      </c>
      <c r="AT81" s="834">
        <f>AS81*AS$74*AU63</f>
        <v>2064</v>
      </c>
      <c r="AW81" s="345"/>
      <c r="AX81" s="827" t="s">
        <v>417</v>
      </c>
      <c r="AY81" s="835">
        <f>AZ64-((AY$75*BA61)+(AY$73*BA60))</f>
        <v>172</v>
      </c>
      <c r="AZ81" s="834">
        <f>AY81*AY$74*BA63</f>
        <v>2064</v>
      </c>
      <c r="BC81" s="345"/>
      <c r="BD81" s="827" t="s">
        <v>417</v>
      </c>
      <c r="BE81" s="835">
        <f>BF64-((BE$75*BG61)+(BE$73*BG60))</f>
        <v>172</v>
      </c>
      <c r="BF81" s="834">
        <f>BE81*BE$74*BG63</f>
        <v>2064</v>
      </c>
      <c r="BI81" s="345"/>
      <c r="BJ81" s="827" t="s">
        <v>417</v>
      </c>
      <c r="BK81" s="835">
        <f>BL64-((BK$75*BM61)+(BK$73*BM60))</f>
        <v>172</v>
      </c>
      <c r="BL81" s="834">
        <f>BK81*BK$74*BM63</f>
        <v>2064</v>
      </c>
      <c r="BO81" s="345"/>
      <c r="BP81" s="827" t="s">
        <v>417</v>
      </c>
      <c r="BQ81" s="835">
        <f>BR64-((BQ$75*BS61)+(BQ$73*BS60))</f>
        <v>172</v>
      </c>
      <c r="BR81" s="834">
        <f>BQ81*BQ$74*BS63</f>
        <v>2064</v>
      </c>
      <c r="BU81" s="345"/>
      <c r="BV81" s="827" t="s">
        <v>417</v>
      </c>
      <c r="BW81" s="835">
        <f>BX64-((BW$75*BY61)+(BW$73*BY60))</f>
        <v>172</v>
      </c>
      <c r="BX81" s="834">
        <f>BW81*BW$74*BY63</f>
        <v>2064</v>
      </c>
      <c r="CA81" s="345"/>
      <c r="CB81" s="827" t="s">
        <v>417</v>
      </c>
      <c r="CC81" s="835">
        <f>CD64-((CC$75*CE61)+(CC$73*CE60))</f>
        <v>172</v>
      </c>
      <c r="CD81" s="834">
        <f>CC81*CC$74*CE63</f>
        <v>2064</v>
      </c>
      <c r="CG81" s="345"/>
      <c r="CH81" s="827" t="s">
        <v>417</v>
      </c>
      <c r="CI81" s="835">
        <f>CJ64-((CI$75*CK61)+(CI$73*CK60))</f>
        <v>172</v>
      </c>
      <c r="CJ81" s="834">
        <f>CI81*CI$74*CK63</f>
        <v>2064</v>
      </c>
      <c r="CM81" s="345"/>
      <c r="CN81" s="827" t="s">
        <v>417</v>
      </c>
      <c r="CO81" s="835">
        <f>CP64-((CO$75*CQ61)+(CO$73*CQ60))</f>
        <v>172</v>
      </c>
      <c r="CP81" s="834">
        <f>CO81*CO$74*CQ63</f>
        <v>2064</v>
      </c>
      <c r="CS81" s="345"/>
      <c r="CT81" s="827" t="s">
        <v>417</v>
      </c>
      <c r="CU81" s="835">
        <f>CV64-((CU$75*CW61)+(CU$73*CW60))</f>
        <v>172</v>
      </c>
      <c r="CV81" s="834">
        <f>CU81*CU$74*CW63</f>
        <v>2064</v>
      </c>
      <c r="CY81" s="345"/>
      <c r="CZ81" s="827" t="s">
        <v>417</v>
      </c>
      <c r="DA81" s="835">
        <f>DB64-((DA$75*DC61)+(DA$73*DC60))</f>
        <v>172</v>
      </c>
      <c r="DB81" s="834">
        <f>DA81*DA$74*DC63</f>
        <v>2064</v>
      </c>
      <c r="DE81" s="345"/>
      <c r="DF81" s="827" t="s">
        <v>417</v>
      </c>
      <c r="DG81" s="835">
        <f>DH64-((DG$75*DI61)+(DG$73*DI60))</f>
        <v>172</v>
      </c>
      <c r="DH81" s="834">
        <f>DG81*DG$74*DI63</f>
        <v>2064</v>
      </c>
      <c r="DK81" s="345"/>
      <c r="DL81" s="827" t="s">
        <v>417</v>
      </c>
      <c r="DM81" s="835">
        <f>DN64-((DM$75*DO61)+(DM$73*DO60))</f>
        <v>172</v>
      </c>
      <c r="DN81" s="834">
        <f>DM81*DM$74*DO63</f>
        <v>2064</v>
      </c>
      <c r="DQ81" s="345"/>
      <c r="DR81" s="827" t="s">
        <v>417</v>
      </c>
      <c r="DS81" s="835">
        <f>DT64-((DS$75*DU61)+(DS$73*DU60))</f>
        <v>172</v>
      </c>
      <c r="DT81" s="834">
        <f>DS81*DS$74*DU63</f>
        <v>2064</v>
      </c>
      <c r="DW81" s="345"/>
      <c r="DX81" s="827" t="s">
        <v>417</v>
      </c>
      <c r="DY81" s="835">
        <f>DZ64-((DY$75*EA61)+(DY$73*EA60))</f>
        <v>172</v>
      </c>
      <c r="DZ81" s="834">
        <f>DY81*DY$74*EA63</f>
        <v>2064</v>
      </c>
      <c r="EC81" s="345"/>
      <c r="ED81" s="827" t="s">
        <v>417</v>
      </c>
      <c r="EE81" s="835">
        <f>EF64-((EE$75*EG61)+(EE$73*EG60))</f>
        <v>172</v>
      </c>
      <c r="EF81" s="834">
        <f>EE81*EE$74*EG63</f>
        <v>2064</v>
      </c>
      <c r="EI81" s="345"/>
      <c r="EJ81" s="827" t="s">
        <v>417</v>
      </c>
      <c r="EK81" s="835">
        <f>EL64-((EK$75*EM61)+(EK$73*EM60))</f>
        <v>172</v>
      </c>
      <c r="EL81" s="834">
        <f>EK81*EK$74*EM63</f>
        <v>2064</v>
      </c>
      <c r="EO81" s="345"/>
      <c r="EP81" s="827" t="s">
        <v>417</v>
      </c>
      <c r="EQ81" s="835">
        <f>ER64-((EQ$75*ES61)+(EQ$73*ES60))</f>
        <v>172</v>
      </c>
      <c r="ER81" s="834">
        <f>EQ81*EQ$74*ES63</f>
        <v>2064</v>
      </c>
      <c r="EU81" s="345"/>
      <c r="EV81" s="827" t="s">
        <v>417</v>
      </c>
      <c r="EW81" s="835">
        <f>EX64-((EW$75*EY61)+(EW$73*EY60))</f>
        <v>172</v>
      </c>
      <c r="EX81" s="834">
        <f>EW81*EW$74*EY63</f>
        <v>2064</v>
      </c>
      <c r="FA81" s="345"/>
      <c r="FB81" s="827" t="s">
        <v>417</v>
      </c>
      <c r="FC81" s="835">
        <f>FD64-((FC$75*FE61)+(FC$73*FE60))</f>
        <v>172</v>
      </c>
      <c r="FD81" s="834">
        <f>FC81*FC$74*FE63</f>
        <v>2064</v>
      </c>
      <c r="FG81" s="345"/>
      <c r="FH81" s="827" t="s">
        <v>417</v>
      </c>
      <c r="FI81" s="835">
        <f>FJ64-((FI$75*FK61)+(FI$73*FK60))</f>
        <v>172</v>
      </c>
      <c r="FJ81" s="834">
        <f>FI81*FI$74*FK63</f>
        <v>2064</v>
      </c>
      <c r="FM81" s="345"/>
      <c r="FN81" s="827" t="s">
        <v>417</v>
      </c>
      <c r="FO81" s="835">
        <f>FP64-((FO$75*FQ61)+(FO$73*FQ60))</f>
        <v>172</v>
      </c>
      <c r="FP81" s="834">
        <f>FO81*FO$74*FQ63</f>
        <v>2064</v>
      </c>
      <c r="FS81" s="345"/>
      <c r="FT81" s="827" t="s">
        <v>417</v>
      </c>
      <c r="FU81" s="835">
        <f>FV64-((FU$75*FW61)+(FU$73*FW60))</f>
        <v>172</v>
      </c>
      <c r="FV81" s="834">
        <f>FU81*FU$74*FW63</f>
        <v>2064</v>
      </c>
      <c r="FY81" s="345"/>
    </row>
    <row r="82" spans="1:181" x14ac:dyDescent="0.3">
      <c r="A82" s="19"/>
      <c r="B82" s="827" t="s">
        <v>416</v>
      </c>
      <c r="C82" s="835">
        <f>C64-((C$74*E63)+(C$76*E62))</f>
        <v>172</v>
      </c>
      <c r="D82" s="834">
        <f>C82*C$75*E61</f>
        <v>2064</v>
      </c>
      <c r="G82" s="345"/>
      <c r="H82" s="827" t="s">
        <v>416</v>
      </c>
      <c r="I82" s="835">
        <f>I64-((I$74*K63)+(I$76*K62))</f>
        <v>172</v>
      </c>
      <c r="J82" s="834">
        <f>I82*I$75*K61</f>
        <v>2064</v>
      </c>
      <c r="M82" s="345"/>
      <c r="N82" s="827" t="s">
        <v>416</v>
      </c>
      <c r="O82" s="835">
        <f>O64-((O$74*Q63)+(O$76*Q62))</f>
        <v>172</v>
      </c>
      <c r="P82" s="834">
        <f>O82*O$75*Q61</f>
        <v>2064</v>
      </c>
      <c r="S82" s="345"/>
      <c r="T82" s="827" t="s">
        <v>416</v>
      </c>
      <c r="U82" s="835">
        <f>U64-((U$74*W63)+(U$76*W62))</f>
        <v>172</v>
      </c>
      <c r="V82" s="834">
        <f>U82*U$75*W61</f>
        <v>2064</v>
      </c>
      <c r="Y82" s="345"/>
      <c r="Z82" s="827" t="s">
        <v>416</v>
      </c>
      <c r="AA82" s="835">
        <f>AA64-((AA$74*AC63)+(AA$76*AC62))</f>
        <v>172</v>
      </c>
      <c r="AB82" s="834">
        <f>AA82*AA$75*AC61</f>
        <v>2064</v>
      </c>
      <c r="AE82" s="345"/>
      <c r="AF82" s="827" t="s">
        <v>416</v>
      </c>
      <c r="AG82" s="835">
        <f>AG64-((AG$74*AI63)+(AG$76*AI62))</f>
        <v>172</v>
      </c>
      <c r="AH82" s="834">
        <f>AG82*AG$75*AI61</f>
        <v>2064</v>
      </c>
      <c r="AK82" s="345"/>
      <c r="AL82" s="827" t="s">
        <v>416</v>
      </c>
      <c r="AM82" s="835">
        <f>AM64-((AM$74*AO63)+(AM$76*AO62))</f>
        <v>172</v>
      </c>
      <c r="AN82" s="834">
        <f>AM82*AM$75*AO61</f>
        <v>2064</v>
      </c>
      <c r="AQ82" s="345"/>
      <c r="AR82" s="827" t="s">
        <v>416</v>
      </c>
      <c r="AS82" s="835">
        <f>AS64-((AS$74*AU63)+(AS$76*AU62))</f>
        <v>172</v>
      </c>
      <c r="AT82" s="834">
        <f>AS82*AS$75*AU61</f>
        <v>2064</v>
      </c>
      <c r="AW82" s="345"/>
      <c r="AX82" s="827" t="s">
        <v>416</v>
      </c>
      <c r="AY82" s="835">
        <f>AY64-((AY$74*BA63)+(AY$76*BA62))</f>
        <v>172</v>
      </c>
      <c r="AZ82" s="834">
        <f>AY82*AY$75*BA61</f>
        <v>2064</v>
      </c>
      <c r="BC82" s="345"/>
      <c r="BD82" s="827" t="s">
        <v>416</v>
      </c>
      <c r="BE82" s="835">
        <f>BE64-((BE$74*BG63)+(BE$76*BG62))</f>
        <v>172</v>
      </c>
      <c r="BF82" s="834">
        <f>BE82*BE$75*BG61</f>
        <v>2064</v>
      </c>
      <c r="BI82" s="345"/>
      <c r="BJ82" s="827" t="s">
        <v>416</v>
      </c>
      <c r="BK82" s="835">
        <f>BK64-((BK$74*BM63)+(BK$76*BM62))</f>
        <v>172</v>
      </c>
      <c r="BL82" s="834">
        <f>BK82*BK$75*BM61</f>
        <v>2064</v>
      </c>
      <c r="BO82" s="345"/>
      <c r="BP82" s="827" t="s">
        <v>416</v>
      </c>
      <c r="BQ82" s="835">
        <f>BQ64-((BQ$74*BS63)+(BQ$76*BS62))</f>
        <v>172</v>
      </c>
      <c r="BR82" s="834">
        <f>BQ82*BQ$75*BS61</f>
        <v>2064</v>
      </c>
      <c r="BU82" s="345"/>
      <c r="BV82" s="827" t="s">
        <v>416</v>
      </c>
      <c r="BW82" s="835">
        <f>BW64-((BW$74*BY63)+(BW$76*BY62))</f>
        <v>172</v>
      </c>
      <c r="BX82" s="834">
        <f>BW82*BW$75*BY61</f>
        <v>2064</v>
      </c>
      <c r="CA82" s="345"/>
      <c r="CB82" s="827" t="s">
        <v>416</v>
      </c>
      <c r="CC82" s="835">
        <f>CC64-((CC$74*CE63)+(CC$76*CE62))</f>
        <v>172</v>
      </c>
      <c r="CD82" s="834">
        <f>CC82*CC$75*CE61</f>
        <v>2064</v>
      </c>
      <c r="CG82" s="345"/>
      <c r="CH82" s="827" t="s">
        <v>416</v>
      </c>
      <c r="CI82" s="835">
        <f>CI64-((CI$74*CK63)+(CI$76*CK62))</f>
        <v>172</v>
      </c>
      <c r="CJ82" s="834">
        <f>CI82*CI$75*CK61</f>
        <v>2064</v>
      </c>
      <c r="CM82" s="345"/>
      <c r="CN82" s="827" t="s">
        <v>416</v>
      </c>
      <c r="CO82" s="835">
        <f>CO64-((CO$74*CQ63)+(CO$76*CQ62))</f>
        <v>172</v>
      </c>
      <c r="CP82" s="834">
        <f>CO82*CO$75*CQ61</f>
        <v>2064</v>
      </c>
      <c r="CS82" s="345"/>
      <c r="CT82" s="827" t="s">
        <v>416</v>
      </c>
      <c r="CU82" s="835">
        <f>CU64-((CU$74*CW63)+(CU$76*CW62))</f>
        <v>172</v>
      </c>
      <c r="CV82" s="834">
        <f>CU82*CU$75*CW61</f>
        <v>2064</v>
      </c>
      <c r="CY82" s="345"/>
      <c r="CZ82" s="827" t="s">
        <v>416</v>
      </c>
      <c r="DA82" s="835">
        <f>DA64-((DA$74*DC63)+(DA$76*DC62))</f>
        <v>172</v>
      </c>
      <c r="DB82" s="834">
        <f>DA82*DA$75*DC61</f>
        <v>2064</v>
      </c>
      <c r="DE82" s="345"/>
      <c r="DF82" s="827" t="s">
        <v>416</v>
      </c>
      <c r="DG82" s="835">
        <f>DG64-((DG$74*DI63)+(DG$76*DI62))</f>
        <v>172</v>
      </c>
      <c r="DH82" s="834">
        <f>DG82*DG$75*DI61</f>
        <v>2064</v>
      </c>
      <c r="DK82" s="345"/>
      <c r="DL82" s="827" t="s">
        <v>416</v>
      </c>
      <c r="DM82" s="835">
        <f>DM64-((DM$74*DO63)+(DM$76*DO62))</f>
        <v>172</v>
      </c>
      <c r="DN82" s="834">
        <f>DM82*DM$75*DO61</f>
        <v>2064</v>
      </c>
      <c r="DQ82" s="345"/>
      <c r="DR82" s="827" t="s">
        <v>416</v>
      </c>
      <c r="DS82" s="835">
        <f>DS64-((DS$74*DU63)+(DS$76*DU62))</f>
        <v>172</v>
      </c>
      <c r="DT82" s="834">
        <f>DS82*DS$75*DU61</f>
        <v>2064</v>
      </c>
      <c r="DW82" s="345"/>
      <c r="DX82" s="827" t="s">
        <v>416</v>
      </c>
      <c r="DY82" s="835">
        <f>DY64-((DY$74*EA63)+(DY$76*EA62))</f>
        <v>172</v>
      </c>
      <c r="DZ82" s="834">
        <f>DY82*DY$75*EA61</f>
        <v>2064</v>
      </c>
      <c r="EC82" s="345"/>
      <c r="ED82" s="827" t="s">
        <v>416</v>
      </c>
      <c r="EE82" s="835">
        <f>EE64-((EE$74*EG63)+(EE$76*EG62))</f>
        <v>172</v>
      </c>
      <c r="EF82" s="834">
        <f>EE82*EE$75*EG61</f>
        <v>2064</v>
      </c>
      <c r="EI82" s="345"/>
      <c r="EJ82" s="827" t="s">
        <v>416</v>
      </c>
      <c r="EK82" s="835">
        <f>EK64-((EK$74*EM63)+(EK$76*EM62))</f>
        <v>172</v>
      </c>
      <c r="EL82" s="834">
        <f>EK82*EK$75*EM61</f>
        <v>2064</v>
      </c>
      <c r="EO82" s="345"/>
      <c r="EP82" s="827" t="s">
        <v>416</v>
      </c>
      <c r="EQ82" s="835">
        <f>EQ64-((EQ$74*ES63)+(EQ$76*ES62))</f>
        <v>172</v>
      </c>
      <c r="ER82" s="834">
        <f>EQ82*EQ$75*ES61</f>
        <v>2064</v>
      </c>
      <c r="EU82" s="345"/>
      <c r="EV82" s="827" t="s">
        <v>416</v>
      </c>
      <c r="EW82" s="835">
        <f>EW64-((EW$74*EY63)+(EW$76*EY62))</f>
        <v>172</v>
      </c>
      <c r="EX82" s="834">
        <f>EW82*EW$75*EY61</f>
        <v>2064</v>
      </c>
      <c r="FA82" s="345"/>
      <c r="FB82" s="827" t="s">
        <v>416</v>
      </c>
      <c r="FC82" s="835">
        <f>FC64-((FC$74*FE63)+(FC$76*FE62))</f>
        <v>172</v>
      </c>
      <c r="FD82" s="834">
        <f>FC82*FC$75*FE61</f>
        <v>2064</v>
      </c>
      <c r="FG82" s="345"/>
      <c r="FH82" s="827" t="s">
        <v>416</v>
      </c>
      <c r="FI82" s="835">
        <f>FI64-((FI$74*FK63)+(FI$76*FK62))</f>
        <v>172</v>
      </c>
      <c r="FJ82" s="834">
        <f>FI82*FI$75*FK61</f>
        <v>2064</v>
      </c>
      <c r="FM82" s="345"/>
      <c r="FN82" s="827" t="s">
        <v>416</v>
      </c>
      <c r="FO82" s="835">
        <f>FO64-((FO$74*FQ63)+(FO$76*FQ62))</f>
        <v>172</v>
      </c>
      <c r="FP82" s="834">
        <f>FO82*FO$75*FQ61</f>
        <v>2064</v>
      </c>
      <c r="FS82" s="345"/>
      <c r="FT82" s="827" t="s">
        <v>416</v>
      </c>
      <c r="FU82" s="835">
        <f>FU64-((FU$74*FW63)+(FU$76*FW62))</f>
        <v>172</v>
      </c>
      <c r="FV82" s="834">
        <f>FU82*FU$75*FW61</f>
        <v>2064</v>
      </c>
      <c r="FY82" s="345"/>
    </row>
    <row r="83" spans="1:181" x14ac:dyDescent="0.3">
      <c r="A83" s="19"/>
      <c r="B83" s="827" t="s">
        <v>415</v>
      </c>
      <c r="C83" s="835">
        <f>D64-((C$75*E61)+(C$73*E60))</f>
        <v>172</v>
      </c>
      <c r="D83" s="834">
        <f>C83*C$76*E62</f>
        <v>2064</v>
      </c>
      <c r="G83" s="345"/>
      <c r="H83" s="827" t="s">
        <v>415</v>
      </c>
      <c r="I83" s="835">
        <f>J64-((I$75*K61)+(I$73*K60))</f>
        <v>172</v>
      </c>
      <c r="J83" s="834">
        <f>I83*I$76*K62</f>
        <v>2064</v>
      </c>
      <c r="M83" s="345"/>
      <c r="N83" s="827" t="s">
        <v>415</v>
      </c>
      <c r="O83" s="835">
        <f>P64-((O$75*Q61)+(O$73*Q60))</f>
        <v>172</v>
      </c>
      <c r="P83" s="834">
        <f>O83*O$76*Q62</f>
        <v>2064</v>
      </c>
      <c r="S83" s="345"/>
      <c r="T83" s="827" t="s">
        <v>415</v>
      </c>
      <c r="U83" s="835">
        <f>V64-((U$75*W61)+(U$73*W60))</f>
        <v>172</v>
      </c>
      <c r="V83" s="834">
        <f>U83*U$76*W62</f>
        <v>2064</v>
      </c>
      <c r="Y83" s="345"/>
      <c r="Z83" s="827" t="s">
        <v>415</v>
      </c>
      <c r="AA83" s="835">
        <f>AB64-((AA$75*AC61)+(AA$73*AC60))</f>
        <v>172</v>
      </c>
      <c r="AB83" s="834">
        <f>AA83*AA$76*AC62</f>
        <v>2064</v>
      </c>
      <c r="AE83" s="345"/>
      <c r="AF83" s="827" t="s">
        <v>415</v>
      </c>
      <c r="AG83" s="835">
        <f>AH64-((AG$75*AI61)+(AG$73*AI60))</f>
        <v>172</v>
      </c>
      <c r="AH83" s="834">
        <f>AG83*AG$76*AI62</f>
        <v>2064</v>
      </c>
      <c r="AK83" s="345"/>
      <c r="AL83" s="827" t="s">
        <v>415</v>
      </c>
      <c r="AM83" s="835">
        <f>AN64-((AM$75*AO61)+(AM$73*AO60))</f>
        <v>172</v>
      </c>
      <c r="AN83" s="834">
        <f>AM83*AM$76*AO62</f>
        <v>2064</v>
      </c>
      <c r="AQ83" s="345"/>
      <c r="AR83" s="827" t="s">
        <v>415</v>
      </c>
      <c r="AS83" s="835">
        <f>AT64-((AS$75*AU61)+(AS$73*AU60))</f>
        <v>172</v>
      </c>
      <c r="AT83" s="834">
        <f>AS83*AS$76*AU62</f>
        <v>2064</v>
      </c>
      <c r="AW83" s="345"/>
      <c r="AX83" s="827" t="s">
        <v>415</v>
      </c>
      <c r="AY83" s="835">
        <f>AZ64-((AY$75*BA61)+(AY$73*BA60))</f>
        <v>172</v>
      </c>
      <c r="AZ83" s="834">
        <f>AY83*AY$76*BA62</f>
        <v>2064</v>
      </c>
      <c r="BC83" s="345"/>
      <c r="BD83" s="827" t="s">
        <v>415</v>
      </c>
      <c r="BE83" s="835">
        <f>BF64-((BE$75*BG61)+(BE$73*BG60))</f>
        <v>172</v>
      </c>
      <c r="BF83" s="834">
        <f>BE83*BE$76*BG62</f>
        <v>2064</v>
      </c>
      <c r="BI83" s="345"/>
      <c r="BJ83" s="827" t="s">
        <v>415</v>
      </c>
      <c r="BK83" s="835">
        <f>BL64-((BK$75*BM61)+(BK$73*BM60))</f>
        <v>172</v>
      </c>
      <c r="BL83" s="834">
        <f>BK83*BK$76*BM62</f>
        <v>2064</v>
      </c>
      <c r="BO83" s="345"/>
      <c r="BP83" s="827" t="s">
        <v>415</v>
      </c>
      <c r="BQ83" s="835">
        <f>BR64-((BQ$75*BS61)+(BQ$73*BS60))</f>
        <v>172</v>
      </c>
      <c r="BR83" s="834">
        <f>BQ83*BQ$76*BS62</f>
        <v>2064</v>
      </c>
      <c r="BU83" s="345"/>
      <c r="BV83" s="827" t="s">
        <v>415</v>
      </c>
      <c r="BW83" s="835">
        <f>BX64-((BW$75*BY61)+(BW$73*BY60))</f>
        <v>172</v>
      </c>
      <c r="BX83" s="834">
        <f>BW83*BW$76*BY62</f>
        <v>2064</v>
      </c>
      <c r="CA83" s="345"/>
      <c r="CB83" s="827" t="s">
        <v>415</v>
      </c>
      <c r="CC83" s="835">
        <f>CD64-((CC$75*CE61)+(CC$73*CE60))</f>
        <v>172</v>
      </c>
      <c r="CD83" s="834">
        <f>CC83*CC$76*CE62</f>
        <v>2064</v>
      </c>
      <c r="CG83" s="345"/>
      <c r="CH83" s="827" t="s">
        <v>415</v>
      </c>
      <c r="CI83" s="835">
        <f>CJ64-((CI$75*CK61)+(CI$73*CK60))</f>
        <v>172</v>
      </c>
      <c r="CJ83" s="834">
        <f>CI83*CI$76*CK62</f>
        <v>2064</v>
      </c>
      <c r="CM83" s="345"/>
      <c r="CN83" s="827" t="s">
        <v>415</v>
      </c>
      <c r="CO83" s="835">
        <f>CP64-((CO$75*CQ61)+(CO$73*CQ60))</f>
        <v>172</v>
      </c>
      <c r="CP83" s="834">
        <f>CO83*CO$76*CQ62</f>
        <v>2064</v>
      </c>
      <c r="CS83" s="345"/>
      <c r="CT83" s="827" t="s">
        <v>415</v>
      </c>
      <c r="CU83" s="835">
        <f>CV64-((CU$75*CW61)+(CU$73*CW60))</f>
        <v>172</v>
      </c>
      <c r="CV83" s="834">
        <f>CU83*CU$76*CW62</f>
        <v>2064</v>
      </c>
      <c r="CY83" s="345"/>
      <c r="CZ83" s="827" t="s">
        <v>415</v>
      </c>
      <c r="DA83" s="835">
        <f>DB64-((DA$75*DC61)+(DA$73*DC60))</f>
        <v>172</v>
      </c>
      <c r="DB83" s="834">
        <f>DA83*DA$76*DC62</f>
        <v>2064</v>
      </c>
      <c r="DE83" s="345"/>
      <c r="DF83" s="827" t="s">
        <v>415</v>
      </c>
      <c r="DG83" s="835">
        <f>DH64-((DG$75*DI61)+(DG$73*DI60))</f>
        <v>172</v>
      </c>
      <c r="DH83" s="834">
        <f>DG83*DG$76*DI62</f>
        <v>2064</v>
      </c>
      <c r="DK83" s="345"/>
      <c r="DL83" s="827" t="s">
        <v>415</v>
      </c>
      <c r="DM83" s="835">
        <f>DN64-((DM$75*DO61)+(DM$73*DO60))</f>
        <v>172</v>
      </c>
      <c r="DN83" s="834">
        <f>DM83*DM$76*DO62</f>
        <v>2064</v>
      </c>
      <c r="DQ83" s="345"/>
      <c r="DR83" s="827" t="s">
        <v>415</v>
      </c>
      <c r="DS83" s="835">
        <f>DT64-((DS$75*DU61)+(DS$73*DU60))</f>
        <v>172</v>
      </c>
      <c r="DT83" s="834">
        <f>DS83*DS$76*DU62</f>
        <v>2064</v>
      </c>
      <c r="DW83" s="345"/>
      <c r="DX83" s="827" t="s">
        <v>415</v>
      </c>
      <c r="DY83" s="835">
        <f>DZ64-((DY$75*EA61)+(DY$73*EA60))</f>
        <v>172</v>
      </c>
      <c r="DZ83" s="834">
        <f>DY83*DY$76*EA62</f>
        <v>2064</v>
      </c>
      <c r="EC83" s="345"/>
      <c r="ED83" s="827" t="s">
        <v>415</v>
      </c>
      <c r="EE83" s="835">
        <f>EF64-((EE$75*EG61)+(EE$73*EG60))</f>
        <v>172</v>
      </c>
      <c r="EF83" s="834">
        <f>EE83*EE$76*EG62</f>
        <v>2064</v>
      </c>
      <c r="EI83" s="345"/>
      <c r="EJ83" s="827" t="s">
        <v>415</v>
      </c>
      <c r="EK83" s="835">
        <f>EL64-((EK$75*EM61)+(EK$73*EM60))</f>
        <v>172</v>
      </c>
      <c r="EL83" s="834">
        <f>EK83*EK$76*EM62</f>
        <v>2064</v>
      </c>
      <c r="EO83" s="345"/>
      <c r="EP83" s="827" t="s">
        <v>415</v>
      </c>
      <c r="EQ83" s="835">
        <f>ER64-((EQ$75*ES61)+(EQ$73*ES60))</f>
        <v>172</v>
      </c>
      <c r="ER83" s="834">
        <f>EQ83*EQ$76*ES62</f>
        <v>2064</v>
      </c>
      <c r="EU83" s="345"/>
      <c r="EV83" s="827" t="s">
        <v>415</v>
      </c>
      <c r="EW83" s="835">
        <f>EX64-((EW$75*EY61)+(EW$73*EY60))</f>
        <v>172</v>
      </c>
      <c r="EX83" s="834">
        <f>EW83*EW$76*EY62</f>
        <v>2064</v>
      </c>
      <c r="FA83" s="345"/>
      <c r="FB83" s="827" t="s">
        <v>415</v>
      </c>
      <c r="FC83" s="835">
        <f>FD64-((FC$75*FE61)+(FC$73*FE60))</f>
        <v>172</v>
      </c>
      <c r="FD83" s="834">
        <f>FC83*FC$76*FE62</f>
        <v>2064</v>
      </c>
      <c r="FG83" s="345"/>
      <c r="FH83" s="827" t="s">
        <v>415</v>
      </c>
      <c r="FI83" s="835">
        <f>FJ64-((FI$75*FK61)+(FI$73*FK60))</f>
        <v>172</v>
      </c>
      <c r="FJ83" s="834">
        <f>FI83*FI$76*FK62</f>
        <v>2064</v>
      </c>
      <c r="FM83" s="345"/>
      <c r="FN83" s="827" t="s">
        <v>415</v>
      </c>
      <c r="FO83" s="835">
        <f>FP64-((FO$75*FQ61)+(FO$73*FQ60))</f>
        <v>172</v>
      </c>
      <c r="FP83" s="834">
        <f>FO83*FO$76*FQ62</f>
        <v>2064</v>
      </c>
      <c r="FS83" s="345"/>
      <c r="FT83" s="827" t="s">
        <v>415</v>
      </c>
      <c r="FU83" s="835">
        <f>FV64-((FU$75*FW61)+(FU$73*FW60))</f>
        <v>172</v>
      </c>
      <c r="FV83" s="834">
        <f>FU83*FU$76*FW62</f>
        <v>2064</v>
      </c>
      <c r="FY83" s="345"/>
    </row>
    <row r="84" spans="1:181" x14ac:dyDescent="0.3">
      <c r="A84" s="19"/>
      <c r="B84" s="827"/>
      <c r="C84" s="835"/>
      <c r="D84" s="850">
        <f>SUM(D80:D83)</f>
        <v>8256</v>
      </c>
      <c r="G84" s="345"/>
      <c r="H84" s="827"/>
      <c r="I84" s="835"/>
      <c r="J84" s="850">
        <f>SUM(J80:J83)</f>
        <v>8256</v>
      </c>
      <c r="M84" s="345"/>
      <c r="N84" s="827"/>
      <c r="O84" s="835"/>
      <c r="P84" s="850">
        <f>SUM(P80:P83)</f>
        <v>8256</v>
      </c>
      <c r="S84" s="345"/>
      <c r="T84" s="827"/>
      <c r="U84" s="835"/>
      <c r="V84" s="850">
        <f>SUM(V80:V83)</f>
        <v>8256</v>
      </c>
      <c r="Y84" s="345"/>
      <c r="Z84" s="827"/>
      <c r="AA84" s="835"/>
      <c r="AB84" s="850">
        <f>SUM(AB80:AB83)</f>
        <v>8256</v>
      </c>
      <c r="AE84" s="345"/>
      <c r="AF84" s="827"/>
      <c r="AG84" s="835"/>
      <c r="AH84" s="850">
        <f>SUM(AH80:AH83)</f>
        <v>8256</v>
      </c>
      <c r="AK84" s="345"/>
      <c r="AL84" s="827"/>
      <c r="AM84" s="835"/>
      <c r="AN84" s="850">
        <f>SUM(AN80:AN83)</f>
        <v>8256</v>
      </c>
      <c r="AQ84" s="345"/>
      <c r="AR84" s="827"/>
      <c r="AS84" s="835"/>
      <c r="AT84" s="850">
        <f>SUM(AT80:AT83)</f>
        <v>8256</v>
      </c>
      <c r="AW84" s="345"/>
      <c r="AX84" s="827"/>
      <c r="AY84" s="835"/>
      <c r="AZ84" s="850">
        <f>SUM(AZ80:AZ83)</f>
        <v>8256</v>
      </c>
      <c r="BC84" s="345"/>
      <c r="BD84" s="827"/>
      <c r="BE84" s="835"/>
      <c r="BF84" s="850">
        <f>SUM(BF80:BF83)</f>
        <v>8256</v>
      </c>
      <c r="BI84" s="345"/>
      <c r="BJ84" s="827"/>
      <c r="BK84" s="835"/>
      <c r="BL84" s="850">
        <f>SUM(BL80:BL83)</f>
        <v>8256</v>
      </c>
      <c r="BO84" s="345"/>
      <c r="BP84" s="827"/>
      <c r="BQ84" s="835"/>
      <c r="BR84" s="850">
        <f>SUM(BR80:BR83)</f>
        <v>8256</v>
      </c>
      <c r="BU84" s="345"/>
      <c r="BV84" s="827"/>
      <c r="BW84" s="835"/>
      <c r="BX84" s="850">
        <f>SUM(BX80:BX83)</f>
        <v>8256</v>
      </c>
      <c r="CA84" s="345"/>
      <c r="CB84" s="827"/>
      <c r="CC84" s="835"/>
      <c r="CD84" s="850">
        <f>SUM(CD80:CD83)</f>
        <v>8256</v>
      </c>
      <c r="CG84" s="345"/>
      <c r="CH84" s="827"/>
      <c r="CI84" s="835"/>
      <c r="CJ84" s="850">
        <f>SUM(CJ80:CJ83)</f>
        <v>8256</v>
      </c>
      <c r="CM84" s="345"/>
      <c r="CN84" s="827"/>
      <c r="CO84" s="835"/>
      <c r="CP84" s="850">
        <f>SUM(CP80:CP83)</f>
        <v>8256</v>
      </c>
      <c r="CS84" s="345"/>
      <c r="CT84" s="827"/>
      <c r="CU84" s="835"/>
      <c r="CV84" s="850">
        <f>SUM(CV80:CV83)</f>
        <v>8256</v>
      </c>
      <c r="CY84" s="345"/>
      <c r="CZ84" s="827"/>
      <c r="DA84" s="835"/>
      <c r="DB84" s="850">
        <f>SUM(DB80:DB83)</f>
        <v>8256</v>
      </c>
      <c r="DE84" s="345"/>
      <c r="DF84" s="827"/>
      <c r="DG84" s="835"/>
      <c r="DH84" s="850">
        <f>SUM(DH80:DH83)</f>
        <v>8256</v>
      </c>
      <c r="DK84" s="345"/>
      <c r="DL84" s="827"/>
      <c r="DM84" s="835"/>
      <c r="DN84" s="850">
        <f>SUM(DN80:DN83)</f>
        <v>8256</v>
      </c>
      <c r="DQ84" s="345"/>
      <c r="DR84" s="827"/>
      <c r="DS84" s="835"/>
      <c r="DT84" s="850">
        <f>SUM(DT80:DT83)</f>
        <v>8256</v>
      </c>
      <c r="DW84" s="345"/>
      <c r="DX84" s="827"/>
      <c r="DY84" s="835"/>
      <c r="DZ84" s="850">
        <f>SUM(DZ80:DZ83)</f>
        <v>8256</v>
      </c>
      <c r="EC84" s="345"/>
      <c r="ED84" s="827"/>
      <c r="EE84" s="835"/>
      <c r="EF84" s="850">
        <f>SUM(EF80:EF83)</f>
        <v>8256</v>
      </c>
      <c r="EI84" s="345"/>
      <c r="EJ84" s="827"/>
      <c r="EK84" s="835"/>
      <c r="EL84" s="850">
        <f>SUM(EL80:EL83)</f>
        <v>8256</v>
      </c>
      <c r="EO84" s="345"/>
      <c r="EP84" s="827"/>
      <c r="EQ84" s="835"/>
      <c r="ER84" s="850">
        <f>SUM(ER80:ER83)</f>
        <v>8256</v>
      </c>
      <c r="EU84" s="345"/>
      <c r="EV84" s="827"/>
      <c r="EW84" s="835"/>
      <c r="EX84" s="850">
        <f>SUM(EX80:EX83)</f>
        <v>8256</v>
      </c>
      <c r="FA84" s="345"/>
      <c r="FB84" s="827"/>
      <c r="FC84" s="835"/>
      <c r="FD84" s="850">
        <f>SUM(FD80:FD83)</f>
        <v>8256</v>
      </c>
      <c r="FG84" s="345"/>
      <c r="FH84" s="827"/>
      <c r="FI84" s="835"/>
      <c r="FJ84" s="850">
        <f>SUM(FJ80:FJ83)</f>
        <v>8256</v>
      </c>
      <c r="FM84" s="345"/>
      <c r="FN84" s="827"/>
      <c r="FO84" s="835"/>
      <c r="FP84" s="850">
        <f>SUM(FP80:FP83)</f>
        <v>8256</v>
      </c>
      <c r="FS84" s="345"/>
      <c r="FT84" s="827"/>
      <c r="FU84" s="835"/>
      <c r="FV84" s="850">
        <f>SUM(FV80:FV83)</f>
        <v>8256</v>
      </c>
      <c r="FY84" s="345"/>
    </row>
    <row r="85" spans="1:181" ht="15" thickBot="1" x14ac:dyDescent="0.35">
      <c r="A85" s="19"/>
      <c r="B85" s="826"/>
      <c r="C85" s="833" t="s">
        <v>481</v>
      </c>
      <c r="D85" s="849">
        <f>F77+D84</f>
        <v>8832</v>
      </c>
      <c r="G85" s="345"/>
      <c r="H85" s="826"/>
      <c r="I85" s="833" t="s">
        <v>481</v>
      </c>
      <c r="J85" s="849">
        <f>L77+J84</f>
        <v>8832</v>
      </c>
      <c r="M85" s="345"/>
      <c r="N85" s="826"/>
      <c r="O85" s="833" t="s">
        <v>481</v>
      </c>
      <c r="P85" s="849">
        <f>R77+P84</f>
        <v>8832</v>
      </c>
      <c r="S85" s="345"/>
      <c r="T85" s="826"/>
      <c r="U85" s="833" t="s">
        <v>481</v>
      </c>
      <c r="V85" s="849">
        <f>X77+V84</f>
        <v>8832</v>
      </c>
      <c r="Y85" s="345"/>
      <c r="Z85" s="826"/>
      <c r="AA85" s="833" t="s">
        <v>481</v>
      </c>
      <c r="AB85" s="849">
        <f>AD77+AB84</f>
        <v>8832</v>
      </c>
      <c r="AE85" s="345"/>
      <c r="AF85" s="826"/>
      <c r="AG85" s="833" t="s">
        <v>481</v>
      </c>
      <c r="AH85" s="849">
        <f>AJ77+AH84</f>
        <v>8832</v>
      </c>
      <c r="AK85" s="345"/>
      <c r="AL85" s="826"/>
      <c r="AM85" s="833" t="s">
        <v>481</v>
      </c>
      <c r="AN85" s="849">
        <f>AP77+AN84</f>
        <v>8832</v>
      </c>
      <c r="AQ85" s="345"/>
      <c r="AR85" s="826"/>
      <c r="AS85" s="833" t="s">
        <v>481</v>
      </c>
      <c r="AT85" s="849">
        <f>AV77+AT84</f>
        <v>8832</v>
      </c>
      <c r="AW85" s="345"/>
      <c r="AX85" s="826"/>
      <c r="AY85" s="833" t="s">
        <v>481</v>
      </c>
      <c r="AZ85" s="849">
        <f>BB77+AZ84</f>
        <v>8832</v>
      </c>
      <c r="BC85" s="345"/>
      <c r="BD85" s="826"/>
      <c r="BE85" s="833" t="s">
        <v>481</v>
      </c>
      <c r="BF85" s="849">
        <f>BH77+BF84</f>
        <v>8832</v>
      </c>
      <c r="BI85" s="345"/>
      <c r="BJ85" s="826"/>
      <c r="BK85" s="833" t="s">
        <v>481</v>
      </c>
      <c r="BL85" s="849">
        <f>BN77+BL84</f>
        <v>8832</v>
      </c>
      <c r="BO85" s="345"/>
      <c r="BP85" s="826"/>
      <c r="BQ85" s="833" t="s">
        <v>481</v>
      </c>
      <c r="BR85" s="849">
        <f>BT77+BR84</f>
        <v>8832</v>
      </c>
      <c r="BU85" s="345"/>
      <c r="BV85" s="826"/>
      <c r="BW85" s="833" t="s">
        <v>481</v>
      </c>
      <c r="BX85" s="849">
        <f>BZ77+BX84</f>
        <v>8832</v>
      </c>
      <c r="CA85" s="345"/>
      <c r="CB85" s="826"/>
      <c r="CC85" s="833" t="s">
        <v>481</v>
      </c>
      <c r="CD85" s="849">
        <f>CF77+CD84</f>
        <v>8832</v>
      </c>
      <c r="CG85" s="345"/>
      <c r="CH85" s="826"/>
      <c r="CI85" s="833" t="s">
        <v>481</v>
      </c>
      <c r="CJ85" s="849">
        <f>CL77+CJ84</f>
        <v>8832</v>
      </c>
      <c r="CM85" s="345"/>
      <c r="CN85" s="826"/>
      <c r="CO85" s="833" t="s">
        <v>481</v>
      </c>
      <c r="CP85" s="849">
        <f>CR77+CP84</f>
        <v>8832</v>
      </c>
      <c r="CS85" s="345"/>
      <c r="CT85" s="826"/>
      <c r="CU85" s="833" t="s">
        <v>481</v>
      </c>
      <c r="CV85" s="849">
        <f>CX77+CV84</f>
        <v>8832</v>
      </c>
      <c r="CY85" s="345"/>
      <c r="CZ85" s="826"/>
      <c r="DA85" s="833" t="s">
        <v>481</v>
      </c>
      <c r="DB85" s="849">
        <f>DD77+DB84</f>
        <v>8832</v>
      </c>
      <c r="DE85" s="345"/>
      <c r="DF85" s="826"/>
      <c r="DG85" s="833" t="s">
        <v>481</v>
      </c>
      <c r="DH85" s="849">
        <f>DJ77+DH84</f>
        <v>8832</v>
      </c>
      <c r="DK85" s="345"/>
      <c r="DL85" s="826"/>
      <c r="DM85" s="833" t="s">
        <v>481</v>
      </c>
      <c r="DN85" s="849">
        <f>DP77+DN84</f>
        <v>8832</v>
      </c>
      <c r="DQ85" s="345"/>
      <c r="DR85" s="826"/>
      <c r="DS85" s="833" t="s">
        <v>481</v>
      </c>
      <c r="DT85" s="849">
        <f>DV77+DT84</f>
        <v>8832</v>
      </c>
      <c r="DW85" s="345"/>
      <c r="DX85" s="826"/>
      <c r="DY85" s="833" t="s">
        <v>481</v>
      </c>
      <c r="DZ85" s="849">
        <f>EB77+DZ84</f>
        <v>8832</v>
      </c>
      <c r="EC85" s="345"/>
      <c r="ED85" s="826"/>
      <c r="EE85" s="833" t="s">
        <v>481</v>
      </c>
      <c r="EF85" s="849">
        <f>EH77+EF84</f>
        <v>8832</v>
      </c>
      <c r="EI85" s="345"/>
      <c r="EJ85" s="826"/>
      <c r="EK85" s="833" t="s">
        <v>481</v>
      </c>
      <c r="EL85" s="849">
        <f>EN77+EL84</f>
        <v>8832</v>
      </c>
      <c r="EO85" s="345"/>
      <c r="EP85" s="826"/>
      <c r="EQ85" s="833" t="s">
        <v>481</v>
      </c>
      <c r="ER85" s="849">
        <f>ET77+ER84</f>
        <v>8832</v>
      </c>
      <c r="EU85" s="345"/>
      <c r="EV85" s="826"/>
      <c r="EW85" s="833" t="s">
        <v>481</v>
      </c>
      <c r="EX85" s="849">
        <f>EZ77+EX84</f>
        <v>8832</v>
      </c>
      <c r="FA85" s="345"/>
      <c r="FB85" s="826"/>
      <c r="FC85" s="833" t="s">
        <v>481</v>
      </c>
      <c r="FD85" s="849">
        <f>FF77+FD84</f>
        <v>8832</v>
      </c>
      <c r="FG85" s="345"/>
      <c r="FH85" s="826"/>
      <c r="FI85" s="833" t="s">
        <v>481</v>
      </c>
      <c r="FJ85" s="849">
        <f>FL77+FJ84</f>
        <v>8832</v>
      </c>
      <c r="FM85" s="345"/>
      <c r="FN85" s="826"/>
      <c r="FO85" s="833" t="s">
        <v>481</v>
      </c>
      <c r="FP85" s="849">
        <f>FR77+FP84</f>
        <v>8832</v>
      </c>
      <c r="FS85" s="345"/>
      <c r="FT85" s="826"/>
      <c r="FU85" s="833" t="s">
        <v>481</v>
      </c>
      <c r="FV85" s="849">
        <f>FX77+FV84</f>
        <v>8832</v>
      </c>
      <c r="FY85" s="345"/>
    </row>
    <row r="86" spans="1:181" ht="15" thickBot="1" x14ac:dyDescent="0.35">
      <c r="A86" s="19"/>
      <c r="C86" s="847" t="s">
        <v>480</v>
      </c>
      <c r="D86" s="848">
        <f>E64-D85</f>
        <v>29584</v>
      </c>
      <c r="G86" s="345"/>
      <c r="I86" s="847" t="s">
        <v>480</v>
      </c>
      <c r="J86" s="848">
        <f>K64-J85</f>
        <v>29584</v>
      </c>
      <c r="M86" s="345"/>
      <c r="O86" s="847" t="s">
        <v>480</v>
      </c>
      <c r="P86" s="848">
        <f>Q64-P85</f>
        <v>29584</v>
      </c>
      <c r="S86" s="345"/>
      <c r="U86" s="847" t="s">
        <v>480</v>
      </c>
      <c r="V86" s="848">
        <f>W64-V85</f>
        <v>29584</v>
      </c>
      <c r="Y86" s="345"/>
      <c r="AA86" s="847" t="s">
        <v>480</v>
      </c>
      <c r="AB86" s="848">
        <f>AC64-AB85</f>
        <v>29584</v>
      </c>
      <c r="AE86" s="345"/>
      <c r="AG86" s="847" t="s">
        <v>480</v>
      </c>
      <c r="AH86" s="848">
        <f>AI64-AH85</f>
        <v>29584</v>
      </c>
      <c r="AK86" s="345"/>
      <c r="AM86" s="847" t="s">
        <v>480</v>
      </c>
      <c r="AN86" s="848">
        <f>AO64-AN85</f>
        <v>29584</v>
      </c>
      <c r="AQ86" s="345"/>
      <c r="AS86" s="847" t="s">
        <v>480</v>
      </c>
      <c r="AT86" s="848">
        <f>AU64-AT85</f>
        <v>29584</v>
      </c>
      <c r="AW86" s="345"/>
      <c r="AY86" s="847" t="s">
        <v>480</v>
      </c>
      <c r="AZ86" s="848">
        <f>BA64-AZ85</f>
        <v>29584</v>
      </c>
      <c r="BC86" s="345"/>
      <c r="BE86" s="847" t="s">
        <v>480</v>
      </c>
      <c r="BF86" s="848">
        <f>BG64-BF85</f>
        <v>29584</v>
      </c>
      <c r="BI86" s="345"/>
      <c r="BK86" s="847" t="s">
        <v>480</v>
      </c>
      <c r="BL86" s="848">
        <f>BM64-BL85</f>
        <v>29584</v>
      </c>
      <c r="BO86" s="345"/>
      <c r="BQ86" s="847" t="s">
        <v>480</v>
      </c>
      <c r="BR86" s="848">
        <f>BS64-BR85</f>
        <v>29584</v>
      </c>
      <c r="BU86" s="345"/>
      <c r="BW86" s="847" t="s">
        <v>480</v>
      </c>
      <c r="BX86" s="848">
        <f>BY64-BX85</f>
        <v>29584</v>
      </c>
      <c r="CA86" s="345"/>
      <c r="CC86" s="847" t="s">
        <v>480</v>
      </c>
      <c r="CD86" s="848">
        <f>CE64-CD85</f>
        <v>29584</v>
      </c>
      <c r="CG86" s="345"/>
      <c r="CI86" s="847" t="s">
        <v>480</v>
      </c>
      <c r="CJ86" s="848">
        <f>CK64-CJ85</f>
        <v>29584</v>
      </c>
      <c r="CM86" s="345"/>
      <c r="CO86" s="847" t="s">
        <v>480</v>
      </c>
      <c r="CP86" s="848">
        <f>CQ64-CP85</f>
        <v>29584</v>
      </c>
      <c r="CS86" s="345"/>
      <c r="CU86" s="847" t="s">
        <v>480</v>
      </c>
      <c r="CV86" s="848">
        <f>CW64-CV85</f>
        <v>29584</v>
      </c>
      <c r="CY86" s="345"/>
      <c r="DA86" s="847" t="s">
        <v>480</v>
      </c>
      <c r="DB86" s="848">
        <f>DC64-DB85</f>
        <v>29584</v>
      </c>
      <c r="DE86" s="345"/>
      <c r="DG86" s="847" t="s">
        <v>480</v>
      </c>
      <c r="DH86" s="848">
        <f>DI64-DH85</f>
        <v>29584</v>
      </c>
      <c r="DK86" s="345"/>
      <c r="DM86" s="847" t="s">
        <v>480</v>
      </c>
      <c r="DN86" s="848">
        <f>DO64-DN85</f>
        <v>29584</v>
      </c>
      <c r="DQ86" s="345"/>
      <c r="DS86" s="847" t="s">
        <v>480</v>
      </c>
      <c r="DT86" s="848">
        <f>DU64-DT85</f>
        <v>29584</v>
      </c>
      <c r="DW86" s="345"/>
      <c r="DY86" s="847" t="s">
        <v>480</v>
      </c>
      <c r="DZ86" s="848">
        <f>EA64-DZ85</f>
        <v>29584</v>
      </c>
      <c r="EC86" s="345"/>
      <c r="EE86" s="847" t="s">
        <v>480</v>
      </c>
      <c r="EF86" s="848">
        <f>EG64-EF85</f>
        <v>29584</v>
      </c>
      <c r="EI86" s="345"/>
      <c r="EK86" s="847" t="s">
        <v>480</v>
      </c>
      <c r="EL86" s="848">
        <f>EM64-EL85</f>
        <v>29584</v>
      </c>
      <c r="EO86" s="345"/>
      <c r="EQ86" s="847" t="s">
        <v>480</v>
      </c>
      <c r="ER86" s="848">
        <f>ES64-ER85</f>
        <v>29584</v>
      </c>
      <c r="EU86" s="345"/>
      <c r="EW86" s="847" t="s">
        <v>480</v>
      </c>
      <c r="EX86" s="848">
        <f>EY64-EX85</f>
        <v>29584</v>
      </c>
      <c r="FA86" s="345"/>
      <c r="FC86" s="847" t="s">
        <v>480</v>
      </c>
      <c r="FD86" s="848">
        <f>FE64-FD85</f>
        <v>29584</v>
      </c>
      <c r="FG86" s="345"/>
      <c r="FI86" s="847" t="s">
        <v>480</v>
      </c>
      <c r="FJ86" s="848">
        <f>FK64-FJ85</f>
        <v>29584</v>
      </c>
      <c r="FM86" s="345"/>
      <c r="FO86" s="847" t="s">
        <v>480</v>
      </c>
      <c r="FP86" s="848">
        <f>FQ64-FP85</f>
        <v>29584</v>
      </c>
      <c r="FS86" s="345"/>
      <c r="FU86" s="847" t="s">
        <v>480</v>
      </c>
      <c r="FV86" s="848">
        <f>FW64-FV85</f>
        <v>29584</v>
      </c>
      <c r="FY86" s="345"/>
    </row>
    <row r="87" spans="1:181" ht="15" thickBot="1" x14ac:dyDescent="0.35">
      <c r="A87" s="19"/>
      <c r="G87" s="345"/>
      <c r="M87" s="345"/>
      <c r="S87" s="345"/>
      <c r="Y87" s="345"/>
      <c r="AE87" s="345"/>
      <c r="AK87" s="345"/>
      <c r="AQ87" s="345"/>
      <c r="AW87" s="345"/>
      <c r="BC87" s="345"/>
      <c r="BI87" s="345"/>
      <c r="BO87" s="345"/>
      <c r="BU87" s="345"/>
      <c r="CA87" s="345"/>
      <c r="CG87" s="345"/>
      <c r="CM87" s="345"/>
      <c r="CS87" s="345"/>
      <c r="CY87" s="345"/>
      <c r="DE87" s="345"/>
      <c r="DK87" s="345"/>
      <c r="DQ87" s="345"/>
      <c r="DW87" s="345"/>
      <c r="EC87" s="345"/>
      <c r="EI87" s="345"/>
      <c r="EO87" s="345"/>
      <c r="EU87" s="345"/>
      <c r="FA87" s="345"/>
      <c r="FG87" s="345"/>
      <c r="FM87" s="345"/>
      <c r="FS87" s="345"/>
      <c r="FY87" s="345"/>
    </row>
    <row r="88" spans="1:181" ht="15" thickBot="1" x14ac:dyDescent="0.35">
      <c r="A88" s="19"/>
      <c r="B88" s="847" t="s">
        <v>445</v>
      </c>
      <c r="C88" s="846"/>
      <c r="D88" s="845">
        <f>IF(D$70=1,D86,0)</f>
        <v>0</v>
      </c>
      <c r="G88" s="345"/>
      <c r="H88" s="10" t="s">
        <v>445</v>
      </c>
      <c r="I88" s="682"/>
      <c r="J88" s="477">
        <f>IF(J$70=1,J86,0)</f>
        <v>0</v>
      </c>
      <c r="M88" s="345"/>
      <c r="N88" s="10" t="s">
        <v>445</v>
      </c>
      <c r="O88" s="682"/>
      <c r="P88" s="477">
        <f>IF(P$70=1,P86,0)</f>
        <v>0</v>
      </c>
      <c r="S88" s="345"/>
      <c r="T88" s="10" t="s">
        <v>445</v>
      </c>
      <c r="U88" s="682"/>
      <c r="V88" s="477">
        <f>IF(V$70=1,V86,0)</f>
        <v>0</v>
      </c>
      <c r="Y88" s="345"/>
      <c r="Z88" s="10" t="s">
        <v>445</v>
      </c>
      <c r="AA88" s="682"/>
      <c r="AB88" s="477">
        <f>IF(AB$70=1,AB86,0)</f>
        <v>0</v>
      </c>
      <c r="AE88" s="345"/>
      <c r="AF88" s="10" t="s">
        <v>445</v>
      </c>
      <c r="AG88" s="682"/>
      <c r="AH88" s="477">
        <f>IF(AH$70=1,AH86,0)</f>
        <v>0</v>
      </c>
      <c r="AK88" s="345"/>
      <c r="AL88" s="10" t="s">
        <v>445</v>
      </c>
      <c r="AM88" s="682"/>
      <c r="AN88" s="477">
        <f>IF(AN$70=1,AN86,0)</f>
        <v>0</v>
      </c>
      <c r="AQ88" s="345"/>
      <c r="AR88" s="10" t="s">
        <v>445</v>
      </c>
      <c r="AS88" s="682"/>
      <c r="AT88" s="477">
        <f>IF(AT$70=1,AT86,0)</f>
        <v>0</v>
      </c>
      <c r="AW88" s="345"/>
      <c r="AX88" s="10" t="s">
        <v>445</v>
      </c>
      <c r="AY88" s="682"/>
      <c r="AZ88" s="477">
        <f>IF(AZ$70=1,AZ86,0)</f>
        <v>0</v>
      </c>
      <c r="BC88" s="345"/>
      <c r="BD88" s="10" t="s">
        <v>445</v>
      </c>
      <c r="BE88" s="682"/>
      <c r="BF88" s="477">
        <f>IF(BF$70=1,BF86,0)</f>
        <v>0</v>
      </c>
      <c r="BI88" s="345"/>
      <c r="BJ88" s="10" t="s">
        <v>445</v>
      </c>
      <c r="BK88" s="682"/>
      <c r="BL88" s="477">
        <f>IF(BL$70=1,BL86,0)</f>
        <v>0</v>
      </c>
      <c r="BO88" s="345"/>
      <c r="BP88" s="10" t="s">
        <v>445</v>
      </c>
      <c r="BQ88" s="682"/>
      <c r="BR88" s="477">
        <f>IF(BR$70=1,BR86,0)</f>
        <v>0</v>
      </c>
      <c r="BU88" s="345"/>
      <c r="BV88" s="10" t="s">
        <v>445</v>
      </c>
      <c r="BW88" s="682"/>
      <c r="BX88" s="477">
        <f>IF(BX$70=1,BX86,0)</f>
        <v>0</v>
      </c>
      <c r="CA88" s="345"/>
      <c r="CB88" s="10" t="s">
        <v>445</v>
      </c>
      <c r="CC88" s="682"/>
      <c r="CD88" s="477">
        <f>IF(CD$70=1,CD86,0)</f>
        <v>0</v>
      </c>
      <c r="CG88" s="345"/>
      <c r="CH88" s="10" t="s">
        <v>445</v>
      </c>
      <c r="CI88" s="682"/>
      <c r="CJ88" s="477">
        <f>IF(CJ$70=1,CJ86,0)</f>
        <v>0</v>
      </c>
      <c r="CM88" s="345"/>
      <c r="CN88" s="10" t="s">
        <v>445</v>
      </c>
      <c r="CO88" s="682"/>
      <c r="CP88" s="477">
        <f>IF(CP$70=1,CP86,0)</f>
        <v>0</v>
      </c>
      <c r="CS88" s="345"/>
      <c r="CT88" s="10" t="s">
        <v>445</v>
      </c>
      <c r="CU88" s="682"/>
      <c r="CV88" s="477">
        <f>IF(CV$70=1,CV86,0)</f>
        <v>0</v>
      </c>
      <c r="CY88" s="345"/>
      <c r="CZ88" s="10" t="s">
        <v>445</v>
      </c>
      <c r="DA88" s="682"/>
      <c r="DB88" s="477">
        <f>IF(DB$70=1,DB86,0)</f>
        <v>0</v>
      </c>
      <c r="DE88" s="345"/>
      <c r="DF88" s="10" t="s">
        <v>445</v>
      </c>
      <c r="DG88" s="682"/>
      <c r="DH88" s="477">
        <f>IF(DH$70=1,DH86,0)</f>
        <v>0</v>
      </c>
      <c r="DK88" s="345"/>
      <c r="DL88" s="10" t="s">
        <v>445</v>
      </c>
      <c r="DM88" s="682"/>
      <c r="DN88" s="477">
        <f>IF(DN$70=1,DN86,0)</f>
        <v>0</v>
      </c>
      <c r="DQ88" s="345"/>
      <c r="DR88" s="10" t="s">
        <v>445</v>
      </c>
      <c r="DS88" s="682"/>
      <c r="DT88" s="477">
        <f>IF(DT$70=1,DT86,0)</f>
        <v>0</v>
      </c>
      <c r="DW88" s="345"/>
      <c r="DX88" s="10" t="s">
        <v>445</v>
      </c>
      <c r="DY88" s="682"/>
      <c r="DZ88" s="477">
        <f>IF(DZ$70=1,DZ86,0)</f>
        <v>0</v>
      </c>
      <c r="EC88" s="345"/>
      <c r="ED88" s="10" t="s">
        <v>445</v>
      </c>
      <c r="EE88" s="682"/>
      <c r="EF88" s="477">
        <f>IF(EF$70=1,EF86,0)</f>
        <v>0</v>
      </c>
      <c r="EI88" s="345"/>
      <c r="EJ88" s="10" t="s">
        <v>445</v>
      </c>
      <c r="EK88" s="682"/>
      <c r="EL88" s="477">
        <f>IF(EL$70=1,EL86,0)</f>
        <v>0</v>
      </c>
      <c r="EO88" s="345"/>
      <c r="EP88" s="10" t="s">
        <v>445</v>
      </c>
      <c r="EQ88" s="682"/>
      <c r="ER88" s="477">
        <f>IF(ER$70=1,ER86,0)</f>
        <v>0</v>
      </c>
      <c r="EU88" s="345"/>
      <c r="EV88" s="10" t="s">
        <v>445</v>
      </c>
      <c r="EW88" s="682"/>
      <c r="EX88" s="477">
        <f>IF(EX$70=1,EX86,0)</f>
        <v>0</v>
      </c>
      <c r="FA88" s="345"/>
      <c r="FB88" s="10" t="s">
        <v>445</v>
      </c>
      <c r="FC88" s="682"/>
      <c r="FD88" s="477">
        <f>IF(FD$70=1,FD86,0)</f>
        <v>0</v>
      </c>
      <c r="FG88" s="345"/>
      <c r="FH88" s="10" t="s">
        <v>445</v>
      </c>
      <c r="FI88" s="682"/>
      <c r="FJ88" s="477">
        <f>IF(FJ$70=1,FJ86,0)</f>
        <v>0</v>
      </c>
      <c r="FM88" s="345"/>
      <c r="FN88" s="10" t="s">
        <v>445</v>
      </c>
      <c r="FO88" s="682"/>
      <c r="FP88" s="477">
        <f>IF(FP$70=1,FP86,0)</f>
        <v>0</v>
      </c>
      <c r="FS88" s="345"/>
      <c r="FT88" s="10" t="s">
        <v>445</v>
      </c>
      <c r="FU88" s="682"/>
      <c r="FV88" s="477">
        <f>IF(FV$70=1,FV86,0)</f>
        <v>0</v>
      </c>
      <c r="FY88" s="345"/>
    </row>
    <row r="89" spans="1:181" ht="15" thickBot="1" x14ac:dyDescent="0.35">
      <c r="A89" s="19"/>
      <c r="G89" s="345"/>
      <c r="M89" s="345"/>
      <c r="S89" s="345"/>
      <c r="Y89" s="345"/>
      <c r="AE89" s="345"/>
      <c r="AK89" s="345"/>
      <c r="AQ89" s="345"/>
      <c r="AW89" s="345"/>
      <c r="BC89" s="345"/>
      <c r="BI89" s="345"/>
      <c r="BO89" s="345"/>
      <c r="BU89" s="345"/>
      <c r="CA89" s="345"/>
      <c r="CG89" s="345"/>
      <c r="CM89" s="345"/>
      <c r="CS89" s="345"/>
      <c r="CY89" s="345"/>
      <c r="DE89" s="345"/>
      <c r="DK89" s="345"/>
      <c r="DQ89" s="345"/>
      <c r="DW89" s="345"/>
      <c r="EC89" s="345"/>
      <c r="EI89" s="345"/>
      <c r="EO89" s="345"/>
      <c r="EU89" s="345"/>
      <c r="FA89" s="345"/>
      <c r="FG89" s="345"/>
      <c r="FM89" s="345"/>
      <c r="FS89" s="345"/>
      <c r="FY89" s="345"/>
    </row>
    <row r="90" spans="1:181" x14ac:dyDescent="0.3">
      <c r="A90" s="19"/>
      <c r="B90" s="838" t="s">
        <v>479</v>
      </c>
      <c r="C90" s="841">
        <f>IF(E105&lt;0,F105*C109,(C110-(D114+D112))*C109)</f>
        <v>11696</v>
      </c>
      <c r="D90" s="836">
        <f>IF(AND(B$70=1,C$70=0),C90,0)</f>
        <v>0</v>
      </c>
      <c r="G90" s="345"/>
      <c r="H90" s="838" t="s">
        <v>479</v>
      </c>
      <c r="I90" s="841">
        <f>IF(K105&lt;0,L105*I109,(I110-(J114+J112))*I109)</f>
        <v>11696</v>
      </c>
      <c r="J90" s="836">
        <f>IF(AND(H$70=1,I$70=0),I90,0)</f>
        <v>0</v>
      </c>
      <c r="M90" s="345"/>
      <c r="N90" s="838" t="s">
        <v>479</v>
      </c>
      <c r="O90" s="841">
        <f>IF(Q105&lt;0,R105*O109,(O110-(P114+P112))*O109)</f>
        <v>11696</v>
      </c>
      <c r="P90" s="836">
        <f>IF(AND(N$70=1,O$70=0),O90,0)</f>
        <v>0</v>
      </c>
      <c r="S90" s="345"/>
      <c r="T90" s="838" t="s">
        <v>479</v>
      </c>
      <c r="U90" s="841">
        <f>IF(W105&lt;0,X105*U109,(U110-(V114+V112))*U109)</f>
        <v>11696</v>
      </c>
      <c r="V90" s="836">
        <f>IF(AND(T$70=1,U$70=0),U90,0)</f>
        <v>0</v>
      </c>
      <c r="Y90" s="345"/>
      <c r="Z90" s="838" t="s">
        <v>479</v>
      </c>
      <c r="AA90" s="841">
        <f>IF(AC105&lt;0,AD105*AA109,(AA110-(AB114+AB112))*AA109)</f>
        <v>11696</v>
      </c>
      <c r="AB90" s="836">
        <f>IF(AND(Z$70=1,AA$70=0),AA90,0)</f>
        <v>0</v>
      </c>
      <c r="AE90" s="345"/>
      <c r="AF90" s="838" t="s">
        <v>479</v>
      </c>
      <c r="AG90" s="841">
        <f>IF(AI105&lt;0,AJ105*AG109,(AG110-(AH114+AH112))*AG109)</f>
        <v>11696</v>
      </c>
      <c r="AH90" s="836">
        <f>IF(AND(AF$70=1,AG$70=0),AG90,0)</f>
        <v>0</v>
      </c>
      <c r="AK90" s="345"/>
      <c r="AL90" s="838" t="s">
        <v>479</v>
      </c>
      <c r="AM90" s="841">
        <f>IF(AO105&lt;0,AP105*AM109,(AM110-(AN114+AN112))*AM109)</f>
        <v>11696</v>
      </c>
      <c r="AN90" s="836">
        <f>IF(AND(AL$70=1,AM$70=0),AM90,0)</f>
        <v>0</v>
      </c>
      <c r="AQ90" s="345"/>
      <c r="AR90" s="838" t="s">
        <v>479</v>
      </c>
      <c r="AS90" s="841">
        <f>IF(AU105&lt;0,AV105*AS109,(AS110-(AT114+AT112))*AS109)</f>
        <v>11696</v>
      </c>
      <c r="AT90" s="836">
        <f>IF(AND(AR$70=1,AS$70=0),AS90,0)</f>
        <v>0</v>
      </c>
      <c r="AW90" s="345"/>
      <c r="AX90" s="838" t="s">
        <v>479</v>
      </c>
      <c r="AY90" s="841">
        <f>IF(BA105&lt;0,BB105*AY109,(AY110-(AZ114+AZ112))*AY109)</f>
        <v>11696</v>
      </c>
      <c r="AZ90" s="836">
        <f>IF(AND(AX$70=1,AY$70=0),AY90,0)</f>
        <v>0</v>
      </c>
      <c r="BC90" s="345"/>
      <c r="BD90" s="838" t="s">
        <v>479</v>
      </c>
      <c r="BE90" s="841">
        <f>IF(BG105&lt;0,BH105*BE109,(BE110-(BF114+BF112))*BE109)</f>
        <v>11696</v>
      </c>
      <c r="BF90" s="836">
        <f>IF(AND(BD$70=1,BE$70=0),BE90,0)</f>
        <v>0</v>
      </c>
      <c r="BI90" s="345"/>
      <c r="BJ90" s="838" t="s">
        <v>479</v>
      </c>
      <c r="BK90" s="841">
        <f>IF(BM105&lt;0,BN105*BK109,(BK110-(BL114+BL112))*BK109)</f>
        <v>11696</v>
      </c>
      <c r="BL90" s="836">
        <f>IF(AND(BJ$70=1,BK$70=0),BK90,0)</f>
        <v>0</v>
      </c>
      <c r="BO90" s="345"/>
      <c r="BP90" s="838" t="s">
        <v>479</v>
      </c>
      <c r="BQ90" s="841">
        <f>IF(BS105&lt;0,BT105*BQ109,(BQ110-(BR114+BR112))*BQ109)</f>
        <v>11696</v>
      </c>
      <c r="BR90" s="836">
        <f>IF(AND(BP$70=1,BQ$70=0),BQ90,0)</f>
        <v>0</v>
      </c>
      <c r="BU90" s="345"/>
      <c r="BV90" s="838" t="s">
        <v>479</v>
      </c>
      <c r="BW90" s="841">
        <f>IF(BY105&lt;0,BZ105*BW109,(BW110-(BX114+BX112))*BW109)</f>
        <v>11696</v>
      </c>
      <c r="BX90" s="836">
        <f>IF(AND(BV$70=1,BW$70=0),BW90,0)</f>
        <v>0</v>
      </c>
      <c r="CA90" s="345"/>
      <c r="CB90" s="838" t="s">
        <v>479</v>
      </c>
      <c r="CC90" s="841">
        <f>IF(CE105&lt;0,CF105*CC109,(CC110-(CD114+CD112))*CC109)</f>
        <v>11696</v>
      </c>
      <c r="CD90" s="836">
        <f>IF(AND(CB$70=1,CC$70=0),CC90,0)</f>
        <v>0</v>
      </c>
      <c r="CG90" s="345"/>
      <c r="CH90" s="838" t="s">
        <v>479</v>
      </c>
      <c r="CI90" s="841">
        <f>IF(CK105&lt;0,CL105*CI109,(CI110-(CJ114+CJ112))*CI109)</f>
        <v>11696</v>
      </c>
      <c r="CJ90" s="836">
        <f>IF(AND(CH$70=1,CI$70=0),CI90,0)</f>
        <v>0</v>
      </c>
      <c r="CM90" s="345"/>
      <c r="CN90" s="838" t="s">
        <v>479</v>
      </c>
      <c r="CO90" s="841">
        <f>IF(CQ105&lt;0,CR105*CO109,(CO110-(CP114+CP112))*CO109)</f>
        <v>11696</v>
      </c>
      <c r="CP90" s="836">
        <f>IF(AND(CN$70=1,CO$70=0),CO90,0)</f>
        <v>0</v>
      </c>
      <c r="CS90" s="345"/>
      <c r="CT90" s="838" t="s">
        <v>479</v>
      </c>
      <c r="CU90" s="841">
        <f>IF(CW105&lt;0,CX105*CU109,(CU110-(CV114+CV112))*CU109)</f>
        <v>11696</v>
      </c>
      <c r="CV90" s="836">
        <f>IF(AND(CT$70=1,CU$70=0),CU90,0)</f>
        <v>0</v>
      </c>
      <c r="CY90" s="345"/>
      <c r="CZ90" s="838" t="s">
        <v>479</v>
      </c>
      <c r="DA90" s="841">
        <f>IF(DC105&lt;0,DD105*DA109,(DA110-(DB114+DB112))*DA109)</f>
        <v>11696</v>
      </c>
      <c r="DB90" s="836">
        <f>IF(AND(CZ$70=1,DA$70=0),DA90,0)</f>
        <v>0</v>
      </c>
      <c r="DE90" s="345"/>
      <c r="DF90" s="838" t="s">
        <v>479</v>
      </c>
      <c r="DG90" s="841">
        <f>IF(DI105&lt;0,DJ105*DG109,(DG110-(DH114+DH112))*DG109)</f>
        <v>11696</v>
      </c>
      <c r="DH90" s="836">
        <f>IF(AND(DF$70=1,DG$70=0),DG90,0)</f>
        <v>0</v>
      </c>
      <c r="DK90" s="345"/>
      <c r="DL90" s="838" t="s">
        <v>479</v>
      </c>
      <c r="DM90" s="841">
        <f>IF(DO105&lt;0,DP105*DM109,(DM110-(DN114+DN112))*DM109)</f>
        <v>11696</v>
      </c>
      <c r="DN90" s="836">
        <f>IF(AND(DL$70=1,DM$70=0),DM90,0)</f>
        <v>0</v>
      </c>
      <c r="DQ90" s="345"/>
      <c r="DR90" s="838" t="s">
        <v>479</v>
      </c>
      <c r="DS90" s="841">
        <f>IF(DU105&lt;0,DV105*DS109,(DS110-(DT114+DT112))*DS109)</f>
        <v>11696</v>
      </c>
      <c r="DT90" s="836">
        <f>IF(AND(DR$70=1,DS$70=0),DS90,0)</f>
        <v>0</v>
      </c>
      <c r="DW90" s="345"/>
      <c r="DX90" s="838" t="s">
        <v>479</v>
      </c>
      <c r="DY90" s="841">
        <f>IF(EA105&lt;0,EB105*DY109,(DY110-(DZ114+DZ112))*DY109)</f>
        <v>11696</v>
      </c>
      <c r="DZ90" s="836">
        <f>IF(AND(DX$70=1,DY$70=0),DY90,0)</f>
        <v>0</v>
      </c>
      <c r="EC90" s="345"/>
      <c r="ED90" s="838" t="s">
        <v>479</v>
      </c>
      <c r="EE90" s="841">
        <f>IF(EG105&lt;0,EH105*EE109,(EE110-(EF114+EF112))*EE109)</f>
        <v>11696</v>
      </c>
      <c r="EF90" s="836">
        <f>IF(AND(ED$70=1,EE$70=0),EE90,0)</f>
        <v>0</v>
      </c>
      <c r="EI90" s="345"/>
      <c r="EJ90" s="838" t="s">
        <v>479</v>
      </c>
      <c r="EK90" s="841">
        <f>IF(EM105&lt;0,EN105*EK109,(EK110-(EL114+EL112))*EK109)</f>
        <v>11696</v>
      </c>
      <c r="EL90" s="836">
        <f>IF(AND(EJ$70=1,EK$70=0),EK90,0)</f>
        <v>0</v>
      </c>
      <c r="EO90" s="345"/>
      <c r="EP90" s="838" t="s">
        <v>479</v>
      </c>
      <c r="EQ90" s="841">
        <f>IF(ES105&lt;0,ET105*EQ109,(EQ110-(ER114+ER112))*EQ109)</f>
        <v>11696</v>
      </c>
      <c r="ER90" s="836">
        <f>IF(AND(EP$70=1,EQ$70=0),EQ90,0)</f>
        <v>0</v>
      </c>
      <c r="EU90" s="345"/>
      <c r="EV90" s="838" t="s">
        <v>479</v>
      </c>
      <c r="EW90" s="841">
        <f>IF(EY105&lt;0,EZ105*EW109,(EW110-(EX114+EX112))*EW109)</f>
        <v>11696</v>
      </c>
      <c r="EX90" s="836">
        <f>IF(AND(EV$70=1,EW$70=0),EW90,0)</f>
        <v>0</v>
      </c>
      <c r="FA90" s="345"/>
      <c r="FB90" s="838" t="s">
        <v>479</v>
      </c>
      <c r="FC90" s="841">
        <f>IF(FE105&lt;0,FF105*FC109,(FC110-(FD114+FD112))*FC109)</f>
        <v>11696</v>
      </c>
      <c r="FD90" s="836">
        <f>IF(AND(FB$70=1,FC$70=0),FC90,0)</f>
        <v>0</v>
      </c>
      <c r="FG90" s="345"/>
      <c r="FH90" s="838" t="s">
        <v>479</v>
      </c>
      <c r="FI90" s="841">
        <f>IF(FK105&lt;0,FL105*FI109,(FI110-(FJ114+FJ112))*FI109)</f>
        <v>11696</v>
      </c>
      <c r="FJ90" s="836">
        <f>IF(AND(FH$70=1,FI$70=0),FI90,0)</f>
        <v>0</v>
      </c>
      <c r="FM90" s="345"/>
      <c r="FN90" s="838" t="s">
        <v>479</v>
      </c>
      <c r="FO90" s="841">
        <f>IF(FQ105&lt;0,FR105*FO109,(FO110-(FP114+FP112))*FO109)</f>
        <v>11696</v>
      </c>
      <c r="FP90" s="836">
        <f>IF(AND(FN$70=1,FO$70=0),FO90,0)</f>
        <v>0</v>
      </c>
      <c r="FS90" s="345"/>
      <c r="FT90" s="838" t="s">
        <v>479</v>
      </c>
      <c r="FU90" s="841">
        <f>IF(FW105&lt;0,FX105*FU109,(FU110-(FV114+FV112))*FU109)</f>
        <v>11696</v>
      </c>
      <c r="FV90" s="836">
        <f>IF(AND(FT$70=1,FU$70=0),FU90,0)</f>
        <v>0</v>
      </c>
      <c r="FY90" s="345"/>
    </row>
    <row r="91" spans="1:181" x14ac:dyDescent="0.3">
      <c r="A91" s="19"/>
      <c r="B91" s="827" t="s">
        <v>439</v>
      </c>
      <c r="C91" s="839">
        <f>IF(E105&gt;0,D114*C107,((C110-D112)*C107))</f>
        <v>8944</v>
      </c>
      <c r="D91" s="834">
        <f>IF(AND(B$70=1,C$70=0),C91,0)</f>
        <v>0</v>
      </c>
      <c r="G91" s="345"/>
      <c r="H91" s="827" t="s">
        <v>439</v>
      </c>
      <c r="I91" s="839">
        <f>IF(K105&gt;0,J114*I107,((I110-J112)*I107))</f>
        <v>8944</v>
      </c>
      <c r="J91" s="834">
        <f>IF(AND(H$70=1,I$70=0),I91,0)</f>
        <v>0</v>
      </c>
      <c r="M91" s="345"/>
      <c r="N91" s="827" t="s">
        <v>439</v>
      </c>
      <c r="O91" s="839">
        <f>IF(Q105&gt;0,P114*O107,((O110-P112)*O107))</f>
        <v>8944</v>
      </c>
      <c r="P91" s="834">
        <f>IF(AND(N$70=1,O$70=0),O91,0)</f>
        <v>0</v>
      </c>
      <c r="S91" s="345"/>
      <c r="T91" s="827" t="s">
        <v>439</v>
      </c>
      <c r="U91" s="839">
        <f>IF(W105&gt;0,V114*U107,((U110-V112)*U107))</f>
        <v>8944</v>
      </c>
      <c r="V91" s="834">
        <f>IF(AND(T$70=1,U$70=0),U91,0)</f>
        <v>0</v>
      </c>
      <c r="Y91" s="345"/>
      <c r="Z91" s="827" t="s">
        <v>439</v>
      </c>
      <c r="AA91" s="839">
        <f>IF(AC105&gt;0,AB114*AA107,((AA110-AB112)*AA107))</f>
        <v>8944</v>
      </c>
      <c r="AB91" s="834">
        <f>IF(AND(Z$70=1,AA$70=0),AA91,0)</f>
        <v>0</v>
      </c>
      <c r="AE91" s="345"/>
      <c r="AF91" s="827" t="s">
        <v>439</v>
      </c>
      <c r="AG91" s="839">
        <f>IF(AI105&gt;0,AH114*AG107,((AG110-AH112)*AG107))</f>
        <v>8944</v>
      </c>
      <c r="AH91" s="834">
        <f>IF(AND(AF$70=1,AG$70=0),AG91,0)</f>
        <v>0</v>
      </c>
      <c r="AK91" s="345"/>
      <c r="AL91" s="827" t="s">
        <v>439</v>
      </c>
      <c r="AM91" s="839">
        <f>IF(AO105&gt;0,AN114*AM107,((AM110-AN112)*AM107))</f>
        <v>8944</v>
      </c>
      <c r="AN91" s="834">
        <f>IF(AND(AL$70=1,AM$70=0),AM91,0)</f>
        <v>0</v>
      </c>
      <c r="AQ91" s="345"/>
      <c r="AR91" s="827" t="s">
        <v>439</v>
      </c>
      <c r="AS91" s="839">
        <f>IF(AU105&gt;0,AT114*AS107,((AS110-AT112)*AS107))</f>
        <v>8944</v>
      </c>
      <c r="AT91" s="834">
        <f>IF(AND(AR$70=1,AS$70=0),AS91,0)</f>
        <v>0</v>
      </c>
      <c r="AW91" s="345"/>
      <c r="AX91" s="827" t="s">
        <v>439</v>
      </c>
      <c r="AY91" s="839">
        <f>IF(BA105&gt;0,AZ114*AY107,((AY110-AZ112)*AY107))</f>
        <v>8944</v>
      </c>
      <c r="AZ91" s="834">
        <f>IF(AND(AX$70=1,AY$70=0),AY91,0)</f>
        <v>0</v>
      </c>
      <c r="BC91" s="345"/>
      <c r="BD91" s="827" t="s">
        <v>439</v>
      </c>
      <c r="BE91" s="839">
        <f>IF(BG105&gt;0,BF114*BE107,((BE110-BF112)*BE107))</f>
        <v>8944</v>
      </c>
      <c r="BF91" s="834">
        <f>IF(AND(BD$70=1,BE$70=0),BE91,0)</f>
        <v>0</v>
      </c>
      <c r="BI91" s="345"/>
      <c r="BJ91" s="827" t="s">
        <v>439</v>
      </c>
      <c r="BK91" s="839">
        <f>IF(BM105&gt;0,BL114*BK107,((BK110-BL112)*BK107))</f>
        <v>8944</v>
      </c>
      <c r="BL91" s="834">
        <f>IF(AND(BJ$70=1,BK$70=0),BK91,0)</f>
        <v>0</v>
      </c>
      <c r="BO91" s="345"/>
      <c r="BP91" s="827" t="s">
        <v>439</v>
      </c>
      <c r="BQ91" s="839">
        <f>IF(BS105&gt;0,BR114*BQ107,((BQ110-BR112)*BQ107))</f>
        <v>8944</v>
      </c>
      <c r="BR91" s="834">
        <f>IF(AND(BP$70=1,BQ$70=0),BQ91,0)</f>
        <v>0</v>
      </c>
      <c r="BU91" s="345"/>
      <c r="BV91" s="827" t="s">
        <v>439</v>
      </c>
      <c r="BW91" s="839">
        <f>IF(BY105&gt;0,BX114*BW107,((BW110-BX112)*BW107))</f>
        <v>8944</v>
      </c>
      <c r="BX91" s="834">
        <f>IF(AND(BV$70=1,BW$70=0),BW91,0)</f>
        <v>0</v>
      </c>
      <c r="CA91" s="345"/>
      <c r="CB91" s="827" t="s">
        <v>439</v>
      </c>
      <c r="CC91" s="839">
        <f>IF(CE105&gt;0,CD114*CC107,((CC110-CD112)*CC107))</f>
        <v>8944</v>
      </c>
      <c r="CD91" s="834">
        <f>IF(AND(CB$70=1,CC$70=0),CC91,0)</f>
        <v>0</v>
      </c>
      <c r="CG91" s="345"/>
      <c r="CH91" s="827" t="s">
        <v>439</v>
      </c>
      <c r="CI91" s="839">
        <f>IF(CK105&gt;0,CJ114*CI107,((CI110-CJ112)*CI107))</f>
        <v>8944</v>
      </c>
      <c r="CJ91" s="834">
        <f>IF(AND(CH$70=1,CI$70=0),CI91,0)</f>
        <v>0</v>
      </c>
      <c r="CM91" s="345"/>
      <c r="CN91" s="827" t="s">
        <v>439</v>
      </c>
      <c r="CO91" s="839">
        <f>IF(CQ105&gt;0,CP114*CO107,((CO110-CP112)*CO107))</f>
        <v>8944</v>
      </c>
      <c r="CP91" s="834">
        <f>IF(AND(CN$70=1,CO$70=0),CO91,0)</f>
        <v>0</v>
      </c>
      <c r="CS91" s="345"/>
      <c r="CT91" s="827" t="s">
        <v>439</v>
      </c>
      <c r="CU91" s="839">
        <f>IF(CW105&gt;0,CV114*CU107,((CU110-CV112)*CU107))</f>
        <v>8944</v>
      </c>
      <c r="CV91" s="834">
        <f>IF(AND(CT$70=1,CU$70=0),CU91,0)</f>
        <v>0</v>
      </c>
      <c r="CY91" s="345"/>
      <c r="CZ91" s="827" t="s">
        <v>439</v>
      </c>
      <c r="DA91" s="839">
        <f>IF(DC105&gt;0,DB114*DA107,((DA110-DB112)*DA107))</f>
        <v>8944</v>
      </c>
      <c r="DB91" s="834">
        <f>IF(AND(CZ$70=1,DA$70=0),DA91,0)</f>
        <v>0</v>
      </c>
      <c r="DE91" s="345"/>
      <c r="DF91" s="827" t="s">
        <v>439</v>
      </c>
      <c r="DG91" s="839">
        <f>IF(DI105&gt;0,DH114*DG107,((DG110-DH112)*DG107))</f>
        <v>8944</v>
      </c>
      <c r="DH91" s="834">
        <f>IF(AND(DF$70=1,DG$70=0),DG91,0)</f>
        <v>0</v>
      </c>
      <c r="DK91" s="345"/>
      <c r="DL91" s="827" t="s">
        <v>439</v>
      </c>
      <c r="DM91" s="839">
        <f>IF(DO105&gt;0,DN114*DM107,((DM110-DN112)*DM107))</f>
        <v>8944</v>
      </c>
      <c r="DN91" s="834">
        <f>IF(AND(DL$70=1,DM$70=0),DM91,0)</f>
        <v>0</v>
      </c>
      <c r="DQ91" s="345"/>
      <c r="DR91" s="827" t="s">
        <v>439</v>
      </c>
      <c r="DS91" s="839">
        <f>IF(DU105&gt;0,DT114*DS107,((DS110-DT112)*DS107))</f>
        <v>8944</v>
      </c>
      <c r="DT91" s="834">
        <f>IF(AND(DR$70=1,DS$70=0),DS91,0)</f>
        <v>0</v>
      </c>
      <c r="DW91" s="345"/>
      <c r="DX91" s="827" t="s">
        <v>439</v>
      </c>
      <c r="DY91" s="839">
        <f>IF(EA105&gt;0,DZ114*DY107,((DY110-DZ112)*DY107))</f>
        <v>8944</v>
      </c>
      <c r="DZ91" s="834">
        <f>IF(AND(DX$70=1,DY$70=0),DY91,0)</f>
        <v>0</v>
      </c>
      <c r="EC91" s="345"/>
      <c r="ED91" s="827" t="s">
        <v>439</v>
      </c>
      <c r="EE91" s="839">
        <f>IF(EG105&gt;0,EF114*EE107,((EE110-EF112)*EE107))</f>
        <v>8944</v>
      </c>
      <c r="EF91" s="834">
        <f>IF(AND(ED$70=1,EE$70=0),EE91,0)</f>
        <v>0</v>
      </c>
      <c r="EI91" s="345"/>
      <c r="EJ91" s="827" t="s">
        <v>439</v>
      </c>
      <c r="EK91" s="839">
        <f>IF(EM105&gt;0,EL114*EK107,((EK110-EL112)*EK107))</f>
        <v>8944</v>
      </c>
      <c r="EL91" s="834">
        <f>IF(AND(EJ$70=1,EK$70=0),EK91,0)</f>
        <v>0</v>
      </c>
      <c r="EO91" s="345"/>
      <c r="EP91" s="827" t="s">
        <v>439</v>
      </c>
      <c r="EQ91" s="839">
        <f>IF(ES105&gt;0,ER114*EQ107,((EQ110-ER112)*EQ107))</f>
        <v>8944</v>
      </c>
      <c r="ER91" s="834">
        <f>IF(AND(EP$70=1,EQ$70=0),EQ91,0)</f>
        <v>0</v>
      </c>
      <c r="EU91" s="345"/>
      <c r="EV91" s="827" t="s">
        <v>439</v>
      </c>
      <c r="EW91" s="839">
        <f>IF(EY105&gt;0,EX114*EW107,((EW110-EX112)*EW107))</f>
        <v>8944</v>
      </c>
      <c r="EX91" s="834">
        <f>IF(AND(EV$70=1,EW$70=0),EW91,0)</f>
        <v>0</v>
      </c>
      <c r="FA91" s="345"/>
      <c r="FB91" s="827" t="s">
        <v>439</v>
      </c>
      <c r="FC91" s="839">
        <f>IF(FE105&gt;0,FD114*FC107,((FC110-FD112)*FC107))</f>
        <v>8944</v>
      </c>
      <c r="FD91" s="834">
        <f>IF(AND(FB$70=1,FC$70=0),FC91,0)</f>
        <v>0</v>
      </c>
      <c r="FG91" s="345"/>
      <c r="FH91" s="827" t="s">
        <v>439</v>
      </c>
      <c r="FI91" s="839">
        <f>IF(FK105&gt;0,FJ114*FI107,((FI110-FJ112)*FI107))</f>
        <v>8944</v>
      </c>
      <c r="FJ91" s="834">
        <f>IF(AND(FH$70=1,FI$70=0),FI91,0)</f>
        <v>0</v>
      </c>
      <c r="FM91" s="345"/>
      <c r="FN91" s="827" t="s">
        <v>439</v>
      </c>
      <c r="FO91" s="839">
        <f>IF(FQ105&gt;0,FP114*FO107,((FO110-FP112)*FO107))</f>
        <v>8944</v>
      </c>
      <c r="FP91" s="834">
        <f>IF(AND(FN$70=1,FO$70=0),FO91,0)</f>
        <v>0</v>
      </c>
      <c r="FS91" s="345"/>
      <c r="FT91" s="827" t="s">
        <v>439</v>
      </c>
      <c r="FU91" s="839">
        <f>IF(FW105&gt;0,FV114*FU107,((FU110-FV112)*FU107))</f>
        <v>8944</v>
      </c>
      <c r="FV91" s="834">
        <f>IF(AND(FT$70=1,FU$70=0),FU91,0)</f>
        <v>0</v>
      </c>
      <c r="FY91" s="345"/>
    </row>
    <row r="92" spans="1:181" ht="15" thickBot="1" x14ac:dyDescent="0.35">
      <c r="A92" s="19"/>
      <c r="B92" s="826" t="s">
        <v>435</v>
      </c>
      <c r="C92" s="844">
        <f>IF(E105&gt;0,D112*C107,((C110-D114)*C107))</f>
        <v>8944</v>
      </c>
      <c r="D92" s="832">
        <f>IF(AND(B$70=1,C$70=0),C92,0)</f>
        <v>0</v>
      </c>
      <c r="G92" s="345"/>
      <c r="H92" s="826" t="s">
        <v>435</v>
      </c>
      <c r="I92" s="839">
        <f>IF(K105&gt;0,J112*I107,((I110-J114)*I107))</f>
        <v>8944</v>
      </c>
      <c r="J92" s="832">
        <f>IF(AND(H$70=1,I$70=0),I92,0)</f>
        <v>0</v>
      </c>
      <c r="M92" s="345"/>
      <c r="N92" s="826" t="s">
        <v>435</v>
      </c>
      <c r="O92" s="839">
        <f>IF(Q105&gt;0,P112*O107,((O110-P114)*O107))</f>
        <v>8944</v>
      </c>
      <c r="P92" s="832">
        <f>IF(AND(N$70=1,O$70=0),O92,0)</f>
        <v>0</v>
      </c>
      <c r="S92" s="345"/>
      <c r="T92" s="826" t="s">
        <v>435</v>
      </c>
      <c r="U92" s="839">
        <f>IF(W105&gt;0,V112*U107,((U110-V114)*U107))</f>
        <v>8944</v>
      </c>
      <c r="V92" s="832">
        <f>IF(AND(T$70=1,U$70=0),U92,0)</f>
        <v>0</v>
      </c>
      <c r="Y92" s="345"/>
      <c r="Z92" s="826" t="s">
        <v>435</v>
      </c>
      <c r="AA92" s="839">
        <f>IF(AC105&gt;0,AB112*AA107,((AA110-AB114)*AA107))</f>
        <v>8944</v>
      </c>
      <c r="AB92" s="832">
        <f>IF(AND(Z$70=1,AA$70=0),AA92,0)</f>
        <v>0</v>
      </c>
      <c r="AE92" s="345"/>
      <c r="AF92" s="826" t="s">
        <v>435</v>
      </c>
      <c r="AG92" s="839">
        <f>IF(AI105&gt;0,AH112*AG107,((AG110-AH114)*AG107))</f>
        <v>8944</v>
      </c>
      <c r="AH92" s="832">
        <f>IF(AND(AF$70=1,AG$70=0),AG92,0)</f>
        <v>0</v>
      </c>
      <c r="AK92" s="345"/>
      <c r="AL92" s="826" t="s">
        <v>435</v>
      </c>
      <c r="AM92" s="839">
        <f>IF(AO105&gt;0,AN112*AM107,((AM110-AN114)*AM107))</f>
        <v>8944</v>
      </c>
      <c r="AN92" s="832">
        <f>IF(AND(AL$70=1,AM$70=0),AM92,0)</f>
        <v>0</v>
      </c>
      <c r="AQ92" s="345"/>
      <c r="AR92" s="826" t="s">
        <v>435</v>
      </c>
      <c r="AS92" s="839">
        <f>IF(AU105&gt;0,AT112*AS107,((AS110-AT114)*AS107))</f>
        <v>8944</v>
      </c>
      <c r="AT92" s="832">
        <f>IF(AND(AR$70=1,AS$70=0),AS92,0)</f>
        <v>0</v>
      </c>
      <c r="AW92" s="345"/>
      <c r="AX92" s="826" t="s">
        <v>435</v>
      </c>
      <c r="AY92" s="839">
        <f>IF(BA105&gt;0,AZ112*AY107,((AY110-AZ114)*AY107))</f>
        <v>8944</v>
      </c>
      <c r="AZ92" s="832">
        <f>IF(AND(AX$70=1,AY$70=0),AY92,0)</f>
        <v>0</v>
      </c>
      <c r="BC92" s="345"/>
      <c r="BD92" s="826" t="s">
        <v>435</v>
      </c>
      <c r="BE92" s="839">
        <f>IF(BG105&gt;0,BF112*BE107,((BE110-BF114)*BE107))</f>
        <v>8944</v>
      </c>
      <c r="BF92" s="832">
        <f>IF(AND(BD$70=1,BE$70=0),BE92,0)</f>
        <v>0</v>
      </c>
      <c r="BI92" s="345"/>
      <c r="BJ92" s="826" t="s">
        <v>435</v>
      </c>
      <c r="BK92" s="839">
        <f>IF(BM105&gt;0,BL112*BK107,((BK110-BL114)*BK107))</f>
        <v>8944</v>
      </c>
      <c r="BL92" s="832">
        <f>IF(AND(BJ$70=1,BK$70=0),BK92,0)</f>
        <v>0</v>
      </c>
      <c r="BO92" s="345"/>
      <c r="BP92" s="826" t="s">
        <v>435</v>
      </c>
      <c r="BQ92" s="839">
        <f>IF(BS105&gt;0,BR112*BQ107,((BQ110-BR114)*BQ107))</f>
        <v>8944</v>
      </c>
      <c r="BR92" s="832">
        <f>IF(AND(BP$70=1,BQ$70=0),BQ92,0)</f>
        <v>0</v>
      </c>
      <c r="BU92" s="345"/>
      <c r="BV92" s="826" t="s">
        <v>435</v>
      </c>
      <c r="BW92" s="839">
        <f>IF(BY105&gt;0,BX112*BW107,((BW110-BX114)*BW107))</f>
        <v>8944</v>
      </c>
      <c r="BX92" s="832">
        <f>IF(AND(BV$70=1,BW$70=0),BW92,0)</f>
        <v>0</v>
      </c>
      <c r="CA92" s="345"/>
      <c r="CB92" s="826" t="s">
        <v>435</v>
      </c>
      <c r="CC92" s="839">
        <f>IF(CE105&gt;0,CD112*CC107,((CC110-CD114)*CC107))</f>
        <v>8944</v>
      </c>
      <c r="CD92" s="832">
        <f>IF(AND(CB$70=1,CC$70=0),CC92,0)</f>
        <v>0</v>
      </c>
      <c r="CG92" s="345"/>
      <c r="CH92" s="826" t="s">
        <v>435</v>
      </c>
      <c r="CI92" s="839">
        <f>IF(CK105&gt;0,CJ112*CI107,((CI110-CJ114)*CI107))</f>
        <v>8944</v>
      </c>
      <c r="CJ92" s="832">
        <f>IF(AND(CH$70=1,CI$70=0),CI92,0)</f>
        <v>0</v>
      </c>
      <c r="CM92" s="345"/>
      <c r="CN92" s="826" t="s">
        <v>435</v>
      </c>
      <c r="CO92" s="839">
        <f>IF(CQ105&gt;0,CP112*CO107,((CO110-CP114)*CO107))</f>
        <v>8944</v>
      </c>
      <c r="CP92" s="832">
        <f>IF(AND(CN$70=1,CO$70=0),CO92,0)</f>
        <v>0</v>
      </c>
      <c r="CS92" s="345"/>
      <c r="CT92" s="826" t="s">
        <v>435</v>
      </c>
      <c r="CU92" s="839">
        <f>IF(CW105&gt;0,CV112*CU107,((CU110-CV114)*CU107))</f>
        <v>8944</v>
      </c>
      <c r="CV92" s="832">
        <f>IF(AND(CT$70=1,CU$70=0),CU92,0)</f>
        <v>0</v>
      </c>
      <c r="CY92" s="345"/>
      <c r="CZ92" s="826" t="s">
        <v>435</v>
      </c>
      <c r="DA92" s="839">
        <f>IF(DC105&gt;0,DB112*DA107,((DA110-DB114)*DA107))</f>
        <v>8944</v>
      </c>
      <c r="DB92" s="832">
        <f>IF(AND(CZ$70=1,DA$70=0),DA92,0)</f>
        <v>0</v>
      </c>
      <c r="DE92" s="345"/>
      <c r="DF92" s="826" t="s">
        <v>435</v>
      </c>
      <c r="DG92" s="839">
        <f>IF(DI105&gt;0,DH112*DG107,((DG110-DH114)*DG107))</f>
        <v>8944</v>
      </c>
      <c r="DH92" s="832">
        <f>IF(AND(DF$70=1,DG$70=0),DG92,0)</f>
        <v>0</v>
      </c>
      <c r="DK92" s="345"/>
      <c r="DL92" s="826" t="s">
        <v>435</v>
      </c>
      <c r="DM92" s="839">
        <f>IF(DO105&gt;0,DN112*DM107,((DM110-DN114)*DM107))</f>
        <v>8944</v>
      </c>
      <c r="DN92" s="832">
        <f>IF(AND(DL$70=1,DM$70=0),DM92,0)</f>
        <v>0</v>
      </c>
      <c r="DQ92" s="345"/>
      <c r="DR92" s="826" t="s">
        <v>435</v>
      </c>
      <c r="DS92" s="839">
        <f>IF(DU105&gt;0,DT112*DS107,((DS110-DT114)*DS107))</f>
        <v>8944</v>
      </c>
      <c r="DT92" s="832">
        <f>IF(AND(DR$70=1,DS$70=0),DS92,0)</f>
        <v>0</v>
      </c>
      <c r="DW92" s="345"/>
      <c r="DX92" s="826" t="s">
        <v>435</v>
      </c>
      <c r="DY92" s="839">
        <f>IF(EA105&gt;0,DZ112*DY107,((DY110-DZ114)*DY107))</f>
        <v>8944</v>
      </c>
      <c r="DZ92" s="832">
        <f>IF(AND(DX$70=1,DY$70=0),DY92,0)</f>
        <v>0</v>
      </c>
      <c r="EC92" s="345"/>
      <c r="ED92" s="826" t="s">
        <v>435</v>
      </c>
      <c r="EE92" s="839">
        <f>IF(EG105&gt;0,EF112*EE107,((EE110-EF114)*EE107))</f>
        <v>8944</v>
      </c>
      <c r="EF92" s="832">
        <f>IF(AND(ED$70=1,EE$70=0),EE92,0)</f>
        <v>0</v>
      </c>
      <c r="EI92" s="345"/>
      <c r="EJ92" s="826" t="s">
        <v>435</v>
      </c>
      <c r="EK92" s="839">
        <f>IF(EM105&gt;0,EL112*EK107,((EK110-EL114)*EK107))</f>
        <v>8944</v>
      </c>
      <c r="EL92" s="832">
        <f>IF(AND(EJ$70=1,EK$70=0),EK92,0)</f>
        <v>0</v>
      </c>
      <c r="EO92" s="345"/>
      <c r="EP92" s="826" t="s">
        <v>435</v>
      </c>
      <c r="EQ92" s="839">
        <f>IF(ES105&gt;0,ER112*EQ107,((EQ110-ER114)*EQ107))</f>
        <v>8944</v>
      </c>
      <c r="ER92" s="832">
        <f>IF(AND(EP$70=1,EQ$70=0),EQ92,0)</f>
        <v>0</v>
      </c>
      <c r="EU92" s="345"/>
      <c r="EV92" s="826" t="s">
        <v>435</v>
      </c>
      <c r="EW92" s="839">
        <f>IF(EY105&gt;0,EX112*EW107,((EW110-EX114)*EW107))</f>
        <v>8944</v>
      </c>
      <c r="EX92" s="832">
        <f>IF(AND(EV$70=1,EW$70=0),EW92,0)</f>
        <v>0</v>
      </c>
      <c r="FA92" s="345"/>
      <c r="FB92" s="826" t="s">
        <v>435</v>
      </c>
      <c r="FC92" s="839">
        <f>IF(FE105&gt;0,FD112*FC107,((FC110-FD114)*FC107))</f>
        <v>8944</v>
      </c>
      <c r="FD92" s="832">
        <f>IF(AND(FB$70=1,FC$70=0),FC92,0)</f>
        <v>0</v>
      </c>
      <c r="FG92" s="345"/>
      <c r="FH92" s="826" t="s">
        <v>435</v>
      </c>
      <c r="FI92" s="839">
        <f>IF(FK105&gt;0,FJ112*FI107,((FI110-FJ114)*FI107))</f>
        <v>8944</v>
      </c>
      <c r="FJ92" s="832">
        <f>IF(AND(FH$70=1,FI$70=0),FI92,0)</f>
        <v>0</v>
      </c>
      <c r="FM92" s="345"/>
      <c r="FN92" s="826" t="s">
        <v>435</v>
      </c>
      <c r="FO92" s="839">
        <f>IF(FQ105&gt;0,FP112*FO107,((FO110-FP114)*FO107))</f>
        <v>8944</v>
      </c>
      <c r="FP92" s="832">
        <f>IF(AND(FN$70=1,FO$70=0),FO92,0)</f>
        <v>0</v>
      </c>
      <c r="FS92" s="345"/>
      <c r="FT92" s="826" t="s">
        <v>435</v>
      </c>
      <c r="FU92" s="839">
        <f>IF(FW105&gt;0,FV112*FU107,((FU110-FV114)*FU107))</f>
        <v>8944</v>
      </c>
      <c r="FV92" s="832">
        <f>IF(AND(FT$70=1,FU$70=0),FU92,0)</f>
        <v>0</v>
      </c>
      <c r="FY92" s="345"/>
    </row>
    <row r="93" spans="1:181" x14ac:dyDescent="0.3">
      <c r="A93" s="19"/>
      <c r="B93" s="835"/>
      <c r="C93" s="843">
        <f>SUM(C90:C92)</f>
        <v>29584</v>
      </c>
      <c r="D93" s="835"/>
      <c r="G93" s="345"/>
      <c r="H93" s="835"/>
      <c r="I93" s="843">
        <f>SUM(I90:I92)</f>
        <v>29584</v>
      </c>
      <c r="J93" s="835"/>
      <c r="M93" s="345"/>
      <c r="N93" s="835"/>
      <c r="O93" s="843">
        <f>SUM(O90:O92)</f>
        <v>29584</v>
      </c>
      <c r="P93" s="835"/>
      <c r="S93" s="345"/>
      <c r="T93" s="835"/>
      <c r="U93" s="843">
        <f>SUM(U90:U92)</f>
        <v>29584</v>
      </c>
      <c r="V93" s="835"/>
      <c r="Y93" s="345"/>
      <c r="Z93" s="835"/>
      <c r="AA93" s="843">
        <f>SUM(AA90:AA92)</f>
        <v>29584</v>
      </c>
      <c r="AB93" s="835"/>
      <c r="AE93" s="345"/>
      <c r="AF93" s="835"/>
      <c r="AG93" s="843">
        <f>SUM(AG90:AG92)</f>
        <v>29584</v>
      </c>
      <c r="AH93" s="835"/>
      <c r="AK93" s="345"/>
      <c r="AL93" s="835"/>
      <c r="AM93" s="843">
        <f>SUM(AM90:AM92)</f>
        <v>29584</v>
      </c>
      <c r="AN93" s="835"/>
      <c r="AQ93" s="345"/>
      <c r="AR93" s="835"/>
      <c r="AS93" s="843">
        <f>SUM(AS90:AS92)</f>
        <v>29584</v>
      </c>
      <c r="AT93" s="835"/>
      <c r="AW93" s="345"/>
      <c r="AX93" s="835"/>
      <c r="AY93" s="843">
        <f>SUM(AY90:AY92)</f>
        <v>29584</v>
      </c>
      <c r="AZ93" s="835"/>
      <c r="BC93" s="345"/>
      <c r="BD93" s="835"/>
      <c r="BE93" s="843">
        <f>SUM(BE90:BE92)</f>
        <v>29584</v>
      </c>
      <c r="BF93" s="835"/>
      <c r="BI93" s="345"/>
      <c r="BJ93" s="835"/>
      <c r="BK93" s="843">
        <f>SUM(BK90:BK92)</f>
        <v>29584</v>
      </c>
      <c r="BL93" s="835"/>
      <c r="BO93" s="345"/>
      <c r="BP93" s="835"/>
      <c r="BQ93" s="843">
        <f>SUM(BQ90:BQ92)</f>
        <v>29584</v>
      </c>
      <c r="BR93" s="835"/>
      <c r="BU93" s="345"/>
      <c r="BV93" s="835"/>
      <c r="BW93" s="843">
        <f>SUM(BW90:BW92)</f>
        <v>29584</v>
      </c>
      <c r="BX93" s="835"/>
      <c r="CA93" s="345"/>
      <c r="CB93" s="835"/>
      <c r="CC93" s="843">
        <f>SUM(CC90:CC92)</f>
        <v>29584</v>
      </c>
      <c r="CD93" s="835"/>
      <c r="CG93" s="345"/>
      <c r="CH93" s="835"/>
      <c r="CI93" s="843">
        <f>SUM(CI90:CI92)</f>
        <v>29584</v>
      </c>
      <c r="CJ93" s="835"/>
      <c r="CM93" s="345"/>
      <c r="CN93" s="835"/>
      <c r="CO93" s="843">
        <f>SUM(CO90:CO92)</f>
        <v>29584</v>
      </c>
      <c r="CP93" s="835"/>
      <c r="CS93" s="345"/>
      <c r="CT93" s="835"/>
      <c r="CU93" s="843">
        <f>SUM(CU90:CU92)</f>
        <v>29584</v>
      </c>
      <c r="CV93" s="835"/>
      <c r="CY93" s="345"/>
      <c r="CZ93" s="835"/>
      <c r="DA93" s="843">
        <f>SUM(DA90:DA92)</f>
        <v>29584</v>
      </c>
      <c r="DB93" s="835"/>
      <c r="DE93" s="345"/>
      <c r="DF93" s="835"/>
      <c r="DG93" s="843">
        <f>SUM(DG90:DG92)</f>
        <v>29584</v>
      </c>
      <c r="DH93" s="835"/>
      <c r="DK93" s="345"/>
      <c r="DL93" s="835"/>
      <c r="DM93" s="843">
        <f>SUM(DM90:DM92)</f>
        <v>29584</v>
      </c>
      <c r="DN93" s="835"/>
      <c r="DQ93" s="345"/>
      <c r="DR93" s="835"/>
      <c r="DS93" s="843">
        <f>SUM(DS90:DS92)</f>
        <v>29584</v>
      </c>
      <c r="DT93" s="835"/>
      <c r="DW93" s="345"/>
      <c r="DX93" s="835"/>
      <c r="DY93" s="843">
        <f>SUM(DY90:DY92)</f>
        <v>29584</v>
      </c>
      <c r="DZ93" s="835"/>
      <c r="EC93" s="345"/>
      <c r="ED93" s="835"/>
      <c r="EE93" s="843">
        <f>SUM(EE90:EE92)</f>
        <v>29584</v>
      </c>
      <c r="EF93" s="835"/>
      <c r="EI93" s="345"/>
      <c r="EJ93" s="835"/>
      <c r="EK93" s="843">
        <f>SUM(EK90:EK92)</f>
        <v>29584</v>
      </c>
      <c r="EL93" s="835"/>
      <c r="EO93" s="345"/>
      <c r="EP93" s="835"/>
      <c r="EQ93" s="843">
        <f>SUM(EQ90:EQ92)</f>
        <v>29584</v>
      </c>
      <c r="ER93" s="835"/>
      <c r="EU93" s="345"/>
      <c r="EV93" s="835"/>
      <c r="EW93" s="843">
        <f>SUM(EW90:EW92)</f>
        <v>29584</v>
      </c>
      <c r="EX93" s="835"/>
      <c r="FA93" s="345"/>
      <c r="FB93" s="835"/>
      <c r="FC93" s="843">
        <f>SUM(FC90:FC92)</f>
        <v>29584</v>
      </c>
      <c r="FD93" s="835"/>
      <c r="FG93" s="345"/>
      <c r="FH93" s="835"/>
      <c r="FI93" s="843">
        <f>SUM(FI90:FI92)</f>
        <v>29584</v>
      </c>
      <c r="FJ93" s="835"/>
      <c r="FM93" s="345"/>
      <c r="FN93" s="835"/>
      <c r="FO93" s="843">
        <f>SUM(FO90:FO92)</f>
        <v>29584</v>
      </c>
      <c r="FP93" s="835"/>
      <c r="FS93" s="345"/>
      <c r="FT93" s="835"/>
      <c r="FU93" s="843">
        <f>SUM(FU90:FU92)</f>
        <v>29584</v>
      </c>
      <c r="FV93" s="835"/>
      <c r="FY93" s="345"/>
    </row>
    <row r="94" spans="1:181" x14ac:dyDescent="0.3">
      <c r="A94" s="19"/>
      <c r="B94" s="835" t="s">
        <v>477</v>
      </c>
      <c r="C94" s="839">
        <f>D86-C93</f>
        <v>0</v>
      </c>
      <c r="D94" s="835"/>
      <c r="G94" s="345"/>
      <c r="H94" s="835" t="s">
        <v>477</v>
      </c>
      <c r="I94" s="839">
        <f>J86-I93</f>
        <v>0</v>
      </c>
      <c r="J94" s="835"/>
      <c r="M94" s="345"/>
      <c r="N94" s="835" t="s">
        <v>477</v>
      </c>
      <c r="O94" s="839">
        <f>P86-O93</f>
        <v>0</v>
      </c>
      <c r="P94" s="835"/>
      <c r="S94" s="345"/>
      <c r="T94" s="835" t="s">
        <v>477</v>
      </c>
      <c r="U94" s="839">
        <f>V86-U93</f>
        <v>0</v>
      </c>
      <c r="V94" s="835"/>
      <c r="Y94" s="345"/>
      <c r="Z94" s="835" t="s">
        <v>477</v>
      </c>
      <c r="AA94" s="839">
        <f>AB86-AA93</f>
        <v>0</v>
      </c>
      <c r="AB94" s="835"/>
      <c r="AE94" s="345"/>
      <c r="AF94" s="835" t="s">
        <v>477</v>
      </c>
      <c r="AG94" s="839">
        <f>AH86-AG93</f>
        <v>0</v>
      </c>
      <c r="AH94" s="835"/>
      <c r="AK94" s="345"/>
      <c r="AL94" s="835" t="s">
        <v>477</v>
      </c>
      <c r="AM94" s="839">
        <f>AN86-AM93</f>
        <v>0</v>
      </c>
      <c r="AN94" s="835"/>
      <c r="AQ94" s="345"/>
      <c r="AR94" s="835" t="s">
        <v>477</v>
      </c>
      <c r="AS94" s="839">
        <f>AT86-AS93</f>
        <v>0</v>
      </c>
      <c r="AT94" s="835"/>
      <c r="AW94" s="345"/>
      <c r="AX94" s="835" t="s">
        <v>477</v>
      </c>
      <c r="AY94" s="839">
        <f>AZ86-AY93</f>
        <v>0</v>
      </c>
      <c r="AZ94" s="835"/>
      <c r="BC94" s="345"/>
      <c r="BD94" s="835" t="s">
        <v>477</v>
      </c>
      <c r="BE94" s="839">
        <f>BF86-BE93</f>
        <v>0</v>
      </c>
      <c r="BF94" s="835"/>
      <c r="BI94" s="345"/>
      <c r="BJ94" s="835" t="s">
        <v>477</v>
      </c>
      <c r="BK94" s="839">
        <f>BL86-BK93</f>
        <v>0</v>
      </c>
      <c r="BL94" s="835"/>
      <c r="BO94" s="345"/>
      <c r="BP94" s="835" t="s">
        <v>477</v>
      </c>
      <c r="BQ94" s="839">
        <f>BR86-BQ93</f>
        <v>0</v>
      </c>
      <c r="BR94" s="835"/>
      <c r="BU94" s="345"/>
      <c r="BV94" s="835" t="s">
        <v>477</v>
      </c>
      <c r="BW94" s="839">
        <f>BX86-BW93</f>
        <v>0</v>
      </c>
      <c r="BX94" s="835"/>
      <c r="CA94" s="345"/>
      <c r="CB94" s="835" t="s">
        <v>477</v>
      </c>
      <c r="CC94" s="839">
        <f>CD86-CC93</f>
        <v>0</v>
      </c>
      <c r="CD94" s="835"/>
      <c r="CG94" s="345"/>
      <c r="CH94" s="835" t="s">
        <v>477</v>
      </c>
      <c r="CI94" s="839">
        <f>CJ86-CI93</f>
        <v>0</v>
      </c>
      <c r="CJ94" s="835"/>
      <c r="CM94" s="345"/>
      <c r="CN94" s="835" t="s">
        <v>477</v>
      </c>
      <c r="CO94" s="839">
        <f>CP86-CO93</f>
        <v>0</v>
      </c>
      <c r="CP94" s="835"/>
      <c r="CS94" s="345"/>
      <c r="CT94" s="835" t="s">
        <v>477</v>
      </c>
      <c r="CU94" s="839">
        <f>CV86-CU93</f>
        <v>0</v>
      </c>
      <c r="CV94" s="835"/>
      <c r="CY94" s="345"/>
      <c r="CZ94" s="835" t="s">
        <v>477</v>
      </c>
      <c r="DA94" s="839">
        <f>DB86-DA93</f>
        <v>0</v>
      </c>
      <c r="DB94" s="835"/>
      <c r="DE94" s="345"/>
      <c r="DF94" s="835" t="s">
        <v>477</v>
      </c>
      <c r="DG94" s="839">
        <f>DH86-DG93</f>
        <v>0</v>
      </c>
      <c r="DH94" s="835"/>
      <c r="DK94" s="345"/>
      <c r="DL94" s="835" t="s">
        <v>477</v>
      </c>
      <c r="DM94" s="839">
        <f>DN86-DM93</f>
        <v>0</v>
      </c>
      <c r="DN94" s="835"/>
      <c r="DQ94" s="345"/>
      <c r="DR94" s="835" t="s">
        <v>477</v>
      </c>
      <c r="DS94" s="839">
        <f>DT86-DS93</f>
        <v>0</v>
      </c>
      <c r="DT94" s="835"/>
      <c r="DW94" s="345"/>
      <c r="DX94" s="835" t="s">
        <v>477</v>
      </c>
      <c r="DY94" s="839">
        <f>DZ86-DY93</f>
        <v>0</v>
      </c>
      <c r="DZ94" s="835"/>
      <c r="EC94" s="345"/>
      <c r="ED94" s="835" t="s">
        <v>477</v>
      </c>
      <c r="EE94" s="839">
        <f>EF86-EE93</f>
        <v>0</v>
      </c>
      <c r="EF94" s="835"/>
      <c r="EI94" s="345"/>
      <c r="EJ94" s="835" t="s">
        <v>477</v>
      </c>
      <c r="EK94" s="839">
        <f>EL86-EK93</f>
        <v>0</v>
      </c>
      <c r="EL94" s="835"/>
      <c r="EO94" s="345"/>
      <c r="EP94" s="835" t="s">
        <v>477</v>
      </c>
      <c r="EQ94" s="839">
        <f>ER86-EQ93</f>
        <v>0</v>
      </c>
      <c r="ER94" s="835"/>
      <c r="EU94" s="345"/>
      <c r="EV94" s="835" t="s">
        <v>477</v>
      </c>
      <c r="EW94" s="839">
        <f>EX86-EW93</f>
        <v>0</v>
      </c>
      <c r="EX94" s="835"/>
      <c r="FA94" s="345"/>
      <c r="FB94" s="835" t="s">
        <v>477</v>
      </c>
      <c r="FC94" s="839">
        <f>FD86-FC93</f>
        <v>0</v>
      </c>
      <c r="FD94" s="835"/>
      <c r="FG94" s="345"/>
      <c r="FH94" s="835" t="s">
        <v>477</v>
      </c>
      <c r="FI94" s="839">
        <f>FJ86-FI93</f>
        <v>0</v>
      </c>
      <c r="FJ94" s="835"/>
      <c r="FM94" s="345"/>
      <c r="FN94" s="835" t="s">
        <v>477</v>
      </c>
      <c r="FO94" s="839">
        <f>FP86-FO93</f>
        <v>0</v>
      </c>
      <c r="FP94" s="835"/>
      <c r="FS94" s="345"/>
      <c r="FT94" s="835" t="s">
        <v>477</v>
      </c>
      <c r="FU94" s="839">
        <f>FV86-FU93</f>
        <v>0</v>
      </c>
      <c r="FV94" s="835"/>
      <c r="FY94" s="345"/>
    </row>
    <row r="95" spans="1:181" x14ac:dyDescent="0.3">
      <c r="A95" s="19"/>
      <c r="C95" s="842"/>
      <c r="G95" s="345"/>
      <c r="I95" s="842"/>
      <c r="M95" s="345"/>
      <c r="O95" s="842"/>
      <c r="S95" s="345"/>
      <c r="U95" s="842"/>
      <c r="Y95" s="345"/>
      <c r="AA95" s="842"/>
      <c r="AE95" s="345"/>
      <c r="AG95" s="842"/>
      <c r="AK95" s="345"/>
      <c r="AM95" s="842"/>
      <c r="AQ95" s="345"/>
      <c r="AS95" s="842"/>
      <c r="AW95" s="345"/>
      <c r="AY95" s="842"/>
      <c r="BC95" s="345"/>
      <c r="BE95" s="842"/>
      <c r="BI95" s="345"/>
      <c r="BK95" s="842"/>
      <c r="BO95" s="345"/>
      <c r="BQ95" s="842"/>
      <c r="BU95" s="345"/>
      <c r="BW95" s="842"/>
      <c r="CA95" s="345"/>
      <c r="CC95" s="842"/>
      <c r="CG95" s="345"/>
      <c r="CI95" s="842"/>
      <c r="CM95" s="345"/>
      <c r="CO95" s="842"/>
      <c r="CS95" s="345"/>
      <c r="CU95" s="842"/>
      <c r="CY95" s="345"/>
      <c r="DA95" s="842"/>
      <c r="DE95" s="345"/>
      <c r="DG95" s="842"/>
      <c r="DK95" s="345"/>
      <c r="DM95" s="842"/>
      <c r="DQ95" s="345"/>
      <c r="DS95" s="842"/>
      <c r="DW95" s="345"/>
      <c r="DY95" s="842"/>
      <c r="EC95" s="345"/>
      <c r="EE95" s="842"/>
      <c r="EI95" s="345"/>
      <c r="EK95" s="842"/>
      <c r="EO95" s="345"/>
      <c r="EQ95" s="842"/>
      <c r="EU95" s="345"/>
      <c r="EW95" s="842"/>
      <c r="FA95" s="345"/>
      <c r="FC95" s="842"/>
      <c r="FG95" s="345"/>
      <c r="FI95" s="842"/>
      <c r="FM95" s="345"/>
      <c r="FO95" s="842"/>
      <c r="FS95" s="345"/>
      <c r="FU95" s="842"/>
      <c r="FY95" s="345"/>
    </row>
    <row r="96" spans="1:181" ht="15" thickBot="1" x14ac:dyDescent="0.35">
      <c r="A96" s="19"/>
      <c r="C96" s="842"/>
      <c r="G96" s="345"/>
      <c r="I96" s="842"/>
      <c r="M96" s="345"/>
      <c r="O96" s="842"/>
      <c r="S96" s="345"/>
      <c r="U96" s="842"/>
      <c r="Y96" s="345"/>
      <c r="AA96" s="842"/>
      <c r="AE96" s="345"/>
      <c r="AG96" s="842"/>
      <c r="AK96" s="345"/>
      <c r="AM96" s="842"/>
      <c r="AQ96" s="345"/>
      <c r="AS96" s="842"/>
      <c r="AW96" s="345"/>
      <c r="AY96" s="842"/>
      <c r="BC96" s="345"/>
      <c r="BE96" s="842"/>
      <c r="BI96" s="345"/>
      <c r="BK96" s="842"/>
      <c r="BO96" s="345"/>
      <c r="BQ96" s="842"/>
      <c r="BU96" s="345"/>
      <c r="BW96" s="842"/>
      <c r="CA96" s="345"/>
      <c r="CC96" s="842"/>
      <c r="CG96" s="345"/>
      <c r="CI96" s="842"/>
      <c r="CM96" s="345"/>
      <c r="CO96" s="842"/>
      <c r="CS96" s="345"/>
      <c r="CU96" s="842"/>
      <c r="CY96" s="345"/>
      <c r="DA96" s="842"/>
      <c r="DE96" s="345"/>
      <c r="DG96" s="842"/>
      <c r="DK96" s="345"/>
      <c r="DM96" s="842"/>
      <c r="DQ96" s="345"/>
      <c r="DS96" s="842"/>
      <c r="DW96" s="345"/>
      <c r="DY96" s="842"/>
      <c r="EC96" s="345"/>
      <c r="EE96" s="842"/>
      <c r="EI96" s="345"/>
      <c r="EK96" s="842"/>
      <c r="EO96" s="345"/>
      <c r="EQ96" s="842"/>
      <c r="EU96" s="345"/>
      <c r="EW96" s="842"/>
      <c r="FA96" s="345"/>
      <c r="FC96" s="842"/>
      <c r="FG96" s="345"/>
      <c r="FI96" s="842"/>
      <c r="FM96" s="345"/>
      <c r="FO96" s="842"/>
      <c r="FS96" s="345"/>
      <c r="FU96" s="842"/>
      <c r="FY96" s="345"/>
    </row>
    <row r="97" spans="1:181" x14ac:dyDescent="0.3">
      <c r="A97" s="19"/>
      <c r="B97" s="838" t="s">
        <v>478</v>
      </c>
      <c r="C97" s="841">
        <f>IF(E106&lt;0,F106*C108,(C107-(D115+D113))*C108)</f>
        <v>11696</v>
      </c>
      <c r="D97" s="836">
        <f>IF(AND(B$70=0,C$70=1),C97,0)</f>
        <v>0</v>
      </c>
      <c r="G97" s="345"/>
      <c r="H97" s="838" t="s">
        <v>478</v>
      </c>
      <c r="I97" s="841">
        <f>IF(K106&lt;0,L106*I108,(I107-(J115+J113))*I108)</f>
        <v>11696</v>
      </c>
      <c r="J97" s="836">
        <f>IF(AND(H$70=0,I$70=1),I97,0)</f>
        <v>0</v>
      </c>
      <c r="M97" s="345"/>
      <c r="N97" s="838" t="s">
        <v>478</v>
      </c>
      <c r="O97" s="841">
        <f>IF(Q106&lt;0,R106*O108,(O107-(P115+P113))*O108)</f>
        <v>11696</v>
      </c>
      <c r="P97" s="836">
        <f>IF(AND(N$70=0,O$70=1),O97,0)</f>
        <v>0</v>
      </c>
      <c r="S97" s="345"/>
      <c r="T97" s="838" t="s">
        <v>478</v>
      </c>
      <c r="U97" s="841">
        <f>IF(W106&lt;0,X106*U108,(U107-(V115+V113))*U108)</f>
        <v>11696</v>
      </c>
      <c r="V97" s="836">
        <f>IF(AND(T$70=0,U$70=1),U97,0)</f>
        <v>0</v>
      </c>
      <c r="Y97" s="345"/>
      <c r="Z97" s="838" t="s">
        <v>478</v>
      </c>
      <c r="AA97" s="841">
        <f>IF(AC106&lt;0,AD106*AA108,(AA107-(AB115+AB113))*AA108)</f>
        <v>11696</v>
      </c>
      <c r="AB97" s="836">
        <f>IF(AND(Z$70=0,AA$70=1),AA97,0)</f>
        <v>0</v>
      </c>
      <c r="AE97" s="345"/>
      <c r="AF97" s="838" t="s">
        <v>478</v>
      </c>
      <c r="AG97" s="841">
        <f>IF(AI106&lt;0,AJ106*AG108,(AG107-(AH115+AH113))*AG108)</f>
        <v>11696</v>
      </c>
      <c r="AH97" s="836">
        <f>IF(AND(AF$70=0,AG$70=1),AG97,0)</f>
        <v>0</v>
      </c>
      <c r="AK97" s="345"/>
      <c r="AL97" s="838" t="s">
        <v>478</v>
      </c>
      <c r="AM97" s="841">
        <f>IF(AO106&lt;0,AP106*AM108,(AM107-(AN115+AN113))*AM108)</f>
        <v>11696</v>
      </c>
      <c r="AN97" s="836">
        <f>IF(AND(AL$70=0,AM$70=1),AM97,0)</f>
        <v>0</v>
      </c>
      <c r="AQ97" s="345"/>
      <c r="AR97" s="838" t="s">
        <v>478</v>
      </c>
      <c r="AS97" s="841">
        <f>IF(AU106&lt;0,AV106*AS108,(AS107-(AT115+AT113))*AS108)</f>
        <v>11696</v>
      </c>
      <c r="AT97" s="836">
        <f>IF(AND(AR$70=0,AS$70=1),AS97,0)</f>
        <v>0</v>
      </c>
      <c r="AW97" s="345"/>
      <c r="AX97" s="838" t="s">
        <v>478</v>
      </c>
      <c r="AY97" s="841">
        <f>IF(BA106&lt;0,BB106*AY108,(AY107-(AZ115+AZ113))*AY108)</f>
        <v>11696</v>
      </c>
      <c r="AZ97" s="836">
        <f>IF(AND(AX$70=0,AY$70=1),AY97,0)</f>
        <v>0</v>
      </c>
      <c r="BC97" s="345"/>
      <c r="BD97" s="838" t="s">
        <v>478</v>
      </c>
      <c r="BE97" s="841">
        <f>IF(BG106&lt;0,BH106*BE108,(BE107-(BF115+BF113))*BE108)</f>
        <v>11696</v>
      </c>
      <c r="BF97" s="836">
        <f>IF(AND(BD$70=0,BE$70=1),BE97,0)</f>
        <v>0</v>
      </c>
      <c r="BI97" s="345"/>
      <c r="BJ97" s="838" t="s">
        <v>478</v>
      </c>
      <c r="BK97" s="841">
        <f>IF(BM106&lt;0,BN106*BK108,(BK107-(BL115+BL113))*BK108)</f>
        <v>11696</v>
      </c>
      <c r="BL97" s="836">
        <f>IF(AND(BJ$70=0,BK$70=1),BK97,0)</f>
        <v>0</v>
      </c>
      <c r="BO97" s="345"/>
      <c r="BP97" s="838" t="s">
        <v>478</v>
      </c>
      <c r="BQ97" s="841">
        <f>IF(BS106&lt;0,BT106*BQ108,(BQ107-(BR115+BR113))*BQ108)</f>
        <v>11696</v>
      </c>
      <c r="BR97" s="836">
        <f>IF(AND(BP$70=0,BQ$70=1),BQ97,0)</f>
        <v>0</v>
      </c>
      <c r="BU97" s="345"/>
      <c r="BV97" s="838" t="s">
        <v>478</v>
      </c>
      <c r="BW97" s="841">
        <f>IF(BY106&lt;0,BZ106*BW108,(BW107-(BX115+BX113))*BW108)</f>
        <v>11696</v>
      </c>
      <c r="BX97" s="836">
        <f>IF(AND(BV$70=0,BW$70=1),BW97,0)</f>
        <v>0</v>
      </c>
      <c r="CA97" s="345"/>
      <c r="CB97" s="838" t="s">
        <v>478</v>
      </c>
      <c r="CC97" s="841">
        <f>IF(CE106&lt;0,CF106*CC108,(CC107-(CD115+CD113))*CC108)</f>
        <v>11696</v>
      </c>
      <c r="CD97" s="836">
        <f>IF(AND(CB$70=0,CC$70=1),CC97,0)</f>
        <v>0</v>
      </c>
      <c r="CG97" s="345"/>
      <c r="CH97" s="838" t="s">
        <v>478</v>
      </c>
      <c r="CI97" s="841">
        <f>IF(CK106&lt;0,CL106*CI108,(CI107-(CJ115+CJ113))*CI108)</f>
        <v>11696</v>
      </c>
      <c r="CJ97" s="836">
        <f>IF(AND(CH$70=0,CI$70=1),CI97,0)</f>
        <v>0</v>
      </c>
      <c r="CM97" s="345"/>
      <c r="CN97" s="838" t="s">
        <v>478</v>
      </c>
      <c r="CO97" s="841">
        <f>IF(CQ106&lt;0,CR106*CO108,(CO107-(CP115+CP113))*CO108)</f>
        <v>11696</v>
      </c>
      <c r="CP97" s="836">
        <f>IF(AND(CN$70=0,CO$70=1),CO97,0)</f>
        <v>0</v>
      </c>
      <c r="CS97" s="345"/>
      <c r="CT97" s="838" t="s">
        <v>478</v>
      </c>
      <c r="CU97" s="841">
        <f>IF(CW106&lt;0,CX106*CU108,(CU107-(CV115+CV113))*CU108)</f>
        <v>11696</v>
      </c>
      <c r="CV97" s="836">
        <f>IF(AND(CT$70=0,CU$70=1),CU97,0)</f>
        <v>0</v>
      </c>
      <c r="CY97" s="345"/>
      <c r="CZ97" s="838" t="s">
        <v>478</v>
      </c>
      <c r="DA97" s="841">
        <f>IF(DC106&lt;0,DD106*DA108,(DA107-(DB115+DB113))*DA108)</f>
        <v>11696</v>
      </c>
      <c r="DB97" s="836">
        <f>IF(AND(CZ$70=0,DA$70=1),DA97,0)</f>
        <v>0</v>
      </c>
      <c r="DE97" s="345"/>
      <c r="DF97" s="838" t="s">
        <v>478</v>
      </c>
      <c r="DG97" s="841">
        <f>IF(DI106&lt;0,DJ106*DG108,(DG107-(DH115+DH113))*DG108)</f>
        <v>11696</v>
      </c>
      <c r="DH97" s="836">
        <f>IF(AND(DF$70=0,DG$70=1),DG97,0)</f>
        <v>0</v>
      </c>
      <c r="DK97" s="345"/>
      <c r="DL97" s="838" t="s">
        <v>478</v>
      </c>
      <c r="DM97" s="841">
        <f>IF(DO106&lt;0,DP106*DM108,(DM107-(DN115+DN113))*DM108)</f>
        <v>11696</v>
      </c>
      <c r="DN97" s="836">
        <f>IF(AND(DL$70=0,DM$70=1),DM97,0)</f>
        <v>0</v>
      </c>
      <c r="DQ97" s="345"/>
      <c r="DR97" s="838" t="s">
        <v>478</v>
      </c>
      <c r="DS97" s="841">
        <f>IF(DU106&lt;0,DV106*DS108,(DS107-(DT115+DT113))*DS108)</f>
        <v>11696</v>
      </c>
      <c r="DT97" s="836">
        <f>IF(AND(DR$70=0,DS$70=1),DS97,0)</f>
        <v>0</v>
      </c>
      <c r="DW97" s="345"/>
      <c r="DX97" s="838" t="s">
        <v>478</v>
      </c>
      <c r="DY97" s="841">
        <f>IF(EA106&lt;0,EB106*DY108,(DY107-(DZ115+DZ113))*DY108)</f>
        <v>11696</v>
      </c>
      <c r="DZ97" s="836">
        <f>IF(AND(DX$70=0,DY$70=1),DY97,0)</f>
        <v>0</v>
      </c>
      <c r="EC97" s="345"/>
      <c r="ED97" s="838" t="s">
        <v>478</v>
      </c>
      <c r="EE97" s="841">
        <f>IF(EG106&lt;0,EH106*EE108,(EE107-(EF115+EF113))*EE108)</f>
        <v>11696</v>
      </c>
      <c r="EF97" s="836">
        <f>IF(AND(ED$70=0,EE$70=1),EE97,0)</f>
        <v>0</v>
      </c>
      <c r="EI97" s="345"/>
      <c r="EJ97" s="838" t="s">
        <v>478</v>
      </c>
      <c r="EK97" s="841">
        <f>IF(EM106&lt;0,EN106*EK108,(EK107-(EL115+EL113))*EK108)</f>
        <v>11696</v>
      </c>
      <c r="EL97" s="836">
        <f>IF(AND(EJ$70=0,EK$70=1),EK97,0)</f>
        <v>0</v>
      </c>
      <c r="EO97" s="345"/>
      <c r="EP97" s="838" t="s">
        <v>478</v>
      </c>
      <c r="EQ97" s="841">
        <f>IF(ES106&lt;0,ET106*EQ108,(EQ107-(ER115+ER113))*EQ108)</f>
        <v>11696</v>
      </c>
      <c r="ER97" s="836">
        <f>IF(AND(EP$70=0,EQ$70=1),EQ97,0)</f>
        <v>0</v>
      </c>
      <c r="EU97" s="345"/>
      <c r="EV97" s="838" t="s">
        <v>478</v>
      </c>
      <c r="EW97" s="841">
        <f>IF(EY106&lt;0,EZ106*EW108,(EW107-(EX115+EX113))*EW108)</f>
        <v>11696</v>
      </c>
      <c r="EX97" s="836">
        <f>IF(AND(EV$70=0,EW$70=1),EW97,0)</f>
        <v>0</v>
      </c>
      <c r="FA97" s="345"/>
      <c r="FB97" s="838" t="s">
        <v>478</v>
      </c>
      <c r="FC97" s="841">
        <f>IF(FE106&lt;0,FF106*FC108,(FC107-(FD115+FD113))*FC108)</f>
        <v>11696</v>
      </c>
      <c r="FD97" s="836">
        <f>IF(AND(FB$70=0,FC$70=1),FC97,0)</f>
        <v>0</v>
      </c>
      <c r="FG97" s="345"/>
      <c r="FH97" s="838" t="s">
        <v>478</v>
      </c>
      <c r="FI97" s="841">
        <f>IF(FK106&lt;0,FL106*FI108,(FI107-(FJ115+FJ113))*FI108)</f>
        <v>11696</v>
      </c>
      <c r="FJ97" s="836">
        <f>IF(AND(FH$70=0,FI$70=1),FI97,0)</f>
        <v>0</v>
      </c>
      <c r="FM97" s="345"/>
      <c r="FN97" s="838" t="s">
        <v>478</v>
      </c>
      <c r="FO97" s="841">
        <f>IF(FQ106&lt;0,FR106*FO108,(FO107-(FP115+FP113))*FO108)</f>
        <v>11696</v>
      </c>
      <c r="FP97" s="836">
        <f>IF(AND(FN$70=0,FO$70=1),FO97,0)</f>
        <v>0</v>
      </c>
      <c r="FS97" s="345"/>
      <c r="FT97" s="838" t="s">
        <v>478</v>
      </c>
      <c r="FU97" s="841">
        <f>IF(FW106&lt;0,FX106*FU108,(FU107-(FV115+FV113))*FU108)</f>
        <v>11696</v>
      </c>
      <c r="FV97" s="836">
        <f>IF(AND(FT$70=0,FU$70=1),FU97,0)</f>
        <v>0</v>
      </c>
      <c r="FY97" s="345"/>
    </row>
    <row r="98" spans="1:181" x14ac:dyDescent="0.3">
      <c r="A98" s="19"/>
      <c r="B98" s="827" t="s">
        <v>441</v>
      </c>
      <c r="C98" s="839">
        <f>IF(E106&gt;0,C108*D113,(C107-D115)*C108)</f>
        <v>8944</v>
      </c>
      <c r="D98" s="834">
        <f>IF(AND(B$70=0,C$70=1),C98,0)</f>
        <v>0</v>
      </c>
      <c r="G98" s="345"/>
      <c r="H98" s="827" t="s">
        <v>441</v>
      </c>
      <c r="I98" s="839">
        <f>IF(K106&gt;0,I108*J113,(I107-J115)*I108)</f>
        <v>8944</v>
      </c>
      <c r="J98" s="834">
        <f>IF(AND(H$70=0,I$70=1),I98,0)</f>
        <v>0</v>
      </c>
      <c r="M98" s="345"/>
      <c r="N98" s="827" t="s">
        <v>441</v>
      </c>
      <c r="O98" s="839">
        <f>IF(Q106&gt;0,O108*P113,(O107-P115)*O108)</f>
        <v>8944</v>
      </c>
      <c r="P98" s="834">
        <f>IF(AND(N$70=0,O$70=1),O98,0)</f>
        <v>0</v>
      </c>
      <c r="S98" s="345"/>
      <c r="T98" s="827" t="s">
        <v>441</v>
      </c>
      <c r="U98" s="839">
        <f>IF(W106&gt;0,U108*V113,(U107-V115)*U108)</f>
        <v>8944</v>
      </c>
      <c r="V98" s="834">
        <f>IF(AND(T$70=0,U$70=1),U98,0)</f>
        <v>0</v>
      </c>
      <c r="Y98" s="345"/>
      <c r="Z98" s="827" t="s">
        <v>441</v>
      </c>
      <c r="AA98" s="839">
        <f>IF(AC106&gt;0,AA108*AB113,(AA107-AB115)*AA108)</f>
        <v>8944</v>
      </c>
      <c r="AB98" s="834">
        <f>IF(AND(Z$70=0,AA$70=1),AA98,0)</f>
        <v>0</v>
      </c>
      <c r="AE98" s="345"/>
      <c r="AF98" s="827" t="s">
        <v>441</v>
      </c>
      <c r="AG98" s="839">
        <f>IF(AI106&gt;0,AG108*AH113,(AG107-AH115)*AG108)</f>
        <v>8944</v>
      </c>
      <c r="AH98" s="834">
        <f>IF(AND(AF$70=0,AG$70=1),AG98,0)</f>
        <v>0</v>
      </c>
      <c r="AK98" s="345"/>
      <c r="AL98" s="827" t="s">
        <v>441</v>
      </c>
      <c r="AM98" s="839">
        <f>IF(AO106&gt;0,AM108*AN113,(AM107-AN115)*AM108)</f>
        <v>8944</v>
      </c>
      <c r="AN98" s="834">
        <f>IF(AND(AL$70=0,AM$70=1),AM98,0)</f>
        <v>0</v>
      </c>
      <c r="AQ98" s="345"/>
      <c r="AR98" s="827" t="s">
        <v>441</v>
      </c>
      <c r="AS98" s="839">
        <f>IF(AU106&gt;0,AS108*AT113,(AS107-AT115)*AS108)</f>
        <v>8944</v>
      </c>
      <c r="AT98" s="834">
        <f>IF(AND(AR$70=0,AS$70=1),AS98,0)</f>
        <v>0</v>
      </c>
      <c r="AW98" s="345"/>
      <c r="AX98" s="827" t="s">
        <v>441</v>
      </c>
      <c r="AY98" s="839">
        <f>IF(BA106&gt;0,AY108*AZ113,(AY107-AZ115)*AY108)</f>
        <v>8944</v>
      </c>
      <c r="AZ98" s="834">
        <f>IF(AND(AX$70=0,AY$70=1),AY98,0)</f>
        <v>0</v>
      </c>
      <c r="BC98" s="345"/>
      <c r="BD98" s="827" t="s">
        <v>441</v>
      </c>
      <c r="BE98" s="839">
        <f>IF(BG106&gt;0,BE108*BF113,(BE107-BF115)*BE108)</f>
        <v>8944</v>
      </c>
      <c r="BF98" s="834">
        <f>IF(AND(BD$70=0,BE$70=1),BE98,0)</f>
        <v>0</v>
      </c>
      <c r="BI98" s="345"/>
      <c r="BJ98" s="827" t="s">
        <v>441</v>
      </c>
      <c r="BK98" s="839">
        <f>IF(BM106&gt;0,BK108*BL113,(BK107-BL115)*BK108)</f>
        <v>8944</v>
      </c>
      <c r="BL98" s="834">
        <f>IF(AND(BJ$70=0,BK$70=1),BK98,0)</f>
        <v>0</v>
      </c>
      <c r="BO98" s="345"/>
      <c r="BP98" s="827" t="s">
        <v>441</v>
      </c>
      <c r="BQ98" s="839">
        <f>IF(BS106&gt;0,BQ108*BR113,(BQ107-BR115)*BQ108)</f>
        <v>8944</v>
      </c>
      <c r="BR98" s="834">
        <f>IF(AND(BP$70=0,BQ$70=1),BQ98,0)</f>
        <v>0</v>
      </c>
      <c r="BU98" s="345"/>
      <c r="BV98" s="827" t="s">
        <v>441</v>
      </c>
      <c r="BW98" s="839">
        <f>IF(BY106&gt;0,BW108*BX113,(BW107-BX115)*BW108)</f>
        <v>8944</v>
      </c>
      <c r="BX98" s="834">
        <f>IF(AND(BV$70=0,BW$70=1),BW98,0)</f>
        <v>0</v>
      </c>
      <c r="CA98" s="345"/>
      <c r="CB98" s="827" t="s">
        <v>441</v>
      </c>
      <c r="CC98" s="839">
        <f>IF(CE106&gt;0,CC108*CD113,(CC107-CD115)*CC108)</f>
        <v>8944</v>
      </c>
      <c r="CD98" s="834">
        <f>IF(AND(CB$70=0,CC$70=1),CC98,0)</f>
        <v>0</v>
      </c>
      <c r="CG98" s="345"/>
      <c r="CH98" s="827" t="s">
        <v>441</v>
      </c>
      <c r="CI98" s="839">
        <f>IF(CK106&gt;0,CI108*CJ113,(CI107-CJ115)*CI108)</f>
        <v>8944</v>
      </c>
      <c r="CJ98" s="834">
        <f>IF(AND(CH$70=0,CI$70=1),CI98,0)</f>
        <v>0</v>
      </c>
      <c r="CM98" s="345"/>
      <c r="CN98" s="827" t="s">
        <v>441</v>
      </c>
      <c r="CO98" s="839">
        <f>IF(CQ106&gt;0,CO108*CP113,(CO107-CP115)*CO108)</f>
        <v>8944</v>
      </c>
      <c r="CP98" s="834">
        <f>IF(AND(CN$70=0,CO$70=1),CO98,0)</f>
        <v>0</v>
      </c>
      <c r="CS98" s="345"/>
      <c r="CT98" s="827" t="s">
        <v>441</v>
      </c>
      <c r="CU98" s="839">
        <f>IF(CW106&gt;0,CU108*CV113,(CU107-CV115)*CU108)</f>
        <v>8944</v>
      </c>
      <c r="CV98" s="834">
        <f>IF(AND(CT$70=0,CU$70=1),CU98,0)</f>
        <v>0</v>
      </c>
      <c r="CY98" s="345"/>
      <c r="CZ98" s="827" t="s">
        <v>441</v>
      </c>
      <c r="DA98" s="839">
        <f>IF(DC106&gt;0,DA108*DB113,(DA107-DB115)*DA108)</f>
        <v>8944</v>
      </c>
      <c r="DB98" s="834">
        <f>IF(AND(CZ$70=0,DA$70=1),DA98,0)</f>
        <v>0</v>
      </c>
      <c r="DE98" s="345"/>
      <c r="DF98" s="827" t="s">
        <v>441</v>
      </c>
      <c r="DG98" s="839">
        <f>IF(DI106&gt;0,DG108*DH113,(DG107-DH115)*DG108)</f>
        <v>8944</v>
      </c>
      <c r="DH98" s="834">
        <f>IF(AND(DF$70=0,DG$70=1),DG98,0)</f>
        <v>0</v>
      </c>
      <c r="DK98" s="345"/>
      <c r="DL98" s="827" t="s">
        <v>441</v>
      </c>
      <c r="DM98" s="839">
        <f>IF(DO106&gt;0,DM108*DN113,(DM107-DN115)*DM108)</f>
        <v>8944</v>
      </c>
      <c r="DN98" s="834">
        <f>IF(AND(DL$70=0,DM$70=1),DM98,0)</f>
        <v>0</v>
      </c>
      <c r="DQ98" s="345"/>
      <c r="DR98" s="827" t="s">
        <v>441</v>
      </c>
      <c r="DS98" s="839">
        <f>IF(DU106&gt;0,DS108*DT113,(DS107-DT115)*DS108)</f>
        <v>8944</v>
      </c>
      <c r="DT98" s="834">
        <f>IF(AND(DR$70=0,DS$70=1),DS98,0)</f>
        <v>0</v>
      </c>
      <c r="DW98" s="345"/>
      <c r="DX98" s="827" t="s">
        <v>441</v>
      </c>
      <c r="DY98" s="839">
        <f>IF(EA106&gt;0,DY108*DZ113,(DY107-DZ115)*DY108)</f>
        <v>8944</v>
      </c>
      <c r="DZ98" s="834">
        <f>IF(AND(DX$70=0,DY$70=1),DY98,0)</f>
        <v>0</v>
      </c>
      <c r="EC98" s="345"/>
      <c r="ED98" s="827" t="s">
        <v>441</v>
      </c>
      <c r="EE98" s="839">
        <f>IF(EG106&gt;0,EE108*EF113,(EE107-EF115)*EE108)</f>
        <v>8944</v>
      </c>
      <c r="EF98" s="834">
        <f>IF(AND(ED$70=0,EE$70=1),EE98,0)</f>
        <v>0</v>
      </c>
      <c r="EI98" s="345"/>
      <c r="EJ98" s="827" t="s">
        <v>441</v>
      </c>
      <c r="EK98" s="839">
        <f>IF(EM106&gt;0,EK108*EL113,(EK107-EL115)*EK108)</f>
        <v>8944</v>
      </c>
      <c r="EL98" s="834">
        <f>IF(AND(EJ$70=0,EK$70=1),EK98,0)</f>
        <v>0</v>
      </c>
      <c r="EO98" s="345"/>
      <c r="EP98" s="827" t="s">
        <v>441</v>
      </c>
      <c r="EQ98" s="839">
        <f>IF(ES106&gt;0,EQ108*ER113,(EQ107-ER115)*EQ108)</f>
        <v>8944</v>
      </c>
      <c r="ER98" s="834">
        <f>IF(AND(EP$70=0,EQ$70=1),EQ98,0)</f>
        <v>0</v>
      </c>
      <c r="EU98" s="345"/>
      <c r="EV98" s="827" t="s">
        <v>441</v>
      </c>
      <c r="EW98" s="839">
        <f>IF(EY106&gt;0,EW108*EX113,(EW107-EX115)*EW108)</f>
        <v>8944</v>
      </c>
      <c r="EX98" s="834">
        <f>IF(AND(EV$70=0,EW$70=1),EW98,0)</f>
        <v>0</v>
      </c>
      <c r="FA98" s="345"/>
      <c r="FB98" s="827" t="s">
        <v>441</v>
      </c>
      <c r="FC98" s="839">
        <f>IF(FE106&gt;0,FC108*FD113,(FC107-FD115)*FC108)</f>
        <v>8944</v>
      </c>
      <c r="FD98" s="834">
        <f>IF(AND(FB$70=0,FC$70=1),FC98,0)</f>
        <v>0</v>
      </c>
      <c r="FG98" s="345"/>
      <c r="FH98" s="827" t="s">
        <v>441</v>
      </c>
      <c r="FI98" s="839">
        <f>IF(FK106&gt;0,FI108*FJ113,(FI107-FJ115)*FI108)</f>
        <v>8944</v>
      </c>
      <c r="FJ98" s="834">
        <f>IF(AND(FH$70=0,FI$70=1),FI98,0)</f>
        <v>0</v>
      </c>
      <c r="FM98" s="345"/>
      <c r="FN98" s="827" t="s">
        <v>441</v>
      </c>
      <c r="FO98" s="839">
        <f>IF(FQ106&gt;0,FO108*FP113,(FO107-FP115)*FO108)</f>
        <v>8944</v>
      </c>
      <c r="FP98" s="834">
        <f>IF(AND(FN$70=0,FO$70=1),FO98,0)</f>
        <v>0</v>
      </c>
      <c r="FS98" s="345"/>
      <c r="FT98" s="827" t="s">
        <v>441</v>
      </c>
      <c r="FU98" s="839">
        <f>IF(FW106&gt;0,FU108*FV113,(FU107-FV115)*FU108)</f>
        <v>8944</v>
      </c>
      <c r="FV98" s="834">
        <f>IF(AND(FT$70=0,FU$70=1),FU98,0)</f>
        <v>0</v>
      </c>
      <c r="FY98" s="345"/>
    </row>
    <row r="99" spans="1:181" ht="15" thickBot="1" x14ac:dyDescent="0.35">
      <c r="A99" s="19"/>
      <c r="B99" s="826" t="s">
        <v>437</v>
      </c>
      <c r="C99" s="839">
        <f>IF(E106&gt;0,C110*D115,(C107-D113)*C108)</f>
        <v>8944</v>
      </c>
      <c r="D99" s="832">
        <f>IF(AND(B$70=0,C$70=1),C99,0)</f>
        <v>0</v>
      </c>
      <c r="G99" s="345"/>
      <c r="H99" s="826" t="s">
        <v>437</v>
      </c>
      <c r="I99" s="839">
        <f>IF(K106&gt;0,I110*J115,(I107-J113)*I108)</f>
        <v>8944</v>
      </c>
      <c r="J99" s="832">
        <f>IF(AND(H$70=0,I$70=1),I99,0)</f>
        <v>0</v>
      </c>
      <c r="M99" s="345"/>
      <c r="N99" s="826" t="s">
        <v>437</v>
      </c>
      <c r="O99" s="839">
        <f>IF(Q106&gt;0,O110*P115,(O107-P113)*O108)</f>
        <v>8944</v>
      </c>
      <c r="P99" s="832">
        <f>IF(AND(N$70=0,O$70=1),O99,0)</f>
        <v>0</v>
      </c>
      <c r="S99" s="345"/>
      <c r="T99" s="826" t="s">
        <v>437</v>
      </c>
      <c r="U99" s="839">
        <f>IF(W106&gt;0,U110*V115,(U107-V113)*U108)</f>
        <v>8944</v>
      </c>
      <c r="V99" s="832">
        <f>IF(AND(T$70=0,U$70=1),U99,0)</f>
        <v>0</v>
      </c>
      <c r="Y99" s="345"/>
      <c r="Z99" s="826" t="s">
        <v>437</v>
      </c>
      <c r="AA99" s="839">
        <f>IF(AC106&gt;0,AA110*AB115,(AA107-AB113)*AA108)</f>
        <v>8944</v>
      </c>
      <c r="AB99" s="832">
        <f>IF(AND(Z$70=0,AA$70=1),AA99,0)</f>
        <v>0</v>
      </c>
      <c r="AE99" s="345"/>
      <c r="AF99" s="826" t="s">
        <v>437</v>
      </c>
      <c r="AG99" s="839">
        <f>IF(AI106&gt;0,AG110*AH115,(AG107-AH113)*AG108)</f>
        <v>8944</v>
      </c>
      <c r="AH99" s="832">
        <f>IF(AND(AF$70=0,AG$70=1),AG99,0)</f>
        <v>0</v>
      </c>
      <c r="AK99" s="345"/>
      <c r="AL99" s="826" t="s">
        <v>437</v>
      </c>
      <c r="AM99" s="839">
        <f>IF(AO106&gt;0,AM110*AN115,(AM107-AN113)*AM108)</f>
        <v>8944</v>
      </c>
      <c r="AN99" s="832">
        <f>IF(AND(AL$70=0,AM$70=1),AM99,0)</f>
        <v>0</v>
      </c>
      <c r="AQ99" s="345"/>
      <c r="AR99" s="826" t="s">
        <v>437</v>
      </c>
      <c r="AS99" s="839">
        <f>IF(AU106&gt;0,AS110*AT115,(AS107-AT113)*AS108)</f>
        <v>8944</v>
      </c>
      <c r="AT99" s="832">
        <f>IF(AND(AR$70=0,AS$70=1),AS99,0)</f>
        <v>0</v>
      </c>
      <c r="AW99" s="345"/>
      <c r="AX99" s="826" t="s">
        <v>437</v>
      </c>
      <c r="AY99" s="839">
        <f>IF(BA106&gt;0,AY110*AZ115,(AY107-AZ113)*AY108)</f>
        <v>8944</v>
      </c>
      <c r="AZ99" s="832">
        <f>IF(AND(AX$70=0,AY$70=1),AY99,0)</f>
        <v>0</v>
      </c>
      <c r="BC99" s="345"/>
      <c r="BD99" s="826" t="s">
        <v>437</v>
      </c>
      <c r="BE99" s="839">
        <f>IF(BG106&gt;0,BE110*BF115,(BE107-BF113)*BE108)</f>
        <v>8944</v>
      </c>
      <c r="BF99" s="832">
        <f>IF(AND(BD$70=0,BE$70=1),BE99,0)</f>
        <v>0</v>
      </c>
      <c r="BI99" s="345"/>
      <c r="BJ99" s="826" t="s">
        <v>437</v>
      </c>
      <c r="BK99" s="839">
        <f>IF(BM106&gt;0,BK110*BL115,(BK107-BL113)*BK108)</f>
        <v>8944</v>
      </c>
      <c r="BL99" s="832">
        <f>IF(AND(BJ$70=0,BK$70=1),BK99,0)</f>
        <v>0</v>
      </c>
      <c r="BO99" s="345"/>
      <c r="BP99" s="826" t="s">
        <v>437</v>
      </c>
      <c r="BQ99" s="839">
        <f>IF(BS106&gt;0,BQ110*BR115,(BQ107-BR113)*BQ108)</f>
        <v>8944</v>
      </c>
      <c r="BR99" s="832">
        <f>IF(AND(BP$70=0,BQ$70=1),BQ99,0)</f>
        <v>0</v>
      </c>
      <c r="BU99" s="345"/>
      <c r="BV99" s="826" t="s">
        <v>437</v>
      </c>
      <c r="BW99" s="839">
        <f>IF(BY106&gt;0,BW110*BX115,(BW107-BX113)*BW108)</f>
        <v>8944</v>
      </c>
      <c r="BX99" s="832">
        <f>IF(AND(BV$70=0,BW$70=1),BW99,0)</f>
        <v>0</v>
      </c>
      <c r="CA99" s="345"/>
      <c r="CB99" s="826" t="s">
        <v>437</v>
      </c>
      <c r="CC99" s="839">
        <f>IF(CE106&gt;0,CC110*CD115,(CC107-CD113)*CC108)</f>
        <v>8944</v>
      </c>
      <c r="CD99" s="832">
        <f>IF(AND(CB$70=0,CC$70=1),CC99,0)</f>
        <v>0</v>
      </c>
      <c r="CG99" s="345"/>
      <c r="CH99" s="826" t="s">
        <v>437</v>
      </c>
      <c r="CI99" s="839">
        <f>IF(CK106&gt;0,CI110*CJ115,(CI107-CJ113)*CI108)</f>
        <v>8944</v>
      </c>
      <c r="CJ99" s="832">
        <f>IF(AND(CH$70=0,CI$70=1),CI99,0)</f>
        <v>0</v>
      </c>
      <c r="CM99" s="345"/>
      <c r="CN99" s="826" t="s">
        <v>437</v>
      </c>
      <c r="CO99" s="839">
        <f>IF(CQ106&gt;0,CO110*CP115,(CO107-CP113)*CO108)</f>
        <v>8944</v>
      </c>
      <c r="CP99" s="832">
        <f>IF(AND(CN$70=0,CO$70=1),CO99,0)</f>
        <v>0</v>
      </c>
      <c r="CS99" s="345"/>
      <c r="CT99" s="826" t="s">
        <v>437</v>
      </c>
      <c r="CU99" s="839">
        <f>IF(CW106&gt;0,CU110*CV115,(CU107-CV113)*CU108)</f>
        <v>8944</v>
      </c>
      <c r="CV99" s="832">
        <f>IF(AND(CT$70=0,CU$70=1),CU99,0)</f>
        <v>0</v>
      </c>
      <c r="CY99" s="345"/>
      <c r="CZ99" s="826" t="s">
        <v>437</v>
      </c>
      <c r="DA99" s="839">
        <f>IF(DC106&gt;0,DA110*DB115,(DA107-DB113)*DA108)</f>
        <v>8944</v>
      </c>
      <c r="DB99" s="832">
        <f>IF(AND(CZ$70=0,DA$70=1),DA99,0)</f>
        <v>0</v>
      </c>
      <c r="DE99" s="345"/>
      <c r="DF99" s="826" t="s">
        <v>437</v>
      </c>
      <c r="DG99" s="839">
        <f>IF(DI106&gt;0,DG110*DH115,(DG107-DH113)*DG108)</f>
        <v>8944</v>
      </c>
      <c r="DH99" s="832">
        <f>IF(AND(DF$70=0,DG$70=1),DG99,0)</f>
        <v>0</v>
      </c>
      <c r="DK99" s="345"/>
      <c r="DL99" s="826" t="s">
        <v>437</v>
      </c>
      <c r="DM99" s="839">
        <f>IF(DO106&gt;0,DM110*DN115,(DM107-DN113)*DM108)</f>
        <v>8944</v>
      </c>
      <c r="DN99" s="832">
        <f>IF(AND(DL$70=0,DM$70=1),DM99,0)</f>
        <v>0</v>
      </c>
      <c r="DQ99" s="345"/>
      <c r="DR99" s="826" t="s">
        <v>437</v>
      </c>
      <c r="DS99" s="839">
        <f>IF(DU106&gt;0,DS110*DT115,(DS107-DT113)*DS108)</f>
        <v>8944</v>
      </c>
      <c r="DT99" s="832">
        <f>IF(AND(DR$70=0,DS$70=1),DS99,0)</f>
        <v>0</v>
      </c>
      <c r="DW99" s="345"/>
      <c r="DX99" s="826" t="s">
        <v>437</v>
      </c>
      <c r="DY99" s="839">
        <f>IF(EA106&gt;0,DY110*DZ115,(DY107-DZ113)*DY108)</f>
        <v>8944</v>
      </c>
      <c r="DZ99" s="832">
        <f>IF(AND(DX$70=0,DY$70=1),DY99,0)</f>
        <v>0</v>
      </c>
      <c r="EC99" s="345"/>
      <c r="ED99" s="826" t="s">
        <v>437</v>
      </c>
      <c r="EE99" s="839">
        <f>IF(EG106&gt;0,EE110*EF115,(EE107-EF113)*EE108)</f>
        <v>8944</v>
      </c>
      <c r="EF99" s="832">
        <f>IF(AND(ED$70=0,EE$70=1),EE99,0)</f>
        <v>0</v>
      </c>
      <c r="EI99" s="345"/>
      <c r="EJ99" s="826" t="s">
        <v>437</v>
      </c>
      <c r="EK99" s="839">
        <f>IF(EM106&gt;0,EK110*EL115,(EK107-EL113)*EK108)</f>
        <v>8944</v>
      </c>
      <c r="EL99" s="832">
        <f>IF(AND(EJ$70=0,EK$70=1),EK99,0)</f>
        <v>0</v>
      </c>
      <c r="EO99" s="345"/>
      <c r="EP99" s="826" t="s">
        <v>437</v>
      </c>
      <c r="EQ99" s="839">
        <f>IF(ES106&gt;0,EQ110*ER115,(EQ107-ER113)*EQ108)</f>
        <v>8944</v>
      </c>
      <c r="ER99" s="832">
        <f>IF(AND(EP$70=0,EQ$70=1),EQ99,0)</f>
        <v>0</v>
      </c>
      <c r="EU99" s="345"/>
      <c r="EV99" s="826" t="s">
        <v>437</v>
      </c>
      <c r="EW99" s="839">
        <f>IF(EY106&gt;0,EW110*EX115,(EW107-EX113)*EW108)</f>
        <v>8944</v>
      </c>
      <c r="EX99" s="832">
        <f>IF(AND(EV$70=0,EW$70=1),EW99,0)</f>
        <v>0</v>
      </c>
      <c r="FA99" s="345"/>
      <c r="FB99" s="826" t="s">
        <v>437</v>
      </c>
      <c r="FC99" s="839">
        <f>IF(FE106&gt;0,FC110*FD115,(FC107-FD113)*FC108)</f>
        <v>8944</v>
      </c>
      <c r="FD99" s="832">
        <f>IF(AND(FB$70=0,FC$70=1),FC99,0)</f>
        <v>0</v>
      </c>
      <c r="FG99" s="345"/>
      <c r="FH99" s="826" t="s">
        <v>437</v>
      </c>
      <c r="FI99" s="839">
        <f>IF(FK106&gt;0,FI110*FJ115,(FI107-FJ113)*FI108)</f>
        <v>8944</v>
      </c>
      <c r="FJ99" s="832">
        <f>IF(AND(FH$70=0,FI$70=1),FI99,0)</f>
        <v>0</v>
      </c>
      <c r="FM99" s="345"/>
      <c r="FN99" s="826" t="s">
        <v>437</v>
      </c>
      <c r="FO99" s="839">
        <f>IF(FQ106&gt;0,FO110*FP115,(FO107-FP113)*FO108)</f>
        <v>8944</v>
      </c>
      <c r="FP99" s="832">
        <f>IF(AND(FN$70=0,FO$70=1),FO99,0)</f>
        <v>0</v>
      </c>
      <c r="FS99" s="345"/>
      <c r="FT99" s="826" t="s">
        <v>437</v>
      </c>
      <c r="FU99" s="839">
        <f>IF(FW106&gt;0,FU110*FV115,(FU107-FV113)*FU108)</f>
        <v>8944</v>
      </c>
      <c r="FV99" s="832">
        <f>IF(AND(FT$70=0,FU$70=1),FU99,0)</f>
        <v>0</v>
      </c>
      <c r="FY99" s="345"/>
    </row>
    <row r="100" spans="1:181" x14ac:dyDescent="0.3">
      <c r="A100" s="19"/>
      <c r="B100" s="835"/>
      <c r="C100" s="839">
        <f>SUM(C97:C99)</f>
        <v>29584</v>
      </c>
      <c r="D100" s="835"/>
      <c r="G100" s="345"/>
      <c r="H100" s="835"/>
      <c r="I100" s="839">
        <f>SUM(I97:I99)</f>
        <v>29584</v>
      </c>
      <c r="J100" s="835"/>
      <c r="M100" s="345"/>
      <c r="N100" s="835"/>
      <c r="O100" s="839">
        <f>SUM(O97:O99)</f>
        <v>29584</v>
      </c>
      <c r="P100" s="835"/>
      <c r="S100" s="345"/>
      <c r="T100" s="835"/>
      <c r="U100" s="839">
        <f>SUM(U97:U99)</f>
        <v>29584</v>
      </c>
      <c r="V100" s="835"/>
      <c r="Y100" s="345"/>
      <c r="Z100" s="835"/>
      <c r="AA100" s="839">
        <f>SUM(AA97:AA99)</f>
        <v>29584</v>
      </c>
      <c r="AB100" s="835"/>
      <c r="AE100" s="345"/>
      <c r="AF100" s="835"/>
      <c r="AG100" s="839">
        <f>SUM(AG97:AG99)</f>
        <v>29584</v>
      </c>
      <c r="AH100" s="835"/>
      <c r="AK100" s="345"/>
      <c r="AL100" s="835"/>
      <c r="AM100" s="839">
        <f>SUM(AM97:AM99)</f>
        <v>29584</v>
      </c>
      <c r="AN100" s="835"/>
      <c r="AQ100" s="345"/>
      <c r="AR100" s="835"/>
      <c r="AS100" s="839">
        <f>SUM(AS97:AS99)</f>
        <v>29584</v>
      </c>
      <c r="AT100" s="835"/>
      <c r="AW100" s="345"/>
      <c r="AX100" s="835"/>
      <c r="AY100" s="839">
        <f>SUM(AY97:AY99)</f>
        <v>29584</v>
      </c>
      <c r="AZ100" s="835"/>
      <c r="BC100" s="345"/>
      <c r="BD100" s="835"/>
      <c r="BE100" s="839">
        <f>SUM(BE97:BE99)</f>
        <v>29584</v>
      </c>
      <c r="BF100" s="835"/>
      <c r="BI100" s="345"/>
      <c r="BJ100" s="835"/>
      <c r="BK100" s="839">
        <f>SUM(BK97:BK99)</f>
        <v>29584</v>
      </c>
      <c r="BL100" s="835"/>
      <c r="BO100" s="345"/>
      <c r="BP100" s="835"/>
      <c r="BQ100" s="839">
        <f>SUM(BQ97:BQ99)</f>
        <v>29584</v>
      </c>
      <c r="BR100" s="835"/>
      <c r="BU100" s="345"/>
      <c r="BV100" s="835"/>
      <c r="BW100" s="839">
        <f>SUM(BW97:BW99)</f>
        <v>29584</v>
      </c>
      <c r="BX100" s="835"/>
      <c r="CA100" s="345"/>
      <c r="CB100" s="835"/>
      <c r="CC100" s="839">
        <f>SUM(CC97:CC99)</f>
        <v>29584</v>
      </c>
      <c r="CD100" s="835"/>
      <c r="CG100" s="345"/>
      <c r="CH100" s="835"/>
      <c r="CI100" s="839">
        <f>SUM(CI97:CI99)</f>
        <v>29584</v>
      </c>
      <c r="CJ100" s="835"/>
      <c r="CM100" s="345"/>
      <c r="CN100" s="835"/>
      <c r="CO100" s="839">
        <f>SUM(CO97:CO99)</f>
        <v>29584</v>
      </c>
      <c r="CP100" s="835"/>
      <c r="CS100" s="345"/>
      <c r="CT100" s="835"/>
      <c r="CU100" s="839">
        <f>SUM(CU97:CU99)</f>
        <v>29584</v>
      </c>
      <c r="CV100" s="835"/>
      <c r="CY100" s="345"/>
      <c r="CZ100" s="835"/>
      <c r="DA100" s="839">
        <f>SUM(DA97:DA99)</f>
        <v>29584</v>
      </c>
      <c r="DB100" s="835"/>
      <c r="DE100" s="345"/>
      <c r="DF100" s="835"/>
      <c r="DG100" s="839">
        <f>SUM(DG97:DG99)</f>
        <v>29584</v>
      </c>
      <c r="DH100" s="835"/>
      <c r="DK100" s="345"/>
      <c r="DL100" s="835"/>
      <c r="DM100" s="839">
        <f>SUM(DM97:DM99)</f>
        <v>29584</v>
      </c>
      <c r="DN100" s="835"/>
      <c r="DQ100" s="345"/>
      <c r="DR100" s="835"/>
      <c r="DS100" s="839">
        <f>SUM(DS97:DS99)</f>
        <v>29584</v>
      </c>
      <c r="DT100" s="835"/>
      <c r="DW100" s="345"/>
      <c r="DX100" s="835"/>
      <c r="DY100" s="839">
        <f>SUM(DY97:DY99)</f>
        <v>29584</v>
      </c>
      <c r="DZ100" s="835"/>
      <c r="EC100" s="345"/>
      <c r="ED100" s="835"/>
      <c r="EE100" s="839">
        <f>SUM(EE97:EE99)</f>
        <v>29584</v>
      </c>
      <c r="EF100" s="835"/>
      <c r="EI100" s="345"/>
      <c r="EJ100" s="835"/>
      <c r="EK100" s="839">
        <f>SUM(EK97:EK99)</f>
        <v>29584</v>
      </c>
      <c r="EL100" s="835"/>
      <c r="EO100" s="345"/>
      <c r="EP100" s="835"/>
      <c r="EQ100" s="839">
        <f>SUM(EQ97:EQ99)</f>
        <v>29584</v>
      </c>
      <c r="ER100" s="835"/>
      <c r="EU100" s="345"/>
      <c r="EV100" s="835"/>
      <c r="EW100" s="839">
        <f>SUM(EW97:EW99)</f>
        <v>29584</v>
      </c>
      <c r="EX100" s="835"/>
      <c r="FA100" s="345"/>
      <c r="FB100" s="835"/>
      <c r="FC100" s="839">
        <f>SUM(FC97:FC99)</f>
        <v>29584</v>
      </c>
      <c r="FD100" s="835"/>
      <c r="FG100" s="345"/>
      <c r="FH100" s="835"/>
      <c r="FI100" s="839">
        <f>SUM(FI97:FI99)</f>
        <v>29584</v>
      </c>
      <c r="FJ100" s="835"/>
      <c r="FM100" s="345"/>
      <c r="FN100" s="835"/>
      <c r="FO100" s="839">
        <f>SUM(FO97:FO99)</f>
        <v>29584</v>
      </c>
      <c r="FP100" s="835"/>
      <c r="FS100" s="345"/>
      <c r="FT100" s="835"/>
      <c r="FU100" s="839">
        <f>SUM(FU97:FU99)</f>
        <v>29584</v>
      </c>
      <c r="FV100" s="835"/>
      <c r="FY100" s="345"/>
    </row>
    <row r="101" spans="1:181" x14ac:dyDescent="0.3">
      <c r="A101" s="19"/>
      <c r="B101" s="835" t="s">
        <v>477</v>
      </c>
      <c r="C101" s="839">
        <f>D86-C100</f>
        <v>0</v>
      </c>
      <c r="D101" s="835"/>
      <c r="G101" s="345"/>
      <c r="H101" s="835" t="s">
        <v>477</v>
      </c>
      <c r="I101" s="839">
        <f>J86-I100</f>
        <v>0</v>
      </c>
      <c r="J101" s="835"/>
      <c r="M101" s="345"/>
      <c r="N101" s="835" t="s">
        <v>477</v>
      </c>
      <c r="O101" s="839">
        <f>P86-O100</f>
        <v>0</v>
      </c>
      <c r="P101" s="835"/>
      <c r="S101" s="345"/>
      <c r="T101" s="835" t="s">
        <v>477</v>
      </c>
      <c r="U101" s="839">
        <f>V86-U100</f>
        <v>0</v>
      </c>
      <c r="V101" s="835"/>
      <c r="Y101" s="345"/>
      <c r="Z101" s="835" t="s">
        <v>477</v>
      </c>
      <c r="AA101" s="839">
        <f>AB86-AA100</f>
        <v>0</v>
      </c>
      <c r="AB101" s="835"/>
      <c r="AE101" s="345"/>
      <c r="AF101" s="835" t="s">
        <v>477</v>
      </c>
      <c r="AG101" s="839">
        <f>AH86-AG100</f>
        <v>0</v>
      </c>
      <c r="AH101" s="835"/>
      <c r="AK101" s="345"/>
      <c r="AL101" s="835" t="s">
        <v>477</v>
      </c>
      <c r="AM101" s="839">
        <f>AN86-AM100</f>
        <v>0</v>
      </c>
      <c r="AN101" s="835"/>
      <c r="AQ101" s="345"/>
      <c r="AR101" s="835" t="s">
        <v>477</v>
      </c>
      <c r="AS101" s="839">
        <f>AT86-AS100</f>
        <v>0</v>
      </c>
      <c r="AT101" s="835"/>
      <c r="AW101" s="345"/>
      <c r="AX101" s="835" t="s">
        <v>477</v>
      </c>
      <c r="AY101" s="839">
        <f>AZ86-AY100</f>
        <v>0</v>
      </c>
      <c r="AZ101" s="835"/>
      <c r="BC101" s="345"/>
      <c r="BD101" s="835" t="s">
        <v>477</v>
      </c>
      <c r="BE101" s="839">
        <f>BF86-BE100</f>
        <v>0</v>
      </c>
      <c r="BF101" s="835"/>
      <c r="BI101" s="345"/>
      <c r="BJ101" s="835" t="s">
        <v>477</v>
      </c>
      <c r="BK101" s="839">
        <f>BL86-BK100</f>
        <v>0</v>
      </c>
      <c r="BL101" s="835"/>
      <c r="BO101" s="345"/>
      <c r="BP101" s="835" t="s">
        <v>477</v>
      </c>
      <c r="BQ101" s="839">
        <f>BR86-BQ100</f>
        <v>0</v>
      </c>
      <c r="BR101" s="835"/>
      <c r="BU101" s="345"/>
      <c r="BV101" s="835" t="s">
        <v>477</v>
      </c>
      <c r="BW101" s="839">
        <f>BX86-BW100</f>
        <v>0</v>
      </c>
      <c r="BX101" s="835"/>
      <c r="CA101" s="345"/>
      <c r="CB101" s="835" t="s">
        <v>477</v>
      </c>
      <c r="CC101" s="839">
        <f>CD86-CC100</f>
        <v>0</v>
      </c>
      <c r="CD101" s="835"/>
      <c r="CG101" s="345"/>
      <c r="CH101" s="835" t="s">
        <v>477</v>
      </c>
      <c r="CI101" s="839">
        <f>CJ86-CI100</f>
        <v>0</v>
      </c>
      <c r="CJ101" s="835"/>
      <c r="CM101" s="345"/>
      <c r="CN101" s="835" t="s">
        <v>477</v>
      </c>
      <c r="CO101" s="839">
        <f>CP86-CO100</f>
        <v>0</v>
      </c>
      <c r="CP101" s="835"/>
      <c r="CS101" s="345"/>
      <c r="CT101" s="835" t="s">
        <v>477</v>
      </c>
      <c r="CU101" s="839">
        <f>CV86-CU100</f>
        <v>0</v>
      </c>
      <c r="CV101" s="835"/>
      <c r="CY101" s="345"/>
      <c r="CZ101" s="835" t="s">
        <v>477</v>
      </c>
      <c r="DA101" s="839">
        <f>DB86-DA100</f>
        <v>0</v>
      </c>
      <c r="DB101" s="835"/>
      <c r="DE101" s="345"/>
      <c r="DF101" s="835" t="s">
        <v>477</v>
      </c>
      <c r="DG101" s="839">
        <f>DH86-DG100</f>
        <v>0</v>
      </c>
      <c r="DH101" s="835"/>
      <c r="DK101" s="345"/>
      <c r="DL101" s="835" t="s">
        <v>477</v>
      </c>
      <c r="DM101" s="839">
        <f>DN86-DM100</f>
        <v>0</v>
      </c>
      <c r="DN101" s="835"/>
      <c r="DQ101" s="345"/>
      <c r="DR101" s="835" t="s">
        <v>477</v>
      </c>
      <c r="DS101" s="839">
        <f>DT86-DS100</f>
        <v>0</v>
      </c>
      <c r="DT101" s="835"/>
      <c r="DW101" s="345"/>
      <c r="DX101" s="835" t="s">
        <v>477</v>
      </c>
      <c r="DY101" s="839">
        <f>DZ86-DY100</f>
        <v>0</v>
      </c>
      <c r="DZ101" s="835"/>
      <c r="EC101" s="345"/>
      <c r="ED101" s="835" t="s">
        <v>477</v>
      </c>
      <c r="EE101" s="839">
        <f>EF86-EE100</f>
        <v>0</v>
      </c>
      <c r="EF101" s="835"/>
      <c r="EI101" s="345"/>
      <c r="EJ101" s="835" t="s">
        <v>477</v>
      </c>
      <c r="EK101" s="839">
        <f>EL86-EK100</f>
        <v>0</v>
      </c>
      <c r="EL101" s="835"/>
      <c r="EO101" s="345"/>
      <c r="EP101" s="835" t="s">
        <v>477</v>
      </c>
      <c r="EQ101" s="839">
        <f>ER86-EQ100</f>
        <v>0</v>
      </c>
      <c r="ER101" s="835"/>
      <c r="EU101" s="345"/>
      <c r="EV101" s="835" t="s">
        <v>477</v>
      </c>
      <c r="EW101" s="839">
        <f>EX86-EW100</f>
        <v>0</v>
      </c>
      <c r="EX101" s="835"/>
      <c r="FA101" s="345"/>
      <c r="FB101" s="835" t="s">
        <v>477</v>
      </c>
      <c r="FC101" s="839">
        <f>FD86-FC100</f>
        <v>0</v>
      </c>
      <c r="FD101" s="835"/>
      <c r="FG101" s="345"/>
      <c r="FH101" s="835" t="s">
        <v>477</v>
      </c>
      <c r="FI101" s="839">
        <f>FJ86-FI100</f>
        <v>0</v>
      </c>
      <c r="FJ101" s="835"/>
      <c r="FM101" s="345"/>
      <c r="FN101" s="835" t="s">
        <v>477</v>
      </c>
      <c r="FO101" s="839">
        <f>FP86-FO100</f>
        <v>0</v>
      </c>
      <c r="FP101" s="835"/>
      <c r="FS101" s="345"/>
      <c r="FT101" s="835" t="s">
        <v>477</v>
      </c>
      <c r="FU101" s="839">
        <f>FV86-FU100</f>
        <v>0</v>
      </c>
      <c r="FV101" s="835"/>
      <c r="FY101" s="345"/>
    </row>
    <row r="102" spans="1:181" x14ac:dyDescent="0.3">
      <c r="A102" s="19"/>
      <c r="G102" s="345"/>
      <c r="M102" s="345"/>
      <c r="S102" s="345"/>
      <c r="Y102" s="345"/>
      <c r="AE102" s="345"/>
      <c r="AK102" s="345"/>
      <c r="AQ102" s="345"/>
      <c r="AW102" s="345"/>
      <c r="BC102" s="345"/>
      <c r="BI102" s="345"/>
      <c r="BO102" s="345"/>
      <c r="BU102" s="345"/>
      <c r="CA102" s="345"/>
      <c r="CG102" s="345"/>
      <c r="CM102" s="345"/>
      <c r="CS102" s="345"/>
      <c r="CY102" s="345"/>
      <c r="DE102" s="345"/>
      <c r="DK102" s="345"/>
      <c r="DQ102" s="345"/>
      <c r="DW102" s="345"/>
      <c r="EC102" s="345"/>
      <c r="EI102" s="345"/>
      <c r="EO102" s="345"/>
      <c r="EU102" s="345"/>
      <c r="FA102" s="345"/>
      <c r="FG102" s="345"/>
      <c r="FM102" s="345"/>
      <c r="FS102" s="345"/>
      <c r="FY102" s="345"/>
    </row>
    <row r="103" spans="1:181" x14ac:dyDescent="0.3">
      <c r="A103" s="19"/>
      <c r="G103" s="345"/>
      <c r="M103" s="345"/>
      <c r="S103" s="345"/>
      <c r="Y103" s="345"/>
      <c r="AE103" s="345"/>
      <c r="AK103" s="345"/>
      <c r="AQ103" s="345"/>
      <c r="AW103" s="345"/>
      <c r="BC103" s="345"/>
      <c r="BI103" s="345"/>
      <c r="BO103" s="345"/>
      <c r="BU103" s="345"/>
      <c r="CA103" s="345"/>
      <c r="CG103" s="345"/>
      <c r="CM103" s="345"/>
      <c r="CS103" s="345"/>
      <c r="CY103" s="345"/>
      <c r="DE103" s="345"/>
      <c r="DK103" s="345"/>
      <c r="DQ103" s="345"/>
      <c r="DW103" s="345"/>
      <c r="EC103" s="345"/>
      <c r="EI103" s="345"/>
      <c r="EO103" s="345"/>
      <c r="EU103" s="345"/>
      <c r="FA103" s="345"/>
      <c r="FG103" s="345"/>
      <c r="FM103" s="345"/>
      <c r="FS103" s="345"/>
      <c r="FY103" s="345"/>
    </row>
    <row r="104" spans="1:181" x14ac:dyDescent="0.3">
      <c r="A104" s="19"/>
      <c r="D104" t="s">
        <v>476</v>
      </c>
      <c r="F104" t="s">
        <v>472</v>
      </c>
      <c r="G104" s="345"/>
      <c r="J104" t="s">
        <v>476</v>
      </c>
      <c r="L104" t="s">
        <v>472</v>
      </c>
      <c r="M104" s="345"/>
      <c r="P104" t="s">
        <v>476</v>
      </c>
      <c r="R104" t="s">
        <v>472</v>
      </c>
      <c r="S104" s="345"/>
      <c r="V104" t="s">
        <v>476</v>
      </c>
      <c r="X104" t="s">
        <v>472</v>
      </c>
      <c r="Y104" s="345"/>
      <c r="AB104" t="s">
        <v>476</v>
      </c>
      <c r="AD104" t="s">
        <v>472</v>
      </c>
      <c r="AE104" s="345"/>
      <c r="AH104" t="s">
        <v>476</v>
      </c>
      <c r="AJ104" t="s">
        <v>472</v>
      </c>
      <c r="AK104" s="345"/>
      <c r="AN104" t="s">
        <v>476</v>
      </c>
      <c r="AP104" t="s">
        <v>472</v>
      </c>
      <c r="AQ104" s="345"/>
      <c r="AT104" t="s">
        <v>476</v>
      </c>
      <c r="AV104" t="s">
        <v>472</v>
      </c>
      <c r="AW104" s="345"/>
      <c r="AZ104" t="s">
        <v>476</v>
      </c>
      <c r="BB104" t="s">
        <v>472</v>
      </c>
      <c r="BC104" s="345"/>
      <c r="BF104" t="s">
        <v>476</v>
      </c>
      <c r="BH104" t="s">
        <v>472</v>
      </c>
      <c r="BI104" s="345"/>
      <c r="BL104" t="s">
        <v>476</v>
      </c>
      <c r="BN104" t="s">
        <v>472</v>
      </c>
      <c r="BO104" s="345"/>
      <c r="BR104" t="s">
        <v>476</v>
      </c>
      <c r="BT104" t="s">
        <v>472</v>
      </c>
      <c r="BU104" s="345"/>
      <c r="BX104" t="s">
        <v>476</v>
      </c>
      <c r="BZ104" t="s">
        <v>472</v>
      </c>
      <c r="CA104" s="345"/>
      <c r="CD104" t="s">
        <v>476</v>
      </c>
      <c r="CF104" t="s">
        <v>472</v>
      </c>
      <c r="CG104" s="345"/>
      <c r="CJ104" t="s">
        <v>476</v>
      </c>
      <c r="CL104" t="s">
        <v>472</v>
      </c>
      <c r="CM104" s="345"/>
      <c r="CP104" t="s">
        <v>476</v>
      </c>
      <c r="CR104" t="s">
        <v>472</v>
      </c>
      <c r="CS104" s="345"/>
      <c r="CV104" t="s">
        <v>476</v>
      </c>
      <c r="CX104" t="s">
        <v>472</v>
      </c>
      <c r="CY104" s="345"/>
      <c r="DB104" t="s">
        <v>476</v>
      </c>
      <c r="DD104" t="s">
        <v>472</v>
      </c>
      <c r="DE104" s="345"/>
      <c r="DH104" t="s">
        <v>476</v>
      </c>
      <c r="DJ104" t="s">
        <v>472</v>
      </c>
      <c r="DK104" s="345"/>
      <c r="DN104" t="s">
        <v>476</v>
      </c>
      <c r="DP104" t="s">
        <v>472</v>
      </c>
      <c r="DQ104" s="345"/>
      <c r="DT104" t="s">
        <v>476</v>
      </c>
      <c r="DV104" t="s">
        <v>472</v>
      </c>
      <c r="DW104" s="345"/>
      <c r="DZ104" t="s">
        <v>476</v>
      </c>
      <c r="EB104" t="s">
        <v>472</v>
      </c>
      <c r="EC104" s="345"/>
      <c r="EF104" t="s">
        <v>476</v>
      </c>
      <c r="EH104" t="s">
        <v>472</v>
      </c>
      <c r="EI104" s="345"/>
      <c r="EL104" t="s">
        <v>476</v>
      </c>
      <c r="EN104" t="s">
        <v>472</v>
      </c>
      <c r="EO104" s="345"/>
      <c r="ER104" t="s">
        <v>476</v>
      </c>
      <c r="ET104" t="s">
        <v>472</v>
      </c>
      <c r="EU104" s="345"/>
      <c r="EX104" t="s">
        <v>476</v>
      </c>
      <c r="EZ104" t="s">
        <v>472</v>
      </c>
      <c r="FA104" s="345"/>
      <c r="FD104" t="s">
        <v>476</v>
      </c>
      <c r="FF104" t="s">
        <v>472</v>
      </c>
      <c r="FG104" s="345"/>
      <c r="FJ104" t="s">
        <v>476</v>
      </c>
      <c r="FL104" t="s">
        <v>472</v>
      </c>
      <c r="FM104" s="345"/>
      <c r="FP104" t="s">
        <v>476</v>
      </c>
      <c r="FR104" t="s">
        <v>472</v>
      </c>
      <c r="FS104" s="345"/>
      <c r="FV104" t="s">
        <v>476</v>
      </c>
      <c r="FX104" t="s">
        <v>472</v>
      </c>
      <c r="FY104" s="345"/>
    </row>
    <row r="105" spans="1:181" x14ac:dyDescent="0.3">
      <c r="A105" s="19"/>
      <c r="B105" s="835" t="s">
        <v>475</v>
      </c>
      <c r="C105" s="835"/>
      <c r="D105" s="827" t="s">
        <v>474</v>
      </c>
      <c r="E105" s="835">
        <f>C81-(D112+D114)</f>
        <v>-68</v>
      </c>
      <c r="F105" s="835">
        <f>ABS(E105)</f>
        <v>68</v>
      </c>
      <c r="G105" s="345"/>
      <c r="H105" s="835" t="s">
        <v>475</v>
      </c>
      <c r="I105" s="835"/>
      <c r="J105" s="827" t="s">
        <v>474</v>
      </c>
      <c r="K105" s="835">
        <f>I81-(J112+J114)</f>
        <v>-68</v>
      </c>
      <c r="L105" s="835">
        <f>ABS(K105)</f>
        <v>68</v>
      </c>
      <c r="M105" s="345"/>
      <c r="N105" s="835" t="s">
        <v>475</v>
      </c>
      <c r="O105" s="835"/>
      <c r="P105" s="827" t="s">
        <v>474</v>
      </c>
      <c r="Q105" s="835">
        <f>O81-(P112+P114)</f>
        <v>-68</v>
      </c>
      <c r="R105" s="835">
        <f>ABS(Q105)</f>
        <v>68</v>
      </c>
      <c r="S105" s="345"/>
      <c r="T105" s="835" t="s">
        <v>475</v>
      </c>
      <c r="U105" s="835"/>
      <c r="V105" s="827" t="s">
        <v>474</v>
      </c>
      <c r="W105" s="835">
        <f>U81-(V112+V114)</f>
        <v>-68</v>
      </c>
      <c r="X105" s="835">
        <f>ABS(W105)</f>
        <v>68</v>
      </c>
      <c r="Y105" s="345"/>
      <c r="Z105" s="835" t="s">
        <v>475</v>
      </c>
      <c r="AA105" s="835"/>
      <c r="AB105" s="827" t="s">
        <v>474</v>
      </c>
      <c r="AC105" s="835">
        <f>AA81-(AB112+AB114)</f>
        <v>-68</v>
      </c>
      <c r="AD105" s="835">
        <f>ABS(AC105)</f>
        <v>68</v>
      </c>
      <c r="AE105" s="345"/>
      <c r="AF105" s="835" t="s">
        <v>475</v>
      </c>
      <c r="AG105" s="835"/>
      <c r="AH105" s="827" t="s">
        <v>474</v>
      </c>
      <c r="AI105" s="835">
        <f>AG81-(AH112+AH114)</f>
        <v>-68</v>
      </c>
      <c r="AJ105" s="835">
        <f>ABS(AI105)</f>
        <v>68</v>
      </c>
      <c r="AK105" s="345"/>
      <c r="AL105" s="835" t="s">
        <v>475</v>
      </c>
      <c r="AM105" s="835"/>
      <c r="AN105" s="827" t="s">
        <v>474</v>
      </c>
      <c r="AO105" s="835">
        <f>AM81-(AN112+AN114)</f>
        <v>-68</v>
      </c>
      <c r="AP105" s="835">
        <f>ABS(AO105)</f>
        <v>68</v>
      </c>
      <c r="AQ105" s="345"/>
      <c r="AR105" s="835" t="s">
        <v>475</v>
      </c>
      <c r="AS105" s="835"/>
      <c r="AT105" s="827" t="s">
        <v>474</v>
      </c>
      <c r="AU105" s="835">
        <f>AS81-(AT112+AT114)</f>
        <v>-68</v>
      </c>
      <c r="AV105" s="835">
        <f>ABS(AU105)</f>
        <v>68</v>
      </c>
      <c r="AW105" s="345"/>
      <c r="AX105" s="835" t="s">
        <v>475</v>
      </c>
      <c r="AY105" s="835"/>
      <c r="AZ105" s="827" t="s">
        <v>474</v>
      </c>
      <c r="BA105" s="835">
        <f>AY81-(AZ112+AZ114)</f>
        <v>-68</v>
      </c>
      <c r="BB105" s="835">
        <f>ABS(BA105)</f>
        <v>68</v>
      </c>
      <c r="BC105" s="345"/>
      <c r="BD105" s="835" t="s">
        <v>475</v>
      </c>
      <c r="BE105" s="835"/>
      <c r="BF105" s="827" t="s">
        <v>474</v>
      </c>
      <c r="BG105" s="835">
        <f>BE81-(BF112+BF114)</f>
        <v>-68</v>
      </c>
      <c r="BH105" s="835">
        <f>ABS(BG105)</f>
        <v>68</v>
      </c>
      <c r="BI105" s="345"/>
      <c r="BJ105" s="835" t="s">
        <v>475</v>
      </c>
      <c r="BK105" s="835"/>
      <c r="BL105" s="827" t="s">
        <v>474</v>
      </c>
      <c r="BM105" s="835">
        <f>BK81-(BL112+BL114)</f>
        <v>-68</v>
      </c>
      <c r="BN105" s="835">
        <f>ABS(BM105)</f>
        <v>68</v>
      </c>
      <c r="BO105" s="345"/>
      <c r="BP105" s="835" t="s">
        <v>475</v>
      </c>
      <c r="BQ105" s="835"/>
      <c r="BR105" s="827" t="s">
        <v>474</v>
      </c>
      <c r="BS105" s="835">
        <f>BQ81-(BR112+BR114)</f>
        <v>-68</v>
      </c>
      <c r="BT105" s="835">
        <f>ABS(BS105)</f>
        <v>68</v>
      </c>
      <c r="BU105" s="345"/>
      <c r="BV105" s="835" t="s">
        <v>475</v>
      </c>
      <c r="BW105" s="835"/>
      <c r="BX105" s="827" t="s">
        <v>474</v>
      </c>
      <c r="BY105" s="835">
        <f>BW81-(BX112+BX114)</f>
        <v>-68</v>
      </c>
      <c r="BZ105" s="835">
        <f>ABS(BY105)</f>
        <v>68</v>
      </c>
      <c r="CA105" s="345"/>
      <c r="CB105" s="835" t="s">
        <v>475</v>
      </c>
      <c r="CC105" s="835"/>
      <c r="CD105" s="827" t="s">
        <v>474</v>
      </c>
      <c r="CE105" s="835">
        <f>CC81-(CD112+CD114)</f>
        <v>-68</v>
      </c>
      <c r="CF105" s="835">
        <f>ABS(CE105)</f>
        <v>68</v>
      </c>
      <c r="CG105" s="345"/>
      <c r="CH105" s="835" t="s">
        <v>475</v>
      </c>
      <c r="CI105" s="835"/>
      <c r="CJ105" s="827" t="s">
        <v>474</v>
      </c>
      <c r="CK105" s="835">
        <f>CI81-(CJ112+CJ114)</f>
        <v>-68</v>
      </c>
      <c r="CL105" s="835">
        <f>ABS(CK105)</f>
        <v>68</v>
      </c>
      <c r="CM105" s="345"/>
      <c r="CN105" s="835" t="s">
        <v>475</v>
      </c>
      <c r="CO105" s="835"/>
      <c r="CP105" s="827" t="s">
        <v>474</v>
      </c>
      <c r="CQ105" s="835">
        <f>CO81-(CP112+CP114)</f>
        <v>-68</v>
      </c>
      <c r="CR105" s="835">
        <f>ABS(CQ105)</f>
        <v>68</v>
      </c>
      <c r="CS105" s="345"/>
      <c r="CT105" s="835" t="s">
        <v>475</v>
      </c>
      <c r="CU105" s="835"/>
      <c r="CV105" s="827" t="s">
        <v>474</v>
      </c>
      <c r="CW105" s="835">
        <f>CU81-(CV112+CV114)</f>
        <v>-68</v>
      </c>
      <c r="CX105" s="835">
        <f>ABS(CW105)</f>
        <v>68</v>
      </c>
      <c r="CY105" s="345"/>
      <c r="CZ105" s="835" t="s">
        <v>475</v>
      </c>
      <c r="DA105" s="835"/>
      <c r="DB105" s="827" t="s">
        <v>474</v>
      </c>
      <c r="DC105" s="835">
        <f>DA81-(DB112+DB114)</f>
        <v>-68</v>
      </c>
      <c r="DD105" s="835">
        <f>ABS(DC105)</f>
        <v>68</v>
      </c>
      <c r="DE105" s="345"/>
      <c r="DF105" s="835" t="s">
        <v>475</v>
      </c>
      <c r="DG105" s="835"/>
      <c r="DH105" s="827" t="s">
        <v>474</v>
      </c>
      <c r="DI105" s="835">
        <f>DG81-(DH112+DH114)</f>
        <v>-68</v>
      </c>
      <c r="DJ105" s="835">
        <f>ABS(DI105)</f>
        <v>68</v>
      </c>
      <c r="DK105" s="345"/>
      <c r="DL105" s="835" t="s">
        <v>475</v>
      </c>
      <c r="DM105" s="835"/>
      <c r="DN105" s="827" t="s">
        <v>474</v>
      </c>
      <c r="DO105" s="835">
        <f>DM81-(DN112+DN114)</f>
        <v>-68</v>
      </c>
      <c r="DP105" s="835">
        <f>ABS(DO105)</f>
        <v>68</v>
      </c>
      <c r="DQ105" s="345"/>
      <c r="DR105" s="835" t="s">
        <v>475</v>
      </c>
      <c r="DS105" s="835"/>
      <c r="DT105" s="827" t="s">
        <v>474</v>
      </c>
      <c r="DU105" s="835">
        <f>DS81-(DT112+DT114)</f>
        <v>-68</v>
      </c>
      <c r="DV105" s="835">
        <f>ABS(DU105)</f>
        <v>68</v>
      </c>
      <c r="DW105" s="345"/>
      <c r="DX105" s="835" t="s">
        <v>475</v>
      </c>
      <c r="DY105" s="835"/>
      <c r="DZ105" s="827" t="s">
        <v>474</v>
      </c>
      <c r="EA105" s="835">
        <f>DY81-(DZ112+DZ114)</f>
        <v>-68</v>
      </c>
      <c r="EB105" s="835">
        <f>ABS(EA105)</f>
        <v>68</v>
      </c>
      <c r="EC105" s="345"/>
      <c r="ED105" s="835" t="s">
        <v>475</v>
      </c>
      <c r="EE105" s="835"/>
      <c r="EF105" s="827" t="s">
        <v>474</v>
      </c>
      <c r="EG105" s="835">
        <f>EE81-(EF112+EF114)</f>
        <v>-68</v>
      </c>
      <c r="EH105" s="835">
        <f>ABS(EG105)</f>
        <v>68</v>
      </c>
      <c r="EI105" s="345"/>
      <c r="EJ105" s="835" t="s">
        <v>475</v>
      </c>
      <c r="EK105" s="835"/>
      <c r="EL105" s="827" t="s">
        <v>474</v>
      </c>
      <c r="EM105" s="835">
        <f>EK81-(EL112+EL114)</f>
        <v>-68</v>
      </c>
      <c r="EN105" s="835">
        <f>ABS(EM105)</f>
        <v>68</v>
      </c>
      <c r="EO105" s="345"/>
      <c r="EP105" s="835" t="s">
        <v>475</v>
      </c>
      <c r="EQ105" s="835"/>
      <c r="ER105" s="827" t="s">
        <v>474</v>
      </c>
      <c r="ES105" s="835">
        <f>EQ81-(ER112+ER114)</f>
        <v>-68</v>
      </c>
      <c r="ET105" s="835">
        <f>ABS(ES105)</f>
        <v>68</v>
      </c>
      <c r="EU105" s="345"/>
      <c r="EV105" s="835" t="s">
        <v>475</v>
      </c>
      <c r="EW105" s="835"/>
      <c r="EX105" s="827" t="s">
        <v>474</v>
      </c>
      <c r="EY105" s="835">
        <f>EW81-(EX112+EX114)</f>
        <v>-68</v>
      </c>
      <c r="EZ105" s="835">
        <f>ABS(EY105)</f>
        <v>68</v>
      </c>
      <c r="FA105" s="345"/>
      <c r="FB105" s="835" t="s">
        <v>475</v>
      </c>
      <c r="FC105" s="835"/>
      <c r="FD105" s="827" t="s">
        <v>474</v>
      </c>
      <c r="FE105" s="835">
        <f>FC81-(FD112+FD114)</f>
        <v>-68</v>
      </c>
      <c r="FF105" s="835">
        <f>ABS(FE105)</f>
        <v>68</v>
      </c>
      <c r="FG105" s="345"/>
      <c r="FH105" s="835" t="s">
        <v>475</v>
      </c>
      <c r="FI105" s="835"/>
      <c r="FJ105" s="827" t="s">
        <v>474</v>
      </c>
      <c r="FK105" s="835">
        <f>FI81-(FJ112+FJ114)</f>
        <v>-68</v>
      </c>
      <c r="FL105" s="835">
        <f>ABS(FK105)</f>
        <v>68</v>
      </c>
      <c r="FM105" s="345"/>
      <c r="FN105" s="835" t="s">
        <v>475</v>
      </c>
      <c r="FO105" s="835"/>
      <c r="FP105" s="827" t="s">
        <v>474</v>
      </c>
      <c r="FQ105" s="835">
        <f>FO81-(FP112+FP114)</f>
        <v>-68</v>
      </c>
      <c r="FR105" s="835">
        <f>ABS(FQ105)</f>
        <v>68</v>
      </c>
      <c r="FS105" s="345"/>
      <c r="FT105" s="835" t="s">
        <v>475</v>
      </c>
      <c r="FU105" s="835"/>
      <c r="FV105" s="827" t="s">
        <v>474</v>
      </c>
      <c r="FW105" s="835">
        <f>FU81-(FV112+FV114)</f>
        <v>-68</v>
      </c>
      <c r="FX105" s="835">
        <f>ABS(FW105)</f>
        <v>68</v>
      </c>
      <c r="FY105" s="345"/>
    </row>
    <row r="106" spans="1:181" x14ac:dyDescent="0.3">
      <c r="A106" s="19"/>
      <c r="B106" s="835"/>
      <c r="C106" s="840" t="s">
        <v>472</v>
      </c>
      <c r="D106" s="827" t="s">
        <v>473</v>
      </c>
      <c r="E106" s="835">
        <f>C82-(D113+D115)</f>
        <v>-68</v>
      </c>
      <c r="F106" s="835">
        <f>ABS(E106)</f>
        <v>68</v>
      </c>
      <c r="G106" s="345"/>
      <c r="H106" s="835"/>
      <c r="I106" s="840" t="s">
        <v>472</v>
      </c>
      <c r="J106" s="827" t="s">
        <v>473</v>
      </c>
      <c r="K106" s="835">
        <f>I82-(J113+J115)</f>
        <v>-68</v>
      </c>
      <c r="L106" s="835">
        <f>ABS(K106)</f>
        <v>68</v>
      </c>
      <c r="M106" s="345"/>
      <c r="N106" s="835"/>
      <c r="O106" s="840" t="s">
        <v>472</v>
      </c>
      <c r="P106" s="827" t="s">
        <v>473</v>
      </c>
      <c r="Q106" s="835">
        <f>O82-(P113+P115)</f>
        <v>-68</v>
      </c>
      <c r="R106" s="835">
        <f>ABS(Q106)</f>
        <v>68</v>
      </c>
      <c r="S106" s="345"/>
      <c r="T106" s="835"/>
      <c r="U106" s="840" t="s">
        <v>472</v>
      </c>
      <c r="V106" s="827" t="s">
        <v>473</v>
      </c>
      <c r="W106" s="835">
        <f>U82-(V113+V115)</f>
        <v>-68</v>
      </c>
      <c r="X106" s="835">
        <f>ABS(W106)</f>
        <v>68</v>
      </c>
      <c r="Y106" s="345"/>
      <c r="Z106" s="835"/>
      <c r="AA106" s="840" t="s">
        <v>472</v>
      </c>
      <c r="AB106" s="827" t="s">
        <v>473</v>
      </c>
      <c r="AC106" s="835">
        <f>AA82-(AB113+AB115)</f>
        <v>-68</v>
      </c>
      <c r="AD106" s="835">
        <f>ABS(AC106)</f>
        <v>68</v>
      </c>
      <c r="AE106" s="345"/>
      <c r="AF106" s="835"/>
      <c r="AG106" s="840" t="s">
        <v>472</v>
      </c>
      <c r="AH106" s="827" t="s">
        <v>473</v>
      </c>
      <c r="AI106" s="835">
        <f>AG82-(AH113+AH115)</f>
        <v>-68</v>
      </c>
      <c r="AJ106" s="835">
        <f>ABS(AI106)</f>
        <v>68</v>
      </c>
      <c r="AK106" s="345"/>
      <c r="AL106" s="835"/>
      <c r="AM106" s="840" t="s">
        <v>472</v>
      </c>
      <c r="AN106" s="827" t="s">
        <v>473</v>
      </c>
      <c r="AO106" s="835">
        <f>AM82-(AN113+AN115)</f>
        <v>-68</v>
      </c>
      <c r="AP106" s="835">
        <f>ABS(AO106)</f>
        <v>68</v>
      </c>
      <c r="AQ106" s="345"/>
      <c r="AR106" s="835"/>
      <c r="AS106" s="840" t="s">
        <v>472</v>
      </c>
      <c r="AT106" s="827" t="s">
        <v>473</v>
      </c>
      <c r="AU106" s="835">
        <f>AS82-(AT113+AT115)</f>
        <v>-68</v>
      </c>
      <c r="AV106" s="835">
        <f>ABS(AU106)</f>
        <v>68</v>
      </c>
      <c r="AW106" s="345"/>
      <c r="AX106" s="835"/>
      <c r="AY106" s="840" t="s">
        <v>472</v>
      </c>
      <c r="AZ106" s="827" t="s">
        <v>473</v>
      </c>
      <c r="BA106" s="835">
        <f>AY82-(AZ113+AZ115)</f>
        <v>-68</v>
      </c>
      <c r="BB106" s="835">
        <f>ABS(BA106)</f>
        <v>68</v>
      </c>
      <c r="BC106" s="345"/>
      <c r="BD106" s="835"/>
      <c r="BE106" s="840" t="s">
        <v>472</v>
      </c>
      <c r="BF106" s="827" t="s">
        <v>473</v>
      </c>
      <c r="BG106" s="835">
        <f>BE82-(BF113+BF115)</f>
        <v>-68</v>
      </c>
      <c r="BH106" s="835">
        <f>ABS(BG106)</f>
        <v>68</v>
      </c>
      <c r="BI106" s="345"/>
      <c r="BJ106" s="835"/>
      <c r="BK106" s="840" t="s">
        <v>472</v>
      </c>
      <c r="BL106" s="827" t="s">
        <v>473</v>
      </c>
      <c r="BM106" s="835">
        <f>BK82-(BL113+BL115)</f>
        <v>-68</v>
      </c>
      <c r="BN106" s="835">
        <f>ABS(BM106)</f>
        <v>68</v>
      </c>
      <c r="BO106" s="345"/>
      <c r="BP106" s="835"/>
      <c r="BQ106" s="840" t="s">
        <v>472</v>
      </c>
      <c r="BR106" s="827" t="s">
        <v>473</v>
      </c>
      <c r="BS106" s="835">
        <f>BQ82-(BR113+BR115)</f>
        <v>-68</v>
      </c>
      <c r="BT106" s="835">
        <f>ABS(BS106)</f>
        <v>68</v>
      </c>
      <c r="BU106" s="345"/>
      <c r="BV106" s="835"/>
      <c r="BW106" s="840" t="s">
        <v>472</v>
      </c>
      <c r="BX106" s="827" t="s">
        <v>473</v>
      </c>
      <c r="BY106" s="835">
        <f>BW82-(BX113+BX115)</f>
        <v>-68</v>
      </c>
      <c r="BZ106" s="835">
        <f>ABS(BY106)</f>
        <v>68</v>
      </c>
      <c r="CA106" s="345"/>
      <c r="CB106" s="835"/>
      <c r="CC106" s="840" t="s">
        <v>472</v>
      </c>
      <c r="CD106" s="827" t="s">
        <v>473</v>
      </c>
      <c r="CE106" s="835">
        <f>CC82-(CD113+CD115)</f>
        <v>-68</v>
      </c>
      <c r="CF106" s="835">
        <f>ABS(CE106)</f>
        <v>68</v>
      </c>
      <c r="CG106" s="345"/>
      <c r="CH106" s="835"/>
      <c r="CI106" s="840" t="s">
        <v>472</v>
      </c>
      <c r="CJ106" s="827" t="s">
        <v>473</v>
      </c>
      <c r="CK106" s="835">
        <f>CI82-(CJ113+CJ115)</f>
        <v>-68</v>
      </c>
      <c r="CL106" s="835">
        <f>ABS(CK106)</f>
        <v>68</v>
      </c>
      <c r="CM106" s="345"/>
      <c r="CN106" s="835"/>
      <c r="CO106" s="840" t="s">
        <v>472</v>
      </c>
      <c r="CP106" s="827" t="s">
        <v>473</v>
      </c>
      <c r="CQ106" s="835">
        <f>CO82-(CP113+CP115)</f>
        <v>-68</v>
      </c>
      <c r="CR106" s="835">
        <f>ABS(CQ106)</f>
        <v>68</v>
      </c>
      <c r="CS106" s="345"/>
      <c r="CT106" s="835"/>
      <c r="CU106" s="840" t="s">
        <v>472</v>
      </c>
      <c r="CV106" s="827" t="s">
        <v>473</v>
      </c>
      <c r="CW106" s="835">
        <f>CU82-(CV113+CV115)</f>
        <v>-68</v>
      </c>
      <c r="CX106" s="835">
        <f>ABS(CW106)</f>
        <v>68</v>
      </c>
      <c r="CY106" s="345"/>
      <c r="CZ106" s="835"/>
      <c r="DA106" s="840" t="s">
        <v>472</v>
      </c>
      <c r="DB106" s="827" t="s">
        <v>473</v>
      </c>
      <c r="DC106" s="835">
        <f>DA82-(DB113+DB115)</f>
        <v>-68</v>
      </c>
      <c r="DD106" s="835">
        <f>ABS(DC106)</f>
        <v>68</v>
      </c>
      <c r="DE106" s="345"/>
      <c r="DF106" s="835"/>
      <c r="DG106" s="840" t="s">
        <v>472</v>
      </c>
      <c r="DH106" s="827" t="s">
        <v>473</v>
      </c>
      <c r="DI106" s="835">
        <f>DG82-(DH113+DH115)</f>
        <v>-68</v>
      </c>
      <c r="DJ106" s="835">
        <f>ABS(DI106)</f>
        <v>68</v>
      </c>
      <c r="DK106" s="345"/>
      <c r="DL106" s="835"/>
      <c r="DM106" s="840" t="s">
        <v>472</v>
      </c>
      <c r="DN106" s="827" t="s">
        <v>473</v>
      </c>
      <c r="DO106" s="835">
        <f>DM82-(DN113+DN115)</f>
        <v>-68</v>
      </c>
      <c r="DP106" s="835">
        <f>ABS(DO106)</f>
        <v>68</v>
      </c>
      <c r="DQ106" s="345"/>
      <c r="DR106" s="835"/>
      <c r="DS106" s="840" t="s">
        <v>472</v>
      </c>
      <c r="DT106" s="827" t="s">
        <v>473</v>
      </c>
      <c r="DU106" s="835">
        <f>DS82-(DT113+DT115)</f>
        <v>-68</v>
      </c>
      <c r="DV106" s="835">
        <f>ABS(DU106)</f>
        <v>68</v>
      </c>
      <c r="DW106" s="345"/>
      <c r="DX106" s="835"/>
      <c r="DY106" s="840" t="s">
        <v>472</v>
      </c>
      <c r="DZ106" s="827" t="s">
        <v>473</v>
      </c>
      <c r="EA106" s="835">
        <f>DY82-(DZ113+DZ115)</f>
        <v>-68</v>
      </c>
      <c r="EB106" s="835">
        <f>ABS(EA106)</f>
        <v>68</v>
      </c>
      <c r="EC106" s="345"/>
      <c r="ED106" s="835"/>
      <c r="EE106" s="840" t="s">
        <v>472</v>
      </c>
      <c r="EF106" s="827" t="s">
        <v>473</v>
      </c>
      <c r="EG106" s="835">
        <f>EE82-(EF113+EF115)</f>
        <v>-68</v>
      </c>
      <c r="EH106" s="835">
        <f>ABS(EG106)</f>
        <v>68</v>
      </c>
      <c r="EI106" s="345"/>
      <c r="EJ106" s="835"/>
      <c r="EK106" s="840" t="s">
        <v>472</v>
      </c>
      <c r="EL106" s="827" t="s">
        <v>473</v>
      </c>
      <c r="EM106" s="835">
        <f>EK82-(EL113+EL115)</f>
        <v>-68</v>
      </c>
      <c r="EN106" s="835">
        <f>ABS(EM106)</f>
        <v>68</v>
      </c>
      <c r="EO106" s="345"/>
      <c r="EP106" s="835"/>
      <c r="EQ106" s="840" t="s">
        <v>472</v>
      </c>
      <c r="ER106" s="827" t="s">
        <v>473</v>
      </c>
      <c r="ES106" s="835">
        <f>EQ82-(ER113+ER115)</f>
        <v>-68</v>
      </c>
      <c r="ET106" s="835">
        <f>ABS(ES106)</f>
        <v>68</v>
      </c>
      <c r="EU106" s="345"/>
      <c r="EV106" s="835"/>
      <c r="EW106" s="840" t="s">
        <v>472</v>
      </c>
      <c r="EX106" s="827" t="s">
        <v>473</v>
      </c>
      <c r="EY106" s="835">
        <f>EW82-(EX113+EX115)</f>
        <v>-68</v>
      </c>
      <c r="EZ106" s="835">
        <f>ABS(EY106)</f>
        <v>68</v>
      </c>
      <c r="FA106" s="345"/>
      <c r="FB106" s="835"/>
      <c r="FC106" s="840" t="s">
        <v>472</v>
      </c>
      <c r="FD106" s="827" t="s">
        <v>473</v>
      </c>
      <c r="FE106" s="835">
        <f>FC82-(FD113+FD115)</f>
        <v>-68</v>
      </c>
      <c r="FF106" s="835">
        <f>ABS(FE106)</f>
        <v>68</v>
      </c>
      <c r="FG106" s="345"/>
      <c r="FH106" s="835"/>
      <c r="FI106" s="840" t="s">
        <v>472</v>
      </c>
      <c r="FJ106" s="827" t="s">
        <v>473</v>
      </c>
      <c r="FK106" s="835">
        <f>FI82-(FJ113+FJ115)</f>
        <v>-68</v>
      </c>
      <c r="FL106" s="835">
        <f>ABS(FK106)</f>
        <v>68</v>
      </c>
      <c r="FM106" s="345"/>
      <c r="FN106" s="835"/>
      <c r="FO106" s="840" t="s">
        <v>472</v>
      </c>
      <c r="FP106" s="827" t="s">
        <v>473</v>
      </c>
      <c r="FQ106" s="835">
        <f>FO82-(FP113+FP115)</f>
        <v>-68</v>
      </c>
      <c r="FR106" s="835">
        <f>ABS(FQ106)</f>
        <v>68</v>
      </c>
      <c r="FS106" s="345"/>
      <c r="FT106" s="835"/>
      <c r="FU106" s="840" t="s">
        <v>472</v>
      </c>
      <c r="FV106" s="827" t="s">
        <v>473</v>
      </c>
      <c r="FW106" s="835">
        <f>FU82-(FV113+FV115)</f>
        <v>-68</v>
      </c>
      <c r="FX106" s="835">
        <f>ABS(FW106)</f>
        <v>68</v>
      </c>
      <c r="FY106" s="345"/>
    </row>
    <row r="107" spans="1:181" x14ac:dyDescent="0.3">
      <c r="A107" s="19"/>
      <c r="B107" s="827" t="s">
        <v>418</v>
      </c>
      <c r="C107" s="840">
        <f>C80</f>
        <v>172</v>
      </c>
      <c r="D107" s="835"/>
      <c r="E107" s="835"/>
      <c r="F107" s="835"/>
      <c r="G107" s="345"/>
      <c r="H107" s="827" t="s">
        <v>418</v>
      </c>
      <c r="I107" s="840">
        <f>I80</f>
        <v>172</v>
      </c>
      <c r="J107" s="835"/>
      <c r="K107" s="835"/>
      <c r="L107" s="835"/>
      <c r="M107" s="345"/>
      <c r="N107" s="827" t="s">
        <v>418</v>
      </c>
      <c r="O107" s="840">
        <f>O80</f>
        <v>172</v>
      </c>
      <c r="P107" s="835"/>
      <c r="Q107" s="835"/>
      <c r="R107" s="835"/>
      <c r="S107" s="345"/>
      <c r="T107" s="827" t="s">
        <v>418</v>
      </c>
      <c r="U107" s="840">
        <f>U80</f>
        <v>172</v>
      </c>
      <c r="V107" s="835"/>
      <c r="W107" s="835"/>
      <c r="X107" s="835"/>
      <c r="Y107" s="345"/>
      <c r="Z107" s="827" t="s">
        <v>418</v>
      </c>
      <c r="AA107" s="840">
        <f>AA80</f>
        <v>172</v>
      </c>
      <c r="AB107" s="835"/>
      <c r="AC107" s="835"/>
      <c r="AD107" s="835"/>
      <c r="AE107" s="345"/>
      <c r="AF107" s="827" t="s">
        <v>418</v>
      </c>
      <c r="AG107" s="840">
        <f>AG80</f>
        <v>172</v>
      </c>
      <c r="AH107" s="835"/>
      <c r="AI107" s="835"/>
      <c r="AJ107" s="835"/>
      <c r="AK107" s="345"/>
      <c r="AL107" s="827" t="s">
        <v>418</v>
      </c>
      <c r="AM107" s="840">
        <f>AM80</f>
        <v>172</v>
      </c>
      <c r="AN107" s="835"/>
      <c r="AO107" s="835"/>
      <c r="AP107" s="835"/>
      <c r="AQ107" s="345"/>
      <c r="AR107" s="827" t="s">
        <v>418</v>
      </c>
      <c r="AS107" s="840">
        <f>AS80</f>
        <v>172</v>
      </c>
      <c r="AT107" s="835"/>
      <c r="AU107" s="835"/>
      <c r="AV107" s="835"/>
      <c r="AW107" s="345"/>
      <c r="AX107" s="827" t="s">
        <v>418</v>
      </c>
      <c r="AY107" s="840">
        <f>AY80</f>
        <v>172</v>
      </c>
      <c r="AZ107" s="835"/>
      <c r="BA107" s="835"/>
      <c r="BB107" s="835"/>
      <c r="BC107" s="345"/>
      <c r="BD107" s="827" t="s">
        <v>418</v>
      </c>
      <c r="BE107" s="840">
        <f>BE80</f>
        <v>172</v>
      </c>
      <c r="BF107" s="835"/>
      <c r="BG107" s="835"/>
      <c r="BH107" s="835"/>
      <c r="BI107" s="345"/>
      <c r="BJ107" s="827" t="s">
        <v>418</v>
      </c>
      <c r="BK107" s="840">
        <f>BK80</f>
        <v>172</v>
      </c>
      <c r="BL107" s="835"/>
      <c r="BM107" s="835"/>
      <c r="BN107" s="835"/>
      <c r="BO107" s="345"/>
      <c r="BP107" s="827" t="s">
        <v>418</v>
      </c>
      <c r="BQ107" s="840">
        <f>BQ80</f>
        <v>172</v>
      </c>
      <c r="BR107" s="835"/>
      <c r="BS107" s="835"/>
      <c r="BT107" s="835"/>
      <c r="BU107" s="345"/>
      <c r="BV107" s="827" t="s">
        <v>418</v>
      </c>
      <c r="BW107" s="840">
        <f>BW80</f>
        <v>172</v>
      </c>
      <c r="BX107" s="835"/>
      <c r="BY107" s="835"/>
      <c r="BZ107" s="835"/>
      <c r="CA107" s="345"/>
      <c r="CB107" s="827" t="s">
        <v>418</v>
      </c>
      <c r="CC107" s="840">
        <f>CC80</f>
        <v>172</v>
      </c>
      <c r="CD107" s="835"/>
      <c r="CE107" s="835"/>
      <c r="CF107" s="835"/>
      <c r="CG107" s="345"/>
      <c r="CH107" s="827" t="s">
        <v>418</v>
      </c>
      <c r="CI107" s="840">
        <f>CI80</f>
        <v>172</v>
      </c>
      <c r="CJ107" s="835"/>
      <c r="CK107" s="835"/>
      <c r="CL107" s="835"/>
      <c r="CM107" s="345"/>
      <c r="CN107" s="827" t="s">
        <v>418</v>
      </c>
      <c r="CO107" s="840">
        <f>CO80</f>
        <v>172</v>
      </c>
      <c r="CP107" s="835"/>
      <c r="CQ107" s="835"/>
      <c r="CR107" s="835"/>
      <c r="CS107" s="345"/>
      <c r="CT107" s="827" t="s">
        <v>418</v>
      </c>
      <c r="CU107" s="840">
        <f>CU80</f>
        <v>172</v>
      </c>
      <c r="CV107" s="835"/>
      <c r="CW107" s="835"/>
      <c r="CX107" s="835"/>
      <c r="CY107" s="345"/>
      <c r="CZ107" s="827" t="s">
        <v>418</v>
      </c>
      <c r="DA107" s="840">
        <f>DA80</f>
        <v>172</v>
      </c>
      <c r="DB107" s="835"/>
      <c r="DC107" s="835"/>
      <c r="DD107" s="835"/>
      <c r="DE107" s="345"/>
      <c r="DF107" s="827" t="s">
        <v>418</v>
      </c>
      <c r="DG107" s="840">
        <f>DG80</f>
        <v>172</v>
      </c>
      <c r="DH107" s="835"/>
      <c r="DI107" s="835"/>
      <c r="DJ107" s="835"/>
      <c r="DK107" s="345"/>
      <c r="DL107" s="827" t="s">
        <v>418</v>
      </c>
      <c r="DM107" s="840">
        <f>DM80</f>
        <v>172</v>
      </c>
      <c r="DN107" s="835"/>
      <c r="DO107" s="835"/>
      <c r="DP107" s="835"/>
      <c r="DQ107" s="345"/>
      <c r="DR107" s="827" t="s">
        <v>418</v>
      </c>
      <c r="DS107" s="840">
        <f>DS80</f>
        <v>172</v>
      </c>
      <c r="DT107" s="835"/>
      <c r="DU107" s="835"/>
      <c r="DV107" s="835"/>
      <c r="DW107" s="345"/>
      <c r="DX107" s="827" t="s">
        <v>418</v>
      </c>
      <c r="DY107" s="840">
        <f>DY80</f>
        <v>172</v>
      </c>
      <c r="DZ107" s="835"/>
      <c r="EA107" s="835"/>
      <c r="EB107" s="835"/>
      <c r="EC107" s="345"/>
      <c r="ED107" s="827" t="s">
        <v>418</v>
      </c>
      <c r="EE107" s="840">
        <f>EE80</f>
        <v>172</v>
      </c>
      <c r="EF107" s="835"/>
      <c r="EG107" s="835"/>
      <c r="EH107" s="835"/>
      <c r="EI107" s="345"/>
      <c r="EJ107" s="827" t="s">
        <v>418</v>
      </c>
      <c r="EK107" s="840">
        <f>EK80</f>
        <v>172</v>
      </c>
      <c r="EL107" s="835"/>
      <c r="EM107" s="835"/>
      <c r="EN107" s="835"/>
      <c r="EO107" s="345"/>
      <c r="EP107" s="827" t="s">
        <v>418</v>
      </c>
      <c r="EQ107" s="840">
        <f>EQ80</f>
        <v>172</v>
      </c>
      <c r="ER107" s="835"/>
      <c r="ES107" s="835"/>
      <c r="ET107" s="835"/>
      <c r="EU107" s="345"/>
      <c r="EV107" s="827" t="s">
        <v>418</v>
      </c>
      <c r="EW107" s="840">
        <f>EW80</f>
        <v>172</v>
      </c>
      <c r="EX107" s="835"/>
      <c r="EY107" s="835"/>
      <c r="EZ107" s="835"/>
      <c r="FA107" s="345"/>
      <c r="FB107" s="827" t="s">
        <v>418</v>
      </c>
      <c r="FC107" s="840">
        <f>FC80</f>
        <v>172</v>
      </c>
      <c r="FD107" s="835"/>
      <c r="FE107" s="835"/>
      <c r="FF107" s="835"/>
      <c r="FG107" s="345"/>
      <c r="FH107" s="827" t="s">
        <v>418</v>
      </c>
      <c r="FI107" s="840">
        <f>FI80</f>
        <v>172</v>
      </c>
      <c r="FJ107" s="835"/>
      <c r="FK107" s="835"/>
      <c r="FL107" s="835"/>
      <c r="FM107" s="345"/>
      <c r="FN107" s="827" t="s">
        <v>418</v>
      </c>
      <c r="FO107" s="840">
        <f>FO80</f>
        <v>172</v>
      </c>
      <c r="FP107" s="835"/>
      <c r="FQ107" s="835"/>
      <c r="FR107" s="835"/>
      <c r="FS107" s="345"/>
      <c r="FT107" s="827" t="s">
        <v>418</v>
      </c>
      <c r="FU107" s="840">
        <f>FU80</f>
        <v>172</v>
      </c>
      <c r="FV107" s="835"/>
      <c r="FW107" s="835"/>
      <c r="FX107" s="835"/>
      <c r="FY107" s="345"/>
    </row>
    <row r="108" spans="1:181" x14ac:dyDescent="0.3">
      <c r="A108" s="19"/>
      <c r="B108" s="827" t="s">
        <v>417</v>
      </c>
      <c r="C108" s="840">
        <f>C81</f>
        <v>172</v>
      </c>
      <c r="D108" s="835"/>
      <c r="E108" s="835"/>
      <c r="F108" s="835"/>
      <c r="G108" s="345"/>
      <c r="H108" s="827" t="s">
        <v>417</v>
      </c>
      <c r="I108" s="840">
        <f>I81</f>
        <v>172</v>
      </c>
      <c r="J108" s="835"/>
      <c r="K108" s="835"/>
      <c r="L108" s="835"/>
      <c r="M108" s="345"/>
      <c r="N108" s="827" t="s">
        <v>417</v>
      </c>
      <c r="O108" s="840">
        <f>O81</f>
        <v>172</v>
      </c>
      <c r="P108" s="835"/>
      <c r="Q108" s="835"/>
      <c r="R108" s="835"/>
      <c r="S108" s="345"/>
      <c r="T108" s="827" t="s">
        <v>417</v>
      </c>
      <c r="U108" s="840">
        <f>U81</f>
        <v>172</v>
      </c>
      <c r="V108" s="835"/>
      <c r="W108" s="835"/>
      <c r="X108" s="835"/>
      <c r="Y108" s="345"/>
      <c r="Z108" s="827" t="s">
        <v>417</v>
      </c>
      <c r="AA108" s="840">
        <f>AA81</f>
        <v>172</v>
      </c>
      <c r="AB108" s="835"/>
      <c r="AC108" s="835"/>
      <c r="AD108" s="835"/>
      <c r="AE108" s="345"/>
      <c r="AF108" s="827" t="s">
        <v>417</v>
      </c>
      <c r="AG108" s="840">
        <f>AG81</f>
        <v>172</v>
      </c>
      <c r="AH108" s="835"/>
      <c r="AI108" s="835"/>
      <c r="AJ108" s="835"/>
      <c r="AK108" s="345"/>
      <c r="AL108" s="827" t="s">
        <v>417</v>
      </c>
      <c r="AM108" s="840">
        <f>AM81</f>
        <v>172</v>
      </c>
      <c r="AN108" s="835"/>
      <c r="AO108" s="835"/>
      <c r="AP108" s="835"/>
      <c r="AQ108" s="345"/>
      <c r="AR108" s="827" t="s">
        <v>417</v>
      </c>
      <c r="AS108" s="840">
        <f>AS81</f>
        <v>172</v>
      </c>
      <c r="AT108" s="835"/>
      <c r="AU108" s="835"/>
      <c r="AV108" s="835"/>
      <c r="AW108" s="345"/>
      <c r="AX108" s="827" t="s">
        <v>417</v>
      </c>
      <c r="AY108" s="840">
        <f>AY81</f>
        <v>172</v>
      </c>
      <c r="AZ108" s="835"/>
      <c r="BA108" s="835"/>
      <c r="BB108" s="835"/>
      <c r="BC108" s="345"/>
      <c r="BD108" s="827" t="s">
        <v>417</v>
      </c>
      <c r="BE108" s="840">
        <f>BE81</f>
        <v>172</v>
      </c>
      <c r="BF108" s="835"/>
      <c r="BG108" s="835"/>
      <c r="BH108" s="835"/>
      <c r="BI108" s="345"/>
      <c r="BJ108" s="827" t="s">
        <v>417</v>
      </c>
      <c r="BK108" s="840">
        <f>BK81</f>
        <v>172</v>
      </c>
      <c r="BL108" s="835"/>
      <c r="BM108" s="835"/>
      <c r="BN108" s="835"/>
      <c r="BO108" s="345"/>
      <c r="BP108" s="827" t="s">
        <v>417</v>
      </c>
      <c r="BQ108" s="840">
        <f>BQ81</f>
        <v>172</v>
      </c>
      <c r="BR108" s="835"/>
      <c r="BS108" s="835"/>
      <c r="BT108" s="835"/>
      <c r="BU108" s="345"/>
      <c r="BV108" s="827" t="s">
        <v>417</v>
      </c>
      <c r="BW108" s="840">
        <f>BW81</f>
        <v>172</v>
      </c>
      <c r="BX108" s="835"/>
      <c r="BY108" s="835"/>
      <c r="BZ108" s="835"/>
      <c r="CA108" s="345"/>
      <c r="CB108" s="827" t="s">
        <v>417</v>
      </c>
      <c r="CC108" s="840">
        <f>CC81</f>
        <v>172</v>
      </c>
      <c r="CD108" s="835"/>
      <c r="CE108" s="835"/>
      <c r="CF108" s="835"/>
      <c r="CG108" s="345"/>
      <c r="CH108" s="827" t="s">
        <v>417</v>
      </c>
      <c r="CI108" s="840">
        <f>CI81</f>
        <v>172</v>
      </c>
      <c r="CJ108" s="835"/>
      <c r="CK108" s="835"/>
      <c r="CL108" s="835"/>
      <c r="CM108" s="345"/>
      <c r="CN108" s="827" t="s">
        <v>417</v>
      </c>
      <c r="CO108" s="840">
        <f>CO81</f>
        <v>172</v>
      </c>
      <c r="CP108" s="835"/>
      <c r="CQ108" s="835"/>
      <c r="CR108" s="835"/>
      <c r="CS108" s="345"/>
      <c r="CT108" s="827" t="s">
        <v>417</v>
      </c>
      <c r="CU108" s="840">
        <f>CU81</f>
        <v>172</v>
      </c>
      <c r="CV108" s="835"/>
      <c r="CW108" s="835"/>
      <c r="CX108" s="835"/>
      <c r="CY108" s="345"/>
      <c r="CZ108" s="827" t="s">
        <v>417</v>
      </c>
      <c r="DA108" s="840">
        <f>DA81</f>
        <v>172</v>
      </c>
      <c r="DB108" s="835"/>
      <c r="DC108" s="835"/>
      <c r="DD108" s="835"/>
      <c r="DE108" s="345"/>
      <c r="DF108" s="827" t="s">
        <v>417</v>
      </c>
      <c r="DG108" s="840">
        <f>DG81</f>
        <v>172</v>
      </c>
      <c r="DH108" s="835"/>
      <c r="DI108" s="835"/>
      <c r="DJ108" s="835"/>
      <c r="DK108" s="345"/>
      <c r="DL108" s="827" t="s">
        <v>417</v>
      </c>
      <c r="DM108" s="840">
        <f>DM81</f>
        <v>172</v>
      </c>
      <c r="DN108" s="835"/>
      <c r="DO108" s="835"/>
      <c r="DP108" s="835"/>
      <c r="DQ108" s="345"/>
      <c r="DR108" s="827" t="s">
        <v>417</v>
      </c>
      <c r="DS108" s="840">
        <f>DS81</f>
        <v>172</v>
      </c>
      <c r="DT108" s="835"/>
      <c r="DU108" s="835"/>
      <c r="DV108" s="835"/>
      <c r="DW108" s="345"/>
      <c r="DX108" s="827" t="s">
        <v>417</v>
      </c>
      <c r="DY108" s="840">
        <f>DY81</f>
        <v>172</v>
      </c>
      <c r="DZ108" s="835"/>
      <c r="EA108" s="835"/>
      <c r="EB108" s="835"/>
      <c r="EC108" s="345"/>
      <c r="ED108" s="827" t="s">
        <v>417</v>
      </c>
      <c r="EE108" s="840">
        <f>EE81</f>
        <v>172</v>
      </c>
      <c r="EF108" s="835"/>
      <c r="EG108" s="835"/>
      <c r="EH108" s="835"/>
      <c r="EI108" s="345"/>
      <c r="EJ108" s="827" t="s">
        <v>417</v>
      </c>
      <c r="EK108" s="840">
        <f>EK81</f>
        <v>172</v>
      </c>
      <c r="EL108" s="835"/>
      <c r="EM108" s="835"/>
      <c r="EN108" s="835"/>
      <c r="EO108" s="345"/>
      <c r="EP108" s="827" t="s">
        <v>417</v>
      </c>
      <c r="EQ108" s="840">
        <f>EQ81</f>
        <v>172</v>
      </c>
      <c r="ER108" s="835"/>
      <c r="ES108" s="835"/>
      <c r="ET108" s="835"/>
      <c r="EU108" s="345"/>
      <c r="EV108" s="827" t="s">
        <v>417</v>
      </c>
      <c r="EW108" s="840">
        <f>EW81</f>
        <v>172</v>
      </c>
      <c r="EX108" s="835"/>
      <c r="EY108" s="835"/>
      <c r="EZ108" s="835"/>
      <c r="FA108" s="345"/>
      <c r="FB108" s="827" t="s">
        <v>417</v>
      </c>
      <c r="FC108" s="840">
        <f>FC81</f>
        <v>172</v>
      </c>
      <c r="FD108" s="835"/>
      <c r="FE108" s="835"/>
      <c r="FF108" s="835"/>
      <c r="FG108" s="345"/>
      <c r="FH108" s="827" t="s">
        <v>417</v>
      </c>
      <c r="FI108" s="840">
        <f>FI81</f>
        <v>172</v>
      </c>
      <c r="FJ108" s="835"/>
      <c r="FK108" s="835"/>
      <c r="FL108" s="835"/>
      <c r="FM108" s="345"/>
      <c r="FN108" s="827" t="s">
        <v>417</v>
      </c>
      <c r="FO108" s="840">
        <f>FO81</f>
        <v>172</v>
      </c>
      <c r="FP108" s="835"/>
      <c r="FQ108" s="835"/>
      <c r="FR108" s="835"/>
      <c r="FS108" s="345"/>
      <c r="FT108" s="827" t="s">
        <v>417</v>
      </c>
      <c r="FU108" s="840">
        <f>FU81</f>
        <v>172</v>
      </c>
      <c r="FV108" s="835"/>
      <c r="FW108" s="835"/>
      <c r="FX108" s="835"/>
      <c r="FY108" s="345"/>
    </row>
    <row r="109" spans="1:181" x14ac:dyDescent="0.3">
      <c r="A109" s="19"/>
      <c r="B109" s="827" t="s">
        <v>416</v>
      </c>
      <c r="C109" s="840">
        <f>C82</f>
        <v>172</v>
      </c>
      <c r="D109" s="835"/>
      <c r="E109" s="835"/>
      <c r="F109" s="835"/>
      <c r="G109" s="345"/>
      <c r="H109" s="827" t="s">
        <v>416</v>
      </c>
      <c r="I109" s="840">
        <f>I82</f>
        <v>172</v>
      </c>
      <c r="J109" s="835"/>
      <c r="K109" s="835"/>
      <c r="L109" s="835"/>
      <c r="M109" s="345"/>
      <c r="N109" s="827" t="s">
        <v>416</v>
      </c>
      <c r="O109" s="840">
        <f>O82</f>
        <v>172</v>
      </c>
      <c r="P109" s="835"/>
      <c r="Q109" s="835"/>
      <c r="R109" s="835"/>
      <c r="S109" s="345"/>
      <c r="T109" s="827" t="s">
        <v>416</v>
      </c>
      <c r="U109" s="840">
        <f>U82</f>
        <v>172</v>
      </c>
      <c r="V109" s="835"/>
      <c r="W109" s="835"/>
      <c r="X109" s="835"/>
      <c r="Y109" s="345"/>
      <c r="Z109" s="827" t="s">
        <v>416</v>
      </c>
      <c r="AA109" s="840">
        <f>AA82</f>
        <v>172</v>
      </c>
      <c r="AB109" s="835"/>
      <c r="AC109" s="835"/>
      <c r="AD109" s="835"/>
      <c r="AE109" s="345"/>
      <c r="AF109" s="827" t="s">
        <v>416</v>
      </c>
      <c r="AG109" s="840">
        <f>AG82</f>
        <v>172</v>
      </c>
      <c r="AH109" s="835"/>
      <c r="AI109" s="835"/>
      <c r="AJ109" s="835"/>
      <c r="AK109" s="345"/>
      <c r="AL109" s="827" t="s">
        <v>416</v>
      </c>
      <c r="AM109" s="840">
        <f>AM82</f>
        <v>172</v>
      </c>
      <c r="AN109" s="835"/>
      <c r="AO109" s="835"/>
      <c r="AP109" s="835"/>
      <c r="AQ109" s="345"/>
      <c r="AR109" s="827" t="s">
        <v>416</v>
      </c>
      <c r="AS109" s="840">
        <f>AS82</f>
        <v>172</v>
      </c>
      <c r="AT109" s="835"/>
      <c r="AU109" s="835"/>
      <c r="AV109" s="835"/>
      <c r="AW109" s="345"/>
      <c r="AX109" s="827" t="s">
        <v>416</v>
      </c>
      <c r="AY109" s="840">
        <f>AY82</f>
        <v>172</v>
      </c>
      <c r="AZ109" s="835"/>
      <c r="BA109" s="835"/>
      <c r="BB109" s="835"/>
      <c r="BC109" s="345"/>
      <c r="BD109" s="827" t="s">
        <v>416</v>
      </c>
      <c r="BE109" s="840">
        <f>BE82</f>
        <v>172</v>
      </c>
      <c r="BF109" s="835"/>
      <c r="BG109" s="835"/>
      <c r="BH109" s="835"/>
      <c r="BI109" s="345"/>
      <c r="BJ109" s="827" t="s">
        <v>416</v>
      </c>
      <c r="BK109" s="840">
        <f>BK82</f>
        <v>172</v>
      </c>
      <c r="BL109" s="835"/>
      <c r="BM109" s="835"/>
      <c r="BN109" s="835"/>
      <c r="BO109" s="345"/>
      <c r="BP109" s="827" t="s">
        <v>416</v>
      </c>
      <c r="BQ109" s="840">
        <f>BQ82</f>
        <v>172</v>
      </c>
      <c r="BR109" s="835"/>
      <c r="BS109" s="835"/>
      <c r="BT109" s="835"/>
      <c r="BU109" s="345"/>
      <c r="BV109" s="827" t="s">
        <v>416</v>
      </c>
      <c r="BW109" s="840">
        <f>BW82</f>
        <v>172</v>
      </c>
      <c r="BX109" s="835"/>
      <c r="BY109" s="835"/>
      <c r="BZ109" s="835"/>
      <c r="CA109" s="345"/>
      <c r="CB109" s="827" t="s">
        <v>416</v>
      </c>
      <c r="CC109" s="840">
        <f>CC82</f>
        <v>172</v>
      </c>
      <c r="CD109" s="835"/>
      <c r="CE109" s="835"/>
      <c r="CF109" s="835"/>
      <c r="CG109" s="345"/>
      <c r="CH109" s="827" t="s">
        <v>416</v>
      </c>
      <c r="CI109" s="840">
        <f>CI82</f>
        <v>172</v>
      </c>
      <c r="CJ109" s="835"/>
      <c r="CK109" s="835"/>
      <c r="CL109" s="835"/>
      <c r="CM109" s="345"/>
      <c r="CN109" s="827" t="s">
        <v>416</v>
      </c>
      <c r="CO109" s="840">
        <f>CO82</f>
        <v>172</v>
      </c>
      <c r="CP109" s="835"/>
      <c r="CQ109" s="835"/>
      <c r="CR109" s="835"/>
      <c r="CS109" s="345"/>
      <c r="CT109" s="827" t="s">
        <v>416</v>
      </c>
      <c r="CU109" s="840">
        <f>CU82</f>
        <v>172</v>
      </c>
      <c r="CV109" s="835"/>
      <c r="CW109" s="835"/>
      <c r="CX109" s="835"/>
      <c r="CY109" s="345"/>
      <c r="CZ109" s="827" t="s">
        <v>416</v>
      </c>
      <c r="DA109" s="840">
        <f>DA82</f>
        <v>172</v>
      </c>
      <c r="DB109" s="835"/>
      <c r="DC109" s="835"/>
      <c r="DD109" s="835"/>
      <c r="DE109" s="345"/>
      <c r="DF109" s="827" t="s">
        <v>416</v>
      </c>
      <c r="DG109" s="840">
        <f>DG82</f>
        <v>172</v>
      </c>
      <c r="DH109" s="835"/>
      <c r="DI109" s="835"/>
      <c r="DJ109" s="835"/>
      <c r="DK109" s="345"/>
      <c r="DL109" s="827" t="s">
        <v>416</v>
      </c>
      <c r="DM109" s="840">
        <f>DM82</f>
        <v>172</v>
      </c>
      <c r="DN109" s="835"/>
      <c r="DO109" s="835"/>
      <c r="DP109" s="835"/>
      <c r="DQ109" s="345"/>
      <c r="DR109" s="827" t="s">
        <v>416</v>
      </c>
      <c r="DS109" s="840">
        <f>DS82</f>
        <v>172</v>
      </c>
      <c r="DT109" s="835"/>
      <c r="DU109" s="835"/>
      <c r="DV109" s="835"/>
      <c r="DW109" s="345"/>
      <c r="DX109" s="827" t="s">
        <v>416</v>
      </c>
      <c r="DY109" s="840">
        <f>DY82</f>
        <v>172</v>
      </c>
      <c r="DZ109" s="835"/>
      <c r="EA109" s="835"/>
      <c r="EB109" s="835"/>
      <c r="EC109" s="345"/>
      <c r="ED109" s="827" t="s">
        <v>416</v>
      </c>
      <c r="EE109" s="840">
        <f>EE82</f>
        <v>172</v>
      </c>
      <c r="EF109" s="835"/>
      <c r="EG109" s="835"/>
      <c r="EH109" s="835"/>
      <c r="EI109" s="345"/>
      <c r="EJ109" s="827" t="s">
        <v>416</v>
      </c>
      <c r="EK109" s="840">
        <f>EK82</f>
        <v>172</v>
      </c>
      <c r="EL109" s="835"/>
      <c r="EM109" s="835"/>
      <c r="EN109" s="835"/>
      <c r="EO109" s="345"/>
      <c r="EP109" s="827" t="s">
        <v>416</v>
      </c>
      <c r="EQ109" s="840">
        <f>EQ82</f>
        <v>172</v>
      </c>
      <c r="ER109" s="835"/>
      <c r="ES109" s="835"/>
      <c r="ET109" s="835"/>
      <c r="EU109" s="345"/>
      <c r="EV109" s="827" t="s">
        <v>416</v>
      </c>
      <c r="EW109" s="840">
        <f>EW82</f>
        <v>172</v>
      </c>
      <c r="EX109" s="835"/>
      <c r="EY109" s="835"/>
      <c r="EZ109" s="835"/>
      <c r="FA109" s="345"/>
      <c r="FB109" s="827" t="s">
        <v>416</v>
      </c>
      <c r="FC109" s="840">
        <f>FC82</f>
        <v>172</v>
      </c>
      <c r="FD109" s="835"/>
      <c r="FE109" s="835"/>
      <c r="FF109" s="835"/>
      <c r="FG109" s="345"/>
      <c r="FH109" s="827" t="s">
        <v>416</v>
      </c>
      <c r="FI109" s="840">
        <f>FI82</f>
        <v>172</v>
      </c>
      <c r="FJ109" s="835"/>
      <c r="FK109" s="835"/>
      <c r="FL109" s="835"/>
      <c r="FM109" s="345"/>
      <c r="FN109" s="827" t="s">
        <v>416</v>
      </c>
      <c r="FO109" s="840">
        <f>FO82</f>
        <v>172</v>
      </c>
      <c r="FP109" s="835"/>
      <c r="FQ109" s="835"/>
      <c r="FR109" s="835"/>
      <c r="FS109" s="345"/>
      <c r="FT109" s="827" t="s">
        <v>416</v>
      </c>
      <c r="FU109" s="840">
        <f>FU82</f>
        <v>172</v>
      </c>
      <c r="FV109" s="835"/>
      <c r="FW109" s="835"/>
      <c r="FX109" s="835"/>
      <c r="FY109" s="345"/>
    </row>
    <row r="110" spans="1:181" x14ac:dyDescent="0.3">
      <c r="A110" s="19"/>
      <c r="B110" s="827" t="s">
        <v>415</v>
      </c>
      <c r="C110" s="840">
        <f>C83</f>
        <v>172</v>
      </c>
      <c r="D110" s="835"/>
      <c r="E110" s="835"/>
      <c r="F110" s="835"/>
      <c r="G110" s="345"/>
      <c r="H110" s="827" t="s">
        <v>415</v>
      </c>
      <c r="I110" s="840">
        <f>I83</f>
        <v>172</v>
      </c>
      <c r="J110" s="835"/>
      <c r="K110" s="835"/>
      <c r="L110" s="835"/>
      <c r="M110" s="345"/>
      <c r="N110" s="827" t="s">
        <v>415</v>
      </c>
      <c r="O110" s="840">
        <f>O83</f>
        <v>172</v>
      </c>
      <c r="P110" s="835"/>
      <c r="Q110" s="835"/>
      <c r="R110" s="835"/>
      <c r="S110" s="345"/>
      <c r="T110" s="827" t="s">
        <v>415</v>
      </c>
      <c r="U110" s="840">
        <f>U83</f>
        <v>172</v>
      </c>
      <c r="V110" s="835"/>
      <c r="W110" s="835"/>
      <c r="X110" s="835"/>
      <c r="Y110" s="345"/>
      <c r="Z110" s="827" t="s">
        <v>415</v>
      </c>
      <c r="AA110" s="840">
        <f>AA83</f>
        <v>172</v>
      </c>
      <c r="AB110" s="835"/>
      <c r="AC110" s="835"/>
      <c r="AD110" s="835"/>
      <c r="AE110" s="345"/>
      <c r="AF110" s="827" t="s">
        <v>415</v>
      </c>
      <c r="AG110" s="840">
        <f>AG83</f>
        <v>172</v>
      </c>
      <c r="AH110" s="835"/>
      <c r="AI110" s="835"/>
      <c r="AJ110" s="835"/>
      <c r="AK110" s="345"/>
      <c r="AL110" s="827" t="s">
        <v>415</v>
      </c>
      <c r="AM110" s="840">
        <f>AM83</f>
        <v>172</v>
      </c>
      <c r="AN110" s="835"/>
      <c r="AO110" s="835"/>
      <c r="AP110" s="835"/>
      <c r="AQ110" s="345"/>
      <c r="AR110" s="827" t="s">
        <v>415</v>
      </c>
      <c r="AS110" s="840">
        <f>AS83</f>
        <v>172</v>
      </c>
      <c r="AT110" s="835"/>
      <c r="AU110" s="835"/>
      <c r="AV110" s="835"/>
      <c r="AW110" s="345"/>
      <c r="AX110" s="827" t="s">
        <v>415</v>
      </c>
      <c r="AY110" s="840">
        <f>AY83</f>
        <v>172</v>
      </c>
      <c r="AZ110" s="835"/>
      <c r="BA110" s="835"/>
      <c r="BB110" s="835"/>
      <c r="BC110" s="345"/>
      <c r="BD110" s="827" t="s">
        <v>415</v>
      </c>
      <c r="BE110" s="840">
        <f>BE83</f>
        <v>172</v>
      </c>
      <c r="BF110" s="835"/>
      <c r="BG110" s="835"/>
      <c r="BH110" s="835"/>
      <c r="BI110" s="345"/>
      <c r="BJ110" s="827" t="s">
        <v>415</v>
      </c>
      <c r="BK110" s="840">
        <f>BK83</f>
        <v>172</v>
      </c>
      <c r="BL110" s="835"/>
      <c r="BM110" s="835"/>
      <c r="BN110" s="835"/>
      <c r="BO110" s="345"/>
      <c r="BP110" s="827" t="s">
        <v>415</v>
      </c>
      <c r="BQ110" s="840">
        <f>BQ83</f>
        <v>172</v>
      </c>
      <c r="BR110" s="835"/>
      <c r="BS110" s="835"/>
      <c r="BT110" s="835"/>
      <c r="BU110" s="345"/>
      <c r="BV110" s="827" t="s">
        <v>415</v>
      </c>
      <c r="BW110" s="840">
        <f>BW83</f>
        <v>172</v>
      </c>
      <c r="BX110" s="835"/>
      <c r="BY110" s="835"/>
      <c r="BZ110" s="835"/>
      <c r="CA110" s="345"/>
      <c r="CB110" s="827" t="s">
        <v>415</v>
      </c>
      <c r="CC110" s="840">
        <f>CC83</f>
        <v>172</v>
      </c>
      <c r="CD110" s="835"/>
      <c r="CE110" s="835"/>
      <c r="CF110" s="835"/>
      <c r="CG110" s="345"/>
      <c r="CH110" s="827" t="s">
        <v>415</v>
      </c>
      <c r="CI110" s="840">
        <f>CI83</f>
        <v>172</v>
      </c>
      <c r="CJ110" s="835"/>
      <c r="CK110" s="835"/>
      <c r="CL110" s="835"/>
      <c r="CM110" s="345"/>
      <c r="CN110" s="827" t="s">
        <v>415</v>
      </c>
      <c r="CO110" s="840">
        <f>CO83</f>
        <v>172</v>
      </c>
      <c r="CP110" s="835"/>
      <c r="CQ110" s="835"/>
      <c r="CR110" s="835"/>
      <c r="CS110" s="345"/>
      <c r="CT110" s="827" t="s">
        <v>415</v>
      </c>
      <c r="CU110" s="840">
        <f>CU83</f>
        <v>172</v>
      </c>
      <c r="CV110" s="835"/>
      <c r="CW110" s="835"/>
      <c r="CX110" s="835"/>
      <c r="CY110" s="345"/>
      <c r="CZ110" s="827" t="s">
        <v>415</v>
      </c>
      <c r="DA110" s="840">
        <f>DA83</f>
        <v>172</v>
      </c>
      <c r="DB110" s="835"/>
      <c r="DC110" s="835"/>
      <c r="DD110" s="835"/>
      <c r="DE110" s="345"/>
      <c r="DF110" s="827" t="s">
        <v>415</v>
      </c>
      <c r="DG110" s="840">
        <f>DG83</f>
        <v>172</v>
      </c>
      <c r="DH110" s="835"/>
      <c r="DI110" s="835"/>
      <c r="DJ110" s="835"/>
      <c r="DK110" s="345"/>
      <c r="DL110" s="827" t="s">
        <v>415</v>
      </c>
      <c r="DM110" s="840">
        <f>DM83</f>
        <v>172</v>
      </c>
      <c r="DN110" s="835"/>
      <c r="DO110" s="835"/>
      <c r="DP110" s="835"/>
      <c r="DQ110" s="345"/>
      <c r="DR110" s="827" t="s">
        <v>415</v>
      </c>
      <c r="DS110" s="840">
        <f>DS83</f>
        <v>172</v>
      </c>
      <c r="DT110" s="835"/>
      <c r="DU110" s="835"/>
      <c r="DV110" s="835"/>
      <c r="DW110" s="345"/>
      <c r="DX110" s="827" t="s">
        <v>415</v>
      </c>
      <c r="DY110" s="840">
        <f>DY83</f>
        <v>172</v>
      </c>
      <c r="DZ110" s="835"/>
      <c r="EA110" s="835"/>
      <c r="EB110" s="835"/>
      <c r="EC110" s="345"/>
      <c r="ED110" s="827" t="s">
        <v>415</v>
      </c>
      <c r="EE110" s="840">
        <f>EE83</f>
        <v>172</v>
      </c>
      <c r="EF110" s="835"/>
      <c r="EG110" s="835"/>
      <c r="EH110" s="835"/>
      <c r="EI110" s="345"/>
      <c r="EJ110" s="827" t="s">
        <v>415</v>
      </c>
      <c r="EK110" s="840">
        <f>EK83</f>
        <v>172</v>
      </c>
      <c r="EL110" s="835"/>
      <c r="EM110" s="835"/>
      <c r="EN110" s="835"/>
      <c r="EO110" s="345"/>
      <c r="EP110" s="827" t="s">
        <v>415</v>
      </c>
      <c r="EQ110" s="840">
        <f>EQ83</f>
        <v>172</v>
      </c>
      <c r="ER110" s="835"/>
      <c r="ES110" s="835"/>
      <c r="ET110" s="835"/>
      <c r="EU110" s="345"/>
      <c r="EV110" s="827" t="s">
        <v>415</v>
      </c>
      <c r="EW110" s="840">
        <f>EW83</f>
        <v>172</v>
      </c>
      <c r="EX110" s="835"/>
      <c r="EY110" s="835"/>
      <c r="EZ110" s="835"/>
      <c r="FA110" s="345"/>
      <c r="FB110" s="827" t="s">
        <v>415</v>
      </c>
      <c r="FC110" s="840">
        <f>FC83</f>
        <v>172</v>
      </c>
      <c r="FD110" s="835"/>
      <c r="FE110" s="835"/>
      <c r="FF110" s="835"/>
      <c r="FG110" s="345"/>
      <c r="FH110" s="827" t="s">
        <v>415</v>
      </c>
      <c r="FI110" s="840">
        <f>FI83</f>
        <v>172</v>
      </c>
      <c r="FJ110" s="835"/>
      <c r="FK110" s="835"/>
      <c r="FL110" s="835"/>
      <c r="FM110" s="345"/>
      <c r="FN110" s="827" t="s">
        <v>415</v>
      </c>
      <c r="FO110" s="840">
        <f>FO83</f>
        <v>172</v>
      </c>
      <c r="FP110" s="835"/>
      <c r="FQ110" s="835"/>
      <c r="FR110" s="835"/>
      <c r="FS110" s="345"/>
      <c r="FT110" s="827" t="s">
        <v>415</v>
      </c>
      <c r="FU110" s="840">
        <f>FU83</f>
        <v>172</v>
      </c>
      <c r="FV110" s="835"/>
      <c r="FW110" s="835"/>
      <c r="FX110" s="835"/>
      <c r="FY110" s="345"/>
    </row>
    <row r="111" spans="1:181" x14ac:dyDescent="0.3">
      <c r="A111" s="19"/>
      <c r="B111" s="835"/>
      <c r="C111" s="840"/>
      <c r="D111" s="840" t="s">
        <v>472</v>
      </c>
      <c r="E111" s="835"/>
      <c r="F111" s="835"/>
      <c r="G111" s="345"/>
      <c r="H111" s="835"/>
      <c r="I111" s="840"/>
      <c r="J111" s="840" t="s">
        <v>472</v>
      </c>
      <c r="K111" s="835"/>
      <c r="L111" s="835"/>
      <c r="M111" s="345"/>
      <c r="N111" s="835"/>
      <c r="O111" s="840"/>
      <c r="P111" s="840" t="s">
        <v>472</v>
      </c>
      <c r="Q111" s="835"/>
      <c r="R111" s="835"/>
      <c r="S111" s="345"/>
      <c r="T111" s="835"/>
      <c r="U111" s="840"/>
      <c r="V111" s="840" t="s">
        <v>472</v>
      </c>
      <c r="W111" s="835"/>
      <c r="X111" s="835"/>
      <c r="Y111" s="345"/>
      <c r="Z111" s="835"/>
      <c r="AA111" s="840"/>
      <c r="AB111" s="840" t="s">
        <v>472</v>
      </c>
      <c r="AC111" s="835"/>
      <c r="AD111" s="835"/>
      <c r="AE111" s="345"/>
      <c r="AF111" s="835"/>
      <c r="AG111" s="840"/>
      <c r="AH111" s="840" t="s">
        <v>472</v>
      </c>
      <c r="AI111" s="835"/>
      <c r="AJ111" s="835"/>
      <c r="AK111" s="345"/>
      <c r="AL111" s="835"/>
      <c r="AM111" s="840"/>
      <c r="AN111" s="840" t="s">
        <v>472</v>
      </c>
      <c r="AO111" s="835"/>
      <c r="AP111" s="835"/>
      <c r="AQ111" s="345"/>
      <c r="AR111" s="835"/>
      <c r="AS111" s="840"/>
      <c r="AT111" s="840" t="s">
        <v>472</v>
      </c>
      <c r="AU111" s="835"/>
      <c r="AV111" s="835"/>
      <c r="AW111" s="345"/>
      <c r="AX111" s="835"/>
      <c r="AY111" s="840"/>
      <c r="AZ111" s="840" t="s">
        <v>472</v>
      </c>
      <c r="BA111" s="835"/>
      <c r="BB111" s="835"/>
      <c r="BC111" s="345"/>
      <c r="BD111" s="835"/>
      <c r="BE111" s="840"/>
      <c r="BF111" s="840" t="s">
        <v>472</v>
      </c>
      <c r="BG111" s="835"/>
      <c r="BH111" s="835"/>
      <c r="BI111" s="345"/>
      <c r="BJ111" s="835"/>
      <c r="BK111" s="840"/>
      <c r="BL111" s="840" t="s">
        <v>472</v>
      </c>
      <c r="BM111" s="835"/>
      <c r="BN111" s="835"/>
      <c r="BO111" s="345"/>
      <c r="BP111" s="835"/>
      <c r="BQ111" s="840"/>
      <c r="BR111" s="840" t="s">
        <v>472</v>
      </c>
      <c r="BS111" s="835"/>
      <c r="BT111" s="835"/>
      <c r="BU111" s="345"/>
      <c r="BV111" s="835"/>
      <c r="BW111" s="840"/>
      <c r="BX111" s="840" t="s">
        <v>472</v>
      </c>
      <c r="BY111" s="835"/>
      <c r="BZ111" s="835"/>
      <c r="CA111" s="345"/>
      <c r="CB111" s="835"/>
      <c r="CC111" s="840"/>
      <c r="CD111" s="840" t="s">
        <v>472</v>
      </c>
      <c r="CE111" s="835"/>
      <c r="CF111" s="835"/>
      <c r="CG111" s="345"/>
      <c r="CH111" s="835"/>
      <c r="CI111" s="840"/>
      <c r="CJ111" s="840" t="s">
        <v>472</v>
      </c>
      <c r="CK111" s="835"/>
      <c r="CL111" s="835"/>
      <c r="CM111" s="345"/>
      <c r="CN111" s="835"/>
      <c r="CO111" s="840"/>
      <c r="CP111" s="840" t="s">
        <v>472</v>
      </c>
      <c r="CQ111" s="835"/>
      <c r="CR111" s="835"/>
      <c r="CS111" s="345"/>
      <c r="CT111" s="835"/>
      <c r="CU111" s="840"/>
      <c r="CV111" s="840" t="s">
        <v>472</v>
      </c>
      <c r="CW111" s="835"/>
      <c r="CX111" s="835"/>
      <c r="CY111" s="345"/>
      <c r="CZ111" s="835"/>
      <c r="DA111" s="840"/>
      <c r="DB111" s="840" t="s">
        <v>472</v>
      </c>
      <c r="DC111" s="835"/>
      <c r="DD111" s="835"/>
      <c r="DE111" s="345"/>
      <c r="DF111" s="835"/>
      <c r="DG111" s="840"/>
      <c r="DH111" s="840" t="s">
        <v>472</v>
      </c>
      <c r="DI111" s="835"/>
      <c r="DJ111" s="835"/>
      <c r="DK111" s="345"/>
      <c r="DL111" s="835"/>
      <c r="DM111" s="840"/>
      <c r="DN111" s="840" t="s">
        <v>472</v>
      </c>
      <c r="DO111" s="835"/>
      <c r="DP111" s="835"/>
      <c r="DQ111" s="345"/>
      <c r="DR111" s="835"/>
      <c r="DS111" s="840"/>
      <c r="DT111" s="840" t="s">
        <v>472</v>
      </c>
      <c r="DU111" s="835"/>
      <c r="DV111" s="835"/>
      <c r="DW111" s="345"/>
      <c r="DX111" s="835"/>
      <c r="DY111" s="840"/>
      <c r="DZ111" s="840" t="s">
        <v>472</v>
      </c>
      <c r="EA111" s="835"/>
      <c r="EB111" s="835"/>
      <c r="EC111" s="345"/>
      <c r="ED111" s="835"/>
      <c r="EE111" s="840"/>
      <c r="EF111" s="840" t="s">
        <v>472</v>
      </c>
      <c r="EG111" s="835"/>
      <c r="EH111" s="835"/>
      <c r="EI111" s="345"/>
      <c r="EJ111" s="835"/>
      <c r="EK111" s="840"/>
      <c r="EL111" s="840" t="s">
        <v>472</v>
      </c>
      <c r="EM111" s="835"/>
      <c r="EN111" s="835"/>
      <c r="EO111" s="345"/>
      <c r="EP111" s="835"/>
      <c r="EQ111" s="840"/>
      <c r="ER111" s="840" t="s">
        <v>472</v>
      </c>
      <c r="ES111" s="835"/>
      <c r="ET111" s="835"/>
      <c r="EU111" s="345"/>
      <c r="EV111" s="835"/>
      <c r="EW111" s="840"/>
      <c r="EX111" s="840" t="s">
        <v>472</v>
      </c>
      <c r="EY111" s="835"/>
      <c r="EZ111" s="835"/>
      <c r="FA111" s="345"/>
      <c r="FB111" s="835"/>
      <c r="FC111" s="840"/>
      <c r="FD111" s="840" t="s">
        <v>472</v>
      </c>
      <c r="FE111" s="835"/>
      <c r="FF111" s="835"/>
      <c r="FG111" s="345"/>
      <c r="FH111" s="835"/>
      <c r="FI111" s="840"/>
      <c r="FJ111" s="840" t="s">
        <v>472</v>
      </c>
      <c r="FK111" s="835"/>
      <c r="FL111" s="835"/>
      <c r="FM111" s="345"/>
      <c r="FN111" s="835"/>
      <c r="FO111" s="840"/>
      <c r="FP111" s="840" t="s">
        <v>472</v>
      </c>
      <c r="FQ111" s="835"/>
      <c r="FR111" s="835"/>
      <c r="FS111" s="345"/>
      <c r="FT111" s="835"/>
      <c r="FU111" s="840"/>
      <c r="FV111" s="840" t="s">
        <v>472</v>
      </c>
      <c r="FW111" s="835"/>
      <c r="FX111" s="835"/>
      <c r="FY111" s="345"/>
    </row>
    <row r="112" spans="1:181" x14ac:dyDescent="0.3">
      <c r="A112" s="19"/>
      <c r="B112" s="835" t="s">
        <v>471</v>
      </c>
      <c r="C112" s="840">
        <f>D$67*E60</f>
        <v>120</v>
      </c>
      <c r="D112" s="840">
        <f>IF(C112&gt;C108,C108,C112)</f>
        <v>120</v>
      </c>
      <c r="E112" s="835"/>
      <c r="F112" s="835" t="s">
        <v>470</v>
      </c>
      <c r="G112" s="345"/>
      <c r="H112" s="835" t="s">
        <v>471</v>
      </c>
      <c r="I112" s="840">
        <f>$D$67*K60</f>
        <v>120</v>
      </c>
      <c r="J112" s="840">
        <f>IF(I112&gt;I108,I108,I112)</f>
        <v>120</v>
      </c>
      <c r="K112" s="835"/>
      <c r="L112" s="835" t="s">
        <v>470</v>
      </c>
      <c r="M112" s="345"/>
      <c r="N112" s="835" t="s">
        <v>471</v>
      </c>
      <c r="O112" s="840">
        <f>$D$67*Q60</f>
        <v>120</v>
      </c>
      <c r="P112" s="840">
        <f>IF(O112&gt;O108,O108,O112)</f>
        <v>120</v>
      </c>
      <c r="Q112" s="835"/>
      <c r="R112" s="835" t="s">
        <v>470</v>
      </c>
      <c r="S112" s="345"/>
      <c r="T112" s="835" t="s">
        <v>471</v>
      </c>
      <c r="U112" s="840">
        <f>$D$67*W60</f>
        <v>120</v>
      </c>
      <c r="V112" s="840">
        <f>IF(U112&gt;U108,U108,U112)</f>
        <v>120</v>
      </c>
      <c r="W112" s="835"/>
      <c r="X112" s="835" t="s">
        <v>470</v>
      </c>
      <c r="Y112" s="345"/>
      <c r="Z112" s="835" t="s">
        <v>471</v>
      </c>
      <c r="AA112" s="840">
        <f>$D$67*AC60</f>
        <v>120</v>
      </c>
      <c r="AB112" s="840">
        <f>IF(AA112&gt;AA108,AA108,AA112)</f>
        <v>120</v>
      </c>
      <c r="AC112" s="835"/>
      <c r="AD112" s="835" t="s">
        <v>470</v>
      </c>
      <c r="AE112" s="345"/>
      <c r="AF112" s="835" t="s">
        <v>471</v>
      </c>
      <c r="AG112" s="840">
        <f>$D$67*AI60</f>
        <v>120</v>
      </c>
      <c r="AH112" s="840">
        <f>IF(AG112&gt;AG108,AG108,AG112)</f>
        <v>120</v>
      </c>
      <c r="AI112" s="835"/>
      <c r="AJ112" s="835" t="s">
        <v>470</v>
      </c>
      <c r="AK112" s="345"/>
      <c r="AL112" s="835" t="s">
        <v>471</v>
      </c>
      <c r="AM112" s="840">
        <f>$D$67*AO60</f>
        <v>120</v>
      </c>
      <c r="AN112" s="840">
        <f>IF(AM112&gt;AM108,AM108,AM112)</f>
        <v>120</v>
      </c>
      <c r="AO112" s="835"/>
      <c r="AP112" s="835" t="s">
        <v>470</v>
      </c>
      <c r="AQ112" s="345"/>
      <c r="AR112" s="835" t="s">
        <v>471</v>
      </c>
      <c r="AS112" s="840">
        <f>$D$67*AU60</f>
        <v>120</v>
      </c>
      <c r="AT112" s="840">
        <f>IF(AS112&gt;AS108,AS108,AS112)</f>
        <v>120</v>
      </c>
      <c r="AU112" s="835"/>
      <c r="AV112" s="835" t="s">
        <v>470</v>
      </c>
      <c r="AW112" s="345"/>
      <c r="AX112" s="835" t="s">
        <v>471</v>
      </c>
      <c r="AY112" s="840">
        <f>$D$67*BA60</f>
        <v>120</v>
      </c>
      <c r="AZ112" s="840">
        <f>IF(AY112&gt;AY108,AY108,AY112)</f>
        <v>120</v>
      </c>
      <c r="BA112" s="835"/>
      <c r="BB112" s="835" t="s">
        <v>470</v>
      </c>
      <c r="BC112" s="345"/>
      <c r="BD112" s="835" t="s">
        <v>471</v>
      </c>
      <c r="BE112" s="840">
        <f>$D$67*BG60</f>
        <v>120</v>
      </c>
      <c r="BF112" s="840">
        <f>IF(BE112&gt;BE108,BE108,BE112)</f>
        <v>120</v>
      </c>
      <c r="BG112" s="835"/>
      <c r="BH112" s="835" t="s">
        <v>470</v>
      </c>
      <c r="BI112" s="345"/>
      <c r="BJ112" s="835" t="s">
        <v>471</v>
      </c>
      <c r="BK112" s="840">
        <f>$D$67*BM60</f>
        <v>120</v>
      </c>
      <c r="BL112" s="840">
        <f>IF(BK112&gt;BK108,BK108,BK112)</f>
        <v>120</v>
      </c>
      <c r="BM112" s="835"/>
      <c r="BN112" s="835" t="s">
        <v>470</v>
      </c>
      <c r="BO112" s="345"/>
      <c r="BP112" s="835" t="s">
        <v>471</v>
      </c>
      <c r="BQ112" s="840">
        <f>$D$67*BS60</f>
        <v>120</v>
      </c>
      <c r="BR112" s="840">
        <f>IF(BQ112&gt;BQ108,BQ108,BQ112)</f>
        <v>120</v>
      </c>
      <c r="BS112" s="835"/>
      <c r="BT112" s="835" t="s">
        <v>470</v>
      </c>
      <c r="BU112" s="345"/>
      <c r="BV112" s="835" t="s">
        <v>471</v>
      </c>
      <c r="BW112" s="840">
        <f>$D$67*BY60</f>
        <v>120</v>
      </c>
      <c r="BX112" s="840">
        <f>IF(BW112&gt;BW108,BW108,BW112)</f>
        <v>120</v>
      </c>
      <c r="BY112" s="835"/>
      <c r="BZ112" s="835" t="s">
        <v>470</v>
      </c>
      <c r="CA112" s="345"/>
      <c r="CB112" s="835" t="s">
        <v>471</v>
      </c>
      <c r="CC112" s="840">
        <f>$D$67*CE60</f>
        <v>120</v>
      </c>
      <c r="CD112" s="840">
        <f>IF(CC112&gt;CC108,CC108,CC112)</f>
        <v>120</v>
      </c>
      <c r="CE112" s="835"/>
      <c r="CF112" s="835" t="s">
        <v>470</v>
      </c>
      <c r="CG112" s="345"/>
      <c r="CH112" s="835" t="s">
        <v>471</v>
      </c>
      <c r="CI112" s="840">
        <f>$D$67*CK60</f>
        <v>120</v>
      </c>
      <c r="CJ112" s="840">
        <f>IF(CI112&gt;CI108,CI108,CI112)</f>
        <v>120</v>
      </c>
      <c r="CK112" s="835"/>
      <c r="CL112" s="835" t="s">
        <v>470</v>
      </c>
      <c r="CM112" s="345"/>
      <c r="CN112" s="835" t="s">
        <v>471</v>
      </c>
      <c r="CO112" s="840">
        <f>$D$67*CQ60</f>
        <v>120</v>
      </c>
      <c r="CP112" s="840">
        <f>IF(CO112&gt;CO108,CO108,CO112)</f>
        <v>120</v>
      </c>
      <c r="CQ112" s="835"/>
      <c r="CR112" s="835" t="s">
        <v>470</v>
      </c>
      <c r="CS112" s="345"/>
      <c r="CT112" s="835" t="s">
        <v>471</v>
      </c>
      <c r="CU112" s="840">
        <f>$D$67*CW60</f>
        <v>120</v>
      </c>
      <c r="CV112" s="840">
        <f>IF(CU112&gt;CU108,CU108,CU112)</f>
        <v>120</v>
      </c>
      <c r="CW112" s="835"/>
      <c r="CX112" s="835" t="s">
        <v>470</v>
      </c>
      <c r="CY112" s="345"/>
      <c r="CZ112" s="835" t="s">
        <v>471</v>
      </c>
      <c r="DA112" s="840">
        <f>$D$67*DC60</f>
        <v>120</v>
      </c>
      <c r="DB112" s="840">
        <f>IF(DA112&gt;DA108,DA108,DA112)</f>
        <v>120</v>
      </c>
      <c r="DC112" s="835"/>
      <c r="DD112" s="835" t="s">
        <v>470</v>
      </c>
      <c r="DE112" s="345"/>
      <c r="DF112" s="835" t="s">
        <v>471</v>
      </c>
      <c r="DG112" s="840">
        <f>$D$67*DI60</f>
        <v>120</v>
      </c>
      <c r="DH112" s="840">
        <f>IF(DG112&gt;DG108,DG108,DG112)</f>
        <v>120</v>
      </c>
      <c r="DI112" s="835"/>
      <c r="DJ112" s="835" t="s">
        <v>470</v>
      </c>
      <c r="DK112" s="345"/>
      <c r="DL112" s="835" t="s">
        <v>471</v>
      </c>
      <c r="DM112" s="840">
        <f>$D$67*DO60</f>
        <v>120</v>
      </c>
      <c r="DN112" s="840">
        <f>IF(DM112&gt;DM108,DM108,DM112)</f>
        <v>120</v>
      </c>
      <c r="DO112" s="835"/>
      <c r="DP112" s="835" t="s">
        <v>470</v>
      </c>
      <c r="DQ112" s="345"/>
      <c r="DR112" s="835" t="s">
        <v>471</v>
      </c>
      <c r="DS112" s="840">
        <f>$D$67*DU60</f>
        <v>120</v>
      </c>
      <c r="DT112" s="840">
        <f>IF(DS112&gt;DS108,DS108,DS112)</f>
        <v>120</v>
      </c>
      <c r="DU112" s="835"/>
      <c r="DV112" s="835" t="s">
        <v>470</v>
      </c>
      <c r="DW112" s="345"/>
      <c r="DX112" s="835" t="s">
        <v>471</v>
      </c>
      <c r="DY112" s="840">
        <f>$D$67*EA60</f>
        <v>120</v>
      </c>
      <c r="DZ112" s="840">
        <f>IF(DY112&gt;DY108,DY108,DY112)</f>
        <v>120</v>
      </c>
      <c r="EA112" s="835"/>
      <c r="EB112" s="835" t="s">
        <v>470</v>
      </c>
      <c r="EC112" s="345"/>
      <c r="ED112" s="835" t="s">
        <v>471</v>
      </c>
      <c r="EE112" s="840">
        <f>$D$67*EG60</f>
        <v>120</v>
      </c>
      <c r="EF112" s="840">
        <f>IF(EE112&gt;EE108,EE108,EE112)</f>
        <v>120</v>
      </c>
      <c r="EG112" s="835"/>
      <c r="EH112" s="835" t="s">
        <v>470</v>
      </c>
      <c r="EI112" s="345"/>
      <c r="EJ112" s="835" t="s">
        <v>471</v>
      </c>
      <c r="EK112" s="840">
        <f>$D$67*EM60</f>
        <v>120</v>
      </c>
      <c r="EL112" s="840">
        <f>IF(EK112&gt;EK108,EK108,EK112)</f>
        <v>120</v>
      </c>
      <c r="EM112" s="835"/>
      <c r="EN112" s="835" t="s">
        <v>470</v>
      </c>
      <c r="EO112" s="345"/>
      <c r="EP112" s="835" t="s">
        <v>471</v>
      </c>
      <c r="EQ112" s="840">
        <f>$D$67*ES60</f>
        <v>120</v>
      </c>
      <c r="ER112" s="840">
        <f>IF(EQ112&gt;EQ108,EQ108,EQ112)</f>
        <v>120</v>
      </c>
      <c r="ES112" s="835"/>
      <c r="ET112" s="835" t="s">
        <v>470</v>
      </c>
      <c r="EU112" s="345"/>
      <c r="EV112" s="835" t="s">
        <v>471</v>
      </c>
      <c r="EW112" s="840">
        <f>$D$67*EY60</f>
        <v>120</v>
      </c>
      <c r="EX112" s="840">
        <f>IF(EW112&gt;EW108,EW108,EW112)</f>
        <v>120</v>
      </c>
      <c r="EY112" s="835"/>
      <c r="EZ112" s="835" t="s">
        <v>470</v>
      </c>
      <c r="FA112" s="345"/>
      <c r="FB112" s="835" t="s">
        <v>471</v>
      </c>
      <c r="FC112" s="840">
        <f>$D$67*FE60</f>
        <v>120</v>
      </c>
      <c r="FD112" s="840">
        <f>IF(FC112&gt;FC108,FC108,FC112)</f>
        <v>120</v>
      </c>
      <c r="FE112" s="835"/>
      <c r="FF112" s="835" t="s">
        <v>470</v>
      </c>
      <c r="FG112" s="345"/>
      <c r="FH112" s="835" t="s">
        <v>471</v>
      </c>
      <c r="FI112" s="840">
        <f>$D$67*FK60</f>
        <v>120</v>
      </c>
      <c r="FJ112" s="840">
        <f>IF(FI112&gt;FI108,FI108,FI112)</f>
        <v>120</v>
      </c>
      <c r="FK112" s="835"/>
      <c r="FL112" s="835" t="s">
        <v>470</v>
      </c>
      <c r="FM112" s="345"/>
      <c r="FN112" s="835" t="s">
        <v>471</v>
      </c>
      <c r="FO112" s="840">
        <f>$D$67*FQ60</f>
        <v>120</v>
      </c>
      <c r="FP112" s="840">
        <f>IF(FO112&gt;FO108,FO108,FO112)</f>
        <v>120</v>
      </c>
      <c r="FQ112" s="835"/>
      <c r="FR112" s="835" t="s">
        <v>470</v>
      </c>
      <c r="FS112" s="345"/>
      <c r="FT112" s="835" t="s">
        <v>471</v>
      </c>
      <c r="FU112" s="840">
        <f>$D$67*FW60</f>
        <v>120</v>
      </c>
      <c r="FV112" s="840">
        <f>IF(FU112&gt;FU108,FU108,FU112)</f>
        <v>120</v>
      </c>
      <c r="FW112" s="835"/>
      <c r="FX112" s="835" t="s">
        <v>470</v>
      </c>
      <c r="FY112" s="345"/>
    </row>
    <row r="113" spans="1:181" x14ac:dyDescent="0.3">
      <c r="A113" s="19"/>
      <c r="B113" s="835" t="s">
        <v>469</v>
      </c>
      <c r="C113" s="840">
        <f>D$67*E63</f>
        <v>120</v>
      </c>
      <c r="D113" s="840">
        <f>IF(C113&gt;C109,C109,C113)</f>
        <v>120</v>
      </c>
      <c r="E113" s="835"/>
      <c r="F113" s="835">
        <f>C107*C108</f>
        <v>29584</v>
      </c>
      <c r="G113" s="345"/>
      <c r="H113" s="835" t="s">
        <v>469</v>
      </c>
      <c r="I113" s="840">
        <f>$D$67*K63</f>
        <v>120</v>
      </c>
      <c r="J113" s="840">
        <f>IF(I113&gt;I109,I109,I113)</f>
        <v>120</v>
      </c>
      <c r="K113" s="835"/>
      <c r="L113" s="835">
        <f>I107*I108</f>
        <v>29584</v>
      </c>
      <c r="M113" s="345"/>
      <c r="N113" s="835" t="s">
        <v>469</v>
      </c>
      <c r="O113" s="840">
        <f>$D$67*Q63</f>
        <v>120</v>
      </c>
      <c r="P113" s="840">
        <f>IF(O113&gt;O109,O109,O113)</f>
        <v>120</v>
      </c>
      <c r="Q113" s="835"/>
      <c r="R113" s="835">
        <f>O107*O108</f>
        <v>29584</v>
      </c>
      <c r="S113" s="345"/>
      <c r="T113" s="835" t="s">
        <v>469</v>
      </c>
      <c r="U113" s="840">
        <f>$D$67*W63</f>
        <v>120</v>
      </c>
      <c r="V113" s="840">
        <f>IF(U113&gt;U109,U109,U113)</f>
        <v>120</v>
      </c>
      <c r="W113" s="835"/>
      <c r="X113" s="835">
        <f>U107*U108</f>
        <v>29584</v>
      </c>
      <c r="Y113" s="345"/>
      <c r="Z113" s="835" t="s">
        <v>469</v>
      </c>
      <c r="AA113" s="840">
        <f>$D$67*AC63</f>
        <v>120</v>
      </c>
      <c r="AB113" s="840">
        <f>IF(AA113&gt;AA109,AA109,AA113)</f>
        <v>120</v>
      </c>
      <c r="AC113" s="835"/>
      <c r="AD113" s="835">
        <f>AA107*AA108</f>
        <v>29584</v>
      </c>
      <c r="AE113" s="345"/>
      <c r="AF113" s="835" t="s">
        <v>469</v>
      </c>
      <c r="AG113" s="840">
        <f>$D$67*AI63</f>
        <v>120</v>
      </c>
      <c r="AH113" s="840">
        <f>IF(AG113&gt;AG109,AG109,AG113)</f>
        <v>120</v>
      </c>
      <c r="AI113" s="835"/>
      <c r="AJ113" s="835">
        <f>AG107*AG108</f>
        <v>29584</v>
      </c>
      <c r="AK113" s="345"/>
      <c r="AL113" s="835" t="s">
        <v>469</v>
      </c>
      <c r="AM113" s="840">
        <f>$D$67*AO63</f>
        <v>120</v>
      </c>
      <c r="AN113" s="840">
        <f>IF(AM113&gt;AM109,AM109,AM113)</f>
        <v>120</v>
      </c>
      <c r="AO113" s="835"/>
      <c r="AP113" s="835">
        <f>AM107*AM108</f>
        <v>29584</v>
      </c>
      <c r="AQ113" s="345"/>
      <c r="AR113" s="835" t="s">
        <v>469</v>
      </c>
      <c r="AS113" s="840">
        <f>$D$67*AU63</f>
        <v>120</v>
      </c>
      <c r="AT113" s="840">
        <f>IF(AS113&gt;AS109,AS109,AS113)</f>
        <v>120</v>
      </c>
      <c r="AU113" s="835"/>
      <c r="AV113" s="835">
        <f>AS107*AS108</f>
        <v>29584</v>
      </c>
      <c r="AW113" s="345"/>
      <c r="AX113" s="835" t="s">
        <v>469</v>
      </c>
      <c r="AY113" s="840">
        <f>$D$67*BA63</f>
        <v>120</v>
      </c>
      <c r="AZ113" s="840">
        <f>IF(AY113&gt;AY109,AY109,AY113)</f>
        <v>120</v>
      </c>
      <c r="BA113" s="835"/>
      <c r="BB113" s="835">
        <f>AY107*AY108</f>
        <v>29584</v>
      </c>
      <c r="BC113" s="345"/>
      <c r="BD113" s="835" t="s">
        <v>469</v>
      </c>
      <c r="BE113" s="840">
        <f>$D$67*BG63</f>
        <v>120</v>
      </c>
      <c r="BF113" s="840">
        <f>IF(BE113&gt;BE109,BE109,BE113)</f>
        <v>120</v>
      </c>
      <c r="BG113" s="835"/>
      <c r="BH113" s="835">
        <f>BE107*BE108</f>
        <v>29584</v>
      </c>
      <c r="BI113" s="345"/>
      <c r="BJ113" s="835" t="s">
        <v>469</v>
      </c>
      <c r="BK113" s="840">
        <f>$D$67*BM63</f>
        <v>120</v>
      </c>
      <c r="BL113" s="840">
        <f>IF(BK113&gt;BK109,BK109,BK113)</f>
        <v>120</v>
      </c>
      <c r="BM113" s="835"/>
      <c r="BN113" s="835">
        <f>BK107*BK108</f>
        <v>29584</v>
      </c>
      <c r="BO113" s="345"/>
      <c r="BP113" s="835" t="s">
        <v>469</v>
      </c>
      <c r="BQ113" s="840">
        <f>$D$67*BS63</f>
        <v>120</v>
      </c>
      <c r="BR113" s="840">
        <f>IF(BQ113&gt;BQ109,BQ109,BQ113)</f>
        <v>120</v>
      </c>
      <c r="BS113" s="835"/>
      <c r="BT113" s="835">
        <f>BQ107*BQ108</f>
        <v>29584</v>
      </c>
      <c r="BU113" s="345"/>
      <c r="BV113" s="835" t="s">
        <v>469</v>
      </c>
      <c r="BW113" s="840">
        <f>$D$67*BY63</f>
        <v>120</v>
      </c>
      <c r="BX113" s="840">
        <f>IF(BW113&gt;BW109,BW109,BW113)</f>
        <v>120</v>
      </c>
      <c r="BY113" s="835"/>
      <c r="BZ113" s="835">
        <f>BW107*BW108</f>
        <v>29584</v>
      </c>
      <c r="CA113" s="345"/>
      <c r="CB113" s="835" t="s">
        <v>469</v>
      </c>
      <c r="CC113" s="840">
        <f>$D$67*CE63</f>
        <v>120</v>
      </c>
      <c r="CD113" s="840">
        <f>IF(CC113&gt;CC109,CC109,CC113)</f>
        <v>120</v>
      </c>
      <c r="CE113" s="835"/>
      <c r="CF113" s="835">
        <f>CC107*CC108</f>
        <v>29584</v>
      </c>
      <c r="CG113" s="345"/>
      <c r="CH113" s="835" t="s">
        <v>469</v>
      </c>
      <c r="CI113" s="840">
        <f>$D$67*CK63</f>
        <v>120</v>
      </c>
      <c r="CJ113" s="840">
        <f>IF(CI113&gt;CI109,CI109,CI113)</f>
        <v>120</v>
      </c>
      <c r="CK113" s="835"/>
      <c r="CL113" s="835">
        <f>CI107*CI108</f>
        <v>29584</v>
      </c>
      <c r="CM113" s="345"/>
      <c r="CN113" s="835" t="s">
        <v>469</v>
      </c>
      <c r="CO113" s="840">
        <f>$D$67*CQ63</f>
        <v>120</v>
      </c>
      <c r="CP113" s="840">
        <f>IF(CO113&gt;CO109,CO109,CO113)</f>
        <v>120</v>
      </c>
      <c r="CQ113" s="835"/>
      <c r="CR113" s="835">
        <f>CO107*CO108</f>
        <v>29584</v>
      </c>
      <c r="CS113" s="345"/>
      <c r="CT113" s="835" t="s">
        <v>469</v>
      </c>
      <c r="CU113" s="840">
        <f>$D$67*CW63</f>
        <v>120</v>
      </c>
      <c r="CV113" s="840">
        <f>IF(CU113&gt;CU109,CU109,CU113)</f>
        <v>120</v>
      </c>
      <c r="CW113" s="835"/>
      <c r="CX113" s="835">
        <f>CU107*CU108</f>
        <v>29584</v>
      </c>
      <c r="CY113" s="345"/>
      <c r="CZ113" s="835" t="s">
        <v>469</v>
      </c>
      <c r="DA113" s="840">
        <f>$D$67*DC63</f>
        <v>120</v>
      </c>
      <c r="DB113" s="840">
        <f>IF(DA113&gt;DA109,DA109,DA113)</f>
        <v>120</v>
      </c>
      <c r="DC113" s="835"/>
      <c r="DD113" s="835">
        <f>DA107*DA108</f>
        <v>29584</v>
      </c>
      <c r="DE113" s="345"/>
      <c r="DF113" s="835" t="s">
        <v>469</v>
      </c>
      <c r="DG113" s="840">
        <f>$D$67*DI63</f>
        <v>120</v>
      </c>
      <c r="DH113" s="840">
        <f>IF(DG113&gt;DG109,DG109,DG113)</f>
        <v>120</v>
      </c>
      <c r="DI113" s="835"/>
      <c r="DJ113" s="835">
        <f>DG107*DG108</f>
        <v>29584</v>
      </c>
      <c r="DK113" s="345"/>
      <c r="DL113" s="835" t="s">
        <v>469</v>
      </c>
      <c r="DM113" s="840">
        <f>$D$67*DO63</f>
        <v>120</v>
      </c>
      <c r="DN113" s="840">
        <f>IF(DM113&gt;DM109,DM109,DM113)</f>
        <v>120</v>
      </c>
      <c r="DO113" s="835"/>
      <c r="DP113" s="835">
        <f>DM107*DM108</f>
        <v>29584</v>
      </c>
      <c r="DQ113" s="345"/>
      <c r="DR113" s="835" t="s">
        <v>469</v>
      </c>
      <c r="DS113" s="840">
        <f>$D$67*DU63</f>
        <v>120</v>
      </c>
      <c r="DT113" s="840">
        <f>IF(DS113&gt;DS109,DS109,DS113)</f>
        <v>120</v>
      </c>
      <c r="DU113" s="835"/>
      <c r="DV113" s="835">
        <f>DS107*DS108</f>
        <v>29584</v>
      </c>
      <c r="DW113" s="345"/>
      <c r="DX113" s="835" t="s">
        <v>469</v>
      </c>
      <c r="DY113" s="840">
        <f>$D$67*EA63</f>
        <v>120</v>
      </c>
      <c r="DZ113" s="840">
        <f>IF(DY113&gt;DY109,DY109,DY113)</f>
        <v>120</v>
      </c>
      <c r="EA113" s="835"/>
      <c r="EB113" s="835">
        <f>DY107*DY108</f>
        <v>29584</v>
      </c>
      <c r="EC113" s="345"/>
      <c r="ED113" s="835" t="s">
        <v>469</v>
      </c>
      <c r="EE113" s="840">
        <f>$D$67*EG63</f>
        <v>120</v>
      </c>
      <c r="EF113" s="840">
        <f>IF(EE113&gt;EE109,EE109,EE113)</f>
        <v>120</v>
      </c>
      <c r="EG113" s="835"/>
      <c r="EH113" s="835">
        <f>EE107*EE108</f>
        <v>29584</v>
      </c>
      <c r="EI113" s="345"/>
      <c r="EJ113" s="835" t="s">
        <v>469</v>
      </c>
      <c r="EK113" s="840">
        <f>$D$67*EM63</f>
        <v>120</v>
      </c>
      <c r="EL113" s="840">
        <f>IF(EK113&gt;EK109,EK109,EK113)</f>
        <v>120</v>
      </c>
      <c r="EM113" s="835"/>
      <c r="EN113" s="835">
        <f>EK107*EK108</f>
        <v>29584</v>
      </c>
      <c r="EO113" s="345"/>
      <c r="EP113" s="835" t="s">
        <v>469</v>
      </c>
      <c r="EQ113" s="840">
        <f>$D$67*ES63</f>
        <v>120</v>
      </c>
      <c r="ER113" s="840">
        <f>IF(EQ113&gt;EQ109,EQ109,EQ113)</f>
        <v>120</v>
      </c>
      <c r="ES113" s="835"/>
      <c r="ET113" s="835">
        <f>EQ107*EQ108</f>
        <v>29584</v>
      </c>
      <c r="EU113" s="345"/>
      <c r="EV113" s="835" t="s">
        <v>469</v>
      </c>
      <c r="EW113" s="840">
        <f>$D$67*EY63</f>
        <v>120</v>
      </c>
      <c r="EX113" s="840">
        <f>IF(EW113&gt;EW109,EW109,EW113)</f>
        <v>120</v>
      </c>
      <c r="EY113" s="835"/>
      <c r="EZ113" s="835">
        <f>EW107*EW108</f>
        <v>29584</v>
      </c>
      <c r="FA113" s="345"/>
      <c r="FB113" s="835" t="s">
        <v>469</v>
      </c>
      <c r="FC113" s="840">
        <f>$D$67*FE63</f>
        <v>120</v>
      </c>
      <c r="FD113" s="840">
        <f>IF(FC113&gt;FC109,FC109,FC113)</f>
        <v>120</v>
      </c>
      <c r="FE113" s="835"/>
      <c r="FF113" s="835">
        <f>FC107*FC108</f>
        <v>29584</v>
      </c>
      <c r="FG113" s="345"/>
      <c r="FH113" s="835" t="s">
        <v>469</v>
      </c>
      <c r="FI113" s="840">
        <f>$D$67*FK63</f>
        <v>120</v>
      </c>
      <c r="FJ113" s="840">
        <f>IF(FI113&gt;FI109,FI109,FI113)</f>
        <v>120</v>
      </c>
      <c r="FK113" s="835"/>
      <c r="FL113" s="835">
        <f>FI107*FI108</f>
        <v>29584</v>
      </c>
      <c r="FM113" s="345"/>
      <c r="FN113" s="835" t="s">
        <v>469</v>
      </c>
      <c r="FO113" s="840">
        <f>$D$67*FQ63</f>
        <v>120</v>
      </c>
      <c r="FP113" s="840">
        <f>IF(FO113&gt;FO109,FO109,FO113)</f>
        <v>120</v>
      </c>
      <c r="FQ113" s="835"/>
      <c r="FR113" s="835">
        <f>FO107*FO108</f>
        <v>29584</v>
      </c>
      <c r="FS113" s="345"/>
      <c r="FT113" s="835" t="s">
        <v>469</v>
      </c>
      <c r="FU113" s="840">
        <f>$D$67*FW63</f>
        <v>120</v>
      </c>
      <c r="FV113" s="840">
        <f>IF(FU113&gt;FU109,FU109,FU113)</f>
        <v>120</v>
      </c>
      <c r="FW113" s="835"/>
      <c r="FX113" s="835">
        <f>FU107*FU108</f>
        <v>29584</v>
      </c>
      <c r="FY113" s="345"/>
    </row>
    <row r="114" spans="1:181" x14ac:dyDescent="0.3">
      <c r="A114" s="19"/>
      <c r="B114" s="835" t="s">
        <v>468</v>
      </c>
      <c r="C114" s="840">
        <f>D$67*E61</f>
        <v>120</v>
      </c>
      <c r="D114" s="840">
        <f>IF(C114&gt;C110,C110,C114)</f>
        <v>120</v>
      </c>
      <c r="E114" s="835"/>
      <c r="F114" s="835"/>
      <c r="G114" s="345"/>
      <c r="H114" s="835" t="s">
        <v>468</v>
      </c>
      <c r="I114" s="840">
        <f>$D$67*K61</f>
        <v>120</v>
      </c>
      <c r="J114" s="840">
        <f>IF(I114&gt;I110,I110,I114)</f>
        <v>120</v>
      </c>
      <c r="K114" s="835"/>
      <c r="L114" s="835"/>
      <c r="M114" s="345"/>
      <c r="N114" s="835" t="s">
        <v>468</v>
      </c>
      <c r="O114" s="840">
        <f>$D$67*Q61</f>
        <v>120</v>
      </c>
      <c r="P114" s="840">
        <f>IF(O114&gt;O110,O110,O114)</f>
        <v>120</v>
      </c>
      <c r="Q114" s="835"/>
      <c r="R114" s="835"/>
      <c r="S114" s="345"/>
      <c r="T114" s="835" t="s">
        <v>468</v>
      </c>
      <c r="U114" s="840">
        <f>$D$67*W61</f>
        <v>120</v>
      </c>
      <c r="V114" s="840">
        <f>IF(U114&gt;U110,U110,U114)</f>
        <v>120</v>
      </c>
      <c r="W114" s="835"/>
      <c r="X114" s="835"/>
      <c r="Y114" s="345"/>
      <c r="Z114" s="835" t="s">
        <v>468</v>
      </c>
      <c r="AA114" s="840">
        <f>$D$67*AC61</f>
        <v>120</v>
      </c>
      <c r="AB114" s="840">
        <f>IF(AA114&gt;AA110,AA110,AA114)</f>
        <v>120</v>
      </c>
      <c r="AC114" s="835"/>
      <c r="AD114" s="835"/>
      <c r="AE114" s="345"/>
      <c r="AF114" s="835" t="s">
        <v>468</v>
      </c>
      <c r="AG114" s="840">
        <f>$D$67*AI61</f>
        <v>120</v>
      </c>
      <c r="AH114" s="840">
        <f>IF(AG114&gt;AG110,AG110,AG114)</f>
        <v>120</v>
      </c>
      <c r="AI114" s="835"/>
      <c r="AJ114" s="835"/>
      <c r="AK114" s="345"/>
      <c r="AL114" s="835" t="s">
        <v>468</v>
      </c>
      <c r="AM114" s="840">
        <f>$D$67*AO61</f>
        <v>120</v>
      </c>
      <c r="AN114" s="840">
        <f>IF(AM114&gt;AM110,AM110,AM114)</f>
        <v>120</v>
      </c>
      <c r="AO114" s="835"/>
      <c r="AP114" s="835"/>
      <c r="AQ114" s="345"/>
      <c r="AR114" s="835" t="s">
        <v>468</v>
      </c>
      <c r="AS114" s="840">
        <f>$D$67*AU61</f>
        <v>120</v>
      </c>
      <c r="AT114" s="840">
        <f>IF(AS114&gt;AS110,AS110,AS114)</f>
        <v>120</v>
      </c>
      <c r="AU114" s="835"/>
      <c r="AV114" s="835"/>
      <c r="AW114" s="345"/>
      <c r="AX114" s="835" t="s">
        <v>468</v>
      </c>
      <c r="AY114" s="840">
        <f>$D$67*BA61</f>
        <v>120</v>
      </c>
      <c r="AZ114" s="840">
        <f>IF(AY114&gt;AY110,AY110,AY114)</f>
        <v>120</v>
      </c>
      <c r="BA114" s="835"/>
      <c r="BB114" s="835"/>
      <c r="BC114" s="345"/>
      <c r="BD114" s="835" t="s">
        <v>468</v>
      </c>
      <c r="BE114" s="840">
        <f>$D$67*BG61</f>
        <v>120</v>
      </c>
      <c r="BF114" s="840">
        <f>IF(BE114&gt;BE110,BE110,BE114)</f>
        <v>120</v>
      </c>
      <c r="BG114" s="835"/>
      <c r="BH114" s="835"/>
      <c r="BI114" s="345"/>
      <c r="BJ114" s="835" t="s">
        <v>468</v>
      </c>
      <c r="BK114" s="840">
        <f>$D$67*BM61</f>
        <v>120</v>
      </c>
      <c r="BL114" s="840">
        <f>IF(BK114&gt;BK110,BK110,BK114)</f>
        <v>120</v>
      </c>
      <c r="BM114" s="835"/>
      <c r="BN114" s="835"/>
      <c r="BO114" s="345"/>
      <c r="BP114" s="835" t="s">
        <v>468</v>
      </c>
      <c r="BQ114" s="840">
        <f>$D$67*BS61</f>
        <v>120</v>
      </c>
      <c r="BR114" s="840">
        <f>IF(BQ114&gt;BQ110,BQ110,BQ114)</f>
        <v>120</v>
      </c>
      <c r="BS114" s="835"/>
      <c r="BT114" s="835"/>
      <c r="BU114" s="345"/>
      <c r="BV114" s="835" t="s">
        <v>468</v>
      </c>
      <c r="BW114" s="840">
        <f>$D$67*BY61</f>
        <v>120</v>
      </c>
      <c r="BX114" s="840">
        <f>IF(BW114&gt;BW110,BW110,BW114)</f>
        <v>120</v>
      </c>
      <c r="BY114" s="835"/>
      <c r="BZ114" s="835"/>
      <c r="CA114" s="345"/>
      <c r="CB114" s="835" t="s">
        <v>468</v>
      </c>
      <c r="CC114" s="840">
        <f>$D$67*CE61</f>
        <v>120</v>
      </c>
      <c r="CD114" s="840">
        <f>IF(CC114&gt;CC110,CC110,CC114)</f>
        <v>120</v>
      </c>
      <c r="CE114" s="835"/>
      <c r="CF114" s="835"/>
      <c r="CG114" s="345"/>
      <c r="CH114" s="835" t="s">
        <v>468</v>
      </c>
      <c r="CI114" s="840">
        <f>$D$67*CK61</f>
        <v>120</v>
      </c>
      <c r="CJ114" s="840">
        <f>IF(CI114&gt;CI110,CI110,CI114)</f>
        <v>120</v>
      </c>
      <c r="CK114" s="835"/>
      <c r="CL114" s="835"/>
      <c r="CM114" s="345"/>
      <c r="CN114" s="835" t="s">
        <v>468</v>
      </c>
      <c r="CO114" s="840">
        <f>$D$67*CQ61</f>
        <v>120</v>
      </c>
      <c r="CP114" s="840">
        <f>IF(CO114&gt;CO110,CO110,CO114)</f>
        <v>120</v>
      </c>
      <c r="CQ114" s="835"/>
      <c r="CR114" s="835"/>
      <c r="CS114" s="345"/>
      <c r="CT114" s="835" t="s">
        <v>468</v>
      </c>
      <c r="CU114" s="840">
        <f>$D$67*CW61</f>
        <v>120</v>
      </c>
      <c r="CV114" s="840">
        <f>IF(CU114&gt;CU110,CU110,CU114)</f>
        <v>120</v>
      </c>
      <c r="CW114" s="835"/>
      <c r="CX114" s="835"/>
      <c r="CY114" s="345"/>
      <c r="CZ114" s="835" t="s">
        <v>468</v>
      </c>
      <c r="DA114" s="840">
        <f>$D$67*DC61</f>
        <v>120</v>
      </c>
      <c r="DB114" s="840">
        <f>IF(DA114&gt;DA110,DA110,DA114)</f>
        <v>120</v>
      </c>
      <c r="DC114" s="835"/>
      <c r="DD114" s="835"/>
      <c r="DE114" s="345"/>
      <c r="DF114" s="835" t="s">
        <v>468</v>
      </c>
      <c r="DG114" s="840">
        <f>$D$67*DI61</f>
        <v>120</v>
      </c>
      <c r="DH114" s="840">
        <f>IF(DG114&gt;DG110,DG110,DG114)</f>
        <v>120</v>
      </c>
      <c r="DI114" s="835"/>
      <c r="DJ114" s="835"/>
      <c r="DK114" s="345"/>
      <c r="DL114" s="835" t="s">
        <v>468</v>
      </c>
      <c r="DM114" s="840">
        <f>$D$67*DO61</f>
        <v>120</v>
      </c>
      <c r="DN114" s="840">
        <f>IF(DM114&gt;DM110,DM110,DM114)</f>
        <v>120</v>
      </c>
      <c r="DO114" s="835"/>
      <c r="DP114" s="835"/>
      <c r="DQ114" s="345"/>
      <c r="DR114" s="835" t="s">
        <v>468</v>
      </c>
      <c r="DS114" s="840">
        <f>$D$67*DU61</f>
        <v>120</v>
      </c>
      <c r="DT114" s="840">
        <f>IF(DS114&gt;DS110,DS110,DS114)</f>
        <v>120</v>
      </c>
      <c r="DU114" s="835"/>
      <c r="DV114" s="835"/>
      <c r="DW114" s="345"/>
      <c r="DX114" s="835" t="s">
        <v>468</v>
      </c>
      <c r="DY114" s="840">
        <f>$D$67*EA61</f>
        <v>120</v>
      </c>
      <c r="DZ114" s="840">
        <f>IF(DY114&gt;DY110,DY110,DY114)</f>
        <v>120</v>
      </c>
      <c r="EA114" s="835"/>
      <c r="EB114" s="835"/>
      <c r="EC114" s="345"/>
      <c r="ED114" s="835" t="s">
        <v>468</v>
      </c>
      <c r="EE114" s="840">
        <f>$D$67*EG61</f>
        <v>120</v>
      </c>
      <c r="EF114" s="840">
        <f>IF(EE114&gt;EE110,EE110,EE114)</f>
        <v>120</v>
      </c>
      <c r="EG114" s="835"/>
      <c r="EH114" s="835"/>
      <c r="EI114" s="345"/>
      <c r="EJ114" s="835" t="s">
        <v>468</v>
      </c>
      <c r="EK114" s="840">
        <f>$D$67*EM61</f>
        <v>120</v>
      </c>
      <c r="EL114" s="840">
        <f>IF(EK114&gt;EK110,EK110,EK114)</f>
        <v>120</v>
      </c>
      <c r="EM114" s="835"/>
      <c r="EN114" s="835"/>
      <c r="EO114" s="345"/>
      <c r="EP114" s="835" t="s">
        <v>468</v>
      </c>
      <c r="EQ114" s="840">
        <f>$D$67*ES61</f>
        <v>120</v>
      </c>
      <c r="ER114" s="840">
        <f>IF(EQ114&gt;EQ110,EQ110,EQ114)</f>
        <v>120</v>
      </c>
      <c r="ES114" s="835"/>
      <c r="ET114" s="835"/>
      <c r="EU114" s="345"/>
      <c r="EV114" s="835" t="s">
        <v>468</v>
      </c>
      <c r="EW114" s="840">
        <f>$D$67*EY61</f>
        <v>120</v>
      </c>
      <c r="EX114" s="840">
        <f>IF(EW114&gt;EW110,EW110,EW114)</f>
        <v>120</v>
      </c>
      <c r="EY114" s="835"/>
      <c r="EZ114" s="835"/>
      <c r="FA114" s="345"/>
      <c r="FB114" s="835" t="s">
        <v>468</v>
      </c>
      <c r="FC114" s="840">
        <f>$D$67*FE61</f>
        <v>120</v>
      </c>
      <c r="FD114" s="840">
        <f>IF(FC114&gt;FC110,FC110,FC114)</f>
        <v>120</v>
      </c>
      <c r="FE114" s="835"/>
      <c r="FF114" s="835"/>
      <c r="FG114" s="345"/>
      <c r="FH114" s="835" t="s">
        <v>468</v>
      </c>
      <c r="FI114" s="840">
        <f>$D$67*FK61</f>
        <v>120</v>
      </c>
      <c r="FJ114" s="840">
        <f>IF(FI114&gt;FI110,FI110,FI114)</f>
        <v>120</v>
      </c>
      <c r="FK114" s="835"/>
      <c r="FL114" s="835"/>
      <c r="FM114" s="345"/>
      <c r="FN114" s="835" t="s">
        <v>468</v>
      </c>
      <c r="FO114" s="840">
        <f>$D$67*FQ61</f>
        <v>120</v>
      </c>
      <c r="FP114" s="840">
        <f>IF(FO114&gt;FO110,FO110,FO114)</f>
        <v>120</v>
      </c>
      <c r="FQ114" s="835"/>
      <c r="FR114" s="835"/>
      <c r="FS114" s="345"/>
      <c r="FT114" s="835" t="s">
        <v>468</v>
      </c>
      <c r="FU114" s="840">
        <f>$D$67*FW61</f>
        <v>120</v>
      </c>
      <c r="FV114" s="840">
        <f>IF(FU114&gt;FU110,FU110,FU114)</f>
        <v>120</v>
      </c>
      <c r="FW114" s="835"/>
      <c r="FX114" s="835"/>
      <c r="FY114" s="345"/>
    </row>
    <row r="115" spans="1:181" x14ac:dyDescent="0.3">
      <c r="A115" s="19"/>
      <c r="B115" s="835" t="s">
        <v>467</v>
      </c>
      <c r="C115" s="840">
        <f>D$67*E62</f>
        <v>120</v>
      </c>
      <c r="D115" s="840">
        <f>IF(C115&gt;C107,C107,C115)</f>
        <v>120</v>
      </c>
      <c r="E115" s="835"/>
      <c r="F115" s="835"/>
      <c r="G115" s="345"/>
      <c r="H115" s="835" t="s">
        <v>467</v>
      </c>
      <c r="I115" s="840">
        <f>$D$67*K62</f>
        <v>120</v>
      </c>
      <c r="J115" s="840">
        <f>IF(I115&gt;I107,I107,I115)</f>
        <v>120</v>
      </c>
      <c r="K115" s="835"/>
      <c r="L115" s="835"/>
      <c r="M115" s="345"/>
      <c r="N115" s="835" t="s">
        <v>467</v>
      </c>
      <c r="O115" s="840">
        <f>$D$67*Q62</f>
        <v>120</v>
      </c>
      <c r="P115" s="840">
        <f>IF(O115&gt;O107,O107,O115)</f>
        <v>120</v>
      </c>
      <c r="Q115" s="835"/>
      <c r="R115" s="835"/>
      <c r="S115" s="345"/>
      <c r="T115" s="835" t="s">
        <v>467</v>
      </c>
      <c r="U115" s="840">
        <f>$D$67*W62</f>
        <v>120</v>
      </c>
      <c r="V115" s="840">
        <f>IF(U115&gt;U107,U107,U115)</f>
        <v>120</v>
      </c>
      <c r="W115" s="835"/>
      <c r="X115" s="835"/>
      <c r="Y115" s="345"/>
      <c r="Z115" s="835" t="s">
        <v>467</v>
      </c>
      <c r="AA115" s="840">
        <f>$D$67*AC62</f>
        <v>120</v>
      </c>
      <c r="AB115" s="840">
        <f>IF(AA115&gt;AA107,AA107,AA115)</f>
        <v>120</v>
      </c>
      <c r="AC115" s="835"/>
      <c r="AD115" s="835"/>
      <c r="AE115" s="345"/>
      <c r="AF115" s="835" t="s">
        <v>467</v>
      </c>
      <c r="AG115" s="840">
        <f>$D$67*AI62</f>
        <v>120</v>
      </c>
      <c r="AH115" s="840">
        <f>IF(AG115&gt;AG107,AG107,AG115)</f>
        <v>120</v>
      </c>
      <c r="AI115" s="835"/>
      <c r="AJ115" s="835"/>
      <c r="AK115" s="345"/>
      <c r="AL115" s="835" t="s">
        <v>467</v>
      </c>
      <c r="AM115" s="840">
        <f>$D$67*AO62</f>
        <v>120</v>
      </c>
      <c r="AN115" s="840">
        <f>IF(AM115&gt;AM107,AM107,AM115)</f>
        <v>120</v>
      </c>
      <c r="AO115" s="835"/>
      <c r="AP115" s="835"/>
      <c r="AQ115" s="345"/>
      <c r="AR115" s="835" t="s">
        <v>467</v>
      </c>
      <c r="AS115" s="840">
        <f>$D$67*AU62</f>
        <v>120</v>
      </c>
      <c r="AT115" s="840">
        <f>IF(AS115&gt;AS107,AS107,AS115)</f>
        <v>120</v>
      </c>
      <c r="AU115" s="835"/>
      <c r="AV115" s="835"/>
      <c r="AW115" s="345"/>
      <c r="AX115" s="835" t="s">
        <v>467</v>
      </c>
      <c r="AY115" s="840">
        <f>$D$67*BA62</f>
        <v>120</v>
      </c>
      <c r="AZ115" s="840">
        <f>IF(AY115&gt;AY107,AY107,AY115)</f>
        <v>120</v>
      </c>
      <c r="BA115" s="835"/>
      <c r="BB115" s="835"/>
      <c r="BC115" s="345"/>
      <c r="BD115" s="835" t="s">
        <v>467</v>
      </c>
      <c r="BE115" s="840">
        <f>$D$67*BG62</f>
        <v>120</v>
      </c>
      <c r="BF115" s="840">
        <f>IF(BE115&gt;BE107,BE107,BE115)</f>
        <v>120</v>
      </c>
      <c r="BG115" s="835"/>
      <c r="BH115" s="835"/>
      <c r="BI115" s="345"/>
      <c r="BJ115" s="835" t="s">
        <v>467</v>
      </c>
      <c r="BK115" s="840">
        <f>$D$67*BM62</f>
        <v>120</v>
      </c>
      <c r="BL115" s="840">
        <f>IF(BK115&gt;BK107,BK107,BK115)</f>
        <v>120</v>
      </c>
      <c r="BM115" s="835"/>
      <c r="BN115" s="835"/>
      <c r="BO115" s="345"/>
      <c r="BP115" s="835" t="s">
        <v>467</v>
      </c>
      <c r="BQ115" s="840">
        <f>$D$67*BS62</f>
        <v>120</v>
      </c>
      <c r="BR115" s="840">
        <f>IF(BQ115&gt;BQ107,BQ107,BQ115)</f>
        <v>120</v>
      </c>
      <c r="BS115" s="835"/>
      <c r="BT115" s="835"/>
      <c r="BU115" s="345"/>
      <c r="BV115" s="835" t="s">
        <v>467</v>
      </c>
      <c r="BW115" s="840">
        <f>$D$67*BY62</f>
        <v>120</v>
      </c>
      <c r="BX115" s="840">
        <f>IF(BW115&gt;BW107,BW107,BW115)</f>
        <v>120</v>
      </c>
      <c r="BY115" s="835"/>
      <c r="BZ115" s="835"/>
      <c r="CA115" s="345"/>
      <c r="CB115" s="835" t="s">
        <v>467</v>
      </c>
      <c r="CC115" s="840">
        <f>$D$67*CE62</f>
        <v>120</v>
      </c>
      <c r="CD115" s="840">
        <f>IF(CC115&gt;CC107,CC107,CC115)</f>
        <v>120</v>
      </c>
      <c r="CE115" s="835"/>
      <c r="CF115" s="835"/>
      <c r="CG115" s="345"/>
      <c r="CH115" s="835" t="s">
        <v>467</v>
      </c>
      <c r="CI115" s="840">
        <f>$D$67*CK62</f>
        <v>120</v>
      </c>
      <c r="CJ115" s="840">
        <f>IF(CI115&gt;CI107,CI107,CI115)</f>
        <v>120</v>
      </c>
      <c r="CK115" s="835"/>
      <c r="CL115" s="835"/>
      <c r="CM115" s="345"/>
      <c r="CN115" s="835" t="s">
        <v>467</v>
      </c>
      <c r="CO115" s="840">
        <f>$D$67*CQ62</f>
        <v>120</v>
      </c>
      <c r="CP115" s="840">
        <f>IF(CO115&gt;CO107,CO107,CO115)</f>
        <v>120</v>
      </c>
      <c r="CQ115" s="835"/>
      <c r="CR115" s="835"/>
      <c r="CS115" s="345"/>
      <c r="CT115" s="835" t="s">
        <v>467</v>
      </c>
      <c r="CU115" s="840">
        <f>$D$67*CW62</f>
        <v>120</v>
      </c>
      <c r="CV115" s="840">
        <f>IF(CU115&gt;CU107,CU107,CU115)</f>
        <v>120</v>
      </c>
      <c r="CW115" s="835"/>
      <c r="CX115" s="835"/>
      <c r="CY115" s="345"/>
      <c r="CZ115" s="835" t="s">
        <v>467</v>
      </c>
      <c r="DA115" s="840">
        <f>$D$67*DC62</f>
        <v>120</v>
      </c>
      <c r="DB115" s="840">
        <f>IF(DA115&gt;DA107,DA107,DA115)</f>
        <v>120</v>
      </c>
      <c r="DC115" s="835"/>
      <c r="DD115" s="835"/>
      <c r="DE115" s="345"/>
      <c r="DF115" s="835" t="s">
        <v>467</v>
      </c>
      <c r="DG115" s="840">
        <f>$D$67*DI62</f>
        <v>120</v>
      </c>
      <c r="DH115" s="840">
        <f>IF(DG115&gt;DG107,DG107,DG115)</f>
        <v>120</v>
      </c>
      <c r="DI115" s="835"/>
      <c r="DJ115" s="835"/>
      <c r="DK115" s="345"/>
      <c r="DL115" s="835" t="s">
        <v>467</v>
      </c>
      <c r="DM115" s="840">
        <f>$D$67*DO62</f>
        <v>120</v>
      </c>
      <c r="DN115" s="840">
        <f>IF(DM115&gt;DM107,DM107,DM115)</f>
        <v>120</v>
      </c>
      <c r="DO115" s="835"/>
      <c r="DP115" s="835"/>
      <c r="DQ115" s="345"/>
      <c r="DR115" s="835" t="s">
        <v>467</v>
      </c>
      <c r="DS115" s="840">
        <f>$D$67*DU62</f>
        <v>120</v>
      </c>
      <c r="DT115" s="840">
        <f>IF(DS115&gt;DS107,DS107,DS115)</f>
        <v>120</v>
      </c>
      <c r="DU115" s="835"/>
      <c r="DV115" s="835"/>
      <c r="DW115" s="345"/>
      <c r="DX115" s="835" t="s">
        <v>467</v>
      </c>
      <c r="DY115" s="840">
        <f>$D$67*EA62</f>
        <v>120</v>
      </c>
      <c r="DZ115" s="840">
        <f>IF(DY115&gt;DY107,DY107,DY115)</f>
        <v>120</v>
      </c>
      <c r="EA115" s="835"/>
      <c r="EB115" s="835"/>
      <c r="EC115" s="345"/>
      <c r="ED115" s="835" t="s">
        <v>467</v>
      </c>
      <c r="EE115" s="840">
        <f>$D$67*EG62</f>
        <v>120</v>
      </c>
      <c r="EF115" s="840">
        <f>IF(EE115&gt;EE107,EE107,EE115)</f>
        <v>120</v>
      </c>
      <c r="EG115" s="835"/>
      <c r="EH115" s="835"/>
      <c r="EI115" s="345"/>
      <c r="EJ115" s="835" t="s">
        <v>467</v>
      </c>
      <c r="EK115" s="840">
        <f>$D$67*EM62</f>
        <v>120</v>
      </c>
      <c r="EL115" s="840">
        <f>IF(EK115&gt;EK107,EK107,EK115)</f>
        <v>120</v>
      </c>
      <c r="EM115" s="835"/>
      <c r="EN115" s="835"/>
      <c r="EO115" s="345"/>
      <c r="EP115" s="835" t="s">
        <v>467</v>
      </c>
      <c r="EQ115" s="840">
        <f>$D$67*ES62</f>
        <v>120</v>
      </c>
      <c r="ER115" s="840">
        <f>IF(EQ115&gt;EQ107,EQ107,EQ115)</f>
        <v>120</v>
      </c>
      <c r="ES115" s="835"/>
      <c r="ET115" s="835"/>
      <c r="EU115" s="345"/>
      <c r="EV115" s="835" t="s">
        <v>467</v>
      </c>
      <c r="EW115" s="840">
        <f>$D$67*EY62</f>
        <v>120</v>
      </c>
      <c r="EX115" s="840">
        <f>IF(EW115&gt;EW107,EW107,EW115)</f>
        <v>120</v>
      </c>
      <c r="EY115" s="835"/>
      <c r="EZ115" s="835"/>
      <c r="FA115" s="345"/>
      <c r="FB115" s="835" t="s">
        <v>467</v>
      </c>
      <c r="FC115" s="840">
        <f>$D$67*FE62</f>
        <v>120</v>
      </c>
      <c r="FD115" s="840">
        <f>IF(FC115&gt;FC107,FC107,FC115)</f>
        <v>120</v>
      </c>
      <c r="FE115" s="835"/>
      <c r="FF115" s="835"/>
      <c r="FG115" s="345"/>
      <c r="FH115" s="835" t="s">
        <v>467</v>
      </c>
      <c r="FI115" s="840">
        <f>$D$67*FK62</f>
        <v>120</v>
      </c>
      <c r="FJ115" s="840">
        <f>IF(FI115&gt;FI107,FI107,FI115)</f>
        <v>120</v>
      </c>
      <c r="FK115" s="835"/>
      <c r="FL115" s="835"/>
      <c r="FM115" s="345"/>
      <c r="FN115" s="835" t="s">
        <v>467</v>
      </c>
      <c r="FO115" s="840">
        <f>$D$67*FQ62</f>
        <v>120</v>
      </c>
      <c r="FP115" s="840">
        <f>IF(FO115&gt;FO107,FO107,FO115)</f>
        <v>120</v>
      </c>
      <c r="FQ115" s="835"/>
      <c r="FR115" s="835"/>
      <c r="FS115" s="345"/>
      <c r="FT115" s="835" t="s">
        <v>467</v>
      </c>
      <c r="FU115" s="840">
        <f>$D$67*FW62</f>
        <v>120</v>
      </c>
      <c r="FV115" s="840">
        <f>IF(FU115&gt;FU107,FU107,FU115)</f>
        <v>120</v>
      </c>
      <c r="FW115" s="835"/>
      <c r="FX115" s="835"/>
      <c r="FY115" s="345"/>
    </row>
    <row r="116" spans="1:181" ht="15" thickBot="1" x14ac:dyDescent="0.35">
      <c r="A116" s="19"/>
      <c r="B116" s="835"/>
      <c r="C116" s="835" t="s">
        <v>466</v>
      </c>
      <c r="D116" s="835" t="s">
        <v>465</v>
      </c>
      <c r="E116" s="835"/>
      <c r="F116" s="835"/>
      <c r="G116" s="345"/>
      <c r="H116" s="835"/>
      <c r="I116" s="835" t="s">
        <v>466</v>
      </c>
      <c r="J116" s="835" t="s">
        <v>465</v>
      </c>
      <c r="K116" s="835"/>
      <c r="L116" s="835"/>
      <c r="M116" s="345"/>
      <c r="N116" s="835"/>
      <c r="O116" s="835" t="s">
        <v>466</v>
      </c>
      <c r="P116" s="835" t="s">
        <v>465</v>
      </c>
      <c r="Q116" s="835"/>
      <c r="R116" s="835"/>
      <c r="S116" s="345"/>
      <c r="T116" s="835"/>
      <c r="U116" s="835" t="s">
        <v>466</v>
      </c>
      <c r="V116" s="835" t="s">
        <v>465</v>
      </c>
      <c r="W116" s="835"/>
      <c r="X116" s="835"/>
      <c r="Y116" s="345"/>
      <c r="Z116" s="835"/>
      <c r="AA116" s="835" t="s">
        <v>466</v>
      </c>
      <c r="AB116" s="835" t="s">
        <v>465</v>
      </c>
      <c r="AC116" s="835"/>
      <c r="AD116" s="835"/>
      <c r="AE116" s="345"/>
      <c r="AF116" s="835"/>
      <c r="AG116" s="835" t="s">
        <v>466</v>
      </c>
      <c r="AH116" s="835" t="s">
        <v>465</v>
      </c>
      <c r="AI116" s="835"/>
      <c r="AJ116" s="835"/>
      <c r="AK116" s="345"/>
      <c r="AL116" s="835"/>
      <c r="AM116" s="835" t="s">
        <v>466</v>
      </c>
      <c r="AN116" s="835" t="s">
        <v>465</v>
      </c>
      <c r="AO116" s="835"/>
      <c r="AP116" s="835"/>
      <c r="AQ116" s="345"/>
      <c r="AR116" s="835"/>
      <c r="AS116" s="835" t="s">
        <v>466</v>
      </c>
      <c r="AT116" s="835" t="s">
        <v>465</v>
      </c>
      <c r="AU116" s="835"/>
      <c r="AV116" s="835"/>
      <c r="AW116" s="345"/>
      <c r="AX116" s="835"/>
      <c r="AY116" s="835" t="s">
        <v>466</v>
      </c>
      <c r="AZ116" s="835" t="s">
        <v>465</v>
      </c>
      <c r="BA116" s="835"/>
      <c r="BB116" s="835"/>
      <c r="BC116" s="345"/>
      <c r="BD116" s="835"/>
      <c r="BE116" s="835" t="s">
        <v>466</v>
      </c>
      <c r="BF116" s="835" t="s">
        <v>465</v>
      </c>
      <c r="BG116" s="835"/>
      <c r="BH116" s="835"/>
      <c r="BI116" s="345"/>
      <c r="BJ116" s="835"/>
      <c r="BK116" s="835" t="s">
        <v>466</v>
      </c>
      <c r="BL116" s="835" t="s">
        <v>465</v>
      </c>
      <c r="BM116" s="835"/>
      <c r="BN116" s="835"/>
      <c r="BO116" s="345"/>
      <c r="BP116" s="835"/>
      <c r="BQ116" s="835" t="s">
        <v>466</v>
      </c>
      <c r="BR116" s="835" t="s">
        <v>465</v>
      </c>
      <c r="BS116" s="835"/>
      <c r="BT116" s="835"/>
      <c r="BU116" s="345"/>
      <c r="BV116" s="835"/>
      <c r="BW116" s="835" t="s">
        <v>466</v>
      </c>
      <c r="BX116" s="835" t="s">
        <v>465</v>
      </c>
      <c r="BY116" s="835"/>
      <c r="BZ116" s="835"/>
      <c r="CA116" s="345"/>
      <c r="CB116" s="835"/>
      <c r="CC116" s="835" t="s">
        <v>466</v>
      </c>
      <c r="CD116" s="835" t="s">
        <v>465</v>
      </c>
      <c r="CE116" s="835"/>
      <c r="CF116" s="835"/>
      <c r="CG116" s="345"/>
      <c r="CH116" s="835"/>
      <c r="CI116" s="835" t="s">
        <v>466</v>
      </c>
      <c r="CJ116" s="835" t="s">
        <v>465</v>
      </c>
      <c r="CK116" s="835"/>
      <c r="CL116" s="835"/>
      <c r="CM116" s="345"/>
      <c r="CN116" s="835"/>
      <c r="CO116" s="835" t="s">
        <v>466</v>
      </c>
      <c r="CP116" s="835" t="s">
        <v>465</v>
      </c>
      <c r="CQ116" s="835"/>
      <c r="CR116" s="835"/>
      <c r="CS116" s="345"/>
      <c r="CT116" s="835"/>
      <c r="CU116" s="835" t="s">
        <v>466</v>
      </c>
      <c r="CV116" s="835" t="s">
        <v>465</v>
      </c>
      <c r="CW116" s="835"/>
      <c r="CX116" s="835"/>
      <c r="CY116" s="345"/>
      <c r="CZ116" s="835"/>
      <c r="DA116" s="835" t="s">
        <v>466</v>
      </c>
      <c r="DB116" s="835" t="s">
        <v>465</v>
      </c>
      <c r="DC116" s="835"/>
      <c r="DD116" s="835"/>
      <c r="DE116" s="345"/>
      <c r="DF116" s="835"/>
      <c r="DG116" s="835" t="s">
        <v>466</v>
      </c>
      <c r="DH116" s="835" t="s">
        <v>465</v>
      </c>
      <c r="DI116" s="835"/>
      <c r="DJ116" s="835"/>
      <c r="DK116" s="345"/>
      <c r="DL116" s="835"/>
      <c r="DM116" s="835" t="s">
        <v>466</v>
      </c>
      <c r="DN116" s="835" t="s">
        <v>465</v>
      </c>
      <c r="DO116" s="835"/>
      <c r="DP116" s="835"/>
      <c r="DQ116" s="345"/>
      <c r="DR116" s="835"/>
      <c r="DS116" s="835" t="s">
        <v>466</v>
      </c>
      <c r="DT116" s="835" t="s">
        <v>465</v>
      </c>
      <c r="DU116" s="835"/>
      <c r="DV116" s="835"/>
      <c r="DW116" s="345"/>
      <c r="DX116" s="835"/>
      <c r="DY116" s="835" t="s">
        <v>466</v>
      </c>
      <c r="DZ116" s="835" t="s">
        <v>465</v>
      </c>
      <c r="EA116" s="835"/>
      <c r="EB116" s="835"/>
      <c r="EC116" s="345"/>
      <c r="ED116" s="835"/>
      <c r="EE116" s="835" t="s">
        <v>466</v>
      </c>
      <c r="EF116" s="835" t="s">
        <v>465</v>
      </c>
      <c r="EG116" s="835"/>
      <c r="EH116" s="835"/>
      <c r="EI116" s="345"/>
      <c r="EJ116" s="835"/>
      <c r="EK116" s="835" t="s">
        <v>466</v>
      </c>
      <c r="EL116" s="835" t="s">
        <v>465</v>
      </c>
      <c r="EM116" s="835"/>
      <c r="EN116" s="835"/>
      <c r="EO116" s="345"/>
      <c r="EP116" s="835"/>
      <c r="EQ116" s="835" t="s">
        <v>466</v>
      </c>
      <c r="ER116" s="835" t="s">
        <v>465</v>
      </c>
      <c r="ES116" s="835"/>
      <c r="ET116" s="835"/>
      <c r="EU116" s="345"/>
      <c r="EV116" s="835"/>
      <c r="EW116" s="835" t="s">
        <v>466</v>
      </c>
      <c r="EX116" s="835" t="s">
        <v>465</v>
      </c>
      <c r="EY116" s="835"/>
      <c r="EZ116" s="835"/>
      <c r="FA116" s="345"/>
      <c r="FB116" s="835"/>
      <c r="FC116" s="835" t="s">
        <v>466</v>
      </c>
      <c r="FD116" s="835" t="s">
        <v>465</v>
      </c>
      <c r="FE116" s="835"/>
      <c r="FF116" s="835"/>
      <c r="FG116" s="345"/>
      <c r="FH116" s="835"/>
      <c r="FI116" s="835" t="s">
        <v>466</v>
      </c>
      <c r="FJ116" s="835" t="s">
        <v>465</v>
      </c>
      <c r="FK116" s="835"/>
      <c r="FL116" s="835"/>
      <c r="FM116" s="345"/>
      <c r="FN116" s="835"/>
      <c r="FO116" s="835" t="s">
        <v>466</v>
      </c>
      <c r="FP116" s="835" t="s">
        <v>465</v>
      </c>
      <c r="FQ116" s="835"/>
      <c r="FR116" s="835"/>
      <c r="FS116" s="345"/>
      <c r="FT116" s="835"/>
      <c r="FU116" s="835" t="s">
        <v>466</v>
      </c>
      <c r="FV116" s="835" t="s">
        <v>465</v>
      </c>
      <c r="FW116" s="835"/>
      <c r="FX116" s="835"/>
      <c r="FY116" s="345"/>
    </row>
    <row r="117" spans="1:181" x14ac:dyDescent="0.3">
      <c r="A117" s="19"/>
      <c r="B117" s="838" t="s">
        <v>442</v>
      </c>
      <c r="C117" s="837">
        <f>IF(E105&lt;0,C81-D114,D112)</f>
        <v>52</v>
      </c>
      <c r="D117" s="837">
        <f>IF(E106&lt;0,C80-D115,D113)</f>
        <v>52</v>
      </c>
      <c r="E117" s="837">
        <f t="shared" ref="E117:E124" si="27">IF($E$70=1,D117*C117,0)</f>
        <v>2704</v>
      </c>
      <c r="F117" s="836"/>
      <c r="G117" s="345"/>
      <c r="H117" s="838" t="s">
        <v>442</v>
      </c>
      <c r="I117" s="837">
        <f>IF(K105&lt;0,I81-J114,J112)</f>
        <v>52</v>
      </c>
      <c r="J117" s="837">
        <f>IF(K106&lt;0,I80-J115,J113)</f>
        <v>52</v>
      </c>
      <c r="K117" s="837">
        <f t="shared" ref="K117:K124" si="28">IF($E$70=1,J117*I117,0)</f>
        <v>2704</v>
      </c>
      <c r="L117" s="836"/>
      <c r="M117" s="345"/>
      <c r="N117" s="838" t="s">
        <v>442</v>
      </c>
      <c r="O117" s="837">
        <f>IF(Q105&lt;0,O81-P114,P112)</f>
        <v>52</v>
      </c>
      <c r="P117" s="837">
        <f>IF(Q106&lt;0,O80-P115,P113)</f>
        <v>52</v>
      </c>
      <c r="Q117" s="837">
        <f t="shared" ref="Q117:Q124" si="29">IF($E$70=1,P117*O117,0)</f>
        <v>2704</v>
      </c>
      <c r="R117" s="836"/>
      <c r="S117" s="345"/>
      <c r="T117" s="838" t="s">
        <v>442</v>
      </c>
      <c r="U117" s="837">
        <f>IF(W105&lt;0,U81-V114,V112)</f>
        <v>52</v>
      </c>
      <c r="V117" s="837">
        <f>IF(W106&lt;0,U80-V115,V113)</f>
        <v>52</v>
      </c>
      <c r="W117" s="837">
        <f t="shared" ref="W117:W124" si="30">IF($E$70=1,V117*U117,0)</f>
        <v>2704</v>
      </c>
      <c r="X117" s="836"/>
      <c r="Y117" s="345"/>
      <c r="Z117" s="838" t="s">
        <v>442</v>
      </c>
      <c r="AA117" s="837">
        <f>IF(AC105&lt;0,AA81-AB114,AB112)</f>
        <v>52</v>
      </c>
      <c r="AB117" s="837">
        <f>IF(AC106&lt;0,AA80-AB115,AB113)</f>
        <v>52</v>
      </c>
      <c r="AC117" s="837">
        <f t="shared" ref="AC117:AC124" si="31">IF($E$70=1,AB117*AA117,0)</f>
        <v>2704</v>
      </c>
      <c r="AD117" s="836"/>
      <c r="AE117" s="345"/>
      <c r="AF117" s="838" t="s">
        <v>442</v>
      </c>
      <c r="AG117" s="837">
        <f>IF(AI105&lt;0,AG81-AH114,AH112)</f>
        <v>52</v>
      </c>
      <c r="AH117" s="837">
        <f>IF(AI106&lt;0,AG80-AH115,AH113)</f>
        <v>52</v>
      </c>
      <c r="AI117" s="837">
        <f t="shared" ref="AI117:AI124" si="32">IF($E$70=1,AH117*AG117,0)</f>
        <v>2704</v>
      </c>
      <c r="AJ117" s="836"/>
      <c r="AK117" s="345"/>
      <c r="AL117" s="838" t="s">
        <v>442</v>
      </c>
      <c r="AM117" s="837">
        <f>IF(AO105&lt;0,AM81-AN114,AN112)</f>
        <v>52</v>
      </c>
      <c r="AN117" s="837">
        <f>IF(AO106&lt;0,AM80-AN115,AN113)</f>
        <v>52</v>
      </c>
      <c r="AO117" s="837">
        <f t="shared" ref="AO117:AO124" si="33">IF($E$70=1,AN117*AM117,0)</f>
        <v>2704</v>
      </c>
      <c r="AP117" s="836"/>
      <c r="AQ117" s="345"/>
      <c r="AR117" s="838" t="s">
        <v>442</v>
      </c>
      <c r="AS117" s="837">
        <f>IF(AU105&lt;0,AS81-AT114,AT112)</f>
        <v>52</v>
      </c>
      <c r="AT117" s="837">
        <f>IF(AU106&lt;0,AS80-AT115,AT113)</f>
        <v>52</v>
      </c>
      <c r="AU117" s="837">
        <f t="shared" ref="AU117:AU124" si="34">IF($E$70=1,AT117*AS117,0)</f>
        <v>2704</v>
      </c>
      <c r="AV117" s="836"/>
      <c r="AW117" s="345"/>
      <c r="AX117" s="838" t="s">
        <v>442</v>
      </c>
      <c r="AY117" s="837">
        <f>IF(BA105&lt;0,AY81-AZ114,AZ112)</f>
        <v>52</v>
      </c>
      <c r="AZ117" s="837">
        <f>IF(BA106&lt;0,AY80-AZ115,AZ113)</f>
        <v>52</v>
      </c>
      <c r="BA117" s="837">
        <f t="shared" ref="BA117:BA124" si="35">IF($E$70=1,AZ117*AY117,0)</f>
        <v>2704</v>
      </c>
      <c r="BB117" s="836"/>
      <c r="BC117" s="345"/>
      <c r="BD117" s="838" t="s">
        <v>442</v>
      </c>
      <c r="BE117" s="837">
        <f>IF(BG105&lt;0,BE81-BF114,BF112)</f>
        <v>52</v>
      </c>
      <c r="BF117" s="837">
        <f>IF(BG106&lt;0,BE80-BF115,BF113)</f>
        <v>52</v>
      </c>
      <c r="BG117" s="837">
        <f t="shared" ref="BG117:BG124" si="36">IF($E$70=1,BF117*BE117,0)</f>
        <v>2704</v>
      </c>
      <c r="BH117" s="836"/>
      <c r="BI117" s="345"/>
      <c r="BJ117" s="838" t="s">
        <v>442</v>
      </c>
      <c r="BK117" s="837">
        <f>IF(BM105&lt;0,BK81-BL114,BL112)</f>
        <v>52</v>
      </c>
      <c r="BL117" s="837">
        <f>IF(BM106&lt;0,BK80-BL115,BL113)</f>
        <v>52</v>
      </c>
      <c r="BM117" s="837">
        <f t="shared" ref="BM117:BM124" si="37">IF($E$70=1,BL117*BK117,0)</f>
        <v>2704</v>
      </c>
      <c r="BN117" s="836"/>
      <c r="BO117" s="345"/>
      <c r="BP117" s="838" t="s">
        <v>442</v>
      </c>
      <c r="BQ117" s="837">
        <f>IF(BS105&lt;0,BQ81-BR114,BR112)</f>
        <v>52</v>
      </c>
      <c r="BR117" s="837">
        <f>IF(BS106&lt;0,BQ80-BR115,BR113)</f>
        <v>52</v>
      </c>
      <c r="BS117" s="837">
        <f t="shared" ref="BS117:BS124" si="38">IF($E$70=1,BR117*BQ117,0)</f>
        <v>2704</v>
      </c>
      <c r="BT117" s="836"/>
      <c r="BU117" s="345"/>
      <c r="BV117" s="838" t="s">
        <v>442</v>
      </c>
      <c r="BW117" s="837">
        <f>IF(BY105&lt;0,BW81-BX114,BX112)</f>
        <v>52</v>
      </c>
      <c r="BX117" s="837">
        <f>IF(BY106&lt;0,BW80-BX115,BX113)</f>
        <v>52</v>
      </c>
      <c r="BY117" s="837">
        <f t="shared" ref="BY117:BY124" si="39">IF($E$70=1,BX117*BW117,0)</f>
        <v>2704</v>
      </c>
      <c r="BZ117" s="836"/>
      <c r="CA117" s="345"/>
      <c r="CB117" s="838" t="s">
        <v>442</v>
      </c>
      <c r="CC117" s="837">
        <f>IF(CE105&lt;0,CC81-CD114,CD112)</f>
        <v>52</v>
      </c>
      <c r="CD117" s="837">
        <f>IF(CE106&lt;0,CC80-CD115,CD113)</f>
        <v>52</v>
      </c>
      <c r="CE117" s="837">
        <f t="shared" ref="CE117:CE124" si="40">IF($E$70=1,CD117*CC117,0)</f>
        <v>2704</v>
      </c>
      <c r="CF117" s="836"/>
      <c r="CG117" s="345"/>
      <c r="CH117" s="838" t="s">
        <v>442</v>
      </c>
      <c r="CI117" s="837">
        <f>IF(CK105&lt;0,CI81-CJ114,CJ112)</f>
        <v>52</v>
      </c>
      <c r="CJ117" s="837">
        <f>IF(CK106&lt;0,CI80-CJ115,CJ113)</f>
        <v>52</v>
      </c>
      <c r="CK117" s="837">
        <f t="shared" ref="CK117:CK124" si="41">IF($E$70=1,CJ117*CI117,0)</f>
        <v>2704</v>
      </c>
      <c r="CL117" s="836"/>
      <c r="CM117" s="345"/>
      <c r="CN117" s="838" t="s">
        <v>442</v>
      </c>
      <c r="CO117" s="837">
        <f>IF(CQ105&lt;0,CO81-CP114,CP112)</f>
        <v>52</v>
      </c>
      <c r="CP117" s="837">
        <f>IF(CQ106&lt;0,CO80-CP115,CP113)</f>
        <v>52</v>
      </c>
      <c r="CQ117" s="837">
        <f t="shared" ref="CQ117:CQ124" si="42">IF($E$70=1,CP117*CO117,0)</f>
        <v>2704</v>
      </c>
      <c r="CR117" s="836"/>
      <c r="CS117" s="345"/>
      <c r="CT117" s="838" t="s">
        <v>442</v>
      </c>
      <c r="CU117" s="837">
        <f>IF(CW105&lt;0,CU81-CV114,CV112)</f>
        <v>52</v>
      </c>
      <c r="CV117" s="837">
        <f>IF(CW106&lt;0,CU80-CV115,CV113)</f>
        <v>52</v>
      </c>
      <c r="CW117" s="837">
        <f t="shared" ref="CW117:CW124" si="43">IF($E$70=1,CV117*CU117,0)</f>
        <v>2704</v>
      </c>
      <c r="CX117" s="836"/>
      <c r="CY117" s="345"/>
      <c r="CZ117" s="838" t="s">
        <v>442</v>
      </c>
      <c r="DA117" s="837">
        <f>IF(DC105&lt;0,DA81-DB114,DB112)</f>
        <v>52</v>
      </c>
      <c r="DB117" s="837">
        <f>IF(DC106&lt;0,DA80-DB115,DB113)</f>
        <v>52</v>
      </c>
      <c r="DC117" s="837">
        <f t="shared" ref="DC117:DC124" si="44">IF($E$70=1,DB117*DA117,0)</f>
        <v>2704</v>
      </c>
      <c r="DD117" s="836"/>
      <c r="DE117" s="345"/>
      <c r="DF117" s="838" t="s">
        <v>442</v>
      </c>
      <c r="DG117" s="837">
        <f>IF(DI105&lt;0,DG81-DH114,DH112)</f>
        <v>52</v>
      </c>
      <c r="DH117" s="837">
        <f>IF(DI106&lt;0,DG80-DH115,DH113)</f>
        <v>52</v>
      </c>
      <c r="DI117" s="837">
        <f t="shared" ref="DI117:DI124" si="45">IF($E$70=1,DH117*DG117,0)</f>
        <v>2704</v>
      </c>
      <c r="DJ117" s="836"/>
      <c r="DK117" s="345"/>
      <c r="DL117" s="838" t="s">
        <v>442</v>
      </c>
      <c r="DM117" s="837">
        <f>IF(DO105&lt;0,DM81-DN114,DN112)</f>
        <v>52</v>
      </c>
      <c r="DN117" s="837">
        <f>IF(DO106&lt;0,DM80-DN115,DN113)</f>
        <v>52</v>
      </c>
      <c r="DO117" s="837">
        <f t="shared" ref="DO117:DO124" si="46">IF($E$70=1,DN117*DM117,0)</f>
        <v>2704</v>
      </c>
      <c r="DP117" s="836"/>
      <c r="DQ117" s="345"/>
      <c r="DR117" s="838" t="s">
        <v>442</v>
      </c>
      <c r="DS117" s="837">
        <f>IF(DU105&lt;0,DS81-DT114,DT112)</f>
        <v>52</v>
      </c>
      <c r="DT117" s="837">
        <f>IF(DU106&lt;0,DS80-DT115,DT113)</f>
        <v>52</v>
      </c>
      <c r="DU117" s="837">
        <f t="shared" ref="DU117:DU124" si="47">IF($E$70=1,DT117*DS117,0)</f>
        <v>2704</v>
      </c>
      <c r="DV117" s="836"/>
      <c r="DW117" s="345"/>
      <c r="DX117" s="838" t="s">
        <v>442</v>
      </c>
      <c r="DY117" s="837">
        <f>IF(EA105&lt;0,DY81-DZ114,DZ112)</f>
        <v>52</v>
      </c>
      <c r="DZ117" s="837">
        <f>IF(EA106&lt;0,DY80-DZ115,DZ113)</f>
        <v>52</v>
      </c>
      <c r="EA117" s="837">
        <f t="shared" ref="EA117:EA124" si="48">IF($E$70=1,DZ117*DY117,0)</f>
        <v>2704</v>
      </c>
      <c r="EB117" s="836"/>
      <c r="EC117" s="345"/>
      <c r="ED117" s="838" t="s">
        <v>442</v>
      </c>
      <c r="EE117" s="837">
        <f>IF(EG105&lt;0,EE81-EF114,EF112)</f>
        <v>52</v>
      </c>
      <c r="EF117" s="837">
        <f>IF(EG106&lt;0,EE80-EF115,EF113)</f>
        <v>52</v>
      </c>
      <c r="EG117" s="837">
        <f t="shared" ref="EG117:EG124" si="49">IF($E$70=1,EF117*EE117,0)</f>
        <v>2704</v>
      </c>
      <c r="EH117" s="836"/>
      <c r="EI117" s="345"/>
      <c r="EJ117" s="838" t="s">
        <v>442</v>
      </c>
      <c r="EK117" s="837">
        <f>IF(EM105&lt;0,EK81-EL114,EL112)</f>
        <v>52</v>
      </c>
      <c r="EL117" s="837">
        <f>IF(EM106&lt;0,EK80-EL115,EL113)</f>
        <v>52</v>
      </c>
      <c r="EM117" s="837">
        <f t="shared" ref="EM117:EM124" si="50">IF($E$70=1,EL117*EK117,0)</f>
        <v>2704</v>
      </c>
      <c r="EN117" s="836"/>
      <c r="EO117" s="345"/>
      <c r="EP117" s="838" t="s">
        <v>442</v>
      </c>
      <c r="EQ117" s="837">
        <f>IF(ES105&lt;0,EQ81-ER114,ER112)</f>
        <v>52</v>
      </c>
      <c r="ER117" s="837">
        <f>IF(ES106&lt;0,EQ80-ER115,ER113)</f>
        <v>52</v>
      </c>
      <c r="ES117" s="837">
        <f t="shared" ref="ES117:ES124" si="51">IF($E$70=1,ER117*EQ117,0)</f>
        <v>2704</v>
      </c>
      <c r="ET117" s="836"/>
      <c r="EU117" s="345"/>
      <c r="EV117" s="838" t="s">
        <v>442</v>
      </c>
      <c r="EW117" s="837">
        <f>IF(EY105&lt;0,EW81-EX114,EX112)</f>
        <v>52</v>
      </c>
      <c r="EX117" s="837">
        <f>IF(EY106&lt;0,EW80-EX115,EX113)</f>
        <v>52</v>
      </c>
      <c r="EY117" s="837">
        <f t="shared" ref="EY117:EY124" si="52">IF($E$70=1,EX117*EW117,0)</f>
        <v>2704</v>
      </c>
      <c r="EZ117" s="836"/>
      <c r="FA117" s="345"/>
      <c r="FB117" s="838" t="s">
        <v>442</v>
      </c>
      <c r="FC117" s="837">
        <f>IF(FE105&lt;0,FC81-FD114,FD112)</f>
        <v>52</v>
      </c>
      <c r="FD117" s="837">
        <f>IF(FE106&lt;0,FC80-FD115,FD113)</f>
        <v>52</v>
      </c>
      <c r="FE117" s="837">
        <f t="shared" ref="FE117:FE124" si="53">IF($E$70=1,FD117*FC117,0)</f>
        <v>2704</v>
      </c>
      <c r="FF117" s="836"/>
      <c r="FG117" s="345"/>
      <c r="FH117" s="838" t="s">
        <v>442</v>
      </c>
      <c r="FI117" s="837">
        <f>IF(FK105&lt;0,FI81-FJ114,FJ112)</f>
        <v>52</v>
      </c>
      <c r="FJ117" s="837">
        <f>IF(FK106&lt;0,FI80-FJ115,FJ113)</f>
        <v>52</v>
      </c>
      <c r="FK117" s="837">
        <f t="shared" ref="FK117:FK124" si="54">IF($E$70=1,FJ117*FI117,0)</f>
        <v>2704</v>
      </c>
      <c r="FL117" s="836"/>
      <c r="FM117" s="345"/>
      <c r="FN117" s="838" t="s">
        <v>442</v>
      </c>
      <c r="FO117" s="837">
        <f>IF(FQ105&lt;0,FO81-FP114,FP112)</f>
        <v>52</v>
      </c>
      <c r="FP117" s="837">
        <f>IF(FQ106&lt;0,FO80-FP115,FP113)</f>
        <v>52</v>
      </c>
      <c r="FQ117" s="837">
        <f t="shared" ref="FQ117:FQ124" si="55">IF($E$70=1,FP117*FO117,0)</f>
        <v>2704</v>
      </c>
      <c r="FR117" s="836"/>
      <c r="FS117" s="345"/>
      <c r="FT117" s="838" t="s">
        <v>442</v>
      </c>
      <c r="FU117" s="837">
        <f>IF(FW105&lt;0,FU81-FV114,FV112)</f>
        <v>52</v>
      </c>
      <c r="FV117" s="837">
        <f>IF(FW106&lt;0,FU80-FV115,FV113)</f>
        <v>52</v>
      </c>
      <c r="FW117" s="837">
        <f t="shared" ref="FW117:FW124" si="56">IF($E$70=1,FV117*FU117,0)</f>
        <v>2704</v>
      </c>
      <c r="FX117" s="836"/>
      <c r="FY117" s="345"/>
    </row>
    <row r="118" spans="1:181" x14ac:dyDescent="0.3">
      <c r="A118" s="19"/>
      <c r="B118" s="827" t="s">
        <v>441</v>
      </c>
      <c r="C118" s="835">
        <f>IF(E105&lt;0,F105,C81-(C112+C114))</f>
        <v>68</v>
      </c>
      <c r="D118" s="835">
        <f>IF(E106&lt;0,C80-D115,D113)</f>
        <v>52</v>
      </c>
      <c r="E118" s="835">
        <f t="shared" si="27"/>
        <v>3536</v>
      </c>
      <c r="F118" s="834"/>
      <c r="G118" s="345"/>
      <c r="H118" s="827" t="s">
        <v>441</v>
      </c>
      <c r="I118" s="835">
        <f>IF(K105&lt;0,L105,I81-(I112+I114))</f>
        <v>68</v>
      </c>
      <c r="J118" s="835">
        <f>IF(K106&lt;0,I80-J115,J113)</f>
        <v>52</v>
      </c>
      <c r="K118" s="835">
        <f t="shared" si="28"/>
        <v>3536</v>
      </c>
      <c r="L118" s="834"/>
      <c r="M118" s="345"/>
      <c r="N118" s="827" t="s">
        <v>441</v>
      </c>
      <c r="O118" s="835">
        <f>IF(Q105&lt;0,R105,O81-(O112+O114))</f>
        <v>68</v>
      </c>
      <c r="P118" s="835">
        <f>IF(Q106&lt;0,O80-P115,P113)</f>
        <v>52</v>
      </c>
      <c r="Q118" s="835">
        <f t="shared" si="29"/>
        <v>3536</v>
      </c>
      <c r="R118" s="834"/>
      <c r="S118" s="345"/>
      <c r="T118" s="827" t="s">
        <v>441</v>
      </c>
      <c r="U118" s="835">
        <f>IF(W105&lt;0,X105,U81-(U112+U114))</f>
        <v>68</v>
      </c>
      <c r="V118" s="835">
        <f>IF(W106&lt;0,U80-V115,V113)</f>
        <v>52</v>
      </c>
      <c r="W118" s="835">
        <f t="shared" si="30"/>
        <v>3536</v>
      </c>
      <c r="X118" s="834"/>
      <c r="Y118" s="345"/>
      <c r="Z118" s="827" t="s">
        <v>441</v>
      </c>
      <c r="AA118" s="835">
        <f>IF(AC105&lt;0,AD105,AA81-(AA112+AA114))</f>
        <v>68</v>
      </c>
      <c r="AB118" s="835">
        <f>IF(AC106&lt;0,AA80-AB115,AB113)</f>
        <v>52</v>
      </c>
      <c r="AC118" s="835">
        <f t="shared" si="31"/>
        <v>3536</v>
      </c>
      <c r="AD118" s="834"/>
      <c r="AE118" s="345"/>
      <c r="AF118" s="827" t="s">
        <v>441</v>
      </c>
      <c r="AG118" s="835">
        <f>IF(AI105&lt;0,AJ105,AG81-(AG112+AG114))</f>
        <v>68</v>
      </c>
      <c r="AH118" s="835">
        <f>IF(AI106&lt;0,AG80-AH115,AH113)</f>
        <v>52</v>
      </c>
      <c r="AI118" s="835">
        <f t="shared" si="32"/>
        <v>3536</v>
      </c>
      <c r="AJ118" s="834"/>
      <c r="AK118" s="345"/>
      <c r="AL118" s="827" t="s">
        <v>441</v>
      </c>
      <c r="AM118" s="835">
        <f>IF(AO105&lt;0,AP105,AM81-(AM112+AM114))</f>
        <v>68</v>
      </c>
      <c r="AN118" s="835">
        <f>IF(AO106&lt;0,AM80-AN115,AN113)</f>
        <v>52</v>
      </c>
      <c r="AO118" s="835">
        <f t="shared" si="33"/>
        <v>3536</v>
      </c>
      <c r="AP118" s="834"/>
      <c r="AQ118" s="345"/>
      <c r="AR118" s="827" t="s">
        <v>441</v>
      </c>
      <c r="AS118" s="835">
        <f>IF(AU105&lt;0,AV105,AS81-(AS112+AS114))</f>
        <v>68</v>
      </c>
      <c r="AT118" s="835">
        <f>IF(AU106&lt;0,AS80-AT115,AT113)</f>
        <v>52</v>
      </c>
      <c r="AU118" s="835">
        <f t="shared" si="34"/>
        <v>3536</v>
      </c>
      <c r="AV118" s="834"/>
      <c r="AW118" s="345"/>
      <c r="AX118" s="827" t="s">
        <v>441</v>
      </c>
      <c r="AY118" s="835">
        <f>IF(BA105&lt;0,BB105,AY81-(AY112+AY114))</f>
        <v>68</v>
      </c>
      <c r="AZ118" s="835">
        <f>IF(BA106&lt;0,AY80-AZ115,AZ113)</f>
        <v>52</v>
      </c>
      <c r="BA118" s="835">
        <f t="shared" si="35"/>
        <v>3536</v>
      </c>
      <c r="BB118" s="834"/>
      <c r="BC118" s="345"/>
      <c r="BD118" s="827" t="s">
        <v>441</v>
      </c>
      <c r="BE118" s="835">
        <f>IF(BG105&lt;0,BH105,BE81-(BE112+BE114))</f>
        <v>68</v>
      </c>
      <c r="BF118" s="835">
        <f>IF(BG106&lt;0,BE80-BF115,BF113)</f>
        <v>52</v>
      </c>
      <c r="BG118" s="835">
        <f t="shared" si="36"/>
        <v>3536</v>
      </c>
      <c r="BH118" s="834"/>
      <c r="BI118" s="345"/>
      <c r="BJ118" s="827" t="s">
        <v>441</v>
      </c>
      <c r="BK118" s="835">
        <f>IF(BM105&lt;0,BN105,BK81-(BK112+BK114))</f>
        <v>68</v>
      </c>
      <c r="BL118" s="835">
        <f>IF(BM106&lt;0,BK80-BL115,BL113)</f>
        <v>52</v>
      </c>
      <c r="BM118" s="835">
        <f t="shared" si="37"/>
        <v>3536</v>
      </c>
      <c r="BN118" s="834"/>
      <c r="BO118" s="345"/>
      <c r="BP118" s="827" t="s">
        <v>441</v>
      </c>
      <c r="BQ118" s="835">
        <f>IF(BS105&lt;0,BT105,BQ81-(BQ112+BQ114))</f>
        <v>68</v>
      </c>
      <c r="BR118" s="835">
        <f>IF(BS106&lt;0,BQ80-BR115,BR113)</f>
        <v>52</v>
      </c>
      <c r="BS118" s="835">
        <f t="shared" si="38"/>
        <v>3536</v>
      </c>
      <c r="BT118" s="834"/>
      <c r="BU118" s="345"/>
      <c r="BV118" s="827" t="s">
        <v>441</v>
      </c>
      <c r="BW118" s="835">
        <f>IF(BY105&lt;0,BZ105,BW81-(BW112+BW114))</f>
        <v>68</v>
      </c>
      <c r="BX118" s="835">
        <f>IF(BY106&lt;0,BW80-BX115,BX113)</f>
        <v>52</v>
      </c>
      <c r="BY118" s="835">
        <f t="shared" si="39"/>
        <v>3536</v>
      </c>
      <c r="BZ118" s="834"/>
      <c r="CA118" s="345"/>
      <c r="CB118" s="827" t="s">
        <v>441</v>
      </c>
      <c r="CC118" s="835">
        <f>IF(CE105&lt;0,CF105,CC81-(CC112+CC114))</f>
        <v>68</v>
      </c>
      <c r="CD118" s="835">
        <f>IF(CE106&lt;0,CC80-CD115,CD113)</f>
        <v>52</v>
      </c>
      <c r="CE118" s="835">
        <f t="shared" si="40"/>
        <v>3536</v>
      </c>
      <c r="CF118" s="834"/>
      <c r="CG118" s="345"/>
      <c r="CH118" s="827" t="s">
        <v>441</v>
      </c>
      <c r="CI118" s="835">
        <f>IF(CK105&lt;0,CL105,CI81-(CI112+CI114))</f>
        <v>68</v>
      </c>
      <c r="CJ118" s="835">
        <f>IF(CK106&lt;0,CI80-CJ115,CJ113)</f>
        <v>52</v>
      </c>
      <c r="CK118" s="835">
        <f t="shared" si="41"/>
        <v>3536</v>
      </c>
      <c r="CL118" s="834"/>
      <c r="CM118" s="345"/>
      <c r="CN118" s="827" t="s">
        <v>441</v>
      </c>
      <c r="CO118" s="835">
        <f>IF(CQ105&lt;0,CR105,CO81-(CO112+CO114))</f>
        <v>68</v>
      </c>
      <c r="CP118" s="835">
        <f>IF(CQ106&lt;0,CO80-CP115,CP113)</f>
        <v>52</v>
      </c>
      <c r="CQ118" s="835">
        <f t="shared" si="42"/>
        <v>3536</v>
      </c>
      <c r="CR118" s="834"/>
      <c r="CS118" s="345"/>
      <c r="CT118" s="827" t="s">
        <v>441</v>
      </c>
      <c r="CU118" s="835">
        <f>IF(CW105&lt;0,CX105,CU81-(CU112+CU114))</f>
        <v>68</v>
      </c>
      <c r="CV118" s="835">
        <f>IF(CW106&lt;0,CU80-CV115,CV113)</f>
        <v>52</v>
      </c>
      <c r="CW118" s="835">
        <f t="shared" si="43"/>
        <v>3536</v>
      </c>
      <c r="CX118" s="834"/>
      <c r="CY118" s="345"/>
      <c r="CZ118" s="827" t="s">
        <v>441</v>
      </c>
      <c r="DA118" s="835">
        <f>IF(DC105&lt;0,DD105,DA81-(DA112+DA114))</f>
        <v>68</v>
      </c>
      <c r="DB118" s="835">
        <f>IF(DC106&lt;0,DA80-DB115,DB113)</f>
        <v>52</v>
      </c>
      <c r="DC118" s="835">
        <f t="shared" si="44"/>
        <v>3536</v>
      </c>
      <c r="DD118" s="834"/>
      <c r="DE118" s="345"/>
      <c r="DF118" s="827" t="s">
        <v>441</v>
      </c>
      <c r="DG118" s="835">
        <f>IF(DI105&lt;0,DJ105,DG81-(DG112+DG114))</f>
        <v>68</v>
      </c>
      <c r="DH118" s="835">
        <f>IF(DI106&lt;0,DG80-DH115,DH113)</f>
        <v>52</v>
      </c>
      <c r="DI118" s="835">
        <f t="shared" si="45"/>
        <v>3536</v>
      </c>
      <c r="DJ118" s="834"/>
      <c r="DK118" s="345"/>
      <c r="DL118" s="827" t="s">
        <v>441</v>
      </c>
      <c r="DM118" s="835">
        <f>IF(DO105&lt;0,DP105,DM81-(DM112+DM114))</f>
        <v>68</v>
      </c>
      <c r="DN118" s="835">
        <f>IF(DO106&lt;0,DM80-DN115,DN113)</f>
        <v>52</v>
      </c>
      <c r="DO118" s="835">
        <f t="shared" si="46"/>
        <v>3536</v>
      </c>
      <c r="DP118" s="834"/>
      <c r="DQ118" s="345"/>
      <c r="DR118" s="827" t="s">
        <v>441</v>
      </c>
      <c r="DS118" s="835">
        <f>IF(DU105&lt;0,DV105,DS81-(DS112+DS114))</f>
        <v>68</v>
      </c>
      <c r="DT118" s="835">
        <f>IF(DU106&lt;0,DS80-DT115,DT113)</f>
        <v>52</v>
      </c>
      <c r="DU118" s="835">
        <f t="shared" si="47"/>
        <v>3536</v>
      </c>
      <c r="DV118" s="834"/>
      <c r="DW118" s="345"/>
      <c r="DX118" s="827" t="s">
        <v>441</v>
      </c>
      <c r="DY118" s="835">
        <f>IF(EA105&lt;0,EB105,DY81-(DY112+DY114))</f>
        <v>68</v>
      </c>
      <c r="DZ118" s="835">
        <f>IF(EA106&lt;0,DY80-DZ115,DZ113)</f>
        <v>52</v>
      </c>
      <c r="EA118" s="835">
        <f t="shared" si="48"/>
        <v>3536</v>
      </c>
      <c r="EB118" s="834"/>
      <c r="EC118" s="345"/>
      <c r="ED118" s="827" t="s">
        <v>441</v>
      </c>
      <c r="EE118" s="835">
        <f>IF(EG105&lt;0,EH105,EE81-(EE112+EE114))</f>
        <v>68</v>
      </c>
      <c r="EF118" s="835">
        <f>IF(EG106&lt;0,EE80-EF115,EF113)</f>
        <v>52</v>
      </c>
      <c r="EG118" s="835">
        <f t="shared" si="49"/>
        <v>3536</v>
      </c>
      <c r="EH118" s="834"/>
      <c r="EI118" s="345"/>
      <c r="EJ118" s="827" t="s">
        <v>441</v>
      </c>
      <c r="EK118" s="835">
        <f>IF(EM105&lt;0,EN105,EK81-(EK112+EK114))</f>
        <v>68</v>
      </c>
      <c r="EL118" s="835">
        <f>IF(EM106&lt;0,EK80-EL115,EL113)</f>
        <v>52</v>
      </c>
      <c r="EM118" s="835">
        <f t="shared" si="50"/>
        <v>3536</v>
      </c>
      <c r="EN118" s="834"/>
      <c r="EO118" s="345"/>
      <c r="EP118" s="827" t="s">
        <v>441</v>
      </c>
      <c r="EQ118" s="835">
        <f>IF(ES105&lt;0,ET105,EQ81-(EQ112+EQ114))</f>
        <v>68</v>
      </c>
      <c r="ER118" s="835">
        <f>IF(ES106&lt;0,EQ80-ER115,ER113)</f>
        <v>52</v>
      </c>
      <c r="ES118" s="835">
        <f t="shared" si="51"/>
        <v>3536</v>
      </c>
      <c r="ET118" s="834"/>
      <c r="EU118" s="345"/>
      <c r="EV118" s="827" t="s">
        <v>441</v>
      </c>
      <c r="EW118" s="835">
        <f>IF(EY105&lt;0,EZ105,EW81-(EW112+EW114))</f>
        <v>68</v>
      </c>
      <c r="EX118" s="835">
        <f>IF(EY106&lt;0,EW80-EX115,EX113)</f>
        <v>52</v>
      </c>
      <c r="EY118" s="835">
        <f t="shared" si="52"/>
        <v>3536</v>
      </c>
      <c r="EZ118" s="834"/>
      <c r="FA118" s="345"/>
      <c r="FB118" s="827" t="s">
        <v>441</v>
      </c>
      <c r="FC118" s="835">
        <f>IF(FE105&lt;0,FF105,FC81-(FC112+FC114))</f>
        <v>68</v>
      </c>
      <c r="FD118" s="835">
        <f>IF(FE106&lt;0,FC80-FD115,FD113)</f>
        <v>52</v>
      </c>
      <c r="FE118" s="835">
        <f t="shared" si="53"/>
        <v>3536</v>
      </c>
      <c r="FF118" s="834"/>
      <c r="FG118" s="345"/>
      <c r="FH118" s="827" t="s">
        <v>441</v>
      </c>
      <c r="FI118" s="835">
        <f>IF(FK105&lt;0,FL105,FI81-(FI112+FI114))</f>
        <v>68</v>
      </c>
      <c r="FJ118" s="835">
        <f>IF(FK106&lt;0,FI80-FJ115,FJ113)</f>
        <v>52</v>
      </c>
      <c r="FK118" s="835">
        <f t="shared" si="54"/>
        <v>3536</v>
      </c>
      <c r="FL118" s="834"/>
      <c r="FM118" s="345"/>
      <c r="FN118" s="827" t="s">
        <v>441</v>
      </c>
      <c r="FO118" s="835">
        <f>IF(FQ105&lt;0,FR105,FO81-(FO112+FO114))</f>
        <v>68</v>
      </c>
      <c r="FP118" s="835">
        <f>IF(FQ106&lt;0,FO80-FP115,FP113)</f>
        <v>52</v>
      </c>
      <c r="FQ118" s="835">
        <f t="shared" si="55"/>
        <v>3536</v>
      </c>
      <c r="FR118" s="834"/>
      <c r="FS118" s="345"/>
      <c r="FT118" s="827" t="s">
        <v>441</v>
      </c>
      <c r="FU118" s="835">
        <f>IF(FW105&lt;0,FX105,FU81-(FU112+FU114))</f>
        <v>68</v>
      </c>
      <c r="FV118" s="835">
        <f>IF(FW106&lt;0,FU80-FV115,FV113)</f>
        <v>52</v>
      </c>
      <c r="FW118" s="835">
        <f t="shared" si="56"/>
        <v>3536</v>
      </c>
      <c r="FX118" s="834"/>
      <c r="FY118" s="345"/>
    </row>
    <row r="119" spans="1:181" x14ac:dyDescent="0.3">
      <c r="A119" s="19"/>
      <c r="B119" s="827" t="s">
        <v>440</v>
      </c>
      <c r="C119" s="835">
        <f>IF(E105&lt;0,C81-D112,D114)</f>
        <v>52</v>
      </c>
      <c r="D119" s="835">
        <f>IF(E106&lt;0,C80-D115,D113)</f>
        <v>52</v>
      </c>
      <c r="E119" s="835">
        <f t="shared" si="27"/>
        <v>2704</v>
      </c>
      <c r="F119" s="834"/>
      <c r="G119" s="345"/>
      <c r="H119" s="827" t="s">
        <v>440</v>
      </c>
      <c r="I119" s="835">
        <f>IF(K105&lt;0,I81-J112,J114)</f>
        <v>52</v>
      </c>
      <c r="J119" s="835">
        <f>IF(K106&lt;0,I80-J115,J113)</f>
        <v>52</v>
      </c>
      <c r="K119" s="835">
        <f t="shared" si="28"/>
        <v>2704</v>
      </c>
      <c r="L119" s="834"/>
      <c r="M119" s="345"/>
      <c r="N119" s="827" t="s">
        <v>440</v>
      </c>
      <c r="O119" s="835">
        <f>IF(Q105&lt;0,O81-P112,P114)</f>
        <v>52</v>
      </c>
      <c r="P119" s="835">
        <f>IF(Q106&lt;0,O80-P115,P113)</f>
        <v>52</v>
      </c>
      <c r="Q119" s="835">
        <f t="shared" si="29"/>
        <v>2704</v>
      </c>
      <c r="R119" s="834"/>
      <c r="S119" s="345"/>
      <c r="T119" s="827" t="s">
        <v>440</v>
      </c>
      <c r="U119" s="835">
        <f>IF(W105&lt;0,U81-V112,V114)</f>
        <v>52</v>
      </c>
      <c r="V119" s="835">
        <f>IF(W106&lt;0,U80-V115,V113)</f>
        <v>52</v>
      </c>
      <c r="W119" s="835">
        <f t="shared" si="30"/>
        <v>2704</v>
      </c>
      <c r="X119" s="834"/>
      <c r="Y119" s="345"/>
      <c r="Z119" s="827" t="s">
        <v>440</v>
      </c>
      <c r="AA119" s="835">
        <f>IF(AC105&lt;0,AA81-AB112,AB114)</f>
        <v>52</v>
      </c>
      <c r="AB119" s="835">
        <f>IF(AC106&lt;0,AA80-AB115,AB113)</f>
        <v>52</v>
      </c>
      <c r="AC119" s="835">
        <f t="shared" si="31"/>
        <v>2704</v>
      </c>
      <c r="AD119" s="834"/>
      <c r="AE119" s="345"/>
      <c r="AF119" s="827" t="s">
        <v>440</v>
      </c>
      <c r="AG119" s="835">
        <f>IF(AI105&lt;0,AG81-AH112,AH114)</f>
        <v>52</v>
      </c>
      <c r="AH119" s="835">
        <f>IF(AI106&lt;0,AG80-AH115,AH113)</f>
        <v>52</v>
      </c>
      <c r="AI119" s="835">
        <f t="shared" si="32"/>
        <v>2704</v>
      </c>
      <c r="AJ119" s="834"/>
      <c r="AK119" s="345"/>
      <c r="AL119" s="827" t="s">
        <v>440</v>
      </c>
      <c r="AM119" s="835">
        <f>IF(AO105&lt;0,AM81-AN112,AN114)</f>
        <v>52</v>
      </c>
      <c r="AN119" s="835">
        <f>IF(AO106&lt;0,AM80-AN115,AN113)</f>
        <v>52</v>
      </c>
      <c r="AO119" s="835">
        <f t="shared" si="33"/>
        <v>2704</v>
      </c>
      <c r="AP119" s="834"/>
      <c r="AQ119" s="345"/>
      <c r="AR119" s="827" t="s">
        <v>440</v>
      </c>
      <c r="AS119" s="835">
        <f>IF(AU105&lt;0,AS81-AT112,AT114)</f>
        <v>52</v>
      </c>
      <c r="AT119" s="835">
        <f>IF(AU106&lt;0,AS80-AT115,AT113)</f>
        <v>52</v>
      </c>
      <c r="AU119" s="835">
        <f t="shared" si="34"/>
        <v>2704</v>
      </c>
      <c r="AV119" s="834"/>
      <c r="AW119" s="345"/>
      <c r="AX119" s="827" t="s">
        <v>440</v>
      </c>
      <c r="AY119" s="835">
        <f>IF(BA105&lt;0,AY81-AZ112,AZ114)</f>
        <v>52</v>
      </c>
      <c r="AZ119" s="835">
        <f>IF(BA106&lt;0,AY80-AZ115,AZ113)</f>
        <v>52</v>
      </c>
      <c r="BA119" s="835">
        <f t="shared" si="35"/>
        <v>2704</v>
      </c>
      <c r="BB119" s="834"/>
      <c r="BC119" s="345"/>
      <c r="BD119" s="827" t="s">
        <v>440</v>
      </c>
      <c r="BE119" s="835">
        <f>IF(BG105&lt;0,BE81-BF112,BF114)</f>
        <v>52</v>
      </c>
      <c r="BF119" s="835">
        <f>IF(BG106&lt;0,BE80-BF115,BF113)</f>
        <v>52</v>
      </c>
      <c r="BG119" s="835">
        <f t="shared" si="36"/>
        <v>2704</v>
      </c>
      <c r="BH119" s="834"/>
      <c r="BI119" s="345"/>
      <c r="BJ119" s="827" t="s">
        <v>440</v>
      </c>
      <c r="BK119" s="835">
        <f>IF(BM105&lt;0,BK81-BL112,BL114)</f>
        <v>52</v>
      </c>
      <c r="BL119" s="835">
        <f>IF(BM106&lt;0,BK80-BL115,BL113)</f>
        <v>52</v>
      </c>
      <c r="BM119" s="835">
        <f t="shared" si="37"/>
        <v>2704</v>
      </c>
      <c r="BN119" s="834"/>
      <c r="BO119" s="345"/>
      <c r="BP119" s="827" t="s">
        <v>440</v>
      </c>
      <c r="BQ119" s="835">
        <f>IF(BS105&lt;0,BQ81-BR112,BR114)</f>
        <v>52</v>
      </c>
      <c r="BR119" s="835">
        <f>IF(BS106&lt;0,BQ80-BR115,BR113)</f>
        <v>52</v>
      </c>
      <c r="BS119" s="835">
        <f t="shared" si="38"/>
        <v>2704</v>
      </c>
      <c r="BT119" s="834"/>
      <c r="BU119" s="345"/>
      <c r="BV119" s="827" t="s">
        <v>440</v>
      </c>
      <c r="BW119" s="835">
        <f>IF(BY105&lt;0,BW81-BX112,BX114)</f>
        <v>52</v>
      </c>
      <c r="BX119" s="835">
        <f>IF(BY106&lt;0,BW80-BX115,BX113)</f>
        <v>52</v>
      </c>
      <c r="BY119" s="835">
        <f t="shared" si="39"/>
        <v>2704</v>
      </c>
      <c r="BZ119" s="834"/>
      <c r="CA119" s="345"/>
      <c r="CB119" s="827" t="s">
        <v>440</v>
      </c>
      <c r="CC119" s="835">
        <f>IF(CE105&lt;0,CC81-CD112,CD114)</f>
        <v>52</v>
      </c>
      <c r="CD119" s="835">
        <f>IF(CE106&lt;0,CC80-CD115,CD113)</f>
        <v>52</v>
      </c>
      <c r="CE119" s="835">
        <f t="shared" si="40"/>
        <v>2704</v>
      </c>
      <c r="CF119" s="834"/>
      <c r="CG119" s="345"/>
      <c r="CH119" s="827" t="s">
        <v>440</v>
      </c>
      <c r="CI119" s="835">
        <f>IF(CK105&lt;0,CI81-CJ112,CJ114)</f>
        <v>52</v>
      </c>
      <c r="CJ119" s="835">
        <f>IF(CK106&lt;0,CI80-CJ115,CJ113)</f>
        <v>52</v>
      </c>
      <c r="CK119" s="835">
        <f t="shared" si="41"/>
        <v>2704</v>
      </c>
      <c r="CL119" s="834"/>
      <c r="CM119" s="345"/>
      <c r="CN119" s="827" t="s">
        <v>440</v>
      </c>
      <c r="CO119" s="835">
        <f>IF(CQ105&lt;0,CO81-CP112,CP114)</f>
        <v>52</v>
      </c>
      <c r="CP119" s="835">
        <f>IF(CQ106&lt;0,CO80-CP115,CP113)</f>
        <v>52</v>
      </c>
      <c r="CQ119" s="835">
        <f t="shared" si="42"/>
        <v>2704</v>
      </c>
      <c r="CR119" s="834"/>
      <c r="CS119" s="345"/>
      <c r="CT119" s="827" t="s">
        <v>440</v>
      </c>
      <c r="CU119" s="835">
        <f>IF(CW105&lt;0,CU81-CV112,CV114)</f>
        <v>52</v>
      </c>
      <c r="CV119" s="835">
        <f>IF(CW106&lt;0,CU80-CV115,CV113)</f>
        <v>52</v>
      </c>
      <c r="CW119" s="835">
        <f t="shared" si="43"/>
        <v>2704</v>
      </c>
      <c r="CX119" s="834"/>
      <c r="CY119" s="345"/>
      <c r="CZ119" s="827" t="s">
        <v>440</v>
      </c>
      <c r="DA119" s="835">
        <f>IF(DC105&lt;0,DA81-DB112,DB114)</f>
        <v>52</v>
      </c>
      <c r="DB119" s="835">
        <f>IF(DC106&lt;0,DA80-DB115,DB113)</f>
        <v>52</v>
      </c>
      <c r="DC119" s="835">
        <f t="shared" si="44"/>
        <v>2704</v>
      </c>
      <c r="DD119" s="834"/>
      <c r="DE119" s="345"/>
      <c r="DF119" s="827" t="s">
        <v>440</v>
      </c>
      <c r="DG119" s="835">
        <f>IF(DI105&lt;0,DG81-DH112,DH114)</f>
        <v>52</v>
      </c>
      <c r="DH119" s="835">
        <f>IF(DI106&lt;0,DG80-DH115,DH113)</f>
        <v>52</v>
      </c>
      <c r="DI119" s="835">
        <f t="shared" si="45"/>
        <v>2704</v>
      </c>
      <c r="DJ119" s="834"/>
      <c r="DK119" s="345"/>
      <c r="DL119" s="827" t="s">
        <v>440</v>
      </c>
      <c r="DM119" s="835">
        <f>IF(DO105&lt;0,DM81-DN112,DN114)</f>
        <v>52</v>
      </c>
      <c r="DN119" s="835">
        <f>IF(DO106&lt;0,DM80-DN115,DN113)</f>
        <v>52</v>
      </c>
      <c r="DO119" s="835">
        <f t="shared" si="46"/>
        <v>2704</v>
      </c>
      <c r="DP119" s="834"/>
      <c r="DQ119" s="345"/>
      <c r="DR119" s="827" t="s">
        <v>440</v>
      </c>
      <c r="DS119" s="835">
        <f>IF(DU105&lt;0,DS81-DT112,DT114)</f>
        <v>52</v>
      </c>
      <c r="DT119" s="835">
        <f>IF(DU106&lt;0,DS80-DT115,DT113)</f>
        <v>52</v>
      </c>
      <c r="DU119" s="835">
        <f t="shared" si="47"/>
        <v>2704</v>
      </c>
      <c r="DV119" s="834"/>
      <c r="DW119" s="345"/>
      <c r="DX119" s="827" t="s">
        <v>440</v>
      </c>
      <c r="DY119" s="835">
        <f>IF(EA105&lt;0,DY81-DZ112,DZ114)</f>
        <v>52</v>
      </c>
      <c r="DZ119" s="835">
        <f>IF(EA106&lt;0,DY80-DZ115,DZ113)</f>
        <v>52</v>
      </c>
      <c r="EA119" s="835">
        <f t="shared" si="48"/>
        <v>2704</v>
      </c>
      <c r="EB119" s="834"/>
      <c r="EC119" s="345"/>
      <c r="ED119" s="827" t="s">
        <v>440</v>
      </c>
      <c r="EE119" s="835">
        <f>IF(EG105&lt;0,EE81-EF112,EF114)</f>
        <v>52</v>
      </c>
      <c r="EF119" s="835">
        <f>IF(EG106&lt;0,EE80-EF115,EF113)</f>
        <v>52</v>
      </c>
      <c r="EG119" s="835">
        <f t="shared" si="49"/>
        <v>2704</v>
      </c>
      <c r="EH119" s="834"/>
      <c r="EI119" s="345"/>
      <c r="EJ119" s="827" t="s">
        <v>440</v>
      </c>
      <c r="EK119" s="835">
        <f>IF(EM105&lt;0,EK81-EL112,EL114)</f>
        <v>52</v>
      </c>
      <c r="EL119" s="835">
        <f>IF(EM106&lt;0,EK80-EL115,EL113)</f>
        <v>52</v>
      </c>
      <c r="EM119" s="835">
        <f t="shared" si="50"/>
        <v>2704</v>
      </c>
      <c r="EN119" s="834"/>
      <c r="EO119" s="345"/>
      <c r="EP119" s="827" t="s">
        <v>440</v>
      </c>
      <c r="EQ119" s="835">
        <f>IF(ES105&lt;0,EQ81-ER112,ER114)</f>
        <v>52</v>
      </c>
      <c r="ER119" s="835">
        <f>IF(ES106&lt;0,EQ80-ER115,ER113)</f>
        <v>52</v>
      </c>
      <c r="ES119" s="835">
        <f t="shared" si="51"/>
        <v>2704</v>
      </c>
      <c r="ET119" s="834"/>
      <c r="EU119" s="345"/>
      <c r="EV119" s="827" t="s">
        <v>440</v>
      </c>
      <c r="EW119" s="835">
        <f>IF(EY105&lt;0,EW81-EX112,EX114)</f>
        <v>52</v>
      </c>
      <c r="EX119" s="835">
        <f>IF(EY106&lt;0,EW80-EX115,EX113)</f>
        <v>52</v>
      </c>
      <c r="EY119" s="835">
        <f t="shared" si="52"/>
        <v>2704</v>
      </c>
      <c r="EZ119" s="834"/>
      <c r="FA119" s="345"/>
      <c r="FB119" s="827" t="s">
        <v>440</v>
      </c>
      <c r="FC119" s="835">
        <f>IF(FE105&lt;0,FC81-FD112,FD114)</f>
        <v>52</v>
      </c>
      <c r="FD119" s="835">
        <f>IF(FE106&lt;0,FC80-FD115,FD113)</f>
        <v>52</v>
      </c>
      <c r="FE119" s="835">
        <f t="shared" si="53"/>
        <v>2704</v>
      </c>
      <c r="FF119" s="834"/>
      <c r="FG119" s="345"/>
      <c r="FH119" s="827" t="s">
        <v>440</v>
      </c>
      <c r="FI119" s="835">
        <f>IF(FK105&lt;0,FI81-FJ112,FJ114)</f>
        <v>52</v>
      </c>
      <c r="FJ119" s="835">
        <f>IF(FK106&lt;0,FI80-FJ115,FJ113)</f>
        <v>52</v>
      </c>
      <c r="FK119" s="835">
        <f t="shared" si="54"/>
        <v>2704</v>
      </c>
      <c r="FL119" s="834"/>
      <c r="FM119" s="345"/>
      <c r="FN119" s="827" t="s">
        <v>440</v>
      </c>
      <c r="FO119" s="835">
        <f>IF(FQ105&lt;0,FO81-FP112,FP114)</f>
        <v>52</v>
      </c>
      <c r="FP119" s="835">
        <f>IF(FQ106&lt;0,FO80-FP115,FP113)</f>
        <v>52</v>
      </c>
      <c r="FQ119" s="835">
        <f t="shared" si="55"/>
        <v>2704</v>
      </c>
      <c r="FR119" s="834"/>
      <c r="FS119" s="345"/>
      <c r="FT119" s="827" t="s">
        <v>440</v>
      </c>
      <c r="FU119" s="835">
        <f>IF(FW105&lt;0,FU81-FV112,FV114)</f>
        <v>52</v>
      </c>
      <c r="FV119" s="835">
        <f>IF(FW106&lt;0,FU80-FV115,FV113)</f>
        <v>52</v>
      </c>
      <c r="FW119" s="835">
        <f t="shared" si="56"/>
        <v>2704</v>
      </c>
      <c r="FX119" s="834"/>
      <c r="FY119" s="345"/>
    </row>
    <row r="120" spans="1:181" x14ac:dyDescent="0.3">
      <c r="A120" s="19"/>
      <c r="B120" s="827" t="s">
        <v>439</v>
      </c>
      <c r="C120" s="835">
        <f>IF(E105&lt;0,C81-D112,D114)</f>
        <v>52</v>
      </c>
      <c r="D120" s="835">
        <f>F106</f>
        <v>68</v>
      </c>
      <c r="E120" s="835">
        <f t="shared" si="27"/>
        <v>3536</v>
      </c>
      <c r="F120" s="834"/>
      <c r="G120" s="345"/>
      <c r="H120" s="827" t="s">
        <v>439</v>
      </c>
      <c r="I120" s="835">
        <f>IF(K105&lt;0,I81-J112,J114)</f>
        <v>52</v>
      </c>
      <c r="J120" s="835">
        <f>L106</f>
        <v>68</v>
      </c>
      <c r="K120" s="835">
        <f t="shared" si="28"/>
        <v>3536</v>
      </c>
      <c r="L120" s="834"/>
      <c r="M120" s="345"/>
      <c r="N120" s="827" t="s">
        <v>439</v>
      </c>
      <c r="O120" s="835">
        <f>IF(Q105&lt;0,O81-P112,P114)</f>
        <v>52</v>
      </c>
      <c r="P120" s="835">
        <f>R106</f>
        <v>68</v>
      </c>
      <c r="Q120" s="835">
        <f t="shared" si="29"/>
        <v>3536</v>
      </c>
      <c r="R120" s="834"/>
      <c r="S120" s="345"/>
      <c r="T120" s="827" t="s">
        <v>439</v>
      </c>
      <c r="U120" s="835">
        <f>IF(W105&lt;0,U81-V112,V114)</f>
        <v>52</v>
      </c>
      <c r="V120" s="835">
        <f>X106</f>
        <v>68</v>
      </c>
      <c r="W120" s="835">
        <f t="shared" si="30"/>
        <v>3536</v>
      </c>
      <c r="X120" s="834"/>
      <c r="Y120" s="345"/>
      <c r="Z120" s="827" t="s">
        <v>439</v>
      </c>
      <c r="AA120" s="835">
        <f>IF(AC105&lt;0,AA81-AB112,AB114)</f>
        <v>52</v>
      </c>
      <c r="AB120" s="835">
        <f>AD106</f>
        <v>68</v>
      </c>
      <c r="AC120" s="835">
        <f t="shared" si="31"/>
        <v>3536</v>
      </c>
      <c r="AD120" s="834"/>
      <c r="AE120" s="345"/>
      <c r="AF120" s="827" t="s">
        <v>439</v>
      </c>
      <c r="AG120" s="835">
        <f>IF(AI105&lt;0,AG81-AH112,AH114)</f>
        <v>52</v>
      </c>
      <c r="AH120" s="835">
        <f>AJ106</f>
        <v>68</v>
      </c>
      <c r="AI120" s="835">
        <f t="shared" si="32"/>
        <v>3536</v>
      </c>
      <c r="AJ120" s="834"/>
      <c r="AK120" s="345"/>
      <c r="AL120" s="827" t="s">
        <v>439</v>
      </c>
      <c r="AM120" s="835">
        <f>IF(AO105&lt;0,AM81-AN112,AN114)</f>
        <v>52</v>
      </c>
      <c r="AN120" s="835">
        <f>AP106</f>
        <v>68</v>
      </c>
      <c r="AO120" s="835">
        <f t="shared" si="33"/>
        <v>3536</v>
      </c>
      <c r="AP120" s="834"/>
      <c r="AQ120" s="345"/>
      <c r="AR120" s="827" t="s">
        <v>439</v>
      </c>
      <c r="AS120" s="835">
        <f>IF(AU105&lt;0,AS81-AT112,AT114)</f>
        <v>52</v>
      </c>
      <c r="AT120" s="835">
        <f>AV106</f>
        <v>68</v>
      </c>
      <c r="AU120" s="835">
        <f t="shared" si="34"/>
        <v>3536</v>
      </c>
      <c r="AV120" s="834"/>
      <c r="AW120" s="345"/>
      <c r="AX120" s="827" t="s">
        <v>439</v>
      </c>
      <c r="AY120" s="835">
        <f>IF(BA105&lt;0,AY81-AZ112,AZ114)</f>
        <v>52</v>
      </c>
      <c r="AZ120" s="835">
        <f>BB106</f>
        <v>68</v>
      </c>
      <c r="BA120" s="835">
        <f t="shared" si="35"/>
        <v>3536</v>
      </c>
      <c r="BB120" s="834"/>
      <c r="BC120" s="345"/>
      <c r="BD120" s="827" t="s">
        <v>439</v>
      </c>
      <c r="BE120" s="835">
        <f>IF(BG105&lt;0,BE81-BF112,BF114)</f>
        <v>52</v>
      </c>
      <c r="BF120" s="835">
        <f>BH106</f>
        <v>68</v>
      </c>
      <c r="BG120" s="835">
        <f t="shared" si="36"/>
        <v>3536</v>
      </c>
      <c r="BH120" s="834"/>
      <c r="BI120" s="345"/>
      <c r="BJ120" s="827" t="s">
        <v>439</v>
      </c>
      <c r="BK120" s="835">
        <f>IF(BM105&lt;0,BK81-BL112,BL114)</f>
        <v>52</v>
      </c>
      <c r="BL120" s="835">
        <f>BN106</f>
        <v>68</v>
      </c>
      <c r="BM120" s="835">
        <f t="shared" si="37"/>
        <v>3536</v>
      </c>
      <c r="BN120" s="834"/>
      <c r="BO120" s="345"/>
      <c r="BP120" s="827" t="s">
        <v>439</v>
      </c>
      <c r="BQ120" s="835">
        <f>IF(BS105&lt;0,BQ81-BR112,BR114)</f>
        <v>52</v>
      </c>
      <c r="BR120" s="835">
        <f>BT106</f>
        <v>68</v>
      </c>
      <c r="BS120" s="835">
        <f t="shared" si="38"/>
        <v>3536</v>
      </c>
      <c r="BT120" s="834"/>
      <c r="BU120" s="345"/>
      <c r="BV120" s="827" t="s">
        <v>439</v>
      </c>
      <c r="BW120" s="835">
        <f>IF(BY105&lt;0,BW81-BX112,BX114)</f>
        <v>52</v>
      </c>
      <c r="BX120" s="835">
        <f>BZ106</f>
        <v>68</v>
      </c>
      <c r="BY120" s="835">
        <f t="shared" si="39"/>
        <v>3536</v>
      </c>
      <c r="BZ120" s="834"/>
      <c r="CA120" s="345"/>
      <c r="CB120" s="827" t="s">
        <v>439</v>
      </c>
      <c r="CC120" s="835">
        <f>IF(CE105&lt;0,CC81-CD112,CD114)</f>
        <v>52</v>
      </c>
      <c r="CD120" s="835">
        <f>CF106</f>
        <v>68</v>
      </c>
      <c r="CE120" s="835">
        <f t="shared" si="40"/>
        <v>3536</v>
      </c>
      <c r="CF120" s="834"/>
      <c r="CG120" s="345"/>
      <c r="CH120" s="827" t="s">
        <v>439</v>
      </c>
      <c r="CI120" s="835">
        <f>IF(CK105&lt;0,CI81-CJ112,CJ114)</f>
        <v>52</v>
      </c>
      <c r="CJ120" s="835">
        <f>CL106</f>
        <v>68</v>
      </c>
      <c r="CK120" s="835">
        <f t="shared" si="41"/>
        <v>3536</v>
      </c>
      <c r="CL120" s="834"/>
      <c r="CM120" s="345"/>
      <c r="CN120" s="827" t="s">
        <v>439</v>
      </c>
      <c r="CO120" s="835">
        <f>IF(CQ105&lt;0,CO81-CP112,CP114)</f>
        <v>52</v>
      </c>
      <c r="CP120" s="835">
        <f>CR106</f>
        <v>68</v>
      </c>
      <c r="CQ120" s="835">
        <f t="shared" si="42"/>
        <v>3536</v>
      </c>
      <c r="CR120" s="834"/>
      <c r="CS120" s="345"/>
      <c r="CT120" s="827" t="s">
        <v>439</v>
      </c>
      <c r="CU120" s="835">
        <f>IF(CW105&lt;0,CU81-CV112,CV114)</f>
        <v>52</v>
      </c>
      <c r="CV120" s="835">
        <f>CX106</f>
        <v>68</v>
      </c>
      <c r="CW120" s="835">
        <f t="shared" si="43"/>
        <v>3536</v>
      </c>
      <c r="CX120" s="834"/>
      <c r="CY120" s="345"/>
      <c r="CZ120" s="827" t="s">
        <v>439</v>
      </c>
      <c r="DA120" s="835">
        <f>IF(DC105&lt;0,DA81-DB112,DB114)</f>
        <v>52</v>
      </c>
      <c r="DB120" s="835">
        <f>DD106</f>
        <v>68</v>
      </c>
      <c r="DC120" s="835">
        <f t="shared" si="44"/>
        <v>3536</v>
      </c>
      <c r="DD120" s="834"/>
      <c r="DE120" s="345"/>
      <c r="DF120" s="827" t="s">
        <v>439</v>
      </c>
      <c r="DG120" s="835">
        <f>IF(DI105&lt;0,DG81-DH112,DH114)</f>
        <v>52</v>
      </c>
      <c r="DH120" s="835">
        <f>DJ106</f>
        <v>68</v>
      </c>
      <c r="DI120" s="835">
        <f t="shared" si="45"/>
        <v>3536</v>
      </c>
      <c r="DJ120" s="834"/>
      <c r="DK120" s="345"/>
      <c r="DL120" s="827" t="s">
        <v>439</v>
      </c>
      <c r="DM120" s="835">
        <f>IF(DO105&lt;0,DM81-DN112,DN114)</f>
        <v>52</v>
      </c>
      <c r="DN120" s="835">
        <f>DP106</f>
        <v>68</v>
      </c>
      <c r="DO120" s="835">
        <f t="shared" si="46"/>
        <v>3536</v>
      </c>
      <c r="DP120" s="834"/>
      <c r="DQ120" s="345"/>
      <c r="DR120" s="827" t="s">
        <v>439</v>
      </c>
      <c r="DS120" s="835">
        <f>IF(DU105&lt;0,DS81-DT112,DT114)</f>
        <v>52</v>
      </c>
      <c r="DT120" s="835">
        <f>DV106</f>
        <v>68</v>
      </c>
      <c r="DU120" s="835">
        <f t="shared" si="47"/>
        <v>3536</v>
      </c>
      <c r="DV120" s="834"/>
      <c r="DW120" s="345"/>
      <c r="DX120" s="827" t="s">
        <v>439</v>
      </c>
      <c r="DY120" s="835">
        <f>IF(EA105&lt;0,DY81-DZ112,DZ114)</f>
        <v>52</v>
      </c>
      <c r="DZ120" s="835">
        <f>EB106</f>
        <v>68</v>
      </c>
      <c r="EA120" s="835">
        <f t="shared" si="48"/>
        <v>3536</v>
      </c>
      <c r="EB120" s="834"/>
      <c r="EC120" s="345"/>
      <c r="ED120" s="827" t="s">
        <v>439</v>
      </c>
      <c r="EE120" s="835">
        <f>IF(EG105&lt;0,EE81-EF112,EF114)</f>
        <v>52</v>
      </c>
      <c r="EF120" s="835">
        <f>EH106</f>
        <v>68</v>
      </c>
      <c r="EG120" s="835">
        <f t="shared" si="49"/>
        <v>3536</v>
      </c>
      <c r="EH120" s="834"/>
      <c r="EI120" s="345"/>
      <c r="EJ120" s="827" t="s">
        <v>439</v>
      </c>
      <c r="EK120" s="835">
        <f>IF(EM105&lt;0,EK81-EL112,EL114)</f>
        <v>52</v>
      </c>
      <c r="EL120" s="835">
        <f>EN106</f>
        <v>68</v>
      </c>
      <c r="EM120" s="835">
        <f t="shared" si="50"/>
        <v>3536</v>
      </c>
      <c r="EN120" s="834"/>
      <c r="EO120" s="345"/>
      <c r="EP120" s="827" t="s">
        <v>439</v>
      </c>
      <c r="EQ120" s="835">
        <f>IF(ES105&lt;0,EQ81-ER112,ER114)</f>
        <v>52</v>
      </c>
      <c r="ER120" s="835">
        <f>ET106</f>
        <v>68</v>
      </c>
      <c r="ES120" s="835">
        <f t="shared" si="51"/>
        <v>3536</v>
      </c>
      <c r="ET120" s="834"/>
      <c r="EU120" s="345"/>
      <c r="EV120" s="827" t="s">
        <v>439</v>
      </c>
      <c r="EW120" s="835">
        <f>IF(EY105&lt;0,EW81-EX112,EX114)</f>
        <v>52</v>
      </c>
      <c r="EX120" s="835">
        <f>EZ106</f>
        <v>68</v>
      </c>
      <c r="EY120" s="835">
        <f t="shared" si="52"/>
        <v>3536</v>
      </c>
      <c r="EZ120" s="834"/>
      <c r="FA120" s="345"/>
      <c r="FB120" s="827" t="s">
        <v>439</v>
      </c>
      <c r="FC120" s="835">
        <f>IF(FE105&lt;0,FC81-FD112,FD114)</f>
        <v>52</v>
      </c>
      <c r="FD120" s="835">
        <f>FF106</f>
        <v>68</v>
      </c>
      <c r="FE120" s="835">
        <f t="shared" si="53"/>
        <v>3536</v>
      </c>
      <c r="FF120" s="834"/>
      <c r="FG120" s="345"/>
      <c r="FH120" s="827" t="s">
        <v>439</v>
      </c>
      <c r="FI120" s="835">
        <f>IF(FK105&lt;0,FI81-FJ112,FJ114)</f>
        <v>52</v>
      </c>
      <c r="FJ120" s="835">
        <f>FL106</f>
        <v>68</v>
      </c>
      <c r="FK120" s="835">
        <f t="shared" si="54"/>
        <v>3536</v>
      </c>
      <c r="FL120" s="834"/>
      <c r="FM120" s="345"/>
      <c r="FN120" s="827" t="s">
        <v>439</v>
      </c>
      <c r="FO120" s="835">
        <f>IF(FQ105&lt;0,FO81-FP112,FP114)</f>
        <v>52</v>
      </c>
      <c r="FP120" s="835">
        <f>FR106</f>
        <v>68</v>
      </c>
      <c r="FQ120" s="835">
        <f t="shared" si="55"/>
        <v>3536</v>
      </c>
      <c r="FR120" s="834"/>
      <c r="FS120" s="345"/>
      <c r="FT120" s="827" t="s">
        <v>439</v>
      </c>
      <c r="FU120" s="835">
        <f>IF(FW105&lt;0,FU81-FV112,FV114)</f>
        <v>52</v>
      </c>
      <c r="FV120" s="835">
        <f>FX106</f>
        <v>68</v>
      </c>
      <c r="FW120" s="835">
        <f t="shared" si="56"/>
        <v>3536</v>
      </c>
      <c r="FX120" s="834"/>
      <c r="FY120" s="345"/>
    </row>
    <row r="121" spans="1:181" x14ac:dyDescent="0.3">
      <c r="A121" s="19"/>
      <c r="B121" s="827" t="s">
        <v>438</v>
      </c>
      <c r="C121" s="835">
        <f>IF(E105&lt;0,C81-D112,D114)</f>
        <v>52</v>
      </c>
      <c r="D121" s="835">
        <f>IF(E106&lt;0,C80-D113,D115)</f>
        <v>52</v>
      </c>
      <c r="E121" s="835">
        <f t="shared" si="27"/>
        <v>2704</v>
      </c>
      <c r="F121" s="834"/>
      <c r="G121" s="345"/>
      <c r="H121" s="827" t="s">
        <v>438</v>
      </c>
      <c r="I121" s="835">
        <f>IF(K105&lt;0,I81-J112,J114)</f>
        <v>52</v>
      </c>
      <c r="J121" s="835">
        <f>IF(K106&lt;0,I80-J113,J115)</f>
        <v>52</v>
      </c>
      <c r="K121" s="835">
        <f t="shared" si="28"/>
        <v>2704</v>
      </c>
      <c r="L121" s="834"/>
      <c r="M121" s="345"/>
      <c r="N121" s="827" t="s">
        <v>438</v>
      </c>
      <c r="O121" s="835">
        <f>IF(Q105&lt;0,O81-P112,P114)</f>
        <v>52</v>
      </c>
      <c r="P121" s="835">
        <f>IF(Q106&lt;0,O80-P113,P115)</f>
        <v>52</v>
      </c>
      <c r="Q121" s="835">
        <f t="shared" si="29"/>
        <v>2704</v>
      </c>
      <c r="R121" s="834"/>
      <c r="S121" s="345"/>
      <c r="T121" s="827" t="s">
        <v>438</v>
      </c>
      <c r="U121" s="835">
        <f>IF(W105&lt;0,U81-V112,V114)</f>
        <v>52</v>
      </c>
      <c r="V121" s="835">
        <f>IF(W106&lt;0,U80-V113,V115)</f>
        <v>52</v>
      </c>
      <c r="W121" s="835">
        <f t="shared" si="30"/>
        <v>2704</v>
      </c>
      <c r="X121" s="834"/>
      <c r="Y121" s="345"/>
      <c r="Z121" s="827" t="s">
        <v>438</v>
      </c>
      <c r="AA121" s="835">
        <f>IF(AC105&lt;0,AA81-AB112,AB114)</f>
        <v>52</v>
      </c>
      <c r="AB121" s="835">
        <f>IF(AC106&lt;0,AA80-AB113,AB115)</f>
        <v>52</v>
      </c>
      <c r="AC121" s="835">
        <f t="shared" si="31"/>
        <v>2704</v>
      </c>
      <c r="AD121" s="834"/>
      <c r="AE121" s="345"/>
      <c r="AF121" s="827" t="s">
        <v>438</v>
      </c>
      <c r="AG121" s="835">
        <f>IF(AI105&lt;0,AG81-AH112,AH114)</f>
        <v>52</v>
      </c>
      <c r="AH121" s="835">
        <f>IF(AI106&lt;0,AG80-AH113,AH115)</f>
        <v>52</v>
      </c>
      <c r="AI121" s="835">
        <f t="shared" si="32"/>
        <v>2704</v>
      </c>
      <c r="AJ121" s="834"/>
      <c r="AK121" s="345"/>
      <c r="AL121" s="827" t="s">
        <v>438</v>
      </c>
      <c r="AM121" s="835">
        <f>IF(AO105&lt;0,AM81-AN112,AN114)</f>
        <v>52</v>
      </c>
      <c r="AN121" s="835">
        <f>IF(AO106&lt;0,AM80-AN113,AN115)</f>
        <v>52</v>
      </c>
      <c r="AO121" s="835">
        <f t="shared" si="33"/>
        <v>2704</v>
      </c>
      <c r="AP121" s="834"/>
      <c r="AQ121" s="345"/>
      <c r="AR121" s="827" t="s">
        <v>438</v>
      </c>
      <c r="AS121" s="835">
        <f>IF(AU105&lt;0,AS81-AT112,AT114)</f>
        <v>52</v>
      </c>
      <c r="AT121" s="835">
        <f>IF(AU106&lt;0,AS80-AT113,AT115)</f>
        <v>52</v>
      </c>
      <c r="AU121" s="835">
        <f t="shared" si="34"/>
        <v>2704</v>
      </c>
      <c r="AV121" s="834"/>
      <c r="AW121" s="345"/>
      <c r="AX121" s="827" t="s">
        <v>438</v>
      </c>
      <c r="AY121" s="835">
        <f>IF(BA105&lt;0,AY81-AZ112,AZ114)</f>
        <v>52</v>
      </c>
      <c r="AZ121" s="835">
        <f>IF(BA106&lt;0,AY80-AZ113,AZ115)</f>
        <v>52</v>
      </c>
      <c r="BA121" s="835">
        <f t="shared" si="35"/>
        <v>2704</v>
      </c>
      <c r="BB121" s="834"/>
      <c r="BC121" s="345"/>
      <c r="BD121" s="827" t="s">
        <v>438</v>
      </c>
      <c r="BE121" s="835">
        <f>IF(BG105&lt;0,BE81-BF112,BF114)</f>
        <v>52</v>
      </c>
      <c r="BF121" s="835">
        <f>IF(BG106&lt;0,BE80-BF113,BF115)</f>
        <v>52</v>
      </c>
      <c r="BG121" s="835">
        <f t="shared" si="36"/>
        <v>2704</v>
      </c>
      <c r="BH121" s="834"/>
      <c r="BI121" s="345"/>
      <c r="BJ121" s="827" t="s">
        <v>438</v>
      </c>
      <c r="BK121" s="835">
        <f>IF(BM105&lt;0,BK81-BL112,BL114)</f>
        <v>52</v>
      </c>
      <c r="BL121" s="835">
        <f>IF(BM106&lt;0,BK80-BL113,BL115)</f>
        <v>52</v>
      </c>
      <c r="BM121" s="835">
        <f t="shared" si="37"/>
        <v>2704</v>
      </c>
      <c r="BN121" s="834"/>
      <c r="BO121" s="345"/>
      <c r="BP121" s="827" t="s">
        <v>438</v>
      </c>
      <c r="BQ121" s="835">
        <f>IF(BS105&lt;0,BQ81-BR112,BR114)</f>
        <v>52</v>
      </c>
      <c r="BR121" s="835">
        <f>IF(BS106&lt;0,BQ80-BR113,BR115)</f>
        <v>52</v>
      </c>
      <c r="BS121" s="835">
        <f t="shared" si="38"/>
        <v>2704</v>
      </c>
      <c r="BT121" s="834"/>
      <c r="BU121" s="345"/>
      <c r="BV121" s="827" t="s">
        <v>438</v>
      </c>
      <c r="BW121" s="835">
        <f>IF(BY105&lt;0,BW81-BX112,BX114)</f>
        <v>52</v>
      </c>
      <c r="BX121" s="835">
        <f>IF(BY106&lt;0,BW80-BX113,BX115)</f>
        <v>52</v>
      </c>
      <c r="BY121" s="835">
        <f t="shared" si="39"/>
        <v>2704</v>
      </c>
      <c r="BZ121" s="834"/>
      <c r="CA121" s="345"/>
      <c r="CB121" s="827" t="s">
        <v>438</v>
      </c>
      <c r="CC121" s="835">
        <f>IF(CE105&lt;0,CC81-CD112,CD114)</f>
        <v>52</v>
      </c>
      <c r="CD121" s="835">
        <f>IF(CE106&lt;0,CC80-CD113,CD115)</f>
        <v>52</v>
      </c>
      <c r="CE121" s="835">
        <f t="shared" si="40"/>
        <v>2704</v>
      </c>
      <c r="CF121" s="834"/>
      <c r="CG121" s="345"/>
      <c r="CH121" s="827" t="s">
        <v>438</v>
      </c>
      <c r="CI121" s="835">
        <f>IF(CK105&lt;0,CI81-CJ112,CJ114)</f>
        <v>52</v>
      </c>
      <c r="CJ121" s="835">
        <f>IF(CK106&lt;0,CI80-CJ113,CJ115)</f>
        <v>52</v>
      </c>
      <c r="CK121" s="835">
        <f t="shared" si="41"/>
        <v>2704</v>
      </c>
      <c r="CL121" s="834"/>
      <c r="CM121" s="345"/>
      <c r="CN121" s="827" t="s">
        <v>438</v>
      </c>
      <c r="CO121" s="835">
        <f>IF(CQ105&lt;0,CO81-CP112,CP114)</f>
        <v>52</v>
      </c>
      <c r="CP121" s="835">
        <f>IF(CQ106&lt;0,CO80-CP113,CP115)</f>
        <v>52</v>
      </c>
      <c r="CQ121" s="835">
        <f t="shared" si="42"/>
        <v>2704</v>
      </c>
      <c r="CR121" s="834"/>
      <c r="CS121" s="345"/>
      <c r="CT121" s="827" t="s">
        <v>438</v>
      </c>
      <c r="CU121" s="835">
        <f>IF(CW105&lt;0,CU81-CV112,CV114)</f>
        <v>52</v>
      </c>
      <c r="CV121" s="835">
        <f>IF(CW106&lt;0,CU80-CV113,CV115)</f>
        <v>52</v>
      </c>
      <c r="CW121" s="835">
        <f t="shared" si="43"/>
        <v>2704</v>
      </c>
      <c r="CX121" s="834"/>
      <c r="CY121" s="345"/>
      <c r="CZ121" s="827" t="s">
        <v>438</v>
      </c>
      <c r="DA121" s="835">
        <f>IF(DC105&lt;0,DA81-DB112,DB114)</f>
        <v>52</v>
      </c>
      <c r="DB121" s="835">
        <f>IF(DC106&lt;0,DA80-DB113,DB115)</f>
        <v>52</v>
      </c>
      <c r="DC121" s="835">
        <f t="shared" si="44"/>
        <v>2704</v>
      </c>
      <c r="DD121" s="834"/>
      <c r="DE121" s="345"/>
      <c r="DF121" s="827" t="s">
        <v>438</v>
      </c>
      <c r="DG121" s="835">
        <f>IF(DI105&lt;0,DG81-DH112,DH114)</f>
        <v>52</v>
      </c>
      <c r="DH121" s="835">
        <f>IF(DI106&lt;0,DG80-DH113,DH115)</f>
        <v>52</v>
      </c>
      <c r="DI121" s="835">
        <f t="shared" si="45"/>
        <v>2704</v>
      </c>
      <c r="DJ121" s="834"/>
      <c r="DK121" s="345"/>
      <c r="DL121" s="827" t="s">
        <v>438</v>
      </c>
      <c r="DM121" s="835">
        <f>IF(DO105&lt;0,DM81-DN112,DN114)</f>
        <v>52</v>
      </c>
      <c r="DN121" s="835">
        <f>IF(DO106&lt;0,DM80-DN113,DN115)</f>
        <v>52</v>
      </c>
      <c r="DO121" s="835">
        <f t="shared" si="46"/>
        <v>2704</v>
      </c>
      <c r="DP121" s="834"/>
      <c r="DQ121" s="345"/>
      <c r="DR121" s="827" t="s">
        <v>438</v>
      </c>
      <c r="DS121" s="835">
        <f>IF(DU105&lt;0,DS81-DT112,DT114)</f>
        <v>52</v>
      </c>
      <c r="DT121" s="835">
        <f>IF(DU106&lt;0,DS80-DT113,DT115)</f>
        <v>52</v>
      </c>
      <c r="DU121" s="835">
        <f t="shared" si="47"/>
        <v>2704</v>
      </c>
      <c r="DV121" s="834"/>
      <c r="DW121" s="345"/>
      <c r="DX121" s="827" t="s">
        <v>438</v>
      </c>
      <c r="DY121" s="835">
        <f>IF(EA105&lt;0,DY81-DZ112,DZ114)</f>
        <v>52</v>
      </c>
      <c r="DZ121" s="835">
        <f>IF(EA106&lt;0,DY80-DZ113,DZ115)</f>
        <v>52</v>
      </c>
      <c r="EA121" s="835">
        <f t="shared" si="48"/>
        <v>2704</v>
      </c>
      <c r="EB121" s="834"/>
      <c r="EC121" s="345"/>
      <c r="ED121" s="827" t="s">
        <v>438</v>
      </c>
      <c r="EE121" s="835">
        <f>IF(EG105&lt;0,EE81-EF112,EF114)</f>
        <v>52</v>
      </c>
      <c r="EF121" s="835">
        <f>IF(EG106&lt;0,EE80-EF113,EF115)</f>
        <v>52</v>
      </c>
      <c r="EG121" s="835">
        <f t="shared" si="49"/>
        <v>2704</v>
      </c>
      <c r="EH121" s="834"/>
      <c r="EI121" s="345"/>
      <c r="EJ121" s="827" t="s">
        <v>438</v>
      </c>
      <c r="EK121" s="835">
        <f>IF(EM105&lt;0,EK81-EL112,EL114)</f>
        <v>52</v>
      </c>
      <c r="EL121" s="835">
        <f>IF(EM106&lt;0,EK80-EL113,EL115)</f>
        <v>52</v>
      </c>
      <c r="EM121" s="835">
        <f t="shared" si="50"/>
        <v>2704</v>
      </c>
      <c r="EN121" s="834"/>
      <c r="EO121" s="345"/>
      <c r="EP121" s="827" t="s">
        <v>438</v>
      </c>
      <c r="EQ121" s="835">
        <f>IF(ES105&lt;0,EQ81-ER112,ER114)</f>
        <v>52</v>
      </c>
      <c r="ER121" s="835">
        <f>IF(ES106&lt;0,EQ80-ER113,ER115)</f>
        <v>52</v>
      </c>
      <c r="ES121" s="835">
        <f t="shared" si="51"/>
        <v>2704</v>
      </c>
      <c r="ET121" s="834"/>
      <c r="EU121" s="345"/>
      <c r="EV121" s="827" t="s">
        <v>438</v>
      </c>
      <c r="EW121" s="835">
        <f>IF(EY105&lt;0,EW81-EX112,EX114)</f>
        <v>52</v>
      </c>
      <c r="EX121" s="835">
        <f>IF(EY106&lt;0,EW80-EX113,EX115)</f>
        <v>52</v>
      </c>
      <c r="EY121" s="835">
        <f t="shared" si="52"/>
        <v>2704</v>
      </c>
      <c r="EZ121" s="834"/>
      <c r="FA121" s="345"/>
      <c r="FB121" s="827" t="s">
        <v>438</v>
      </c>
      <c r="FC121" s="835">
        <f>IF(FE105&lt;0,FC81-FD112,FD114)</f>
        <v>52</v>
      </c>
      <c r="FD121" s="835">
        <f>IF(FE106&lt;0,FC80-FD113,FD115)</f>
        <v>52</v>
      </c>
      <c r="FE121" s="835">
        <f t="shared" si="53"/>
        <v>2704</v>
      </c>
      <c r="FF121" s="834"/>
      <c r="FG121" s="345"/>
      <c r="FH121" s="827" t="s">
        <v>438</v>
      </c>
      <c r="FI121" s="835">
        <f>IF(FK105&lt;0,FI81-FJ112,FJ114)</f>
        <v>52</v>
      </c>
      <c r="FJ121" s="835">
        <f>IF(FK106&lt;0,FI80-FJ113,FJ115)</f>
        <v>52</v>
      </c>
      <c r="FK121" s="835">
        <f t="shared" si="54"/>
        <v>2704</v>
      </c>
      <c r="FL121" s="834"/>
      <c r="FM121" s="345"/>
      <c r="FN121" s="827" t="s">
        <v>438</v>
      </c>
      <c r="FO121" s="835">
        <f>IF(FQ105&lt;0,FO81-FP112,FP114)</f>
        <v>52</v>
      </c>
      <c r="FP121" s="835">
        <f>IF(FQ106&lt;0,FO80-FP113,FP115)</f>
        <v>52</v>
      </c>
      <c r="FQ121" s="835">
        <f t="shared" si="55"/>
        <v>2704</v>
      </c>
      <c r="FR121" s="834"/>
      <c r="FS121" s="345"/>
      <c r="FT121" s="827" t="s">
        <v>438</v>
      </c>
      <c r="FU121" s="835">
        <f>IF(FW105&lt;0,FU81-FV112,FV114)</f>
        <v>52</v>
      </c>
      <c r="FV121" s="835">
        <f>IF(FW106&lt;0,FU80-FV113,FV115)</f>
        <v>52</v>
      </c>
      <c r="FW121" s="835">
        <f t="shared" si="56"/>
        <v>2704</v>
      </c>
      <c r="FX121" s="834"/>
      <c r="FY121" s="345"/>
    </row>
    <row r="122" spans="1:181" x14ac:dyDescent="0.3">
      <c r="A122" s="19"/>
      <c r="B122" s="827" t="s">
        <v>437</v>
      </c>
      <c r="C122" s="835">
        <f>F105</f>
        <v>68</v>
      </c>
      <c r="D122" s="835">
        <f>IF(E106&lt;0,C80-D113,D115)</f>
        <v>52</v>
      </c>
      <c r="E122" s="835">
        <f t="shared" si="27"/>
        <v>3536</v>
      </c>
      <c r="F122" s="834"/>
      <c r="G122" s="345"/>
      <c r="H122" s="827" t="s">
        <v>437</v>
      </c>
      <c r="I122" s="835">
        <f>L105</f>
        <v>68</v>
      </c>
      <c r="J122" s="835">
        <f>IF(K106&lt;0,I80-J113,J115)</f>
        <v>52</v>
      </c>
      <c r="K122" s="835">
        <f t="shared" si="28"/>
        <v>3536</v>
      </c>
      <c r="L122" s="834"/>
      <c r="M122" s="345"/>
      <c r="N122" s="827" t="s">
        <v>437</v>
      </c>
      <c r="O122" s="835">
        <f>R105</f>
        <v>68</v>
      </c>
      <c r="P122" s="835">
        <f>IF(Q106&lt;0,O80-P113,P115)</f>
        <v>52</v>
      </c>
      <c r="Q122" s="835">
        <f t="shared" si="29"/>
        <v>3536</v>
      </c>
      <c r="R122" s="834"/>
      <c r="S122" s="345"/>
      <c r="T122" s="827" t="s">
        <v>437</v>
      </c>
      <c r="U122" s="835">
        <f>X105</f>
        <v>68</v>
      </c>
      <c r="V122" s="835">
        <f>IF(W106&lt;0,U80-V113,V115)</f>
        <v>52</v>
      </c>
      <c r="W122" s="835">
        <f t="shared" si="30"/>
        <v>3536</v>
      </c>
      <c r="X122" s="834"/>
      <c r="Y122" s="345"/>
      <c r="Z122" s="827" t="s">
        <v>437</v>
      </c>
      <c r="AA122" s="835">
        <f>AD105</f>
        <v>68</v>
      </c>
      <c r="AB122" s="835">
        <f>IF(AC106&lt;0,AA80-AB113,AB115)</f>
        <v>52</v>
      </c>
      <c r="AC122" s="835">
        <f t="shared" si="31"/>
        <v>3536</v>
      </c>
      <c r="AD122" s="834"/>
      <c r="AE122" s="345"/>
      <c r="AF122" s="827" t="s">
        <v>437</v>
      </c>
      <c r="AG122" s="835">
        <f>AJ105</f>
        <v>68</v>
      </c>
      <c r="AH122" s="835">
        <f>IF(AI106&lt;0,AG80-AH113,AH115)</f>
        <v>52</v>
      </c>
      <c r="AI122" s="835">
        <f t="shared" si="32"/>
        <v>3536</v>
      </c>
      <c r="AJ122" s="834"/>
      <c r="AK122" s="345"/>
      <c r="AL122" s="827" t="s">
        <v>437</v>
      </c>
      <c r="AM122" s="835">
        <f>AP105</f>
        <v>68</v>
      </c>
      <c r="AN122" s="835">
        <f>IF(AO106&lt;0,AM80-AN113,AN115)</f>
        <v>52</v>
      </c>
      <c r="AO122" s="835">
        <f t="shared" si="33"/>
        <v>3536</v>
      </c>
      <c r="AP122" s="834"/>
      <c r="AQ122" s="345"/>
      <c r="AR122" s="827" t="s">
        <v>437</v>
      </c>
      <c r="AS122" s="835">
        <f>AV105</f>
        <v>68</v>
      </c>
      <c r="AT122" s="835">
        <f>IF(AU106&lt;0,AS80-AT113,AT115)</f>
        <v>52</v>
      </c>
      <c r="AU122" s="835">
        <f t="shared" si="34"/>
        <v>3536</v>
      </c>
      <c r="AV122" s="834"/>
      <c r="AW122" s="345"/>
      <c r="AX122" s="827" t="s">
        <v>437</v>
      </c>
      <c r="AY122" s="835">
        <f>BB105</f>
        <v>68</v>
      </c>
      <c r="AZ122" s="835">
        <f>IF(BA106&lt;0,AY80-AZ113,AZ115)</f>
        <v>52</v>
      </c>
      <c r="BA122" s="835">
        <f t="shared" si="35"/>
        <v>3536</v>
      </c>
      <c r="BB122" s="834"/>
      <c r="BC122" s="345"/>
      <c r="BD122" s="827" t="s">
        <v>437</v>
      </c>
      <c r="BE122" s="835">
        <f>BH105</f>
        <v>68</v>
      </c>
      <c r="BF122" s="835">
        <f>IF(BG106&lt;0,BE80-BF113,BF115)</f>
        <v>52</v>
      </c>
      <c r="BG122" s="835">
        <f t="shared" si="36"/>
        <v>3536</v>
      </c>
      <c r="BH122" s="834"/>
      <c r="BI122" s="345"/>
      <c r="BJ122" s="827" t="s">
        <v>437</v>
      </c>
      <c r="BK122" s="835">
        <f>BN105</f>
        <v>68</v>
      </c>
      <c r="BL122" s="835">
        <f>IF(BM106&lt;0,BK80-BL113,BL115)</f>
        <v>52</v>
      </c>
      <c r="BM122" s="835">
        <f t="shared" si="37"/>
        <v>3536</v>
      </c>
      <c r="BN122" s="834"/>
      <c r="BO122" s="345"/>
      <c r="BP122" s="827" t="s">
        <v>437</v>
      </c>
      <c r="BQ122" s="835">
        <f>BT105</f>
        <v>68</v>
      </c>
      <c r="BR122" s="835">
        <f>IF(BS106&lt;0,BQ80-BR113,BR115)</f>
        <v>52</v>
      </c>
      <c r="BS122" s="835">
        <f t="shared" si="38"/>
        <v>3536</v>
      </c>
      <c r="BT122" s="834"/>
      <c r="BU122" s="345"/>
      <c r="BV122" s="827" t="s">
        <v>437</v>
      </c>
      <c r="BW122" s="835">
        <f>BZ105</f>
        <v>68</v>
      </c>
      <c r="BX122" s="835">
        <f>IF(BY106&lt;0,BW80-BX113,BX115)</f>
        <v>52</v>
      </c>
      <c r="BY122" s="835">
        <f t="shared" si="39"/>
        <v>3536</v>
      </c>
      <c r="BZ122" s="834"/>
      <c r="CA122" s="345"/>
      <c r="CB122" s="827" t="s">
        <v>437</v>
      </c>
      <c r="CC122" s="835">
        <f>CF105</f>
        <v>68</v>
      </c>
      <c r="CD122" s="835">
        <f>IF(CE106&lt;0,CC80-CD113,CD115)</f>
        <v>52</v>
      </c>
      <c r="CE122" s="835">
        <f t="shared" si="40"/>
        <v>3536</v>
      </c>
      <c r="CF122" s="834"/>
      <c r="CG122" s="345"/>
      <c r="CH122" s="827" t="s">
        <v>437</v>
      </c>
      <c r="CI122" s="835">
        <f>CL105</f>
        <v>68</v>
      </c>
      <c r="CJ122" s="835">
        <f>IF(CK106&lt;0,CI80-CJ113,CJ115)</f>
        <v>52</v>
      </c>
      <c r="CK122" s="835">
        <f t="shared" si="41"/>
        <v>3536</v>
      </c>
      <c r="CL122" s="834"/>
      <c r="CM122" s="345"/>
      <c r="CN122" s="827" t="s">
        <v>437</v>
      </c>
      <c r="CO122" s="835">
        <f>CR105</f>
        <v>68</v>
      </c>
      <c r="CP122" s="835">
        <f>IF(CQ106&lt;0,CO80-CP113,CP115)</f>
        <v>52</v>
      </c>
      <c r="CQ122" s="835">
        <f t="shared" si="42"/>
        <v>3536</v>
      </c>
      <c r="CR122" s="834"/>
      <c r="CS122" s="345"/>
      <c r="CT122" s="827" t="s">
        <v>437</v>
      </c>
      <c r="CU122" s="835">
        <f>CX105</f>
        <v>68</v>
      </c>
      <c r="CV122" s="835">
        <f>IF(CW106&lt;0,CU80-CV113,CV115)</f>
        <v>52</v>
      </c>
      <c r="CW122" s="835">
        <f t="shared" si="43"/>
        <v>3536</v>
      </c>
      <c r="CX122" s="834"/>
      <c r="CY122" s="345"/>
      <c r="CZ122" s="827" t="s">
        <v>437</v>
      </c>
      <c r="DA122" s="835">
        <f>DD105</f>
        <v>68</v>
      </c>
      <c r="DB122" s="835">
        <f>IF(DC106&lt;0,DA80-DB113,DB115)</f>
        <v>52</v>
      </c>
      <c r="DC122" s="835">
        <f t="shared" si="44"/>
        <v>3536</v>
      </c>
      <c r="DD122" s="834"/>
      <c r="DE122" s="345"/>
      <c r="DF122" s="827" t="s">
        <v>437</v>
      </c>
      <c r="DG122" s="835">
        <f>DJ105</f>
        <v>68</v>
      </c>
      <c r="DH122" s="835">
        <f>IF(DI106&lt;0,DG80-DH113,DH115)</f>
        <v>52</v>
      </c>
      <c r="DI122" s="835">
        <f t="shared" si="45"/>
        <v>3536</v>
      </c>
      <c r="DJ122" s="834"/>
      <c r="DK122" s="345"/>
      <c r="DL122" s="827" t="s">
        <v>437</v>
      </c>
      <c r="DM122" s="835">
        <f>DP105</f>
        <v>68</v>
      </c>
      <c r="DN122" s="835">
        <f>IF(DO106&lt;0,DM80-DN113,DN115)</f>
        <v>52</v>
      </c>
      <c r="DO122" s="835">
        <f t="shared" si="46"/>
        <v>3536</v>
      </c>
      <c r="DP122" s="834"/>
      <c r="DQ122" s="345"/>
      <c r="DR122" s="827" t="s">
        <v>437</v>
      </c>
      <c r="DS122" s="835">
        <f>DV105</f>
        <v>68</v>
      </c>
      <c r="DT122" s="835">
        <f>IF(DU106&lt;0,DS80-DT113,DT115)</f>
        <v>52</v>
      </c>
      <c r="DU122" s="835">
        <f t="shared" si="47"/>
        <v>3536</v>
      </c>
      <c r="DV122" s="834"/>
      <c r="DW122" s="345"/>
      <c r="DX122" s="827" t="s">
        <v>437</v>
      </c>
      <c r="DY122" s="835">
        <f>EB105</f>
        <v>68</v>
      </c>
      <c r="DZ122" s="835">
        <f>IF(EA106&lt;0,DY80-DZ113,DZ115)</f>
        <v>52</v>
      </c>
      <c r="EA122" s="835">
        <f t="shared" si="48"/>
        <v>3536</v>
      </c>
      <c r="EB122" s="834"/>
      <c r="EC122" s="345"/>
      <c r="ED122" s="827" t="s">
        <v>437</v>
      </c>
      <c r="EE122" s="835">
        <f>EH105</f>
        <v>68</v>
      </c>
      <c r="EF122" s="835">
        <f>IF(EG106&lt;0,EE80-EF113,EF115)</f>
        <v>52</v>
      </c>
      <c r="EG122" s="835">
        <f t="shared" si="49"/>
        <v>3536</v>
      </c>
      <c r="EH122" s="834"/>
      <c r="EI122" s="345"/>
      <c r="EJ122" s="827" t="s">
        <v>437</v>
      </c>
      <c r="EK122" s="835">
        <f>EN105</f>
        <v>68</v>
      </c>
      <c r="EL122" s="835">
        <f>IF(EM106&lt;0,EK80-EL113,EL115)</f>
        <v>52</v>
      </c>
      <c r="EM122" s="835">
        <f t="shared" si="50"/>
        <v>3536</v>
      </c>
      <c r="EN122" s="834"/>
      <c r="EO122" s="345"/>
      <c r="EP122" s="827" t="s">
        <v>437</v>
      </c>
      <c r="EQ122" s="835">
        <f>ET105</f>
        <v>68</v>
      </c>
      <c r="ER122" s="835">
        <f>IF(ES106&lt;0,EQ80-ER113,ER115)</f>
        <v>52</v>
      </c>
      <c r="ES122" s="835">
        <f t="shared" si="51"/>
        <v>3536</v>
      </c>
      <c r="ET122" s="834"/>
      <c r="EU122" s="345"/>
      <c r="EV122" s="827" t="s">
        <v>437</v>
      </c>
      <c r="EW122" s="835">
        <f>EZ105</f>
        <v>68</v>
      </c>
      <c r="EX122" s="835">
        <f>IF(EY106&lt;0,EW80-EX113,EX115)</f>
        <v>52</v>
      </c>
      <c r="EY122" s="835">
        <f t="shared" si="52"/>
        <v>3536</v>
      </c>
      <c r="EZ122" s="834"/>
      <c r="FA122" s="345"/>
      <c r="FB122" s="827" t="s">
        <v>437</v>
      </c>
      <c r="FC122" s="835">
        <f>FF105</f>
        <v>68</v>
      </c>
      <c r="FD122" s="835">
        <f>IF(FE106&lt;0,FC80-FD113,FD115)</f>
        <v>52</v>
      </c>
      <c r="FE122" s="835">
        <f t="shared" si="53"/>
        <v>3536</v>
      </c>
      <c r="FF122" s="834"/>
      <c r="FG122" s="345"/>
      <c r="FH122" s="827" t="s">
        <v>437</v>
      </c>
      <c r="FI122" s="835">
        <f>FL105</f>
        <v>68</v>
      </c>
      <c r="FJ122" s="835">
        <f>IF(FK106&lt;0,FI80-FJ113,FJ115)</f>
        <v>52</v>
      </c>
      <c r="FK122" s="835">
        <f t="shared" si="54"/>
        <v>3536</v>
      </c>
      <c r="FL122" s="834"/>
      <c r="FM122" s="345"/>
      <c r="FN122" s="827" t="s">
        <v>437</v>
      </c>
      <c r="FO122" s="835">
        <f>FR105</f>
        <v>68</v>
      </c>
      <c r="FP122" s="835">
        <f>IF(FQ106&lt;0,FO80-FP113,FP115)</f>
        <v>52</v>
      </c>
      <c r="FQ122" s="835">
        <f t="shared" si="55"/>
        <v>3536</v>
      </c>
      <c r="FR122" s="834"/>
      <c r="FS122" s="345"/>
      <c r="FT122" s="827" t="s">
        <v>437</v>
      </c>
      <c r="FU122" s="835">
        <f>FX105</f>
        <v>68</v>
      </c>
      <c r="FV122" s="835">
        <f>IF(FW106&lt;0,FU80-FV113,FV115)</f>
        <v>52</v>
      </c>
      <c r="FW122" s="835">
        <f t="shared" si="56"/>
        <v>3536</v>
      </c>
      <c r="FX122" s="834"/>
      <c r="FY122" s="345"/>
    </row>
    <row r="123" spans="1:181" x14ac:dyDescent="0.3">
      <c r="A123" s="19"/>
      <c r="B123" s="827" t="s">
        <v>436</v>
      </c>
      <c r="C123" s="835">
        <f>IF(E105&lt;0,C81-D114,D112)</f>
        <v>52</v>
      </c>
      <c r="D123" s="835">
        <f>IF(E106&lt;0,C80-D113,D115)</f>
        <v>52</v>
      </c>
      <c r="E123" s="835">
        <f t="shared" si="27"/>
        <v>2704</v>
      </c>
      <c r="F123" s="834"/>
      <c r="G123" s="345"/>
      <c r="H123" s="827" t="s">
        <v>436</v>
      </c>
      <c r="I123" s="835">
        <f>IF(K105&lt;0,I81-J114,J112)</f>
        <v>52</v>
      </c>
      <c r="J123" s="835">
        <f>IF(K106&lt;0,I80-J113,J115)</f>
        <v>52</v>
      </c>
      <c r="K123" s="835">
        <f t="shared" si="28"/>
        <v>2704</v>
      </c>
      <c r="L123" s="834"/>
      <c r="M123" s="345"/>
      <c r="N123" s="827" t="s">
        <v>436</v>
      </c>
      <c r="O123" s="835">
        <f>IF(Q105&lt;0,O81-P114,P112)</f>
        <v>52</v>
      </c>
      <c r="P123" s="835">
        <f>IF(Q106&lt;0,O80-P113,P115)</f>
        <v>52</v>
      </c>
      <c r="Q123" s="835">
        <f t="shared" si="29"/>
        <v>2704</v>
      </c>
      <c r="R123" s="834"/>
      <c r="S123" s="345"/>
      <c r="T123" s="827" t="s">
        <v>436</v>
      </c>
      <c r="U123" s="835">
        <f>IF(W105&lt;0,U81-V114,V112)</f>
        <v>52</v>
      </c>
      <c r="V123" s="835">
        <f>IF(W106&lt;0,U80-V113,V115)</f>
        <v>52</v>
      </c>
      <c r="W123" s="835">
        <f t="shared" si="30"/>
        <v>2704</v>
      </c>
      <c r="X123" s="834"/>
      <c r="Y123" s="345"/>
      <c r="Z123" s="827" t="s">
        <v>436</v>
      </c>
      <c r="AA123" s="835">
        <f>IF(AC105&lt;0,AA81-AB114,AB112)</f>
        <v>52</v>
      </c>
      <c r="AB123" s="835">
        <f>IF(AC106&lt;0,AA80-AB113,AB115)</f>
        <v>52</v>
      </c>
      <c r="AC123" s="835">
        <f t="shared" si="31"/>
        <v>2704</v>
      </c>
      <c r="AD123" s="834"/>
      <c r="AE123" s="345"/>
      <c r="AF123" s="827" t="s">
        <v>436</v>
      </c>
      <c r="AG123" s="835">
        <f>IF(AI105&lt;0,AG81-AH114,AH112)</f>
        <v>52</v>
      </c>
      <c r="AH123" s="835">
        <f>IF(AI106&lt;0,AG80-AH113,AH115)</f>
        <v>52</v>
      </c>
      <c r="AI123" s="835">
        <f t="shared" si="32"/>
        <v>2704</v>
      </c>
      <c r="AJ123" s="834"/>
      <c r="AK123" s="345"/>
      <c r="AL123" s="827" t="s">
        <v>436</v>
      </c>
      <c r="AM123" s="835">
        <f>IF(AO105&lt;0,AM81-AN114,AN112)</f>
        <v>52</v>
      </c>
      <c r="AN123" s="835">
        <f>IF(AO106&lt;0,AM80-AN113,AN115)</f>
        <v>52</v>
      </c>
      <c r="AO123" s="835">
        <f t="shared" si="33"/>
        <v>2704</v>
      </c>
      <c r="AP123" s="834"/>
      <c r="AQ123" s="345"/>
      <c r="AR123" s="827" t="s">
        <v>436</v>
      </c>
      <c r="AS123" s="835">
        <f>IF(AU105&lt;0,AS81-AT114,AT112)</f>
        <v>52</v>
      </c>
      <c r="AT123" s="835">
        <f>IF(AU106&lt;0,AS80-AT113,AT115)</f>
        <v>52</v>
      </c>
      <c r="AU123" s="835">
        <f t="shared" si="34"/>
        <v>2704</v>
      </c>
      <c r="AV123" s="834"/>
      <c r="AW123" s="345"/>
      <c r="AX123" s="827" t="s">
        <v>436</v>
      </c>
      <c r="AY123" s="835">
        <f>IF(BA105&lt;0,AY81-AZ114,AZ112)</f>
        <v>52</v>
      </c>
      <c r="AZ123" s="835">
        <f>IF(BA106&lt;0,AY80-AZ113,AZ115)</f>
        <v>52</v>
      </c>
      <c r="BA123" s="835">
        <f t="shared" si="35"/>
        <v>2704</v>
      </c>
      <c r="BB123" s="834"/>
      <c r="BC123" s="345"/>
      <c r="BD123" s="827" t="s">
        <v>436</v>
      </c>
      <c r="BE123" s="835">
        <f>IF(BG105&lt;0,BE81-BF114,BF112)</f>
        <v>52</v>
      </c>
      <c r="BF123" s="835">
        <f>IF(BG106&lt;0,BE80-BF113,BF115)</f>
        <v>52</v>
      </c>
      <c r="BG123" s="835">
        <f t="shared" si="36"/>
        <v>2704</v>
      </c>
      <c r="BH123" s="834"/>
      <c r="BI123" s="345"/>
      <c r="BJ123" s="827" t="s">
        <v>436</v>
      </c>
      <c r="BK123" s="835">
        <f>IF(BM105&lt;0,BK81-BL114,BL112)</f>
        <v>52</v>
      </c>
      <c r="BL123" s="835">
        <f>IF(BM106&lt;0,BK80-BL113,BL115)</f>
        <v>52</v>
      </c>
      <c r="BM123" s="835">
        <f t="shared" si="37"/>
        <v>2704</v>
      </c>
      <c r="BN123" s="834"/>
      <c r="BO123" s="345"/>
      <c r="BP123" s="827" t="s">
        <v>436</v>
      </c>
      <c r="BQ123" s="835">
        <f>IF(BS105&lt;0,BQ81-BR114,BR112)</f>
        <v>52</v>
      </c>
      <c r="BR123" s="835">
        <f>IF(BS106&lt;0,BQ80-BR113,BR115)</f>
        <v>52</v>
      </c>
      <c r="BS123" s="835">
        <f t="shared" si="38"/>
        <v>2704</v>
      </c>
      <c r="BT123" s="834"/>
      <c r="BU123" s="345"/>
      <c r="BV123" s="827" t="s">
        <v>436</v>
      </c>
      <c r="BW123" s="835">
        <f>IF(BY105&lt;0,BW81-BX114,BX112)</f>
        <v>52</v>
      </c>
      <c r="BX123" s="835">
        <f>IF(BY106&lt;0,BW80-BX113,BX115)</f>
        <v>52</v>
      </c>
      <c r="BY123" s="835">
        <f t="shared" si="39"/>
        <v>2704</v>
      </c>
      <c r="BZ123" s="834"/>
      <c r="CA123" s="345"/>
      <c r="CB123" s="827" t="s">
        <v>436</v>
      </c>
      <c r="CC123" s="835">
        <f>IF(CE105&lt;0,CC81-CD114,CD112)</f>
        <v>52</v>
      </c>
      <c r="CD123" s="835">
        <f>IF(CE106&lt;0,CC80-CD113,CD115)</f>
        <v>52</v>
      </c>
      <c r="CE123" s="835">
        <f t="shared" si="40"/>
        <v>2704</v>
      </c>
      <c r="CF123" s="834"/>
      <c r="CG123" s="345"/>
      <c r="CH123" s="827" t="s">
        <v>436</v>
      </c>
      <c r="CI123" s="835">
        <f>IF(CK105&lt;0,CI81-CJ114,CJ112)</f>
        <v>52</v>
      </c>
      <c r="CJ123" s="835">
        <f>IF(CK106&lt;0,CI80-CJ113,CJ115)</f>
        <v>52</v>
      </c>
      <c r="CK123" s="835">
        <f t="shared" si="41"/>
        <v>2704</v>
      </c>
      <c r="CL123" s="834"/>
      <c r="CM123" s="345"/>
      <c r="CN123" s="827" t="s">
        <v>436</v>
      </c>
      <c r="CO123" s="835">
        <f>IF(CQ105&lt;0,CO81-CP114,CP112)</f>
        <v>52</v>
      </c>
      <c r="CP123" s="835">
        <f>IF(CQ106&lt;0,CO80-CP113,CP115)</f>
        <v>52</v>
      </c>
      <c r="CQ123" s="835">
        <f t="shared" si="42"/>
        <v>2704</v>
      </c>
      <c r="CR123" s="834"/>
      <c r="CS123" s="345"/>
      <c r="CT123" s="827" t="s">
        <v>436</v>
      </c>
      <c r="CU123" s="835">
        <f>IF(CW105&lt;0,CU81-CV114,CV112)</f>
        <v>52</v>
      </c>
      <c r="CV123" s="835">
        <f>IF(CW106&lt;0,CU80-CV113,CV115)</f>
        <v>52</v>
      </c>
      <c r="CW123" s="835">
        <f t="shared" si="43"/>
        <v>2704</v>
      </c>
      <c r="CX123" s="834"/>
      <c r="CY123" s="345"/>
      <c r="CZ123" s="827" t="s">
        <v>436</v>
      </c>
      <c r="DA123" s="835">
        <f>IF(DC105&lt;0,DA81-DB114,DB112)</f>
        <v>52</v>
      </c>
      <c r="DB123" s="835">
        <f>IF(DC106&lt;0,DA80-DB113,DB115)</f>
        <v>52</v>
      </c>
      <c r="DC123" s="835">
        <f t="shared" si="44"/>
        <v>2704</v>
      </c>
      <c r="DD123" s="834"/>
      <c r="DE123" s="345"/>
      <c r="DF123" s="827" t="s">
        <v>436</v>
      </c>
      <c r="DG123" s="835">
        <f>IF(DI105&lt;0,DG81-DH114,DH112)</f>
        <v>52</v>
      </c>
      <c r="DH123" s="835">
        <f>IF(DI106&lt;0,DG80-DH113,DH115)</f>
        <v>52</v>
      </c>
      <c r="DI123" s="835">
        <f t="shared" si="45"/>
        <v>2704</v>
      </c>
      <c r="DJ123" s="834"/>
      <c r="DK123" s="345"/>
      <c r="DL123" s="827" t="s">
        <v>436</v>
      </c>
      <c r="DM123" s="835">
        <f>IF(DO105&lt;0,DM81-DN114,DN112)</f>
        <v>52</v>
      </c>
      <c r="DN123" s="835">
        <f>IF(DO106&lt;0,DM80-DN113,DN115)</f>
        <v>52</v>
      </c>
      <c r="DO123" s="835">
        <f t="shared" si="46"/>
        <v>2704</v>
      </c>
      <c r="DP123" s="834"/>
      <c r="DQ123" s="345"/>
      <c r="DR123" s="827" t="s">
        <v>436</v>
      </c>
      <c r="DS123" s="835">
        <f>IF(DU105&lt;0,DS81-DT114,DT112)</f>
        <v>52</v>
      </c>
      <c r="DT123" s="835">
        <f>IF(DU106&lt;0,DS80-DT113,DT115)</f>
        <v>52</v>
      </c>
      <c r="DU123" s="835">
        <f t="shared" si="47"/>
        <v>2704</v>
      </c>
      <c r="DV123" s="834"/>
      <c r="DW123" s="345"/>
      <c r="DX123" s="827" t="s">
        <v>436</v>
      </c>
      <c r="DY123" s="835">
        <f>IF(EA105&lt;0,DY81-DZ114,DZ112)</f>
        <v>52</v>
      </c>
      <c r="DZ123" s="835">
        <f>IF(EA106&lt;0,DY80-DZ113,DZ115)</f>
        <v>52</v>
      </c>
      <c r="EA123" s="835">
        <f t="shared" si="48"/>
        <v>2704</v>
      </c>
      <c r="EB123" s="834"/>
      <c r="EC123" s="345"/>
      <c r="ED123" s="827" t="s">
        <v>436</v>
      </c>
      <c r="EE123" s="835">
        <f>IF(EG105&lt;0,EE81-EF114,EF112)</f>
        <v>52</v>
      </c>
      <c r="EF123" s="835">
        <f>IF(EG106&lt;0,EE80-EF113,EF115)</f>
        <v>52</v>
      </c>
      <c r="EG123" s="835">
        <f t="shared" si="49"/>
        <v>2704</v>
      </c>
      <c r="EH123" s="834"/>
      <c r="EI123" s="345"/>
      <c r="EJ123" s="827" t="s">
        <v>436</v>
      </c>
      <c r="EK123" s="835">
        <f>IF(EM105&lt;0,EK81-EL114,EL112)</f>
        <v>52</v>
      </c>
      <c r="EL123" s="835">
        <f>IF(EM106&lt;0,EK80-EL113,EL115)</f>
        <v>52</v>
      </c>
      <c r="EM123" s="835">
        <f t="shared" si="50"/>
        <v>2704</v>
      </c>
      <c r="EN123" s="834"/>
      <c r="EO123" s="345"/>
      <c r="EP123" s="827" t="s">
        <v>436</v>
      </c>
      <c r="EQ123" s="835">
        <f>IF(ES105&lt;0,EQ81-ER114,ER112)</f>
        <v>52</v>
      </c>
      <c r="ER123" s="835">
        <f>IF(ES106&lt;0,EQ80-ER113,ER115)</f>
        <v>52</v>
      </c>
      <c r="ES123" s="835">
        <f t="shared" si="51"/>
        <v>2704</v>
      </c>
      <c r="ET123" s="834"/>
      <c r="EU123" s="345"/>
      <c r="EV123" s="827" t="s">
        <v>436</v>
      </c>
      <c r="EW123" s="835">
        <f>IF(EY105&lt;0,EW81-EX114,EX112)</f>
        <v>52</v>
      </c>
      <c r="EX123" s="835">
        <f>IF(EY106&lt;0,EW80-EX113,EX115)</f>
        <v>52</v>
      </c>
      <c r="EY123" s="835">
        <f t="shared" si="52"/>
        <v>2704</v>
      </c>
      <c r="EZ123" s="834"/>
      <c r="FA123" s="345"/>
      <c r="FB123" s="827" t="s">
        <v>436</v>
      </c>
      <c r="FC123" s="835">
        <f>IF(FE105&lt;0,FC81-FD114,FD112)</f>
        <v>52</v>
      </c>
      <c r="FD123" s="835">
        <f>IF(FE106&lt;0,FC80-FD113,FD115)</f>
        <v>52</v>
      </c>
      <c r="FE123" s="835">
        <f t="shared" si="53"/>
        <v>2704</v>
      </c>
      <c r="FF123" s="834"/>
      <c r="FG123" s="345"/>
      <c r="FH123" s="827" t="s">
        <v>436</v>
      </c>
      <c r="FI123" s="835">
        <f>IF(FK105&lt;0,FI81-FJ114,FJ112)</f>
        <v>52</v>
      </c>
      <c r="FJ123" s="835">
        <f>IF(FK106&lt;0,FI80-FJ113,FJ115)</f>
        <v>52</v>
      </c>
      <c r="FK123" s="835">
        <f t="shared" si="54"/>
        <v>2704</v>
      </c>
      <c r="FL123" s="834"/>
      <c r="FM123" s="345"/>
      <c r="FN123" s="827" t="s">
        <v>436</v>
      </c>
      <c r="FO123" s="835">
        <f>IF(FQ105&lt;0,FO81-FP114,FP112)</f>
        <v>52</v>
      </c>
      <c r="FP123" s="835">
        <f>IF(FQ106&lt;0,FO80-FP113,FP115)</f>
        <v>52</v>
      </c>
      <c r="FQ123" s="835">
        <f t="shared" si="55"/>
        <v>2704</v>
      </c>
      <c r="FR123" s="834"/>
      <c r="FS123" s="345"/>
      <c r="FT123" s="827" t="s">
        <v>436</v>
      </c>
      <c r="FU123" s="835">
        <f>IF(FW105&lt;0,FU81-FV114,FV112)</f>
        <v>52</v>
      </c>
      <c r="FV123" s="835">
        <f>IF(FW106&lt;0,FU80-FV113,FV115)</f>
        <v>52</v>
      </c>
      <c r="FW123" s="835">
        <f t="shared" si="56"/>
        <v>2704</v>
      </c>
      <c r="FX123" s="834"/>
      <c r="FY123" s="345"/>
    </row>
    <row r="124" spans="1:181" x14ac:dyDescent="0.3">
      <c r="A124" s="19"/>
      <c r="B124" s="827" t="s">
        <v>435</v>
      </c>
      <c r="C124" s="835">
        <f>IF(E105&lt;0,C81-D114,D112)</f>
        <v>52</v>
      </c>
      <c r="D124" s="835">
        <f>F106</f>
        <v>68</v>
      </c>
      <c r="E124" s="835">
        <f t="shared" si="27"/>
        <v>3536</v>
      </c>
      <c r="F124" s="834"/>
      <c r="G124" s="345"/>
      <c r="H124" s="827" t="s">
        <v>435</v>
      </c>
      <c r="I124" s="835">
        <f>IF(K105&lt;0,I81-J114,J112)</f>
        <v>52</v>
      </c>
      <c r="J124" s="835">
        <f>L106</f>
        <v>68</v>
      </c>
      <c r="K124" s="835">
        <f t="shared" si="28"/>
        <v>3536</v>
      </c>
      <c r="L124" s="834"/>
      <c r="M124" s="345"/>
      <c r="N124" s="827" t="s">
        <v>435</v>
      </c>
      <c r="O124" s="835">
        <f>IF(Q105&lt;0,O81-P114,P112)</f>
        <v>52</v>
      </c>
      <c r="P124" s="835">
        <f>R106</f>
        <v>68</v>
      </c>
      <c r="Q124" s="835">
        <f t="shared" si="29"/>
        <v>3536</v>
      </c>
      <c r="R124" s="834"/>
      <c r="S124" s="345"/>
      <c r="T124" s="827" t="s">
        <v>435</v>
      </c>
      <c r="U124" s="835">
        <f>IF(W105&lt;0,U81-V114,V112)</f>
        <v>52</v>
      </c>
      <c r="V124" s="835">
        <f>X106</f>
        <v>68</v>
      </c>
      <c r="W124" s="835">
        <f t="shared" si="30"/>
        <v>3536</v>
      </c>
      <c r="X124" s="834"/>
      <c r="Y124" s="345"/>
      <c r="Z124" s="827" t="s">
        <v>435</v>
      </c>
      <c r="AA124" s="835">
        <f>IF(AC105&lt;0,AA81-AB114,AB112)</f>
        <v>52</v>
      </c>
      <c r="AB124" s="835">
        <f>AD106</f>
        <v>68</v>
      </c>
      <c r="AC124" s="835">
        <f t="shared" si="31"/>
        <v>3536</v>
      </c>
      <c r="AD124" s="834"/>
      <c r="AE124" s="345"/>
      <c r="AF124" s="827" t="s">
        <v>435</v>
      </c>
      <c r="AG124" s="835">
        <f>IF(AI105&lt;0,AG81-AH114,AH112)</f>
        <v>52</v>
      </c>
      <c r="AH124" s="835">
        <f>AJ106</f>
        <v>68</v>
      </c>
      <c r="AI124" s="835">
        <f t="shared" si="32"/>
        <v>3536</v>
      </c>
      <c r="AJ124" s="834"/>
      <c r="AK124" s="345"/>
      <c r="AL124" s="827" t="s">
        <v>435</v>
      </c>
      <c r="AM124" s="835">
        <f>IF(AO105&lt;0,AM81-AN114,AN112)</f>
        <v>52</v>
      </c>
      <c r="AN124" s="835">
        <f>AP106</f>
        <v>68</v>
      </c>
      <c r="AO124" s="835">
        <f t="shared" si="33"/>
        <v>3536</v>
      </c>
      <c r="AP124" s="834"/>
      <c r="AQ124" s="345"/>
      <c r="AR124" s="827" t="s">
        <v>435</v>
      </c>
      <c r="AS124" s="835">
        <f>IF(AU105&lt;0,AS81-AT114,AT112)</f>
        <v>52</v>
      </c>
      <c r="AT124" s="835">
        <f>AV106</f>
        <v>68</v>
      </c>
      <c r="AU124" s="835">
        <f t="shared" si="34"/>
        <v>3536</v>
      </c>
      <c r="AV124" s="834"/>
      <c r="AW124" s="345"/>
      <c r="AX124" s="827" t="s">
        <v>435</v>
      </c>
      <c r="AY124" s="835">
        <f>IF(BA105&lt;0,AY81-AZ114,AZ112)</f>
        <v>52</v>
      </c>
      <c r="AZ124" s="835">
        <f>BB106</f>
        <v>68</v>
      </c>
      <c r="BA124" s="835">
        <f t="shared" si="35"/>
        <v>3536</v>
      </c>
      <c r="BB124" s="834"/>
      <c r="BC124" s="345"/>
      <c r="BD124" s="827" t="s">
        <v>435</v>
      </c>
      <c r="BE124" s="835">
        <f>IF(BG105&lt;0,BE81-BF114,BF112)</f>
        <v>52</v>
      </c>
      <c r="BF124" s="835">
        <f>BH106</f>
        <v>68</v>
      </c>
      <c r="BG124" s="835">
        <f t="shared" si="36"/>
        <v>3536</v>
      </c>
      <c r="BH124" s="834"/>
      <c r="BI124" s="345"/>
      <c r="BJ124" s="827" t="s">
        <v>435</v>
      </c>
      <c r="BK124" s="835">
        <f>IF(BM105&lt;0,BK81-BL114,BL112)</f>
        <v>52</v>
      </c>
      <c r="BL124" s="835">
        <f>BN106</f>
        <v>68</v>
      </c>
      <c r="BM124" s="835">
        <f t="shared" si="37"/>
        <v>3536</v>
      </c>
      <c r="BN124" s="834"/>
      <c r="BO124" s="345"/>
      <c r="BP124" s="827" t="s">
        <v>435</v>
      </c>
      <c r="BQ124" s="835">
        <f>IF(BS105&lt;0,BQ81-BR114,BR112)</f>
        <v>52</v>
      </c>
      <c r="BR124" s="835">
        <f>BT106</f>
        <v>68</v>
      </c>
      <c r="BS124" s="835">
        <f t="shared" si="38"/>
        <v>3536</v>
      </c>
      <c r="BT124" s="834"/>
      <c r="BU124" s="345"/>
      <c r="BV124" s="827" t="s">
        <v>435</v>
      </c>
      <c r="BW124" s="835">
        <f>IF(BY105&lt;0,BW81-BX114,BX112)</f>
        <v>52</v>
      </c>
      <c r="BX124" s="835">
        <f>BZ106</f>
        <v>68</v>
      </c>
      <c r="BY124" s="835">
        <f t="shared" si="39"/>
        <v>3536</v>
      </c>
      <c r="BZ124" s="834"/>
      <c r="CA124" s="345"/>
      <c r="CB124" s="827" t="s">
        <v>435</v>
      </c>
      <c r="CC124" s="835">
        <f>IF(CE105&lt;0,CC81-CD114,CD112)</f>
        <v>52</v>
      </c>
      <c r="CD124" s="835">
        <f>CF106</f>
        <v>68</v>
      </c>
      <c r="CE124" s="835">
        <f t="shared" si="40"/>
        <v>3536</v>
      </c>
      <c r="CF124" s="834"/>
      <c r="CG124" s="345"/>
      <c r="CH124" s="827" t="s">
        <v>435</v>
      </c>
      <c r="CI124" s="835">
        <f>IF(CK105&lt;0,CI81-CJ114,CJ112)</f>
        <v>52</v>
      </c>
      <c r="CJ124" s="835">
        <f>CL106</f>
        <v>68</v>
      </c>
      <c r="CK124" s="835">
        <f t="shared" si="41"/>
        <v>3536</v>
      </c>
      <c r="CL124" s="834"/>
      <c r="CM124" s="345"/>
      <c r="CN124" s="827" t="s">
        <v>435</v>
      </c>
      <c r="CO124" s="835">
        <f>IF(CQ105&lt;0,CO81-CP114,CP112)</f>
        <v>52</v>
      </c>
      <c r="CP124" s="835">
        <f>CR106</f>
        <v>68</v>
      </c>
      <c r="CQ124" s="835">
        <f t="shared" si="42"/>
        <v>3536</v>
      </c>
      <c r="CR124" s="834"/>
      <c r="CS124" s="345"/>
      <c r="CT124" s="827" t="s">
        <v>435</v>
      </c>
      <c r="CU124" s="835">
        <f>IF(CW105&lt;0,CU81-CV114,CV112)</f>
        <v>52</v>
      </c>
      <c r="CV124" s="835">
        <f>CX106</f>
        <v>68</v>
      </c>
      <c r="CW124" s="835">
        <f t="shared" si="43"/>
        <v>3536</v>
      </c>
      <c r="CX124" s="834"/>
      <c r="CY124" s="345"/>
      <c r="CZ124" s="827" t="s">
        <v>435</v>
      </c>
      <c r="DA124" s="835">
        <f>IF(DC105&lt;0,DA81-DB114,DB112)</f>
        <v>52</v>
      </c>
      <c r="DB124" s="835">
        <f>DD106</f>
        <v>68</v>
      </c>
      <c r="DC124" s="835">
        <f t="shared" si="44"/>
        <v>3536</v>
      </c>
      <c r="DD124" s="834"/>
      <c r="DE124" s="345"/>
      <c r="DF124" s="827" t="s">
        <v>435</v>
      </c>
      <c r="DG124" s="835">
        <f>IF(DI105&lt;0,DG81-DH114,DH112)</f>
        <v>52</v>
      </c>
      <c r="DH124" s="835">
        <f>DJ106</f>
        <v>68</v>
      </c>
      <c r="DI124" s="835">
        <f t="shared" si="45"/>
        <v>3536</v>
      </c>
      <c r="DJ124" s="834"/>
      <c r="DK124" s="345"/>
      <c r="DL124" s="827" t="s">
        <v>435</v>
      </c>
      <c r="DM124" s="835">
        <f>IF(DO105&lt;0,DM81-DN114,DN112)</f>
        <v>52</v>
      </c>
      <c r="DN124" s="835">
        <f>DP106</f>
        <v>68</v>
      </c>
      <c r="DO124" s="835">
        <f t="shared" si="46"/>
        <v>3536</v>
      </c>
      <c r="DP124" s="834"/>
      <c r="DQ124" s="345"/>
      <c r="DR124" s="827" t="s">
        <v>435</v>
      </c>
      <c r="DS124" s="835">
        <f>IF(DU105&lt;0,DS81-DT114,DT112)</f>
        <v>52</v>
      </c>
      <c r="DT124" s="835">
        <f>DV106</f>
        <v>68</v>
      </c>
      <c r="DU124" s="835">
        <f t="shared" si="47"/>
        <v>3536</v>
      </c>
      <c r="DV124" s="834"/>
      <c r="DW124" s="345"/>
      <c r="DX124" s="827" t="s">
        <v>435</v>
      </c>
      <c r="DY124" s="835">
        <f>IF(EA105&lt;0,DY81-DZ114,DZ112)</f>
        <v>52</v>
      </c>
      <c r="DZ124" s="835">
        <f>EB106</f>
        <v>68</v>
      </c>
      <c r="EA124" s="835">
        <f t="shared" si="48"/>
        <v>3536</v>
      </c>
      <c r="EB124" s="834"/>
      <c r="EC124" s="345"/>
      <c r="ED124" s="827" t="s">
        <v>435</v>
      </c>
      <c r="EE124" s="835">
        <f>IF(EG105&lt;0,EE81-EF114,EF112)</f>
        <v>52</v>
      </c>
      <c r="EF124" s="835">
        <f>EH106</f>
        <v>68</v>
      </c>
      <c r="EG124" s="835">
        <f t="shared" si="49"/>
        <v>3536</v>
      </c>
      <c r="EH124" s="834"/>
      <c r="EI124" s="345"/>
      <c r="EJ124" s="827" t="s">
        <v>435</v>
      </c>
      <c r="EK124" s="835">
        <f>IF(EM105&lt;0,EK81-EL114,EL112)</f>
        <v>52</v>
      </c>
      <c r="EL124" s="835">
        <f>EN106</f>
        <v>68</v>
      </c>
      <c r="EM124" s="835">
        <f t="shared" si="50"/>
        <v>3536</v>
      </c>
      <c r="EN124" s="834"/>
      <c r="EO124" s="345"/>
      <c r="EP124" s="827" t="s">
        <v>435</v>
      </c>
      <c r="EQ124" s="835">
        <f>IF(ES105&lt;0,EQ81-ER114,ER112)</f>
        <v>52</v>
      </c>
      <c r="ER124" s="835">
        <f>ET106</f>
        <v>68</v>
      </c>
      <c r="ES124" s="835">
        <f t="shared" si="51"/>
        <v>3536</v>
      </c>
      <c r="ET124" s="834"/>
      <c r="EU124" s="345"/>
      <c r="EV124" s="827" t="s">
        <v>435</v>
      </c>
      <c r="EW124" s="835">
        <f>IF(EY105&lt;0,EW81-EX114,EX112)</f>
        <v>52</v>
      </c>
      <c r="EX124" s="835">
        <f>EZ106</f>
        <v>68</v>
      </c>
      <c r="EY124" s="835">
        <f t="shared" si="52"/>
        <v>3536</v>
      </c>
      <c r="EZ124" s="834"/>
      <c r="FA124" s="345"/>
      <c r="FB124" s="827" t="s">
        <v>435</v>
      </c>
      <c r="FC124" s="835">
        <f>IF(FE105&lt;0,FC81-FD114,FD112)</f>
        <v>52</v>
      </c>
      <c r="FD124" s="835">
        <f>FF106</f>
        <v>68</v>
      </c>
      <c r="FE124" s="835">
        <f t="shared" si="53"/>
        <v>3536</v>
      </c>
      <c r="FF124" s="834"/>
      <c r="FG124" s="345"/>
      <c r="FH124" s="827" t="s">
        <v>435</v>
      </c>
      <c r="FI124" s="835">
        <f>IF(FK105&lt;0,FI81-FJ114,FJ112)</f>
        <v>52</v>
      </c>
      <c r="FJ124" s="835">
        <f>FL106</f>
        <v>68</v>
      </c>
      <c r="FK124" s="835">
        <f t="shared" si="54"/>
        <v>3536</v>
      </c>
      <c r="FL124" s="834"/>
      <c r="FM124" s="345"/>
      <c r="FN124" s="827" t="s">
        <v>435</v>
      </c>
      <c r="FO124" s="835">
        <f>IF(FQ105&lt;0,FO81-FP114,FP112)</f>
        <v>52</v>
      </c>
      <c r="FP124" s="835">
        <f>FR106</f>
        <v>68</v>
      </c>
      <c r="FQ124" s="835">
        <f t="shared" si="55"/>
        <v>3536</v>
      </c>
      <c r="FR124" s="834"/>
      <c r="FS124" s="345"/>
      <c r="FT124" s="827" t="s">
        <v>435</v>
      </c>
      <c r="FU124" s="835">
        <f>IF(FW105&lt;0,FU81-FV114,FV112)</f>
        <v>52</v>
      </c>
      <c r="FV124" s="835">
        <f>FX106</f>
        <v>68</v>
      </c>
      <c r="FW124" s="835">
        <f t="shared" si="56"/>
        <v>3536</v>
      </c>
      <c r="FX124" s="834"/>
      <c r="FY124" s="345"/>
    </row>
    <row r="125" spans="1:181" ht="15" thickBot="1" x14ac:dyDescent="0.35">
      <c r="A125" s="19"/>
      <c r="B125" s="826" t="s">
        <v>434</v>
      </c>
      <c r="C125" s="833">
        <f>F105</f>
        <v>68</v>
      </c>
      <c r="D125" s="833">
        <f>F106</f>
        <v>68</v>
      </c>
      <c r="E125" s="833">
        <f>IF($E$70=1,ABS(D125*C125),0)</f>
        <v>4624</v>
      </c>
      <c r="F125" s="832"/>
      <c r="G125" s="345"/>
      <c r="H125" s="826" t="s">
        <v>434</v>
      </c>
      <c r="I125" s="833">
        <f>L105</f>
        <v>68</v>
      </c>
      <c r="J125" s="833">
        <f>L106</f>
        <v>68</v>
      </c>
      <c r="K125" s="833">
        <f>IF($E$70=1,ABS(J125*I125),0)</f>
        <v>4624</v>
      </c>
      <c r="L125" s="832"/>
      <c r="M125" s="345"/>
      <c r="N125" s="826" t="s">
        <v>434</v>
      </c>
      <c r="O125" s="833">
        <f>R105</f>
        <v>68</v>
      </c>
      <c r="P125" s="833">
        <f>R106</f>
        <v>68</v>
      </c>
      <c r="Q125" s="833">
        <f>IF($E$70=1,ABS(P125*O125),0)</f>
        <v>4624</v>
      </c>
      <c r="R125" s="832"/>
      <c r="S125" s="345"/>
      <c r="T125" s="826" t="s">
        <v>434</v>
      </c>
      <c r="U125" s="833">
        <f>X105</f>
        <v>68</v>
      </c>
      <c r="V125" s="833">
        <f>X106</f>
        <v>68</v>
      </c>
      <c r="W125" s="833">
        <f>IF($E$70=1,ABS(V125*U125),0)</f>
        <v>4624</v>
      </c>
      <c r="X125" s="832"/>
      <c r="Y125" s="345"/>
      <c r="Z125" s="826" t="s">
        <v>434</v>
      </c>
      <c r="AA125" s="833">
        <f>AD105</f>
        <v>68</v>
      </c>
      <c r="AB125" s="833">
        <f>AD106</f>
        <v>68</v>
      </c>
      <c r="AC125" s="833">
        <f>IF($E$70=1,ABS(AB125*AA125),0)</f>
        <v>4624</v>
      </c>
      <c r="AD125" s="832"/>
      <c r="AE125" s="345"/>
      <c r="AF125" s="826" t="s">
        <v>434</v>
      </c>
      <c r="AG125" s="833">
        <f>AJ105</f>
        <v>68</v>
      </c>
      <c r="AH125" s="833">
        <f>AJ106</f>
        <v>68</v>
      </c>
      <c r="AI125" s="833">
        <f>IF($E$70=1,ABS(AH125*AG125),0)</f>
        <v>4624</v>
      </c>
      <c r="AJ125" s="832"/>
      <c r="AK125" s="345"/>
      <c r="AL125" s="826" t="s">
        <v>434</v>
      </c>
      <c r="AM125" s="833">
        <f>AP105</f>
        <v>68</v>
      </c>
      <c r="AN125" s="833">
        <f>AP106</f>
        <v>68</v>
      </c>
      <c r="AO125" s="833">
        <f>IF($E$70=1,ABS(AN125*AM125),0)</f>
        <v>4624</v>
      </c>
      <c r="AP125" s="832"/>
      <c r="AQ125" s="345"/>
      <c r="AR125" s="826" t="s">
        <v>434</v>
      </c>
      <c r="AS125" s="833">
        <f>AV105</f>
        <v>68</v>
      </c>
      <c r="AT125" s="833">
        <f>AV106</f>
        <v>68</v>
      </c>
      <c r="AU125" s="833">
        <f>IF($E$70=1,ABS(AT125*AS125),0)</f>
        <v>4624</v>
      </c>
      <c r="AV125" s="832"/>
      <c r="AW125" s="345"/>
      <c r="AX125" s="826" t="s">
        <v>434</v>
      </c>
      <c r="AY125" s="833">
        <f>BB105</f>
        <v>68</v>
      </c>
      <c r="AZ125" s="833">
        <f>BB106</f>
        <v>68</v>
      </c>
      <c r="BA125" s="833">
        <f>IF($E$70=1,ABS(AZ125*AY125),0)</f>
        <v>4624</v>
      </c>
      <c r="BB125" s="832"/>
      <c r="BC125" s="345"/>
      <c r="BD125" s="826" t="s">
        <v>434</v>
      </c>
      <c r="BE125" s="833">
        <f>BH105</f>
        <v>68</v>
      </c>
      <c r="BF125" s="833">
        <f>BH106</f>
        <v>68</v>
      </c>
      <c r="BG125" s="833">
        <f>IF($E$70=1,ABS(BF125*BE125),0)</f>
        <v>4624</v>
      </c>
      <c r="BH125" s="832"/>
      <c r="BI125" s="345"/>
      <c r="BJ125" s="826" t="s">
        <v>434</v>
      </c>
      <c r="BK125" s="833">
        <f>BN105</f>
        <v>68</v>
      </c>
      <c r="BL125" s="833">
        <f>BN106</f>
        <v>68</v>
      </c>
      <c r="BM125" s="833">
        <f>IF($E$70=1,ABS(BL125*BK125),0)</f>
        <v>4624</v>
      </c>
      <c r="BN125" s="832"/>
      <c r="BO125" s="345"/>
      <c r="BP125" s="826" t="s">
        <v>434</v>
      </c>
      <c r="BQ125" s="833">
        <f>BT105</f>
        <v>68</v>
      </c>
      <c r="BR125" s="833">
        <f>BT106</f>
        <v>68</v>
      </c>
      <c r="BS125" s="833">
        <f>IF($E$70=1,ABS(BR125*BQ125),0)</f>
        <v>4624</v>
      </c>
      <c r="BT125" s="832"/>
      <c r="BU125" s="345"/>
      <c r="BV125" s="826" t="s">
        <v>434</v>
      </c>
      <c r="BW125" s="833">
        <f>BZ105</f>
        <v>68</v>
      </c>
      <c r="BX125" s="833">
        <f>BZ106</f>
        <v>68</v>
      </c>
      <c r="BY125" s="833">
        <f>IF($E$70=1,ABS(BX125*BW125),0)</f>
        <v>4624</v>
      </c>
      <c r="BZ125" s="832"/>
      <c r="CA125" s="345"/>
      <c r="CB125" s="826" t="s">
        <v>434</v>
      </c>
      <c r="CC125" s="833">
        <f>CF105</f>
        <v>68</v>
      </c>
      <c r="CD125" s="833">
        <f>CF106</f>
        <v>68</v>
      </c>
      <c r="CE125" s="833">
        <f>IF($E$70=1,ABS(CD125*CC125),0)</f>
        <v>4624</v>
      </c>
      <c r="CF125" s="832"/>
      <c r="CG125" s="345"/>
      <c r="CH125" s="826" t="s">
        <v>434</v>
      </c>
      <c r="CI125" s="833">
        <f>CL105</f>
        <v>68</v>
      </c>
      <c r="CJ125" s="833">
        <f>CL106</f>
        <v>68</v>
      </c>
      <c r="CK125" s="833">
        <f>IF($E$70=1,ABS(CJ125*CI125),0)</f>
        <v>4624</v>
      </c>
      <c r="CL125" s="832"/>
      <c r="CM125" s="345"/>
      <c r="CN125" s="826" t="s">
        <v>434</v>
      </c>
      <c r="CO125" s="833">
        <f>CR105</f>
        <v>68</v>
      </c>
      <c r="CP125" s="833">
        <f>CR106</f>
        <v>68</v>
      </c>
      <c r="CQ125" s="833">
        <f>IF($E$70=1,ABS(CP125*CO125),0)</f>
        <v>4624</v>
      </c>
      <c r="CR125" s="832"/>
      <c r="CS125" s="345"/>
      <c r="CT125" s="826" t="s">
        <v>434</v>
      </c>
      <c r="CU125" s="833">
        <f>CX105</f>
        <v>68</v>
      </c>
      <c r="CV125" s="833">
        <f>CX106</f>
        <v>68</v>
      </c>
      <c r="CW125" s="833">
        <f>IF($E$70=1,ABS(CV125*CU125),0)</f>
        <v>4624</v>
      </c>
      <c r="CX125" s="832"/>
      <c r="CY125" s="345"/>
      <c r="CZ125" s="826" t="s">
        <v>434</v>
      </c>
      <c r="DA125" s="833">
        <f>DD105</f>
        <v>68</v>
      </c>
      <c r="DB125" s="833">
        <f>DD106</f>
        <v>68</v>
      </c>
      <c r="DC125" s="833">
        <f>IF($E$70=1,ABS(DB125*DA125),0)</f>
        <v>4624</v>
      </c>
      <c r="DD125" s="832"/>
      <c r="DE125" s="345"/>
      <c r="DF125" s="826" t="s">
        <v>434</v>
      </c>
      <c r="DG125" s="833">
        <f>DJ105</f>
        <v>68</v>
      </c>
      <c r="DH125" s="833">
        <f>DJ106</f>
        <v>68</v>
      </c>
      <c r="DI125" s="833">
        <f>IF($E$70=1,ABS(DH125*DG125),0)</f>
        <v>4624</v>
      </c>
      <c r="DJ125" s="832"/>
      <c r="DK125" s="345"/>
      <c r="DL125" s="826" t="s">
        <v>434</v>
      </c>
      <c r="DM125" s="833">
        <f>DP105</f>
        <v>68</v>
      </c>
      <c r="DN125" s="833">
        <f>DP106</f>
        <v>68</v>
      </c>
      <c r="DO125" s="833">
        <f>IF($E$70=1,ABS(DN125*DM125),0)</f>
        <v>4624</v>
      </c>
      <c r="DP125" s="832"/>
      <c r="DQ125" s="345"/>
      <c r="DR125" s="826" t="s">
        <v>434</v>
      </c>
      <c r="DS125" s="833">
        <f>DV105</f>
        <v>68</v>
      </c>
      <c r="DT125" s="833">
        <f>DV106</f>
        <v>68</v>
      </c>
      <c r="DU125" s="833">
        <f>IF($E$70=1,ABS(DT125*DS125),0)</f>
        <v>4624</v>
      </c>
      <c r="DV125" s="832"/>
      <c r="DW125" s="345"/>
      <c r="DX125" s="826" t="s">
        <v>434</v>
      </c>
      <c r="DY125" s="833">
        <f>EB105</f>
        <v>68</v>
      </c>
      <c r="DZ125" s="833">
        <f>EB106</f>
        <v>68</v>
      </c>
      <c r="EA125" s="833">
        <f>IF($E$70=1,ABS(DZ125*DY125),0)</f>
        <v>4624</v>
      </c>
      <c r="EB125" s="832"/>
      <c r="EC125" s="345"/>
      <c r="ED125" s="826" t="s">
        <v>434</v>
      </c>
      <c r="EE125" s="833">
        <f>EH105</f>
        <v>68</v>
      </c>
      <c r="EF125" s="833">
        <f>EH106</f>
        <v>68</v>
      </c>
      <c r="EG125" s="833">
        <f>IF($E$70=1,ABS(EF125*EE125),0)</f>
        <v>4624</v>
      </c>
      <c r="EH125" s="832"/>
      <c r="EI125" s="345"/>
      <c r="EJ125" s="826" t="s">
        <v>434</v>
      </c>
      <c r="EK125" s="833">
        <f>EN105</f>
        <v>68</v>
      </c>
      <c r="EL125" s="833">
        <f>EN106</f>
        <v>68</v>
      </c>
      <c r="EM125" s="833">
        <f>IF($E$70=1,ABS(EL125*EK125),0)</f>
        <v>4624</v>
      </c>
      <c r="EN125" s="832"/>
      <c r="EO125" s="345"/>
      <c r="EP125" s="826" t="s">
        <v>434</v>
      </c>
      <c r="EQ125" s="833">
        <f>ET105</f>
        <v>68</v>
      </c>
      <c r="ER125" s="833">
        <f>ET106</f>
        <v>68</v>
      </c>
      <c r="ES125" s="833">
        <f>IF($E$70=1,ABS(ER125*EQ125),0)</f>
        <v>4624</v>
      </c>
      <c r="ET125" s="832"/>
      <c r="EU125" s="345"/>
      <c r="EV125" s="826" t="s">
        <v>434</v>
      </c>
      <c r="EW125" s="833">
        <f>EZ105</f>
        <v>68</v>
      </c>
      <c r="EX125" s="833">
        <f>EZ106</f>
        <v>68</v>
      </c>
      <c r="EY125" s="833">
        <f>IF($E$70=1,ABS(EX125*EW125),0)</f>
        <v>4624</v>
      </c>
      <c r="EZ125" s="832"/>
      <c r="FA125" s="345"/>
      <c r="FB125" s="826" t="s">
        <v>434</v>
      </c>
      <c r="FC125" s="833">
        <f>FF105</f>
        <v>68</v>
      </c>
      <c r="FD125" s="833">
        <f>FF106</f>
        <v>68</v>
      </c>
      <c r="FE125" s="833">
        <f>IF($E$70=1,ABS(FD125*FC125),0)</f>
        <v>4624</v>
      </c>
      <c r="FF125" s="832"/>
      <c r="FG125" s="345"/>
      <c r="FH125" s="826" t="s">
        <v>434</v>
      </c>
      <c r="FI125" s="833">
        <f>FL105</f>
        <v>68</v>
      </c>
      <c r="FJ125" s="833">
        <f>FL106</f>
        <v>68</v>
      </c>
      <c r="FK125" s="833">
        <f>IF($E$70=1,ABS(FJ125*FI125),0)</f>
        <v>4624</v>
      </c>
      <c r="FL125" s="832"/>
      <c r="FM125" s="345"/>
      <c r="FN125" s="826" t="s">
        <v>434</v>
      </c>
      <c r="FO125" s="833">
        <f>FR105</f>
        <v>68</v>
      </c>
      <c r="FP125" s="833">
        <f>FR106</f>
        <v>68</v>
      </c>
      <c r="FQ125" s="833">
        <f>IF($E$70=1,ABS(FP125*FO125),0)</f>
        <v>4624</v>
      </c>
      <c r="FR125" s="832"/>
      <c r="FS125" s="345"/>
      <c r="FT125" s="826" t="s">
        <v>434</v>
      </c>
      <c r="FU125" s="833">
        <f>FX105</f>
        <v>68</v>
      </c>
      <c r="FV125" s="833">
        <f>FX106</f>
        <v>68</v>
      </c>
      <c r="FW125" s="833">
        <f>IF($E$70=1,ABS(FV125*FU125),0)</f>
        <v>4624</v>
      </c>
      <c r="FX125" s="832"/>
      <c r="FY125" s="345"/>
    </row>
    <row r="126" spans="1:181" x14ac:dyDescent="0.3">
      <c r="A126" s="19"/>
      <c r="E126" s="835">
        <f>SUM(E117:E125)</f>
        <v>29584</v>
      </c>
      <c r="F126" s="835"/>
      <c r="G126" s="345"/>
      <c r="K126" s="835">
        <f>SUM(K117:K125)</f>
        <v>29584</v>
      </c>
      <c r="L126" s="835"/>
      <c r="M126" s="345"/>
      <c r="Q126" s="835">
        <f>SUM(Q117:Q125)</f>
        <v>29584</v>
      </c>
      <c r="R126" s="835"/>
      <c r="S126" s="345"/>
      <c r="W126" s="835">
        <f>SUM(W117:W125)</f>
        <v>29584</v>
      </c>
      <c r="X126" s="835"/>
      <c r="Y126" s="345"/>
      <c r="AC126" s="835">
        <f>SUM(AC117:AC125)</f>
        <v>29584</v>
      </c>
      <c r="AD126" s="835"/>
      <c r="AE126" s="345"/>
      <c r="AI126" s="835">
        <f>SUM(AI117:AI125)</f>
        <v>29584</v>
      </c>
      <c r="AJ126" s="835"/>
      <c r="AK126" s="345"/>
      <c r="AO126" s="835">
        <f>SUM(AO117:AO125)</f>
        <v>29584</v>
      </c>
      <c r="AP126" s="835"/>
      <c r="AQ126" s="345"/>
      <c r="AU126" s="835">
        <f>SUM(AU117:AU125)</f>
        <v>29584</v>
      </c>
      <c r="AV126" s="835"/>
      <c r="AW126" s="345"/>
      <c r="BA126" s="835">
        <f>SUM(BA117:BA125)</f>
        <v>29584</v>
      </c>
      <c r="BB126" s="835"/>
      <c r="BC126" s="345"/>
      <c r="BG126" s="835">
        <f>SUM(BG117:BG125)</f>
        <v>29584</v>
      </c>
      <c r="BH126" s="835"/>
      <c r="BI126" s="345"/>
      <c r="BM126" s="835">
        <f>SUM(BM117:BM125)</f>
        <v>29584</v>
      </c>
      <c r="BN126" s="835"/>
      <c r="BO126" s="345"/>
      <c r="BS126" s="835">
        <f>SUM(BS117:BS125)</f>
        <v>29584</v>
      </c>
      <c r="BT126" s="835"/>
      <c r="BU126" s="345"/>
      <c r="BY126" s="835">
        <f>SUM(BY117:BY125)</f>
        <v>29584</v>
      </c>
      <c r="BZ126" s="835"/>
      <c r="CA126" s="345"/>
      <c r="CE126" s="835">
        <f>SUM(CE117:CE125)</f>
        <v>29584</v>
      </c>
      <c r="CF126" s="835"/>
      <c r="CG126" s="345"/>
      <c r="CK126" s="835">
        <f>SUM(CK117:CK125)</f>
        <v>29584</v>
      </c>
      <c r="CL126" s="835"/>
      <c r="CM126" s="345"/>
      <c r="CQ126" s="835">
        <f>SUM(CQ117:CQ125)</f>
        <v>29584</v>
      </c>
      <c r="CR126" s="835"/>
      <c r="CS126" s="345"/>
      <c r="CW126" s="835">
        <f>SUM(CW117:CW125)</f>
        <v>29584</v>
      </c>
      <c r="CX126" s="835"/>
      <c r="CY126" s="345"/>
      <c r="DC126" s="835">
        <f>SUM(DC117:DC125)</f>
        <v>29584</v>
      </c>
      <c r="DD126" s="835"/>
      <c r="DE126" s="345"/>
      <c r="DI126" s="835">
        <f>SUM(DI117:DI125)</f>
        <v>29584</v>
      </c>
      <c r="DJ126" s="835"/>
      <c r="DK126" s="345"/>
      <c r="DO126" s="835">
        <f>SUM(DO117:DO125)</f>
        <v>29584</v>
      </c>
      <c r="DP126" s="835"/>
      <c r="DQ126" s="345"/>
      <c r="DU126" s="835">
        <f>SUM(DU117:DU125)</f>
        <v>29584</v>
      </c>
      <c r="DV126" s="835"/>
      <c r="DW126" s="345"/>
      <c r="EA126" s="835">
        <f>SUM(EA117:EA125)</f>
        <v>29584</v>
      </c>
      <c r="EB126" s="835"/>
      <c r="EC126" s="345"/>
      <c r="EG126" s="835">
        <f>SUM(EG117:EG125)</f>
        <v>29584</v>
      </c>
      <c r="EH126" s="835"/>
      <c r="EI126" s="345"/>
      <c r="EM126" s="835">
        <f>SUM(EM117:EM125)</f>
        <v>29584</v>
      </c>
      <c r="EN126" s="835"/>
      <c r="EO126" s="345"/>
      <c r="ES126" s="835">
        <f>SUM(ES117:ES125)</f>
        <v>29584</v>
      </c>
      <c r="ET126" s="835"/>
      <c r="EU126" s="345"/>
      <c r="EY126" s="835">
        <f>SUM(EY117:EY125)</f>
        <v>29584</v>
      </c>
      <c r="EZ126" s="835"/>
      <c r="FA126" s="345"/>
      <c r="FE126" s="835">
        <f>SUM(FE117:FE125)</f>
        <v>29584</v>
      </c>
      <c r="FF126" s="835"/>
      <c r="FG126" s="345"/>
      <c r="FK126" s="835">
        <f>SUM(FK117:FK125)</f>
        <v>29584</v>
      </c>
      <c r="FL126" s="835"/>
      <c r="FM126" s="345"/>
      <c r="FQ126" s="835">
        <f>SUM(FQ117:FQ125)</f>
        <v>29584</v>
      </c>
      <c r="FR126" s="835"/>
      <c r="FS126" s="345"/>
      <c r="FW126" s="835">
        <f>SUM(FW117:FW125)</f>
        <v>29584</v>
      </c>
      <c r="FX126" s="835"/>
      <c r="FY126" s="345"/>
    </row>
    <row r="127" spans="1:181" x14ac:dyDescent="0.3">
      <c r="A127" s="19"/>
      <c r="B127" s="835" t="s">
        <v>464</v>
      </c>
      <c r="C127" s="839">
        <f>D86-E126</f>
        <v>0</v>
      </c>
      <c r="E127" s="835"/>
      <c r="F127" s="835"/>
      <c r="G127" s="345"/>
      <c r="H127" s="835" t="s">
        <v>464</v>
      </c>
      <c r="I127" s="839">
        <f>J86-K126</f>
        <v>0</v>
      </c>
      <c r="K127" s="835"/>
      <c r="L127" s="835"/>
      <c r="M127" s="345"/>
      <c r="N127" s="835" t="s">
        <v>464</v>
      </c>
      <c r="O127" s="839">
        <f>P86-Q126</f>
        <v>0</v>
      </c>
      <c r="Q127" s="835"/>
      <c r="R127" s="835"/>
      <c r="S127" s="345"/>
      <c r="T127" s="835" t="s">
        <v>464</v>
      </c>
      <c r="U127" s="839">
        <f>V86-W126</f>
        <v>0</v>
      </c>
      <c r="W127" s="835"/>
      <c r="X127" s="835"/>
      <c r="Y127" s="345"/>
      <c r="Z127" s="835" t="s">
        <v>464</v>
      </c>
      <c r="AA127" s="839">
        <f>AB86-AC126</f>
        <v>0</v>
      </c>
      <c r="AC127" s="835"/>
      <c r="AD127" s="835"/>
      <c r="AE127" s="345"/>
      <c r="AF127" s="835" t="s">
        <v>464</v>
      </c>
      <c r="AG127" s="839">
        <f>AH86-AI126</f>
        <v>0</v>
      </c>
      <c r="AI127" s="835"/>
      <c r="AJ127" s="835"/>
      <c r="AK127" s="345"/>
      <c r="AL127" s="835" t="s">
        <v>464</v>
      </c>
      <c r="AM127" s="839">
        <f>AN86-AO126</f>
        <v>0</v>
      </c>
      <c r="AO127" s="835"/>
      <c r="AP127" s="835"/>
      <c r="AQ127" s="345"/>
      <c r="AR127" s="835" t="s">
        <v>464</v>
      </c>
      <c r="AS127" s="839">
        <f>AT86-AU126</f>
        <v>0</v>
      </c>
      <c r="AU127" s="835"/>
      <c r="AV127" s="835"/>
      <c r="AW127" s="345"/>
      <c r="AX127" s="835" t="s">
        <v>464</v>
      </c>
      <c r="AY127" s="839">
        <f>AZ86-BA126</f>
        <v>0</v>
      </c>
      <c r="BA127" s="835"/>
      <c r="BB127" s="835"/>
      <c r="BC127" s="345"/>
      <c r="BD127" s="835" t="s">
        <v>464</v>
      </c>
      <c r="BE127" s="839">
        <f>BF86-BG126</f>
        <v>0</v>
      </c>
      <c r="BG127" s="835"/>
      <c r="BH127" s="835"/>
      <c r="BI127" s="345"/>
      <c r="BJ127" s="835" t="s">
        <v>464</v>
      </c>
      <c r="BK127" s="839">
        <f>BL86-BM126</f>
        <v>0</v>
      </c>
      <c r="BM127" s="835"/>
      <c r="BN127" s="835"/>
      <c r="BO127" s="345"/>
      <c r="BP127" s="835" t="s">
        <v>464</v>
      </c>
      <c r="BQ127" s="839">
        <f>BR86-BS126</f>
        <v>0</v>
      </c>
      <c r="BS127" s="835"/>
      <c r="BT127" s="835"/>
      <c r="BU127" s="345"/>
      <c r="BV127" s="835" t="s">
        <v>464</v>
      </c>
      <c r="BW127" s="839">
        <f>BX86-BY126</f>
        <v>0</v>
      </c>
      <c r="BY127" s="835"/>
      <c r="BZ127" s="835"/>
      <c r="CA127" s="345"/>
      <c r="CB127" s="835" t="s">
        <v>464</v>
      </c>
      <c r="CC127" s="839">
        <f>CD86-CE126</f>
        <v>0</v>
      </c>
      <c r="CE127" s="835"/>
      <c r="CF127" s="835"/>
      <c r="CG127" s="345"/>
      <c r="CH127" s="835" t="s">
        <v>464</v>
      </c>
      <c r="CI127" s="839">
        <f>CJ86-CK126</f>
        <v>0</v>
      </c>
      <c r="CK127" s="835"/>
      <c r="CL127" s="835"/>
      <c r="CM127" s="345"/>
      <c r="CN127" s="835" t="s">
        <v>464</v>
      </c>
      <c r="CO127" s="839">
        <f>CP86-CQ126</f>
        <v>0</v>
      </c>
      <c r="CQ127" s="835"/>
      <c r="CR127" s="835"/>
      <c r="CS127" s="345"/>
      <c r="CT127" s="835" t="s">
        <v>464</v>
      </c>
      <c r="CU127" s="839">
        <f>CV86-CW126</f>
        <v>0</v>
      </c>
      <c r="CW127" s="835"/>
      <c r="CX127" s="835"/>
      <c r="CY127" s="345"/>
      <c r="CZ127" s="835" t="s">
        <v>464</v>
      </c>
      <c r="DA127" s="839">
        <f>DB86-DC126</f>
        <v>0</v>
      </c>
      <c r="DC127" s="835"/>
      <c r="DD127" s="835"/>
      <c r="DE127" s="345"/>
      <c r="DF127" s="835" t="s">
        <v>464</v>
      </c>
      <c r="DG127" s="839">
        <f>DH86-DI126</f>
        <v>0</v>
      </c>
      <c r="DI127" s="835"/>
      <c r="DJ127" s="835"/>
      <c r="DK127" s="345"/>
      <c r="DL127" s="835" t="s">
        <v>464</v>
      </c>
      <c r="DM127" s="839">
        <f>DN86-DO126</f>
        <v>0</v>
      </c>
      <c r="DO127" s="835"/>
      <c r="DP127" s="835"/>
      <c r="DQ127" s="345"/>
      <c r="DR127" s="835" t="s">
        <v>464</v>
      </c>
      <c r="DS127" s="839">
        <f>DT86-DU126</f>
        <v>0</v>
      </c>
      <c r="DU127" s="835"/>
      <c r="DV127" s="835"/>
      <c r="DW127" s="345"/>
      <c r="DX127" s="835" t="s">
        <v>464</v>
      </c>
      <c r="DY127" s="839">
        <f>DZ86-EA126</f>
        <v>0</v>
      </c>
      <c r="EA127" s="835"/>
      <c r="EB127" s="835"/>
      <c r="EC127" s="345"/>
      <c r="ED127" s="835" t="s">
        <v>464</v>
      </c>
      <c r="EE127" s="839">
        <f>EF86-EG126</f>
        <v>0</v>
      </c>
      <c r="EG127" s="835"/>
      <c r="EH127" s="835"/>
      <c r="EI127" s="345"/>
      <c r="EJ127" s="835" t="s">
        <v>464</v>
      </c>
      <c r="EK127" s="839">
        <f>EL86-EM126</f>
        <v>0</v>
      </c>
      <c r="EM127" s="835"/>
      <c r="EN127" s="835"/>
      <c r="EO127" s="345"/>
      <c r="EP127" s="835" t="s">
        <v>464</v>
      </c>
      <c r="EQ127" s="839">
        <f>ER86-ES126</f>
        <v>0</v>
      </c>
      <c r="ES127" s="835"/>
      <c r="ET127" s="835"/>
      <c r="EU127" s="345"/>
      <c r="EV127" s="835" t="s">
        <v>464</v>
      </c>
      <c r="EW127" s="839">
        <f>EX86-EY126</f>
        <v>0</v>
      </c>
      <c r="EY127" s="835"/>
      <c r="EZ127" s="835"/>
      <c r="FA127" s="345"/>
      <c r="FB127" s="835" t="s">
        <v>464</v>
      </c>
      <c r="FC127" s="839">
        <f>FD86-FE126</f>
        <v>0</v>
      </c>
      <c r="FE127" s="835"/>
      <c r="FF127" s="835"/>
      <c r="FG127" s="345"/>
      <c r="FH127" s="835" t="s">
        <v>464</v>
      </c>
      <c r="FI127" s="839">
        <f>FJ86-FK126</f>
        <v>0</v>
      </c>
      <c r="FK127" s="835"/>
      <c r="FL127" s="835"/>
      <c r="FM127" s="345"/>
      <c r="FN127" s="835" t="s">
        <v>464</v>
      </c>
      <c r="FO127" s="839">
        <f>FP86-FQ126</f>
        <v>0</v>
      </c>
      <c r="FQ127" s="835"/>
      <c r="FR127" s="835"/>
      <c r="FS127" s="345"/>
      <c r="FT127" s="835" t="s">
        <v>464</v>
      </c>
      <c r="FU127" s="839">
        <f>FV86-FW126</f>
        <v>0</v>
      </c>
      <c r="FW127" s="835"/>
      <c r="FX127" s="835"/>
      <c r="FY127" s="345"/>
    </row>
    <row r="128" spans="1:181" ht="15" thickBot="1" x14ac:dyDescent="0.35">
      <c r="A128" s="19"/>
      <c r="G128" s="345"/>
      <c r="M128" s="345"/>
      <c r="S128" s="345"/>
      <c r="Y128" s="345"/>
      <c r="AE128" s="345"/>
      <c r="AK128" s="345"/>
      <c r="AQ128" s="345"/>
      <c r="AW128" s="345"/>
      <c r="BC128" s="345"/>
      <c r="BI128" s="345"/>
      <c r="BO128" s="345"/>
      <c r="BU128" s="345"/>
      <c r="CA128" s="345"/>
      <c r="CG128" s="345"/>
      <c r="CM128" s="345"/>
      <c r="CS128" s="345"/>
      <c r="CY128" s="345"/>
      <c r="DE128" s="345"/>
      <c r="DK128" s="345"/>
      <c r="DQ128" s="345"/>
      <c r="DW128" s="345"/>
      <c r="EC128" s="345"/>
      <c r="EI128" s="345"/>
      <c r="EO128" s="345"/>
      <c r="EU128" s="345"/>
      <c r="FA128" s="345"/>
      <c r="FG128" s="345"/>
      <c r="FM128" s="345"/>
      <c r="FS128" s="345"/>
      <c r="FY128" s="345"/>
    </row>
    <row r="129" spans="1:181" x14ac:dyDescent="0.3">
      <c r="A129" s="19"/>
      <c r="B129" s="838"/>
      <c r="C129" s="837" t="s">
        <v>463</v>
      </c>
      <c r="D129" s="837"/>
      <c r="E129" s="837"/>
      <c r="F129" s="836"/>
      <c r="G129" s="345"/>
      <c r="I129" t="s">
        <v>463</v>
      </c>
      <c r="M129" s="345"/>
      <c r="O129" t="s">
        <v>463</v>
      </c>
      <c r="S129" s="345"/>
      <c r="U129" t="s">
        <v>463</v>
      </c>
      <c r="Y129" s="345"/>
      <c r="AA129" t="s">
        <v>463</v>
      </c>
      <c r="AE129" s="345"/>
      <c r="AG129" t="s">
        <v>463</v>
      </c>
      <c r="AK129" s="345"/>
      <c r="AM129" t="s">
        <v>463</v>
      </c>
      <c r="AQ129" s="345"/>
      <c r="AS129" t="s">
        <v>463</v>
      </c>
      <c r="AW129" s="345"/>
      <c r="AY129" t="s">
        <v>463</v>
      </c>
      <c r="BC129" s="345"/>
      <c r="BE129" t="s">
        <v>463</v>
      </c>
      <c r="BI129" s="345"/>
      <c r="BK129" t="s">
        <v>463</v>
      </c>
      <c r="BO129" s="345"/>
      <c r="BQ129" t="s">
        <v>463</v>
      </c>
      <c r="BU129" s="345"/>
      <c r="BW129" t="s">
        <v>463</v>
      </c>
      <c r="CA129" s="345"/>
      <c r="CC129" t="s">
        <v>463</v>
      </c>
      <c r="CG129" s="345"/>
      <c r="CI129" t="s">
        <v>463</v>
      </c>
      <c r="CM129" s="345"/>
      <c r="CO129" t="s">
        <v>463</v>
      </c>
      <c r="CS129" s="345"/>
      <c r="CU129" t="s">
        <v>463</v>
      </c>
      <c r="CY129" s="345"/>
      <c r="DA129" t="s">
        <v>463</v>
      </c>
      <c r="DE129" s="345"/>
      <c r="DG129" t="s">
        <v>463</v>
      </c>
      <c r="DK129" s="345"/>
      <c r="DM129" t="s">
        <v>463</v>
      </c>
      <c r="DQ129" s="345"/>
      <c r="DS129" t="s">
        <v>463</v>
      </c>
      <c r="DW129" s="345"/>
      <c r="DY129" t="s">
        <v>463</v>
      </c>
      <c r="EC129" s="345"/>
      <c r="EE129" t="s">
        <v>463</v>
      </c>
      <c r="EI129" s="345"/>
      <c r="EK129" t="s">
        <v>463</v>
      </c>
      <c r="EO129" s="345"/>
      <c r="EQ129" t="s">
        <v>463</v>
      </c>
      <c r="EU129" s="345"/>
      <c r="EW129" t="s">
        <v>463</v>
      </c>
      <c r="FA129" s="345"/>
      <c r="FC129" t="s">
        <v>463</v>
      </c>
      <c r="FG129" s="345"/>
      <c r="FI129" t="s">
        <v>463</v>
      </c>
      <c r="FM129" s="345"/>
      <c r="FO129" t="s">
        <v>463</v>
      </c>
      <c r="FS129" s="345"/>
      <c r="FU129" t="s">
        <v>463</v>
      </c>
      <c r="FY129" s="345"/>
    </row>
    <row r="130" spans="1:181" x14ac:dyDescent="0.3">
      <c r="A130" s="19"/>
      <c r="B130" s="827"/>
      <c r="C130" s="835"/>
      <c r="D130" s="835"/>
      <c r="E130" s="835"/>
      <c r="F130" s="834"/>
      <c r="G130" s="345"/>
      <c r="M130" s="345"/>
      <c r="S130" s="345"/>
      <c r="Y130" s="345"/>
      <c r="AE130" s="345"/>
      <c r="AK130" s="345"/>
      <c r="AQ130" s="345"/>
      <c r="AW130" s="345"/>
      <c r="BC130" s="345"/>
      <c r="BI130" s="345"/>
      <c r="BO130" s="345"/>
      <c r="BU130" s="345"/>
      <c r="CA130" s="345"/>
      <c r="CG130" s="345"/>
      <c r="CM130" s="345"/>
      <c r="CS130" s="345"/>
      <c r="CY130" s="345"/>
      <c r="DE130" s="345"/>
      <c r="DK130" s="345"/>
      <c r="DQ130" s="345"/>
      <c r="DW130" s="345"/>
      <c r="EC130" s="345"/>
      <c r="EI130" s="345"/>
      <c r="EO130" s="345"/>
      <c r="EU130" s="345"/>
      <c r="FA130" s="345"/>
      <c r="FG130" s="345"/>
      <c r="FM130" s="345"/>
      <c r="FS130" s="345"/>
      <c r="FY130" s="345"/>
    </row>
    <row r="131" spans="1:181" ht="15" thickBot="1" x14ac:dyDescent="0.35">
      <c r="A131" s="19"/>
      <c r="B131" s="826"/>
      <c r="C131" s="833">
        <f>IF(AND('Générateur Emprise 30ans'!$C22="ETE",'Générateur Emprise 30ans'!$H22="Positif"),'Générateur Emprise 30ans'!$J6,0)</f>
        <v>0</v>
      </c>
      <c r="D131" s="833">
        <f>IF(AND('Générateur Emprise 30ans'!$C22="HIVER",'Générateur Emprise 30ans'!$H22="Positif"),'Générateur Emprise 30ans'!$J7,0)</f>
        <v>15</v>
      </c>
      <c r="E131" s="833">
        <f>IF(AND('Générateur Emprise 30ans'!$C22="ETE",'Générateur Emprise 30ans'!$H22="Negatif"),'Générateur Emprise 30ans'!$K6,0)</f>
        <v>0</v>
      </c>
      <c r="F131" s="832">
        <f>IF(AND('Générateur Emprise 30ans'!$C22="HIVER",'Générateur Emprise 30ans'!$H22="Negatif"),'Générateur Emprise 30ans'!$K7,0)</f>
        <v>0</v>
      </c>
      <c r="G131" s="345"/>
      <c r="I131">
        <f>IF(AND('Générateur Emprise 30ans'!$C23="ETE",'Générateur Emprise 30ans'!$H23="Positif"),'Générateur Emprise 30ans'!$J6,0)</f>
        <v>0</v>
      </c>
      <c r="J131">
        <f>IF(AND('Générateur Emprise 30ans'!$C23="HIVER",'Générateur Emprise 30ans'!$H23="Positif"),'Générateur Emprise 30ans'!$J7,0)</f>
        <v>15</v>
      </c>
      <c r="K131">
        <f>IF(AND('Générateur Emprise 30ans'!$C23="ETE",'Générateur Emprise 30ans'!$H23="Negatif"),'Générateur Emprise 30ans'!$K6,0)</f>
        <v>0</v>
      </c>
      <c r="L131">
        <f>IF(AND('Générateur Emprise 30ans'!$C23="HIVER",'Générateur Emprise 30ans'!$H23="Negatif"),'Générateur Emprise 30ans'!$K7,0)</f>
        <v>0</v>
      </c>
      <c r="M131" s="345"/>
      <c r="O131">
        <f>IF(AND('Générateur Emprise 30ans'!$C24="ETE",'Générateur Emprise 30ans'!$H24="Positif"),'Générateur Emprise 30ans'!$J6,0)</f>
        <v>0</v>
      </c>
      <c r="P131">
        <f>IF(AND('Générateur Emprise 30ans'!$C24="HIVER",'Générateur Emprise 30ans'!$H24="Positif"),'Générateur Emprise 30ans'!$J7,0)</f>
        <v>15</v>
      </c>
      <c r="Q131">
        <f>IF(AND('Générateur Emprise 30ans'!$C24="ETE",'Générateur Emprise 30ans'!$H24="Negatif"),'Générateur Emprise 30ans'!$K6,0)</f>
        <v>0</v>
      </c>
      <c r="R131">
        <f>IF(AND('Générateur Emprise 30ans'!$C24="HIVER",'Générateur Emprise 30ans'!$H24="Negatif"),'Générateur Emprise 30ans'!$K7,0)</f>
        <v>0</v>
      </c>
      <c r="S131" s="345"/>
      <c r="U131">
        <f>IF(AND('Générateur Emprise 30ans'!$C25="ETE",'Générateur Emprise 30ans'!$H25="Positif"),'Générateur Emprise 30ans'!$J6,0)</f>
        <v>15</v>
      </c>
      <c r="V131">
        <f>IF(AND('Générateur Emprise 30ans'!$C25="HIVER",'Générateur Emprise 30ans'!$H25="Positif"),'Générateur Emprise 30ans'!$J7,0)</f>
        <v>0</v>
      </c>
      <c r="W131">
        <f>IF(AND('Générateur Emprise 30ans'!$C25="ETE",'Générateur Emprise 30ans'!$H25="Negatif"),'Générateur Emprise 30ans'!$K6,0)</f>
        <v>0</v>
      </c>
      <c r="X131">
        <f>IF(AND('Générateur Emprise 30ans'!$C25="HIVER",'Générateur Emprise 30ans'!$H25="Negatif"),'Générateur Emprise 30ans'!$K7,0)</f>
        <v>0</v>
      </c>
      <c r="Y131" s="345"/>
      <c r="AA131">
        <f>IF(AND('Générateur Emprise 30ans'!$C26="ETE",'Générateur Emprise 30ans'!$H26="Positif"),'Générateur Emprise 30ans'!$J6,0)</f>
        <v>0</v>
      </c>
      <c r="AB131">
        <f>IF(AND('Générateur Emprise 30ans'!$C26="HIVER",'Générateur Emprise 30ans'!$H26="Positif"),'Générateur Emprise 30ans'!$J7,0)</f>
        <v>15</v>
      </c>
      <c r="AC131">
        <f>IF(AND('Générateur Emprise 30ans'!$C26="ETE",'Générateur Emprise 30ans'!$H26="Negatif"),'Générateur Emprise 30ans'!$K6,0)</f>
        <v>0</v>
      </c>
      <c r="AD131">
        <f>IF(AND('Générateur Emprise 30ans'!$C26="HIVER",'Générateur Emprise 30ans'!$H26="Negatif"),'Générateur Emprise 30ans'!$K7,0)</f>
        <v>0</v>
      </c>
      <c r="AE131" s="345"/>
      <c r="AG131">
        <f>IF(AND('Générateur Emprise 30ans'!$C27="ETE",'Générateur Emprise 30ans'!$H27="Positif"),'Générateur Emprise 30ans'!$J6,0)</f>
        <v>0</v>
      </c>
      <c r="AH131">
        <f>IF(AND('Générateur Emprise 30ans'!$C27="HIVER",'Générateur Emprise 30ans'!$H27="Positif"),'Générateur Emprise 30ans'!$J7,0)</f>
        <v>15</v>
      </c>
      <c r="AI131">
        <f>IF(AND('Générateur Emprise 30ans'!$C27="ETE",'Générateur Emprise 30ans'!$H27="Negatif"),'Générateur Emprise 30ans'!$K6,0)</f>
        <v>0</v>
      </c>
      <c r="AJ131">
        <f>IF(AND('Générateur Emprise 30ans'!$C27="HIVER",'Générateur Emprise 30ans'!$H27="Negatif"),'Générateur Emprise 30ans'!$K7,0)</f>
        <v>0</v>
      </c>
      <c r="AK131" s="345"/>
      <c r="AM131">
        <f>IF(AND('Générateur Emprise 30ans'!$C28="ETE",'Générateur Emprise 30ans'!$H28="Positif"),'Générateur Emprise 30ans'!$J6,0)</f>
        <v>0</v>
      </c>
      <c r="AN131">
        <f>IF(AND('Générateur Emprise 30ans'!$C28="HIVER",'Générateur Emprise 30ans'!$H28="Positif"),'Générateur Emprise 30ans'!$J7,0)</f>
        <v>15</v>
      </c>
      <c r="AO131">
        <f>IF(AND('Générateur Emprise 30ans'!$C28="ETE",'Générateur Emprise 30ans'!$H28="Negatif"),'Générateur Emprise 30ans'!$K6,0)</f>
        <v>0</v>
      </c>
      <c r="AP131">
        <f>IF(AND('Générateur Emprise 30ans'!$C28="HIVER",'Générateur Emprise 30ans'!$H28="Negatif"),'Générateur Emprise 30ans'!$K7,0)</f>
        <v>0</v>
      </c>
      <c r="AQ131" s="345"/>
      <c r="AS131">
        <f>IF(AND('Générateur Emprise 30ans'!$C29="ETE",'Générateur Emprise 30ans'!$H29="Positif"),'Générateur Emprise 30ans'!$J6,0)</f>
        <v>15</v>
      </c>
      <c r="AT131">
        <f>IF(AND('Générateur Emprise 30ans'!$C29="HIVER",'Générateur Emprise 30ans'!$H29="Positif"),'Générateur Emprise 30ans'!$J7,0)</f>
        <v>0</v>
      </c>
      <c r="AU131">
        <f>IF(AND('Générateur Emprise 30ans'!$C29="ETE",'Générateur Emprise 30ans'!$H29="Negatif"),'Générateur Emprise 30ans'!$K6,0)</f>
        <v>0</v>
      </c>
      <c r="AV131">
        <f>IF(AND('Générateur Emprise 30ans'!$C29="HIVER",'Générateur Emprise 30ans'!$H29="Negatif"),'Générateur Emprise 30ans'!$K7,0)</f>
        <v>0</v>
      </c>
      <c r="AW131" s="345"/>
      <c r="AY131">
        <f>IF(AND('Générateur Emprise 30ans'!$C30="ETE",'Générateur Emprise 30ans'!$H30="Positif"),'Générateur Emprise 30ans'!$J6,0)</f>
        <v>0</v>
      </c>
      <c r="AZ131">
        <f>IF(AND('Générateur Emprise 30ans'!$C30="HIVER",'Générateur Emprise 30ans'!$H30="Positif"),'Générateur Emprise 30ans'!$J7,0)</f>
        <v>15</v>
      </c>
      <c r="BA131">
        <f>IF(AND('Générateur Emprise 30ans'!$C30="ETE",'Générateur Emprise 30ans'!$H30="Negatif"),'Générateur Emprise 30ans'!$K6,0)</f>
        <v>0</v>
      </c>
      <c r="BB131">
        <f>IF(AND('Générateur Emprise 30ans'!$C30="HIVER",'Générateur Emprise 30ans'!$H30="Negatif"),'Générateur Emprise 30ans'!$K7,0)</f>
        <v>0</v>
      </c>
      <c r="BC131" s="345"/>
      <c r="BE131">
        <f>IF(AND('Générateur Emprise 30ans'!$C31="ETE",'Générateur Emprise 30ans'!$H31="Positif"),'Générateur Emprise 30ans'!$J6,0)</f>
        <v>0</v>
      </c>
      <c r="BF131">
        <f>IF(AND('Générateur Emprise 30ans'!$C31="HIVER",'Générateur Emprise 30ans'!$H31="Positif"),'Générateur Emprise 30ans'!$J7,0)</f>
        <v>15</v>
      </c>
      <c r="BG131">
        <f>IF(AND('Générateur Emprise 30ans'!$C31="ETE",'Générateur Emprise 30ans'!$H31="Negatif"),'Générateur Emprise 30ans'!$K6,0)</f>
        <v>0</v>
      </c>
      <c r="BH131">
        <f>IF(AND('Générateur Emprise 30ans'!$C31="HIVER",'Générateur Emprise 30ans'!$H31="Negatif"),'Générateur Emprise 30ans'!$K7,0)</f>
        <v>0</v>
      </c>
      <c r="BI131" s="345"/>
      <c r="BK131">
        <f>IF(AND('Générateur Emprise 30ans'!$C32="ETE",'Générateur Emprise 30ans'!$H32="Positif"),'Générateur Emprise 30ans'!$J6,0)</f>
        <v>0</v>
      </c>
      <c r="BL131">
        <f>IF(AND('Générateur Emprise 30ans'!$C32="HIVER",'Générateur Emprise 30ans'!$H32="Positif"),'Générateur Emprise 30ans'!$J7,0)</f>
        <v>15</v>
      </c>
      <c r="BM131">
        <f>IF(AND('Générateur Emprise 30ans'!$C32="ETE",'Générateur Emprise 30ans'!$H32="Negatif"),'Générateur Emprise 30ans'!$K6,0)</f>
        <v>0</v>
      </c>
      <c r="BN131">
        <f>IF(AND('Générateur Emprise 30ans'!$C32="HIVER",'Générateur Emprise 30ans'!$H32="Negatif"),'Générateur Emprise 30ans'!$K7,0)</f>
        <v>0</v>
      </c>
      <c r="BO131" s="345"/>
      <c r="BQ131">
        <f>IF(AND('Générateur Emprise 30ans'!$C33="ETE",'Générateur Emprise 30ans'!$H33="Positif"),'Générateur Emprise 30ans'!$J6,0)</f>
        <v>15</v>
      </c>
      <c r="BR131">
        <f>IF(AND('Générateur Emprise 30ans'!$C33="HIVER",'Générateur Emprise 30ans'!$H33="Positif"),'Générateur Emprise 30ans'!$J7,0)</f>
        <v>0</v>
      </c>
      <c r="BS131">
        <f>IF(AND('Générateur Emprise 30ans'!$C33="ETE",'Générateur Emprise 30ans'!$H33="Negatif"),'Générateur Emprise 30ans'!$K6,0)</f>
        <v>0</v>
      </c>
      <c r="BT131">
        <f>IF(AND('Générateur Emprise 30ans'!$C33="HIVER",'Générateur Emprise 30ans'!$H33="Negatif"),'Générateur Emprise 30ans'!$K7,0)</f>
        <v>0</v>
      </c>
      <c r="BU131" s="345"/>
      <c r="BW131">
        <f>IF(AND('Générateur Emprise 30ans'!$C34="ETE",'Générateur Emprise 30ans'!$H34="Positif"),'Générateur Emprise 30ans'!$J6,0)</f>
        <v>0</v>
      </c>
      <c r="BX131">
        <f>IF(AND('Générateur Emprise 30ans'!$C34="HIVER",'Générateur Emprise 30ans'!$H34="Positif"),'Générateur Emprise 30ans'!$J7,0)</f>
        <v>15</v>
      </c>
      <c r="BY131">
        <f>IF(AND('Générateur Emprise 30ans'!$C34="ETE",'Générateur Emprise 30ans'!$H34="Negatif"),'Générateur Emprise 30ans'!$K6,0)</f>
        <v>0</v>
      </c>
      <c r="BZ131">
        <f>IF(AND('Générateur Emprise 30ans'!$C34="HIVER",'Générateur Emprise 30ans'!$H34="Negatif"),'Générateur Emprise 30ans'!$K7,0)</f>
        <v>0</v>
      </c>
      <c r="CA131" s="345"/>
      <c r="CC131">
        <f>IF(AND('Générateur Emprise 30ans'!$C35="ETE",'Générateur Emprise 30ans'!$H35="Positif"),'Générateur Emprise 30ans'!$J6,0)</f>
        <v>0</v>
      </c>
      <c r="CD131">
        <f>IF(AND('Générateur Emprise 30ans'!$C35="HIVER",'Générateur Emprise 30ans'!$H35="Positif"),'Générateur Emprise 30ans'!$J7,0)</f>
        <v>15</v>
      </c>
      <c r="CE131">
        <f>IF(AND('Générateur Emprise 30ans'!$C35="ETE",'Générateur Emprise 30ans'!$H35="Negatif"),'Générateur Emprise 30ans'!$K6,0)</f>
        <v>0</v>
      </c>
      <c r="CF131">
        <f>IF(AND('Générateur Emprise 30ans'!$C35="HIVER",'Générateur Emprise 30ans'!$H35="Negatif"),'Générateur Emprise 30ans'!$K7,0)</f>
        <v>0</v>
      </c>
      <c r="CG131" s="345"/>
      <c r="CI131">
        <f>IF(AND('Générateur Emprise 30ans'!$C36="ETE",'Générateur Emprise 30ans'!$H36="Positif"),'Générateur Emprise 30ans'!$J$6,0)</f>
        <v>0</v>
      </c>
      <c r="CJ131">
        <f>IF(AND('Générateur Emprise 30ans'!$C36="HIVER",'Générateur Emprise 30ans'!$H36="Positif"),'Générateur Emprise 30ans'!$J$7,0)</f>
        <v>15</v>
      </c>
      <c r="CK131">
        <f>IF(AND('Générateur Emprise 30ans'!$C36="ETE",'Générateur Emprise 30ans'!$H36="Negatif"),'Générateur Emprise 30ans'!$K$6,0)</f>
        <v>0</v>
      </c>
      <c r="CL131">
        <f>IF(AND('Générateur Emprise 30ans'!$C36="HIVER",'Générateur Emprise 30ans'!$H36="Negatif"),'Générateur Emprise 30ans'!$K$7,0)</f>
        <v>0</v>
      </c>
      <c r="CM131" s="345"/>
      <c r="CO131">
        <f>IF(AND('Générateur Emprise 30ans'!$C37="ETE",'Générateur Emprise 30ans'!$H37="Positif"),'Générateur Emprise 30ans'!$J$6,0)</f>
        <v>15</v>
      </c>
      <c r="CP131">
        <f>IF(AND('Générateur Emprise 30ans'!$C37="HIVER",'Générateur Emprise 30ans'!$H37="Positif"),'Générateur Emprise 30ans'!$J$7,0)</f>
        <v>0</v>
      </c>
      <c r="CQ131">
        <f>IF(AND('Générateur Emprise 30ans'!$C37="ETE",'Générateur Emprise 30ans'!$H37="Negatif"),'Générateur Emprise 30ans'!$K$6,0)</f>
        <v>0</v>
      </c>
      <c r="CR131">
        <f>IF(AND('Générateur Emprise 30ans'!$C37="HIVER",'Générateur Emprise 30ans'!$H37="Negatif"),'Générateur Emprise 30ans'!$K$7,0)</f>
        <v>0</v>
      </c>
      <c r="CS131" s="345"/>
      <c r="CU131">
        <f>IF(AND('Générateur Emprise 30ans'!$C38="ETE",'Générateur Emprise 30ans'!$H38="Positif"),'Générateur Emprise 30ans'!$J$6,0)</f>
        <v>0</v>
      </c>
      <c r="CV131">
        <f>IF(AND('Générateur Emprise 30ans'!$C38="HIVER",'Générateur Emprise 30ans'!$H38="Positif"),'Générateur Emprise 30ans'!$J$7,0)</f>
        <v>15</v>
      </c>
      <c r="CW131">
        <f>IF(AND('Générateur Emprise 30ans'!$C38="ETE",'Générateur Emprise 30ans'!$H38="Negatif"),'Générateur Emprise 30ans'!$K$6,0)</f>
        <v>0</v>
      </c>
      <c r="CX131">
        <f>IF(AND('Générateur Emprise 30ans'!$C38="HIVER",'Générateur Emprise 30ans'!$H38="Negatif"),'Générateur Emprise 30ans'!$K$7,0)</f>
        <v>0</v>
      </c>
      <c r="CY131" s="345"/>
      <c r="DA131">
        <f>IF(AND('Générateur Emprise 30ans'!$C39="ETE",'Générateur Emprise 30ans'!$H39="Positif"),'Générateur Emprise 30ans'!$J$6,0)</f>
        <v>0</v>
      </c>
      <c r="DB131">
        <f>IF(AND('Générateur Emprise 30ans'!$C39="HIVER",'Générateur Emprise 30ans'!$H39="Positif"),'Générateur Emprise 30ans'!$J$7,0)</f>
        <v>15</v>
      </c>
      <c r="DC131">
        <f>IF(AND('Générateur Emprise 30ans'!$C39="ETE",'Générateur Emprise 30ans'!$H39="Negatif"),'Générateur Emprise 30ans'!$K$6,0)</f>
        <v>0</v>
      </c>
      <c r="DD131">
        <f>IF(AND('Générateur Emprise 30ans'!$C39="HIVER",'Générateur Emprise 30ans'!$H39="Negatif"),'Générateur Emprise 30ans'!$K$7,0)</f>
        <v>0</v>
      </c>
      <c r="DE131" s="345"/>
      <c r="DG131">
        <f>IF(AND('Générateur Emprise 30ans'!$C40="ETE",'Générateur Emprise 30ans'!$H40="Positif"),'Générateur Emprise 30ans'!$J$6,0)</f>
        <v>0</v>
      </c>
      <c r="DH131">
        <f>IF(AND('Générateur Emprise 30ans'!$C40="HIVER",'Générateur Emprise 30ans'!$H40="Positif"),'Générateur Emprise 30ans'!$J$7,0)</f>
        <v>15</v>
      </c>
      <c r="DI131">
        <f>IF(AND('Générateur Emprise 30ans'!$C40="ETE",'Générateur Emprise 30ans'!$H40="Negatif"),'Générateur Emprise 30ans'!$K$6,0)</f>
        <v>0</v>
      </c>
      <c r="DJ131">
        <f>IF(AND('Générateur Emprise 30ans'!$C40="HIVER",'Générateur Emprise 30ans'!$H40="Negatif"),'Générateur Emprise 30ans'!$K$7,0)</f>
        <v>0</v>
      </c>
      <c r="DK131" s="345"/>
      <c r="DM131">
        <f>IF(AND('Générateur Emprise 30ans'!$C41="ETE",'Générateur Emprise 30ans'!$H41="Positif"),'Générateur Emprise 30ans'!$J$6,0)</f>
        <v>15</v>
      </c>
      <c r="DN131">
        <f>IF(AND('Générateur Emprise 30ans'!$C41="HIVER",'Générateur Emprise 30ans'!$H41="Positif"),'Générateur Emprise 30ans'!$J$7,0)</f>
        <v>0</v>
      </c>
      <c r="DO131">
        <f>IF(AND('Générateur Emprise 30ans'!$C41="ETE",'Générateur Emprise 30ans'!$H41="Negatif"),'Générateur Emprise 30ans'!$K$6,0)</f>
        <v>0</v>
      </c>
      <c r="DP131">
        <f>IF(AND('Générateur Emprise 30ans'!$C41="HIVER",'Générateur Emprise 30ans'!$H41="Negatif"),'Générateur Emprise 30ans'!$K$7,0)</f>
        <v>0</v>
      </c>
      <c r="DQ131" s="345"/>
      <c r="DS131">
        <f>IF(AND('Générateur Emprise 30ans'!$C42="ETE",'Générateur Emprise 30ans'!$H42="Positif"),'Générateur Emprise 30ans'!$J$6,0)</f>
        <v>0</v>
      </c>
      <c r="DT131">
        <f>IF(AND('Générateur Emprise 30ans'!$C42="HIVER",'Générateur Emprise 30ans'!$H42="Positif"),'Générateur Emprise 30ans'!$J$7,0)</f>
        <v>15</v>
      </c>
      <c r="DU131">
        <f>IF(AND('Générateur Emprise 30ans'!$C42="ETE",'Générateur Emprise 30ans'!$H42="Negatif"),'Générateur Emprise 30ans'!$K$6,0)</f>
        <v>0</v>
      </c>
      <c r="DV131">
        <f>IF(AND('Générateur Emprise 30ans'!$C42="HIVER",'Générateur Emprise 30ans'!$H42="Negatif"),'Générateur Emprise 30ans'!$K$7,0)</f>
        <v>0</v>
      </c>
      <c r="DW131" s="345"/>
      <c r="DY131">
        <f>IF(AND('Générateur Emprise 30ans'!$C43="ETE",'Générateur Emprise 30ans'!$H43="Positif"),'Générateur Emprise 30ans'!$J$6,0)</f>
        <v>0</v>
      </c>
      <c r="DZ131">
        <f>IF(AND('Générateur Emprise 30ans'!$C43="HIVER",'Générateur Emprise 30ans'!$H43="Positif"),'Générateur Emprise 30ans'!$J$7,0)</f>
        <v>15</v>
      </c>
      <c r="EA131">
        <f>IF(AND('Générateur Emprise 30ans'!$C43="ETE",'Générateur Emprise 30ans'!$H43="Negatif"),'Générateur Emprise 30ans'!$K$6,0)</f>
        <v>0</v>
      </c>
      <c r="EB131">
        <f>IF(AND('Générateur Emprise 30ans'!$C43="HIVER",'Générateur Emprise 30ans'!$H43="Negatif"),'Générateur Emprise 30ans'!$K$7,0)</f>
        <v>0</v>
      </c>
      <c r="EC131" s="345"/>
      <c r="EE131">
        <f>IF(AND('Générateur Emprise 30ans'!$C44="ETE",'Générateur Emprise 30ans'!$H44="Positif"),'Générateur Emprise 30ans'!$J$6,0)</f>
        <v>0</v>
      </c>
      <c r="EF131">
        <f>IF(AND('Générateur Emprise 30ans'!$C44="HIVER",'Générateur Emprise 30ans'!$H44="Positif"),'Générateur Emprise 30ans'!$J$7,0)</f>
        <v>15</v>
      </c>
      <c r="EG131">
        <f>IF(AND('Générateur Emprise 30ans'!$C44="ETE",'Générateur Emprise 30ans'!$H44="Negatif"),'Générateur Emprise 30ans'!$K$6,0)</f>
        <v>0</v>
      </c>
      <c r="EH131">
        <f>IF(AND('Générateur Emprise 30ans'!$C44="HIVER",'Générateur Emprise 30ans'!$H44="Negatif"),'Générateur Emprise 30ans'!$K$7,0)</f>
        <v>0</v>
      </c>
      <c r="EI131" s="345"/>
      <c r="EK131">
        <f>IF(AND('Générateur Emprise 30ans'!$C45="ETE",'Générateur Emprise 30ans'!$H45="Positif"),'Générateur Emprise 30ans'!$J$6,0)</f>
        <v>15</v>
      </c>
      <c r="EL131">
        <f>IF(AND('Générateur Emprise 30ans'!$C45="HIVER",'Générateur Emprise 30ans'!$H45="Positif"),'Générateur Emprise 30ans'!$J$7,0)</f>
        <v>0</v>
      </c>
      <c r="EM131">
        <f>IF(AND('Générateur Emprise 30ans'!$C45="ETE",'Générateur Emprise 30ans'!$H45="Negatif"),'Générateur Emprise 30ans'!$K$6,0)</f>
        <v>0</v>
      </c>
      <c r="EN131">
        <f>IF(AND('Générateur Emprise 30ans'!$C45="HIVER",'Générateur Emprise 30ans'!$H45="Negatif"),'Générateur Emprise 30ans'!$K$7,0)</f>
        <v>0</v>
      </c>
      <c r="EO131" s="345"/>
      <c r="EQ131">
        <f>IF(AND('Générateur Emprise 30ans'!$C46="ETE",'Générateur Emprise 30ans'!$H46="Positif"),'Générateur Emprise 30ans'!$J$6,0)</f>
        <v>0</v>
      </c>
      <c r="ER131">
        <f>IF(AND('Générateur Emprise 30ans'!$C46="HIVER",'Générateur Emprise 30ans'!$H46="Positif"),'Générateur Emprise 30ans'!$J$7,0)</f>
        <v>15</v>
      </c>
      <c r="ES131">
        <f>IF(AND('Générateur Emprise 30ans'!$C46="ETE",'Générateur Emprise 30ans'!$H46="Negatif"),'Générateur Emprise 30ans'!$K$6,0)</f>
        <v>0</v>
      </c>
      <c r="ET131">
        <f>IF(AND('Générateur Emprise 30ans'!$C46="HIVER",'Générateur Emprise 30ans'!$H46="Negatif"),'Générateur Emprise 30ans'!$K$7,0)</f>
        <v>0</v>
      </c>
      <c r="EU131" s="345"/>
      <c r="EW131">
        <f>IF(AND('Générateur Emprise 30ans'!$C47="ETE",'Générateur Emprise 30ans'!$H47="Positif"),'Générateur Emprise 30ans'!$J$6,0)</f>
        <v>0</v>
      </c>
      <c r="EX131">
        <f>IF(AND('Générateur Emprise 30ans'!$C47="HIVER",'Générateur Emprise 30ans'!$H47="Positif"),'Générateur Emprise 30ans'!$J$7,0)</f>
        <v>15</v>
      </c>
      <c r="EY131">
        <f>IF(AND('Générateur Emprise 30ans'!$C47="ETE",'Générateur Emprise 30ans'!$H47="Negatif"),'Générateur Emprise 30ans'!$K$6,0)</f>
        <v>0</v>
      </c>
      <c r="EZ131">
        <f>IF(AND('Générateur Emprise 30ans'!$C47="HIVER",'Générateur Emprise 30ans'!$H47="Negatif"),'Générateur Emprise 30ans'!$K$7,0)</f>
        <v>0</v>
      </c>
      <c r="FA131" s="345"/>
      <c r="FC131">
        <f>IF(AND('Générateur Emprise 30ans'!$C48="ETE",'Générateur Emprise 30ans'!$H48="Positif"),'Générateur Emprise 30ans'!$J$6,0)</f>
        <v>0</v>
      </c>
      <c r="FD131">
        <f>IF(AND('Générateur Emprise 30ans'!$C48="HIVER",'Générateur Emprise 30ans'!$H48="Positif"),'Générateur Emprise 30ans'!$J$7,0)</f>
        <v>15</v>
      </c>
      <c r="FE131">
        <f>IF(AND('Générateur Emprise 30ans'!$C48="ETE",'Générateur Emprise 30ans'!$H48="Negatif"),'Générateur Emprise 30ans'!$K$6,0)</f>
        <v>0</v>
      </c>
      <c r="FF131">
        <f>IF(AND('Générateur Emprise 30ans'!$C48="HIVER",'Générateur Emprise 30ans'!$H48="Negatif"),'Générateur Emprise 30ans'!$K$7,0)</f>
        <v>0</v>
      </c>
      <c r="FG131" s="345"/>
      <c r="FI131">
        <f>IF(AND('Générateur Emprise 30ans'!$C49="ETE",'Générateur Emprise 30ans'!$H49="Positif"),'Générateur Emprise 30ans'!$J$6,0)</f>
        <v>15</v>
      </c>
      <c r="FJ131">
        <f>IF(AND('Générateur Emprise 30ans'!$C49="HIVER",'Générateur Emprise 30ans'!$H49="Positif"),'Générateur Emprise 30ans'!$J$7,0)</f>
        <v>0</v>
      </c>
      <c r="FK131">
        <f>IF(AND('Générateur Emprise 30ans'!$C49="ETE",'Générateur Emprise 30ans'!$H49="Negatif"),'Générateur Emprise 30ans'!$K$6,0)</f>
        <v>0</v>
      </c>
      <c r="FL131">
        <f>IF(AND('Générateur Emprise 30ans'!$C49="HIVER",'Générateur Emprise 30ans'!$H49="Negatif"),'Générateur Emprise 30ans'!$K$7,0)</f>
        <v>0</v>
      </c>
      <c r="FM131" s="345"/>
      <c r="FO131">
        <f>IF(AND('Générateur Emprise 30ans'!$C50="ETE",'Générateur Emprise 30ans'!$H50="Positif"),'Générateur Emprise 30ans'!$J$6,0)</f>
        <v>0</v>
      </c>
      <c r="FP131">
        <f>IF(AND('Générateur Emprise 30ans'!$C50="HIVER",'Générateur Emprise 30ans'!$H50="Positif"),'Générateur Emprise 30ans'!$J$7,0)</f>
        <v>15</v>
      </c>
      <c r="FQ131">
        <f>IF(AND('Générateur Emprise 30ans'!$C50="ETE",'Générateur Emprise 30ans'!$H50="Negatif"),'Générateur Emprise 30ans'!$K$6,0)</f>
        <v>0</v>
      </c>
      <c r="FR131">
        <f>IF(AND('Générateur Emprise 30ans'!$C50="HIVER",'Générateur Emprise 30ans'!$H50="Negatif"),'Générateur Emprise 30ans'!$K$7,0)</f>
        <v>0</v>
      </c>
      <c r="FS131" s="345"/>
      <c r="FU131">
        <f>IF(AND('Générateur Emprise 30ans'!$C51="ETE",'Générateur Emprise 30ans'!$H51="Positif"),'Générateur Emprise 30ans'!$J$6,0)</f>
        <v>0</v>
      </c>
      <c r="FV131">
        <f>IF(AND('Générateur Emprise 30ans'!$C51="HIVER",'Générateur Emprise 30ans'!$H51="Positif"),'Générateur Emprise 30ans'!$J$7,0)</f>
        <v>15</v>
      </c>
      <c r="FW131">
        <f>IF(AND('Générateur Emprise 30ans'!$C51="ETE",'Générateur Emprise 30ans'!$H51="Negatif"),'Générateur Emprise 30ans'!$K$6,0)</f>
        <v>0</v>
      </c>
      <c r="FX131">
        <f>IF(AND('Générateur Emprise 30ans'!$C51="HIVER",'Générateur Emprise 30ans'!$H51="Negatif"),'Générateur Emprise 30ans'!$K$7,0)</f>
        <v>0</v>
      </c>
      <c r="FY131" s="345"/>
    </row>
    <row r="132" spans="1:181" x14ac:dyDescent="0.3">
      <c r="A132" s="19"/>
      <c r="G132" s="345"/>
      <c r="M132" s="345"/>
      <c r="S132" s="345"/>
      <c r="Y132" s="345"/>
      <c r="AE132" s="345"/>
      <c r="AK132" s="345"/>
      <c r="AQ132" s="345"/>
      <c r="AW132" s="345"/>
      <c r="BC132" s="345"/>
      <c r="BI132" s="345"/>
      <c r="BO132" s="345"/>
      <c r="BU132" s="345"/>
      <c r="CA132" s="345"/>
      <c r="CG132" s="345"/>
      <c r="CM132" s="345"/>
      <c r="CS132" s="345"/>
      <c r="CY132" s="345"/>
      <c r="DE132" s="345"/>
      <c r="DK132" s="345"/>
      <c r="DQ132" s="345"/>
      <c r="DW132" s="345"/>
      <c r="EC132" s="345"/>
      <c r="EI132" s="345"/>
      <c r="EO132" s="345"/>
      <c r="EU132" s="345"/>
      <c r="FA132" s="345"/>
      <c r="FG132" s="345"/>
      <c r="FM132" s="345"/>
      <c r="FS132" s="345"/>
      <c r="FY132" s="345"/>
    </row>
    <row r="133" spans="1:181" ht="15" thickBot="1" x14ac:dyDescent="0.35">
      <c r="A133" s="19"/>
      <c r="G133" s="345"/>
      <c r="M133" s="345"/>
      <c r="S133" s="345"/>
      <c r="Y133" s="345"/>
      <c r="AE133" s="345"/>
      <c r="AK133" s="345"/>
      <c r="AQ133" s="345"/>
      <c r="AW133" s="345"/>
      <c r="BC133" s="345"/>
      <c r="BI133" s="345"/>
      <c r="BO133" s="345"/>
      <c r="BU133" s="345"/>
      <c r="CA133" s="345"/>
      <c r="CG133" s="345"/>
      <c r="CM133" s="345"/>
      <c r="CS133" s="345"/>
      <c r="CY133" s="345"/>
      <c r="DE133" s="345"/>
      <c r="DK133" s="345"/>
      <c r="DQ133" s="345"/>
      <c r="DW133" s="345"/>
      <c r="EC133" s="345"/>
      <c r="EI133" s="345"/>
      <c r="EO133" s="345"/>
      <c r="EU133" s="345"/>
      <c r="FA133" s="345"/>
      <c r="FG133" s="345"/>
      <c r="FM133" s="345"/>
      <c r="FS133" s="345"/>
      <c r="FY133" s="345"/>
    </row>
    <row r="134" spans="1:181" x14ac:dyDescent="0.3">
      <c r="A134" s="19"/>
      <c r="B134" s="838">
        <f>'Générateur Emprise 30ans'!$I5</f>
        <v>0</v>
      </c>
      <c r="C134" s="837" t="str">
        <f>'Générateur Emprise 30ans'!$J5</f>
        <v>Gain max brise vent</v>
      </c>
      <c r="D134" s="837" t="str">
        <f>'Générateur Emprise 30ans'!$L5</f>
        <v>Effet negatif de la haie</v>
      </c>
      <c r="E134" s="837"/>
      <c r="F134" s="836"/>
      <c r="G134" s="345"/>
      <c r="H134">
        <f>'Générateur Emprise 30ans'!$I5</f>
        <v>0</v>
      </c>
      <c r="I134" t="str">
        <f>'Générateur Emprise 30ans'!$J5</f>
        <v>Gain max brise vent</v>
      </c>
      <c r="J134" t="str">
        <f>'Générateur Emprise 30ans'!$L5</f>
        <v>Effet negatif de la haie</v>
      </c>
      <c r="M134" s="345"/>
      <c r="N134">
        <f>'Générateur Emprise 30ans'!$I5</f>
        <v>0</v>
      </c>
      <c r="O134" t="str">
        <f>'Générateur Emprise 30ans'!$J5</f>
        <v>Gain max brise vent</v>
      </c>
      <c r="P134" t="str">
        <f>'Générateur Emprise 30ans'!$L5</f>
        <v>Effet negatif de la haie</v>
      </c>
      <c r="S134" s="345"/>
      <c r="T134">
        <f>'Générateur Emprise 30ans'!$I5</f>
        <v>0</v>
      </c>
      <c r="U134" t="str">
        <f>'Générateur Emprise 30ans'!$J5</f>
        <v>Gain max brise vent</v>
      </c>
      <c r="V134" t="str">
        <f>'Générateur Emprise 30ans'!$L5</f>
        <v>Effet negatif de la haie</v>
      </c>
      <c r="Y134" s="345"/>
      <c r="Z134">
        <f>'Générateur Emprise 30ans'!$I5</f>
        <v>0</v>
      </c>
      <c r="AA134" t="str">
        <f>'Générateur Emprise 30ans'!$J5</f>
        <v>Gain max brise vent</v>
      </c>
      <c r="AB134" t="str">
        <f>'Générateur Emprise 30ans'!$L5</f>
        <v>Effet negatif de la haie</v>
      </c>
      <c r="AE134" s="345"/>
      <c r="AF134">
        <f>'Générateur Emprise 30ans'!$I5</f>
        <v>0</v>
      </c>
      <c r="AG134" t="str">
        <f>'Générateur Emprise 30ans'!$J5</f>
        <v>Gain max brise vent</v>
      </c>
      <c r="AH134" t="str">
        <f>'Générateur Emprise 30ans'!$L5</f>
        <v>Effet negatif de la haie</v>
      </c>
      <c r="AK134" s="345"/>
      <c r="AL134">
        <f>'Générateur Emprise 30ans'!$I5</f>
        <v>0</v>
      </c>
      <c r="AM134" t="str">
        <f>'Générateur Emprise 30ans'!$J5</f>
        <v>Gain max brise vent</v>
      </c>
      <c r="AN134" t="str">
        <f>'Générateur Emprise 30ans'!$L5</f>
        <v>Effet negatif de la haie</v>
      </c>
      <c r="AQ134" s="345"/>
      <c r="AR134">
        <f>'Générateur Emprise 30ans'!$I5</f>
        <v>0</v>
      </c>
      <c r="AS134" t="str">
        <f>'Générateur Emprise 30ans'!$J5</f>
        <v>Gain max brise vent</v>
      </c>
      <c r="AT134" t="str">
        <f>'Générateur Emprise 30ans'!$L5</f>
        <v>Effet negatif de la haie</v>
      </c>
      <c r="AW134" s="345"/>
      <c r="AX134">
        <f>'Générateur Emprise 30ans'!$I5</f>
        <v>0</v>
      </c>
      <c r="AY134" t="str">
        <f>'Générateur Emprise 30ans'!$J5</f>
        <v>Gain max brise vent</v>
      </c>
      <c r="AZ134" t="str">
        <f>'Générateur Emprise 30ans'!$L5</f>
        <v>Effet negatif de la haie</v>
      </c>
      <c r="BC134" s="345"/>
      <c r="BD134">
        <f>'Générateur Emprise 30ans'!$I5</f>
        <v>0</v>
      </c>
      <c r="BE134" t="str">
        <f>'Générateur Emprise 30ans'!$J5</f>
        <v>Gain max brise vent</v>
      </c>
      <c r="BF134" t="str">
        <f>'Générateur Emprise 30ans'!$L5</f>
        <v>Effet negatif de la haie</v>
      </c>
      <c r="BI134" s="345"/>
      <c r="BJ134">
        <f>'Générateur Emprise 30ans'!$I5</f>
        <v>0</v>
      </c>
      <c r="BK134" t="str">
        <f>'Générateur Emprise 30ans'!$J5</f>
        <v>Gain max brise vent</v>
      </c>
      <c r="BL134" t="str">
        <f>'Générateur Emprise 30ans'!$L5</f>
        <v>Effet negatif de la haie</v>
      </c>
      <c r="BO134" s="345"/>
      <c r="BP134">
        <f>'Générateur Emprise 30ans'!$I5</f>
        <v>0</v>
      </c>
      <c r="BQ134" t="str">
        <f>'Générateur Emprise 30ans'!$J5</f>
        <v>Gain max brise vent</v>
      </c>
      <c r="BR134" t="str">
        <f>'Générateur Emprise 30ans'!$L5</f>
        <v>Effet negatif de la haie</v>
      </c>
      <c r="BU134" s="345"/>
      <c r="BV134">
        <f>'Générateur Emprise 30ans'!$I5</f>
        <v>0</v>
      </c>
      <c r="BW134" t="str">
        <f>'Générateur Emprise 30ans'!$J5</f>
        <v>Gain max brise vent</v>
      </c>
      <c r="BX134" t="str">
        <f>'Générateur Emprise 30ans'!$L5</f>
        <v>Effet negatif de la haie</v>
      </c>
      <c r="CA134" s="345"/>
      <c r="CB134">
        <f>'Générateur Emprise 30ans'!$I5</f>
        <v>0</v>
      </c>
      <c r="CC134" t="str">
        <f>'Générateur Emprise 30ans'!$J5</f>
        <v>Gain max brise vent</v>
      </c>
      <c r="CD134" t="str">
        <f>'Générateur Emprise 30ans'!$L5</f>
        <v>Effet negatif de la haie</v>
      </c>
      <c r="CG134" s="345"/>
      <c r="CH134">
        <f>'Générateur Emprise 30ans'!$I5</f>
        <v>0</v>
      </c>
      <c r="CI134" t="str">
        <f>'Générateur Emprise 30ans'!$J5</f>
        <v>Gain max brise vent</v>
      </c>
      <c r="CJ134" t="str">
        <f>'Générateur Emprise 30ans'!$L5</f>
        <v>Effet negatif de la haie</v>
      </c>
      <c r="CM134" s="345"/>
      <c r="CN134">
        <f>'Générateur Emprise 30ans'!$I5</f>
        <v>0</v>
      </c>
      <c r="CO134" t="str">
        <f>'Générateur Emprise 30ans'!$J5</f>
        <v>Gain max brise vent</v>
      </c>
      <c r="CP134" t="str">
        <f>'Générateur Emprise 30ans'!$L5</f>
        <v>Effet negatif de la haie</v>
      </c>
      <c r="CS134" s="345"/>
      <c r="CT134">
        <f>'Générateur Emprise 30ans'!$I5</f>
        <v>0</v>
      </c>
      <c r="CU134" t="str">
        <f>'Générateur Emprise 30ans'!$J5</f>
        <v>Gain max brise vent</v>
      </c>
      <c r="CV134" t="str">
        <f>'Générateur Emprise 30ans'!$L5</f>
        <v>Effet negatif de la haie</v>
      </c>
      <c r="CY134" s="345"/>
      <c r="CZ134">
        <f>'Générateur Emprise 30ans'!$I5</f>
        <v>0</v>
      </c>
      <c r="DA134" t="str">
        <f>'Générateur Emprise 30ans'!$J5</f>
        <v>Gain max brise vent</v>
      </c>
      <c r="DB134" t="str">
        <f>'Générateur Emprise 30ans'!$L5</f>
        <v>Effet negatif de la haie</v>
      </c>
      <c r="DE134" s="345"/>
      <c r="DF134">
        <f>'Générateur Emprise 30ans'!$I5</f>
        <v>0</v>
      </c>
      <c r="DG134" t="str">
        <f>'Générateur Emprise 30ans'!$J5</f>
        <v>Gain max brise vent</v>
      </c>
      <c r="DH134" t="str">
        <f>'Générateur Emprise 30ans'!$L5</f>
        <v>Effet negatif de la haie</v>
      </c>
      <c r="DK134" s="345"/>
      <c r="DL134">
        <f>'Générateur Emprise 30ans'!$I5</f>
        <v>0</v>
      </c>
      <c r="DM134" t="str">
        <f>'Générateur Emprise 30ans'!$J5</f>
        <v>Gain max brise vent</v>
      </c>
      <c r="DN134" t="str">
        <f>'Générateur Emprise 30ans'!$L5</f>
        <v>Effet negatif de la haie</v>
      </c>
      <c r="DQ134" s="345"/>
      <c r="DR134">
        <f>'Générateur Emprise 30ans'!$I5</f>
        <v>0</v>
      </c>
      <c r="DS134" t="str">
        <f>'Générateur Emprise 30ans'!$J5</f>
        <v>Gain max brise vent</v>
      </c>
      <c r="DT134" t="str">
        <f>'Générateur Emprise 30ans'!$L5</f>
        <v>Effet negatif de la haie</v>
      </c>
      <c r="DW134" s="345"/>
      <c r="DX134">
        <f>'Générateur Emprise 30ans'!$I5</f>
        <v>0</v>
      </c>
      <c r="DY134" t="str">
        <f>'Générateur Emprise 30ans'!$J5</f>
        <v>Gain max brise vent</v>
      </c>
      <c r="DZ134" t="str">
        <f>'Générateur Emprise 30ans'!$L5</f>
        <v>Effet negatif de la haie</v>
      </c>
      <c r="EC134" s="345"/>
      <c r="ED134">
        <f>'Générateur Emprise 30ans'!$I5</f>
        <v>0</v>
      </c>
      <c r="EE134" t="str">
        <f>'Générateur Emprise 30ans'!$J5</f>
        <v>Gain max brise vent</v>
      </c>
      <c r="EF134" t="str">
        <f>'Générateur Emprise 30ans'!$L5</f>
        <v>Effet negatif de la haie</v>
      </c>
      <c r="EI134" s="345"/>
      <c r="EJ134">
        <f>'Générateur Emprise 30ans'!$I5</f>
        <v>0</v>
      </c>
      <c r="EK134" t="str">
        <f>'Générateur Emprise 30ans'!$J5</f>
        <v>Gain max brise vent</v>
      </c>
      <c r="EL134" t="str">
        <f>'Générateur Emprise 30ans'!$L5</f>
        <v>Effet negatif de la haie</v>
      </c>
      <c r="EO134" s="345"/>
      <c r="EP134">
        <f>'Générateur Emprise 30ans'!$I5</f>
        <v>0</v>
      </c>
      <c r="EQ134" t="str">
        <f>'Générateur Emprise 30ans'!$J5</f>
        <v>Gain max brise vent</v>
      </c>
      <c r="ER134" t="str">
        <f>'Générateur Emprise 30ans'!$L5</f>
        <v>Effet negatif de la haie</v>
      </c>
      <c r="EU134" s="345"/>
      <c r="EV134">
        <f>'Générateur Emprise 30ans'!$I5</f>
        <v>0</v>
      </c>
      <c r="EW134" t="str">
        <f>'Générateur Emprise 30ans'!$J5</f>
        <v>Gain max brise vent</v>
      </c>
      <c r="EX134" t="str">
        <f>'Générateur Emprise 30ans'!$L5</f>
        <v>Effet negatif de la haie</v>
      </c>
      <c r="FA134" s="345"/>
      <c r="FB134">
        <f>'Générateur Emprise 30ans'!$I5</f>
        <v>0</v>
      </c>
      <c r="FC134" t="str">
        <f>'Générateur Emprise 30ans'!$J5</f>
        <v>Gain max brise vent</v>
      </c>
      <c r="FD134" t="str">
        <f>'Générateur Emprise 30ans'!$L5</f>
        <v>Effet negatif de la haie</v>
      </c>
      <c r="FG134" s="345"/>
      <c r="FH134">
        <f>'Générateur Emprise 30ans'!$I5</f>
        <v>0</v>
      </c>
      <c r="FI134" t="str">
        <f>'Générateur Emprise 30ans'!$J5</f>
        <v>Gain max brise vent</v>
      </c>
      <c r="FJ134" t="str">
        <f>'Générateur Emprise 30ans'!$L5</f>
        <v>Effet negatif de la haie</v>
      </c>
      <c r="FM134" s="345"/>
      <c r="FN134">
        <f>'Générateur Emprise 30ans'!$I5</f>
        <v>0</v>
      </c>
      <c r="FO134" t="str">
        <f>'Générateur Emprise 30ans'!$J5</f>
        <v>Gain max brise vent</v>
      </c>
      <c r="FP134" t="str">
        <f>'Générateur Emprise 30ans'!$L5</f>
        <v>Effet negatif de la haie</v>
      </c>
      <c r="FS134" s="345"/>
      <c r="FT134">
        <f>'Générateur Emprise 30ans'!$I5</f>
        <v>0</v>
      </c>
      <c r="FU134" t="str">
        <f>'Générateur Emprise 30ans'!$J5</f>
        <v>Gain max brise vent</v>
      </c>
      <c r="FV134" t="str">
        <f>'Générateur Emprise 30ans'!$L5</f>
        <v>Effet negatif de la haie</v>
      </c>
      <c r="FY134" s="345"/>
    </row>
    <row r="135" spans="1:181" x14ac:dyDescent="0.3">
      <c r="A135" s="19"/>
      <c r="B135" s="827">
        <f>+K22</f>
        <v>7.8</v>
      </c>
      <c r="C135" s="835">
        <f>SUM(C131:F131)/100</f>
        <v>0.15</v>
      </c>
      <c r="D135" s="835">
        <f>IF('Générateur Emprise 30ans'!$C22="ETE",'Générateur Emprise 30ans'!$L$6,'Générateur Emprise 30ans'!$L$7)/100</f>
        <v>-0.2</v>
      </c>
      <c r="E135" s="835"/>
      <c r="F135" s="834"/>
      <c r="G135" s="345"/>
      <c r="H135">
        <f>+K23</f>
        <v>10</v>
      </c>
      <c r="I135">
        <f>SUM(I131:L131)/100</f>
        <v>0.15</v>
      </c>
      <c r="J135">
        <f>IF('Générateur Emprise 30ans'!$C23="ETE",'Générateur Emprise 30ans'!$L$6,'Générateur Emprise 30ans'!$L$7)/100</f>
        <v>-0.2</v>
      </c>
      <c r="M135" s="345"/>
      <c r="N135">
        <f>+K24</f>
        <v>8.5</v>
      </c>
      <c r="O135">
        <f>SUM(O$131:R$131)/100</f>
        <v>0.15</v>
      </c>
      <c r="P135">
        <f>IF('Générateur Emprise 30ans'!$C24="ETE",'Générateur Emprise 30ans'!$L$6,'Générateur Emprise 30ans'!$L$7)/100</f>
        <v>-0.2</v>
      </c>
      <c r="S135" s="345"/>
      <c r="T135">
        <f>+K25</f>
        <v>9.5</v>
      </c>
      <c r="U135">
        <f>SUM(U$131:X$131)/100</f>
        <v>0.15</v>
      </c>
      <c r="V135">
        <f>IF('Générateur Emprise 30ans'!$C25="ETE",'Générateur Emprise 30ans'!$L$6,'Générateur Emprise 30ans'!$L$7)/100</f>
        <v>-0.05</v>
      </c>
      <c r="Y135" s="345"/>
      <c r="Z135">
        <f>+K26</f>
        <v>7.8</v>
      </c>
      <c r="AA135">
        <f>SUM(AA$131:AD$131)/100</f>
        <v>0.15</v>
      </c>
      <c r="AB135">
        <f>IF('Générateur Emprise 30ans'!$C26="ETE",'Générateur Emprise 30ans'!$L$6,'Générateur Emprise 30ans'!$L$7)/100</f>
        <v>-0.2</v>
      </c>
      <c r="AE135" s="345"/>
      <c r="AF135">
        <f>+K27</f>
        <v>10</v>
      </c>
      <c r="AG135">
        <f>SUM(AG$131:AJ$131)/100</f>
        <v>0.15</v>
      </c>
      <c r="AH135">
        <f>IF('Générateur Emprise 30ans'!$C27="ETE",'Générateur Emprise 30ans'!$L$6,'Générateur Emprise 30ans'!$L$7)/100</f>
        <v>-0.2</v>
      </c>
      <c r="AK135" s="345"/>
      <c r="AL135">
        <f>+K28</f>
        <v>8.5</v>
      </c>
      <c r="AM135">
        <f>SUM(AM$131:AP$131)/100</f>
        <v>0.15</v>
      </c>
      <c r="AN135">
        <f>IF('Générateur Emprise 30ans'!$C28="ETE",'Générateur Emprise 30ans'!$L$6,'Générateur Emprise 30ans'!$L$7)/100</f>
        <v>-0.2</v>
      </c>
      <c r="AQ135" s="345"/>
      <c r="AR135">
        <f>+K29</f>
        <v>9.5</v>
      </c>
      <c r="AS135">
        <f>SUM(AS$131:AV$131)/100</f>
        <v>0.15</v>
      </c>
      <c r="AT135">
        <f>IF('Générateur Emprise 30ans'!$C29="ETE",'Générateur Emprise 30ans'!$L$6,'Générateur Emprise 30ans'!$L$7)/100</f>
        <v>-0.05</v>
      </c>
      <c r="AW135" s="345"/>
      <c r="AX135">
        <f>+K30</f>
        <v>7.8</v>
      </c>
      <c r="AY135">
        <f>SUM(AY$131:BB$131)/100</f>
        <v>0.15</v>
      </c>
      <c r="AZ135">
        <f>IF('Générateur Emprise 30ans'!$C30="ETE",'Générateur Emprise 30ans'!$L$6,'Générateur Emprise 30ans'!$L$7)/100</f>
        <v>-0.2</v>
      </c>
      <c r="BC135" s="345"/>
      <c r="BD135">
        <f>+K31</f>
        <v>10</v>
      </c>
      <c r="BE135">
        <f>SUM(BE131:BH131)/100</f>
        <v>0.15</v>
      </c>
      <c r="BF135">
        <f>IF('Générateur Emprise 30ans'!$C31="ETE",'Générateur Emprise 30ans'!$L$6,'Générateur Emprise 30ans'!$L$7)/100</f>
        <v>-0.2</v>
      </c>
      <c r="BI135" s="345"/>
      <c r="BJ135">
        <f>+K32</f>
        <v>8.5</v>
      </c>
      <c r="BK135">
        <f>SUM(BK131:BN131)/100</f>
        <v>0.15</v>
      </c>
      <c r="BL135">
        <f>IF('Générateur Emprise 30ans'!$C32="ETE",'Générateur Emprise 30ans'!$L$6,'Générateur Emprise 30ans'!$L$7)/100</f>
        <v>-0.2</v>
      </c>
      <c r="BO135" s="345"/>
      <c r="BP135">
        <f>+K33</f>
        <v>9.5</v>
      </c>
      <c r="BQ135">
        <f>SUM(BQ131:BT131)/100</f>
        <v>0.15</v>
      </c>
      <c r="BR135">
        <f>IF('Générateur Emprise 30ans'!$C33="ETE",'Générateur Emprise 30ans'!$L$6,'Générateur Emprise 30ans'!$L$7)/100</f>
        <v>-0.05</v>
      </c>
      <c r="BU135" s="345"/>
      <c r="BV135">
        <f>+K34</f>
        <v>7.8</v>
      </c>
      <c r="BW135">
        <f>SUM(BW131:BZ131)/100</f>
        <v>0.15</v>
      </c>
      <c r="BX135">
        <f>IF('Générateur Emprise 30ans'!$C34="ETE",'Générateur Emprise 30ans'!$L$6,'Générateur Emprise 30ans'!$L$7)/100</f>
        <v>-0.2</v>
      </c>
      <c r="CA135" s="345"/>
      <c r="CB135">
        <f>+K35</f>
        <v>10</v>
      </c>
      <c r="CC135">
        <f>SUM(CC131:CF131)/100</f>
        <v>0.15</v>
      </c>
      <c r="CD135">
        <f>IF('Générateur Emprise 30ans'!$C35="ETE",'Générateur Emprise 30ans'!$L$6,'Générateur Emprise 30ans'!$L$7)/100</f>
        <v>-0.2</v>
      </c>
      <c r="CG135" s="345"/>
      <c r="CH135">
        <f>+K36</f>
        <v>8.5</v>
      </c>
      <c r="CI135">
        <f>SUM(CI131:CL131)/100</f>
        <v>0.15</v>
      </c>
      <c r="CJ135">
        <f>IF('Générateur Emprise 30ans'!$C36="ETE",'Générateur Emprise 30ans'!$L$6,'Générateur Emprise 30ans'!$L$7)/100</f>
        <v>-0.2</v>
      </c>
      <c r="CM135" s="345"/>
      <c r="CN135">
        <f>+K37</f>
        <v>9.5</v>
      </c>
      <c r="CO135">
        <f>SUM(CO131:CR131)/100</f>
        <v>0.15</v>
      </c>
      <c r="CP135">
        <f>IF('Générateur Emprise 30ans'!$C37="ETE",'Générateur Emprise 30ans'!$L$6,'Générateur Emprise 30ans'!$L$7)/100</f>
        <v>-0.05</v>
      </c>
      <c r="CS135" s="345"/>
      <c r="CT135">
        <f>+K38</f>
        <v>7.8</v>
      </c>
      <c r="CU135">
        <f>SUM(CU131:CX131)/100</f>
        <v>0.15</v>
      </c>
      <c r="CV135">
        <f>IF('Générateur Emprise 30ans'!$C38="ETE",'Générateur Emprise 30ans'!$L$6,'Générateur Emprise 30ans'!$L$7)/100</f>
        <v>-0.2</v>
      </c>
      <c r="CY135" s="345"/>
      <c r="CZ135">
        <f>+K39</f>
        <v>10</v>
      </c>
      <c r="DA135">
        <f>SUM(DA131:DD131)/100</f>
        <v>0.15</v>
      </c>
      <c r="DB135">
        <f>IF('Générateur Emprise 30ans'!$C39="ETE",'Générateur Emprise 30ans'!$L$6,'Générateur Emprise 30ans'!$L$7)/100</f>
        <v>-0.2</v>
      </c>
      <c r="DE135" s="345"/>
      <c r="DF135">
        <f>+K40</f>
        <v>8.5</v>
      </c>
      <c r="DG135">
        <f>SUM(DG131:DJ131)/100</f>
        <v>0.15</v>
      </c>
      <c r="DH135">
        <f>IF('Générateur Emprise 30ans'!$C40="ETE",'Générateur Emprise 30ans'!$L$6,'Générateur Emprise 30ans'!$L$7)/100</f>
        <v>-0.2</v>
      </c>
      <c r="DK135" s="345"/>
      <c r="DL135">
        <f>+K41</f>
        <v>9.5</v>
      </c>
      <c r="DM135">
        <f>SUM(DM131:DP131)/100</f>
        <v>0.15</v>
      </c>
      <c r="DN135">
        <f>IF('Générateur Emprise 30ans'!$C41="ETE",'Générateur Emprise 30ans'!$L$6,'Générateur Emprise 30ans'!$L$7)/100</f>
        <v>-0.05</v>
      </c>
      <c r="DQ135" s="345"/>
      <c r="DR135">
        <f>+K42</f>
        <v>7.8</v>
      </c>
      <c r="DS135">
        <f>SUM(DS131:DV131)/100</f>
        <v>0.15</v>
      </c>
      <c r="DT135">
        <f>IF('Générateur Emprise 30ans'!$C42="ETE",'Générateur Emprise 30ans'!$L$6,'Générateur Emprise 30ans'!$L$7)/100</f>
        <v>-0.2</v>
      </c>
      <c r="DW135" s="345"/>
      <c r="DX135">
        <f>+K43</f>
        <v>10</v>
      </c>
      <c r="DY135">
        <f>SUM(DY131:EB131)/100</f>
        <v>0.15</v>
      </c>
      <c r="DZ135">
        <f>IF('Générateur Emprise 30ans'!$C43="ETE",'Générateur Emprise 30ans'!$L$6,'Générateur Emprise 30ans'!$L$7)/100</f>
        <v>-0.2</v>
      </c>
      <c r="EC135" s="345"/>
      <c r="ED135">
        <f>+K44</f>
        <v>8.5</v>
      </c>
      <c r="EE135">
        <f>SUM(EE131:EH131)/100</f>
        <v>0.15</v>
      </c>
      <c r="EF135">
        <f>IF('Générateur Emprise 30ans'!$C44="ETE",'Générateur Emprise 30ans'!$L$6,'Générateur Emprise 30ans'!$L$7)/100</f>
        <v>-0.2</v>
      </c>
      <c r="EI135" s="345"/>
      <c r="EJ135">
        <f>+K45</f>
        <v>9.5</v>
      </c>
      <c r="EK135">
        <f>SUM(EK131:EN131)/100</f>
        <v>0.15</v>
      </c>
      <c r="EL135">
        <f>IF('Générateur Emprise 30ans'!$C45="ETE",'Générateur Emprise 30ans'!$L$6,'Générateur Emprise 30ans'!$L$7)/100</f>
        <v>-0.05</v>
      </c>
      <c r="EO135" s="345"/>
      <c r="EP135">
        <f>+K46</f>
        <v>7.8</v>
      </c>
      <c r="EQ135">
        <f>SUM(EQ131:ET131)/100</f>
        <v>0.15</v>
      </c>
      <c r="ER135">
        <f>IF('Générateur Emprise 30ans'!$C46="ETE",'Générateur Emprise 30ans'!$L$6,'Générateur Emprise 30ans'!$L$7)/100</f>
        <v>-0.2</v>
      </c>
      <c r="EU135" s="345"/>
      <c r="EV135">
        <f>+K47</f>
        <v>10</v>
      </c>
      <c r="EW135">
        <f>SUM(EW131:EZ131)/100</f>
        <v>0.15</v>
      </c>
      <c r="EX135">
        <f>IF('Générateur Emprise 30ans'!$C47="ETE",'Générateur Emprise 30ans'!$L$6,'Générateur Emprise 30ans'!$L$7)/100</f>
        <v>-0.2</v>
      </c>
      <c r="FA135" s="345"/>
      <c r="FB135">
        <f>+K48</f>
        <v>8.5</v>
      </c>
      <c r="FC135">
        <f>SUM(FC131:FF131)/100</f>
        <v>0.15</v>
      </c>
      <c r="FD135">
        <f>IF('Générateur Emprise 30ans'!$C48="ETE",'Générateur Emprise 30ans'!$L$6,'Générateur Emprise 30ans'!$L$7)/100</f>
        <v>-0.2</v>
      </c>
      <c r="FG135" s="345"/>
      <c r="FH135">
        <f>+K49</f>
        <v>9.5</v>
      </c>
      <c r="FI135">
        <f>SUM(FI131:FL131)/100</f>
        <v>0.15</v>
      </c>
      <c r="FJ135">
        <f>IF('Générateur Emprise 30ans'!$C49="ETE",'Générateur Emprise 30ans'!$L$6,'Générateur Emprise 30ans'!$L$7)/100</f>
        <v>-0.05</v>
      </c>
      <c r="FM135" s="345"/>
      <c r="FN135">
        <f>+K50</f>
        <v>7.8</v>
      </c>
      <c r="FO135">
        <f>SUM(FO131:FR131)/100</f>
        <v>0.15</v>
      </c>
      <c r="FP135">
        <f>IF('Générateur Emprise 30ans'!$C50="ETE",'Générateur Emprise 30ans'!$L$6,'Générateur Emprise 30ans'!$L$7)/100</f>
        <v>-0.2</v>
      </c>
      <c r="FS135" s="345"/>
      <c r="FT135">
        <f>+K51</f>
        <v>10</v>
      </c>
      <c r="FU135">
        <f>SUM(FU131:FX131)/100</f>
        <v>0.15</v>
      </c>
      <c r="FV135">
        <f>IF('Générateur Emprise 30ans'!$C51="ETE",'Générateur Emprise 30ans'!$L$6,'Générateur Emprise 30ans'!$L$7)/100</f>
        <v>-0.2</v>
      </c>
      <c r="FY135" s="345"/>
    </row>
    <row r="136" spans="1:181" ht="15" thickBot="1" x14ac:dyDescent="0.35">
      <c r="A136" s="19"/>
      <c r="B136" s="826"/>
      <c r="C136" s="833"/>
      <c r="D136" s="833"/>
      <c r="E136" s="833"/>
      <c r="F136" s="832"/>
      <c r="G136" s="345"/>
      <c r="M136" s="345"/>
      <c r="S136" s="345"/>
      <c r="Y136" s="345"/>
      <c r="AE136" s="345"/>
      <c r="AK136" s="345"/>
      <c r="AQ136" s="345"/>
      <c r="AW136" s="345"/>
      <c r="BC136" s="345"/>
      <c r="BI136" s="345"/>
      <c r="BO136" s="345"/>
      <c r="BU136" s="345"/>
      <c r="CA136" s="345"/>
      <c r="CG136" s="345"/>
      <c r="CM136" s="345"/>
      <c r="CS136" s="345"/>
      <c r="CY136" s="345"/>
      <c r="DE136" s="345"/>
      <c r="DK136" s="345"/>
      <c r="DQ136" s="345"/>
      <c r="DW136" s="345"/>
      <c r="EC136" s="345"/>
      <c r="EI136" s="345"/>
      <c r="EO136" s="345"/>
      <c r="EU136" s="345"/>
      <c r="FA136" s="345"/>
      <c r="FG136" s="345"/>
      <c r="FM136" s="345"/>
      <c r="FS136" s="345"/>
      <c r="FY136" s="345"/>
    </row>
    <row r="137" spans="1:181" ht="15" thickBot="1" x14ac:dyDescent="0.35">
      <c r="A137" s="19"/>
      <c r="G137" s="345"/>
      <c r="M137" s="345"/>
      <c r="S137" s="345"/>
      <c r="Y137" s="345"/>
      <c r="AE137" s="345"/>
      <c r="AK137" s="345"/>
      <c r="AQ137" s="345"/>
      <c r="AW137" s="345"/>
      <c r="BC137" s="345"/>
      <c r="BI137" s="345"/>
      <c r="BO137" s="345"/>
      <c r="BU137" s="345"/>
      <c r="CA137" s="345"/>
      <c r="CG137" s="345"/>
      <c r="CM137" s="345"/>
      <c r="CS137" s="345"/>
      <c r="CY137" s="345"/>
      <c r="DE137" s="345"/>
      <c r="DK137" s="345"/>
      <c r="DQ137" s="345"/>
      <c r="DW137" s="345"/>
      <c r="EC137" s="345"/>
      <c r="EI137" s="345"/>
      <c r="EO137" s="345"/>
      <c r="EU137" s="345"/>
      <c r="FA137" s="345"/>
      <c r="FG137" s="345"/>
      <c r="FM137" s="345"/>
      <c r="FS137" s="345"/>
      <c r="FY137" s="345"/>
    </row>
    <row r="138" spans="1:181" x14ac:dyDescent="0.3">
      <c r="A138" s="19"/>
      <c r="B138" s="838"/>
      <c r="C138" s="837" t="s">
        <v>462</v>
      </c>
      <c r="D138" s="837"/>
      <c r="E138" s="837"/>
      <c r="F138" s="836"/>
      <c r="G138" s="345"/>
      <c r="I138" t="s">
        <v>462</v>
      </c>
      <c r="M138" s="345"/>
      <c r="O138" t="s">
        <v>462</v>
      </c>
      <c r="S138" s="345"/>
      <c r="U138" t="s">
        <v>462</v>
      </c>
      <c r="Y138" s="345"/>
      <c r="AA138" t="s">
        <v>462</v>
      </c>
      <c r="AE138" s="345"/>
      <c r="AG138" t="s">
        <v>462</v>
      </c>
      <c r="AK138" s="345"/>
      <c r="AM138" t="s">
        <v>462</v>
      </c>
      <c r="AQ138" s="345"/>
      <c r="AS138" t="s">
        <v>462</v>
      </c>
      <c r="AW138" s="345"/>
      <c r="AY138" t="s">
        <v>462</v>
      </c>
      <c r="BC138" s="345"/>
      <c r="BE138" t="s">
        <v>462</v>
      </c>
      <c r="BI138" s="345"/>
      <c r="BK138" t="s">
        <v>462</v>
      </c>
      <c r="BO138" s="345"/>
      <c r="BQ138" t="s">
        <v>462</v>
      </c>
      <c r="BU138" s="345"/>
      <c r="BW138" t="s">
        <v>462</v>
      </c>
      <c r="CA138" s="345"/>
      <c r="CC138" t="s">
        <v>462</v>
      </c>
      <c r="CG138" s="345"/>
      <c r="CI138" t="s">
        <v>462</v>
      </c>
      <c r="CM138" s="345"/>
      <c r="CO138" t="s">
        <v>462</v>
      </c>
      <c r="CS138" s="345"/>
      <c r="CU138" t="s">
        <v>462</v>
      </c>
      <c r="CY138" s="345"/>
      <c r="DA138" t="s">
        <v>462</v>
      </c>
      <c r="DE138" s="345"/>
      <c r="DG138" t="s">
        <v>462</v>
      </c>
      <c r="DK138" s="345"/>
      <c r="DM138" t="s">
        <v>462</v>
      </c>
      <c r="DQ138" s="345"/>
      <c r="DS138" t="s">
        <v>462</v>
      </c>
      <c r="DW138" s="345"/>
      <c r="DY138" t="s">
        <v>462</v>
      </c>
      <c r="EC138" s="345"/>
      <c r="EE138" t="s">
        <v>462</v>
      </c>
      <c r="EI138" s="345"/>
      <c r="EK138" t="s">
        <v>462</v>
      </c>
      <c r="EO138" s="345"/>
      <c r="EQ138" t="s">
        <v>462</v>
      </c>
      <c r="EU138" s="345"/>
      <c r="EW138" t="s">
        <v>462</v>
      </c>
      <c r="FA138" s="345"/>
      <c r="FC138" t="s">
        <v>462</v>
      </c>
      <c r="FG138" s="345"/>
      <c r="FI138" t="s">
        <v>462</v>
      </c>
      <c r="FM138" s="345"/>
      <c r="FO138" t="s">
        <v>462</v>
      </c>
      <c r="FS138" s="345"/>
      <c r="FU138" t="s">
        <v>462</v>
      </c>
      <c r="FY138" s="345"/>
    </row>
    <row r="139" spans="1:181" x14ac:dyDescent="0.3">
      <c r="A139" s="19"/>
      <c r="B139" s="827" t="s">
        <v>461</v>
      </c>
      <c r="C139" s="835">
        <f>'Générateur Emprise 30ans'!$F5</f>
        <v>0.2</v>
      </c>
      <c r="D139" s="835"/>
      <c r="E139" s="835" t="s">
        <v>460</v>
      </c>
      <c r="F139" s="834">
        <f>IF(E105&lt;0,C139+C140,0)</f>
        <v>0.7</v>
      </c>
      <c r="G139" s="345"/>
      <c r="H139" t="s">
        <v>461</v>
      </c>
      <c r="I139">
        <f>'Générateur Emprise 30ans'!$F5</f>
        <v>0.2</v>
      </c>
      <c r="K139" t="s">
        <v>460</v>
      </c>
      <c r="L139">
        <f>IF(K105&lt;0,I139+I140,0)</f>
        <v>0.7</v>
      </c>
      <c r="M139" s="345"/>
      <c r="N139" t="s">
        <v>461</v>
      </c>
      <c r="O139">
        <f>'Générateur Emprise 30ans'!$F5</f>
        <v>0.2</v>
      </c>
      <c r="Q139" t="s">
        <v>460</v>
      </c>
      <c r="R139">
        <f>IF(Q105&lt;0,O139+O140,0)</f>
        <v>0.7</v>
      </c>
      <c r="S139" s="345"/>
      <c r="T139" t="s">
        <v>461</v>
      </c>
      <c r="U139">
        <f>'Générateur Emprise 30ans'!$F5</f>
        <v>0.2</v>
      </c>
      <c r="W139" t="s">
        <v>460</v>
      </c>
      <c r="X139">
        <f>IF(W105&lt;0,U139+U140,0)</f>
        <v>0.7</v>
      </c>
      <c r="Y139" s="345"/>
      <c r="Z139" t="s">
        <v>461</v>
      </c>
      <c r="AA139">
        <f>'Générateur Emprise 30ans'!$F5</f>
        <v>0.2</v>
      </c>
      <c r="AC139" t="s">
        <v>460</v>
      </c>
      <c r="AD139">
        <f>IF(AC105&lt;0,AA139+AA140,0)</f>
        <v>0.7</v>
      </c>
      <c r="AE139" s="345"/>
      <c r="AF139" t="s">
        <v>461</v>
      </c>
      <c r="AG139">
        <f>'Générateur Emprise 30ans'!$F5</f>
        <v>0.2</v>
      </c>
      <c r="AI139" t="s">
        <v>460</v>
      </c>
      <c r="AJ139">
        <f>IF(AI105&lt;0,AG139+AG140,0)</f>
        <v>0.7</v>
      </c>
      <c r="AK139" s="345"/>
      <c r="AL139" t="s">
        <v>461</v>
      </c>
      <c r="AM139">
        <f>'Générateur Emprise 30ans'!$F5</f>
        <v>0.2</v>
      </c>
      <c r="AO139" t="s">
        <v>460</v>
      </c>
      <c r="AP139">
        <f>IF(AO105&lt;0,AM139+AM140,0)</f>
        <v>0.7</v>
      </c>
      <c r="AQ139" s="345"/>
      <c r="AR139" t="s">
        <v>461</v>
      </c>
      <c r="AS139">
        <f>'Générateur Emprise 30ans'!$F5</f>
        <v>0.2</v>
      </c>
      <c r="AU139" t="s">
        <v>460</v>
      </c>
      <c r="AV139">
        <f>IF(AU105&lt;0,AS139+AS140,0)</f>
        <v>0.7</v>
      </c>
      <c r="AW139" s="345"/>
      <c r="AX139" t="s">
        <v>461</v>
      </c>
      <c r="AY139">
        <f>'Générateur Emprise 30ans'!$F5</f>
        <v>0.2</v>
      </c>
      <c r="BA139" t="s">
        <v>460</v>
      </c>
      <c r="BB139">
        <f>IF(BA105&lt;0,AY139+AY140,0)</f>
        <v>0.7</v>
      </c>
      <c r="BC139" s="345"/>
      <c r="BD139" t="s">
        <v>461</v>
      </c>
      <c r="BE139">
        <f>'Générateur Emprise 30ans'!$F5</f>
        <v>0.2</v>
      </c>
      <c r="BG139" t="s">
        <v>460</v>
      </c>
      <c r="BH139">
        <f>IF(BG105&lt;0,BE139+BE140,0)</f>
        <v>0.7</v>
      </c>
      <c r="BI139" s="345"/>
      <c r="BJ139" t="s">
        <v>461</v>
      </c>
      <c r="BK139">
        <f>'Générateur Emprise 30ans'!$F5</f>
        <v>0.2</v>
      </c>
      <c r="BM139" t="s">
        <v>460</v>
      </c>
      <c r="BN139">
        <f>IF(BM105&lt;0,BK139+BK140,0)</f>
        <v>0.7</v>
      </c>
      <c r="BO139" s="345"/>
      <c r="BP139" t="s">
        <v>461</v>
      </c>
      <c r="BQ139">
        <f>'Générateur Emprise 30ans'!$F5</f>
        <v>0.2</v>
      </c>
      <c r="BS139" t="s">
        <v>460</v>
      </c>
      <c r="BT139">
        <f>IF(BS105&lt;0,BQ139+BQ140,0)</f>
        <v>0.7</v>
      </c>
      <c r="BU139" s="345"/>
      <c r="BV139" t="s">
        <v>461</v>
      </c>
      <c r="BW139">
        <f>'Générateur Emprise 30ans'!$F5</f>
        <v>0.2</v>
      </c>
      <c r="BY139" t="s">
        <v>460</v>
      </c>
      <c r="BZ139">
        <f>IF(BY105&lt;0,BW139+BW140,0)</f>
        <v>0.7</v>
      </c>
      <c r="CA139" s="345"/>
      <c r="CB139" t="s">
        <v>461</v>
      </c>
      <c r="CC139">
        <f>'Générateur Emprise 30ans'!$F5</f>
        <v>0.2</v>
      </c>
      <c r="CE139" t="s">
        <v>460</v>
      </c>
      <c r="CF139">
        <f>IF(CE105&lt;0,CC139+CC140,0)</f>
        <v>0.7</v>
      </c>
      <c r="CG139" s="345"/>
      <c r="CH139" t="s">
        <v>461</v>
      </c>
      <c r="CI139">
        <f>'Générateur Emprise 30ans'!$F5</f>
        <v>0.2</v>
      </c>
      <c r="CK139" t="s">
        <v>460</v>
      </c>
      <c r="CL139">
        <f>IF(CK105&lt;0,CI139+CI140,0)</f>
        <v>0.7</v>
      </c>
      <c r="CM139" s="345"/>
      <c r="CN139" t="s">
        <v>461</v>
      </c>
      <c r="CO139">
        <f>'Générateur Emprise 30ans'!$F5</f>
        <v>0.2</v>
      </c>
      <c r="CQ139" t="s">
        <v>460</v>
      </c>
      <c r="CR139">
        <f>IF(CQ105&lt;0,CO139+CO140,0)</f>
        <v>0.7</v>
      </c>
      <c r="CS139" s="345"/>
      <c r="CT139" t="s">
        <v>461</v>
      </c>
      <c r="CU139">
        <f>'Générateur Emprise 30ans'!$F5</f>
        <v>0.2</v>
      </c>
      <c r="CW139" t="s">
        <v>460</v>
      </c>
      <c r="CX139">
        <f>IF(CW105&lt;0,CU139+CU140,0)</f>
        <v>0.7</v>
      </c>
      <c r="CY139" s="345"/>
      <c r="CZ139" t="s">
        <v>461</v>
      </c>
      <c r="DA139">
        <f>'Générateur Emprise 30ans'!$F5</f>
        <v>0.2</v>
      </c>
      <c r="DC139" t="s">
        <v>460</v>
      </c>
      <c r="DD139">
        <f>IF(DC105&lt;0,DA139+DA140,0)</f>
        <v>0.7</v>
      </c>
      <c r="DE139" s="345"/>
      <c r="DF139" t="s">
        <v>461</v>
      </c>
      <c r="DG139">
        <f>'Générateur Emprise 30ans'!$F5</f>
        <v>0.2</v>
      </c>
      <c r="DI139" t="s">
        <v>460</v>
      </c>
      <c r="DJ139">
        <f>IF(DI105&lt;0,DG139+DG140,0)</f>
        <v>0.7</v>
      </c>
      <c r="DK139" s="345"/>
      <c r="DL139" t="s">
        <v>461</v>
      </c>
      <c r="DM139">
        <f>'Générateur Emprise 30ans'!$F5</f>
        <v>0.2</v>
      </c>
      <c r="DO139" t="s">
        <v>460</v>
      </c>
      <c r="DP139">
        <f>IF(DO105&lt;0,DM139+DM140,0)</f>
        <v>0.7</v>
      </c>
      <c r="DQ139" s="345"/>
      <c r="DR139" t="s">
        <v>461</v>
      </c>
      <c r="DS139">
        <f>'Générateur Emprise 30ans'!$F5</f>
        <v>0.2</v>
      </c>
      <c r="DU139" t="s">
        <v>460</v>
      </c>
      <c r="DV139">
        <f>IF(DU105&lt;0,DS139+DS140,0)</f>
        <v>0.7</v>
      </c>
      <c r="DW139" s="345"/>
      <c r="DX139" t="s">
        <v>461</v>
      </c>
      <c r="DY139">
        <f>'Générateur Emprise 30ans'!$F5</f>
        <v>0.2</v>
      </c>
      <c r="EA139" t="s">
        <v>460</v>
      </c>
      <c r="EB139">
        <f>IF(EA105&lt;0,DY139+DY140,0)</f>
        <v>0.7</v>
      </c>
      <c r="EC139" s="345"/>
      <c r="ED139" t="s">
        <v>461</v>
      </c>
      <c r="EE139">
        <f>'Générateur Emprise 30ans'!$F5</f>
        <v>0.2</v>
      </c>
      <c r="EG139" t="s">
        <v>460</v>
      </c>
      <c r="EH139">
        <f>IF(EG105&lt;0,EE139+EE140,0)</f>
        <v>0.7</v>
      </c>
      <c r="EI139" s="345"/>
      <c r="EJ139" t="s">
        <v>461</v>
      </c>
      <c r="EK139">
        <f>'Générateur Emprise 30ans'!$F5</f>
        <v>0.2</v>
      </c>
      <c r="EM139" t="s">
        <v>460</v>
      </c>
      <c r="EN139">
        <f>IF(EM105&lt;0,EK139+EK140,0)</f>
        <v>0.7</v>
      </c>
      <c r="EO139" s="345"/>
      <c r="EP139" t="s">
        <v>461</v>
      </c>
      <c r="EQ139">
        <f>'Générateur Emprise 30ans'!$F5</f>
        <v>0.2</v>
      </c>
      <c r="ES139" t="s">
        <v>460</v>
      </c>
      <c r="ET139">
        <f>IF(ES105&lt;0,EQ139+EQ140,0)</f>
        <v>0.7</v>
      </c>
      <c r="EU139" s="345"/>
      <c r="EV139" t="s">
        <v>461</v>
      </c>
      <c r="EW139">
        <f>'Générateur Emprise 30ans'!$F5</f>
        <v>0.2</v>
      </c>
      <c r="EY139" t="s">
        <v>460</v>
      </c>
      <c r="EZ139">
        <f>IF(EY105&lt;0,EW139+EW140,0)</f>
        <v>0.7</v>
      </c>
      <c r="FA139" s="345"/>
      <c r="FB139" t="s">
        <v>461</v>
      </c>
      <c r="FC139">
        <f>'Générateur Emprise 30ans'!$F5</f>
        <v>0.2</v>
      </c>
      <c r="FE139" t="s">
        <v>460</v>
      </c>
      <c r="FF139">
        <f>IF(FE105&lt;0,FC139+FC140,0)</f>
        <v>0.7</v>
      </c>
      <c r="FG139" s="345"/>
      <c r="FH139" t="s">
        <v>461</v>
      </c>
      <c r="FI139">
        <f>'Générateur Emprise 30ans'!$F5</f>
        <v>0.2</v>
      </c>
      <c r="FK139" t="s">
        <v>460</v>
      </c>
      <c r="FL139">
        <f>IF(FK105&lt;0,FI139+FI140,0)</f>
        <v>0.7</v>
      </c>
      <c r="FM139" s="345"/>
      <c r="FN139" t="s">
        <v>461</v>
      </c>
      <c r="FO139">
        <f>'Générateur Emprise 30ans'!$F5</f>
        <v>0.2</v>
      </c>
      <c r="FQ139" t="s">
        <v>460</v>
      </c>
      <c r="FR139">
        <f>IF(FQ105&lt;0,FO139+FO140,0)</f>
        <v>0.7</v>
      </c>
      <c r="FS139" s="345"/>
      <c r="FT139" t="s">
        <v>461</v>
      </c>
      <c r="FU139">
        <f>'Générateur Emprise 30ans'!$F5</f>
        <v>0.2</v>
      </c>
      <c r="FW139" t="s">
        <v>460</v>
      </c>
      <c r="FX139">
        <f>IF(FW105&lt;0,FU139+FU140,0)</f>
        <v>0.7</v>
      </c>
      <c r="FY139" s="345"/>
    </row>
    <row r="140" spans="1:181" x14ac:dyDescent="0.3">
      <c r="A140" s="19"/>
      <c r="B140" s="827" t="s">
        <v>459</v>
      </c>
      <c r="C140" s="835">
        <f>'Générateur Emprise 30ans'!$F6</f>
        <v>0.5</v>
      </c>
      <c r="D140" s="835"/>
      <c r="E140" s="835" t="s">
        <v>458</v>
      </c>
      <c r="F140" s="834">
        <f>IF(E106&lt;0,C141+C142,0)</f>
        <v>1</v>
      </c>
      <c r="G140" s="345"/>
      <c r="H140" t="s">
        <v>459</v>
      </c>
      <c r="I140">
        <f>'Générateur Emprise 30ans'!$F6</f>
        <v>0.5</v>
      </c>
      <c r="K140" t="s">
        <v>458</v>
      </c>
      <c r="L140">
        <f>IF(K106&lt;0,I141+I142,0)</f>
        <v>1</v>
      </c>
      <c r="M140" s="345"/>
      <c r="N140" t="s">
        <v>459</v>
      </c>
      <c r="O140">
        <f>'Générateur Emprise 30ans'!$F6</f>
        <v>0.5</v>
      </c>
      <c r="Q140" t="s">
        <v>458</v>
      </c>
      <c r="R140">
        <f>IF(Q106&lt;0,O141+O142,0)</f>
        <v>1</v>
      </c>
      <c r="S140" s="345"/>
      <c r="T140" t="s">
        <v>459</v>
      </c>
      <c r="U140">
        <f>'Générateur Emprise 30ans'!$F6</f>
        <v>0.5</v>
      </c>
      <c r="W140" t="s">
        <v>458</v>
      </c>
      <c r="X140">
        <f>IF(W106&lt;0,U141+U142,0)</f>
        <v>1</v>
      </c>
      <c r="Y140" s="345"/>
      <c r="Z140" t="s">
        <v>459</v>
      </c>
      <c r="AA140">
        <f>'Générateur Emprise 30ans'!$F6</f>
        <v>0.5</v>
      </c>
      <c r="AC140" t="s">
        <v>458</v>
      </c>
      <c r="AD140">
        <f>IF(AC106&lt;0,AA141+AA142,0)</f>
        <v>1</v>
      </c>
      <c r="AE140" s="345"/>
      <c r="AF140" t="s">
        <v>459</v>
      </c>
      <c r="AG140">
        <f>'Générateur Emprise 30ans'!$F6</f>
        <v>0.5</v>
      </c>
      <c r="AI140" t="s">
        <v>458</v>
      </c>
      <c r="AJ140">
        <f>IF(AI106&lt;0,AG141+AG142,0)</f>
        <v>1</v>
      </c>
      <c r="AK140" s="345"/>
      <c r="AL140" t="s">
        <v>459</v>
      </c>
      <c r="AM140">
        <f>'Générateur Emprise 30ans'!$F6</f>
        <v>0.5</v>
      </c>
      <c r="AO140" t="s">
        <v>458</v>
      </c>
      <c r="AP140">
        <f>IF(AO106&lt;0,AM141+AM142,0)</f>
        <v>1</v>
      </c>
      <c r="AQ140" s="345"/>
      <c r="AR140" t="s">
        <v>459</v>
      </c>
      <c r="AS140">
        <f>'Générateur Emprise 30ans'!$F6</f>
        <v>0.5</v>
      </c>
      <c r="AU140" t="s">
        <v>458</v>
      </c>
      <c r="AV140">
        <f>IF(AU106&lt;0,AS141+AS142,0)</f>
        <v>1</v>
      </c>
      <c r="AW140" s="345"/>
      <c r="AX140" t="s">
        <v>459</v>
      </c>
      <c r="AY140">
        <f>'Générateur Emprise 30ans'!$F6</f>
        <v>0.5</v>
      </c>
      <c r="BA140" t="s">
        <v>458</v>
      </c>
      <c r="BB140">
        <f>IF(BA106&lt;0,AY141+AY142,0)</f>
        <v>1</v>
      </c>
      <c r="BC140" s="345"/>
      <c r="BD140" t="s">
        <v>459</v>
      </c>
      <c r="BE140">
        <f>'Générateur Emprise 30ans'!$F6</f>
        <v>0.5</v>
      </c>
      <c r="BG140" t="s">
        <v>458</v>
      </c>
      <c r="BH140">
        <f>IF(BG106&lt;0,BE141+BE142,0)</f>
        <v>1</v>
      </c>
      <c r="BI140" s="345"/>
      <c r="BJ140" t="s">
        <v>459</v>
      </c>
      <c r="BK140">
        <f>'Générateur Emprise 30ans'!$F6</f>
        <v>0.5</v>
      </c>
      <c r="BM140" t="s">
        <v>458</v>
      </c>
      <c r="BN140">
        <f>IF(BM106&lt;0,BK141+BK142,0)</f>
        <v>1</v>
      </c>
      <c r="BO140" s="345"/>
      <c r="BP140" t="s">
        <v>459</v>
      </c>
      <c r="BQ140">
        <f>'Générateur Emprise 30ans'!$F6</f>
        <v>0.5</v>
      </c>
      <c r="BS140" t="s">
        <v>458</v>
      </c>
      <c r="BT140">
        <f>IF(BS106&lt;0,BQ141+BQ142,0)</f>
        <v>1</v>
      </c>
      <c r="BU140" s="345"/>
      <c r="BV140" t="s">
        <v>459</v>
      </c>
      <c r="BW140">
        <f>'Générateur Emprise 30ans'!$F6</f>
        <v>0.5</v>
      </c>
      <c r="BY140" t="s">
        <v>458</v>
      </c>
      <c r="BZ140">
        <f>IF(BY106&lt;0,BW141+BW142,0)</f>
        <v>1</v>
      </c>
      <c r="CA140" s="345"/>
      <c r="CB140" t="s">
        <v>459</v>
      </c>
      <c r="CC140">
        <f>'Générateur Emprise 30ans'!$F6</f>
        <v>0.5</v>
      </c>
      <c r="CE140" t="s">
        <v>458</v>
      </c>
      <c r="CF140">
        <f>IF(CE106&lt;0,CC141+CC142,0)</f>
        <v>1</v>
      </c>
      <c r="CG140" s="345"/>
      <c r="CH140" t="s">
        <v>459</v>
      </c>
      <c r="CI140">
        <f>'Générateur Emprise 30ans'!$F6</f>
        <v>0.5</v>
      </c>
      <c r="CK140" t="s">
        <v>458</v>
      </c>
      <c r="CL140">
        <f>IF(CK106&lt;0,CI141+CI142,0)</f>
        <v>1</v>
      </c>
      <c r="CM140" s="345"/>
      <c r="CN140" t="s">
        <v>459</v>
      </c>
      <c r="CO140">
        <f>'Générateur Emprise 30ans'!$F6</f>
        <v>0.5</v>
      </c>
      <c r="CQ140" t="s">
        <v>458</v>
      </c>
      <c r="CR140">
        <f>IF(CQ106&lt;0,CO141+CO142,0)</f>
        <v>1</v>
      </c>
      <c r="CS140" s="345"/>
      <c r="CT140" t="s">
        <v>459</v>
      </c>
      <c r="CU140">
        <f>'Générateur Emprise 30ans'!$F6</f>
        <v>0.5</v>
      </c>
      <c r="CW140" t="s">
        <v>458</v>
      </c>
      <c r="CX140">
        <f>IF(CW106&lt;0,CU141+CU142,0)</f>
        <v>1</v>
      </c>
      <c r="CY140" s="345"/>
      <c r="CZ140" t="s">
        <v>459</v>
      </c>
      <c r="DA140">
        <f>'Générateur Emprise 30ans'!$F6</f>
        <v>0.5</v>
      </c>
      <c r="DC140" t="s">
        <v>458</v>
      </c>
      <c r="DD140">
        <f>IF(DC106&lt;0,DA141+DA142,0)</f>
        <v>1</v>
      </c>
      <c r="DE140" s="345"/>
      <c r="DF140" t="s">
        <v>459</v>
      </c>
      <c r="DG140">
        <f>'Générateur Emprise 30ans'!$F6</f>
        <v>0.5</v>
      </c>
      <c r="DI140" t="s">
        <v>458</v>
      </c>
      <c r="DJ140">
        <f>IF(DI106&lt;0,DG141+DG142,0)</f>
        <v>1</v>
      </c>
      <c r="DK140" s="345"/>
      <c r="DL140" t="s">
        <v>459</v>
      </c>
      <c r="DM140">
        <f>'Générateur Emprise 30ans'!$F6</f>
        <v>0.5</v>
      </c>
      <c r="DO140" t="s">
        <v>458</v>
      </c>
      <c r="DP140">
        <f>IF(DO106&lt;0,DM141+DM142,0)</f>
        <v>1</v>
      </c>
      <c r="DQ140" s="345"/>
      <c r="DR140" t="s">
        <v>459</v>
      </c>
      <c r="DS140">
        <f>'Générateur Emprise 30ans'!$F6</f>
        <v>0.5</v>
      </c>
      <c r="DU140" t="s">
        <v>458</v>
      </c>
      <c r="DV140">
        <f>IF(DU106&lt;0,DS141+DS142,0)</f>
        <v>1</v>
      </c>
      <c r="DW140" s="345"/>
      <c r="DX140" t="s">
        <v>459</v>
      </c>
      <c r="DY140">
        <f>'Générateur Emprise 30ans'!$F6</f>
        <v>0.5</v>
      </c>
      <c r="EA140" t="s">
        <v>458</v>
      </c>
      <c r="EB140">
        <f>IF(EA106&lt;0,DY141+DY142,0)</f>
        <v>1</v>
      </c>
      <c r="EC140" s="345"/>
      <c r="ED140" t="s">
        <v>459</v>
      </c>
      <c r="EE140">
        <f>'Générateur Emprise 30ans'!$F6</f>
        <v>0.5</v>
      </c>
      <c r="EG140" t="s">
        <v>458</v>
      </c>
      <c r="EH140">
        <f>IF(EG106&lt;0,EE141+EE142,0)</f>
        <v>1</v>
      </c>
      <c r="EI140" s="345"/>
      <c r="EJ140" t="s">
        <v>459</v>
      </c>
      <c r="EK140">
        <f>'Générateur Emprise 30ans'!$F6</f>
        <v>0.5</v>
      </c>
      <c r="EM140" t="s">
        <v>458</v>
      </c>
      <c r="EN140">
        <f>IF(EM106&lt;0,EK141+EK142,0)</f>
        <v>1</v>
      </c>
      <c r="EO140" s="345"/>
      <c r="EP140" t="s">
        <v>459</v>
      </c>
      <c r="EQ140">
        <f>'Générateur Emprise 30ans'!$F6</f>
        <v>0.5</v>
      </c>
      <c r="ES140" t="s">
        <v>458</v>
      </c>
      <c r="ET140">
        <f>IF(ES106&lt;0,EQ141+EQ142,0)</f>
        <v>1</v>
      </c>
      <c r="EU140" s="345"/>
      <c r="EV140" t="s">
        <v>459</v>
      </c>
      <c r="EW140">
        <f>'Générateur Emprise 30ans'!$F6</f>
        <v>0.5</v>
      </c>
      <c r="EY140" t="s">
        <v>458</v>
      </c>
      <c r="EZ140">
        <f>IF(EY106&lt;0,EW141+EW142,0)</f>
        <v>1</v>
      </c>
      <c r="FA140" s="345"/>
      <c r="FB140" t="s">
        <v>459</v>
      </c>
      <c r="FC140">
        <f>'Générateur Emprise 30ans'!$F6</f>
        <v>0.5</v>
      </c>
      <c r="FE140" t="s">
        <v>458</v>
      </c>
      <c r="FF140">
        <f>IF(FE106&lt;0,FC141+FC142,0)</f>
        <v>1</v>
      </c>
      <c r="FG140" s="345"/>
      <c r="FH140" t="s">
        <v>459</v>
      </c>
      <c r="FI140">
        <f>'Générateur Emprise 30ans'!$F6</f>
        <v>0.5</v>
      </c>
      <c r="FK140" t="s">
        <v>458</v>
      </c>
      <c r="FL140">
        <f>IF(FK106&lt;0,FI141+FI142,0)</f>
        <v>1</v>
      </c>
      <c r="FM140" s="345"/>
      <c r="FN140" t="s">
        <v>459</v>
      </c>
      <c r="FO140">
        <f>'Générateur Emprise 30ans'!$F6</f>
        <v>0.5</v>
      </c>
      <c r="FQ140" t="s">
        <v>458</v>
      </c>
      <c r="FR140">
        <f>IF(FQ106&lt;0,FO141+FO142,0)</f>
        <v>1</v>
      </c>
      <c r="FS140" s="345"/>
      <c r="FT140" t="s">
        <v>459</v>
      </c>
      <c r="FU140">
        <f>'Générateur Emprise 30ans'!$F6</f>
        <v>0.5</v>
      </c>
      <c r="FW140" t="s">
        <v>458</v>
      </c>
      <c r="FX140">
        <f>IF(FW106&lt;0,FU141+FU142,0)</f>
        <v>1</v>
      </c>
      <c r="FY140" s="345"/>
    </row>
    <row r="141" spans="1:181" x14ac:dyDescent="0.3">
      <c r="A141" s="19"/>
      <c r="B141" s="827" t="s">
        <v>457</v>
      </c>
      <c r="C141" s="835">
        <f>'Générateur Emprise 30ans'!$F7</f>
        <v>0.2</v>
      </c>
      <c r="D141" s="835"/>
      <c r="E141" s="835" t="s">
        <v>18</v>
      </c>
      <c r="F141" s="834">
        <f>IF(AND(C125&lt;0,D125&lt;0),SUM(C139:C142),0)</f>
        <v>0</v>
      </c>
      <c r="G141" s="345"/>
      <c r="H141" t="s">
        <v>457</v>
      </c>
      <c r="I141">
        <f>'Générateur Emprise 30ans'!$F7</f>
        <v>0.2</v>
      </c>
      <c r="K141" t="s">
        <v>18</v>
      </c>
      <c r="L141">
        <f>IF(AND(I125&lt;0,J125&lt;0),SUM(I139:I142),0)</f>
        <v>0</v>
      </c>
      <c r="M141" s="345"/>
      <c r="N141" t="s">
        <v>457</v>
      </c>
      <c r="O141">
        <f>'Générateur Emprise 30ans'!$F7</f>
        <v>0.2</v>
      </c>
      <c r="Q141" t="s">
        <v>18</v>
      </c>
      <c r="R141">
        <f>IF(AND(O125&lt;0,P125&lt;0),SUM(O139:O142),0)</f>
        <v>0</v>
      </c>
      <c r="S141" s="345"/>
      <c r="T141" t="s">
        <v>457</v>
      </c>
      <c r="U141">
        <f>'Générateur Emprise 30ans'!$F7</f>
        <v>0.2</v>
      </c>
      <c r="W141" t="s">
        <v>18</v>
      </c>
      <c r="X141">
        <f>IF(AND(U125&lt;0,V125&lt;0),SUM(U139:U142),0)</f>
        <v>0</v>
      </c>
      <c r="Y141" s="345"/>
      <c r="Z141" t="s">
        <v>457</v>
      </c>
      <c r="AA141">
        <f>'Générateur Emprise 30ans'!$F7</f>
        <v>0.2</v>
      </c>
      <c r="AC141" t="s">
        <v>18</v>
      </c>
      <c r="AD141">
        <f>IF(AND(AA125&lt;0,AB125&lt;0),SUM(AA139:AA142),0)</f>
        <v>0</v>
      </c>
      <c r="AE141" s="345"/>
      <c r="AF141" t="s">
        <v>457</v>
      </c>
      <c r="AG141">
        <f>'Générateur Emprise 30ans'!$F7</f>
        <v>0.2</v>
      </c>
      <c r="AI141" t="s">
        <v>18</v>
      </c>
      <c r="AJ141">
        <f>IF(AND(AG125&lt;0,AH125&lt;0),SUM(AG139:AG142),0)</f>
        <v>0</v>
      </c>
      <c r="AK141" s="345"/>
      <c r="AL141" t="s">
        <v>457</v>
      </c>
      <c r="AM141">
        <f>'Générateur Emprise 30ans'!$F7</f>
        <v>0.2</v>
      </c>
      <c r="AO141" t="s">
        <v>18</v>
      </c>
      <c r="AP141">
        <f>IF(AND(AM125&lt;0,AN125&lt;0),SUM(AM139:AM142),0)</f>
        <v>0</v>
      </c>
      <c r="AQ141" s="345"/>
      <c r="AR141" t="s">
        <v>457</v>
      </c>
      <c r="AS141">
        <f>'Générateur Emprise 30ans'!$F7</f>
        <v>0.2</v>
      </c>
      <c r="AU141" t="s">
        <v>18</v>
      </c>
      <c r="AV141">
        <f>IF(AND(AS125&lt;0,AT125&lt;0),SUM(AS139:AS142),0)</f>
        <v>0</v>
      </c>
      <c r="AW141" s="345"/>
      <c r="AX141" t="s">
        <v>457</v>
      </c>
      <c r="AY141">
        <f>'Générateur Emprise 30ans'!$F7</f>
        <v>0.2</v>
      </c>
      <c r="BA141" t="s">
        <v>18</v>
      </c>
      <c r="BB141">
        <f>IF(AND(AY125&lt;0,AZ125&lt;0),SUM(AY139:AY142),0)</f>
        <v>0</v>
      </c>
      <c r="BC141" s="345"/>
      <c r="BD141" t="s">
        <v>457</v>
      </c>
      <c r="BE141">
        <f>'Générateur Emprise 30ans'!$F7</f>
        <v>0.2</v>
      </c>
      <c r="BG141" t="s">
        <v>18</v>
      </c>
      <c r="BH141">
        <f>IF(AND(BE125&lt;0,BF125&lt;0),SUM(BE139:BE142),0)</f>
        <v>0</v>
      </c>
      <c r="BI141" s="345"/>
      <c r="BJ141" t="s">
        <v>457</v>
      </c>
      <c r="BK141">
        <f>'Générateur Emprise 30ans'!$F7</f>
        <v>0.2</v>
      </c>
      <c r="BM141" t="s">
        <v>18</v>
      </c>
      <c r="BN141">
        <f>IF(AND(BK125&lt;0,BL125&lt;0),SUM(BK139:BK142),0)</f>
        <v>0</v>
      </c>
      <c r="BO141" s="345"/>
      <c r="BP141" t="s">
        <v>457</v>
      </c>
      <c r="BQ141">
        <f>'Générateur Emprise 30ans'!$F7</f>
        <v>0.2</v>
      </c>
      <c r="BS141" t="s">
        <v>18</v>
      </c>
      <c r="BT141">
        <f>IF(AND(BQ125&lt;0,BR125&lt;0),SUM(BQ139:BQ142),0)</f>
        <v>0</v>
      </c>
      <c r="BU141" s="345"/>
      <c r="BV141" t="s">
        <v>457</v>
      </c>
      <c r="BW141">
        <f>'Générateur Emprise 30ans'!$F7</f>
        <v>0.2</v>
      </c>
      <c r="BY141" t="s">
        <v>18</v>
      </c>
      <c r="BZ141">
        <f>IF(AND(BW125&lt;0,BX125&lt;0),SUM(BW139:BW142),0)</f>
        <v>0</v>
      </c>
      <c r="CA141" s="345"/>
      <c r="CB141" t="s">
        <v>457</v>
      </c>
      <c r="CC141">
        <f>'Générateur Emprise 30ans'!$F7</f>
        <v>0.2</v>
      </c>
      <c r="CE141" t="s">
        <v>18</v>
      </c>
      <c r="CF141">
        <f>IF(AND(CC125&lt;0,CD125&lt;0),SUM(CC139:CC142),0)</f>
        <v>0</v>
      </c>
      <c r="CG141" s="345"/>
      <c r="CH141" t="s">
        <v>457</v>
      </c>
      <c r="CI141">
        <f>'Générateur Emprise 30ans'!$F7</f>
        <v>0.2</v>
      </c>
      <c r="CK141" t="s">
        <v>18</v>
      </c>
      <c r="CL141">
        <f>IF(AND(CI125&lt;0,CJ125&lt;0),SUM(CI139:CI142),0)</f>
        <v>0</v>
      </c>
      <c r="CM141" s="345"/>
      <c r="CN141" t="s">
        <v>457</v>
      </c>
      <c r="CO141">
        <f>'Générateur Emprise 30ans'!$F7</f>
        <v>0.2</v>
      </c>
      <c r="CQ141" t="s">
        <v>18</v>
      </c>
      <c r="CR141">
        <f>IF(AND(CO125&lt;0,CP125&lt;0),SUM(CO139:CO142),0)</f>
        <v>0</v>
      </c>
      <c r="CS141" s="345"/>
      <c r="CT141" t="s">
        <v>457</v>
      </c>
      <c r="CU141">
        <f>'Générateur Emprise 30ans'!$F7</f>
        <v>0.2</v>
      </c>
      <c r="CW141" t="s">
        <v>18</v>
      </c>
      <c r="CX141">
        <f>IF(AND(CU125&lt;0,CV125&lt;0),SUM(CU139:CU142),0)</f>
        <v>0</v>
      </c>
      <c r="CY141" s="345"/>
      <c r="CZ141" t="s">
        <v>457</v>
      </c>
      <c r="DA141">
        <f>'Générateur Emprise 30ans'!$F7</f>
        <v>0.2</v>
      </c>
      <c r="DC141" t="s">
        <v>18</v>
      </c>
      <c r="DD141">
        <f>IF(AND(DA125&lt;0,DB125&lt;0),SUM(DA139:DA142),0)</f>
        <v>0</v>
      </c>
      <c r="DE141" s="345"/>
      <c r="DF141" t="s">
        <v>457</v>
      </c>
      <c r="DG141">
        <f>'Générateur Emprise 30ans'!$F7</f>
        <v>0.2</v>
      </c>
      <c r="DI141" t="s">
        <v>18</v>
      </c>
      <c r="DJ141">
        <f>IF(AND(DG125&lt;0,DH125&lt;0),SUM(DG139:DG142),0)</f>
        <v>0</v>
      </c>
      <c r="DK141" s="345"/>
      <c r="DL141" t="s">
        <v>457</v>
      </c>
      <c r="DM141">
        <f>'Générateur Emprise 30ans'!$F7</f>
        <v>0.2</v>
      </c>
      <c r="DO141" t="s">
        <v>18</v>
      </c>
      <c r="DP141">
        <f>IF(AND(DM125&lt;0,DN125&lt;0),SUM(DM139:DM142),0)</f>
        <v>0</v>
      </c>
      <c r="DQ141" s="345"/>
      <c r="DR141" t="s">
        <v>457</v>
      </c>
      <c r="DS141">
        <f>'Générateur Emprise 30ans'!$F7</f>
        <v>0.2</v>
      </c>
      <c r="DU141" t="s">
        <v>18</v>
      </c>
      <c r="DV141">
        <f>IF(AND(DS125&lt;0,DT125&lt;0),SUM(DS139:DS142),0)</f>
        <v>0</v>
      </c>
      <c r="DW141" s="345"/>
      <c r="DX141" t="s">
        <v>457</v>
      </c>
      <c r="DY141">
        <f>'Générateur Emprise 30ans'!$F7</f>
        <v>0.2</v>
      </c>
      <c r="EA141" t="s">
        <v>18</v>
      </c>
      <c r="EB141">
        <f>IF(AND(DY125&lt;0,DZ125&lt;0),SUM(DY139:DY142),0)</f>
        <v>0</v>
      </c>
      <c r="EC141" s="345"/>
      <c r="ED141" t="s">
        <v>457</v>
      </c>
      <c r="EE141">
        <f>'Générateur Emprise 30ans'!$F7</f>
        <v>0.2</v>
      </c>
      <c r="EG141" t="s">
        <v>18</v>
      </c>
      <c r="EH141">
        <f>IF(AND(EE125&lt;0,EF125&lt;0),SUM(EE139:EE142),0)</f>
        <v>0</v>
      </c>
      <c r="EI141" s="345"/>
      <c r="EJ141" t="s">
        <v>457</v>
      </c>
      <c r="EK141">
        <f>'Générateur Emprise 30ans'!$F7</f>
        <v>0.2</v>
      </c>
      <c r="EM141" t="s">
        <v>18</v>
      </c>
      <c r="EN141">
        <f>IF(AND(EK125&lt;0,EL125&lt;0),SUM(EK139:EK142),0)</f>
        <v>0</v>
      </c>
      <c r="EO141" s="345"/>
      <c r="EP141" t="s">
        <v>457</v>
      </c>
      <c r="EQ141">
        <f>'Générateur Emprise 30ans'!$F7</f>
        <v>0.2</v>
      </c>
      <c r="ES141" t="s">
        <v>18</v>
      </c>
      <c r="ET141">
        <f>IF(AND(EQ125&lt;0,ER125&lt;0),SUM(EQ139:EQ142),0)</f>
        <v>0</v>
      </c>
      <c r="EU141" s="345"/>
      <c r="EV141" t="s">
        <v>457</v>
      </c>
      <c r="EW141">
        <f>'Générateur Emprise 30ans'!$F7</f>
        <v>0.2</v>
      </c>
      <c r="EY141" t="s">
        <v>18</v>
      </c>
      <c r="EZ141">
        <f>IF(AND(EW125&lt;0,EX125&lt;0),SUM(EW139:EW142),0)</f>
        <v>0</v>
      </c>
      <c r="FA141" s="345"/>
      <c r="FB141" t="s">
        <v>457</v>
      </c>
      <c r="FC141">
        <f>'Générateur Emprise 30ans'!$F7</f>
        <v>0.2</v>
      </c>
      <c r="FE141" t="s">
        <v>18</v>
      </c>
      <c r="FF141">
        <f>IF(AND(FC125&lt;0,FD125&lt;0),SUM(FC139:FC142),0)</f>
        <v>0</v>
      </c>
      <c r="FG141" s="345"/>
      <c r="FH141" t="s">
        <v>457</v>
      </c>
      <c r="FI141">
        <f>'Générateur Emprise 30ans'!$F7</f>
        <v>0.2</v>
      </c>
      <c r="FK141" t="s">
        <v>18</v>
      </c>
      <c r="FL141">
        <f>IF(AND(FI125&lt;0,FJ125&lt;0),SUM(FI139:FI142),0)</f>
        <v>0</v>
      </c>
      <c r="FM141" s="345"/>
      <c r="FN141" t="s">
        <v>457</v>
      </c>
      <c r="FO141">
        <f>'Générateur Emprise 30ans'!$F7</f>
        <v>0.2</v>
      </c>
      <c r="FQ141" t="s">
        <v>18</v>
      </c>
      <c r="FR141">
        <f>IF(AND(FO125&lt;0,FP125&lt;0),SUM(FO139:FO142),0)</f>
        <v>0</v>
      </c>
      <c r="FS141" s="345"/>
      <c r="FT141" t="s">
        <v>457</v>
      </c>
      <c r="FU141">
        <f>'Générateur Emprise 30ans'!$F7</f>
        <v>0.2</v>
      </c>
      <c r="FW141" t="s">
        <v>18</v>
      </c>
      <c r="FX141">
        <f>IF(AND(FU125&lt;0,FV125&lt;0),SUM(FU139:FU142),0)</f>
        <v>0</v>
      </c>
      <c r="FY141" s="345"/>
    </row>
    <row r="142" spans="1:181" ht="15" thickBot="1" x14ac:dyDescent="0.35">
      <c r="A142" s="19"/>
      <c r="B142" s="826" t="s">
        <v>456</v>
      </c>
      <c r="C142" s="833">
        <f>'Générateur Emprise 30ans'!$F8</f>
        <v>0.8</v>
      </c>
      <c r="D142" s="833"/>
      <c r="E142" s="833"/>
      <c r="F142" s="832"/>
      <c r="G142" s="345"/>
      <c r="H142" t="s">
        <v>456</v>
      </c>
      <c r="I142">
        <f>'Générateur Emprise 30ans'!$F8</f>
        <v>0.8</v>
      </c>
      <c r="M142" s="345"/>
      <c r="N142" t="s">
        <v>456</v>
      </c>
      <c r="O142">
        <f>'Générateur Emprise 30ans'!$F8</f>
        <v>0.8</v>
      </c>
      <c r="S142" s="345"/>
      <c r="T142" t="s">
        <v>456</v>
      </c>
      <c r="U142">
        <f>'Générateur Emprise 30ans'!$F8</f>
        <v>0.8</v>
      </c>
      <c r="Y142" s="345"/>
      <c r="Z142" t="s">
        <v>456</v>
      </c>
      <c r="AA142">
        <f>'Générateur Emprise 30ans'!$F8</f>
        <v>0.8</v>
      </c>
      <c r="AE142" s="345"/>
      <c r="AF142" t="s">
        <v>456</v>
      </c>
      <c r="AG142">
        <f>'Générateur Emprise 30ans'!$F8</f>
        <v>0.8</v>
      </c>
      <c r="AK142" s="345"/>
      <c r="AL142" t="s">
        <v>456</v>
      </c>
      <c r="AM142">
        <f>'Générateur Emprise 30ans'!$F8</f>
        <v>0.8</v>
      </c>
      <c r="AQ142" s="345"/>
      <c r="AR142" t="s">
        <v>456</v>
      </c>
      <c r="AS142">
        <f>'Générateur Emprise 30ans'!$F8</f>
        <v>0.8</v>
      </c>
      <c r="AW142" s="345"/>
      <c r="AX142" t="s">
        <v>456</v>
      </c>
      <c r="AY142">
        <f>'Générateur Emprise 30ans'!$F8</f>
        <v>0.8</v>
      </c>
      <c r="BC142" s="345"/>
      <c r="BD142" t="s">
        <v>456</v>
      </c>
      <c r="BE142">
        <f>'Générateur Emprise 30ans'!$F8</f>
        <v>0.8</v>
      </c>
      <c r="BI142" s="345"/>
      <c r="BJ142" t="s">
        <v>456</v>
      </c>
      <c r="BK142">
        <f>'Générateur Emprise 30ans'!$F8</f>
        <v>0.8</v>
      </c>
      <c r="BO142" s="345"/>
      <c r="BP142" t="s">
        <v>456</v>
      </c>
      <c r="BQ142">
        <f>'Générateur Emprise 30ans'!$F8</f>
        <v>0.8</v>
      </c>
      <c r="BU142" s="345"/>
      <c r="BV142" t="s">
        <v>456</v>
      </c>
      <c r="BW142">
        <f>'Générateur Emprise 30ans'!$F8</f>
        <v>0.8</v>
      </c>
      <c r="CA142" s="345"/>
      <c r="CB142" t="s">
        <v>456</v>
      </c>
      <c r="CC142">
        <f>'Générateur Emprise 30ans'!$F8</f>
        <v>0.8</v>
      </c>
      <c r="CG142" s="345"/>
      <c r="CH142" t="s">
        <v>456</v>
      </c>
      <c r="CI142">
        <f>'Générateur Emprise 30ans'!$F8</f>
        <v>0.8</v>
      </c>
      <c r="CM142" s="345"/>
      <c r="CN142" t="s">
        <v>456</v>
      </c>
      <c r="CO142">
        <f>'Générateur Emprise 30ans'!$F8</f>
        <v>0.8</v>
      </c>
      <c r="CS142" s="345"/>
      <c r="CT142" t="s">
        <v>456</v>
      </c>
      <c r="CU142">
        <f>'Générateur Emprise 30ans'!$F8</f>
        <v>0.8</v>
      </c>
      <c r="CY142" s="345"/>
      <c r="CZ142" t="s">
        <v>456</v>
      </c>
      <c r="DA142">
        <f>'Générateur Emprise 30ans'!$F8</f>
        <v>0.8</v>
      </c>
      <c r="DE142" s="345"/>
      <c r="DF142" t="s">
        <v>456</v>
      </c>
      <c r="DG142">
        <f>'Générateur Emprise 30ans'!$F8</f>
        <v>0.8</v>
      </c>
      <c r="DK142" s="345"/>
      <c r="DL142" t="s">
        <v>456</v>
      </c>
      <c r="DM142">
        <f>'Générateur Emprise 30ans'!$F8</f>
        <v>0.8</v>
      </c>
      <c r="DQ142" s="345"/>
      <c r="DR142" t="s">
        <v>456</v>
      </c>
      <c r="DS142">
        <f>'Générateur Emprise 30ans'!$F8</f>
        <v>0.8</v>
      </c>
      <c r="DW142" s="345"/>
      <c r="DX142" t="s">
        <v>456</v>
      </c>
      <c r="DY142">
        <f>'Générateur Emprise 30ans'!$F8</f>
        <v>0.8</v>
      </c>
      <c r="EC142" s="345"/>
      <c r="ED142" t="s">
        <v>456</v>
      </c>
      <c r="EE142">
        <f>'Générateur Emprise 30ans'!$F8</f>
        <v>0.8</v>
      </c>
      <c r="EI142" s="345"/>
      <c r="EJ142" t="s">
        <v>456</v>
      </c>
      <c r="EK142">
        <f>'Générateur Emprise 30ans'!$F8</f>
        <v>0.8</v>
      </c>
      <c r="EO142" s="345"/>
      <c r="EP142" t="s">
        <v>456</v>
      </c>
      <c r="EQ142">
        <f>'Générateur Emprise 30ans'!$F8</f>
        <v>0.8</v>
      </c>
      <c r="EU142" s="345"/>
      <c r="EV142" t="s">
        <v>456</v>
      </c>
      <c r="EW142">
        <f>'Générateur Emprise 30ans'!$F8</f>
        <v>0.8</v>
      </c>
      <c r="FA142" s="345"/>
      <c r="FB142" t="s">
        <v>456</v>
      </c>
      <c r="FC142">
        <f>'Générateur Emprise 30ans'!$F8</f>
        <v>0.8</v>
      </c>
      <c r="FG142" s="345"/>
      <c r="FH142" t="s">
        <v>456</v>
      </c>
      <c r="FI142">
        <f>'Générateur Emprise 30ans'!$F8</f>
        <v>0.8</v>
      </c>
      <c r="FM142" s="345"/>
      <c r="FN142" t="s">
        <v>456</v>
      </c>
      <c r="FO142">
        <f>'Générateur Emprise 30ans'!$F8</f>
        <v>0.8</v>
      </c>
      <c r="FS142" s="345"/>
      <c r="FT142" t="s">
        <v>456</v>
      </c>
      <c r="FU142">
        <f>'Générateur Emprise 30ans'!$F8</f>
        <v>0.8</v>
      </c>
      <c r="FY142" s="345"/>
    </row>
    <row r="143" spans="1:181" ht="15" thickBot="1" x14ac:dyDescent="0.35">
      <c r="A143" s="19"/>
      <c r="G143" s="345"/>
      <c r="M143" s="345"/>
      <c r="S143" s="345"/>
      <c r="Y143" s="345"/>
      <c r="AE143" s="345"/>
      <c r="AK143" s="345"/>
      <c r="AQ143" s="345"/>
      <c r="AW143" s="345"/>
      <c r="BC143" s="345"/>
      <c r="BI143" s="345"/>
      <c r="BO143" s="345"/>
      <c r="BU143" s="345"/>
      <c r="CA143" s="345"/>
      <c r="CG143" s="345"/>
      <c r="CM143" s="345"/>
      <c r="CS143" s="345"/>
      <c r="CY143" s="345"/>
      <c r="DE143" s="345"/>
      <c r="DK143" s="345"/>
      <c r="DQ143" s="345"/>
      <c r="DW143" s="345"/>
      <c r="EC143" s="345"/>
      <c r="EI143" s="345"/>
      <c r="EO143" s="345"/>
      <c r="EU143" s="345"/>
      <c r="FA143" s="345"/>
      <c r="FG143" s="345"/>
      <c r="FM143" s="345"/>
      <c r="FS143" s="345"/>
      <c r="FY143" s="345"/>
    </row>
    <row r="144" spans="1:181" x14ac:dyDescent="0.3">
      <c r="A144" s="19"/>
      <c r="B144" s="838"/>
      <c r="C144" s="837" t="s">
        <v>455</v>
      </c>
      <c r="D144" s="837" t="s">
        <v>454</v>
      </c>
      <c r="E144" s="837" t="s">
        <v>453</v>
      </c>
      <c r="F144" s="837" t="s">
        <v>452</v>
      </c>
      <c r="G144" s="836"/>
      <c r="H144" s="838"/>
      <c r="I144" s="837" t="s">
        <v>455</v>
      </c>
      <c r="J144" s="837" t="s">
        <v>454</v>
      </c>
      <c r="K144" s="837" t="s">
        <v>453</v>
      </c>
      <c r="L144" s="837" t="s">
        <v>452</v>
      </c>
      <c r="M144" s="836"/>
      <c r="N144" s="838"/>
      <c r="O144" s="837" t="s">
        <v>455</v>
      </c>
      <c r="P144" s="837" t="s">
        <v>454</v>
      </c>
      <c r="Q144" s="837" t="s">
        <v>453</v>
      </c>
      <c r="R144" s="837" t="s">
        <v>452</v>
      </c>
      <c r="S144" s="836"/>
      <c r="T144" s="838"/>
      <c r="U144" s="837" t="s">
        <v>455</v>
      </c>
      <c r="V144" s="837" t="s">
        <v>454</v>
      </c>
      <c r="W144" s="837" t="s">
        <v>453</v>
      </c>
      <c r="X144" s="837" t="s">
        <v>452</v>
      </c>
      <c r="Y144" s="836"/>
      <c r="Z144" s="838"/>
      <c r="AA144" s="837" t="s">
        <v>455</v>
      </c>
      <c r="AB144" s="837" t="s">
        <v>454</v>
      </c>
      <c r="AC144" s="837" t="s">
        <v>453</v>
      </c>
      <c r="AD144" s="837" t="s">
        <v>452</v>
      </c>
      <c r="AE144" s="836"/>
      <c r="AF144" s="838"/>
      <c r="AG144" s="837" t="s">
        <v>455</v>
      </c>
      <c r="AH144" s="837" t="s">
        <v>454</v>
      </c>
      <c r="AI144" s="837" t="s">
        <v>453</v>
      </c>
      <c r="AJ144" s="837" t="s">
        <v>452</v>
      </c>
      <c r="AK144" s="836"/>
      <c r="AL144" s="838"/>
      <c r="AM144" s="837" t="s">
        <v>455</v>
      </c>
      <c r="AN144" s="837" t="s">
        <v>454</v>
      </c>
      <c r="AO144" s="837" t="s">
        <v>453</v>
      </c>
      <c r="AP144" s="837" t="s">
        <v>452</v>
      </c>
      <c r="AQ144" s="836"/>
      <c r="AR144" s="838"/>
      <c r="AS144" s="837" t="s">
        <v>455</v>
      </c>
      <c r="AT144" s="837" t="s">
        <v>454</v>
      </c>
      <c r="AU144" s="837" t="s">
        <v>453</v>
      </c>
      <c r="AV144" s="837" t="s">
        <v>452</v>
      </c>
      <c r="AW144" s="836"/>
      <c r="AX144" s="838"/>
      <c r="AY144" s="837" t="s">
        <v>455</v>
      </c>
      <c r="AZ144" s="837" t="s">
        <v>454</v>
      </c>
      <c r="BA144" s="837" t="s">
        <v>453</v>
      </c>
      <c r="BB144" s="837" t="s">
        <v>452</v>
      </c>
      <c r="BC144" s="836"/>
      <c r="BD144" s="838"/>
      <c r="BE144" s="837" t="s">
        <v>455</v>
      </c>
      <c r="BF144" s="837" t="s">
        <v>454</v>
      </c>
      <c r="BG144" s="837" t="s">
        <v>453</v>
      </c>
      <c r="BH144" s="837" t="s">
        <v>452</v>
      </c>
      <c r="BI144" s="836"/>
      <c r="BJ144" s="838"/>
      <c r="BK144" s="837" t="s">
        <v>455</v>
      </c>
      <c r="BL144" s="837" t="s">
        <v>454</v>
      </c>
      <c r="BM144" s="837" t="s">
        <v>453</v>
      </c>
      <c r="BN144" s="837" t="s">
        <v>452</v>
      </c>
      <c r="BO144" s="836"/>
      <c r="BP144" s="838"/>
      <c r="BQ144" s="837" t="s">
        <v>455</v>
      </c>
      <c r="BR144" s="837" t="s">
        <v>454</v>
      </c>
      <c r="BS144" s="837" t="s">
        <v>453</v>
      </c>
      <c r="BT144" s="837" t="s">
        <v>452</v>
      </c>
      <c r="BU144" s="836"/>
      <c r="BV144" s="838"/>
      <c r="BW144" s="837" t="s">
        <v>455</v>
      </c>
      <c r="BX144" s="837" t="s">
        <v>454</v>
      </c>
      <c r="BY144" s="837" t="s">
        <v>453</v>
      </c>
      <c r="BZ144" s="837" t="s">
        <v>452</v>
      </c>
      <c r="CA144" s="836"/>
      <c r="CB144" s="838"/>
      <c r="CC144" s="837" t="s">
        <v>455</v>
      </c>
      <c r="CD144" s="837" t="s">
        <v>454</v>
      </c>
      <c r="CE144" s="837" t="s">
        <v>453</v>
      </c>
      <c r="CF144" s="837" t="s">
        <v>452</v>
      </c>
      <c r="CG144" s="836"/>
      <c r="CH144" s="838"/>
      <c r="CI144" s="837" t="s">
        <v>455</v>
      </c>
      <c r="CJ144" s="837" t="s">
        <v>454</v>
      </c>
      <c r="CK144" s="837" t="s">
        <v>453</v>
      </c>
      <c r="CL144" s="837" t="s">
        <v>452</v>
      </c>
      <c r="CM144" s="836"/>
      <c r="CN144" s="838"/>
      <c r="CO144" s="837" t="s">
        <v>455</v>
      </c>
      <c r="CP144" s="837" t="s">
        <v>454</v>
      </c>
      <c r="CQ144" s="837" t="s">
        <v>453</v>
      </c>
      <c r="CR144" s="837" t="s">
        <v>452</v>
      </c>
      <c r="CS144" s="836"/>
      <c r="CT144" s="838"/>
      <c r="CU144" s="837" t="s">
        <v>455</v>
      </c>
      <c r="CV144" s="837" t="s">
        <v>454</v>
      </c>
      <c r="CW144" s="837" t="s">
        <v>453</v>
      </c>
      <c r="CX144" s="837" t="s">
        <v>452</v>
      </c>
      <c r="CY144" s="836"/>
      <c r="CZ144" s="838"/>
      <c r="DA144" s="837" t="s">
        <v>455</v>
      </c>
      <c r="DB144" s="837" t="s">
        <v>454</v>
      </c>
      <c r="DC144" s="837" t="s">
        <v>453</v>
      </c>
      <c r="DD144" s="837" t="s">
        <v>452</v>
      </c>
      <c r="DE144" s="836"/>
      <c r="DF144" s="838"/>
      <c r="DG144" s="837" t="s">
        <v>455</v>
      </c>
      <c r="DH144" s="837" t="s">
        <v>454</v>
      </c>
      <c r="DI144" s="837" t="s">
        <v>453</v>
      </c>
      <c r="DJ144" s="837" t="s">
        <v>452</v>
      </c>
      <c r="DK144" s="836"/>
      <c r="DL144" s="838"/>
      <c r="DM144" s="837" t="s">
        <v>455</v>
      </c>
      <c r="DN144" s="837" t="s">
        <v>454</v>
      </c>
      <c r="DO144" s="837" t="s">
        <v>453</v>
      </c>
      <c r="DP144" s="837" t="s">
        <v>452</v>
      </c>
      <c r="DQ144" s="836"/>
      <c r="DR144" s="838"/>
      <c r="DS144" s="837" t="s">
        <v>455</v>
      </c>
      <c r="DT144" s="837" t="s">
        <v>454</v>
      </c>
      <c r="DU144" s="837" t="s">
        <v>453</v>
      </c>
      <c r="DV144" s="837" t="s">
        <v>452</v>
      </c>
      <c r="DW144" s="836"/>
      <c r="DX144" s="838"/>
      <c r="DY144" s="837" t="s">
        <v>455</v>
      </c>
      <c r="DZ144" s="837" t="s">
        <v>454</v>
      </c>
      <c r="EA144" s="837" t="s">
        <v>453</v>
      </c>
      <c r="EB144" s="837" t="s">
        <v>452</v>
      </c>
      <c r="EC144" s="836"/>
      <c r="ED144" s="838"/>
      <c r="EE144" s="837" t="s">
        <v>455</v>
      </c>
      <c r="EF144" s="837" t="s">
        <v>454</v>
      </c>
      <c r="EG144" s="837" t="s">
        <v>453</v>
      </c>
      <c r="EH144" s="837" t="s">
        <v>452</v>
      </c>
      <c r="EI144" s="836"/>
      <c r="EJ144" s="838"/>
      <c r="EK144" s="837" t="s">
        <v>455</v>
      </c>
      <c r="EL144" s="837" t="s">
        <v>454</v>
      </c>
      <c r="EM144" s="837" t="s">
        <v>453</v>
      </c>
      <c r="EN144" s="837" t="s">
        <v>452</v>
      </c>
      <c r="EO144" s="836"/>
      <c r="EP144" s="838"/>
      <c r="EQ144" s="837" t="s">
        <v>455</v>
      </c>
      <c r="ER144" s="837" t="s">
        <v>454</v>
      </c>
      <c r="ES144" s="837" t="s">
        <v>453</v>
      </c>
      <c r="ET144" s="837" t="s">
        <v>452</v>
      </c>
      <c r="EU144" s="836"/>
      <c r="EV144" s="838"/>
      <c r="EW144" s="837" t="s">
        <v>455</v>
      </c>
      <c r="EX144" s="837" t="s">
        <v>454</v>
      </c>
      <c r="EY144" s="837" t="s">
        <v>453</v>
      </c>
      <c r="EZ144" s="837" t="s">
        <v>452</v>
      </c>
      <c r="FA144" s="836"/>
      <c r="FB144" s="838"/>
      <c r="FC144" s="837" t="s">
        <v>455</v>
      </c>
      <c r="FD144" s="837" t="s">
        <v>454</v>
      </c>
      <c r="FE144" s="837" t="s">
        <v>453</v>
      </c>
      <c r="FF144" s="837" t="s">
        <v>452</v>
      </c>
      <c r="FG144" s="836"/>
      <c r="FH144" s="838"/>
      <c r="FI144" s="837" t="s">
        <v>455</v>
      </c>
      <c r="FJ144" s="837" t="s">
        <v>454</v>
      </c>
      <c r="FK144" s="837" t="s">
        <v>453</v>
      </c>
      <c r="FL144" s="837" t="s">
        <v>452</v>
      </c>
      <c r="FM144" s="836"/>
      <c r="FN144" s="838"/>
      <c r="FO144" s="837" t="s">
        <v>455</v>
      </c>
      <c r="FP144" s="837" t="s">
        <v>454</v>
      </c>
      <c r="FQ144" s="837" t="s">
        <v>453</v>
      </c>
      <c r="FR144" s="837" t="s">
        <v>452</v>
      </c>
      <c r="FS144" s="836"/>
      <c r="FT144" s="838"/>
      <c r="FU144" s="837" t="s">
        <v>455</v>
      </c>
      <c r="FV144" s="837" t="s">
        <v>454</v>
      </c>
      <c r="FW144" s="837" t="s">
        <v>453</v>
      </c>
      <c r="FX144" s="837" t="s">
        <v>452</v>
      </c>
      <c r="FY144" s="836"/>
    </row>
    <row r="145" spans="1:181" x14ac:dyDescent="0.3">
      <c r="A145" s="19"/>
      <c r="B145" s="827" t="s">
        <v>451</v>
      </c>
      <c r="C145" s="835"/>
      <c r="D145" s="835"/>
      <c r="E145" s="835"/>
      <c r="F145" s="835"/>
      <c r="G145" s="834"/>
      <c r="H145" s="827" t="s">
        <v>451</v>
      </c>
      <c r="I145" s="835"/>
      <c r="J145" s="835"/>
      <c r="K145" s="835"/>
      <c r="L145" s="835"/>
      <c r="M145" s="834"/>
      <c r="N145" s="827" t="s">
        <v>451</v>
      </c>
      <c r="O145" s="835"/>
      <c r="P145" s="835"/>
      <c r="Q145" s="835"/>
      <c r="R145" s="835"/>
      <c r="S145" s="834"/>
      <c r="T145" s="827" t="s">
        <v>451</v>
      </c>
      <c r="U145" s="835"/>
      <c r="V145" s="835"/>
      <c r="W145" s="835"/>
      <c r="X145" s="835"/>
      <c r="Y145" s="834"/>
      <c r="Z145" s="827" t="s">
        <v>451</v>
      </c>
      <c r="AA145" s="835"/>
      <c r="AB145" s="835"/>
      <c r="AC145" s="835"/>
      <c r="AD145" s="835"/>
      <c r="AE145" s="834"/>
      <c r="AF145" s="827" t="s">
        <v>451</v>
      </c>
      <c r="AG145" s="835"/>
      <c r="AH145" s="835"/>
      <c r="AI145" s="835"/>
      <c r="AJ145" s="835"/>
      <c r="AK145" s="834"/>
      <c r="AL145" s="827" t="s">
        <v>451</v>
      </c>
      <c r="AM145" s="835"/>
      <c r="AN145" s="835"/>
      <c r="AO145" s="835"/>
      <c r="AP145" s="835"/>
      <c r="AQ145" s="834"/>
      <c r="AR145" s="827" t="s">
        <v>451</v>
      </c>
      <c r="AS145" s="835"/>
      <c r="AT145" s="835"/>
      <c r="AU145" s="835"/>
      <c r="AV145" s="835"/>
      <c r="AW145" s="834"/>
      <c r="AX145" s="827" t="s">
        <v>451</v>
      </c>
      <c r="AY145" s="835"/>
      <c r="AZ145" s="835"/>
      <c r="BA145" s="835"/>
      <c r="BB145" s="835"/>
      <c r="BC145" s="834"/>
      <c r="BD145" s="827" t="s">
        <v>451</v>
      </c>
      <c r="BE145" s="835"/>
      <c r="BF145" s="835"/>
      <c r="BG145" s="835"/>
      <c r="BH145" s="835"/>
      <c r="BI145" s="834"/>
      <c r="BJ145" s="827" t="s">
        <v>451</v>
      </c>
      <c r="BK145" s="835"/>
      <c r="BL145" s="835"/>
      <c r="BM145" s="835"/>
      <c r="BN145" s="835"/>
      <c r="BO145" s="834"/>
      <c r="BP145" s="827" t="s">
        <v>451</v>
      </c>
      <c r="BQ145" s="835"/>
      <c r="BR145" s="835"/>
      <c r="BS145" s="835"/>
      <c r="BT145" s="835"/>
      <c r="BU145" s="834"/>
      <c r="BV145" s="827" t="s">
        <v>451</v>
      </c>
      <c r="BW145" s="835"/>
      <c r="BX145" s="835"/>
      <c r="BY145" s="835"/>
      <c r="BZ145" s="835"/>
      <c r="CA145" s="834"/>
      <c r="CB145" s="827" t="s">
        <v>451</v>
      </c>
      <c r="CC145" s="835"/>
      <c r="CD145" s="835"/>
      <c r="CE145" s="835"/>
      <c r="CF145" s="835"/>
      <c r="CG145" s="834"/>
      <c r="CH145" s="827" t="s">
        <v>451</v>
      </c>
      <c r="CI145" s="835"/>
      <c r="CJ145" s="835"/>
      <c r="CK145" s="835"/>
      <c r="CL145" s="835"/>
      <c r="CM145" s="834"/>
      <c r="CN145" s="827" t="s">
        <v>451</v>
      </c>
      <c r="CO145" s="835"/>
      <c r="CP145" s="835"/>
      <c r="CQ145" s="835"/>
      <c r="CR145" s="835"/>
      <c r="CS145" s="834"/>
      <c r="CT145" s="827" t="s">
        <v>451</v>
      </c>
      <c r="CU145" s="835"/>
      <c r="CV145" s="835"/>
      <c r="CW145" s="835"/>
      <c r="CX145" s="835"/>
      <c r="CY145" s="834"/>
      <c r="CZ145" s="827" t="s">
        <v>451</v>
      </c>
      <c r="DA145" s="835"/>
      <c r="DB145" s="835"/>
      <c r="DC145" s="835"/>
      <c r="DD145" s="835"/>
      <c r="DE145" s="834"/>
      <c r="DF145" s="827" t="s">
        <v>451</v>
      </c>
      <c r="DG145" s="835"/>
      <c r="DH145" s="835"/>
      <c r="DI145" s="835"/>
      <c r="DJ145" s="835"/>
      <c r="DK145" s="834"/>
      <c r="DL145" s="827" t="s">
        <v>451</v>
      </c>
      <c r="DM145" s="835"/>
      <c r="DN145" s="835"/>
      <c r="DO145" s="835"/>
      <c r="DP145" s="835"/>
      <c r="DQ145" s="834"/>
      <c r="DR145" s="827" t="s">
        <v>451</v>
      </c>
      <c r="DS145" s="835"/>
      <c r="DT145" s="835"/>
      <c r="DU145" s="835"/>
      <c r="DV145" s="835"/>
      <c r="DW145" s="834"/>
      <c r="DX145" s="827" t="s">
        <v>451</v>
      </c>
      <c r="DY145" s="835"/>
      <c r="DZ145" s="835"/>
      <c r="EA145" s="835"/>
      <c r="EB145" s="835"/>
      <c r="EC145" s="834"/>
      <c r="ED145" s="827" t="s">
        <v>451</v>
      </c>
      <c r="EE145" s="835"/>
      <c r="EF145" s="835"/>
      <c r="EG145" s="835"/>
      <c r="EH145" s="835"/>
      <c r="EI145" s="834"/>
      <c r="EJ145" s="827" t="s">
        <v>451</v>
      </c>
      <c r="EK145" s="835"/>
      <c r="EL145" s="835"/>
      <c r="EM145" s="835"/>
      <c r="EN145" s="835"/>
      <c r="EO145" s="834"/>
      <c r="EP145" s="827" t="s">
        <v>451</v>
      </c>
      <c r="EQ145" s="835"/>
      <c r="ER145" s="835"/>
      <c r="ES145" s="835"/>
      <c r="ET145" s="835"/>
      <c r="EU145" s="834"/>
      <c r="EV145" s="827" t="s">
        <v>451</v>
      </c>
      <c r="EW145" s="835"/>
      <c r="EX145" s="835"/>
      <c r="EY145" s="835"/>
      <c r="EZ145" s="835"/>
      <c r="FA145" s="834"/>
      <c r="FB145" s="827" t="s">
        <v>451</v>
      </c>
      <c r="FC145" s="835"/>
      <c r="FD145" s="835"/>
      <c r="FE145" s="835"/>
      <c r="FF145" s="835"/>
      <c r="FG145" s="834"/>
      <c r="FH145" s="827" t="s">
        <v>451</v>
      </c>
      <c r="FI145" s="835"/>
      <c r="FJ145" s="835"/>
      <c r="FK145" s="835"/>
      <c r="FL145" s="835"/>
      <c r="FM145" s="834"/>
      <c r="FN145" s="827" t="s">
        <v>451</v>
      </c>
      <c r="FO145" s="835"/>
      <c r="FP145" s="835"/>
      <c r="FQ145" s="835"/>
      <c r="FR145" s="835"/>
      <c r="FS145" s="834"/>
      <c r="FT145" s="827" t="s">
        <v>451</v>
      </c>
      <c r="FU145" s="835"/>
      <c r="FV145" s="835"/>
      <c r="FW145" s="835"/>
      <c r="FX145" s="835"/>
      <c r="FY145" s="834"/>
    </row>
    <row r="146" spans="1:181" x14ac:dyDescent="0.3">
      <c r="A146" s="19"/>
      <c r="B146" s="827" t="s">
        <v>450</v>
      </c>
      <c r="C146" s="835">
        <f>('Générateur Emprise 30ans'!$C$13+'Générateur Emprise 30ans'!$C$14)/(2*100)</f>
        <v>0.75</v>
      </c>
      <c r="D146" s="835">
        <f>(D$135*2*C146)</f>
        <v>-0.30000000000000004</v>
      </c>
      <c r="E146" s="835">
        <f>B$135+(B$135*D146)</f>
        <v>5.4599999999999991</v>
      </c>
      <c r="F146" s="835">
        <f>E146*E73/10000</f>
        <v>7.8623999999999986E-2</v>
      </c>
      <c r="G146" s="834"/>
      <c r="H146" s="827" t="s">
        <v>450</v>
      </c>
      <c r="I146" s="835">
        <f>('Générateur Emprise 30ans'!$C$13+'Générateur Emprise 30ans'!$C$14)/(2*100)</f>
        <v>0.75</v>
      </c>
      <c r="J146" s="835">
        <f>(J$135*2*I146)</f>
        <v>-0.30000000000000004</v>
      </c>
      <c r="K146" s="835">
        <f>H$135+(H$135*J146)</f>
        <v>7</v>
      </c>
      <c r="L146" s="835">
        <f>K146*K73/10000</f>
        <v>0.1008</v>
      </c>
      <c r="M146" s="834"/>
      <c r="N146" s="827" t="s">
        <v>450</v>
      </c>
      <c r="O146" s="835">
        <f>('Générateur Emprise 30ans'!$C$13+'Générateur Emprise 30ans'!$C$14)/(2*100)</f>
        <v>0.75</v>
      </c>
      <c r="P146" s="835">
        <f>(P$135*2*O146)</f>
        <v>-0.30000000000000004</v>
      </c>
      <c r="Q146" s="835">
        <f>N$135+(N$135*P146)</f>
        <v>5.9499999999999993</v>
      </c>
      <c r="R146" s="835">
        <f>Q146*Q73/10000</f>
        <v>8.5679999999999992E-2</v>
      </c>
      <c r="S146" s="834"/>
      <c r="T146" s="827" t="s">
        <v>450</v>
      </c>
      <c r="U146" s="835">
        <f>('Générateur Emprise 30ans'!$C$13+'Générateur Emprise 30ans'!$C$14)/(2*100)</f>
        <v>0.75</v>
      </c>
      <c r="V146" s="835">
        <f>(V$135*2*U146)</f>
        <v>-7.5000000000000011E-2</v>
      </c>
      <c r="W146" s="835">
        <f>T$135+(T$135*V146)</f>
        <v>8.7874999999999996</v>
      </c>
      <c r="X146" s="835">
        <f>W146*W73/10000</f>
        <v>0.12653999999999999</v>
      </c>
      <c r="Y146" s="834"/>
      <c r="Z146" s="827" t="s">
        <v>450</v>
      </c>
      <c r="AA146" s="835">
        <f>('Générateur Emprise 30ans'!$C$13+'Générateur Emprise 30ans'!$C$14)/(2*100)</f>
        <v>0.75</v>
      </c>
      <c r="AB146" s="835">
        <f>(AB$135*2*AA146)</f>
        <v>-0.30000000000000004</v>
      </c>
      <c r="AC146" s="835">
        <f>Z$135+(Z$135*AB146)</f>
        <v>5.4599999999999991</v>
      </c>
      <c r="AD146" s="835">
        <f>AC146*AC73/10000</f>
        <v>7.8623999999999986E-2</v>
      </c>
      <c r="AE146" s="834"/>
      <c r="AF146" s="827" t="s">
        <v>450</v>
      </c>
      <c r="AG146" s="835">
        <f>('Générateur Emprise 30ans'!$C$13+'Générateur Emprise 30ans'!$C$14)/(2*100)</f>
        <v>0.75</v>
      </c>
      <c r="AH146" s="835">
        <f>(AH$135*2*AG146)</f>
        <v>-0.30000000000000004</v>
      </c>
      <c r="AI146" s="835">
        <f>AF$135+(AF$135*AH146)</f>
        <v>7</v>
      </c>
      <c r="AJ146" s="835">
        <f>AI146*AI73/10000</f>
        <v>0.1008</v>
      </c>
      <c r="AK146" s="834"/>
      <c r="AL146" s="827" t="s">
        <v>450</v>
      </c>
      <c r="AM146" s="835">
        <f>('Générateur Emprise 30ans'!$C$13+'Générateur Emprise 30ans'!$C$14)/(2*100)</f>
        <v>0.75</v>
      </c>
      <c r="AN146" s="835">
        <f>(AN$135*2*AM146)</f>
        <v>-0.30000000000000004</v>
      </c>
      <c r="AO146" s="835">
        <f>AL$135+(AL$135*AN146)</f>
        <v>5.9499999999999993</v>
      </c>
      <c r="AP146" s="835">
        <f>AO146*AO73/10000</f>
        <v>8.5679999999999992E-2</v>
      </c>
      <c r="AQ146" s="834"/>
      <c r="AR146" s="827" t="s">
        <v>450</v>
      </c>
      <c r="AS146" s="835">
        <f>('Générateur Emprise 30ans'!$C$13+'Générateur Emprise 30ans'!$C$14)/(2*100)</f>
        <v>0.75</v>
      </c>
      <c r="AT146" s="835">
        <f>(AT$135*2*AS146)</f>
        <v>-7.5000000000000011E-2</v>
      </c>
      <c r="AU146" s="835">
        <f>AR$135+(AR$135*AT146)</f>
        <v>8.7874999999999996</v>
      </c>
      <c r="AV146" s="835">
        <f>AU146*AU73/10000</f>
        <v>0.12653999999999999</v>
      </c>
      <c r="AW146" s="834"/>
      <c r="AX146" s="827" t="s">
        <v>450</v>
      </c>
      <c r="AY146" s="835">
        <f>('Générateur Emprise 30ans'!$C$13+'Générateur Emprise 30ans'!$C$14)/(2*100)</f>
        <v>0.75</v>
      </c>
      <c r="AZ146" s="835">
        <f>(AZ$135*2*AY146)</f>
        <v>-0.30000000000000004</v>
      </c>
      <c r="BA146" s="835">
        <f>AX$135+(AX$135*AZ146)</f>
        <v>5.4599999999999991</v>
      </c>
      <c r="BB146" s="835">
        <f>BA146*BA73/10000</f>
        <v>7.8623999999999986E-2</v>
      </c>
      <c r="BC146" s="834"/>
      <c r="BD146" s="827" t="s">
        <v>450</v>
      </c>
      <c r="BE146" s="835">
        <f>('Générateur Emprise 30ans'!$C$13+'Générateur Emprise 30ans'!$C$14)/(2*100)</f>
        <v>0.75</v>
      </c>
      <c r="BF146" s="835">
        <f>(BF$135*2*BE146)</f>
        <v>-0.30000000000000004</v>
      </c>
      <c r="BG146" s="835">
        <f>BD$135+(BD$135*BF146)</f>
        <v>7</v>
      </c>
      <c r="BH146" s="835">
        <f>BG146*BG73/10000</f>
        <v>0.1008</v>
      </c>
      <c r="BI146" s="834"/>
      <c r="BJ146" s="827" t="s">
        <v>450</v>
      </c>
      <c r="BK146" s="835">
        <f>('Générateur Emprise 30ans'!$C$13+'Générateur Emprise 30ans'!$C$14)/(2*100)</f>
        <v>0.75</v>
      </c>
      <c r="BL146" s="835">
        <f>(BL$135*2*BK146)</f>
        <v>-0.30000000000000004</v>
      </c>
      <c r="BM146" s="835">
        <f>BJ$135+(BJ$135*BL146)</f>
        <v>5.9499999999999993</v>
      </c>
      <c r="BN146" s="835">
        <f>BM146*BM73/10000</f>
        <v>8.5679999999999992E-2</v>
      </c>
      <c r="BO146" s="834"/>
      <c r="BP146" s="827" t="s">
        <v>450</v>
      </c>
      <c r="BQ146" s="835">
        <f>('Générateur Emprise 30ans'!$C$13+'Générateur Emprise 30ans'!$C$14)/(2*100)</f>
        <v>0.75</v>
      </c>
      <c r="BR146" s="835">
        <f>(BR$135*2*BQ146)</f>
        <v>-7.5000000000000011E-2</v>
      </c>
      <c r="BS146" s="835">
        <f>BP$135+(BP$135*BR146)</f>
        <v>8.7874999999999996</v>
      </c>
      <c r="BT146" s="835">
        <f>BS146*BS73/10000</f>
        <v>0.12653999999999999</v>
      </c>
      <c r="BU146" s="834"/>
      <c r="BV146" s="827" t="s">
        <v>450</v>
      </c>
      <c r="BW146" s="835">
        <f>('Générateur Emprise 30ans'!$C$13+'Générateur Emprise 30ans'!$C$14)/(2*100)</f>
        <v>0.75</v>
      </c>
      <c r="BX146" s="835">
        <f>(BX$135*2*BW146)</f>
        <v>-0.30000000000000004</v>
      </c>
      <c r="BY146" s="835">
        <f>BV$135+(BV$135*BX146)</f>
        <v>5.4599999999999991</v>
      </c>
      <c r="BZ146" s="835">
        <f>BY146*BY73/10000</f>
        <v>7.8623999999999986E-2</v>
      </c>
      <c r="CA146" s="834"/>
      <c r="CB146" s="827" t="s">
        <v>450</v>
      </c>
      <c r="CC146" s="835">
        <f>('Générateur Emprise 30ans'!$C$13+'Générateur Emprise 30ans'!$C$14)/(2*100)</f>
        <v>0.75</v>
      </c>
      <c r="CD146" s="835">
        <f>(CD$135*2*CC146)</f>
        <v>-0.30000000000000004</v>
      </c>
      <c r="CE146" s="835">
        <f>CB$135+(CB$135*CD146)</f>
        <v>7</v>
      </c>
      <c r="CF146" s="835">
        <f>CE146*CE73/10000</f>
        <v>0.1008</v>
      </c>
      <c r="CG146" s="834"/>
      <c r="CH146" s="827" t="s">
        <v>450</v>
      </c>
      <c r="CI146" s="835">
        <f>('Générateur Emprise 30ans'!$C$13+'Générateur Emprise 30ans'!$C$14)/(2*100)</f>
        <v>0.75</v>
      </c>
      <c r="CJ146" s="835">
        <f>(CJ$135*2*CI146)</f>
        <v>-0.30000000000000004</v>
      </c>
      <c r="CK146" s="835">
        <f>CH$135+(CH$135*CJ146)</f>
        <v>5.9499999999999993</v>
      </c>
      <c r="CL146" s="835">
        <f>CK146*CK73/10000</f>
        <v>8.5679999999999992E-2</v>
      </c>
      <c r="CM146" s="834"/>
      <c r="CN146" s="827" t="s">
        <v>450</v>
      </c>
      <c r="CO146" s="835">
        <f>('Générateur Emprise 30ans'!$C$13+'Générateur Emprise 30ans'!$C$14)/(2*100)</f>
        <v>0.75</v>
      </c>
      <c r="CP146" s="835">
        <f>(CP$135*2*CO146)</f>
        <v>-7.5000000000000011E-2</v>
      </c>
      <c r="CQ146" s="835">
        <f>CN$135+(CN$135*CP146)</f>
        <v>8.7874999999999996</v>
      </c>
      <c r="CR146" s="835">
        <f>CQ146*CQ73/10000</f>
        <v>0.12653999999999999</v>
      </c>
      <c r="CS146" s="834"/>
      <c r="CT146" s="827" t="s">
        <v>450</v>
      </c>
      <c r="CU146" s="835">
        <f>('Générateur Emprise 30ans'!$C$13+'Générateur Emprise 30ans'!$C$14)/(2*100)</f>
        <v>0.75</v>
      </c>
      <c r="CV146" s="835">
        <f>(CV$135*2*CU146)</f>
        <v>-0.30000000000000004</v>
      </c>
      <c r="CW146" s="835">
        <f>CT$135+(CT$135*CV146)</f>
        <v>5.4599999999999991</v>
      </c>
      <c r="CX146" s="835">
        <f>CW146*CW73/10000</f>
        <v>7.8623999999999986E-2</v>
      </c>
      <c r="CY146" s="834"/>
      <c r="CZ146" s="827" t="s">
        <v>450</v>
      </c>
      <c r="DA146" s="835">
        <f>('Générateur Emprise 30ans'!$C$13+'Générateur Emprise 30ans'!$C$14)/(2*100)</f>
        <v>0.75</v>
      </c>
      <c r="DB146" s="835">
        <f>(DB$135*2*DA146)</f>
        <v>-0.30000000000000004</v>
      </c>
      <c r="DC146" s="835">
        <f>CZ$135+(CZ$135*DB146)</f>
        <v>7</v>
      </c>
      <c r="DD146" s="835">
        <f>DC146*DC73/10000</f>
        <v>0.1008</v>
      </c>
      <c r="DE146" s="834"/>
      <c r="DF146" s="827" t="s">
        <v>450</v>
      </c>
      <c r="DG146" s="835">
        <f>('Générateur Emprise 30ans'!$C$13+'Générateur Emprise 30ans'!$C$14)/(2*100)</f>
        <v>0.75</v>
      </c>
      <c r="DH146" s="835">
        <f>(DH$135*2*DG146)</f>
        <v>-0.30000000000000004</v>
      </c>
      <c r="DI146" s="835">
        <f>DF$135+(DF$135*DH146)</f>
        <v>5.9499999999999993</v>
      </c>
      <c r="DJ146" s="835">
        <f>DI146*DI73/10000</f>
        <v>8.5679999999999992E-2</v>
      </c>
      <c r="DK146" s="834"/>
      <c r="DL146" s="827" t="s">
        <v>450</v>
      </c>
      <c r="DM146" s="835">
        <f>('Générateur Emprise 30ans'!$C$13+'Générateur Emprise 30ans'!$C$14)/(2*100)</f>
        <v>0.75</v>
      </c>
      <c r="DN146" s="835">
        <f>(DN$135*2*DM146)</f>
        <v>-7.5000000000000011E-2</v>
      </c>
      <c r="DO146" s="835">
        <f>DL$135+(DL$135*DN146)</f>
        <v>8.7874999999999996</v>
      </c>
      <c r="DP146" s="835">
        <f>DO146*DO73/10000</f>
        <v>0.12653999999999999</v>
      </c>
      <c r="DQ146" s="834"/>
      <c r="DR146" s="827" t="s">
        <v>450</v>
      </c>
      <c r="DS146" s="835">
        <f>('Générateur Emprise 30ans'!$C$13+'Générateur Emprise 30ans'!$C$14)/(2*100)</f>
        <v>0.75</v>
      </c>
      <c r="DT146" s="835">
        <f>(DT$135*2*DS146)</f>
        <v>-0.30000000000000004</v>
      </c>
      <c r="DU146" s="835">
        <f>DR$135+(DR$135*DT146)</f>
        <v>5.4599999999999991</v>
      </c>
      <c r="DV146" s="835">
        <f>DU146*DU73/10000</f>
        <v>7.8623999999999986E-2</v>
      </c>
      <c r="DW146" s="834"/>
      <c r="DX146" s="827" t="s">
        <v>450</v>
      </c>
      <c r="DY146" s="835">
        <f>('Générateur Emprise 30ans'!$C$13+'Générateur Emprise 30ans'!$C$14)/(2*100)</f>
        <v>0.75</v>
      </c>
      <c r="DZ146" s="835">
        <f>(DZ$135*2*DY146)</f>
        <v>-0.30000000000000004</v>
      </c>
      <c r="EA146" s="835">
        <f>DX$135+(DX$135*DZ146)</f>
        <v>7</v>
      </c>
      <c r="EB146" s="835">
        <f>EA146*EA73/10000</f>
        <v>0.1008</v>
      </c>
      <c r="EC146" s="834"/>
      <c r="ED146" s="827" t="s">
        <v>450</v>
      </c>
      <c r="EE146" s="835">
        <f>('Générateur Emprise 30ans'!$C$13+'Générateur Emprise 30ans'!$C$14)/(2*100)</f>
        <v>0.75</v>
      </c>
      <c r="EF146" s="835">
        <f>(EF$135*2*EE146)</f>
        <v>-0.30000000000000004</v>
      </c>
      <c r="EG146" s="835">
        <f>ED$135+(ED$135*EF146)</f>
        <v>5.9499999999999993</v>
      </c>
      <c r="EH146" s="835">
        <f>EG146*EG73/10000</f>
        <v>8.5679999999999992E-2</v>
      </c>
      <c r="EI146" s="834"/>
      <c r="EJ146" s="827" t="s">
        <v>450</v>
      </c>
      <c r="EK146" s="835">
        <f>('Générateur Emprise 30ans'!$C$13+'Générateur Emprise 30ans'!$C$14)/(2*100)</f>
        <v>0.75</v>
      </c>
      <c r="EL146" s="835">
        <f>(EL$135*2*EK146)</f>
        <v>-7.5000000000000011E-2</v>
      </c>
      <c r="EM146" s="835">
        <f>EJ$135+(EJ$135*EL146)</f>
        <v>8.7874999999999996</v>
      </c>
      <c r="EN146" s="835">
        <f>EM146*EM73/10000</f>
        <v>0.12653999999999999</v>
      </c>
      <c r="EO146" s="834"/>
      <c r="EP146" s="827" t="s">
        <v>450</v>
      </c>
      <c r="EQ146" s="835">
        <f>('Générateur Emprise 30ans'!$C$13+'Générateur Emprise 30ans'!$C$14)/(2*100)</f>
        <v>0.75</v>
      </c>
      <c r="ER146" s="835">
        <f>(ER$135*2*EQ146)</f>
        <v>-0.30000000000000004</v>
      </c>
      <c r="ES146" s="835">
        <f>EP$135+(EP$135*ER146)</f>
        <v>5.4599999999999991</v>
      </c>
      <c r="ET146" s="835">
        <f>ES146*ES73/10000</f>
        <v>7.8623999999999986E-2</v>
      </c>
      <c r="EU146" s="834"/>
      <c r="EV146" s="827" t="s">
        <v>450</v>
      </c>
      <c r="EW146" s="835">
        <f>('Générateur Emprise 30ans'!$C$13+'Générateur Emprise 30ans'!$C$14)/(2*100)</f>
        <v>0.75</v>
      </c>
      <c r="EX146" s="835">
        <f>(EX$135*2*EW146)</f>
        <v>-0.30000000000000004</v>
      </c>
      <c r="EY146" s="835">
        <f>EV$135+(EV$135*EX146)</f>
        <v>7</v>
      </c>
      <c r="EZ146" s="835">
        <f>EY146*EY73/10000</f>
        <v>0.1008</v>
      </c>
      <c r="FA146" s="834"/>
      <c r="FB146" s="827" t="s">
        <v>450</v>
      </c>
      <c r="FC146" s="835">
        <f>('Générateur Emprise 30ans'!$C$13+'Générateur Emprise 30ans'!$C$14)/(2*100)</f>
        <v>0.75</v>
      </c>
      <c r="FD146" s="835">
        <f>(FD$135*2*FC146)</f>
        <v>-0.30000000000000004</v>
      </c>
      <c r="FE146" s="835">
        <f>FB$135+(FB$135*FD146)</f>
        <v>5.9499999999999993</v>
      </c>
      <c r="FF146" s="835">
        <f>FE146*FE73/10000</f>
        <v>8.5679999999999992E-2</v>
      </c>
      <c r="FG146" s="834"/>
      <c r="FH146" s="827" t="s">
        <v>450</v>
      </c>
      <c r="FI146" s="835">
        <f>('Générateur Emprise 30ans'!$C$13+'Générateur Emprise 30ans'!$C$14)/(2*100)</f>
        <v>0.75</v>
      </c>
      <c r="FJ146" s="835">
        <f>(FJ$135*2*FI146)</f>
        <v>-7.5000000000000011E-2</v>
      </c>
      <c r="FK146" s="835">
        <f>FH$135+(FH$135*FJ146)</f>
        <v>8.7874999999999996</v>
      </c>
      <c r="FL146" s="835">
        <f>FK146*FK73/10000</f>
        <v>0.12653999999999999</v>
      </c>
      <c r="FM146" s="834"/>
      <c r="FN146" s="827" t="s">
        <v>450</v>
      </c>
      <c r="FO146" s="835">
        <f>('Générateur Emprise 30ans'!$C$13+'Générateur Emprise 30ans'!$C$14)/(2*100)</f>
        <v>0.75</v>
      </c>
      <c r="FP146" s="835">
        <f>(FP$135*2*FO146)</f>
        <v>-0.30000000000000004</v>
      </c>
      <c r="FQ146" s="835">
        <f>FN$135+(FN$135*FP146)</f>
        <v>5.4599999999999991</v>
      </c>
      <c r="FR146" s="835">
        <f>FQ146*FQ73/10000</f>
        <v>7.8623999999999986E-2</v>
      </c>
      <c r="FS146" s="834"/>
      <c r="FT146" s="827" t="s">
        <v>450</v>
      </c>
      <c r="FU146" s="835">
        <f>('Générateur Emprise 30ans'!$C$13+'Générateur Emprise 30ans'!$C$14)/(2*100)</f>
        <v>0.75</v>
      </c>
      <c r="FV146" s="835">
        <f>(FV$135*2*FU146)</f>
        <v>-0.30000000000000004</v>
      </c>
      <c r="FW146" s="835">
        <f>FT$135+(FT$135*FV146)</f>
        <v>7</v>
      </c>
      <c r="FX146" s="835">
        <f>FW146*FW73/10000</f>
        <v>0.1008</v>
      </c>
      <c r="FY146" s="834"/>
    </row>
    <row r="147" spans="1:181" x14ac:dyDescent="0.3">
      <c r="A147" s="19"/>
      <c r="B147" s="827" t="s">
        <v>449</v>
      </c>
      <c r="C147" s="835">
        <f>('Générateur Emprise 30ans'!$C$14+'Générateur Emprise 30ans'!$C$15)/(2*100)</f>
        <v>0.75</v>
      </c>
      <c r="D147" s="835">
        <f>(D$135*2*C147)</f>
        <v>-0.30000000000000004</v>
      </c>
      <c r="E147" s="835">
        <f>B$135+(B$135*D147)</f>
        <v>5.4599999999999991</v>
      </c>
      <c r="F147" s="835">
        <f>E147*E74/10000</f>
        <v>7.8623999999999986E-2</v>
      </c>
      <c r="G147" s="834"/>
      <c r="H147" s="827" t="s">
        <v>449</v>
      </c>
      <c r="I147" s="835">
        <f>('Générateur Emprise 30ans'!$C$14+'Générateur Emprise 30ans'!$C$15)/(2*100)</f>
        <v>0.75</v>
      </c>
      <c r="J147" s="835">
        <f>(J$135*2*I147)</f>
        <v>-0.30000000000000004</v>
      </c>
      <c r="K147" s="835">
        <f>H$135+(H$135*J147)</f>
        <v>7</v>
      </c>
      <c r="L147" s="835">
        <f>K147*K74/10000</f>
        <v>0.1008</v>
      </c>
      <c r="M147" s="834"/>
      <c r="N147" s="827" t="s">
        <v>449</v>
      </c>
      <c r="O147" s="835">
        <f>('Générateur Emprise 30ans'!$C$14+'Générateur Emprise 30ans'!$C$15)/(2*100)</f>
        <v>0.75</v>
      </c>
      <c r="P147" s="835">
        <f>(P$135*2*O147)</f>
        <v>-0.30000000000000004</v>
      </c>
      <c r="Q147" s="835">
        <f>N$135+(N$135*P147)</f>
        <v>5.9499999999999993</v>
      </c>
      <c r="R147" s="835">
        <f>Q147*Q74/10000</f>
        <v>8.5679999999999992E-2</v>
      </c>
      <c r="S147" s="834"/>
      <c r="T147" s="827" t="s">
        <v>449</v>
      </c>
      <c r="U147" s="835">
        <f>('Générateur Emprise 30ans'!$C$14+'Générateur Emprise 30ans'!$C$15)/(2*100)</f>
        <v>0.75</v>
      </c>
      <c r="V147" s="835">
        <f>(V$135*2*U147)</f>
        <v>-7.5000000000000011E-2</v>
      </c>
      <c r="W147" s="835">
        <f>T$135+(T$135*V147)</f>
        <v>8.7874999999999996</v>
      </c>
      <c r="X147" s="835">
        <f>W147*W74/10000</f>
        <v>0.12653999999999999</v>
      </c>
      <c r="Y147" s="834"/>
      <c r="Z147" s="827" t="s">
        <v>449</v>
      </c>
      <c r="AA147" s="835">
        <f>('Générateur Emprise 30ans'!$C$14+'Générateur Emprise 30ans'!$C$15)/(2*100)</f>
        <v>0.75</v>
      </c>
      <c r="AB147" s="835">
        <f>(AB$135*2*AA147)</f>
        <v>-0.30000000000000004</v>
      </c>
      <c r="AC147" s="835">
        <f>Z$135+(Z$135*AB147)</f>
        <v>5.4599999999999991</v>
      </c>
      <c r="AD147" s="835">
        <f>AC147*AC74/10000</f>
        <v>7.8623999999999986E-2</v>
      </c>
      <c r="AE147" s="834"/>
      <c r="AF147" s="827" t="s">
        <v>449</v>
      </c>
      <c r="AG147" s="835">
        <f>('Générateur Emprise 30ans'!$C$14+'Générateur Emprise 30ans'!$C$15)/(2*100)</f>
        <v>0.75</v>
      </c>
      <c r="AH147" s="835">
        <f>(AH$135*2*AG147)</f>
        <v>-0.30000000000000004</v>
      </c>
      <c r="AI147" s="835">
        <f>AF$135+(AF$135*AH147)</f>
        <v>7</v>
      </c>
      <c r="AJ147" s="835">
        <f>AI147*AI74/10000</f>
        <v>0.1008</v>
      </c>
      <c r="AK147" s="834"/>
      <c r="AL147" s="827" t="s">
        <v>449</v>
      </c>
      <c r="AM147" s="835">
        <f>('Générateur Emprise 30ans'!$C$14+'Générateur Emprise 30ans'!$C$15)/(2*100)</f>
        <v>0.75</v>
      </c>
      <c r="AN147" s="835">
        <f>(AN$135*2*AM147)</f>
        <v>-0.30000000000000004</v>
      </c>
      <c r="AO147" s="835">
        <f>AL$135+(AL$135*AN147)</f>
        <v>5.9499999999999993</v>
      </c>
      <c r="AP147" s="835">
        <f>AO147*AO74/10000</f>
        <v>8.5679999999999992E-2</v>
      </c>
      <c r="AQ147" s="834"/>
      <c r="AR147" s="827" t="s">
        <v>449</v>
      </c>
      <c r="AS147" s="835">
        <f>('Générateur Emprise 30ans'!$C$14+'Générateur Emprise 30ans'!$C$15)/(2*100)</f>
        <v>0.75</v>
      </c>
      <c r="AT147" s="835">
        <f>(AT$135*2*AS147)</f>
        <v>-7.5000000000000011E-2</v>
      </c>
      <c r="AU147" s="835">
        <f>AR$135+(AR$135*AT147)</f>
        <v>8.7874999999999996</v>
      </c>
      <c r="AV147" s="835">
        <f>AU147*AU74/10000</f>
        <v>0.12653999999999999</v>
      </c>
      <c r="AW147" s="834"/>
      <c r="AX147" s="827" t="s">
        <v>449</v>
      </c>
      <c r="AY147" s="835">
        <f>('Générateur Emprise 30ans'!$C$14+'Générateur Emprise 30ans'!$C$15)/(2*100)</f>
        <v>0.75</v>
      </c>
      <c r="AZ147" s="835">
        <f>(AZ$135*2*AY147)</f>
        <v>-0.30000000000000004</v>
      </c>
      <c r="BA147" s="835">
        <f>AX$135+(AX$135*AZ147)</f>
        <v>5.4599999999999991</v>
      </c>
      <c r="BB147" s="835">
        <f>BA147*BA74/10000</f>
        <v>7.8623999999999986E-2</v>
      </c>
      <c r="BC147" s="834"/>
      <c r="BD147" s="827" t="s">
        <v>449</v>
      </c>
      <c r="BE147" s="835">
        <f>('Générateur Emprise 30ans'!$C$14+'Générateur Emprise 30ans'!$C$15)/(2*100)</f>
        <v>0.75</v>
      </c>
      <c r="BF147" s="835">
        <f>(BF$135*2*BE147)</f>
        <v>-0.30000000000000004</v>
      </c>
      <c r="BG147" s="835">
        <f>BD$135+(BD$135*BF147)</f>
        <v>7</v>
      </c>
      <c r="BH147" s="835">
        <f>BG147*BG74/10000</f>
        <v>0.1008</v>
      </c>
      <c r="BI147" s="834"/>
      <c r="BJ147" s="827" t="s">
        <v>449</v>
      </c>
      <c r="BK147" s="835">
        <f>('Générateur Emprise 30ans'!$C$14+'Générateur Emprise 30ans'!$C$15)/(2*100)</f>
        <v>0.75</v>
      </c>
      <c r="BL147" s="835">
        <f>(BL$135*2*BK147)</f>
        <v>-0.30000000000000004</v>
      </c>
      <c r="BM147" s="835">
        <f>BJ$135+(BJ$135*BL147)</f>
        <v>5.9499999999999993</v>
      </c>
      <c r="BN147" s="835">
        <f>BM147*BM74/10000</f>
        <v>8.5679999999999992E-2</v>
      </c>
      <c r="BO147" s="834"/>
      <c r="BP147" s="827" t="s">
        <v>449</v>
      </c>
      <c r="BQ147" s="835">
        <f>('Générateur Emprise 30ans'!$C$14+'Générateur Emprise 30ans'!$C$15)/(2*100)</f>
        <v>0.75</v>
      </c>
      <c r="BR147" s="835">
        <f>(BR$135*2*BQ147)</f>
        <v>-7.5000000000000011E-2</v>
      </c>
      <c r="BS147" s="835">
        <f>BP$135+(BP$135*BR147)</f>
        <v>8.7874999999999996</v>
      </c>
      <c r="BT147" s="835">
        <f>BS147*BS74/10000</f>
        <v>0.12653999999999999</v>
      </c>
      <c r="BU147" s="834"/>
      <c r="BV147" s="827" t="s">
        <v>449</v>
      </c>
      <c r="BW147" s="835">
        <f>('Générateur Emprise 30ans'!$C$14+'Générateur Emprise 30ans'!$C$15)/(2*100)</f>
        <v>0.75</v>
      </c>
      <c r="BX147" s="835">
        <f>(BX$135*2*BW147)</f>
        <v>-0.30000000000000004</v>
      </c>
      <c r="BY147" s="835">
        <f>BV$135+(BV$135*BX147)</f>
        <v>5.4599999999999991</v>
      </c>
      <c r="BZ147" s="835">
        <f>BY147*BY74/10000</f>
        <v>7.8623999999999986E-2</v>
      </c>
      <c r="CA147" s="834"/>
      <c r="CB147" s="827" t="s">
        <v>449</v>
      </c>
      <c r="CC147" s="835">
        <f>('Générateur Emprise 30ans'!$C$14+'Générateur Emprise 30ans'!$C$15)/(2*100)</f>
        <v>0.75</v>
      </c>
      <c r="CD147" s="835">
        <f>(CD$135*2*CC147)</f>
        <v>-0.30000000000000004</v>
      </c>
      <c r="CE147" s="835">
        <f>CB$135+(CB$135*CD147)</f>
        <v>7</v>
      </c>
      <c r="CF147" s="835">
        <f>CE147*CE74/10000</f>
        <v>0.1008</v>
      </c>
      <c r="CG147" s="834"/>
      <c r="CH147" s="827" t="s">
        <v>449</v>
      </c>
      <c r="CI147" s="835">
        <f>('Générateur Emprise 30ans'!$C$14+'Générateur Emprise 30ans'!$C$15)/(2*100)</f>
        <v>0.75</v>
      </c>
      <c r="CJ147" s="835">
        <f>(CJ$135*2*CI147)</f>
        <v>-0.30000000000000004</v>
      </c>
      <c r="CK147" s="835">
        <f>CH$135+(CH$135*CJ147)</f>
        <v>5.9499999999999993</v>
      </c>
      <c r="CL147" s="835">
        <f>CK147*CK74/10000</f>
        <v>8.5679999999999992E-2</v>
      </c>
      <c r="CM147" s="834"/>
      <c r="CN147" s="827" t="s">
        <v>449</v>
      </c>
      <c r="CO147" s="835">
        <f>('Générateur Emprise 30ans'!$C$14+'Générateur Emprise 30ans'!$C$15)/(2*100)</f>
        <v>0.75</v>
      </c>
      <c r="CP147" s="835">
        <f>(CP$135*2*CO147)</f>
        <v>-7.5000000000000011E-2</v>
      </c>
      <c r="CQ147" s="835">
        <f>CN$135+(CN$135*CP147)</f>
        <v>8.7874999999999996</v>
      </c>
      <c r="CR147" s="835">
        <f>CQ147*CQ74/10000</f>
        <v>0.12653999999999999</v>
      </c>
      <c r="CS147" s="834"/>
      <c r="CT147" s="827" t="s">
        <v>449</v>
      </c>
      <c r="CU147" s="835">
        <f>('Générateur Emprise 30ans'!$C$14+'Générateur Emprise 30ans'!$C$15)/(2*100)</f>
        <v>0.75</v>
      </c>
      <c r="CV147" s="835">
        <f>(CV$135*2*CU147)</f>
        <v>-0.30000000000000004</v>
      </c>
      <c r="CW147" s="835">
        <f>CT$135+(CT$135*CV147)</f>
        <v>5.4599999999999991</v>
      </c>
      <c r="CX147" s="835">
        <f>CW147*CW74/10000</f>
        <v>7.8623999999999986E-2</v>
      </c>
      <c r="CY147" s="834"/>
      <c r="CZ147" s="827" t="s">
        <v>449</v>
      </c>
      <c r="DA147" s="835">
        <f>('Générateur Emprise 30ans'!$C$14+'Générateur Emprise 30ans'!$C$15)/(2*100)</f>
        <v>0.75</v>
      </c>
      <c r="DB147" s="835">
        <f>(DB$135*2*DA147)</f>
        <v>-0.30000000000000004</v>
      </c>
      <c r="DC147" s="835">
        <f>CZ$135+(CZ$135*DB147)</f>
        <v>7</v>
      </c>
      <c r="DD147" s="835">
        <f>DC147*DC74/10000</f>
        <v>0.1008</v>
      </c>
      <c r="DE147" s="834"/>
      <c r="DF147" s="827" t="s">
        <v>449</v>
      </c>
      <c r="DG147" s="835">
        <f>('Générateur Emprise 30ans'!$C$14+'Générateur Emprise 30ans'!$C$15)/(2*100)</f>
        <v>0.75</v>
      </c>
      <c r="DH147" s="835">
        <f>(DH$135*2*DG147)</f>
        <v>-0.30000000000000004</v>
      </c>
      <c r="DI147" s="835">
        <f>DF$135+(DF$135*DH147)</f>
        <v>5.9499999999999993</v>
      </c>
      <c r="DJ147" s="835">
        <f>DI147*DI74/10000</f>
        <v>8.5679999999999992E-2</v>
      </c>
      <c r="DK147" s="834"/>
      <c r="DL147" s="827" t="s">
        <v>449</v>
      </c>
      <c r="DM147" s="835">
        <f>('Générateur Emprise 30ans'!$C$14+'Générateur Emprise 30ans'!$C$15)/(2*100)</f>
        <v>0.75</v>
      </c>
      <c r="DN147" s="835">
        <f>(DN$135*2*DM147)</f>
        <v>-7.5000000000000011E-2</v>
      </c>
      <c r="DO147" s="835">
        <f>DL$135+(DL$135*DN147)</f>
        <v>8.7874999999999996</v>
      </c>
      <c r="DP147" s="835">
        <f>DO147*DO74/10000</f>
        <v>0.12653999999999999</v>
      </c>
      <c r="DQ147" s="834"/>
      <c r="DR147" s="827" t="s">
        <v>449</v>
      </c>
      <c r="DS147" s="835">
        <f>('Générateur Emprise 30ans'!$C$14+'Générateur Emprise 30ans'!$C$15)/(2*100)</f>
        <v>0.75</v>
      </c>
      <c r="DT147" s="835">
        <f>(DT$135*2*DS147)</f>
        <v>-0.30000000000000004</v>
      </c>
      <c r="DU147" s="835">
        <f>DR$135+(DR$135*DT147)</f>
        <v>5.4599999999999991</v>
      </c>
      <c r="DV147" s="835">
        <f>DU147*DU74/10000</f>
        <v>7.8623999999999986E-2</v>
      </c>
      <c r="DW147" s="834"/>
      <c r="DX147" s="827" t="s">
        <v>449</v>
      </c>
      <c r="DY147" s="835">
        <f>('Générateur Emprise 30ans'!$C$14+'Générateur Emprise 30ans'!$C$15)/(2*100)</f>
        <v>0.75</v>
      </c>
      <c r="DZ147" s="835">
        <f>(DZ$135*2*DY147)</f>
        <v>-0.30000000000000004</v>
      </c>
      <c r="EA147" s="835">
        <f>DX$135+(DX$135*DZ147)</f>
        <v>7</v>
      </c>
      <c r="EB147" s="835">
        <f>EA147*EA74/10000</f>
        <v>0.1008</v>
      </c>
      <c r="EC147" s="834"/>
      <c r="ED147" s="827" t="s">
        <v>449</v>
      </c>
      <c r="EE147" s="835">
        <f>('Générateur Emprise 30ans'!$C$14+'Générateur Emprise 30ans'!$C$15)/(2*100)</f>
        <v>0.75</v>
      </c>
      <c r="EF147" s="835">
        <f>(EF$135*2*EE147)</f>
        <v>-0.30000000000000004</v>
      </c>
      <c r="EG147" s="835">
        <f>ED$135+(ED$135*EF147)</f>
        <v>5.9499999999999993</v>
      </c>
      <c r="EH147" s="835">
        <f>EG147*EG74/10000</f>
        <v>8.5679999999999992E-2</v>
      </c>
      <c r="EI147" s="834"/>
      <c r="EJ147" s="827" t="s">
        <v>449</v>
      </c>
      <c r="EK147" s="835">
        <f>('Générateur Emprise 30ans'!$C$14+'Générateur Emprise 30ans'!$C$15)/(2*100)</f>
        <v>0.75</v>
      </c>
      <c r="EL147" s="835">
        <f>(EL$135*2*EK147)</f>
        <v>-7.5000000000000011E-2</v>
      </c>
      <c r="EM147" s="835">
        <f>EJ$135+(EJ$135*EL147)</f>
        <v>8.7874999999999996</v>
      </c>
      <c r="EN147" s="835">
        <f>EM147*EM74/10000</f>
        <v>0.12653999999999999</v>
      </c>
      <c r="EO147" s="834"/>
      <c r="EP147" s="827" t="s">
        <v>449</v>
      </c>
      <c r="EQ147" s="835">
        <f>('Générateur Emprise 30ans'!$C$14+'Générateur Emprise 30ans'!$C$15)/(2*100)</f>
        <v>0.75</v>
      </c>
      <c r="ER147" s="835">
        <f>(ER$135*2*EQ147)</f>
        <v>-0.30000000000000004</v>
      </c>
      <c r="ES147" s="835">
        <f>EP$135+(EP$135*ER147)</f>
        <v>5.4599999999999991</v>
      </c>
      <c r="ET147" s="835">
        <f>ES147*ES74/10000</f>
        <v>7.8623999999999986E-2</v>
      </c>
      <c r="EU147" s="834"/>
      <c r="EV147" s="827" t="s">
        <v>449</v>
      </c>
      <c r="EW147" s="835">
        <f>('Générateur Emprise 30ans'!$C$14+'Générateur Emprise 30ans'!$C$15)/(2*100)</f>
        <v>0.75</v>
      </c>
      <c r="EX147" s="835">
        <f>(EX$135*2*EW147)</f>
        <v>-0.30000000000000004</v>
      </c>
      <c r="EY147" s="835">
        <f>EV$135+(EV$135*EX147)</f>
        <v>7</v>
      </c>
      <c r="EZ147" s="835">
        <f>EY147*EY74/10000</f>
        <v>0.1008</v>
      </c>
      <c r="FA147" s="834"/>
      <c r="FB147" s="827" t="s">
        <v>449</v>
      </c>
      <c r="FC147" s="835">
        <f>('Générateur Emprise 30ans'!$C$14+'Générateur Emprise 30ans'!$C$15)/(2*100)</f>
        <v>0.75</v>
      </c>
      <c r="FD147" s="835">
        <f>(FD$135*2*FC147)</f>
        <v>-0.30000000000000004</v>
      </c>
      <c r="FE147" s="835">
        <f>FB$135+(FB$135*FD147)</f>
        <v>5.9499999999999993</v>
      </c>
      <c r="FF147" s="835">
        <f>FE147*FE74/10000</f>
        <v>8.5679999999999992E-2</v>
      </c>
      <c r="FG147" s="834"/>
      <c r="FH147" s="827" t="s">
        <v>449</v>
      </c>
      <c r="FI147" s="835">
        <f>('Générateur Emprise 30ans'!$C$14+'Générateur Emprise 30ans'!$C$15)/(2*100)</f>
        <v>0.75</v>
      </c>
      <c r="FJ147" s="835">
        <f>(FJ$135*2*FI147)</f>
        <v>-7.5000000000000011E-2</v>
      </c>
      <c r="FK147" s="835">
        <f>FH$135+(FH$135*FJ147)</f>
        <v>8.7874999999999996</v>
      </c>
      <c r="FL147" s="835">
        <f>FK147*FK74/10000</f>
        <v>0.12653999999999999</v>
      </c>
      <c r="FM147" s="834"/>
      <c r="FN147" s="827" t="s">
        <v>449</v>
      </c>
      <c r="FO147" s="835">
        <f>('Générateur Emprise 30ans'!$C$14+'Générateur Emprise 30ans'!$C$15)/(2*100)</f>
        <v>0.75</v>
      </c>
      <c r="FP147" s="835">
        <f>(FP$135*2*FO147)</f>
        <v>-0.30000000000000004</v>
      </c>
      <c r="FQ147" s="835">
        <f>FN$135+(FN$135*FP147)</f>
        <v>5.4599999999999991</v>
      </c>
      <c r="FR147" s="835">
        <f>FQ147*FQ74/10000</f>
        <v>7.8623999999999986E-2</v>
      </c>
      <c r="FS147" s="834"/>
      <c r="FT147" s="827" t="s">
        <v>449</v>
      </c>
      <c r="FU147" s="835">
        <f>('Générateur Emprise 30ans'!$C$14+'Générateur Emprise 30ans'!$C$15)/(2*100)</f>
        <v>0.75</v>
      </c>
      <c r="FV147" s="835">
        <f>(FV$135*2*FU147)</f>
        <v>-0.30000000000000004</v>
      </c>
      <c r="FW147" s="835">
        <f>FT$135+(FT$135*FV147)</f>
        <v>7</v>
      </c>
      <c r="FX147" s="835">
        <f>FW147*FW74/10000</f>
        <v>0.1008</v>
      </c>
      <c r="FY147" s="834"/>
    </row>
    <row r="148" spans="1:181" x14ac:dyDescent="0.3">
      <c r="A148" s="19"/>
      <c r="B148" s="827" t="s">
        <v>448</v>
      </c>
      <c r="C148" s="835">
        <f>('Générateur Emprise 30ans'!$C$15+'Générateur Emprise 30ans'!$C$16)/(2*100)</f>
        <v>1.25</v>
      </c>
      <c r="D148" s="835">
        <f>(D$135*2*C148)</f>
        <v>-0.5</v>
      </c>
      <c r="E148" s="835">
        <f>B$135+(B$135*D148)</f>
        <v>3.9</v>
      </c>
      <c r="F148" s="835">
        <f>E148*E75/10000</f>
        <v>5.6160000000000002E-2</v>
      </c>
      <c r="G148" s="834"/>
      <c r="H148" s="827" t="s">
        <v>448</v>
      </c>
      <c r="I148" s="835">
        <f>('Générateur Emprise 30ans'!$C$15+'Générateur Emprise 30ans'!$C$16)/(2*100)</f>
        <v>1.25</v>
      </c>
      <c r="J148" s="835">
        <f>(J$135*2*I148)</f>
        <v>-0.5</v>
      </c>
      <c r="K148" s="835">
        <f>H$135+(H$135*J148)</f>
        <v>5</v>
      </c>
      <c r="L148" s="835">
        <f>K148*K75/10000</f>
        <v>7.1999999999999995E-2</v>
      </c>
      <c r="M148" s="834"/>
      <c r="N148" s="827" t="s">
        <v>448</v>
      </c>
      <c r="O148" s="835">
        <f>('Générateur Emprise 30ans'!$C$15+'Générateur Emprise 30ans'!$C$16)/(2*100)</f>
        <v>1.25</v>
      </c>
      <c r="P148" s="835">
        <f>(P$135*2*O148)</f>
        <v>-0.5</v>
      </c>
      <c r="Q148" s="835">
        <f>N$135+(N$135*P148)</f>
        <v>4.25</v>
      </c>
      <c r="R148" s="835">
        <f>Q148*Q75/10000</f>
        <v>6.1199999999999997E-2</v>
      </c>
      <c r="S148" s="834"/>
      <c r="T148" s="827" t="s">
        <v>448</v>
      </c>
      <c r="U148" s="835">
        <f>('Générateur Emprise 30ans'!$C$15+'Générateur Emprise 30ans'!$C$16)/(2*100)</f>
        <v>1.25</v>
      </c>
      <c r="V148" s="835">
        <f>(V$135*2*U148)</f>
        <v>-0.125</v>
      </c>
      <c r="W148" s="835">
        <f>T$135+(T$135*V148)</f>
        <v>8.3125</v>
      </c>
      <c r="X148" s="835">
        <f>W148*W75/10000</f>
        <v>0.1197</v>
      </c>
      <c r="Y148" s="834"/>
      <c r="Z148" s="827" t="s">
        <v>448</v>
      </c>
      <c r="AA148" s="835">
        <f>('Générateur Emprise 30ans'!$C$15+'Générateur Emprise 30ans'!$C$16)/(2*100)</f>
        <v>1.25</v>
      </c>
      <c r="AB148" s="835">
        <f>(AB$135*2*AA148)</f>
        <v>-0.5</v>
      </c>
      <c r="AC148" s="835">
        <f>Z$135+(Z$135*AB148)</f>
        <v>3.9</v>
      </c>
      <c r="AD148" s="835">
        <f>AC148*AC75/10000</f>
        <v>5.6160000000000002E-2</v>
      </c>
      <c r="AE148" s="834"/>
      <c r="AF148" s="827" t="s">
        <v>448</v>
      </c>
      <c r="AG148" s="835">
        <f>('Générateur Emprise 30ans'!$C$15+'Générateur Emprise 30ans'!$C$16)/(2*100)</f>
        <v>1.25</v>
      </c>
      <c r="AH148" s="835">
        <f>(AH$135*2*AG148)</f>
        <v>-0.5</v>
      </c>
      <c r="AI148" s="835">
        <f>AF$135+(AF$135*AH148)</f>
        <v>5</v>
      </c>
      <c r="AJ148" s="835">
        <f>AI148*AI75/10000</f>
        <v>7.1999999999999995E-2</v>
      </c>
      <c r="AK148" s="834"/>
      <c r="AL148" s="827" t="s">
        <v>448</v>
      </c>
      <c r="AM148" s="835">
        <f>('Générateur Emprise 30ans'!$C$15+'Générateur Emprise 30ans'!$C$16)/(2*100)</f>
        <v>1.25</v>
      </c>
      <c r="AN148" s="835">
        <f>(AN$135*2*AM148)</f>
        <v>-0.5</v>
      </c>
      <c r="AO148" s="835">
        <f>AL$135+(AL$135*AN148)</f>
        <v>4.25</v>
      </c>
      <c r="AP148" s="835">
        <f>AO148*AO75/10000</f>
        <v>6.1199999999999997E-2</v>
      </c>
      <c r="AQ148" s="834"/>
      <c r="AR148" s="827" t="s">
        <v>448</v>
      </c>
      <c r="AS148" s="835">
        <f>('Générateur Emprise 30ans'!$C$15+'Générateur Emprise 30ans'!$C$16)/(2*100)</f>
        <v>1.25</v>
      </c>
      <c r="AT148" s="835">
        <f>(AT$135*2*AS148)</f>
        <v>-0.125</v>
      </c>
      <c r="AU148" s="835">
        <f>AR$135+(AR$135*AT148)</f>
        <v>8.3125</v>
      </c>
      <c r="AV148" s="835">
        <f>AU148*AU75/10000</f>
        <v>0.1197</v>
      </c>
      <c r="AW148" s="834"/>
      <c r="AX148" s="827" t="s">
        <v>448</v>
      </c>
      <c r="AY148" s="835">
        <f>('Générateur Emprise 30ans'!$C$15+'Générateur Emprise 30ans'!$C$16)/(2*100)</f>
        <v>1.25</v>
      </c>
      <c r="AZ148" s="835">
        <f>(AZ$135*2*AY148)</f>
        <v>-0.5</v>
      </c>
      <c r="BA148" s="835">
        <f>AX$135+(AX$135*AZ148)</f>
        <v>3.9</v>
      </c>
      <c r="BB148" s="835">
        <f>BA148*BA75/10000</f>
        <v>5.6160000000000002E-2</v>
      </c>
      <c r="BC148" s="834"/>
      <c r="BD148" s="827" t="s">
        <v>448</v>
      </c>
      <c r="BE148" s="835">
        <f>('Générateur Emprise 30ans'!$C$15+'Générateur Emprise 30ans'!$C$16)/(2*100)</f>
        <v>1.25</v>
      </c>
      <c r="BF148" s="835">
        <f>(BF$135*2*BE148)</f>
        <v>-0.5</v>
      </c>
      <c r="BG148" s="835">
        <f>BD$135+(BD$135*BF148)</f>
        <v>5</v>
      </c>
      <c r="BH148" s="835">
        <f>BG148*BG75/10000</f>
        <v>7.1999999999999995E-2</v>
      </c>
      <c r="BI148" s="834"/>
      <c r="BJ148" s="827" t="s">
        <v>448</v>
      </c>
      <c r="BK148" s="835">
        <f>('Générateur Emprise 30ans'!$C$15+'Générateur Emprise 30ans'!$C$16)/(2*100)</f>
        <v>1.25</v>
      </c>
      <c r="BL148" s="835">
        <f>(BL$135*2*BK148)</f>
        <v>-0.5</v>
      </c>
      <c r="BM148" s="835">
        <f>BJ$135+(BJ$135*BL148)</f>
        <v>4.25</v>
      </c>
      <c r="BN148" s="835">
        <f>BM148*BM75/10000</f>
        <v>6.1199999999999997E-2</v>
      </c>
      <c r="BO148" s="834"/>
      <c r="BP148" s="827" t="s">
        <v>448</v>
      </c>
      <c r="BQ148" s="835">
        <f>('Générateur Emprise 30ans'!$C$15+'Générateur Emprise 30ans'!$C$16)/(2*100)</f>
        <v>1.25</v>
      </c>
      <c r="BR148" s="835">
        <f>(BR$135*2*BQ148)</f>
        <v>-0.125</v>
      </c>
      <c r="BS148" s="835">
        <f>BP$135+(BP$135*BR148)</f>
        <v>8.3125</v>
      </c>
      <c r="BT148" s="835">
        <f>BS148*BS75/10000</f>
        <v>0.1197</v>
      </c>
      <c r="BU148" s="834"/>
      <c r="BV148" s="827" t="s">
        <v>448</v>
      </c>
      <c r="BW148" s="835">
        <f>('Générateur Emprise 30ans'!$C$15+'Générateur Emprise 30ans'!$C$16)/(2*100)</f>
        <v>1.25</v>
      </c>
      <c r="BX148" s="835">
        <f>(BX$135*2*BW148)</f>
        <v>-0.5</v>
      </c>
      <c r="BY148" s="835">
        <f>BV$135+(BV$135*BX148)</f>
        <v>3.9</v>
      </c>
      <c r="BZ148" s="835">
        <f>BY148*BY75/10000</f>
        <v>5.6160000000000002E-2</v>
      </c>
      <c r="CA148" s="834"/>
      <c r="CB148" s="827" t="s">
        <v>448</v>
      </c>
      <c r="CC148" s="835">
        <f>('Générateur Emprise 30ans'!$C$15+'Générateur Emprise 30ans'!$C$16)/(2*100)</f>
        <v>1.25</v>
      </c>
      <c r="CD148" s="835">
        <f>(CD$135*2*CC148)</f>
        <v>-0.5</v>
      </c>
      <c r="CE148" s="835">
        <f>CB$135+(CB$135*CD148)</f>
        <v>5</v>
      </c>
      <c r="CF148" s="835">
        <f>CE148*CE75/10000</f>
        <v>7.1999999999999995E-2</v>
      </c>
      <c r="CG148" s="834"/>
      <c r="CH148" s="827" t="s">
        <v>448</v>
      </c>
      <c r="CI148" s="835">
        <f>('Générateur Emprise 30ans'!$C$15+'Générateur Emprise 30ans'!$C$16)/(2*100)</f>
        <v>1.25</v>
      </c>
      <c r="CJ148" s="835">
        <f>(CJ$135*2*CI148)</f>
        <v>-0.5</v>
      </c>
      <c r="CK148" s="835">
        <f>CH$135+(CH$135*CJ148)</f>
        <v>4.25</v>
      </c>
      <c r="CL148" s="835">
        <f>CK148*CK75/10000</f>
        <v>6.1199999999999997E-2</v>
      </c>
      <c r="CM148" s="834"/>
      <c r="CN148" s="827" t="s">
        <v>448</v>
      </c>
      <c r="CO148" s="835">
        <f>('Générateur Emprise 30ans'!$C$15+'Générateur Emprise 30ans'!$C$16)/(2*100)</f>
        <v>1.25</v>
      </c>
      <c r="CP148" s="835">
        <f>(CP$135*2*CO148)</f>
        <v>-0.125</v>
      </c>
      <c r="CQ148" s="835">
        <f>CN$135+(CN$135*CP148)</f>
        <v>8.3125</v>
      </c>
      <c r="CR148" s="835">
        <f>CQ148*CQ75/10000</f>
        <v>0.1197</v>
      </c>
      <c r="CS148" s="834"/>
      <c r="CT148" s="827" t="s">
        <v>448</v>
      </c>
      <c r="CU148" s="835">
        <f>('Générateur Emprise 30ans'!$C$15+'Générateur Emprise 30ans'!$C$16)/(2*100)</f>
        <v>1.25</v>
      </c>
      <c r="CV148" s="835">
        <f>(CV$135*2*CU148)</f>
        <v>-0.5</v>
      </c>
      <c r="CW148" s="835">
        <f>CT$135+(CT$135*CV148)</f>
        <v>3.9</v>
      </c>
      <c r="CX148" s="835">
        <f>CW148*CW75/10000</f>
        <v>5.6160000000000002E-2</v>
      </c>
      <c r="CY148" s="834"/>
      <c r="CZ148" s="827" t="s">
        <v>448</v>
      </c>
      <c r="DA148" s="835">
        <f>('Générateur Emprise 30ans'!$C$15+'Générateur Emprise 30ans'!$C$16)/(2*100)</f>
        <v>1.25</v>
      </c>
      <c r="DB148" s="835">
        <f>(DB$135*2*DA148)</f>
        <v>-0.5</v>
      </c>
      <c r="DC148" s="835">
        <f>CZ$135+(CZ$135*DB148)</f>
        <v>5</v>
      </c>
      <c r="DD148" s="835">
        <f>DC148*DC75/10000</f>
        <v>7.1999999999999995E-2</v>
      </c>
      <c r="DE148" s="834"/>
      <c r="DF148" s="827" t="s">
        <v>448</v>
      </c>
      <c r="DG148" s="835">
        <f>('Générateur Emprise 30ans'!$C$15+'Générateur Emprise 30ans'!$C$16)/(2*100)</f>
        <v>1.25</v>
      </c>
      <c r="DH148" s="835">
        <f>(DH$135*2*DG148)</f>
        <v>-0.5</v>
      </c>
      <c r="DI148" s="835">
        <f>DF$135+(DF$135*DH148)</f>
        <v>4.25</v>
      </c>
      <c r="DJ148" s="835">
        <f>DI148*DI75/10000</f>
        <v>6.1199999999999997E-2</v>
      </c>
      <c r="DK148" s="834"/>
      <c r="DL148" s="827" t="s">
        <v>448</v>
      </c>
      <c r="DM148" s="835">
        <f>('Générateur Emprise 30ans'!$C$15+'Générateur Emprise 30ans'!$C$16)/(2*100)</f>
        <v>1.25</v>
      </c>
      <c r="DN148" s="835">
        <f>(DN$135*2*DM148)</f>
        <v>-0.125</v>
      </c>
      <c r="DO148" s="835">
        <f>DL$135+(DL$135*DN148)</f>
        <v>8.3125</v>
      </c>
      <c r="DP148" s="835">
        <f>DO148*DO75/10000</f>
        <v>0.1197</v>
      </c>
      <c r="DQ148" s="834"/>
      <c r="DR148" s="827" t="s">
        <v>448</v>
      </c>
      <c r="DS148" s="835">
        <f>('Générateur Emprise 30ans'!$C$15+'Générateur Emprise 30ans'!$C$16)/(2*100)</f>
        <v>1.25</v>
      </c>
      <c r="DT148" s="835">
        <f>(DT$135*2*DS148)</f>
        <v>-0.5</v>
      </c>
      <c r="DU148" s="835">
        <f>DR$135+(DR$135*DT148)</f>
        <v>3.9</v>
      </c>
      <c r="DV148" s="835">
        <f>DU148*DU75/10000</f>
        <v>5.6160000000000002E-2</v>
      </c>
      <c r="DW148" s="834"/>
      <c r="DX148" s="827" t="s">
        <v>448</v>
      </c>
      <c r="DY148" s="835">
        <f>('Générateur Emprise 30ans'!$C$15+'Générateur Emprise 30ans'!$C$16)/(2*100)</f>
        <v>1.25</v>
      </c>
      <c r="DZ148" s="835">
        <f>(DZ$135*2*DY148)</f>
        <v>-0.5</v>
      </c>
      <c r="EA148" s="835">
        <f>DX$135+(DX$135*DZ148)</f>
        <v>5</v>
      </c>
      <c r="EB148" s="835">
        <f>EA148*EA75/10000</f>
        <v>7.1999999999999995E-2</v>
      </c>
      <c r="EC148" s="834"/>
      <c r="ED148" s="827" t="s">
        <v>448</v>
      </c>
      <c r="EE148" s="835">
        <f>('Générateur Emprise 30ans'!$C$15+'Générateur Emprise 30ans'!$C$16)/(2*100)</f>
        <v>1.25</v>
      </c>
      <c r="EF148" s="835">
        <f>(EF$135*2*EE148)</f>
        <v>-0.5</v>
      </c>
      <c r="EG148" s="835">
        <f>ED$135+(ED$135*EF148)</f>
        <v>4.25</v>
      </c>
      <c r="EH148" s="835">
        <f>EG148*EG75/10000</f>
        <v>6.1199999999999997E-2</v>
      </c>
      <c r="EI148" s="834"/>
      <c r="EJ148" s="827" t="s">
        <v>448</v>
      </c>
      <c r="EK148" s="835">
        <f>('Générateur Emprise 30ans'!$C$15+'Générateur Emprise 30ans'!$C$16)/(2*100)</f>
        <v>1.25</v>
      </c>
      <c r="EL148" s="835">
        <f>(EL$135*2*EK148)</f>
        <v>-0.125</v>
      </c>
      <c r="EM148" s="835">
        <f>EJ$135+(EJ$135*EL148)</f>
        <v>8.3125</v>
      </c>
      <c r="EN148" s="835">
        <f>EM148*EM75/10000</f>
        <v>0.1197</v>
      </c>
      <c r="EO148" s="834"/>
      <c r="EP148" s="827" t="s">
        <v>448</v>
      </c>
      <c r="EQ148" s="835">
        <f>('Générateur Emprise 30ans'!$C$15+'Générateur Emprise 30ans'!$C$16)/(2*100)</f>
        <v>1.25</v>
      </c>
      <c r="ER148" s="835">
        <f>(ER$135*2*EQ148)</f>
        <v>-0.5</v>
      </c>
      <c r="ES148" s="835">
        <f>EP$135+(EP$135*ER148)</f>
        <v>3.9</v>
      </c>
      <c r="ET148" s="835">
        <f>ES148*ES75/10000</f>
        <v>5.6160000000000002E-2</v>
      </c>
      <c r="EU148" s="834"/>
      <c r="EV148" s="827" t="s">
        <v>448</v>
      </c>
      <c r="EW148" s="835">
        <f>('Générateur Emprise 30ans'!$C$15+'Générateur Emprise 30ans'!$C$16)/(2*100)</f>
        <v>1.25</v>
      </c>
      <c r="EX148" s="835">
        <f>(EX$135*2*EW148)</f>
        <v>-0.5</v>
      </c>
      <c r="EY148" s="835">
        <f>EV$135+(EV$135*EX148)</f>
        <v>5</v>
      </c>
      <c r="EZ148" s="835">
        <f>EY148*EY75/10000</f>
        <v>7.1999999999999995E-2</v>
      </c>
      <c r="FA148" s="834"/>
      <c r="FB148" s="827" t="s">
        <v>448</v>
      </c>
      <c r="FC148" s="835">
        <f>('Générateur Emprise 30ans'!$C$15+'Générateur Emprise 30ans'!$C$16)/(2*100)</f>
        <v>1.25</v>
      </c>
      <c r="FD148" s="835">
        <f>(FD$135*2*FC148)</f>
        <v>-0.5</v>
      </c>
      <c r="FE148" s="835">
        <f>FB$135+(FB$135*FD148)</f>
        <v>4.25</v>
      </c>
      <c r="FF148" s="835">
        <f>FE148*FE75/10000</f>
        <v>6.1199999999999997E-2</v>
      </c>
      <c r="FG148" s="834"/>
      <c r="FH148" s="827" t="s">
        <v>448</v>
      </c>
      <c r="FI148" s="835">
        <f>('Générateur Emprise 30ans'!$C$15+'Générateur Emprise 30ans'!$C$16)/(2*100)</f>
        <v>1.25</v>
      </c>
      <c r="FJ148" s="835">
        <f>(FJ$135*2*FI148)</f>
        <v>-0.125</v>
      </c>
      <c r="FK148" s="835">
        <f>FH$135+(FH$135*FJ148)</f>
        <v>8.3125</v>
      </c>
      <c r="FL148" s="835">
        <f>FK148*FK75/10000</f>
        <v>0.1197</v>
      </c>
      <c r="FM148" s="834"/>
      <c r="FN148" s="827" t="s">
        <v>448</v>
      </c>
      <c r="FO148" s="835">
        <f>('Générateur Emprise 30ans'!$C$15+'Générateur Emprise 30ans'!$C$16)/(2*100)</f>
        <v>1.25</v>
      </c>
      <c r="FP148" s="835">
        <f>(FP$135*2*FO148)</f>
        <v>-0.5</v>
      </c>
      <c r="FQ148" s="835">
        <f>FN$135+(FN$135*FP148)</f>
        <v>3.9</v>
      </c>
      <c r="FR148" s="835">
        <f>FQ148*FQ75/10000</f>
        <v>5.6160000000000002E-2</v>
      </c>
      <c r="FS148" s="834"/>
      <c r="FT148" s="827" t="s">
        <v>448</v>
      </c>
      <c r="FU148" s="835">
        <f>('Générateur Emprise 30ans'!$C$15+'Générateur Emprise 30ans'!$C$16)/(2*100)</f>
        <v>1.25</v>
      </c>
      <c r="FV148" s="835">
        <f>(FV$135*2*FU148)</f>
        <v>-0.5</v>
      </c>
      <c r="FW148" s="835">
        <f>FT$135+(FT$135*FV148)</f>
        <v>5</v>
      </c>
      <c r="FX148" s="835">
        <f>FW148*FW75/10000</f>
        <v>7.1999999999999995E-2</v>
      </c>
      <c r="FY148" s="834"/>
    </row>
    <row r="149" spans="1:181" x14ac:dyDescent="0.3">
      <c r="A149" s="19"/>
      <c r="B149" s="827" t="s">
        <v>447</v>
      </c>
      <c r="C149" s="835">
        <f>('Générateur Emprise 30ans'!$C$16+'Générateur Emprise 30ans'!$C$13)/(2*100)</f>
        <v>1.25</v>
      </c>
      <c r="D149" s="835">
        <f>(D$135*2*C149)</f>
        <v>-0.5</v>
      </c>
      <c r="E149" s="835">
        <f>B$135+(B$135*D149)</f>
        <v>3.9</v>
      </c>
      <c r="F149" s="835">
        <f>E149*E76/10000</f>
        <v>5.6160000000000002E-2</v>
      </c>
      <c r="G149" s="834"/>
      <c r="H149" s="827" t="s">
        <v>447</v>
      </c>
      <c r="I149" s="835">
        <f>('Générateur Emprise 30ans'!$C$16+'Générateur Emprise 30ans'!$C$13)/(2*100)</f>
        <v>1.25</v>
      </c>
      <c r="J149" s="835">
        <f>(J$135*2*I149)</f>
        <v>-0.5</v>
      </c>
      <c r="K149" s="835">
        <f>H$135+(H$135*J149)</f>
        <v>5</v>
      </c>
      <c r="L149" s="835">
        <f>K149*K76/10000</f>
        <v>7.1999999999999995E-2</v>
      </c>
      <c r="M149" s="834"/>
      <c r="N149" s="827" t="s">
        <v>447</v>
      </c>
      <c r="O149" s="835">
        <f>('Générateur Emprise 30ans'!$C$16+'Générateur Emprise 30ans'!$C$13)/(2*100)</f>
        <v>1.25</v>
      </c>
      <c r="P149" s="835">
        <f>(P$135*2*O149)</f>
        <v>-0.5</v>
      </c>
      <c r="Q149" s="835">
        <f>N$135+(N$135*P149)</f>
        <v>4.25</v>
      </c>
      <c r="R149" s="835">
        <f>Q149*Q76/10000</f>
        <v>6.1199999999999997E-2</v>
      </c>
      <c r="S149" s="834"/>
      <c r="T149" s="827" t="s">
        <v>447</v>
      </c>
      <c r="U149" s="835">
        <f>('Générateur Emprise 30ans'!$C$16+'Générateur Emprise 30ans'!$C$13)/(2*100)</f>
        <v>1.25</v>
      </c>
      <c r="V149" s="835">
        <f>(V$135*2*U149)</f>
        <v>-0.125</v>
      </c>
      <c r="W149" s="835">
        <f>T$135+(T$135*V149)</f>
        <v>8.3125</v>
      </c>
      <c r="X149" s="835">
        <f>W149*W76/10000</f>
        <v>0.1197</v>
      </c>
      <c r="Y149" s="834"/>
      <c r="Z149" s="827" t="s">
        <v>447</v>
      </c>
      <c r="AA149" s="835">
        <f>('Générateur Emprise 30ans'!$C$16+'Générateur Emprise 30ans'!$C$13)/(2*100)</f>
        <v>1.25</v>
      </c>
      <c r="AB149" s="835">
        <f>(AB$135*2*AA149)</f>
        <v>-0.5</v>
      </c>
      <c r="AC149" s="835">
        <f>Z$135+(Z$135*AB149)</f>
        <v>3.9</v>
      </c>
      <c r="AD149" s="835">
        <f>AC149*AC76/10000</f>
        <v>5.6160000000000002E-2</v>
      </c>
      <c r="AE149" s="834"/>
      <c r="AF149" s="827" t="s">
        <v>447</v>
      </c>
      <c r="AG149" s="835">
        <f>('Générateur Emprise 30ans'!$C$16+'Générateur Emprise 30ans'!$C$13)/(2*100)</f>
        <v>1.25</v>
      </c>
      <c r="AH149" s="835">
        <f>(AH$135*2*AG149)</f>
        <v>-0.5</v>
      </c>
      <c r="AI149" s="835">
        <f>AF$135+(AF$135*AH149)</f>
        <v>5</v>
      </c>
      <c r="AJ149" s="835">
        <f>AI149*AI76/10000</f>
        <v>7.1999999999999995E-2</v>
      </c>
      <c r="AK149" s="834"/>
      <c r="AL149" s="827" t="s">
        <v>447</v>
      </c>
      <c r="AM149" s="835">
        <f>('Générateur Emprise 30ans'!$C$16+'Générateur Emprise 30ans'!$C$13)/(2*100)</f>
        <v>1.25</v>
      </c>
      <c r="AN149" s="835">
        <f>(AN$135*2*AM149)</f>
        <v>-0.5</v>
      </c>
      <c r="AO149" s="835">
        <f>AL$135+(AL$135*AN149)</f>
        <v>4.25</v>
      </c>
      <c r="AP149" s="835">
        <f>AO149*AO76/10000</f>
        <v>6.1199999999999997E-2</v>
      </c>
      <c r="AQ149" s="834"/>
      <c r="AR149" s="827" t="s">
        <v>447</v>
      </c>
      <c r="AS149" s="835">
        <f>('Générateur Emprise 30ans'!$C$16+'Générateur Emprise 30ans'!$C$13)/(2*100)</f>
        <v>1.25</v>
      </c>
      <c r="AT149" s="835">
        <f>(AT$135*2*AS149)</f>
        <v>-0.125</v>
      </c>
      <c r="AU149" s="835">
        <f>AR$135+(AR$135*AT149)</f>
        <v>8.3125</v>
      </c>
      <c r="AV149" s="835">
        <f>AU149*AU76/10000</f>
        <v>0.1197</v>
      </c>
      <c r="AW149" s="834"/>
      <c r="AX149" s="827" t="s">
        <v>447</v>
      </c>
      <c r="AY149" s="835">
        <f>('Générateur Emprise 30ans'!$C$16+'Générateur Emprise 30ans'!$C$13)/(2*100)</f>
        <v>1.25</v>
      </c>
      <c r="AZ149" s="835">
        <f>(AZ$135*2*AY149)</f>
        <v>-0.5</v>
      </c>
      <c r="BA149" s="835">
        <f>AX$135+(AX$135*AZ149)</f>
        <v>3.9</v>
      </c>
      <c r="BB149" s="835">
        <f>BA149*BA76/10000</f>
        <v>5.6160000000000002E-2</v>
      </c>
      <c r="BC149" s="834"/>
      <c r="BD149" s="827" t="s">
        <v>447</v>
      </c>
      <c r="BE149" s="835">
        <f>('Générateur Emprise 30ans'!$C$16+'Générateur Emprise 30ans'!$C$13)/(2*100)</f>
        <v>1.25</v>
      </c>
      <c r="BF149" s="835">
        <f>(BF$135*2*BE149)</f>
        <v>-0.5</v>
      </c>
      <c r="BG149" s="835">
        <f>BD$135+(BD$135*BF149)</f>
        <v>5</v>
      </c>
      <c r="BH149" s="835">
        <f>BG149*BG76/10000</f>
        <v>7.1999999999999995E-2</v>
      </c>
      <c r="BI149" s="834"/>
      <c r="BJ149" s="827" t="s">
        <v>447</v>
      </c>
      <c r="BK149" s="835">
        <f>('Générateur Emprise 30ans'!$C$16+'Générateur Emprise 30ans'!$C$13)/(2*100)</f>
        <v>1.25</v>
      </c>
      <c r="BL149" s="835">
        <f>(BL$135*2*BK149)</f>
        <v>-0.5</v>
      </c>
      <c r="BM149" s="835">
        <f>BJ$135+(BJ$135*BL149)</f>
        <v>4.25</v>
      </c>
      <c r="BN149" s="835">
        <f>BM149*BM76/10000</f>
        <v>6.1199999999999997E-2</v>
      </c>
      <c r="BO149" s="834"/>
      <c r="BP149" s="827" t="s">
        <v>447</v>
      </c>
      <c r="BQ149" s="835">
        <f>('Générateur Emprise 30ans'!$C$16+'Générateur Emprise 30ans'!$C$13)/(2*100)</f>
        <v>1.25</v>
      </c>
      <c r="BR149" s="835">
        <f>(BR$135*2*BQ149)</f>
        <v>-0.125</v>
      </c>
      <c r="BS149" s="835">
        <f>BP$135+(BP$135*BR149)</f>
        <v>8.3125</v>
      </c>
      <c r="BT149" s="835">
        <f>BS149*BS76/10000</f>
        <v>0.1197</v>
      </c>
      <c r="BU149" s="834"/>
      <c r="BV149" s="827" t="s">
        <v>447</v>
      </c>
      <c r="BW149" s="835">
        <f>('Générateur Emprise 30ans'!$C$16+'Générateur Emprise 30ans'!$C$13)/(2*100)</f>
        <v>1.25</v>
      </c>
      <c r="BX149" s="835">
        <f>(BX$135*2*BW149)</f>
        <v>-0.5</v>
      </c>
      <c r="BY149" s="835">
        <f>BV$135+(BV$135*BX149)</f>
        <v>3.9</v>
      </c>
      <c r="BZ149" s="835">
        <f>BY149*BY76/10000</f>
        <v>5.6160000000000002E-2</v>
      </c>
      <c r="CA149" s="834"/>
      <c r="CB149" s="827" t="s">
        <v>447</v>
      </c>
      <c r="CC149" s="835">
        <f>('Générateur Emprise 30ans'!$C$16+'Générateur Emprise 30ans'!$C$13)/(2*100)</f>
        <v>1.25</v>
      </c>
      <c r="CD149" s="835">
        <f>(CD$135*2*CC149)</f>
        <v>-0.5</v>
      </c>
      <c r="CE149" s="835">
        <f>CB$135+(CB$135*CD149)</f>
        <v>5</v>
      </c>
      <c r="CF149" s="835">
        <f>CE149*CE76/10000</f>
        <v>7.1999999999999995E-2</v>
      </c>
      <c r="CG149" s="834"/>
      <c r="CH149" s="827" t="s">
        <v>447</v>
      </c>
      <c r="CI149" s="835">
        <f>('Générateur Emprise 30ans'!$C$16+'Générateur Emprise 30ans'!$C$13)/(2*100)</f>
        <v>1.25</v>
      </c>
      <c r="CJ149" s="835">
        <f>(CJ$135*2*CI149)</f>
        <v>-0.5</v>
      </c>
      <c r="CK149" s="835">
        <f>CH$135+(CH$135*CJ149)</f>
        <v>4.25</v>
      </c>
      <c r="CL149" s="835">
        <f>CK149*CK76/10000</f>
        <v>6.1199999999999997E-2</v>
      </c>
      <c r="CM149" s="834"/>
      <c r="CN149" s="827" t="s">
        <v>447</v>
      </c>
      <c r="CO149" s="835">
        <f>('Générateur Emprise 30ans'!$C$16+'Générateur Emprise 30ans'!$C$13)/(2*100)</f>
        <v>1.25</v>
      </c>
      <c r="CP149" s="835">
        <f>(CP$135*2*CO149)</f>
        <v>-0.125</v>
      </c>
      <c r="CQ149" s="835">
        <f>CN$135+(CN$135*CP149)</f>
        <v>8.3125</v>
      </c>
      <c r="CR149" s="835">
        <f>CQ149*CQ76/10000</f>
        <v>0.1197</v>
      </c>
      <c r="CS149" s="834"/>
      <c r="CT149" s="827" t="s">
        <v>447</v>
      </c>
      <c r="CU149" s="835">
        <f>('Générateur Emprise 30ans'!$C$16+'Générateur Emprise 30ans'!$C$13)/(2*100)</f>
        <v>1.25</v>
      </c>
      <c r="CV149" s="835">
        <f>(CV$135*2*CU149)</f>
        <v>-0.5</v>
      </c>
      <c r="CW149" s="835">
        <f>CT$135+(CT$135*CV149)</f>
        <v>3.9</v>
      </c>
      <c r="CX149" s="835">
        <f>CW149*CW76/10000</f>
        <v>5.6160000000000002E-2</v>
      </c>
      <c r="CY149" s="834"/>
      <c r="CZ149" s="827" t="s">
        <v>447</v>
      </c>
      <c r="DA149" s="835">
        <f>('Générateur Emprise 30ans'!$C$16+'Générateur Emprise 30ans'!$C$13)/(2*100)</f>
        <v>1.25</v>
      </c>
      <c r="DB149" s="835">
        <f>(DB$135*2*DA149)</f>
        <v>-0.5</v>
      </c>
      <c r="DC149" s="835">
        <f>CZ$135+(CZ$135*DB149)</f>
        <v>5</v>
      </c>
      <c r="DD149" s="835">
        <f>DC149*DC76/10000</f>
        <v>7.1999999999999995E-2</v>
      </c>
      <c r="DE149" s="834"/>
      <c r="DF149" s="827" t="s">
        <v>447</v>
      </c>
      <c r="DG149" s="835">
        <f>('Générateur Emprise 30ans'!$C$16+'Générateur Emprise 30ans'!$C$13)/(2*100)</f>
        <v>1.25</v>
      </c>
      <c r="DH149" s="835">
        <f>(DH$135*2*DG149)</f>
        <v>-0.5</v>
      </c>
      <c r="DI149" s="835">
        <f>DF$135+(DF$135*DH149)</f>
        <v>4.25</v>
      </c>
      <c r="DJ149" s="835">
        <f>DI149*DI76/10000</f>
        <v>6.1199999999999997E-2</v>
      </c>
      <c r="DK149" s="834"/>
      <c r="DL149" s="827" t="s">
        <v>447</v>
      </c>
      <c r="DM149" s="835">
        <f>('Générateur Emprise 30ans'!$C$16+'Générateur Emprise 30ans'!$C$13)/(2*100)</f>
        <v>1.25</v>
      </c>
      <c r="DN149" s="835">
        <f>(DN$135*2*DM149)</f>
        <v>-0.125</v>
      </c>
      <c r="DO149" s="835">
        <f>DL$135+(DL$135*DN149)</f>
        <v>8.3125</v>
      </c>
      <c r="DP149" s="835">
        <f>DO149*DO76/10000</f>
        <v>0.1197</v>
      </c>
      <c r="DQ149" s="834"/>
      <c r="DR149" s="827" t="s">
        <v>447</v>
      </c>
      <c r="DS149" s="835">
        <f>('Générateur Emprise 30ans'!$C$16+'Générateur Emprise 30ans'!$C$13)/(2*100)</f>
        <v>1.25</v>
      </c>
      <c r="DT149" s="835">
        <f>(DT$135*2*DS149)</f>
        <v>-0.5</v>
      </c>
      <c r="DU149" s="835">
        <f>DR$135+(DR$135*DT149)</f>
        <v>3.9</v>
      </c>
      <c r="DV149" s="835">
        <f>DU149*DU76/10000</f>
        <v>5.6160000000000002E-2</v>
      </c>
      <c r="DW149" s="834"/>
      <c r="DX149" s="827" t="s">
        <v>447</v>
      </c>
      <c r="DY149" s="835">
        <f>('Générateur Emprise 30ans'!$C$16+'Générateur Emprise 30ans'!$C$13)/(2*100)</f>
        <v>1.25</v>
      </c>
      <c r="DZ149" s="835">
        <f>(DZ$135*2*DY149)</f>
        <v>-0.5</v>
      </c>
      <c r="EA149" s="835">
        <f>DX$135+(DX$135*DZ149)</f>
        <v>5</v>
      </c>
      <c r="EB149" s="835">
        <f>EA149*EA76/10000</f>
        <v>7.1999999999999995E-2</v>
      </c>
      <c r="EC149" s="834"/>
      <c r="ED149" s="827" t="s">
        <v>447</v>
      </c>
      <c r="EE149" s="835">
        <f>('Générateur Emprise 30ans'!$C$16+'Générateur Emprise 30ans'!$C$13)/(2*100)</f>
        <v>1.25</v>
      </c>
      <c r="EF149" s="835">
        <f>(EF$135*2*EE149)</f>
        <v>-0.5</v>
      </c>
      <c r="EG149" s="835">
        <f>ED$135+(ED$135*EF149)</f>
        <v>4.25</v>
      </c>
      <c r="EH149" s="835">
        <f>EG149*EG76/10000</f>
        <v>6.1199999999999997E-2</v>
      </c>
      <c r="EI149" s="834"/>
      <c r="EJ149" s="827" t="s">
        <v>447</v>
      </c>
      <c r="EK149" s="835">
        <f>('Générateur Emprise 30ans'!$C$16+'Générateur Emprise 30ans'!$C$13)/(2*100)</f>
        <v>1.25</v>
      </c>
      <c r="EL149" s="835">
        <f>(EL$135*2*EK149)</f>
        <v>-0.125</v>
      </c>
      <c r="EM149" s="835">
        <f>EJ$135+(EJ$135*EL149)</f>
        <v>8.3125</v>
      </c>
      <c r="EN149" s="835">
        <f>EM149*EM76/10000</f>
        <v>0.1197</v>
      </c>
      <c r="EO149" s="834"/>
      <c r="EP149" s="827" t="s">
        <v>447</v>
      </c>
      <c r="EQ149" s="835">
        <f>('Générateur Emprise 30ans'!$C$16+'Générateur Emprise 30ans'!$C$13)/(2*100)</f>
        <v>1.25</v>
      </c>
      <c r="ER149" s="835">
        <f>(ER$135*2*EQ149)</f>
        <v>-0.5</v>
      </c>
      <c r="ES149" s="835">
        <f>EP$135+(EP$135*ER149)</f>
        <v>3.9</v>
      </c>
      <c r="ET149" s="835">
        <f>ES149*ES76/10000</f>
        <v>5.6160000000000002E-2</v>
      </c>
      <c r="EU149" s="834"/>
      <c r="EV149" s="827" t="s">
        <v>447</v>
      </c>
      <c r="EW149" s="835">
        <f>('Générateur Emprise 30ans'!$C$16+'Générateur Emprise 30ans'!$C$13)/(2*100)</f>
        <v>1.25</v>
      </c>
      <c r="EX149" s="835">
        <f>(EX$135*2*EW149)</f>
        <v>-0.5</v>
      </c>
      <c r="EY149" s="835">
        <f>EV$135+(EV$135*EX149)</f>
        <v>5</v>
      </c>
      <c r="EZ149" s="835">
        <f>EY149*EY76/10000</f>
        <v>7.1999999999999995E-2</v>
      </c>
      <c r="FA149" s="834"/>
      <c r="FB149" s="827" t="s">
        <v>447</v>
      </c>
      <c r="FC149" s="835">
        <f>('Générateur Emprise 30ans'!$C$16+'Générateur Emprise 30ans'!$C$13)/(2*100)</f>
        <v>1.25</v>
      </c>
      <c r="FD149" s="835">
        <f>(FD$135*2*FC149)</f>
        <v>-0.5</v>
      </c>
      <c r="FE149" s="835">
        <f>FB$135+(FB$135*FD149)</f>
        <v>4.25</v>
      </c>
      <c r="FF149" s="835">
        <f>FE149*FE76/10000</f>
        <v>6.1199999999999997E-2</v>
      </c>
      <c r="FG149" s="834"/>
      <c r="FH149" s="827" t="s">
        <v>447</v>
      </c>
      <c r="FI149" s="835">
        <f>('Générateur Emprise 30ans'!$C$16+'Générateur Emprise 30ans'!$C$13)/(2*100)</f>
        <v>1.25</v>
      </c>
      <c r="FJ149" s="835">
        <f>(FJ$135*2*FI149)</f>
        <v>-0.125</v>
      </c>
      <c r="FK149" s="835">
        <f>FH$135+(FH$135*FJ149)</f>
        <v>8.3125</v>
      </c>
      <c r="FL149" s="835">
        <f>FK149*FK76/10000</f>
        <v>0.1197</v>
      </c>
      <c r="FM149" s="834"/>
      <c r="FN149" s="827" t="s">
        <v>447</v>
      </c>
      <c r="FO149" s="835">
        <f>('Générateur Emprise 30ans'!$C$16+'Générateur Emprise 30ans'!$C$13)/(2*100)</f>
        <v>1.25</v>
      </c>
      <c r="FP149" s="835">
        <f>(FP$135*2*FO149)</f>
        <v>-0.5</v>
      </c>
      <c r="FQ149" s="835">
        <f>FN$135+(FN$135*FP149)</f>
        <v>3.9</v>
      </c>
      <c r="FR149" s="835">
        <f>FQ149*FQ76/10000</f>
        <v>5.6160000000000002E-2</v>
      </c>
      <c r="FS149" s="834"/>
      <c r="FT149" s="827" t="s">
        <v>447</v>
      </c>
      <c r="FU149" s="835">
        <f>('Générateur Emprise 30ans'!$C$16+'Générateur Emprise 30ans'!$C$13)/(2*100)</f>
        <v>1.25</v>
      </c>
      <c r="FV149" s="835">
        <f>(FV$135*2*FU149)</f>
        <v>-0.5</v>
      </c>
      <c r="FW149" s="835">
        <f>FT$135+(FT$135*FV149)</f>
        <v>5</v>
      </c>
      <c r="FX149" s="835">
        <f>FW149*FW76/10000</f>
        <v>7.1999999999999995E-2</v>
      </c>
      <c r="FY149" s="834"/>
    </row>
    <row r="150" spans="1:181" x14ac:dyDescent="0.3">
      <c r="A150" s="19"/>
      <c r="B150" s="827"/>
      <c r="C150" s="835"/>
      <c r="D150" s="835"/>
      <c r="E150" s="835"/>
      <c r="F150" s="835"/>
      <c r="G150" s="834"/>
      <c r="H150" s="827"/>
      <c r="I150" s="835"/>
      <c r="J150" s="835"/>
      <c r="K150" s="835"/>
      <c r="L150" s="835"/>
      <c r="M150" s="834"/>
      <c r="N150" s="827"/>
      <c r="O150" s="835"/>
      <c r="P150" s="835"/>
      <c r="Q150" s="835"/>
      <c r="R150" s="835"/>
      <c r="S150" s="834"/>
      <c r="T150" s="827"/>
      <c r="U150" s="835"/>
      <c r="V150" s="835"/>
      <c r="W150" s="835"/>
      <c r="X150" s="835"/>
      <c r="Y150" s="834"/>
      <c r="Z150" s="827"/>
      <c r="AA150" s="835"/>
      <c r="AB150" s="835"/>
      <c r="AC150" s="835"/>
      <c r="AD150" s="835"/>
      <c r="AE150" s="834"/>
      <c r="AF150" s="827"/>
      <c r="AG150" s="835"/>
      <c r="AH150" s="835"/>
      <c r="AI150" s="835"/>
      <c r="AJ150" s="835"/>
      <c r="AK150" s="834"/>
      <c r="AL150" s="827"/>
      <c r="AM150" s="835"/>
      <c r="AN150" s="835"/>
      <c r="AO150" s="835"/>
      <c r="AP150" s="835"/>
      <c r="AQ150" s="834"/>
      <c r="AR150" s="827"/>
      <c r="AS150" s="835"/>
      <c r="AT150" s="835"/>
      <c r="AU150" s="835"/>
      <c r="AV150" s="835"/>
      <c r="AW150" s="834"/>
      <c r="AX150" s="827"/>
      <c r="AY150" s="835"/>
      <c r="AZ150" s="835"/>
      <c r="BA150" s="835"/>
      <c r="BB150" s="835"/>
      <c r="BC150" s="834"/>
      <c r="BD150" s="827"/>
      <c r="BE150" s="835"/>
      <c r="BF150" s="835"/>
      <c r="BG150" s="835"/>
      <c r="BH150" s="835"/>
      <c r="BI150" s="834"/>
      <c r="BJ150" s="827"/>
      <c r="BK150" s="835"/>
      <c r="BL150" s="835"/>
      <c r="BM150" s="835"/>
      <c r="BN150" s="835"/>
      <c r="BO150" s="834"/>
      <c r="BP150" s="827"/>
      <c r="BQ150" s="835"/>
      <c r="BR150" s="835"/>
      <c r="BS150" s="835"/>
      <c r="BT150" s="835"/>
      <c r="BU150" s="834"/>
      <c r="BV150" s="827"/>
      <c r="BW150" s="835"/>
      <c r="BX150" s="835"/>
      <c r="BY150" s="835"/>
      <c r="BZ150" s="835"/>
      <c r="CA150" s="834"/>
      <c r="CB150" s="827"/>
      <c r="CC150" s="835"/>
      <c r="CD150" s="835"/>
      <c r="CE150" s="835"/>
      <c r="CF150" s="835"/>
      <c r="CG150" s="834"/>
      <c r="CH150" s="827"/>
      <c r="CI150" s="835"/>
      <c r="CJ150" s="835"/>
      <c r="CK150" s="835"/>
      <c r="CL150" s="835"/>
      <c r="CM150" s="834"/>
      <c r="CN150" s="827"/>
      <c r="CO150" s="835"/>
      <c r="CP150" s="835"/>
      <c r="CQ150" s="835"/>
      <c r="CR150" s="835"/>
      <c r="CS150" s="834"/>
      <c r="CT150" s="827"/>
      <c r="CU150" s="835"/>
      <c r="CV150" s="835"/>
      <c r="CW150" s="835"/>
      <c r="CX150" s="835"/>
      <c r="CY150" s="834"/>
      <c r="CZ150" s="827"/>
      <c r="DA150" s="835"/>
      <c r="DB150" s="835"/>
      <c r="DC150" s="835"/>
      <c r="DD150" s="835"/>
      <c r="DE150" s="834"/>
      <c r="DF150" s="827"/>
      <c r="DG150" s="835"/>
      <c r="DH150" s="835"/>
      <c r="DI150" s="835"/>
      <c r="DJ150" s="835"/>
      <c r="DK150" s="834"/>
      <c r="DL150" s="827"/>
      <c r="DM150" s="835"/>
      <c r="DN150" s="835"/>
      <c r="DO150" s="835"/>
      <c r="DP150" s="835"/>
      <c r="DQ150" s="834"/>
      <c r="DR150" s="827"/>
      <c r="DS150" s="835"/>
      <c r="DT150" s="835"/>
      <c r="DU150" s="835"/>
      <c r="DV150" s="835"/>
      <c r="DW150" s="834"/>
      <c r="DX150" s="827"/>
      <c r="DY150" s="835"/>
      <c r="DZ150" s="835"/>
      <c r="EA150" s="835"/>
      <c r="EB150" s="835"/>
      <c r="EC150" s="834"/>
      <c r="ED150" s="827"/>
      <c r="EE150" s="835"/>
      <c r="EF150" s="835"/>
      <c r="EG150" s="835"/>
      <c r="EH150" s="835"/>
      <c r="EI150" s="834"/>
      <c r="EJ150" s="827"/>
      <c r="EK150" s="835"/>
      <c r="EL150" s="835"/>
      <c r="EM150" s="835"/>
      <c r="EN150" s="835"/>
      <c r="EO150" s="834"/>
      <c r="EP150" s="827"/>
      <c r="EQ150" s="835"/>
      <c r="ER150" s="835"/>
      <c r="ES150" s="835"/>
      <c r="ET150" s="835"/>
      <c r="EU150" s="834"/>
      <c r="EV150" s="827"/>
      <c r="EW150" s="835"/>
      <c r="EX150" s="835"/>
      <c r="EY150" s="835"/>
      <c r="EZ150" s="835"/>
      <c r="FA150" s="834"/>
      <c r="FB150" s="827"/>
      <c r="FC150" s="835"/>
      <c r="FD150" s="835"/>
      <c r="FE150" s="835"/>
      <c r="FF150" s="835"/>
      <c r="FG150" s="834"/>
      <c r="FH150" s="827"/>
      <c r="FI150" s="835"/>
      <c r="FJ150" s="835"/>
      <c r="FK150" s="835"/>
      <c r="FL150" s="835"/>
      <c r="FM150" s="834"/>
      <c r="FN150" s="827"/>
      <c r="FO150" s="835"/>
      <c r="FP150" s="835"/>
      <c r="FQ150" s="835"/>
      <c r="FR150" s="835"/>
      <c r="FS150" s="834"/>
      <c r="FT150" s="827"/>
      <c r="FU150" s="835"/>
      <c r="FV150" s="835"/>
      <c r="FW150" s="835"/>
      <c r="FX150" s="835"/>
      <c r="FY150" s="834"/>
    </row>
    <row r="151" spans="1:181" x14ac:dyDescent="0.3">
      <c r="A151" s="19"/>
      <c r="B151" s="827"/>
      <c r="C151" s="835"/>
      <c r="D151" s="835"/>
      <c r="E151" s="835"/>
      <c r="F151" s="835"/>
      <c r="G151" s="834"/>
      <c r="H151" s="827"/>
      <c r="I151" s="835"/>
      <c r="J151" s="835"/>
      <c r="K151" s="835"/>
      <c r="L151" s="835"/>
      <c r="M151" s="834"/>
      <c r="N151" s="827"/>
      <c r="O151" s="835"/>
      <c r="P151" s="835"/>
      <c r="Q151" s="835"/>
      <c r="R151" s="835"/>
      <c r="S151" s="834"/>
      <c r="T151" s="827"/>
      <c r="U151" s="835"/>
      <c r="V151" s="835"/>
      <c r="W151" s="835"/>
      <c r="X151" s="835"/>
      <c r="Y151" s="834"/>
      <c r="Z151" s="827"/>
      <c r="AA151" s="835"/>
      <c r="AB151" s="835"/>
      <c r="AC151" s="835"/>
      <c r="AD151" s="835"/>
      <c r="AE151" s="834"/>
      <c r="AF151" s="827"/>
      <c r="AG151" s="835"/>
      <c r="AH151" s="835"/>
      <c r="AI151" s="835"/>
      <c r="AJ151" s="835"/>
      <c r="AK151" s="834"/>
      <c r="AL151" s="827"/>
      <c r="AM151" s="835"/>
      <c r="AN151" s="835"/>
      <c r="AO151" s="835"/>
      <c r="AP151" s="835"/>
      <c r="AQ151" s="834"/>
      <c r="AR151" s="827"/>
      <c r="AS151" s="835"/>
      <c r="AT151" s="835"/>
      <c r="AU151" s="835"/>
      <c r="AV151" s="835"/>
      <c r="AW151" s="834"/>
      <c r="AX151" s="827"/>
      <c r="AY151" s="835"/>
      <c r="AZ151" s="835"/>
      <c r="BA151" s="835"/>
      <c r="BB151" s="835"/>
      <c r="BC151" s="834"/>
      <c r="BD151" s="827"/>
      <c r="BE151" s="835"/>
      <c r="BF151" s="835"/>
      <c r="BG151" s="835"/>
      <c r="BH151" s="835"/>
      <c r="BI151" s="834"/>
      <c r="BJ151" s="827"/>
      <c r="BK151" s="835"/>
      <c r="BL151" s="835"/>
      <c r="BM151" s="835"/>
      <c r="BN151" s="835"/>
      <c r="BO151" s="834"/>
      <c r="BP151" s="827"/>
      <c r="BQ151" s="835"/>
      <c r="BR151" s="835"/>
      <c r="BS151" s="835"/>
      <c r="BT151" s="835"/>
      <c r="BU151" s="834"/>
      <c r="BV151" s="827"/>
      <c r="BW151" s="835"/>
      <c r="BX151" s="835"/>
      <c r="BY151" s="835"/>
      <c r="BZ151" s="835"/>
      <c r="CA151" s="834"/>
      <c r="CB151" s="827"/>
      <c r="CC151" s="835"/>
      <c r="CD151" s="835"/>
      <c r="CE151" s="835"/>
      <c r="CF151" s="835"/>
      <c r="CG151" s="834"/>
      <c r="CH151" s="827"/>
      <c r="CI151" s="835"/>
      <c r="CJ151" s="835"/>
      <c r="CK151" s="835"/>
      <c r="CL151" s="835"/>
      <c r="CM151" s="834"/>
      <c r="CN151" s="827"/>
      <c r="CO151" s="835"/>
      <c r="CP151" s="835"/>
      <c r="CQ151" s="835"/>
      <c r="CR151" s="835"/>
      <c r="CS151" s="834"/>
      <c r="CT151" s="827"/>
      <c r="CU151" s="835"/>
      <c r="CV151" s="835"/>
      <c r="CW151" s="835"/>
      <c r="CX151" s="835"/>
      <c r="CY151" s="834"/>
      <c r="CZ151" s="827"/>
      <c r="DA151" s="835"/>
      <c r="DB151" s="835"/>
      <c r="DC151" s="835"/>
      <c r="DD151" s="835"/>
      <c r="DE151" s="834"/>
      <c r="DF151" s="827"/>
      <c r="DG151" s="835"/>
      <c r="DH151" s="835"/>
      <c r="DI151" s="835"/>
      <c r="DJ151" s="835"/>
      <c r="DK151" s="834"/>
      <c r="DL151" s="827"/>
      <c r="DM151" s="835"/>
      <c r="DN151" s="835"/>
      <c r="DO151" s="835"/>
      <c r="DP151" s="835"/>
      <c r="DQ151" s="834"/>
      <c r="DR151" s="827"/>
      <c r="DS151" s="835"/>
      <c r="DT151" s="835"/>
      <c r="DU151" s="835"/>
      <c r="DV151" s="835"/>
      <c r="DW151" s="834"/>
      <c r="DX151" s="827"/>
      <c r="DY151" s="835"/>
      <c r="DZ151" s="835"/>
      <c r="EA151" s="835"/>
      <c r="EB151" s="835"/>
      <c r="EC151" s="834"/>
      <c r="ED151" s="827"/>
      <c r="EE151" s="835"/>
      <c r="EF151" s="835"/>
      <c r="EG151" s="835"/>
      <c r="EH151" s="835"/>
      <c r="EI151" s="834"/>
      <c r="EJ151" s="827"/>
      <c r="EK151" s="835"/>
      <c r="EL151" s="835"/>
      <c r="EM151" s="835"/>
      <c r="EN151" s="835"/>
      <c r="EO151" s="834"/>
      <c r="EP151" s="827"/>
      <c r="EQ151" s="835"/>
      <c r="ER151" s="835"/>
      <c r="ES151" s="835"/>
      <c r="ET151" s="835"/>
      <c r="EU151" s="834"/>
      <c r="EV151" s="827"/>
      <c r="EW151" s="835"/>
      <c r="EX151" s="835"/>
      <c r="EY151" s="835"/>
      <c r="EZ151" s="835"/>
      <c r="FA151" s="834"/>
      <c r="FB151" s="827"/>
      <c r="FC151" s="835"/>
      <c r="FD151" s="835"/>
      <c r="FE151" s="835"/>
      <c r="FF151" s="835"/>
      <c r="FG151" s="834"/>
      <c r="FH151" s="827"/>
      <c r="FI151" s="835"/>
      <c r="FJ151" s="835"/>
      <c r="FK151" s="835"/>
      <c r="FL151" s="835"/>
      <c r="FM151" s="834"/>
      <c r="FN151" s="827"/>
      <c r="FO151" s="835"/>
      <c r="FP151" s="835"/>
      <c r="FQ151" s="835"/>
      <c r="FR151" s="835"/>
      <c r="FS151" s="834"/>
      <c r="FT151" s="827"/>
      <c r="FU151" s="835"/>
      <c r="FV151" s="835"/>
      <c r="FW151" s="835"/>
      <c r="FX151" s="835"/>
      <c r="FY151" s="834"/>
    </row>
    <row r="152" spans="1:181" x14ac:dyDescent="0.3">
      <c r="A152" s="19"/>
      <c r="B152" s="827" t="s">
        <v>446</v>
      </c>
      <c r="C152" s="835"/>
      <c r="D152" s="835"/>
      <c r="E152" s="835"/>
      <c r="F152" s="835"/>
      <c r="G152" s="834"/>
      <c r="H152" s="827" t="s">
        <v>446</v>
      </c>
      <c r="I152" s="835"/>
      <c r="J152" s="835"/>
      <c r="K152" s="835"/>
      <c r="L152" s="835"/>
      <c r="M152" s="834"/>
      <c r="N152" s="827" t="s">
        <v>446</v>
      </c>
      <c r="O152" s="835"/>
      <c r="P152" s="835"/>
      <c r="Q152" s="835"/>
      <c r="R152" s="835"/>
      <c r="S152" s="834"/>
      <c r="T152" s="827" t="s">
        <v>446</v>
      </c>
      <c r="U152" s="835"/>
      <c r="V152" s="835"/>
      <c r="W152" s="835"/>
      <c r="X152" s="835"/>
      <c r="Y152" s="834"/>
      <c r="Z152" s="827" t="s">
        <v>446</v>
      </c>
      <c r="AA152" s="835"/>
      <c r="AB152" s="835"/>
      <c r="AC152" s="835"/>
      <c r="AD152" s="835"/>
      <c r="AE152" s="834"/>
      <c r="AF152" s="827" t="s">
        <v>446</v>
      </c>
      <c r="AG152" s="835"/>
      <c r="AH152" s="835"/>
      <c r="AI152" s="835"/>
      <c r="AJ152" s="835"/>
      <c r="AK152" s="834"/>
      <c r="AL152" s="827" t="s">
        <v>446</v>
      </c>
      <c r="AM152" s="835"/>
      <c r="AN152" s="835"/>
      <c r="AO152" s="835"/>
      <c r="AP152" s="835"/>
      <c r="AQ152" s="834"/>
      <c r="AR152" s="827" t="s">
        <v>446</v>
      </c>
      <c r="AS152" s="835"/>
      <c r="AT152" s="835"/>
      <c r="AU152" s="835"/>
      <c r="AV152" s="835"/>
      <c r="AW152" s="834"/>
      <c r="AX152" s="827" t="s">
        <v>446</v>
      </c>
      <c r="AY152" s="835"/>
      <c r="AZ152" s="835"/>
      <c r="BA152" s="835"/>
      <c r="BB152" s="835"/>
      <c r="BC152" s="834"/>
      <c r="BD152" s="827" t="s">
        <v>446</v>
      </c>
      <c r="BE152" s="835"/>
      <c r="BF152" s="835"/>
      <c r="BG152" s="835"/>
      <c r="BH152" s="835"/>
      <c r="BI152" s="834"/>
      <c r="BJ152" s="827" t="s">
        <v>446</v>
      </c>
      <c r="BK152" s="835"/>
      <c r="BL152" s="835"/>
      <c r="BM152" s="835"/>
      <c r="BN152" s="835"/>
      <c r="BO152" s="834"/>
      <c r="BP152" s="827" t="s">
        <v>446</v>
      </c>
      <c r="BQ152" s="835"/>
      <c r="BR152" s="835"/>
      <c r="BS152" s="835"/>
      <c r="BT152" s="835"/>
      <c r="BU152" s="834"/>
      <c r="BV152" s="827" t="s">
        <v>446</v>
      </c>
      <c r="BW152" s="835"/>
      <c r="BX152" s="835"/>
      <c r="BY152" s="835"/>
      <c r="BZ152" s="835"/>
      <c r="CA152" s="834"/>
      <c r="CB152" s="827" t="s">
        <v>446</v>
      </c>
      <c r="CC152" s="835"/>
      <c r="CD152" s="835"/>
      <c r="CE152" s="835"/>
      <c r="CF152" s="835"/>
      <c r="CG152" s="834"/>
      <c r="CH152" s="827" t="s">
        <v>446</v>
      </c>
      <c r="CI152" s="835"/>
      <c r="CJ152" s="835"/>
      <c r="CK152" s="835"/>
      <c r="CL152" s="835"/>
      <c r="CM152" s="834"/>
      <c r="CN152" s="827" t="s">
        <v>446</v>
      </c>
      <c r="CO152" s="835"/>
      <c r="CP152" s="835"/>
      <c r="CQ152" s="835"/>
      <c r="CR152" s="835"/>
      <c r="CS152" s="834"/>
      <c r="CT152" s="827" t="s">
        <v>446</v>
      </c>
      <c r="CU152" s="835"/>
      <c r="CV152" s="835"/>
      <c r="CW152" s="835"/>
      <c r="CX152" s="835"/>
      <c r="CY152" s="834"/>
      <c r="CZ152" s="827" t="s">
        <v>446</v>
      </c>
      <c r="DA152" s="835"/>
      <c r="DB152" s="835"/>
      <c r="DC152" s="835"/>
      <c r="DD152" s="835"/>
      <c r="DE152" s="834"/>
      <c r="DF152" s="827" t="s">
        <v>446</v>
      </c>
      <c r="DG152" s="835"/>
      <c r="DH152" s="835"/>
      <c r="DI152" s="835"/>
      <c r="DJ152" s="835"/>
      <c r="DK152" s="834"/>
      <c r="DL152" s="827" t="s">
        <v>446</v>
      </c>
      <c r="DM152" s="835"/>
      <c r="DN152" s="835"/>
      <c r="DO152" s="835"/>
      <c r="DP152" s="835"/>
      <c r="DQ152" s="834"/>
      <c r="DR152" s="827" t="s">
        <v>446</v>
      </c>
      <c r="DS152" s="835"/>
      <c r="DT152" s="835"/>
      <c r="DU152" s="835"/>
      <c r="DV152" s="835"/>
      <c r="DW152" s="834"/>
      <c r="DX152" s="827" t="s">
        <v>446</v>
      </c>
      <c r="DY152" s="835"/>
      <c r="DZ152" s="835"/>
      <c r="EA152" s="835"/>
      <c r="EB152" s="835"/>
      <c r="EC152" s="834"/>
      <c r="ED152" s="827" t="s">
        <v>446</v>
      </c>
      <c r="EE152" s="835"/>
      <c r="EF152" s="835"/>
      <c r="EG152" s="835"/>
      <c r="EH152" s="835"/>
      <c r="EI152" s="834"/>
      <c r="EJ152" s="827" t="s">
        <v>446</v>
      </c>
      <c r="EK152" s="835"/>
      <c r="EL152" s="835"/>
      <c r="EM152" s="835"/>
      <c r="EN152" s="835"/>
      <c r="EO152" s="834"/>
      <c r="EP152" s="827" t="s">
        <v>446</v>
      </c>
      <c r="EQ152" s="835"/>
      <c r="ER152" s="835"/>
      <c r="ES152" s="835"/>
      <c r="ET152" s="835"/>
      <c r="EU152" s="834"/>
      <c r="EV152" s="827" t="s">
        <v>446</v>
      </c>
      <c r="EW152" s="835"/>
      <c r="EX152" s="835"/>
      <c r="EY152" s="835"/>
      <c r="EZ152" s="835"/>
      <c r="FA152" s="834"/>
      <c r="FB152" s="827" t="s">
        <v>446</v>
      </c>
      <c r="FC152" s="835"/>
      <c r="FD152" s="835"/>
      <c r="FE152" s="835"/>
      <c r="FF152" s="835"/>
      <c r="FG152" s="834"/>
      <c r="FH152" s="827" t="s">
        <v>446</v>
      </c>
      <c r="FI152" s="835"/>
      <c r="FJ152" s="835"/>
      <c r="FK152" s="835"/>
      <c r="FL152" s="835"/>
      <c r="FM152" s="834"/>
      <c r="FN152" s="827" t="s">
        <v>446</v>
      </c>
      <c r="FO152" s="835"/>
      <c r="FP152" s="835"/>
      <c r="FQ152" s="835"/>
      <c r="FR152" s="835"/>
      <c r="FS152" s="834"/>
      <c r="FT152" s="827" t="s">
        <v>446</v>
      </c>
      <c r="FU152" s="835"/>
      <c r="FV152" s="835"/>
      <c r="FW152" s="835"/>
      <c r="FX152" s="835"/>
      <c r="FY152" s="834"/>
    </row>
    <row r="153" spans="1:181" x14ac:dyDescent="0.3">
      <c r="A153" s="19"/>
      <c r="B153" s="827" t="s">
        <v>418</v>
      </c>
      <c r="C153" s="835">
        <f>'Générateur Emprise 30ans'!$C$13/100</f>
        <v>1</v>
      </c>
      <c r="D153" s="835">
        <f>D$135*C153</f>
        <v>-0.2</v>
      </c>
      <c r="E153" s="835">
        <f>B$135+(B$135*D153)</f>
        <v>6.24</v>
      </c>
      <c r="F153" s="835">
        <f>E153*D80/10000</f>
        <v>1.287936</v>
      </c>
      <c r="G153" s="834"/>
      <c r="H153" s="827" t="s">
        <v>418</v>
      </c>
      <c r="I153" s="835">
        <f>'Générateur Emprise 30ans'!$C$13/100</f>
        <v>1</v>
      </c>
      <c r="J153" s="835">
        <f>J$135*I153</f>
        <v>-0.2</v>
      </c>
      <c r="K153" s="835">
        <f>H$135+(H$135*J153)</f>
        <v>8</v>
      </c>
      <c r="L153" s="835">
        <f>K153*J80/10000</f>
        <v>1.6512</v>
      </c>
      <c r="M153" s="834"/>
      <c r="N153" s="827" t="s">
        <v>418</v>
      </c>
      <c r="O153" s="835">
        <f>'Générateur Emprise 30ans'!$C$13/100</f>
        <v>1</v>
      </c>
      <c r="P153" s="835">
        <f>P$135*O153</f>
        <v>-0.2</v>
      </c>
      <c r="Q153" s="835">
        <f>N$135+(N$135*P153)</f>
        <v>6.8</v>
      </c>
      <c r="R153" s="835">
        <f>Q153*P80/10000</f>
        <v>1.4035199999999999</v>
      </c>
      <c r="S153" s="834"/>
      <c r="T153" s="827" t="s">
        <v>418</v>
      </c>
      <c r="U153" s="835">
        <f>'Générateur Emprise 30ans'!$C$13/100</f>
        <v>1</v>
      </c>
      <c r="V153" s="835">
        <f>V$135*U153</f>
        <v>-0.05</v>
      </c>
      <c r="W153" s="835">
        <f>T$135+(T$135*V153)</f>
        <v>9.0250000000000004</v>
      </c>
      <c r="X153" s="835">
        <f>W153*V80/10000</f>
        <v>1.8627600000000002</v>
      </c>
      <c r="Y153" s="834"/>
      <c r="Z153" s="827" t="s">
        <v>418</v>
      </c>
      <c r="AA153" s="835">
        <f>'Générateur Emprise 30ans'!$C$13/100</f>
        <v>1</v>
      </c>
      <c r="AB153" s="835">
        <f>AB$135*AA153</f>
        <v>-0.2</v>
      </c>
      <c r="AC153" s="835">
        <f>Z$135+(Z$135*AB153)</f>
        <v>6.24</v>
      </c>
      <c r="AD153" s="835">
        <f>AC153*AB80/10000</f>
        <v>1.287936</v>
      </c>
      <c r="AE153" s="834"/>
      <c r="AF153" s="827" t="s">
        <v>418</v>
      </c>
      <c r="AG153" s="835">
        <f>'Générateur Emprise 30ans'!$C$13/100</f>
        <v>1</v>
      </c>
      <c r="AH153" s="835">
        <f>AH$135*AG153</f>
        <v>-0.2</v>
      </c>
      <c r="AI153" s="835">
        <f>AF$135+(AF$135*AH153)</f>
        <v>8</v>
      </c>
      <c r="AJ153" s="835">
        <f>AI153*AH80/10000</f>
        <v>1.6512</v>
      </c>
      <c r="AK153" s="834"/>
      <c r="AL153" s="827" t="s">
        <v>418</v>
      </c>
      <c r="AM153" s="835">
        <f>'Générateur Emprise 30ans'!$C$13/100</f>
        <v>1</v>
      </c>
      <c r="AN153" s="835">
        <f>AN$135*AM153</f>
        <v>-0.2</v>
      </c>
      <c r="AO153" s="835">
        <f>AL$135+(AL$135*AN153)</f>
        <v>6.8</v>
      </c>
      <c r="AP153" s="835">
        <f>AO153*AN80/10000</f>
        <v>1.4035199999999999</v>
      </c>
      <c r="AQ153" s="834"/>
      <c r="AR153" s="827" t="s">
        <v>418</v>
      </c>
      <c r="AS153" s="835">
        <f>'Générateur Emprise 30ans'!$C$13/100</f>
        <v>1</v>
      </c>
      <c r="AT153" s="835">
        <f>AT$135*AS153</f>
        <v>-0.05</v>
      </c>
      <c r="AU153" s="835">
        <f>AR$135+(AR$135*AT153)</f>
        <v>9.0250000000000004</v>
      </c>
      <c r="AV153" s="835">
        <f>AU153*AT80/10000</f>
        <v>1.8627600000000002</v>
      </c>
      <c r="AW153" s="834"/>
      <c r="AX153" s="827" t="s">
        <v>418</v>
      </c>
      <c r="AY153" s="835">
        <f>'Générateur Emprise 30ans'!$C$13/100</f>
        <v>1</v>
      </c>
      <c r="AZ153" s="835">
        <f>AZ$135*AY153</f>
        <v>-0.2</v>
      </c>
      <c r="BA153" s="835">
        <f>AX$135+(AX$135*AZ153)</f>
        <v>6.24</v>
      </c>
      <c r="BB153" s="835">
        <f>BA153*AZ80/10000</f>
        <v>1.287936</v>
      </c>
      <c r="BC153" s="834"/>
      <c r="BD153" s="827" t="s">
        <v>418</v>
      </c>
      <c r="BE153" s="835">
        <f>'Générateur Emprise 30ans'!$C$13/100</f>
        <v>1</v>
      </c>
      <c r="BF153" s="835">
        <f>BF$135*BE153</f>
        <v>-0.2</v>
      </c>
      <c r="BG153" s="835">
        <f>BD$135+(BD$135*BF153)</f>
        <v>8</v>
      </c>
      <c r="BH153" s="835">
        <f>BG153*BF80/10000</f>
        <v>1.6512</v>
      </c>
      <c r="BI153" s="834"/>
      <c r="BJ153" s="827" t="s">
        <v>418</v>
      </c>
      <c r="BK153" s="835">
        <f>'Générateur Emprise 30ans'!$C$13/100</f>
        <v>1</v>
      </c>
      <c r="BL153" s="835">
        <f>BL$135*BK153</f>
        <v>-0.2</v>
      </c>
      <c r="BM153" s="835">
        <f>BJ$135+(BJ$135*BL153)</f>
        <v>6.8</v>
      </c>
      <c r="BN153" s="835">
        <f>BM153*BL80/10000</f>
        <v>1.4035199999999999</v>
      </c>
      <c r="BO153" s="834"/>
      <c r="BP153" s="827" t="s">
        <v>418</v>
      </c>
      <c r="BQ153" s="835">
        <f>'Générateur Emprise 30ans'!$C$13/100</f>
        <v>1</v>
      </c>
      <c r="BR153" s="835">
        <f>BR$135*BQ153</f>
        <v>-0.05</v>
      </c>
      <c r="BS153" s="835">
        <f>BP$135+(BP$135*BR153)</f>
        <v>9.0250000000000004</v>
      </c>
      <c r="BT153" s="835">
        <f>BS153*BR80/10000</f>
        <v>1.8627600000000002</v>
      </c>
      <c r="BU153" s="834"/>
      <c r="BV153" s="827" t="s">
        <v>418</v>
      </c>
      <c r="BW153" s="835">
        <f>'Générateur Emprise 30ans'!$C$13/100</f>
        <v>1</v>
      </c>
      <c r="BX153" s="835">
        <f>BX$135*BW153</f>
        <v>-0.2</v>
      </c>
      <c r="BY153" s="835">
        <f>BV$135+(BV$135*BX153)</f>
        <v>6.24</v>
      </c>
      <c r="BZ153" s="835">
        <f>BY153*BX80/10000</f>
        <v>1.287936</v>
      </c>
      <c r="CA153" s="834"/>
      <c r="CB153" s="827" t="s">
        <v>418</v>
      </c>
      <c r="CC153" s="835">
        <f>'Générateur Emprise 30ans'!$C$13/100</f>
        <v>1</v>
      </c>
      <c r="CD153" s="835">
        <f>CD$135*CC153</f>
        <v>-0.2</v>
      </c>
      <c r="CE153" s="835">
        <f>CB$135+(CB$135*CD153)</f>
        <v>8</v>
      </c>
      <c r="CF153" s="835">
        <f>CE153*CD80/10000</f>
        <v>1.6512</v>
      </c>
      <c r="CG153" s="834"/>
      <c r="CH153" s="827" t="s">
        <v>418</v>
      </c>
      <c r="CI153" s="835">
        <f>'Générateur Emprise 30ans'!$C$13/100</f>
        <v>1</v>
      </c>
      <c r="CJ153" s="835">
        <f>CJ$135*CI153</f>
        <v>-0.2</v>
      </c>
      <c r="CK153" s="835">
        <f>CH$135+(CH$135*CJ153)</f>
        <v>6.8</v>
      </c>
      <c r="CL153" s="835">
        <f>CK153*CJ80/10000</f>
        <v>1.4035199999999999</v>
      </c>
      <c r="CM153" s="834"/>
      <c r="CN153" s="827" t="s">
        <v>418</v>
      </c>
      <c r="CO153" s="835">
        <f>'Générateur Emprise 30ans'!$C$13/100</f>
        <v>1</v>
      </c>
      <c r="CP153" s="835">
        <f>CP$135*CO153</f>
        <v>-0.05</v>
      </c>
      <c r="CQ153" s="835">
        <f>CN$135+(CN$135*CP153)</f>
        <v>9.0250000000000004</v>
      </c>
      <c r="CR153" s="835">
        <f>CQ153*CP80/10000</f>
        <v>1.8627600000000002</v>
      </c>
      <c r="CS153" s="834"/>
      <c r="CT153" s="827" t="s">
        <v>418</v>
      </c>
      <c r="CU153" s="835">
        <f>'Générateur Emprise 30ans'!$C$13/100</f>
        <v>1</v>
      </c>
      <c r="CV153" s="835">
        <f>CV$135*CU153</f>
        <v>-0.2</v>
      </c>
      <c r="CW153" s="835">
        <f>CT$135+(CT$135*CV153)</f>
        <v>6.24</v>
      </c>
      <c r="CX153" s="835">
        <f>CW153*CV80/10000</f>
        <v>1.287936</v>
      </c>
      <c r="CY153" s="834"/>
      <c r="CZ153" s="827" t="s">
        <v>418</v>
      </c>
      <c r="DA153" s="835">
        <f>'Générateur Emprise 30ans'!$C$13/100</f>
        <v>1</v>
      </c>
      <c r="DB153" s="835">
        <f>DB$135*DA153</f>
        <v>-0.2</v>
      </c>
      <c r="DC153" s="835">
        <f>CZ$135+(CZ$135*DB153)</f>
        <v>8</v>
      </c>
      <c r="DD153" s="835">
        <f>DC153*DB80/10000</f>
        <v>1.6512</v>
      </c>
      <c r="DE153" s="834"/>
      <c r="DF153" s="827" t="s">
        <v>418</v>
      </c>
      <c r="DG153" s="835">
        <f>'Générateur Emprise 30ans'!$C$13/100</f>
        <v>1</v>
      </c>
      <c r="DH153" s="835">
        <f>DH$135*DG153</f>
        <v>-0.2</v>
      </c>
      <c r="DI153" s="835">
        <f>DF$135+(DF$135*DH153)</f>
        <v>6.8</v>
      </c>
      <c r="DJ153" s="835">
        <f>DI153*DH80/10000</f>
        <v>1.4035199999999999</v>
      </c>
      <c r="DK153" s="834"/>
      <c r="DL153" s="827" t="s">
        <v>418</v>
      </c>
      <c r="DM153" s="835">
        <f>'Générateur Emprise 30ans'!$C$13/100</f>
        <v>1</v>
      </c>
      <c r="DN153" s="835">
        <f>DN$135*DM153</f>
        <v>-0.05</v>
      </c>
      <c r="DO153" s="835">
        <f>DL$135+(DL$135*DN153)</f>
        <v>9.0250000000000004</v>
      </c>
      <c r="DP153" s="835">
        <f>DO153*DN80/10000</f>
        <v>1.8627600000000002</v>
      </c>
      <c r="DQ153" s="834"/>
      <c r="DR153" s="827" t="s">
        <v>418</v>
      </c>
      <c r="DS153" s="835">
        <f>'Générateur Emprise 30ans'!$C$13/100</f>
        <v>1</v>
      </c>
      <c r="DT153" s="835">
        <f>DT$135*DS153</f>
        <v>-0.2</v>
      </c>
      <c r="DU153" s="835">
        <f>DR$135+(DR$135*DT153)</f>
        <v>6.24</v>
      </c>
      <c r="DV153" s="835">
        <f>DU153*DT80/10000</f>
        <v>1.287936</v>
      </c>
      <c r="DW153" s="834"/>
      <c r="DX153" s="827" t="s">
        <v>418</v>
      </c>
      <c r="DY153" s="835">
        <f>'Générateur Emprise 30ans'!$C$13/100</f>
        <v>1</v>
      </c>
      <c r="DZ153" s="835">
        <f>DZ$135*DY153</f>
        <v>-0.2</v>
      </c>
      <c r="EA153" s="835">
        <f>DX$135+(DX$135*DZ153)</f>
        <v>8</v>
      </c>
      <c r="EB153" s="835">
        <f>EA153*DZ80/10000</f>
        <v>1.6512</v>
      </c>
      <c r="EC153" s="834"/>
      <c r="ED153" s="827" t="s">
        <v>418</v>
      </c>
      <c r="EE153" s="835">
        <f>'Générateur Emprise 30ans'!$C$13/100</f>
        <v>1</v>
      </c>
      <c r="EF153" s="835">
        <f>EF$135*EE153</f>
        <v>-0.2</v>
      </c>
      <c r="EG153" s="835">
        <f>ED$135+(ED$135*EF153)</f>
        <v>6.8</v>
      </c>
      <c r="EH153" s="835">
        <f>EG153*EF80/10000</f>
        <v>1.4035199999999999</v>
      </c>
      <c r="EI153" s="834"/>
      <c r="EJ153" s="827" t="s">
        <v>418</v>
      </c>
      <c r="EK153" s="835">
        <f>'Générateur Emprise 30ans'!$C$13/100</f>
        <v>1</v>
      </c>
      <c r="EL153" s="835">
        <f>EL$135*EK153</f>
        <v>-0.05</v>
      </c>
      <c r="EM153" s="835">
        <f>EJ$135+(EJ$135*EL153)</f>
        <v>9.0250000000000004</v>
      </c>
      <c r="EN153" s="835">
        <f>EM153*EL80/10000</f>
        <v>1.8627600000000002</v>
      </c>
      <c r="EO153" s="834"/>
      <c r="EP153" s="827" t="s">
        <v>418</v>
      </c>
      <c r="EQ153" s="835">
        <f>'Générateur Emprise 30ans'!$C$13/100</f>
        <v>1</v>
      </c>
      <c r="ER153" s="835">
        <f>ER$135*EQ153</f>
        <v>-0.2</v>
      </c>
      <c r="ES153" s="835">
        <f>EP$135+(EP$135*ER153)</f>
        <v>6.24</v>
      </c>
      <c r="ET153" s="835">
        <f>ES153*ER80/10000</f>
        <v>1.287936</v>
      </c>
      <c r="EU153" s="834"/>
      <c r="EV153" s="827" t="s">
        <v>418</v>
      </c>
      <c r="EW153" s="835">
        <f>'Générateur Emprise 30ans'!$C$13/100</f>
        <v>1</v>
      </c>
      <c r="EX153" s="835">
        <f>EX$135*EW153</f>
        <v>-0.2</v>
      </c>
      <c r="EY153" s="835">
        <f>EV$135+(EV$135*EX153)</f>
        <v>8</v>
      </c>
      <c r="EZ153" s="835">
        <f>EY153*EX80/10000</f>
        <v>1.6512</v>
      </c>
      <c r="FA153" s="834"/>
      <c r="FB153" s="827" t="s">
        <v>418</v>
      </c>
      <c r="FC153" s="835">
        <f>'Générateur Emprise 30ans'!$C$13/100</f>
        <v>1</v>
      </c>
      <c r="FD153" s="835">
        <f>FD$135*FC153</f>
        <v>-0.2</v>
      </c>
      <c r="FE153" s="835">
        <f>FB$135+(FB$135*FD153)</f>
        <v>6.8</v>
      </c>
      <c r="FF153" s="835">
        <f>FE153*FD80/10000</f>
        <v>1.4035199999999999</v>
      </c>
      <c r="FG153" s="834"/>
      <c r="FH153" s="827" t="s">
        <v>418</v>
      </c>
      <c r="FI153" s="835">
        <f>'Générateur Emprise 30ans'!$C$13/100</f>
        <v>1</v>
      </c>
      <c r="FJ153" s="835">
        <f>FJ$135*FI153</f>
        <v>-0.05</v>
      </c>
      <c r="FK153" s="835">
        <f>FH$135+(FH$135*FJ153)</f>
        <v>9.0250000000000004</v>
      </c>
      <c r="FL153" s="835">
        <f>FK153*FJ80/10000</f>
        <v>1.8627600000000002</v>
      </c>
      <c r="FM153" s="834"/>
      <c r="FN153" s="827" t="s">
        <v>418</v>
      </c>
      <c r="FO153" s="835">
        <f>'Générateur Emprise 30ans'!$C$13/100</f>
        <v>1</v>
      </c>
      <c r="FP153" s="835">
        <f>FP$135*FO153</f>
        <v>-0.2</v>
      </c>
      <c r="FQ153" s="835">
        <f>FN$135+(FN$135*FP153)</f>
        <v>6.24</v>
      </c>
      <c r="FR153" s="835">
        <f>FQ153*FP80/10000</f>
        <v>1.287936</v>
      </c>
      <c r="FS153" s="834"/>
      <c r="FT153" s="827" t="s">
        <v>418</v>
      </c>
      <c r="FU153" s="835">
        <f>'Générateur Emprise 30ans'!$C$13/100</f>
        <v>1</v>
      </c>
      <c r="FV153" s="835">
        <f>FV$135*FU153</f>
        <v>-0.2</v>
      </c>
      <c r="FW153" s="835">
        <f>FT$135+(FT$135*FV153)</f>
        <v>8</v>
      </c>
      <c r="FX153" s="835">
        <f>FW153*FV80/10000</f>
        <v>1.6512</v>
      </c>
      <c r="FY153" s="834"/>
    </row>
    <row r="154" spans="1:181" x14ac:dyDescent="0.3">
      <c r="A154" s="19"/>
      <c r="B154" s="827" t="s">
        <v>417</v>
      </c>
      <c r="C154" s="835">
        <f>'Générateur Emprise 30ans'!$C$14/100</f>
        <v>0.5</v>
      </c>
      <c r="D154" s="835">
        <f>D$135*C154</f>
        <v>-0.1</v>
      </c>
      <c r="E154" s="835">
        <f>B$135+(B$135*D154)</f>
        <v>7.02</v>
      </c>
      <c r="F154" s="835">
        <f>E154*D81/10000</f>
        <v>1.448928</v>
      </c>
      <c r="G154" s="834"/>
      <c r="H154" s="827" t="s">
        <v>417</v>
      </c>
      <c r="I154" s="835">
        <f>'Générateur Emprise 30ans'!$C$14/100</f>
        <v>0.5</v>
      </c>
      <c r="J154" s="835">
        <f>J$135*I154</f>
        <v>-0.1</v>
      </c>
      <c r="K154" s="835">
        <f>H$135+(H$135*J154)</f>
        <v>9</v>
      </c>
      <c r="L154" s="835">
        <f>K154*J81/10000</f>
        <v>1.8575999999999999</v>
      </c>
      <c r="M154" s="834"/>
      <c r="N154" s="827" t="s">
        <v>417</v>
      </c>
      <c r="O154" s="835">
        <f>'Générateur Emprise 30ans'!$C$14/100</f>
        <v>0.5</v>
      </c>
      <c r="P154" s="835">
        <f>P$135*O154</f>
        <v>-0.1</v>
      </c>
      <c r="Q154" s="835">
        <f>N$135+(N$135*P154)</f>
        <v>7.65</v>
      </c>
      <c r="R154" s="835">
        <f>Q154*P81/10000</f>
        <v>1.5789600000000001</v>
      </c>
      <c r="S154" s="834"/>
      <c r="T154" s="827" t="s">
        <v>417</v>
      </c>
      <c r="U154" s="835">
        <f>'Générateur Emprise 30ans'!$C$14/100</f>
        <v>0.5</v>
      </c>
      <c r="V154" s="835">
        <f>V$135*U154</f>
        <v>-2.5000000000000001E-2</v>
      </c>
      <c r="W154" s="835">
        <f>T$135+(T$135*V154)</f>
        <v>9.2624999999999993</v>
      </c>
      <c r="X154" s="835">
        <f>W154*V81/10000</f>
        <v>1.91178</v>
      </c>
      <c r="Y154" s="834"/>
      <c r="Z154" s="827" t="s">
        <v>417</v>
      </c>
      <c r="AA154" s="835">
        <f>'Générateur Emprise 30ans'!$C$14/100</f>
        <v>0.5</v>
      </c>
      <c r="AB154" s="835">
        <f>AB$135*AA154</f>
        <v>-0.1</v>
      </c>
      <c r="AC154" s="835">
        <f>Z$135+(Z$135*AB154)</f>
        <v>7.02</v>
      </c>
      <c r="AD154" s="835">
        <f>AC154*AB81/10000</f>
        <v>1.448928</v>
      </c>
      <c r="AE154" s="834"/>
      <c r="AF154" s="827" t="s">
        <v>417</v>
      </c>
      <c r="AG154" s="835">
        <f>'Générateur Emprise 30ans'!$C$14/100</f>
        <v>0.5</v>
      </c>
      <c r="AH154" s="835">
        <f>AH$135*AG154</f>
        <v>-0.1</v>
      </c>
      <c r="AI154" s="835">
        <f>AF$135+(AF$135*AH154)</f>
        <v>9</v>
      </c>
      <c r="AJ154" s="835">
        <f>AI154*AH81/10000</f>
        <v>1.8575999999999999</v>
      </c>
      <c r="AK154" s="834"/>
      <c r="AL154" s="827" t="s">
        <v>417</v>
      </c>
      <c r="AM154" s="835">
        <f>'Générateur Emprise 30ans'!$C$14/100</f>
        <v>0.5</v>
      </c>
      <c r="AN154" s="835">
        <f>AN$135*AM154</f>
        <v>-0.1</v>
      </c>
      <c r="AO154" s="835">
        <f>AL$135+(AL$135*AN154)</f>
        <v>7.65</v>
      </c>
      <c r="AP154" s="835">
        <f>AO154*AN81/10000</f>
        <v>1.5789600000000001</v>
      </c>
      <c r="AQ154" s="834"/>
      <c r="AR154" s="827" t="s">
        <v>417</v>
      </c>
      <c r="AS154" s="835">
        <f>'Générateur Emprise 30ans'!$C$14/100</f>
        <v>0.5</v>
      </c>
      <c r="AT154" s="835">
        <f>AT$135*AS154</f>
        <v>-2.5000000000000001E-2</v>
      </c>
      <c r="AU154" s="835">
        <f>AR$135+(AR$135*AT154)</f>
        <v>9.2624999999999993</v>
      </c>
      <c r="AV154" s="835">
        <f>AU154*AT81/10000</f>
        <v>1.91178</v>
      </c>
      <c r="AW154" s="834"/>
      <c r="AX154" s="827" t="s">
        <v>417</v>
      </c>
      <c r="AY154" s="835">
        <f>'Générateur Emprise 30ans'!$C$14/100</f>
        <v>0.5</v>
      </c>
      <c r="AZ154" s="835">
        <f>AZ$135*AY154</f>
        <v>-0.1</v>
      </c>
      <c r="BA154" s="835">
        <f>AX$135+(AX$135*AZ154)</f>
        <v>7.02</v>
      </c>
      <c r="BB154" s="835">
        <f>BA154*AZ81/10000</f>
        <v>1.448928</v>
      </c>
      <c r="BC154" s="834"/>
      <c r="BD154" s="827" t="s">
        <v>417</v>
      </c>
      <c r="BE154" s="835">
        <f>'Générateur Emprise 30ans'!$C$14/100</f>
        <v>0.5</v>
      </c>
      <c r="BF154" s="835">
        <f>BF$135*BE154</f>
        <v>-0.1</v>
      </c>
      <c r="BG154" s="835">
        <f>BD$135+(BD$135*BF154)</f>
        <v>9</v>
      </c>
      <c r="BH154" s="835">
        <f>BG154*BF81/10000</f>
        <v>1.8575999999999999</v>
      </c>
      <c r="BI154" s="834"/>
      <c r="BJ154" s="827" t="s">
        <v>417</v>
      </c>
      <c r="BK154" s="835">
        <f>'Générateur Emprise 30ans'!$C$14/100</f>
        <v>0.5</v>
      </c>
      <c r="BL154" s="835">
        <f>BL$135*BK154</f>
        <v>-0.1</v>
      </c>
      <c r="BM154" s="835">
        <f>BJ$135+(BJ$135*BL154)</f>
        <v>7.65</v>
      </c>
      <c r="BN154" s="835">
        <f>BM154*BL81/10000</f>
        <v>1.5789600000000001</v>
      </c>
      <c r="BO154" s="834"/>
      <c r="BP154" s="827" t="s">
        <v>417</v>
      </c>
      <c r="BQ154" s="835">
        <f>'Générateur Emprise 30ans'!$C$14/100</f>
        <v>0.5</v>
      </c>
      <c r="BR154" s="835">
        <f>BR$135*BQ154</f>
        <v>-2.5000000000000001E-2</v>
      </c>
      <c r="BS154" s="835">
        <f>BP$135+(BP$135*BR154)</f>
        <v>9.2624999999999993</v>
      </c>
      <c r="BT154" s="835">
        <f>BS154*BR81/10000</f>
        <v>1.91178</v>
      </c>
      <c r="BU154" s="834"/>
      <c r="BV154" s="827" t="s">
        <v>417</v>
      </c>
      <c r="BW154" s="835">
        <f>'Générateur Emprise 30ans'!$C$14/100</f>
        <v>0.5</v>
      </c>
      <c r="BX154" s="835">
        <f>BX$135*BW154</f>
        <v>-0.1</v>
      </c>
      <c r="BY154" s="835">
        <f>BV$135+(BV$135*BX154)</f>
        <v>7.02</v>
      </c>
      <c r="BZ154" s="835">
        <f>BY154*BX81/10000</f>
        <v>1.448928</v>
      </c>
      <c r="CA154" s="834"/>
      <c r="CB154" s="827" t="s">
        <v>417</v>
      </c>
      <c r="CC154" s="835">
        <f>'Générateur Emprise 30ans'!$C$14/100</f>
        <v>0.5</v>
      </c>
      <c r="CD154" s="835">
        <f>CD$135*CC154</f>
        <v>-0.1</v>
      </c>
      <c r="CE154" s="835">
        <f>CB$135+(CB$135*CD154)</f>
        <v>9</v>
      </c>
      <c r="CF154" s="835">
        <f>CE154*CD81/10000</f>
        <v>1.8575999999999999</v>
      </c>
      <c r="CG154" s="834"/>
      <c r="CH154" s="827" t="s">
        <v>417</v>
      </c>
      <c r="CI154" s="835">
        <f>'Générateur Emprise 30ans'!$C$14/100</f>
        <v>0.5</v>
      </c>
      <c r="CJ154" s="835">
        <f>CJ$135*CI154</f>
        <v>-0.1</v>
      </c>
      <c r="CK154" s="835">
        <f>CH$135+(CH$135*CJ154)</f>
        <v>7.65</v>
      </c>
      <c r="CL154" s="835">
        <f>CK154*CJ81/10000</f>
        <v>1.5789600000000001</v>
      </c>
      <c r="CM154" s="834"/>
      <c r="CN154" s="827" t="s">
        <v>417</v>
      </c>
      <c r="CO154" s="835">
        <f>'Générateur Emprise 30ans'!$C$14/100</f>
        <v>0.5</v>
      </c>
      <c r="CP154" s="835">
        <f>CP$135*CO154</f>
        <v>-2.5000000000000001E-2</v>
      </c>
      <c r="CQ154" s="835">
        <f>CN$135+(CN$135*CP154)</f>
        <v>9.2624999999999993</v>
      </c>
      <c r="CR154" s="835">
        <f>CQ154*CP81/10000</f>
        <v>1.91178</v>
      </c>
      <c r="CS154" s="834"/>
      <c r="CT154" s="827" t="s">
        <v>417</v>
      </c>
      <c r="CU154" s="835">
        <f>'Générateur Emprise 30ans'!$C$14/100</f>
        <v>0.5</v>
      </c>
      <c r="CV154" s="835">
        <f>CV$135*CU154</f>
        <v>-0.1</v>
      </c>
      <c r="CW154" s="835">
        <f>CT$135+(CT$135*CV154)</f>
        <v>7.02</v>
      </c>
      <c r="CX154" s="835">
        <f>CW154*CV81/10000</f>
        <v>1.448928</v>
      </c>
      <c r="CY154" s="834"/>
      <c r="CZ154" s="827" t="s">
        <v>417</v>
      </c>
      <c r="DA154" s="835">
        <f>'Générateur Emprise 30ans'!$C$14/100</f>
        <v>0.5</v>
      </c>
      <c r="DB154" s="835">
        <f>DB$135*DA154</f>
        <v>-0.1</v>
      </c>
      <c r="DC154" s="835">
        <f>CZ$135+(CZ$135*DB154)</f>
        <v>9</v>
      </c>
      <c r="DD154" s="835">
        <f>DC154*DB81/10000</f>
        <v>1.8575999999999999</v>
      </c>
      <c r="DE154" s="834"/>
      <c r="DF154" s="827" t="s">
        <v>417</v>
      </c>
      <c r="DG154" s="835">
        <f>'Générateur Emprise 30ans'!$C$14/100</f>
        <v>0.5</v>
      </c>
      <c r="DH154" s="835">
        <f>DH$135*DG154</f>
        <v>-0.1</v>
      </c>
      <c r="DI154" s="835">
        <f>DF$135+(DF$135*DH154)</f>
        <v>7.65</v>
      </c>
      <c r="DJ154" s="835">
        <f>DI154*DH81/10000</f>
        <v>1.5789600000000001</v>
      </c>
      <c r="DK154" s="834"/>
      <c r="DL154" s="827" t="s">
        <v>417</v>
      </c>
      <c r="DM154" s="835">
        <f>'Générateur Emprise 30ans'!$C$14/100</f>
        <v>0.5</v>
      </c>
      <c r="DN154" s="835">
        <f>DN$135*DM154</f>
        <v>-2.5000000000000001E-2</v>
      </c>
      <c r="DO154" s="835">
        <f>DL$135+(DL$135*DN154)</f>
        <v>9.2624999999999993</v>
      </c>
      <c r="DP154" s="835">
        <f>DO154*DN81/10000</f>
        <v>1.91178</v>
      </c>
      <c r="DQ154" s="834"/>
      <c r="DR154" s="827" t="s">
        <v>417</v>
      </c>
      <c r="DS154" s="835">
        <f>'Générateur Emprise 30ans'!$C$14/100</f>
        <v>0.5</v>
      </c>
      <c r="DT154" s="835">
        <f>DT$135*DS154</f>
        <v>-0.1</v>
      </c>
      <c r="DU154" s="835">
        <f>DR$135+(DR$135*DT154)</f>
        <v>7.02</v>
      </c>
      <c r="DV154" s="835">
        <f>DU154*DT81/10000</f>
        <v>1.448928</v>
      </c>
      <c r="DW154" s="834"/>
      <c r="DX154" s="827" t="s">
        <v>417</v>
      </c>
      <c r="DY154" s="835">
        <f>'Générateur Emprise 30ans'!$C$14/100</f>
        <v>0.5</v>
      </c>
      <c r="DZ154" s="835">
        <f>DZ$135*DY154</f>
        <v>-0.1</v>
      </c>
      <c r="EA154" s="835">
        <f>DX$135+(DX$135*DZ154)</f>
        <v>9</v>
      </c>
      <c r="EB154" s="835">
        <f>EA154*DZ81/10000</f>
        <v>1.8575999999999999</v>
      </c>
      <c r="EC154" s="834"/>
      <c r="ED154" s="827" t="s">
        <v>417</v>
      </c>
      <c r="EE154" s="835">
        <f>'Générateur Emprise 30ans'!$C$14/100</f>
        <v>0.5</v>
      </c>
      <c r="EF154" s="835">
        <f>EF$135*EE154</f>
        <v>-0.1</v>
      </c>
      <c r="EG154" s="835">
        <f>ED$135+(ED$135*EF154)</f>
        <v>7.65</v>
      </c>
      <c r="EH154" s="835">
        <f>EG154*EF81/10000</f>
        <v>1.5789600000000001</v>
      </c>
      <c r="EI154" s="834"/>
      <c r="EJ154" s="827" t="s">
        <v>417</v>
      </c>
      <c r="EK154" s="835">
        <f>'Générateur Emprise 30ans'!$C$14/100</f>
        <v>0.5</v>
      </c>
      <c r="EL154" s="835">
        <f>EL$135*EK154</f>
        <v>-2.5000000000000001E-2</v>
      </c>
      <c r="EM154" s="835">
        <f>EJ$135+(EJ$135*EL154)</f>
        <v>9.2624999999999993</v>
      </c>
      <c r="EN154" s="835">
        <f>EM154*EL81/10000</f>
        <v>1.91178</v>
      </c>
      <c r="EO154" s="834"/>
      <c r="EP154" s="827" t="s">
        <v>417</v>
      </c>
      <c r="EQ154" s="835">
        <f>'Générateur Emprise 30ans'!$C$14/100</f>
        <v>0.5</v>
      </c>
      <c r="ER154" s="835">
        <f>ER$135*EQ154</f>
        <v>-0.1</v>
      </c>
      <c r="ES154" s="835">
        <f>EP$135+(EP$135*ER154)</f>
        <v>7.02</v>
      </c>
      <c r="ET154" s="835">
        <f>ES154*ER81/10000</f>
        <v>1.448928</v>
      </c>
      <c r="EU154" s="834"/>
      <c r="EV154" s="827" t="s">
        <v>417</v>
      </c>
      <c r="EW154" s="835">
        <f>'Générateur Emprise 30ans'!$C$14/100</f>
        <v>0.5</v>
      </c>
      <c r="EX154" s="835">
        <f>EX$135*EW154</f>
        <v>-0.1</v>
      </c>
      <c r="EY154" s="835">
        <f>EV$135+(EV$135*EX154)</f>
        <v>9</v>
      </c>
      <c r="EZ154" s="835">
        <f>EY154*EX81/10000</f>
        <v>1.8575999999999999</v>
      </c>
      <c r="FA154" s="834"/>
      <c r="FB154" s="827" t="s">
        <v>417</v>
      </c>
      <c r="FC154" s="835">
        <f>'Générateur Emprise 30ans'!$C$14/100</f>
        <v>0.5</v>
      </c>
      <c r="FD154" s="835">
        <f>FD$135*FC154</f>
        <v>-0.1</v>
      </c>
      <c r="FE154" s="835">
        <f>FB$135+(FB$135*FD154)</f>
        <v>7.65</v>
      </c>
      <c r="FF154" s="835">
        <f>FE154*FD81/10000</f>
        <v>1.5789600000000001</v>
      </c>
      <c r="FG154" s="834"/>
      <c r="FH154" s="827" t="s">
        <v>417</v>
      </c>
      <c r="FI154" s="835">
        <f>'Générateur Emprise 30ans'!$C$14/100</f>
        <v>0.5</v>
      </c>
      <c r="FJ154" s="835">
        <f>FJ$135*FI154</f>
        <v>-2.5000000000000001E-2</v>
      </c>
      <c r="FK154" s="835">
        <f>FH$135+(FH$135*FJ154)</f>
        <v>9.2624999999999993</v>
      </c>
      <c r="FL154" s="835">
        <f>FK154*FJ81/10000</f>
        <v>1.91178</v>
      </c>
      <c r="FM154" s="834"/>
      <c r="FN154" s="827" t="s">
        <v>417</v>
      </c>
      <c r="FO154" s="835">
        <f>'Générateur Emprise 30ans'!$C$14/100</f>
        <v>0.5</v>
      </c>
      <c r="FP154" s="835">
        <f>FP$135*FO154</f>
        <v>-0.1</v>
      </c>
      <c r="FQ154" s="835">
        <f>FN$135+(FN$135*FP154)</f>
        <v>7.02</v>
      </c>
      <c r="FR154" s="835">
        <f>FQ154*FP81/10000</f>
        <v>1.448928</v>
      </c>
      <c r="FS154" s="834"/>
      <c r="FT154" s="827" t="s">
        <v>417</v>
      </c>
      <c r="FU154" s="835">
        <f>'Générateur Emprise 30ans'!$C$14/100</f>
        <v>0.5</v>
      </c>
      <c r="FV154" s="835">
        <f>FV$135*FU154</f>
        <v>-0.1</v>
      </c>
      <c r="FW154" s="835">
        <f>FT$135+(FT$135*FV154)</f>
        <v>9</v>
      </c>
      <c r="FX154" s="835">
        <f>FW154*FV81/10000</f>
        <v>1.8575999999999999</v>
      </c>
      <c r="FY154" s="834"/>
    </row>
    <row r="155" spans="1:181" x14ac:dyDescent="0.3">
      <c r="A155" s="19"/>
      <c r="B155" s="827" t="s">
        <v>416</v>
      </c>
      <c r="C155" s="835">
        <f>'Générateur Emprise 30ans'!$C$15/100</f>
        <v>1</v>
      </c>
      <c r="D155" s="835">
        <f>D$135*C155</f>
        <v>-0.2</v>
      </c>
      <c r="E155" s="835">
        <f>B$135+(B$135*D155)</f>
        <v>6.24</v>
      </c>
      <c r="F155" s="835">
        <f>E155*D82/10000</f>
        <v>1.287936</v>
      </c>
      <c r="G155" s="834"/>
      <c r="H155" s="827" t="s">
        <v>416</v>
      </c>
      <c r="I155" s="835">
        <f>'Générateur Emprise 30ans'!$C$15/100</f>
        <v>1</v>
      </c>
      <c r="J155" s="835">
        <f>J$135*I155</f>
        <v>-0.2</v>
      </c>
      <c r="K155" s="835">
        <f>H$135+(H$135*J155)</f>
        <v>8</v>
      </c>
      <c r="L155" s="835">
        <f>K155*J82/10000</f>
        <v>1.6512</v>
      </c>
      <c r="M155" s="834"/>
      <c r="N155" s="827" t="s">
        <v>416</v>
      </c>
      <c r="O155" s="835">
        <f>'Générateur Emprise 30ans'!$C$15/100</f>
        <v>1</v>
      </c>
      <c r="P155" s="835">
        <f>P$135*O155</f>
        <v>-0.2</v>
      </c>
      <c r="Q155" s="835">
        <f>N$135+(N$135*P155)</f>
        <v>6.8</v>
      </c>
      <c r="R155" s="835">
        <f>Q155*P82/10000</f>
        <v>1.4035199999999999</v>
      </c>
      <c r="S155" s="834"/>
      <c r="T155" s="827" t="s">
        <v>416</v>
      </c>
      <c r="U155" s="835">
        <f>'Générateur Emprise 30ans'!$C$15/100</f>
        <v>1</v>
      </c>
      <c r="V155" s="835">
        <f>V$135*U155</f>
        <v>-0.05</v>
      </c>
      <c r="W155" s="835">
        <f>T$135+(T$135*V155)</f>
        <v>9.0250000000000004</v>
      </c>
      <c r="X155" s="835">
        <f>W155*V82/10000</f>
        <v>1.8627600000000002</v>
      </c>
      <c r="Y155" s="834"/>
      <c r="Z155" s="827" t="s">
        <v>416</v>
      </c>
      <c r="AA155" s="835">
        <f>'Générateur Emprise 30ans'!$C$15/100</f>
        <v>1</v>
      </c>
      <c r="AB155" s="835">
        <f>AB$135*AA155</f>
        <v>-0.2</v>
      </c>
      <c r="AC155" s="835">
        <f>Z$135+(Z$135*AB155)</f>
        <v>6.24</v>
      </c>
      <c r="AD155" s="835">
        <f>AC155*AB82/10000</f>
        <v>1.287936</v>
      </c>
      <c r="AE155" s="834"/>
      <c r="AF155" s="827" t="s">
        <v>416</v>
      </c>
      <c r="AG155" s="835">
        <f>'Générateur Emprise 30ans'!$C$15/100</f>
        <v>1</v>
      </c>
      <c r="AH155" s="835">
        <f>AH$135*AG155</f>
        <v>-0.2</v>
      </c>
      <c r="AI155" s="835">
        <f>AF$135+(AF$135*AH155)</f>
        <v>8</v>
      </c>
      <c r="AJ155" s="835">
        <f>AI155*AH82/10000</f>
        <v>1.6512</v>
      </c>
      <c r="AK155" s="834"/>
      <c r="AL155" s="827" t="s">
        <v>416</v>
      </c>
      <c r="AM155" s="835">
        <f>'Générateur Emprise 30ans'!$C$15/100</f>
        <v>1</v>
      </c>
      <c r="AN155" s="835">
        <f>AN$135*AM155</f>
        <v>-0.2</v>
      </c>
      <c r="AO155" s="835">
        <f>AL$135+(AL$135*AN155)</f>
        <v>6.8</v>
      </c>
      <c r="AP155" s="835">
        <f>AO155*AN82/10000</f>
        <v>1.4035199999999999</v>
      </c>
      <c r="AQ155" s="834"/>
      <c r="AR155" s="827" t="s">
        <v>416</v>
      </c>
      <c r="AS155" s="835">
        <f>'Générateur Emprise 30ans'!$C$15/100</f>
        <v>1</v>
      </c>
      <c r="AT155" s="835">
        <f>AT$135*AS155</f>
        <v>-0.05</v>
      </c>
      <c r="AU155" s="835">
        <f>AR$135+(AR$135*AT155)</f>
        <v>9.0250000000000004</v>
      </c>
      <c r="AV155" s="835">
        <f>AU155*AT82/10000</f>
        <v>1.8627600000000002</v>
      </c>
      <c r="AW155" s="834"/>
      <c r="AX155" s="827" t="s">
        <v>416</v>
      </c>
      <c r="AY155" s="835">
        <f>'Générateur Emprise 30ans'!$C$15/100</f>
        <v>1</v>
      </c>
      <c r="AZ155" s="835">
        <f>AZ$135*AY155</f>
        <v>-0.2</v>
      </c>
      <c r="BA155" s="835">
        <f>AX$135+(AX$135*AZ155)</f>
        <v>6.24</v>
      </c>
      <c r="BB155" s="835">
        <f>BA155*AZ82/10000</f>
        <v>1.287936</v>
      </c>
      <c r="BC155" s="834"/>
      <c r="BD155" s="827" t="s">
        <v>416</v>
      </c>
      <c r="BE155" s="835">
        <f>'Générateur Emprise 30ans'!$C$15/100</f>
        <v>1</v>
      </c>
      <c r="BF155" s="835">
        <f>BF$135*BE155</f>
        <v>-0.2</v>
      </c>
      <c r="BG155" s="835">
        <f>BD$135+(BD$135*BF155)</f>
        <v>8</v>
      </c>
      <c r="BH155" s="835">
        <f>BG155*BF82/10000</f>
        <v>1.6512</v>
      </c>
      <c r="BI155" s="834"/>
      <c r="BJ155" s="827" t="s">
        <v>416</v>
      </c>
      <c r="BK155" s="835">
        <f>'Générateur Emprise 30ans'!$C$15/100</f>
        <v>1</v>
      </c>
      <c r="BL155" s="835">
        <f>BL$135*BK155</f>
        <v>-0.2</v>
      </c>
      <c r="BM155" s="835">
        <f>BJ$135+(BJ$135*BL155)</f>
        <v>6.8</v>
      </c>
      <c r="BN155" s="835">
        <f>BM155*BL82/10000</f>
        <v>1.4035199999999999</v>
      </c>
      <c r="BO155" s="834"/>
      <c r="BP155" s="827" t="s">
        <v>416</v>
      </c>
      <c r="BQ155" s="835">
        <f>'Générateur Emprise 30ans'!$C$15/100</f>
        <v>1</v>
      </c>
      <c r="BR155" s="835">
        <f>BR$135*BQ155</f>
        <v>-0.05</v>
      </c>
      <c r="BS155" s="835">
        <f>BP$135+(BP$135*BR155)</f>
        <v>9.0250000000000004</v>
      </c>
      <c r="BT155" s="835">
        <f>BS155*BR82/10000</f>
        <v>1.8627600000000002</v>
      </c>
      <c r="BU155" s="834"/>
      <c r="BV155" s="827" t="s">
        <v>416</v>
      </c>
      <c r="BW155" s="835">
        <f>'Générateur Emprise 30ans'!$C$15/100</f>
        <v>1</v>
      </c>
      <c r="BX155" s="835">
        <f>BX$135*BW155</f>
        <v>-0.2</v>
      </c>
      <c r="BY155" s="835">
        <f>BV$135+(BV$135*BX155)</f>
        <v>6.24</v>
      </c>
      <c r="BZ155" s="835">
        <f>BY155*BX82/10000</f>
        <v>1.287936</v>
      </c>
      <c r="CA155" s="834"/>
      <c r="CB155" s="827" t="s">
        <v>416</v>
      </c>
      <c r="CC155" s="835">
        <f>'Générateur Emprise 30ans'!$C$15/100</f>
        <v>1</v>
      </c>
      <c r="CD155" s="835">
        <f>CD$135*CC155</f>
        <v>-0.2</v>
      </c>
      <c r="CE155" s="835">
        <f>CB$135+(CB$135*CD155)</f>
        <v>8</v>
      </c>
      <c r="CF155" s="835">
        <f>CE155*CD82/10000</f>
        <v>1.6512</v>
      </c>
      <c r="CG155" s="834"/>
      <c r="CH155" s="827" t="s">
        <v>416</v>
      </c>
      <c r="CI155" s="835">
        <f>'Générateur Emprise 30ans'!$C$15/100</f>
        <v>1</v>
      </c>
      <c r="CJ155" s="835">
        <f>CJ$135*CI155</f>
        <v>-0.2</v>
      </c>
      <c r="CK155" s="835">
        <f>CH$135+(CH$135*CJ155)</f>
        <v>6.8</v>
      </c>
      <c r="CL155" s="835">
        <f>CK155*CJ82/10000</f>
        <v>1.4035199999999999</v>
      </c>
      <c r="CM155" s="834"/>
      <c r="CN155" s="827" t="s">
        <v>416</v>
      </c>
      <c r="CO155" s="835">
        <f>'Générateur Emprise 30ans'!$C$15/100</f>
        <v>1</v>
      </c>
      <c r="CP155" s="835">
        <f>CP$135*CO155</f>
        <v>-0.05</v>
      </c>
      <c r="CQ155" s="835">
        <f>CN$135+(CN$135*CP155)</f>
        <v>9.0250000000000004</v>
      </c>
      <c r="CR155" s="835">
        <f>CQ155*CP82/10000</f>
        <v>1.8627600000000002</v>
      </c>
      <c r="CS155" s="834"/>
      <c r="CT155" s="827" t="s">
        <v>416</v>
      </c>
      <c r="CU155" s="835">
        <f>'Générateur Emprise 30ans'!$C$15/100</f>
        <v>1</v>
      </c>
      <c r="CV155" s="835">
        <f>CV$135*CU155</f>
        <v>-0.2</v>
      </c>
      <c r="CW155" s="835">
        <f>CT$135+(CT$135*CV155)</f>
        <v>6.24</v>
      </c>
      <c r="CX155" s="835">
        <f>CW155*CV82/10000</f>
        <v>1.287936</v>
      </c>
      <c r="CY155" s="834"/>
      <c r="CZ155" s="827" t="s">
        <v>416</v>
      </c>
      <c r="DA155" s="835">
        <f>'Générateur Emprise 30ans'!$C$15/100</f>
        <v>1</v>
      </c>
      <c r="DB155" s="835">
        <f>DB$135*DA155</f>
        <v>-0.2</v>
      </c>
      <c r="DC155" s="835">
        <f>CZ$135+(CZ$135*DB155)</f>
        <v>8</v>
      </c>
      <c r="DD155" s="835">
        <f>DC155*DB82/10000</f>
        <v>1.6512</v>
      </c>
      <c r="DE155" s="834"/>
      <c r="DF155" s="827" t="s">
        <v>416</v>
      </c>
      <c r="DG155" s="835">
        <f>'Générateur Emprise 30ans'!$C$15/100</f>
        <v>1</v>
      </c>
      <c r="DH155" s="835">
        <f>DH$135*DG155</f>
        <v>-0.2</v>
      </c>
      <c r="DI155" s="835">
        <f>DF$135+(DF$135*DH155)</f>
        <v>6.8</v>
      </c>
      <c r="DJ155" s="835">
        <f>DI155*DH82/10000</f>
        <v>1.4035199999999999</v>
      </c>
      <c r="DK155" s="834"/>
      <c r="DL155" s="827" t="s">
        <v>416</v>
      </c>
      <c r="DM155" s="835">
        <f>'Générateur Emprise 30ans'!$C$15/100</f>
        <v>1</v>
      </c>
      <c r="DN155" s="835">
        <f>DN$135*DM155</f>
        <v>-0.05</v>
      </c>
      <c r="DO155" s="835">
        <f>DL$135+(DL$135*DN155)</f>
        <v>9.0250000000000004</v>
      </c>
      <c r="DP155" s="835">
        <f>DO155*DN82/10000</f>
        <v>1.8627600000000002</v>
      </c>
      <c r="DQ155" s="834"/>
      <c r="DR155" s="827" t="s">
        <v>416</v>
      </c>
      <c r="DS155" s="835">
        <f>'Générateur Emprise 30ans'!$C$15/100</f>
        <v>1</v>
      </c>
      <c r="DT155" s="835">
        <f>DT$135*DS155</f>
        <v>-0.2</v>
      </c>
      <c r="DU155" s="835">
        <f>DR$135+(DR$135*DT155)</f>
        <v>6.24</v>
      </c>
      <c r="DV155" s="835">
        <f>DU155*DT82/10000</f>
        <v>1.287936</v>
      </c>
      <c r="DW155" s="834"/>
      <c r="DX155" s="827" t="s">
        <v>416</v>
      </c>
      <c r="DY155" s="835">
        <f>'Générateur Emprise 30ans'!$C$15/100</f>
        <v>1</v>
      </c>
      <c r="DZ155" s="835">
        <f>DZ$135*DY155</f>
        <v>-0.2</v>
      </c>
      <c r="EA155" s="835">
        <f>DX$135+(DX$135*DZ155)</f>
        <v>8</v>
      </c>
      <c r="EB155" s="835">
        <f>EA155*DZ82/10000</f>
        <v>1.6512</v>
      </c>
      <c r="EC155" s="834"/>
      <c r="ED155" s="827" t="s">
        <v>416</v>
      </c>
      <c r="EE155" s="835">
        <f>'Générateur Emprise 30ans'!$C$15/100</f>
        <v>1</v>
      </c>
      <c r="EF155" s="835">
        <f>EF$135*EE155</f>
        <v>-0.2</v>
      </c>
      <c r="EG155" s="835">
        <f>ED$135+(ED$135*EF155)</f>
        <v>6.8</v>
      </c>
      <c r="EH155" s="835">
        <f>EG155*EF82/10000</f>
        <v>1.4035199999999999</v>
      </c>
      <c r="EI155" s="834"/>
      <c r="EJ155" s="827" t="s">
        <v>416</v>
      </c>
      <c r="EK155" s="835">
        <f>'Générateur Emprise 30ans'!$C$15/100</f>
        <v>1</v>
      </c>
      <c r="EL155" s="835">
        <f>EL$135*EK155</f>
        <v>-0.05</v>
      </c>
      <c r="EM155" s="835">
        <f>EJ$135+(EJ$135*EL155)</f>
        <v>9.0250000000000004</v>
      </c>
      <c r="EN155" s="835">
        <f>EM155*EL82/10000</f>
        <v>1.8627600000000002</v>
      </c>
      <c r="EO155" s="834"/>
      <c r="EP155" s="827" t="s">
        <v>416</v>
      </c>
      <c r="EQ155" s="835">
        <f>'Générateur Emprise 30ans'!$C$15/100</f>
        <v>1</v>
      </c>
      <c r="ER155" s="835">
        <f>ER$135*EQ155</f>
        <v>-0.2</v>
      </c>
      <c r="ES155" s="835">
        <f>EP$135+(EP$135*ER155)</f>
        <v>6.24</v>
      </c>
      <c r="ET155" s="835">
        <f>ES155*ER82/10000</f>
        <v>1.287936</v>
      </c>
      <c r="EU155" s="834"/>
      <c r="EV155" s="827" t="s">
        <v>416</v>
      </c>
      <c r="EW155" s="835">
        <f>'Générateur Emprise 30ans'!$C$15/100</f>
        <v>1</v>
      </c>
      <c r="EX155" s="835">
        <f>EX$135*EW155</f>
        <v>-0.2</v>
      </c>
      <c r="EY155" s="835">
        <f>EV$135+(EV$135*EX155)</f>
        <v>8</v>
      </c>
      <c r="EZ155" s="835">
        <f>EY155*EX82/10000</f>
        <v>1.6512</v>
      </c>
      <c r="FA155" s="834"/>
      <c r="FB155" s="827" t="s">
        <v>416</v>
      </c>
      <c r="FC155" s="835">
        <f>'Générateur Emprise 30ans'!$C$15/100</f>
        <v>1</v>
      </c>
      <c r="FD155" s="835">
        <f>FD$135*FC155</f>
        <v>-0.2</v>
      </c>
      <c r="FE155" s="835">
        <f>FB$135+(FB$135*FD155)</f>
        <v>6.8</v>
      </c>
      <c r="FF155" s="835">
        <f>FE155*FD82/10000</f>
        <v>1.4035199999999999</v>
      </c>
      <c r="FG155" s="834"/>
      <c r="FH155" s="827" t="s">
        <v>416</v>
      </c>
      <c r="FI155" s="835">
        <f>'Générateur Emprise 30ans'!$C$15/100</f>
        <v>1</v>
      </c>
      <c r="FJ155" s="835">
        <f>FJ$135*FI155</f>
        <v>-0.05</v>
      </c>
      <c r="FK155" s="835">
        <f>FH$135+(FH$135*FJ155)</f>
        <v>9.0250000000000004</v>
      </c>
      <c r="FL155" s="835">
        <f>FK155*FJ82/10000</f>
        <v>1.8627600000000002</v>
      </c>
      <c r="FM155" s="834"/>
      <c r="FN155" s="827" t="s">
        <v>416</v>
      </c>
      <c r="FO155" s="835">
        <f>'Générateur Emprise 30ans'!$C$15/100</f>
        <v>1</v>
      </c>
      <c r="FP155" s="835">
        <f>FP$135*FO155</f>
        <v>-0.2</v>
      </c>
      <c r="FQ155" s="835">
        <f>FN$135+(FN$135*FP155)</f>
        <v>6.24</v>
      </c>
      <c r="FR155" s="835">
        <f>FQ155*FP82/10000</f>
        <v>1.287936</v>
      </c>
      <c r="FS155" s="834"/>
      <c r="FT155" s="827" t="s">
        <v>416</v>
      </c>
      <c r="FU155" s="835">
        <f>'Générateur Emprise 30ans'!$C$15/100</f>
        <v>1</v>
      </c>
      <c r="FV155" s="835">
        <f>FV$135*FU155</f>
        <v>-0.2</v>
      </c>
      <c r="FW155" s="835">
        <f>FT$135+(FT$135*FV155)</f>
        <v>8</v>
      </c>
      <c r="FX155" s="835">
        <f>FW155*FV82/10000</f>
        <v>1.6512</v>
      </c>
      <c r="FY155" s="834"/>
    </row>
    <row r="156" spans="1:181" x14ac:dyDescent="0.3">
      <c r="A156" s="19"/>
      <c r="B156" s="827" t="s">
        <v>415</v>
      </c>
      <c r="C156" s="835">
        <f>'Générateur Emprise 30ans'!$C$16/100</f>
        <v>1.5</v>
      </c>
      <c r="D156" s="835">
        <f>D$135*C156</f>
        <v>-0.30000000000000004</v>
      </c>
      <c r="E156" s="835">
        <f>B$135+(B$135*D156)</f>
        <v>5.4599999999999991</v>
      </c>
      <c r="F156" s="835">
        <f>E156*D83/10000</f>
        <v>1.1269439999999999</v>
      </c>
      <c r="G156" s="834"/>
      <c r="H156" s="827" t="s">
        <v>415</v>
      </c>
      <c r="I156" s="835">
        <f>'Générateur Emprise 30ans'!$C$16/100</f>
        <v>1.5</v>
      </c>
      <c r="J156" s="835">
        <f>J$135*I156</f>
        <v>-0.30000000000000004</v>
      </c>
      <c r="K156" s="835">
        <f>H$135+(H$135*J156)</f>
        <v>7</v>
      </c>
      <c r="L156" s="835">
        <f>K156*J83/10000</f>
        <v>1.4448000000000001</v>
      </c>
      <c r="M156" s="834"/>
      <c r="N156" s="827" t="s">
        <v>415</v>
      </c>
      <c r="O156" s="835">
        <f>'Générateur Emprise 30ans'!$C$16/100</f>
        <v>1.5</v>
      </c>
      <c r="P156" s="835">
        <f>P$135*O156</f>
        <v>-0.30000000000000004</v>
      </c>
      <c r="Q156" s="835">
        <f>N$135+(N$135*P156)</f>
        <v>5.9499999999999993</v>
      </c>
      <c r="R156" s="835">
        <f>Q156*P83/10000</f>
        <v>1.2280799999999998</v>
      </c>
      <c r="S156" s="834"/>
      <c r="T156" s="827" t="s">
        <v>415</v>
      </c>
      <c r="U156" s="835">
        <f>'Générateur Emprise 30ans'!$C$16/100</f>
        <v>1.5</v>
      </c>
      <c r="V156" s="835">
        <f>V$135*U156</f>
        <v>-7.5000000000000011E-2</v>
      </c>
      <c r="W156" s="835">
        <f>T$135+(T$135*V156)</f>
        <v>8.7874999999999996</v>
      </c>
      <c r="X156" s="835">
        <f>W156*V83/10000</f>
        <v>1.8137399999999997</v>
      </c>
      <c r="Y156" s="834"/>
      <c r="Z156" s="827" t="s">
        <v>415</v>
      </c>
      <c r="AA156" s="835">
        <f>'Générateur Emprise 30ans'!$C$16/100</f>
        <v>1.5</v>
      </c>
      <c r="AB156" s="835">
        <f>AB$135*AA156</f>
        <v>-0.30000000000000004</v>
      </c>
      <c r="AC156" s="835">
        <f>Z$135+(Z$135*AB156)</f>
        <v>5.4599999999999991</v>
      </c>
      <c r="AD156" s="835">
        <f>AC156*AB83/10000</f>
        <v>1.1269439999999999</v>
      </c>
      <c r="AE156" s="834"/>
      <c r="AF156" s="827" t="s">
        <v>415</v>
      </c>
      <c r="AG156" s="835">
        <f>'Générateur Emprise 30ans'!$C$16/100</f>
        <v>1.5</v>
      </c>
      <c r="AH156" s="835">
        <f>AH$135*AG156</f>
        <v>-0.30000000000000004</v>
      </c>
      <c r="AI156" s="835">
        <f>AF$135+(AF$135*AH156)</f>
        <v>7</v>
      </c>
      <c r="AJ156" s="835">
        <f>AI156*AH83/10000</f>
        <v>1.4448000000000001</v>
      </c>
      <c r="AK156" s="834"/>
      <c r="AL156" s="827" t="s">
        <v>415</v>
      </c>
      <c r="AM156" s="835">
        <f>'Générateur Emprise 30ans'!$C$16/100</f>
        <v>1.5</v>
      </c>
      <c r="AN156" s="835">
        <f>AN$135*AM156</f>
        <v>-0.30000000000000004</v>
      </c>
      <c r="AO156" s="835">
        <f>AL$135+(AL$135*AN156)</f>
        <v>5.9499999999999993</v>
      </c>
      <c r="AP156" s="835">
        <f>AO156*AN83/10000</f>
        <v>1.2280799999999998</v>
      </c>
      <c r="AQ156" s="834"/>
      <c r="AR156" s="827" t="s">
        <v>415</v>
      </c>
      <c r="AS156" s="835">
        <f>'Générateur Emprise 30ans'!$C$16/100</f>
        <v>1.5</v>
      </c>
      <c r="AT156" s="835">
        <f>AT$135*AS156</f>
        <v>-7.5000000000000011E-2</v>
      </c>
      <c r="AU156" s="835">
        <f>AR$135+(AR$135*AT156)</f>
        <v>8.7874999999999996</v>
      </c>
      <c r="AV156" s="835">
        <f>AU156*AT83/10000</f>
        <v>1.8137399999999997</v>
      </c>
      <c r="AW156" s="834"/>
      <c r="AX156" s="827" t="s">
        <v>415</v>
      </c>
      <c r="AY156" s="835">
        <f>'Générateur Emprise 30ans'!$C$16/100</f>
        <v>1.5</v>
      </c>
      <c r="AZ156" s="835">
        <f>AZ$135*AY156</f>
        <v>-0.30000000000000004</v>
      </c>
      <c r="BA156" s="835">
        <f>AX$135+(AX$135*AZ156)</f>
        <v>5.4599999999999991</v>
      </c>
      <c r="BB156" s="835">
        <f>BA156*AZ83/10000</f>
        <v>1.1269439999999999</v>
      </c>
      <c r="BC156" s="834"/>
      <c r="BD156" s="827" t="s">
        <v>415</v>
      </c>
      <c r="BE156" s="835">
        <f>'Générateur Emprise 30ans'!$C$16/100</f>
        <v>1.5</v>
      </c>
      <c r="BF156" s="835">
        <f>BF$135*BE156</f>
        <v>-0.30000000000000004</v>
      </c>
      <c r="BG156" s="835">
        <f>BD$135+(BD$135*BF156)</f>
        <v>7</v>
      </c>
      <c r="BH156" s="835">
        <f>BG156*BF83/10000</f>
        <v>1.4448000000000001</v>
      </c>
      <c r="BI156" s="834"/>
      <c r="BJ156" s="827" t="s">
        <v>415</v>
      </c>
      <c r="BK156" s="835">
        <f>'Générateur Emprise 30ans'!$C$16/100</f>
        <v>1.5</v>
      </c>
      <c r="BL156" s="835">
        <f>BL$135*BK156</f>
        <v>-0.30000000000000004</v>
      </c>
      <c r="BM156" s="835">
        <f>BJ$135+(BJ$135*BL156)</f>
        <v>5.9499999999999993</v>
      </c>
      <c r="BN156" s="835">
        <f>BM156*BL83/10000</f>
        <v>1.2280799999999998</v>
      </c>
      <c r="BO156" s="834"/>
      <c r="BP156" s="827" t="s">
        <v>415</v>
      </c>
      <c r="BQ156" s="835">
        <f>'Générateur Emprise 30ans'!$C$16/100</f>
        <v>1.5</v>
      </c>
      <c r="BR156" s="835">
        <f>BR$135*BQ156</f>
        <v>-7.5000000000000011E-2</v>
      </c>
      <c r="BS156" s="835">
        <f>BP$135+(BP$135*BR156)</f>
        <v>8.7874999999999996</v>
      </c>
      <c r="BT156" s="835">
        <f>BS156*BR83/10000</f>
        <v>1.8137399999999997</v>
      </c>
      <c r="BU156" s="834"/>
      <c r="BV156" s="827" t="s">
        <v>415</v>
      </c>
      <c r="BW156" s="835">
        <f>'Générateur Emprise 30ans'!$C$16/100</f>
        <v>1.5</v>
      </c>
      <c r="BX156" s="835">
        <f>BX$135*BW156</f>
        <v>-0.30000000000000004</v>
      </c>
      <c r="BY156" s="835">
        <f>BV$135+(BV$135*BX156)</f>
        <v>5.4599999999999991</v>
      </c>
      <c r="BZ156" s="835">
        <f>BY156*BX83/10000</f>
        <v>1.1269439999999999</v>
      </c>
      <c r="CA156" s="834"/>
      <c r="CB156" s="827" t="s">
        <v>415</v>
      </c>
      <c r="CC156" s="835">
        <f>'Générateur Emprise 30ans'!$C$16/100</f>
        <v>1.5</v>
      </c>
      <c r="CD156" s="835">
        <f>CD$135*CC156</f>
        <v>-0.30000000000000004</v>
      </c>
      <c r="CE156" s="835">
        <f>CB$135+(CB$135*CD156)</f>
        <v>7</v>
      </c>
      <c r="CF156" s="835">
        <f>CE156*CD83/10000</f>
        <v>1.4448000000000001</v>
      </c>
      <c r="CG156" s="834"/>
      <c r="CH156" s="827" t="s">
        <v>415</v>
      </c>
      <c r="CI156" s="835">
        <f>'Générateur Emprise 30ans'!$C$16/100</f>
        <v>1.5</v>
      </c>
      <c r="CJ156" s="835">
        <f>CJ$135*CI156</f>
        <v>-0.30000000000000004</v>
      </c>
      <c r="CK156" s="835">
        <f>CH$135+(CH$135*CJ156)</f>
        <v>5.9499999999999993</v>
      </c>
      <c r="CL156" s="835">
        <f>CK156*CJ83/10000</f>
        <v>1.2280799999999998</v>
      </c>
      <c r="CM156" s="834"/>
      <c r="CN156" s="827" t="s">
        <v>415</v>
      </c>
      <c r="CO156" s="835">
        <f>'Générateur Emprise 30ans'!$C$16/100</f>
        <v>1.5</v>
      </c>
      <c r="CP156" s="835">
        <f>CP$135*CO156</f>
        <v>-7.5000000000000011E-2</v>
      </c>
      <c r="CQ156" s="835">
        <f>CN$135+(CN$135*CP156)</f>
        <v>8.7874999999999996</v>
      </c>
      <c r="CR156" s="835">
        <f>CQ156*CP83/10000</f>
        <v>1.8137399999999997</v>
      </c>
      <c r="CS156" s="834"/>
      <c r="CT156" s="827" t="s">
        <v>415</v>
      </c>
      <c r="CU156" s="835">
        <f>'Générateur Emprise 30ans'!$C$16/100</f>
        <v>1.5</v>
      </c>
      <c r="CV156" s="835">
        <f>CV$135*CU156</f>
        <v>-0.30000000000000004</v>
      </c>
      <c r="CW156" s="835">
        <f>CT$135+(CT$135*CV156)</f>
        <v>5.4599999999999991</v>
      </c>
      <c r="CX156" s="835">
        <f>CW156*CV83/10000</f>
        <v>1.1269439999999999</v>
      </c>
      <c r="CY156" s="834"/>
      <c r="CZ156" s="827" t="s">
        <v>415</v>
      </c>
      <c r="DA156" s="835">
        <f>'Générateur Emprise 30ans'!$C$16/100</f>
        <v>1.5</v>
      </c>
      <c r="DB156" s="835">
        <f>DB$135*DA156</f>
        <v>-0.30000000000000004</v>
      </c>
      <c r="DC156" s="835">
        <f>CZ$135+(CZ$135*DB156)</f>
        <v>7</v>
      </c>
      <c r="DD156" s="835">
        <f>DC156*DB83/10000</f>
        <v>1.4448000000000001</v>
      </c>
      <c r="DE156" s="834"/>
      <c r="DF156" s="827" t="s">
        <v>415</v>
      </c>
      <c r="DG156" s="835">
        <f>'Générateur Emprise 30ans'!$C$16/100</f>
        <v>1.5</v>
      </c>
      <c r="DH156" s="835">
        <f>DH$135*DG156</f>
        <v>-0.30000000000000004</v>
      </c>
      <c r="DI156" s="835">
        <f>DF$135+(DF$135*DH156)</f>
        <v>5.9499999999999993</v>
      </c>
      <c r="DJ156" s="835">
        <f>DI156*DH83/10000</f>
        <v>1.2280799999999998</v>
      </c>
      <c r="DK156" s="834"/>
      <c r="DL156" s="827" t="s">
        <v>415</v>
      </c>
      <c r="DM156" s="835">
        <f>'Générateur Emprise 30ans'!$C$16/100</f>
        <v>1.5</v>
      </c>
      <c r="DN156" s="835">
        <f>DN$135*DM156</f>
        <v>-7.5000000000000011E-2</v>
      </c>
      <c r="DO156" s="835">
        <f>DL$135+(DL$135*DN156)</f>
        <v>8.7874999999999996</v>
      </c>
      <c r="DP156" s="835">
        <f>DO156*DN83/10000</f>
        <v>1.8137399999999997</v>
      </c>
      <c r="DQ156" s="834"/>
      <c r="DR156" s="827" t="s">
        <v>415</v>
      </c>
      <c r="DS156" s="835">
        <f>'Générateur Emprise 30ans'!$C$16/100</f>
        <v>1.5</v>
      </c>
      <c r="DT156" s="835">
        <f>DT$135*DS156</f>
        <v>-0.30000000000000004</v>
      </c>
      <c r="DU156" s="835">
        <f>DR$135+(DR$135*DT156)</f>
        <v>5.4599999999999991</v>
      </c>
      <c r="DV156" s="835">
        <f>DU156*DT83/10000</f>
        <v>1.1269439999999999</v>
      </c>
      <c r="DW156" s="834"/>
      <c r="DX156" s="827" t="s">
        <v>415</v>
      </c>
      <c r="DY156" s="835">
        <f>'Générateur Emprise 30ans'!$C$16/100</f>
        <v>1.5</v>
      </c>
      <c r="DZ156" s="835">
        <f>DZ$135*DY156</f>
        <v>-0.30000000000000004</v>
      </c>
      <c r="EA156" s="835">
        <f>DX$135+(DX$135*DZ156)</f>
        <v>7</v>
      </c>
      <c r="EB156" s="835">
        <f>EA156*DZ83/10000</f>
        <v>1.4448000000000001</v>
      </c>
      <c r="EC156" s="834"/>
      <c r="ED156" s="827" t="s">
        <v>415</v>
      </c>
      <c r="EE156" s="835">
        <f>'Générateur Emprise 30ans'!$C$16/100</f>
        <v>1.5</v>
      </c>
      <c r="EF156" s="835">
        <f>EF$135*EE156</f>
        <v>-0.30000000000000004</v>
      </c>
      <c r="EG156" s="835">
        <f>ED$135+(ED$135*EF156)</f>
        <v>5.9499999999999993</v>
      </c>
      <c r="EH156" s="835">
        <f>EG156*EF83/10000</f>
        <v>1.2280799999999998</v>
      </c>
      <c r="EI156" s="834"/>
      <c r="EJ156" s="827" t="s">
        <v>415</v>
      </c>
      <c r="EK156" s="835">
        <f>'Générateur Emprise 30ans'!$C$16/100</f>
        <v>1.5</v>
      </c>
      <c r="EL156" s="835">
        <f>EL$135*EK156</f>
        <v>-7.5000000000000011E-2</v>
      </c>
      <c r="EM156" s="835">
        <f>EJ$135+(EJ$135*EL156)</f>
        <v>8.7874999999999996</v>
      </c>
      <c r="EN156" s="835">
        <f>EM156*EL83/10000</f>
        <v>1.8137399999999997</v>
      </c>
      <c r="EO156" s="834"/>
      <c r="EP156" s="827" t="s">
        <v>415</v>
      </c>
      <c r="EQ156" s="835">
        <f>'Générateur Emprise 30ans'!$C$16/100</f>
        <v>1.5</v>
      </c>
      <c r="ER156" s="835">
        <f>ER$135*EQ156</f>
        <v>-0.30000000000000004</v>
      </c>
      <c r="ES156" s="835">
        <f>EP$135+(EP$135*ER156)</f>
        <v>5.4599999999999991</v>
      </c>
      <c r="ET156" s="835">
        <f>ES156*ER83/10000</f>
        <v>1.1269439999999999</v>
      </c>
      <c r="EU156" s="834"/>
      <c r="EV156" s="827" t="s">
        <v>415</v>
      </c>
      <c r="EW156" s="835">
        <f>'Générateur Emprise 30ans'!$C$16/100</f>
        <v>1.5</v>
      </c>
      <c r="EX156" s="835">
        <f>EX$135*EW156</f>
        <v>-0.30000000000000004</v>
      </c>
      <c r="EY156" s="835">
        <f>EV$135+(EV$135*EX156)</f>
        <v>7</v>
      </c>
      <c r="EZ156" s="835">
        <f>EY156*EX83/10000</f>
        <v>1.4448000000000001</v>
      </c>
      <c r="FA156" s="834"/>
      <c r="FB156" s="827" t="s">
        <v>415</v>
      </c>
      <c r="FC156" s="835">
        <f>'Générateur Emprise 30ans'!$C$16/100</f>
        <v>1.5</v>
      </c>
      <c r="FD156" s="835">
        <f>FD$135*FC156</f>
        <v>-0.30000000000000004</v>
      </c>
      <c r="FE156" s="835">
        <f>FB$135+(FB$135*FD156)</f>
        <v>5.9499999999999993</v>
      </c>
      <c r="FF156" s="835">
        <f>FE156*FD83/10000</f>
        <v>1.2280799999999998</v>
      </c>
      <c r="FG156" s="834"/>
      <c r="FH156" s="827" t="s">
        <v>415</v>
      </c>
      <c r="FI156" s="835">
        <f>'Générateur Emprise 30ans'!$C$16/100</f>
        <v>1.5</v>
      </c>
      <c r="FJ156" s="835">
        <f>FJ$135*FI156</f>
        <v>-7.5000000000000011E-2</v>
      </c>
      <c r="FK156" s="835">
        <f>FH$135+(FH$135*FJ156)</f>
        <v>8.7874999999999996</v>
      </c>
      <c r="FL156" s="835">
        <f>FK156*FJ83/10000</f>
        <v>1.8137399999999997</v>
      </c>
      <c r="FM156" s="834"/>
      <c r="FN156" s="827" t="s">
        <v>415</v>
      </c>
      <c r="FO156" s="835">
        <f>'Générateur Emprise 30ans'!$C$16/100</f>
        <v>1.5</v>
      </c>
      <c r="FP156" s="835">
        <f>FP$135*FO156</f>
        <v>-0.30000000000000004</v>
      </c>
      <c r="FQ156" s="835">
        <f>FN$135+(FN$135*FP156)</f>
        <v>5.4599999999999991</v>
      </c>
      <c r="FR156" s="835">
        <f>FQ156*FP83/10000</f>
        <v>1.1269439999999999</v>
      </c>
      <c r="FS156" s="834"/>
      <c r="FT156" s="827" t="s">
        <v>415</v>
      </c>
      <c r="FU156" s="835">
        <f>'Générateur Emprise 30ans'!$C$16/100</f>
        <v>1.5</v>
      </c>
      <c r="FV156" s="835">
        <f>FV$135*FU156</f>
        <v>-0.30000000000000004</v>
      </c>
      <c r="FW156" s="835">
        <f>FT$135+(FT$135*FV156)</f>
        <v>7</v>
      </c>
      <c r="FX156" s="835">
        <f>FW156*FV83/10000</f>
        <v>1.4448000000000001</v>
      </c>
      <c r="FY156" s="834"/>
    </row>
    <row r="157" spans="1:181" x14ac:dyDescent="0.3">
      <c r="A157" s="19"/>
      <c r="B157" s="827"/>
      <c r="C157" s="835"/>
      <c r="D157" s="835"/>
      <c r="E157" s="835"/>
      <c r="F157" s="835"/>
      <c r="G157" s="834"/>
      <c r="H157" s="827"/>
      <c r="I157" s="835"/>
      <c r="J157" s="835"/>
      <c r="K157" s="835"/>
      <c r="L157" s="835"/>
      <c r="M157" s="834"/>
      <c r="N157" s="827"/>
      <c r="O157" s="835"/>
      <c r="P157" s="835"/>
      <c r="Q157" s="835"/>
      <c r="R157" s="835"/>
      <c r="S157" s="834"/>
      <c r="T157" s="827"/>
      <c r="U157" s="835"/>
      <c r="V157" s="835"/>
      <c r="W157" s="835"/>
      <c r="X157" s="835"/>
      <c r="Y157" s="834"/>
      <c r="Z157" s="827"/>
      <c r="AA157" s="835"/>
      <c r="AB157" s="835"/>
      <c r="AC157" s="835"/>
      <c r="AD157" s="835"/>
      <c r="AE157" s="834"/>
      <c r="AF157" s="827"/>
      <c r="AG157" s="835"/>
      <c r="AH157" s="835"/>
      <c r="AI157" s="835"/>
      <c r="AJ157" s="835"/>
      <c r="AK157" s="834"/>
      <c r="AL157" s="827"/>
      <c r="AM157" s="835"/>
      <c r="AN157" s="835"/>
      <c r="AO157" s="835"/>
      <c r="AP157" s="835"/>
      <c r="AQ157" s="834"/>
      <c r="AR157" s="827"/>
      <c r="AS157" s="835"/>
      <c r="AT157" s="835"/>
      <c r="AU157" s="835"/>
      <c r="AV157" s="835"/>
      <c r="AW157" s="834"/>
      <c r="AX157" s="827"/>
      <c r="AY157" s="835"/>
      <c r="AZ157" s="835"/>
      <c r="BA157" s="835"/>
      <c r="BB157" s="835"/>
      <c r="BC157" s="834"/>
      <c r="BD157" s="827"/>
      <c r="BE157" s="835"/>
      <c r="BF157" s="835"/>
      <c r="BG157" s="835"/>
      <c r="BH157" s="835"/>
      <c r="BI157" s="834"/>
      <c r="BJ157" s="827"/>
      <c r="BK157" s="835"/>
      <c r="BL157" s="835"/>
      <c r="BM157" s="835"/>
      <c r="BN157" s="835"/>
      <c r="BO157" s="834"/>
      <c r="BP157" s="827"/>
      <c r="BQ157" s="835"/>
      <c r="BR157" s="835"/>
      <c r="BS157" s="835"/>
      <c r="BT157" s="835"/>
      <c r="BU157" s="834"/>
      <c r="BV157" s="827"/>
      <c r="BW157" s="835"/>
      <c r="BX157" s="835"/>
      <c r="BY157" s="835"/>
      <c r="BZ157" s="835"/>
      <c r="CA157" s="834"/>
      <c r="CB157" s="827"/>
      <c r="CC157" s="835"/>
      <c r="CD157" s="835"/>
      <c r="CE157" s="835"/>
      <c r="CF157" s="835"/>
      <c r="CG157" s="834"/>
      <c r="CH157" s="827"/>
      <c r="CI157" s="835"/>
      <c r="CJ157" s="835"/>
      <c r="CK157" s="835"/>
      <c r="CL157" s="835"/>
      <c r="CM157" s="834"/>
      <c r="CN157" s="827"/>
      <c r="CO157" s="835"/>
      <c r="CP157" s="835"/>
      <c r="CQ157" s="835"/>
      <c r="CR157" s="835"/>
      <c r="CS157" s="834"/>
      <c r="CT157" s="827"/>
      <c r="CU157" s="835"/>
      <c r="CV157" s="835"/>
      <c r="CW157" s="835"/>
      <c r="CX157" s="835"/>
      <c r="CY157" s="834"/>
      <c r="CZ157" s="827"/>
      <c r="DA157" s="835"/>
      <c r="DB157" s="835"/>
      <c r="DC157" s="835"/>
      <c r="DD157" s="835"/>
      <c r="DE157" s="834"/>
      <c r="DF157" s="827"/>
      <c r="DG157" s="835"/>
      <c r="DH157" s="835"/>
      <c r="DI157" s="835"/>
      <c r="DJ157" s="835"/>
      <c r="DK157" s="834"/>
      <c r="DL157" s="827"/>
      <c r="DM157" s="835"/>
      <c r="DN157" s="835"/>
      <c r="DO157" s="835"/>
      <c r="DP157" s="835"/>
      <c r="DQ157" s="834"/>
      <c r="DR157" s="827"/>
      <c r="DS157" s="835"/>
      <c r="DT157" s="835"/>
      <c r="DU157" s="835"/>
      <c r="DV157" s="835"/>
      <c r="DW157" s="834"/>
      <c r="DX157" s="827"/>
      <c r="DY157" s="835"/>
      <c r="DZ157" s="835"/>
      <c r="EA157" s="835"/>
      <c r="EB157" s="835"/>
      <c r="EC157" s="834"/>
      <c r="ED157" s="827"/>
      <c r="EE157" s="835"/>
      <c r="EF157" s="835"/>
      <c r="EG157" s="835"/>
      <c r="EH157" s="835"/>
      <c r="EI157" s="834"/>
      <c r="EJ157" s="827"/>
      <c r="EK157" s="835"/>
      <c r="EL157" s="835"/>
      <c r="EM157" s="835"/>
      <c r="EN157" s="835"/>
      <c r="EO157" s="834"/>
      <c r="EP157" s="827"/>
      <c r="EQ157" s="835"/>
      <c r="ER157" s="835"/>
      <c r="ES157" s="835"/>
      <c r="ET157" s="835"/>
      <c r="EU157" s="834"/>
      <c r="EV157" s="827"/>
      <c r="EW157" s="835"/>
      <c r="EX157" s="835"/>
      <c r="EY157" s="835"/>
      <c r="EZ157" s="835"/>
      <c r="FA157" s="834"/>
      <c r="FB157" s="827"/>
      <c r="FC157" s="835"/>
      <c r="FD157" s="835"/>
      <c r="FE157" s="835"/>
      <c r="FF157" s="835"/>
      <c r="FG157" s="834"/>
      <c r="FH157" s="827"/>
      <c r="FI157" s="835"/>
      <c r="FJ157" s="835"/>
      <c r="FK157" s="835"/>
      <c r="FL157" s="835"/>
      <c r="FM157" s="834"/>
      <c r="FN157" s="827"/>
      <c r="FO157" s="835"/>
      <c r="FP157" s="835"/>
      <c r="FQ157" s="835"/>
      <c r="FR157" s="835"/>
      <c r="FS157" s="834"/>
      <c r="FT157" s="827"/>
      <c r="FU157" s="835"/>
      <c r="FV157" s="835"/>
      <c r="FW157" s="835"/>
      <c r="FX157" s="835"/>
      <c r="FY157" s="834"/>
    </row>
    <row r="158" spans="1:181" x14ac:dyDescent="0.3">
      <c r="A158" s="19"/>
      <c r="B158" s="827" t="s">
        <v>445</v>
      </c>
      <c r="C158" s="835">
        <f>SUM(C139:C142)</f>
        <v>1.7</v>
      </c>
      <c r="D158" s="835">
        <f>IF(C158&gt;1,1,C158)</f>
        <v>1</v>
      </c>
      <c r="E158" s="835">
        <f>IF(D70=1,B$135+D158*C135*B135,0)</f>
        <v>0</v>
      </c>
      <c r="F158" s="835">
        <f>D88*E158/10000</f>
        <v>0</v>
      </c>
      <c r="G158" s="834"/>
      <c r="H158" s="827" t="s">
        <v>445</v>
      </c>
      <c r="I158" s="835">
        <f>SUM(I139:I142)</f>
        <v>1.7</v>
      </c>
      <c r="J158" s="835">
        <f>IF(I158&gt;1,1,I158)</f>
        <v>1</v>
      </c>
      <c r="K158" s="835">
        <f>IF(J70=1,H$135+J158*I135*H135,0)</f>
        <v>0</v>
      </c>
      <c r="L158" s="835">
        <f>J88*K158/10000</f>
        <v>0</v>
      </c>
      <c r="M158" s="834"/>
      <c r="N158" s="827" t="s">
        <v>445</v>
      </c>
      <c r="O158" s="835">
        <f>SUM(O139:O142)</f>
        <v>1.7</v>
      </c>
      <c r="P158" s="835">
        <f>IF(O158&gt;1,1,O158)</f>
        <v>1</v>
      </c>
      <c r="Q158" s="835">
        <f>IF(P70=1,N$135+P158*O135*N135,0)</f>
        <v>0</v>
      </c>
      <c r="R158" s="835">
        <f>P88*Q158/10000</f>
        <v>0</v>
      </c>
      <c r="S158" s="834"/>
      <c r="T158" s="827" t="s">
        <v>445</v>
      </c>
      <c r="U158" s="835">
        <f>SUM(U139:U142)</f>
        <v>1.7</v>
      </c>
      <c r="V158" s="835">
        <f>IF(U158&gt;1,1,U158)</f>
        <v>1</v>
      </c>
      <c r="W158" s="835">
        <f>IF(V70=1,T$135+V158*U135*T135,0)</f>
        <v>0</v>
      </c>
      <c r="X158" s="835">
        <f>V88*W158/10000</f>
        <v>0</v>
      </c>
      <c r="Y158" s="834"/>
      <c r="Z158" s="827" t="s">
        <v>445</v>
      </c>
      <c r="AA158" s="835">
        <f>SUM(AA139:AA142)</f>
        <v>1.7</v>
      </c>
      <c r="AB158" s="835">
        <f>IF(AA158&gt;1,1,AA158)</f>
        <v>1</v>
      </c>
      <c r="AC158" s="835">
        <f>IF(AB70=1,Z$135+AB158*AA135*Z135,0)</f>
        <v>0</v>
      </c>
      <c r="AD158" s="835">
        <f>AB88*AC158/10000</f>
        <v>0</v>
      </c>
      <c r="AE158" s="834"/>
      <c r="AF158" s="827" t="s">
        <v>445</v>
      </c>
      <c r="AG158" s="835">
        <f>SUM(AG139:AG142)</f>
        <v>1.7</v>
      </c>
      <c r="AH158" s="835">
        <f>IF(AG158&gt;1,1,AG158)</f>
        <v>1</v>
      </c>
      <c r="AI158" s="835">
        <f>IF(AH70=1,AF$135+AH158*AG135*AF135,0)</f>
        <v>0</v>
      </c>
      <c r="AJ158" s="835">
        <f>AH88*AI158/10000</f>
        <v>0</v>
      </c>
      <c r="AK158" s="834"/>
      <c r="AL158" s="827" t="s">
        <v>445</v>
      </c>
      <c r="AM158" s="835">
        <f>SUM(AM139:AM142)</f>
        <v>1.7</v>
      </c>
      <c r="AN158" s="835">
        <f>IF(AM158&gt;1,1,AM158)</f>
        <v>1</v>
      </c>
      <c r="AO158" s="835">
        <f>IF(AN70=1,AL$135+AN158*AM135*AL135,0)</f>
        <v>0</v>
      </c>
      <c r="AP158" s="835">
        <f>AN88*AO158/10000</f>
        <v>0</v>
      </c>
      <c r="AQ158" s="834"/>
      <c r="AR158" s="827" t="s">
        <v>445</v>
      </c>
      <c r="AS158" s="835">
        <f>SUM(AS139:AS142)</f>
        <v>1.7</v>
      </c>
      <c r="AT158" s="835">
        <f>IF(AS158&gt;1,1,AS158)</f>
        <v>1</v>
      </c>
      <c r="AU158" s="835">
        <f>IF(AT70=1,AR$135+AT158*AS135*AR135,0)</f>
        <v>0</v>
      </c>
      <c r="AV158" s="835">
        <f>AT88*AU158/10000</f>
        <v>0</v>
      </c>
      <c r="AW158" s="834"/>
      <c r="AX158" s="827" t="s">
        <v>445</v>
      </c>
      <c r="AY158" s="835">
        <f>SUM(AY139:AY142)</f>
        <v>1.7</v>
      </c>
      <c r="AZ158" s="835">
        <f>IF(AY158&gt;1,1,AY158)</f>
        <v>1</v>
      </c>
      <c r="BA158" s="835">
        <f>IF(AZ70=1,AX$135+AZ158*AY135*AX135,0)</f>
        <v>0</v>
      </c>
      <c r="BB158" s="835">
        <f>AZ88*BA158/10000</f>
        <v>0</v>
      </c>
      <c r="BC158" s="834"/>
      <c r="BD158" s="827" t="s">
        <v>445</v>
      </c>
      <c r="BE158" s="835">
        <f>SUM(BE139:BE142)</f>
        <v>1.7</v>
      </c>
      <c r="BF158" s="835">
        <f>IF(BE158&gt;1,1,BE158)</f>
        <v>1</v>
      </c>
      <c r="BG158" s="835">
        <f>IF(BF70=1,BD$135+BF158*BE135*BD135,0)</f>
        <v>0</v>
      </c>
      <c r="BH158" s="835">
        <f>BF88*BG158/10000</f>
        <v>0</v>
      </c>
      <c r="BI158" s="834"/>
      <c r="BJ158" s="827" t="s">
        <v>445</v>
      </c>
      <c r="BK158" s="835">
        <f>SUM(BK139:BK142)</f>
        <v>1.7</v>
      </c>
      <c r="BL158" s="835">
        <f>IF(BK158&gt;1,1,BK158)</f>
        <v>1</v>
      </c>
      <c r="BM158" s="835">
        <f>IF(BL70=1,BJ$135+BL158*BK135*BJ135,0)</f>
        <v>0</v>
      </c>
      <c r="BN158" s="835">
        <f>BL88*BM158/10000</f>
        <v>0</v>
      </c>
      <c r="BO158" s="834"/>
      <c r="BP158" s="827" t="s">
        <v>445</v>
      </c>
      <c r="BQ158" s="835">
        <f>SUM(BQ139:BQ142)</f>
        <v>1.7</v>
      </c>
      <c r="BR158" s="835">
        <f>IF(BQ158&gt;1,1,BQ158)</f>
        <v>1</v>
      </c>
      <c r="BS158" s="835">
        <f>IF(BR70=1,BP$135+BR158*BQ135*BP135,0)</f>
        <v>0</v>
      </c>
      <c r="BT158" s="835">
        <f>BR88*BS158/10000</f>
        <v>0</v>
      </c>
      <c r="BU158" s="834"/>
      <c r="BV158" s="827" t="s">
        <v>445</v>
      </c>
      <c r="BW158" s="835">
        <f>SUM(BW139:BW142)</f>
        <v>1.7</v>
      </c>
      <c r="BX158" s="835">
        <f>IF(BW158&gt;1,1,BW158)</f>
        <v>1</v>
      </c>
      <c r="BY158" s="835">
        <f>IF(BX70=1,BV$135+BX158*BW135*BV135,0)</f>
        <v>0</v>
      </c>
      <c r="BZ158" s="835">
        <f>BX88*BY158/10000</f>
        <v>0</v>
      </c>
      <c r="CA158" s="834"/>
      <c r="CB158" s="827" t="s">
        <v>445</v>
      </c>
      <c r="CC158" s="835">
        <f>SUM(CC139:CC142)</f>
        <v>1.7</v>
      </c>
      <c r="CD158" s="835">
        <f>IF(CC158&gt;1,1,CC158)</f>
        <v>1</v>
      </c>
      <c r="CE158" s="835">
        <f>IF(CD70=1,CB$135+CD158*CC135*CB135,0)</f>
        <v>0</v>
      </c>
      <c r="CF158" s="835">
        <f>CD88*CE158/10000</f>
        <v>0</v>
      </c>
      <c r="CG158" s="834"/>
      <c r="CH158" s="827" t="s">
        <v>445</v>
      </c>
      <c r="CI158" s="835">
        <f>SUM(CI139:CI142)</f>
        <v>1.7</v>
      </c>
      <c r="CJ158" s="835">
        <f>IF(CI158&gt;1,1,CI158)</f>
        <v>1</v>
      </c>
      <c r="CK158" s="835">
        <f>IF(CJ70=1,CH$135+CJ158*CI135*CH135,0)</f>
        <v>0</v>
      </c>
      <c r="CL158" s="835">
        <f>CJ88*CK158/10000</f>
        <v>0</v>
      </c>
      <c r="CM158" s="834"/>
      <c r="CN158" s="827" t="s">
        <v>445</v>
      </c>
      <c r="CO158" s="835">
        <f>SUM(CO139:CO142)</f>
        <v>1.7</v>
      </c>
      <c r="CP158" s="835">
        <f>IF(CO158&gt;1,1,CO158)</f>
        <v>1</v>
      </c>
      <c r="CQ158" s="835">
        <f>IF(CP70=1,CN$135+CP158*CO135*CN135,0)</f>
        <v>0</v>
      </c>
      <c r="CR158" s="835">
        <f>CP88*CQ158/10000</f>
        <v>0</v>
      </c>
      <c r="CS158" s="834"/>
      <c r="CT158" s="827" t="s">
        <v>445</v>
      </c>
      <c r="CU158" s="835">
        <f>SUM(CU139:CU142)</f>
        <v>1.7</v>
      </c>
      <c r="CV158" s="835">
        <f>IF(CU158&gt;1,1,CU158)</f>
        <v>1</v>
      </c>
      <c r="CW158" s="835">
        <f>IF(CV70=1,CT$135+CV158*CU135*CT135,0)</f>
        <v>0</v>
      </c>
      <c r="CX158" s="835">
        <f>CV88*CW158/10000</f>
        <v>0</v>
      </c>
      <c r="CY158" s="834"/>
      <c r="CZ158" s="827" t="s">
        <v>445</v>
      </c>
      <c r="DA158" s="835">
        <f>SUM(DA139:DA142)</f>
        <v>1.7</v>
      </c>
      <c r="DB158" s="835">
        <f>IF(DA158&gt;1,1,DA158)</f>
        <v>1</v>
      </c>
      <c r="DC158" s="835">
        <f>IF(DB70=1,CZ$135+DB158*DA135*CZ135,0)</f>
        <v>0</v>
      </c>
      <c r="DD158" s="835">
        <f>DB88*DC158/10000</f>
        <v>0</v>
      </c>
      <c r="DE158" s="834"/>
      <c r="DF158" s="827" t="s">
        <v>445</v>
      </c>
      <c r="DG158" s="835">
        <f>SUM(DG139:DG142)</f>
        <v>1.7</v>
      </c>
      <c r="DH158" s="835">
        <f>IF(DG158&gt;1,1,DG158)</f>
        <v>1</v>
      </c>
      <c r="DI158" s="835">
        <f>IF(DH70=1,DF$135+DH158*DG135*DF135,0)</f>
        <v>0</v>
      </c>
      <c r="DJ158" s="835">
        <f>DH88*DI158/10000</f>
        <v>0</v>
      </c>
      <c r="DK158" s="834"/>
      <c r="DL158" s="827" t="s">
        <v>445</v>
      </c>
      <c r="DM158" s="835">
        <f>SUM(DM139:DM142)</f>
        <v>1.7</v>
      </c>
      <c r="DN158" s="835">
        <f>IF(DM158&gt;1,1,DM158)</f>
        <v>1</v>
      </c>
      <c r="DO158" s="835">
        <f>IF(DN70=1,DL$135+DN158*DM135*DL135,0)</f>
        <v>0</v>
      </c>
      <c r="DP158" s="835">
        <f>DN88*DO158/10000</f>
        <v>0</v>
      </c>
      <c r="DQ158" s="834"/>
      <c r="DR158" s="827" t="s">
        <v>445</v>
      </c>
      <c r="DS158" s="835">
        <f>SUM(DS139:DS142)</f>
        <v>1.7</v>
      </c>
      <c r="DT158" s="835">
        <f>IF(DS158&gt;1,1,DS158)</f>
        <v>1</v>
      </c>
      <c r="DU158" s="835">
        <f>IF(DT70=1,DR$135+DT158*DS135*DR135,0)</f>
        <v>0</v>
      </c>
      <c r="DV158" s="835">
        <f>DT88*DU158/10000</f>
        <v>0</v>
      </c>
      <c r="DW158" s="834"/>
      <c r="DX158" s="827" t="s">
        <v>445</v>
      </c>
      <c r="DY158" s="835">
        <f>SUM(DY139:DY142)</f>
        <v>1.7</v>
      </c>
      <c r="DZ158" s="835">
        <f>IF(DY158&gt;1,1,DY158)</f>
        <v>1</v>
      </c>
      <c r="EA158" s="835">
        <f>IF(DZ70=1,DX$135+DZ158*DY135*DX135,0)</f>
        <v>0</v>
      </c>
      <c r="EB158" s="835">
        <f>DZ88*EA158/10000</f>
        <v>0</v>
      </c>
      <c r="EC158" s="834"/>
      <c r="ED158" s="827" t="s">
        <v>445</v>
      </c>
      <c r="EE158" s="835">
        <f>SUM(EE139:EE142)</f>
        <v>1.7</v>
      </c>
      <c r="EF158" s="835">
        <f>IF(EE158&gt;1,1,EE158)</f>
        <v>1</v>
      </c>
      <c r="EG158" s="835">
        <f>IF(EF70=1,ED$135+EF158*EE135*ED135,0)</f>
        <v>0</v>
      </c>
      <c r="EH158" s="835">
        <f>EF88*EG158/10000</f>
        <v>0</v>
      </c>
      <c r="EI158" s="834"/>
      <c r="EJ158" s="827" t="s">
        <v>445</v>
      </c>
      <c r="EK158" s="835">
        <f>SUM(EK139:EK142)</f>
        <v>1.7</v>
      </c>
      <c r="EL158" s="835">
        <f>IF(EK158&gt;1,1,EK158)</f>
        <v>1</v>
      </c>
      <c r="EM158" s="835">
        <f>IF(EL70=1,EJ$135+EL158*EK135*EJ135,0)</f>
        <v>0</v>
      </c>
      <c r="EN158" s="835">
        <f>EL88*EM158/10000</f>
        <v>0</v>
      </c>
      <c r="EO158" s="834"/>
      <c r="EP158" s="827" t="s">
        <v>445</v>
      </c>
      <c r="EQ158" s="835">
        <f>SUM(EQ139:EQ142)</f>
        <v>1.7</v>
      </c>
      <c r="ER158" s="835">
        <f>IF(EQ158&gt;1,1,EQ158)</f>
        <v>1</v>
      </c>
      <c r="ES158" s="835">
        <f>IF(ER70=1,EP$135+ER158*EQ135*EP135,0)</f>
        <v>0</v>
      </c>
      <c r="ET158" s="835">
        <f>ER88*ES158/10000</f>
        <v>0</v>
      </c>
      <c r="EU158" s="834"/>
      <c r="EV158" s="827" t="s">
        <v>445</v>
      </c>
      <c r="EW158" s="835">
        <f>SUM(EW139:EW142)</f>
        <v>1.7</v>
      </c>
      <c r="EX158" s="835">
        <f>IF(EW158&gt;1,1,EW158)</f>
        <v>1</v>
      </c>
      <c r="EY158" s="835">
        <f>IF(EX70=1,EV$135+EX158*EW135*EV135,0)</f>
        <v>0</v>
      </c>
      <c r="EZ158" s="835">
        <f>EX88*EY158/10000</f>
        <v>0</v>
      </c>
      <c r="FA158" s="834"/>
      <c r="FB158" s="827" t="s">
        <v>445</v>
      </c>
      <c r="FC158" s="835">
        <f>SUM(FC139:FC142)</f>
        <v>1.7</v>
      </c>
      <c r="FD158" s="835">
        <f>IF(FC158&gt;1,1,FC158)</f>
        <v>1</v>
      </c>
      <c r="FE158" s="835">
        <f>IF(FD70=1,FB$135+FD158*FC135*FB135,0)</f>
        <v>0</v>
      </c>
      <c r="FF158" s="835">
        <f>FD88*FE158/10000</f>
        <v>0</v>
      </c>
      <c r="FG158" s="834"/>
      <c r="FH158" s="827" t="s">
        <v>445</v>
      </c>
      <c r="FI158" s="835">
        <f>SUM(FI139:FI142)</f>
        <v>1.7</v>
      </c>
      <c r="FJ158" s="835">
        <f>IF(FI158&gt;1,1,FI158)</f>
        <v>1</v>
      </c>
      <c r="FK158" s="835">
        <f>IF(FJ70=1,FH$135+FJ158*FI135*FH135,0)</f>
        <v>0</v>
      </c>
      <c r="FL158" s="835">
        <f>FJ88*FK158/10000</f>
        <v>0</v>
      </c>
      <c r="FM158" s="834"/>
      <c r="FN158" s="827" t="s">
        <v>445</v>
      </c>
      <c r="FO158" s="835">
        <f>SUM(FO139:FO142)</f>
        <v>1.7</v>
      </c>
      <c r="FP158" s="835">
        <f>IF(FO158&gt;1,1,FO158)</f>
        <v>1</v>
      </c>
      <c r="FQ158" s="835">
        <f>IF(FP70=1,FN$135+FP158*FO135*FN135,0)</f>
        <v>0</v>
      </c>
      <c r="FR158" s="835">
        <f>FP88*FQ158/10000</f>
        <v>0</v>
      </c>
      <c r="FS158" s="834"/>
      <c r="FT158" s="827" t="s">
        <v>445</v>
      </c>
      <c r="FU158" s="835">
        <f>SUM(FU139:FU142)</f>
        <v>1.7</v>
      </c>
      <c r="FV158" s="835">
        <f>IF(FU158&gt;1,1,FU158)</f>
        <v>1</v>
      </c>
      <c r="FW158" s="835">
        <f>IF(FV70=1,FT$135+FV158*FU135*FT135,0)</f>
        <v>0</v>
      </c>
      <c r="FX158" s="835">
        <f>FV88*FW158/10000</f>
        <v>0</v>
      </c>
      <c r="FY158" s="834"/>
    </row>
    <row r="159" spans="1:181" x14ac:dyDescent="0.3">
      <c r="A159" s="19"/>
      <c r="B159" s="827"/>
      <c r="C159" s="835"/>
      <c r="D159" s="835"/>
      <c r="E159" s="835"/>
      <c r="F159" s="835"/>
      <c r="G159" s="834"/>
      <c r="H159" s="827"/>
      <c r="I159" s="835"/>
      <c r="J159" s="835"/>
      <c r="K159" s="835"/>
      <c r="L159" s="835"/>
      <c r="M159" s="834"/>
      <c r="N159" s="827"/>
      <c r="O159" s="835"/>
      <c r="P159" s="835"/>
      <c r="Q159" s="835"/>
      <c r="R159" s="835"/>
      <c r="S159" s="834"/>
      <c r="T159" s="827"/>
      <c r="U159" s="835"/>
      <c r="V159" s="835"/>
      <c r="W159" s="835"/>
      <c r="X159" s="835"/>
      <c r="Y159" s="834"/>
      <c r="Z159" s="827"/>
      <c r="AA159" s="835"/>
      <c r="AB159" s="835"/>
      <c r="AC159" s="835"/>
      <c r="AD159" s="835"/>
      <c r="AE159" s="834"/>
      <c r="AF159" s="827"/>
      <c r="AG159" s="835"/>
      <c r="AH159" s="835"/>
      <c r="AI159" s="835"/>
      <c r="AJ159" s="835"/>
      <c r="AK159" s="834"/>
      <c r="AL159" s="827"/>
      <c r="AM159" s="835"/>
      <c r="AN159" s="835"/>
      <c r="AO159" s="835"/>
      <c r="AP159" s="835"/>
      <c r="AQ159" s="834"/>
      <c r="AR159" s="827"/>
      <c r="AS159" s="835"/>
      <c r="AT159" s="835"/>
      <c r="AU159" s="835"/>
      <c r="AV159" s="835"/>
      <c r="AW159" s="834"/>
      <c r="AX159" s="827"/>
      <c r="AY159" s="835"/>
      <c r="AZ159" s="835"/>
      <c r="BA159" s="835"/>
      <c r="BB159" s="835"/>
      <c r="BC159" s="834"/>
      <c r="BD159" s="827"/>
      <c r="BE159" s="835"/>
      <c r="BF159" s="835"/>
      <c r="BG159" s="835"/>
      <c r="BH159" s="835"/>
      <c r="BI159" s="834"/>
      <c r="BJ159" s="827"/>
      <c r="BK159" s="835"/>
      <c r="BL159" s="835"/>
      <c r="BM159" s="835"/>
      <c r="BN159" s="835"/>
      <c r="BO159" s="834"/>
      <c r="BP159" s="827"/>
      <c r="BQ159" s="835"/>
      <c r="BR159" s="835"/>
      <c r="BS159" s="835"/>
      <c r="BT159" s="835"/>
      <c r="BU159" s="834"/>
      <c r="BV159" s="827"/>
      <c r="BW159" s="835"/>
      <c r="BX159" s="835"/>
      <c r="BY159" s="835"/>
      <c r="BZ159" s="835"/>
      <c r="CA159" s="834"/>
      <c r="CB159" s="827"/>
      <c r="CC159" s="835"/>
      <c r="CD159" s="835"/>
      <c r="CE159" s="835"/>
      <c r="CF159" s="835"/>
      <c r="CG159" s="834"/>
      <c r="CH159" s="827"/>
      <c r="CI159" s="835"/>
      <c r="CJ159" s="835"/>
      <c r="CK159" s="835"/>
      <c r="CL159" s="835"/>
      <c r="CM159" s="834"/>
      <c r="CN159" s="827"/>
      <c r="CO159" s="835"/>
      <c r="CP159" s="835"/>
      <c r="CQ159" s="835"/>
      <c r="CR159" s="835"/>
      <c r="CS159" s="834"/>
      <c r="CT159" s="827"/>
      <c r="CU159" s="835"/>
      <c r="CV159" s="835"/>
      <c r="CW159" s="835"/>
      <c r="CX159" s="835"/>
      <c r="CY159" s="834"/>
      <c r="CZ159" s="827"/>
      <c r="DA159" s="835"/>
      <c r="DB159" s="835"/>
      <c r="DC159" s="835"/>
      <c r="DD159" s="835"/>
      <c r="DE159" s="834"/>
      <c r="DF159" s="827"/>
      <c r="DG159" s="835"/>
      <c r="DH159" s="835"/>
      <c r="DI159" s="835"/>
      <c r="DJ159" s="835"/>
      <c r="DK159" s="834"/>
      <c r="DL159" s="827"/>
      <c r="DM159" s="835"/>
      <c r="DN159" s="835"/>
      <c r="DO159" s="835"/>
      <c r="DP159" s="835"/>
      <c r="DQ159" s="834"/>
      <c r="DR159" s="827"/>
      <c r="DS159" s="835"/>
      <c r="DT159" s="835"/>
      <c r="DU159" s="835"/>
      <c r="DV159" s="835"/>
      <c r="DW159" s="834"/>
      <c r="DX159" s="827"/>
      <c r="DY159" s="835"/>
      <c r="DZ159" s="835"/>
      <c r="EA159" s="835"/>
      <c r="EB159" s="835"/>
      <c r="EC159" s="834"/>
      <c r="ED159" s="827"/>
      <c r="EE159" s="835"/>
      <c r="EF159" s="835"/>
      <c r="EG159" s="835"/>
      <c r="EH159" s="835"/>
      <c r="EI159" s="834"/>
      <c r="EJ159" s="827"/>
      <c r="EK159" s="835"/>
      <c r="EL159" s="835"/>
      <c r="EM159" s="835"/>
      <c r="EN159" s="835"/>
      <c r="EO159" s="834"/>
      <c r="EP159" s="827"/>
      <c r="EQ159" s="835"/>
      <c r="ER159" s="835"/>
      <c r="ES159" s="835"/>
      <c r="ET159" s="835"/>
      <c r="EU159" s="834"/>
      <c r="EV159" s="827"/>
      <c r="EW159" s="835"/>
      <c r="EX159" s="835"/>
      <c r="EY159" s="835"/>
      <c r="EZ159" s="835"/>
      <c r="FA159" s="834"/>
      <c r="FB159" s="827"/>
      <c r="FC159" s="835"/>
      <c r="FD159" s="835"/>
      <c r="FE159" s="835"/>
      <c r="FF159" s="835"/>
      <c r="FG159" s="834"/>
      <c r="FH159" s="827"/>
      <c r="FI159" s="835"/>
      <c r="FJ159" s="835"/>
      <c r="FK159" s="835"/>
      <c r="FL159" s="835"/>
      <c r="FM159" s="834"/>
      <c r="FN159" s="827"/>
      <c r="FO159" s="835"/>
      <c r="FP159" s="835"/>
      <c r="FQ159" s="835"/>
      <c r="FR159" s="835"/>
      <c r="FS159" s="834"/>
      <c r="FT159" s="827"/>
      <c r="FU159" s="835"/>
      <c r="FV159" s="835"/>
      <c r="FW159" s="835"/>
      <c r="FX159" s="835"/>
      <c r="FY159" s="834"/>
    </row>
    <row r="160" spans="1:181" x14ac:dyDescent="0.3">
      <c r="A160" s="19"/>
      <c r="B160" s="827"/>
      <c r="C160" s="835"/>
      <c r="D160" s="835"/>
      <c r="E160" s="835"/>
      <c r="F160" s="835"/>
      <c r="G160" s="834"/>
      <c r="H160" s="827"/>
      <c r="I160" s="835"/>
      <c r="J160" s="835"/>
      <c r="K160" s="835"/>
      <c r="L160" s="835"/>
      <c r="M160" s="834"/>
      <c r="N160" s="827"/>
      <c r="O160" s="835"/>
      <c r="P160" s="835"/>
      <c r="Q160" s="835"/>
      <c r="R160" s="835"/>
      <c r="S160" s="834"/>
      <c r="T160" s="827"/>
      <c r="U160" s="835"/>
      <c r="V160" s="835"/>
      <c r="W160" s="835"/>
      <c r="X160" s="835"/>
      <c r="Y160" s="834"/>
      <c r="Z160" s="827"/>
      <c r="AA160" s="835"/>
      <c r="AB160" s="835"/>
      <c r="AC160" s="835"/>
      <c r="AD160" s="835"/>
      <c r="AE160" s="834"/>
      <c r="AF160" s="827"/>
      <c r="AG160" s="835"/>
      <c r="AH160" s="835"/>
      <c r="AI160" s="835"/>
      <c r="AJ160" s="835"/>
      <c r="AK160" s="834"/>
      <c r="AL160" s="827"/>
      <c r="AM160" s="835"/>
      <c r="AN160" s="835"/>
      <c r="AO160" s="835"/>
      <c r="AP160" s="835"/>
      <c r="AQ160" s="834"/>
      <c r="AR160" s="827"/>
      <c r="AS160" s="835"/>
      <c r="AT160" s="835"/>
      <c r="AU160" s="835"/>
      <c r="AV160" s="835"/>
      <c r="AW160" s="834"/>
      <c r="AX160" s="827"/>
      <c r="AY160" s="835"/>
      <c r="AZ160" s="835"/>
      <c r="BA160" s="835"/>
      <c r="BB160" s="835"/>
      <c r="BC160" s="834"/>
      <c r="BD160" s="827"/>
      <c r="BE160" s="835"/>
      <c r="BF160" s="835"/>
      <c r="BG160" s="835"/>
      <c r="BH160" s="835"/>
      <c r="BI160" s="834"/>
      <c r="BJ160" s="827"/>
      <c r="BK160" s="835"/>
      <c r="BL160" s="835"/>
      <c r="BM160" s="835"/>
      <c r="BN160" s="835"/>
      <c r="BO160" s="834"/>
      <c r="BP160" s="827"/>
      <c r="BQ160" s="835"/>
      <c r="BR160" s="835"/>
      <c r="BS160" s="835"/>
      <c r="BT160" s="835"/>
      <c r="BU160" s="834"/>
      <c r="BV160" s="827"/>
      <c r="BW160" s="835"/>
      <c r="BX160" s="835"/>
      <c r="BY160" s="835"/>
      <c r="BZ160" s="835"/>
      <c r="CA160" s="834"/>
      <c r="CB160" s="827"/>
      <c r="CC160" s="835"/>
      <c r="CD160" s="835"/>
      <c r="CE160" s="835"/>
      <c r="CF160" s="835"/>
      <c r="CG160" s="834"/>
      <c r="CH160" s="827"/>
      <c r="CI160" s="835"/>
      <c r="CJ160" s="835"/>
      <c r="CK160" s="835"/>
      <c r="CL160" s="835"/>
      <c r="CM160" s="834"/>
      <c r="CN160" s="827"/>
      <c r="CO160" s="835"/>
      <c r="CP160" s="835"/>
      <c r="CQ160" s="835"/>
      <c r="CR160" s="835"/>
      <c r="CS160" s="834"/>
      <c r="CT160" s="827"/>
      <c r="CU160" s="835"/>
      <c r="CV160" s="835"/>
      <c r="CW160" s="835"/>
      <c r="CX160" s="835"/>
      <c r="CY160" s="834"/>
      <c r="CZ160" s="827"/>
      <c r="DA160" s="835"/>
      <c r="DB160" s="835"/>
      <c r="DC160" s="835"/>
      <c r="DD160" s="835"/>
      <c r="DE160" s="834"/>
      <c r="DF160" s="827"/>
      <c r="DG160" s="835"/>
      <c r="DH160" s="835"/>
      <c r="DI160" s="835"/>
      <c r="DJ160" s="835"/>
      <c r="DK160" s="834"/>
      <c r="DL160" s="827"/>
      <c r="DM160" s="835"/>
      <c r="DN160" s="835"/>
      <c r="DO160" s="835"/>
      <c r="DP160" s="835"/>
      <c r="DQ160" s="834"/>
      <c r="DR160" s="827"/>
      <c r="DS160" s="835"/>
      <c r="DT160" s="835"/>
      <c r="DU160" s="835"/>
      <c r="DV160" s="835"/>
      <c r="DW160" s="834"/>
      <c r="DX160" s="827"/>
      <c r="DY160" s="835"/>
      <c r="DZ160" s="835"/>
      <c r="EA160" s="835"/>
      <c r="EB160" s="835"/>
      <c r="EC160" s="834"/>
      <c r="ED160" s="827"/>
      <c r="EE160" s="835"/>
      <c r="EF160" s="835"/>
      <c r="EG160" s="835"/>
      <c r="EH160" s="835"/>
      <c r="EI160" s="834"/>
      <c r="EJ160" s="827"/>
      <c r="EK160" s="835"/>
      <c r="EL160" s="835"/>
      <c r="EM160" s="835"/>
      <c r="EN160" s="835"/>
      <c r="EO160" s="834"/>
      <c r="EP160" s="827"/>
      <c r="EQ160" s="835"/>
      <c r="ER160" s="835"/>
      <c r="ES160" s="835"/>
      <c r="ET160" s="835"/>
      <c r="EU160" s="834"/>
      <c r="EV160" s="827"/>
      <c r="EW160" s="835"/>
      <c r="EX160" s="835"/>
      <c r="EY160" s="835"/>
      <c r="EZ160" s="835"/>
      <c r="FA160" s="834"/>
      <c r="FB160" s="827"/>
      <c r="FC160" s="835"/>
      <c r="FD160" s="835"/>
      <c r="FE160" s="835"/>
      <c r="FF160" s="835"/>
      <c r="FG160" s="834"/>
      <c r="FH160" s="827"/>
      <c r="FI160" s="835"/>
      <c r="FJ160" s="835"/>
      <c r="FK160" s="835"/>
      <c r="FL160" s="835"/>
      <c r="FM160" s="834"/>
      <c r="FN160" s="827"/>
      <c r="FO160" s="835"/>
      <c r="FP160" s="835"/>
      <c r="FQ160" s="835"/>
      <c r="FR160" s="835"/>
      <c r="FS160" s="834"/>
      <c r="FT160" s="827"/>
      <c r="FU160" s="835"/>
      <c r="FV160" s="835"/>
      <c r="FW160" s="835"/>
      <c r="FX160" s="835"/>
      <c r="FY160" s="834"/>
    </row>
    <row r="161" spans="1:181" x14ac:dyDescent="0.3">
      <c r="A161" s="19"/>
      <c r="B161" s="827" t="s">
        <v>444</v>
      </c>
      <c r="C161" s="835">
        <f>IF(E105&lt;0,C141+C142+C140+C139,C141+C142)</f>
        <v>1.7</v>
      </c>
      <c r="D161" s="835">
        <f>IF(C161&gt;1,1,C161)</f>
        <v>1</v>
      </c>
      <c r="E161" s="835">
        <f>IF(AND(B$70=1,C$70=0),B$135+B$135*D161*C$135,0)</f>
        <v>0</v>
      </c>
      <c r="F161" s="835">
        <f>E161*D90/10000</f>
        <v>0</v>
      </c>
      <c r="G161" s="834"/>
      <c r="H161" s="827" t="s">
        <v>444</v>
      </c>
      <c r="I161" s="835">
        <f>IF(K105&lt;0,I141+I142+I140+I139,I141+I142)</f>
        <v>1.7</v>
      </c>
      <c r="J161" s="835">
        <f>IF(I161&gt;1,1,I161)</f>
        <v>1</v>
      </c>
      <c r="K161" s="835">
        <f>IF(AND(H$70=1,I$70=0),H$135+H$135*J161*I$135,0)</f>
        <v>0</v>
      </c>
      <c r="L161" s="835">
        <f>K161*J90/10000</f>
        <v>0</v>
      </c>
      <c r="M161" s="834"/>
      <c r="N161" s="827" t="s">
        <v>444</v>
      </c>
      <c r="O161" s="835">
        <f>IF(Q105&lt;0,O141+O142+O140+O139,O141+O142)</f>
        <v>1.7</v>
      </c>
      <c r="P161" s="835">
        <f>IF(O161&gt;1,1,O161)</f>
        <v>1</v>
      </c>
      <c r="Q161" s="835">
        <f>IF(AND(N$70=1,O$70=0),N$135+N$135*P161*O$135,0)</f>
        <v>0</v>
      </c>
      <c r="R161" s="835">
        <f>Q161*P90/10000</f>
        <v>0</v>
      </c>
      <c r="S161" s="834"/>
      <c r="T161" s="827" t="s">
        <v>444</v>
      </c>
      <c r="U161" s="835">
        <f>IF(W105&lt;0,U141+U142+U140+U139,U141+U142)</f>
        <v>1.7</v>
      </c>
      <c r="V161" s="835">
        <f>IF(U161&gt;1,1,U161)</f>
        <v>1</v>
      </c>
      <c r="W161" s="835">
        <f>IF(AND(T$70=1,U$70=0),T$135+T$135*V161*U$135,0)</f>
        <v>0</v>
      </c>
      <c r="X161" s="835">
        <f>W161*V90/10000</f>
        <v>0</v>
      </c>
      <c r="Y161" s="834"/>
      <c r="Z161" s="827" t="s">
        <v>444</v>
      </c>
      <c r="AA161" s="835">
        <f>IF(AC105&lt;0,AA141+AA142+AA140+AA139,AA141+AA142)</f>
        <v>1.7</v>
      </c>
      <c r="AB161" s="835">
        <f>IF(AA161&gt;1,1,AA161)</f>
        <v>1</v>
      </c>
      <c r="AC161" s="835">
        <f>IF(AND(Z$70=1,AA$70=0),Z$135+Z$135*AB161*AA$135,0)</f>
        <v>0</v>
      </c>
      <c r="AD161" s="835">
        <f>AC161*AB90/10000</f>
        <v>0</v>
      </c>
      <c r="AE161" s="834"/>
      <c r="AF161" s="827" t="s">
        <v>444</v>
      </c>
      <c r="AG161" s="835">
        <f>IF(AI105&lt;0,AG141+AG142+AG140+AG139,AG141+AG142)</f>
        <v>1.7</v>
      </c>
      <c r="AH161" s="835">
        <f>IF(AG161&gt;1,1,AG161)</f>
        <v>1</v>
      </c>
      <c r="AI161" s="835">
        <f>IF(AND(AF$70=1,AG$70=0),AF$135+AF$135*AH161*AG$135,0)</f>
        <v>0</v>
      </c>
      <c r="AJ161" s="835">
        <f>AI161*AH90/10000</f>
        <v>0</v>
      </c>
      <c r="AK161" s="834"/>
      <c r="AL161" s="827" t="s">
        <v>444</v>
      </c>
      <c r="AM161" s="835">
        <f>IF(AO105&lt;0,AM141+AM142+AM140+AM139,AM141+AM142)</f>
        <v>1.7</v>
      </c>
      <c r="AN161" s="835">
        <f>IF(AM161&gt;1,1,AM161)</f>
        <v>1</v>
      </c>
      <c r="AO161" s="835">
        <f>IF(AND(AL$70=1,AM$70=0),AL$135+AL$135*AN161*AM$135,0)</f>
        <v>0</v>
      </c>
      <c r="AP161" s="835">
        <f>AO161*AN90/10000</f>
        <v>0</v>
      </c>
      <c r="AQ161" s="834"/>
      <c r="AR161" s="827" t="s">
        <v>444</v>
      </c>
      <c r="AS161" s="835">
        <f>IF(AU105&lt;0,AS141+AS142+AS140+AS139,AS141+AS142)</f>
        <v>1.7</v>
      </c>
      <c r="AT161" s="835">
        <f>IF(AS161&gt;1,1,AS161)</f>
        <v>1</v>
      </c>
      <c r="AU161" s="835">
        <f>IF(AND(AR$70=1,AS$70=0),AR$135+AR$135*AT161*AS$135,0)</f>
        <v>0</v>
      </c>
      <c r="AV161" s="835">
        <f>AU161*AT90/10000</f>
        <v>0</v>
      </c>
      <c r="AW161" s="834"/>
      <c r="AX161" s="827" t="s">
        <v>444</v>
      </c>
      <c r="AY161" s="835">
        <f>IF(BA105&lt;0,AY141+AY142+AY140+AY139,AY141+AY142)</f>
        <v>1.7</v>
      </c>
      <c r="AZ161" s="835">
        <f>IF(AY161&gt;1,1,AY161)</f>
        <v>1</v>
      </c>
      <c r="BA161" s="835">
        <f>IF(AND(AX$70=1,AY$70=0),AX$135+AX$135*AZ161*AY$135,0)</f>
        <v>0</v>
      </c>
      <c r="BB161" s="835">
        <f>BA161*AZ90/10000</f>
        <v>0</v>
      </c>
      <c r="BC161" s="834"/>
      <c r="BD161" s="827" t="s">
        <v>444</v>
      </c>
      <c r="BE161" s="835">
        <f>IF(BG105&lt;0,BE141+BE142+BE140+BE139,BE141+BE142)</f>
        <v>1.7</v>
      </c>
      <c r="BF161" s="835">
        <f>IF(BE161&gt;1,1,BE161)</f>
        <v>1</v>
      </c>
      <c r="BG161" s="835">
        <f>IF(AND(BD$70=1,BE$70=0),BD$135+BD$135*BF161*BE$135,0)</f>
        <v>0</v>
      </c>
      <c r="BH161" s="835">
        <f>BG161*BF90/10000</f>
        <v>0</v>
      </c>
      <c r="BI161" s="834"/>
      <c r="BJ161" s="827" t="s">
        <v>444</v>
      </c>
      <c r="BK161" s="835">
        <f>IF(BM105&lt;0,BK141+BK142+BK140+BK139,BK141+BK142)</f>
        <v>1.7</v>
      </c>
      <c r="BL161" s="835">
        <f>IF(BK161&gt;1,1,BK161)</f>
        <v>1</v>
      </c>
      <c r="BM161" s="835">
        <f>IF(AND(BJ$70=1,BK$70=0),BJ$135+BJ$135*BL161*BK$135,0)</f>
        <v>0</v>
      </c>
      <c r="BN161" s="835">
        <f>BM161*BL90/10000</f>
        <v>0</v>
      </c>
      <c r="BO161" s="834"/>
      <c r="BP161" s="827" t="s">
        <v>444</v>
      </c>
      <c r="BQ161" s="835">
        <f>IF(BS105&lt;0,BQ141+BQ142+BQ140+BQ139,BQ141+BQ142)</f>
        <v>1.7</v>
      </c>
      <c r="BR161" s="835">
        <f>IF(BQ161&gt;1,1,BQ161)</f>
        <v>1</v>
      </c>
      <c r="BS161" s="835">
        <f>IF(AND(BP$70=1,BQ$70=0),BP$135+BP$135*BR161*BQ$135,0)</f>
        <v>0</v>
      </c>
      <c r="BT161" s="835">
        <f>BS161*BR90/10000</f>
        <v>0</v>
      </c>
      <c r="BU161" s="834"/>
      <c r="BV161" s="827" t="s">
        <v>444</v>
      </c>
      <c r="BW161" s="835">
        <f>IF(BY105&lt;0,BW141+BW142+BW140+BW139,BW141+BW142)</f>
        <v>1.7</v>
      </c>
      <c r="BX161" s="835">
        <f>IF(BW161&gt;1,1,BW161)</f>
        <v>1</v>
      </c>
      <c r="BY161" s="835">
        <f>IF(AND(BV$70=1,BW$70=0),BV$135+BV$135*BX161*BW$135,0)</f>
        <v>0</v>
      </c>
      <c r="BZ161" s="835">
        <f>BY161*BX90/10000</f>
        <v>0</v>
      </c>
      <c r="CA161" s="834"/>
      <c r="CB161" s="827" t="s">
        <v>444</v>
      </c>
      <c r="CC161" s="835">
        <f>IF(CE105&lt;0,CC141+CC142+CC140+CC139,CC141+CC142)</f>
        <v>1.7</v>
      </c>
      <c r="CD161" s="835">
        <f>IF(CC161&gt;1,1,CC161)</f>
        <v>1</v>
      </c>
      <c r="CE161" s="835">
        <f>IF(AND(CB$70=1,CC$70=0),CB$135+CB$135*CD161*CC$135,0)</f>
        <v>0</v>
      </c>
      <c r="CF161" s="835">
        <f>CE161*CD90/10000</f>
        <v>0</v>
      </c>
      <c r="CG161" s="834"/>
      <c r="CH161" s="827" t="s">
        <v>444</v>
      </c>
      <c r="CI161" s="835">
        <f>IF(CK105&lt;0,CI141+CI142+CI140+CI139,CI141+CI142)</f>
        <v>1.7</v>
      </c>
      <c r="CJ161" s="835">
        <f>IF(CI161&gt;1,1,CI161)</f>
        <v>1</v>
      </c>
      <c r="CK161" s="835">
        <f>IF(AND(CH$70=1,CI$70=0),CH$135+CH$135*CJ161*CI$135,0)</f>
        <v>0</v>
      </c>
      <c r="CL161" s="835">
        <f>CK161*CJ90/10000</f>
        <v>0</v>
      </c>
      <c r="CM161" s="834"/>
      <c r="CN161" s="827" t="s">
        <v>444</v>
      </c>
      <c r="CO161" s="835">
        <f>IF(CQ105&lt;0,CO141+CO142+CO140+CO139,CO141+CO142)</f>
        <v>1.7</v>
      </c>
      <c r="CP161" s="835">
        <f>IF(CO161&gt;1,1,CO161)</f>
        <v>1</v>
      </c>
      <c r="CQ161" s="835">
        <f>IF(AND(CN$70=1,CO$70=0),CN$135+CN$135*CP161*CO$135,0)</f>
        <v>0</v>
      </c>
      <c r="CR161" s="835">
        <f>CQ161*CP90/10000</f>
        <v>0</v>
      </c>
      <c r="CS161" s="834"/>
      <c r="CT161" s="827" t="s">
        <v>444</v>
      </c>
      <c r="CU161" s="835">
        <f>IF(CW105&lt;0,CU141+CU142+CU140+CU139,CU141+CU142)</f>
        <v>1.7</v>
      </c>
      <c r="CV161" s="835">
        <f>IF(CU161&gt;1,1,CU161)</f>
        <v>1</v>
      </c>
      <c r="CW161" s="835">
        <f>IF(AND(CT$70=1,CU$70=0),CT$135+CT$135*CV161*CU$135,0)</f>
        <v>0</v>
      </c>
      <c r="CX161" s="835">
        <f>CW161*CV90/10000</f>
        <v>0</v>
      </c>
      <c r="CY161" s="834"/>
      <c r="CZ161" s="827" t="s">
        <v>444</v>
      </c>
      <c r="DA161" s="835">
        <f>IF(DC105&lt;0,DA141+DA142+DA140+DA139,DA141+DA142)</f>
        <v>1.7</v>
      </c>
      <c r="DB161" s="835">
        <f>IF(DA161&gt;1,1,DA161)</f>
        <v>1</v>
      </c>
      <c r="DC161" s="835">
        <f>IF(AND(CZ$70=1,DA$70=0),CZ$135+CZ$135*DB161*DA$135,0)</f>
        <v>0</v>
      </c>
      <c r="DD161" s="835">
        <f>DC161*DB90/10000</f>
        <v>0</v>
      </c>
      <c r="DE161" s="834"/>
      <c r="DF161" s="827" t="s">
        <v>444</v>
      </c>
      <c r="DG161" s="835">
        <f>IF(DI105&lt;0,DG141+DG142+DG140+DG139,DG141+DG142)</f>
        <v>1.7</v>
      </c>
      <c r="DH161" s="835">
        <f>IF(DG161&gt;1,1,DG161)</f>
        <v>1</v>
      </c>
      <c r="DI161" s="835">
        <f>IF(AND(DF$70=1,DG$70=0),DF$135+DF$135*DH161*DG$135,0)</f>
        <v>0</v>
      </c>
      <c r="DJ161" s="835">
        <f>DI161*DH90/10000</f>
        <v>0</v>
      </c>
      <c r="DK161" s="834"/>
      <c r="DL161" s="827" t="s">
        <v>444</v>
      </c>
      <c r="DM161" s="835">
        <f>IF(DO105&lt;0,DM141+DM142+DM140+DM139,DM141+DM142)</f>
        <v>1.7</v>
      </c>
      <c r="DN161" s="835">
        <f>IF(DM161&gt;1,1,DM161)</f>
        <v>1</v>
      </c>
      <c r="DO161" s="835">
        <f>IF(AND(DL$70=1,DM$70=0),DL$135+DL$135*DN161*DM$135,0)</f>
        <v>0</v>
      </c>
      <c r="DP161" s="835">
        <f>DO161*DN90/10000</f>
        <v>0</v>
      </c>
      <c r="DQ161" s="834"/>
      <c r="DR161" s="827" t="s">
        <v>444</v>
      </c>
      <c r="DS161" s="835">
        <f>IF(DU105&lt;0,DS141+DS142+DS140+DS139,DS141+DS142)</f>
        <v>1.7</v>
      </c>
      <c r="DT161" s="835">
        <f>IF(DS161&gt;1,1,DS161)</f>
        <v>1</v>
      </c>
      <c r="DU161" s="835">
        <f>IF(AND(DR$70=1,DS$70=0),DR$135+DR$135*DT161*DS$135,0)</f>
        <v>0</v>
      </c>
      <c r="DV161" s="835">
        <f>DU161*DT90/10000</f>
        <v>0</v>
      </c>
      <c r="DW161" s="834"/>
      <c r="DX161" s="827" t="s">
        <v>444</v>
      </c>
      <c r="DY161" s="835">
        <f>IF(EA105&lt;0,DY141+DY142+DY140+DY139,DY141+DY142)</f>
        <v>1.7</v>
      </c>
      <c r="DZ161" s="835">
        <f>IF(DY161&gt;1,1,DY161)</f>
        <v>1</v>
      </c>
      <c r="EA161" s="835">
        <f>IF(AND(DX$70=1,DY$70=0),DX$135+DX$135*DZ161*DY$135,0)</f>
        <v>0</v>
      </c>
      <c r="EB161" s="835">
        <f>EA161*DZ90/10000</f>
        <v>0</v>
      </c>
      <c r="EC161" s="834"/>
      <c r="ED161" s="827" t="s">
        <v>444</v>
      </c>
      <c r="EE161" s="835">
        <f>IF(EG105&lt;0,EE141+EE142+EE140+EE139,EE141+EE142)</f>
        <v>1.7</v>
      </c>
      <c r="EF161" s="835">
        <f>IF(EE161&gt;1,1,EE161)</f>
        <v>1</v>
      </c>
      <c r="EG161" s="835">
        <f>IF(AND(ED$70=1,EE$70=0),ED$135+ED$135*EF161*EE$135,0)</f>
        <v>0</v>
      </c>
      <c r="EH161" s="835">
        <f>EG161*EF90/10000</f>
        <v>0</v>
      </c>
      <c r="EI161" s="834"/>
      <c r="EJ161" s="827" t="s">
        <v>444</v>
      </c>
      <c r="EK161" s="835">
        <f>IF(EM105&lt;0,EK141+EK142+EK140+EK139,EK141+EK142)</f>
        <v>1.7</v>
      </c>
      <c r="EL161" s="835">
        <f>IF(EK161&gt;1,1,EK161)</f>
        <v>1</v>
      </c>
      <c r="EM161" s="835">
        <f>IF(AND(EJ$70=1,EK$70=0),EJ$135+EJ$135*EL161*EK$135,0)</f>
        <v>0</v>
      </c>
      <c r="EN161" s="835">
        <f>EM161*EL90/10000</f>
        <v>0</v>
      </c>
      <c r="EO161" s="834"/>
      <c r="EP161" s="827" t="s">
        <v>444</v>
      </c>
      <c r="EQ161" s="835">
        <f>IF(ES105&lt;0,EQ141+EQ142+EQ140+EQ139,EQ141+EQ142)</f>
        <v>1.7</v>
      </c>
      <c r="ER161" s="835">
        <f>IF(EQ161&gt;1,1,EQ161)</f>
        <v>1</v>
      </c>
      <c r="ES161" s="835">
        <f>IF(AND(EP$70=1,EQ$70=0),EP$135+EP$135*ER161*EQ$135,0)</f>
        <v>0</v>
      </c>
      <c r="ET161" s="835">
        <f>ES161*ER90/10000</f>
        <v>0</v>
      </c>
      <c r="EU161" s="834"/>
      <c r="EV161" s="827" t="s">
        <v>444</v>
      </c>
      <c r="EW161" s="835">
        <f>IF(EY105&lt;0,EW141+EW142+EW140+EW139,EW141+EW142)</f>
        <v>1.7</v>
      </c>
      <c r="EX161" s="835">
        <f>IF(EW161&gt;1,1,EW161)</f>
        <v>1</v>
      </c>
      <c r="EY161" s="835">
        <f>IF(AND(EV$70=1,EW$70=0),EV$135+EV$135*EX161*EW$135,0)</f>
        <v>0</v>
      </c>
      <c r="EZ161" s="835">
        <f>EY161*EX90/10000</f>
        <v>0</v>
      </c>
      <c r="FA161" s="834"/>
      <c r="FB161" s="827" t="s">
        <v>444</v>
      </c>
      <c r="FC161" s="835">
        <f>IF(FE105&lt;0,FC141+FC142+FC140+FC139,FC141+FC142)</f>
        <v>1.7</v>
      </c>
      <c r="FD161" s="835">
        <f>IF(FC161&gt;1,1,FC161)</f>
        <v>1</v>
      </c>
      <c r="FE161" s="835">
        <f>IF(AND(FB$70=1,FC$70=0),FB$135+FB$135*FD161*FC$135,0)</f>
        <v>0</v>
      </c>
      <c r="FF161" s="835">
        <f>FE161*FD90/10000</f>
        <v>0</v>
      </c>
      <c r="FG161" s="834"/>
      <c r="FH161" s="827" t="s">
        <v>444</v>
      </c>
      <c r="FI161" s="835">
        <f>IF(FK105&lt;0,FI141+FI142+FI140+FI139,FI141+FI142)</f>
        <v>1.7</v>
      </c>
      <c r="FJ161" s="835">
        <f>IF(FI161&gt;1,1,FI161)</f>
        <v>1</v>
      </c>
      <c r="FK161" s="835">
        <f>IF(AND(FH$70=1,FI$70=0),FH$135+FH$135*FJ161*FI$135,0)</f>
        <v>0</v>
      </c>
      <c r="FL161" s="835">
        <f>FK161*FJ90/10000</f>
        <v>0</v>
      </c>
      <c r="FM161" s="834"/>
      <c r="FN161" s="827" t="s">
        <v>444</v>
      </c>
      <c r="FO161" s="835">
        <f>IF(FQ105&lt;0,FO141+FO142+FO140+FO139,FO141+FO142)</f>
        <v>1.7</v>
      </c>
      <c r="FP161" s="835">
        <f>IF(FO161&gt;1,1,FO161)</f>
        <v>1</v>
      </c>
      <c r="FQ161" s="835">
        <f>IF(AND(FN$70=1,FO$70=0),FN$135+FN$135*FP161*FO$135,0)</f>
        <v>0</v>
      </c>
      <c r="FR161" s="835">
        <f>FQ161*FP90/10000</f>
        <v>0</v>
      </c>
      <c r="FS161" s="834"/>
      <c r="FT161" s="827" t="s">
        <v>444</v>
      </c>
      <c r="FU161" s="835">
        <f>IF(FW105&lt;0,FU141+FU142+FU140+FU139,FU141+FU142)</f>
        <v>1.7</v>
      </c>
      <c r="FV161" s="835">
        <f>IF(FU161&gt;1,1,FU161)</f>
        <v>1</v>
      </c>
      <c r="FW161" s="835">
        <f>IF(AND(FT$70=1,FU$70=0),FT$135+FT$135*FV161*FU$135,0)</f>
        <v>0</v>
      </c>
      <c r="FX161" s="835">
        <f>FW161*FV90/10000</f>
        <v>0</v>
      </c>
      <c r="FY161" s="834"/>
    </row>
    <row r="162" spans="1:181" x14ac:dyDescent="0.3">
      <c r="A162" s="19"/>
      <c r="B162" s="827" t="s">
        <v>439</v>
      </c>
      <c r="C162" s="835">
        <f>C140</f>
        <v>0.5</v>
      </c>
      <c r="D162" s="835">
        <f>IF(C162&gt;1,1,C162)</f>
        <v>0.5</v>
      </c>
      <c r="E162" s="835">
        <f>IF(AND(B$70=1,C$70=0),B$135+B$135*D162*C$135,0)</f>
        <v>0</v>
      </c>
      <c r="F162" s="835">
        <f>E162*D91/10000</f>
        <v>0</v>
      </c>
      <c r="G162" s="834"/>
      <c r="H162" s="827" t="s">
        <v>439</v>
      </c>
      <c r="I162" s="835">
        <f>I140</f>
        <v>0.5</v>
      </c>
      <c r="J162" s="835">
        <f>IF(I162&gt;1,1,I162)</f>
        <v>0.5</v>
      </c>
      <c r="K162" s="835">
        <f>IF(AND(H$70=1,I$70=0),H$135+H$135*J162*I$135,0)</f>
        <v>0</v>
      </c>
      <c r="L162" s="835">
        <f>K162*J91/10000</f>
        <v>0</v>
      </c>
      <c r="M162" s="834"/>
      <c r="N162" s="827" t="s">
        <v>439</v>
      </c>
      <c r="O162" s="835">
        <f>O140</f>
        <v>0.5</v>
      </c>
      <c r="P162" s="835">
        <f>IF(O162&gt;1,1,O162)</f>
        <v>0.5</v>
      </c>
      <c r="Q162" s="835">
        <f>IF(AND(N$70=1,O$70=0),N$135+N$135*P162*O$135,0)</f>
        <v>0</v>
      </c>
      <c r="R162" s="835">
        <f>Q162*P91/10000</f>
        <v>0</v>
      </c>
      <c r="S162" s="834"/>
      <c r="T162" s="827" t="s">
        <v>439</v>
      </c>
      <c r="U162" s="835">
        <f>U140</f>
        <v>0.5</v>
      </c>
      <c r="V162" s="835">
        <f>IF(U162&gt;1,1,U162)</f>
        <v>0.5</v>
      </c>
      <c r="W162" s="835">
        <f>IF(AND(T$70=1,U$70=0),T$135+T$135*V162*U$135,0)</f>
        <v>0</v>
      </c>
      <c r="X162" s="835">
        <f>W162*V91/10000</f>
        <v>0</v>
      </c>
      <c r="Y162" s="834"/>
      <c r="Z162" s="827" t="s">
        <v>439</v>
      </c>
      <c r="AA162" s="835">
        <f>AA140</f>
        <v>0.5</v>
      </c>
      <c r="AB162" s="835">
        <f>IF(AA162&gt;1,1,AA162)</f>
        <v>0.5</v>
      </c>
      <c r="AC162" s="835">
        <f>IF(AND(Z$70=1,AA$70=0),Z$135+Z$135*AB162*AA$135,0)</f>
        <v>0</v>
      </c>
      <c r="AD162" s="835">
        <f>AC162*AB91/10000</f>
        <v>0</v>
      </c>
      <c r="AE162" s="834"/>
      <c r="AF162" s="827" t="s">
        <v>439</v>
      </c>
      <c r="AG162" s="835">
        <f>AG140</f>
        <v>0.5</v>
      </c>
      <c r="AH162" s="835">
        <f>IF(AG162&gt;1,1,AG162)</f>
        <v>0.5</v>
      </c>
      <c r="AI162" s="835">
        <f>IF(AND(AF$70=1,AG$70=0),AF$135+AF$135*AH162*AG$135,0)</f>
        <v>0</v>
      </c>
      <c r="AJ162" s="835">
        <f>AI162*AH91/10000</f>
        <v>0</v>
      </c>
      <c r="AK162" s="834"/>
      <c r="AL162" s="827" t="s">
        <v>439</v>
      </c>
      <c r="AM162" s="835">
        <f>AM140</f>
        <v>0.5</v>
      </c>
      <c r="AN162" s="835">
        <f>IF(AM162&gt;1,1,AM162)</f>
        <v>0.5</v>
      </c>
      <c r="AO162" s="835">
        <f>IF(AND(AL$70=1,AM$70=0),AL$135+AL$135*AN162*AM$135,0)</f>
        <v>0</v>
      </c>
      <c r="AP162" s="835">
        <f>AO162*AN91/10000</f>
        <v>0</v>
      </c>
      <c r="AQ162" s="834"/>
      <c r="AR162" s="827" t="s">
        <v>439</v>
      </c>
      <c r="AS162" s="835">
        <f>AS140</f>
        <v>0.5</v>
      </c>
      <c r="AT162" s="835">
        <f>IF(AS162&gt;1,1,AS162)</f>
        <v>0.5</v>
      </c>
      <c r="AU162" s="835">
        <f>IF(AND(AR$70=1,AS$70=0),AR$135+AR$135*AT162*AS$135,0)</f>
        <v>0</v>
      </c>
      <c r="AV162" s="835">
        <f>AU162*AT91/10000</f>
        <v>0</v>
      </c>
      <c r="AW162" s="834"/>
      <c r="AX162" s="827" t="s">
        <v>439</v>
      </c>
      <c r="AY162" s="835">
        <f>AY140</f>
        <v>0.5</v>
      </c>
      <c r="AZ162" s="835">
        <f>IF(AY162&gt;1,1,AY162)</f>
        <v>0.5</v>
      </c>
      <c r="BA162" s="835">
        <f>IF(AND(AX$70=1,AY$70=0),AX$135+AX$135*AZ162*AY$135,0)</f>
        <v>0</v>
      </c>
      <c r="BB162" s="835">
        <f>BA162*AZ91/10000</f>
        <v>0</v>
      </c>
      <c r="BC162" s="834"/>
      <c r="BD162" s="827" t="s">
        <v>439</v>
      </c>
      <c r="BE162" s="835">
        <f>BE140</f>
        <v>0.5</v>
      </c>
      <c r="BF162" s="835">
        <f>IF(BE162&gt;1,1,BE162)</f>
        <v>0.5</v>
      </c>
      <c r="BG162" s="835">
        <f>IF(AND(BD$70=1,BE$70=0),BD$135+BD$135*BF162*BE$135,0)</f>
        <v>0</v>
      </c>
      <c r="BH162" s="835">
        <f>BG162*BF91/10000</f>
        <v>0</v>
      </c>
      <c r="BI162" s="834"/>
      <c r="BJ162" s="827" t="s">
        <v>439</v>
      </c>
      <c r="BK162" s="835">
        <f>BK140</f>
        <v>0.5</v>
      </c>
      <c r="BL162" s="835">
        <f>IF(BK162&gt;1,1,BK162)</f>
        <v>0.5</v>
      </c>
      <c r="BM162" s="835">
        <f>IF(AND(BJ$70=1,BK$70=0),BJ$135+BJ$135*BL162*BK$135,0)</f>
        <v>0</v>
      </c>
      <c r="BN162" s="835">
        <f>BM162*BL91/10000</f>
        <v>0</v>
      </c>
      <c r="BO162" s="834"/>
      <c r="BP162" s="827" t="s">
        <v>439</v>
      </c>
      <c r="BQ162" s="835">
        <f>BQ140</f>
        <v>0.5</v>
      </c>
      <c r="BR162" s="835">
        <f>IF(BQ162&gt;1,1,BQ162)</f>
        <v>0.5</v>
      </c>
      <c r="BS162" s="835">
        <f>IF(AND(BP$70=1,BQ$70=0),BP$135+BP$135*BR162*BQ$135,0)</f>
        <v>0</v>
      </c>
      <c r="BT162" s="835">
        <f>BS162*BR91/10000</f>
        <v>0</v>
      </c>
      <c r="BU162" s="834"/>
      <c r="BV162" s="827" t="s">
        <v>439</v>
      </c>
      <c r="BW162" s="835">
        <f>BW140</f>
        <v>0.5</v>
      </c>
      <c r="BX162" s="835">
        <f>IF(BW162&gt;1,1,BW162)</f>
        <v>0.5</v>
      </c>
      <c r="BY162" s="835">
        <f>IF(AND(BV$70=1,BW$70=0),BV$135+BV$135*BX162*BW$135,0)</f>
        <v>0</v>
      </c>
      <c r="BZ162" s="835">
        <f>BY162*BX91/10000</f>
        <v>0</v>
      </c>
      <c r="CA162" s="834"/>
      <c r="CB162" s="827" t="s">
        <v>439</v>
      </c>
      <c r="CC162" s="835">
        <f>CC140</f>
        <v>0.5</v>
      </c>
      <c r="CD162" s="835">
        <f>IF(CC162&gt;1,1,CC162)</f>
        <v>0.5</v>
      </c>
      <c r="CE162" s="835">
        <f>IF(AND(CB$70=1,CC$70=0),CB$135+CB$135*CD162*CC$135,0)</f>
        <v>0</v>
      </c>
      <c r="CF162" s="835">
        <f>CE162*CD91/10000</f>
        <v>0</v>
      </c>
      <c r="CG162" s="834"/>
      <c r="CH162" s="827" t="s">
        <v>439</v>
      </c>
      <c r="CI162" s="835">
        <f>CI140</f>
        <v>0.5</v>
      </c>
      <c r="CJ162" s="835">
        <f>IF(CI162&gt;1,1,CI162)</f>
        <v>0.5</v>
      </c>
      <c r="CK162" s="835">
        <f>IF(AND(CH$70=1,CI$70=0),CH$135+CH$135*CJ162*CI$135,0)</f>
        <v>0</v>
      </c>
      <c r="CL162" s="835">
        <f>CK162*CJ91/10000</f>
        <v>0</v>
      </c>
      <c r="CM162" s="834"/>
      <c r="CN162" s="827" t="s">
        <v>439</v>
      </c>
      <c r="CO162" s="835">
        <f>CO140</f>
        <v>0.5</v>
      </c>
      <c r="CP162" s="835">
        <f>IF(CO162&gt;1,1,CO162)</f>
        <v>0.5</v>
      </c>
      <c r="CQ162" s="835">
        <f>IF(AND(CN$70=1,CO$70=0),CN$135+CN$135*CP162*CO$135,0)</f>
        <v>0</v>
      </c>
      <c r="CR162" s="835">
        <f>CQ162*CP91/10000</f>
        <v>0</v>
      </c>
      <c r="CS162" s="834"/>
      <c r="CT162" s="827" t="s">
        <v>439</v>
      </c>
      <c r="CU162" s="835">
        <f>CU140</f>
        <v>0.5</v>
      </c>
      <c r="CV162" s="835">
        <f>IF(CU162&gt;1,1,CU162)</f>
        <v>0.5</v>
      </c>
      <c r="CW162" s="835">
        <f>IF(AND(CT$70=1,CU$70=0),CT$135+CT$135*CV162*CU$135,0)</f>
        <v>0</v>
      </c>
      <c r="CX162" s="835">
        <f>CW162*CV91/10000</f>
        <v>0</v>
      </c>
      <c r="CY162" s="834"/>
      <c r="CZ162" s="827" t="s">
        <v>439</v>
      </c>
      <c r="DA162" s="835">
        <f>DA140</f>
        <v>0.5</v>
      </c>
      <c r="DB162" s="835">
        <f>IF(DA162&gt;1,1,DA162)</f>
        <v>0.5</v>
      </c>
      <c r="DC162" s="835">
        <f>IF(AND(CZ$70=1,DA$70=0),CZ$135+CZ$135*DB162*DA$135,0)</f>
        <v>0</v>
      </c>
      <c r="DD162" s="835">
        <f>DC162*DB91/10000</f>
        <v>0</v>
      </c>
      <c r="DE162" s="834"/>
      <c r="DF162" s="827" t="s">
        <v>439</v>
      </c>
      <c r="DG162" s="835">
        <f>DG140</f>
        <v>0.5</v>
      </c>
      <c r="DH162" s="835">
        <f>IF(DG162&gt;1,1,DG162)</f>
        <v>0.5</v>
      </c>
      <c r="DI162" s="835">
        <f>IF(AND(DF$70=1,DG$70=0),DF$135+DF$135*DH162*DG$135,0)</f>
        <v>0</v>
      </c>
      <c r="DJ162" s="835">
        <f>DI162*DH91/10000</f>
        <v>0</v>
      </c>
      <c r="DK162" s="834"/>
      <c r="DL162" s="827" t="s">
        <v>439</v>
      </c>
      <c r="DM162" s="835">
        <f>DM140</f>
        <v>0.5</v>
      </c>
      <c r="DN162" s="835">
        <f>IF(DM162&gt;1,1,DM162)</f>
        <v>0.5</v>
      </c>
      <c r="DO162" s="835">
        <f>IF(AND(DL$70=1,DM$70=0),DL$135+DL$135*DN162*DM$135,0)</f>
        <v>0</v>
      </c>
      <c r="DP162" s="835">
        <f>DO162*DN91/10000</f>
        <v>0</v>
      </c>
      <c r="DQ162" s="834"/>
      <c r="DR162" s="827" t="s">
        <v>439</v>
      </c>
      <c r="DS162" s="835">
        <f>DS140</f>
        <v>0.5</v>
      </c>
      <c r="DT162" s="835">
        <f>IF(DS162&gt;1,1,DS162)</f>
        <v>0.5</v>
      </c>
      <c r="DU162" s="835">
        <f>IF(AND(DR$70=1,DS$70=0),DR$135+DR$135*DT162*DS$135,0)</f>
        <v>0</v>
      </c>
      <c r="DV162" s="835">
        <f>DU162*DT91/10000</f>
        <v>0</v>
      </c>
      <c r="DW162" s="834"/>
      <c r="DX162" s="827" t="s">
        <v>439</v>
      </c>
      <c r="DY162" s="835">
        <f>DY140</f>
        <v>0.5</v>
      </c>
      <c r="DZ162" s="835">
        <f>IF(DY162&gt;1,1,DY162)</f>
        <v>0.5</v>
      </c>
      <c r="EA162" s="835">
        <f>IF(AND(DX$70=1,DY$70=0),DX$135+DX$135*DZ162*DY$135,0)</f>
        <v>0</v>
      </c>
      <c r="EB162" s="835">
        <f>EA162*DZ91/10000</f>
        <v>0</v>
      </c>
      <c r="EC162" s="834"/>
      <c r="ED162" s="827" t="s">
        <v>439</v>
      </c>
      <c r="EE162" s="835">
        <f>EE140</f>
        <v>0.5</v>
      </c>
      <c r="EF162" s="835">
        <f>IF(EE162&gt;1,1,EE162)</f>
        <v>0.5</v>
      </c>
      <c r="EG162" s="835">
        <f>IF(AND(ED$70=1,EE$70=0),ED$135+ED$135*EF162*EE$135,0)</f>
        <v>0</v>
      </c>
      <c r="EH162" s="835">
        <f>EG162*EF91/10000</f>
        <v>0</v>
      </c>
      <c r="EI162" s="834"/>
      <c r="EJ162" s="827" t="s">
        <v>439</v>
      </c>
      <c r="EK162" s="835">
        <f>EK140</f>
        <v>0.5</v>
      </c>
      <c r="EL162" s="835">
        <f>IF(EK162&gt;1,1,EK162)</f>
        <v>0.5</v>
      </c>
      <c r="EM162" s="835">
        <f>IF(AND(EJ$70=1,EK$70=0),EJ$135+EJ$135*EL162*EK$135,0)</f>
        <v>0</v>
      </c>
      <c r="EN162" s="835">
        <f>EM162*EL91/10000</f>
        <v>0</v>
      </c>
      <c r="EO162" s="834"/>
      <c r="EP162" s="827" t="s">
        <v>439</v>
      </c>
      <c r="EQ162" s="835">
        <f>EQ140</f>
        <v>0.5</v>
      </c>
      <c r="ER162" s="835">
        <f>IF(EQ162&gt;1,1,EQ162)</f>
        <v>0.5</v>
      </c>
      <c r="ES162" s="835">
        <f>IF(AND(EP$70=1,EQ$70=0),EP$135+EP$135*ER162*EQ$135,0)</f>
        <v>0</v>
      </c>
      <c r="ET162" s="835">
        <f>ES162*ER91/10000</f>
        <v>0</v>
      </c>
      <c r="EU162" s="834"/>
      <c r="EV162" s="827" t="s">
        <v>439</v>
      </c>
      <c r="EW162" s="835">
        <f>EW140</f>
        <v>0.5</v>
      </c>
      <c r="EX162" s="835">
        <f>IF(EW162&gt;1,1,EW162)</f>
        <v>0.5</v>
      </c>
      <c r="EY162" s="835">
        <f>IF(AND(EV$70=1,EW$70=0),EV$135+EV$135*EX162*EW$135,0)</f>
        <v>0</v>
      </c>
      <c r="EZ162" s="835">
        <f>EY162*EX91/10000</f>
        <v>0</v>
      </c>
      <c r="FA162" s="834"/>
      <c r="FB162" s="827" t="s">
        <v>439</v>
      </c>
      <c r="FC162" s="835">
        <f>FC140</f>
        <v>0.5</v>
      </c>
      <c r="FD162" s="835">
        <f>IF(FC162&gt;1,1,FC162)</f>
        <v>0.5</v>
      </c>
      <c r="FE162" s="835">
        <f>IF(AND(FB$70=1,FC$70=0),FB$135+FB$135*FD162*FC$135,0)</f>
        <v>0</v>
      </c>
      <c r="FF162" s="835">
        <f>FE162*FD91/10000</f>
        <v>0</v>
      </c>
      <c r="FG162" s="834"/>
      <c r="FH162" s="827" t="s">
        <v>439</v>
      </c>
      <c r="FI162" s="835">
        <f>FI140</f>
        <v>0.5</v>
      </c>
      <c r="FJ162" s="835">
        <f>IF(FI162&gt;1,1,FI162)</f>
        <v>0.5</v>
      </c>
      <c r="FK162" s="835">
        <f>IF(AND(FH$70=1,FI$70=0),FH$135+FH$135*FJ162*FI$135,0)</f>
        <v>0</v>
      </c>
      <c r="FL162" s="835">
        <f>FK162*FJ91/10000</f>
        <v>0</v>
      </c>
      <c r="FM162" s="834"/>
      <c r="FN162" s="827" t="s">
        <v>439</v>
      </c>
      <c r="FO162" s="835">
        <f>FO140</f>
        <v>0.5</v>
      </c>
      <c r="FP162" s="835">
        <f>IF(FO162&gt;1,1,FO162)</f>
        <v>0.5</v>
      </c>
      <c r="FQ162" s="835">
        <f>IF(AND(FN$70=1,FO$70=0),FN$135+FN$135*FP162*FO$135,0)</f>
        <v>0</v>
      </c>
      <c r="FR162" s="835">
        <f>FQ162*FP91/10000</f>
        <v>0</v>
      </c>
      <c r="FS162" s="834"/>
      <c r="FT162" s="827" t="s">
        <v>439</v>
      </c>
      <c r="FU162" s="835">
        <f>FU140</f>
        <v>0.5</v>
      </c>
      <c r="FV162" s="835">
        <f>IF(FU162&gt;1,1,FU162)</f>
        <v>0.5</v>
      </c>
      <c r="FW162" s="835">
        <f>IF(AND(FT$70=1,FU$70=0),FT$135+FT$135*FV162*FU$135,0)</f>
        <v>0</v>
      </c>
      <c r="FX162" s="835">
        <f>FW162*FV91/10000</f>
        <v>0</v>
      </c>
      <c r="FY162" s="834"/>
    </row>
    <row r="163" spans="1:181" x14ac:dyDescent="0.3">
      <c r="A163" s="19"/>
      <c r="B163" s="827" t="s">
        <v>435</v>
      </c>
      <c r="C163" s="835">
        <f>C139</f>
        <v>0.2</v>
      </c>
      <c r="D163" s="835">
        <f>IF(C163&gt;1,1,C163)</f>
        <v>0.2</v>
      </c>
      <c r="E163" s="835">
        <f>IF(AND(B$70=1,C$70=0),B$135+B$135*D163*C$135,0)</f>
        <v>0</v>
      </c>
      <c r="F163" s="835">
        <f>E163*D92/10000</f>
        <v>0</v>
      </c>
      <c r="G163" s="834"/>
      <c r="H163" s="827" t="s">
        <v>435</v>
      </c>
      <c r="I163" s="835">
        <f>I139</f>
        <v>0.2</v>
      </c>
      <c r="J163" s="835">
        <f>IF(I163&gt;1,1,I163)</f>
        <v>0.2</v>
      </c>
      <c r="K163" s="835">
        <f>IF(AND(H$70=1,I$70=0),H$135+H$135*J163*I$135,0)</f>
        <v>0</v>
      </c>
      <c r="L163" s="835">
        <f>K163*J92/10000</f>
        <v>0</v>
      </c>
      <c r="M163" s="834"/>
      <c r="N163" s="827" t="s">
        <v>435</v>
      </c>
      <c r="O163" s="835">
        <f>O139</f>
        <v>0.2</v>
      </c>
      <c r="P163" s="835">
        <f>IF(O163&gt;1,1,O163)</f>
        <v>0.2</v>
      </c>
      <c r="Q163" s="835">
        <f>IF(AND(N$70=1,O$70=0),N$135+N$135*P163*O$135,0)</f>
        <v>0</v>
      </c>
      <c r="R163" s="835">
        <f>Q163*P92/10000</f>
        <v>0</v>
      </c>
      <c r="S163" s="834"/>
      <c r="T163" s="827" t="s">
        <v>435</v>
      </c>
      <c r="U163" s="835">
        <f>U139</f>
        <v>0.2</v>
      </c>
      <c r="V163" s="835">
        <f>IF(U163&gt;1,1,U163)</f>
        <v>0.2</v>
      </c>
      <c r="W163" s="835">
        <f>IF(AND(T$70=1,U$70=0),T$135+T$135*V163*U$135,0)</f>
        <v>0</v>
      </c>
      <c r="X163" s="835">
        <f>W163*V92/10000</f>
        <v>0</v>
      </c>
      <c r="Y163" s="834"/>
      <c r="Z163" s="827" t="s">
        <v>435</v>
      </c>
      <c r="AA163" s="835">
        <f>AA139</f>
        <v>0.2</v>
      </c>
      <c r="AB163" s="835">
        <f>IF(AA163&gt;1,1,AA163)</f>
        <v>0.2</v>
      </c>
      <c r="AC163" s="835">
        <f>IF(AND(Z$70=1,AA$70=0),Z$135+Z$135*AB163*AA$135,0)</f>
        <v>0</v>
      </c>
      <c r="AD163" s="835">
        <f>AC163*AB92/10000</f>
        <v>0</v>
      </c>
      <c r="AE163" s="834"/>
      <c r="AF163" s="827" t="s">
        <v>435</v>
      </c>
      <c r="AG163" s="835">
        <f>AG139</f>
        <v>0.2</v>
      </c>
      <c r="AH163" s="835">
        <f>IF(AG163&gt;1,1,AG163)</f>
        <v>0.2</v>
      </c>
      <c r="AI163" s="835">
        <f>IF(AND(AF$70=1,AG$70=0),AF$135+AF$135*AH163*AG$135,0)</f>
        <v>0</v>
      </c>
      <c r="AJ163" s="835">
        <f>AI163*AH92/10000</f>
        <v>0</v>
      </c>
      <c r="AK163" s="834"/>
      <c r="AL163" s="827" t="s">
        <v>435</v>
      </c>
      <c r="AM163" s="835">
        <f>AM139</f>
        <v>0.2</v>
      </c>
      <c r="AN163" s="835">
        <f>IF(AM163&gt;1,1,AM163)</f>
        <v>0.2</v>
      </c>
      <c r="AO163" s="835">
        <f>IF(AND(AL$70=1,AM$70=0),AL$135+AL$135*AN163*AM$135,0)</f>
        <v>0</v>
      </c>
      <c r="AP163" s="835">
        <f>AO163*AN92/10000</f>
        <v>0</v>
      </c>
      <c r="AQ163" s="834"/>
      <c r="AR163" s="827" t="s">
        <v>435</v>
      </c>
      <c r="AS163" s="835">
        <f>AS139</f>
        <v>0.2</v>
      </c>
      <c r="AT163" s="835">
        <f>IF(AS163&gt;1,1,AS163)</f>
        <v>0.2</v>
      </c>
      <c r="AU163" s="835">
        <f>IF(AND(AR$70=1,AS$70=0),AR$135+AR$135*AT163*AS$135,0)</f>
        <v>0</v>
      </c>
      <c r="AV163" s="835">
        <f>AU163*AT92/10000</f>
        <v>0</v>
      </c>
      <c r="AW163" s="834"/>
      <c r="AX163" s="827" t="s">
        <v>435</v>
      </c>
      <c r="AY163" s="835">
        <f>AY139</f>
        <v>0.2</v>
      </c>
      <c r="AZ163" s="835">
        <f>IF(AY163&gt;1,1,AY163)</f>
        <v>0.2</v>
      </c>
      <c r="BA163" s="835">
        <f>IF(AND(AX$70=1,AY$70=0),AX$135+AX$135*AZ163*AY$135,0)</f>
        <v>0</v>
      </c>
      <c r="BB163" s="835">
        <f>BA163*AZ92/10000</f>
        <v>0</v>
      </c>
      <c r="BC163" s="834"/>
      <c r="BD163" s="827" t="s">
        <v>435</v>
      </c>
      <c r="BE163" s="835">
        <f>BE139</f>
        <v>0.2</v>
      </c>
      <c r="BF163" s="835">
        <f>IF(BE163&gt;1,1,BE163)</f>
        <v>0.2</v>
      </c>
      <c r="BG163" s="835">
        <f>IF(AND(BD$70=1,BE$70=0),BD$135+BD$135*BF163*BE$135,0)</f>
        <v>0</v>
      </c>
      <c r="BH163" s="835">
        <f>BG163*BF92/10000</f>
        <v>0</v>
      </c>
      <c r="BI163" s="834"/>
      <c r="BJ163" s="827" t="s">
        <v>435</v>
      </c>
      <c r="BK163" s="835">
        <f>BK139</f>
        <v>0.2</v>
      </c>
      <c r="BL163" s="835">
        <f>IF(BK163&gt;1,1,BK163)</f>
        <v>0.2</v>
      </c>
      <c r="BM163" s="835">
        <f>IF(AND(BJ$70=1,BK$70=0),BJ$135+BJ$135*BL163*BK$135,0)</f>
        <v>0</v>
      </c>
      <c r="BN163" s="835">
        <f>BM163*BL92/10000</f>
        <v>0</v>
      </c>
      <c r="BO163" s="834"/>
      <c r="BP163" s="827" t="s">
        <v>435</v>
      </c>
      <c r="BQ163" s="835">
        <f>BQ139</f>
        <v>0.2</v>
      </c>
      <c r="BR163" s="835">
        <f>IF(BQ163&gt;1,1,BQ163)</f>
        <v>0.2</v>
      </c>
      <c r="BS163" s="835">
        <f>IF(AND(BP$70=1,BQ$70=0),BP$135+BP$135*BR163*BQ$135,0)</f>
        <v>0</v>
      </c>
      <c r="BT163" s="835">
        <f>BS163*BR92/10000</f>
        <v>0</v>
      </c>
      <c r="BU163" s="834"/>
      <c r="BV163" s="827" t="s">
        <v>435</v>
      </c>
      <c r="BW163" s="835">
        <f>BW139</f>
        <v>0.2</v>
      </c>
      <c r="BX163" s="835">
        <f>IF(BW163&gt;1,1,BW163)</f>
        <v>0.2</v>
      </c>
      <c r="BY163" s="835">
        <f>IF(AND(BV$70=1,BW$70=0),BV$135+BV$135*BX163*BW$135,0)</f>
        <v>0</v>
      </c>
      <c r="BZ163" s="835">
        <f>BY163*BX92/10000</f>
        <v>0</v>
      </c>
      <c r="CA163" s="834"/>
      <c r="CB163" s="827" t="s">
        <v>435</v>
      </c>
      <c r="CC163" s="835">
        <f>CC139</f>
        <v>0.2</v>
      </c>
      <c r="CD163" s="835">
        <f>IF(CC163&gt;1,1,CC163)</f>
        <v>0.2</v>
      </c>
      <c r="CE163" s="835">
        <f>IF(AND(CB$70=1,CC$70=0),CB$135+CB$135*CD163*CC$135,0)</f>
        <v>0</v>
      </c>
      <c r="CF163" s="835">
        <f>CE163*CD92/10000</f>
        <v>0</v>
      </c>
      <c r="CG163" s="834"/>
      <c r="CH163" s="827" t="s">
        <v>435</v>
      </c>
      <c r="CI163" s="835">
        <f>CI139</f>
        <v>0.2</v>
      </c>
      <c r="CJ163" s="835">
        <f>IF(CI163&gt;1,1,CI163)</f>
        <v>0.2</v>
      </c>
      <c r="CK163" s="835">
        <f>IF(AND(CH$70=1,CI$70=0),CH$135+CH$135*CJ163*CI$135,0)</f>
        <v>0</v>
      </c>
      <c r="CL163" s="835">
        <f>CK163*CJ92/10000</f>
        <v>0</v>
      </c>
      <c r="CM163" s="834"/>
      <c r="CN163" s="827" t="s">
        <v>435</v>
      </c>
      <c r="CO163" s="835">
        <f>CO139</f>
        <v>0.2</v>
      </c>
      <c r="CP163" s="835">
        <f>IF(CO163&gt;1,1,CO163)</f>
        <v>0.2</v>
      </c>
      <c r="CQ163" s="835">
        <f>IF(AND(CN$70=1,CO$70=0),CN$135+CN$135*CP163*CO$135,0)</f>
        <v>0</v>
      </c>
      <c r="CR163" s="835">
        <f>CQ163*CP92/10000</f>
        <v>0</v>
      </c>
      <c r="CS163" s="834"/>
      <c r="CT163" s="827" t="s">
        <v>435</v>
      </c>
      <c r="CU163" s="835">
        <f>CU139</f>
        <v>0.2</v>
      </c>
      <c r="CV163" s="835">
        <f>IF(CU163&gt;1,1,CU163)</f>
        <v>0.2</v>
      </c>
      <c r="CW163" s="835">
        <f>IF(AND(CT$70=1,CU$70=0),CT$135+CT$135*CV163*CU$135,0)</f>
        <v>0</v>
      </c>
      <c r="CX163" s="835">
        <f>CW163*CV92/10000</f>
        <v>0</v>
      </c>
      <c r="CY163" s="834"/>
      <c r="CZ163" s="827" t="s">
        <v>435</v>
      </c>
      <c r="DA163" s="835">
        <f>DA139</f>
        <v>0.2</v>
      </c>
      <c r="DB163" s="835">
        <f>IF(DA163&gt;1,1,DA163)</f>
        <v>0.2</v>
      </c>
      <c r="DC163" s="835">
        <f>IF(AND(CZ$70=1,DA$70=0),CZ$135+CZ$135*DB163*DA$135,0)</f>
        <v>0</v>
      </c>
      <c r="DD163" s="835">
        <f>DC163*DB92/10000</f>
        <v>0</v>
      </c>
      <c r="DE163" s="834"/>
      <c r="DF163" s="827" t="s">
        <v>435</v>
      </c>
      <c r="DG163" s="835">
        <f>DG139</f>
        <v>0.2</v>
      </c>
      <c r="DH163" s="835">
        <f>IF(DG163&gt;1,1,DG163)</f>
        <v>0.2</v>
      </c>
      <c r="DI163" s="835">
        <f>IF(AND(DF$70=1,DG$70=0),DF$135+DF$135*DH163*DG$135,0)</f>
        <v>0</v>
      </c>
      <c r="DJ163" s="835">
        <f>DI163*DH92/10000</f>
        <v>0</v>
      </c>
      <c r="DK163" s="834"/>
      <c r="DL163" s="827" t="s">
        <v>435</v>
      </c>
      <c r="DM163" s="835">
        <f>DM139</f>
        <v>0.2</v>
      </c>
      <c r="DN163" s="835">
        <f>IF(DM163&gt;1,1,DM163)</f>
        <v>0.2</v>
      </c>
      <c r="DO163" s="835">
        <f>IF(AND(DL$70=1,DM$70=0),DL$135+DL$135*DN163*DM$135,0)</f>
        <v>0</v>
      </c>
      <c r="DP163" s="835">
        <f>DO163*DN92/10000</f>
        <v>0</v>
      </c>
      <c r="DQ163" s="834"/>
      <c r="DR163" s="827" t="s">
        <v>435</v>
      </c>
      <c r="DS163" s="835">
        <f>DS139</f>
        <v>0.2</v>
      </c>
      <c r="DT163" s="835">
        <f>IF(DS163&gt;1,1,DS163)</f>
        <v>0.2</v>
      </c>
      <c r="DU163" s="835">
        <f>IF(AND(DR$70=1,DS$70=0),DR$135+DR$135*DT163*DS$135,0)</f>
        <v>0</v>
      </c>
      <c r="DV163" s="835">
        <f>DU163*DT92/10000</f>
        <v>0</v>
      </c>
      <c r="DW163" s="834"/>
      <c r="DX163" s="827" t="s">
        <v>435</v>
      </c>
      <c r="DY163" s="835">
        <f>DY139</f>
        <v>0.2</v>
      </c>
      <c r="DZ163" s="835">
        <f>IF(DY163&gt;1,1,DY163)</f>
        <v>0.2</v>
      </c>
      <c r="EA163" s="835">
        <f>IF(AND(DX$70=1,DY$70=0),DX$135+DX$135*DZ163*DY$135,0)</f>
        <v>0</v>
      </c>
      <c r="EB163" s="835">
        <f>EA163*DZ92/10000</f>
        <v>0</v>
      </c>
      <c r="EC163" s="834"/>
      <c r="ED163" s="827" t="s">
        <v>435</v>
      </c>
      <c r="EE163" s="835">
        <f>EE139</f>
        <v>0.2</v>
      </c>
      <c r="EF163" s="835">
        <f>IF(EE163&gt;1,1,EE163)</f>
        <v>0.2</v>
      </c>
      <c r="EG163" s="835">
        <f>IF(AND(ED$70=1,EE$70=0),ED$135+ED$135*EF163*EE$135,0)</f>
        <v>0</v>
      </c>
      <c r="EH163" s="835">
        <f>EG163*EF92/10000</f>
        <v>0</v>
      </c>
      <c r="EI163" s="834"/>
      <c r="EJ163" s="827" t="s">
        <v>435</v>
      </c>
      <c r="EK163" s="835">
        <f>EK139</f>
        <v>0.2</v>
      </c>
      <c r="EL163" s="835">
        <f>IF(EK163&gt;1,1,EK163)</f>
        <v>0.2</v>
      </c>
      <c r="EM163" s="835">
        <f>IF(AND(EJ$70=1,EK$70=0),EJ$135+EJ$135*EL163*EK$135,0)</f>
        <v>0</v>
      </c>
      <c r="EN163" s="835">
        <f>EM163*EL92/10000</f>
        <v>0</v>
      </c>
      <c r="EO163" s="834"/>
      <c r="EP163" s="827" t="s">
        <v>435</v>
      </c>
      <c r="EQ163" s="835">
        <f>EQ139</f>
        <v>0.2</v>
      </c>
      <c r="ER163" s="835">
        <f>IF(EQ163&gt;1,1,EQ163)</f>
        <v>0.2</v>
      </c>
      <c r="ES163" s="835">
        <f>IF(AND(EP$70=1,EQ$70=0),EP$135+EP$135*ER163*EQ$135,0)</f>
        <v>0</v>
      </c>
      <c r="ET163" s="835">
        <f>ES163*ER92/10000</f>
        <v>0</v>
      </c>
      <c r="EU163" s="834"/>
      <c r="EV163" s="827" t="s">
        <v>435</v>
      </c>
      <c r="EW163" s="835">
        <f>EW139</f>
        <v>0.2</v>
      </c>
      <c r="EX163" s="835">
        <f>IF(EW163&gt;1,1,EW163)</f>
        <v>0.2</v>
      </c>
      <c r="EY163" s="835">
        <f>IF(AND(EV$70=1,EW$70=0),EV$135+EV$135*EX163*EW$135,0)</f>
        <v>0</v>
      </c>
      <c r="EZ163" s="835">
        <f>EY163*EX92/10000</f>
        <v>0</v>
      </c>
      <c r="FA163" s="834"/>
      <c r="FB163" s="827" t="s">
        <v>435</v>
      </c>
      <c r="FC163" s="835">
        <f>FC139</f>
        <v>0.2</v>
      </c>
      <c r="FD163" s="835">
        <f>IF(FC163&gt;1,1,FC163)</f>
        <v>0.2</v>
      </c>
      <c r="FE163" s="835">
        <f>IF(AND(FB$70=1,FC$70=0),FB$135+FB$135*FD163*FC$135,0)</f>
        <v>0</v>
      </c>
      <c r="FF163" s="835">
        <f>FE163*FD92/10000</f>
        <v>0</v>
      </c>
      <c r="FG163" s="834"/>
      <c r="FH163" s="827" t="s">
        <v>435</v>
      </c>
      <c r="FI163" s="835">
        <f>FI139</f>
        <v>0.2</v>
      </c>
      <c r="FJ163" s="835">
        <f>IF(FI163&gt;1,1,FI163)</f>
        <v>0.2</v>
      </c>
      <c r="FK163" s="835">
        <f>IF(AND(FH$70=1,FI$70=0),FH$135+FH$135*FJ163*FI$135,0)</f>
        <v>0</v>
      </c>
      <c r="FL163" s="835">
        <f>FK163*FJ92/10000</f>
        <v>0</v>
      </c>
      <c r="FM163" s="834"/>
      <c r="FN163" s="827" t="s">
        <v>435</v>
      </c>
      <c r="FO163" s="835">
        <f>FO139</f>
        <v>0.2</v>
      </c>
      <c r="FP163" s="835">
        <f>IF(FO163&gt;1,1,FO163)</f>
        <v>0.2</v>
      </c>
      <c r="FQ163" s="835">
        <f>IF(AND(FN$70=1,FO$70=0),FN$135+FN$135*FP163*FO$135,0)</f>
        <v>0</v>
      </c>
      <c r="FR163" s="835">
        <f>FQ163*FP92/10000</f>
        <v>0</v>
      </c>
      <c r="FS163" s="834"/>
      <c r="FT163" s="827" t="s">
        <v>435</v>
      </c>
      <c r="FU163" s="835">
        <f>FU139</f>
        <v>0.2</v>
      </c>
      <c r="FV163" s="835">
        <f>IF(FU163&gt;1,1,FU163)</f>
        <v>0.2</v>
      </c>
      <c r="FW163" s="835">
        <f>IF(AND(FT$70=1,FU$70=0),FT$135+FT$135*FV163*FU$135,0)</f>
        <v>0</v>
      </c>
      <c r="FX163" s="835">
        <f>FW163*FV92/10000</f>
        <v>0</v>
      </c>
      <c r="FY163" s="834"/>
    </row>
    <row r="164" spans="1:181" x14ac:dyDescent="0.3">
      <c r="A164" s="19"/>
      <c r="B164" s="827"/>
      <c r="C164" s="835"/>
      <c r="D164" s="835"/>
      <c r="E164" s="835"/>
      <c r="F164" s="835"/>
      <c r="G164" s="834"/>
      <c r="H164" s="827"/>
      <c r="I164" s="835"/>
      <c r="J164" s="835"/>
      <c r="K164" s="835"/>
      <c r="L164" s="835"/>
      <c r="M164" s="834"/>
      <c r="N164" s="827"/>
      <c r="O164" s="835"/>
      <c r="P164" s="835"/>
      <c r="Q164" s="835"/>
      <c r="R164" s="835"/>
      <c r="S164" s="834"/>
      <c r="T164" s="827"/>
      <c r="U164" s="835"/>
      <c r="V164" s="835"/>
      <c r="W164" s="835"/>
      <c r="X164" s="835"/>
      <c r="Y164" s="834"/>
      <c r="Z164" s="827"/>
      <c r="AA164" s="835"/>
      <c r="AB164" s="835"/>
      <c r="AC164" s="835"/>
      <c r="AD164" s="835"/>
      <c r="AE164" s="834"/>
      <c r="AF164" s="827"/>
      <c r="AG164" s="835"/>
      <c r="AH164" s="835"/>
      <c r="AI164" s="835"/>
      <c r="AJ164" s="835"/>
      <c r="AK164" s="834"/>
      <c r="AL164" s="827"/>
      <c r="AM164" s="835"/>
      <c r="AN164" s="835"/>
      <c r="AO164" s="835"/>
      <c r="AP164" s="835"/>
      <c r="AQ164" s="834"/>
      <c r="AR164" s="827"/>
      <c r="AS164" s="835"/>
      <c r="AT164" s="835"/>
      <c r="AU164" s="835"/>
      <c r="AV164" s="835"/>
      <c r="AW164" s="834"/>
      <c r="AX164" s="827"/>
      <c r="AY164" s="835"/>
      <c r="AZ164" s="835"/>
      <c r="BA164" s="835"/>
      <c r="BB164" s="835"/>
      <c r="BC164" s="834"/>
      <c r="BD164" s="827"/>
      <c r="BE164" s="835"/>
      <c r="BF164" s="835"/>
      <c r="BG164" s="835"/>
      <c r="BH164" s="835"/>
      <c r="BI164" s="834"/>
      <c r="BJ164" s="827"/>
      <c r="BK164" s="835"/>
      <c r="BL164" s="835"/>
      <c r="BM164" s="835"/>
      <c r="BN164" s="835"/>
      <c r="BO164" s="834"/>
      <c r="BP164" s="827"/>
      <c r="BQ164" s="835"/>
      <c r="BR164" s="835"/>
      <c r="BS164" s="835"/>
      <c r="BT164" s="835"/>
      <c r="BU164" s="834"/>
      <c r="BV164" s="827"/>
      <c r="BW164" s="835"/>
      <c r="BX164" s="835"/>
      <c r="BY164" s="835"/>
      <c r="BZ164" s="835"/>
      <c r="CA164" s="834"/>
      <c r="CB164" s="827"/>
      <c r="CC164" s="835"/>
      <c r="CD164" s="835"/>
      <c r="CE164" s="835"/>
      <c r="CF164" s="835"/>
      <c r="CG164" s="834"/>
      <c r="CH164" s="827"/>
      <c r="CI164" s="835"/>
      <c r="CJ164" s="835"/>
      <c r="CK164" s="835"/>
      <c r="CL164" s="835"/>
      <c r="CM164" s="834"/>
      <c r="CN164" s="827"/>
      <c r="CO164" s="835"/>
      <c r="CP164" s="835"/>
      <c r="CQ164" s="835"/>
      <c r="CR164" s="835"/>
      <c r="CS164" s="834"/>
      <c r="CT164" s="827"/>
      <c r="CU164" s="835"/>
      <c r="CV164" s="835"/>
      <c r="CW164" s="835"/>
      <c r="CX164" s="835"/>
      <c r="CY164" s="834"/>
      <c r="CZ164" s="827"/>
      <c r="DA164" s="835"/>
      <c r="DB164" s="835"/>
      <c r="DC164" s="835"/>
      <c r="DD164" s="835"/>
      <c r="DE164" s="834"/>
      <c r="DF164" s="827"/>
      <c r="DG164" s="835"/>
      <c r="DH164" s="835"/>
      <c r="DI164" s="835"/>
      <c r="DJ164" s="835"/>
      <c r="DK164" s="834"/>
      <c r="DL164" s="827"/>
      <c r="DM164" s="835"/>
      <c r="DN164" s="835"/>
      <c r="DO164" s="835"/>
      <c r="DP164" s="835"/>
      <c r="DQ164" s="834"/>
      <c r="DR164" s="827"/>
      <c r="DS164" s="835"/>
      <c r="DT164" s="835"/>
      <c r="DU164" s="835"/>
      <c r="DV164" s="835"/>
      <c r="DW164" s="834"/>
      <c r="DX164" s="827"/>
      <c r="DY164" s="835"/>
      <c r="DZ164" s="835"/>
      <c r="EA164" s="835"/>
      <c r="EB164" s="835"/>
      <c r="EC164" s="834"/>
      <c r="ED164" s="827"/>
      <c r="EE164" s="835"/>
      <c r="EF164" s="835"/>
      <c r="EG164" s="835"/>
      <c r="EH164" s="835"/>
      <c r="EI164" s="834"/>
      <c r="EJ164" s="827"/>
      <c r="EK164" s="835"/>
      <c r="EL164" s="835"/>
      <c r="EM164" s="835"/>
      <c r="EN164" s="835"/>
      <c r="EO164" s="834"/>
      <c r="EP164" s="827"/>
      <c r="EQ164" s="835"/>
      <c r="ER164" s="835"/>
      <c r="ES164" s="835"/>
      <c r="ET164" s="835"/>
      <c r="EU164" s="834"/>
      <c r="EV164" s="827"/>
      <c r="EW164" s="835"/>
      <c r="EX164" s="835"/>
      <c r="EY164" s="835"/>
      <c r="EZ164" s="835"/>
      <c r="FA164" s="834"/>
      <c r="FB164" s="827"/>
      <c r="FC164" s="835"/>
      <c r="FD164" s="835"/>
      <c r="FE164" s="835"/>
      <c r="FF164" s="835"/>
      <c r="FG164" s="834"/>
      <c r="FH164" s="827"/>
      <c r="FI164" s="835"/>
      <c r="FJ164" s="835"/>
      <c r="FK164" s="835"/>
      <c r="FL164" s="835"/>
      <c r="FM164" s="834"/>
      <c r="FN164" s="827"/>
      <c r="FO164" s="835"/>
      <c r="FP164" s="835"/>
      <c r="FQ164" s="835"/>
      <c r="FR164" s="835"/>
      <c r="FS164" s="834"/>
      <c r="FT164" s="827"/>
      <c r="FU164" s="835"/>
      <c r="FV164" s="835"/>
      <c r="FW164" s="835"/>
      <c r="FX164" s="835"/>
      <c r="FY164" s="834"/>
    </row>
    <row r="165" spans="1:181" x14ac:dyDescent="0.3">
      <c r="A165" s="19"/>
      <c r="B165" s="827" t="s">
        <v>443</v>
      </c>
      <c r="C165" s="835">
        <f>IF(E105&lt;0,C141+C142+C140+C139,C139+C140)</f>
        <v>1.7</v>
      </c>
      <c r="D165" s="835">
        <f>IF(C165&gt;1,1,C165)</f>
        <v>1</v>
      </c>
      <c r="E165" s="835">
        <f>IF(AND(B$70=0,C$70=1),B$135+B$135*D165*C$135,0)</f>
        <v>0</v>
      </c>
      <c r="F165" s="835">
        <f>E165*D97/10000</f>
        <v>0</v>
      </c>
      <c r="G165" s="834"/>
      <c r="H165" s="827" t="s">
        <v>443</v>
      </c>
      <c r="I165" s="835">
        <f>IF(K105&lt;0,I141+I142+I140+I139,I139+I140)</f>
        <v>1.7</v>
      </c>
      <c r="J165" s="835">
        <f>IF(I165&gt;1,1,I165)</f>
        <v>1</v>
      </c>
      <c r="K165" s="835">
        <f>IF(AND(H$70=0,I$70=1),H$135+H$135*J165*I$135,0)</f>
        <v>0</v>
      </c>
      <c r="L165" s="835">
        <f>K165*J97/10000</f>
        <v>0</v>
      </c>
      <c r="M165" s="834"/>
      <c r="N165" s="827" t="s">
        <v>443</v>
      </c>
      <c r="O165" s="835">
        <f>IF(Q105&lt;0,O141+O142+O140+O139,O139+O140)</f>
        <v>1.7</v>
      </c>
      <c r="P165" s="835">
        <f>IF(O165&gt;1,1,O165)</f>
        <v>1</v>
      </c>
      <c r="Q165" s="835">
        <f>IF(AND(N$70=0,O$70=1),N$135+N$135*P165*O$135,0)</f>
        <v>0</v>
      </c>
      <c r="R165" s="835">
        <f>Q165*P97/10000</f>
        <v>0</v>
      </c>
      <c r="S165" s="834"/>
      <c r="T165" s="827" t="s">
        <v>443</v>
      </c>
      <c r="U165" s="835">
        <f>IF(W105&lt;0,U141+U142+U140+U139,U139+U140)</f>
        <v>1.7</v>
      </c>
      <c r="V165" s="835">
        <f>IF(U165&gt;1,1,U165)</f>
        <v>1</v>
      </c>
      <c r="W165" s="835">
        <f>IF(AND(T$70=0,U$70=1),T$135+T$135*V165*U$135,0)</f>
        <v>0</v>
      </c>
      <c r="X165" s="835">
        <f>W165*V97/10000</f>
        <v>0</v>
      </c>
      <c r="Y165" s="834"/>
      <c r="Z165" s="827" t="s">
        <v>443</v>
      </c>
      <c r="AA165" s="835">
        <f>IF(AC105&lt;0,AA141+AA142+AA140+AA139,AA139+AA140)</f>
        <v>1.7</v>
      </c>
      <c r="AB165" s="835">
        <f>IF(AA165&gt;1,1,AA165)</f>
        <v>1</v>
      </c>
      <c r="AC165" s="835">
        <f>IF(AND(Z$70=0,AA$70=1),Z$135+Z$135*AB165*AA$135,0)</f>
        <v>0</v>
      </c>
      <c r="AD165" s="835">
        <f>AC165*AB97/10000</f>
        <v>0</v>
      </c>
      <c r="AE165" s="834"/>
      <c r="AF165" s="827" t="s">
        <v>443</v>
      </c>
      <c r="AG165" s="835">
        <f>IF(AI105&lt;0,AG141+AG142+AG140+AG139,AG139+AG140)</f>
        <v>1.7</v>
      </c>
      <c r="AH165" s="835">
        <f>IF(AG165&gt;1,1,AG165)</f>
        <v>1</v>
      </c>
      <c r="AI165" s="835">
        <f>IF(AND(AF$70=0,AG$70=1),AF$135+AF$135*AH165*AG$135,0)</f>
        <v>0</v>
      </c>
      <c r="AJ165" s="835">
        <f>AI165*AH97/10000</f>
        <v>0</v>
      </c>
      <c r="AK165" s="834"/>
      <c r="AL165" s="827" t="s">
        <v>443</v>
      </c>
      <c r="AM165" s="835">
        <f>IF(AO105&lt;0,AM141+AM142+AM140+AM139,AM139+AM140)</f>
        <v>1.7</v>
      </c>
      <c r="AN165" s="835">
        <f>IF(AM165&gt;1,1,AM165)</f>
        <v>1</v>
      </c>
      <c r="AO165" s="835">
        <f>IF(AND(AL$70=0,AM$70=1),AL$135+AL$135*AN165*AM$135,0)</f>
        <v>0</v>
      </c>
      <c r="AP165" s="835">
        <f>AO165*AN97/10000</f>
        <v>0</v>
      </c>
      <c r="AQ165" s="834"/>
      <c r="AR165" s="827" t="s">
        <v>443</v>
      </c>
      <c r="AS165" s="835">
        <f>IF(AU105&lt;0,AS141+AS142+AS140+AS139,AS139+AS140)</f>
        <v>1.7</v>
      </c>
      <c r="AT165" s="835">
        <f>IF(AS165&gt;1,1,AS165)</f>
        <v>1</v>
      </c>
      <c r="AU165" s="835">
        <f>IF(AND(AR$70=0,AS$70=1),AR$135+AR$135*AT165*AS$135,0)</f>
        <v>0</v>
      </c>
      <c r="AV165" s="835">
        <f>AU165*AT97/10000</f>
        <v>0</v>
      </c>
      <c r="AW165" s="834"/>
      <c r="AX165" s="827" t="s">
        <v>443</v>
      </c>
      <c r="AY165" s="835">
        <f>IF(BA105&lt;0,AY141+AY142+AY140+AY139,AY139+AY140)</f>
        <v>1.7</v>
      </c>
      <c r="AZ165" s="835">
        <f>IF(AY165&gt;1,1,AY165)</f>
        <v>1</v>
      </c>
      <c r="BA165" s="835">
        <f>IF(AND(AX$70=0,AY$70=1),AX$135+AX$135*AZ165*AY$135,0)</f>
        <v>0</v>
      </c>
      <c r="BB165" s="835">
        <f>BA165*AZ97/10000</f>
        <v>0</v>
      </c>
      <c r="BC165" s="834"/>
      <c r="BD165" s="827" t="s">
        <v>443</v>
      </c>
      <c r="BE165" s="835">
        <f>IF(BG105&lt;0,BE141+BE142+BE140+BE139,BE139+BE140)</f>
        <v>1.7</v>
      </c>
      <c r="BF165" s="835">
        <f>IF(BE165&gt;1,1,BE165)</f>
        <v>1</v>
      </c>
      <c r="BG165" s="835">
        <f>IF(AND(BD$70=0,BE$70=1),BD$135+BD$135*BF165*BE$135,0)</f>
        <v>0</v>
      </c>
      <c r="BH165" s="835">
        <f>BG165*BF97/10000</f>
        <v>0</v>
      </c>
      <c r="BI165" s="834"/>
      <c r="BJ165" s="827" t="s">
        <v>443</v>
      </c>
      <c r="BK165" s="835">
        <f>IF(BM105&lt;0,BK141+BK142+BK140+BK139,BK139+BK140)</f>
        <v>1.7</v>
      </c>
      <c r="BL165" s="835">
        <f>IF(BK165&gt;1,1,BK165)</f>
        <v>1</v>
      </c>
      <c r="BM165" s="835">
        <f>IF(AND(BJ$70=0,BK$70=1),BJ$135+BJ$135*BL165*BK$135,0)</f>
        <v>0</v>
      </c>
      <c r="BN165" s="835">
        <f>BM165*BL97/10000</f>
        <v>0</v>
      </c>
      <c r="BO165" s="834"/>
      <c r="BP165" s="827" t="s">
        <v>443</v>
      </c>
      <c r="BQ165" s="835">
        <f>IF(BS105&lt;0,BQ141+BQ142+BQ140+BQ139,BQ139+BQ140)</f>
        <v>1.7</v>
      </c>
      <c r="BR165" s="835">
        <f>IF(BQ165&gt;1,1,BQ165)</f>
        <v>1</v>
      </c>
      <c r="BS165" s="835">
        <f>IF(AND(BP$70=0,BQ$70=1),BP$135+BP$135*BR165*BQ$135,0)</f>
        <v>0</v>
      </c>
      <c r="BT165" s="835">
        <f>BS165*BR97/10000</f>
        <v>0</v>
      </c>
      <c r="BU165" s="834"/>
      <c r="BV165" s="827" t="s">
        <v>443</v>
      </c>
      <c r="BW165" s="835">
        <f>IF(BY105&lt;0,BW141+BW142+BW140+BW139,BW139+BW140)</f>
        <v>1.7</v>
      </c>
      <c r="BX165" s="835">
        <f>IF(BW165&gt;1,1,BW165)</f>
        <v>1</v>
      </c>
      <c r="BY165" s="835">
        <f>IF(AND(BV$70=0,BW$70=1),BV$135+BV$135*BX165*BW$135,0)</f>
        <v>0</v>
      </c>
      <c r="BZ165" s="835">
        <f>BY165*BX97/10000</f>
        <v>0</v>
      </c>
      <c r="CA165" s="834"/>
      <c r="CB165" s="827" t="s">
        <v>443</v>
      </c>
      <c r="CC165" s="835">
        <f>IF(CE105&lt;0,CC141+CC142+CC140+CC139,CC139+CC140)</f>
        <v>1.7</v>
      </c>
      <c r="CD165" s="835">
        <f>IF(CC165&gt;1,1,CC165)</f>
        <v>1</v>
      </c>
      <c r="CE165" s="835">
        <f>IF(AND(CB$70=0,CC$70=1),CB$135+CB$135*CD165*CC$135,0)</f>
        <v>0</v>
      </c>
      <c r="CF165" s="835">
        <f>CE165*CD97/10000</f>
        <v>0</v>
      </c>
      <c r="CG165" s="834"/>
      <c r="CH165" s="827" t="s">
        <v>443</v>
      </c>
      <c r="CI165" s="835">
        <f>IF(CK105&lt;0,CI141+CI142+CI140+CI139,CI139+CI140)</f>
        <v>1.7</v>
      </c>
      <c r="CJ165" s="835">
        <f>IF(CI165&gt;1,1,CI165)</f>
        <v>1</v>
      </c>
      <c r="CK165" s="835">
        <f>IF(AND(CH$70=0,CI$70=1),CH$135+CH$135*CJ165*CI$135,0)</f>
        <v>0</v>
      </c>
      <c r="CL165" s="835">
        <f>CK165*CJ97/10000</f>
        <v>0</v>
      </c>
      <c r="CM165" s="834"/>
      <c r="CN165" s="827" t="s">
        <v>443</v>
      </c>
      <c r="CO165" s="835">
        <f>IF(CQ105&lt;0,CO141+CO142+CO140+CO139,CO139+CO140)</f>
        <v>1.7</v>
      </c>
      <c r="CP165" s="835">
        <f>IF(CO165&gt;1,1,CO165)</f>
        <v>1</v>
      </c>
      <c r="CQ165" s="835">
        <f>IF(AND(CN$70=0,CO$70=1),CN$135+CN$135*CP165*CO$135,0)</f>
        <v>0</v>
      </c>
      <c r="CR165" s="835">
        <f>CQ165*CP97/10000</f>
        <v>0</v>
      </c>
      <c r="CS165" s="834"/>
      <c r="CT165" s="827" t="s">
        <v>443</v>
      </c>
      <c r="CU165" s="835">
        <f>IF(CW105&lt;0,CU141+CU142+CU140+CU139,CU139+CU140)</f>
        <v>1.7</v>
      </c>
      <c r="CV165" s="835">
        <f>IF(CU165&gt;1,1,CU165)</f>
        <v>1</v>
      </c>
      <c r="CW165" s="835">
        <f>IF(AND(CT$70=0,CU$70=1),CT$135+CT$135*CV165*CU$135,0)</f>
        <v>0</v>
      </c>
      <c r="CX165" s="835">
        <f>CW165*CV97/10000</f>
        <v>0</v>
      </c>
      <c r="CY165" s="834"/>
      <c r="CZ165" s="827" t="s">
        <v>443</v>
      </c>
      <c r="DA165" s="835">
        <f>IF(DC105&lt;0,DA141+DA142+DA140+DA139,DA139+DA140)</f>
        <v>1.7</v>
      </c>
      <c r="DB165" s="835">
        <f>IF(DA165&gt;1,1,DA165)</f>
        <v>1</v>
      </c>
      <c r="DC165" s="835">
        <f>IF(AND(CZ$70=0,DA$70=1),CZ$135+CZ$135*DB165*DA$135,0)</f>
        <v>0</v>
      </c>
      <c r="DD165" s="835">
        <f>DC165*DB97/10000</f>
        <v>0</v>
      </c>
      <c r="DE165" s="834"/>
      <c r="DF165" s="827" t="s">
        <v>443</v>
      </c>
      <c r="DG165" s="835">
        <f>IF(DI105&lt;0,DG141+DG142+DG140+DG139,DG139+DG140)</f>
        <v>1.7</v>
      </c>
      <c r="DH165" s="835">
        <f>IF(DG165&gt;1,1,DG165)</f>
        <v>1</v>
      </c>
      <c r="DI165" s="835">
        <f>IF(AND(DF$70=0,DG$70=1),DF$135+DF$135*DH165*DG$135,0)</f>
        <v>0</v>
      </c>
      <c r="DJ165" s="835">
        <f>DI165*DH97/10000</f>
        <v>0</v>
      </c>
      <c r="DK165" s="834"/>
      <c r="DL165" s="827" t="s">
        <v>443</v>
      </c>
      <c r="DM165" s="835">
        <f>IF(DO105&lt;0,DM141+DM142+DM140+DM139,DM139+DM140)</f>
        <v>1.7</v>
      </c>
      <c r="DN165" s="835">
        <f>IF(DM165&gt;1,1,DM165)</f>
        <v>1</v>
      </c>
      <c r="DO165" s="835">
        <f>IF(AND(DL$70=0,DM$70=1),DL$135+DL$135*DN165*DM$135,0)</f>
        <v>0</v>
      </c>
      <c r="DP165" s="835">
        <f>DO165*DN97/10000</f>
        <v>0</v>
      </c>
      <c r="DQ165" s="834"/>
      <c r="DR165" s="827" t="s">
        <v>443</v>
      </c>
      <c r="DS165" s="835">
        <f>IF(DU105&lt;0,DS141+DS142+DS140+DS139,DS139+DS140)</f>
        <v>1.7</v>
      </c>
      <c r="DT165" s="835">
        <f>IF(DS165&gt;1,1,DS165)</f>
        <v>1</v>
      </c>
      <c r="DU165" s="835">
        <f>IF(AND(DR$70=0,DS$70=1),DR$135+DR$135*DT165*DS$135,0)</f>
        <v>0</v>
      </c>
      <c r="DV165" s="835">
        <f>DU165*DT97/10000</f>
        <v>0</v>
      </c>
      <c r="DW165" s="834"/>
      <c r="DX165" s="827" t="s">
        <v>443</v>
      </c>
      <c r="DY165" s="835">
        <f>IF(EA105&lt;0,DY141+DY142+DY140+DY139,DY139+DY140)</f>
        <v>1.7</v>
      </c>
      <c r="DZ165" s="835">
        <f>IF(DY165&gt;1,1,DY165)</f>
        <v>1</v>
      </c>
      <c r="EA165" s="835">
        <f>IF(AND(DX$70=0,DY$70=1),DX$135+DX$135*DZ165*DY$135,0)</f>
        <v>0</v>
      </c>
      <c r="EB165" s="835">
        <f>EA165*DZ97/10000</f>
        <v>0</v>
      </c>
      <c r="EC165" s="834"/>
      <c r="ED165" s="827" t="s">
        <v>443</v>
      </c>
      <c r="EE165" s="835">
        <f>IF(EG105&lt;0,EE141+EE142+EE140+EE139,EE139+EE140)</f>
        <v>1.7</v>
      </c>
      <c r="EF165" s="835">
        <f>IF(EE165&gt;1,1,EE165)</f>
        <v>1</v>
      </c>
      <c r="EG165" s="835">
        <f>IF(AND(ED$70=0,EE$70=1),ED$135+ED$135*EF165*EE$135,0)</f>
        <v>0</v>
      </c>
      <c r="EH165" s="835">
        <f>EG165*EF97/10000</f>
        <v>0</v>
      </c>
      <c r="EI165" s="834"/>
      <c r="EJ165" s="827" t="s">
        <v>443</v>
      </c>
      <c r="EK165" s="835">
        <f>IF(EM105&lt;0,EK141+EK142+EK140+EK139,EK139+EK140)</f>
        <v>1.7</v>
      </c>
      <c r="EL165" s="835">
        <f>IF(EK165&gt;1,1,EK165)</f>
        <v>1</v>
      </c>
      <c r="EM165" s="835">
        <f>IF(AND(EJ$70=0,EK$70=1),EJ$135+EJ$135*EL165*EK$135,0)</f>
        <v>0</v>
      </c>
      <c r="EN165" s="835">
        <f>EM165*EL97/10000</f>
        <v>0</v>
      </c>
      <c r="EO165" s="834"/>
      <c r="EP165" s="827" t="s">
        <v>443</v>
      </c>
      <c r="EQ165" s="835">
        <f>IF(ES105&lt;0,EQ141+EQ142+EQ140+EQ139,EQ139+EQ140)</f>
        <v>1.7</v>
      </c>
      <c r="ER165" s="835">
        <f>IF(EQ165&gt;1,1,EQ165)</f>
        <v>1</v>
      </c>
      <c r="ES165" s="835">
        <f>IF(AND(EP$70=0,EQ$70=1),EP$135+EP$135*ER165*EQ$135,0)</f>
        <v>0</v>
      </c>
      <c r="ET165" s="835">
        <f>ES165*ER97/10000</f>
        <v>0</v>
      </c>
      <c r="EU165" s="834"/>
      <c r="EV165" s="827" t="s">
        <v>443</v>
      </c>
      <c r="EW165" s="835">
        <f>IF(EY105&lt;0,EW141+EW142+EW140+EW139,EW139+EW140)</f>
        <v>1.7</v>
      </c>
      <c r="EX165" s="835">
        <f>IF(EW165&gt;1,1,EW165)</f>
        <v>1</v>
      </c>
      <c r="EY165" s="835">
        <f>IF(AND(EV$70=0,EW$70=1),EV$135+EV$135*EX165*EW$135,0)</f>
        <v>0</v>
      </c>
      <c r="EZ165" s="835">
        <f>EY165*EX97/10000</f>
        <v>0</v>
      </c>
      <c r="FA165" s="834"/>
      <c r="FB165" s="827" t="s">
        <v>443</v>
      </c>
      <c r="FC165" s="835">
        <f>IF(FE105&lt;0,FC141+FC142+FC140+FC139,FC139+FC140)</f>
        <v>1.7</v>
      </c>
      <c r="FD165" s="835">
        <f>IF(FC165&gt;1,1,FC165)</f>
        <v>1</v>
      </c>
      <c r="FE165" s="835">
        <f>IF(AND(FB$70=0,FC$70=1),FB$135+FB$135*FD165*FC$135,0)</f>
        <v>0</v>
      </c>
      <c r="FF165" s="835">
        <f>FE165*FD97/10000</f>
        <v>0</v>
      </c>
      <c r="FG165" s="834"/>
      <c r="FH165" s="827" t="s">
        <v>443</v>
      </c>
      <c r="FI165" s="835">
        <f>IF(FK105&lt;0,FI141+FI142+FI140+FI139,FI139+FI140)</f>
        <v>1.7</v>
      </c>
      <c r="FJ165" s="835">
        <f>IF(FI165&gt;1,1,FI165)</f>
        <v>1</v>
      </c>
      <c r="FK165" s="835">
        <f>IF(AND(FH$70=0,FI$70=1),FH$135+FH$135*FJ165*FI$135,0)</f>
        <v>0</v>
      </c>
      <c r="FL165" s="835">
        <f>FK165*FJ97/10000</f>
        <v>0</v>
      </c>
      <c r="FM165" s="834"/>
      <c r="FN165" s="827" t="s">
        <v>443</v>
      </c>
      <c r="FO165" s="835">
        <f>IF(FQ105&lt;0,FO141+FO142+FO140+FO139,FO139+FO140)</f>
        <v>1.7</v>
      </c>
      <c r="FP165" s="835">
        <f>IF(FO165&gt;1,1,FO165)</f>
        <v>1</v>
      </c>
      <c r="FQ165" s="835">
        <f>IF(AND(FN$70=0,FO$70=1),FN$135+FN$135*FP165*FO$135,0)</f>
        <v>0</v>
      </c>
      <c r="FR165" s="835">
        <f>FQ165*FP97/10000</f>
        <v>0</v>
      </c>
      <c r="FS165" s="834"/>
      <c r="FT165" s="827" t="s">
        <v>443</v>
      </c>
      <c r="FU165" s="835">
        <f>IF(FW105&lt;0,FU141+FU142+FU140+FU139,FU139+FU140)</f>
        <v>1.7</v>
      </c>
      <c r="FV165" s="835">
        <f>IF(FU165&gt;1,1,FU165)</f>
        <v>1</v>
      </c>
      <c r="FW165" s="835">
        <f>IF(AND(FT$70=0,FU$70=1),FT$135+FT$135*FV165*FU$135,0)</f>
        <v>0</v>
      </c>
      <c r="FX165" s="835">
        <f>FW165*FV97/10000</f>
        <v>0</v>
      </c>
      <c r="FY165" s="834"/>
    </row>
    <row r="166" spans="1:181" x14ac:dyDescent="0.3">
      <c r="A166" s="19"/>
      <c r="B166" s="827" t="s">
        <v>441</v>
      </c>
      <c r="C166" s="835">
        <f>C142</f>
        <v>0.8</v>
      </c>
      <c r="D166" s="835">
        <f>IF(C166&gt;1,1,C166)</f>
        <v>0.8</v>
      </c>
      <c r="E166" s="835">
        <f>IF(AND(B$70=0,C$70=1),B$135+B$135*D166*C$135,0)</f>
        <v>0</v>
      </c>
      <c r="F166" s="835">
        <f>E166*D98/10000</f>
        <v>0</v>
      </c>
      <c r="G166" s="834"/>
      <c r="H166" s="827" t="s">
        <v>441</v>
      </c>
      <c r="I166" s="835">
        <f>I142</f>
        <v>0.8</v>
      </c>
      <c r="J166" s="835">
        <f>IF(I166&gt;1,1,I166)</f>
        <v>0.8</v>
      </c>
      <c r="K166" s="835">
        <f>IF(AND(H$70=0,I$70=1),H$135+H$135*J166*I$135,0)</f>
        <v>0</v>
      </c>
      <c r="L166" s="835">
        <f>K166*J98/10000</f>
        <v>0</v>
      </c>
      <c r="M166" s="834"/>
      <c r="N166" s="827" t="s">
        <v>441</v>
      </c>
      <c r="O166" s="835">
        <f>O142</f>
        <v>0.8</v>
      </c>
      <c r="P166" s="835">
        <f>IF(O166&gt;1,1,O166)</f>
        <v>0.8</v>
      </c>
      <c r="Q166" s="835">
        <f>IF(AND(N$70=0,O$70=1),N$135+N$135*P166*O$135,0)</f>
        <v>0</v>
      </c>
      <c r="R166" s="835">
        <f>Q166*P98/10000</f>
        <v>0</v>
      </c>
      <c r="S166" s="834"/>
      <c r="T166" s="827" t="s">
        <v>441</v>
      </c>
      <c r="U166" s="835">
        <f>U142</f>
        <v>0.8</v>
      </c>
      <c r="V166" s="835">
        <f>IF(U166&gt;1,1,U166)</f>
        <v>0.8</v>
      </c>
      <c r="W166" s="835">
        <f>IF(AND(T$70=0,U$70=1),T$135+T$135*V166*U$135,0)</f>
        <v>0</v>
      </c>
      <c r="X166" s="835">
        <f>W166*V98/10000</f>
        <v>0</v>
      </c>
      <c r="Y166" s="834"/>
      <c r="Z166" s="827" t="s">
        <v>441</v>
      </c>
      <c r="AA166" s="835">
        <f>AA142</f>
        <v>0.8</v>
      </c>
      <c r="AB166" s="835">
        <f>IF(AA166&gt;1,1,AA166)</f>
        <v>0.8</v>
      </c>
      <c r="AC166" s="835">
        <f>IF(AND(Z$70=0,AA$70=1),Z$135+Z$135*AB166*AA$135,0)</f>
        <v>0</v>
      </c>
      <c r="AD166" s="835">
        <f>AC166*AB98/10000</f>
        <v>0</v>
      </c>
      <c r="AE166" s="834"/>
      <c r="AF166" s="827" t="s">
        <v>441</v>
      </c>
      <c r="AG166" s="835">
        <f>AG142</f>
        <v>0.8</v>
      </c>
      <c r="AH166" s="835">
        <f>IF(AG166&gt;1,1,AG166)</f>
        <v>0.8</v>
      </c>
      <c r="AI166" s="835">
        <f>IF(AND(AF$70=0,AG$70=1),AF$135+AF$135*AH166*AG$135,0)</f>
        <v>0</v>
      </c>
      <c r="AJ166" s="835">
        <f>AI166*AH98/10000</f>
        <v>0</v>
      </c>
      <c r="AK166" s="834"/>
      <c r="AL166" s="827" t="s">
        <v>441</v>
      </c>
      <c r="AM166" s="835">
        <f>AM142</f>
        <v>0.8</v>
      </c>
      <c r="AN166" s="835">
        <f>IF(AM166&gt;1,1,AM166)</f>
        <v>0.8</v>
      </c>
      <c r="AO166" s="835">
        <f>IF(AND(AL$70=0,AM$70=1),AL$135+AL$135*AN166*AM$135,0)</f>
        <v>0</v>
      </c>
      <c r="AP166" s="835">
        <f>AO166*AN98/10000</f>
        <v>0</v>
      </c>
      <c r="AQ166" s="834"/>
      <c r="AR166" s="827" t="s">
        <v>441</v>
      </c>
      <c r="AS166" s="835">
        <f>AS142</f>
        <v>0.8</v>
      </c>
      <c r="AT166" s="835">
        <f>IF(AS166&gt;1,1,AS166)</f>
        <v>0.8</v>
      </c>
      <c r="AU166" s="835">
        <f>IF(AND(AR$70=0,AS$70=1),AR$135+AR$135*AT166*AS$135,0)</f>
        <v>0</v>
      </c>
      <c r="AV166" s="835">
        <f>AU166*AT98/10000</f>
        <v>0</v>
      </c>
      <c r="AW166" s="834"/>
      <c r="AX166" s="827" t="s">
        <v>441</v>
      </c>
      <c r="AY166" s="835">
        <f>AY142</f>
        <v>0.8</v>
      </c>
      <c r="AZ166" s="835">
        <f>IF(AY166&gt;1,1,AY166)</f>
        <v>0.8</v>
      </c>
      <c r="BA166" s="835">
        <f>IF(AND(AX$70=0,AY$70=1),AX$135+AX$135*AZ166*AY$135,0)</f>
        <v>0</v>
      </c>
      <c r="BB166" s="835">
        <f>BA166*AZ98/10000</f>
        <v>0</v>
      </c>
      <c r="BC166" s="834"/>
      <c r="BD166" s="827" t="s">
        <v>441</v>
      </c>
      <c r="BE166" s="835">
        <f>BE142</f>
        <v>0.8</v>
      </c>
      <c r="BF166" s="835">
        <f>IF(BE166&gt;1,1,BE166)</f>
        <v>0.8</v>
      </c>
      <c r="BG166" s="835">
        <f>IF(AND(BD$70=0,BE$70=1),BD$135+BD$135*BF166*BE$135,0)</f>
        <v>0</v>
      </c>
      <c r="BH166" s="835">
        <f>BG166*BF98/10000</f>
        <v>0</v>
      </c>
      <c r="BI166" s="834"/>
      <c r="BJ166" s="827" t="s">
        <v>441</v>
      </c>
      <c r="BK166" s="835">
        <f>BK142</f>
        <v>0.8</v>
      </c>
      <c r="BL166" s="835">
        <f>IF(BK166&gt;1,1,BK166)</f>
        <v>0.8</v>
      </c>
      <c r="BM166" s="835">
        <f>IF(AND(BJ$70=0,BK$70=1),BJ$135+BJ$135*BL166*BK$135,0)</f>
        <v>0</v>
      </c>
      <c r="BN166" s="835">
        <f>BM166*BL98/10000</f>
        <v>0</v>
      </c>
      <c r="BO166" s="834"/>
      <c r="BP166" s="827" t="s">
        <v>441</v>
      </c>
      <c r="BQ166" s="835">
        <f>BQ142</f>
        <v>0.8</v>
      </c>
      <c r="BR166" s="835">
        <f>IF(BQ166&gt;1,1,BQ166)</f>
        <v>0.8</v>
      </c>
      <c r="BS166" s="835">
        <f>IF(AND(BP$70=0,BQ$70=1),BP$135+BP$135*BR166*BQ$135,0)</f>
        <v>0</v>
      </c>
      <c r="BT166" s="835">
        <f>BS166*BR98/10000</f>
        <v>0</v>
      </c>
      <c r="BU166" s="834"/>
      <c r="BV166" s="827" t="s">
        <v>441</v>
      </c>
      <c r="BW166" s="835">
        <f>BW142</f>
        <v>0.8</v>
      </c>
      <c r="BX166" s="835">
        <f>IF(BW166&gt;1,1,BW166)</f>
        <v>0.8</v>
      </c>
      <c r="BY166" s="835">
        <f>IF(AND(BV$70=0,BW$70=1),BV$135+BV$135*BX166*BW$135,0)</f>
        <v>0</v>
      </c>
      <c r="BZ166" s="835">
        <f>BY166*BX98/10000</f>
        <v>0</v>
      </c>
      <c r="CA166" s="834"/>
      <c r="CB166" s="827" t="s">
        <v>441</v>
      </c>
      <c r="CC166" s="835">
        <f>CC142</f>
        <v>0.8</v>
      </c>
      <c r="CD166" s="835">
        <f>IF(CC166&gt;1,1,CC166)</f>
        <v>0.8</v>
      </c>
      <c r="CE166" s="835">
        <f>IF(AND(CB$70=0,CC$70=1),CB$135+CB$135*CD166*CC$135,0)</f>
        <v>0</v>
      </c>
      <c r="CF166" s="835">
        <f>CE166*CD98/10000</f>
        <v>0</v>
      </c>
      <c r="CG166" s="834"/>
      <c r="CH166" s="827" t="s">
        <v>441</v>
      </c>
      <c r="CI166" s="835">
        <f>CI142</f>
        <v>0.8</v>
      </c>
      <c r="CJ166" s="835">
        <f>IF(CI166&gt;1,1,CI166)</f>
        <v>0.8</v>
      </c>
      <c r="CK166" s="835">
        <f>IF(AND(CH$70=0,CI$70=1),CH$135+CH$135*CJ166*CI$135,0)</f>
        <v>0</v>
      </c>
      <c r="CL166" s="835">
        <f>CK166*CJ98/10000</f>
        <v>0</v>
      </c>
      <c r="CM166" s="834"/>
      <c r="CN166" s="827" t="s">
        <v>441</v>
      </c>
      <c r="CO166" s="835">
        <f>CO142</f>
        <v>0.8</v>
      </c>
      <c r="CP166" s="835">
        <f>IF(CO166&gt;1,1,CO166)</f>
        <v>0.8</v>
      </c>
      <c r="CQ166" s="835">
        <f>IF(AND(CN$70=0,CO$70=1),CN$135+CN$135*CP166*CO$135,0)</f>
        <v>0</v>
      </c>
      <c r="CR166" s="835">
        <f>CQ166*CP98/10000</f>
        <v>0</v>
      </c>
      <c r="CS166" s="834"/>
      <c r="CT166" s="827" t="s">
        <v>441</v>
      </c>
      <c r="CU166" s="835">
        <f>CU142</f>
        <v>0.8</v>
      </c>
      <c r="CV166" s="835">
        <f>IF(CU166&gt;1,1,CU166)</f>
        <v>0.8</v>
      </c>
      <c r="CW166" s="835">
        <f>IF(AND(CT$70=0,CU$70=1),CT$135+CT$135*CV166*CU$135,0)</f>
        <v>0</v>
      </c>
      <c r="CX166" s="835">
        <f>CW166*CV98/10000</f>
        <v>0</v>
      </c>
      <c r="CY166" s="834"/>
      <c r="CZ166" s="827" t="s">
        <v>441</v>
      </c>
      <c r="DA166" s="835">
        <f>DA142</f>
        <v>0.8</v>
      </c>
      <c r="DB166" s="835">
        <f>IF(DA166&gt;1,1,DA166)</f>
        <v>0.8</v>
      </c>
      <c r="DC166" s="835">
        <f>IF(AND(CZ$70=0,DA$70=1),CZ$135+CZ$135*DB166*DA$135,0)</f>
        <v>0</v>
      </c>
      <c r="DD166" s="835">
        <f>DC166*DB98/10000</f>
        <v>0</v>
      </c>
      <c r="DE166" s="834"/>
      <c r="DF166" s="827" t="s">
        <v>441</v>
      </c>
      <c r="DG166" s="835">
        <f>DG142</f>
        <v>0.8</v>
      </c>
      <c r="DH166" s="835">
        <f>IF(DG166&gt;1,1,DG166)</f>
        <v>0.8</v>
      </c>
      <c r="DI166" s="835">
        <f>IF(AND(DF$70=0,DG$70=1),DF$135+DF$135*DH166*DG$135,0)</f>
        <v>0</v>
      </c>
      <c r="DJ166" s="835">
        <f>DI166*DH98/10000</f>
        <v>0</v>
      </c>
      <c r="DK166" s="834"/>
      <c r="DL166" s="827" t="s">
        <v>441</v>
      </c>
      <c r="DM166" s="835">
        <f>DM142</f>
        <v>0.8</v>
      </c>
      <c r="DN166" s="835">
        <f>IF(DM166&gt;1,1,DM166)</f>
        <v>0.8</v>
      </c>
      <c r="DO166" s="835">
        <f>IF(AND(DL$70=0,DM$70=1),DL$135+DL$135*DN166*DM$135,0)</f>
        <v>0</v>
      </c>
      <c r="DP166" s="835">
        <f>DO166*DN98/10000</f>
        <v>0</v>
      </c>
      <c r="DQ166" s="834"/>
      <c r="DR166" s="827" t="s">
        <v>441</v>
      </c>
      <c r="DS166" s="835">
        <f>DS142</f>
        <v>0.8</v>
      </c>
      <c r="DT166" s="835">
        <f>IF(DS166&gt;1,1,DS166)</f>
        <v>0.8</v>
      </c>
      <c r="DU166" s="835">
        <f>IF(AND(DR$70=0,DS$70=1),DR$135+DR$135*DT166*DS$135,0)</f>
        <v>0</v>
      </c>
      <c r="DV166" s="835">
        <f>DU166*DT98/10000</f>
        <v>0</v>
      </c>
      <c r="DW166" s="834"/>
      <c r="DX166" s="827" t="s">
        <v>441</v>
      </c>
      <c r="DY166" s="835">
        <f>DY142</f>
        <v>0.8</v>
      </c>
      <c r="DZ166" s="835">
        <f>IF(DY166&gt;1,1,DY166)</f>
        <v>0.8</v>
      </c>
      <c r="EA166" s="835">
        <f>IF(AND(DX$70=0,DY$70=1),DX$135+DX$135*DZ166*DY$135,0)</f>
        <v>0</v>
      </c>
      <c r="EB166" s="835">
        <f>EA166*DZ98/10000</f>
        <v>0</v>
      </c>
      <c r="EC166" s="834"/>
      <c r="ED166" s="827" t="s">
        <v>441</v>
      </c>
      <c r="EE166" s="835">
        <f>EE142</f>
        <v>0.8</v>
      </c>
      <c r="EF166" s="835">
        <f>IF(EE166&gt;1,1,EE166)</f>
        <v>0.8</v>
      </c>
      <c r="EG166" s="835">
        <f>IF(AND(ED$70=0,EE$70=1),ED$135+ED$135*EF166*EE$135,0)</f>
        <v>0</v>
      </c>
      <c r="EH166" s="835">
        <f>EG166*EF98/10000</f>
        <v>0</v>
      </c>
      <c r="EI166" s="834"/>
      <c r="EJ166" s="827" t="s">
        <v>441</v>
      </c>
      <c r="EK166" s="835">
        <f>EK142</f>
        <v>0.8</v>
      </c>
      <c r="EL166" s="835">
        <f>IF(EK166&gt;1,1,EK166)</f>
        <v>0.8</v>
      </c>
      <c r="EM166" s="835">
        <f>IF(AND(EJ$70=0,EK$70=1),EJ$135+EJ$135*EL166*EK$135,0)</f>
        <v>0</v>
      </c>
      <c r="EN166" s="835">
        <f>EM166*EL98/10000</f>
        <v>0</v>
      </c>
      <c r="EO166" s="834"/>
      <c r="EP166" s="827" t="s">
        <v>441</v>
      </c>
      <c r="EQ166" s="835">
        <f>EQ142</f>
        <v>0.8</v>
      </c>
      <c r="ER166" s="835">
        <f>IF(EQ166&gt;1,1,EQ166)</f>
        <v>0.8</v>
      </c>
      <c r="ES166" s="835">
        <f>IF(AND(EP$70=0,EQ$70=1),EP$135+EP$135*ER166*EQ$135,0)</f>
        <v>0</v>
      </c>
      <c r="ET166" s="835">
        <f>ES166*ER98/10000</f>
        <v>0</v>
      </c>
      <c r="EU166" s="834"/>
      <c r="EV166" s="827" t="s">
        <v>441</v>
      </c>
      <c r="EW166" s="835">
        <f>EW142</f>
        <v>0.8</v>
      </c>
      <c r="EX166" s="835">
        <f>IF(EW166&gt;1,1,EW166)</f>
        <v>0.8</v>
      </c>
      <c r="EY166" s="835">
        <f>IF(AND(EV$70=0,EW$70=1),EV$135+EV$135*EX166*EW$135,0)</f>
        <v>0</v>
      </c>
      <c r="EZ166" s="835">
        <f>EY166*EX98/10000</f>
        <v>0</v>
      </c>
      <c r="FA166" s="834"/>
      <c r="FB166" s="827" t="s">
        <v>441</v>
      </c>
      <c r="FC166" s="835">
        <f>FC142</f>
        <v>0.8</v>
      </c>
      <c r="FD166" s="835">
        <f>IF(FC166&gt;1,1,FC166)</f>
        <v>0.8</v>
      </c>
      <c r="FE166" s="835">
        <f>IF(AND(FB$70=0,FC$70=1),FB$135+FB$135*FD166*FC$135,0)</f>
        <v>0</v>
      </c>
      <c r="FF166" s="835">
        <f>FE166*FD98/10000</f>
        <v>0</v>
      </c>
      <c r="FG166" s="834"/>
      <c r="FH166" s="827" t="s">
        <v>441</v>
      </c>
      <c r="FI166" s="835">
        <f>FI142</f>
        <v>0.8</v>
      </c>
      <c r="FJ166" s="835">
        <f>IF(FI166&gt;1,1,FI166)</f>
        <v>0.8</v>
      </c>
      <c r="FK166" s="835">
        <f>IF(AND(FH$70=0,FI$70=1),FH$135+FH$135*FJ166*FI$135,0)</f>
        <v>0</v>
      </c>
      <c r="FL166" s="835">
        <f>FK166*FJ98/10000</f>
        <v>0</v>
      </c>
      <c r="FM166" s="834"/>
      <c r="FN166" s="827" t="s">
        <v>441</v>
      </c>
      <c r="FO166" s="835">
        <f>FO142</f>
        <v>0.8</v>
      </c>
      <c r="FP166" s="835">
        <f>IF(FO166&gt;1,1,FO166)</f>
        <v>0.8</v>
      </c>
      <c r="FQ166" s="835">
        <f>IF(AND(FN$70=0,FO$70=1),FN$135+FN$135*FP166*FO$135,0)</f>
        <v>0</v>
      </c>
      <c r="FR166" s="835">
        <f>FQ166*FP98/10000</f>
        <v>0</v>
      </c>
      <c r="FS166" s="834"/>
      <c r="FT166" s="827" t="s">
        <v>441</v>
      </c>
      <c r="FU166" s="835">
        <f>FU142</f>
        <v>0.8</v>
      </c>
      <c r="FV166" s="835">
        <f>IF(FU166&gt;1,1,FU166)</f>
        <v>0.8</v>
      </c>
      <c r="FW166" s="835">
        <f>IF(AND(FT$70=0,FU$70=1),FT$135+FT$135*FV166*FU$135,0)</f>
        <v>0</v>
      </c>
      <c r="FX166" s="835">
        <f>FW166*FV98/10000</f>
        <v>0</v>
      </c>
      <c r="FY166" s="834"/>
    </row>
    <row r="167" spans="1:181" x14ac:dyDescent="0.3">
      <c r="A167" s="19"/>
      <c r="B167" s="827" t="s">
        <v>437</v>
      </c>
      <c r="C167" s="835">
        <f>C141</f>
        <v>0.2</v>
      </c>
      <c r="D167" s="835">
        <f>IF(C167&gt;1,1,C167)</f>
        <v>0.2</v>
      </c>
      <c r="E167" s="835">
        <f>IF(AND(B$70=0,C$70=1),B$135+B$135*D167*C$135,0)</f>
        <v>0</v>
      </c>
      <c r="F167" s="835">
        <f>E167*D99/10000</f>
        <v>0</v>
      </c>
      <c r="G167" s="834"/>
      <c r="H167" s="827" t="s">
        <v>437</v>
      </c>
      <c r="I167" s="835">
        <f>I141</f>
        <v>0.2</v>
      </c>
      <c r="J167" s="835">
        <f>IF(I167&gt;1,1,I167)</f>
        <v>0.2</v>
      </c>
      <c r="K167" s="835">
        <f>IF(AND(H$70=0,I$70=1),H$135+H$135*J167*I$135,0)</f>
        <v>0</v>
      </c>
      <c r="L167" s="835">
        <f>K167*J99/10000</f>
        <v>0</v>
      </c>
      <c r="M167" s="834"/>
      <c r="N167" s="827" t="s">
        <v>437</v>
      </c>
      <c r="O167" s="835">
        <f>O141</f>
        <v>0.2</v>
      </c>
      <c r="P167" s="835">
        <f>IF(O167&gt;1,1,O167)</f>
        <v>0.2</v>
      </c>
      <c r="Q167" s="835">
        <f>IF(AND(N$70=0,O$70=1),N$135+N$135*P167*O$135,0)</f>
        <v>0</v>
      </c>
      <c r="R167" s="835">
        <f>Q167*P99/10000</f>
        <v>0</v>
      </c>
      <c r="S167" s="834"/>
      <c r="T167" s="827" t="s">
        <v>437</v>
      </c>
      <c r="U167" s="835">
        <f>U141</f>
        <v>0.2</v>
      </c>
      <c r="V167" s="835">
        <f>IF(U167&gt;1,1,U167)</f>
        <v>0.2</v>
      </c>
      <c r="W167" s="835">
        <f>IF(AND(T$70=0,U$70=1),T$135+T$135*V167*U$135,0)</f>
        <v>0</v>
      </c>
      <c r="X167" s="835">
        <f>W167*V99/10000</f>
        <v>0</v>
      </c>
      <c r="Y167" s="834"/>
      <c r="Z167" s="827" t="s">
        <v>437</v>
      </c>
      <c r="AA167" s="835">
        <f>AA141</f>
        <v>0.2</v>
      </c>
      <c r="AB167" s="835">
        <f>IF(AA167&gt;1,1,AA167)</f>
        <v>0.2</v>
      </c>
      <c r="AC167" s="835">
        <f>IF(AND(Z$70=0,AA$70=1),Z$135+Z$135*AB167*AA$135,0)</f>
        <v>0</v>
      </c>
      <c r="AD167" s="835">
        <f>AC167*AB99/10000</f>
        <v>0</v>
      </c>
      <c r="AE167" s="834"/>
      <c r="AF167" s="827" t="s">
        <v>437</v>
      </c>
      <c r="AG167" s="835">
        <f>AG141</f>
        <v>0.2</v>
      </c>
      <c r="AH167" s="835">
        <f>IF(AG167&gt;1,1,AG167)</f>
        <v>0.2</v>
      </c>
      <c r="AI167" s="835">
        <f>IF(AND(AF$70=0,AG$70=1),AF$135+AF$135*AH167*AG$135,0)</f>
        <v>0</v>
      </c>
      <c r="AJ167" s="835">
        <f>AI167*AH99/10000</f>
        <v>0</v>
      </c>
      <c r="AK167" s="834"/>
      <c r="AL167" s="827" t="s">
        <v>437</v>
      </c>
      <c r="AM167" s="835">
        <f>AM141</f>
        <v>0.2</v>
      </c>
      <c r="AN167" s="835">
        <f>IF(AM167&gt;1,1,AM167)</f>
        <v>0.2</v>
      </c>
      <c r="AO167" s="835">
        <f>IF(AND(AL$70=0,AM$70=1),AL$135+AL$135*AN167*AM$135,0)</f>
        <v>0</v>
      </c>
      <c r="AP167" s="835">
        <f>AO167*AN99/10000</f>
        <v>0</v>
      </c>
      <c r="AQ167" s="834"/>
      <c r="AR167" s="827" t="s">
        <v>437</v>
      </c>
      <c r="AS167" s="835">
        <f>AS141</f>
        <v>0.2</v>
      </c>
      <c r="AT167" s="835">
        <f>IF(AS167&gt;1,1,AS167)</f>
        <v>0.2</v>
      </c>
      <c r="AU167" s="835">
        <f>IF(AND(AR$70=0,AS$70=1),AR$135+AR$135*AT167*AS$135,0)</f>
        <v>0</v>
      </c>
      <c r="AV167" s="835">
        <f>AU167*AT99/10000</f>
        <v>0</v>
      </c>
      <c r="AW167" s="834"/>
      <c r="AX167" s="827" t="s">
        <v>437</v>
      </c>
      <c r="AY167" s="835">
        <f>AY141</f>
        <v>0.2</v>
      </c>
      <c r="AZ167" s="835">
        <f>IF(AY167&gt;1,1,AY167)</f>
        <v>0.2</v>
      </c>
      <c r="BA167" s="835">
        <f>IF(AND(AX$70=0,AY$70=1),AX$135+AX$135*AZ167*AY$135,0)</f>
        <v>0</v>
      </c>
      <c r="BB167" s="835">
        <f>BA167*AZ99/10000</f>
        <v>0</v>
      </c>
      <c r="BC167" s="834"/>
      <c r="BD167" s="827" t="s">
        <v>437</v>
      </c>
      <c r="BE167" s="835">
        <f>BE141</f>
        <v>0.2</v>
      </c>
      <c r="BF167" s="835">
        <f>IF(BE167&gt;1,1,BE167)</f>
        <v>0.2</v>
      </c>
      <c r="BG167" s="835">
        <f>IF(AND(BD$70=0,BE$70=1),BD$135+BD$135*BF167*BE$135,0)</f>
        <v>0</v>
      </c>
      <c r="BH167" s="835">
        <f>BG167*BF99/10000</f>
        <v>0</v>
      </c>
      <c r="BI167" s="834"/>
      <c r="BJ167" s="827" t="s">
        <v>437</v>
      </c>
      <c r="BK167" s="835">
        <f>BK141</f>
        <v>0.2</v>
      </c>
      <c r="BL167" s="835">
        <f>IF(BK167&gt;1,1,BK167)</f>
        <v>0.2</v>
      </c>
      <c r="BM167" s="835">
        <f>IF(AND(BJ$70=0,BK$70=1),BJ$135+BJ$135*BL167*BK$135,0)</f>
        <v>0</v>
      </c>
      <c r="BN167" s="835">
        <f>BM167*BL99/10000</f>
        <v>0</v>
      </c>
      <c r="BO167" s="834"/>
      <c r="BP167" s="827" t="s">
        <v>437</v>
      </c>
      <c r="BQ167" s="835">
        <f>BQ141</f>
        <v>0.2</v>
      </c>
      <c r="BR167" s="835">
        <f>IF(BQ167&gt;1,1,BQ167)</f>
        <v>0.2</v>
      </c>
      <c r="BS167" s="835">
        <f>IF(AND(BP$70=0,BQ$70=1),BP$135+BP$135*BR167*BQ$135,0)</f>
        <v>0</v>
      </c>
      <c r="BT167" s="835">
        <f>BS167*BR99/10000</f>
        <v>0</v>
      </c>
      <c r="BU167" s="834"/>
      <c r="BV167" s="827" t="s">
        <v>437</v>
      </c>
      <c r="BW167" s="835">
        <f>BW141</f>
        <v>0.2</v>
      </c>
      <c r="BX167" s="835">
        <f>IF(BW167&gt;1,1,BW167)</f>
        <v>0.2</v>
      </c>
      <c r="BY167" s="835">
        <f>IF(AND(BV$70=0,BW$70=1),BV$135+BV$135*BX167*BW$135,0)</f>
        <v>0</v>
      </c>
      <c r="BZ167" s="835">
        <f>BY167*BX99/10000</f>
        <v>0</v>
      </c>
      <c r="CA167" s="834"/>
      <c r="CB167" s="827" t="s">
        <v>437</v>
      </c>
      <c r="CC167" s="835">
        <f>CC141</f>
        <v>0.2</v>
      </c>
      <c r="CD167" s="835">
        <f>IF(CC167&gt;1,1,CC167)</f>
        <v>0.2</v>
      </c>
      <c r="CE167" s="835">
        <f>IF(AND(CB$70=0,CC$70=1),CB$135+CB$135*CD167*CC$135,0)</f>
        <v>0</v>
      </c>
      <c r="CF167" s="835">
        <f>CE167*CD99/10000</f>
        <v>0</v>
      </c>
      <c r="CG167" s="834"/>
      <c r="CH167" s="827" t="s">
        <v>437</v>
      </c>
      <c r="CI167" s="835">
        <f>CI141</f>
        <v>0.2</v>
      </c>
      <c r="CJ167" s="835">
        <f>IF(CI167&gt;1,1,CI167)</f>
        <v>0.2</v>
      </c>
      <c r="CK167" s="835">
        <f>IF(AND(CH$70=0,CI$70=1),CH$135+CH$135*CJ167*CI$135,0)</f>
        <v>0</v>
      </c>
      <c r="CL167" s="835">
        <f>CK167*CJ99/10000</f>
        <v>0</v>
      </c>
      <c r="CM167" s="834"/>
      <c r="CN167" s="827" t="s">
        <v>437</v>
      </c>
      <c r="CO167" s="835">
        <f>CO141</f>
        <v>0.2</v>
      </c>
      <c r="CP167" s="835">
        <f>IF(CO167&gt;1,1,CO167)</f>
        <v>0.2</v>
      </c>
      <c r="CQ167" s="835">
        <f>IF(AND(CN$70=0,CO$70=1),CN$135+CN$135*CP167*CO$135,0)</f>
        <v>0</v>
      </c>
      <c r="CR167" s="835">
        <f>CQ167*CP99/10000</f>
        <v>0</v>
      </c>
      <c r="CS167" s="834"/>
      <c r="CT167" s="827" t="s">
        <v>437</v>
      </c>
      <c r="CU167" s="835">
        <f>CU141</f>
        <v>0.2</v>
      </c>
      <c r="CV167" s="835">
        <f>IF(CU167&gt;1,1,CU167)</f>
        <v>0.2</v>
      </c>
      <c r="CW167" s="835">
        <f>IF(AND(CT$70=0,CU$70=1),CT$135+CT$135*CV167*CU$135,0)</f>
        <v>0</v>
      </c>
      <c r="CX167" s="835">
        <f>CW167*CV99/10000</f>
        <v>0</v>
      </c>
      <c r="CY167" s="834"/>
      <c r="CZ167" s="827" t="s">
        <v>437</v>
      </c>
      <c r="DA167" s="835">
        <f>DA141</f>
        <v>0.2</v>
      </c>
      <c r="DB167" s="835">
        <f>IF(DA167&gt;1,1,DA167)</f>
        <v>0.2</v>
      </c>
      <c r="DC167" s="835">
        <f>IF(AND(CZ$70=0,DA$70=1),CZ$135+CZ$135*DB167*DA$135,0)</f>
        <v>0</v>
      </c>
      <c r="DD167" s="835">
        <f>DC167*DB99/10000</f>
        <v>0</v>
      </c>
      <c r="DE167" s="834"/>
      <c r="DF167" s="827" t="s">
        <v>437</v>
      </c>
      <c r="DG167" s="835">
        <f>DG141</f>
        <v>0.2</v>
      </c>
      <c r="DH167" s="835">
        <f>IF(DG167&gt;1,1,DG167)</f>
        <v>0.2</v>
      </c>
      <c r="DI167" s="835">
        <f>IF(AND(DF$70=0,DG$70=1),DF$135+DF$135*DH167*DG$135,0)</f>
        <v>0</v>
      </c>
      <c r="DJ167" s="835">
        <f>DI167*DH99/10000</f>
        <v>0</v>
      </c>
      <c r="DK167" s="834"/>
      <c r="DL167" s="827" t="s">
        <v>437</v>
      </c>
      <c r="DM167" s="835">
        <f>DM141</f>
        <v>0.2</v>
      </c>
      <c r="DN167" s="835">
        <f>IF(DM167&gt;1,1,DM167)</f>
        <v>0.2</v>
      </c>
      <c r="DO167" s="835">
        <f>IF(AND(DL$70=0,DM$70=1),DL$135+DL$135*DN167*DM$135,0)</f>
        <v>0</v>
      </c>
      <c r="DP167" s="835">
        <f>DO167*DN99/10000</f>
        <v>0</v>
      </c>
      <c r="DQ167" s="834"/>
      <c r="DR167" s="827" t="s">
        <v>437</v>
      </c>
      <c r="DS167" s="835">
        <f>DS141</f>
        <v>0.2</v>
      </c>
      <c r="DT167" s="835">
        <f>IF(DS167&gt;1,1,DS167)</f>
        <v>0.2</v>
      </c>
      <c r="DU167" s="835">
        <f>IF(AND(DR$70=0,DS$70=1),DR$135+DR$135*DT167*DS$135,0)</f>
        <v>0</v>
      </c>
      <c r="DV167" s="835">
        <f>DU167*DT99/10000</f>
        <v>0</v>
      </c>
      <c r="DW167" s="834"/>
      <c r="DX167" s="827" t="s">
        <v>437</v>
      </c>
      <c r="DY167" s="835">
        <f>DY141</f>
        <v>0.2</v>
      </c>
      <c r="DZ167" s="835">
        <f>IF(DY167&gt;1,1,DY167)</f>
        <v>0.2</v>
      </c>
      <c r="EA167" s="835">
        <f>IF(AND(DX$70=0,DY$70=1),DX$135+DX$135*DZ167*DY$135,0)</f>
        <v>0</v>
      </c>
      <c r="EB167" s="835">
        <f>EA167*DZ99/10000</f>
        <v>0</v>
      </c>
      <c r="EC167" s="834"/>
      <c r="ED167" s="827" t="s">
        <v>437</v>
      </c>
      <c r="EE167" s="835">
        <f>EE141</f>
        <v>0.2</v>
      </c>
      <c r="EF167" s="835">
        <f>IF(EE167&gt;1,1,EE167)</f>
        <v>0.2</v>
      </c>
      <c r="EG167" s="835">
        <f>IF(AND(ED$70=0,EE$70=1),ED$135+ED$135*EF167*EE$135,0)</f>
        <v>0</v>
      </c>
      <c r="EH167" s="835">
        <f>EG167*EF99/10000</f>
        <v>0</v>
      </c>
      <c r="EI167" s="834"/>
      <c r="EJ167" s="827" t="s">
        <v>437</v>
      </c>
      <c r="EK167" s="835">
        <f>EK141</f>
        <v>0.2</v>
      </c>
      <c r="EL167" s="835">
        <f>IF(EK167&gt;1,1,EK167)</f>
        <v>0.2</v>
      </c>
      <c r="EM167" s="835">
        <f>IF(AND(EJ$70=0,EK$70=1),EJ$135+EJ$135*EL167*EK$135,0)</f>
        <v>0</v>
      </c>
      <c r="EN167" s="835">
        <f>EM167*EL99/10000</f>
        <v>0</v>
      </c>
      <c r="EO167" s="834"/>
      <c r="EP167" s="827" t="s">
        <v>437</v>
      </c>
      <c r="EQ167" s="835">
        <f>EQ141</f>
        <v>0.2</v>
      </c>
      <c r="ER167" s="835">
        <f>IF(EQ167&gt;1,1,EQ167)</f>
        <v>0.2</v>
      </c>
      <c r="ES167" s="835">
        <f>IF(AND(EP$70=0,EQ$70=1),EP$135+EP$135*ER167*EQ$135,0)</f>
        <v>0</v>
      </c>
      <c r="ET167" s="835">
        <f>ES167*ER99/10000</f>
        <v>0</v>
      </c>
      <c r="EU167" s="834"/>
      <c r="EV167" s="827" t="s">
        <v>437</v>
      </c>
      <c r="EW167" s="835">
        <f>EW141</f>
        <v>0.2</v>
      </c>
      <c r="EX167" s="835">
        <f>IF(EW167&gt;1,1,EW167)</f>
        <v>0.2</v>
      </c>
      <c r="EY167" s="835">
        <f>IF(AND(EV$70=0,EW$70=1),EV$135+EV$135*EX167*EW$135,0)</f>
        <v>0</v>
      </c>
      <c r="EZ167" s="835">
        <f>EY167*EX99/10000</f>
        <v>0</v>
      </c>
      <c r="FA167" s="834"/>
      <c r="FB167" s="827" t="s">
        <v>437</v>
      </c>
      <c r="FC167" s="835">
        <f>FC141</f>
        <v>0.2</v>
      </c>
      <c r="FD167" s="835">
        <f>IF(FC167&gt;1,1,FC167)</f>
        <v>0.2</v>
      </c>
      <c r="FE167" s="835">
        <f>IF(AND(FB$70=0,FC$70=1),FB$135+FB$135*FD167*FC$135,0)</f>
        <v>0</v>
      </c>
      <c r="FF167" s="835">
        <f>FE167*FD99/10000</f>
        <v>0</v>
      </c>
      <c r="FG167" s="834"/>
      <c r="FH167" s="827" t="s">
        <v>437</v>
      </c>
      <c r="FI167" s="835">
        <f>FI141</f>
        <v>0.2</v>
      </c>
      <c r="FJ167" s="835">
        <f>IF(FI167&gt;1,1,FI167)</f>
        <v>0.2</v>
      </c>
      <c r="FK167" s="835">
        <f>IF(AND(FH$70=0,FI$70=1),FH$135+FH$135*FJ167*FI$135,0)</f>
        <v>0</v>
      </c>
      <c r="FL167" s="835">
        <f>FK167*FJ99/10000</f>
        <v>0</v>
      </c>
      <c r="FM167" s="834"/>
      <c r="FN167" s="827" t="s">
        <v>437</v>
      </c>
      <c r="FO167" s="835">
        <f>FO141</f>
        <v>0.2</v>
      </c>
      <c r="FP167" s="835">
        <f>IF(FO167&gt;1,1,FO167)</f>
        <v>0.2</v>
      </c>
      <c r="FQ167" s="835">
        <f>IF(AND(FN$70=0,FO$70=1),FN$135+FN$135*FP167*FO$135,0)</f>
        <v>0</v>
      </c>
      <c r="FR167" s="835">
        <f>FQ167*FP99/10000</f>
        <v>0</v>
      </c>
      <c r="FS167" s="834"/>
      <c r="FT167" s="827" t="s">
        <v>437</v>
      </c>
      <c r="FU167" s="835">
        <f>FU141</f>
        <v>0.2</v>
      </c>
      <c r="FV167" s="835">
        <f>IF(FU167&gt;1,1,FU167)</f>
        <v>0.2</v>
      </c>
      <c r="FW167" s="835">
        <f>IF(AND(FT$70=0,FU$70=1),FT$135+FT$135*FV167*FU$135,0)</f>
        <v>0</v>
      </c>
      <c r="FX167" s="835">
        <f>FW167*FV99/10000</f>
        <v>0</v>
      </c>
      <c r="FY167" s="834"/>
    </row>
    <row r="168" spans="1:181" x14ac:dyDescent="0.3">
      <c r="A168" s="19"/>
      <c r="B168" s="827"/>
      <c r="C168" s="835"/>
      <c r="D168" s="835"/>
      <c r="E168" s="835"/>
      <c r="F168" s="835"/>
      <c r="G168" s="834"/>
      <c r="H168" s="827"/>
      <c r="I168" s="835"/>
      <c r="J168" s="835"/>
      <c r="K168" s="835"/>
      <c r="L168" s="835"/>
      <c r="M168" s="834"/>
      <c r="N168" s="827"/>
      <c r="O168" s="835"/>
      <c r="P168" s="835"/>
      <c r="Q168" s="835"/>
      <c r="R168" s="835"/>
      <c r="S168" s="834"/>
      <c r="T168" s="827"/>
      <c r="U168" s="835"/>
      <c r="V168" s="835"/>
      <c r="W168" s="835"/>
      <c r="X168" s="835"/>
      <c r="Y168" s="834"/>
      <c r="Z168" s="827"/>
      <c r="AA168" s="835"/>
      <c r="AB168" s="835"/>
      <c r="AC168" s="835"/>
      <c r="AD168" s="835"/>
      <c r="AE168" s="834"/>
      <c r="AF168" s="827"/>
      <c r="AG168" s="835"/>
      <c r="AH168" s="835"/>
      <c r="AI168" s="835"/>
      <c r="AJ168" s="835"/>
      <c r="AK168" s="834"/>
      <c r="AL168" s="827"/>
      <c r="AM168" s="835"/>
      <c r="AN168" s="835"/>
      <c r="AO168" s="835"/>
      <c r="AP168" s="835"/>
      <c r="AQ168" s="834"/>
      <c r="AR168" s="827"/>
      <c r="AS168" s="835"/>
      <c r="AT168" s="835"/>
      <c r="AU168" s="835"/>
      <c r="AV168" s="835"/>
      <c r="AW168" s="834"/>
      <c r="AX168" s="827"/>
      <c r="AY168" s="835"/>
      <c r="AZ168" s="835"/>
      <c r="BA168" s="835"/>
      <c r="BB168" s="835"/>
      <c r="BC168" s="834"/>
      <c r="BD168" s="827"/>
      <c r="BE168" s="835"/>
      <c r="BF168" s="835"/>
      <c r="BG168" s="835"/>
      <c r="BH168" s="835"/>
      <c r="BI168" s="834"/>
      <c r="BJ168" s="827"/>
      <c r="BK168" s="835"/>
      <c r="BL168" s="835"/>
      <c r="BM168" s="835"/>
      <c r="BN168" s="835"/>
      <c r="BO168" s="834"/>
      <c r="BP168" s="827"/>
      <c r="BQ168" s="835"/>
      <c r="BR168" s="835"/>
      <c r="BS168" s="835"/>
      <c r="BT168" s="835"/>
      <c r="BU168" s="834"/>
      <c r="BV168" s="827"/>
      <c r="BW168" s="835"/>
      <c r="BX168" s="835"/>
      <c r="BY168" s="835"/>
      <c r="BZ168" s="835"/>
      <c r="CA168" s="834"/>
      <c r="CB168" s="827"/>
      <c r="CC168" s="835"/>
      <c r="CD168" s="835"/>
      <c r="CE168" s="835"/>
      <c r="CF168" s="835"/>
      <c r="CG168" s="834"/>
      <c r="CH168" s="827"/>
      <c r="CI168" s="835"/>
      <c r="CJ168" s="835"/>
      <c r="CK168" s="835"/>
      <c r="CL168" s="835"/>
      <c r="CM168" s="834"/>
      <c r="CN168" s="827"/>
      <c r="CO168" s="835"/>
      <c r="CP168" s="835"/>
      <c r="CQ168" s="835"/>
      <c r="CR168" s="835"/>
      <c r="CS168" s="834"/>
      <c r="CT168" s="827"/>
      <c r="CU168" s="835"/>
      <c r="CV168" s="835"/>
      <c r="CW168" s="835"/>
      <c r="CX168" s="835"/>
      <c r="CY168" s="834"/>
      <c r="CZ168" s="827"/>
      <c r="DA168" s="835"/>
      <c r="DB168" s="835"/>
      <c r="DC168" s="835"/>
      <c r="DD168" s="835"/>
      <c r="DE168" s="834"/>
      <c r="DF168" s="827"/>
      <c r="DG168" s="835"/>
      <c r="DH168" s="835"/>
      <c r="DI168" s="835"/>
      <c r="DJ168" s="835"/>
      <c r="DK168" s="834"/>
      <c r="DL168" s="827"/>
      <c r="DM168" s="835"/>
      <c r="DN168" s="835"/>
      <c r="DO168" s="835"/>
      <c r="DP168" s="835"/>
      <c r="DQ168" s="834"/>
      <c r="DR168" s="827"/>
      <c r="DS168" s="835"/>
      <c r="DT168" s="835"/>
      <c r="DU168" s="835"/>
      <c r="DV168" s="835"/>
      <c r="DW168" s="834"/>
      <c r="DX168" s="827"/>
      <c r="DY168" s="835"/>
      <c r="DZ168" s="835"/>
      <c r="EA168" s="835"/>
      <c r="EB168" s="835"/>
      <c r="EC168" s="834"/>
      <c r="ED168" s="827"/>
      <c r="EE168" s="835"/>
      <c r="EF168" s="835"/>
      <c r="EG168" s="835"/>
      <c r="EH168" s="835"/>
      <c r="EI168" s="834"/>
      <c r="EJ168" s="827"/>
      <c r="EK168" s="835"/>
      <c r="EL168" s="835"/>
      <c r="EM168" s="835"/>
      <c r="EN168" s="835"/>
      <c r="EO168" s="834"/>
      <c r="EP168" s="827"/>
      <c r="EQ168" s="835"/>
      <c r="ER168" s="835"/>
      <c r="ES168" s="835"/>
      <c r="ET168" s="835"/>
      <c r="EU168" s="834"/>
      <c r="EV168" s="827"/>
      <c r="EW168" s="835"/>
      <c r="EX168" s="835"/>
      <c r="EY168" s="835"/>
      <c r="EZ168" s="835"/>
      <c r="FA168" s="834"/>
      <c r="FB168" s="827"/>
      <c r="FC168" s="835"/>
      <c r="FD168" s="835"/>
      <c r="FE168" s="835"/>
      <c r="FF168" s="835"/>
      <c r="FG168" s="834"/>
      <c r="FH168" s="827"/>
      <c r="FI168" s="835"/>
      <c r="FJ168" s="835"/>
      <c r="FK168" s="835"/>
      <c r="FL168" s="835"/>
      <c r="FM168" s="834"/>
      <c r="FN168" s="827"/>
      <c r="FO168" s="835"/>
      <c r="FP168" s="835"/>
      <c r="FQ168" s="835"/>
      <c r="FR168" s="835"/>
      <c r="FS168" s="834"/>
      <c r="FT168" s="827"/>
      <c r="FU168" s="835"/>
      <c r="FV168" s="835"/>
      <c r="FW168" s="835"/>
      <c r="FX168" s="835"/>
      <c r="FY168" s="834"/>
    </row>
    <row r="169" spans="1:181" x14ac:dyDescent="0.3">
      <c r="A169" s="19"/>
      <c r="B169" s="827"/>
      <c r="C169" s="835"/>
      <c r="D169" s="835"/>
      <c r="E169" s="835"/>
      <c r="F169" s="835"/>
      <c r="G169" s="834"/>
      <c r="H169" s="827"/>
      <c r="I169" s="835"/>
      <c r="J169" s="835"/>
      <c r="K169" s="835"/>
      <c r="L169" s="835"/>
      <c r="M169" s="834"/>
      <c r="N169" s="827"/>
      <c r="O169" s="835"/>
      <c r="P169" s="835"/>
      <c r="Q169" s="835"/>
      <c r="R169" s="835"/>
      <c r="S169" s="834"/>
      <c r="T169" s="827"/>
      <c r="U169" s="835"/>
      <c r="V169" s="835"/>
      <c r="W169" s="835"/>
      <c r="X169" s="835"/>
      <c r="Y169" s="834"/>
      <c r="Z169" s="827"/>
      <c r="AA169" s="835"/>
      <c r="AB169" s="835"/>
      <c r="AC169" s="835"/>
      <c r="AD169" s="835"/>
      <c r="AE169" s="834"/>
      <c r="AF169" s="827"/>
      <c r="AG169" s="835"/>
      <c r="AH169" s="835"/>
      <c r="AI169" s="835"/>
      <c r="AJ169" s="835"/>
      <c r="AK169" s="834"/>
      <c r="AL169" s="827"/>
      <c r="AM169" s="835"/>
      <c r="AN169" s="835"/>
      <c r="AO169" s="835"/>
      <c r="AP169" s="835"/>
      <c r="AQ169" s="834"/>
      <c r="AR169" s="827"/>
      <c r="AS169" s="835"/>
      <c r="AT169" s="835"/>
      <c r="AU169" s="835"/>
      <c r="AV169" s="835"/>
      <c r="AW169" s="834"/>
      <c r="AX169" s="827"/>
      <c r="AY169" s="835"/>
      <c r="AZ169" s="835"/>
      <c r="BA169" s="835"/>
      <c r="BB169" s="835"/>
      <c r="BC169" s="834"/>
      <c r="BD169" s="827"/>
      <c r="BE169" s="835"/>
      <c r="BF169" s="835"/>
      <c r="BG169" s="835"/>
      <c r="BH169" s="835"/>
      <c r="BI169" s="834"/>
      <c r="BJ169" s="827"/>
      <c r="BK169" s="835"/>
      <c r="BL169" s="835"/>
      <c r="BM169" s="835"/>
      <c r="BN169" s="835"/>
      <c r="BO169" s="834"/>
      <c r="BP169" s="827"/>
      <c r="BQ169" s="835"/>
      <c r="BR169" s="835"/>
      <c r="BS169" s="835"/>
      <c r="BT169" s="835"/>
      <c r="BU169" s="834"/>
      <c r="BV169" s="827"/>
      <c r="BW169" s="835"/>
      <c r="BX169" s="835"/>
      <c r="BY169" s="835"/>
      <c r="BZ169" s="835"/>
      <c r="CA169" s="834"/>
      <c r="CB169" s="827"/>
      <c r="CC169" s="835"/>
      <c r="CD169" s="835"/>
      <c r="CE169" s="835"/>
      <c r="CF169" s="835"/>
      <c r="CG169" s="834"/>
      <c r="CH169" s="827"/>
      <c r="CI169" s="835"/>
      <c r="CJ169" s="835"/>
      <c r="CK169" s="835"/>
      <c r="CL169" s="835"/>
      <c r="CM169" s="834"/>
      <c r="CN169" s="827"/>
      <c r="CO169" s="835"/>
      <c r="CP169" s="835"/>
      <c r="CQ169" s="835"/>
      <c r="CR169" s="835"/>
      <c r="CS169" s="834"/>
      <c r="CT169" s="827"/>
      <c r="CU169" s="835"/>
      <c r="CV169" s="835"/>
      <c r="CW169" s="835"/>
      <c r="CX169" s="835"/>
      <c r="CY169" s="834"/>
      <c r="CZ169" s="827"/>
      <c r="DA169" s="835"/>
      <c r="DB169" s="835"/>
      <c r="DC169" s="835"/>
      <c r="DD169" s="835"/>
      <c r="DE169" s="834"/>
      <c r="DF169" s="827"/>
      <c r="DG169" s="835"/>
      <c r="DH169" s="835"/>
      <c r="DI169" s="835"/>
      <c r="DJ169" s="835"/>
      <c r="DK169" s="834"/>
      <c r="DL169" s="827"/>
      <c r="DM169" s="835"/>
      <c r="DN169" s="835"/>
      <c r="DO169" s="835"/>
      <c r="DP169" s="835"/>
      <c r="DQ169" s="834"/>
      <c r="DR169" s="827"/>
      <c r="DS169" s="835"/>
      <c r="DT169" s="835"/>
      <c r="DU169" s="835"/>
      <c r="DV169" s="835"/>
      <c r="DW169" s="834"/>
      <c r="DX169" s="827"/>
      <c r="DY169" s="835"/>
      <c r="DZ169" s="835"/>
      <c r="EA169" s="835"/>
      <c r="EB169" s="835"/>
      <c r="EC169" s="834"/>
      <c r="ED169" s="827"/>
      <c r="EE169" s="835"/>
      <c r="EF169" s="835"/>
      <c r="EG169" s="835"/>
      <c r="EH169" s="835"/>
      <c r="EI169" s="834"/>
      <c r="EJ169" s="827"/>
      <c r="EK169" s="835"/>
      <c r="EL169" s="835"/>
      <c r="EM169" s="835"/>
      <c r="EN169" s="835"/>
      <c r="EO169" s="834"/>
      <c r="EP169" s="827"/>
      <c r="EQ169" s="835"/>
      <c r="ER169" s="835"/>
      <c r="ES169" s="835"/>
      <c r="ET169" s="835"/>
      <c r="EU169" s="834"/>
      <c r="EV169" s="827"/>
      <c r="EW169" s="835"/>
      <c r="EX169" s="835"/>
      <c r="EY169" s="835"/>
      <c r="EZ169" s="835"/>
      <c r="FA169" s="834"/>
      <c r="FB169" s="827"/>
      <c r="FC169" s="835"/>
      <c r="FD169" s="835"/>
      <c r="FE169" s="835"/>
      <c r="FF169" s="835"/>
      <c r="FG169" s="834"/>
      <c r="FH169" s="827"/>
      <c r="FI169" s="835"/>
      <c r="FJ169" s="835"/>
      <c r="FK169" s="835"/>
      <c r="FL169" s="835"/>
      <c r="FM169" s="834"/>
      <c r="FN169" s="827"/>
      <c r="FO169" s="835"/>
      <c r="FP169" s="835"/>
      <c r="FQ169" s="835"/>
      <c r="FR169" s="835"/>
      <c r="FS169" s="834"/>
      <c r="FT169" s="827"/>
      <c r="FU169" s="835"/>
      <c r="FV169" s="835"/>
      <c r="FW169" s="835"/>
      <c r="FX169" s="835"/>
      <c r="FY169" s="834"/>
    </row>
    <row r="170" spans="1:181" x14ac:dyDescent="0.3">
      <c r="A170" s="19"/>
      <c r="B170" s="827" t="s">
        <v>442</v>
      </c>
      <c r="C170" s="835">
        <f>C139+C142</f>
        <v>1</v>
      </c>
      <c r="D170" s="835">
        <f t="shared" ref="D170:D178" si="57">IF(C170&gt;1,1,C170)</f>
        <v>1</v>
      </c>
      <c r="E170" s="835">
        <f t="shared" ref="E170:E178" si="58">IF(E$70=1,B$135+B$135*D170*C$135,0)</f>
        <v>8.9699999999999989</v>
      </c>
      <c r="F170" s="835">
        <f t="shared" ref="F170:F178" si="59">E170*E117/10000</f>
        <v>2.4254879999999996</v>
      </c>
      <c r="G170" s="834"/>
      <c r="H170" s="827" t="s">
        <v>442</v>
      </c>
      <c r="I170" s="835">
        <f>I139+I142</f>
        <v>1</v>
      </c>
      <c r="J170" s="835">
        <f t="shared" ref="J170:J178" si="60">IF(I170&gt;1,1,I170)</f>
        <v>1</v>
      </c>
      <c r="K170" s="835">
        <f t="shared" ref="K170:K178" si="61">IF(K$70=1,H$135+H$135*J170*I$135,0)</f>
        <v>11.5</v>
      </c>
      <c r="L170" s="835">
        <f t="shared" ref="L170:L178" si="62">K170*K117/10000</f>
        <v>3.1095999999999999</v>
      </c>
      <c r="M170" s="834"/>
      <c r="N170" s="827" t="s">
        <v>442</v>
      </c>
      <c r="O170" s="835">
        <f>O139+O142</f>
        <v>1</v>
      </c>
      <c r="P170" s="835">
        <f t="shared" ref="P170:P178" si="63">IF(O170&gt;1,1,O170)</f>
        <v>1</v>
      </c>
      <c r="Q170" s="835">
        <f t="shared" ref="Q170:Q178" si="64">IF(Q$70=1,N$135+N$135*P170*O$135,0)</f>
        <v>9.7750000000000004</v>
      </c>
      <c r="R170" s="835">
        <f t="shared" ref="R170:R178" si="65">Q170*Q117/10000</f>
        <v>2.6431600000000004</v>
      </c>
      <c r="S170" s="834"/>
      <c r="T170" s="827" t="s">
        <v>442</v>
      </c>
      <c r="U170" s="835">
        <f>U139+U142</f>
        <v>1</v>
      </c>
      <c r="V170" s="835">
        <f t="shared" ref="V170:V178" si="66">IF(U170&gt;1,1,U170)</f>
        <v>1</v>
      </c>
      <c r="W170" s="835">
        <f t="shared" ref="W170:W178" si="67">IF(W$70=1,T$135+T$135*V170*U$135,0)</f>
        <v>10.925000000000001</v>
      </c>
      <c r="X170" s="835">
        <f t="shared" ref="X170:X178" si="68">W170*W117/10000</f>
        <v>2.9541200000000001</v>
      </c>
      <c r="Y170" s="834"/>
      <c r="Z170" s="827" t="s">
        <v>442</v>
      </c>
      <c r="AA170" s="835">
        <f>AA139+AA142</f>
        <v>1</v>
      </c>
      <c r="AB170" s="835">
        <f t="shared" ref="AB170:AB178" si="69">IF(AA170&gt;1,1,AA170)</f>
        <v>1</v>
      </c>
      <c r="AC170" s="835">
        <f t="shared" ref="AC170:AC178" si="70">IF(AC$70=1,Z$135+Z$135*AB170*AA$135,0)</f>
        <v>8.9699999999999989</v>
      </c>
      <c r="AD170" s="835">
        <f t="shared" ref="AD170:AD178" si="71">AC170*AC117/10000</f>
        <v>2.4254879999999996</v>
      </c>
      <c r="AE170" s="834"/>
      <c r="AF170" s="827" t="s">
        <v>442</v>
      </c>
      <c r="AG170" s="835">
        <f>AG139+AG142</f>
        <v>1</v>
      </c>
      <c r="AH170" s="835">
        <f t="shared" ref="AH170:AH178" si="72">IF(AG170&gt;1,1,AG170)</f>
        <v>1</v>
      </c>
      <c r="AI170" s="835">
        <f t="shared" ref="AI170:AI178" si="73">IF(AI$70=1,AF$135+AF$135*AH170*AG$135,0)</f>
        <v>11.5</v>
      </c>
      <c r="AJ170" s="835">
        <f t="shared" ref="AJ170:AJ178" si="74">AI170*AI117/10000</f>
        <v>3.1095999999999999</v>
      </c>
      <c r="AK170" s="834"/>
      <c r="AL170" s="827" t="s">
        <v>442</v>
      </c>
      <c r="AM170" s="835">
        <f>AM139+AM142</f>
        <v>1</v>
      </c>
      <c r="AN170" s="835">
        <f t="shared" ref="AN170:AN178" si="75">IF(AM170&gt;1,1,AM170)</f>
        <v>1</v>
      </c>
      <c r="AO170" s="835">
        <f t="shared" ref="AO170:AO178" si="76">IF(AO$70=1,AL$135+AL$135*AN170*AM$135,0)</f>
        <v>9.7750000000000004</v>
      </c>
      <c r="AP170" s="835">
        <f t="shared" ref="AP170:AP178" si="77">AO170*AO117/10000</f>
        <v>2.6431600000000004</v>
      </c>
      <c r="AQ170" s="834"/>
      <c r="AR170" s="827" t="s">
        <v>442</v>
      </c>
      <c r="AS170" s="835">
        <f>AS139+AS142</f>
        <v>1</v>
      </c>
      <c r="AT170" s="835">
        <f t="shared" ref="AT170:AT178" si="78">IF(AS170&gt;1,1,AS170)</f>
        <v>1</v>
      </c>
      <c r="AU170" s="835">
        <f t="shared" ref="AU170:AU178" si="79">IF(AU$70=1,AR$135+AR$135*AT170*AS$135,0)</f>
        <v>10.925000000000001</v>
      </c>
      <c r="AV170" s="835">
        <f t="shared" ref="AV170:AV178" si="80">AU170*AU117/10000</f>
        <v>2.9541200000000001</v>
      </c>
      <c r="AW170" s="834"/>
      <c r="AX170" s="827" t="s">
        <v>442</v>
      </c>
      <c r="AY170" s="835">
        <f>AY139+AY142</f>
        <v>1</v>
      </c>
      <c r="AZ170" s="835">
        <f t="shared" ref="AZ170:AZ178" si="81">IF(AY170&gt;1,1,AY170)</f>
        <v>1</v>
      </c>
      <c r="BA170" s="835">
        <f t="shared" ref="BA170:BA178" si="82">IF(BA$70=1,AX$135+AX$135*AZ170*AY$135,0)</f>
        <v>8.9699999999999989</v>
      </c>
      <c r="BB170" s="835">
        <f t="shared" ref="BB170:BB178" si="83">BA170*BA117/10000</f>
        <v>2.4254879999999996</v>
      </c>
      <c r="BC170" s="834"/>
      <c r="BD170" s="827" t="s">
        <v>442</v>
      </c>
      <c r="BE170" s="835">
        <f>BE139+BE142</f>
        <v>1</v>
      </c>
      <c r="BF170" s="835">
        <f t="shared" ref="BF170:BF178" si="84">IF(BE170&gt;1,1,BE170)</f>
        <v>1</v>
      </c>
      <c r="BG170" s="835">
        <f t="shared" ref="BG170:BG178" si="85">IF(BG$70=1,BD$135+BD$135*BF170*BE$135,0)</f>
        <v>11.5</v>
      </c>
      <c r="BH170" s="835">
        <f t="shared" ref="BH170:BH178" si="86">BG170*BG117/10000</f>
        <v>3.1095999999999999</v>
      </c>
      <c r="BI170" s="834"/>
      <c r="BJ170" s="827" t="s">
        <v>442</v>
      </c>
      <c r="BK170" s="835">
        <f>BK139+BK142</f>
        <v>1</v>
      </c>
      <c r="BL170" s="835">
        <f t="shared" ref="BL170:BL178" si="87">IF(BK170&gt;1,1,BK170)</f>
        <v>1</v>
      </c>
      <c r="BM170" s="835">
        <f t="shared" ref="BM170:BM178" si="88">IF(BM$70=1,BJ$135+BJ$135*BL170*BK$135,0)</f>
        <v>9.7750000000000004</v>
      </c>
      <c r="BN170" s="835">
        <f t="shared" ref="BN170:BN178" si="89">BM170*BM117/10000</f>
        <v>2.6431600000000004</v>
      </c>
      <c r="BO170" s="834"/>
      <c r="BP170" s="827" t="s">
        <v>442</v>
      </c>
      <c r="BQ170" s="835">
        <f>BQ139+BQ142</f>
        <v>1</v>
      </c>
      <c r="BR170" s="835">
        <f t="shared" ref="BR170:BR178" si="90">IF(BQ170&gt;1,1,BQ170)</f>
        <v>1</v>
      </c>
      <c r="BS170" s="835">
        <f t="shared" ref="BS170:BS178" si="91">IF(BS$70=1,BP$135+BP$135*BR170*BQ$135,0)</f>
        <v>10.925000000000001</v>
      </c>
      <c r="BT170" s="835">
        <f t="shared" ref="BT170:BT178" si="92">BS170*BS117/10000</f>
        <v>2.9541200000000001</v>
      </c>
      <c r="BU170" s="834"/>
      <c r="BV170" s="827" t="s">
        <v>442</v>
      </c>
      <c r="BW170" s="835">
        <f>BW139+BW142</f>
        <v>1</v>
      </c>
      <c r="BX170" s="835">
        <f t="shared" ref="BX170:BX178" si="93">IF(BW170&gt;1,1,BW170)</f>
        <v>1</v>
      </c>
      <c r="BY170" s="835">
        <f t="shared" ref="BY170:BY178" si="94">IF(BY$70=1,BV$135+BV$135*BX170*BW$135,0)</f>
        <v>8.9699999999999989</v>
      </c>
      <c r="BZ170" s="835">
        <f t="shared" ref="BZ170:BZ178" si="95">BY170*BY117/10000</f>
        <v>2.4254879999999996</v>
      </c>
      <c r="CA170" s="834"/>
      <c r="CB170" s="827" t="s">
        <v>442</v>
      </c>
      <c r="CC170" s="835">
        <f>CC139+CC142</f>
        <v>1</v>
      </c>
      <c r="CD170" s="835">
        <f t="shared" ref="CD170:CD178" si="96">IF(CC170&gt;1,1,CC170)</f>
        <v>1</v>
      </c>
      <c r="CE170" s="835">
        <f t="shared" ref="CE170:CE178" si="97">IF(CE$70=1,CB$135+CB$135*CD170*CC$135,0)</f>
        <v>11.5</v>
      </c>
      <c r="CF170" s="835">
        <f t="shared" ref="CF170:CF178" si="98">CE170*CE117/10000</f>
        <v>3.1095999999999999</v>
      </c>
      <c r="CG170" s="834"/>
      <c r="CH170" s="827" t="s">
        <v>442</v>
      </c>
      <c r="CI170" s="835">
        <f>CI139+CI142</f>
        <v>1</v>
      </c>
      <c r="CJ170" s="835">
        <f t="shared" ref="CJ170:CJ178" si="99">IF(CI170&gt;1,1,CI170)</f>
        <v>1</v>
      </c>
      <c r="CK170" s="835">
        <f t="shared" ref="CK170:CK178" si="100">IF(CK$70=1,CH$135+CH$135*CJ170*CI$135,0)</f>
        <v>9.7750000000000004</v>
      </c>
      <c r="CL170" s="835">
        <f t="shared" ref="CL170:CL178" si="101">CK170*CK117/10000</f>
        <v>2.6431600000000004</v>
      </c>
      <c r="CM170" s="834"/>
      <c r="CN170" s="827" t="s">
        <v>442</v>
      </c>
      <c r="CO170" s="835">
        <f>CO139+CO142</f>
        <v>1</v>
      </c>
      <c r="CP170" s="835">
        <f t="shared" ref="CP170:CP178" si="102">IF(CO170&gt;1,1,CO170)</f>
        <v>1</v>
      </c>
      <c r="CQ170" s="835">
        <f t="shared" ref="CQ170:CQ178" si="103">IF(CQ$70=1,CN$135+CN$135*CP170*CO$135,0)</f>
        <v>10.925000000000001</v>
      </c>
      <c r="CR170" s="835">
        <f t="shared" ref="CR170:CR178" si="104">CQ170*CQ117/10000</f>
        <v>2.9541200000000001</v>
      </c>
      <c r="CS170" s="834"/>
      <c r="CT170" s="827" t="s">
        <v>442</v>
      </c>
      <c r="CU170" s="835">
        <f>CU139+CU142</f>
        <v>1</v>
      </c>
      <c r="CV170" s="835">
        <f t="shared" ref="CV170:CV178" si="105">IF(CU170&gt;1,1,CU170)</f>
        <v>1</v>
      </c>
      <c r="CW170" s="835">
        <f t="shared" ref="CW170:CW178" si="106">IF(CW$70=1,CT$135+CT$135*CV170*CU$135,0)</f>
        <v>8.9699999999999989</v>
      </c>
      <c r="CX170" s="835">
        <f t="shared" ref="CX170:CX178" si="107">CW170*CW117/10000</f>
        <v>2.4254879999999996</v>
      </c>
      <c r="CY170" s="834"/>
      <c r="CZ170" s="827" t="s">
        <v>442</v>
      </c>
      <c r="DA170" s="835">
        <f>DA139+DA142</f>
        <v>1</v>
      </c>
      <c r="DB170" s="835">
        <f t="shared" ref="DB170:DB178" si="108">IF(DA170&gt;1,1,DA170)</f>
        <v>1</v>
      </c>
      <c r="DC170" s="835">
        <f t="shared" ref="DC170:DC178" si="109">IF(DC$70=1,CZ$135+CZ$135*DB170*DA$135,0)</f>
        <v>11.5</v>
      </c>
      <c r="DD170" s="835">
        <f t="shared" ref="DD170:DD178" si="110">DC170*DC117/10000</f>
        <v>3.1095999999999999</v>
      </c>
      <c r="DE170" s="834"/>
      <c r="DF170" s="827" t="s">
        <v>442</v>
      </c>
      <c r="DG170" s="835">
        <f>DG139+DG142</f>
        <v>1</v>
      </c>
      <c r="DH170" s="835">
        <f t="shared" ref="DH170:DH178" si="111">IF(DG170&gt;1,1,DG170)</f>
        <v>1</v>
      </c>
      <c r="DI170" s="835">
        <f t="shared" ref="DI170:DI178" si="112">IF(DI$70=1,DF$135+DF$135*DH170*DG$135,0)</f>
        <v>9.7750000000000004</v>
      </c>
      <c r="DJ170" s="835">
        <f t="shared" ref="DJ170:DJ178" si="113">DI170*DI117/10000</f>
        <v>2.6431600000000004</v>
      </c>
      <c r="DK170" s="834"/>
      <c r="DL170" s="827" t="s">
        <v>442</v>
      </c>
      <c r="DM170" s="835">
        <f>DM139+DM142</f>
        <v>1</v>
      </c>
      <c r="DN170" s="835">
        <f t="shared" ref="DN170:DN178" si="114">IF(DM170&gt;1,1,DM170)</f>
        <v>1</v>
      </c>
      <c r="DO170" s="835">
        <f t="shared" ref="DO170:DO178" si="115">IF(DO$70=1,DL$135+DL$135*DN170*DM$135,0)</f>
        <v>10.925000000000001</v>
      </c>
      <c r="DP170" s="835">
        <f t="shared" ref="DP170:DP178" si="116">DO170*DO117/10000</f>
        <v>2.9541200000000001</v>
      </c>
      <c r="DQ170" s="834"/>
      <c r="DR170" s="827" t="s">
        <v>442</v>
      </c>
      <c r="DS170" s="835">
        <f>DS139+DS142</f>
        <v>1</v>
      </c>
      <c r="DT170" s="835">
        <f t="shared" ref="DT170:DT178" si="117">IF(DS170&gt;1,1,DS170)</f>
        <v>1</v>
      </c>
      <c r="DU170" s="835">
        <f t="shared" ref="DU170:DU178" si="118">IF(DU$70=1,DR$135+DR$135*DT170*DS$135,0)</f>
        <v>8.9699999999999989</v>
      </c>
      <c r="DV170" s="835">
        <f t="shared" ref="DV170:DV178" si="119">DU170*DU117/10000</f>
        <v>2.4254879999999996</v>
      </c>
      <c r="DW170" s="834"/>
      <c r="DX170" s="827" t="s">
        <v>442</v>
      </c>
      <c r="DY170" s="835">
        <f>DY139+DY142</f>
        <v>1</v>
      </c>
      <c r="DZ170" s="835">
        <f t="shared" ref="DZ170:DZ178" si="120">IF(DY170&gt;1,1,DY170)</f>
        <v>1</v>
      </c>
      <c r="EA170" s="835">
        <f t="shared" ref="EA170:EA178" si="121">IF(EA$70=1,DX$135+DX$135*DZ170*DY$135,0)</f>
        <v>11.5</v>
      </c>
      <c r="EB170" s="835">
        <f t="shared" ref="EB170:EB178" si="122">EA170*EA117/10000</f>
        <v>3.1095999999999999</v>
      </c>
      <c r="EC170" s="834"/>
      <c r="ED170" s="827" t="s">
        <v>442</v>
      </c>
      <c r="EE170" s="835">
        <f>EE139+EE142</f>
        <v>1</v>
      </c>
      <c r="EF170" s="835">
        <f t="shared" ref="EF170:EF178" si="123">IF(EE170&gt;1,1,EE170)</f>
        <v>1</v>
      </c>
      <c r="EG170" s="835">
        <f t="shared" ref="EG170:EG178" si="124">IF(EG$70=1,ED$135+ED$135*EF170*EE$135,0)</f>
        <v>9.7750000000000004</v>
      </c>
      <c r="EH170" s="835">
        <f t="shared" ref="EH170:EH178" si="125">EG170*EG117/10000</f>
        <v>2.6431600000000004</v>
      </c>
      <c r="EI170" s="834"/>
      <c r="EJ170" s="827" t="s">
        <v>442</v>
      </c>
      <c r="EK170" s="835">
        <f>EK139+EK142</f>
        <v>1</v>
      </c>
      <c r="EL170" s="835">
        <f t="shared" ref="EL170:EL178" si="126">IF(EK170&gt;1,1,EK170)</f>
        <v>1</v>
      </c>
      <c r="EM170" s="835">
        <f t="shared" ref="EM170:EM178" si="127">IF(EM$70=1,EJ$135+EJ$135*EL170*EK$135,0)</f>
        <v>10.925000000000001</v>
      </c>
      <c r="EN170" s="835">
        <f t="shared" ref="EN170:EN178" si="128">EM170*EM117/10000</f>
        <v>2.9541200000000001</v>
      </c>
      <c r="EO170" s="834"/>
      <c r="EP170" s="827" t="s">
        <v>442</v>
      </c>
      <c r="EQ170" s="835">
        <f>EQ139+EQ142</f>
        <v>1</v>
      </c>
      <c r="ER170" s="835">
        <f t="shared" ref="ER170:ER178" si="129">IF(EQ170&gt;1,1,EQ170)</f>
        <v>1</v>
      </c>
      <c r="ES170" s="835">
        <f t="shared" ref="ES170:ES178" si="130">IF(ES$70=1,EP$135+EP$135*ER170*EQ$135,0)</f>
        <v>8.9699999999999989</v>
      </c>
      <c r="ET170" s="835">
        <f t="shared" ref="ET170:ET178" si="131">ES170*ES117/10000</f>
        <v>2.4254879999999996</v>
      </c>
      <c r="EU170" s="834"/>
      <c r="EV170" s="827" t="s">
        <v>442</v>
      </c>
      <c r="EW170" s="835">
        <f>EW139+EW142</f>
        <v>1</v>
      </c>
      <c r="EX170" s="835">
        <f t="shared" ref="EX170:EX178" si="132">IF(EW170&gt;1,1,EW170)</f>
        <v>1</v>
      </c>
      <c r="EY170" s="835">
        <f t="shared" ref="EY170:EY178" si="133">IF(EY$70=1,EV$135+EV$135*EX170*EW$135,0)</f>
        <v>11.5</v>
      </c>
      <c r="EZ170" s="835">
        <f t="shared" ref="EZ170:EZ178" si="134">EY170*EY117/10000</f>
        <v>3.1095999999999999</v>
      </c>
      <c r="FA170" s="834"/>
      <c r="FB170" s="827" t="s">
        <v>442</v>
      </c>
      <c r="FC170" s="835">
        <f>FC139+FC142</f>
        <v>1</v>
      </c>
      <c r="FD170" s="835">
        <f t="shared" ref="FD170:FD178" si="135">IF(FC170&gt;1,1,FC170)</f>
        <v>1</v>
      </c>
      <c r="FE170" s="835">
        <f t="shared" ref="FE170:FE178" si="136">IF(FE$70=1,FB$135+FB$135*FD170*FC$135,0)</f>
        <v>9.7750000000000004</v>
      </c>
      <c r="FF170" s="835">
        <f t="shared" ref="FF170:FF178" si="137">FE170*FE117/10000</f>
        <v>2.6431600000000004</v>
      </c>
      <c r="FG170" s="834"/>
      <c r="FH170" s="827" t="s">
        <v>442</v>
      </c>
      <c r="FI170" s="835">
        <f>FI139+FI142</f>
        <v>1</v>
      </c>
      <c r="FJ170" s="835">
        <f t="shared" ref="FJ170:FJ178" si="138">IF(FI170&gt;1,1,FI170)</f>
        <v>1</v>
      </c>
      <c r="FK170" s="835">
        <f t="shared" ref="FK170:FK178" si="139">IF(FK$70=1,FH$135+FH$135*FJ170*FI$135,0)</f>
        <v>10.925000000000001</v>
      </c>
      <c r="FL170" s="835">
        <f t="shared" ref="FL170:FL178" si="140">FK170*FK117/10000</f>
        <v>2.9541200000000001</v>
      </c>
      <c r="FM170" s="834"/>
      <c r="FN170" s="827" t="s">
        <v>442</v>
      </c>
      <c r="FO170" s="835">
        <f>FO139+FO142</f>
        <v>1</v>
      </c>
      <c r="FP170" s="835">
        <f t="shared" ref="FP170:FP178" si="141">IF(FO170&gt;1,1,FO170)</f>
        <v>1</v>
      </c>
      <c r="FQ170" s="835">
        <f t="shared" ref="FQ170:FQ178" si="142">IF(FQ$70=1,FN$135+FN$135*FP170*FO$135,0)</f>
        <v>8.9699999999999989</v>
      </c>
      <c r="FR170" s="835">
        <f t="shared" ref="FR170:FR178" si="143">FQ170*FQ117/10000</f>
        <v>2.4254879999999996</v>
      </c>
      <c r="FS170" s="834"/>
      <c r="FT170" s="827" t="s">
        <v>442</v>
      </c>
      <c r="FU170" s="835">
        <f>FU139+FU142</f>
        <v>1</v>
      </c>
      <c r="FV170" s="835">
        <f t="shared" ref="FV170:FV178" si="144">IF(FU170&gt;1,1,FU170)</f>
        <v>1</v>
      </c>
      <c r="FW170" s="835">
        <f t="shared" ref="FW170:FW178" si="145">IF(FW$70=1,FT$135+FT$135*FV170*FU$135,0)</f>
        <v>11.5</v>
      </c>
      <c r="FX170" s="835">
        <f t="shared" ref="FX170:FX178" si="146">FW170*FW117/10000</f>
        <v>3.1095999999999999</v>
      </c>
      <c r="FY170" s="834"/>
    </row>
    <row r="171" spans="1:181" x14ac:dyDescent="0.3">
      <c r="A171" s="19"/>
      <c r="B171" s="827" t="s">
        <v>441</v>
      </c>
      <c r="C171" s="835">
        <f>IF(E105&lt;0,C142+C139+C140,C142)</f>
        <v>1.5</v>
      </c>
      <c r="D171" s="835">
        <f t="shared" si="57"/>
        <v>1</v>
      </c>
      <c r="E171" s="835">
        <f t="shared" si="58"/>
        <v>8.9699999999999989</v>
      </c>
      <c r="F171" s="835">
        <f t="shared" si="59"/>
        <v>3.1717919999999995</v>
      </c>
      <c r="G171" s="834"/>
      <c r="H171" s="827" t="s">
        <v>441</v>
      </c>
      <c r="I171" s="835">
        <f>IF(K105&lt;0,I142+I139+I140,I142)</f>
        <v>1.5</v>
      </c>
      <c r="J171" s="835">
        <f t="shared" si="60"/>
        <v>1</v>
      </c>
      <c r="K171" s="835">
        <f t="shared" si="61"/>
        <v>11.5</v>
      </c>
      <c r="L171" s="835">
        <f t="shared" si="62"/>
        <v>4.0663999999999998</v>
      </c>
      <c r="M171" s="834"/>
      <c r="N171" s="827" t="s">
        <v>441</v>
      </c>
      <c r="O171" s="835">
        <f>IF(Q105&lt;0,O142+O139+O140,O142)</f>
        <v>1.5</v>
      </c>
      <c r="P171" s="835">
        <f t="shared" si="63"/>
        <v>1</v>
      </c>
      <c r="Q171" s="835">
        <f t="shared" si="64"/>
        <v>9.7750000000000004</v>
      </c>
      <c r="R171" s="835">
        <f t="shared" si="65"/>
        <v>3.4564400000000002</v>
      </c>
      <c r="S171" s="834"/>
      <c r="T171" s="827" t="s">
        <v>441</v>
      </c>
      <c r="U171" s="835">
        <f>IF(W105&lt;0,U142+U139+U140,U142)</f>
        <v>1.5</v>
      </c>
      <c r="V171" s="835">
        <f t="shared" si="66"/>
        <v>1</v>
      </c>
      <c r="W171" s="835">
        <f t="shared" si="67"/>
        <v>10.925000000000001</v>
      </c>
      <c r="X171" s="835">
        <f t="shared" si="68"/>
        <v>3.8630800000000001</v>
      </c>
      <c r="Y171" s="834"/>
      <c r="Z171" s="827" t="s">
        <v>441</v>
      </c>
      <c r="AA171" s="835">
        <f>IF(AC105&lt;0,AA142+AA139+AA140,AA142)</f>
        <v>1.5</v>
      </c>
      <c r="AB171" s="835">
        <f t="shared" si="69"/>
        <v>1</v>
      </c>
      <c r="AC171" s="835">
        <f t="shared" si="70"/>
        <v>8.9699999999999989</v>
      </c>
      <c r="AD171" s="835">
        <f t="shared" si="71"/>
        <v>3.1717919999999995</v>
      </c>
      <c r="AE171" s="834"/>
      <c r="AF171" s="827" t="s">
        <v>441</v>
      </c>
      <c r="AG171" s="835">
        <f>IF(AI105&lt;0,AG142+AG139+AG140,AG142)</f>
        <v>1.5</v>
      </c>
      <c r="AH171" s="835">
        <f t="shared" si="72"/>
        <v>1</v>
      </c>
      <c r="AI171" s="835">
        <f t="shared" si="73"/>
        <v>11.5</v>
      </c>
      <c r="AJ171" s="835">
        <f t="shared" si="74"/>
        <v>4.0663999999999998</v>
      </c>
      <c r="AK171" s="834"/>
      <c r="AL171" s="827" t="s">
        <v>441</v>
      </c>
      <c r="AM171" s="835">
        <f>IF(AO105&lt;0,AM142+AM139+AM140,AM142)</f>
        <v>1.5</v>
      </c>
      <c r="AN171" s="835">
        <f t="shared" si="75"/>
        <v>1</v>
      </c>
      <c r="AO171" s="835">
        <f t="shared" si="76"/>
        <v>9.7750000000000004</v>
      </c>
      <c r="AP171" s="835">
        <f t="shared" si="77"/>
        <v>3.4564400000000002</v>
      </c>
      <c r="AQ171" s="834"/>
      <c r="AR171" s="827" t="s">
        <v>441</v>
      </c>
      <c r="AS171" s="835">
        <f>IF(AU105&lt;0,AS142+AS139+AS140,AS142)</f>
        <v>1.5</v>
      </c>
      <c r="AT171" s="835">
        <f t="shared" si="78"/>
        <v>1</v>
      </c>
      <c r="AU171" s="835">
        <f t="shared" si="79"/>
        <v>10.925000000000001</v>
      </c>
      <c r="AV171" s="835">
        <f t="shared" si="80"/>
        <v>3.8630800000000001</v>
      </c>
      <c r="AW171" s="834"/>
      <c r="AX171" s="827" t="s">
        <v>441</v>
      </c>
      <c r="AY171" s="835">
        <f>IF(BA105&lt;0,AY142+AY139+AY140,AY142)</f>
        <v>1.5</v>
      </c>
      <c r="AZ171" s="835">
        <f t="shared" si="81"/>
        <v>1</v>
      </c>
      <c r="BA171" s="835">
        <f t="shared" si="82"/>
        <v>8.9699999999999989</v>
      </c>
      <c r="BB171" s="835">
        <f t="shared" si="83"/>
        <v>3.1717919999999995</v>
      </c>
      <c r="BC171" s="834"/>
      <c r="BD171" s="827" t="s">
        <v>441</v>
      </c>
      <c r="BE171" s="835">
        <f>IF(BG105&lt;0,BE142+BE139+BE140,BE142)</f>
        <v>1.5</v>
      </c>
      <c r="BF171" s="835">
        <f t="shared" si="84"/>
        <v>1</v>
      </c>
      <c r="BG171" s="835">
        <f t="shared" si="85"/>
        <v>11.5</v>
      </c>
      <c r="BH171" s="835">
        <f t="shared" si="86"/>
        <v>4.0663999999999998</v>
      </c>
      <c r="BI171" s="834"/>
      <c r="BJ171" s="827" t="s">
        <v>441</v>
      </c>
      <c r="BK171" s="835">
        <f>IF(BM105&lt;0,BK142+BK139+BK140,BK142)</f>
        <v>1.5</v>
      </c>
      <c r="BL171" s="835">
        <f t="shared" si="87"/>
        <v>1</v>
      </c>
      <c r="BM171" s="835">
        <f t="shared" si="88"/>
        <v>9.7750000000000004</v>
      </c>
      <c r="BN171" s="835">
        <f t="shared" si="89"/>
        <v>3.4564400000000002</v>
      </c>
      <c r="BO171" s="834"/>
      <c r="BP171" s="827" t="s">
        <v>441</v>
      </c>
      <c r="BQ171" s="835">
        <f>IF(BS105&lt;0,BQ142+BQ139+BQ140,BQ142)</f>
        <v>1.5</v>
      </c>
      <c r="BR171" s="835">
        <f t="shared" si="90"/>
        <v>1</v>
      </c>
      <c r="BS171" s="835">
        <f t="shared" si="91"/>
        <v>10.925000000000001</v>
      </c>
      <c r="BT171" s="835">
        <f t="shared" si="92"/>
        <v>3.8630800000000001</v>
      </c>
      <c r="BU171" s="834"/>
      <c r="BV171" s="827" t="s">
        <v>441</v>
      </c>
      <c r="BW171" s="835">
        <f>IF(BY105&lt;0,BW142+BW139+BW140,BW142)</f>
        <v>1.5</v>
      </c>
      <c r="BX171" s="835">
        <f t="shared" si="93"/>
        <v>1</v>
      </c>
      <c r="BY171" s="835">
        <f t="shared" si="94"/>
        <v>8.9699999999999989</v>
      </c>
      <c r="BZ171" s="835">
        <f t="shared" si="95"/>
        <v>3.1717919999999995</v>
      </c>
      <c r="CA171" s="834"/>
      <c r="CB171" s="827" t="s">
        <v>441</v>
      </c>
      <c r="CC171" s="835">
        <f>IF(CE105&lt;0,CC142+CC139+CC140,CC142)</f>
        <v>1.5</v>
      </c>
      <c r="CD171" s="835">
        <f t="shared" si="96"/>
        <v>1</v>
      </c>
      <c r="CE171" s="835">
        <f t="shared" si="97"/>
        <v>11.5</v>
      </c>
      <c r="CF171" s="835">
        <f t="shared" si="98"/>
        <v>4.0663999999999998</v>
      </c>
      <c r="CG171" s="834"/>
      <c r="CH171" s="827" t="s">
        <v>441</v>
      </c>
      <c r="CI171" s="835">
        <f>IF(CK105&lt;0,CI142+CI139+CI140,CI142)</f>
        <v>1.5</v>
      </c>
      <c r="CJ171" s="835">
        <f t="shared" si="99"/>
        <v>1</v>
      </c>
      <c r="CK171" s="835">
        <f t="shared" si="100"/>
        <v>9.7750000000000004</v>
      </c>
      <c r="CL171" s="835">
        <f t="shared" si="101"/>
        <v>3.4564400000000002</v>
      </c>
      <c r="CM171" s="834"/>
      <c r="CN171" s="827" t="s">
        <v>441</v>
      </c>
      <c r="CO171" s="835">
        <f>IF(CQ105&lt;0,CO142+CO139+CO140,CO142)</f>
        <v>1.5</v>
      </c>
      <c r="CP171" s="835">
        <f t="shared" si="102"/>
        <v>1</v>
      </c>
      <c r="CQ171" s="835">
        <f t="shared" si="103"/>
        <v>10.925000000000001</v>
      </c>
      <c r="CR171" s="835">
        <f t="shared" si="104"/>
        <v>3.8630800000000001</v>
      </c>
      <c r="CS171" s="834"/>
      <c r="CT171" s="827" t="s">
        <v>441</v>
      </c>
      <c r="CU171" s="835">
        <f>IF(CW105&lt;0,CU142+CU139+CU140,CU142)</f>
        <v>1.5</v>
      </c>
      <c r="CV171" s="835">
        <f t="shared" si="105"/>
        <v>1</v>
      </c>
      <c r="CW171" s="835">
        <f t="shared" si="106"/>
        <v>8.9699999999999989</v>
      </c>
      <c r="CX171" s="835">
        <f t="shared" si="107"/>
        <v>3.1717919999999995</v>
      </c>
      <c r="CY171" s="834"/>
      <c r="CZ171" s="827" t="s">
        <v>441</v>
      </c>
      <c r="DA171" s="835">
        <f>IF(DC105&lt;0,DA142+DA139+DA140,DA142)</f>
        <v>1.5</v>
      </c>
      <c r="DB171" s="835">
        <f t="shared" si="108"/>
        <v>1</v>
      </c>
      <c r="DC171" s="835">
        <f t="shared" si="109"/>
        <v>11.5</v>
      </c>
      <c r="DD171" s="835">
        <f t="shared" si="110"/>
        <v>4.0663999999999998</v>
      </c>
      <c r="DE171" s="834"/>
      <c r="DF171" s="827" t="s">
        <v>441</v>
      </c>
      <c r="DG171" s="835">
        <f>IF(DI105&lt;0,DG142+DG139+DG140,DG142)</f>
        <v>1.5</v>
      </c>
      <c r="DH171" s="835">
        <f t="shared" si="111"/>
        <v>1</v>
      </c>
      <c r="DI171" s="835">
        <f t="shared" si="112"/>
        <v>9.7750000000000004</v>
      </c>
      <c r="DJ171" s="835">
        <f t="shared" si="113"/>
        <v>3.4564400000000002</v>
      </c>
      <c r="DK171" s="834"/>
      <c r="DL171" s="827" t="s">
        <v>441</v>
      </c>
      <c r="DM171" s="835">
        <f>IF(DO105&lt;0,DM142+DM139+DM140,DM142)</f>
        <v>1.5</v>
      </c>
      <c r="DN171" s="835">
        <f t="shared" si="114"/>
        <v>1</v>
      </c>
      <c r="DO171" s="835">
        <f t="shared" si="115"/>
        <v>10.925000000000001</v>
      </c>
      <c r="DP171" s="835">
        <f t="shared" si="116"/>
        <v>3.8630800000000001</v>
      </c>
      <c r="DQ171" s="834"/>
      <c r="DR171" s="827" t="s">
        <v>441</v>
      </c>
      <c r="DS171" s="835">
        <f>IF(DU105&lt;0,DS142+DS139+DS140,DS142)</f>
        <v>1.5</v>
      </c>
      <c r="DT171" s="835">
        <f t="shared" si="117"/>
        <v>1</v>
      </c>
      <c r="DU171" s="835">
        <f t="shared" si="118"/>
        <v>8.9699999999999989</v>
      </c>
      <c r="DV171" s="835">
        <f t="shared" si="119"/>
        <v>3.1717919999999995</v>
      </c>
      <c r="DW171" s="834"/>
      <c r="DX171" s="827" t="s">
        <v>441</v>
      </c>
      <c r="DY171" s="835">
        <f>IF(EA105&lt;0,DY142+DY139+DY140,DY142)</f>
        <v>1.5</v>
      </c>
      <c r="DZ171" s="835">
        <f t="shared" si="120"/>
        <v>1</v>
      </c>
      <c r="EA171" s="835">
        <f t="shared" si="121"/>
        <v>11.5</v>
      </c>
      <c r="EB171" s="835">
        <f t="shared" si="122"/>
        <v>4.0663999999999998</v>
      </c>
      <c r="EC171" s="834"/>
      <c r="ED171" s="827" t="s">
        <v>441</v>
      </c>
      <c r="EE171" s="835">
        <f>IF(EG105&lt;0,EE142+EE139+EE140,EE142)</f>
        <v>1.5</v>
      </c>
      <c r="EF171" s="835">
        <f t="shared" si="123"/>
        <v>1</v>
      </c>
      <c r="EG171" s="835">
        <f t="shared" si="124"/>
        <v>9.7750000000000004</v>
      </c>
      <c r="EH171" s="835">
        <f t="shared" si="125"/>
        <v>3.4564400000000002</v>
      </c>
      <c r="EI171" s="834"/>
      <c r="EJ171" s="827" t="s">
        <v>441</v>
      </c>
      <c r="EK171" s="835">
        <f>IF(EM105&lt;0,EK142+EK139+EK140,EK142)</f>
        <v>1.5</v>
      </c>
      <c r="EL171" s="835">
        <f t="shared" si="126"/>
        <v>1</v>
      </c>
      <c r="EM171" s="835">
        <f t="shared" si="127"/>
        <v>10.925000000000001</v>
      </c>
      <c r="EN171" s="835">
        <f t="shared" si="128"/>
        <v>3.8630800000000001</v>
      </c>
      <c r="EO171" s="834"/>
      <c r="EP171" s="827" t="s">
        <v>441</v>
      </c>
      <c r="EQ171" s="835">
        <f>IF(ES105&lt;0,EQ142+EQ139+EQ140,EQ142)</f>
        <v>1.5</v>
      </c>
      <c r="ER171" s="835">
        <f t="shared" si="129"/>
        <v>1</v>
      </c>
      <c r="ES171" s="835">
        <f t="shared" si="130"/>
        <v>8.9699999999999989</v>
      </c>
      <c r="ET171" s="835">
        <f t="shared" si="131"/>
        <v>3.1717919999999995</v>
      </c>
      <c r="EU171" s="834"/>
      <c r="EV171" s="827" t="s">
        <v>441</v>
      </c>
      <c r="EW171" s="835">
        <f>IF(EY105&lt;0,EW142+EW139+EW140,EW142)</f>
        <v>1.5</v>
      </c>
      <c r="EX171" s="835">
        <f t="shared" si="132"/>
        <v>1</v>
      </c>
      <c r="EY171" s="835">
        <f t="shared" si="133"/>
        <v>11.5</v>
      </c>
      <c r="EZ171" s="835">
        <f t="shared" si="134"/>
        <v>4.0663999999999998</v>
      </c>
      <c r="FA171" s="834"/>
      <c r="FB171" s="827" t="s">
        <v>441</v>
      </c>
      <c r="FC171" s="835">
        <f>IF(FE105&lt;0,FC142+FC139+FC140,FC142)</f>
        <v>1.5</v>
      </c>
      <c r="FD171" s="835">
        <f t="shared" si="135"/>
        <v>1</v>
      </c>
      <c r="FE171" s="835">
        <f t="shared" si="136"/>
        <v>9.7750000000000004</v>
      </c>
      <c r="FF171" s="835">
        <f t="shared" si="137"/>
        <v>3.4564400000000002</v>
      </c>
      <c r="FG171" s="834"/>
      <c r="FH171" s="827" t="s">
        <v>441</v>
      </c>
      <c r="FI171" s="835">
        <f>IF(FK105&lt;0,FI142+FI139+FI140,FI142)</f>
        <v>1.5</v>
      </c>
      <c r="FJ171" s="835">
        <f t="shared" si="138"/>
        <v>1</v>
      </c>
      <c r="FK171" s="835">
        <f t="shared" si="139"/>
        <v>10.925000000000001</v>
      </c>
      <c r="FL171" s="835">
        <f t="shared" si="140"/>
        <v>3.8630800000000001</v>
      </c>
      <c r="FM171" s="834"/>
      <c r="FN171" s="827" t="s">
        <v>441</v>
      </c>
      <c r="FO171" s="835">
        <f>IF(FQ105&lt;0,FO142+FO139+FO140,FO142)</f>
        <v>1.5</v>
      </c>
      <c r="FP171" s="835">
        <f t="shared" si="141"/>
        <v>1</v>
      </c>
      <c r="FQ171" s="835">
        <f t="shared" si="142"/>
        <v>8.9699999999999989</v>
      </c>
      <c r="FR171" s="835">
        <f t="shared" si="143"/>
        <v>3.1717919999999995</v>
      </c>
      <c r="FS171" s="834"/>
      <c r="FT171" s="827" t="s">
        <v>441</v>
      </c>
      <c r="FU171" s="835">
        <f>IF(FW105&lt;0,FU142+FU139+FU140,FU142)</f>
        <v>1.5</v>
      </c>
      <c r="FV171" s="835">
        <f t="shared" si="144"/>
        <v>1</v>
      </c>
      <c r="FW171" s="835">
        <f t="shared" si="145"/>
        <v>11.5</v>
      </c>
      <c r="FX171" s="835">
        <f t="shared" si="146"/>
        <v>4.0663999999999998</v>
      </c>
      <c r="FY171" s="834"/>
    </row>
    <row r="172" spans="1:181" x14ac:dyDescent="0.3">
      <c r="A172" s="19"/>
      <c r="B172" s="827" t="s">
        <v>440</v>
      </c>
      <c r="C172" s="835">
        <f>C142+C140</f>
        <v>1.3</v>
      </c>
      <c r="D172" s="835">
        <f t="shared" si="57"/>
        <v>1</v>
      </c>
      <c r="E172" s="835">
        <f t="shared" si="58"/>
        <v>8.9699999999999989</v>
      </c>
      <c r="F172" s="835">
        <f t="shared" si="59"/>
        <v>2.4254879999999996</v>
      </c>
      <c r="G172" s="834"/>
      <c r="H172" s="827" t="s">
        <v>440</v>
      </c>
      <c r="I172" s="835">
        <f>I142+I140</f>
        <v>1.3</v>
      </c>
      <c r="J172" s="835">
        <f t="shared" si="60"/>
        <v>1</v>
      </c>
      <c r="K172" s="835">
        <f t="shared" si="61"/>
        <v>11.5</v>
      </c>
      <c r="L172" s="835">
        <f t="shared" si="62"/>
        <v>3.1095999999999999</v>
      </c>
      <c r="M172" s="834"/>
      <c r="N172" s="827" t="s">
        <v>440</v>
      </c>
      <c r="O172" s="835">
        <f>O142+O140</f>
        <v>1.3</v>
      </c>
      <c r="P172" s="835">
        <f t="shared" si="63"/>
        <v>1</v>
      </c>
      <c r="Q172" s="835">
        <f t="shared" si="64"/>
        <v>9.7750000000000004</v>
      </c>
      <c r="R172" s="835">
        <f t="shared" si="65"/>
        <v>2.6431600000000004</v>
      </c>
      <c r="S172" s="834"/>
      <c r="T172" s="827" t="s">
        <v>440</v>
      </c>
      <c r="U172" s="835">
        <f>U142+U140</f>
        <v>1.3</v>
      </c>
      <c r="V172" s="835">
        <f t="shared" si="66"/>
        <v>1</v>
      </c>
      <c r="W172" s="835">
        <f t="shared" si="67"/>
        <v>10.925000000000001</v>
      </c>
      <c r="X172" s="835">
        <f t="shared" si="68"/>
        <v>2.9541200000000001</v>
      </c>
      <c r="Y172" s="834"/>
      <c r="Z172" s="827" t="s">
        <v>440</v>
      </c>
      <c r="AA172" s="835">
        <f>AA142+AA140</f>
        <v>1.3</v>
      </c>
      <c r="AB172" s="835">
        <f t="shared" si="69"/>
        <v>1</v>
      </c>
      <c r="AC172" s="835">
        <f t="shared" si="70"/>
        <v>8.9699999999999989</v>
      </c>
      <c r="AD172" s="835">
        <f t="shared" si="71"/>
        <v>2.4254879999999996</v>
      </c>
      <c r="AE172" s="834"/>
      <c r="AF172" s="827" t="s">
        <v>440</v>
      </c>
      <c r="AG172" s="835">
        <f>AG142+AG140</f>
        <v>1.3</v>
      </c>
      <c r="AH172" s="835">
        <f t="shared" si="72"/>
        <v>1</v>
      </c>
      <c r="AI172" s="835">
        <f t="shared" si="73"/>
        <v>11.5</v>
      </c>
      <c r="AJ172" s="835">
        <f t="shared" si="74"/>
        <v>3.1095999999999999</v>
      </c>
      <c r="AK172" s="834"/>
      <c r="AL172" s="827" t="s">
        <v>440</v>
      </c>
      <c r="AM172" s="835">
        <f>AM142+AM140</f>
        <v>1.3</v>
      </c>
      <c r="AN172" s="835">
        <f t="shared" si="75"/>
        <v>1</v>
      </c>
      <c r="AO172" s="835">
        <f t="shared" si="76"/>
        <v>9.7750000000000004</v>
      </c>
      <c r="AP172" s="835">
        <f t="shared" si="77"/>
        <v>2.6431600000000004</v>
      </c>
      <c r="AQ172" s="834"/>
      <c r="AR172" s="827" t="s">
        <v>440</v>
      </c>
      <c r="AS172" s="835">
        <f>AS142+AS140</f>
        <v>1.3</v>
      </c>
      <c r="AT172" s="835">
        <f t="shared" si="78"/>
        <v>1</v>
      </c>
      <c r="AU172" s="835">
        <f t="shared" si="79"/>
        <v>10.925000000000001</v>
      </c>
      <c r="AV172" s="835">
        <f t="shared" si="80"/>
        <v>2.9541200000000001</v>
      </c>
      <c r="AW172" s="834"/>
      <c r="AX172" s="827" t="s">
        <v>440</v>
      </c>
      <c r="AY172" s="835">
        <f>AY142+AY140</f>
        <v>1.3</v>
      </c>
      <c r="AZ172" s="835">
        <f t="shared" si="81"/>
        <v>1</v>
      </c>
      <c r="BA172" s="835">
        <f t="shared" si="82"/>
        <v>8.9699999999999989</v>
      </c>
      <c r="BB172" s="835">
        <f t="shared" si="83"/>
        <v>2.4254879999999996</v>
      </c>
      <c r="BC172" s="834"/>
      <c r="BD172" s="827" t="s">
        <v>440</v>
      </c>
      <c r="BE172" s="835">
        <f>BE142+BE140</f>
        <v>1.3</v>
      </c>
      <c r="BF172" s="835">
        <f t="shared" si="84"/>
        <v>1</v>
      </c>
      <c r="BG172" s="835">
        <f t="shared" si="85"/>
        <v>11.5</v>
      </c>
      <c r="BH172" s="835">
        <f t="shared" si="86"/>
        <v>3.1095999999999999</v>
      </c>
      <c r="BI172" s="834"/>
      <c r="BJ172" s="827" t="s">
        <v>440</v>
      </c>
      <c r="BK172" s="835">
        <f>BK142+BK140</f>
        <v>1.3</v>
      </c>
      <c r="BL172" s="835">
        <f t="shared" si="87"/>
        <v>1</v>
      </c>
      <c r="BM172" s="835">
        <f t="shared" si="88"/>
        <v>9.7750000000000004</v>
      </c>
      <c r="BN172" s="835">
        <f t="shared" si="89"/>
        <v>2.6431600000000004</v>
      </c>
      <c r="BO172" s="834"/>
      <c r="BP172" s="827" t="s">
        <v>440</v>
      </c>
      <c r="BQ172" s="835">
        <f>BQ142+BQ140</f>
        <v>1.3</v>
      </c>
      <c r="BR172" s="835">
        <f t="shared" si="90"/>
        <v>1</v>
      </c>
      <c r="BS172" s="835">
        <f t="shared" si="91"/>
        <v>10.925000000000001</v>
      </c>
      <c r="BT172" s="835">
        <f t="shared" si="92"/>
        <v>2.9541200000000001</v>
      </c>
      <c r="BU172" s="834"/>
      <c r="BV172" s="827" t="s">
        <v>440</v>
      </c>
      <c r="BW172" s="835">
        <f>BW142+BW140</f>
        <v>1.3</v>
      </c>
      <c r="BX172" s="835">
        <f t="shared" si="93"/>
        <v>1</v>
      </c>
      <c r="BY172" s="835">
        <f t="shared" si="94"/>
        <v>8.9699999999999989</v>
      </c>
      <c r="BZ172" s="835">
        <f t="shared" si="95"/>
        <v>2.4254879999999996</v>
      </c>
      <c r="CA172" s="834"/>
      <c r="CB172" s="827" t="s">
        <v>440</v>
      </c>
      <c r="CC172" s="835">
        <f>CC142+CC140</f>
        <v>1.3</v>
      </c>
      <c r="CD172" s="835">
        <f t="shared" si="96"/>
        <v>1</v>
      </c>
      <c r="CE172" s="835">
        <f t="shared" si="97"/>
        <v>11.5</v>
      </c>
      <c r="CF172" s="835">
        <f t="shared" si="98"/>
        <v>3.1095999999999999</v>
      </c>
      <c r="CG172" s="834"/>
      <c r="CH172" s="827" t="s">
        <v>440</v>
      </c>
      <c r="CI172" s="835">
        <f>CI142+CI140</f>
        <v>1.3</v>
      </c>
      <c r="CJ172" s="835">
        <f t="shared" si="99"/>
        <v>1</v>
      </c>
      <c r="CK172" s="835">
        <f t="shared" si="100"/>
        <v>9.7750000000000004</v>
      </c>
      <c r="CL172" s="835">
        <f t="shared" si="101"/>
        <v>2.6431600000000004</v>
      </c>
      <c r="CM172" s="834"/>
      <c r="CN172" s="827" t="s">
        <v>440</v>
      </c>
      <c r="CO172" s="835">
        <f>CO142+CO140</f>
        <v>1.3</v>
      </c>
      <c r="CP172" s="835">
        <f t="shared" si="102"/>
        <v>1</v>
      </c>
      <c r="CQ172" s="835">
        <f t="shared" si="103"/>
        <v>10.925000000000001</v>
      </c>
      <c r="CR172" s="835">
        <f t="shared" si="104"/>
        <v>2.9541200000000001</v>
      </c>
      <c r="CS172" s="834"/>
      <c r="CT172" s="827" t="s">
        <v>440</v>
      </c>
      <c r="CU172" s="835">
        <f>CU142+CU140</f>
        <v>1.3</v>
      </c>
      <c r="CV172" s="835">
        <f t="shared" si="105"/>
        <v>1</v>
      </c>
      <c r="CW172" s="835">
        <f t="shared" si="106"/>
        <v>8.9699999999999989</v>
      </c>
      <c r="CX172" s="835">
        <f t="shared" si="107"/>
        <v>2.4254879999999996</v>
      </c>
      <c r="CY172" s="834"/>
      <c r="CZ172" s="827" t="s">
        <v>440</v>
      </c>
      <c r="DA172" s="835">
        <f>DA142+DA140</f>
        <v>1.3</v>
      </c>
      <c r="DB172" s="835">
        <f t="shared" si="108"/>
        <v>1</v>
      </c>
      <c r="DC172" s="835">
        <f t="shared" si="109"/>
        <v>11.5</v>
      </c>
      <c r="DD172" s="835">
        <f t="shared" si="110"/>
        <v>3.1095999999999999</v>
      </c>
      <c r="DE172" s="834"/>
      <c r="DF172" s="827" t="s">
        <v>440</v>
      </c>
      <c r="DG172" s="835">
        <f>DG142+DG140</f>
        <v>1.3</v>
      </c>
      <c r="DH172" s="835">
        <f t="shared" si="111"/>
        <v>1</v>
      </c>
      <c r="DI172" s="835">
        <f t="shared" si="112"/>
        <v>9.7750000000000004</v>
      </c>
      <c r="DJ172" s="835">
        <f t="shared" si="113"/>
        <v>2.6431600000000004</v>
      </c>
      <c r="DK172" s="834"/>
      <c r="DL172" s="827" t="s">
        <v>440</v>
      </c>
      <c r="DM172" s="835">
        <f>DM142+DM140</f>
        <v>1.3</v>
      </c>
      <c r="DN172" s="835">
        <f t="shared" si="114"/>
        <v>1</v>
      </c>
      <c r="DO172" s="835">
        <f t="shared" si="115"/>
        <v>10.925000000000001</v>
      </c>
      <c r="DP172" s="835">
        <f t="shared" si="116"/>
        <v>2.9541200000000001</v>
      </c>
      <c r="DQ172" s="834"/>
      <c r="DR172" s="827" t="s">
        <v>440</v>
      </c>
      <c r="DS172" s="835">
        <f>DS142+DS140</f>
        <v>1.3</v>
      </c>
      <c r="DT172" s="835">
        <f t="shared" si="117"/>
        <v>1</v>
      </c>
      <c r="DU172" s="835">
        <f t="shared" si="118"/>
        <v>8.9699999999999989</v>
      </c>
      <c r="DV172" s="835">
        <f t="shared" si="119"/>
        <v>2.4254879999999996</v>
      </c>
      <c r="DW172" s="834"/>
      <c r="DX172" s="827" t="s">
        <v>440</v>
      </c>
      <c r="DY172" s="835">
        <f>DY142+DY140</f>
        <v>1.3</v>
      </c>
      <c r="DZ172" s="835">
        <f t="shared" si="120"/>
        <v>1</v>
      </c>
      <c r="EA172" s="835">
        <f t="shared" si="121"/>
        <v>11.5</v>
      </c>
      <c r="EB172" s="835">
        <f t="shared" si="122"/>
        <v>3.1095999999999999</v>
      </c>
      <c r="EC172" s="834"/>
      <c r="ED172" s="827" t="s">
        <v>440</v>
      </c>
      <c r="EE172" s="835">
        <f>EE142+EE140</f>
        <v>1.3</v>
      </c>
      <c r="EF172" s="835">
        <f t="shared" si="123"/>
        <v>1</v>
      </c>
      <c r="EG172" s="835">
        <f t="shared" si="124"/>
        <v>9.7750000000000004</v>
      </c>
      <c r="EH172" s="835">
        <f t="shared" si="125"/>
        <v>2.6431600000000004</v>
      </c>
      <c r="EI172" s="834"/>
      <c r="EJ172" s="827" t="s">
        <v>440</v>
      </c>
      <c r="EK172" s="835">
        <f>EK142+EK140</f>
        <v>1.3</v>
      </c>
      <c r="EL172" s="835">
        <f t="shared" si="126"/>
        <v>1</v>
      </c>
      <c r="EM172" s="835">
        <f t="shared" si="127"/>
        <v>10.925000000000001</v>
      </c>
      <c r="EN172" s="835">
        <f t="shared" si="128"/>
        <v>2.9541200000000001</v>
      </c>
      <c r="EO172" s="834"/>
      <c r="EP172" s="827" t="s">
        <v>440</v>
      </c>
      <c r="EQ172" s="835">
        <f>EQ142+EQ140</f>
        <v>1.3</v>
      </c>
      <c r="ER172" s="835">
        <f t="shared" si="129"/>
        <v>1</v>
      </c>
      <c r="ES172" s="835">
        <f t="shared" si="130"/>
        <v>8.9699999999999989</v>
      </c>
      <c r="ET172" s="835">
        <f t="shared" si="131"/>
        <v>2.4254879999999996</v>
      </c>
      <c r="EU172" s="834"/>
      <c r="EV172" s="827" t="s">
        <v>440</v>
      </c>
      <c r="EW172" s="835">
        <f>EW142+EW140</f>
        <v>1.3</v>
      </c>
      <c r="EX172" s="835">
        <f t="shared" si="132"/>
        <v>1</v>
      </c>
      <c r="EY172" s="835">
        <f t="shared" si="133"/>
        <v>11.5</v>
      </c>
      <c r="EZ172" s="835">
        <f t="shared" si="134"/>
        <v>3.1095999999999999</v>
      </c>
      <c r="FA172" s="834"/>
      <c r="FB172" s="827" t="s">
        <v>440</v>
      </c>
      <c r="FC172" s="835">
        <f>FC142+FC140</f>
        <v>1.3</v>
      </c>
      <c r="FD172" s="835">
        <f t="shared" si="135"/>
        <v>1</v>
      </c>
      <c r="FE172" s="835">
        <f t="shared" si="136"/>
        <v>9.7750000000000004</v>
      </c>
      <c r="FF172" s="835">
        <f t="shared" si="137"/>
        <v>2.6431600000000004</v>
      </c>
      <c r="FG172" s="834"/>
      <c r="FH172" s="827" t="s">
        <v>440</v>
      </c>
      <c r="FI172" s="835">
        <f>FI142+FI140</f>
        <v>1.3</v>
      </c>
      <c r="FJ172" s="835">
        <f t="shared" si="138"/>
        <v>1</v>
      </c>
      <c r="FK172" s="835">
        <f t="shared" si="139"/>
        <v>10.925000000000001</v>
      </c>
      <c r="FL172" s="835">
        <f t="shared" si="140"/>
        <v>2.9541200000000001</v>
      </c>
      <c r="FM172" s="834"/>
      <c r="FN172" s="827" t="s">
        <v>440</v>
      </c>
      <c r="FO172" s="835">
        <f>FO142+FO140</f>
        <v>1.3</v>
      </c>
      <c r="FP172" s="835">
        <f t="shared" si="141"/>
        <v>1</v>
      </c>
      <c r="FQ172" s="835">
        <f t="shared" si="142"/>
        <v>8.9699999999999989</v>
      </c>
      <c r="FR172" s="835">
        <f t="shared" si="143"/>
        <v>2.4254879999999996</v>
      </c>
      <c r="FS172" s="834"/>
      <c r="FT172" s="827" t="s">
        <v>440</v>
      </c>
      <c r="FU172" s="835">
        <f>FU142+FU140</f>
        <v>1.3</v>
      </c>
      <c r="FV172" s="835">
        <f t="shared" si="144"/>
        <v>1</v>
      </c>
      <c r="FW172" s="835">
        <f t="shared" si="145"/>
        <v>11.5</v>
      </c>
      <c r="FX172" s="835">
        <f t="shared" si="146"/>
        <v>3.1095999999999999</v>
      </c>
      <c r="FY172" s="834"/>
    </row>
    <row r="173" spans="1:181" x14ac:dyDescent="0.3">
      <c r="A173" s="19"/>
      <c r="B173" s="827" t="s">
        <v>439</v>
      </c>
      <c r="C173" s="835">
        <f>IF(E106&lt;0,C142+C140+C141,C140)</f>
        <v>1.5</v>
      </c>
      <c r="D173" s="835">
        <f t="shared" si="57"/>
        <v>1</v>
      </c>
      <c r="E173" s="835">
        <f t="shared" si="58"/>
        <v>8.9699999999999989</v>
      </c>
      <c r="F173" s="835">
        <f t="shared" si="59"/>
        <v>3.1717919999999995</v>
      </c>
      <c r="G173" s="834"/>
      <c r="H173" s="827" t="s">
        <v>439</v>
      </c>
      <c r="I173" s="835">
        <f>IF(K106&lt;0,I142+I140+I141,I140)</f>
        <v>1.5</v>
      </c>
      <c r="J173" s="835">
        <f t="shared" si="60"/>
        <v>1</v>
      </c>
      <c r="K173" s="835">
        <f t="shared" si="61"/>
        <v>11.5</v>
      </c>
      <c r="L173" s="835">
        <f t="shared" si="62"/>
        <v>4.0663999999999998</v>
      </c>
      <c r="M173" s="834"/>
      <c r="N173" s="827" t="s">
        <v>439</v>
      </c>
      <c r="O173" s="835">
        <f>IF(Q106&lt;0,O142+O140+O141,O140)</f>
        <v>1.5</v>
      </c>
      <c r="P173" s="835">
        <f t="shared" si="63"/>
        <v>1</v>
      </c>
      <c r="Q173" s="835">
        <f t="shared" si="64"/>
        <v>9.7750000000000004</v>
      </c>
      <c r="R173" s="835">
        <f t="shared" si="65"/>
        <v>3.4564400000000002</v>
      </c>
      <c r="S173" s="834"/>
      <c r="T173" s="827" t="s">
        <v>439</v>
      </c>
      <c r="U173" s="835">
        <f>IF(W106&lt;0,U142+U140+U141,U140)</f>
        <v>1.5</v>
      </c>
      <c r="V173" s="835">
        <f t="shared" si="66"/>
        <v>1</v>
      </c>
      <c r="W173" s="835">
        <f t="shared" si="67"/>
        <v>10.925000000000001</v>
      </c>
      <c r="X173" s="835">
        <f t="shared" si="68"/>
        <v>3.8630800000000001</v>
      </c>
      <c r="Y173" s="834"/>
      <c r="Z173" s="827" t="s">
        <v>439</v>
      </c>
      <c r="AA173" s="835">
        <f>IF(AC106&lt;0,AA142+AA140+AA141,AA140)</f>
        <v>1.5</v>
      </c>
      <c r="AB173" s="835">
        <f t="shared" si="69"/>
        <v>1</v>
      </c>
      <c r="AC173" s="835">
        <f t="shared" si="70"/>
        <v>8.9699999999999989</v>
      </c>
      <c r="AD173" s="835">
        <f t="shared" si="71"/>
        <v>3.1717919999999995</v>
      </c>
      <c r="AE173" s="834"/>
      <c r="AF173" s="827" t="s">
        <v>439</v>
      </c>
      <c r="AG173" s="835">
        <f>IF(AI106&lt;0,AG142+AG140+AG141,AG140)</f>
        <v>1.5</v>
      </c>
      <c r="AH173" s="835">
        <f t="shared" si="72"/>
        <v>1</v>
      </c>
      <c r="AI173" s="835">
        <f t="shared" si="73"/>
        <v>11.5</v>
      </c>
      <c r="AJ173" s="835">
        <f t="shared" si="74"/>
        <v>4.0663999999999998</v>
      </c>
      <c r="AK173" s="834"/>
      <c r="AL173" s="827" t="s">
        <v>439</v>
      </c>
      <c r="AM173" s="835">
        <f>IF(AO106&lt;0,AM142+AM140+AM141,AM140)</f>
        <v>1.5</v>
      </c>
      <c r="AN173" s="835">
        <f t="shared" si="75"/>
        <v>1</v>
      </c>
      <c r="AO173" s="835">
        <f t="shared" si="76"/>
        <v>9.7750000000000004</v>
      </c>
      <c r="AP173" s="835">
        <f t="shared" si="77"/>
        <v>3.4564400000000002</v>
      </c>
      <c r="AQ173" s="834"/>
      <c r="AR173" s="827" t="s">
        <v>439</v>
      </c>
      <c r="AS173" s="835">
        <f>IF(AU106&lt;0,AS142+AS140+AS141,AS140)</f>
        <v>1.5</v>
      </c>
      <c r="AT173" s="835">
        <f t="shared" si="78"/>
        <v>1</v>
      </c>
      <c r="AU173" s="835">
        <f t="shared" si="79"/>
        <v>10.925000000000001</v>
      </c>
      <c r="AV173" s="835">
        <f t="shared" si="80"/>
        <v>3.8630800000000001</v>
      </c>
      <c r="AW173" s="834"/>
      <c r="AX173" s="827" t="s">
        <v>439</v>
      </c>
      <c r="AY173" s="835">
        <f>IF(BA106&lt;0,AY142+AY140+AY141,AY140)</f>
        <v>1.5</v>
      </c>
      <c r="AZ173" s="835">
        <f t="shared" si="81"/>
        <v>1</v>
      </c>
      <c r="BA173" s="835">
        <f t="shared" si="82"/>
        <v>8.9699999999999989</v>
      </c>
      <c r="BB173" s="835">
        <f t="shared" si="83"/>
        <v>3.1717919999999995</v>
      </c>
      <c r="BC173" s="834"/>
      <c r="BD173" s="827" t="s">
        <v>439</v>
      </c>
      <c r="BE173" s="835">
        <f>IF(BG106&lt;0,BE142+BE140+BE141,BE140)</f>
        <v>1.5</v>
      </c>
      <c r="BF173" s="835">
        <f t="shared" si="84"/>
        <v>1</v>
      </c>
      <c r="BG173" s="835">
        <f t="shared" si="85"/>
        <v>11.5</v>
      </c>
      <c r="BH173" s="835">
        <f t="shared" si="86"/>
        <v>4.0663999999999998</v>
      </c>
      <c r="BI173" s="834"/>
      <c r="BJ173" s="827" t="s">
        <v>439</v>
      </c>
      <c r="BK173" s="835">
        <f>IF(BM106&lt;0,BK142+BK140+BK141,BK140)</f>
        <v>1.5</v>
      </c>
      <c r="BL173" s="835">
        <f t="shared" si="87"/>
        <v>1</v>
      </c>
      <c r="BM173" s="835">
        <f t="shared" si="88"/>
        <v>9.7750000000000004</v>
      </c>
      <c r="BN173" s="835">
        <f t="shared" si="89"/>
        <v>3.4564400000000002</v>
      </c>
      <c r="BO173" s="834"/>
      <c r="BP173" s="827" t="s">
        <v>439</v>
      </c>
      <c r="BQ173" s="835">
        <f>IF(BS106&lt;0,BQ142+BQ140+BQ141,BQ140)</f>
        <v>1.5</v>
      </c>
      <c r="BR173" s="835">
        <f t="shared" si="90"/>
        <v>1</v>
      </c>
      <c r="BS173" s="835">
        <f t="shared" si="91"/>
        <v>10.925000000000001</v>
      </c>
      <c r="BT173" s="835">
        <f t="shared" si="92"/>
        <v>3.8630800000000001</v>
      </c>
      <c r="BU173" s="834"/>
      <c r="BV173" s="827" t="s">
        <v>439</v>
      </c>
      <c r="BW173" s="835">
        <f>IF(BY106&lt;0,BW142+BW140+BW141,BW140)</f>
        <v>1.5</v>
      </c>
      <c r="BX173" s="835">
        <f t="shared" si="93"/>
        <v>1</v>
      </c>
      <c r="BY173" s="835">
        <f t="shared" si="94"/>
        <v>8.9699999999999989</v>
      </c>
      <c r="BZ173" s="835">
        <f t="shared" si="95"/>
        <v>3.1717919999999995</v>
      </c>
      <c r="CA173" s="834"/>
      <c r="CB173" s="827" t="s">
        <v>439</v>
      </c>
      <c r="CC173" s="835">
        <f>IF(CE106&lt;0,CC142+CC140+CC141,CC140)</f>
        <v>1.5</v>
      </c>
      <c r="CD173" s="835">
        <f t="shared" si="96"/>
        <v>1</v>
      </c>
      <c r="CE173" s="835">
        <f t="shared" si="97"/>
        <v>11.5</v>
      </c>
      <c r="CF173" s="835">
        <f t="shared" si="98"/>
        <v>4.0663999999999998</v>
      </c>
      <c r="CG173" s="834"/>
      <c r="CH173" s="827" t="s">
        <v>439</v>
      </c>
      <c r="CI173" s="835">
        <f>IF(CK106&lt;0,CI142+CI140+CI141,CI140)</f>
        <v>1.5</v>
      </c>
      <c r="CJ173" s="835">
        <f t="shared" si="99"/>
        <v>1</v>
      </c>
      <c r="CK173" s="835">
        <f t="shared" si="100"/>
        <v>9.7750000000000004</v>
      </c>
      <c r="CL173" s="835">
        <f t="shared" si="101"/>
        <v>3.4564400000000002</v>
      </c>
      <c r="CM173" s="834"/>
      <c r="CN173" s="827" t="s">
        <v>439</v>
      </c>
      <c r="CO173" s="835">
        <f>IF(CQ106&lt;0,CO142+CO140+CO141,CO140)</f>
        <v>1.5</v>
      </c>
      <c r="CP173" s="835">
        <f t="shared" si="102"/>
        <v>1</v>
      </c>
      <c r="CQ173" s="835">
        <f t="shared" si="103"/>
        <v>10.925000000000001</v>
      </c>
      <c r="CR173" s="835">
        <f t="shared" si="104"/>
        <v>3.8630800000000001</v>
      </c>
      <c r="CS173" s="834"/>
      <c r="CT173" s="827" t="s">
        <v>439</v>
      </c>
      <c r="CU173" s="835">
        <f>IF(CW106&lt;0,CU142+CU140+CU141,CU140)</f>
        <v>1.5</v>
      </c>
      <c r="CV173" s="835">
        <f t="shared" si="105"/>
        <v>1</v>
      </c>
      <c r="CW173" s="835">
        <f t="shared" si="106"/>
        <v>8.9699999999999989</v>
      </c>
      <c r="CX173" s="835">
        <f t="shared" si="107"/>
        <v>3.1717919999999995</v>
      </c>
      <c r="CY173" s="834"/>
      <c r="CZ173" s="827" t="s">
        <v>439</v>
      </c>
      <c r="DA173" s="835">
        <f>IF(DC106&lt;0,DA142+DA140+DA141,DA140)</f>
        <v>1.5</v>
      </c>
      <c r="DB173" s="835">
        <f t="shared" si="108"/>
        <v>1</v>
      </c>
      <c r="DC173" s="835">
        <f t="shared" si="109"/>
        <v>11.5</v>
      </c>
      <c r="DD173" s="835">
        <f t="shared" si="110"/>
        <v>4.0663999999999998</v>
      </c>
      <c r="DE173" s="834"/>
      <c r="DF173" s="827" t="s">
        <v>439</v>
      </c>
      <c r="DG173" s="835">
        <f>IF(DI106&lt;0,DG142+DG140+DG141,DG140)</f>
        <v>1.5</v>
      </c>
      <c r="DH173" s="835">
        <f t="shared" si="111"/>
        <v>1</v>
      </c>
      <c r="DI173" s="835">
        <f t="shared" si="112"/>
        <v>9.7750000000000004</v>
      </c>
      <c r="DJ173" s="835">
        <f t="shared" si="113"/>
        <v>3.4564400000000002</v>
      </c>
      <c r="DK173" s="834"/>
      <c r="DL173" s="827" t="s">
        <v>439</v>
      </c>
      <c r="DM173" s="835">
        <f>IF(DO106&lt;0,DM142+DM140+DM141,DM140)</f>
        <v>1.5</v>
      </c>
      <c r="DN173" s="835">
        <f t="shared" si="114"/>
        <v>1</v>
      </c>
      <c r="DO173" s="835">
        <f t="shared" si="115"/>
        <v>10.925000000000001</v>
      </c>
      <c r="DP173" s="835">
        <f t="shared" si="116"/>
        <v>3.8630800000000001</v>
      </c>
      <c r="DQ173" s="834"/>
      <c r="DR173" s="827" t="s">
        <v>439</v>
      </c>
      <c r="DS173" s="835">
        <f>IF(DU106&lt;0,DS142+DS140+DS141,DS140)</f>
        <v>1.5</v>
      </c>
      <c r="DT173" s="835">
        <f t="shared" si="117"/>
        <v>1</v>
      </c>
      <c r="DU173" s="835">
        <f t="shared" si="118"/>
        <v>8.9699999999999989</v>
      </c>
      <c r="DV173" s="835">
        <f t="shared" si="119"/>
        <v>3.1717919999999995</v>
      </c>
      <c r="DW173" s="834"/>
      <c r="DX173" s="827" t="s">
        <v>439</v>
      </c>
      <c r="DY173" s="835">
        <f>IF(EA106&lt;0,DY142+DY140+DY141,DY140)</f>
        <v>1.5</v>
      </c>
      <c r="DZ173" s="835">
        <f t="shared" si="120"/>
        <v>1</v>
      </c>
      <c r="EA173" s="835">
        <f t="shared" si="121"/>
        <v>11.5</v>
      </c>
      <c r="EB173" s="835">
        <f t="shared" si="122"/>
        <v>4.0663999999999998</v>
      </c>
      <c r="EC173" s="834"/>
      <c r="ED173" s="827" t="s">
        <v>439</v>
      </c>
      <c r="EE173" s="835">
        <f>IF(EG106&lt;0,EE142+EE140+EE141,EE140)</f>
        <v>1.5</v>
      </c>
      <c r="EF173" s="835">
        <f t="shared" si="123"/>
        <v>1</v>
      </c>
      <c r="EG173" s="835">
        <f t="shared" si="124"/>
        <v>9.7750000000000004</v>
      </c>
      <c r="EH173" s="835">
        <f t="shared" si="125"/>
        <v>3.4564400000000002</v>
      </c>
      <c r="EI173" s="834"/>
      <c r="EJ173" s="827" t="s">
        <v>439</v>
      </c>
      <c r="EK173" s="835">
        <f>IF(EM106&lt;0,EK142+EK140+EK141,EK140)</f>
        <v>1.5</v>
      </c>
      <c r="EL173" s="835">
        <f t="shared" si="126"/>
        <v>1</v>
      </c>
      <c r="EM173" s="835">
        <f t="shared" si="127"/>
        <v>10.925000000000001</v>
      </c>
      <c r="EN173" s="835">
        <f t="shared" si="128"/>
        <v>3.8630800000000001</v>
      </c>
      <c r="EO173" s="834"/>
      <c r="EP173" s="827" t="s">
        <v>439</v>
      </c>
      <c r="EQ173" s="835">
        <f>IF(ES106&lt;0,EQ142+EQ140+EQ141,EQ140)</f>
        <v>1.5</v>
      </c>
      <c r="ER173" s="835">
        <f t="shared" si="129"/>
        <v>1</v>
      </c>
      <c r="ES173" s="835">
        <f t="shared" si="130"/>
        <v>8.9699999999999989</v>
      </c>
      <c r="ET173" s="835">
        <f t="shared" si="131"/>
        <v>3.1717919999999995</v>
      </c>
      <c r="EU173" s="834"/>
      <c r="EV173" s="827" t="s">
        <v>439</v>
      </c>
      <c r="EW173" s="835">
        <f>IF(EY106&lt;0,EW142+EW140+EW141,EW140)</f>
        <v>1.5</v>
      </c>
      <c r="EX173" s="835">
        <f t="shared" si="132"/>
        <v>1</v>
      </c>
      <c r="EY173" s="835">
        <f t="shared" si="133"/>
        <v>11.5</v>
      </c>
      <c r="EZ173" s="835">
        <f t="shared" si="134"/>
        <v>4.0663999999999998</v>
      </c>
      <c r="FA173" s="834"/>
      <c r="FB173" s="827" t="s">
        <v>439</v>
      </c>
      <c r="FC173" s="835">
        <f>IF(FE106&lt;0,FC142+FC140+FC141,FC140)</f>
        <v>1.5</v>
      </c>
      <c r="FD173" s="835">
        <f t="shared" si="135"/>
        <v>1</v>
      </c>
      <c r="FE173" s="835">
        <f t="shared" si="136"/>
        <v>9.7750000000000004</v>
      </c>
      <c r="FF173" s="835">
        <f t="shared" si="137"/>
        <v>3.4564400000000002</v>
      </c>
      <c r="FG173" s="834"/>
      <c r="FH173" s="827" t="s">
        <v>439</v>
      </c>
      <c r="FI173" s="835">
        <f>IF(FK106&lt;0,FI142+FI140+FI141,FI140)</f>
        <v>1.5</v>
      </c>
      <c r="FJ173" s="835">
        <f t="shared" si="138"/>
        <v>1</v>
      </c>
      <c r="FK173" s="835">
        <f t="shared" si="139"/>
        <v>10.925000000000001</v>
      </c>
      <c r="FL173" s="835">
        <f t="shared" si="140"/>
        <v>3.8630800000000001</v>
      </c>
      <c r="FM173" s="834"/>
      <c r="FN173" s="827" t="s">
        <v>439</v>
      </c>
      <c r="FO173" s="835">
        <f>IF(FQ106&lt;0,FO142+FO140+FO141,FO140)</f>
        <v>1.5</v>
      </c>
      <c r="FP173" s="835">
        <f t="shared" si="141"/>
        <v>1</v>
      </c>
      <c r="FQ173" s="835">
        <f t="shared" si="142"/>
        <v>8.9699999999999989</v>
      </c>
      <c r="FR173" s="835">
        <f t="shared" si="143"/>
        <v>3.1717919999999995</v>
      </c>
      <c r="FS173" s="834"/>
      <c r="FT173" s="827" t="s">
        <v>439</v>
      </c>
      <c r="FU173" s="835">
        <f>IF(FW106&lt;0,FU142+FU140+FU141,FU140)</f>
        <v>1.5</v>
      </c>
      <c r="FV173" s="835">
        <f t="shared" si="144"/>
        <v>1</v>
      </c>
      <c r="FW173" s="835">
        <f t="shared" si="145"/>
        <v>11.5</v>
      </c>
      <c r="FX173" s="835">
        <f t="shared" si="146"/>
        <v>4.0663999999999998</v>
      </c>
      <c r="FY173" s="834"/>
    </row>
    <row r="174" spans="1:181" x14ac:dyDescent="0.3">
      <c r="A174" s="19"/>
      <c r="B174" s="827" t="s">
        <v>438</v>
      </c>
      <c r="C174" s="835">
        <f>C141+C140</f>
        <v>0.7</v>
      </c>
      <c r="D174" s="835">
        <f t="shared" si="57"/>
        <v>0.7</v>
      </c>
      <c r="E174" s="835">
        <f t="shared" si="58"/>
        <v>8.6189999999999998</v>
      </c>
      <c r="F174" s="835">
        <f t="shared" si="59"/>
        <v>2.3305775999999998</v>
      </c>
      <c r="G174" s="834"/>
      <c r="H174" s="827" t="s">
        <v>438</v>
      </c>
      <c r="I174" s="835">
        <f>I141+I140</f>
        <v>0.7</v>
      </c>
      <c r="J174" s="835">
        <f t="shared" si="60"/>
        <v>0.7</v>
      </c>
      <c r="K174" s="835">
        <f t="shared" si="61"/>
        <v>11.05</v>
      </c>
      <c r="L174" s="835">
        <f t="shared" si="62"/>
        <v>2.9879199999999999</v>
      </c>
      <c r="M174" s="834"/>
      <c r="N174" s="827" t="s">
        <v>438</v>
      </c>
      <c r="O174" s="835">
        <f>O141+O140</f>
        <v>0.7</v>
      </c>
      <c r="P174" s="835">
        <f t="shared" si="63"/>
        <v>0.7</v>
      </c>
      <c r="Q174" s="835">
        <f t="shared" si="64"/>
        <v>9.3925000000000001</v>
      </c>
      <c r="R174" s="835">
        <f t="shared" si="65"/>
        <v>2.5397319999999999</v>
      </c>
      <c r="S174" s="834"/>
      <c r="T174" s="827" t="s">
        <v>438</v>
      </c>
      <c r="U174" s="835">
        <f>U141+U140</f>
        <v>0.7</v>
      </c>
      <c r="V174" s="835">
        <f t="shared" si="66"/>
        <v>0.7</v>
      </c>
      <c r="W174" s="835">
        <f t="shared" si="67"/>
        <v>10.4975</v>
      </c>
      <c r="X174" s="835">
        <f t="shared" si="68"/>
        <v>2.838524</v>
      </c>
      <c r="Y174" s="834"/>
      <c r="Z174" s="827" t="s">
        <v>438</v>
      </c>
      <c r="AA174" s="835">
        <f>AA141+AA140</f>
        <v>0.7</v>
      </c>
      <c r="AB174" s="835">
        <f t="shared" si="69"/>
        <v>0.7</v>
      </c>
      <c r="AC174" s="835">
        <f t="shared" si="70"/>
        <v>8.6189999999999998</v>
      </c>
      <c r="AD174" s="835">
        <f t="shared" si="71"/>
        <v>2.3305775999999998</v>
      </c>
      <c r="AE174" s="834"/>
      <c r="AF174" s="827" t="s">
        <v>438</v>
      </c>
      <c r="AG174" s="835">
        <f>AG141+AG140</f>
        <v>0.7</v>
      </c>
      <c r="AH174" s="835">
        <f t="shared" si="72"/>
        <v>0.7</v>
      </c>
      <c r="AI174" s="835">
        <f t="shared" si="73"/>
        <v>11.05</v>
      </c>
      <c r="AJ174" s="835">
        <f t="shared" si="74"/>
        <v>2.9879199999999999</v>
      </c>
      <c r="AK174" s="834"/>
      <c r="AL174" s="827" t="s">
        <v>438</v>
      </c>
      <c r="AM174" s="835">
        <f>AM141+AM140</f>
        <v>0.7</v>
      </c>
      <c r="AN174" s="835">
        <f t="shared" si="75"/>
        <v>0.7</v>
      </c>
      <c r="AO174" s="835">
        <f t="shared" si="76"/>
        <v>9.3925000000000001</v>
      </c>
      <c r="AP174" s="835">
        <f t="shared" si="77"/>
        <v>2.5397319999999999</v>
      </c>
      <c r="AQ174" s="834"/>
      <c r="AR174" s="827" t="s">
        <v>438</v>
      </c>
      <c r="AS174" s="835">
        <f>AS141+AS140</f>
        <v>0.7</v>
      </c>
      <c r="AT174" s="835">
        <f t="shared" si="78"/>
        <v>0.7</v>
      </c>
      <c r="AU174" s="835">
        <f t="shared" si="79"/>
        <v>10.4975</v>
      </c>
      <c r="AV174" s="835">
        <f t="shared" si="80"/>
        <v>2.838524</v>
      </c>
      <c r="AW174" s="834"/>
      <c r="AX174" s="827" t="s">
        <v>438</v>
      </c>
      <c r="AY174" s="835">
        <f>AY141+AY140</f>
        <v>0.7</v>
      </c>
      <c r="AZ174" s="835">
        <f t="shared" si="81"/>
        <v>0.7</v>
      </c>
      <c r="BA174" s="835">
        <f t="shared" si="82"/>
        <v>8.6189999999999998</v>
      </c>
      <c r="BB174" s="835">
        <f t="shared" si="83"/>
        <v>2.3305775999999998</v>
      </c>
      <c r="BC174" s="834"/>
      <c r="BD174" s="827" t="s">
        <v>438</v>
      </c>
      <c r="BE174" s="835">
        <f>BE141+BE140</f>
        <v>0.7</v>
      </c>
      <c r="BF174" s="835">
        <f t="shared" si="84"/>
        <v>0.7</v>
      </c>
      <c r="BG174" s="835">
        <f t="shared" si="85"/>
        <v>11.05</v>
      </c>
      <c r="BH174" s="835">
        <f t="shared" si="86"/>
        <v>2.9879199999999999</v>
      </c>
      <c r="BI174" s="834"/>
      <c r="BJ174" s="827" t="s">
        <v>438</v>
      </c>
      <c r="BK174" s="835">
        <f>BK141+BK140</f>
        <v>0.7</v>
      </c>
      <c r="BL174" s="835">
        <f t="shared" si="87"/>
        <v>0.7</v>
      </c>
      <c r="BM174" s="835">
        <f t="shared" si="88"/>
        <v>9.3925000000000001</v>
      </c>
      <c r="BN174" s="835">
        <f t="shared" si="89"/>
        <v>2.5397319999999999</v>
      </c>
      <c r="BO174" s="834"/>
      <c r="BP174" s="827" t="s">
        <v>438</v>
      </c>
      <c r="BQ174" s="835">
        <f>BQ141+BQ140</f>
        <v>0.7</v>
      </c>
      <c r="BR174" s="835">
        <f t="shared" si="90"/>
        <v>0.7</v>
      </c>
      <c r="BS174" s="835">
        <f t="shared" si="91"/>
        <v>10.4975</v>
      </c>
      <c r="BT174" s="835">
        <f t="shared" si="92"/>
        <v>2.838524</v>
      </c>
      <c r="BU174" s="834"/>
      <c r="BV174" s="827" t="s">
        <v>438</v>
      </c>
      <c r="BW174" s="835">
        <f>BW141+BW140</f>
        <v>0.7</v>
      </c>
      <c r="BX174" s="835">
        <f t="shared" si="93"/>
        <v>0.7</v>
      </c>
      <c r="BY174" s="835">
        <f t="shared" si="94"/>
        <v>8.6189999999999998</v>
      </c>
      <c r="BZ174" s="835">
        <f t="shared" si="95"/>
        <v>2.3305775999999998</v>
      </c>
      <c r="CA174" s="834"/>
      <c r="CB174" s="827" t="s">
        <v>438</v>
      </c>
      <c r="CC174" s="835">
        <f>CC141+CC140</f>
        <v>0.7</v>
      </c>
      <c r="CD174" s="835">
        <f t="shared" si="96"/>
        <v>0.7</v>
      </c>
      <c r="CE174" s="835">
        <f t="shared" si="97"/>
        <v>11.05</v>
      </c>
      <c r="CF174" s="835">
        <f t="shared" si="98"/>
        <v>2.9879199999999999</v>
      </c>
      <c r="CG174" s="834"/>
      <c r="CH174" s="827" t="s">
        <v>438</v>
      </c>
      <c r="CI174" s="835">
        <f>CI141+CI140</f>
        <v>0.7</v>
      </c>
      <c r="CJ174" s="835">
        <f t="shared" si="99"/>
        <v>0.7</v>
      </c>
      <c r="CK174" s="835">
        <f t="shared" si="100"/>
        <v>9.3925000000000001</v>
      </c>
      <c r="CL174" s="835">
        <f t="shared" si="101"/>
        <v>2.5397319999999999</v>
      </c>
      <c r="CM174" s="834"/>
      <c r="CN174" s="827" t="s">
        <v>438</v>
      </c>
      <c r="CO174" s="835">
        <f>CO141+CO140</f>
        <v>0.7</v>
      </c>
      <c r="CP174" s="835">
        <f t="shared" si="102"/>
        <v>0.7</v>
      </c>
      <c r="CQ174" s="835">
        <f t="shared" si="103"/>
        <v>10.4975</v>
      </c>
      <c r="CR174" s="835">
        <f t="shared" si="104"/>
        <v>2.838524</v>
      </c>
      <c r="CS174" s="834"/>
      <c r="CT174" s="827" t="s">
        <v>438</v>
      </c>
      <c r="CU174" s="835">
        <f>CU141+CU140</f>
        <v>0.7</v>
      </c>
      <c r="CV174" s="835">
        <f t="shared" si="105"/>
        <v>0.7</v>
      </c>
      <c r="CW174" s="835">
        <f t="shared" si="106"/>
        <v>8.6189999999999998</v>
      </c>
      <c r="CX174" s="835">
        <f t="shared" si="107"/>
        <v>2.3305775999999998</v>
      </c>
      <c r="CY174" s="834"/>
      <c r="CZ174" s="827" t="s">
        <v>438</v>
      </c>
      <c r="DA174" s="835">
        <f>DA141+DA140</f>
        <v>0.7</v>
      </c>
      <c r="DB174" s="835">
        <f t="shared" si="108"/>
        <v>0.7</v>
      </c>
      <c r="DC174" s="835">
        <f t="shared" si="109"/>
        <v>11.05</v>
      </c>
      <c r="DD174" s="835">
        <f t="shared" si="110"/>
        <v>2.9879199999999999</v>
      </c>
      <c r="DE174" s="834"/>
      <c r="DF174" s="827" t="s">
        <v>438</v>
      </c>
      <c r="DG174" s="835">
        <f>DG141+DG140</f>
        <v>0.7</v>
      </c>
      <c r="DH174" s="835">
        <f t="shared" si="111"/>
        <v>0.7</v>
      </c>
      <c r="DI174" s="835">
        <f t="shared" si="112"/>
        <v>9.3925000000000001</v>
      </c>
      <c r="DJ174" s="835">
        <f t="shared" si="113"/>
        <v>2.5397319999999999</v>
      </c>
      <c r="DK174" s="834"/>
      <c r="DL174" s="827" t="s">
        <v>438</v>
      </c>
      <c r="DM174" s="835">
        <f>DM141+DM140</f>
        <v>0.7</v>
      </c>
      <c r="DN174" s="835">
        <f t="shared" si="114"/>
        <v>0.7</v>
      </c>
      <c r="DO174" s="835">
        <f t="shared" si="115"/>
        <v>10.4975</v>
      </c>
      <c r="DP174" s="835">
        <f t="shared" si="116"/>
        <v>2.838524</v>
      </c>
      <c r="DQ174" s="834"/>
      <c r="DR174" s="827" t="s">
        <v>438</v>
      </c>
      <c r="DS174" s="835">
        <f>DS141+DS140</f>
        <v>0.7</v>
      </c>
      <c r="DT174" s="835">
        <f t="shared" si="117"/>
        <v>0.7</v>
      </c>
      <c r="DU174" s="835">
        <f t="shared" si="118"/>
        <v>8.6189999999999998</v>
      </c>
      <c r="DV174" s="835">
        <f t="shared" si="119"/>
        <v>2.3305775999999998</v>
      </c>
      <c r="DW174" s="834"/>
      <c r="DX174" s="827" t="s">
        <v>438</v>
      </c>
      <c r="DY174" s="835">
        <f>DY141+DY140</f>
        <v>0.7</v>
      </c>
      <c r="DZ174" s="835">
        <f t="shared" si="120"/>
        <v>0.7</v>
      </c>
      <c r="EA174" s="835">
        <f t="shared" si="121"/>
        <v>11.05</v>
      </c>
      <c r="EB174" s="835">
        <f t="shared" si="122"/>
        <v>2.9879199999999999</v>
      </c>
      <c r="EC174" s="834"/>
      <c r="ED174" s="827" t="s">
        <v>438</v>
      </c>
      <c r="EE174" s="835">
        <f>EE141+EE140</f>
        <v>0.7</v>
      </c>
      <c r="EF174" s="835">
        <f t="shared" si="123"/>
        <v>0.7</v>
      </c>
      <c r="EG174" s="835">
        <f t="shared" si="124"/>
        <v>9.3925000000000001</v>
      </c>
      <c r="EH174" s="835">
        <f t="shared" si="125"/>
        <v>2.5397319999999999</v>
      </c>
      <c r="EI174" s="834"/>
      <c r="EJ174" s="827" t="s">
        <v>438</v>
      </c>
      <c r="EK174" s="835">
        <f>EK141+EK140</f>
        <v>0.7</v>
      </c>
      <c r="EL174" s="835">
        <f t="shared" si="126"/>
        <v>0.7</v>
      </c>
      <c r="EM174" s="835">
        <f t="shared" si="127"/>
        <v>10.4975</v>
      </c>
      <c r="EN174" s="835">
        <f t="shared" si="128"/>
        <v>2.838524</v>
      </c>
      <c r="EO174" s="834"/>
      <c r="EP174" s="827" t="s">
        <v>438</v>
      </c>
      <c r="EQ174" s="835">
        <f>EQ141+EQ140</f>
        <v>0.7</v>
      </c>
      <c r="ER174" s="835">
        <f t="shared" si="129"/>
        <v>0.7</v>
      </c>
      <c r="ES174" s="835">
        <f t="shared" si="130"/>
        <v>8.6189999999999998</v>
      </c>
      <c r="ET174" s="835">
        <f t="shared" si="131"/>
        <v>2.3305775999999998</v>
      </c>
      <c r="EU174" s="834"/>
      <c r="EV174" s="827" t="s">
        <v>438</v>
      </c>
      <c r="EW174" s="835">
        <f>EW141+EW140</f>
        <v>0.7</v>
      </c>
      <c r="EX174" s="835">
        <f t="shared" si="132"/>
        <v>0.7</v>
      </c>
      <c r="EY174" s="835">
        <f t="shared" si="133"/>
        <v>11.05</v>
      </c>
      <c r="EZ174" s="835">
        <f t="shared" si="134"/>
        <v>2.9879199999999999</v>
      </c>
      <c r="FA174" s="834"/>
      <c r="FB174" s="827" t="s">
        <v>438</v>
      </c>
      <c r="FC174" s="835">
        <f>FC141+FC140</f>
        <v>0.7</v>
      </c>
      <c r="FD174" s="835">
        <f t="shared" si="135"/>
        <v>0.7</v>
      </c>
      <c r="FE174" s="835">
        <f t="shared" si="136"/>
        <v>9.3925000000000001</v>
      </c>
      <c r="FF174" s="835">
        <f t="shared" si="137"/>
        <v>2.5397319999999999</v>
      </c>
      <c r="FG174" s="834"/>
      <c r="FH174" s="827" t="s">
        <v>438</v>
      </c>
      <c r="FI174" s="835">
        <f>FI141+FI140</f>
        <v>0.7</v>
      </c>
      <c r="FJ174" s="835">
        <f t="shared" si="138"/>
        <v>0.7</v>
      </c>
      <c r="FK174" s="835">
        <f t="shared" si="139"/>
        <v>10.4975</v>
      </c>
      <c r="FL174" s="835">
        <f t="shared" si="140"/>
        <v>2.838524</v>
      </c>
      <c r="FM174" s="834"/>
      <c r="FN174" s="827" t="s">
        <v>438</v>
      </c>
      <c r="FO174" s="835">
        <f>FO141+FO140</f>
        <v>0.7</v>
      </c>
      <c r="FP174" s="835">
        <f t="shared" si="141"/>
        <v>0.7</v>
      </c>
      <c r="FQ174" s="835">
        <f t="shared" si="142"/>
        <v>8.6189999999999998</v>
      </c>
      <c r="FR174" s="835">
        <f t="shared" si="143"/>
        <v>2.3305775999999998</v>
      </c>
      <c r="FS174" s="834"/>
      <c r="FT174" s="827" t="s">
        <v>438</v>
      </c>
      <c r="FU174" s="835">
        <f>FU141+FU140</f>
        <v>0.7</v>
      </c>
      <c r="FV174" s="835">
        <f t="shared" si="144"/>
        <v>0.7</v>
      </c>
      <c r="FW174" s="835">
        <f t="shared" si="145"/>
        <v>11.05</v>
      </c>
      <c r="FX174" s="835">
        <f t="shared" si="146"/>
        <v>2.9879199999999999</v>
      </c>
      <c r="FY174" s="834"/>
    </row>
    <row r="175" spans="1:181" x14ac:dyDescent="0.3">
      <c r="A175" s="19"/>
      <c r="B175" s="827" t="s">
        <v>437</v>
      </c>
      <c r="C175" s="835">
        <f>IF(E105&lt;0,C140+C141+C139,C141)</f>
        <v>0.89999999999999991</v>
      </c>
      <c r="D175" s="835">
        <f t="shared" si="57"/>
        <v>0.89999999999999991</v>
      </c>
      <c r="E175" s="835">
        <f t="shared" si="58"/>
        <v>8.8529999999999998</v>
      </c>
      <c r="F175" s="835">
        <f t="shared" si="59"/>
        <v>3.1304208</v>
      </c>
      <c r="G175" s="834"/>
      <c r="H175" s="827" t="s">
        <v>437</v>
      </c>
      <c r="I175" s="835">
        <f>IF(K105&lt;0,I140+I141+I139,I141)</f>
        <v>0.89999999999999991</v>
      </c>
      <c r="J175" s="835">
        <f t="shared" si="60"/>
        <v>0.89999999999999991</v>
      </c>
      <c r="K175" s="835">
        <f t="shared" si="61"/>
        <v>11.35</v>
      </c>
      <c r="L175" s="835">
        <f t="shared" si="62"/>
        <v>4.0133599999999996</v>
      </c>
      <c r="M175" s="834"/>
      <c r="N175" s="827" t="s">
        <v>437</v>
      </c>
      <c r="O175" s="835">
        <f>IF(Q105&lt;0,O140+O141+O139,O141)</f>
        <v>0.89999999999999991</v>
      </c>
      <c r="P175" s="835">
        <f t="shared" si="63"/>
        <v>0.89999999999999991</v>
      </c>
      <c r="Q175" s="835">
        <f t="shared" si="64"/>
        <v>9.6475000000000009</v>
      </c>
      <c r="R175" s="835">
        <f t="shared" si="65"/>
        <v>3.4113560000000005</v>
      </c>
      <c r="S175" s="834"/>
      <c r="T175" s="827" t="s">
        <v>437</v>
      </c>
      <c r="U175" s="835">
        <f>IF(W105&lt;0,U140+U141+U139,U141)</f>
        <v>0.89999999999999991</v>
      </c>
      <c r="V175" s="835">
        <f t="shared" si="66"/>
        <v>0.89999999999999991</v>
      </c>
      <c r="W175" s="835">
        <f t="shared" si="67"/>
        <v>10.782499999999999</v>
      </c>
      <c r="X175" s="835">
        <f t="shared" si="68"/>
        <v>3.8126919999999997</v>
      </c>
      <c r="Y175" s="834"/>
      <c r="Z175" s="827" t="s">
        <v>437</v>
      </c>
      <c r="AA175" s="835">
        <f>IF(AC105&lt;0,AA140+AA141+AA139,AA141)</f>
        <v>0.89999999999999991</v>
      </c>
      <c r="AB175" s="835">
        <f t="shared" si="69"/>
        <v>0.89999999999999991</v>
      </c>
      <c r="AC175" s="835">
        <f t="shared" si="70"/>
        <v>8.8529999999999998</v>
      </c>
      <c r="AD175" s="835">
        <f t="shared" si="71"/>
        <v>3.1304208</v>
      </c>
      <c r="AE175" s="834"/>
      <c r="AF175" s="827" t="s">
        <v>437</v>
      </c>
      <c r="AG175" s="835">
        <f>IF(AI105&lt;0,AG140+AG141+AG139,AG141)</f>
        <v>0.89999999999999991</v>
      </c>
      <c r="AH175" s="835">
        <f t="shared" si="72"/>
        <v>0.89999999999999991</v>
      </c>
      <c r="AI175" s="835">
        <f t="shared" si="73"/>
        <v>11.35</v>
      </c>
      <c r="AJ175" s="835">
        <f t="shared" si="74"/>
        <v>4.0133599999999996</v>
      </c>
      <c r="AK175" s="834"/>
      <c r="AL175" s="827" t="s">
        <v>437</v>
      </c>
      <c r="AM175" s="835">
        <f>IF(AO105&lt;0,AM140+AM141+AM139,AM141)</f>
        <v>0.89999999999999991</v>
      </c>
      <c r="AN175" s="835">
        <f t="shared" si="75"/>
        <v>0.89999999999999991</v>
      </c>
      <c r="AO175" s="835">
        <f t="shared" si="76"/>
        <v>9.6475000000000009</v>
      </c>
      <c r="AP175" s="835">
        <f t="shared" si="77"/>
        <v>3.4113560000000005</v>
      </c>
      <c r="AQ175" s="834"/>
      <c r="AR175" s="827" t="s">
        <v>437</v>
      </c>
      <c r="AS175" s="835">
        <f>IF(AU105&lt;0,AS140+AS141+AS139,AS141)</f>
        <v>0.89999999999999991</v>
      </c>
      <c r="AT175" s="835">
        <f t="shared" si="78"/>
        <v>0.89999999999999991</v>
      </c>
      <c r="AU175" s="835">
        <f t="shared" si="79"/>
        <v>10.782499999999999</v>
      </c>
      <c r="AV175" s="835">
        <f t="shared" si="80"/>
        <v>3.8126919999999997</v>
      </c>
      <c r="AW175" s="834"/>
      <c r="AX175" s="827" t="s">
        <v>437</v>
      </c>
      <c r="AY175" s="835">
        <f>IF(BA105&lt;0,AY140+AY141+AY139,AY141)</f>
        <v>0.89999999999999991</v>
      </c>
      <c r="AZ175" s="835">
        <f t="shared" si="81"/>
        <v>0.89999999999999991</v>
      </c>
      <c r="BA175" s="835">
        <f t="shared" si="82"/>
        <v>8.8529999999999998</v>
      </c>
      <c r="BB175" s="835">
        <f t="shared" si="83"/>
        <v>3.1304208</v>
      </c>
      <c r="BC175" s="834"/>
      <c r="BD175" s="827" t="s">
        <v>437</v>
      </c>
      <c r="BE175" s="835">
        <f>IF(BG105&lt;0,BE140+BE141+BE139,BE141)</f>
        <v>0.89999999999999991</v>
      </c>
      <c r="BF175" s="835">
        <f t="shared" si="84"/>
        <v>0.89999999999999991</v>
      </c>
      <c r="BG175" s="835">
        <f t="shared" si="85"/>
        <v>11.35</v>
      </c>
      <c r="BH175" s="835">
        <f t="shared" si="86"/>
        <v>4.0133599999999996</v>
      </c>
      <c r="BI175" s="834"/>
      <c r="BJ175" s="827" t="s">
        <v>437</v>
      </c>
      <c r="BK175" s="835">
        <f>IF(BM105&lt;0,BK140+BK141+BK139,BK141)</f>
        <v>0.89999999999999991</v>
      </c>
      <c r="BL175" s="835">
        <f t="shared" si="87"/>
        <v>0.89999999999999991</v>
      </c>
      <c r="BM175" s="835">
        <f t="shared" si="88"/>
        <v>9.6475000000000009</v>
      </c>
      <c r="BN175" s="835">
        <f t="shared" si="89"/>
        <v>3.4113560000000005</v>
      </c>
      <c r="BO175" s="834"/>
      <c r="BP175" s="827" t="s">
        <v>437</v>
      </c>
      <c r="BQ175" s="835">
        <f>IF(BS105&lt;0,BQ140+BQ141+BQ139,BQ141)</f>
        <v>0.89999999999999991</v>
      </c>
      <c r="BR175" s="835">
        <f t="shared" si="90"/>
        <v>0.89999999999999991</v>
      </c>
      <c r="BS175" s="835">
        <f t="shared" si="91"/>
        <v>10.782499999999999</v>
      </c>
      <c r="BT175" s="835">
        <f t="shared" si="92"/>
        <v>3.8126919999999997</v>
      </c>
      <c r="BU175" s="834"/>
      <c r="BV175" s="827" t="s">
        <v>437</v>
      </c>
      <c r="BW175" s="835">
        <f>IF(BY105&lt;0,BW140+BW141+BW139,BW141)</f>
        <v>0.89999999999999991</v>
      </c>
      <c r="BX175" s="835">
        <f t="shared" si="93"/>
        <v>0.89999999999999991</v>
      </c>
      <c r="BY175" s="835">
        <f t="shared" si="94"/>
        <v>8.8529999999999998</v>
      </c>
      <c r="BZ175" s="835">
        <f t="shared" si="95"/>
        <v>3.1304208</v>
      </c>
      <c r="CA175" s="834"/>
      <c r="CB175" s="827" t="s">
        <v>437</v>
      </c>
      <c r="CC175" s="835">
        <f>IF(CE105&lt;0,CC140+CC141+CC139,CC141)</f>
        <v>0.89999999999999991</v>
      </c>
      <c r="CD175" s="835">
        <f t="shared" si="96"/>
        <v>0.89999999999999991</v>
      </c>
      <c r="CE175" s="835">
        <f t="shared" si="97"/>
        <v>11.35</v>
      </c>
      <c r="CF175" s="835">
        <f t="shared" si="98"/>
        <v>4.0133599999999996</v>
      </c>
      <c r="CG175" s="834"/>
      <c r="CH175" s="827" t="s">
        <v>437</v>
      </c>
      <c r="CI175" s="835">
        <f>IF(CK105&lt;0,CI140+CI141+CI139,CI141)</f>
        <v>0.89999999999999991</v>
      </c>
      <c r="CJ175" s="835">
        <f t="shared" si="99"/>
        <v>0.89999999999999991</v>
      </c>
      <c r="CK175" s="835">
        <f t="shared" si="100"/>
        <v>9.6475000000000009</v>
      </c>
      <c r="CL175" s="835">
        <f t="shared" si="101"/>
        <v>3.4113560000000005</v>
      </c>
      <c r="CM175" s="834"/>
      <c r="CN175" s="827" t="s">
        <v>437</v>
      </c>
      <c r="CO175" s="835">
        <f>IF(CQ105&lt;0,CO140+CO141+CO139,CO141)</f>
        <v>0.89999999999999991</v>
      </c>
      <c r="CP175" s="835">
        <f t="shared" si="102"/>
        <v>0.89999999999999991</v>
      </c>
      <c r="CQ175" s="835">
        <f t="shared" si="103"/>
        <v>10.782499999999999</v>
      </c>
      <c r="CR175" s="835">
        <f t="shared" si="104"/>
        <v>3.8126919999999997</v>
      </c>
      <c r="CS175" s="834"/>
      <c r="CT175" s="827" t="s">
        <v>437</v>
      </c>
      <c r="CU175" s="835">
        <f>IF(CW105&lt;0,CU140+CU141+CU139,CU141)</f>
        <v>0.89999999999999991</v>
      </c>
      <c r="CV175" s="835">
        <f t="shared" si="105"/>
        <v>0.89999999999999991</v>
      </c>
      <c r="CW175" s="835">
        <f t="shared" si="106"/>
        <v>8.8529999999999998</v>
      </c>
      <c r="CX175" s="835">
        <f t="shared" si="107"/>
        <v>3.1304208</v>
      </c>
      <c r="CY175" s="834"/>
      <c r="CZ175" s="827" t="s">
        <v>437</v>
      </c>
      <c r="DA175" s="835">
        <f>IF(DC105&lt;0,DA140+DA141+DA139,DA141)</f>
        <v>0.89999999999999991</v>
      </c>
      <c r="DB175" s="835">
        <f t="shared" si="108"/>
        <v>0.89999999999999991</v>
      </c>
      <c r="DC175" s="835">
        <f t="shared" si="109"/>
        <v>11.35</v>
      </c>
      <c r="DD175" s="835">
        <f t="shared" si="110"/>
        <v>4.0133599999999996</v>
      </c>
      <c r="DE175" s="834"/>
      <c r="DF175" s="827" t="s">
        <v>437</v>
      </c>
      <c r="DG175" s="835">
        <f>IF(DI105&lt;0,DG140+DG141+DG139,DG141)</f>
        <v>0.89999999999999991</v>
      </c>
      <c r="DH175" s="835">
        <f t="shared" si="111"/>
        <v>0.89999999999999991</v>
      </c>
      <c r="DI175" s="835">
        <f t="shared" si="112"/>
        <v>9.6475000000000009</v>
      </c>
      <c r="DJ175" s="835">
        <f t="shared" si="113"/>
        <v>3.4113560000000005</v>
      </c>
      <c r="DK175" s="834"/>
      <c r="DL175" s="827" t="s">
        <v>437</v>
      </c>
      <c r="DM175" s="835">
        <f>IF(DO105&lt;0,DM140+DM141+DM139,DM141)</f>
        <v>0.89999999999999991</v>
      </c>
      <c r="DN175" s="835">
        <f t="shared" si="114"/>
        <v>0.89999999999999991</v>
      </c>
      <c r="DO175" s="835">
        <f t="shared" si="115"/>
        <v>10.782499999999999</v>
      </c>
      <c r="DP175" s="835">
        <f t="shared" si="116"/>
        <v>3.8126919999999997</v>
      </c>
      <c r="DQ175" s="834"/>
      <c r="DR175" s="827" t="s">
        <v>437</v>
      </c>
      <c r="DS175" s="835">
        <f>IF(DU105&lt;0,DS140+DS141+DS139,DS141)</f>
        <v>0.89999999999999991</v>
      </c>
      <c r="DT175" s="835">
        <f t="shared" si="117"/>
        <v>0.89999999999999991</v>
      </c>
      <c r="DU175" s="835">
        <f t="shared" si="118"/>
        <v>8.8529999999999998</v>
      </c>
      <c r="DV175" s="835">
        <f t="shared" si="119"/>
        <v>3.1304208</v>
      </c>
      <c r="DW175" s="834"/>
      <c r="DX175" s="827" t="s">
        <v>437</v>
      </c>
      <c r="DY175" s="835">
        <f>IF(EA105&lt;0,DY140+DY141+DY139,DY141)</f>
        <v>0.89999999999999991</v>
      </c>
      <c r="DZ175" s="835">
        <f t="shared" si="120"/>
        <v>0.89999999999999991</v>
      </c>
      <c r="EA175" s="835">
        <f t="shared" si="121"/>
        <v>11.35</v>
      </c>
      <c r="EB175" s="835">
        <f t="shared" si="122"/>
        <v>4.0133599999999996</v>
      </c>
      <c r="EC175" s="834"/>
      <c r="ED175" s="827" t="s">
        <v>437</v>
      </c>
      <c r="EE175" s="835">
        <f>IF(EG105&lt;0,EE140+EE141+EE139,EE141)</f>
        <v>0.89999999999999991</v>
      </c>
      <c r="EF175" s="835">
        <f t="shared" si="123"/>
        <v>0.89999999999999991</v>
      </c>
      <c r="EG175" s="835">
        <f t="shared" si="124"/>
        <v>9.6475000000000009</v>
      </c>
      <c r="EH175" s="835">
        <f t="shared" si="125"/>
        <v>3.4113560000000005</v>
      </c>
      <c r="EI175" s="834"/>
      <c r="EJ175" s="827" t="s">
        <v>437</v>
      </c>
      <c r="EK175" s="835">
        <f>IF(EM105&lt;0,EK140+EK141+EK139,EK141)</f>
        <v>0.89999999999999991</v>
      </c>
      <c r="EL175" s="835">
        <f t="shared" si="126"/>
        <v>0.89999999999999991</v>
      </c>
      <c r="EM175" s="835">
        <f t="shared" si="127"/>
        <v>10.782499999999999</v>
      </c>
      <c r="EN175" s="835">
        <f t="shared" si="128"/>
        <v>3.8126919999999997</v>
      </c>
      <c r="EO175" s="834"/>
      <c r="EP175" s="827" t="s">
        <v>437</v>
      </c>
      <c r="EQ175" s="835">
        <f>IF(ES105&lt;0,EQ140+EQ141+EQ139,EQ141)</f>
        <v>0.89999999999999991</v>
      </c>
      <c r="ER175" s="835">
        <f t="shared" si="129"/>
        <v>0.89999999999999991</v>
      </c>
      <c r="ES175" s="835">
        <f t="shared" si="130"/>
        <v>8.8529999999999998</v>
      </c>
      <c r="ET175" s="835">
        <f t="shared" si="131"/>
        <v>3.1304208</v>
      </c>
      <c r="EU175" s="834"/>
      <c r="EV175" s="827" t="s">
        <v>437</v>
      </c>
      <c r="EW175" s="835">
        <f>IF(EY105&lt;0,EW140+EW141+EW139,EW141)</f>
        <v>0.89999999999999991</v>
      </c>
      <c r="EX175" s="835">
        <f t="shared" si="132"/>
        <v>0.89999999999999991</v>
      </c>
      <c r="EY175" s="835">
        <f t="shared" si="133"/>
        <v>11.35</v>
      </c>
      <c r="EZ175" s="835">
        <f t="shared" si="134"/>
        <v>4.0133599999999996</v>
      </c>
      <c r="FA175" s="834"/>
      <c r="FB175" s="827" t="s">
        <v>437</v>
      </c>
      <c r="FC175" s="835">
        <f>IF(FE105&lt;0,FC140+FC141+FC139,FC141)</f>
        <v>0.89999999999999991</v>
      </c>
      <c r="FD175" s="835">
        <f t="shared" si="135"/>
        <v>0.89999999999999991</v>
      </c>
      <c r="FE175" s="835">
        <f t="shared" si="136"/>
        <v>9.6475000000000009</v>
      </c>
      <c r="FF175" s="835">
        <f t="shared" si="137"/>
        <v>3.4113560000000005</v>
      </c>
      <c r="FG175" s="834"/>
      <c r="FH175" s="827" t="s">
        <v>437</v>
      </c>
      <c r="FI175" s="835">
        <f>IF(FK105&lt;0,FI140+FI141+FI139,FI141)</f>
        <v>0.89999999999999991</v>
      </c>
      <c r="FJ175" s="835">
        <f t="shared" si="138"/>
        <v>0.89999999999999991</v>
      </c>
      <c r="FK175" s="835">
        <f t="shared" si="139"/>
        <v>10.782499999999999</v>
      </c>
      <c r="FL175" s="835">
        <f t="shared" si="140"/>
        <v>3.8126919999999997</v>
      </c>
      <c r="FM175" s="834"/>
      <c r="FN175" s="827" t="s">
        <v>437</v>
      </c>
      <c r="FO175" s="835">
        <f>IF(FQ105&lt;0,FO140+FO141+FO139,FO141)</f>
        <v>0.89999999999999991</v>
      </c>
      <c r="FP175" s="835">
        <f t="shared" si="141"/>
        <v>0.89999999999999991</v>
      </c>
      <c r="FQ175" s="835">
        <f t="shared" si="142"/>
        <v>8.8529999999999998</v>
      </c>
      <c r="FR175" s="835">
        <f t="shared" si="143"/>
        <v>3.1304208</v>
      </c>
      <c r="FS175" s="834"/>
      <c r="FT175" s="827" t="s">
        <v>437</v>
      </c>
      <c r="FU175" s="835">
        <f>IF(FW105&lt;0,FU140+FU141+FU139,FU141)</f>
        <v>0.89999999999999991</v>
      </c>
      <c r="FV175" s="835">
        <f t="shared" si="144"/>
        <v>0.89999999999999991</v>
      </c>
      <c r="FW175" s="835">
        <f t="shared" si="145"/>
        <v>11.35</v>
      </c>
      <c r="FX175" s="835">
        <f t="shared" si="146"/>
        <v>4.0133599999999996</v>
      </c>
      <c r="FY175" s="834"/>
    </row>
    <row r="176" spans="1:181" x14ac:dyDescent="0.3">
      <c r="A176" s="19"/>
      <c r="B176" s="827" t="s">
        <v>436</v>
      </c>
      <c r="C176" s="835">
        <f>C139+C141</f>
        <v>0.4</v>
      </c>
      <c r="D176" s="835">
        <f t="shared" si="57"/>
        <v>0.4</v>
      </c>
      <c r="E176" s="835">
        <f t="shared" si="58"/>
        <v>8.2680000000000007</v>
      </c>
      <c r="F176" s="835">
        <f t="shared" si="59"/>
        <v>2.2356672000000004</v>
      </c>
      <c r="G176" s="834"/>
      <c r="H176" s="827" t="s">
        <v>436</v>
      </c>
      <c r="I176" s="835">
        <f>I139+I141</f>
        <v>0.4</v>
      </c>
      <c r="J176" s="835">
        <f t="shared" si="60"/>
        <v>0.4</v>
      </c>
      <c r="K176" s="835">
        <f t="shared" si="61"/>
        <v>10.6</v>
      </c>
      <c r="L176" s="835">
        <f t="shared" si="62"/>
        <v>2.8662399999999999</v>
      </c>
      <c r="M176" s="834"/>
      <c r="N176" s="827" t="s">
        <v>436</v>
      </c>
      <c r="O176" s="835">
        <f>O139+O141</f>
        <v>0.4</v>
      </c>
      <c r="P176" s="835">
        <f t="shared" si="63"/>
        <v>0.4</v>
      </c>
      <c r="Q176" s="835">
        <f t="shared" si="64"/>
        <v>9.01</v>
      </c>
      <c r="R176" s="835">
        <f t="shared" si="65"/>
        <v>2.4363040000000002</v>
      </c>
      <c r="S176" s="834"/>
      <c r="T176" s="827" t="s">
        <v>436</v>
      </c>
      <c r="U176" s="835">
        <f>U139+U141</f>
        <v>0.4</v>
      </c>
      <c r="V176" s="835">
        <f t="shared" si="66"/>
        <v>0.4</v>
      </c>
      <c r="W176" s="835">
        <f t="shared" si="67"/>
        <v>10.07</v>
      </c>
      <c r="X176" s="835">
        <f t="shared" si="68"/>
        <v>2.7229280000000005</v>
      </c>
      <c r="Y176" s="834"/>
      <c r="Z176" s="827" t="s">
        <v>436</v>
      </c>
      <c r="AA176" s="835">
        <f>AA139+AA141</f>
        <v>0.4</v>
      </c>
      <c r="AB176" s="835">
        <f t="shared" si="69"/>
        <v>0.4</v>
      </c>
      <c r="AC176" s="835">
        <f t="shared" si="70"/>
        <v>8.2680000000000007</v>
      </c>
      <c r="AD176" s="835">
        <f t="shared" si="71"/>
        <v>2.2356672000000004</v>
      </c>
      <c r="AE176" s="834"/>
      <c r="AF176" s="827" t="s">
        <v>436</v>
      </c>
      <c r="AG176" s="835">
        <f>AG139+AG141</f>
        <v>0.4</v>
      </c>
      <c r="AH176" s="835">
        <f t="shared" si="72"/>
        <v>0.4</v>
      </c>
      <c r="AI176" s="835">
        <f t="shared" si="73"/>
        <v>10.6</v>
      </c>
      <c r="AJ176" s="835">
        <f t="shared" si="74"/>
        <v>2.8662399999999999</v>
      </c>
      <c r="AK176" s="834"/>
      <c r="AL176" s="827" t="s">
        <v>436</v>
      </c>
      <c r="AM176" s="835">
        <f>AM139+AM141</f>
        <v>0.4</v>
      </c>
      <c r="AN176" s="835">
        <f t="shared" si="75"/>
        <v>0.4</v>
      </c>
      <c r="AO176" s="835">
        <f t="shared" si="76"/>
        <v>9.01</v>
      </c>
      <c r="AP176" s="835">
        <f t="shared" si="77"/>
        <v>2.4363040000000002</v>
      </c>
      <c r="AQ176" s="834"/>
      <c r="AR176" s="827" t="s">
        <v>436</v>
      </c>
      <c r="AS176" s="835">
        <f>AS139+AS141</f>
        <v>0.4</v>
      </c>
      <c r="AT176" s="835">
        <f t="shared" si="78"/>
        <v>0.4</v>
      </c>
      <c r="AU176" s="835">
        <f t="shared" si="79"/>
        <v>10.07</v>
      </c>
      <c r="AV176" s="835">
        <f t="shared" si="80"/>
        <v>2.7229280000000005</v>
      </c>
      <c r="AW176" s="834"/>
      <c r="AX176" s="827" t="s">
        <v>436</v>
      </c>
      <c r="AY176" s="835">
        <f>AY139+AY141</f>
        <v>0.4</v>
      </c>
      <c r="AZ176" s="835">
        <f t="shared" si="81"/>
        <v>0.4</v>
      </c>
      <c r="BA176" s="835">
        <f t="shared" si="82"/>
        <v>8.2680000000000007</v>
      </c>
      <c r="BB176" s="835">
        <f t="shared" si="83"/>
        <v>2.2356672000000004</v>
      </c>
      <c r="BC176" s="834"/>
      <c r="BD176" s="827" t="s">
        <v>436</v>
      </c>
      <c r="BE176" s="835">
        <f>BE139+BE141</f>
        <v>0.4</v>
      </c>
      <c r="BF176" s="835">
        <f t="shared" si="84"/>
        <v>0.4</v>
      </c>
      <c r="BG176" s="835">
        <f t="shared" si="85"/>
        <v>10.6</v>
      </c>
      <c r="BH176" s="835">
        <f t="shared" si="86"/>
        <v>2.8662399999999999</v>
      </c>
      <c r="BI176" s="834"/>
      <c r="BJ176" s="827" t="s">
        <v>436</v>
      </c>
      <c r="BK176" s="835">
        <f>BK139+BK141</f>
        <v>0.4</v>
      </c>
      <c r="BL176" s="835">
        <f t="shared" si="87"/>
        <v>0.4</v>
      </c>
      <c r="BM176" s="835">
        <f t="shared" si="88"/>
        <v>9.01</v>
      </c>
      <c r="BN176" s="835">
        <f t="shared" si="89"/>
        <v>2.4363040000000002</v>
      </c>
      <c r="BO176" s="834"/>
      <c r="BP176" s="827" t="s">
        <v>436</v>
      </c>
      <c r="BQ176" s="835">
        <f>BQ139+BQ141</f>
        <v>0.4</v>
      </c>
      <c r="BR176" s="835">
        <f t="shared" si="90"/>
        <v>0.4</v>
      </c>
      <c r="BS176" s="835">
        <f t="shared" si="91"/>
        <v>10.07</v>
      </c>
      <c r="BT176" s="835">
        <f t="shared" si="92"/>
        <v>2.7229280000000005</v>
      </c>
      <c r="BU176" s="834"/>
      <c r="BV176" s="827" t="s">
        <v>436</v>
      </c>
      <c r="BW176" s="835">
        <f>BW139+BW141</f>
        <v>0.4</v>
      </c>
      <c r="BX176" s="835">
        <f t="shared" si="93"/>
        <v>0.4</v>
      </c>
      <c r="BY176" s="835">
        <f t="shared" si="94"/>
        <v>8.2680000000000007</v>
      </c>
      <c r="BZ176" s="835">
        <f t="shared" si="95"/>
        <v>2.2356672000000004</v>
      </c>
      <c r="CA176" s="834"/>
      <c r="CB176" s="827" t="s">
        <v>436</v>
      </c>
      <c r="CC176" s="835">
        <f>CC139+CC141</f>
        <v>0.4</v>
      </c>
      <c r="CD176" s="835">
        <f t="shared" si="96"/>
        <v>0.4</v>
      </c>
      <c r="CE176" s="835">
        <f t="shared" si="97"/>
        <v>10.6</v>
      </c>
      <c r="CF176" s="835">
        <f t="shared" si="98"/>
        <v>2.8662399999999999</v>
      </c>
      <c r="CG176" s="834"/>
      <c r="CH176" s="827" t="s">
        <v>436</v>
      </c>
      <c r="CI176" s="835">
        <f>CI139+CI141</f>
        <v>0.4</v>
      </c>
      <c r="CJ176" s="835">
        <f t="shared" si="99"/>
        <v>0.4</v>
      </c>
      <c r="CK176" s="835">
        <f t="shared" si="100"/>
        <v>9.01</v>
      </c>
      <c r="CL176" s="835">
        <f t="shared" si="101"/>
        <v>2.4363040000000002</v>
      </c>
      <c r="CM176" s="834"/>
      <c r="CN176" s="827" t="s">
        <v>436</v>
      </c>
      <c r="CO176" s="835">
        <f>CO139+CO141</f>
        <v>0.4</v>
      </c>
      <c r="CP176" s="835">
        <f t="shared" si="102"/>
        <v>0.4</v>
      </c>
      <c r="CQ176" s="835">
        <f t="shared" si="103"/>
        <v>10.07</v>
      </c>
      <c r="CR176" s="835">
        <f t="shared" si="104"/>
        <v>2.7229280000000005</v>
      </c>
      <c r="CS176" s="834"/>
      <c r="CT176" s="827" t="s">
        <v>436</v>
      </c>
      <c r="CU176" s="835">
        <f>CU139+CU141</f>
        <v>0.4</v>
      </c>
      <c r="CV176" s="835">
        <f t="shared" si="105"/>
        <v>0.4</v>
      </c>
      <c r="CW176" s="835">
        <f t="shared" si="106"/>
        <v>8.2680000000000007</v>
      </c>
      <c r="CX176" s="835">
        <f t="shared" si="107"/>
        <v>2.2356672000000004</v>
      </c>
      <c r="CY176" s="834"/>
      <c r="CZ176" s="827" t="s">
        <v>436</v>
      </c>
      <c r="DA176" s="835">
        <f>DA139+DA141</f>
        <v>0.4</v>
      </c>
      <c r="DB176" s="835">
        <f t="shared" si="108"/>
        <v>0.4</v>
      </c>
      <c r="DC176" s="835">
        <f t="shared" si="109"/>
        <v>10.6</v>
      </c>
      <c r="DD176" s="835">
        <f t="shared" si="110"/>
        <v>2.8662399999999999</v>
      </c>
      <c r="DE176" s="834"/>
      <c r="DF176" s="827" t="s">
        <v>436</v>
      </c>
      <c r="DG176" s="835">
        <f>DG139+DG141</f>
        <v>0.4</v>
      </c>
      <c r="DH176" s="835">
        <f t="shared" si="111"/>
        <v>0.4</v>
      </c>
      <c r="DI176" s="835">
        <f t="shared" si="112"/>
        <v>9.01</v>
      </c>
      <c r="DJ176" s="835">
        <f t="shared" si="113"/>
        <v>2.4363040000000002</v>
      </c>
      <c r="DK176" s="834"/>
      <c r="DL176" s="827" t="s">
        <v>436</v>
      </c>
      <c r="DM176" s="835">
        <f>DM139+DM141</f>
        <v>0.4</v>
      </c>
      <c r="DN176" s="835">
        <f t="shared" si="114"/>
        <v>0.4</v>
      </c>
      <c r="DO176" s="835">
        <f t="shared" si="115"/>
        <v>10.07</v>
      </c>
      <c r="DP176" s="835">
        <f t="shared" si="116"/>
        <v>2.7229280000000005</v>
      </c>
      <c r="DQ176" s="834"/>
      <c r="DR176" s="827" t="s">
        <v>436</v>
      </c>
      <c r="DS176" s="835">
        <f>DS139+DS141</f>
        <v>0.4</v>
      </c>
      <c r="DT176" s="835">
        <f t="shared" si="117"/>
        <v>0.4</v>
      </c>
      <c r="DU176" s="835">
        <f t="shared" si="118"/>
        <v>8.2680000000000007</v>
      </c>
      <c r="DV176" s="835">
        <f t="shared" si="119"/>
        <v>2.2356672000000004</v>
      </c>
      <c r="DW176" s="834"/>
      <c r="DX176" s="827" t="s">
        <v>436</v>
      </c>
      <c r="DY176" s="835">
        <f>DY139+DY141</f>
        <v>0.4</v>
      </c>
      <c r="DZ176" s="835">
        <f t="shared" si="120"/>
        <v>0.4</v>
      </c>
      <c r="EA176" s="835">
        <f t="shared" si="121"/>
        <v>10.6</v>
      </c>
      <c r="EB176" s="835">
        <f t="shared" si="122"/>
        <v>2.8662399999999999</v>
      </c>
      <c r="EC176" s="834"/>
      <c r="ED176" s="827" t="s">
        <v>436</v>
      </c>
      <c r="EE176" s="835">
        <f>EE139+EE141</f>
        <v>0.4</v>
      </c>
      <c r="EF176" s="835">
        <f t="shared" si="123"/>
        <v>0.4</v>
      </c>
      <c r="EG176" s="835">
        <f t="shared" si="124"/>
        <v>9.01</v>
      </c>
      <c r="EH176" s="835">
        <f t="shared" si="125"/>
        <v>2.4363040000000002</v>
      </c>
      <c r="EI176" s="834"/>
      <c r="EJ176" s="827" t="s">
        <v>436</v>
      </c>
      <c r="EK176" s="835">
        <f>EK139+EK141</f>
        <v>0.4</v>
      </c>
      <c r="EL176" s="835">
        <f t="shared" si="126"/>
        <v>0.4</v>
      </c>
      <c r="EM176" s="835">
        <f t="shared" si="127"/>
        <v>10.07</v>
      </c>
      <c r="EN176" s="835">
        <f t="shared" si="128"/>
        <v>2.7229280000000005</v>
      </c>
      <c r="EO176" s="834"/>
      <c r="EP176" s="827" t="s">
        <v>436</v>
      </c>
      <c r="EQ176" s="835">
        <f>EQ139+EQ141</f>
        <v>0.4</v>
      </c>
      <c r="ER176" s="835">
        <f t="shared" si="129"/>
        <v>0.4</v>
      </c>
      <c r="ES176" s="835">
        <f t="shared" si="130"/>
        <v>8.2680000000000007</v>
      </c>
      <c r="ET176" s="835">
        <f t="shared" si="131"/>
        <v>2.2356672000000004</v>
      </c>
      <c r="EU176" s="834"/>
      <c r="EV176" s="827" t="s">
        <v>436</v>
      </c>
      <c r="EW176" s="835">
        <f>EW139+EW141</f>
        <v>0.4</v>
      </c>
      <c r="EX176" s="835">
        <f t="shared" si="132"/>
        <v>0.4</v>
      </c>
      <c r="EY176" s="835">
        <f t="shared" si="133"/>
        <v>10.6</v>
      </c>
      <c r="EZ176" s="835">
        <f t="shared" si="134"/>
        <v>2.8662399999999999</v>
      </c>
      <c r="FA176" s="834"/>
      <c r="FB176" s="827" t="s">
        <v>436</v>
      </c>
      <c r="FC176" s="835">
        <f>FC139+FC141</f>
        <v>0.4</v>
      </c>
      <c r="FD176" s="835">
        <f t="shared" si="135"/>
        <v>0.4</v>
      </c>
      <c r="FE176" s="835">
        <f t="shared" si="136"/>
        <v>9.01</v>
      </c>
      <c r="FF176" s="835">
        <f t="shared" si="137"/>
        <v>2.4363040000000002</v>
      </c>
      <c r="FG176" s="834"/>
      <c r="FH176" s="827" t="s">
        <v>436</v>
      </c>
      <c r="FI176" s="835">
        <f>FI139+FI141</f>
        <v>0.4</v>
      </c>
      <c r="FJ176" s="835">
        <f t="shared" si="138"/>
        <v>0.4</v>
      </c>
      <c r="FK176" s="835">
        <f t="shared" si="139"/>
        <v>10.07</v>
      </c>
      <c r="FL176" s="835">
        <f t="shared" si="140"/>
        <v>2.7229280000000005</v>
      </c>
      <c r="FM176" s="834"/>
      <c r="FN176" s="827" t="s">
        <v>436</v>
      </c>
      <c r="FO176" s="835">
        <f>FO139+FO141</f>
        <v>0.4</v>
      </c>
      <c r="FP176" s="835">
        <f t="shared" si="141"/>
        <v>0.4</v>
      </c>
      <c r="FQ176" s="835">
        <f t="shared" si="142"/>
        <v>8.2680000000000007</v>
      </c>
      <c r="FR176" s="835">
        <f t="shared" si="143"/>
        <v>2.2356672000000004</v>
      </c>
      <c r="FS176" s="834"/>
      <c r="FT176" s="827" t="s">
        <v>436</v>
      </c>
      <c r="FU176" s="835">
        <f>FU139+FU141</f>
        <v>0.4</v>
      </c>
      <c r="FV176" s="835">
        <f t="shared" si="144"/>
        <v>0.4</v>
      </c>
      <c r="FW176" s="835">
        <f t="shared" si="145"/>
        <v>10.6</v>
      </c>
      <c r="FX176" s="835">
        <f t="shared" si="146"/>
        <v>2.8662399999999999</v>
      </c>
      <c r="FY176" s="834"/>
    </row>
    <row r="177" spans="1:181" x14ac:dyDescent="0.3">
      <c r="A177" s="19"/>
      <c r="B177" s="827" t="s">
        <v>435</v>
      </c>
      <c r="C177" s="835">
        <f>IF(E106&lt;0,C142+C139+C141,C139)</f>
        <v>1.2</v>
      </c>
      <c r="D177" s="835">
        <f t="shared" si="57"/>
        <v>1</v>
      </c>
      <c r="E177" s="835">
        <f t="shared" si="58"/>
        <v>8.9699999999999989</v>
      </c>
      <c r="F177" s="835">
        <f t="shared" si="59"/>
        <v>3.1717919999999995</v>
      </c>
      <c r="G177" s="834"/>
      <c r="H177" s="827" t="s">
        <v>435</v>
      </c>
      <c r="I177" s="835">
        <f>IF(K106&lt;0,I142+I139+I141,I139)</f>
        <v>1.2</v>
      </c>
      <c r="J177" s="835">
        <f t="shared" si="60"/>
        <v>1</v>
      </c>
      <c r="K177" s="835">
        <f t="shared" si="61"/>
        <v>11.5</v>
      </c>
      <c r="L177" s="835">
        <f t="shared" si="62"/>
        <v>4.0663999999999998</v>
      </c>
      <c r="M177" s="834"/>
      <c r="N177" s="827" t="s">
        <v>435</v>
      </c>
      <c r="O177" s="835">
        <f>IF(Q106&lt;0,O142+O139+O141,O139)</f>
        <v>1.2</v>
      </c>
      <c r="P177" s="835">
        <f t="shared" si="63"/>
        <v>1</v>
      </c>
      <c r="Q177" s="835">
        <f t="shared" si="64"/>
        <v>9.7750000000000004</v>
      </c>
      <c r="R177" s="835">
        <f t="shared" si="65"/>
        <v>3.4564400000000002</v>
      </c>
      <c r="S177" s="834"/>
      <c r="T177" s="827" t="s">
        <v>435</v>
      </c>
      <c r="U177" s="835">
        <f>IF(W106&lt;0,U142+U139+U141,U139)</f>
        <v>1.2</v>
      </c>
      <c r="V177" s="835">
        <f t="shared" si="66"/>
        <v>1</v>
      </c>
      <c r="W177" s="835">
        <f t="shared" si="67"/>
        <v>10.925000000000001</v>
      </c>
      <c r="X177" s="835">
        <f t="shared" si="68"/>
        <v>3.8630800000000001</v>
      </c>
      <c r="Y177" s="834"/>
      <c r="Z177" s="827" t="s">
        <v>435</v>
      </c>
      <c r="AA177" s="835">
        <f>IF(AC106&lt;0,AA142+AA139+AA141,AA139)</f>
        <v>1.2</v>
      </c>
      <c r="AB177" s="835">
        <f t="shared" si="69"/>
        <v>1</v>
      </c>
      <c r="AC177" s="835">
        <f t="shared" si="70"/>
        <v>8.9699999999999989</v>
      </c>
      <c r="AD177" s="835">
        <f t="shared" si="71"/>
        <v>3.1717919999999995</v>
      </c>
      <c r="AE177" s="834"/>
      <c r="AF177" s="827" t="s">
        <v>435</v>
      </c>
      <c r="AG177" s="835">
        <f>IF(AI106&lt;0,AG142+AG139+AG141,AG139)</f>
        <v>1.2</v>
      </c>
      <c r="AH177" s="835">
        <f t="shared" si="72"/>
        <v>1</v>
      </c>
      <c r="AI177" s="835">
        <f t="shared" si="73"/>
        <v>11.5</v>
      </c>
      <c r="AJ177" s="835">
        <f t="shared" si="74"/>
        <v>4.0663999999999998</v>
      </c>
      <c r="AK177" s="834"/>
      <c r="AL177" s="827" t="s">
        <v>435</v>
      </c>
      <c r="AM177" s="835">
        <f>IF(AO106&lt;0,AM142+AM139+AM141,AM139)</f>
        <v>1.2</v>
      </c>
      <c r="AN177" s="835">
        <f t="shared" si="75"/>
        <v>1</v>
      </c>
      <c r="AO177" s="835">
        <f t="shared" si="76"/>
        <v>9.7750000000000004</v>
      </c>
      <c r="AP177" s="835">
        <f t="shared" si="77"/>
        <v>3.4564400000000002</v>
      </c>
      <c r="AQ177" s="834"/>
      <c r="AR177" s="827" t="s">
        <v>435</v>
      </c>
      <c r="AS177" s="835">
        <f>IF(AU106&lt;0,AS142+AS139+AS141,AS139)</f>
        <v>1.2</v>
      </c>
      <c r="AT177" s="835">
        <f t="shared" si="78"/>
        <v>1</v>
      </c>
      <c r="AU177" s="835">
        <f t="shared" si="79"/>
        <v>10.925000000000001</v>
      </c>
      <c r="AV177" s="835">
        <f t="shared" si="80"/>
        <v>3.8630800000000001</v>
      </c>
      <c r="AW177" s="834"/>
      <c r="AX177" s="827" t="s">
        <v>435</v>
      </c>
      <c r="AY177" s="835">
        <f>IF(BA106&lt;0,AY142+AY139+AY141,AY139)</f>
        <v>1.2</v>
      </c>
      <c r="AZ177" s="835">
        <f t="shared" si="81"/>
        <v>1</v>
      </c>
      <c r="BA177" s="835">
        <f t="shared" si="82"/>
        <v>8.9699999999999989</v>
      </c>
      <c r="BB177" s="835">
        <f t="shared" si="83"/>
        <v>3.1717919999999995</v>
      </c>
      <c r="BC177" s="834"/>
      <c r="BD177" s="827" t="s">
        <v>435</v>
      </c>
      <c r="BE177" s="835">
        <f>IF(BG106&lt;0,BE142+BE139+BE141,BE139)</f>
        <v>1.2</v>
      </c>
      <c r="BF177" s="835">
        <f t="shared" si="84"/>
        <v>1</v>
      </c>
      <c r="BG177" s="835">
        <f t="shared" si="85"/>
        <v>11.5</v>
      </c>
      <c r="BH177" s="835">
        <f t="shared" si="86"/>
        <v>4.0663999999999998</v>
      </c>
      <c r="BI177" s="834"/>
      <c r="BJ177" s="827" t="s">
        <v>435</v>
      </c>
      <c r="BK177" s="835">
        <f>IF(BM106&lt;0,BK142+BK139+BK141,BK139)</f>
        <v>1.2</v>
      </c>
      <c r="BL177" s="835">
        <f t="shared" si="87"/>
        <v>1</v>
      </c>
      <c r="BM177" s="835">
        <f t="shared" si="88"/>
        <v>9.7750000000000004</v>
      </c>
      <c r="BN177" s="835">
        <f t="shared" si="89"/>
        <v>3.4564400000000002</v>
      </c>
      <c r="BO177" s="834"/>
      <c r="BP177" s="827" t="s">
        <v>435</v>
      </c>
      <c r="BQ177" s="835">
        <f>IF(BS106&lt;0,BQ142+BQ139+BQ141,BQ139)</f>
        <v>1.2</v>
      </c>
      <c r="BR177" s="835">
        <f t="shared" si="90"/>
        <v>1</v>
      </c>
      <c r="BS177" s="835">
        <f t="shared" si="91"/>
        <v>10.925000000000001</v>
      </c>
      <c r="BT177" s="835">
        <f t="shared" si="92"/>
        <v>3.8630800000000001</v>
      </c>
      <c r="BU177" s="834"/>
      <c r="BV177" s="827" t="s">
        <v>435</v>
      </c>
      <c r="BW177" s="835">
        <f>IF(BY106&lt;0,BW142+BW139+BW141,BW139)</f>
        <v>1.2</v>
      </c>
      <c r="BX177" s="835">
        <f t="shared" si="93"/>
        <v>1</v>
      </c>
      <c r="BY177" s="835">
        <f t="shared" si="94"/>
        <v>8.9699999999999989</v>
      </c>
      <c r="BZ177" s="835">
        <f t="shared" si="95"/>
        <v>3.1717919999999995</v>
      </c>
      <c r="CA177" s="834"/>
      <c r="CB177" s="827" t="s">
        <v>435</v>
      </c>
      <c r="CC177" s="835">
        <f>IF(CE106&lt;0,CC142+CC139+CC141,CC139)</f>
        <v>1.2</v>
      </c>
      <c r="CD177" s="835">
        <f t="shared" si="96"/>
        <v>1</v>
      </c>
      <c r="CE177" s="835">
        <f t="shared" si="97"/>
        <v>11.5</v>
      </c>
      <c r="CF177" s="835">
        <f t="shared" si="98"/>
        <v>4.0663999999999998</v>
      </c>
      <c r="CG177" s="834"/>
      <c r="CH177" s="827" t="s">
        <v>435</v>
      </c>
      <c r="CI177" s="835">
        <f>IF(CK106&lt;0,CI142+CI139+CI141,CI139)</f>
        <v>1.2</v>
      </c>
      <c r="CJ177" s="835">
        <f t="shared" si="99"/>
        <v>1</v>
      </c>
      <c r="CK177" s="835">
        <f t="shared" si="100"/>
        <v>9.7750000000000004</v>
      </c>
      <c r="CL177" s="835">
        <f t="shared" si="101"/>
        <v>3.4564400000000002</v>
      </c>
      <c r="CM177" s="834"/>
      <c r="CN177" s="827" t="s">
        <v>435</v>
      </c>
      <c r="CO177" s="835">
        <f>IF(CQ106&lt;0,CO142+CO139+CO141,CO139)</f>
        <v>1.2</v>
      </c>
      <c r="CP177" s="835">
        <f t="shared" si="102"/>
        <v>1</v>
      </c>
      <c r="CQ177" s="835">
        <f t="shared" si="103"/>
        <v>10.925000000000001</v>
      </c>
      <c r="CR177" s="835">
        <f t="shared" si="104"/>
        <v>3.8630800000000001</v>
      </c>
      <c r="CS177" s="834"/>
      <c r="CT177" s="827" t="s">
        <v>435</v>
      </c>
      <c r="CU177" s="835">
        <f>IF(CW106&lt;0,CU142+CU139+CU141,CU139)</f>
        <v>1.2</v>
      </c>
      <c r="CV177" s="835">
        <f t="shared" si="105"/>
        <v>1</v>
      </c>
      <c r="CW177" s="835">
        <f t="shared" si="106"/>
        <v>8.9699999999999989</v>
      </c>
      <c r="CX177" s="835">
        <f t="shared" si="107"/>
        <v>3.1717919999999995</v>
      </c>
      <c r="CY177" s="834"/>
      <c r="CZ177" s="827" t="s">
        <v>435</v>
      </c>
      <c r="DA177" s="835">
        <f>IF(DC106&lt;0,DA142+DA139+DA141,DA139)</f>
        <v>1.2</v>
      </c>
      <c r="DB177" s="835">
        <f t="shared" si="108"/>
        <v>1</v>
      </c>
      <c r="DC177" s="835">
        <f t="shared" si="109"/>
        <v>11.5</v>
      </c>
      <c r="DD177" s="835">
        <f t="shared" si="110"/>
        <v>4.0663999999999998</v>
      </c>
      <c r="DE177" s="834"/>
      <c r="DF177" s="827" t="s">
        <v>435</v>
      </c>
      <c r="DG177" s="835">
        <f>IF(DI106&lt;0,DG142+DG139+DG141,DG139)</f>
        <v>1.2</v>
      </c>
      <c r="DH177" s="835">
        <f t="shared" si="111"/>
        <v>1</v>
      </c>
      <c r="DI177" s="835">
        <f t="shared" si="112"/>
        <v>9.7750000000000004</v>
      </c>
      <c r="DJ177" s="835">
        <f t="shared" si="113"/>
        <v>3.4564400000000002</v>
      </c>
      <c r="DK177" s="834"/>
      <c r="DL177" s="827" t="s">
        <v>435</v>
      </c>
      <c r="DM177" s="835">
        <f>IF(DO106&lt;0,DM142+DM139+DM141,DM139)</f>
        <v>1.2</v>
      </c>
      <c r="DN177" s="835">
        <f t="shared" si="114"/>
        <v>1</v>
      </c>
      <c r="DO177" s="835">
        <f t="shared" si="115"/>
        <v>10.925000000000001</v>
      </c>
      <c r="DP177" s="835">
        <f t="shared" si="116"/>
        <v>3.8630800000000001</v>
      </c>
      <c r="DQ177" s="834"/>
      <c r="DR177" s="827" t="s">
        <v>435</v>
      </c>
      <c r="DS177" s="835">
        <f>IF(DU106&lt;0,DS142+DS139+DS141,DS139)</f>
        <v>1.2</v>
      </c>
      <c r="DT177" s="835">
        <f t="shared" si="117"/>
        <v>1</v>
      </c>
      <c r="DU177" s="835">
        <f t="shared" si="118"/>
        <v>8.9699999999999989</v>
      </c>
      <c r="DV177" s="835">
        <f t="shared" si="119"/>
        <v>3.1717919999999995</v>
      </c>
      <c r="DW177" s="834"/>
      <c r="DX177" s="827" t="s">
        <v>435</v>
      </c>
      <c r="DY177" s="835">
        <f>IF(EA106&lt;0,DY142+DY139+DY141,DY139)</f>
        <v>1.2</v>
      </c>
      <c r="DZ177" s="835">
        <f t="shared" si="120"/>
        <v>1</v>
      </c>
      <c r="EA177" s="835">
        <f t="shared" si="121"/>
        <v>11.5</v>
      </c>
      <c r="EB177" s="835">
        <f t="shared" si="122"/>
        <v>4.0663999999999998</v>
      </c>
      <c r="EC177" s="834"/>
      <c r="ED177" s="827" t="s">
        <v>435</v>
      </c>
      <c r="EE177" s="835">
        <f>IF(EG106&lt;0,EE142+EE139+EE141,EE139)</f>
        <v>1.2</v>
      </c>
      <c r="EF177" s="835">
        <f t="shared" si="123"/>
        <v>1</v>
      </c>
      <c r="EG177" s="835">
        <f t="shared" si="124"/>
        <v>9.7750000000000004</v>
      </c>
      <c r="EH177" s="835">
        <f t="shared" si="125"/>
        <v>3.4564400000000002</v>
      </c>
      <c r="EI177" s="834"/>
      <c r="EJ177" s="827" t="s">
        <v>435</v>
      </c>
      <c r="EK177" s="835">
        <f>IF(EM106&lt;0,EK142+EK139+EK141,EK139)</f>
        <v>1.2</v>
      </c>
      <c r="EL177" s="835">
        <f t="shared" si="126"/>
        <v>1</v>
      </c>
      <c r="EM177" s="835">
        <f t="shared" si="127"/>
        <v>10.925000000000001</v>
      </c>
      <c r="EN177" s="835">
        <f t="shared" si="128"/>
        <v>3.8630800000000001</v>
      </c>
      <c r="EO177" s="834"/>
      <c r="EP177" s="827" t="s">
        <v>435</v>
      </c>
      <c r="EQ177" s="835">
        <f>IF(ES106&lt;0,EQ142+EQ139+EQ141,EQ139)</f>
        <v>1.2</v>
      </c>
      <c r="ER177" s="835">
        <f t="shared" si="129"/>
        <v>1</v>
      </c>
      <c r="ES177" s="835">
        <f t="shared" si="130"/>
        <v>8.9699999999999989</v>
      </c>
      <c r="ET177" s="835">
        <f t="shared" si="131"/>
        <v>3.1717919999999995</v>
      </c>
      <c r="EU177" s="834"/>
      <c r="EV177" s="827" t="s">
        <v>435</v>
      </c>
      <c r="EW177" s="835">
        <f>IF(EY106&lt;0,EW142+EW139+EW141,EW139)</f>
        <v>1.2</v>
      </c>
      <c r="EX177" s="835">
        <f t="shared" si="132"/>
        <v>1</v>
      </c>
      <c r="EY177" s="835">
        <f t="shared" si="133"/>
        <v>11.5</v>
      </c>
      <c r="EZ177" s="835">
        <f t="shared" si="134"/>
        <v>4.0663999999999998</v>
      </c>
      <c r="FA177" s="834"/>
      <c r="FB177" s="827" t="s">
        <v>435</v>
      </c>
      <c r="FC177" s="835">
        <f>IF(FE106&lt;0,FC142+FC139+FC141,FC139)</f>
        <v>1.2</v>
      </c>
      <c r="FD177" s="835">
        <f t="shared" si="135"/>
        <v>1</v>
      </c>
      <c r="FE177" s="835">
        <f t="shared" si="136"/>
        <v>9.7750000000000004</v>
      </c>
      <c r="FF177" s="835">
        <f t="shared" si="137"/>
        <v>3.4564400000000002</v>
      </c>
      <c r="FG177" s="834"/>
      <c r="FH177" s="827" t="s">
        <v>435</v>
      </c>
      <c r="FI177" s="835">
        <f>IF(FK106&lt;0,FI142+FI139+FI141,FI139)</f>
        <v>1.2</v>
      </c>
      <c r="FJ177" s="835">
        <f t="shared" si="138"/>
        <v>1</v>
      </c>
      <c r="FK177" s="835">
        <f t="shared" si="139"/>
        <v>10.925000000000001</v>
      </c>
      <c r="FL177" s="835">
        <f t="shared" si="140"/>
        <v>3.8630800000000001</v>
      </c>
      <c r="FM177" s="834"/>
      <c r="FN177" s="827" t="s">
        <v>435</v>
      </c>
      <c r="FO177" s="835">
        <f>IF(FQ106&lt;0,FO142+FO139+FO141,FO139)</f>
        <v>1.2</v>
      </c>
      <c r="FP177" s="835">
        <f t="shared" si="141"/>
        <v>1</v>
      </c>
      <c r="FQ177" s="835">
        <f t="shared" si="142"/>
        <v>8.9699999999999989</v>
      </c>
      <c r="FR177" s="835">
        <f t="shared" si="143"/>
        <v>3.1717919999999995</v>
      </c>
      <c r="FS177" s="834"/>
      <c r="FT177" s="827" t="s">
        <v>435</v>
      </c>
      <c r="FU177" s="835">
        <f>IF(FW106&lt;0,FU142+FU139+FU141,FU139)</f>
        <v>1.2</v>
      </c>
      <c r="FV177" s="835">
        <f t="shared" si="144"/>
        <v>1</v>
      </c>
      <c r="FW177" s="835">
        <f t="shared" si="145"/>
        <v>11.5</v>
      </c>
      <c r="FX177" s="835">
        <f t="shared" si="146"/>
        <v>4.0663999999999998</v>
      </c>
      <c r="FY177" s="834"/>
    </row>
    <row r="178" spans="1:181" x14ac:dyDescent="0.3">
      <c r="A178" s="19"/>
      <c r="B178" s="827" t="s">
        <v>434</v>
      </c>
      <c r="C178" s="835">
        <f>F139+F140</f>
        <v>1.7</v>
      </c>
      <c r="D178" s="835">
        <f t="shared" si="57"/>
        <v>1</v>
      </c>
      <c r="E178" s="835">
        <f t="shared" si="58"/>
        <v>8.9699999999999989</v>
      </c>
      <c r="F178" s="835">
        <f t="shared" si="59"/>
        <v>4.147727999999999</v>
      </c>
      <c r="G178" s="834"/>
      <c r="H178" s="827" t="s">
        <v>434</v>
      </c>
      <c r="I178" s="835">
        <f>L139+L140</f>
        <v>1.7</v>
      </c>
      <c r="J178" s="835">
        <f t="shared" si="60"/>
        <v>1</v>
      </c>
      <c r="K178" s="835">
        <f t="shared" si="61"/>
        <v>11.5</v>
      </c>
      <c r="L178" s="835">
        <f t="shared" si="62"/>
        <v>5.3175999999999997</v>
      </c>
      <c r="M178" s="834"/>
      <c r="N178" s="827" t="s">
        <v>434</v>
      </c>
      <c r="O178" s="835">
        <f>R139+R140</f>
        <v>1.7</v>
      </c>
      <c r="P178" s="835">
        <f t="shared" si="63"/>
        <v>1</v>
      </c>
      <c r="Q178" s="835">
        <f t="shared" si="64"/>
        <v>9.7750000000000004</v>
      </c>
      <c r="R178" s="835">
        <f t="shared" si="65"/>
        <v>4.5199600000000002</v>
      </c>
      <c r="S178" s="834"/>
      <c r="T178" s="827" t="s">
        <v>434</v>
      </c>
      <c r="U178" s="835">
        <f>X139+X140</f>
        <v>1.7</v>
      </c>
      <c r="V178" s="835">
        <f t="shared" si="66"/>
        <v>1</v>
      </c>
      <c r="W178" s="835">
        <f t="shared" si="67"/>
        <v>10.925000000000001</v>
      </c>
      <c r="X178" s="835">
        <f t="shared" si="68"/>
        <v>5.0517200000000004</v>
      </c>
      <c r="Y178" s="834"/>
      <c r="Z178" s="827" t="s">
        <v>434</v>
      </c>
      <c r="AA178" s="835">
        <f>AD139+AD140</f>
        <v>1.7</v>
      </c>
      <c r="AB178" s="835">
        <f t="shared" si="69"/>
        <v>1</v>
      </c>
      <c r="AC178" s="835">
        <f t="shared" si="70"/>
        <v>8.9699999999999989</v>
      </c>
      <c r="AD178" s="835">
        <f t="shared" si="71"/>
        <v>4.147727999999999</v>
      </c>
      <c r="AE178" s="834"/>
      <c r="AF178" s="827" t="s">
        <v>434</v>
      </c>
      <c r="AG178" s="835">
        <f>AJ139+AJ140</f>
        <v>1.7</v>
      </c>
      <c r="AH178" s="835">
        <f t="shared" si="72"/>
        <v>1</v>
      </c>
      <c r="AI178" s="835">
        <f t="shared" si="73"/>
        <v>11.5</v>
      </c>
      <c r="AJ178" s="835">
        <f t="shared" si="74"/>
        <v>5.3175999999999997</v>
      </c>
      <c r="AK178" s="834"/>
      <c r="AL178" s="827" t="s">
        <v>434</v>
      </c>
      <c r="AM178" s="835">
        <f>AP139+AP140</f>
        <v>1.7</v>
      </c>
      <c r="AN178" s="835">
        <f t="shared" si="75"/>
        <v>1</v>
      </c>
      <c r="AO178" s="835">
        <f t="shared" si="76"/>
        <v>9.7750000000000004</v>
      </c>
      <c r="AP178" s="835">
        <f t="shared" si="77"/>
        <v>4.5199600000000002</v>
      </c>
      <c r="AQ178" s="834"/>
      <c r="AR178" s="827" t="s">
        <v>434</v>
      </c>
      <c r="AS178" s="835">
        <f>AV139+AV140</f>
        <v>1.7</v>
      </c>
      <c r="AT178" s="835">
        <f t="shared" si="78"/>
        <v>1</v>
      </c>
      <c r="AU178" s="835">
        <f t="shared" si="79"/>
        <v>10.925000000000001</v>
      </c>
      <c r="AV178" s="835">
        <f t="shared" si="80"/>
        <v>5.0517200000000004</v>
      </c>
      <c r="AW178" s="834"/>
      <c r="AX178" s="827" t="s">
        <v>434</v>
      </c>
      <c r="AY178" s="835">
        <f>BB139+BB140</f>
        <v>1.7</v>
      </c>
      <c r="AZ178" s="835">
        <f t="shared" si="81"/>
        <v>1</v>
      </c>
      <c r="BA178" s="835">
        <f t="shared" si="82"/>
        <v>8.9699999999999989</v>
      </c>
      <c r="BB178" s="835">
        <f t="shared" si="83"/>
        <v>4.147727999999999</v>
      </c>
      <c r="BC178" s="834"/>
      <c r="BD178" s="827" t="s">
        <v>434</v>
      </c>
      <c r="BE178" s="835">
        <f>BH139+BH140</f>
        <v>1.7</v>
      </c>
      <c r="BF178" s="835">
        <f t="shared" si="84"/>
        <v>1</v>
      </c>
      <c r="BG178" s="835">
        <f t="shared" si="85"/>
        <v>11.5</v>
      </c>
      <c r="BH178" s="835">
        <f t="shared" si="86"/>
        <v>5.3175999999999997</v>
      </c>
      <c r="BI178" s="834"/>
      <c r="BJ178" s="827" t="s">
        <v>434</v>
      </c>
      <c r="BK178" s="835">
        <f>BN139+BN140</f>
        <v>1.7</v>
      </c>
      <c r="BL178" s="835">
        <f t="shared" si="87"/>
        <v>1</v>
      </c>
      <c r="BM178" s="835">
        <f t="shared" si="88"/>
        <v>9.7750000000000004</v>
      </c>
      <c r="BN178" s="835">
        <f t="shared" si="89"/>
        <v>4.5199600000000002</v>
      </c>
      <c r="BO178" s="834"/>
      <c r="BP178" s="827" t="s">
        <v>434</v>
      </c>
      <c r="BQ178" s="835">
        <f>BT139+BT140</f>
        <v>1.7</v>
      </c>
      <c r="BR178" s="835">
        <f t="shared" si="90"/>
        <v>1</v>
      </c>
      <c r="BS178" s="835">
        <f t="shared" si="91"/>
        <v>10.925000000000001</v>
      </c>
      <c r="BT178" s="835">
        <f t="shared" si="92"/>
        <v>5.0517200000000004</v>
      </c>
      <c r="BU178" s="834"/>
      <c r="BV178" s="827" t="s">
        <v>434</v>
      </c>
      <c r="BW178" s="835">
        <f>BZ139+BZ140</f>
        <v>1.7</v>
      </c>
      <c r="BX178" s="835">
        <f t="shared" si="93"/>
        <v>1</v>
      </c>
      <c r="BY178" s="835">
        <f t="shared" si="94"/>
        <v>8.9699999999999989</v>
      </c>
      <c r="BZ178" s="835">
        <f t="shared" si="95"/>
        <v>4.147727999999999</v>
      </c>
      <c r="CA178" s="834"/>
      <c r="CB178" s="827" t="s">
        <v>434</v>
      </c>
      <c r="CC178" s="835">
        <f>CF139+CF140</f>
        <v>1.7</v>
      </c>
      <c r="CD178" s="835">
        <f t="shared" si="96"/>
        <v>1</v>
      </c>
      <c r="CE178" s="835">
        <f t="shared" si="97"/>
        <v>11.5</v>
      </c>
      <c r="CF178" s="835">
        <f t="shared" si="98"/>
        <v>5.3175999999999997</v>
      </c>
      <c r="CG178" s="834"/>
      <c r="CH178" s="827" t="s">
        <v>434</v>
      </c>
      <c r="CI178" s="835">
        <f>CL139+CL140</f>
        <v>1.7</v>
      </c>
      <c r="CJ178" s="835">
        <f t="shared" si="99"/>
        <v>1</v>
      </c>
      <c r="CK178" s="835">
        <f t="shared" si="100"/>
        <v>9.7750000000000004</v>
      </c>
      <c r="CL178" s="835">
        <f t="shared" si="101"/>
        <v>4.5199600000000002</v>
      </c>
      <c r="CM178" s="834"/>
      <c r="CN178" s="827" t="s">
        <v>434</v>
      </c>
      <c r="CO178" s="835">
        <f>CR139+CR140</f>
        <v>1.7</v>
      </c>
      <c r="CP178" s="835">
        <f t="shared" si="102"/>
        <v>1</v>
      </c>
      <c r="CQ178" s="835">
        <f t="shared" si="103"/>
        <v>10.925000000000001</v>
      </c>
      <c r="CR178" s="835">
        <f t="shared" si="104"/>
        <v>5.0517200000000004</v>
      </c>
      <c r="CS178" s="834"/>
      <c r="CT178" s="827" t="s">
        <v>434</v>
      </c>
      <c r="CU178" s="835">
        <f>CX139+CX140</f>
        <v>1.7</v>
      </c>
      <c r="CV178" s="835">
        <f t="shared" si="105"/>
        <v>1</v>
      </c>
      <c r="CW178" s="835">
        <f t="shared" si="106"/>
        <v>8.9699999999999989</v>
      </c>
      <c r="CX178" s="835">
        <f t="shared" si="107"/>
        <v>4.147727999999999</v>
      </c>
      <c r="CY178" s="834"/>
      <c r="CZ178" s="827" t="s">
        <v>434</v>
      </c>
      <c r="DA178" s="835">
        <f>DD139+DD140</f>
        <v>1.7</v>
      </c>
      <c r="DB178" s="835">
        <f t="shared" si="108"/>
        <v>1</v>
      </c>
      <c r="DC178" s="835">
        <f t="shared" si="109"/>
        <v>11.5</v>
      </c>
      <c r="DD178" s="835">
        <f t="shared" si="110"/>
        <v>5.3175999999999997</v>
      </c>
      <c r="DE178" s="834"/>
      <c r="DF178" s="827" t="s">
        <v>434</v>
      </c>
      <c r="DG178" s="835">
        <f>DJ139+DJ140</f>
        <v>1.7</v>
      </c>
      <c r="DH178" s="835">
        <f t="shared" si="111"/>
        <v>1</v>
      </c>
      <c r="DI178" s="835">
        <f t="shared" si="112"/>
        <v>9.7750000000000004</v>
      </c>
      <c r="DJ178" s="835">
        <f t="shared" si="113"/>
        <v>4.5199600000000002</v>
      </c>
      <c r="DK178" s="834"/>
      <c r="DL178" s="827" t="s">
        <v>434</v>
      </c>
      <c r="DM178" s="835">
        <f>DP139+DP140</f>
        <v>1.7</v>
      </c>
      <c r="DN178" s="835">
        <f t="shared" si="114"/>
        <v>1</v>
      </c>
      <c r="DO178" s="835">
        <f t="shared" si="115"/>
        <v>10.925000000000001</v>
      </c>
      <c r="DP178" s="835">
        <f t="shared" si="116"/>
        <v>5.0517200000000004</v>
      </c>
      <c r="DQ178" s="834"/>
      <c r="DR178" s="827" t="s">
        <v>434</v>
      </c>
      <c r="DS178" s="835">
        <f>DV139+DV140</f>
        <v>1.7</v>
      </c>
      <c r="DT178" s="835">
        <f t="shared" si="117"/>
        <v>1</v>
      </c>
      <c r="DU178" s="835">
        <f t="shared" si="118"/>
        <v>8.9699999999999989</v>
      </c>
      <c r="DV178" s="835">
        <f t="shared" si="119"/>
        <v>4.147727999999999</v>
      </c>
      <c r="DW178" s="834"/>
      <c r="DX178" s="827" t="s">
        <v>434</v>
      </c>
      <c r="DY178" s="835">
        <f>EB139+EB140</f>
        <v>1.7</v>
      </c>
      <c r="DZ178" s="835">
        <f t="shared" si="120"/>
        <v>1</v>
      </c>
      <c r="EA178" s="835">
        <f t="shared" si="121"/>
        <v>11.5</v>
      </c>
      <c r="EB178" s="835">
        <f t="shared" si="122"/>
        <v>5.3175999999999997</v>
      </c>
      <c r="EC178" s="834"/>
      <c r="ED178" s="827" t="s">
        <v>434</v>
      </c>
      <c r="EE178" s="835">
        <f>EH139+EH140</f>
        <v>1.7</v>
      </c>
      <c r="EF178" s="835">
        <f t="shared" si="123"/>
        <v>1</v>
      </c>
      <c r="EG178" s="835">
        <f t="shared" si="124"/>
        <v>9.7750000000000004</v>
      </c>
      <c r="EH178" s="835">
        <f t="shared" si="125"/>
        <v>4.5199600000000002</v>
      </c>
      <c r="EI178" s="834"/>
      <c r="EJ178" s="827" t="s">
        <v>434</v>
      </c>
      <c r="EK178" s="835">
        <f>EN139+EN140</f>
        <v>1.7</v>
      </c>
      <c r="EL178" s="835">
        <f t="shared" si="126"/>
        <v>1</v>
      </c>
      <c r="EM178" s="835">
        <f t="shared" si="127"/>
        <v>10.925000000000001</v>
      </c>
      <c r="EN178" s="835">
        <f t="shared" si="128"/>
        <v>5.0517200000000004</v>
      </c>
      <c r="EO178" s="834"/>
      <c r="EP178" s="827" t="s">
        <v>434</v>
      </c>
      <c r="EQ178" s="835">
        <f>ET139+ET140</f>
        <v>1.7</v>
      </c>
      <c r="ER178" s="835">
        <f t="shared" si="129"/>
        <v>1</v>
      </c>
      <c r="ES178" s="835">
        <f t="shared" si="130"/>
        <v>8.9699999999999989</v>
      </c>
      <c r="ET178" s="835">
        <f t="shared" si="131"/>
        <v>4.147727999999999</v>
      </c>
      <c r="EU178" s="834"/>
      <c r="EV178" s="827" t="s">
        <v>434</v>
      </c>
      <c r="EW178" s="835">
        <f>EZ139+EZ140</f>
        <v>1.7</v>
      </c>
      <c r="EX178" s="835">
        <f t="shared" si="132"/>
        <v>1</v>
      </c>
      <c r="EY178" s="835">
        <f t="shared" si="133"/>
        <v>11.5</v>
      </c>
      <c r="EZ178" s="835">
        <f t="shared" si="134"/>
        <v>5.3175999999999997</v>
      </c>
      <c r="FA178" s="834"/>
      <c r="FB178" s="827" t="s">
        <v>434</v>
      </c>
      <c r="FC178" s="835">
        <f>FF139+FF140</f>
        <v>1.7</v>
      </c>
      <c r="FD178" s="835">
        <f t="shared" si="135"/>
        <v>1</v>
      </c>
      <c r="FE178" s="835">
        <f t="shared" si="136"/>
        <v>9.7750000000000004</v>
      </c>
      <c r="FF178" s="835">
        <f t="shared" si="137"/>
        <v>4.5199600000000002</v>
      </c>
      <c r="FG178" s="834"/>
      <c r="FH178" s="827" t="s">
        <v>434</v>
      </c>
      <c r="FI178" s="835">
        <f>FL139+FL140</f>
        <v>1.7</v>
      </c>
      <c r="FJ178" s="835">
        <f t="shared" si="138"/>
        <v>1</v>
      </c>
      <c r="FK178" s="835">
        <f t="shared" si="139"/>
        <v>10.925000000000001</v>
      </c>
      <c r="FL178" s="835">
        <f t="shared" si="140"/>
        <v>5.0517200000000004</v>
      </c>
      <c r="FM178" s="834"/>
      <c r="FN178" s="827" t="s">
        <v>434</v>
      </c>
      <c r="FO178" s="835">
        <f>FR139+FR140</f>
        <v>1.7</v>
      </c>
      <c r="FP178" s="835">
        <f t="shared" si="141"/>
        <v>1</v>
      </c>
      <c r="FQ178" s="835">
        <f t="shared" si="142"/>
        <v>8.9699999999999989</v>
      </c>
      <c r="FR178" s="835">
        <f t="shared" si="143"/>
        <v>4.147727999999999</v>
      </c>
      <c r="FS178" s="834"/>
      <c r="FT178" s="827" t="s">
        <v>434</v>
      </c>
      <c r="FU178" s="835">
        <f>FX139+FX140</f>
        <v>1.7</v>
      </c>
      <c r="FV178" s="835">
        <f t="shared" si="144"/>
        <v>1</v>
      </c>
      <c r="FW178" s="835">
        <f t="shared" si="145"/>
        <v>11.5</v>
      </c>
      <c r="FX178" s="835">
        <f t="shared" si="146"/>
        <v>5.3175999999999997</v>
      </c>
      <c r="FY178" s="834"/>
    </row>
    <row r="179" spans="1:181" ht="15" thickBot="1" x14ac:dyDescent="0.35">
      <c r="A179" s="19"/>
      <c r="B179" s="826"/>
      <c r="C179" s="833"/>
      <c r="D179" s="833"/>
      <c r="E179" s="833"/>
      <c r="F179" s="833"/>
      <c r="G179" s="832"/>
      <c r="H179" s="826"/>
      <c r="I179" s="833"/>
      <c r="J179" s="833"/>
      <c r="K179" s="833"/>
      <c r="L179" s="833"/>
      <c r="M179" s="832"/>
      <c r="N179" s="826"/>
      <c r="O179" s="833"/>
      <c r="P179" s="833"/>
      <c r="Q179" s="833"/>
      <c r="R179" s="833"/>
      <c r="S179" s="832"/>
      <c r="T179" s="826"/>
      <c r="U179" s="833"/>
      <c r="V179" s="833"/>
      <c r="W179" s="833"/>
      <c r="X179" s="833"/>
      <c r="Y179" s="832"/>
      <c r="Z179" s="826"/>
      <c r="AA179" s="833"/>
      <c r="AB179" s="833"/>
      <c r="AC179" s="833"/>
      <c r="AD179" s="833"/>
      <c r="AE179" s="832"/>
      <c r="AF179" s="826"/>
      <c r="AG179" s="833"/>
      <c r="AH179" s="833"/>
      <c r="AI179" s="833"/>
      <c r="AJ179" s="833"/>
      <c r="AK179" s="832"/>
      <c r="AL179" s="826"/>
      <c r="AM179" s="833"/>
      <c r="AN179" s="833"/>
      <c r="AO179" s="833"/>
      <c r="AP179" s="833"/>
      <c r="AQ179" s="832"/>
      <c r="AR179" s="826"/>
      <c r="AS179" s="833"/>
      <c r="AT179" s="833"/>
      <c r="AU179" s="833"/>
      <c r="AV179" s="833"/>
      <c r="AW179" s="832"/>
      <c r="AX179" s="826"/>
      <c r="AY179" s="833"/>
      <c r="AZ179" s="833"/>
      <c r="BA179" s="833"/>
      <c r="BB179" s="833"/>
      <c r="BC179" s="832"/>
      <c r="BD179" s="826"/>
      <c r="BE179" s="833"/>
      <c r="BF179" s="833"/>
      <c r="BG179" s="833"/>
      <c r="BH179" s="833"/>
      <c r="BI179" s="832"/>
      <c r="BJ179" s="826"/>
      <c r="BK179" s="833"/>
      <c r="BL179" s="833"/>
      <c r="BM179" s="833"/>
      <c r="BN179" s="833"/>
      <c r="BO179" s="832"/>
      <c r="BP179" s="826"/>
      <c r="BQ179" s="833"/>
      <c r="BR179" s="833"/>
      <c r="BS179" s="833"/>
      <c r="BT179" s="833"/>
      <c r="BU179" s="832"/>
      <c r="BV179" s="826"/>
      <c r="BW179" s="833"/>
      <c r="BX179" s="833"/>
      <c r="BY179" s="833"/>
      <c r="BZ179" s="833"/>
      <c r="CA179" s="832"/>
      <c r="CB179" s="826"/>
      <c r="CC179" s="833"/>
      <c r="CD179" s="833"/>
      <c r="CE179" s="833"/>
      <c r="CF179" s="833"/>
      <c r="CG179" s="832"/>
      <c r="CH179" s="826"/>
      <c r="CI179" s="833"/>
      <c r="CJ179" s="833"/>
      <c r="CK179" s="833"/>
      <c r="CL179" s="833"/>
      <c r="CM179" s="832"/>
      <c r="CN179" s="826"/>
      <c r="CO179" s="833"/>
      <c r="CP179" s="833"/>
      <c r="CQ179" s="833"/>
      <c r="CR179" s="833"/>
      <c r="CS179" s="832"/>
      <c r="CT179" s="826"/>
      <c r="CU179" s="833"/>
      <c r="CV179" s="833"/>
      <c r="CW179" s="833"/>
      <c r="CX179" s="833"/>
      <c r="CY179" s="832"/>
      <c r="CZ179" s="826"/>
      <c r="DA179" s="833"/>
      <c r="DB179" s="833"/>
      <c r="DC179" s="833"/>
      <c r="DD179" s="833"/>
      <c r="DE179" s="832"/>
      <c r="DF179" s="826"/>
      <c r="DG179" s="833"/>
      <c r="DH179" s="833"/>
      <c r="DI179" s="833"/>
      <c r="DJ179" s="833"/>
      <c r="DK179" s="832"/>
      <c r="DL179" s="826"/>
      <c r="DM179" s="833"/>
      <c r="DN179" s="833"/>
      <c r="DO179" s="833"/>
      <c r="DP179" s="833"/>
      <c r="DQ179" s="832"/>
      <c r="DR179" s="826"/>
      <c r="DS179" s="833"/>
      <c r="DT179" s="833"/>
      <c r="DU179" s="833"/>
      <c r="DV179" s="833"/>
      <c r="DW179" s="832"/>
      <c r="DX179" s="826"/>
      <c r="DY179" s="833"/>
      <c r="DZ179" s="833"/>
      <c r="EA179" s="833"/>
      <c r="EB179" s="833"/>
      <c r="EC179" s="832"/>
      <c r="ED179" s="826"/>
      <c r="EE179" s="833"/>
      <c r="EF179" s="833"/>
      <c r="EG179" s="833"/>
      <c r="EH179" s="833"/>
      <c r="EI179" s="832"/>
      <c r="EJ179" s="826"/>
      <c r="EK179" s="833"/>
      <c r="EL179" s="833"/>
      <c r="EM179" s="833"/>
      <c r="EN179" s="833"/>
      <c r="EO179" s="832"/>
      <c r="EP179" s="826"/>
      <c r="EQ179" s="833"/>
      <c r="ER179" s="833"/>
      <c r="ES179" s="833"/>
      <c r="ET179" s="833"/>
      <c r="EU179" s="832"/>
      <c r="EV179" s="826"/>
      <c r="EW179" s="833"/>
      <c r="EX179" s="833"/>
      <c r="EY179" s="833"/>
      <c r="EZ179" s="833"/>
      <c r="FA179" s="832"/>
      <c r="FB179" s="826"/>
      <c r="FC179" s="833"/>
      <c r="FD179" s="833"/>
      <c r="FE179" s="833"/>
      <c r="FF179" s="833"/>
      <c r="FG179" s="832"/>
      <c r="FH179" s="826"/>
      <c r="FI179" s="833"/>
      <c r="FJ179" s="833"/>
      <c r="FK179" s="833"/>
      <c r="FL179" s="833"/>
      <c r="FM179" s="832"/>
      <c r="FN179" s="826"/>
      <c r="FO179" s="833"/>
      <c r="FP179" s="833"/>
      <c r="FQ179" s="833"/>
      <c r="FR179" s="833"/>
      <c r="FS179" s="832"/>
      <c r="FT179" s="826"/>
      <c r="FU179" s="833"/>
      <c r="FV179" s="833"/>
      <c r="FW179" s="833"/>
      <c r="FX179" s="833"/>
      <c r="FY179" s="832"/>
    </row>
    <row r="180" spans="1:181" ht="15" thickBot="1" x14ac:dyDescent="0.35">
      <c r="A180" s="19"/>
      <c r="B180" s="682"/>
      <c r="C180" s="682"/>
      <c r="D180" s="682"/>
      <c r="E180" s="682" t="s">
        <v>18</v>
      </c>
      <c r="F180" s="682">
        <f>SUM(F146:F178)</f>
        <v>31.632057600000003</v>
      </c>
      <c r="G180" s="477"/>
      <c r="H180" s="682"/>
      <c r="I180" s="682"/>
      <c r="J180" s="682"/>
      <c r="K180" s="682" t="s">
        <v>18</v>
      </c>
      <c r="L180" s="682">
        <f>SUM(L146:L178)</f>
        <v>40.553919999999998</v>
      </c>
      <c r="M180" s="477"/>
      <c r="N180" s="682"/>
      <c r="O180" s="682"/>
      <c r="P180" s="682"/>
      <c r="Q180" s="682" t="s">
        <v>18</v>
      </c>
      <c r="R180" s="682">
        <f>SUM(R146:R178)</f>
        <v>34.470832000000001</v>
      </c>
      <c r="S180" s="477"/>
      <c r="T180" s="682"/>
      <c r="U180" s="682"/>
      <c r="V180" s="682"/>
      <c r="W180" s="682" t="s">
        <v>18</v>
      </c>
      <c r="X180" s="682">
        <f>SUM(X146:X178)</f>
        <v>39.866864</v>
      </c>
      <c r="Y180" s="477"/>
      <c r="Z180" s="682"/>
      <c r="AA180" s="682"/>
      <c r="AB180" s="682"/>
      <c r="AC180" s="682" t="s">
        <v>18</v>
      </c>
      <c r="AD180" s="682">
        <f>SUM(AD146:AD178)</f>
        <v>31.632057600000003</v>
      </c>
      <c r="AE180" s="477"/>
      <c r="AF180" s="682"/>
      <c r="AG180" s="682"/>
      <c r="AH180" s="682"/>
      <c r="AI180" s="682" t="s">
        <v>18</v>
      </c>
      <c r="AJ180" s="682">
        <f>SUM(AJ146:AJ178)</f>
        <v>40.553919999999998</v>
      </c>
      <c r="AK180" s="477"/>
      <c r="AL180" s="682"/>
      <c r="AM180" s="682"/>
      <c r="AN180" s="682"/>
      <c r="AO180" s="682" t="s">
        <v>18</v>
      </c>
      <c r="AP180" s="682">
        <f>SUM(AP146:AP178)</f>
        <v>34.470832000000001</v>
      </c>
      <c r="AQ180" s="477"/>
      <c r="AR180" s="682"/>
      <c r="AS180" s="682"/>
      <c r="AT180" s="682"/>
      <c r="AU180" s="682" t="s">
        <v>18</v>
      </c>
      <c r="AV180" s="682">
        <f>SUM(AV146:AV178)</f>
        <v>39.866864</v>
      </c>
      <c r="AW180" s="477"/>
      <c r="AX180" s="682"/>
      <c r="AY180" s="682"/>
      <c r="AZ180" s="682"/>
      <c r="BA180" s="682" t="s">
        <v>18</v>
      </c>
      <c r="BB180" s="682">
        <f>SUM(BB146:BB178)</f>
        <v>31.632057600000003</v>
      </c>
      <c r="BC180" s="477"/>
      <c r="BD180" s="682"/>
      <c r="BE180" s="682"/>
      <c r="BF180" s="682"/>
      <c r="BG180" s="682" t="s">
        <v>18</v>
      </c>
      <c r="BH180" s="682">
        <f>SUM(BH146:BH178)</f>
        <v>40.553919999999998</v>
      </c>
      <c r="BI180" s="477"/>
      <c r="BJ180" s="682"/>
      <c r="BK180" s="682"/>
      <c r="BL180" s="682"/>
      <c r="BM180" s="682" t="s">
        <v>18</v>
      </c>
      <c r="BN180" s="682">
        <f>SUM(BN146:BN178)</f>
        <v>34.470832000000001</v>
      </c>
      <c r="BO180" s="477"/>
      <c r="BP180" s="682"/>
      <c r="BQ180" s="682"/>
      <c r="BR180" s="682"/>
      <c r="BS180" s="682" t="s">
        <v>18</v>
      </c>
      <c r="BT180" s="682">
        <f>SUM(BT146:BT178)</f>
        <v>39.866864</v>
      </c>
      <c r="BU180" s="477"/>
      <c r="BV180" s="682"/>
      <c r="BW180" s="682"/>
      <c r="BX180" s="682"/>
      <c r="BY180" s="682" t="s">
        <v>18</v>
      </c>
      <c r="BZ180" s="682">
        <f>SUM(BZ146:BZ178)</f>
        <v>31.632057600000003</v>
      </c>
      <c r="CA180" s="477"/>
      <c r="CB180" s="682"/>
      <c r="CC180" s="682"/>
      <c r="CD180" s="682"/>
      <c r="CE180" s="682" t="s">
        <v>18</v>
      </c>
      <c r="CF180" s="682">
        <f>SUM(CF146:CF178)</f>
        <v>40.553919999999998</v>
      </c>
      <c r="CG180" s="477"/>
      <c r="CH180" s="682"/>
      <c r="CI180" s="682"/>
      <c r="CJ180" s="682"/>
      <c r="CK180" s="682" t="s">
        <v>18</v>
      </c>
      <c r="CL180" s="682">
        <f>SUM(CL146:CL178)</f>
        <v>34.470832000000001</v>
      </c>
      <c r="CM180" s="477"/>
      <c r="CN180" s="682"/>
      <c r="CO180" s="682"/>
      <c r="CP180" s="682"/>
      <c r="CQ180" s="682" t="s">
        <v>18</v>
      </c>
      <c r="CR180" s="682">
        <f>SUM(CR146:CR178)</f>
        <v>39.866864</v>
      </c>
      <c r="CS180" s="477"/>
      <c r="CT180" s="682"/>
      <c r="CU180" s="682"/>
      <c r="CV180" s="682"/>
      <c r="CW180" s="682" t="s">
        <v>18</v>
      </c>
      <c r="CX180" s="682">
        <f>SUM(CX146:CX178)</f>
        <v>31.632057600000003</v>
      </c>
      <c r="CY180" s="477"/>
      <c r="CZ180" s="682"/>
      <c r="DA180" s="682"/>
      <c r="DB180" s="682"/>
      <c r="DC180" s="682" t="s">
        <v>18</v>
      </c>
      <c r="DD180" s="682">
        <f>SUM(DD146:DD178)</f>
        <v>40.553919999999998</v>
      </c>
      <c r="DE180" s="477"/>
      <c r="DF180" s="682"/>
      <c r="DG180" s="682"/>
      <c r="DH180" s="682"/>
      <c r="DI180" s="682" t="s">
        <v>18</v>
      </c>
      <c r="DJ180" s="682">
        <f>SUM(DJ146:DJ178)</f>
        <v>34.470832000000001</v>
      </c>
      <c r="DK180" s="477"/>
      <c r="DL180" s="682"/>
      <c r="DM180" s="682"/>
      <c r="DN180" s="682"/>
      <c r="DO180" s="682" t="s">
        <v>18</v>
      </c>
      <c r="DP180" s="682">
        <f>SUM(DP146:DP178)</f>
        <v>39.866864</v>
      </c>
      <c r="DQ180" s="477"/>
      <c r="DR180" s="682"/>
      <c r="DS180" s="682"/>
      <c r="DT180" s="682"/>
      <c r="DU180" s="682" t="s">
        <v>18</v>
      </c>
      <c r="DV180" s="682">
        <f>SUM(DV146:DV178)</f>
        <v>31.632057600000003</v>
      </c>
      <c r="DW180" s="477"/>
      <c r="DX180" s="682"/>
      <c r="DY180" s="682"/>
      <c r="DZ180" s="682"/>
      <c r="EA180" s="682" t="s">
        <v>18</v>
      </c>
      <c r="EB180" s="682">
        <f>SUM(EB146:EB178)</f>
        <v>40.553919999999998</v>
      </c>
      <c r="EC180" s="477"/>
      <c r="ED180" s="682"/>
      <c r="EE180" s="682"/>
      <c r="EF180" s="682"/>
      <c r="EG180" s="682" t="s">
        <v>18</v>
      </c>
      <c r="EH180" s="682">
        <f>SUM(EH146:EH178)</f>
        <v>34.470832000000001</v>
      </c>
      <c r="EI180" s="477"/>
      <c r="EJ180" s="682"/>
      <c r="EK180" s="682"/>
      <c r="EL180" s="682"/>
      <c r="EM180" s="682" t="s">
        <v>18</v>
      </c>
      <c r="EN180" s="682">
        <f>SUM(EN146:EN178)</f>
        <v>39.866864</v>
      </c>
      <c r="EO180" s="477"/>
      <c r="EP180" s="682"/>
      <c r="EQ180" s="682"/>
      <c r="ER180" s="682"/>
      <c r="ES180" s="682" t="s">
        <v>18</v>
      </c>
      <c r="ET180" s="682">
        <f>SUM(ET146:ET178)</f>
        <v>31.632057600000003</v>
      </c>
      <c r="EU180" s="477"/>
      <c r="EV180" s="682"/>
      <c r="EW180" s="682"/>
      <c r="EX180" s="682"/>
      <c r="EY180" s="682" t="s">
        <v>18</v>
      </c>
      <c r="EZ180" s="682">
        <f>SUM(EZ146:EZ178)</f>
        <v>40.553919999999998</v>
      </c>
      <c r="FA180" s="477"/>
      <c r="FB180" s="682"/>
      <c r="FC180" s="682"/>
      <c r="FD180" s="682"/>
      <c r="FE180" s="682" t="s">
        <v>18</v>
      </c>
      <c r="FF180" s="682">
        <f>SUM(FF146:FF178)</f>
        <v>34.470832000000001</v>
      </c>
      <c r="FG180" s="477"/>
      <c r="FH180" s="682"/>
      <c r="FI180" s="682"/>
      <c r="FJ180" s="682"/>
      <c r="FK180" s="682" t="s">
        <v>18</v>
      </c>
      <c r="FL180" s="682">
        <f>SUM(FL146:FL178)</f>
        <v>39.866864</v>
      </c>
      <c r="FM180" s="477"/>
      <c r="FN180" s="682"/>
      <c r="FO180" s="682"/>
      <c r="FP180" s="682"/>
      <c r="FQ180" s="682" t="s">
        <v>18</v>
      </c>
      <c r="FR180" s="682">
        <f>SUM(FR146:FR178)</f>
        <v>31.632057600000003</v>
      </c>
      <c r="FS180" s="477"/>
      <c r="FT180" s="682"/>
      <c r="FU180" s="682"/>
      <c r="FV180" s="682"/>
      <c r="FW180" s="682" t="s">
        <v>18</v>
      </c>
      <c r="FX180" s="682">
        <f>SUM(FX146:FX178)</f>
        <v>40.553919999999998</v>
      </c>
      <c r="FY180" s="477"/>
    </row>
    <row r="181" spans="1:181" x14ac:dyDescent="0.3">
      <c r="B181" s="1388">
        <v>1</v>
      </c>
      <c r="C181" s="1388"/>
      <c r="D181" s="1388"/>
      <c r="E181" s="1388"/>
      <c r="F181" s="1388"/>
      <c r="G181" s="1388"/>
      <c r="H181" s="1388">
        <v>2</v>
      </c>
      <c r="I181" s="1388"/>
      <c r="J181" s="1388"/>
      <c r="K181" s="1388"/>
      <c r="L181" s="1388"/>
      <c r="M181" s="1388"/>
      <c r="N181" s="1388">
        <v>3</v>
      </c>
      <c r="O181" s="1388"/>
      <c r="P181" s="1388"/>
      <c r="Q181" s="1388"/>
      <c r="R181" s="1388"/>
      <c r="S181" s="1388"/>
      <c r="T181" s="1388">
        <v>4</v>
      </c>
      <c r="U181" s="1388"/>
      <c r="V181" s="1388"/>
      <c r="W181" s="1388"/>
      <c r="X181" s="1388"/>
      <c r="Y181" s="1388"/>
      <c r="Z181" s="1388">
        <v>5</v>
      </c>
      <c r="AA181" s="1388"/>
      <c r="AB181" s="1388"/>
      <c r="AC181" s="1388"/>
      <c r="AD181" s="1388"/>
      <c r="AE181" s="1388"/>
      <c r="AF181" s="1388">
        <v>6</v>
      </c>
      <c r="AG181" s="1388"/>
      <c r="AH181" s="1388"/>
      <c r="AI181" s="1388"/>
      <c r="AJ181" s="1388"/>
      <c r="AK181" s="1388"/>
      <c r="AL181" s="1388">
        <v>7</v>
      </c>
      <c r="AM181" s="1388"/>
      <c r="AN181" s="1388"/>
      <c r="AO181" s="1388"/>
      <c r="AP181" s="1388"/>
      <c r="AQ181" s="1388"/>
      <c r="AR181" s="1388">
        <v>8</v>
      </c>
      <c r="AS181" s="1388"/>
      <c r="AT181" s="1388"/>
      <c r="AU181" s="1388"/>
      <c r="AV181" s="1388"/>
      <c r="AW181" s="1388"/>
      <c r="AX181" s="1388">
        <v>9</v>
      </c>
      <c r="AY181" s="1388"/>
      <c r="AZ181" s="1388"/>
      <c r="BA181" s="1388"/>
      <c r="BB181" s="1388"/>
      <c r="BC181" s="1388"/>
      <c r="BD181" s="1388">
        <v>10</v>
      </c>
      <c r="BE181" s="1388"/>
      <c r="BF181" s="1388"/>
      <c r="BG181" s="1388"/>
      <c r="BH181" s="1388"/>
      <c r="BI181" s="1388"/>
      <c r="BJ181" s="1388">
        <v>11</v>
      </c>
      <c r="BK181" s="1388"/>
      <c r="BL181" s="1388"/>
      <c r="BM181" s="1388"/>
      <c r="BN181" s="1388"/>
      <c r="BO181" s="1388"/>
      <c r="BP181" s="1388">
        <v>12</v>
      </c>
      <c r="BQ181" s="1388"/>
      <c r="BR181" s="1388"/>
      <c r="BS181" s="1388"/>
      <c r="BT181" s="1388"/>
      <c r="BU181" s="1388"/>
      <c r="BV181" s="1388">
        <v>13</v>
      </c>
      <c r="BW181" s="1388"/>
      <c r="BX181" s="1388"/>
      <c r="BY181" s="1388"/>
      <c r="BZ181" s="1388"/>
      <c r="CA181" s="1388"/>
      <c r="CB181" s="1388">
        <v>14</v>
      </c>
      <c r="CC181" s="1388"/>
      <c r="CD181" s="1388"/>
      <c r="CE181" s="1388"/>
      <c r="CF181" s="1388"/>
      <c r="CG181" s="1388"/>
      <c r="CH181" s="1388">
        <v>15</v>
      </c>
      <c r="CI181" s="1388"/>
      <c r="CJ181" s="1388"/>
      <c r="CK181" s="1388"/>
      <c r="CL181" s="1388"/>
      <c r="CM181" s="1388"/>
      <c r="CN181" s="1388">
        <v>16</v>
      </c>
      <c r="CO181" s="1388"/>
      <c r="CP181" s="1388"/>
      <c r="CQ181" s="1388"/>
      <c r="CR181" s="1388"/>
      <c r="CS181" s="1388"/>
      <c r="CT181" s="1388">
        <v>17</v>
      </c>
      <c r="CU181" s="1388"/>
      <c r="CV181" s="1388"/>
      <c r="CW181" s="1388"/>
      <c r="CX181" s="1388"/>
      <c r="CY181" s="1388"/>
      <c r="CZ181" s="1388">
        <v>18</v>
      </c>
      <c r="DA181" s="1388"/>
      <c r="DB181" s="1388"/>
      <c r="DC181" s="1388"/>
      <c r="DD181" s="1388"/>
      <c r="DE181" s="1388"/>
      <c r="DF181" s="1388">
        <v>19</v>
      </c>
      <c r="DG181" s="1388"/>
      <c r="DH181" s="1388"/>
      <c r="DI181" s="1388"/>
      <c r="DJ181" s="1388"/>
      <c r="DK181" s="1388"/>
      <c r="DL181" s="1388">
        <v>20</v>
      </c>
      <c r="DM181" s="1388"/>
      <c r="DN181" s="1388"/>
      <c r="DO181" s="1388"/>
      <c r="DP181" s="1388"/>
      <c r="DQ181" s="1388"/>
      <c r="DR181" s="1388">
        <v>21</v>
      </c>
      <c r="DS181" s="1388"/>
      <c r="DT181" s="1388"/>
      <c r="DU181" s="1388"/>
      <c r="DV181" s="1388"/>
      <c r="DW181" s="1388"/>
      <c r="DX181" s="1388">
        <v>22</v>
      </c>
      <c r="DY181" s="1388"/>
      <c r="DZ181" s="1388"/>
      <c r="EA181" s="1388"/>
      <c r="EB181" s="1388"/>
      <c r="EC181" s="1388"/>
      <c r="ED181" s="1388">
        <v>23</v>
      </c>
      <c r="EE181" s="1388"/>
      <c r="EF181" s="1388"/>
      <c r="EG181" s="1388"/>
      <c r="EH181" s="1388"/>
      <c r="EI181" s="1388"/>
      <c r="EJ181" s="1388">
        <v>24</v>
      </c>
      <c r="EK181" s="1388"/>
      <c r="EL181" s="1388"/>
      <c r="EM181" s="1388"/>
      <c r="EN181" s="1388"/>
      <c r="EO181" s="1388"/>
      <c r="EP181" s="1388">
        <v>25</v>
      </c>
      <c r="EQ181" s="1388"/>
      <c r="ER181" s="1388"/>
      <c r="ES181" s="1388"/>
      <c r="ET181" s="1388"/>
      <c r="EU181" s="1388"/>
      <c r="EV181" s="1388">
        <v>26</v>
      </c>
      <c r="EW181" s="1388"/>
      <c r="EX181" s="1388"/>
      <c r="EY181" s="1388"/>
      <c r="EZ181" s="1388"/>
      <c r="FA181" s="1388"/>
      <c r="FB181" s="1388">
        <v>27</v>
      </c>
      <c r="FC181" s="1388"/>
      <c r="FD181" s="1388"/>
      <c r="FE181" s="1388"/>
      <c r="FF181" s="1388"/>
      <c r="FG181" s="1388"/>
      <c r="FH181" s="1388">
        <v>28</v>
      </c>
      <c r="FI181" s="1388"/>
      <c r="FJ181" s="1388"/>
      <c r="FK181" s="1388"/>
      <c r="FL181" s="1388"/>
      <c r="FM181" s="1388"/>
      <c r="FN181" s="1388">
        <v>29</v>
      </c>
      <c r="FO181" s="1388"/>
      <c r="FP181" s="1388"/>
      <c r="FQ181" s="1388"/>
      <c r="FR181" s="1388"/>
      <c r="FS181" s="1388"/>
      <c r="FT181" s="1388">
        <v>30</v>
      </c>
      <c r="FU181" s="1388"/>
      <c r="FV181" s="1388"/>
      <c r="FW181" s="1388"/>
      <c r="FX181" s="1388"/>
      <c r="FY181" s="1388"/>
    </row>
    <row r="183" spans="1:181" x14ac:dyDescent="0.3">
      <c r="B183">
        <f>(COLUMN(L180)-11)*6</f>
        <v>6</v>
      </c>
      <c r="C183">
        <f>COLUMN(L180)</f>
        <v>12</v>
      </c>
    </row>
    <row r="185" spans="1:181" x14ac:dyDescent="0.3">
      <c r="A185" t="s">
        <v>433</v>
      </c>
    </row>
    <row r="186" spans="1:181" x14ac:dyDescent="0.3">
      <c r="A186">
        <v>1</v>
      </c>
      <c r="B186">
        <v>2</v>
      </c>
      <c r="C186">
        <v>3</v>
      </c>
      <c r="D186">
        <v>4</v>
      </c>
      <c r="E186">
        <v>5</v>
      </c>
      <c r="F186">
        <v>6</v>
      </c>
      <c r="G186">
        <v>7</v>
      </c>
      <c r="H186">
        <v>8</v>
      </c>
      <c r="I186">
        <v>9</v>
      </c>
      <c r="J186">
        <v>10</v>
      </c>
      <c r="K186">
        <v>11</v>
      </c>
      <c r="L186">
        <v>12</v>
      </c>
      <c r="M186">
        <v>13</v>
      </c>
      <c r="N186">
        <v>14</v>
      </c>
      <c r="O186">
        <v>15</v>
      </c>
      <c r="P186">
        <v>16</v>
      </c>
      <c r="Q186">
        <v>17</v>
      </c>
      <c r="R186">
        <v>18</v>
      </c>
      <c r="S186">
        <v>19</v>
      </c>
      <c r="T186">
        <v>20</v>
      </c>
      <c r="U186">
        <v>21</v>
      </c>
      <c r="V186">
        <v>22</v>
      </c>
      <c r="W186">
        <v>23</v>
      </c>
      <c r="X186">
        <v>24</v>
      </c>
      <c r="Y186">
        <v>25</v>
      </c>
      <c r="Z186">
        <v>26</v>
      </c>
      <c r="AA186">
        <v>27</v>
      </c>
      <c r="AB186">
        <v>28</v>
      </c>
      <c r="AC186">
        <v>29</v>
      </c>
      <c r="AD186">
        <v>30</v>
      </c>
    </row>
    <row r="187" spans="1:181" x14ac:dyDescent="0.3">
      <c r="A187">
        <f t="shared" ref="A187:AA187" ca="1" si="147">OFFSET($F$180,0,(COLUMN(K180)-11)*6)</f>
        <v>31.632057600000003</v>
      </c>
      <c r="B187">
        <f t="shared" ca="1" si="147"/>
        <v>40.553919999999998</v>
      </c>
      <c r="C187">
        <f t="shared" ca="1" si="147"/>
        <v>34.470832000000001</v>
      </c>
      <c r="D187">
        <f t="shared" ca="1" si="147"/>
        <v>39.866864</v>
      </c>
      <c r="E187">
        <f t="shared" ca="1" si="147"/>
        <v>31.632057600000003</v>
      </c>
      <c r="F187">
        <f t="shared" ca="1" si="147"/>
        <v>40.553919999999998</v>
      </c>
      <c r="G187">
        <f t="shared" ca="1" si="147"/>
        <v>34.470832000000001</v>
      </c>
      <c r="H187">
        <f t="shared" ca="1" si="147"/>
        <v>39.866864</v>
      </c>
      <c r="I187">
        <f t="shared" ca="1" si="147"/>
        <v>31.632057600000003</v>
      </c>
      <c r="J187">
        <f t="shared" ca="1" si="147"/>
        <v>40.553919999999998</v>
      </c>
      <c r="K187">
        <f t="shared" ca="1" si="147"/>
        <v>34.470832000000001</v>
      </c>
      <c r="L187">
        <f t="shared" ca="1" si="147"/>
        <v>39.866864</v>
      </c>
      <c r="M187">
        <f t="shared" ca="1" si="147"/>
        <v>31.632057600000003</v>
      </c>
      <c r="N187">
        <f t="shared" ca="1" si="147"/>
        <v>40.553919999999998</v>
      </c>
      <c r="O187">
        <f t="shared" ca="1" si="147"/>
        <v>34.470832000000001</v>
      </c>
      <c r="P187">
        <f t="shared" ca="1" si="147"/>
        <v>39.866864</v>
      </c>
      <c r="Q187">
        <f t="shared" ca="1" si="147"/>
        <v>31.632057600000003</v>
      </c>
      <c r="R187">
        <f t="shared" ca="1" si="147"/>
        <v>40.553919999999998</v>
      </c>
      <c r="S187">
        <f t="shared" ca="1" si="147"/>
        <v>34.470832000000001</v>
      </c>
      <c r="T187">
        <f t="shared" ca="1" si="147"/>
        <v>39.866864</v>
      </c>
      <c r="U187">
        <f t="shared" ca="1" si="147"/>
        <v>31.632057600000003</v>
      </c>
      <c r="V187">
        <f t="shared" ca="1" si="147"/>
        <v>40.553919999999998</v>
      </c>
      <c r="W187">
        <f t="shared" ca="1" si="147"/>
        <v>34.470832000000001</v>
      </c>
      <c r="X187">
        <f t="shared" ca="1" si="147"/>
        <v>39.866864</v>
      </c>
      <c r="Y187">
        <f t="shared" ca="1" si="147"/>
        <v>31.632057600000003</v>
      </c>
      <c r="Z187">
        <f t="shared" ca="1" si="147"/>
        <v>40.553919999999998</v>
      </c>
      <c r="AA187">
        <f t="shared" ca="1" si="147"/>
        <v>34.470832000000001</v>
      </c>
      <c r="AB187">
        <f ca="1">OFFSET($F$180,0,(COLUMN(AL180)-11)*6)</f>
        <v>39.866864</v>
      </c>
      <c r="AC187">
        <f ca="1">OFFSET($F$180,0,(COLUMN(AM180)-11)*6)</f>
        <v>31.632057600000003</v>
      </c>
      <c r="AD187">
        <f ca="1">OFFSET($F$180,0,(COLUMN(AN180)-11)*6)</f>
        <v>40.553919999999998</v>
      </c>
    </row>
    <row r="190" spans="1:181" x14ac:dyDescent="0.3">
      <c r="C190" t="s">
        <v>542</v>
      </c>
      <c r="E190" t="s">
        <v>545</v>
      </c>
    </row>
    <row r="191" spans="1:181" x14ac:dyDescent="0.3">
      <c r="C191" t="s">
        <v>543</v>
      </c>
      <c r="D191" t="s">
        <v>544</v>
      </c>
      <c r="E191" t="s">
        <v>543</v>
      </c>
      <c r="F191" t="s">
        <v>544</v>
      </c>
    </row>
    <row r="192" spans="1:181" x14ac:dyDescent="0.3">
      <c r="B192">
        <f t="array" ref="B192:C221">TRANSPOSE(A186:AD187)</f>
        <v>1</v>
      </c>
      <c r="C192" s="914">
        <f ca="1"/>
        <v>31.632057600000003</v>
      </c>
      <c r="D192" s="870">
        <f ca="1">+C192/Menu!$F$13</f>
        <v>7.9080144000000008</v>
      </c>
      <c r="E192">
        <f t="shared" ref="E192:E221" si="148">+L22</f>
        <v>31.2</v>
      </c>
      <c r="F192">
        <f t="shared" ref="F192:F221" si="149">+K22</f>
        <v>7.8</v>
      </c>
    </row>
    <row r="193" spans="2:6" x14ac:dyDescent="0.3">
      <c r="B193">
        <v>2</v>
      </c>
      <c r="C193" s="914">
        <f ca="1"/>
        <v>40.553919999999998</v>
      </c>
      <c r="D193" s="870">
        <f ca="1">+C193/Menu!$F$13</f>
        <v>10.138479999999999</v>
      </c>
      <c r="E193">
        <f t="shared" si="148"/>
        <v>40</v>
      </c>
      <c r="F193">
        <f t="shared" si="149"/>
        <v>10</v>
      </c>
    </row>
    <row r="194" spans="2:6" x14ac:dyDescent="0.3">
      <c r="B194">
        <v>3</v>
      </c>
      <c r="C194" s="914">
        <f ca="1"/>
        <v>34.470832000000001</v>
      </c>
      <c r="D194" s="870">
        <f ca="1">+C194/Menu!$F$13</f>
        <v>8.6177080000000004</v>
      </c>
      <c r="E194">
        <f t="shared" si="148"/>
        <v>34</v>
      </c>
      <c r="F194">
        <f t="shared" si="149"/>
        <v>8.5</v>
      </c>
    </row>
    <row r="195" spans="2:6" x14ac:dyDescent="0.3">
      <c r="B195">
        <v>4</v>
      </c>
      <c r="C195" s="914">
        <f ca="1"/>
        <v>39.866864</v>
      </c>
      <c r="D195" s="870">
        <f ca="1">+C195/Menu!$F$13</f>
        <v>9.9667159999999999</v>
      </c>
      <c r="E195">
        <f t="shared" si="148"/>
        <v>38</v>
      </c>
      <c r="F195">
        <f t="shared" si="149"/>
        <v>9.5</v>
      </c>
    </row>
    <row r="196" spans="2:6" x14ac:dyDescent="0.3">
      <c r="B196">
        <v>5</v>
      </c>
      <c r="C196" s="914">
        <f ca="1"/>
        <v>31.632057600000003</v>
      </c>
      <c r="D196" s="870">
        <f ca="1">+C196/Menu!$F$13</f>
        <v>7.9080144000000008</v>
      </c>
      <c r="E196">
        <f t="shared" si="148"/>
        <v>31.2</v>
      </c>
      <c r="F196">
        <f t="shared" si="149"/>
        <v>7.8</v>
      </c>
    </row>
    <row r="197" spans="2:6" x14ac:dyDescent="0.3">
      <c r="B197">
        <v>6</v>
      </c>
      <c r="C197" s="914">
        <f ca="1"/>
        <v>40.553919999999998</v>
      </c>
      <c r="D197" s="870">
        <f ca="1">+C197/Menu!$F$13</f>
        <v>10.138479999999999</v>
      </c>
      <c r="E197">
        <f t="shared" si="148"/>
        <v>40</v>
      </c>
      <c r="F197">
        <f t="shared" si="149"/>
        <v>10</v>
      </c>
    </row>
    <row r="198" spans="2:6" x14ac:dyDescent="0.3">
      <c r="B198">
        <v>7</v>
      </c>
      <c r="C198" s="914">
        <f ca="1"/>
        <v>34.470832000000001</v>
      </c>
      <c r="D198" s="870">
        <f ca="1">+C198/Menu!$F$13</f>
        <v>8.6177080000000004</v>
      </c>
      <c r="E198">
        <f t="shared" si="148"/>
        <v>34</v>
      </c>
      <c r="F198">
        <f t="shared" si="149"/>
        <v>8.5</v>
      </c>
    </row>
    <row r="199" spans="2:6" x14ac:dyDescent="0.3">
      <c r="B199">
        <v>8</v>
      </c>
      <c r="C199" s="914">
        <f ca="1"/>
        <v>39.866864</v>
      </c>
      <c r="D199" s="870">
        <f ca="1">+C199/Menu!$F$13</f>
        <v>9.9667159999999999</v>
      </c>
      <c r="E199">
        <f t="shared" si="148"/>
        <v>38</v>
      </c>
      <c r="F199">
        <f t="shared" si="149"/>
        <v>9.5</v>
      </c>
    </row>
    <row r="200" spans="2:6" x14ac:dyDescent="0.3">
      <c r="B200">
        <v>9</v>
      </c>
      <c r="C200" s="914">
        <f ca="1"/>
        <v>31.632057600000003</v>
      </c>
      <c r="D200" s="870">
        <f ca="1">+C200/Menu!$F$13</f>
        <v>7.9080144000000008</v>
      </c>
      <c r="E200">
        <f t="shared" si="148"/>
        <v>31.2</v>
      </c>
      <c r="F200">
        <f t="shared" si="149"/>
        <v>7.8</v>
      </c>
    </row>
    <row r="201" spans="2:6" x14ac:dyDescent="0.3">
      <c r="B201">
        <v>10</v>
      </c>
      <c r="C201" s="914">
        <f ca="1"/>
        <v>40.553919999999998</v>
      </c>
      <c r="D201" s="870">
        <f ca="1">+C201/Menu!$F$13</f>
        <v>10.138479999999999</v>
      </c>
      <c r="E201">
        <f t="shared" si="148"/>
        <v>40</v>
      </c>
      <c r="F201">
        <f t="shared" si="149"/>
        <v>10</v>
      </c>
    </row>
    <row r="202" spans="2:6" x14ac:dyDescent="0.3">
      <c r="B202">
        <v>11</v>
      </c>
      <c r="C202" s="914">
        <f ca="1"/>
        <v>34.470832000000001</v>
      </c>
      <c r="D202" s="870">
        <f ca="1">+C202/Menu!$F$13</f>
        <v>8.6177080000000004</v>
      </c>
      <c r="E202">
        <f t="shared" si="148"/>
        <v>34</v>
      </c>
      <c r="F202">
        <f t="shared" si="149"/>
        <v>8.5</v>
      </c>
    </row>
    <row r="203" spans="2:6" x14ac:dyDescent="0.3">
      <c r="B203">
        <v>12</v>
      </c>
      <c r="C203" s="914">
        <f ca="1"/>
        <v>39.866864</v>
      </c>
      <c r="D203" s="870">
        <f ca="1">+C203/Menu!$F$13</f>
        <v>9.9667159999999999</v>
      </c>
      <c r="E203">
        <f t="shared" si="148"/>
        <v>38</v>
      </c>
      <c r="F203">
        <f t="shared" si="149"/>
        <v>9.5</v>
      </c>
    </row>
    <row r="204" spans="2:6" x14ac:dyDescent="0.3">
      <c r="B204">
        <v>13</v>
      </c>
      <c r="C204" s="914">
        <f ca="1"/>
        <v>31.632057600000003</v>
      </c>
      <c r="D204" s="870">
        <f ca="1">+C204/Menu!$F$13</f>
        <v>7.9080144000000008</v>
      </c>
      <c r="E204">
        <f t="shared" si="148"/>
        <v>31.2</v>
      </c>
      <c r="F204">
        <f t="shared" si="149"/>
        <v>7.8</v>
      </c>
    </row>
    <row r="205" spans="2:6" x14ac:dyDescent="0.3">
      <c r="B205">
        <v>14</v>
      </c>
      <c r="C205" s="914">
        <f ca="1"/>
        <v>40.553919999999998</v>
      </c>
      <c r="D205" s="870">
        <f ca="1">+C205/Menu!$F$13</f>
        <v>10.138479999999999</v>
      </c>
      <c r="E205">
        <f t="shared" si="148"/>
        <v>40</v>
      </c>
      <c r="F205">
        <f t="shared" si="149"/>
        <v>10</v>
      </c>
    </row>
    <row r="206" spans="2:6" x14ac:dyDescent="0.3">
      <c r="B206">
        <v>15</v>
      </c>
      <c r="C206" s="914">
        <f ca="1"/>
        <v>34.470832000000001</v>
      </c>
      <c r="D206" s="870">
        <f ca="1">+C206/Menu!$F$13</f>
        <v>8.6177080000000004</v>
      </c>
      <c r="E206">
        <f t="shared" si="148"/>
        <v>34</v>
      </c>
      <c r="F206">
        <f t="shared" si="149"/>
        <v>8.5</v>
      </c>
    </row>
    <row r="207" spans="2:6" x14ac:dyDescent="0.3">
      <c r="B207">
        <v>16</v>
      </c>
      <c r="C207" s="914">
        <f ca="1"/>
        <v>39.866864</v>
      </c>
      <c r="D207" s="870">
        <f ca="1">+C207/Menu!$F$13</f>
        <v>9.9667159999999999</v>
      </c>
      <c r="E207">
        <f t="shared" si="148"/>
        <v>38</v>
      </c>
      <c r="F207">
        <f t="shared" si="149"/>
        <v>9.5</v>
      </c>
    </row>
    <row r="208" spans="2:6" x14ac:dyDescent="0.3">
      <c r="B208">
        <v>17</v>
      </c>
      <c r="C208" s="914">
        <f ca="1"/>
        <v>31.632057600000003</v>
      </c>
      <c r="D208" s="870">
        <f ca="1">+C208/Menu!$F$13</f>
        <v>7.9080144000000008</v>
      </c>
      <c r="E208">
        <f t="shared" si="148"/>
        <v>31.2</v>
      </c>
      <c r="F208">
        <f t="shared" si="149"/>
        <v>7.8</v>
      </c>
    </row>
    <row r="209" spans="2:6" x14ac:dyDescent="0.3">
      <c r="B209">
        <v>18</v>
      </c>
      <c r="C209" s="914">
        <f ca="1"/>
        <v>40.553919999999998</v>
      </c>
      <c r="D209" s="870">
        <f ca="1">+C209/Menu!$F$13</f>
        <v>10.138479999999999</v>
      </c>
      <c r="E209">
        <f t="shared" si="148"/>
        <v>40</v>
      </c>
      <c r="F209">
        <f t="shared" si="149"/>
        <v>10</v>
      </c>
    </row>
    <row r="210" spans="2:6" x14ac:dyDescent="0.3">
      <c r="B210">
        <v>19</v>
      </c>
      <c r="C210" s="914">
        <f ca="1"/>
        <v>34.470832000000001</v>
      </c>
      <c r="D210" s="870">
        <f ca="1">+C210/Menu!$F$13</f>
        <v>8.6177080000000004</v>
      </c>
      <c r="E210">
        <f t="shared" si="148"/>
        <v>34</v>
      </c>
      <c r="F210">
        <f t="shared" si="149"/>
        <v>8.5</v>
      </c>
    </row>
    <row r="211" spans="2:6" x14ac:dyDescent="0.3">
      <c r="B211">
        <v>20</v>
      </c>
      <c r="C211" s="914">
        <f ca="1"/>
        <v>39.866864</v>
      </c>
      <c r="D211" s="870">
        <f ca="1">+C211/Menu!$F$13</f>
        <v>9.9667159999999999</v>
      </c>
      <c r="E211">
        <f t="shared" si="148"/>
        <v>38</v>
      </c>
      <c r="F211">
        <f t="shared" si="149"/>
        <v>9.5</v>
      </c>
    </row>
    <row r="212" spans="2:6" x14ac:dyDescent="0.3">
      <c r="B212">
        <v>21</v>
      </c>
      <c r="C212" s="914">
        <f ca="1"/>
        <v>31.632057600000003</v>
      </c>
      <c r="D212" s="870">
        <f ca="1">+C212/Menu!$F$13</f>
        <v>7.9080144000000008</v>
      </c>
      <c r="E212">
        <f t="shared" si="148"/>
        <v>31.2</v>
      </c>
      <c r="F212">
        <f t="shared" si="149"/>
        <v>7.8</v>
      </c>
    </row>
    <row r="213" spans="2:6" x14ac:dyDescent="0.3">
      <c r="B213">
        <v>22</v>
      </c>
      <c r="C213" s="914">
        <f ca="1"/>
        <v>40.553919999999998</v>
      </c>
      <c r="D213" s="870">
        <f ca="1">+C213/Menu!$F$13</f>
        <v>10.138479999999999</v>
      </c>
      <c r="E213">
        <f t="shared" si="148"/>
        <v>40</v>
      </c>
      <c r="F213">
        <f t="shared" si="149"/>
        <v>10</v>
      </c>
    </row>
    <row r="214" spans="2:6" x14ac:dyDescent="0.3">
      <c r="B214">
        <v>23</v>
      </c>
      <c r="C214" s="914">
        <f ca="1"/>
        <v>34.470832000000001</v>
      </c>
      <c r="D214" s="870">
        <f ca="1">+C214/Menu!$F$13</f>
        <v>8.6177080000000004</v>
      </c>
      <c r="E214">
        <f t="shared" si="148"/>
        <v>34</v>
      </c>
      <c r="F214">
        <f t="shared" si="149"/>
        <v>8.5</v>
      </c>
    </row>
    <row r="215" spans="2:6" x14ac:dyDescent="0.3">
      <c r="B215">
        <v>24</v>
      </c>
      <c r="C215" s="914">
        <f ca="1"/>
        <v>39.866864</v>
      </c>
      <c r="D215" s="870">
        <f ca="1">+C215/Menu!$F$13</f>
        <v>9.9667159999999999</v>
      </c>
      <c r="E215">
        <f t="shared" si="148"/>
        <v>38</v>
      </c>
      <c r="F215">
        <f t="shared" si="149"/>
        <v>9.5</v>
      </c>
    </row>
    <row r="216" spans="2:6" x14ac:dyDescent="0.3">
      <c r="B216">
        <v>25</v>
      </c>
      <c r="C216" s="914">
        <f ca="1"/>
        <v>31.632057600000003</v>
      </c>
      <c r="D216" s="870">
        <f ca="1">+C216/Menu!$F$13</f>
        <v>7.9080144000000008</v>
      </c>
      <c r="E216">
        <f t="shared" si="148"/>
        <v>31.2</v>
      </c>
      <c r="F216">
        <f t="shared" si="149"/>
        <v>7.8</v>
      </c>
    </row>
    <row r="217" spans="2:6" x14ac:dyDescent="0.3">
      <c r="B217">
        <v>26</v>
      </c>
      <c r="C217" s="914">
        <f ca="1"/>
        <v>40.553919999999998</v>
      </c>
      <c r="D217" s="870">
        <f ca="1">+C217/Menu!$F$13</f>
        <v>10.138479999999999</v>
      </c>
      <c r="E217">
        <f t="shared" si="148"/>
        <v>40</v>
      </c>
      <c r="F217">
        <f t="shared" si="149"/>
        <v>10</v>
      </c>
    </row>
    <row r="218" spans="2:6" x14ac:dyDescent="0.3">
      <c r="B218">
        <v>27</v>
      </c>
      <c r="C218" s="914">
        <f ca="1"/>
        <v>34.470832000000001</v>
      </c>
      <c r="D218" s="870">
        <f ca="1">+C218/Menu!$F$13</f>
        <v>8.6177080000000004</v>
      </c>
      <c r="E218">
        <f t="shared" si="148"/>
        <v>34</v>
      </c>
      <c r="F218">
        <f t="shared" si="149"/>
        <v>8.5</v>
      </c>
    </row>
    <row r="219" spans="2:6" x14ac:dyDescent="0.3">
      <c r="B219">
        <v>28</v>
      </c>
      <c r="C219" s="914">
        <f ca="1"/>
        <v>39.866864</v>
      </c>
      <c r="D219" s="870">
        <f ca="1">+C219/Menu!$F$13</f>
        <v>9.9667159999999999</v>
      </c>
      <c r="E219">
        <f t="shared" si="148"/>
        <v>38</v>
      </c>
      <c r="F219">
        <f t="shared" si="149"/>
        <v>9.5</v>
      </c>
    </row>
    <row r="220" spans="2:6" x14ac:dyDescent="0.3">
      <c r="B220">
        <v>29</v>
      </c>
      <c r="C220" s="914">
        <f ca="1"/>
        <v>31.632057600000003</v>
      </c>
      <c r="D220" s="870">
        <f ca="1">+C220/Menu!$F$13</f>
        <v>7.9080144000000008</v>
      </c>
      <c r="E220">
        <f t="shared" si="148"/>
        <v>31.2</v>
      </c>
      <c r="F220">
        <f t="shared" si="149"/>
        <v>7.8</v>
      </c>
    </row>
    <row r="221" spans="2:6" x14ac:dyDescent="0.3">
      <c r="B221">
        <v>30</v>
      </c>
      <c r="C221" s="914">
        <f ca="1"/>
        <v>40.553919999999998</v>
      </c>
      <c r="D221" s="870">
        <f ca="1">+C221/Menu!$F$13</f>
        <v>10.138479999999999</v>
      </c>
      <c r="E221">
        <f t="shared" si="148"/>
        <v>40</v>
      </c>
      <c r="F221">
        <f t="shared" si="149"/>
        <v>10</v>
      </c>
    </row>
  </sheetData>
  <mergeCells count="61">
    <mergeCell ref="BJ55:BO55"/>
    <mergeCell ref="M19:N19"/>
    <mergeCell ref="B55:G55"/>
    <mergeCell ref="H55:M55"/>
    <mergeCell ref="N55:S55"/>
    <mergeCell ref="T55:Y55"/>
    <mergeCell ref="Z55:AE55"/>
    <mergeCell ref="AF55:AK55"/>
    <mergeCell ref="AL55:AQ55"/>
    <mergeCell ref="AR55:AW55"/>
    <mergeCell ref="AX55:BC55"/>
    <mergeCell ref="BD55:BI55"/>
    <mergeCell ref="ED55:EI55"/>
    <mergeCell ref="BP55:BU55"/>
    <mergeCell ref="BV55:CA55"/>
    <mergeCell ref="CB55:CG55"/>
    <mergeCell ref="CH55:CM55"/>
    <mergeCell ref="CN55:CS55"/>
    <mergeCell ref="CT55:CY55"/>
    <mergeCell ref="CZ55:DE55"/>
    <mergeCell ref="DF55:DK55"/>
    <mergeCell ref="DL55:DQ55"/>
    <mergeCell ref="DR55:DW55"/>
    <mergeCell ref="DX55:EC55"/>
    <mergeCell ref="FT55:FY55"/>
    <mergeCell ref="B181:G181"/>
    <mergeCell ref="H181:M181"/>
    <mergeCell ref="N181:S181"/>
    <mergeCell ref="T181:Y181"/>
    <mergeCell ref="Z181:AE181"/>
    <mergeCell ref="AF181:AK181"/>
    <mergeCell ref="AL181:AQ181"/>
    <mergeCell ref="AR181:AW181"/>
    <mergeCell ref="AX181:BC181"/>
    <mergeCell ref="EJ55:EO55"/>
    <mergeCell ref="EP55:EU55"/>
    <mergeCell ref="EV55:FA55"/>
    <mergeCell ref="FB55:FG55"/>
    <mergeCell ref="FH55:FM55"/>
    <mergeCell ref="FN55:FS55"/>
    <mergeCell ref="DR181:DW181"/>
    <mergeCell ref="BD181:BI181"/>
    <mergeCell ref="BJ181:BO181"/>
    <mergeCell ref="BP181:BU181"/>
    <mergeCell ref="BV181:CA181"/>
    <mergeCell ref="CB181:CG181"/>
    <mergeCell ref="CH181:CM181"/>
    <mergeCell ref="CN181:CS181"/>
    <mergeCell ref="CT181:CY181"/>
    <mergeCell ref="CZ181:DE181"/>
    <mergeCell ref="DF181:DK181"/>
    <mergeCell ref="DL181:DQ181"/>
    <mergeCell ref="FH181:FM181"/>
    <mergeCell ref="FN181:FS181"/>
    <mergeCell ref="FT181:FY181"/>
    <mergeCell ref="DX181:EC181"/>
    <mergeCell ref="ED181:EI181"/>
    <mergeCell ref="EJ181:EO181"/>
    <mergeCell ref="EP181:EU181"/>
    <mergeCell ref="EV181:FA181"/>
    <mergeCell ref="FB181:FG181"/>
  </mergeCell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E302B-FA5B-4E57-AC4B-02F5011DBF16}">
  <sheetPr codeName="Feuil4">
    <tabColor theme="7" tint="-0.249977111117893"/>
  </sheetPr>
  <dimension ref="A1:FY221"/>
  <sheetViews>
    <sheetView zoomScale="70" zoomScaleNormal="70" workbookViewId="0">
      <selection activeCell="J31" sqref="J31"/>
    </sheetView>
  </sheetViews>
  <sheetFormatPr baseColWidth="10" defaultRowHeight="14.4" x14ac:dyDescent="0.3"/>
  <cols>
    <col min="1" max="1" width="18.5546875" bestFit="1" customWidth="1"/>
    <col min="3" max="3" width="20.6640625" bestFit="1" customWidth="1"/>
    <col min="4" max="4" width="12.21875" bestFit="1" customWidth="1"/>
    <col min="5" max="5" width="15.44140625" customWidth="1"/>
    <col min="6" max="6" width="25.77734375" bestFit="1" customWidth="1"/>
    <col min="7" max="7" width="14.33203125" customWidth="1"/>
    <col min="8" max="8" width="15.6640625" bestFit="1" customWidth="1"/>
    <col min="9" max="9" width="18.33203125" bestFit="1" customWidth="1"/>
    <col min="10" max="12" width="20.6640625" bestFit="1" customWidth="1"/>
    <col min="13" max="13" width="18.33203125" bestFit="1" customWidth="1"/>
    <col min="14" max="14" width="26" bestFit="1" customWidth="1"/>
    <col min="33" max="33" width="11.21875" customWidth="1"/>
    <col min="44" max="44" width="13.21875" customWidth="1"/>
    <col min="54" max="54" width="13.109375" customWidth="1"/>
  </cols>
  <sheetData>
    <row r="1" spans="1:38" x14ac:dyDescent="0.3">
      <c r="A1" t="s">
        <v>432</v>
      </c>
      <c r="B1" t="s">
        <v>281</v>
      </c>
      <c r="C1" t="s">
        <v>282</v>
      </c>
      <c r="I1" s="629" t="s">
        <v>431</v>
      </c>
      <c r="J1" s="600" t="s">
        <v>283</v>
      </c>
      <c r="K1" s="672" t="s">
        <v>430</v>
      </c>
    </row>
    <row r="2" spans="1:38" ht="15" thickBot="1" x14ac:dyDescent="0.35">
      <c r="B2" s="828">
        <f>+Menu!D13</f>
        <v>200</v>
      </c>
      <c r="C2" s="828">
        <f>+Menu!E13</f>
        <v>200</v>
      </c>
      <c r="I2" s="831">
        <f>+Menu!D54</f>
        <v>1</v>
      </c>
      <c r="J2" s="830">
        <f>+Menu!E54</f>
        <v>14</v>
      </c>
      <c r="K2" s="829">
        <f>+Menu!F54</f>
        <v>13</v>
      </c>
    </row>
    <row r="3" spans="1:38" ht="15" thickBot="1" x14ac:dyDescent="0.35"/>
    <row r="4" spans="1:38" x14ac:dyDescent="0.3">
      <c r="A4" s="697" t="s">
        <v>284</v>
      </c>
      <c r="B4" s="613" t="s">
        <v>429</v>
      </c>
      <c r="C4" s="613" t="s">
        <v>428</v>
      </c>
      <c r="D4" s="613" t="s">
        <v>427</v>
      </c>
      <c r="E4" s="613" t="s">
        <v>285</v>
      </c>
      <c r="F4" s="614" t="s">
        <v>286</v>
      </c>
      <c r="T4" t="s">
        <v>623</v>
      </c>
      <c r="Y4" t="s">
        <v>622</v>
      </c>
      <c r="AD4" t="s">
        <v>624</v>
      </c>
      <c r="AI4" t="s">
        <v>625</v>
      </c>
    </row>
    <row r="5" spans="1:38" x14ac:dyDescent="0.3">
      <c r="A5" s="698" t="s">
        <v>287</v>
      </c>
      <c r="B5" s="522">
        <f>+Menu!D20</f>
        <v>200</v>
      </c>
      <c r="C5" s="522">
        <f>+Menu!E20</f>
        <v>5</v>
      </c>
      <c r="D5" s="522">
        <f>+Menu!D34</f>
        <v>12</v>
      </c>
      <c r="E5" s="522">
        <f>+Menu!E34</f>
        <v>0.5</v>
      </c>
      <c r="F5" s="858">
        <f>+Menu!F34</f>
        <v>0.3</v>
      </c>
      <c r="H5" s="454" t="s">
        <v>223</v>
      </c>
      <c r="I5" s="454"/>
      <c r="J5" s="454" t="s">
        <v>426</v>
      </c>
      <c r="K5" s="454" t="s">
        <v>425</v>
      </c>
      <c r="L5" s="454" t="s">
        <v>424</v>
      </c>
    </row>
    <row r="6" spans="1:38" x14ac:dyDescent="0.3">
      <c r="A6" s="698" t="s">
        <v>288</v>
      </c>
      <c r="B6" s="522">
        <f>+Menu!D21</f>
        <v>200</v>
      </c>
      <c r="C6" s="522">
        <f>+Menu!E21</f>
        <v>5</v>
      </c>
      <c r="D6" s="522">
        <f>+Menu!D35</f>
        <v>12</v>
      </c>
      <c r="E6" s="522">
        <f>+Menu!E35</f>
        <v>0.8</v>
      </c>
      <c r="F6" s="858">
        <f>+Menu!F35</f>
        <v>0.7</v>
      </c>
      <c r="H6" s="454" t="s">
        <v>289</v>
      </c>
      <c r="I6" s="863"/>
      <c r="J6" s="522">
        <f>+Menu!E59*100</f>
        <v>20</v>
      </c>
      <c r="K6" s="522">
        <f>+Menu!F59*100</f>
        <v>-10</v>
      </c>
      <c r="L6" s="522">
        <f>+Menu!D59*100</f>
        <v>-5</v>
      </c>
    </row>
    <row r="7" spans="1:38" x14ac:dyDescent="0.3">
      <c r="A7" s="698" t="s">
        <v>290</v>
      </c>
      <c r="B7" s="522">
        <f>+Menu!D22</f>
        <v>200</v>
      </c>
      <c r="C7" s="522">
        <f>+Menu!E22</f>
        <v>5</v>
      </c>
      <c r="D7" s="522">
        <f>+Menu!D36</f>
        <v>12</v>
      </c>
      <c r="E7" s="522">
        <f>+Menu!E36</f>
        <v>0.7</v>
      </c>
      <c r="F7" s="858">
        <f>+Menu!F36</f>
        <v>0.3</v>
      </c>
      <c r="H7" s="454" t="s">
        <v>291</v>
      </c>
      <c r="I7" s="863"/>
      <c r="J7" s="522">
        <f>+Menu!E60*100</f>
        <v>20</v>
      </c>
      <c r="K7" s="522">
        <f>+Menu!F60*100</f>
        <v>-5</v>
      </c>
      <c r="L7" s="522">
        <f>+Menu!D60*100</f>
        <v>-20</v>
      </c>
      <c r="N7" s="454" t="s">
        <v>413</v>
      </c>
      <c r="O7" s="476">
        <v>1</v>
      </c>
      <c r="P7" s="476">
        <v>2</v>
      </c>
      <c r="Q7" s="476">
        <v>3</v>
      </c>
      <c r="R7" s="476">
        <v>4</v>
      </c>
      <c r="T7" t="s">
        <v>620</v>
      </c>
      <c r="U7" s="974">
        <v>10</v>
      </c>
      <c r="V7" t="s">
        <v>297</v>
      </c>
      <c r="Y7" t="s">
        <v>620</v>
      </c>
      <c r="Z7" s="974">
        <f>+U7</f>
        <v>10</v>
      </c>
      <c r="AA7" t="s">
        <v>297</v>
      </c>
      <c r="AD7" t="s">
        <v>620</v>
      </c>
      <c r="AE7" s="974">
        <f>+U7</f>
        <v>10</v>
      </c>
      <c r="AF7" t="s">
        <v>297</v>
      </c>
      <c r="AI7" t="s">
        <v>620</v>
      </c>
      <c r="AJ7" s="974">
        <f>+U7</f>
        <v>10</v>
      </c>
      <c r="AK7" t="s">
        <v>297</v>
      </c>
    </row>
    <row r="8" spans="1:38" ht="15" thickBot="1" x14ac:dyDescent="0.35">
      <c r="A8" s="696" t="s">
        <v>292</v>
      </c>
      <c r="B8" s="859">
        <f>+Menu!D23</f>
        <v>200</v>
      </c>
      <c r="C8" s="859">
        <f>+Menu!E23</f>
        <v>5</v>
      </c>
      <c r="D8" s="859">
        <f>+Menu!D37</f>
        <v>12</v>
      </c>
      <c r="E8" s="859">
        <f>+Menu!E37</f>
        <v>0.6</v>
      </c>
      <c r="F8" s="860">
        <f>+Menu!F37</f>
        <v>1</v>
      </c>
      <c r="N8" s="454" t="s">
        <v>223</v>
      </c>
      <c r="O8" s="476" t="str">
        <f>+H10</f>
        <v>Blé d'hiver</v>
      </c>
      <c r="P8" s="476" t="str">
        <f>+H11</f>
        <v>Prairie temporaire</v>
      </c>
      <c r="Q8" s="476" t="str">
        <f>+H12</f>
        <v>Orge d'hiver</v>
      </c>
      <c r="R8" s="476" t="str">
        <f>+H13</f>
        <v>Maïs</v>
      </c>
      <c r="T8" t="s">
        <v>621</v>
      </c>
      <c r="U8" s="975">
        <f>+Menu!D34</f>
        <v>12</v>
      </c>
      <c r="V8" t="s">
        <v>472</v>
      </c>
      <c r="Y8" t="s">
        <v>621</v>
      </c>
      <c r="Z8" s="975">
        <f>+Menu!D37</f>
        <v>12</v>
      </c>
      <c r="AA8" t="s">
        <v>472</v>
      </c>
      <c r="AD8" t="s">
        <v>621</v>
      </c>
      <c r="AE8" s="975">
        <f>+Menu!D35</f>
        <v>12</v>
      </c>
      <c r="AF8" t="s">
        <v>472</v>
      </c>
      <c r="AI8" t="s">
        <v>621</v>
      </c>
      <c r="AJ8" s="975">
        <f>+Menu!D36</f>
        <v>12</v>
      </c>
      <c r="AK8" t="s">
        <v>472</v>
      </c>
    </row>
    <row r="9" spans="1:38" ht="15" thickBot="1" x14ac:dyDescent="0.35">
      <c r="A9" s="668" t="s">
        <v>423</v>
      </c>
      <c r="B9" s="50">
        <f>B2-(C8+C7)</f>
        <v>190</v>
      </c>
      <c r="C9" s="630">
        <f>C2-(C5+C6)</f>
        <v>190</v>
      </c>
      <c r="I9" s="454" t="s">
        <v>527</v>
      </c>
      <c r="J9" s="454" t="s">
        <v>525</v>
      </c>
      <c r="K9" s="454" t="s">
        <v>556</v>
      </c>
      <c r="L9" s="454"/>
      <c r="N9" s="454" t="s">
        <v>525</v>
      </c>
      <c r="O9" s="476">
        <f>+J10</f>
        <v>7.8</v>
      </c>
      <c r="P9" s="476">
        <f>+J11</f>
        <v>10</v>
      </c>
      <c r="Q9" s="476">
        <f>+J12</f>
        <v>8.5</v>
      </c>
      <c r="R9" s="476">
        <f>+J13</f>
        <v>9.5</v>
      </c>
    </row>
    <row r="10" spans="1:38" x14ac:dyDescent="0.3">
      <c r="H10" s="864" t="str">
        <f>+Menu!C46</f>
        <v>Blé d'hiver</v>
      </c>
      <c r="I10" s="523" t="str">
        <f>IF(Menu!C46=Menu!$V$6, "HIVER",IF(Menu!C46=Menu!$V$7,"HIVER",IF(Menu!C46=Menu!$V$8,"HIVER",IF(Menu!C46=Menu!$V$13,"HIVER",IF(Menu!C46=Menu!$V$16,"HIVER",IF(H10="0","","ETE"))))))</f>
        <v>HIVER</v>
      </c>
      <c r="J10" s="522">
        <f>+Menu!E46</f>
        <v>7.8</v>
      </c>
      <c r="K10" s="663">
        <f>+Menu!J46</f>
        <v>1194.2</v>
      </c>
      <c r="L10" s="454"/>
      <c r="N10" s="454" t="s">
        <v>413</v>
      </c>
      <c r="O10" s="476">
        <v>1</v>
      </c>
      <c r="P10" s="476">
        <v>2</v>
      </c>
      <c r="Q10" s="476">
        <v>3</v>
      </c>
      <c r="R10" s="476">
        <v>4</v>
      </c>
    </row>
    <row r="11" spans="1:38" ht="15" thickBot="1" x14ac:dyDescent="0.35">
      <c r="A11" t="s">
        <v>422</v>
      </c>
      <c r="H11" s="864" t="str">
        <f>+Menu!C47</f>
        <v>Prairie temporaire</v>
      </c>
      <c r="I11" s="523" t="str">
        <f>IF(Menu!C47=Menu!$V$6, "HIVER",IF(Menu!C47=Menu!$V$7,"HIVER",IF(Menu!C47=Menu!$V$8,"HIVER",IF(Menu!C47=Menu!$V$13,"HIVER",IF(Menu!C47=Menu!$V$16,"HIVER",IF(H11="0","","ETE"))))))</f>
        <v>HIVER</v>
      </c>
      <c r="J11" s="522">
        <f>+Menu!E47</f>
        <v>10</v>
      </c>
      <c r="K11" s="663">
        <f>+Menu!J47</f>
        <v>927</v>
      </c>
      <c r="L11" s="454"/>
      <c r="N11" s="454" t="s">
        <v>541</v>
      </c>
      <c r="O11" s="454" t="str">
        <f>+I10</f>
        <v>HIVER</v>
      </c>
      <c r="P11" s="454" t="str">
        <f>+I11</f>
        <v>HIVER</v>
      </c>
      <c r="Q11" s="454" t="str">
        <f>+I12</f>
        <v>HIVER</v>
      </c>
      <c r="R11" s="454" t="str">
        <f>+I13</f>
        <v>ETE</v>
      </c>
      <c r="U11" s="966"/>
      <c r="V11" s="967" t="s">
        <v>612</v>
      </c>
      <c r="Z11" s="966"/>
      <c r="AA11" s="967" t="s">
        <v>612</v>
      </c>
      <c r="AE11" s="966"/>
      <c r="AF11" s="967" t="s">
        <v>612</v>
      </c>
      <c r="AJ11" s="966"/>
      <c r="AK11" s="967" t="s">
        <v>612</v>
      </c>
    </row>
    <row r="12" spans="1:38" x14ac:dyDescent="0.3">
      <c r="A12" s="629" t="s">
        <v>421</v>
      </c>
      <c r="B12" s="672" t="s">
        <v>420</v>
      </c>
      <c r="C12" s="684" t="s">
        <v>419</v>
      </c>
      <c r="E12" s="828" t="s">
        <v>540</v>
      </c>
      <c r="F12" s="866">
        <f>+Menu!D43</f>
        <v>4</v>
      </c>
      <c r="H12" s="864" t="str">
        <f>+Menu!C48</f>
        <v>Orge d'hiver</v>
      </c>
      <c r="I12" s="523" t="str">
        <f>IF(Menu!C48=Menu!$V$6, "HIVER",IF(Menu!C48=Menu!$V$7,"HIVER",IF(Menu!C48=Menu!$V$8,"HIVER",IF(Menu!C48=Menu!$V$13,"HIVER",IF(Menu!C48=Menu!$V$16,"HIVER",IF(H12="0","","ETE"))))))</f>
        <v>HIVER</v>
      </c>
      <c r="J12" s="522">
        <f>+Menu!E48</f>
        <v>8.5</v>
      </c>
      <c r="K12" s="663">
        <f>+Menu!J48</f>
        <v>1280.5</v>
      </c>
      <c r="L12" s="454"/>
      <c r="N12" s="454" t="s">
        <v>413</v>
      </c>
      <c r="O12" s="476">
        <v>1</v>
      </c>
      <c r="P12" s="476">
        <v>2</v>
      </c>
      <c r="Q12" s="476">
        <v>3</v>
      </c>
      <c r="R12" s="476">
        <v>4</v>
      </c>
      <c r="U12" s="966"/>
      <c r="V12" s="968" t="s">
        <v>613</v>
      </c>
      <c r="Z12" s="966"/>
      <c r="AA12" s="968" t="s">
        <v>613</v>
      </c>
      <c r="AE12" s="966"/>
      <c r="AF12" s="968" t="s">
        <v>613</v>
      </c>
      <c r="AJ12" s="966"/>
      <c r="AK12" s="968" t="s">
        <v>613</v>
      </c>
    </row>
    <row r="13" spans="1:38" x14ac:dyDescent="0.3">
      <c r="A13" s="827" t="s">
        <v>418</v>
      </c>
      <c r="B13" s="345">
        <v>1</v>
      </c>
      <c r="C13" s="867">
        <v>100</v>
      </c>
      <c r="E13" s="828" t="s">
        <v>592</v>
      </c>
      <c r="F13" s="866">
        <v>30</v>
      </c>
      <c r="H13" s="864" t="str">
        <f>+Menu!C49</f>
        <v>Maïs</v>
      </c>
      <c r="I13" s="523" t="str">
        <f>IF(Menu!C49=Menu!$V$6, "HIVER",IF(Menu!C49=Menu!$V$7,"HIVER",IF(Menu!C49=Menu!$V$8,"HIVER",IF(Menu!C49=Menu!$V$13,"HIVER",IF(Menu!C49=Menu!$V$16,"HIVER",IF(H13="0","","ETE"))))))</f>
        <v>ETE</v>
      </c>
      <c r="J13" s="522">
        <f>+Menu!E49</f>
        <v>9.5</v>
      </c>
      <c r="K13" s="663">
        <f>+Menu!J49</f>
        <v>1472</v>
      </c>
      <c r="L13" s="454"/>
      <c r="N13" s="865" t="s">
        <v>525</v>
      </c>
      <c r="O13" s="476">
        <f>+J10</f>
        <v>7.8</v>
      </c>
      <c r="P13" s="476">
        <f>+J11</f>
        <v>10</v>
      </c>
      <c r="Q13" s="476">
        <f>+J12</f>
        <v>8.5</v>
      </c>
      <c r="R13" s="476">
        <f>+J13</f>
        <v>9.5</v>
      </c>
      <c r="U13" s="966"/>
      <c r="V13" s="966"/>
      <c r="Z13" s="966"/>
      <c r="AA13" s="966"/>
      <c r="AE13" s="966"/>
      <c r="AF13" s="966"/>
      <c r="AJ13" s="966"/>
      <c r="AK13" s="966"/>
    </row>
    <row r="14" spans="1:38" x14ac:dyDescent="0.3">
      <c r="A14" s="827" t="s">
        <v>417</v>
      </c>
      <c r="B14" s="345">
        <v>1</v>
      </c>
      <c r="C14" s="867">
        <v>50</v>
      </c>
      <c r="E14" s="828" t="s">
        <v>593</v>
      </c>
      <c r="F14" s="866">
        <f>+Menu!D170</f>
        <v>10</v>
      </c>
      <c r="N14" s="454" t="str">
        <f>+N12</f>
        <v>Année</v>
      </c>
      <c r="O14" s="454">
        <f>+O12</f>
        <v>1</v>
      </c>
      <c r="P14" s="454">
        <f>+P12</f>
        <v>2</v>
      </c>
      <c r="Q14" s="454">
        <f>+Q12</f>
        <v>3</v>
      </c>
      <c r="R14" s="454">
        <f>+R12</f>
        <v>4</v>
      </c>
      <c r="T14" t="s">
        <v>614</v>
      </c>
      <c r="U14" s="966">
        <v>10</v>
      </c>
      <c r="V14" s="966"/>
      <c r="Y14" t="s">
        <v>614</v>
      </c>
      <c r="Z14" s="966">
        <v>10</v>
      </c>
      <c r="AA14" s="966"/>
      <c r="AD14" t="s">
        <v>614</v>
      </c>
      <c r="AE14" s="966">
        <v>10</v>
      </c>
      <c r="AF14" s="966"/>
      <c r="AI14" t="s">
        <v>614</v>
      </c>
      <c r="AJ14" s="966">
        <v>10</v>
      </c>
      <c r="AK14" s="966"/>
    </row>
    <row r="15" spans="1:38" ht="72" x14ac:dyDescent="0.3">
      <c r="A15" s="827" t="s">
        <v>416</v>
      </c>
      <c r="B15" s="345">
        <v>1</v>
      </c>
      <c r="C15" s="867">
        <v>100</v>
      </c>
      <c r="E15" t="s">
        <v>594</v>
      </c>
      <c r="F15" s="4">
        <f>+(F13+F14)/2</f>
        <v>20</v>
      </c>
      <c r="N15" s="454" t="s">
        <v>555</v>
      </c>
      <c r="O15" s="663">
        <f>+K10</f>
        <v>1194.2</v>
      </c>
      <c r="P15" s="663">
        <f>+K11</f>
        <v>927</v>
      </c>
      <c r="Q15" s="663">
        <f>+K12</f>
        <v>1280.5</v>
      </c>
      <c r="R15" s="663">
        <f>+K13</f>
        <v>1472</v>
      </c>
      <c r="T15" t="s">
        <v>615</v>
      </c>
      <c r="U15" s="966">
        <v>0</v>
      </c>
      <c r="V15" s="966"/>
      <c r="W15" s="913" t="s">
        <v>616</v>
      </c>
      <c r="Y15" t="s">
        <v>615</v>
      </c>
      <c r="Z15" s="966">
        <v>0</v>
      </c>
      <c r="AA15" s="966"/>
      <c r="AB15" s="913" t="s">
        <v>616</v>
      </c>
      <c r="AD15" t="s">
        <v>615</v>
      </c>
      <c r="AE15" s="966">
        <v>0</v>
      </c>
      <c r="AF15" s="966"/>
      <c r="AG15" s="913" t="s">
        <v>616</v>
      </c>
      <c r="AI15" t="s">
        <v>615</v>
      </c>
      <c r="AJ15" s="966">
        <v>0</v>
      </c>
      <c r="AK15" s="966"/>
      <c r="AL15" s="913" t="s">
        <v>616</v>
      </c>
    </row>
    <row r="16" spans="1:38" ht="15" thickBot="1" x14ac:dyDescent="0.35">
      <c r="A16" s="826" t="s">
        <v>415</v>
      </c>
      <c r="B16" s="630">
        <v>1</v>
      </c>
      <c r="C16" s="868">
        <v>150</v>
      </c>
      <c r="T16" t="s">
        <v>617</v>
      </c>
      <c r="U16" s="969">
        <f>0.25*U8</f>
        <v>3</v>
      </c>
      <c r="V16" s="969"/>
      <c r="W16" s="970">
        <f>+U7</f>
        <v>10</v>
      </c>
      <c r="Y16" t="s">
        <v>617</v>
      </c>
      <c r="Z16" s="969">
        <f>0.25*Z8</f>
        <v>3</v>
      </c>
      <c r="AA16" s="969"/>
      <c r="AB16" s="970">
        <f>+Z7</f>
        <v>10</v>
      </c>
      <c r="AD16" t="s">
        <v>617</v>
      </c>
      <c r="AE16" s="969">
        <f>0.25*AE8</f>
        <v>3</v>
      </c>
      <c r="AF16" s="969"/>
      <c r="AG16" s="970">
        <f>+AE7</f>
        <v>10</v>
      </c>
      <c r="AI16" t="s">
        <v>617</v>
      </c>
      <c r="AJ16" s="969">
        <f>0.25*AJ8</f>
        <v>3</v>
      </c>
      <c r="AK16" s="969"/>
      <c r="AL16" s="970">
        <f>+AJ7</f>
        <v>10</v>
      </c>
    </row>
    <row r="17" spans="1:69" x14ac:dyDescent="0.3">
      <c r="T17" t="s">
        <v>618</v>
      </c>
      <c r="U17" s="969">
        <v>2</v>
      </c>
      <c r="V17" s="969"/>
      <c r="W17" s="970">
        <f>+U8</f>
        <v>12</v>
      </c>
      <c r="Y17" t="s">
        <v>618</v>
      </c>
      <c r="Z17" s="969">
        <v>2</v>
      </c>
      <c r="AA17" s="969"/>
      <c r="AB17" s="970">
        <f>+Z8</f>
        <v>12</v>
      </c>
      <c r="AD17" t="s">
        <v>618</v>
      </c>
      <c r="AE17" s="969">
        <v>2</v>
      </c>
      <c r="AF17" s="969"/>
      <c r="AG17" s="970">
        <f>+AE8</f>
        <v>12</v>
      </c>
      <c r="AI17" t="s">
        <v>618</v>
      </c>
      <c r="AJ17" s="969">
        <v>2</v>
      </c>
      <c r="AK17" s="969"/>
      <c r="AL17" s="970">
        <f>+AJ8</f>
        <v>12</v>
      </c>
      <c r="BJ17" t="s">
        <v>652</v>
      </c>
    </row>
    <row r="18" spans="1:69" ht="15" thickBot="1" x14ac:dyDescent="0.35">
      <c r="W18" s="842">
        <f>VLOOKUP(W16,T21:U51,2)</f>
        <v>5.957871996371531</v>
      </c>
      <c r="AB18" s="842">
        <f>VLOOKUP(AB16,Y21:Z51,2)</f>
        <v>5.957871996371531</v>
      </c>
      <c r="AG18" s="842">
        <f>VLOOKUP(AG16,AD21:AE51,2)</f>
        <v>5.957871996371531</v>
      </c>
      <c r="AL18" s="842">
        <f>VLOOKUP(AL16,AI21:AJ51,2)</f>
        <v>5.957871996371531</v>
      </c>
      <c r="AO18" s="1006"/>
      <c r="AP18" s="1006"/>
      <c r="AQ18" s="1006"/>
      <c r="AR18" s="1006"/>
      <c r="AS18" s="1007" t="s">
        <v>670</v>
      </c>
      <c r="AT18" s="1007"/>
      <c r="AU18" s="1007"/>
      <c r="AV18" s="1007"/>
      <c r="AW18" s="1007"/>
      <c r="AX18" s="1007"/>
      <c r="AY18" s="1007"/>
      <c r="AZ18" s="1007"/>
      <c r="BA18" s="1007"/>
      <c r="BB18" s="1007"/>
      <c r="BC18" s="1007"/>
      <c r="BD18" s="1007"/>
      <c r="BE18" s="1007"/>
      <c r="BF18" s="1007"/>
      <c r="BG18" s="1007"/>
      <c r="BH18" s="1007"/>
      <c r="BI18" s="1007"/>
      <c r="BJ18" t="s">
        <v>720</v>
      </c>
      <c r="BN18" t="s">
        <v>721</v>
      </c>
    </row>
    <row r="19" spans="1:69" ht="15" thickBot="1" x14ac:dyDescent="0.35">
      <c r="M19" s="1386" t="s">
        <v>414</v>
      </c>
      <c r="N19" s="1386"/>
      <c r="X19" t="s">
        <v>619</v>
      </c>
      <c r="AC19" t="s">
        <v>619</v>
      </c>
      <c r="AH19" t="s">
        <v>619</v>
      </c>
      <c r="AM19" t="s">
        <v>619</v>
      </c>
      <c r="AO19" s="1006" t="s">
        <v>553</v>
      </c>
      <c r="AP19" s="1006"/>
      <c r="AQ19" s="1006"/>
      <c r="AR19" s="1006"/>
      <c r="AS19" s="1008" t="s">
        <v>558</v>
      </c>
      <c r="AT19" s="1008"/>
      <c r="AU19" s="1008"/>
      <c r="AV19" s="1008"/>
      <c r="AW19" s="1008"/>
      <c r="AX19" s="88" t="s">
        <v>703</v>
      </c>
      <c r="AY19" s="88"/>
      <c r="AZ19" s="88"/>
      <c r="BA19" s="88"/>
      <c r="BB19" s="88"/>
      <c r="BC19" s="88"/>
      <c r="BD19" s="88"/>
      <c r="BE19" s="88"/>
      <c r="BF19" s="88"/>
      <c r="BG19" s="88"/>
      <c r="BH19" s="528" t="s">
        <v>700</v>
      </c>
      <c r="BI19" s="528"/>
      <c r="BJ19" s="1105" t="s">
        <v>722</v>
      </c>
      <c r="BK19" s="1091" t="s">
        <v>714</v>
      </c>
      <c r="BL19" s="1091"/>
      <c r="BM19" s="1091"/>
      <c r="BN19" s="1105" t="s">
        <v>722</v>
      </c>
      <c r="BO19" s="1091" t="s">
        <v>714</v>
      </c>
      <c r="BP19" s="1091"/>
      <c r="BQ19" s="1091"/>
    </row>
    <row r="20" spans="1:69" ht="29.4" thickBot="1" x14ac:dyDescent="0.35">
      <c r="I20" s="872" t="s">
        <v>551</v>
      </c>
      <c r="J20" s="872"/>
      <c r="K20" s="871" t="s">
        <v>549</v>
      </c>
      <c r="L20" s="871"/>
      <c r="M20" t="s">
        <v>552</v>
      </c>
      <c r="N20" s="873">
        <f>+M22/L22</f>
        <v>0.90249999999999997</v>
      </c>
      <c r="T20" t="s">
        <v>413</v>
      </c>
      <c r="U20" s="971">
        <f>($U$15-$U$14)/(1+EXP((T21-$U$17)/$U$16))+$U$14</f>
        <v>3.392436312341828</v>
      </c>
      <c r="V20" s="971"/>
      <c r="W20" s="972"/>
      <c r="Y20" t="s">
        <v>413</v>
      </c>
      <c r="Z20" s="971">
        <f>($U$15-$U$14)/(1+EXP((Y21-$U$17)/$U$16))+$U$14</f>
        <v>3.392436312341828</v>
      </c>
      <c r="AA20" s="971"/>
      <c r="AB20" s="972"/>
      <c r="AD20" t="s">
        <v>413</v>
      </c>
      <c r="AE20" s="971">
        <f>($U$15-$U$14)/(1+EXP((AD21-$U$17)/$U$16))+$U$14</f>
        <v>3.392436312341828</v>
      </c>
      <c r="AF20" s="971"/>
      <c r="AG20" s="972"/>
      <c r="AI20" t="s">
        <v>413</v>
      </c>
      <c r="AJ20" s="971">
        <f>($U$15-$U$14)/(1+EXP((AI21-$U$17)/$U$16))+$U$14</f>
        <v>3.392436312341828</v>
      </c>
      <c r="AK20" s="971"/>
      <c r="AL20" s="972"/>
      <c r="AO20" s="1006"/>
      <c r="AP20" s="1006"/>
      <c r="AQ20" s="1006"/>
      <c r="AR20" s="1006"/>
      <c r="AS20" s="1008"/>
      <c r="AT20" s="1008"/>
      <c r="AU20" s="1008"/>
      <c r="AV20" s="1008"/>
      <c r="AW20" s="1008"/>
      <c r="AX20" s="88"/>
      <c r="AY20" s="88" t="s">
        <v>691</v>
      </c>
      <c r="AZ20" s="88"/>
      <c r="BA20" s="88"/>
      <c r="BB20" s="88" t="s">
        <v>695</v>
      </c>
      <c r="BC20" s="88"/>
      <c r="BD20" s="88"/>
      <c r="BE20" s="88"/>
      <c r="BF20" s="88"/>
      <c r="BG20" s="88"/>
      <c r="BH20" s="528" t="s">
        <v>704</v>
      </c>
      <c r="BI20" s="528"/>
      <c r="BJ20" s="1106" t="s">
        <v>668</v>
      </c>
      <c r="BK20" s="1097" t="s">
        <v>713</v>
      </c>
      <c r="BL20" s="1094" t="s">
        <v>711</v>
      </c>
      <c r="BM20" s="1092" t="s">
        <v>658</v>
      </c>
      <c r="BN20" s="1106" t="s">
        <v>668</v>
      </c>
      <c r="BO20" s="1097" t="s">
        <v>713</v>
      </c>
      <c r="BP20" s="1094" t="s">
        <v>711</v>
      </c>
      <c r="BQ20" s="1092" t="s">
        <v>658</v>
      </c>
    </row>
    <row r="21" spans="1:69" ht="28.8" x14ac:dyDescent="0.3">
      <c r="A21" t="s">
        <v>413</v>
      </c>
      <c r="C21" t="s">
        <v>223</v>
      </c>
      <c r="D21" t="s">
        <v>412</v>
      </c>
      <c r="E21" t="s">
        <v>411</v>
      </c>
      <c r="F21" t="s">
        <v>410</v>
      </c>
      <c r="G21" t="s">
        <v>409</v>
      </c>
      <c r="H21" t="s">
        <v>408</v>
      </c>
      <c r="I21" s="872" t="s">
        <v>548</v>
      </c>
      <c r="J21" s="872" t="s">
        <v>550</v>
      </c>
      <c r="K21" s="871" t="s">
        <v>547</v>
      </c>
      <c r="L21" s="871" t="s">
        <v>548</v>
      </c>
      <c r="M21" t="s">
        <v>546</v>
      </c>
      <c r="N21" t="s">
        <v>407</v>
      </c>
      <c r="O21" t="s">
        <v>406</v>
      </c>
      <c r="T21">
        <v>0</v>
      </c>
      <c r="U21" s="971">
        <v>0</v>
      </c>
      <c r="V21" s="973">
        <v>0</v>
      </c>
      <c r="W21" s="971">
        <f>IF(T21&gt;$W$16,0,U21*$W$17/$W$18)</f>
        <v>0</v>
      </c>
      <c r="X21" s="869">
        <f>+W21</f>
        <v>0</v>
      </c>
      <c r="Y21">
        <v>0</v>
      </c>
      <c r="Z21" s="971">
        <v>0</v>
      </c>
      <c r="AA21" s="973">
        <v>0</v>
      </c>
      <c r="AB21" s="971">
        <f>IF(Y21&gt;$W$16,0,Z21*$W$17/$W$18)</f>
        <v>0</v>
      </c>
      <c r="AC21" s="869">
        <f>+AB21</f>
        <v>0</v>
      </c>
      <c r="AD21">
        <v>0</v>
      </c>
      <c r="AE21" s="971">
        <v>0</v>
      </c>
      <c r="AF21" s="973">
        <v>0</v>
      </c>
      <c r="AG21" s="971">
        <f>IF(AD21&gt;$W$16,0,AE21*$W$17/$W$18)</f>
        <v>0</v>
      </c>
      <c r="AH21" s="869">
        <f>+AG21</f>
        <v>0</v>
      </c>
      <c r="AI21">
        <v>0</v>
      </c>
      <c r="AJ21" s="971">
        <v>0</v>
      </c>
      <c r="AK21" s="973">
        <v>0</v>
      </c>
      <c r="AL21" s="971">
        <f>IF(AI21&gt;$W$16,0,AJ21*$W$17/$W$18)</f>
        <v>0</v>
      </c>
      <c r="AM21" s="869">
        <f>+AL21</f>
        <v>0</v>
      </c>
      <c r="AO21" s="1030" t="s">
        <v>554</v>
      </c>
      <c r="AP21" s="1030" t="s">
        <v>689</v>
      </c>
      <c r="AQ21" s="1030" t="s">
        <v>557</v>
      </c>
      <c r="AR21" s="1030" t="s">
        <v>688</v>
      </c>
      <c r="AS21" s="1029" t="s">
        <v>554</v>
      </c>
      <c r="AT21" s="1029" t="s">
        <v>689</v>
      </c>
      <c r="AU21" s="1029" t="s">
        <v>557</v>
      </c>
      <c r="AV21" s="1029" t="s">
        <v>688</v>
      </c>
      <c r="AW21" s="1029" t="s">
        <v>690</v>
      </c>
      <c r="AX21" s="1036" t="s">
        <v>694</v>
      </c>
      <c r="AY21" s="1035" t="s">
        <v>693</v>
      </c>
      <c r="AZ21" s="1035" t="s">
        <v>351</v>
      </c>
      <c r="BA21" s="1035" t="s">
        <v>692</v>
      </c>
      <c r="BB21" s="1035" t="s">
        <v>693</v>
      </c>
      <c r="BC21" s="1035" t="s">
        <v>351</v>
      </c>
      <c r="BD21" s="1035" t="s">
        <v>692</v>
      </c>
      <c r="BE21" s="1035" t="s">
        <v>696</v>
      </c>
      <c r="BF21" s="1035" t="s">
        <v>697</v>
      </c>
      <c r="BG21" s="1035" t="s">
        <v>698</v>
      </c>
      <c r="BH21" s="528" t="s">
        <v>696</v>
      </c>
      <c r="BI21" s="528" t="s">
        <v>701</v>
      </c>
    </row>
    <row r="22" spans="1:69" x14ac:dyDescent="0.3">
      <c r="A22">
        <v>1</v>
      </c>
      <c r="B22" t="str">
        <f t="shared" ref="B22:B51" si="0">IF(A22&gt;$F$13," ",HLOOKUP(IF(A22-(F$12*ROUNDDOWN(A22/F$12,0))=0,F$12,A22-(F$12*ROUNDDOWN(A22/F$12,0))),$N$7:$R$8,2,FALSE))</f>
        <v>Blé d'hiver</v>
      </c>
      <c r="C22" t="str">
        <f t="shared" ref="C22:C51" si="1">IF(A22&gt;$F$13," ",HLOOKUP(IF(A22-(F$12*ROUNDDOWN(A22/F$12,0))=0,F$12,A22-(F$12*ROUNDDOWN(A22/F$12,0))),$N$10:$R$11,2,FALSE))</f>
        <v>HIVER</v>
      </c>
      <c r="D22" s="869">
        <f>+$X21</f>
        <v>0</v>
      </c>
      <c r="E22" s="869">
        <f>+AC21</f>
        <v>0</v>
      </c>
      <c r="F22" s="869">
        <f>+AH21</f>
        <v>0</v>
      </c>
      <c r="G22" s="869">
        <f>+AM21</f>
        <v>0</v>
      </c>
      <c r="H22" t="s">
        <v>405</v>
      </c>
      <c r="I22" s="842">
        <f ca="1">'Générateur P.Durable 10ans'!C192</f>
        <v>28.158000000000001</v>
      </c>
      <c r="J22" s="842">
        <f ca="1">I22/($B$9*$C$9/10000)</f>
        <v>7.8000000000000007</v>
      </c>
      <c r="K22">
        <f>IF(A22&lt;=$U$7,IF(A22&gt;$F$13," ",HLOOKUP(IF(A22-(F$12*ROUNDDOWN(A22/F$12,0))=0,F$12,A22-(F$12*ROUNDDOWN(A22/F$12,0))),$N$12:$R$13,2,FALSE)),0)</f>
        <v>7.8</v>
      </c>
      <c r="L22">
        <f t="shared" ref="L22:L49" si="2">K22*($B$2*$C$2)/10000</f>
        <v>31.2</v>
      </c>
      <c r="M22" s="842">
        <f>IF(C22="ETE",(B$2-(C$5+C$6))*(C$2-(C$7+C$8))/10000*K22,(B$2-(C$5+C$6))*(C$2-(C$7+C$8))/10000*K22)</f>
        <v>28.157999999999998</v>
      </c>
      <c r="N22" s="842">
        <f ca="1">I22-L22</f>
        <v>-3.041999999999998</v>
      </c>
      <c r="O22">
        <f t="shared" ref="O22:O49" ca="1" si="3">I22-M22</f>
        <v>0</v>
      </c>
      <c r="T22">
        <v>1</v>
      </c>
      <c r="U22" s="971">
        <f>($U$15-$U$14)/(1+EXP((T22-$U$17)/$U$16))+$U$14-$U$20</f>
        <v>0.7818616230350246</v>
      </c>
      <c r="V22" s="973">
        <v>1</v>
      </c>
      <c r="W22" s="971">
        <f t="shared" ref="W22:W51" si="4">IF(T22&gt;$W$16,0,U22*$W$17/$W$18)</f>
        <v>1.5747803044668192</v>
      </c>
      <c r="X22" s="869">
        <f>IF(W22=0,$W$17,W22)</f>
        <v>1.5747803044668192</v>
      </c>
      <c r="Y22">
        <v>1</v>
      </c>
      <c r="Z22" s="971">
        <f>($U$15-$U$14)/(1+EXP((Y22-$U$17)/$U$16))+$U$14-$U$20</f>
        <v>0.7818616230350246</v>
      </c>
      <c r="AA22" s="973">
        <v>1</v>
      </c>
      <c r="AB22" s="971">
        <f t="shared" ref="AB22:AB51" si="5">IF(Y22&gt;$W$16,0,Z22*$W$17/$W$18)</f>
        <v>1.5747803044668192</v>
      </c>
      <c r="AC22" s="869">
        <f>IF(AB22=0,$W$17,AB22)</f>
        <v>1.5747803044668192</v>
      </c>
      <c r="AD22">
        <v>1</v>
      </c>
      <c r="AE22" s="971">
        <f>($U$15-$U$14)/(1+EXP((AD22-$U$17)/$U$16))+$U$14-$U$20</f>
        <v>0.7818616230350246</v>
      </c>
      <c r="AF22" s="973">
        <v>1</v>
      </c>
      <c r="AG22" s="971">
        <f t="shared" ref="AG22:AG51" si="6">IF(AD22&gt;$W$16,0,AE22*$W$17/$W$18)</f>
        <v>1.5747803044668192</v>
      </c>
      <c r="AH22" s="869">
        <f>IF(AG22=0,$W$17,AG22)</f>
        <v>1.5747803044668192</v>
      </c>
      <c r="AI22">
        <v>1</v>
      </c>
      <c r="AJ22" s="971">
        <f>($U$15-$U$14)/(1+EXP((AI22-$U$17)/$U$16))+$U$14-$U$20</f>
        <v>0.7818616230350246</v>
      </c>
      <c r="AK22" s="973">
        <v>1</v>
      </c>
      <c r="AL22" s="971">
        <f t="shared" ref="AL22:AL51" si="7">IF(AI22&gt;$W$16,0,AJ22*$W$17/$W$18)</f>
        <v>1.5747803044668192</v>
      </c>
      <c r="AM22" s="869">
        <f>IF(AL22=0,$W$17,AL22)</f>
        <v>1.5747803044668192</v>
      </c>
      <c r="AO22" s="869">
        <f>+'Générateur P.Durable 10ans'!K22</f>
        <v>7.8</v>
      </c>
      <c r="AP22" s="877">
        <f>IF(Résultats!$B54&lt;='Générateur P.Durable 10ans'!$U$7,IF(Résultats!$B54&gt;'Générateur P.Durable 10ans'!$F$13," ",HLOOKUP(IF(Résultats!$B54-('Générateur P.Durable 10ans'!$F$12*ROUNDDOWN(Résultats!$B54/'Générateur P.Durable 10ans'!$F$12,0))=0,'Générateur P.Durable 10ans'!$F$12,Résultats!$B54-('Générateur P.Durable 10ans'!$F$12*ROUNDDOWN(Résultats!$B54/'Générateur P.Durable 10ans'!$F$12,0))),'Générateur P.Durable 10ans'!$N$14:$R$15,2,FALSE)),0)</f>
        <v>1194.2</v>
      </c>
      <c r="AQ22" s="869">
        <f>+'Générateur P.Durable 10ans'!L22</f>
        <v>31.2</v>
      </c>
      <c r="AR22" s="876">
        <f>+AP22*Menu!$F$13</f>
        <v>4776.8</v>
      </c>
      <c r="AS22" s="869">
        <f ca="1">+'Générateur P.Durable 10ans'!D192</f>
        <v>7.0395000000000003</v>
      </c>
      <c r="AT22" s="877">
        <f ca="1">IF(Résultats!$B54&lt;='Générateur P.Durable 10ans'!$U$7,+AP22*AS22/AO22+IF(Résultats!$B54&lt;=Menu!$G$64,Menu!$D$64,0),0)</f>
        <v>1084.7655000000002</v>
      </c>
      <c r="AU22" s="869">
        <f ca="1">+'Générateur P.Durable 10ans'!C192</f>
        <v>28.158000000000001</v>
      </c>
      <c r="AV22" s="877">
        <f ca="1">+AT22*Menu!$F$13</f>
        <v>4339.0620000000008</v>
      </c>
      <c r="AW22" s="1010">
        <f t="shared" ref="AW22:AW51" ca="1" si="8">IF(AO22&gt;0,+AV22/AR22,0)</f>
        <v>0.90836166471277857</v>
      </c>
      <c r="AX22" s="876">
        <f>+'Base de données Haies'!I26*Menu!D246*Menu!E89+(Menu!D247+Menu!D248)*Menu!D95*1000*'Base de données Haies'!I26+IF(Résultats!B54&lt;Menu!$D$253,Menu!$D$252*Menu!$F$13,0)+IF(Résultats!B54&lt;Menu!$D$258,Menu!$D$257*Menu!$F$13,0)+IF(Résultats!B54&lt;Menu!$D$263,Menu!$D$262*Menu!$D$24,0)+IF(Résultats!B54&lt;Menu!D268,Menu!$G$267,0)</f>
        <v>0</v>
      </c>
      <c r="AY22" s="1034">
        <f>+IF('Base de données Haies'!$I$26=1,Menu!$E$88)*Menu!$D$95+Menu!$K$113+Menu!$I$217+Menu!$I$218</f>
        <v>3.7866666666666662</v>
      </c>
      <c r="AZ22" s="1034">
        <f>+AY22/Menu!$F$13</f>
        <v>0.94666666666666655</v>
      </c>
      <c r="BA22" s="1034">
        <f>+AY22/Menu!$D$123</f>
        <v>4.7333333333333325</v>
      </c>
      <c r="BE22" s="1034">
        <f t="shared" ref="BE22:BE31" si="9">+AX22+BB22-AY22</f>
        <v>-3.7866666666666662</v>
      </c>
      <c r="BF22" s="1034">
        <f>+BE22/Menu!$F$13</f>
        <v>-0.94666666666666655</v>
      </c>
      <c r="BG22" s="1034">
        <f>+BE22/Menu!$D$123</f>
        <v>-4.7333333333333325</v>
      </c>
      <c r="BH22" s="1009">
        <f t="shared" ref="BH22:BH31" ca="1" si="10">+BE22+AV22</f>
        <v>4335.2753333333339</v>
      </c>
      <c r="BI22" s="1009">
        <f t="shared" ref="BI22:BI31" ca="1" si="11">+BF22+AT22</f>
        <v>1083.8188333333335</v>
      </c>
      <c r="BJ22" s="1009">
        <f>Résultats!D92+'Générateur P.Durable 10ans'!AP22/(1+Résultats!$D$29)^(Résultats!$B93-1)</f>
        <v>1194.2</v>
      </c>
      <c r="BK22" s="1009">
        <f ca="1">Résultats!U92+'Générateur P.Durable 10ans'!AT22/(1+Résultats!$D$31)^(Résultats!$B93-1)</f>
        <v>1084.7655000000002</v>
      </c>
      <c r="BL22" s="1009">
        <f>Résultats!AE92+'Générateur P.Durable 10ans'!BF22/(1+Résultats!$D$31)^(Résultats!$B93-1)</f>
        <v>-0.94666666666666655</v>
      </c>
      <c r="BM22" s="1009">
        <f ca="1">Résultats!AE92+'Générateur P.Durable 10ans'!BI22/(1+Résultats!$D$31)^(Résultats!$B93-1)</f>
        <v>1083.8188333333335</v>
      </c>
      <c r="BN22" s="1009">
        <f>Résultats!I92+'Générateur P.Durable 10ans'!AR22/(1+Résultats!$D$29)^(Résultats!$B93-1)</f>
        <v>4776.8</v>
      </c>
      <c r="BO22" s="1009">
        <f ca="1">Résultats!Z92+'Générateur P.Durable 10ans'!AV22/(1+Résultats!$D$31)^(Résultats!$B93-1)</f>
        <v>4339.0620000000008</v>
      </c>
      <c r="BP22" s="1009">
        <f>Résultats!AJ92+'Générateur P.Durable 10ans'!BE22/(1+Résultats!$D$31)^(Résultats!$B93-1)</f>
        <v>-3.7866666666666662</v>
      </c>
      <c r="BQ22" s="1009">
        <f ca="1">Résultats!AT92+'Générateur P.Durable 10ans'!BH22/(1+Résultats!$D$31)^(Résultats!$B93-1)</f>
        <v>4335.2753333333339</v>
      </c>
    </row>
    <row r="23" spans="1:69" x14ac:dyDescent="0.3">
      <c r="A23">
        <v>2</v>
      </c>
      <c r="B23" t="str">
        <f t="shared" si="0"/>
        <v>Prairie temporaire</v>
      </c>
      <c r="C23" t="str">
        <f t="shared" si="1"/>
        <v>HIVER</v>
      </c>
      <c r="D23" s="869">
        <f t="shared" ref="D23:D51" si="12">+$X22</f>
        <v>1.5747803044668192</v>
      </c>
      <c r="E23" s="869">
        <f t="shared" ref="E23:E51" si="13">+AC22</f>
        <v>1.5747803044668192</v>
      </c>
      <c r="F23" s="869">
        <f t="shared" ref="F23:F51" si="14">+AH22</f>
        <v>1.5747803044668192</v>
      </c>
      <c r="G23" s="869">
        <f t="shared" ref="G23:G51" si="15">+AM22</f>
        <v>1.5747803044668192</v>
      </c>
      <c r="H23" t="s">
        <v>405</v>
      </c>
      <c r="I23" s="842">
        <f ca="1">'Générateur P.Durable 10ans'!C193</f>
        <v>37.536417041240526</v>
      </c>
      <c r="J23" s="842">
        <f t="shared" ref="J23:J49" ca="1" si="16">I23/($B$9*$C$9/10000)</f>
        <v>10.397899457407348</v>
      </c>
      <c r="K23">
        <f t="shared" ref="K23:K51" si="17">IF(A23&lt;=$U$7,IF(A23&gt;$F$13," ",HLOOKUP(IF(A23-(F$12*ROUNDDOWN(A23/F$12,0))=0,F$12,A23-(F$12*ROUNDDOWN(A23/F$12,0))),$N$12:$R$13,2,FALSE)),0)</f>
        <v>10</v>
      </c>
      <c r="L23">
        <f t="shared" si="2"/>
        <v>40</v>
      </c>
      <c r="M23" s="842">
        <f t="shared" ref="M23:M49" si="18">IF(C23="ETE",(B$2-(C$5+C$6))*(C$2-(C$7+C$8))/10000*K23,(B$2-(C$5+C$6))*(C$2-(C$7+C$8))/10000*K23)</f>
        <v>36.1</v>
      </c>
      <c r="N23" s="842">
        <f t="shared" ref="N23:N49" ca="1" si="19">I23-L23</f>
        <v>-2.4635829587594742</v>
      </c>
      <c r="O23">
        <f t="shared" ca="1" si="3"/>
        <v>1.4364170412405244</v>
      </c>
      <c r="T23">
        <v>2</v>
      </c>
      <c r="U23" s="971">
        <f t="shared" ref="U23:U51" si="20">($U$15-$U$14)/(1+EXP((T23-$U$17)/$U$16))+$U$14-$U$20</f>
        <v>1.607563687658172</v>
      </c>
      <c r="V23" s="973">
        <v>2</v>
      </c>
      <c r="W23" s="971">
        <f t="shared" si="4"/>
        <v>3.2378614820268954</v>
      </c>
      <c r="X23" s="869">
        <f t="shared" ref="X23:X51" si="21">IF(W23=0,$W$17,W23)</f>
        <v>3.2378614820268954</v>
      </c>
      <c r="Y23">
        <v>2</v>
      </c>
      <c r="Z23" s="971">
        <f t="shared" ref="Z23:Z51" si="22">($U$15-$U$14)/(1+EXP((Y23-$U$17)/$U$16))+$U$14-$U$20</f>
        <v>1.607563687658172</v>
      </c>
      <c r="AA23" s="973">
        <v>2</v>
      </c>
      <c r="AB23" s="971">
        <f t="shared" si="5"/>
        <v>3.2378614820268954</v>
      </c>
      <c r="AC23" s="869">
        <f t="shared" ref="AC23:AC51" si="23">IF(AB23=0,$W$17,AB23)</f>
        <v>3.2378614820268954</v>
      </c>
      <c r="AD23">
        <v>2</v>
      </c>
      <c r="AE23" s="971">
        <f t="shared" ref="AE23:AE51" si="24">($U$15-$U$14)/(1+EXP((AD23-$U$17)/$U$16))+$U$14-$U$20</f>
        <v>1.607563687658172</v>
      </c>
      <c r="AF23" s="973">
        <v>2</v>
      </c>
      <c r="AG23" s="971">
        <f t="shared" si="6"/>
        <v>3.2378614820268954</v>
      </c>
      <c r="AH23" s="869">
        <f t="shared" ref="AH23:AH51" si="25">IF(AG23=0,$W$17,AG23)</f>
        <v>3.2378614820268954</v>
      </c>
      <c r="AI23">
        <v>2</v>
      </c>
      <c r="AJ23" s="971">
        <f t="shared" ref="AJ23:AJ51" si="26">($U$15-$U$14)/(1+EXP((AI23-$U$17)/$U$16))+$U$14-$U$20</f>
        <v>1.607563687658172</v>
      </c>
      <c r="AK23" s="973">
        <v>2</v>
      </c>
      <c r="AL23" s="971">
        <f t="shared" si="7"/>
        <v>3.2378614820268954</v>
      </c>
      <c r="AM23" s="869">
        <f t="shared" ref="AM23:AM51" si="27">IF(AL23=0,$W$17,AL23)</f>
        <v>3.2378614820268954</v>
      </c>
      <c r="AO23" s="869">
        <f>+'Générateur P.Durable 10ans'!K23</f>
        <v>10</v>
      </c>
      <c r="AP23" s="877">
        <f>IF(Résultats!$B55&lt;='Générateur P.Durable 10ans'!$U$7,IF(Résultats!$B55&gt;'Générateur P.Durable 10ans'!$F$13," ",HLOOKUP(IF(Résultats!$B55-('Générateur P.Durable 10ans'!$F$12*ROUNDDOWN(Résultats!$B55/'Générateur P.Durable 10ans'!$F$12,0))=0,'Générateur P.Durable 10ans'!$F$12,Résultats!$B55-('Générateur P.Durable 10ans'!$F$12*ROUNDDOWN(Résultats!$B55/'Générateur P.Durable 10ans'!$F$12,0))),'Générateur P.Durable 10ans'!$N$14:$R$15,2,FALSE)),0)</f>
        <v>927</v>
      </c>
      <c r="AQ23" s="869">
        <f>+'Générateur P.Durable 10ans'!L23</f>
        <v>40</v>
      </c>
      <c r="AR23" s="876">
        <f>+AP23*Menu!$F$13</f>
        <v>3708</v>
      </c>
      <c r="AS23" s="869">
        <f ca="1">+'Générateur P.Durable 10ans'!D193</f>
        <v>9.3841042603101315</v>
      </c>
      <c r="AT23" s="877">
        <f ca="1">IF(Résultats!$B55&lt;='Générateur P.Durable 10ans'!$U$7,+AP23*AS23/AO23+IF(Résultats!$B55&lt;=Menu!$G$64,Menu!$D$64,0),0)</f>
        <v>876.90646493074905</v>
      </c>
      <c r="AU23" s="869">
        <f ca="1">+'Générateur P.Durable 10ans'!C193</f>
        <v>37.536417041240526</v>
      </c>
      <c r="AV23" s="877">
        <f ca="1">+AT23*Menu!$F$13</f>
        <v>3507.6258597229962</v>
      </c>
      <c r="AW23" s="1010">
        <f t="shared" ca="1" si="8"/>
        <v>0.94596166659196235</v>
      </c>
      <c r="AX23" s="876">
        <f>+IF(Résultats!B55&lt;=Menu!$D$253,Menu!$D$252*Menu!$F$13,0)+IF(Résultats!B55&lt;=Menu!$D$258,Menu!$D$257*Menu!$F$13,0)+IF(Résultats!B55&lt;=Menu!$D$263,Menu!$D$262*Menu!$D$24,0)+IF(Résultats!B55&lt;=Menu!$D$268,Menu!$G$267,0)</f>
        <v>0</v>
      </c>
      <c r="AY23" s="1034">
        <f>+Menu!$K$113+Menu!$J$217</f>
        <v>45.907500000000006</v>
      </c>
      <c r="AZ23" s="1034">
        <f>+AY23/Menu!$F$13</f>
        <v>11.476875000000001</v>
      </c>
      <c r="BA23" s="1034">
        <f>+AY23/Menu!$D$123</f>
        <v>57.384375000000006</v>
      </c>
      <c r="BE23" s="1034">
        <f t="shared" si="9"/>
        <v>-45.907500000000006</v>
      </c>
      <c r="BF23" s="1034">
        <f>+BE23/Menu!$F$13</f>
        <v>-11.476875000000001</v>
      </c>
      <c r="BG23" s="1034">
        <f>+BE23/Menu!$D$123</f>
        <v>-57.384375000000006</v>
      </c>
      <c r="BH23" s="1009">
        <f t="shared" ca="1" si="10"/>
        <v>3461.7183597229964</v>
      </c>
      <c r="BI23" s="1009">
        <f t="shared" ca="1" si="11"/>
        <v>865.4295899307491</v>
      </c>
      <c r="BJ23" s="1009">
        <f>BJ22+'Générateur P.Durable 10ans'!AP23/(1+Résultats!$D$29)^(Résultats!$B94-1)</f>
        <v>2085.5461538461541</v>
      </c>
      <c r="BK23" s="1009">
        <f ca="1">BK22+'Générateur P.Durable 10ans'!AT23/(1+Résultats!$D$31)^(Résultats!$B94-1)</f>
        <v>1936.1309999327664</v>
      </c>
      <c r="BL23" s="1009">
        <f>BL22+'Générateur P.Durable 10ans'!BF23/(1+Résultats!$D$31)^(Résultats!$B94-1)</f>
        <v>-12.089263754045309</v>
      </c>
      <c r="BM23" s="1009">
        <f ca="1">BM22+'Générateur P.Durable 10ans'!BI23/(1+Résultats!$D$31)^(Résultats!$B94-1)</f>
        <v>1924.0417361787208</v>
      </c>
      <c r="BN23" s="1009">
        <f>BN22+'Générateur P.Durable 10ans'!AR23/(1+Résultats!$D$29)^(Résultats!$B94-1)</f>
        <v>8342.1846153846163</v>
      </c>
      <c r="BO23" s="1009">
        <f ca="1">BO22+'Générateur P.Durable 10ans'!AV23/(1+Résultats!$D$31)^(Résultats!$B94-1)</f>
        <v>7744.5239997310655</v>
      </c>
      <c r="BP23" s="1009">
        <f>BP22+'Générateur P.Durable 10ans'!BE23/(1+Résultats!$D$31)^(Résultats!$B94-1)</f>
        <v>-48.357055016181235</v>
      </c>
      <c r="BQ23" s="1009">
        <f ca="1">BQ22+'Générateur P.Durable 10ans'!BH23/(1+Résultats!$D$31)^(Résultats!$B94-1)</f>
        <v>7696.1669447148834</v>
      </c>
    </row>
    <row r="24" spans="1:69" x14ac:dyDescent="0.3">
      <c r="A24">
        <v>3</v>
      </c>
      <c r="B24" t="str">
        <f t="shared" si="0"/>
        <v>Orge d'hiver</v>
      </c>
      <c r="C24" t="str">
        <f t="shared" si="1"/>
        <v>HIVER</v>
      </c>
      <c r="D24" s="869">
        <f t="shared" si="12"/>
        <v>3.2378614820268954</v>
      </c>
      <c r="E24" s="869">
        <f t="shared" si="13"/>
        <v>3.2378614820268954</v>
      </c>
      <c r="F24" s="869">
        <f t="shared" si="14"/>
        <v>3.2378614820268954</v>
      </c>
      <c r="G24" s="869">
        <f t="shared" si="15"/>
        <v>3.2378614820268954</v>
      </c>
      <c r="H24" t="s">
        <v>405</v>
      </c>
      <c r="I24" s="842">
        <f ca="1">'Générateur P.Durable 10ans'!C194</f>
        <v>32.985921957609882</v>
      </c>
      <c r="J24" s="842">
        <f t="shared" ca="1" si="16"/>
        <v>9.1373745034930423</v>
      </c>
      <c r="K24">
        <f t="shared" si="17"/>
        <v>8.5</v>
      </c>
      <c r="L24">
        <f t="shared" si="2"/>
        <v>34</v>
      </c>
      <c r="M24" s="842">
        <f t="shared" si="18"/>
        <v>30.684999999999999</v>
      </c>
      <c r="N24" s="842">
        <f t="shared" ca="1" si="19"/>
        <v>-1.0140780423901177</v>
      </c>
      <c r="O24">
        <f t="shared" ca="1" si="3"/>
        <v>2.3009219576098836</v>
      </c>
      <c r="T24">
        <v>3</v>
      </c>
      <c r="U24" s="971">
        <f t="shared" si="20"/>
        <v>2.4332657522813195</v>
      </c>
      <c r="V24" s="973">
        <v>3</v>
      </c>
      <c r="W24" s="971">
        <f t="shared" si="4"/>
        <v>4.9009426595869723</v>
      </c>
      <c r="X24" s="869">
        <f t="shared" si="21"/>
        <v>4.9009426595869723</v>
      </c>
      <c r="Y24">
        <v>3</v>
      </c>
      <c r="Z24" s="971">
        <f t="shared" si="22"/>
        <v>2.4332657522813195</v>
      </c>
      <c r="AA24" s="973">
        <v>3</v>
      </c>
      <c r="AB24" s="971">
        <f t="shared" si="5"/>
        <v>4.9009426595869723</v>
      </c>
      <c r="AC24" s="869">
        <f t="shared" si="23"/>
        <v>4.9009426595869723</v>
      </c>
      <c r="AD24">
        <v>3</v>
      </c>
      <c r="AE24" s="971">
        <f t="shared" si="24"/>
        <v>2.4332657522813195</v>
      </c>
      <c r="AF24" s="973">
        <v>3</v>
      </c>
      <c r="AG24" s="971">
        <f t="shared" si="6"/>
        <v>4.9009426595869723</v>
      </c>
      <c r="AH24" s="869">
        <f t="shared" si="25"/>
        <v>4.9009426595869723</v>
      </c>
      <c r="AI24">
        <v>3</v>
      </c>
      <c r="AJ24" s="971">
        <f t="shared" si="26"/>
        <v>2.4332657522813195</v>
      </c>
      <c r="AK24" s="973">
        <v>3</v>
      </c>
      <c r="AL24" s="971">
        <f t="shared" si="7"/>
        <v>4.9009426595869723</v>
      </c>
      <c r="AM24" s="869">
        <f t="shared" si="27"/>
        <v>4.9009426595869723</v>
      </c>
      <c r="AO24" s="869">
        <f>+'Générateur P.Durable 10ans'!K24</f>
        <v>8.5</v>
      </c>
      <c r="AP24" s="877">
        <f>IF(Résultats!$B56&lt;='Générateur P.Durable 10ans'!$U$7,IF(Résultats!$B56&gt;'Générateur P.Durable 10ans'!$F$13," ",HLOOKUP(IF(Résultats!$B56-('Générateur P.Durable 10ans'!$F$12*ROUNDDOWN(Résultats!$B56/'Générateur P.Durable 10ans'!$F$12,0))=0,'Générateur P.Durable 10ans'!$F$12,Résultats!$B56-('Générateur P.Durable 10ans'!$F$12*ROUNDDOWN(Résultats!$B56/'Générateur P.Durable 10ans'!$F$12,0))),'Générateur P.Durable 10ans'!$N$14:$R$15,2,FALSE)),0)</f>
        <v>1280.5</v>
      </c>
      <c r="AQ24" s="869">
        <f>+'Générateur P.Durable 10ans'!L24</f>
        <v>34</v>
      </c>
      <c r="AR24" s="876">
        <f>+AP24*Menu!$F$13</f>
        <v>5122</v>
      </c>
      <c r="AS24" s="869">
        <f ca="1">+'Générateur P.Durable 10ans'!D194</f>
        <v>8.2464804894024706</v>
      </c>
      <c r="AT24" s="877">
        <f ca="1">IF(Résultats!$B56&lt;='Générateur P.Durable 10ans'!$U$7,+AP24*AS24/AO24+IF(Résultats!$B56&lt;=Menu!$G$64,Menu!$D$64,0),0)</f>
        <v>1249.3080313741016</v>
      </c>
      <c r="AU24" s="869">
        <f ca="1">+'Générateur P.Durable 10ans'!C194</f>
        <v>32.985921957609882</v>
      </c>
      <c r="AV24" s="877">
        <f ca="1">+AT24*Menu!$F$13</f>
        <v>4997.2321254964063</v>
      </c>
      <c r="AW24" s="1010">
        <f t="shared" ca="1" si="8"/>
        <v>0.97564078982749047</v>
      </c>
      <c r="AX24" s="876">
        <f>+IF(Résultats!B56&lt;=Menu!$D$253,Menu!$D$252*Menu!$F$13,0)+IF(Résultats!B56&lt;=Menu!$D$258,Menu!$D$257*Menu!$F$13,0)+IF(Résultats!B56&lt;=Menu!$D$263,Menu!$D$262*Menu!$D$24,0)+IF(Résultats!B56&lt;=Menu!$D$268,Menu!$G$267,0)</f>
        <v>0</v>
      </c>
      <c r="AY24" s="1034">
        <f>+Menu!$K$113+Menu!$J$217</f>
        <v>45.907500000000006</v>
      </c>
      <c r="AZ24" s="1034">
        <f>+AY24/Menu!$F$13</f>
        <v>11.476875000000001</v>
      </c>
      <c r="BA24" s="1034">
        <f>+AY24/Menu!$D$123</f>
        <v>57.384375000000006</v>
      </c>
      <c r="BE24" s="1034">
        <f t="shared" si="9"/>
        <v>-45.907500000000006</v>
      </c>
      <c r="BF24" s="1034">
        <f>+BE24/Menu!$F$13</f>
        <v>-11.476875000000001</v>
      </c>
      <c r="BG24" s="1034">
        <f>+BE24/Menu!$D$123</f>
        <v>-57.384375000000006</v>
      </c>
      <c r="BH24" s="1009">
        <f t="shared" ca="1" si="10"/>
        <v>4951.324625496406</v>
      </c>
      <c r="BI24" s="1009">
        <f t="shared" ca="1" si="11"/>
        <v>1237.8311563741015</v>
      </c>
      <c r="BJ24" s="1009">
        <f>BJ23+'Générateur P.Durable 10ans'!AP24/(1+Résultats!$D$29)^(Résultats!$B95-1)</f>
        <v>3269.4403846153846</v>
      </c>
      <c r="BK24" s="1009">
        <f ca="1">BK23+'Générateur P.Durable 10ans'!AT24/(1+Résultats!$D$31)^(Résultats!$B95-1)</f>
        <v>3113.7236395539385</v>
      </c>
      <c r="BL24" s="1009">
        <f>BL23+'Générateur P.Durable 10ans'!BF24/(1+Résultats!$D$31)^(Résultats!$B95-1)</f>
        <v>-22.907319178684766</v>
      </c>
      <c r="BM24" s="1009">
        <f ca="1">BM23+'Générateur P.Durable 10ans'!BI24/(1+Résultats!$D$31)^(Résultats!$B95-1)</f>
        <v>3090.8163203752538</v>
      </c>
      <c r="BN24" s="1009">
        <f>BN23+'Générateur P.Durable 10ans'!AR24/(1+Résultats!$D$29)^(Résultats!$B95-1)</f>
        <v>13077.761538461538</v>
      </c>
      <c r="BO24" s="1009">
        <f ca="1">BO23+'Générateur P.Durable 10ans'!AV24/(1+Résultats!$D$31)^(Résultats!$B95-1)</f>
        <v>12454.894558215754</v>
      </c>
      <c r="BP24" s="1009">
        <f>BP23+'Générateur P.Durable 10ans'!BE24/(1+Résultats!$D$31)^(Résultats!$B95-1)</f>
        <v>-91.629276714739063</v>
      </c>
      <c r="BQ24" s="1009">
        <f ca="1">BQ23+'Générateur P.Durable 10ans'!BH24/(1+Résultats!$D$31)^(Résultats!$B95-1)</f>
        <v>12363.265281501015</v>
      </c>
    </row>
    <row r="25" spans="1:69" x14ac:dyDescent="0.3">
      <c r="A25">
        <v>4</v>
      </c>
      <c r="B25" t="str">
        <f t="shared" si="0"/>
        <v>Maïs</v>
      </c>
      <c r="C25" t="str">
        <f t="shared" si="1"/>
        <v>ETE</v>
      </c>
      <c r="D25" s="869">
        <f t="shared" si="12"/>
        <v>4.9009426595869723</v>
      </c>
      <c r="E25" s="869">
        <f t="shared" si="13"/>
        <v>4.9009426595869723</v>
      </c>
      <c r="F25" s="869">
        <f t="shared" si="14"/>
        <v>4.9009426595869723</v>
      </c>
      <c r="G25" s="869">
        <f t="shared" si="15"/>
        <v>4.9009426595869723</v>
      </c>
      <c r="H25" t="s">
        <v>405</v>
      </c>
      <c r="I25" s="842">
        <f ca="1">'Générateur P.Durable 10ans'!C195</f>
        <v>38.363940111574827</v>
      </c>
      <c r="J25" s="842">
        <f t="shared" ca="1" si="16"/>
        <v>10.627130224812971</v>
      </c>
      <c r="K25">
        <f t="shared" si="17"/>
        <v>9.5</v>
      </c>
      <c r="L25">
        <f t="shared" si="2"/>
        <v>38</v>
      </c>
      <c r="M25" s="842">
        <f t="shared" si="18"/>
        <v>34.295000000000002</v>
      </c>
      <c r="N25" s="842">
        <f t="shared" ca="1" si="19"/>
        <v>0.36394011157482709</v>
      </c>
      <c r="O25">
        <f t="shared" ca="1" si="3"/>
        <v>4.0689401115748254</v>
      </c>
      <c r="T25">
        <v>4</v>
      </c>
      <c r="U25" s="971">
        <f t="shared" si="20"/>
        <v>3.2151273753163432</v>
      </c>
      <c r="V25" s="973">
        <v>4</v>
      </c>
      <c r="W25" s="971">
        <f t="shared" si="4"/>
        <v>6.4757229640537899</v>
      </c>
      <c r="X25" s="869">
        <f t="shared" si="21"/>
        <v>6.4757229640537899</v>
      </c>
      <c r="Y25">
        <v>4</v>
      </c>
      <c r="Z25" s="971">
        <f t="shared" si="22"/>
        <v>3.2151273753163432</v>
      </c>
      <c r="AA25" s="973">
        <v>4</v>
      </c>
      <c r="AB25" s="971">
        <f t="shared" si="5"/>
        <v>6.4757229640537899</v>
      </c>
      <c r="AC25" s="869">
        <f t="shared" si="23"/>
        <v>6.4757229640537899</v>
      </c>
      <c r="AD25">
        <v>4</v>
      </c>
      <c r="AE25" s="971">
        <f t="shared" si="24"/>
        <v>3.2151273753163432</v>
      </c>
      <c r="AF25" s="973">
        <v>4</v>
      </c>
      <c r="AG25" s="971">
        <f t="shared" si="6"/>
        <v>6.4757229640537899</v>
      </c>
      <c r="AH25" s="869">
        <f t="shared" si="25"/>
        <v>6.4757229640537899</v>
      </c>
      <c r="AI25">
        <v>4</v>
      </c>
      <c r="AJ25" s="971">
        <f t="shared" si="26"/>
        <v>3.2151273753163432</v>
      </c>
      <c r="AK25" s="973">
        <v>4</v>
      </c>
      <c r="AL25" s="971">
        <f t="shared" si="7"/>
        <v>6.4757229640537899</v>
      </c>
      <c r="AM25" s="869">
        <f t="shared" si="27"/>
        <v>6.4757229640537899</v>
      </c>
      <c r="AO25" s="869">
        <f>+'Générateur P.Durable 10ans'!K25</f>
        <v>9.5</v>
      </c>
      <c r="AP25" s="877">
        <f>IF(Résultats!$B57&lt;='Générateur P.Durable 10ans'!$U$7,IF(Résultats!$B57&gt;'Générateur P.Durable 10ans'!$F$13," ",HLOOKUP(IF(Résultats!$B57-('Générateur P.Durable 10ans'!$F$12*ROUNDDOWN(Résultats!$B57/'Générateur P.Durable 10ans'!$F$12,0))=0,'Générateur P.Durable 10ans'!$F$12,Résultats!$B57-('Générateur P.Durable 10ans'!$F$12*ROUNDDOWN(Résultats!$B57/'Générateur P.Durable 10ans'!$F$12,0))),'Générateur P.Durable 10ans'!$N$14:$R$15,2,FALSE)),0)</f>
        <v>1472</v>
      </c>
      <c r="AQ25" s="869">
        <f>+'Générateur P.Durable 10ans'!L25</f>
        <v>38</v>
      </c>
      <c r="AR25" s="876">
        <f>+AP25*Menu!$F$13</f>
        <v>5888</v>
      </c>
      <c r="AS25" s="869">
        <f ca="1">+'Générateur P.Durable 10ans'!D195</f>
        <v>9.5909850278937068</v>
      </c>
      <c r="AT25" s="877">
        <f ca="1">IF(Résultats!$B57&lt;='Générateur P.Durable 10ans'!$U$7,+AP25*AS25/AO25+IF(Résultats!$B57&lt;=Menu!$G$64,Menu!$D$64,0),0)</f>
        <v>1493.0978906378459</v>
      </c>
      <c r="AU25" s="869">
        <f ca="1">+'Générateur P.Durable 10ans'!C195</f>
        <v>38.363940111574827</v>
      </c>
      <c r="AV25" s="877">
        <f ca="1">+AT25*Menu!$F$13</f>
        <v>5972.3915625513837</v>
      </c>
      <c r="AW25" s="1010">
        <f t="shared" ca="1" si="8"/>
        <v>1.0143328061398409</v>
      </c>
      <c r="AX25" s="876">
        <f>+IF(Résultats!B57&lt;=Menu!$D$253,Menu!$D$252*Menu!$F$13,0)+IF(Résultats!B57&lt;=Menu!$D$258,Menu!$D$257*Menu!$F$13,0)+IF(Résultats!B57&lt;=Menu!$D$263,Menu!$D$262*Menu!$D$24,0)+IF(Résultats!B57&lt;=Menu!$D$268,Menu!$G$267,0)</f>
        <v>0</v>
      </c>
      <c r="AY25" s="1034">
        <f>+Menu!$K$113+Menu!$J$217</f>
        <v>45.907500000000006</v>
      </c>
      <c r="AZ25" s="1034">
        <f>+AY25/Menu!$F$13</f>
        <v>11.476875000000001</v>
      </c>
      <c r="BA25" s="1034">
        <f>+AY25/Menu!$D$123</f>
        <v>57.384375000000006</v>
      </c>
      <c r="BE25" s="1034">
        <f t="shared" si="9"/>
        <v>-45.907500000000006</v>
      </c>
      <c r="BF25" s="1034">
        <f>+BE25/Menu!$F$13</f>
        <v>-11.476875000000001</v>
      </c>
      <c r="BG25" s="1034">
        <f>+BE25/Menu!$D$123</f>
        <v>-57.384375000000006</v>
      </c>
      <c r="BH25" s="1009">
        <f t="shared" ca="1" si="10"/>
        <v>5926.4840625513834</v>
      </c>
      <c r="BI25" s="1009">
        <f t="shared" ca="1" si="11"/>
        <v>1481.6210156378459</v>
      </c>
      <c r="BJ25" s="1009">
        <f>BJ24+'Générateur P.Durable 10ans'!AP25/(1+Résultats!$D$29)^(Résultats!$B96-1)</f>
        <v>4578.0430245789712</v>
      </c>
      <c r="BK25" s="1009">
        <f ca="1">BK24+'Générateur P.Durable 10ans'!AT25/(1+Résultats!$D$31)^(Résultats!$B96-1)</f>
        <v>4480.1197207689593</v>
      </c>
      <c r="BL25" s="1009">
        <f>BL24+'Générateur P.Durable 10ans'!BF25/(1+Résultats!$D$31)^(Résultats!$B96-1)</f>
        <v>-33.410285610373563</v>
      </c>
      <c r="BM25" s="1009">
        <f ca="1">BM24+'Générateur P.Durable 10ans'!BI25/(1+Résultats!$D$31)^(Résultats!$B96-1)</f>
        <v>4446.7094351585856</v>
      </c>
      <c r="BN25" s="1009">
        <f>BN24+'Générateur P.Durable 10ans'!AR25/(1+Résultats!$D$29)^(Résultats!$B96-1)</f>
        <v>18312.172098315885</v>
      </c>
      <c r="BO25" s="1009">
        <f ca="1">BO24+'Générateur P.Durable 10ans'!AV25/(1+Résultats!$D$31)^(Résultats!$B96-1)</f>
        <v>17920.478883075837</v>
      </c>
      <c r="BP25" s="1009">
        <f>BP24+'Générateur P.Durable 10ans'!BE25/(1+Résultats!$D$31)^(Résultats!$B96-1)</f>
        <v>-133.64114244149425</v>
      </c>
      <c r="BQ25" s="1009">
        <f ca="1">BQ24+'Générateur P.Durable 10ans'!BH25/(1+Résultats!$D$31)^(Résultats!$B96-1)</f>
        <v>17786.837740634342</v>
      </c>
    </row>
    <row r="26" spans="1:69" x14ac:dyDescent="0.3">
      <c r="A26">
        <v>5</v>
      </c>
      <c r="B26" t="str">
        <f t="shared" si="0"/>
        <v>Blé d'hiver</v>
      </c>
      <c r="C26" t="str">
        <f t="shared" si="1"/>
        <v>HIVER</v>
      </c>
      <c r="D26" s="869">
        <f t="shared" si="12"/>
        <v>6.4757229640537899</v>
      </c>
      <c r="E26" s="869">
        <f t="shared" si="13"/>
        <v>6.4757229640537899</v>
      </c>
      <c r="F26" s="869">
        <f t="shared" si="14"/>
        <v>6.4757229640537899</v>
      </c>
      <c r="G26" s="869">
        <f t="shared" si="15"/>
        <v>6.4757229640537899</v>
      </c>
      <c r="H26" t="s">
        <v>405</v>
      </c>
      <c r="I26" s="842">
        <f ca="1">'Générateur P.Durable 10ans'!C196</f>
        <v>31.63247996577979</v>
      </c>
      <c r="J26" s="842">
        <f t="shared" ca="1" si="16"/>
        <v>8.7624598243157319</v>
      </c>
      <c r="K26">
        <f t="shared" si="17"/>
        <v>7.8</v>
      </c>
      <c r="L26">
        <f t="shared" si="2"/>
        <v>31.2</v>
      </c>
      <c r="M26" s="842">
        <f t="shared" si="18"/>
        <v>28.157999999999998</v>
      </c>
      <c r="N26" s="842">
        <f t="shared" ca="1" si="19"/>
        <v>0.43247996577979109</v>
      </c>
      <c r="O26">
        <f t="shared" ca="1" si="3"/>
        <v>3.4744799657797927</v>
      </c>
      <c r="T26">
        <v>5</v>
      </c>
      <c r="U26" s="971">
        <f t="shared" si="20"/>
        <v>3.9181494739582208</v>
      </c>
      <c r="V26" s="973">
        <v>5</v>
      </c>
      <c r="W26" s="971">
        <f t="shared" si="4"/>
        <v>7.8917092740719292</v>
      </c>
      <c r="X26" s="869">
        <f t="shared" si="21"/>
        <v>7.8917092740719292</v>
      </c>
      <c r="Y26">
        <v>5</v>
      </c>
      <c r="Z26" s="971">
        <f t="shared" si="22"/>
        <v>3.9181494739582208</v>
      </c>
      <c r="AA26" s="973">
        <v>5</v>
      </c>
      <c r="AB26" s="971">
        <f t="shared" si="5"/>
        <v>7.8917092740719292</v>
      </c>
      <c r="AC26" s="869">
        <f t="shared" si="23"/>
        <v>7.8917092740719292</v>
      </c>
      <c r="AD26">
        <v>5</v>
      </c>
      <c r="AE26" s="971">
        <f t="shared" si="24"/>
        <v>3.9181494739582208</v>
      </c>
      <c r="AF26" s="973">
        <v>5</v>
      </c>
      <c r="AG26" s="971">
        <f t="shared" si="6"/>
        <v>7.8917092740719292</v>
      </c>
      <c r="AH26" s="869">
        <f t="shared" si="25"/>
        <v>7.8917092740719292</v>
      </c>
      <c r="AI26">
        <v>5</v>
      </c>
      <c r="AJ26" s="971">
        <f t="shared" si="26"/>
        <v>3.9181494739582208</v>
      </c>
      <c r="AK26" s="973">
        <v>5</v>
      </c>
      <c r="AL26" s="971">
        <f t="shared" si="7"/>
        <v>7.8917092740719292</v>
      </c>
      <c r="AM26" s="869">
        <f t="shared" si="27"/>
        <v>7.8917092740719292</v>
      </c>
      <c r="AO26" s="869">
        <f>+'Générateur P.Durable 10ans'!K26</f>
        <v>7.8</v>
      </c>
      <c r="AP26" s="877">
        <f>IF(Résultats!$B58&lt;='Générateur P.Durable 10ans'!$U$7,IF(Résultats!$B58&gt;'Générateur P.Durable 10ans'!$F$13," ",HLOOKUP(IF(Résultats!$B58-('Générateur P.Durable 10ans'!$F$12*ROUNDDOWN(Résultats!$B58/'Générateur P.Durable 10ans'!$F$12,0))=0,'Générateur P.Durable 10ans'!$F$12,Résultats!$B58-('Générateur P.Durable 10ans'!$F$12*ROUNDDOWN(Résultats!$B58/'Générateur P.Durable 10ans'!$F$12,0))),'Générateur P.Durable 10ans'!$N$14:$R$15,2,FALSE)),0)</f>
        <v>1194.2</v>
      </c>
      <c r="AQ26" s="869">
        <f>+'Générateur P.Durable 10ans'!L26</f>
        <v>31.2</v>
      </c>
      <c r="AR26" s="876">
        <f>+AP26*Menu!$F$13</f>
        <v>4776.8</v>
      </c>
      <c r="AS26" s="869">
        <f ca="1">+'Générateur P.Durable 10ans'!D196</f>
        <v>7.9081199914449476</v>
      </c>
      <c r="AT26" s="877">
        <f ca="1">IF(Résultats!$B58&lt;='Générateur P.Durable 10ans'!$U$7,+AP26*AS26/AO26+IF(Résultats!$B58&lt;=Menu!$G$64,Menu!$D$64,0),0)</f>
        <v>1217.7534479209689</v>
      </c>
      <c r="AU26" s="869">
        <f ca="1">+'Générateur P.Durable 10ans'!C196</f>
        <v>31.63247996577979</v>
      </c>
      <c r="AV26" s="877">
        <f ca="1">+AT26*Menu!$F$13</f>
        <v>4871.0137916838758</v>
      </c>
      <c r="AW26" s="1010">
        <f t="shared" ca="1" si="8"/>
        <v>1.0197232020775153</v>
      </c>
      <c r="AX26" s="876">
        <f>+IF(Résultats!B58&lt;=Menu!$D$253,Menu!$D$252*Menu!$F$13,0)+IF(Résultats!B58&lt;=Menu!$D$258,Menu!$D$257*Menu!$F$13,0)+IF(Résultats!B58&lt;=Menu!$D$263,Menu!$D$262*Menu!$D$24,0)+IF(Résultats!B58&lt;=Menu!$D$268,Menu!$G$267,0)</f>
        <v>0</v>
      </c>
      <c r="AY26" s="1034">
        <f>+Menu!$K$113+Menu!$J$217</f>
        <v>45.907500000000006</v>
      </c>
      <c r="AZ26" s="1034">
        <f>+AY26/Menu!$F$13</f>
        <v>11.476875000000001</v>
      </c>
      <c r="BA26" s="1034">
        <f>+AY26/Menu!$D$123</f>
        <v>57.384375000000006</v>
      </c>
      <c r="BE26" s="1034">
        <f t="shared" si="9"/>
        <v>-45.907500000000006</v>
      </c>
      <c r="BF26" s="1034">
        <f>+BE26/Menu!$F$13</f>
        <v>-11.476875000000001</v>
      </c>
      <c r="BG26" s="1034">
        <f>+BE26/Menu!$D$123</f>
        <v>-57.384375000000006</v>
      </c>
      <c r="BH26" s="1009">
        <f t="shared" ca="1" si="10"/>
        <v>4825.1062916838755</v>
      </c>
      <c r="BI26" s="1009">
        <f t="shared" ca="1" si="11"/>
        <v>1206.2765729209689</v>
      </c>
      <c r="BJ26" s="1009">
        <f>BJ25+'Générateur P.Durable 10ans'!AP26/(1+Résultats!$D$29)^(Résultats!$B97-1)</f>
        <v>5598.8501895066693</v>
      </c>
      <c r="BK26" s="1009">
        <f ca="1">BK25+'Générateur P.Durable 10ans'!AT26/(1+Résultats!$D$31)^(Résultats!$B97-1)</f>
        <v>5562.0778868014131</v>
      </c>
      <c r="BL26" s="1009">
        <f>BL25+'Générateur P.Durable 10ans'!BF26/(1+Résultats!$D$31)^(Résultats!$B97-1)</f>
        <v>-43.607340398420938</v>
      </c>
      <c r="BM26" s="1009">
        <f ca="1">BM25+'Générateur P.Durable 10ans'!BI26/(1+Résultats!$D$31)^(Résultats!$B97-1)</f>
        <v>5518.4705464029921</v>
      </c>
      <c r="BN26" s="1009">
        <f>BN25+'Générateur P.Durable 10ans'!AR26/(1+Résultats!$D$29)^(Résultats!$B97-1)</f>
        <v>22395.400758026677</v>
      </c>
      <c r="BO26" s="1009">
        <f ca="1">BO25+'Générateur P.Durable 10ans'!AV26/(1+Résultats!$D$31)^(Résultats!$B97-1)</f>
        <v>22248.311547205652</v>
      </c>
      <c r="BP26" s="1009">
        <f>BP25+'Générateur P.Durable 10ans'!BE26/(1+Résultats!$D$31)^(Résultats!$B97-1)</f>
        <v>-174.42936159368375</v>
      </c>
      <c r="BQ26" s="1009">
        <f ca="1">BQ25+'Générateur P.Durable 10ans'!BH26/(1+Résultats!$D$31)^(Résultats!$B97-1)</f>
        <v>22073.882185611968</v>
      </c>
    </row>
    <row r="27" spans="1:69" x14ac:dyDescent="0.3">
      <c r="A27">
        <v>6</v>
      </c>
      <c r="B27" t="str">
        <f t="shared" si="0"/>
        <v>Prairie temporaire</v>
      </c>
      <c r="C27" t="str">
        <f t="shared" si="1"/>
        <v>HIVER</v>
      </c>
      <c r="D27" s="869">
        <f t="shared" si="12"/>
        <v>7.8917092740719292</v>
      </c>
      <c r="E27" s="869">
        <f t="shared" si="13"/>
        <v>7.8917092740719292</v>
      </c>
      <c r="F27" s="869">
        <f t="shared" si="14"/>
        <v>7.8917092740719292</v>
      </c>
      <c r="G27" s="869">
        <f t="shared" si="15"/>
        <v>7.8917092740719292</v>
      </c>
      <c r="H27" t="s">
        <v>405</v>
      </c>
      <c r="I27" s="842">
        <f ca="1">'Générateur P.Durable 10ans'!C197</f>
        <v>40.5603397150756</v>
      </c>
      <c r="J27" s="842">
        <f t="shared" ca="1" si="16"/>
        <v>11.23555116761097</v>
      </c>
      <c r="K27">
        <f t="shared" si="17"/>
        <v>10</v>
      </c>
      <c r="L27">
        <f t="shared" si="2"/>
        <v>40</v>
      </c>
      <c r="M27" s="842">
        <f t="shared" si="18"/>
        <v>36.1</v>
      </c>
      <c r="N27" s="842">
        <f t="shared" ca="1" si="19"/>
        <v>0.56033971507559954</v>
      </c>
      <c r="O27">
        <f t="shared" ca="1" si="3"/>
        <v>4.4603397150755981</v>
      </c>
      <c r="T27">
        <v>6</v>
      </c>
      <c r="U27" s="971">
        <f t="shared" si="20"/>
        <v>4.5214784143977225</v>
      </c>
      <c r="V27" s="973">
        <v>6</v>
      </c>
      <c r="W27" s="971">
        <f t="shared" si="4"/>
        <v>9.1068994106984462</v>
      </c>
      <c r="X27" s="869">
        <f t="shared" si="21"/>
        <v>9.1068994106984462</v>
      </c>
      <c r="Y27">
        <v>6</v>
      </c>
      <c r="Z27" s="971">
        <f t="shared" si="22"/>
        <v>4.5214784143977225</v>
      </c>
      <c r="AA27" s="973">
        <v>6</v>
      </c>
      <c r="AB27" s="971">
        <f t="shared" si="5"/>
        <v>9.1068994106984462</v>
      </c>
      <c r="AC27" s="869">
        <f t="shared" si="23"/>
        <v>9.1068994106984462</v>
      </c>
      <c r="AD27">
        <v>6</v>
      </c>
      <c r="AE27" s="971">
        <f t="shared" si="24"/>
        <v>4.5214784143977225</v>
      </c>
      <c r="AF27" s="973">
        <v>6</v>
      </c>
      <c r="AG27" s="971">
        <f t="shared" si="6"/>
        <v>9.1068994106984462</v>
      </c>
      <c r="AH27" s="869">
        <f t="shared" si="25"/>
        <v>9.1068994106984462</v>
      </c>
      <c r="AI27">
        <v>6</v>
      </c>
      <c r="AJ27" s="971">
        <f t="shared" si="26"/>
        <v>4.5214784143977225</v>
      </c>
      <c r="AK27" s="973">
        <v>6</v>
      </c>
      <c r="AL27" s="971">
        <f t="shared" si="7"/>
        <v>9.1068994106984462</v>
      </c>
      <c r="AM27" s="869">
        <f t="shared" si="27"/>
        <v>9.1068994106984462</v>
      </c>
      <c r="AO27" s="869">
        <f>+'Générateur P.Durable 10ans'!K27</f>
        <v>10</v>
      </c>
      <c r="AP27" s="877">
        <f>IF(Résultats!$B59&lt;='Générateur P.Durable 10ans'!$U$7,IF(Résultats!$B59&gt;'Générateur P.Durable 10ans'!$F$13," ",HLOOKUP(IF(Résultats!$B59-('Générateur P.Durable 10ans'!$F$12*ROUNDDOWN(Résultats!$B59/'Générateur P.Durable 10ans'!$F$12,0))=0,'Générateur P.Durable 10ans'!$F$12,Résultats!$B59-('Générateur P.Durable 10ans'!$F$12*ROUNDDOWN(Résultats!$B59/'Générateur P.Durable 10ans'!$F$12,0))),'Générateur P.Durable 10ans'!$N$14:$R$15,2,FALSE)),0)</f>
        <v>927</v>
      </c>
      <c r="AQ27" s="869">
        <f>+'Générateur P.Durable 10ans'!L27</f>
        <v>40</v>
      </c>
      <c r="AR27" s="876">
        <f>+AP27*Menu!$F$13</f>
        <v>3708</v>
      </c>
      <c r="AS27" s="869">
        <f ca="1">+'Générateur P.Durable 10ans'!D197</f>
        <v>10.1400849287689</v>
      </c>
      <c r="AT27" s="877">
        <f ca="1">IF(Résultats!$B59&lt;='Générateur P.Durable 10ans'!$U$7,+AP27*AS27/AO27+IF(Résultats!$B59&lt;=Menu!$G$64,Menu!$D$64,0),0)</f>
        <v>946.98587289687691</v>
      </c>
      <c r="AU27" s="869">
        <f ca="1">+'Générateur P.Durable 10ans'!C197</f>
        <v>40.5603397150756</v>
      </c>
      <c r="AV27" s="877">
        <f ca="1">+AT27*Menu!$F$13</f>
        <v>3787.9434915875077</v>
      </c>
      <c r="AW27" s="1010">
        <f t="shared" ca="1" si="8"/>
        <v>1.0215597334378392</v>
      </c>
      <c r="AX27" s="876">
        <f>+IF(Résultats!B59&lt;=Menu!$D$253,Menu!$D$252*Menu!$F$13,0)+IF(Résultats!B59&lt;=Menu!$D$258,Menu!$D$257*Menu!$F$13,0)+IF(Résultats!B59&lt;=Menu!$D$263,Menu!$D$262*Menu!$D$24,0)+IF(Résultats!B59&lt;=Menu!$D$268,Menu!$G$267,0)</f>
        <v>0</v>
      </c>
      <c r="AY27" s="1034">
        <f>+Menu!$K$113+Menu!$J$217</f>
        <v>45.907500000000006</v>
      </c>
      <c r="AZ27" s="1034">
        <f>+AY27/Menu!$F$13</f>
        <v>11.476875000000001</v>
      </c>
      <c r="BA27" s="1034">
        <f>+AY27/Menu!$D$123</f>
        <v>57.384375000000006</v>
      </c>
      <c r="BE27" s="1034">
        <f t="shared" si="9"/>
        <v>-45.907500000000006</v>
      </c>
      <c r="BF27" s="1034">
        <f>+BE27/Menu!$F$13</f>
        <v>-11.476875000000001</v>
      </c>
      <c r="BG27" s="1034">
        <f>+BE27/Menu!$D$123</f>
        <v>-57.384375000000006</v>
      </c>
      <c r="BH27" s="1009">
        <f t="shared" ca="1" si="10"/>
        <v>3742.0359915875079</v>
      </c>
      <c r="BI27" s="1009">
        <f t="shared" ca="1" si="11"/>
        <v>935.50899789687696</v>
      </c>
      <c r="BJ27" s="1009">
        <f>BJ26+'Générateur P.Durable 10ans'!AP27/(1+Résultats!$D$29)^(Résultats!$B98-1)</f>
        <v>6360.7766174725884</v>
      </c>
      <c r="BK27" s="1009">
        <f ca="1">BK26+'Générateur P.Durable 10ans'!AT27/(1+Résultats!$D$31)^(Résultats!$B98-1)</f>
        <v>6378.9562194499649</v>
      </c>
      <c r="BL27" s="1009">
        <f>BL26+'Générateur P.Durable 10ans'!BF27/(1+Résultats!$D$31)^(Résultats!$B98-1)</f>
        <v>-53.507393590699941</v>
      </c>
      <c r="BM27" s="1009">
        <f ca="1">BM26+'Générateur P.Durable 10ans'!BI27/(1+Résultats!$D$31)^(Résultats!$B98-1)</f>
        <v>6325.4488258592646</v>
      </c>
      <c r="BN27" s="1009">
        <f>BN26+'Générateur P.Durable 10ans'!AR27/(1+Résultats!$D$29)^(Résultats!$B98-1)</f>
        <v>25443.106469890354</v>
      </c>
      <c r="BO27" s="1009">
        <f ca="1">BO26+'Générateur P.Durable 10ans'!AV27/(1+Résultats!$D$31)^(Résultats!$B98-1)</f>
        <v>25515.82487779986</v>
      </c>
      <c r="BP27" s="1009">
        <f>BP26+'Générateur P.Durable 10ans'!BE27/(1+Résultats!$D$31)^(Résultats!$B98-1)</f>
        <v>-214.02957436279976</v>
      </c>
      <c r="BQ27" s="1009">
        <f ca="1">BQ26+'Générateur P.Durable 10ans'!BH27/(1+Résultats!$D$31)^(Résultats!$B98-1)</f>
        <v>25301.795303437058</v>
      </c>
    </row>
    <row r="28" spans="1:69" x14ac:dyDescent="0.3">
      <c r="A28">
        <v>7</v>
      </c>
      <c r="B28" t="str">
        <f t="shared" si="0"/>
        <v>Orge d'hiver</v>
      </c>
      <c r="C28" t="str">
        <f t="shared" si="1"/>
        <v>HIVER</v>
      </c>
      <c r="D28" s="869">
        <f t="shared" si="12"/>
        <v>9.1068994106984462</v>
      </c>
      <c r="E28" s="869">
        <f t="shared" si="13"/>
        <v>9.1068994106984462</v>
      </c>
      <c r="F28" s="869">
        <f t="shared" si="14"/>
        <v>9.1068994106984462</v>
      </c>
      <c r="G28" s="869">
        <f t="shared" si="15"/>
        <v>9.1068994106984462</v>
      </c>
      <c r="H28" t="s">
        <v>405</v>
      </c>
      <c r="I28" s="842">
        <f ca="1">'Générateur P.Durable 10ans'!C198</f>
        <v>34.331292685126634</v>
      </c>
      <c r="J28" s="842">
        <f t="shared" ca="1" si="16"/>
        <v>9.5100533753813394</v>
      </c>
      <c r="K28">
        <f t="shared" si="17"/>
        <v>8.5</v>
      </c>
      <c r="L28">
        <f t="shared" si="2"/>
        <v>34</v>
      </c>
      <c r="M28" s="842">
        <f t="shared" si="18"/>
        <v>30.684999999999999</v>
      </c>
      <c r="N28" s="842">
        <f t="shared" ca="1" si="19"/>
        <v>0.33129268512663401</v>
      </c>
      <c r="O28">
        <f t="shared" ca="1" si="3"/>
        <v>3.6462926851266353</v>
      </c>
      <c r="T28">
        <v>7</v>
      </c>
      <c r="U28" s="971">
        <f t="shared" si="20"/>
        <v>5.0188726388490208</v>
      </c>
      <c r="V28" s="973">
        <v>7</v>
      </c>
      <c r="W28" s="971">
        <f t="shared" si="4"/>
        <v>10.108721990480397</v>
      </c>
      <c r="X28" s="869">
        <f t="shared" si="21"/>
        <v>10.108721990480397</v>
      </c>
      <c r="Y28">
        <v>7</v>
      </c>
      <c r="Z28" s="971">
        <f t="shared" si="22"/>
        <v>5.0188726388490208</v>
      </c>
      <c r="AA28" s="973">
        <v>7</v>
      </c>
      <c r="AB28" s="971">
        <f t="shared" si="5"/>
        <v>10.108721990480397</v>
      </c>
      <c r="AC28" s="869">
        <f t="shared" si="23"/>
        <v>10.108721990480397</v>
      </c>
      <c r="AD28">
        <v>7</v>
      </c>
      <c r="AE28" s="971">
        <f t="shared" si="24"/>
        <v>5.0188726388490208</v>
      </c>
      <c r="AF28" s="973">
        <v>7</v>
      </c>
      <c r="AG28" s="971">
        <f t="shared" si="6"/>
        <v>10.108721990480397</v>
      </c>
      <c r="AH28" s="869">
        <f t="shared" si="25"/>
        <v>10.108721990480397</v>
      </c>
      <c r="AI28">
        <v>7</v>
      </c>
      <c r="AJ28" s="971">
        <f t="shared" si="26"/>
        <v>5.0188726388490208</v>
      </c>
      <c r="AK28" s="973">
        <v>7</v>
      </c>
      <c r="AL28" s="971">
        <f t="shared" si="7"/>
        <v>10.108721990480397</v>
      </c>
      <c r="AM28" s="869">
        <f t="shared" si="27"/>
        <v>10.108721990480397</v>
      </c>
      <c r="AO28" s="869">
        <f>+'Générateur P.Durable 10ans'!K28</f>
        <v>8.5</v>
      </c>
      <c r="AP28" s="877">
        <f>IF(Résultats!$B60&lt;='Générateur P.Durable 10ans'!$U$7,IF(Résultats!$B60&gt;'Générateur P.Durable 10ans'!$F$13," ",HLOOKUP(IF(Résultats!$B60-('Générateur P.Durable 10ans'!$F$12*ROUNDDOWN(Résultats!$B60/'Générateur P.Durable 10ans'!$F$12,0))=0,'Générateur P.Durable 10ans'!$F$12,Résultats!$B60-('Générateur P.Durable 10ans'!$F$12*ROUNDDOWN(Résultats!$B60/'Générateur P.Durable 10ans'!$F$12,0))),'Générateur P.Durable 10ans'!$N$14:$R$15,2,FALSE)),0)</f>
        <v>1280.5</v>
      </c>
      <c r="AQ28" s="869">
        <f>+'Générateur P.Durable 10ans'!L28</f>
        <v>34</v>
      </c>
      <c r="AR28" s="876">
        <f>+AP28*Menu!$F$13</f>
        <v>5122</v>
      </c>
      <c r="AS28" s="869">
        <f ca="1">+'Générateur P.Durable 10ans'!D198</f>
        <v>8.5828231712816585</v>
      </c>
      <c r="AT28" s="877">
        <f ca="1">IF(Résultats!$B60&lt;='Générateur P.Durable 10ans'!$U$7,+AP28*AS28/AO28+IF(Résultats!$B60&lt;=Menu!$G$64,Menu!$D$64,0),0)</f>
        <v>1292.9770671560193</v>
      </c>
      <c r="AU28" s="869">
        <f ca="1">+'Générateur P.Durable 10ans'!C198</f>
        <v>34.331292685126634</v>
      </c>
      <c r="AV28" s="877">
        <f ca="1">+AT28*Menu!$F$13</f>
        <v>5171.9082686240772</v>
      </c>
      <c r="AW28" s="1010">
        <f t="shared" ca="1" si="8"/>
        <v>1.0097439025037245</v>
      </c>
      <c r="AX28" s="876">
        <f>+IF(Résultats!B60&lt;=Menu!$D$253,Menu!$D$252*Menu!$F$13,0)+IF(Résultats!B60&lt;=Menu!$D$258,Menu!$D$257*Menu!$F$13,0)+IF(Résultats!B60&lt;=Menu!$D$263,Menu!$D$262*Menu!$D$24,0)+IF(Résultats!B60&lt;=Menu!$D$268,Menu!$G$267,0)</f>
        <v>0</v>
      </c>
      <c r="AY28" s="1034">
        <f>+Menu!$K$113+Menu!$J$217</f>
        <v>45.907500000000006</v>
      </c>
      <c r="AZ28" s="1034">
        <f>+AY28/Menu!$F$13</f>
        <v>11.476875000000001</v>
      </c>
      <c r="BA28" s="1034">
        <f>+AY28/Menu!$D$123</f>
        <v>57.384375000000006</v>
      </c>
      <c r="BE28" s="1034">
        <f t="shared" si="9"/>
        <v>-45.907500000000006</v>
      </c>
      <c r="BF28" s="1034">
        <f>+BE28/Menu!$F$13</f>
        <v>-11.476875000000001</v>
      </c>
      <c r="BG28" s="1034">
        <f>+BE28/Menu!$D$123</f>
        <v>-57.384375000000006</v>
      </c>
      <c r="BH28" s="1009">
        <f t="shared" ca="1" si="10"/>
        <v>5126.000768624077</v>
      </c>
      <c r="BI28" s="1009">
        <f t="shared" ca="1" si="11"/>
        <v>1281.5001921560192</v>
      </c>
      <c r="BJ28" s="1009">
        <f>BJ27+'Générateur P.Durable 10ans'!AP28/(1+Résultats!$D$29)^(Résultats!$B99-1)</f>
        <v>7372.7743676700402</v>
      </c>
      <c r="BK28" s="1009">
        <f ca="1">BK27+'Générateur P.Durable 10ans'!AT28/(1+Résultats!$D$31)^(Résultats!$B99-1)</f>
        <v>7461.8041574461349</v>
      </c>
      <c r="BL28" s="1009">
        <f>BL27+'Générateur P.Durable 10ans'!BF28/(1+Résultats!$D$31)^(Résultats!$B99-1)</f>
        <v>-63.119095719126157</v>
      </c>
      <c r="BM28" s="1009">
        <f ca="1">BM27+'Générateur P.Durable 10ans'!BI28/(1+Résultats!$D$31)^(Résultats!$B99-1)</f>
        <v>7398.6850617270084</v>
      </c>
      <c r="BN28" s="1009">
        <f>BN27+'Générateur P.Durable 10ans'!AR28/(1+Résultats!$D$29)^(Résultats!$B99-1)</f>
        <v>29491.097470680161</v>
      </c>
      <c r="BO28" s="1009">
        <f ca="1">BO27+'Générateur P.Durable 10ans'!AV28/(1+Résultats!$D$31)^(Résultats!$B99-1)</f>
        <v>29847.21662978454</v>
      </c>
      <c r="BP28" s="1009">
        <f>BP27+'Générateur P.Durable 10ans'!BE28/(1+Résultats!$D$31)^(Résultats!$B99-1)</f>
        <v>-252.47638287650463</v>
      </c>
      <c r="BQ28" s="1009">
        <f ca="1">BQ27+'Générateur P.Durable 10ans'!BH28/(1+Résultats!$D$31)^(Résultats!$B99-1)</f>
        <v>29594.740246908033</v>
      </c>
    </row>
    <row r="29" spans="1:69" x14ac:dyDescent="0.3">
      <c r="A29">
        <v>8</v>
      </c>
      <c r="B29" t="str">
        <f t="shared" si="0"/>
        <v>Maïs</v>
      </c>
      <c r="C29" t="str">
        <f t="shared" si="1"/>
        <v>ETE</v>
      </c>
      <c r="D29" s="869">
        <f t="shared" si="12"/>
        <v>10.108721990480397</v>
      </c>
      <c r="E29" s="869">
        <f t="shared" si="13"/>
        <v>10.108721990480397</v>
      </c>
      <c r="F29" s="869">
        <f t="shared" si="14"/>
        <v>10.108721990480397</v>
      </c>
      <c r="G29" s="869">
        <f t="shared" si="15"/>
        <v>10.108721990480397</v>
      </c>
      <c r="H29" t="s">
        <v>405</v>
      </c>
      <c r="I29" s="842">
        <f ca="1">'Générateur P.Durable 10ans'!C199</f>
        <v>39.295150554005758</v>
      </c>
      <c r="J29" s="842">
        <f t="shared" ca="1" si="16"/>
        <v>10.885083255957275</v>
      </c>
      <c r="K29">
        <f t="shared" si="17"/>
        <v>9.5</v>
      </c>
      <c r="L29">
        <f t="shared" si="2"/>
        <v>38</v>
      </c>
      <c r="M29" s="842">
        <f t="shared" si="18"/>
        <v>34.295000000000002</v>
      </c>
      <c r="N29" s="842">
        <f t="shared" ca="1" si="19"/>
        <v>1.2951505540057582</v>
      </c>
      <c r="O29">
        <f t="shared" ca="1" si="3"/>
        <v>5.0001505540057565</v>
      </c>
      <c r="T29">
        <v>8</v>
      </c>
      <c r="U29" s="971">
        <f t="shared" si="20"/>
        <v>5.4155344674369958</v>
      </c>
      <c r="V29" s="973">
        <v>8</v>
      </c>
      <c r="W29" s="971">
        <f t="shared" si="4"/>
        <v>10.90765522468795</v>
      </c>
      <c r="X29" s="869">
        <f t="shared" si="21"/>
        <v>10.90765522468795</v>
      </c>
      <c r="Y29">
        <v>8</v>
      </c>
      <c r="Z29" s="971">
        <f t="shared" si="22"/>
        <v>5.4155344674369958</v>
      </c>
      <c r="AA29" s="973">
        <v>8</v>
      </c>
      <c r="AB29" s="971">
        <f t="shared" si="5"/>
        <v>10.90765522468795</v>
      </c>
      <c r="AC29" s="869">
        <f t="shared" si="23"/>
        <v>10.90765522468795</v>
      </c>
      <c r="AD29">
        <v>8</v>
      </c>
      <c r="AE29" s="971">
        <f t="shared" si="24"/>
        <v>5.4155344674369958</v>
      </c>
      <c r="AF29" s="973">
        <v>8</v>
      </c>
      <c r="AG29" s="971">
        <f t="shared" si="6"/>
        <v>10.90765522468795</v>
      </c>
      <c r="AH29" s="869">
        <f t="shared" si="25"/>
        <v>10.90765522468795</v>
      </c>
      <c r="AI29">
        <v>8</v>
      </c>
      <c r="AJ29" s="971">
        <f t="shared" si="26"/>
        <v>5.4155344674369958</v>
      </c>
      <c r="AK29" s="973">
        <v>8</v>
      </c>
      <c r="AL29" s="971">
        <f t="shared" si="7"/>
        <v>10.90765522468795</v>
      </c>
      <c r="AM29" s="869">
        <f t="shared" si="27"/>
        <v>10.90765522468795</v>
      </c>
      <c r="AO29" s="869">
        <f>+'Générateur P.Durable 10ans'!K29</f>
        <v>9.5</v>
      </c>
      <c r="AP29" s="877">
        <f>IF(Résultats!$B61&lt;='Générateur P.Durable 10ans'!$U$7,IF(Résultats!$B61&gt;'Générateur P.Durable 10ans'!$F$13," ",HLOOKUP(IF(Résultats!$B61-('Générateur P.Durable 10ans'!$F$12*ROUNDDOWN(Résultats!$B61/'Générateur P.Durable 10ans'!$F$12,0))=0,'Générateur P.Durable 10ans'!$F$12,Résultats!$B61-('Générateur P.Durable 10ans'!$F$12*ROUNDDOWN(Résultats!$B61/'Générateur P.Durable 10ans'!$F$12,0))),'Générateur P.Durable 10ans'!$N$14:$R$15,2,FALSE)),0)</f>
        <v>1472</v>
      </c>
      <c r="AQ29" s="869">
        <f>+'Générateur P.Durable 10ans'!L29</f>
        <v>38</v>
      </c>
      <c r="AR29" s="876">
        <f>+AP29*Menu!$F$13</f>
        <v>5888</v>
      </c>
      <c r="AS29" s="869">
        <f ca="1">+'Générateur P.Durable 10ans'!D199</f>
        <v>9.8237876385014395</v>
      </c>
      <c r="AT29" s="877">
        <f ca="1">IF(Résultats!$B61&lt;='Générateur P.Durable 10ans'!$U$7,+AP29*AS29/AO29+IF(Résultats!$B61&lt;=Menu!$G$64,Menu!$D$64,0),0)</f>
        <v>1522.170042513065</v>
      </c>
      <c r="AU29" s="869">
        <f ca="1">+'Générateur P.Durable 10ans'!C199</f>
        <v>39.295150554005758</v>
      </c>
      <c r="AV29" s="877">
        <f ca="1">+AT29*Menu!$F$13</f>
        <v>6088.6801700522601</v>
      </c>
      <c r="AW29" s="1010">
        <f t="shared" ca="1" si="8"/>
        <v>1.0340829093159409</v>
      </c>
      <c r="AX29" s="876">
        <f>+IF(Résultats!B61&lt;=Menu!$D$253,Menu!$D$252*Menu!$F$13,0)+IF(Résultats!B61&lt;=Menu!$D$258,Menu!$D$257*Menu!$F$13,0)+IF(Résultats!B61&lt;=Menu!$D$263,Menu!$D$262*Menu!$D$24,0)+IF(Résultats!B61&lt;=Menu!$D$268,Menu!$G$267,0)</f>
        <v>0</v>
      </c>
      <c r="AY29" s="1034">
        <f>+Menu!$K$113+Menu!$J$217</f>
        <v>45.907500000000006</v>
      </c>
      <c r="AZ29" s="1034">
        <f>+AY29/Menu!$F$13</f>
        <v>11.476875000000001</v>
      </c>
      <c r="BA29" s="1034">
        <f>+AY29/Menu!$D$123</f>
        <v>57.384375000000006</v>
      </c>
      <c r="BE29" s="1034">
        <f t="shared" si="9"/>
        <v>-45.907500000000006</v>
      </c>
      <c r="BF29" s="1034">
        <f>+BE29/Menu!$F$13</f>
        <v>-11.476875000000001</v>
      </c>
      <c r="BG29" s="1034">
        <f>+BE29/Menu!$D$123</f>
        <v>-57.384375000000006</v>
      </c>
      <c r="BH29" s="1009">
        <f t="shared" ca="1" si="10"/>
        <v>6042.7726700522599</v>
      </c>
      <c r="BI29" s="1009">
        <f t="shared" ca="1" si="11"/>
        <v>1510.693167513065</v>
      </c>
      <c r="BJ29" s="1009">
        <f>BJ28+'Générateur P.Durable 10ans'!AP29/(1+Résultats!$D$29)^(Résultats!$B100-1)</f>
        <v>8491.3733887034778</v>
      </c>
      <c r="BK29" s="1009">
        <f ca="1">BK28+'Générateur P.Durable 10ans'!AT29/(1+Résultats!$D$31)^(Résultats!$B100-1)</f>
        <v>8699.4676978346597</v>
      </c>
      <c r="BL29" s="1009">
        <f>BL28+'Générateur P.Durable 10ans'!BF29/(1+Résultats!$D$31)^(Résultats!$B100-1)</f>
        <v>-72.450845358374906</v>
      </c>
      <c r="BM29" s="1009">
        <f ca="1">BM28+'Générateur P.Durable 10ans'!BI29/(1+Résultats!$D$31)^(Résultats!$B100-1)</f>
        <v>8627.0168524762848</v>
      </c>
      <c r="BN29" s="1009">
        <f>BN28+'Générateur P.Durable 10ans'!AR29/(1+Résultats!$D$29)^(Résultats!$B100-1)</f>
        <v>33965.493554813911</v>
      </c>
      <c r="BO29" s="1009">
        <f ca="1">BO28+'Générateur P.Durable 10ans'!AV29/(1+Résultats!$D$31)^(Résultats!$B100-1)</f>
        <v>34797.870791338639</v>
      </c>
      <c r="BP29" s="1009">
        <f>BP28+'Générateur P.Durable 10ans'!BE29/(1+Résultats!$D$31)^(Résultats!$B100-1)</f>
        <v>-289.80338143349962</v>
      </c>
      <c r="BQ29" s="1009">
        <f ca="1">BQ28+'Générateur P.Durable 10ans'!BH29/(1+Résultats!$D$31)^(Résultats!$B100-1)</f>
        <v>34508.067409905139</v>
      </c>
    </row>
    <row r="30" spans="1:69" x14ac:dyDescent="0.3">
      <c r="A30">
        <v>9</v>
      </c>
      <c r="B30" t="str">
        <f t="shared" si="0"/>
        <v>Blé d'hiver</v>
      </c>
      <c r="C30" t="str">
        <f t="shared" si="1"/>
        <v>HIVER</v>
      </c>
      <c r="D30" s="869">
        <f t="shared" si="12"/>
        <v>10.90765522468795</v>
      </c>
      <c r="E30" s="869">
        <f t="shared" si="13"/>
        <v>10.90765522468795</v>
      </c>
      <c r="F30" s="869">
        <f t="shared" si="14"/>
        <v>10.90765522468795</v>
      </c>
      <c r="G30" s="869">
        <f t="shared" si="15"/>
        <v>10.90765522468795</v>
      </c>
      <c r="H30" t="s">
        <v>405</v>
      </c>
      <c r="I30" s="842">
        <f ca="1">'Générateur P.Durable 10ans'!C200</f>
        <v>31.23397694285012</v>
      </c>
      <c r="J30" s="842">
        <f t="shared" ca="1" si="16"/>
        <v>8.6520711753047426</v>
      </c>
      <c r="K30">
        <f t="shared" si="17"/>
        <v>7.8</v>
      </c>
      <c r="L30">
        <f t="shared" si="2"/>
        <v>31.2</v>
      </c>
      <c r="M30" s="842">
        <f t="shared" si="18"/>
        <v>28.157999999999998</v>
      </c>
      <c r="N30" s="842">
        <f t="shared" ca="1" si="19"/>
        <v>3.3976942850120651E-2</v>
      </c>
      <c r="O30">
        <f t="shared" ca="1" si="3"/>
        <v>3.0759769428501222</v>
      </c>
      <c r="T30">
        <v>9</v>
      </c>
      <c r="U30" s="971">
        <f t="shared" si="20"/>
        <v>5.7235669155875888</v>
      </c>
      <c r="V30" s="973">
        <v>9</v>
      </c>
      <c r="W30" s="971">
        <f t="shared" si="4"/>
        <v>11.528076304573231</v>
      </c>
      <c r="X30" s="869">
        <f t="shared" si="21"/>
        <v>11.528076304573231</v>
      </c>
      <c r="Y30">
        <v>9</v>
      </c>
      <c r="Z30" s="971">
        <f t="shared" si="22"/>
        <v>5.7235669155875888</v>
      </c>
      <c r="AA30" s="973">
        <v>9</v>
      </c>
      <c r="AB30" s="971">
        <f t="shared" si="5"/>
        <v>11.528076304573231</v>
      </c>
      <c r="AC30" s="869">
        <f t="shared" si="23"/>
        <v>11.528076304573231</v>
      </c>
      <c r="AD30">
        <v>9</v>
      </c>
      <c r="AE30" s="971">
        <f t="shared" si="24"/>
        <v>5.7235669155875888</v>
      </c>
      <c r="AF30" s="973">
        <v>9</v>
      </c>
      <c r="AG30" s="971">
        <f t="shared" si="6"/>
        <v>11.528076304573231</v>
      </c>
      <c r="AH30" s="869">
        <f t="shared" si="25"/>
        <v>11.528076304573231</v>
      </c>
      <c r="AI30">
        <v>9</v>
      </c>
      <c r="AJ30" s="971">
        <f t="shared" si="26"/>
        <v>5.7235669155875888</v>
      </c>
      <c r="AK30" s="973">
        <v>9</v>
      </c>
      <c r="AL30" s="971">
        <f t="shared" si="7"/>
        <v>11.528076304573231</v>
      </c>
      <c r="AM30" s="869">
        <f t="shared" si="27"/>
        <v>11.528076304573231</v>
      </c>
      <c r="AO30" s="869">
        <f>+'Générateur P.Durable 10ans'!K30</f>
        <v>7.8</v>
      </c>
      <c r="AP30" s="877">
        <f>IF(Résultats!$B62&lt;='Générateur P.Durable 10ans'!$U$7,IF(Résultats!$B62&gt;'Générateur P.Durable 10ans'!$F$13," ",HLOOKUP(IF(Résultats!$B62-('Générateur P.Durable 10ans'!$F$12*ROUNDDOWN(Résultats!$B62/'Générateur P.Durable 10ans'!$F$12,0))=0,'Générateur P.Durable 10ans'!$F$12,Résultats!$B62-('Générateur P.Durable 10ans'!$F$12*ROUNDDOWN(Résultats!$B62/'Générateur P.Durable 10ans'!$F$12,0))),'Générateur P.Durable 10ans'!$N$14:$R$15,2,FALSE)),0)</f>
        <v>1194.2</v>
      </c>
      <c r="AQ30" s="869">
        <f>+'Générateur P.Durable 10ans'!L30</f>
        <v>31.2</v>
      </c>
      <c r="AR30" s="876">
        <f>+AP30*Menu!$F$13</f>
        <v>4776.8</v>
      </c>
      <c r="AS30" s="869">
        <f ca="1">+'Générateur P.Durable 10ans'!D200</f>
        <v>7.80849423571253</v>
      </c>
      <c r="AT30" s="877">
        <f ca="1">IF(Résultats!$B62&lt;='Générateur P.Durable 10ans'!$U$7,+AP30*AS30/AO30+IF(Résultats!$B62&lt;=Menu!$G$64,Menu!$D$64,0),0)</f>
        <v>1195.50048926768</v>
      </c>
      <c r="AU30" s="869">
        <f ca="1">+'Générateur P.Durable 10ans'!C200</f>
        <v>31.23397694285012</v>
      </c>
      <c r="AV30" s="877">
        <f ca="1">+AT30*Menu!$F$13</f>
        <v>4782.00195707072</v>
      </c>
      <c r="AW30" s="1010">
        <f t="shared" ca="1" si="8"/>
        <v>1.0010890045785295</v>
      </c>
      <c r="AX30" s="876">
        <f>+IF(Résultats!B62&lt;=Menu!$D$253,Menu!$D$252*Menu!$F$13,0)+IF(Résultats!B62&lt;=Menu!$D$258,Menu!$D$257*Menu!$F$13,0)+IF(Résultats!B62&lt;=Menu!$D$263,Menu!$D$262*Menu!$D$24,0)+IF(Résultats!B62&lt;=Menu!$D$268,Menu!$G$267,0)</f>
        <v>0</v>
      </c>
      <c r="AY30" s="1034">
        <f>+Menu!$K$113+Menu!$J$217</f>
        <v>45.907500000000006</v>
      </c>
      <c r="AZ30" s="1034">
        <f>+AY30/Menu!$F$13</f>
        <v>11.476875000000001</v>
      </c>
      <c r="BA30" s="1034">
        <f>+AY30/Menu!$D$123</f>
        <v>57.384375000000006</v>
      </c>
      <c r="BE30" s="1034">
        <f t="shared" si="9"/>
        <v>-45.907500000000006</v>
      </c>
      <c r="BF30" s="1034">
        <f>+BE30/Menu!$F$13</f>
        <v>-11.476875000000001</v>
      </c>
      <c r="BG30" s="1034">
        <f>+BE30/Menu!$D$123</f>
        <v>-57.384375000000006</v>
      </c>
      <c r="BH30" s="1009">
        <f t="shared" ca="1" si="10"/>
        <v>4736.0944570707197</v>
      </c>
      <c r="BI30" s="1009">
        <f t="shared" ca="1" si="11"/>
        <v>1184.0236142676799</v>
      </c>
      <c r="BJ30" s="1009">
        <f>BJ29+'Générateur P.Durable 10ans'!AP30/(1+Résultats!$D$29)^(Résultats!$B101-1)</f>
        <v>9363.9636315168464</v>
      </c>
      <c r="BK30" s="1009">
        <f ca="1">BK29+'Générateur P.Durable 10ans'!AT30/(1+Résultats!$D$31)^(Résultats!$B101-1)</f>
        <v>9643.2068236893938</v>
      </c>
      <c r="BL30" s="1009">
        <f>BL29+'Générateur P.Durable 10ans'!BF30/(1+Résultats!$D$31)^(Résultats!$B101-1)</f>
        <v>-81.510796464441654</v>
      </c>
      <c r="BM30" s="1009">
        <f ca="1">BM29+'Générateur P.Durable 10ans'!BI30/(1+Résultats!$D$31)^(Résultats!$B101-1)</f>
        <v>9561.6960272249526</v>
      </c>
      <c r="BN30" s="1009">
        <f>BN29+'Générateur P.Durable 10ans'!AR30/(1+Résultats!$D$29)^(Résultats!$B101-1)</f>
        <v>37455.854526067385</v>
      </c>
      <c r="BO30" s="1009">
        <f ca="1">BO29+'Générateur P.Durable 10ans'!AV30/(1+Résultats!$D$31)^(Résultats!$B101-1)</f>
        <v>38572.827294757575</v>
      </c>
      <c r="BP30" s="1009">
        <f>BP29+'Générateur P.Durable 10ans'!BE30/(1+Résultats!$D$31)^(Résultats!$B101-1)</f>
        <v>-326.04318585776662</v>
      </c>
      <c r="BQ30" s="1009">
        <f ca="1">BQ29+'Générateur P.Durable 10ans'!BH30/(1+Résultats!$D$31)^(Résultats!$B101-1)</f>
        <v>38246.78410889981</v>
      </c>
    </row>
    <row r="31" spans="1:69" x14ac:dyDescent="0.3">
      <c r="A31">
        <v>10</v>
      </c>
      <c r="B31" t="str">
        <f t="shared" si="0"/>
        <v>Prairie temporaire</v>
      </c>
      <c r="C31" t="str">
        <f t="shared" si="1"/>
        <v>HIVER</v>
      </c>
      <c r="D31" s="869">
        <f t="shared" si="12"/>
        <v>11.528076304573231</v>
      </c>
      <c r="E31" s="869">
        <f t="shared" si="13"/>
        <v>11.528076304573231</v>
      </c>
      <c r="F31" s="869">
        <f t="shared" si="14"/>
        <v>11.528076304573231</v>
      </c>
      <c r="G31" s="869">
        <f t="shared" si="15"/>
        <v>11.528076304573231</v>
      </c>
      <c r="H31" t="s">
        <v>405</v>
      </c>
      <c r="I31" s="842">
        <f ca="1">'Générateur P.Durable 10ans'!C201</f>
        <v>39.898447053809249</v>
      </c>
      <c r="J31" s="842">
        <f t="shared" ca="1" si="16"/>
        <v>11.052201399947162</v>
      </c>
      <c r="K31">
        <f t="shared" si="17"/>
        <v>10</v>
      </c>
      <c r="L31">
        <f t="shared" si="2"/>
        <v>40</v>
      </c>
      <c r="M31" s="842">
        <f t="shared" si="18"/>
        <v>36.1</v>
      </c>
      <c r="N31" s="842">
        <f t="shared" ca="1" si="19"/>
        <v>-0.1015529461907505</v>
      </c>
      <c r="O31">
        <f t="shared" ca="1" si="3"/>
        <v>3.7984470538092481</v>
      </c>
      <c r="T31">
        <v>10</v>
      </c>
      <c r="U31" s="971">
        <f t="shared" si="20"/>
        <v>5.957871996371531</v>
      </c>
      <c r="V31" s="973">
        <v>10</v>
      </c>
      <c r="W31" s="971">
        <f t="shared" si="4"/>
        <v>12</v>
      </c>
      <c r="X31" s="869">
        <f t="shared" si="21"/>
        <v>12</v>
      </c>
      <c r="Y31">
        <v>10</v>
      </c>
      <c r="Z31" s="971">
        <f t="shared" si="22"/>
        <v>5.957871996371531</v>
      </c>
      <c r="AA31" s="973">
        <v>10</v>
      </c>
      <c r="AB31" s="971">
        <f t="shared" si="5"/>
        <v>12</v>
      </c>
      <c r="AC31" s="869">
        <f t="shared" si="23"/>
        <v>12</v>
      </c>
      <c r="AD31">
        <v>10</v>
      </c>
      <c r="AE31" s="971">
        <f t="shared" si="24"/>
        <v>5.957871996371531</v>
      </c>
      <c r="AF31" s="973">
        <v>10</v>
      </c>
      <c r="AG31" s="971">
        <f t="shared" si="6"/>
        <v>12</v>
      </c>
      <c r="AH31" s="869">
        <f t="shared" si="25"/>
        <v>12</v>
      </c>
      <c r="AI31">
        <v>10</v>
      </c>
      <c r="AJ31" s="971">
        <f t="shared" si="26"/>
        <v>5.957871996371531</v>
      </c>
      <c r="AK31" s="973">
        <v>10</v>
      </c>
      <c r="AL31" s="971">
        <f t="shared" si="7"/>
        <v>12</v>
      </c>
      <c r="AM31" s="869">
        <f t="shared" si="27"/>
        <v>12</v>
      </c>
      <c r="AO31" s="869">
        <f>+'Générateur P.Durable 10ans'!K31</f>
        <v>10</v>
      </c>
      <c r="AP31" s="877">
        <f>IF(Résultats!$B63&lt;='Générateur P.Durable 10ans'!$U$7,IF(Résultats!$B63&gt;'Générateur P.Durable 10ans'!$F$13," ",HLOOKUP(IF(Résultats!$B63-('Générateur P.Durable 10ans'!$F$12*ROUNDDOWN(Résultats!$B63/'Générateur P.Durable 10ans'!$F$12,0))=0,'Générateur P.Durable 10ans'!$F$12,Résultats!$B63-('Générateur P.Durable 10ans'!$F$12*ROUNDDOWN(Résultats!$B63/'Générateur P.Durable 10ans'!$F$12,0))),'Générateur P.Durable 10ans'!$N$14:$R$15,2,FALSE)),0)</f>
        <v>927</v>
      </c>
      <c r="AQ31" s="869">
        <f>+'Générateur P.Durable 10ans'!L31</f>
        <v>40</v>
      </c>
      <c r="AR31" s="876">
        <f>+AP31*Menu!$F$13</f>
        <v>3708</v>
      </c>
      <c r="AS31" s="869">
        <f ca="1">+'Générateur P.Durable 10ans'!D201</f>
        <v>9.9746117634523124</v>
      </c>
      <c r="AT31" s="877">
        <f ca="1">IF(Résultats!$B63&lt;='Générateur P.Durable 10ans'!$U$7,+AP31*AS31/AO31+IF(Résultats!$B63&lt;=Menu!$G$64,Menu!$D$64,0),0)</f>
        <v>924.64651047202938</v>
      </c>
      <c r="AU31" s="869">
        <f ca="1">+'Générateur P.Durable 10ans'!C201</f>
        <v>39.898447053809249</v>
      </c>
      <c r="AV31" s="877">
        <f ca="1">+AT31*Menu!$F$13</f>
        <v>3698.5860418881175</v>
      </c>
      <c r="AW31" s="1010">
        <f t="shared" ca="1" si="8"/>
        <v>0.99746117634523124</v>
      </c>
      <c r="AX31" s="876">
        <f>+IF(Résultats!B63&lt;=Menu!$D$253,Menu!$D$252*Menu!$F$13,0)+IF(Résultats!B63&lt;=Menu!$D$258,Menu!$D$257*Menu!$F$13,0)+IF(Résultats!B63&lt;=Menu!$D$263,Menu!$D$262*Menu!$D$24,0)+IF(Résultats!B63&lt;=Menu!$D$268,Menu!$G$267,0)</f>
        <v>0</v>
      </c>
      <c r="AY31" s="1034">
        <f>+Menu!$K$113+Menu!$J$217</f>
        <v>45.907500000000006</v>
      </c>
      <c r="AZ31" s="1034">
        <f>+AY31/Menu!$F$13</f>
        <v>11.476875000000001</v>
      </c>
      <c r="BA31" s="1034">
        <f>+AY31/Menu!$D$123</f>
        <v>57.384375000000006</v>
      </c>
      <c r="BB31" s="876">
        <f>IF('Base de données Haies'!$I$26=1,0.7,1)*Menu!H242-Menu!H192*Menu!D123</f>
        <v>504.64000000000033</v>
      </c>
      <c r="BC31">
        <f>+BB31/Menu!$F$13</f>
        <v>126.16000000000008</v>
      </c>
      <c r="BD31">
        <f>+BB31/Menu!D123</f>
        <v>630.80000000000041</v>
      </c>
      <c r="BE31" s="1034">
        <f t="shared" si="9"/>
        <v>458.7325000000003</v>
      </c>
      <c r="BF31" s="1034">
        <f>+BE31/Menu!$F$13</f>
        <v>114.68312500000008</v>
      </c>
      <c r="BG31" s="1034">
        <f>+BE31/Menu!$D$123</f>
        <v>573.41562500000032</v>
      </c>
      <c r="BH31" s="1009">
        <f t="shared" ca="1" si="10"/>
        <v>4157.3185418881176</v>
      </c>
      <c r="BI31" s="1009">
        <f t="shared" ca="1" si="11"/>
        <v>1039.3296354720294</v>
      </c>
      <c r="BJ31" s="1009">
        <f>BJ30+'Générateur P.Durable 10ans'!AP31/(1+Résultats!$D$29)^(Résultats!$B102-1)</f>
        <v>10015.261535398422</v>
      </c>
      <c r="BK31" s="1009">
        <f ca="1">BK30+'Générateur P.Durable 10ans'!AT31/(1+Résultats!$D$31)^(Résultats!$B102-1)</f>
        <v>10351.871380818304</v>
      </c>
      <c r="BL31" s="1009">
        <f>BL30+'Générateur P.Durable 10ans'!BF31/(1+Résultats!$D$31)^(Résultats!$B102-1)</f>
        <v>6.3842694530141131</v>
      </c>
      <c r="BM31" s="1009">
        <f ca="1">BM30+'Générateur P.Durable 10ans'!BI31/(1+Résultats!$D$31)^(Résultats!$B102-1)</f>
        <v>10358.255650271318</v>
      </c>
      <c r="BN31" s="1009">
        <f>BN30+'Générateur P.Durable 10ans'!AR31/(1+Résultats!$D$29)^(Résultats!$B102-1)</f>
        <v>40061.046141593688</v>
      </c>
      <c r="BO31" s="1009">
        <f ca="1">BO30+'Générateur P.Durable 10ans'!AV31/(1+Résultats!$D$31)^(Résultats!$B102-1)</f>
        <v>41407.485523273215</v>
      </c>
      <c r="BP31" s="1009">
        <f>BP30+'Générateur P.Durable 10ans'!BE31/(1+Résultats!$D$31)^(Résultats!$B102-1)</f>
        <v>25.537077812056452</v>
      </c>
      <c r="BQ31" s="1009">
        <f ca="1">BQ30+'Générateur P.Durable 10ans'!BH31/(1+Résultats!$D$31)^(Résultats!$B102-1)</f>
        <v>41433.022601085271</v>
      </c>
    </row>
    <row r="32" spans="1:69" x14ac:dyDescent="0.3">
      <c r="A32">
        <v>11</v>
      </c>
      <c r="B32" t="str">
        <f t="shared" si="0"/>
        <v>Orge d'hiver</v>
      </c>
      <c r="C32" t="str">
        <f t="shared" si="1"/>
        <v>HIVER</v>
      </c>
      <c r="D32" s="869">
        <f t="shared" si="12"/>
        <v>12</v>
      </c>
      <c r="E32" s="869">
        <f t="shared" si="13"/>
        <v>12</v>
      </c>
      <c r="F32" s="869">
        <f t="shared" si="14"/>
        <v>12</v>
      </c>
      <c r="G32" s="869">
        <f t="shared" si="15"/>
        <v>12</v>
      </c>
      <c r="H32" t="s">
        <v>405</v>
      </c>
      <c r="I32" s="842">
        <f ca="1">'Générateur P.Durable 10ans'!C202</f>
        <v>0</v>
      </c>
      <c r="J32" s="842">
        <f t="shared" ca="1" si="16"/>
        <v>0</v>
      </c>
      <c r="K32">
        <f t="shared" si="17"/>
        <v>0</v>
      </c>
      <c r="L32">
        <f t="shared" si="2"/>
        <v>0</v>
      </c>
      <c r="M32" s="842">
        <f t="shared" si="18"/>
        <v>0</v>
      </c>
      <c r="N32" s="842">
        <f t="shared" ca="1" si="19"/>
        <v>0</v>
      </c>
      <c r="O32">
        <f t="shared" ca="1" si="3"/>
        <v>0</v>
      </c>
      <c r="T32">
        <v>11</v>
      </c>
      <c r="U32" s="971">
        <f t="shared" si="20"/>
        <v>6.1333049558825037</v>
      </c>
      <c r="V32" s="973">
        <v>11</v>
      </c>
      <c r="W32" s="971">
        <f t="shared" si="4"/>
        <v>0</v>
      </c>
      <c r="X32" s="869">
        <f t="shared" si="21"/>
        <v>12</v>
      </c>
      <c r="Y32">
        <v>11</v>
      </c>
      <c r="Z32" s="971">
        <f t="shared" si="22"/>
        <v>6.1333049558825037</v>
      </c>
      <c r="AA32" s="973">
        <v>11</v>
      </c>
      <c r="AB32" s="971">
        <f t="shared" si="5"/>
        <v>0</v>
      </c>
      <c r="AC32" s="869">
        <f t="shared" si="23"/>
        <v>12</v>
      </c>
      <c r="AD32">
        <v>11</v>
      </c>
      <c r="AE32" s="971">
        <f t="shared" si="24"/>
        <v>6.1333049558825037</v>
      </c>
      <c r="AF32" s="973">
        <v>11</v>
      </c>
      <c r="AG32" s="971">
        <f t="shared" si="6"/>
        <v>0</v>
      </c>
      <c r="AH32" s="869">
        <f t="shared" si="25"/>
        <v>12</v>
      </c>
      <c r="AI32">
        <v>11</v>
      </c>
      <c r="AJ32" s="971">
        <f t="shared" si="26"/>
        <v>6.1333049558825037</v>
      </c>
      <c r="AK32" s="973">
        <v>11</v>
      </c>
      <c r="AL32" s="971">
        <f t="shared" si="7"/>
        <v>0</v>
      </c>
      <c r="AM32" s="869">
        <f t="shared" si="27"/>
        <v>12</v>
      </c>
      <c r="AO32" s="869">
        <f>+'Générateur P.Durable 10ans'!K32</f>
        <v>0</v>
      </c>
      <c r="AP32" s="877">
        <f>IF(Résultats!$B64&lt;='Générateur P.Durable 10ans'!$U$7,IF(Résultats!$B64&gt;'Générateur P.Durable 10ans'!$F$13," ",HLOOKUP(IF(Résultats!$B64-('Générateur P.Durable 10ans'!$F$12*ROUNDDOWN(Résultats!$B64/'Générateur P.Durable 10ans'!$F$12,0))=0,'Générateur P.Durable 10ans'!$F$12,Résultats!$B64-('Générateur P.Durable 10ans'!$F$12*ROUNDDOWN(Résultats!$B64/'Générateur P.Durable 10ans'!$F$12,0))),'Générateur P.Durable 10ans'!$N$14:$R$15,2,FALSE)),0)</f>
        <v>0</v>
      </c>
      <c r="AQ32" s="869">
        <f>+'Générateur P.Durable 10ans'!L32</f>
        <v>0</v>
      </c>
      <c r="AR32" s="876">
        <f>+AP32*Menu!$F$13</f>
        <v>0</v>
      </c>
      <c r="AS32" s="869">
        <f ca="1">+'Générateur P.Durable 10ans'!D202</f>
        <v>0</v>
      </c>
      <c r="AT32" s="877">
        <f>IF(Résultats!$B64&lt;='Générateur P.Durable 10ans'!$U$7,+AP32*AS32/AO32+IF(Résultats!$B64&lt;=Menu!$G$64,Menu!$D$64,0),0)</f>
        <v>0</v>
      </c>
      <c r="AU32" s="869">
        <f ca="1">+'Générateur P.Durable 10ans'!C202</f>
        <v>0</v>
      </c>
      <c r="AV32" s="877">
        <f>+AT32*Menu!$F$13</f>
        <v>0</v>
      </c>
      <c r="AW32" s="1010">
        <f t="shared" si="8"/>
        <v>0</v>
      </c>
      <c r="BJ32" s="1009">
        <f>BJ31+'Générateur P.Durable 10ans'!AP32/(1+Résultats!$D$29)^(Résultats!$B103-1)</f>
        <v>10015.261535398422</v>
      </c>
      <c r="BK32" s="1009">
        <f ca="1">BK31+'Générateur P.Durable 10ans'!AT32/(1+Résultats!$D$31)^(Résultats!$B103-1)</f>
        <v>10351.871380818304</v>
      </c>
      <c r="BL32" s="1009">
        <f>BL31+'Générateur P.Durable 10ans'!BF32/(1+Résultats!$D$31)^(Résultats!$B103-1)</f>
        <v>6.3842694530141131</v>
      </c>
      <c r="BM32" s="1009">
        <f ca="1">BM31+'Générateur P.Durable 10ans'!BI32/(1+Résultats!$D$31)^(Résultats!$B103-1)</f>
        <v>10358.255650271318</v>
      </c>
      <c r="BN32" s="1009">
        <f>BN31+'Générateur P.Durable 10ans'!AR32/(1+Résultats!$D$29)^(Résultats!$B103-1)</f>
        <v>40061.046141593688</v>
      </c>
      <c r="BO32" s="1009">
        <f ca="1">BO31+'Générateur P.Durable 10ans'!AV32/(1+Résultats!$D$31)^(Résultats!$B103-1)</f>
        <v>41407.485523273215</v>
      </c>
      <c r="BP32" s="1009">
        <f>BP31+'Générateur P.Durable 10ans'!BE32/(1+Résultats!$D$31)^(Résultats!$B103-1)</f>
        <v>25.537077812056452</v>
      </c>
      <c r="BQ32" s="1009">
        <f ca="1">BQ31+'Générateur P.Durable 10ans'!BH32/(1+Résultats!$D$31)^(Résultats!$B103-1)</f>
        <v>41433.022601085271</v>
      </c>
    </row>
    <row r="33" spans="1:69" x14ac:dyDescent="0.3">
      <c r="A33">
        <v>12</v>
      </c>
      <c r="B33" t="str">
        <f t="shared" si="0"/>
        <v>Maïs</v>
      </c>
      <c r="C33" t="str">
        <f t="shared" si="1"/>
        <v>ETE</v>
      </c>
      <c r="D33" s="869">
        <f t="shared" si="12"/>
        <v>12</v>
      </c>
      <c r="E33" s="869">
        <f t="shared" si="13"/>
        <v>12</v>
      </c>
      <c r="F33" s="869">
        <f t="shared" si="14"/>
        <v>12</v>
      </c>
      <c r="G33" s="869">
        <f t="shared" si="15"/>
        <v>12</v>
      </c>
      <c r="H33" t="s">
        <v>405</v>
      </c>
      <c r="I33">
        <f ca="1">'Générateur P.Durable 10ans'!C203</f>
        <v>0</v>
      </c>
      <c r="J33" s="842">
        <f t="shared" ca="1" si="16"/>
        <v>0</v>
      </c>
      <c r="K33">
        <f t="shared" si="17"/>
        <v>0</v>
      </c>
      <c r="L33">
        <f t="shared" si="2"/>
        <v>0</v>
      </c>
      <c r="M33">
        <f t="shared" si="18"/>
        <v>0</v>
      </c>
      <c r="N33">
        <f t="shared" ca="1" si="19"/>
        <v>0</v>
      </c>
      <c r="O33">
        <f t="shared" ca="1" si="3"/>
        <v>0</v>
      </c>
      <c r="T33">
        <v>12</v>
      </c>
      <c r="U33" s="971">
        <f t="shared" si="20"/>
        <v>6.2631117309960596</v>
      </c>
      <c r="V33" s="973">
        <v>12</v>
      </c>
      <c r="W33" s="971">
        <f t="shared" si="4"/>
        <v>0</v>
      </c>
      <c r="X33" s="869">
        <f t="shared" si="21"/>
        <v>12</v>
      </c>
      <c r="Y33">
        <v>12</v>
      </c>
      <c r="Z33" s="971">
        <f t="shared" si="22"/>
        <v>6.2631117309960596</v>
      </c>
      <c r="AA33" s="973">
        <v>12</v>
      </c>
      <c r="AB33" s="971">
        <f t="shared" si="5"/>
        <v>0</v>
      </c>
      <c r="AC33" s="869">
        <f t="shared" si="23"/>
        <v>12</v>
      </c>
      <c r="AD33">
        <v>12</v>
      </c>
      <c r="AE33" s="971">
        <f t="shared" si="24"/>
        <v>6.2631117309960596</v>
      </c>
      <c r="AF33" s="973">
        <v>12</v>
      </c>
      <c r="AG33" s="971">
        <f t="shared" si="6"/>
        <v>0</v>
      </c>
      <c r="AH33" s="869">
        <f t="shared" si="25"/>
        <v>12</v>
      </c>
      <c r="AI33">
        <v>12</v>
      </c>
      <c r="AJ33" s="971">
        <f t="shared" si="26"/>
        <v>6.2631117309960596</v>
      </c>
      <c r="AK33" s="973">
        <v>12</v>
      </c>
      <c r="AL33" s="971">
        <f t="shared" si="7"/>
        <v>0</v>
      </c>
      <c r="AM33" s="869">
        <f t="shared" si="27"/>
        <v>12</v>
      </c>
      <c r="AO33" s="869">
        <f>+'Générateur P.Durable 10ans'!K33</f>
        <v>0</v>
      </c>
      <c r="AP33" s="877">
        <f>IF(Résultats!$B65&lt;='Générateur P.Durable 10ans'!$U$7,IF(Résultats!$B65&gt;'Générateur P.Durable 10ans'!$F$13," ",HLOOKUP(IF(Résultats!$B65-('Générateur P.Durable 10ans'!$F$12*ROUNDDOWN(Résultats!$B65/'Générateur P.Durable 10ans'!$F$12,0))=0,'Générateur P.Durable 10ans'!$F$12,Résultats!$B65-('Générateur P.Durable 10ans'!$F$12*ROUNDDOWN(Résultats!$B65/'Générateur P.Durable 10ans'!$F$12,0))),'Générateur P.Durable 10ans'!$N$14:$R$15,2,FALSE)),0)</f>
        <v>0</v>
      </c>
      <c r="AQ33" s="869">
        <f>+'Générateur P.Durable 10ans'!L33</f>
        <v>0</v>
      </c>
      <c r="AR33" s="876">
        <f>+AP33*Menu!$F$13</f>
        <v>0</v>
      </c>
      <c r="AS33" s="869">
        <f ca="1">+'Générateur P.Durable 10ans'!D203</f>
        <v>0</v>
      </c>
      <c r="AT33" s="877">
        <f>IF(Résultats!$B65&lt;='Générateur P.Durable 10ans'!$U$7,+AP33*AS33/AO33+IF(Résultats!$B65&lt;=Menu!$G$64,Menu!$D$64,0),0)</f>
        <v>0</v>
      </c>
      <c r="AU33" s="869">
        <f ca="1">+'Générateur P.Durable 10ans'!C203</f>
        <v>0</v>
      </c>
      <c r="AV33" s="877">
        <f>+AT33*Menu!$F$13</f>
        <v>0</v>
      </c>
      <c r="AW33" s="1010">
        <f t="shared" si="8"/>
        <v>0</v>
      </c>
      <c r="BJ33" s="1009">
        <f>BJ32+'Générateur P.Durable 10ans'!AP33/(1+Résultats!$D$29)^(Résultats!$B104-1)</f>
        <v>10015.261535398422</v>
      </c>
      <c r="BK33" s="1009">
        <f ca="1">BK32+'Générateur P.Durable 10ans'!AT33/(1+Résultats!$D$31)^(Résultats!$B104-1)</f>
        <v>10351.871380818304</v>
      </c>
      <c r="BL33" s="1009">
        <f>BL32+'Générateur P.Durable 10ans'!BF33/(1+Résultats!$D$31)^(Résultats!$B104-1)</f>
        <v>6.3842694530141131</v>
      </c>
      <c r="BM33" s="1009">
        <f ca="1">BM32+'Générateur P.Durable 10ans'!BI33/(1+Résultats!$D$31)^(Résultats!$B104-1)</f>
        <v>10358.255650271318</v>
      </c>
      <c r="BN33" s="1009">
        <f>BN32+'Générateur P.Durable 10ans'!AR33/(1+Résultats!$D$29)^(Résultats!$B104-1)</f>
        <v>40061.046141593688</v>
      </c>
      <c r="BO33" s="1009">
        <f ca="1">BO32+'Générateur P.Durable 10ans'!AV33/(1+Résultats!$D$31)^(Résultats!$B104-1)</f>
        <v>41407.485523273215</v>
      </c>
      <c r="BP33" s="1009">
        <f>BP32+'Générateur P.Durable 10ans'!BE33/(1+Résultats!$D$31)^(Résultats!$B104-1)</f>
        <v>25.537077812056452</v>
      </c>
      <c r="BQ33" s="1009">
        <f ca="1">BQ32+'Générateur P.Durable 10ans'!BH33/(1+Résultats!$D$31)^(Résultats!$B104-1)</f>
        <v>41433.022601085271</v>
      </c>
    </row>
    <row r="34" spans="1:69" x14ac:dyDescent="0.3">
      <c r="A34">
        <v>13</v>
      </c>
      <c r="B34" t="str">
        <f t="shared" si="0"/>
        <v>Blé d'hiver</v>
      </c>
      <c r="C34" t="str">
        <f t="shared" si="1"/>
        <v>HIVER</v>
      </c>
      <c r="D34" s="869">
        <f t="shared" si="12"/>
        <v>12</v>
      </c>
      <c r="E34" s="869">
        <f t="shared" si="13"/>
        <v>12</v>
      </c>
      <c r="F34" s="869">
        <f t="shared" si="14"/>
        <v>12</v>
      </c>
      <c r="G34" s="869">
        <f t="shared" si="15"/>
        <v>12</v>
      </c>
      <c r="H34" t="s">
        <v>405</v>
      </c>
      <c r="I34" s="842">
        <f ca="1">'Générateur P.Durable 10ans'!C204</f>
        <v>0</v>
      </c>
      <c r="J34" s="842">
        <f t="shared" ca="1" si="16"/>
        <v>0</v>
      </c>
      <c r="K34">
        <f t="shared" si="17"/>
        <v>0</v>
      </c>
      <c r="L34">
        <f t="shared" si="2"/>
        <v>0</v>
      </c>
      <c r="M34">
        <f t="shared" si="18"/>
        <v>0</v>
      </c>
      <c r="N34">
        <f t="shared" ca="1" si="19"/>
        <v>0</v>
      </c>
      <c r="O34">
        <f t="shared" ca="1" si="3"/>
        <v>0</v>
      </c>
      <c r="T34">
        <v>13</v>
      </c>
      <c r="U34" s="971">
        <f t="shared" si="20"/>
        <v>6.3583194211870309</v>
      </c>
      <c r="V34" s="973">
        <v>13</v>
      </c>
      <c r="W34" s="971">
        <f t="shared" si="4"/>
        <v>0</v>
      </c>
      <c r="X34" s="869">
        <f t="shared" si="21"/>
        <v>12</v>
      </c>
      <c r="Y34">
        <v>13</v>
      </c>
      <c r="Z34" s="971">
        <f t="shared" si="22"/>
        <v>6.3583194211870309</v>
      </c>
      <c r="AA34" s="973">
        <v>13</v>
      </c>
      <c r="AB34" s="971">
        <f t="shared" si="5"/>
        <v>0</v>
      </c>
      <c r="AC34" s="869">
        <f t="shared" si="23"/>
        <v>12</v>
      </c>
      <c r="AD34">
        <v>13</v>
      </c>
      <c r="AE34" s="971">
        <f t="shared" si="24"/>
        <v>6.3583194211870309</v>
      </c>
      <c r="AF34" s="973">
        <v>13</v>
      </c>
      <c r="AG34" s="971">
        <f t="shared" si="6"/>
        <v>0</v>
      </c>
      <c r="AH34" s="869">
        <f t="shared" si="25"/>
        <v>12</v>
      </c>
      <c r="AI34">
        <v>13</v>
      </c>
      <c r="AJ34" s="971">
        <f t="shared" si="26"/>
        <v>6.3583194211870309</v>
      </c>
      <c r="AK34" s="973">
        <v>13</v>
      </c>
      <c r="AL34" s="971">
        <f t="shared" si="7"/>
        <v>0</v>
      </c>
      <c r="AM34" s="869">
        <f t="shared" si="27"/>
        <v>12</v>
      </c>
      <c r="AO34" s="869">
        <f>+'Générateur P.Durable 10ans'!K34</f>
        <v>0</v>
      </c>
      <c r="AP34" s="877">
        <f>IF(Résultats!$B66&lt;='Générateur P.Durable 10ans'!$U$7,IF(Résultats!$B66&gt;'Générateur P.Durable 10ans'!$F$13," ",HLOOKUP(IF(Résultats!$B66-('Générateur P.Durable 10ans'!$F$12*ROUNDDOWN(Résultats!$B66/'Générateur P.Durable 10ans'!$F$12,0))=0,'Générateur P.Durable 10ans'!$F$12,Résultats!$B66-('Générateur P.Durable 10ans'!$F$12*ROUNDDOWN(Résultats!$B66/'Générateur P.Durable 10ans'!$F$12,0))),'Générateur P.Durable 10ans'!$N$14:$R$15,2,FALSE)),0)</f>
        <v>0</v>
      </c>
      <c r="AQ34" s="869">
        <f>+'Générateur P.Durable 10ans'!L34</f>
        <v>0</v>
      </c>
      <c r="AR34" s="876">
        <f>+AP34*Menu!$F$13</f>
        <v>0</v>
      </c>
      <c r="AS34" s="869">
        <f ca="1">+'Générateur P.Durable 10ans'!D204</f>
        <v>0</v>
      </c>
      <c r="AT34" s="877">
        <f>IF(Résultats!$B66&lt;='Générateur P.Durable 10ans'!$U$7,+AP34*AS34/AO34+IF(Résultats!$B66&lt;=Menu!$G$64,Menu!$D$64,0),0)</f>
        <v>0</v>
      </c>
      <c r="AU34" s="869">
        <f ca="1">+'Générateur P.Durable 10ans'!C204</f>
        <v>0</v>
      </c>
      <c r="AV34" s="877">
        <f>+AT34*Menu!$F$13</f>
        <v>0</v>
      </c>
      <c r="AW34" s="1010">
        <f t="shared" si="8"/>
        <v>0</v>
      </c>
      <c r="BJ34" s="1009">
        <f>BJ33+'Générateur P.Durable 10ans'!AP34/(1+Résultats!$D$29)^(Résultats!$B105-1)</f>
        <v>10015.261535398422</v>
      </c>
      <c r="BK34" s="1009">
        <f ca="1">BK33+'Générateur P.Durable 10ans'!AT34/(1+Résultats!$D$31)^(Résultats!$B105-1)</f>
        <v>10351.871380818304</v>
      </c>
      <c r="BL34" s="1009">
        <f>BL33+'Générateur P.Durable 10ans'!BF34/(1+Résultats!$D$31)^(Résultats!$B105-1)</f>
        <v>6.3842694530141131</v>
      </c>
      <c r="BM34" s="1009">
        <f ca="1">BM33+'Générateur P.Durable 10ans'!BI34/(1+Résultats!$D$31)^(Résultats!$B105-1)</f>
        <v>10358.255650271318</v>
      </c>
      <c r="BN34" s="1009">
        <f>BN33+'Générateur P.Durable 10ans'!AR34/(1+Résultats!$D$29)^(Résultats!$B105-1)</f>
        <v>40061.046141593688</v>
      </c>
      <c r="BO34" s="1009">
        <f ca="1">BO33+'Générateur P.Durable 10ans'!AV34/(1+Résultats!$D$31)^(Résultats!$B105-1)</f>
        <v>41407.485523273215</v>
      </c>
      <c r="BP34" s="1009">
        <f>BP33+'Générateur P.Durable 10ans'!BE34/(1+Résultats!$D$31)^(Résultats!$B105-1)</f>
        <v>25.537077812056452</v>
      </c>
      <c r="BQ34" s="1009">
        <f ca="1">BQ33+'Générateur P.Durable 10ans'!BH34/(1+Résultats!$D$31)^(Résultats!$B105-1)</f>
        <v>41433.022601085271</v>
      </c>
    </row>
    <row r="35" spans="1:69" x14ac:dyDescent="0.3">
      <c r="A35">
        <v>14</v>
      </c>
      <c r="B35" t="str">
        <f t="shared" si="0"/>
        <v>Prairie temporaire</v>
      </c>
      <c r="C35" t="str">
        <f t="shared" si="1"/>
        <v>HIVER</v>
      </c>
      <c r="D35" s="869">
        <f t="shared" si="12"/>
        <v>12</v>
      </c>
      <c r="E35" s="869">
        <f t="shared" si="13"/>
        <v>12</v>
      </c>
      <c r="F35" s="869">
        <f t="shared" si="14"/>
        <v>12</v>
      </c>
      <c r="G35" s="869">
        <f t="shared" si="15"/>
        <v>12</v>
      </c>
      <c r="H35" t="s">
        <v>405</v>
      </c>
      <c r="I35" s="842">
        <f ca="1">'Générateur P.Durable 10ans'!C205</f>
        <v>0</v>
      </c>
      <c r="J35" s="842">
        <f t="shared" ca="1" si="16"/>
        <v>0</v>
      </c>
      <c r="K35">
        <f t="shared" si="17"/>
        <v>0</v>
      </c>
      <c r="L35">
        <f t="shared" si="2"/>
        <v>0</v>
      </c>
      <c r="M35">
        <f t="shared" si="18"/>
        <v>0</v>
      </c>
      <c r="N35">
        <f t="shared" ca="1" si="19"/>
        <v>0</v>
      </c>
      <c r="O35">
        <f t="shared" ca="1" si="3"/>
        <v>0</v>
      </c>
      <c r="T35">
        <v>14</v>
      </c>
      <c r="U35" s="971">
        <f t="shared" si="20"/>
        <v>6.4277015880372561</v>
      </c>
      <c r="V35" s="973">
        <v>14</v>
      </c>
      <c r="W35" s="971">
        <f t="shared" si="4"/>
        <v>0</v>
      </c>
      <c r="X35" s="869">
        <f t="shared" si="21"/>
        <v>12</v>
      </c>
      <c r="Y35">
        <v>14</v>
      </c>
      <c r="Z35" s="971">
        <f t="shared" si="22"/>
        <v>6.4277015880372561</v>
      </c>
      <c r="AA35" s="973">
        <v>14</v>
      </c>
      <c r="AB35" s="971">
        <f t="shared" si="5"/>
        <v>0</v>
      </c>
      <c r="AC35" s="869">
        <f t="shared" si="23"/>
        <v>12</v>
      </c>
      <c r="AD35">
        <v>14</v>
      </c>
      <c r="AE35" s="971">
        <f t="shared" si="24"/>
        <v>6.4277015880372561</v>
      </c>
      <c r="AF35" s="973">
        <v>14</v>
      </c>
      <c r="AG35" s="971">
        <f t="shared" si="6"/>
        <v>0</v>
      </c>
      <c r="AH35" s="869">
        <f t="shared" si="25"/>
        <v>12</v>
      </c>
      <c r="AI35">
        <v>14</v>
      </c>
      <c r="AJ35" s="971">
        <f t="shared" si="26"/>
        <v>6.4277015880372561</v>
      </c>
      <c r="AK35" s="973">
        <v>14</v>
      </c>
      <c r="AL35" s="971">
        <f t="shared" si="7"/>
        <v>0</v>
      </c>
      <c r="AM35" s="869">
        <f t="shared" si="27"/>
        <v>12</v>
      </c>
      <c r="AO35" s="869">
        <f>+'Générateur P.Durable 10ans'!K35</f>
        <v>0</v>
      </c>
      <c r="AP35" s="877">
        <f>IF(Résultats!$B67&lt;='Générateur P.Durable 10ans'!$U$7,IF(Résultats!$B67&gt;'Générateur P.Durable 10ans'!$F$13," ",HLOOKUP(IF(Résultats!$B67-('Générateur P.Durable 10ans'!$F$12*ROUNDDOWN(Résultats!$B67/'Générateur P.Durable 10ans'!$F$12,0))=0,'Générateur P.Durable 10ans'!$F$12,Résultats!$B67-('Générateur P.Durable 10ans'!$F$12*ROUNDDOWN(Résultats!$B67/'Générateur P.Durable 10ans'!$F$12,0))),'Générateur P.Durable 10ans'!$N$14:$R$15,2,FALSE)),0)</f>
        <v>0</v>
      </c>
      <c r="AQ35" s="869">
        <f>+'Générateur P.Durable 10ans'!L35</f>
        <v>0</v>
      </c>
      <c r="AR35" s="876">
        <f>+AP35*Menu!$F$13</f>
        <v>0</v>
      </c>
      <c r="AS35" s="869">
        <f ca="1">+'Générateur P.Durable 10ans'!D205</f>
        <v>0</v>
      </c>
      <c r="AT35" s="877">
        <f>IF(Résultats!$B67&lt;='Générateur P.Durable 10ans'!$U$7,+AP35*AS35/AO35+IF(Résultats!$B67&lt;=Menu!$G$64,Menu!$D$64,0),0)</f>
        <v>0</v>
      </c>
      <c r="AU35" s="869">
        <f ca="1">+'Générateur P.Durable 10ans'!C205</f>
        <v>0</v>
      </c>
      <c r="AV35" s="877">
        <f>+AT35*Menu!$F$13</f>
        <v>0</v>
      </c>
      <c r="AW35" s="1010">
        <f t="shared" si="8"/>
        <v>0</v>
      </c>
      <c r="BJ35" s="1009">
        <f>BJ34+'Générateur P.Durable 10ans'!AP35/(1+Résultats!$D$29)^(Résultats!$B106-1)</f>
        <v>10015.261535398422</v>
      </c>
      <c r="BK35" s="1009">
        <f ca="1">BK34+'Générateur P.Durable 10ans'!AT35/(1+Résultats!$D$31)^(Résultats!$B106-1)</f>
        <v>10351.871380818304</v>
      </c>
      <c r="BL35" s="1009">
        <f>BL34+'Générateur P.Durable 10ans'!BF35/(1+Résultats!$D$31)^(Résultats!$B106-1)</f>
        <v>6.3842694530141131</v>
      </c>
      <c r="BM35" s="1009">
        <f ca="1">BM34+'Générateur P.Durable 10ans'!BI35/(1+Résultats!$D$31)^(Résultats!$B106-1)</f>
        <v>10358.255650271318</v>
      </c>
      <c r="BN35" s="1009">
        <f>BN34+'Générateur P.Durable 10ans'!AR35/(1+Résultats!$D$29)^(Résultats!$B106-1)</f>
        <v>40061.046141593688</v>
      </c>
      <c r="BO35" s="1009">
        <f ca="1">BO34+'Générateur P.Durable 10ans'!AV35/(1+Résultats!$D$31)^(Résultats!$B106-1)</f>
        <v>41407.485523273215</v>
      </c>
      <c r="BP35" s="1009">
        <f>BP34+'Générateur P.Durable 10ans'!BE35/(1+Résultats!$D$31)^(Résultats!$B106-1)</f>
        <v>25.537077812056452</v>
      </c>
      <c r="BQ35" s="1009">
        <f ca="1">BQ34+'Générateur P.Durable 10ans'!BH35/(1+Résultats!$D$31)^(Résultats!$B106-1)</f>
        <v>41433.022601085271</v>
      </c>
    </row>
    <row r="36" spans="1:69" x14ac:dyDescent="0.3">
      <c r="A36">
        <v>15</v>
      </c>
      <c r="B36" t="str">
        <f t="shared" si="0"/>
        <v>Orge d'hiver</v>
      </c>
      <c r="C36" t="str">
        <f t="shared" si="1"/>
        <v>HIVER</v>
      </c>
      <c r="D36" s="869">
        <f t="shared" si="12"/>
        <v>12</v>
      </c>
      <c r="E36" s="869">
        <f t="shared" si="13"/>
        <v>12</v>
      </c>
      <c r="F36" s="869">
        <f t="shared" si="14"/>
        <v>12</v>
      </c>
      <c r="G36" s="869">
        <f t="shared" si="15"/>
        <v>12</v>
      </c>
      <c r="H36" t="s">
        <v>405</v>
      </c>
      <c r="I36" s="842">
        <f ca="1">'Générateur P.Durable 10ans'!C206</f>
        <v>0</v>
      </c>
      <c r="J36" s="842">
        <f t="shared" ca="1" si="16"/>
        <v>0</v>
      </c>
      <c r="K36">
        <f t="shared" si="17"/>
        <v>0</v>
      </c>
      <c r="L36">
        <f t="shared" si="2"/>
        <v>0</v>
      </c>
      <c r="M36">
        <f t="shared" si="18"/>
        <v>0</v>
      </c>
      <c r="N36">
        <f t="shared" ca="1" si="19"/>
        <v>0</v>
      </c>
      <c r="O36">
        <f t="shared" ca="1" si="3"/>
        <v>0</v>
      </c>
      <c r="T36">
        <v>15</v>
      </c>
      <c r="U36" s="971">
        <f t="shared" si="20"/>
        <v>6.4780264123512135</v>
      </c>
      <c r="V36" s="973">
        <v>15</v>
      </c>
      <c r="W36" s="971">
        <f t="shared" si="4"/>
        <v>0</v>
      </c>
      <c r="X36" s="869">
        <f t="shared" si="21"/>
        <v>12</v>
      </c>
      <c r="Y36">
        <v>15</v>
      </c>
      <c r="Z36" s="971">
        <f t="shared" si="22"/>
        <v>6.4780264123512135</v>
      </c>
      <c r="AA36" s="973">
        <v>15</v>
      </c>
      <c r="AB36" s="971">
        <f t="shared" si="5"/>
        <v>0</v>
      </c>
      <c r="AC36" s="869">
        <f t="shared" si="23"/>
        <v>12</v>
      </c>
      <c r="AD36">
        <v>15</v>
      </c>
      <c r="AE36" s="971">
        <f t="shared" si="24"/>
        <v>6.4780264123512135</v>
      </c>
      <c r="AF36" s="973">
        <v>15</v>
      </c>
      <c r="AG36" s="971">
        <f t="shared" si="6"/>
        <v>0</v>
      </c>
      <c r="AH36" s="869">
        <f t="shared" si="25"/>
        <v>12</v>
      </c>
      <c r="AI36">
        <v>15</v>
      </c>
      <c r="AJ36" s="971">
        <f t="shared" si="26"/>
        <v>6.4780264123512135</v>
      </c>
      <c r="AK36" s="973">
        <v>15</v>
      </c>
      <c r="AL36" s="971">
        <f t="shared" si="7"/>
        <v>0</v>
      </c>
      <c r="AM36" s="869">
        <f t="shared" si="27"/>
        <v>12</v>
      </c>
      <c r="AO36" s="869">
        <f>+'Générateur P.Durable 10ans'!K36</f>
        <v>0</v>
      </c>
      <c r="AP36" s="877">
        <f>IF(Résultats!$B68&lt;='Générateur P.Durable 10ans'!$U$7,IF(Résultats!$B68&gt;'Générateur P.Durable 10ans'!$F$13," ",HLOOKUP(IF(Résultats!$B68-('Générateur P.Durable 10ans'!$F$12*ROUNDDOWN(Résultats!$B68/'Générateur P.Durable 10ans'!$F$12,0))=0,'Générateur P.Durable 10ans'!$F$12,Résultats!$B68-('Générateur P.Durable 10ans'!$F$12*ROUNDDOWN(Résultats!$B68/'Générateur P.Durable 10ans'!$F$12,0))),'Générateur P.Durable 10ans'!$N$14:$R$15,2,FALSE)),0)</f>
        <v>0</v>
      </c>
      <c r="AQ36" s="869">
        <f>+'Générateur P.Durable 10ans'!L36</f>
        <v>0</v>
      </c>
      <c r="AR36" s="876">
        <f>+AP36*Menu!$F$13</f>
        <v>0</v>
      </c>
      <c r="AS36" s="869">
        <f ca="1">+'Générateur P.Durable 10ans'!D206</f>
        <v>0</v>
      </c>
      <c r="AT36" s="877">
        <f>IF(Résultats!$B68&lt;='Générateur P.Durable 10ans'!$U$7,+AP36*AS36/AO36+IF(Résultats!$B68&lt;=Menu!$G$64,Menu!$D$64,0),0)</f>
        <v>0</v>
      </c>
      <c r="AU36" s="869">
        <f ca="1">+'Générateur P.Durable 10ans'!C206</f>
        <v>0</v>
      </c>
      <c r="AV36" s="877">
        <f>+AT36*Menu!$F$13</f>
        <v>0</v>
      </c>
      <c r="AW36" s="1010">
        <f t="shared" si="8"/>
        <v>0</v>
      </c>
      <c r="BJ36" s="1009">
        <f>BJ35+'Générateur P.Durable 10ans'!AP36/(1+Résultats!$D$29)^(Résultats!$B107-1)</f>
        <v>10015.261535398422</v>
      </c>
      <c r="BK36" s="1009">
        <f ca="1">BK35+'Générateur P.Durable 10ans'!AT36/(1+Résultats!$D$31)^(Résultats!$B107-1)</f>
        <v>10351.871380818304</v>
      </c>
      <c r="BL36" s="1009">
        <f>BL35+'Générateur P.Durable 10ans'!BF36/(1+Résultats!$D$31)^(Résultats!$B107-1)</f>
        <v>6.3842694530141131</v>
      </c>
      <c r="BM36" s="1009">
        <f ca="1">BM35+'Générateur P.Durable 10ans'!BI36/(1+Résultats!$D$31)^(Résultats!$B107-1)</f>
        <v>10358.255650271318</v>
      </c>
      <c r="BN36" s="1009">
        <f>BN35+'Générateur P.Durable 10ans'!AR36/(1+Résultats!$D$29)^(Résultats!$B107-1)</f>
        <v>40061.046141593688</v>
      </c>
      <c r="BO36" s="1009">
        <f ca="1">BO35+'Générateur P.Durable 10ans'!AV36/(1+Résultats!$D$31)^(Résultats!$B107-1)</f>
        <v>41407.485523273215</v>
      </c>
      <c r="BP36" s="1009">
        <f>BP35+'Générateur P.Durable 10ans'!BE36/(1+Résultats!$D$31)^(Résultats!$B107-1)</f>
        <v>25.537077812056452</v>
      </c>
      <c r="BQ36" s="1009">
        <f ca="1">BQ35+'Générateur P.Durable 10ans'!BH36/(1+Résultats!$D$31)^(Résultats!$B107-1)</f>
        <v>41433.022601085271</v>
      </c>
    </row>
    <row r="37" spans="1:69" x14ac:dyDescent="0.3">
      <c r="A37">
        <v>16</v>
      </c>
      <c r="B37" t="str">
        <f t="shared" si="0"/>
        <v>Maïs</v>
      </c>
      <c r="C37" t="str">
        <f t="shared" si="1"/>
        <v>ETE</v>
      </c>
      <c r="D37" s="869">
        <f t="shared" si="12"/>
        <v>12</v>
      </c>
      <c r="E37" s="869">
        <f t="shared" si="13"/>
        <v>12</v>
      </c>
      <c r="F37" s="869">
        <f t="shared" si="14"/>
        <v>12</v>
      </c>
      <c r="G37" s="869">
        <f t="shared" si="15"/>
        <v>12</v>
      </c>
      <c r="H37" t="s">
        <v>405</v>
      </c>
      <c r="I37">
        <f ca="1">'Générateur P.Durable 10ans'!C207</f>
        <v>0</v>
      </c>
      <c r="J37" s="842">
        <f t="shared" ca="1" si="16"/>
        <v>0</v>
      </c>
      <c r="K37">
        <f t="shared" si="17"/>
        <v>0</v>
      </c>
      <c r="L37">
        <f t="shared" si="2"/>
        <v>0</v>
      </c>
      <c r="M37">
        <f t="shared" si="18"/>
        <v>0</v>
      </c>
      <c r="N37">
        <f t="shared" ca="1" si="19"/>
        <v>0</v>
      </c>
      <c r="O37">
        <f t="shared" ca="1" si="3"/>
        <v>0</v>
      </c>
      <c r="T37">
        <v>16</v>
      </c>
      <c r="U37" s="971">
        <f t="shared" si="20"/>
        <v>6.5144040942075057</v>
      </c>
      <c r="V37" s="973">
        <v>16</v>
      </c>
      <c r="W37" s="971">
        <f t="shared" si="4"/>
        <v>0</v>
      </c>
      <c r="X37" s="869">
        <f t="shared" si="21"/>
        <v>12</v>
      </c>
      <c r="Y37">
        <v>16</v>
      </c>
      <c r="Z37" s="971">
        <f t="shared" si="22"/>
        <v>6.5144040942075057</v>
      </c>
      <c r="AA37" s="973">
        <v>16</v>
      </c>
      <c r="AB37" s="971">
        <f t="shared" si="5"/>
        <v>0</v>
      </c>
      <c r="AC37" s="869">
        <f t="shared" si="23"/>
        <v>12</v>
      </c>
      <c r="AD37">
        <v>16</v>
      </c>
      <c r="AE37" s="971">
        <f t="shared" si="24"/>
        <v>6.5144040942075057</v>
      </c>
      <c r="AF37" s="973">
        <v>16</v>
      </c>
      <c r="AG37" s="971">
        <f t="shared" si="6"/>
        <v>0</v>
      </c>
      <c r="AH37" s="869">
        <f t="shared" si="25"/>
        <v>12</v>
      </c>
      <c r="AI37">
        <v>16</v>
      </c>
      <c r="AJ37" s="971">
        <f t="shared" si="26"/>
        <v>6.5144040942075057</v>
      </c>
      <c r="AK37" s="973">
        <v>16</v>
      </c>
      <c r="AL37" s="971">
        <f t="shared" si="7"/>
        <v>0</v>
      </c>
      <c r="AM37" s="869">
        <f t="shared" si="27"/>
        <v>12</v>
      </c>
      <c r="AO37" s="869">
        <f>+'Générateur P.Durable 10ans'!K37</f>
        <v>0</v>
      </c>
      <c r="AP37" s="877">
        <f>IF(Résultats!$B69&lt;='Générateur P.Durable 10ans'!$U$7,IF(Résultats!$B69&gt;'Générateur P.Durable 10ans'!$F$13," ",HLOOKUP(IF(Résultats!$B69-('Générateur P.Durable 10ans'!$F$12*ROUNDDOWN(Résultats!$B69/'Générateur P.Durable 10ans'!$F$12,0))=0,'Générateur P.Durable 10ans'!$F$12,Résultats!$B69-('Générateur P.Durable 10ans'!$F$12*ROUNDDOWN(Résultats!$B69/'Générateur P.Durable 10ans'!$F$12,0))),'Générateur P.Durable 10ans'!$N$14:$R$15,2,FALSE)),0)</f>
        <v>0</v>
      </c>
      <c r="AQ37" s="869">
        <f>+'Générateur P.Durable 10ans'!L37</f>
        <v>0</v>
      </c>
      <c r="AR37" s="876">
        <f>+AP37*Menu!$F$13</f>
        <v>0</v>
      </c>
      <c r="AS37" s="869">
        <f ca="1">+'Générateur P.Durable 10ans'!D207</f>
        <v>0</v>
      </c>
      <c r="AT37" s="877">
        <f>IF(Résultats!$B69&lt;='Générateur P.Durable 10ans'!$U$7,+AP37*AS37/AO37+IF(Résultats!$B69&lt;=Menu!$G$64,Menu!$D$64,0),0)</f>
        <v>0</v>
      </c>
      <c r="AU37" s="869">
        <f ca="1">+'Générateur P.Durable 10ans'!C207</f>
        <v>0</v>
      </c>
      <c r="AV37" s="877">
        <f>+AT37*Menu!$F$13</f>
        <v>0</v>
      </c>
      <c r="AW37" s="1010">
        <f t="shared" si="8"/>
        <v>0</v>
      </c>
      <c r="BJ37" s="1009">
        <f>BJ36+'Générateur P.Durable 10ans'!AP37/(1+Résultats!$D$29)^(Résultats!$B108-1)</f>
        <v>10015.261535398422</v>
      </c>
      <c r="BK37" s="1009">
        <f ca="1">BK36+'Générateur P.Durable 10ans'!AT37/(1+Résultats!$D$31)^(Résultats!$B108-1)</f>
        <v>10351.871380818304</v>
      </c>
      <c r="BL37" s="1009">
        <f>BL36+'Générateur P.Durable 10ans'!BF37/(1+Résultats!$D$31)^(Résultats!$B108-1)</f>
        <v>6.3842694530141131</v>
      </c>
      <c r="BM37" s="1009">
        <f ca="1">BM36+'Générateur P.Durable 10ans'!BI37/(1+Résultats!$D$31)^(Résultats!$B108-1)</f>
        <v>10358.255650271318</v>
      </c>
      <c r="BN37" s="1009">
        <f>BN36+'Générateur P.Durable 10ans'!AR37/(1+Résultats!$D$29)^(Résultats!$B108-1)</f>
        <v>40061.046141593688</v>
      </c>
      <c r="BO37" s="1009">
        <f ca="1">BO36+'Générateur P.Durable 10ans'!AV37/(1+Résultats!$D$31)^(Résultats!$B108-1)</f>
        <v>41407.485523273215</v>
      </c>
      <c r="BP37" s="1009">
        <f>BP36+'Générateur P.Durable 10ans'!BE37/(1+Résultats!$D$31)^(Résultats!$B108-1)</f>
        <v>25.537077812056452</v>
      </c>
      <c r="BQ37" s="1009">
        <f ca="1">BQ36+'Générateur P.Durable 10ans'!BH37/(1+Résultats!$D$31)^(Résultats!$B108-1)</f>
        <v>41433.022601085271</v>
      </c>
    </row>
    <row r="38" spans="1:69" x14ac:dyDescent="0.3">
      <c r="A38">
        <v>17</v>
      </c>
      <c r="B38" t="str">
        <f t="shared" si="0"/>
        <v>Blé d'hiver</v>
      </c>
      <c r="C38" t="str">
        <f t="shared" si="1"/>
        <v>HIVER</v>
      </c>
      <c r="D38" s="869">
        <f t="shared" si="12"/>
        <v>12</v>
      </c>
      <c r="E38" s="869">
        <f t="shared" si="13"/>
        <v>12</v>
      </c>
      <c r="F38" s="869">
        <f t="shared" si="14"/>
        <v>12</v>
      </c>
      <c r="G38" s="869">
        <f t="shared" si="15"/>
        <v>12</v>
      </c>
      <c r="H38" t="s">
        <v>405</v>
      </c>
      <c r="I38">
        <f ca="1">'Générateur P.Durable 10ans'!C208</f>
        <v>0</v>
      </c>
      <c r="J38" s="842">
        <f t="shared" ca="1" si="16"/>
        <v>0</v>
      </c>
      <c r="K38">
        <f t="shared" si="17"/>
        <v>0</v>
      </c>
      <c r="L38">
        <f t="shared" si="2"/>
        <v>0</v>
      </c>
      <c r="M38">
        <f t="shared" si="18"/>
        <v>0</v>
      </c>
      <c r="N38">
        <f t="shared" ca="1" si="19"/>
        <v>0</v>
      </c>
      <c r="O38">
        <f t="shared" ca="1" si="3"/>
        <v>0</v>
      </c>
      <c r="T38">
        <v>17</v>
      </c>
      <c r="U38" s="971">
        <f t="shared" si="20"/>
        <v>6.5406351784153243</v>
      </c>
      <c r="V38" s="973">
        <v>17</v>
      </c>
      <c r="W38" s="971">
        <f t="shared" si="4"/>
        <v>0</v>
      </c>
      <c r="X38" s="869">
        <f t="shared" si="21"/>
        <v>12</v>
      </c>
      <c r="Y38">
        <v>17</v>
      </c>
      <c r="Z38" s="971">
        <f t="shared" si="22"/>
        <v>6.5406351784153243</v>
      </c>
      <c r="AA38" s="973">
        <v>17</v>
      </c>
      <c r="AB38" s="971">
        <f t="shared" si="5"/>
        <v>0</v>
      </c>
      <c r="AC38" s="869">
        <f t="shared" si="23"/>
        <v>12</v>
      </c>
      <c r="AD38">
        <v>17</v>
      </c>
      <c r="AE38" s="971">
        <f t="shared" si="24"/>
        <v>6.5406351784153243</v>
      </c>
      <c r="AF38" s="973">
        <v>17</v>
      </c>
      <c r="AG38" s="971">
        <f t="shared" si="6"/>
        <v>0</v>
      </c>
      <c r="AH38" s="869">
        <f t="shared" si="25"/>
        <v>12</v>
      </c>
      <c r="AI38">
        <v>17</v>
      </c>
      <c r="AJ38" s="971">
        <f t="shared" si="26"/>
        <v>6.5406351784153243</v>
      </c>
      <c r="AK38" s="973">
        <v>17</v>
      </c>
      <c r="AL38" s="971">
        <f t="shared" si="7"/>
        <v>0</v>
      </c>
      <c r="AM38" s="869">
        <f t="shared" si="27"/>
        <v>12</v>
      </c>
      <c r="AO38" s="869">
        <f>+'Générateur P.Durable 10ans'!K38</f>
        <v>0</v>
      </c>
      <c r="AP38" s="877">
        <f>IF(Résultats!$B70&lt;='Générateur P.Durable 10ans'!$U$7,IF(Résultats!$B70&gt;'Générateur P.Durable 10ans'!$F$13," ",HLOOKUP(IF(Résultats!$B70-('Générateur P.Durable 10ans'!$F$12*ROUNDDOWN(Résultats!$B70/'Générateur P.Durable 10ans'!$F$12,0))=0,'Générateur P.Durable 10ans'!$F$12,Résultats!$B70-('Générateur P.Durable 10ans'!$F$12*ROUNDDOWN(Résultats!$B70/'Générateur P.Durable 10ans'!$F$12,0))),'Générateur P.Durable 10ans'!$N$14:$R$15,2,FALSE)),0)</f>
        <v>0</v>
      </c>
      <c r="AQ38" s="869">
        <f>+'Générateur P.Durable 10ans'!L38</f>
        <v>0</v>
      </c>
      <c r="AR38" s="876">
        <f>+AP38*Menu!$F$13</f>
        <v>0</v>
      </c>
      <c r="AS38" s="869">
        <f ca="1">+'Générateur P.Durable 10ans'!D208</f>
        <v>0</v>
      </c>
      <c r="AT38" s="877">
        <f>IF(Résultats!$B70&lt;='Générateur P.Durable 10ans'!$U$7,+AP38*AS38/AO38+IF(Résultats!$B70&lt;=Menu!$G$64,Menu!$D$64,0),0)</f>
        <v>0</v>
      </c>
      <c r="AU38" s="869">
        <f ca="1">+'Générateur P.Durable 10ans'!C208</f>
        <v>0</v>
      </c>
      <c r="AV38" s="877">
        <f>+AT38*Menu!$F$13</f>
        <v>0</v>
      </c>
      <c r="AW38" s="1010">
        <f t="shared" si="8"/>
        <v>0</v>
      </c>
      <c r="BJ38" s="1009">
        <f>BJ37+'Générateur P.Durable 10ans'!AP38/(1+Résultats!$D$29)^(Résultats!$B109-1)</f>
        <v>10015.261535398422</v>
      </c>
      <c r="BK38" s="1009">
        <f ca="1">BK37+'Générateur P.Durable 10ans'!AT38/(1+Résultats!$D$31)^(Résultats!$B109-1)</f>
        <v>10351.871380818304</v>
      </c>
      <c r="BL38" s="1009">
        <f>BL37+'Générateur P.Durable 10ans'!BF38/(1+Résultats!$D$31)^(Résultats!$B109-1)</f>
        <v>6.3842694530141131</v>
      </c>
      <c r="BM38" s="1009">
        <f ca="1">BM37+'Générateur P.Durable 10ans'!BI38/(1+Résultats!$D$31)^(Résultats!$B109-1)</f>
        <v>10358.255650271318</v>
      </c>
      <c r="BN38" s="1009">
        <f>BN37+'Générateur P.Durable 10ans'!AR38/(1+Résultats!$D$29)^(Résultats!$B109-1)</f>
        <v>40061.046141593688</v>
      </c>
      <c r="BO38" s="1009">
        <f ca="1">BO37+'Générateur P.Durable 10ans'!AV38/(1+Résultats!$D$31)^(Résultats!$B109-1)</f>
        <v>41407.485523273215</v>
      </c>
      <c r="BP38" s="1009">
        <f>BP37+'Générateur P.Durable 10ans'!BE38/(1+Résultats!$D$31)^(Résultats!$B109-1)</f>
        <v>25.537077812056452</v>
      </c>
      <c r="BQ38" s="1009">
        <f ca="1">BQ37+'Générateur P.Durable 10ans'!BH38/(1+Résultats!$D$31)^(Résultats!$B109-1)</f>
        <v>41433.022601085271</v>
      </c>
    </row>
    <row r="39" spans="1:69" x14ac:dyDescent="0.3">
      <c r="A39">
        <v>18</v>
      </c>
      <c r="B39" t="str">
        <f t="shared" si="0"/>
        <v>Prairie temporaire</v>
      </c>
      <c r="C39" t="str">
        <f t="shared" si="1"/>
        <v>HIVER</v>
      </c>
      <c r="D39" s="869">
        <f t="shared" si="12"/>
        <v>12</v>
      </c>
      <c r="E39" s="869">
        <f t="shared" si="13"/>
        <v>12</v>
      </c>
      <c r="F39" s="869">
        <f t="shared" si="14"/>
        <v>12</v>
      </c>
      <c r="G39" s="869">
        <f t="shared" si="15"/>
        <v>12</v>
      </c>
      <c r="H39" t="s">
        <v>405</v>
      </c>
      <c r="I39">
        <f ca="1">'Générateur P.Durable 10ans'!C209</f>
        <v>0</v>
      </c>
      <c r="J39" s="842">
        <f t="shared" ca="1" si="16"/>
        <v>0</v>
      </c>
      <c r="K39">
        <f t="shared" si="17"/>
        <v>0</v>
      </c>
      <c r="L39">
        <f t="shared" si="2"/>
        <v>0</v>
      </c>
      <c r="M39">
        <f t="shared" si="18"/>
        <v>0</v>
      </c>
      <c r="N39">
        <f t="shared" ca="1" si="19"/>
        <v>0</v>
      </c>
      <c r="O39">
        <f t="shared" ca="1" si="3"/>
        <v>0</v>
      </c>
      <c r="T39">
        <v>18</v>
      </c>
      <c r="U39" s="971">
        <f t="shared" si="20"/>
        <v>6.5595161587865762</v>
      </c>
      <c r="V39" s="973">
        <v>18</v>
      </c>
      <c r="W39" s="971">
        <f t="shared" si="4"/>
        <v>0</v>
      </c>
      <c r="X39" s="869">
        <f t="shared" si="21"/>
        <v>12</v>
      </c>
      <c r="Y39">
        <v>18</v>
      </c>
      <c r="Z39" s="971">
        <f t="shared" si="22"/>
        <v>6.5595161587865762</v>
      </c>
      <c r="AA39" s="973">
        <v>18</v>
      </c>
      <c r="AB39" s="971">
        <f t="shared" si="5"/>
        <v>0</v>
      </c>
      <c r="AC39" s="869">
        <f t="shared" si="23"/>
        <v>12</v>
      </c>
      <c r="AD39">
        <v>18</v>
      </c>
      <c r="AE39" s="971">
        <f t="shared" si="24"/>
        <v>6.5595161587865762</v>
      </c>
      <c r="AF39" s="973">
        <v>18</v>
      </c>
      <c r="AG39" s="971">
        <f t="shared" si="6"/>
        <v>0</v>
      </c>
      <c r="AH39" s="869">
        <f t="shared" si="25"/>
        <v>12</v>
      </c>
      <c r="AI39">
        <v>18</v>
      </c>
      <c r="AJ39" s="971">
        <f t="shared" si="26"/>
        <v>6.5595161587865762</v>
      </c>
      <c r="AK39" s="973">
        <v>18</v>
      </c>
      <c r="AL39" s="971">
        <f t="shared" si="7"/>
        <v>0</v>
      </c>
      <c r="AM39" s="869">
        <f t="shared" si="27"/>
        <v>12</v>
      </c>
      <c r="AO39" s="869">
        <f>+'Générateur P.Durable 10ans'!K39</f>
        <v>0</v>
      </c>
      <c r="AP39" s="877">
        <f>IF(Résultats!$B71&lt;='Générateur P.Durable 10ans'!$U$7,IF(Résultats!$B71&gt;'Générateur P.Durable 10ans'!$F$13," ",HLOOKUP(IF(Résultats!$B71-('Générateur P.Durable 10ans'!$F$12*ROUNDDOWN(Résultats!$B71/'Générateur P.Durable 10ans'!$F$12,0))=0,'Générateur P.Durable 10ans'!$F$12,Résultats!$B71-('Générateur P.Durable 10ans'!$F$12*ROUNDDOWN(Résultats!$B71/'Générateur P.Durable 10ans'!$F$12,0))),'Générateur P.Durable 10ans'!$N$14:$R$15,2,FALSE)),0)</f>
        <v>0</v>
      </c>
      <c r="AQ39" s="869">
        <f>+'Générateur P.Durable 10ans'!L39</f>
        <v>0</v>
      </c>
      <c r="AR39" s="876">
        <f>+AP39*Menu!$F$13</f>
        <v>0</v>
      </c>
      <c r="AS39" s="869">
        <f ca="1">+'Générateur P.Durable 10ans'!D209</f>
        <v>0</v>
      </c>
      <c r="AT39" s="877">
        <f>IF(Résultats!$B71&lt;='Générateur P.Durable 10ans'!$U$7,+AP39*AS39/AO39+IF(Résultats!$B71&lt;=Menu!$G$64,Menu!$D$64,0),0)</f>
        <v>0</v>
      </c>
      <c r="AU39" s="869">
        <f ca="1">+'Générateur P.Durable 10ans'!C209</f>
        <v>0</v>
      </c>
      <c r="AV39" s="877">
        <f>+AT39*Menu!$F$13</f>
        <v>0</v>
      </c>
      <c r="AW39" s="1010">
        <f t="shared" si="8"/>
        <v>0</v>
      </c>
      <c r="BJ39" s="1009">
        <f>BJ38+'Générateur P.Durable 10ans'!AP39/(1+Résultats!$D$29)^(Résultats!$B110-1)</f>
        <v>10015.261535398422</v>
      </c>
      <c r="BK39" s="1009">
        <f ca="1">BK38+'Générateur P.Durable 10ans'!AT39/(1+Résultats!$D$31)^(Résultats!$B110-1)</f>
        <v>10351.871380818304</v>
      </c>
      <c r="BL39" s="1009">
        <f>BL38+'Générateur P.Durable 10ans'!BF39/(1+Résultats!$D$31)^(Résultats!$B110-1)</f>
        <v>6.3842694530141131</v>
      </c>
      <c r="BM39" s="1009">
        <f ca="1">BM38+'Générateur P.Durable 10ans'!BI39/(1+Résultats!$D$31)^(Résultats!$B110-1)</f>
        <v>10358.255650271318</v>
      </c>
      <c r="BN39" s="1009">
        <f>BN38+'Générateur P.Durable 10ans'!AR39/(1+Résultats!$D$29)^(Résultats!$B110-1)</f>
        <v>40061.046141593688</v>
      </c>
      <c r="BO39" s="1009">
        <f ca="1">BO38+'Générateur P.Durable 10ans'!AV39/(1+Résultats!$D$31)^(Résultats!$B110-1)</f>
        <v>41407.485523273215</v>
      </c>
      <c r="BP39" s="1009">
        <f>BP38+'Générateur P.Durable 10ans'!BE39/(1+Résultats!$D$31)^(Résultats!$B110-1)</f>
        <v>25.537077812056452</v>
      </c>
      <c r="BQ39" s="1009">
        <f ca="1">BQ38+'Générateur P.Durable 10ans'!BH39/(1+Résultats!$D$31)^(Résultats!$B110-1)</f>
        <v>41433.022601085271</v>
      </c>
    </row>
    <row r="40" spans="1:69" x14ac:dyDescent="0.3">
      <c r="A40">
        <v>19</v>
      </c>
      <c r="B40" t="str">
        <f t="shared" si="0"/>
        <v>Orge d'hiver</v>
      </c>
      <c r="C40" t="str">
        <f t="shared" si="1"/>
        <v>HIVER</v>
      </c>
      <c r="D40" s="869">
        <f t="shared" si="12"/>
        <v>12</v>
      </c>
      <c r="E40" s="869">
        <f t="shared" si="13"/>
        <v>12</v>
      </c>
      <c r="F40" s="869">
        <f t="shared" si="14"/>
        <v>12</v>
      </c>
      <c r="G40" s="869">
        <f t="shared" si="15"/>
        <v>12</v>
      </c>
      <c r="H40" t="s">
        <v>405</v>
      </c>
      <c r="I40">
        <f ca="1">'Générateur P.Durable 10ans'!C210</f>
        <v>0</v>
      </c>
      <c r="J40" s="842">
        <f t="shared" ca="1" si="16"/>
        <v>0</v>
      </c>
      <c r="K40">
        <f t="shared" si="17"/>
        <v>0</v>
      </c>
      <c r="L40">
        <f t="shared" si="2"/>
        <v>0</v>
      </c>
      <c r="M40">
        <f t="shared" si="18"/>
        <v>0</v>
      </c>
      <c r="N40">
        <f t="shared" ca="1" si="19"/>
        <v>0</v>
      </c>
      <c r="O40">
        <f t="shared" ca="1" si="3"/>
        <v>0</v>
      </c>
      <c r="T40">
        <v>19</v>
      </c>
      <c r="U40" s="971">
        <f t="shared" si="20"/>
        <v>6.5730891746425373</v>
      </c>
      <c r="V40" s="973">
        <v>19</v>
      </c>
      <c r="W40" s="971">
        <f t="shared" si="4"/>
        <v>0</v>
      </c>
      <c r="X40" s="869">
        <f t="shared" si="21"/>
        <v>12</v>
      </c>
      <c r="Y40">
        <v>19</v>
      </c>
      <c r="Z40" s="971">
        <f t="shared" si="22"/>
        <v>6.5730891746425373</v>
      </c>
      <c r="AA40" s="973">
        <v>19</v>
      </c>
      <c r="AB40" s="971">
        <f t="shared" si="5"/>
        <v>0</v>
      </c>
      <c r="AC40" s="869">
        <f t="shared" si="23"/>
        <v>12</v>
      </c>
      <c r="AD40">
        <v>19</v>
      </c>
      <c r="AE40" s="971">
        <f t="shared" si="24"/>
        <v>6.5730891746425373</v>
      </c>
      <c r="AF40" s="973">
        <v>19</v>
      </c>
      <c r="AG40" s="971">
        <f t="shared" si="6"/>
        <v>0</v>
      </c>
      <c r="AH40" s="869">
        <f t="shared" si="25"/>
        <v>12</v>
      </c>
      <c r="AI40">
        <v>19</v>
      </c>
      <c r="AJ40" s="971">
        <f t="shared" si="26"/>
        <v>6.5730891746425373</v>
      </c>
      <c r="AK40" s="973">
        <v>19</v>
      </c>
      <c r="AL40" s="971">
        <f t="shared" si="7"/>
        <v>0</v>
      </c>
      <c r="AM40" s="869">
        <f t="shared" si="27"/>
        <v>12</v>
      </c>
      <c r="AO40" s="869">
        <f>+'Générateur P.Durable 10ans'!K40</f>
        <v>0</v>
      </c>
      <c r="AP40" s="877">
        <f>IF(Résultats!$B72&lt;='Générateur P.Durable 10ans'!$U$7,IF(Résultats!$B72&gt;'Générateur P.Durable 10ans'!$F$13," ",HLOOKUP(IF(Résultats!$B72-('Générateur P.Durable 10ans'!$F$12*ROUNDDOWN(Résultats!$B72/'Générateur P.Durable 10ans'!$F$12,0))=0,'Générateur P.Durable 10ans'!$F$12,Résultats!$B72-('Générateur P.Durable 10ans'!$F$12*ROUNDDOWN(Résultats!$B72/'Générateur P.Durable 10ans'!$F$12,0))),'Générateur P.Durable 10ans'!$N$14:$R$15,2,FALSE)),0)</f>
        <v>0</v>
      </c>
      <c r="AQ40" s="869">
        <f>+'Générateur P.Durable 10ans'!L40</f>
        <v>0</v>
      </c>
      <c r="AR40" s="876">
        <f>+AP40*Menu!$F$13</f>
        <v>0</v>
      </c>
      <c r="AS40" s="869">
        <f ca="1">+'Générateur P.Durable 10ans'!D210</f>
        <v>0</v>
      </c>
      <c r="AT40" s="877">
        <f>IF(Résultats!$B72&lt;='Générateur P.Durable 10ans'!$U$7,+AP40*AS40/AO40+IF(Résultats!$B72&lt;=Menu!$G$64,Menu!$D$64,0),0)</f>
        <v>0</v>
      </c>
      <c r="AU40" s="869">
        <f ca="1">+'Générateur P.Durable 10ans'!C210</f>
        <v>0</v>
      </c>
      <c r="AV40" s="877">
        <f>+AT40*Menu!$F$13</f>
        <v>0</v>
      </c>
      <c r="AW40" s="1010">
        <f t="shared" si="8"/>
        <v>0</v>
      </c>
      <c r="BJ40" s="1009">
        <f>BJ39+'Générateur P.Durable 10ans'!AP40/(1+Résultats!$D$29)^(Résultats!$B111-1)</f>
        <v>10015.261535398422</v>
      </c>
      <c r="BK40" s="1009">
        <f ca="1">BK39+'Générateur P.Durable 10ans'!AT40/(1+Résultats!$D$31)^(Résultats!$B111-1)</f>
        <v>10351.871380818304</v>
      </c>
      <c r="BL40" s="1009">
        <f>BL39+'Générateur P.Durable 10ans'!BF40/(1+Résultats!$D$31)^(Résultats!$B111-1)</f>
        <v>6.3842694530141131</v>
      </c>
      <c r="BM40" s="1009">
        <f ca="1">BM39+'Générateur P.Durable 10ans'!BI40/(1+Résultats!$D$31)^(Résultats!$B111-1)</f>
        <v>10358.255650271318</v>
      </c>
      <c r="BN40" s="1009">
        <f>BN39+'Générateur P.Durable 10ans'!AR40/(1+Résultats!$D$29)^(Résultats!$B111-1)</f>
        <v>40061.046141593688</v>
      </c>
      <c r="BO40" s="1009">
        <f ca="1">BO39+'Générateur P.Durable 10ans'!AV40/(1+Résultats!$D$31)^(Résultats!$B111-1)</f>
        <v>41407.485523273215</v>
      </c>
      <c r="BP40" s="1009">
        <f>BP39+'Générateur P.Durable 10ans'!BE40/(1+Résultats!$D$31)^(Résultats!$B111-1)</f>
        <v>25.537077812056452</v>
      </c>
      <c r="BQ40" s="1009">
        <f ca="1">BQ39+'Générateur P.Durable 10ans'!BH40/(1+Résultats!$D$31)^(Résultats!$B111-1)</f>
        <v>41433.022601085271</v>
      </c>
    </row>
    <row r="41" spans="1:69" x14ac:dyDescent="0.3">
      <c r="A41">
        <v>20</v>
      </c>
      <c r="B41" t="str">
        <f t="shared" si="0"/>
        <v>Maïs</v>
      </c>
      <c r="C41" t="str">
        <f t="shared" si="1"/>
        <v>ETE</v>
      </c>
      <c r="D41" s="869">
        <f t="shared" si="12"/>
        <v>12</v>
      </c>
      <c r="E41" s="869">
        <f t="shared" si="13"/>
        <v>12</v>
      </c>
      <c r="F41" s="869">
        <f t="shared" si="14"/>
        <v>12</v>
      </c>
      <c r="G41" s="869">
        <f t="shared" si="15"/>
        <v>12</v>
      </c>
      <c r="H41" t="s">
        <v>405</v>
      </c>
      <c r="I41">
        <f ca="1">'Générateur P.Durable 10ans'!C211</f>
        <v>0</v>
      </c>
      <c r="J41" s="842">
        <f t="shared" ca="1" si="16"/>
        <v>0</v>
      </c>
      <c r="K41">
        <f t="shared" si="17"/>
        <v>0</v>
      </c>
      <c r="L41">
        <f t="shared" si="2"/>
        <v>0</v>
      </c>
      <c r="M41">
        <f t="shared" si="18"/>
        <v>0</v>
      </c>
      <c r="N41">
        <f t="shared" ca="1" si="19"/>
        <v>0</v>
      </c>
      <c r="O41">
        <f t="shared" ca="1" si="3"/>
        <v>0</v>
      </c>
      <c r="T41">
        <v>20</v>
      </c>
      <c r="U41" s="971">
        <f t="shared" si="20"/>
        <v>6.5828374560918244</v>
      </c>
      <c r="V41" s="973">
        <v>20</v>
      </c>
      <c r="W41" s="971">
        <f t="shared" si="4"/>
        <v>0</v>
      </c>
      <c r="X41" s="869">
        <f t="shared" si="21"/>
        <v>12</v>
      </c>
      <c r="Y41">
        <v>20</v>
      </c>
      <c r="Z41" s="971">
        <f t="shared" si="22"/>
        <v>6.5828374560918244</v>
      </c>
      <c r="AA41" s="973">
        <v>20</v>
      </c>
      <c r="AB41" s="971">
        <f t="shared" si="5"/>
        <v>0</v>
      </c>
      <c r="AC41" s="869">
        <f t="shared" si="23"/>
        <v>12</v>
      </c>
      <c r="AD41">
        <v>20</v>
      </c>
      <c r="AE41" s="971">
        <f t="shared" si="24"/>
        <v>6.5828374560918244</v>
      </c>
      <c r="AF41" s="973">
        <v>20</v>
      </c>
      <c r="AG41" s="971">
        <f t="shared" si="6"/>
        <v>0</v>
      </c>
      <c r="AH41" s="869">
        <f t="shared" si="25"/>
        <v>12</v>
      </c>
      <c r="AI41">
        <v>20</v>
      </c>
      <c r="AJ41" s="971">
        <f t="shared" si="26"/>
        <v>6.5828374560918244</v>
      </c>
      <c r="AK41" s="973">
        <v>20</v>
      </c>
      <c r="AL41" s="971">
        <f t="shared" si="7"/>
        <v>0</v>
      </c>
      <c r="AM41" s="869">
        <f t="shared" si="27"/>
        <v>12</v>
      </c>
      <c r="AO41" s="869">
        <f>+'Générateur P.Durable 10ans'!K41</f>
        <v>0</v>
      </c>
      <c r="AP41" s="877">
        <f>IF(Résultats!$B73&lt;='Générateur P.Durable 10ans'!$U$7,IF(Résultats!$B73&gt;'Générateur P.Durable 10ans'!$F$13," ",HLOOKUP(IF(Résultats!$B73-('Générateur P.Durable 10ans'!$F$12*ROUNDDOWN(Résultats!$B73/'Générateur P.Durable 10ans'!$F$12,0))=0,'Générateur P.Durable 10ans'!$F$12,Résultats!$B73-('Générateur P.Durable 10ans'!$F$12*ROUNDDOWN(Résultats!$B73/'Générateur P.Durable 10ans'!$F$12,0))),'Générateur P.Durable 10ans'!$N$14:$R$15,2,FALSE)),0)</f>
        <v>0</v>
      </c>
      <c r="AQ41" s="869">
        <f>+'Générateur P.Durable 10ans'!L41</f>
        <v>0</v>
      </c>
      <c r="AR41" s="876">
        <f>+AP41*Menu!$F$13</f>
        <v>0</v>
      </c>
      <c r="AS41" s="869">
        <f ca="1">+'Générateur P.Durable 10ans'!D211</f>
        <v>0</v>
      </c>
      <c r="AT41" s="877">
        <f>IF(Résultats!$B73&lt;='Générateur P.Durable 10ans'!$U$7,+AP41*AS41/AO41+IF(Résultats!$B73&lt;=Menu!$G$64,Menu!$D$64,0),0)</f>
        <v>0</v>
      </c>
      <c r="AU41" s="869">
        <f ca="1">+'Générateur P.Durable 10ans'!C211</f>
        <v>0</v>
      </c>
      <c r="AV41" s="877">
        <f>+AT41*Menu!$F$13</f>
        <v>0</v>
      </c>
      <c r="AW41" s="1010">
        <f t="shared" si="8"/>
        <v>0</v>
      </c>
      <c r="BJ41" s="1009">
        <f>BJ40+'Générateur P.Durable 10ans'!AP41/(1+Résultats!$D$29)^(Résultats!$B112-1)</f>
        <v>10015.261535398422</v>
      </c>
      <c r="BK41" s="1009">
        <f ca="1">BK40+'Générateur P.Durable 10ans'!AT41/(1+Résultats!$D$31)^(Résultats!$B112-1)</f>
        <v>10351.871380818304</v>
      </c>
      <c r="BL41" s="1009">
        <f>BL40+'Générateur P.Durable 10ans'!BF41/(1+Résultats!$D$31)^(Résultats!$B112-1)</f>
        <v>6.3842694530141131</v>
      </c>
      <c r="BM41" s="1009">
        <f ca="1">BM40+'Générateur P.Durable 10ans'!BI41/(1+Résultats!$D$31)^(Résultats!$B112-1)</f>
        <v>10358.255650271318</v>
      </c>
      <c r="BN41" s="1009">
        <f>BN40+'Générateur P.Durable 10ans'!AR41/(1+Résultats!$D$29)^(Résultats!$B112-1)</f>
        <v>40061.046141593688</v>
      </c>
      <c r="BO41" s="1009">
        <f ca="1">BO40+'Générateur P.Durable 10ans'!AV41/(1+Résultats!$D$31)^(Résultats!$B112-1)</f>
        <v>41407.485523273215</v>
      </c>
      <c r="BP41" s="1009">
        <f>BP40+'Générateur P.Durable 10ans'!BE41/(1+Résultats!$D$31)^(Résultats!$B112-1)</f>
        <v>25.537077812056452</v>
      </c>
      <c r="BQ41" s="1009">
        <f ca="1">BQ40+'Générateur P.Durable 10ans'!BH41/(1+Résultats!$D$31)^(Résultats!$B112-1)</f>
        <v>41433.022601085271</v>
      </c>
    </row>
    <row r="42" spans="1:69" x14ac:dyDescent="0.3">
      <c r="A42">
        <v>21</v>
      </c>
      <c r="B42" t="str">
        <f t="shared" si="0"/>
        <v>Blé d'hiver</v>
      </c>
      <c r="C42" t="str">
        <f t="shared" si="1"/>
        <v>HIVER</v>
      </c>
      <c r="D42" s="869">
        <f t="shared" si="12"/>
        <v>12</v>
      </c>
      <c r="E42" s="869">
        <f t="shared" si="13"/>
        <v>12</v>
      </c>
      <c r="F42" s="869">
        <f t="shared" si="14"/>
        <v>12</v>
      </c>
      <c r="G42" s="869">
        <f t="shared" si="15"/>
        <v>12</v>
      </c>
      <c r="H42" t="s">
        <v>405</v>
      </c>
      <c r="I42">
        <f ca="1">'Générateur P.Durable 10ans'!C212</f>
        <v>0</v>
      </c>
      <c r="J42" s="842">
        <f t="shared" ca="1" si="16"/>
        <v>0</v>
      </c>
      <c r="K42">
        <f t="shared" si="17"/>
        <v>0</v>
      </c>
      <c r="L42">
        <f t="shared" si="2"/>
        <v>0</v>
      </c>
      <c r="M42">
        <f t="shared" si="18"/>
        <v>0</v>
      </c>
      <c r="N42">
        <f t="shared" ca="1" si="19"/>
        <v>0</v>
      </c>
      <c r="O42">
        <f t="shared" ca="1" si="3"/>
        <v>0</v>
      </c>
      <c r="T42">
        <v>21</v>
      </c>
      <c r="U42" s="971">
        <f t="shared" si="20"/>
        <v>6.5898341417102513</v>
      </c>
      <c r="V42" s="973">
        <v>21</v>
      </c>
      <c r="W42" s="971">
        <f t="shared" si="4"/>
        <v>0</v>
      </c>
      <c r="X42" s="869">
        <f t="shared" si="21"/>
        <v>12</v>
      </c>
      <c r="Y42">
        <v>21</v>
      </c>
      <c r="Z42" s="971">
        <f t="shared" si="22"/>
        <v>6.5898341417102513</v>
      </c>
      <c r="AA42" s="973">
        <v>21</v>
      </c>
      <c r="AB42" s="971">
        <f t="shared" si="5"/>
        <v>0</v>
      </c>
      <c r="AC42" s="869">
        <f t="shared" si="23"/>
        <v>12</v>
      </c>
      <c r="AD42">
        <v>21</v>
      </c>
      <c r="AE42" s="971">
        <f t="shared" si="24"/>
        <v>6.5898341417102513</v>
      </c>
      <c r="AF42" s="973">
        <v>21</v>
      </c>
      <c r="AG42" s="971">
        <f t="shared" si="6"/>
        <v>0</v>
      </c>
      <c r="AH42" s="869">
        <f t="shared" si="25"/>
        <v>12</v>
      </c>
      <c r="AI42">
        <v>21</v>
      </c>
      <c r="AJ42" s="971">
        <f t="shared" si="26"/>
        <v>6.5898341417102513</v>
      </c>
      <c r="AK42" s="973">
        <v>21</v>
      </c>
      <c r="AL42" s="971">
        <f t="shared" si="7"/>
        <v>0</v>
      </c>
      <c r="AM42" s="869">
        <f t="shared" si="27"/>
        <v>12</v>
      </c>
      <c r="AO42" s="869">
        <f>+'Générateur P.Durable 10ans'!K42</f>
        <v>0</v>
      </c>
      <c r="AP42" s="877">
        <f>IF(Résultats!$B74&lt;='Générateur P.Durable 10ans'!$U$7,IF(Résultats!$B74&gt;'Générateur P.Durable 10ans'!$F$13," ",HLOOKUP(IF(Résultats!$B74-('Générateur P.Durable 10ans'!$F$12*ROUNDDOWN(Résultats!$B74/'Générateur P.Durable 10ans'!$F$12,0))=0,'Générateur P.Durable 10ans'!$F$12,Résultats!$B74-('Générateur P.Durable 10ans'!$F$12*ROUNDDOWN(Résultats!$B74/'Générateur P.Durable 10ans'!$F$12,0))),'Générateur P.Durable 10ans'!$N$14:$R$15,2,FALSE)),0)</f>
        <v>0</v>
      </c>
      <c r="AQ42" s="869">
        <f>+'Générateur P.Durable 10ans'!L42</f>
        <v>0</v>
      </c>
      <c r="AR42" s="876">
        <f>+AP42*Menu!$F$13</f>
        <v>0</v>
      </c>
      <c r="AS42" s="869">
        <f ca="1">+'Générateur P.Durable 10ans'!D212</f>
        <v>0</v>
      </c>
      <c r="AT42" s="877">
        <f>IF(Résultats!$B74&lt;='Générateur P.Durable 10ans'!$U$7,+AP42*AS42/AO42+IF(Résultats!$B74&lt;=Menu!$G$64,Menu!$D$64,0),0)</f>
        <v>0</v>
      </c>
      <c r="AU42" s="869">
        <f ca="1">+'Générateur P.Durable 10ans'!C212</f>
        <v>0</v>
      </c>
      <c r="AV42" s="877">
        <f>+AT42*Menu!$F$13</f>
        <v>0</v>
      </c>
      <c r="AW42" s="1010">
        <f t="shared" si="8"/>
        <v>0</v>
      </c>
      <c r="BJ42" s="1009">
        <f>BJ41+'Générateur P.Durable 10ans'!AP42/(1+Résultats!$D$29)^(Résultats!$B113-1)</f>
        <v>10015.261535398422</v>
      </c>
      <c r="BK42" s="1009">
        <f ca="1">BK41+'Générateur P.Durable 10ans'!AT42/(1+Résultats!$D$31)^(Résultats!$B113-1)</f>
        <v>10351.871380818304</v>
      </c>
      <c r="BL42" s="1009">
        <f>BL41+'Générateur P.Durable 10ans'!BF42/(1+Résultats!$D$31)^(Résultats!$B113-1)</f>
        <v>6.3842694530141131</v>
      </c>
      <c r="BM42" s="1009">
        <f ca="1">BM41+'Générateur P.Durable 10ans'!BI42/(1+Résultats!$D$31)^(Résultats!$B113-1)</f>
        <v>10358.255650271318</v>
      </c>
      <c r="BN42" s="1009">
        <f>BN41+'Générateur P.Durable 10ans'!AR42/(1+Résultats!$D$29)^(Résultats!$B113-1)</f>
        <v>40061.046141593688</v>
      </c>
      <c r="BO42" s="1009">
        <f ca="1">BO41+'Générateur P.Durable 10ans'!AV42/(1+Résultats!$D$31)^(Résultats!$B113-1)</f>
        <v>41407.485523273215</v>
      </c>
      <c r="BP42" s="1009">
        <f>BP41+'Générateur P.Durable 10ans'!BE42/(1+Résultats!$D$31)^(Résultats!$B113-1)</f>
        <v>25.537077812056452</v>
      </c>
      <c r="BQ42" s="1009">
        <f ca="1">BQ41+'Générateur P.Durable 10ans'!BH42/(1+Résultats!$D$31)^(Résultats!$B113-1)</f>
        <v>41433.022601085271</v>
      </c>
    </row>
    <row r="43" spans="1:69" x14ac:dyDescent="0.3">
      <c r="A43">
        <v>22</v>
      </c>
      <c r="B43" t="str">
        <f t="shared" si="0"/>
        <v>Prairie temporaire</v>
      </c>
      <c r="C43" t="str">
        <f t="shared" si="1"/>
        <v>HIVER</v>
      </c>
      <c r="D43" s="869">
        <f t="shared" si="12"/>
        <v>12</v>
      </c>
      <c r="E43" s="869">
        <f t="shared" si="13"/>
        <v>12</v>
      </c>
      <c r="F43" s="869">
        <f t="shared" si="14"/>
        <v>12</v>
      </c>
      <c r="G43" s="869">
        <f t="shared" si="15"/>
        <v>12</v>
      </c>
      <c r="H43" t="s">
        <v>405</v>
      </c>
      <c r="I43">
        <f ca="1">'Générateur P.Durable 10ans'!C213</f>
        <v>0</v>
      </c>
      <c r="J43" s="842">
        <f t="shared" ca="1" si="16"/>
        <v>0</v>
      </c>
      <c r="K43">
        <f t="shared" si="17"/>
        <v>0</v>
      </c>
      <c r="L43">
        <f t="shared" si="2"/>
        <v>0</v>
      </c>
      <c r="M43">
        <f t="shared" si="18"/>
        <v>0</v>
      </c>
      <c r="N43">
        <f t="shared" ca="1" si="19"/>
        <v>0</v>
      </c>
      <c r="O43">
        <f t="shared" ca="1" si="3"/>
        <v>0</v>
      </c>
      <c r="T43">
        <v>22</v>
      </c>
      <c r="U43" s="971">
        <f t="shared" si="20"/>
        <v>6.5948535250273581</v>
      </c>
      <c r="V43" s="973">
        <v>22</v>
      </c>
      <c r="W43" s="971">
        <f t="shared" si="4"/>
        <v>0</v>
      </c>
      <c r="X43" s="869">
        <f t="shared" si="21"/>
        <v>12</v>
      </c>
      <c r="Y43">
        <v>22</v>
      </c>
      <c r="Z43" s="971">
        <f t="shared" si="22"/>
        <v>6.5948535250273581</v>
      </c>
      <c r="AA43" s="973">
        <v>22</v>
      </c>
      <c r="AB43" s="971">
        <f t="shared" si="5"/>
        <v>0</v>
      </c>
      <c r="AC43" s="869">
        <f t="shared" si="23"/>
        <v>12</v>
      </c>
      <c r="AD43">
        <v>22</v>
      </c>
      <c r="AE43" s="971">
        <f t="shared" si="24"/>
        <v>6.5948535250273581</v>
      </c>
      <c r="AF43" s="973">
        <v>22</v>
      </c>
      <c r="AG43" s="971">
        <f t="shared" si="6"/>
        <v>0</v>
      </c>
      <c r="AH43" s="869">
        <f t="shared" si="25"/>
        <v>12</v>
      </c>
      <c r="AI43">
        <v>22</v>
      </c>
      <c r="AJ43" s="971">
        <f t="shared" si="26"/>
        <v>6.5948535250273581</v>
      </c>
      <c r="AK43" s="973">
        <v>22</v>
      </c>
      <c r="AL43" s="971">
        <f t="shared" si="7"/>
        <v>0</v>
      </c>
      <c r="AM43" s="869">
        <f t="shared" si="27"/>
        <v>12</v>
      </c>
      <c r="AO43" s="869">
        <f>+'Générateur P.Durable 10ans'!K43</f>
        <v>0</v>
      </c>
      <c r="AP43" s="877">
        <f>IF(Résultats!$B75&lt;='Générateur P.Durable 10ans'!$U$7,IF(Résultats!$B75&gt;'Générateur P.Durable 10ans'!$F$13," ",HLOOKUP(IF(Résultats!$B75-('Générateur P.Durable 10ans'!$F$12*ROUNDDOWN(Résultats!$B75/'Générateur P.Durable 10ans'!$F$12,0))=0,'Générateur P.Durable 10ans'!$F$12,Résultats!$B75-('Générateur P.Durable 10ans'!$F$12*ROUNDDOWN(Résultats!$B75/'Générateur P.Durable 10ans'!$F$12,0))),'Générateur P.Durable 10ans'!$N$14:$R$15,2,FALSE)),0)</f>
        <v>0</v>
      </c>
      <c r="AQ43" s="869">
        <f>+'Générateur P.Durable 10ans'!L43</f>
        <v>0</v>
      </c>
      <c r="AR43" s="876">
        <f>+AP43*Menu!$F$13</f>
        <v>0</v>
      </c>
      <c r="AS43" s="869">
        <f ca="1">+'Générateur P.Durable 10ans'!D213</f>
        <v>0</v>
      </c>
      <c r="AT43" s="877">
        <f>IF(Résultats!$B75&lt;='Générateur P.Durable 10ans'!$U$7,+AP43*AS43/AO43+IF(Résultats!$B75&lt;=Menu!$G$64,Menu!$D$64,0),0)</f>
        <v>0</v>
      </c>
      <c r="AU43" s="869">
        <f ca="1">+'Générateur P.Durable 10ans'!C213</f>
        <v>0</v>
      </c>
      <c r="AV43" s="877">
        <f>+AT43*Menu!$F$13</f>
        <v>0</v>
      </c>
      <c r="AW43" s="1010">
        <f t="shared" si="8"/>
        <v>0</v>
      </c>
      <c r="BJ43" s="1009">
        <f>BJ42+'Générateur P.Durable 10ans'!AP43/(1+Résultats!$D$29)^(Résultats!$B114-1)</f>
        <v>10015.261535398422</v>
      </c>
      <c r="BK43" s="1009">
        <f ca="1">BK42+'Générateur P.Durable 10ans'!AT43/(1+Résultats!$D$31)^(Résultats!$B114-1)</f>
        <v>10351.871380818304</v>
      </c>
      <c r="BL43" s="1009">
        <f>BL42+'Générateur P.Durable 10ans'!BF43/(1+Résultats!$D$31)^(Résultats!$B114-1)</f>
        <v>6.3842694530141131</v>
      </c>
      <c r="BM43" s="1009">
        <f ca="1">BM42+'Générateur P.Durable 10ans'!BI43/(1+Résultats!$D$31)^(Résultats!$B114-1)</f>
        <v>10358.255650271318</v>
      </c>
      <c r="BN43" s="1009">
        <f>BN42+'Générateur P.Durable 10ans'!AR43/(1+Résultats!$D$29)^(Résultats!$B114-1)</f>
        <v>40061.046141593688</v>
      </c>
      <c r="BO43" s="1009">
        <f ca="1">BO42+'Générateur P.Durable 10ans'!AV43/(1+Résultats!$D$31)^(Résultats!$B114-1)</f>
        <v>41407.485523273215</v>
      </c>
      <c r="BP43" s="1009">
        <f>BP42+'Générateur P.Durable 10ans'!BE43/(1+Résultats!$D$31)^(Résultats!$B114-1)</f>
        <v>25.537077812056452</v>
      </c>
      <c r="BQ43" s="1009">
        <f ca="1">BQ42+'Générateur P.Durable 10ans'!BH43/(1+Résultats!$D$31)^(Résultats!$B114-1)</f>
        <v>41433.022601085271</v>
      </c>
    </row>
    <row r="44" spans="1:69" x14ac:dyDescent="0.3">
      <c r="A44">
        <v>23</v>
      </c>
      <c r="B44" t="str">
        <f t="shared" si="0"/>
        <v>Orge d'hiver</v>
      </c>
      <c r="C44" t="str">
        <f t="shared" si="1"/>
        <v>HIVER</v>
      </c>
      <c r="D44" s="869">
        <f t="shared" si="12"/>
        <v>12</v>
      </c>
      <c r="E44" s="869">
        <f t="shared" si="13"/>
        <v>12</v>
      </c>
      <c r="F44" s="869">
        <f t="shared" si="14"/>
        <v>12</v>
      </c>
      <c r="G44" s="869">
        <f t="shared" si="15"/>
        <v>12</v>
      </c>
      <c r="H44" t="s">
        <v>405</v>
      </c>
      <c r="I44">
        <f ca="1">'Générateur P.Durable 10ans'!C214</f>
        <v>0</v>
      </c>
      <c r="J44" s="842">
        <f t="shared" ca="1" si="16"/>
        <v>0</v>
      </c>
      <c r="K44">
        <f t="shared" si="17"/>
        <v>0</v>
      </c>
      <c r="L44">
        <f t="shared" si="2"/>
        <v>0</v>
      </c>
      <c r="M44">
        <f t="shared" si="18"/>
        <v>0</v>
      </c>
      <c r="N44">
        <f t="shared" ca="1" si="19"/>
        <v>0</v>
      </c>
      <c r="O44">
        <f t="shared" ca="1" si="3"/>
        <v>0</v>
      </c>
      <c r="T44">
        <v>23</v>
      </c>
      <c r="U44" s="971">
        <f t="shared" si="20"/>
        <v>6.5984531757141651</v>
      </c>
      <c r="V44" s="973">
        <v>23</v>
      </c>
      <c r="W44" s="971">
        <f t="shared" si="4"/>
        <v>0</v>
      </c>
      <c r="X44" s="869">
        <f t="shared" si="21"/>
        <v>12</v>
      </c>
      <c r="Y44">
        <v>23</v>
      </c>
      <c r="Z44" s="971">
        <f t="shared" si="22"/>
        <v>6.5984531757141651</v>
      </c>
      <c r="AA44" s="973">
        <v>23</v>
      </c>
      <c r="AB44" s="971">
        <f t="shared" si="5"/>
        <v>0</v>
      </c>
      <c r="AC44" s="869">
        <f t="shared" si="23"/>
        <v>12</v>
      </c>
      <c r="AD44">
        <v>23</v>
      </c>
      <c r="AE44" s="971">
        <f t="shared" si="24"/>
        <v>6.5984531757141651</v>
      </c>
      <c r="AF44" s="973">
        <v>23</v>
      </c>
      <c r="AG44" s="971">
        <f t="shared" si="6"/>
        <v>0</v>
      </c>
      <c r="AH44" s="869">
        <f t="shared" si="25"/>
        <v>12</v>
      </c>
      <c r="AI44">
        <v>23</v>
      </c>
      <c r="AJ44" s="971">
        <f t="shared" si="26"/>
        <v>6.5984531757141651</v>
      </c>
      <c r="AK44" s="973">
        <v>23</v>
      </c>
      <c r="AL44" s="971">
        <f t="shared" si="7"/>
        <v>0</v>
      </c>
      <c r="AM44" s="869">
        <f t="shared" si="27"/>
        <v>12</v>
      </c>
      <c r="AO44" s="869">
        <f>+'Générateur P.Durable 10ans'!K44</f>
        <v>0</v>
      </c>
      <c r="AP44" s="877">
        <f>IF(Résultats!$B76&lt;='Générateur P.Durable 10ans'!$U$7,IF(Résultats!$B76&gt;'Générateur P.Durable 10ans'!$F$13," ",HLOOKUP(IF(Résultats!$B76-('Générateur P.Durable 10ans'!$F$12*ROUNDDOWN(Résultats!$B76/'Générateur P.Durable 10ans'!$F$12,0))=0,'Générateur P.Durable 10ans'!$F$12,Résultats!$B76-('Générateur P.Durable 10ans'!$F$12*ROUNDDOWN(Résultats!$B76/'Générateur P.Durable 10ans'!$F$12,0))),'Générateur P.Durable 10ans'!$N$14:$R$15,2,FALSE)),0)</f>
        <v>0</v>
      </c>
      <c r="AQ44" s="869">
        <f>+'Générateur P.Durable 10ans'!L44</f>
        <v>0</v>
      </c>
      <c r="AR44" s="876">
        <f>+AP44*Menu!$F$13</f>
        <v>0</v>
      </c>
      <c r="AS44" s="869">
        <f ca="1">+'Générateur P.Durable 10ans'!D214</f>
        <v>0</v>
      </c>
      <c r="AT44" s="877">
        <f>IF(Résultats!$B76&lt;='Générateur P.Durable 10ans'!$U$7,+AP44*AS44/AO44+IF(Résultats!$B76&lt;=Menu!$G$64,Menu!$D$64,0),0)</f>
        <v>0</v>
      </c>
      <c r="AU44" s="869">
        <f ca="1">+'Générateur P.Durable 10ans'!C214</f>
        <v>0</v>
      </c>
      <c r="AV44" s="877">
        <f>+AT44*Menu!$F$13</f>
        <v>0</v>
      </c>
      <c r="AW44" s="1010">
        <f t="shared" si="8"/>
        <v>0</v>
      </c>
      <c r="BJ44" s="1009">
        <f>BJ43+'Générateur P.Durable 10ans'!AP44/(1+Résultats!$D$29)^(Résultats!$B115-1)</f>
        <v>10015.261535398422</v>
      </c>
      <c r="BK44" s="1009">
        <f ca="1">BK43+'Générateur P.Durable 10ans'!AT44/(1+Résultats!$D$31)^(Résultats!$B115-1)</f>
        <v>10351.871380818304</v>
      </c>
      <c r="BL44" s="1009">
        <f>BL43+'Générateur P.Durable 10ans'!BF44/(1+Résultats!$D$31)^(Résultats!$B115-1)</f>
        <v>6.3842694530141131</v>
      </c>
      <c r="BM44" s="1009">
        <f ca="1">BM43+'Générateur P.Durable 10ans'!BI44/(1+Résultats!$D$31)^(Résultats!$B115-1)</f>
        <v>10358.255650271318</v>
      </c>
      <c r="BN44" s="1009">
        <f>BN43+'Générateur P.Durable 10ans'!AR44/(1+Résultats!$D$29)^(Résultats!$B115-1)</f>
        <v>40061.046141593688</v>
      </c>
      <c r="BO44" s="1009">
        <f ca="1">BO43+'Générateur P.Durable 10ans'!AV44/(1+Résultats!$D$31)^(Résultats!$B115-1)</f>
        <v>41407.485523273215</v>
      </c>
      <c r="BP44" s="1009">
        <f>BP43+'Générateur P.Durable 10ans'!BE44/(1+Résultats!$D$31)^(Résultats!$B115-1)</f>
        <v>25.537077812056452</v>
      </c>
      <c r="BQ44" s="1009">
        <f ca="1">BQ43+'Générateur P.Durable 10ans'!BH44/(1+Résultats!$D$31)^(Résultats!$B115-1)</f>
        <v>41433.022601085271</v>
      </c>
    </row>
    <row r="45" spans="1:69" x14ac:dyDescent="0.3">
      <c r="A45">
        <v>24</v>
      </c>
      <c r="B45" t="str">
        <f t="shared" si="0"/>
        <v>Maïs</v>
      </c>
      <c r="C45" t="str">
        <f t="shared" si="1"/>
        <v>ETE</v>
      </c>
      <c r="D45" s="869">
        <f t="shared" si="12"/>
        <v>12</v>
      </c>
      <c r="E45" s="869">
        <f t="shared" si="13"/>
        <v>12</v>
      </c>
      <c r="F45" s="869">
        <f t="shared" si="14"/>
        <v>12</v>
      </c>
      <c r="G45" s="869">
        <f t="shared" si="15"/>
        <v>12</v>
      </c>
      <c r="H45" t="s">
        <v>405</v>
      </c>
      <c r="I45">
        <f ca="1">'Générateur P.Durable 10ans'!C215</f>
        <v>0</v>
      </c>
      <c r="J45" s="842">
        <f t="shared" ca="1" si="16"/>
        <v>0</v>
      </c>
      <c r="K45">
        <f t="shared" si="17"/>
        <v>0</v>
      </c>
      <c r="L45">
        <f t="shared" si="2"/>
        <v>0</v>
      </c>
      <c r="M45">
        <f t="shared" si="18"/>
        <v>0</v>
      </c>
      <c r="N45">
        <f t="shared" ca="1" si="19"/>
        <v>0</v>
      </c>
      <c r="O45">
        <f t="shared" ca="1" si="3"/>
        <v>0</v>
      </c>
      <c r="T45">
        <v>24</v>
      </c>
      <c r="U45" s="971">
        <f t="shared" si="20"/>
        <v>6.6010340342826455</v>
      </c>
      <c r="V45" s="973">
        <v>24</v>
      </c>
      <c r="W45" s="971">
        <f t="shared" si="4"/>
        <v>0</v>
      </c>
      <c r="X45" s="869">
        <f t="shared" si="21"/>
        <v>12</v>
      </c>
      <c r="Y45">
        <v>24</v>
      </c>
      <c r="Z45" s="971">
        <f t="shared" si="22"/>
        <v>6.6010340342826455</v>
      </c>
      <c r="AA45" s="973">
        <v>24</v>
      </c>
      <c r="AB45" s="971">
        <f t="shared" si="5"/>
        <v>0</v>
      </c>
      <c r="AC45" s="869">
        <f t="shared" si="23"/>
        <v>12</v>
      </c>
      <c r="AD45">
        <v>24</v>
      </c>
      <c r="AE45" s="971">
        <f t="shared" si="24"/>
        <v>6.6010340342826455</v>
      </c>
      <c r="AF45" s="973">
        <v>24</v>
      </c>
      <c r="AG45" s="971">
        <f t="shared" si="6"/>
        <v>0</v>
      </c>
      <c r="AH45" s="869">
        <f t="shared" si="25"/>
        <v>12</v>
      </c>
      <c r="AI45">
        <v>24</v>
      </c>
      <c r="AJ45" s="971">
        <f t="shared" si="26"/>
        <v>6.6010340342826455</v>
      </c>
      <c r="AK45" s="973">
        <v>24</v>
      </c>
      <c r="AL45" s="971">
        <f t="shared" si="7"/>
        <v>0</v>
      </c>
      <c r="AM45" s="869">
        <f t="shared" si="27"/>
        <v>12</v>
      </c>
      <c r="AO45" s="869">
        <f>+'Générateur P.Durable 10ans'!K45</f>
        <v>0</v>
      </c>
      <c r="AP45" s="877">
        <f>IF(Résultats!$B77&lt;='Générateur P.Durable 10ans'!$U$7,IF(Résultats!$B77&gt;'Générateur P.Durable 10ans'!$F$13," ",HLOOKUP(IF(Résultats!$B77-('Générateur P.Durable 10ans'!$F$12*ROUNDDOWN(Résultats!$B77/'Générateur P.Durable 10ans'!$F$12,0))=0,'Générateur P.Durable 10ans'!$F$12,Résultats!$B77-('Générateur P.Durable 10ans'!$F$12*ROUNDDOWN(Résultats!$B77/'Générateur P.Durable 10ans'!$F$12,0))),'Générateur P.Durable 10ans'!$N$14:$R$15,2,FALSE)),0)</f>
        <v>0</v>
      </c>
      <c r="AQ45" s="869">
        <f>+'Générateur P.Durable 10ans'!L45</f>
        <v>0</v>
      </c>
      <c r="AR45" s="876">
        <f>+AP45*Menu!$F$13</f>
        <v>0</v>
      </c>
      <c r="AS45" s="869">
        <f ca="1">+'Générateur P.Durable 10ans'!D215</f>
        <v>0</v>
      </c>
      <c r="AT45" s="877">
        <f>IF(Résultats!$B77&lt;='Générateur P.Durable 10ans'!$U$7,+AP45*AS45/AO45+IF(Résultats!$B77&lt;=Menu!$G$64,Menu!$D$64,0),0)</f>
        <v>0</v>
      </c>
      <c r="AU45" s="869">
        <f ca="1">+'Générateur P.Durable 10ans'!C215</f>
        <v>0</v>
      </c>
      <c r="AV45" s="877">
        <f>+AT45*Menu!$F$13</f>
        <v>0</v>
      </c>
      <c r="AW45" s="1010">
        <f t="shared" si="8"/>
        <v>0</v>
      </c>
      <c r="BJ45" s="1009">
        <f>BJ44+'Générateur P.Durable 10ans'!AP45/(1+Résultats!$D$29)^(Résultats!$B116-1)</f>
        <v>10015.261535398422</v>
      </c>
      <c r="BK45" s="1009">
        <f ca="1">BK44+'Générateur P.Durable 10ans'!AT45/(1+Résultats!$D$31)^(Résultats!$B116-1)</f>
        <v>10351.871380818304</v>
      </c>
      <c r="BL45" s="1009">
        <f>BL44+'Générateur P.Durable 10ans'!BF45/(1+Résultats!$D$31)^(Résultats!$B116-1)</f>
        <v>6.3842694530141131</v>
      </c>
      <c r="BM45" s="1009">
        <f ca="1">BM44+'Générateur P.Durable 10ans'!BI45/(1+Résultats!$D$31)^(Résultats!$B116-1)</f>
        <v>10358.255650271318</v>
      </c>
      <c r="BN45" s="1009">
        <f>BN44+'Générateur P.Durable 10ans'!AR45/(1+Résultats!$D$29)^(Résultats!$B116-1)</f>
        <v>40061.046141593688</v>
      </c>
      <c r="BO45" s="1009">
        <f ca="1">BO44+'Générateur P.Durable 10ans'!AV45/(1+Résultats!$D$31)^(Résultats!$B116-1)</f>
        <v>41407.485523273215</v>
      </c>
      <c r="BP45" s="1009">
        <f>BP44+'Générateur P.Durable 10ans'!BE45/(1+Résultats!$D$31)^(Résultats!$B116-1)</f>
        <v>25.537077812056452</v>
      </c>
      <c r="BQ45" s="1009">
        <f ca="1">BQ44+'Générateur P.Durable 10ans'!BH45/(1+Résultats!$D$31)^(Résultats!$B116-1)</f>
        <v>41433.022601085271</v>
      </c>
    </row>
    <row r="46" spans="1:69" x14ac:dyDescent="0.3">
      <c r="A46">
        <v>25</v>
      </c>
      <c r="B46" t="str">
        <f t="shared" si="0"/>
        <v>Blé d'hiver</v>
      </c>
      <c r="C46" t="str">
        <f t="shared" si="1"/>
        <v>HIVER</v>
      </c>
      <c r="D46" s="869">
        <f t="shared" si="12"/>
        <v>12</v>
      </c>
      <c r="E46" s="869">
        <f t="shared" si="13"/>
        <v>12</v>
      </c>
      <c r="F46" s="869">
        <f t="shared" si="14"/>
        <v>12</v>
      </c>
      <c r="G46" s="869">
        <f t="shared" si="15"/>
        <v>12</v>
      </c>
      <c r="H46" t="s">
        <v>405</v>
      </c>
      <c r="I46">
        <f ca="1">'Générateur P.Durable 10ans'!C216</f>
        <v>0</v>
      </c>
      <c r="J46" s="842">
        <f t="shared" ca="1" si="16"/>
        <v>0</v>
      </c>
      <c r="K46">
        <f t="shared" si="17"/>
        <v>0</v>
      </c>
      <c r="L46">
        <f t="shared" si="2"/>
        <v>0</v>
      </c>
      <c r="M46">
        <f t="shared" si="18"/>
        <v>0</v>
      </c>
      <c r="N46">
        <f t="shared" ca="1" si="19"/>
        <v>0</v>
      </c>
      <c r="O46">
        <f t="shared" ca="1" si="3"/>
        <v>0</v>
      </c>
      <c r="T46">
        <v>25</v>
      </c>
      <c r="U46" s="971">
        <f t="shared" si="20"/>
        <v>6.6028841204018418</v>
      </c>
      <c r="V46" s="973">
        <v>25</v>
      </c>
      <c r="W46" s="971">
        <f t="shared" si="4"/>
        <v>0</v>
      </c>
      <c r="X46" s="869">
        <f t="shared" si="21"/>
        <v>12</v>
      </c>
      <c r="Y46">
        <v>25</v>
      </c>
      <c r="Z46" s="971">
        <f t="shared" si="22"/>
        <v>6.6028841204018418</v>
      </c>
      <c r="AA46" s="973">
        <v>25</v>
      </c>
      <c r="AB46" s="971">
        <f t="shared" si="5"/>
        <v>0</v>
      </c>
      <c r="AC46" s="869">
        <f t="shared" si="23"/>
        <v>12</v>
      </c>
      <c r="AD46">
        <v>25</v>
      </c>
      <c r="AE46" s="971">
        <f t="shared" si="24"/>
        <v>6.6028841204018418</v>
      </c>
      <c r="AF46" s="973">
        <v>25</v>
      </c>
      <c r="AG46" s="971">
        <f t="shared" si="6"/>
        <v>0</v>
      </c>
      <c r="AH46" s="869">
        <f t="shared" si="25"/>
        <v>12</v>
      </c>
      <c r="AI46">
        <v>25</v>
      </c>
      <c r="AJ46" s="971">
        <f t="shared" si="26"/>
        <v>6.6028841204018418</v>
      </c>
      <c r="AK46" s="973">
        <v>25</v>
      </c>
      <c r="AL46" s="971">
        <f t="shared" si="7"/>
        <v>0</v>
      </c>
      <c r="AM46" s="869">
        <f t="shared" si="27"/>
        <v>12</v>
      </c>
      <c r="AO46" s="869">
        <f>+'Générateur P.Durable 10ans'!K46</f>
        <v>0</v>
      </c>
      <c r="AP46" s="877">
        <f>IF(Résultats!$B78&lt;='Générateur P.Durable 10ans'!$U$7,IF(Résultats!$B78&gt;'Générateur P.Durable 10ans'!$F$13," ",HLOOKUP(IF(Résultats!$B78-('Générateur P.Durable 10ans'!$F$12*ROUNDDOWN(Résultats!$B78/'Générateur P.Durable 10ans'!$F$12,0))=0,'Générateur P.Durable 10ans'!$F$12,Résultats!$B78-('Générateur P.Durable 10ans'!$F$12*ROUNDDOWN(Résultats!$B78/'Générateur P.Durable 10ans'!$F$12,0))),'Générateur P.Durable 10ans'!$N$14:$R$15,2,FALSE)),0)</f>
        <v>0</v>
      </c>
      <c r="AQ46" s="869">
        <f>+'Générateur P.Durable 10ans'!L46</f>
        <v>0</v>
      </c>
      <c r="AR46" s="876">
        <f>+AP46*Menu!$F$13</f>
        <v>0</v>
      </c>
      <c r="AS46" s="869">
        <f ca="1">+'Générateur P.Durable 10ans'!D216</f>
        <v>0</v>
      </c>
      <c r="AT46" s="877">
        <f>IF(Résultats!$B78&lt;='Générateur P.Durable 10ans'!$U$7,+AP46*AS46/AO46+IF(Résultats!$B78&lt;=Menu!$G$64,Menu!$D$64,0),0)</f>
        <v>0</v>
      </c>
      <c r="AU46" s="869">
        <f ca="1">+'Générateur P.Durable 10ans'!C216</f>
        <v>0</v>
      </c>
      <c r="AV46" s="877">
        <f>+AT46*Menu!$F$13</f>
        <v>0</v>
      </c>
      <c r="AW46" s="1010">
        <f t="shared" si="8"/>
        <v>0</v>
      </c>
      <c r="BJ46" s="1009">
        <f>BJ45+'Générateur P.Durable 10ans'!AP46/(1+Résultats!$D$29)^(Résultats!$B117-1)</f>
        <v>10015.261535398422</v>
      </c>
      <c r="BK46" s="1009">
        <f ca="1">BK45+'Générateur P.Durable 10ans'!AT46/(1+Résultats!$D$31)^(Résultats!$B117-1)</f>
        <v>10351.871380818304</v>
      </c>
      <c r="BL46" s="1009">
        <f>BL45+'Générateur P.Durable 10ans'!BF46/(1+Résultats!$D$31)^(Résultats!$B117-1)</f>
        <v>6.3842694530141131</v>
      </c>
      <c r="BM46" s="1009">
        <f ca="1">BM45+'Générateur P.Durable 10ans'!BI46/(1+Résultats!$D$31)^(Résultats!$B117-1)</f>
        <v>10358.255650271318</v>
      </c>
      <c r="BN46" s="1009">
        <f>BN45+'Générateur P.Durable 10ans'!AR46/(1+Résultats!$D$29)^(Résultats!$B117-1)</f>
        <v>40061.046141593688</v>
      </c>
      <c r="BO46" s="1009">
        <f ca="1">BO45+'Générateur P.Durable 10ans'!AV46/(1+Résultats!$D$31)^(Résultats!$B117-1)</f>
        <v>41407.485523273215</v>
      </c>
      <c r="BP46" s="1009">
        <f>BP45+'Générateur P.Durable 10ans'!BE46/(1+Résultats!$D$31)^(Résultats!$B117-1)</f>
        <v>25.537077812056452</v>
      </c>
      <c r="BQ46" s="1009">
        <f ca="1">BQ45+'Générateur P.Durable 10ans'!BH46/(1+Résultats!$D$31)^(Résultats!$B117-1)</f>
        <v>41433.022601085271</v>
      </c>
    </row>
    <row r="47" spans="1:69" x14ac:dyDescent="0.3">
      <c r="A47">
        <v>26</v>
      </c>
      <c r="B47" t="str">
        <f t="shared" si="0"/>
        <v>Prairie temporaire</v>
      </c>
      <c r="C47" t="str">
        <f t="shared" si="1"/>
        <v>HIVER</v>
      </c>
      <c r="D47" s="869">
        <f t="shared" si="12"/>
        <v>12</v>
      </c>
      <c r="E47" s="869">
        <f t="shared" si="13"/>
        <v>12</v>
      </c>
      <c r="F47" s="869">
        <f t="shared" si="14"/>
        <v>12</v>
      </c>
      <c r="G47" s="869">
        <f t="shared" si="15"/>
        <v>12</v>
      </c>
      <c r="H47" t="s">
        <v>405</v>
      </c>
      <c r="I47">
        <f ca="1">'Générateur P.Durable 10ans'!C217</f>
        <v>0</v>
      </c>
      <c r="J47" s="842">
        <f t="shared" ca="1" si="16"/>
        <v>0</v>
      </c>
      <c r="K47">
        <f t="shared" si="17"/>
        <v>0</v>
      </c>
      <c r="L47">
        <f t="shared" si="2"/>
        <v>0</v>
      </c>
      <c r="M47">
        <f t="shared" si="18"/>
        <v>0</v>
      </c>
      <c r="N47">
        <f t="shared" ca="1" si="19"/>
        <v>0</v>
      </c>
      <c r="O47">
        <f t="shared" ca="1" si="3"/>
        <v>0</v>
      </c>
      <c r="T47">
        <v>26</v>
      </c>
      <c r="U47" s="971">
        <f t="shared" si="20"/>
        <v>6.6042101863535079</v>
      </c>
      <c r="V47" s="973">
        <v>26</v>
      </c>
      <c r="W47" s="971">
        <f t="shared" si="4"/>
        <v>0</v>
      </c>
      <c r="X47" s="869">
        <f t="shared" si="21"/>
        <v>12</v>
      </c>
      <c r="Y47">
        <v>26</v>
      </c>
      <c r="Z47" s="971">
        <f t="shared" si="22"/>
        <v>6.6042101863535079</v>
      </c>
      <c r="AA47" s="973">
        <v>26</v>
      </c>
      <c r="AB47" s="971">
        <f t="shared" si="5"/>
        <v>0</v>
      </c>
      <c r="AC47" s="869">
        <f t="shared" si="23"/>
        <v>12</v>
      </c>
      <c r="AD47">
        <v>26</v>
      </c>
      <c r="AE47" s="971">
        <f t="shared" si="24"/>
        <v>6.6042101863535079</v>
      </c>
      <c r="AF47" s="973">
        <v>26</v>
      </c>
      <c r="AG47" s="971">
        <f t="shared" si="6"/>
        <v>0</v>
      </c>
      <c r="AH47" s="869">
        <f t="shared" si="25"/>
        <v>12</v>
      </c>
      <c r="AI47">
        <v>26</v>
      </c>
      <c r="AJ47" s="971">
        <f t="shared" si="26"/>
        <v>6.6042101863535079</v>
      </c>
      <c r="AK47" s="973">
        <v>26</v>
      </c>
      <c r="AL47" s="971">
        <f t="shared" si="7"/>
        <v>0</v>
      </c>
      <c r="AM47" s="869">
        <f t="shared" si="27"/>
        <v>12</v>
      </c>
      <c r="AO47" s="869">
        <f>+'Générateur P.Durable 10ans'!K47</f>
        <v>0</v>
      </c>
      <c r="AP47" s="877">
        <f>IF(Résultats!$B79&lt;='Générateur P.Durable 10ans'!$U$7,IF(Résultats!$B79&gt;'Générateur P.Durable 10ans'!$F$13," ",HLOOKUP(IF(Résultats!$B79-('Générateur P.Durable 10ans'!$F$12*ROUNDDOWN(Résultats!$B79/'Générateur P.Durable 10ans'!$F$12,0))=0,'Générateur P.Durable 10ans'!$F$12,Résultats!$B79-('Générateur P.Durable 10ans'!$F$12*ROUNDDOWN(Résultats!$B79/'Générateur P.Durable 10ans'!$F$12,0))),'Générateur P.Durable 10ans'!$N$14:$R$15,2,FALSE)),0)</f>
        <v>0</v>
      </c>
      <c r="AQ47" s="869">
        <f>+'Générateur P.Durable 10ans'!L47</f>
        <v>0</v>
      </c>
      <c r="AR47" s="876">
        <f>+AP47*Menu!$F$13</f>
        <v>0</v>
      </c>
      <c r="AS47" s="869">
        <f ca="1">+'Générateur P.Durable 10ans'!D217</f>
        <v>0</v>
      </c>
      <c r="AT47" s="877">
        <f>IF(Résultats!$B79&lt;='Générateur P.Durable 10ans'!$U$7,+AP47*AS47/AO47+IF(Résultats!$B79&lt;=Menu!$G$64,Menu!$D$64,0),0)</f>
        <v>0</v>
      </c>
      <c r="AU47" s="869">
        <f ca="1">+'Générateur P.Durable 10ans'!C217</f>
        <v>0</v>
      </c>
      <c r="AV47" s="877">
        <f>+AT47*Menu!$F$13</f>
        <v>0</v>
      </c>
      <c r="AW47" s="1010">
        <f t="shared" si="8"/>
        <v>0</v>
      </c>
      <c r="BJ47" s="1009">
        <f>BJ46+'Générateur P.Durable 10ans'!AP47/(1+Résultats!$D$29)^(Résultats!$B118-1)</f>
        <v>10015.261535398422</v>
      </c>
      <c r="BK47" s="1009">
        <f ca="1">BK46+'Générateur P.Durable 10ans'!AT47/(1+Résultats!$D$31)^(Résultats!$B118-1)</f>
        <v>10351.871380818304</v>
      </c>
      <c r="BL47" s="1009">
        <f>BL46+'Générateur P.Durable 10ans'!BF47/(1+Résultats!$D$31)^(Résultats!$B118-1)</f>
        <v>6.3842694530141131</v>
      </c>
      <c r="BM47" s="1009">
        <f ca="1">BM46+'Générateur P.Durable 10ans'!BI47/(1+Résultats!$D$31)^(Résultats!$B118-1)</f>
        <v>10358.255650271318</v>
      </c>
      <c r="BN47" s="1009">
        <f>BN46+'Générateur P.Durable 10ans'!AR47/(1+Résultats!$D$29)^(Résultats!$B118-1)</f>
        <v>40061.046141593688</v>
      </c>
      <c r="BO47" s="1009">
        <f ca="1">BO46+'Générateur P.Durable 10ans'!AV47/(1+Résultats!$D$31)^(Résultats!$B118-1)</f>
        <v>41407.485523273215</v>
      </c>
      <c r="BP47" s="1009">
        <f>BP46+'Générateur P.Durable 10ans'!BE47/(1+Résultats!$D$31)^(Résultats!$B118-1)</f>
        <v>25.537077812056452</v>
      </c>
      <c r="BQ47" s="1009">
        <f ca="1">BQ46+'Générateur P.Durable 10ans'!BH47/(1+Résultats!$D$31)^(Résultats!$B118-1)</f>
        <v>41433.022601085271</v>
      </c>
    </row>
    <row r="48" spans="1:69" x14ac:dyDescent="0.3">
      <c r="A48">
        <v>27</v>
      </c>
      <c r="B48" t="str">
        <f t="shared" si="0"/>
        <v>Orge d'hiver</v>
      </c>
      <c r="C48" t="str">
        <f t="shared" si="1"/>
        <v>HIVER</v>
      </c>
      <c r="D48" s="869">
        <f t="shared" si="12"/>
        <v>12</v>
      </c>
      <c r="E48" s="869">
        <f t="shared" si="13"/>
        <v>12</v>
      </c>
      <c r="F48" s="869">
        <f t="shared" si="14"/>
        <v>12</v>
      </c>
      <c r="G48" s="869">
        <f t="shared" si="15"/>
        <v>12</v>
      </c>
      <c r="H48" t="s">
        <v>405</v>
      </c>
      <c r="I48">
        <f ca="1">'Générateur P.Durable 10ans'!C218</f>
        <v>0</v>
      </c>
      <c r="J48" s="842">
        <f t="shared" ca="1" si="16"/>
        <v>0</v>
      </c>
      <c r="K48">
        <f t="shared" si="17"/>
        <v>0</v>
      </c>
      <c r="L48">
        <f t="shared" si="2"/>
        <v>0</v>
      </c>
      <c r="M48">
        <f t="shared" si="18"/>
        <v>0</v>
      </c>
      <c r="N48">
        <f t="shared" ca="1" si="19"/>
        <v>0</v>
      </c>
      <c r="O48">
        <f t="shared" ca="1" si="3"/>
        <v>0</v>
      </c>
      <c r="T48">
        <v>27</v>
      </c>
      <c r="U48" s="971">
        <f t="shared" si="20"/>
        <v>6.605160570529983</v>
      </c>
      <c r="V48" s="973">
        <v>27</v>
      </c>
      <c r="W48" s="971">
        <f t="shared" si="4"/>
        <v>0</v>
      </c>
      <c r="X48" s="869">
        <f t="shared" si="21"/>
        <v>12</v>
      </c>
      <c r="Y48">
        <v>27</v>
      </c>
      <c r="Z48" s="971">
        <f t="shared" si="22"/>
        <v>6.605160570529983</v>
      </c>
      <c r="AA48" s="973">
        <v>27</v>
      </c>
      <c r="AB48" s="971">
        <f t="shared" si="5"/>
        <v>0</v>
      </c>
      <c r="AC48" s="869">
        <f t="shared" si="23"/>
        <v>12</v>
      </c>
      <c r="AD48">
        <v>27</v>
      </c>
      <c r="AE48" s="971">
        <f t="shared" si="24"/>
        <v>6.605160570529983</v>
      </c>
      <c r="AF48" s="973">
        <v>27</v>
      </c>
      <c r="AG48" s="971">
        <f t="shared" si="6"/>
        <v>0</v>
      </c>
      <c r="AH48" s="869">
        <f t="shared" si="25"/>
        <v>12</v>
      </c>
      <c r="AI48">
        <v>27</v>
      </c>
      <c r="AJ48" s="971">
        <f t="shared" si="26"/>
        <v>6.605160570529983</v>
      </c>
      <c r="AK48" s="973">
        <v>27</v>
      </c>
      <c r="AL48" s="971">
        <f t="shared" si="7"/>
        <v>0</v>
      </c>
      <c r="AM48" s="869">
        <f t="shared" si="27"/>
        <v>12</v>
      </c>
      <c r="AO48" s="869">
        <f>+'Générateur P.Durable 10ans'!K48</f>
        <v>0</v>
      </c>
      <c r="AP48" s="877">
        <f>IF(Résultats!$B80&lt;='Générateur P.Durable 10ans'!$U$7,IF(Résultats!$B80&gt;'Générateur P.Durable 10ans'!$F$13," ",HLOOKUP(IF(Résultats!$B80-('Générateur P.Durable 10ans'!$F$12*ROUNDDOWN(Résultats!$B80/'Générateur P.Durable 10ans'!$F$12,0))=0,'Générateur P.Durable 10ans'!$F$12,Résultats!$B80-('Générateur P.Durable 10ans'!$F$12*ROUNDDOWN(Résultats!$B80/'Générateur P.Durable 10ans'!$F$12,0))),'Générateur P.Durable 10ans'!$N$14:$R$15,2,FALSE)),0)</f>
        <v>0</v>
      </c>
      <c r="AQ48" s="869">
        <f>+'Générateur P.Durable 10ans'!L48</f>
        <v>0</v>
      </c>
      <c r="AR48" s="876">
        <f>+AP48*Menu!$F$13</f>
        <v>0</v>
      </c>
      <c r="AS48" s="869">
        <f ca="1">+'Générateur P.Durable 10ans'!D218</f>
        <v>0</v>
      </c>
      <c r="AT48" s="877">
        <f>IF(Résultats!$B80&lt;='Générateur P.Durable 10ans'!$U$7,+AP48*AS48/AO48+IF(Résultats!$B80&lt;=Menu!$G$64,Menu!$D$64,0),0)</f>
        <v>0</v>
      </c>
      <c r="AU48" s="869">
        <f ca="1">+'Générateur P.Durable 10ans'!C218</f>
        <v>0</v>
      </c>
      <c r="AV48" s="877">
        <f>+AT48*Menu!$F$13</f>
        <v>0</v>
      </c>
      <c r="AW48" s="1010">
        <f t="shared" si="8"/>
        <v>0</v>
      </c>
      <c r="BJ48" s="1009">
        <f>BJ47+'Générateur P.Durable 10ans'!AP48/(1+Résultats!$D$29)^(Résultats!$B119-1)</f>
        <v>10015.261535398422</v>
      </c>
      <c r="BK48" s="1009">
        <f ca="1">BK47+'Générateur P.Durable 10ans'!AT48/(1+Résultats!$D$31)^(Résultats!$B119-1)</f>
        <v>10351.871380818304</v>
      </c>
      <c r="BL48" s="1009">
        <f>BL47+'Générateur P.Durable 10ans'!BF48/(1+Résultats!$D$31)^(Résultats!$B119-1)</f>
        <v>6.3842694530141131</v>
      </c>
      <c r="BM48" s="1009">
        <f ca="1">BM47+'Générateur P.Durable 10ans'!BI48/(1+Résultats!$D$31)^(Résultats!$B119-1)</f>
        <v>10358.255650271318</v>
      </c>
      <c r="BN48" s="1009">
        <f>BN47+'Générateur P.Durable 10ans'!AR48/(1+Résultats!$D$29)^(Résultats!$B119-1)</f>
        <v>40061.046141593688</v>
      </c>
      <c r="BO48" s="1009">
        <f ca="1">BO47+'Générateur P.Durable 10ans'!AV48/(1+Résultats!$D$31)^(Résultats!$B119-1)</f>
        <v>41407.485523273215</v>
      </c>
      <c r="BP48" s="1009">
        <f>BP47+'Générateur P.Durable 10ans'!BE48/(1+Résultats!$D$31)^(Résultats!$B119-1)</f>
        <v>25.537077812056452</v>
      </c>
      <c r="BQ48" s="1009">
        <f ca="1">BQ47+'Générateur P.Durable 10ans'!BH48/(1+Résultats!$D$31)^(Résultats!$B119-1)</f>
        <v>41433.022601085271</v>
      </c>
    </row>
    <row r="49" spans="1:181" x14ac:dyDescent="0.3">
      <c r="A49">
        <v>28</v>
      </c>
      <c r="B49" t="str">
        <f t="shared" si="0"/>
        <v>Maïs</v>
      </c>
      <c r="C49" t="str">
        <f t="shared" si="1"/>
        <v>ETE</v>
      </c>
      <c r="D49" s="869">
        <f t="shared" si="12"/>
        <v>12</v>
      </c>
      <c r="E49" s="869">
        <f t="shared" si="13"/>
        <v>12</v>
      </c>
      <c r="F49" s="869">
        <f t="shared" si="14"/>
        <v>12</v>
      </c>
      <c r="G49" s="869">
        <f t="shared" si="15"/>
        <v>12</v>
      </c>
      <c r="H49" t="s">
        <v>405</v>
      </c>
      <c r="I49">
        <f ca="1">'Générateur P.Durable 10ans'!C219</f>
        <v>0</v>
      </c>
      <c r="J49" s="842">
        <f t="shared" ca="1" si="16"/>
        <v>0</v>
      </c>
      <c r="K49">
        <f t="shared" si="17"/>
        <v>0</v>
      </c>
      <c r="L49">
        <f t="shared" si="2"/>
        <v>0</v>
      </c>
      <c r="M49">
        <f t="shared" si="18"/>
        <v>0</v>
      </c>
      <c r="N49">
        <f t="shared" ca="1" si="19"/>
        <v>0</v>
      </c>
      <c r="O49">
        <f t="shared" ca="1" si="3"/>
        <v>0</v>
      </c>
      <c r="T49">
        <v>28</v>
      </c>
      <c r="U49" s="971">
        <f t="shared" si="20"/>
        <v>6.6058416616869815</v>
      </c>
      <c r="V49" s="973">
        <v>28</v>
      </c>
      <c r="W49" s="971">
        <f t="shared" si="4"/>
        <v>0</v>
      </c>
      <c r="X49" s="869">
        <f t="shared" si="21"/>
        <v>12</v>
      </c>
      <c r="Y49">
        <v>28</v>
      </c>
      <c r="Z49" s="971">
        <f t="shared" si="22"/>
        <v>6.6058416616869815</v>
      </c>
      <c r="AA49" s="973">
        <v>28</v>
      </c>
      <c r="AB49" s="971">
        <f t="shared" si="5"/>
        <v>0</v>
      </c>
      <c r="AC49" s="869">
        <f t="shared" si="23"/>
        <v>12</v>
      </c>
      <c r="AD49">
        <v>28</v>
      </c>
      <c r="AE49" s="971">
        <f t="shared" si="24"/>
        <v>6.6058416616869815</v>
      </c>
      <c r="AF49" s="973">
        <v>28</v>
      </c>
      <c r="AG49" s="971">
        <f t="shared" si="6"/>
        <v>0</v>
      </c>
      <c r="AH49" s="869">
        <f t="shared" si="25"/>
        <v>12</v>
      </c>
      <c r="AI49">
        <v>28</v>
      </c>
      <c r="AJ49" s="971">
        <f t="shared" si="26"/>
        <v>6.6058416616869815</v>
      </c>
      <c r="AK49" s="973">
        <v>28</v>
      </c>
      <c r="AL49" s="971">
        <f t="shared" si="7"/>
        <v>0</v>
      </c>
      <c r="AM49" s="869">
        <f t="shared" si="27"/>
        <v>12</v>
      </c>
      <c r="AO49" s="869">
        <f>+'Générateur P.Durable 10ans'!K49</f>
        <v>0</v>
      </c>
      <c r="AP49" s="877">
        <f>IF(Résultats!$B81&lt;='Générateur P.Durable 10ans'!$U$7,IF(Résultats!$B81&gt;'Générateur P.Durable 10ans'!$F$13," ",HLOOKUP(IF(Résultats!$B81-('Générateur P.Durable 10ans'!$F$12*ROUNDDOWN(Résultats!$B81/'Générateur P.Durable 10ans'!$F$12,0))=0,'Générateur P.Durable 10ans'!$F$12,Résultats!$B81-('Générateur P.Durable 10ans'!$F$12*ROUNDDOWN(Résultats!$B81/'Générateur P.Durable 10ans'!$F$12,0))),'Générateur P.Durable 10ans'!$N$14:$R$15,2,FALSE)),0)</f>
        <v>0</v>
      </c>
      <c r="AQ49" s="869">
        <f>+'Générateur P.Durable 10ans'!L49</f>
        <v>0</v>
      </c>
      <c r="AR49" s="876">
        <f>+AP49*Menu!$F$13</f>
        <v>0</v>
      </c>
      <c r="AS49" s="869">
        <f ca="1">+'Générateur P.Durable 10ans'!D219</f>
        <v>0</v>
      </c>
      <c r="AT49" s="877">
        <f>IF(Résultats!$B81&lt;='Générateur P.Durable 10ans'!$U$7,+AP49*AS49/AO49+IF(Résultats!$B81&lt;=Menu!$G$64,Menu!$D$64,0),0)</f>
        <v>0</v>
      </c>
      <c r="AU49" s="869">
        <f ca="1">+'Générateur P.Durable 10ans'!C219</f>
        <v>0</v>
      </c>
      <c r="AV49" s="877">
        <f>+AT49*Menu!$F$13</f>
        <v>0</v>
      </c>
      <c r="AW49" s="1010">
        <f t="shared" si="8"/>
        <v>0</v>
      </c>
      <c r="BJ49" s="1009">
        <f>BJ48+'Générateur P.Durable 10ans'!AP49/(1+Résultats!$D$29)^(Résultats!$B120-1)</f>
        <v>10015.261535398422</v>
      </c>
      <c r="BK49" s="1009">
        <f ca="1">BK48+'Générateur P.Durable 10ans'!AT49/(1+Résultats!$D$31)^(Résultats!$B120-1)</f>
        <v>10351.871380818304</v>
      </c>
      <c r="BL49" s="1009">
        <f>BL48+'Générateur P.Durable 10ans'!BF49/(1+Résultats!$D$31)^(Résultats!$B120-1)</f>
        <v>6.3842694530141131</v>
      </c>
      <c r="BM49" s="1009">
        <f ca="1">BM48+'Générateur P.Durable 10ans'!BI49/(1+Résultats!$D$31)^(Résultats!$B120-1)</f>
        <v>10358.255650271318</v>
      </c>
      <c r="BN49" s="1009">
        <f>BN48+'Générateur P.Durable 10ans'!AR49/(1+Résultats!$D$29)^(Résultats!$B120-1)</f>
        <v>40061.046141593688</v>
      </c>
      <c r="BO49" s="1009">
        <f ca="1">BO48+'Générateur P.Durable 10ans'!AV49/(1+Résultats!$D$31)^(Résultats!$B120-1)</f>
        <v>41407.485523273215</v>
      </c>
      <c r="BP49" s="1009">
        <f>BP48+'Générateur P.Durable 10ans'!BE49/(1+Résultats!$D$31)^(Résultats!$B120-1)</f>
        <v>25.537077812056452</v>
      </c>
      <c r="BQ49" s="1009">
        <f ca="1">BQ48+'Générateur P.Durable 10ans'!BH49/(1+Résultats!$D$31)^(Résultats!$B120-1)</f>
        <v>41433.022601085271</v>
      </c>
    </row>
    <row r="50" spans="1:181" x14ac:dyDescent="0.3">
      <c r="A50">
        <v>29</v>
      </c>
      <c r="B50" t="str">
        <f t="shared" si="0"/>
        <v>Blé d'hiver</v>
      </c>
      <c r="C50" t="str">
        <f t="shared" si="1"/>
        <v>HIVER</v>
      </c>
      <c r="D50" s="869">
        <f t="shared" si="12"/>
        <v>12</v>
      </c>
      <c r="E50" s="869">
        <f t="shared" si="13"/>
        <v>12</v>
      </c>
      <c r="F50" s="869">
        <f t="shared" si="14"/>
        <v>12</v>
      </c>
      <c r="G50" s="869">
        <f t="shared" si="15"/>
        <v>12</v>
      </c>
      <c r="H50" t="s">
        <v>405</v>
      </c>
      <c r="I50" s="842">
        <f ca="1">'Générateur P.Durable 10ans'!C220</f>
        <v>0</v>
      </c>
      <c r="J50" s="842">
        <f ca="1">I50/($B$9*$C$9/10000)</f>
        <v>0</v>
      </c>
      <c r="K50">
        <f t="shared" si="17"/>
        <v>0</v>
      </c>
      <c r="L50">
        <f>K50*($B$2*$C$2)/10000</f>
        <v>0</v>
      </c>
      <c r="M50">
        <f>IF(C50="ETE",(B$2-(C$5+C$6))*(C$2-(C$7+C$8))/10000*K50,(B$2-(C$5+C$6))*(C$2-(C$7+C$8))/10000*K50)</f>
        <v>0</v>
      </c>
      <c r="N50">
        <f ca="1">I50-L50</f>
        <v>0</v>
      </c>
      <c r="O50">
        <f ca="1">I50-M50</f>
        <v>0</v>
      </c>
      <c r="T50">
        <v>29</v>
      </c>
      <c r="U50" s="971">
        <f t="shared" si="20"/>
        <v>6.6063297418983096</v>
      </c>
      <c r="V50" s="973">
        <v>29</v>
      </c>
      <c r="W50" s="971">
        <f t="shared" si="4"/>
        <v>0</v>
      </c>
      <c r="X50" s="869">
        <f t="shared" si="21"/>
        <v>12</v>
      </c>
      <c r="Y50">
        <v>29</v>
      </c>
      <c r="Z50" s="971">
        <f t="shared" si="22"/>
        <v>6.6063297418983096</v>
      </c>
      <c r="AA50" s="973">
        <v>29</v>
      </c>
      <c r="AB50" s="971">
        <f t="shared" si="5"/>
        <v>0</v>
      </c>
      <c r="AC50" s="869">
        <f t="shared" si="23"/>
        <v>12</v>
      </c>
      <c r="AD50">
        <v>29</v>
      </c>
      <c r="AE50" s="971">
        <f t="shared" si="24"/>
        <v>6.6063297418983096</v>
      </c>
      <c r="AF50" s="973">
        <v>29</v>
      </c>
      <c r="AG50" s="971">
        <f t="shared" si="6"/>
        <v>0</v>
      </c>
      <c r="AH50" s="869">
        <f t="shared" si="25"/>
        <v>12</v>
      </c>
      <c r="AI50">
        <v>29</v>
      </c>
      <c r="AJ50" s="971">
        <f t="shared" si="26"/>
        <v>6.6063297418983096</v>
      </c>
      <c r="AK50" s="973">
        <v>29</v>
      </c>
      <c r="AL50" s="971">
        <f t="shared" si="7"/>
        <v>0</v>
      </c>
      <c r="AM50" s="869">
        <f t="shared" si="27"/>
        <v>12</v>
      </c>
      <c r="AO50" s="869">
        <f>+'Générateur P.Durable 10ans'!K50</f>
        <v>0</v>
      </c>
      <c r="AP50" s="877">
        <f>IF(Résultats!$B82&lt;='Générateur P.Durable 10ans'!$U$7,IF(Résultats!$B82&gt;'Générateur P.Durable 10ans'!$F$13," ",HLOOKUP(IF(Résultats!$B82-('Générateur P.Durable 10ans'!$F$12*ROUNDDOWN(Résultats!$B82/'Générateur P.Durable 10ans'!$F$12,0))=0,'Générateur P.Durable 10ans'!$F$12,Résultats!$B82-('Générateur P.Durable 10ans'!$F$12*ROUNDDOWN(Résultats!$B82/'Générateur P.Durable 10ans'!$F$12,0))),'Générateur P.Durable 10ans'!$N$14:$R$15,2,FALSE)),0)</f>
        <v>0</v>
      </c>
      <c r="AQ50" s="869">
        <f>+'Générateur P.Durable 10ans'!L50</f>
        <v>0</v>
      </c>
      <c r="AR50" s="876">
        <f>+AP50*Menu!$F$13</f>
        <v>0</v>
      </c>
      <c r="AS50" s="869">
        <f ca="1">+'Générateur P.Durable 10ans'!D220</f>
        <v>0</v>
      </c>
      <c r="AT50" s="877">
        <f>IF(Résultats!$B82&lt;='Générateur P.Durable 10ans'!$U$7,+AP50*AS50/AO50+IF(Résultats!$B82&lt;=Menu!$G$64,Menu!$D$64,0),0)</f>
        <v>0</v>
      </c>
      <c r="AU50" s="869">
        <f ca="1">+'Générateur P.Durable 10ans'!C220</f>
        <v>0</v>
      </c>
      <c r="AV50" s="877">
        <f>+AT50*Menu!$F$13</f>
        <v>0</v>
      </c>
      <c r="AW50" s="1010">
        <f t="shared" si="8"/>
        <v>0</v>
      </c>
      <c r="BJ50" s="1009">
        <f>BJ49+'Générateur P.Durable 10ans'!AP50/(1+Résultats!$D$29)^(Résultats!$B121-1)</f>
        <v>10015.261535398422</v>
      </c>
      <c r="BK50" s="1009">
        <f ca="1">BK49+'Générateur P.Durable 10ans'!AT50/(1+Résultats!$D$31)^(Résultats!$B121-1)</f>
        <v>10351.871380818304</v>
      </c>
      <c r="BL50" s="1009">
        <f>BL49+'Générateur P.Durable 10ans'!BF50/(1+Résultats!$D$31)^(Résultats!$B121-1)</f>
        <v>6.3842694530141131</v>
      </c>
      <c r="BM50" s="1009">
        <f ca="1">BM49+'Générateur P.Durable 10ans'!BI50/(1+Résultats!$D$31)^(Résultats!$B121-1)</f>
        <v>10358.255650271318</v>
      </c>
      <c r="BN50" s="1009">
        <f>BN49+'Générateur P.Durable 10ans'!AR50/(1+Résultats!$D$29)^(Résultats!$B121-1)</f>
        <v>40061.046141593688</v>
      </c>
      <c r="BO50" s="1009">
        <f ca="1">BO49+'Générateur P.Durable 10ans'!AV50/(1+Résultats!$D$31)^(Résultats!$B121-1)</f>
        <v>41407.485523273215</v>
      </c>
      <c r="BP50" s="1009">
        <f>BP49+'Générateur P.Durable 10ans'!BE50/(1+Résultats!$D$31)^(Résultats!$B121-1)</f>
        <v>25.537077812056452</v>
      </c>
      <c r="BQ50" s="1009">
        <f ca="1">BQ49+'Générateur P.Durable 10ans'!BH50/(1+Résultats!$D$31)^(Résultats!$B121-1)</f>
        <v>41433.022601085271</v>
      </c>
    </row>
    <row r="51" spans="1:181" x14ac:dyDescent="0.3">
      <c r="A51">
        <v>30</v>
      </c>
      <c r="B51" t="str">
        <f t="shared" si="0"/>
        <v>Prairie temporaire</v>
      </c>
      <c r="C51" t="str">
        <f t="shared" si="1"/>
        <v>HIVER</v>
      </c>
      <c r="D51" s="869">
        <f t="shared" si="12"/>
        <v>12</v>
      </c>
      <c r="E51" s="869">
        <f t="shared" si="13"/>
        <v>12</v>
      </c>
      <c r="F51" s="869">
        <f t="shared" si="14"/>
        <v>12</v>
      </c>
      <c r="G51" s="869">
        <f t="shared" si="15"/>
        <v>12</v>
      </c>
      <c r="H51" t="s">
        <v>405</v>
      </c>
      <c r="I51" s="842">
        <f ca="1">'Générateur P.Durable 10ans'!C221</f>
        <v>0</v>
      </c>
      <c r="J51" s="842">
        <f ca="1">I51/($B$9*$C$9/10000)</f>
        <v>0</v>
      </c>
      <c r="K51">
        <f t="shared" si="17"/>
        <v>0</v>
      </c>
      <c r="L51">
        <f>K51*($B$2*$C$2)/10000</f>
        <v>0</v>
      </c>
      <c r="M51">
        <f>IF(C51="ETE",(B$2-(C$5+C$6))*(C$2-(C$7+C$8))/10000*K51,(B$2-(C$5+C$6))*(C$2-(C$7+C$8))/10000*K51)</f>
        <v>0</v>
      </c>
      <c r="N51">
        <f ca="1">I51-L51</f>
        <v>0</v>
      </c>
      <c r="O51">
        <f ca="1">I51-M51</f>
        <v>0</v>
      </c>
      <c r="T51">
        <v>30</v>
      </c>
      <c r="U51" s="971">
        <f t="shared" si="20"/>
        <v>6.6066794959579829</v>
      </c>
      <c r="V51" s="973">
        <v>30</v>
      </c>
      <c r="W51" s="971">
        <f t="shared" si="4"/>
        <v>0</v>
      </c>
      <c r="X51" s="869">
        <f t="shared" si="21"/>
        <v>12</v>
      </c>
      <c r="Y51">
        <v>30</v>
      </c>
      <c r="Z51" s="971">
        <f t="shared" si="22"/>
        <v>6.6066794959579829</v>
      </c>
      <c r="AA51" s="973">
        <v>30</v>
      </c>
      <c r="AB51" s="971">
        <f t="shared" si="5"/>
        <v>0</v>
      </c>
      <c r="AC51" s="869">
        <f t="shared" si="23"/>
        <v>12</v>
      </c>
      <c r="AD51">
        <v>30</v>
      </c>
      <c r="AE51" s="971">
        <f t="shared" si="24"/>
        <v>6.6066794959579829</v>
      </c>
      <c r="AF51" s="973">
        <v>30</v>
      </c>
      <c r="AG51" s="971">
        <f t="shared" si="6"/>
        <v>0</v>
      </c>
      <c r="AH51" s="869">
        <f t="shared" si="25"/>
        <v>12</v>
      </c>
      <c r="AI51">
        <v>30</v>
      </c>
      <c r="AJ51" s="971">
        <f t="shared" si="26"/>
        <v>6.6066794959579829</v>
      </c>
      <c r="AK51" s="973">
        <v>30</v>
      </c>
      <c r="AL51" s="971">
        <f t="shared" si="7"/>
        <v>0</v>
      </c>
      <c r="AM51" s="869">
        <f t="shared" si="27"/>
        <v>12</v>
      </c>
      <c r="AO51" s="869">
        <f>+'Générateur P.Durable 10ans'!K51</f>
        <v>0</v>
      </c>
      <c r="AP51" s="877">
        <f>IF(Résultats!$B83&lt;='Générateur P.Durable 10ans'!$U$7,IF(Résultats!$B83&gt;'Générateur P.Durable 10ans'!$F$13," ",HLOOKUP(IF(Résultats!$B83-('Générateur P.Durable 10ans'!$F$12*ROUNDDOWN(Résultats!$B83/'Générateur P.Durable 10ans'!$F$12,0))=0,'Générateur P.Durable 10ans'!$F$12,Résultats!$B83-('Générateur P.Durable 10ans'!$F$12*ROUNDDOWN(Résultats!$B83/'Générateur P.Durable 10ans'!$F$12,0))),'Générateur P.Durable 10ans'!$N$14:$R$15,2,FALSE)),0)</f>
        <v>0</v>
      </c>
      <c r="AQ51" s="869">
        <f>+'Générateur P.Durable 10ans'!L51</f>
        <v>0</v>
      </c>
      <c r="AR51" s="876">
        <f>+AP51*Menu!$F$13</f>
        <v>0</v>
      </c>
      <c r="AS51" s="869">
        <f ca="1">+'Générateur P.Durable 10ans'!D221</f>
        <v>0</v>
      </c>
      <c r="AT51" s="877">
        <f>IF(Résultats!$B83&lt;='Générateur P.Durable 10ans'!$U$7,+AP51*AS51/AO51+IF(Résultats!$B83&lt;=Menu!$G$64,Menu!$D$64,0),0)</f>
        <v>0</v>
      </c>
      <c r="AU51" s="869">
        <f ca="1">+'Générateur P.Durable 10ans'!C221</f>
        <v>0</v>
      </c>
      <c r="AV51" s="877">
        <f>+AT51*Menu!$F$13</f>
        <v>0</v>
      </c>
      <c r="AW51" s="1010">
        <f t="shared" si="8"/>
        <v>0</v>
      </c>
      <c r="BJ51" s="1009">
        <f>BJ50+'Générateur P.Durable 10ans'!AP51/(1+Résultats!$D$29)^(Résultats!$B122-1)</f>
        <v>10015.261535398422</v>
      </c>
      <c r="BK51" s="1009">
        <f ca="1">BK50+'Générateur P.Durable 10ans'!AT51/(1+Résultats!$D$31)^(Résultats!$B122-1)</f>
        <v>10351.871380818304</v>
      </c>
      <c r="BL51" s="1009">
        <f>BL50+'Générateur P.Durable 10ans'!BF51/(1+Résultats!$D$31)^(Résultats!$B122-1)</f>
        <v>6.3842694530141131</v>
      </c>
      <c r="BM51" s="1009">
        <f ca="1">BM50+'Générateur P.Durable 10ans'!BI51/(1+Résultats!$D$31)^(Résultats!$B122-1)</f>
        <v>10358.255650271318</v>
      </c>
      <c r="BN51" s="1009">
        <f>BN50+'Générateur P.Durable 10ans'!AR51/(1+Résultats!$D$29)^(Résultats!$B122-1)</f>
        <v>40061.046141593688</v>
      </c>
      <c r="BO51" s="1009">
        <f ca="1">BO50+'Générateur P.Durable 10ans'!AV51/(1+Résultats!$D$31)^(Résultats!$B122-1)</f>
        <v>41407.485523273215</v>
      </c>
      <c r="BP51" s="1009">
        <f>BP50+'Générateur P.Durable 10ans'!BE51/(1+Résultats!$D$31)^(Résultats!$B122-1)</f>
        <v>25.537077812056452</v>
      </c>
      <c r="BQ51" s="1009">
        <f ca="1">BQ50+'Générateur P.Durable 10ans'!BH51/(1+Résultats!$D$31)^(Résultats!$B122-1)</f>
        <v>41433.022601085271</v>
      </c>
    </row>
    <row r="52" spans="1:181" x14ac:dyDescent="0.3">
      <c r="M52">
        <f ca="1">SUM(N22:N49)</f>
        <v>-3.6040339729276099</v>
      </c>
      <c r="N52">
        <f ca="1">SUM(O22:O49)</f>
        <v>31.261966027072386</v>
      </c>
    </row>
    <row r="53" spans="1:181" ht="15" thickBot="1" x14ac:dyDescent="0.35"/>
    <row r="54" spans="1:181" x14ac:dyDescent="0.3">
      <c r="A54" s="629"/>
      <c r="B54" s="629"/>
      <c r="C54" s="629"/>
      <c r="D54" s="629"/>
      <c r="E54" s="629"/>
      <c r="F54" s="629"/>
      <c r="G54" s="629"/>
      <c r="H54" s="629"/>
      <c r="I54" s="629"/>
      <c r="J54" s="629"/>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9"/>
      <c r="AP54" s="629"/>
      <c r="AQ54" s="629"/>
      <c r="AR54" s="629"/>
      <c r="AS54" s="629"/>
      <c r="AT54" s="629"/>
      <c r="AU54" s="629"/>
      <c r="AV54" s="629"/>
      <c r="AW54" s="629"/>
      <c r="AX54" s="629"/>
      <c r="AY54" s="629"/>
      <c r="AZ54" s="629"/>
      <c r="BA54" s="629"/>
      <c r="BB54" s="629"/>
      <c r="BC54" s="629"/>
      <c r="BD54" s="629"/>
      <c r="BE54" s="629"/>
      <c r="BF54" s="629"/>
      <c r="BG54" s="629"/>
      <c r="BH54" s="629"/>
      <c r="BI54" s="629"/>
      <c r="BJ54" s="629"/>
      <c r="BK54" s="629"/>
      <c r="BL54" s="629"/>
      <c r="BM54" s="629"/>
      <c r="BN54" s="629"/>
      <c r="BO54" s="629"/>
      <c r="BP54" s="629"/>
      <c r="BQ54" s="629"/>
      <c r="BR54" s="629"/>
      <c r="BS54" s="629"/>
      <c r="BT54" s="629"/>
      <c r="BU54" s="629"/>
      <c r="BV54" s="629"/>
      <c r="BW54" s="629"/>
      <c r="BX54" s="629"/>
      <c r="BY54" s="629"/>
      <c r="BZ54" s="629"/>
      <c r="CA54" s="629"/>
      <c r="CB54" s="629"/>
      <c r="CC54" s="629"/>
      <c r="CD54" s="629"/>
      <c r="CE54" s="629"/>
      <c r="CF54" s="629"/>
      <c r="CG54" s="629"/>
      <c r="CH54" s="629"/>
      <c r="CI54" s="629"/>
      <c r="CJ54" s="629"/>
      <c r="CK54" s="629"/>
      <c r="CL54" s="600"/>
      <c r="CM54" s="672"/>
      <c r="CN54" s="600" t="s">
        <v>521</v>
      </c>
      <c r="CO54" s="600"/>
      <c r="CP54" s="600"/>
      <c r="CQ54" s="600"/>
      <c r="CR54" s="600"/>
      <c r="CS54" s="672"/>
      <c r="CT54" s="600" t="s">
        <v>521</v>
      </c>
      <c r="CU54" s="600"/>
      <c r="CV54" s="600"/>
      <c r="CW54" s="600"/>
      <c r="CX54" s="600"/>
      <c r="CY54" s="672"/>
      <c r="CZ54" s="600" t="s">
        <v>521</v>
      </c>
      <c r="DA54" s="600"/>
      <c r="DB54" s="600"/>
      <c r="DC54" s="600"/>
      <c r="DD54" s="600"/>
      <c r="DE54" s="672"/>
      <c r="DF54" s="600" t="s">
        <v>521</v>
      </c>
      <c r="DG54" s="600"/>
      <c r="DH54" s="600"/>
      <c r="DI54" s="600"/>
      <c r="DJ54" s="600"/>
      <c r="DK54" s="672"/>
      <c r="DL54" s="600" t="s">
        <v>521</v>
      </c>
      <c r="DM54" s="600"/>
      <c r="DN54" s="600"/>
      <c r="DO54" s="600"/>
      <c r="DP54" s="600"/>
      <c r="DQ54" s="672"/>
      <c r="DR54" s="600" t="s">
        <v>521</v>
      </c>
      <c r="DS54" s="600"/>
      <c r="DT54" s="600"/>
      <c r="DU54" s="600"/>
      <c r="DV54" s="600"/>
      <c r="DW54" s="672"/>
      <c r="DX54" s="600" t="s">
        <v>521</v>
      </c>
      <c r="DY54" s="600"/>
      <c r="DZ54" s="600"/>
      <c r="EA54" s="600"/>
      <c r="EB54" s="600"/>
      <c r="EC54" s="672"/>
      <c r="ED54" s="600" t="s">
        <v>521</v>
      </c>
      <c r="EE54" s="600"/>
      <c r="EF54" s="600"/>
      <c r="EG54" s="600"/>
      <c r="EH54" s="600"/>
      <c r="EI54" s="672"/>
      <c r="EJ54" s="600" t="s">
        <v>521</v>
      </c>
      <c r="EK54" s="600"/>
      <c r="EL54" s="600"/>
      <c r="EM54" s="600"/>
      <c r="EN54" s="600"/>
      <c r="EO54" s="672"/>
      <c r="EP54" s="600" t="s">
        <v>521</v>
      </c>
      <c r="EQ54" s="600"/>
      <c r="ER54" s="600"/>
      <c r="ES54" s="600"/>
      <c r="ET54" s="600"/>
      <c r="EU54" s="672"/>
      <c r="EV54" s="600" t="s">
        <v>521</v>
      </c>
      <c r="EW54" s="600"/>
      <c r="EX54" s="600"/>
      <c r="EY54" s="600"/>
      <c r="EZ54" s="600"/>
      <c r="FA54" s="672"/>
      <c r="FB54" s="600" t="s">
        <v>521</v>
      </c>
      <c r="FC54" s="600"/>
      <c r="FD54" s="600"/>
      <c r="FE54" s="600"/>
      <c r="FF54" s="600"/>
      <c r="FG54" s="672"/>
      <c r="FH54" s="600" t="s">
        <v>521</v>
      </c>
      <c r="FI54" s="600"/>
      <c r="FJ54" s="600"/>
      <c r="FK54" s="600"/>
      <c r="FL54" s="600"/>
      <c r="FM54" s="672"/>
      <c r="FN54" s="600" t="s">
        <v>521</v>
      </c>
      <c r="FO54" s="600"/>
      <c r="FP54" s="600"/>
      <c r="FQ54" s="600"/>
      <c r="FR54" s="600"/>
      <c r="FS54" s="672"/>
      <c r="FT54" s="600" t="s">
        <v>521</v>
      </c>
      <c r="FU54" s="600"/>
      <c r="FV54" s="600"/>
      <c r="FW54" s="600"/>
      <c r="FX54" s="600"/>
      <c r="FY54" s="672"/>
    </row>
    <row r="55" spans="1:181" x14ac:dyDescent="0.3">
      <c r="A55" s="19"/>
      <c r="B55" s="1386" t="s">
        <v>520</v>
      </c>
      <c r="C55" s="1386"/>
      <c r="D55" s="1386"/>
      <c r="E55" s="1386"/>
      <c r="F55" s="1386"/>
      <c r="G55" s="1387"/>
      <c r="H55" s="1385" t="s">
        <v>519</v>
      </c>
      <c r="I55" s="1386"/>
      <c r="J55" s="1386"/>
      <c r="K55" s="1386"/>
      <c r="L55" s="1386"/>
      <c r="M55" s="1387"/>
      <c r="N55" s="1386" t="s">
        <v>518</v>
      </c>
      <c r="O55" s="1386"/>
      <c r="P55" s="1386"/>
      <c r="Q55" s="1386"/>
      <c r="R55" s="1386"/>
      <c r="S55" s="1387"/>
      <c r="T55" s="1385" t="s">
        <v>517</v>
      </c>
      <c r="U55" s="1386"/>
      <c r="V55" s="1386"/>
      <c r="W55" s="1386"/>
      <c r="X55" s="1386"/>
      <c r="Y55" s="1387"/>
      <c r="Z55" s="1385" t="s">
        <v>516</v>
      </c>
      <c r="AA55" s="1386"/>
      <c r="AB55" s="1386"/>
      <c r="AC55" s="1386"/>
      <c r="AD55" s="1386"/>
      <c r="AE55" s="1387"/>
      <c r="AF55" s="1386" t="s">
        <v>515</v>
      </c>
      <c r="AG55" s="1386"/>
      <c r="AH55" s="1386"/>
      <c r="AI55" s="1386"/>
      <c r="AJ55" s="1386"/>
      <c r="AK55" s="1387"/>
      <c r="AL55" s="1385" t="s">
        <v>514</v>
      </c>
      <c r="AM55" s="1386"/>
      <c r="AN55" s="1386"/>
      <c r="AO55" s="1386"/>
      <c r="AP55" s="1386"/>
      <c r="AQ55" s="1387"/>
      <c r="AR55" s="1385" t="s">
        <v>513</v>
      </c>
      <c r="AS55" s="1386"/>
      <c r="AT55" s="1386"/>
      <c r="AU55" s="1386"/>
      <c r="AV55" s="1386"/>
      <c r="AW55" s="1387"/>
      <c r="AX55" s="1386" t="s">
        <v>512</v>
      </c>
      <c r="AY55" s="1386"/>
      <c r="AZ55" s="1386"/>
      <c r="BA55" s="1386"/>
      <c r="BB55" s="1386"/>
      <c r="BC55" s="1387"/>
      <c r="BD55" s="1385" t="s">
        <v>511</v>
      </c>
      <c r="BE55" s="1386"/>
      <c r="BF55" s="1386"/>
      <c r="BG55" s="1386"/>
      <c r="BH55" s="1386"/>
      <c r="BI55" s="1387"/>
      <c r="BJ55" s="1385" t="s">
        <v>510</v>
      </c>
      <c r="BK55" s="1386"/>
      <c r="BL55" s="1386"/>
      <c r="BM55" s="1386"/>
      <c r="BN55" s="1386"/>
      <c r="BO55" s="1387"/>
      <c r="BP55" s="1386" t="s">
        <v>509</v>
      </c>
      <c r="BQ55" s="1386"/>
      <c r="BR55" s="1386"/>
      <c r="BS55" s="1386"/>
      <c r="BT55" s="1386"/>
      <c r="BU55" s="1387"/>
      <c r="BV55" s="1385" t="s">
        <v>508</v>
      </c>
      <c r="BW55" s="1386"/>
      <c r="BX55" s="1386"/>
      <c r="BY55" s="1386"/>
      <c r="BZ55" s="1386"/>
      <c r="CA55" s="1387"/>
      <c r="CB55" s="1385" t="s">
        <v>507</v>
      </c>
      <c r="CC55" s="1386"/>
      <c r="CD55" s="1386"/>
      <c r="CE55" s="1386"/>
      <c r="CF55" s="1386"/>
      <c r="CG55" s="1387"/>
      <c r="CH55" s="1386" t="s">
        <v>506</v>
      </c>
      <c r="CI55" s="1386"/>
      <c r="CJ55" s="1386"/>
      <c r="CK55" s="1386"/>
      <c r="CL55" s="1386"/>
      <c r="CM55" s="1387"/>
      <c r="CN55" s="1385" t="s">
        <v>505</v>
      </c>
      <c r="CO55" s="1386"/>
      <c r="CP55" s="1386"/>
      <c r="CQ55" s="1386"/>
      <c r="CR55" s="1386"/>
      <c r="CS55" s="1387"/>
      <c r="CT55" s="1385" t="s">
        <v>504</v>
      </c>
      <c r="CU55" s="1386"/>
      <c r="CV55" s="1386"/>
      <c r="CW55" s="1386"/>
      <c r="CX55" s="1386"/>
      <c r="CY55" s="1387"/>
      <c r="CZ55" s="1386" t="s">
        <v>503</v>
      </c>
      <c r="DA55" s="1386"/>
      <c r="DB55" s="1386"/>
      <c r="DC55" s="1386"/>
      <c r="DD55" s="1386"/>
      <c r="DE55" s="1387"/>
      <c r="DF55" s="1385" t="s">
        <v>502</v>
      </c>
      <c r="DG55" s="1386"/>
      <c r="DH55" s="1386"/>
      <c r="DI55" s="1386"/>
      <c r="DJ55" s="1386"/>
      <c r="DK55" s="1387"/>
      <c r="DL55" s="1385" t="s">
        <v>501</v>
      </c>
      <c r="DM55" s="1386"/>
      <c r="DN55" s="1386"/>
      <c r="DO55" s="1386"/>
      <c r="DP55" s="1386"/>
      <c r="DQ55" s="1387"/>
      <c r="DR55" s="1386" t="s">
        <v>500</v>
      </c>
      <c r="DS55" s="1386"/>
      <c r="DT55" s="1386"/>
      <c r="DU55" s="1386"/>
      <c r="DV55" s="1386"/>
      <c r="DW55" s="1387"/>
      <c r="DX55" s="1385" t="s">
        <v>499</v>
      </c>
      <c r="DY55" s="1386"/>
      <c r="DZ55" s="1386"/>
      <c r="EA55" s="1386"/>
      <c r="EB55" s="1386"/>
      <c r="EC55" s="1387"/>
      <c r="ED55" s="1385" t="s">
        <v>498</v>
      </c>
      <c r="EE55" s="1386"/>
      <c r="EF55" s="1386"/>
      <c r="EG55" s="1386"/>
      <c r="EH55" s="1386"/>
      <c r="EI55" s="1387"/>
      <c r="EJ55" s="1386" t="s">
        <v>497</v>
      </c>
      <c r="EK55" s="1386"/>
      <c r="EL55" s="1386"/>
      <c r="EM55" s="1386"/>
      <c r="EN55" s="1386"/>
      <c r="EO55" s="1387"/>
      <c r="EP55" s="1385" t="s">
        <v>496</v>
      </c>
      <c r="EQ55" s="1386"/>
      <c r="ER55" s="1386"/>
      <c r="ES55" s="1386"/>
      <c r="ET55" s="1386"/>
      <c r="EU55" s="1387"/>
      <c r="EV55" s="1385" t="s">
        <v>495</v>
      </c>
      <c r="EW55" s="1386"/>
      <c r="EX55" s="1386"/>
      <c r="EY55" s="1386"/>
      <c r="EZ55" s="1386"/>
      <c r="FA55" s="1387"/>
      <c r="FB55" s="1386" t="s">
        <v>494</v>
      </c>
      <c r="FC55" s="1386"/>
      <c r="FD55" s="1386"/>
      <c r="FE55" s="1386"/>
      <c r="FF55" s="1386"/>
      <c r="FG55" s="1387"/>
      <c r="FH55" s="1385" t="s">
        <v>493</v>
      </c>
      <c r="FI55" s="1386"/>
      <c r="FJ55" s="1386"/>
      <c r="FK55" s="1386"/>
      <c r="FL55" s="1386"/>
      <c r="FM55" s="1387"/>
      <c r="FN55" s="1385" t="s">
        <v>596</v>
      </c>
      <c r="FO55" s="1386"/>
      <c r="FP55" s="1386"/>
      <c r="FQ55" s="1386"/>
      <c r="FR55" s="1386"/>
      <c r="FS55" s="1387"/>
      <c r="FT55" s="1385" t="s">
        <v>597</v>
      </c>
      <c r="FU55" s="1386"/>
      <c r="FV55" s="1386"/>
      <c r="FW55" s="1386"/>
      <c r="FX55" s="1386"/>
      <c r="FY55" s="1387"/>
    </row>
    <row r="56" spans="1:181" x14ac:dyDescent="0.3">
      <c r="A56" s="19"/>
      <c r="D56" t="s">
        <v>492</v>
      </c>
      <c r="G56" s="345"/>
      <c r="J56" t="s">
        <v>492</v>
      </c>
      <c r="M56" s="345"/>
      <c r="P56" t="s">
        <v>492</v>
      </c>
      <c r="S56" s="345"/>
      <c r="V56" t="s">
        <v>492</v>
      </c>
      <c r="Y56" s="345"/>
      <c r="AB56" t="s">
        <v>492</v>
      </c>
      <c r="AE56" s="345"/>
      <c r="AH56" t="s">
        <v>492</v>
      </c>
      <c r="AK56" s="345"/>
      <c r="AN56" t="s">
        <v>492</v>
      </c>
      <c r="AQ56" s="345"/>
      <c r="AT56" t="s">
        <v>492</v>
      </c>
      <c r="AW56" s="345"/>
      <c r="AZ56" t="s">
        <v>492</v>
      </c>
      <c r="BC56" s="345"/>
      <c r="BF56" t="s">
        <v>492</v>
      </c>
      <c r="BI56" s="345"/>
      <c r="BL56" t="s">
        <v>492</v>
      </c>
      <c r="BO56" s="345"/>
      <c r="BR56" t="s">
        <v>492</v>
      </c>
      <c r="BU56" s="345"/>
      <c r="BX56" t="s">
        <v>492</v>
      </c>
      <c r="CA56" s="345"/>
      <c r="CD56" t="s">
        <v>492</v>
      </c>
      <c r="CG56" s="345"/>
      <c r="CJ56" t="s">
        <v>492</v>
      </c>
      <c r="CM56" s="345"/>
      <c r="CP56" t="s">
        <v>492</v>
      </c>
      <c r="CS56" s="345"/>
      <c r="CV56" t="s">
        <v>492</v>
      </c>
      <c r="CY56" s="345"/>
      <c r="DB56" t="s">
        <v>492</v>
      </c>
      <c r="DE56" s="345"/>
      <c r="DH56" t="s">
        <v>492</v>
      </c>
      <c r="DK56" s="345"/>
      <c r="DN56" t="s">
        <v>492</v>
      </c>
      <c r="DQ56" s="345"/>
      <c r="DT56" t="s">
        <v>492</v>
      </c>
      <c r="DW56" s="345"/>
      <c r="DZ56" t="s">
        <v>492</v>
      </c>
      <c r="EC56" s="345"/>
      <c r="EF56" t="s">
        <v>492</v>
      </c>
      <c r="EI56" s="345"/>
      <c r="EL56" t="s">
        <v>492</v>
      </c>
      <c r="EO56" s="345"/>
      <c r="ER56" t="s">
        <v>492</v>
      </c>
      <c r="EU56" s="345"/>
      <c r="EX56" t="s">
        <v>492</v>
      </c>
      <c r="FA56" s="345"/>
      <c r="FD56" t="s">
        <v>492</v>
      </c>
      <c r="FG56" s="345"/>
      <c r="FJ56" t="s">
        <v>492</v>
      </c>
      <c r="FM56" s="345"/>
      <c r="FP56" t="s">
        <v>492</v>
      </c>
      <c r="FS56" s="345"/>
      <c r="FV56" t="s">
        <v>492</v>
      </c>
      <c r="FY56" s="345"/>
    </row>
    <row r="57" spans="1:181" ht="15" thickBot="1" x14ac:dyDescent="0.35">
      <c r="A57" s="19"/>
      <c r="G57" s="345"/>
      <c r="M57" s="345"/>
      <c r="S57" s="345"/>
      <c r="Y57" s="345"/>
      <c r="AE57" s="345"/>
      <c r="AK57" s="345"/>
      <c r="AQ57" s="345"/>
      <c r="AW57" s="345"/>
      <c r="BC57" s="345"/>
      <c r="BI57" s="345"/>
      <c r="BO57" s="345"/>
      <c r="BU57" s="345"/>
      <c r="CA57" s="345"/>
      <c r="CG57" s="345"/>
      <c r="CM57" s="345"/>
      <c r="CS57" s="345"/>
      <c r="CY57" s="345"/>
      <c r="DE57" s="345"/>
      <c r="DK57" s="345"/>
      <c r="DQ57" s="345"/>
      <c r="DW57" s="345"/>
      <c r="EC57" s="345"/>
      <c r="EI57" s="345"/>
      <c r="EO57" s="345"/>
      <c r="EU57" s="345"/>
      <c r="FA57" s="345"/>
      <c r="FG57" s="345"/>
      <c r="FM57" s="345"/>
      <c r="FS57" s="345"/>
      <c r="FY57" s="345"/>
    </row>
    <row r="58" spans="1:181" ht="15" thickBot="1" x14ac:dyDescent="0.35">
      <c r="A58" s="19"/>
      <c r="C58" s="629" t="s">
        <v>491</v>
      </c>
      <c r="D58" s="672" t="s">
        <v>490</v>
      </c>
      <c r="G58" s="345"/>
      <c r="I58" s="629" t="s">
        <v>491</v>
      </c>
      <c r="J58" s="672" t="s">
        <v>490</v>
      </c>
      <c r="M58" s="345"/>
      <c r="O58" s="629" t="s">
        <v>491</v>
      </c>
      <c r="P58" s="672" t="s">
        <v>490</v>
      </c>
      <c r="S58" s="345"/>
      <c r="U58" s="629" t="s">
        <v>491</v>
      </c>
      <c r="V58" s="672" t="s">
        <v>490</v>
      </c>
      <c r="Y58" s="345"/>
      <c r="AA58" s="629" t="s">
        <v>491</v>
      </c>
      <c r="AB58" s="672" t="s">
        <v>490</v>
      </c>
      <c r="AE58" s="345"/>
      <c r="AG58" s="629" t="s">
        <v>491</v>
      </c>
      <c r="AH58" s="672" t="s">
        <v>490</v>
      </c>
      <c r="AK58" s="345"/>
      <c r="AM58" s="629" t="s">
        <v>491</v>
      </c>
      <c r="AN58" s="672" t="s">
        <v>490</v>
      </c>
      <c r="AQ58" s="345"/>
      <c r="AS58" s="629" t="s">
        <v>491</v>
      </c>
      <c r="AT58" s="672" t="s">
        <v>490</v>
      </c>
      <c r="AW58" s="345"/>
      <c r="AY58" s="629" t="s">
        <v>491</v>
      </c>
      <c r="AZ58" s="672" t="s">
        <v>490</v>
      </c>
      <c r="BC58" s="345"/>
      <c r="BE58" s="629" t="s">
        <v>491</v>
      </c>
      <c r="BF58" s="672" t="s">
        <v>490</v>
      </c>
      <c r="BI58" s="345"/>
      <c r="BK58" s="629" t="s">
        <v>491</v>
      </c>
      <c r="BL58" s="672" t="s">
        <v>490</v>
      </c>
      <c r="BO58" s="345"/>
      <c r="BQ58" s="629" t="s">
        <v>491</v>
      </c>
      <c r="BR58" s="672" t="s">
        <v>490</v>
      </c>
      <c r="BU58" s="345"/>
      <c r="BW58" s="629" t="s">
        <v>491</v>
      </c>
      <c r="BX58" s="672" t="s">
        <v>490</v>
      </c>
      <c r="CA58" s="345"/>
      <c r="CC58" s="629" t="s">
        <v>491</v>
      </c>
      <c r="CD58" s="672" t="s">
        <v>490</v>
      </c>
      <c r="CG58" s="345"/>
      <c r="CI58" s="629" t="s">
        <v>491</v>
      </c>
      <c r="CJ58" s="672" t="s">
        <v>490</v>
      </c>
      <c r="CM58" s="345"/>
      <c r="CO58" s="629" t="s">
        <v>491</v>
      </c>
      <c r="CP58" s="672" t="s">
        <v>490</v>
      </c>
      <c r="CS58" s="345"/>
      <c r="CU58" s="629" t="s">
        <v>491</v>
      </c>
      <c r="CV58" s="672" t="s">
        <v>490</v>
      </c>
      <c r="CY58" s="345"/>
      <c r="DA58" s="629" t="s">
        <v>491</v>
      </c>
      <c r="DB58" s="672" t="s">
        <v>490</v>
      </c>
      <c r="DE58" s="345"/>
      <c r="DG58" s="629" t="s">
        <v>491</v>
      </c>
      <c r="DH58" s="672" t="s">
        <v>490</v>
      </c>
      <c r="DK58" s="345"/>
      <c r="DM58" s="629" t="s">
        <v>491</v>
      </c>
      <c r="DN58" s="672" t="s">
        <v>490</v>
      </c>
      <c r="DQ58" s="345"/>
      <c r="DS58" s="629" t="s">
        <v>491</v>
      </c>
      <c r="DT58" s="672" t="s">
        <v>490</v>
      </c>
      <c r="DW58" s="345"/>
      <c r="DY58" s="629" t="s">
        <v>491</v>
      </c>
      <c r="DZ58" s="672" t="s">
        <v>490</v>
      </c>
      <c r="EC58" s="345"/>
      <c r="EE58" s="629" t="s">
        <v>491</v>
      </c>
      <c r="EF58" s="672" t="s">
        <v>490</v>
      </c>
      <c r="EI58" s="345"/>
      <c r="EK58" s="629" t="s">
        <v>491</v>
      </c>
      <c r="EL58" s="672" t="s">
        <v>490</v>
      </c>
      <c r="EO58" s="345"/>
      <c r="EQ58" s="629" t="s">
        <v>491</v>
      </c>
      <c r="ER58" s="672" t="s">
        <v>490</v>
      </c>
      <c r="EU58" s="345"/>
      <c r="EW58" s="629" t="s">
        <v>491</v>
      </c>
      <c r="EX58" s="672" t="s">
        <v>490</v>
      </c>
      <c r="FA58" s="345"/>
      <c r="FC58" s="629" t="s">
        <v>491</v>
      </c>
      <c r="FD58" s="672" t="s">
        <v>490</v>
      </c>
      <c r="FG58" s="345"/>
      <c r="FI58" s="629" t="s">
        <v>491</v>
      </c>
      <c r="FJ58" s="672" t="s">
        <v>490</v>
      </c>
      <c r="FM58" s="345"/>
      <c r="FO58" s="629" t="s">
        <v>491</v>
      </c>
      <c r="FP58" s="672" t="s">
        <v>490</v>
      </c>
      <c r="FS58" s="345"/>
      <c r="FU58" s="629" t="s">
        <v>491</v>
      </c>
      <c r="FV58" s="672" t="s">
        <v>490</v>
      </c>
      <c r="FY58" s="345"/>
    </row>
    <row r="59" spans="1:181" x14ac:dyDescent="0.3">
      <c r="A59" s="19"/>
      <c r="B59" s="629" t="s">
        <v>284</v>
      </c>
      <c r="C59" s="629" t="s">
        <v>429</v>
      </c>
      <c r="D59" s="672" t="s">
        <v>428</v>
      </c>
      <c r="E59" s="672" t="s">
        <v>427</v>
      </c>
      <c r="G59" s="345"/>
      <c r="H59" s="629" t="s">
        <v>284</v>
      </c>
      <c r="I59" s="629" t="s">
        <v>429</v>
      </c>
      <c r="J59" s="672" t="s">
        <v>428</v>
      </c>
      <c r="K59" s="672" t="s">
        <v>427</v>
      </c>
      <c r="M59" s="345"/>
      <c r="N59" s="629" t="s">
        <v>284</v>
      </c>
      <c r="O59" s="629" t="s">
        <v>429</v>
      </c>
      <c r="P59" s="672" t="s">
        <v>428</v>
      </c>
      <c r="Q59" s="672" t="s">
        <v>427</v>
      </c>
      <c r="S59" s="345"/>
      <c r="T59" s="629" t="s">
        <v>284</v>
      </c>
      <c r="U59" s="629" t="s">
        <v>429</v>
      </c>
      <c r="V59" s="672" t="s">
        <v>428</v>
      </c>
      <c r="W59" s="672" t="s">
        <v>427</v>
      </c>
      <c r="Y59" s="345"/>
      <c r="Z59" s="629" t="s">
        <v>284</v>
      </c>
      <c r="AA59" s="629" t="s">
        <v>429</v>
      </c>
      <c r="AB59" s="672" t="s">
        <v>428</v>
      </c>
      <c r="AC59" s="672" t="s">
        <v>427</v>
      </c>
      <c r="AE59" s="345"/>
      <c r="AF59" s="629" t="s">
        <v>284</v>
      </c>
      <c r="AG59" s="629" t="s">
        <v>429</v>
      </c>
      <c r="AH59" s="672" t="s">
        <v>428</v>
      </c>
      <c r="AI59" s="672" t="s">
        <v>427</v>
      </c>
      <c r="AK59" s="345"/>
      <c r="AL59" s="629" t="s">
        <v>284</v>
      </c>
      <c r="AM59" s="629" t="s">
        <v>429</v>
      </c>
      <c r="AN59" s="672" t="s">
        <v>428</v>
      </c>
      <c r="AO59" s="672" t="s">
        <v>427</v>
      </c>
      <c r="AQ59" s="345"/>
      <c r="AR59" s="629" t="s">
        <v>284</v>
      </c>
      <c r="AS59" s="629" t="s">
        <v>429</v>
      </c>
      <c r="AT59" s="672" t="s">
        <v>428</v>
      </c>
      <c r="AU59" s="672" t="s">
        <v>427</v>
      </c>
      <c r="AW59" s="345"/>
      <c r="AX59" s="629" t="s">
        <v>284</v>
      </c>
      <c r="AY59" s="629" t="s">
        <v>429</v>
      </c>
      <c r="AZ59" s="672" t="s">
        <v>428</v>
      </c>
      <c r="BA59" s="672" t="s">
        <v>427</v>
      </c>
      <c r="BC59" s="345"/>
      <c r="BD59" s="629" t="s">
        <v>284</v>
      </c>
      <c r="BE59" s="629" t="s">
        <v>429</v>
      </c>
      <c r="BF59" s="672" t="s">
        <v>428</v>
      </c>
      <c r="BG59" s="672" t="s">
        <v>427</v>
      </c>
      <c r="BI59" s="345"/>
      <c r="BJ59" s="629" t="s">
        <v>284</v>
      </c>
      <c r="BK59" s="629" t="s">
        <v>429</v>
      </c>
      <c r="BL59" s="672" t="s">
        <v>428</v>
      </c>
      <c r="BM59" s="672" t="s">
        <v>427</v>
      </c>
      <c r="BO59" s="345"/>
      <c r="BP59" s="629" t="s">
        <v>284</v>
      </c>
      <c r="BQ59" s="629" t="s">
        <v>429</v>
      </c>
      <c r="BR59" s="672" t="s">
        <v>428</v>
      </c>
      <c r="BS59" s="672" t="s">
        <v>427</v>
      </c>
      <c r="BU59" s="345"/>
      <c r="BV59" s="629" t="s">
        <v>284</v>
      </c>
      <c r="BW59" s="629" t="s">
        <v>429</v>
      </c>
      <c r="BX59" s="672" t="s">
        <v>428</v>
      </c>
      <c r="BY59" s="672" t="s">
        <v>427</v>
      </c>
      <c r="CA59" s="345"/>
      <c r="CB59" s="629" t="s">
        <v>284</v>
      </c>
      <c r="CC59" s="629" t="s">
        <v>429</v>
      </c>
      <c r="CD59" s="672" t="s">
        <v>428</v>
      </c>
      <c r="CE59" s="672" t="s">
        <v>427</v>
      </c>
      <c r="CG59" s="345"/>
      <c r="CH59" s="629" t="s">
        <v>284</v>
      </c>
      <c r="CI59" s="629" t="s">
        <v>429</v>
      </c>
      <c r="CJ59" s="672" t="s">
        <v>428</v>
      </c>
      <c r="CK59" s="672" t="s">
        <v>427</v>
      </c>
      <c r="CM59" s="345"/>
      <c r="CN59" s="629" t="s">
        <v>284</v>
      </c>
      <c r="CO59" s="629" t="s">
        <v>429</v>
      </c>
      <c r="CP59" s="672" t="s">
        <v>428</v>
      </c>
      <c r="CQ59" s="672" t="s">
        <v>427</v>
      </c>
      <c r="CS59" s="345"/>
      <c r="CT59" s="629" t="s">
        <v>284</v>
      </c>
      <c r="CU59" s="629" t="s">
        <v>429</v>
      </c>
      <c r="CV59" s="672" t="s">
        <v>428</v>
      </c>
      <c r="CW59" s="672" t="s">
        <v>427</v>
      </c>
      <c r="CY59" s="345"/>
      <c r="CZ59" s="629" t="s">
        <v>284</v>
      </c>
      <c r="DA59" s="629" t="s">
        <v>429</v>
      </c>
      <c r="DB59" s="672" t="s">
        <v>428</v>
      </c>
      <c r="DC59" s="672" t="s">
        <v>427</v>
      </c>
      <c r="DE59" s="345"/>
      <c r="DF59" s="629" t="s">
        <v>284</v>
      </c>
      <c r="DG59" s="629" t="s">
        <v>429</v>
      </c>
      <c r="DH59" s="672" t="s">
        <v>428</v>
      </c>
      <c r="DI59" s="672" t="s">
        <v>427</v>
      </c>
      <c r="DK59" s="345"/>
      <c r="DL59" s="629" t="s">
        <v>284</v>
      </c>
      <c r="DM59" s="629" t="s">
        <v>429</v>
      </c>
      <c r="DN59" s="672" t="s">
        <v>428</v>
      </c>
      <c r="DO59" s="672" t="s">
        <v>427</v>
      </c>
      <c r="DQ59" s="345"/>
      <c r="DR59" s="629" t="s">
        <v>284</v>
      </c>
      <c r="DS59" s="629" t="s">
        <v>429</v>
      </c>
      <c r="DT59" s="672" t="s">
        <v>428</v>
      </c>
      <c r="DU59" s="672" t="s">
        <v>427</v>
      </c>
      <c r="DW59" s="345"/>
      <c r="DX59" s="629" t="s">
        <v>284</v>
      </c>
      <c r="DY59" s="629" t="s">
        <v>429</v>
      </c>
      <c r="DZ59" s="672" t="s">
        <v>428</v>
      </c>
      <c r="EA59" s="672" t="s">
        <v>427</v>
      </c>
      <c r="EC59" s="345"/>
      <c r="ED59" s="629" t="s">
        <v>284</v>
      </c>
      <c r="EE59" s="629" t="s">
        <v>429</v>
      </c>
      <c r="EF59" s="672" t="s">
        <v>428</v>
      </c>
      <c r="EG59" s="672" t="s">
        <v>427</v>
      </c>
      <c r="EI59" s="345"/>
      <c r="EJ59" s="629" t="s">
        <v>284</v>
      </c>
      <c r="EK59" s="629" t="s">
        <v>429</v>
      </c>
      <c r="EL59" s="672" t="s">
        <v>428</v>
      </c>
      <c r="EM59" s="672" t="s">
        <v>427</v>
      </c>
      <c r="EO59" s="345"/>
      <c r="EP59" s="629" t="s">
        <v>284</v>
      </c>
      <c r="EQ59" s="629" t="s">
        <v>429</v>
      </c>
      <c r="ER59" s="672" t="s">
        <v>428</v>
      </c>
      <c r="ES59" s="672" t="s">
        <v>427</v>
      </c>
      <c r="EU59" s="345"/>
      <c r="EV59" s="629" t="s">
        <v>284</v>
      </c>
      <c r="EW59" s="629" t="s">
        <v>429</v>
      </c>
      <c r="EX59" s="672" t="s">
        <v>428</v>
      </c>
      <c r="EY59" s="672" t="s">
        <v>427</v>
      </c>
      <c r="FA59" s="345"/>
      <c r="FB59" s="629" t="s">
        <v>284</v>
      </c>
      <c r="FC59" s="629" t="s">
        <v>429</v>
      </c>
      <c r="FD59" s="672" t="s">
        <v>428</v>
      </c>
      <c r="FE59" s="672" t="s">
        <v>427</v>
      </c>
      <c r="FG59" s="345"/>
      <c r="FH59" s="629" t="s">
        <v>284</v>
      </c>
      <c r="FI59" s="629" t="s">
        <v>429</v>
      </c>
      <c r="FJ59" s="672" t="s">
        <v>428</v>
      </c>
      <c r="FK59" s="672" t="s">
        <v>427</v>
      </c>
      <c r="FM59" s="345"/>
      <c r="FN59" s="629" t="s">
        <v>284</v>
      </c>
      <c r="FO59" s="629" t="s">
        <v>429</v>
      </c>
      <c r="FP59" s="672" t="s">
        <v>428</v>
      </c>
      <c r="FQ59" s="672" t="s">
        <v>427</v>
      </c>
      <c r="FS59" s="345"/>
      <c r="FT59" s="629" t="s">
        <v>284</v>
      </c>
      <c r="FU59" s="629" t="s">
        <v>429</v>
      </c>
      <c r="FV59" s="672" t="s">
        <v>428</v>
      </c>
      <c r="FW59" s="672" t="s">
        <v>427</v>
      </c>
      <c r="FY59" s="345"/>
    </row>
    <row r="60" spans="1:181" x14ac:dyDescent="0.3">
      <c r="A60" s="19"/>
      <c r="B60" s="827" t="s">
        <v>287</v>
      </c>
      <c r="C60" s="827">
        <f>+$B$5</f>
        <v>200</v>
      </c>
      <c r="D60" s="827">
        <f>'Générateur P.Durable 10ans'!$C5</f>
        <v>5</v>
      </c>
      <c r="E60" s="834">
        <f>'Générateur P.Durable 10ans'!$D22</f>
        <v>0</v>
      </c>
      <c r="G60" s="345"/>
      <c r="H60" s="19" t="s">
        <v>287</v>
      </c>
      <c r="I60" s="827">
        <f>+$B$5</f>
        <v>200</v>
      </c>
      <c r="J60" s="19">
        <f>'Générateur P.Durable 10ans'!$C5</f>
        <v>5</v>
      </c>
      <c r="K60" s="345">
        <f>'Générateur P.Durable 10ans'!$D23</f>
        <v>1.5747803044668192</v>
      </c>
      <c r="M60" s="345"/>
      <c r="N60" s="19" t="s">
        <v>287</v>
      </c>
      <c r="O60" s="827">
        <f>+$B$5</f>
        <v>200</v>
      </c>
      <c r="P60" s="19">
        <f>'Générateur P.Durable 10ans'!$C5</f>
        <v>5</v>
      </c>
      <c r="Q60" s="345">
        <f>'Générateur P.Durable 10ans'!$D24</f>
        <v>3.2378614820268954</v>
      </c>
      <c r="S60" s="345"/>
      <c r="T60" s="19" t="s">
        <v>287</v>
      </c>
      <c r="U60" s="827">
        <f>+$B$5</f>
        <v>200</v>
      </c>
      <c r="V60" s="19">
        <f>'Générateur P.Durable 10ans'!$C5</f>
        <v>5</v>
      </c>
      <c r="W60" s="345">
        <f>'Générateur P.Durable 10ans'!$D25</f>
        <v>4.9009426595869723</v>
      </c>
      <c r="Y60" s="345"/>
      <c r="Z60" s="19" t="s">
        <v>287</v>
      </c>
      <c r="AA60" s="827">
        <f>+$B$5</f>
        <v>200</v>
      </c>
      <c r="AB60" s="19">
        <f>'Générateur P.Durable 10ans'!$C5</f>
        <v>5</v>
      </c>
      <c r="AC60" s="345">
        <f>'Générateur P.Durable 10ans'!$D26</f>
        <v>6.4757229640537899</v>
      </c>
      <c r="AE60" s="345"/>
      <c r="AF60" s="19" t="s">
        <v>287</v>
      </c>
      <c r="AG60" s="827">
        <f>+$B$5</f>
        <v>200</v>
      </c>
      <c r="AH60" s="19">
        <f>'Générateur P.Durable 10ans'!$C5</f>
        <v>5</v>
      </c>
      <c r="AI60" s="345">
        <f>'Générateur P.Durable 10ans'!$D27</f>
        <v>7.8917092740719292</v>
      </c>
      <c r="AK60" s="345"/>
      <c r="AL60" s="19" t="s">
        <v>287</v>
      </c>
      <c r="AM60" s="827">
        <f>+$B$5</f>
        <v>200</v>
      </c>
      <c r="AN60" s="19">
        <f>'Générateur P.Durable 10ans'!$C5</f>
        <v>5</v>
      </c>
      <c r="AO60" s="345">
        <f>'Générateur P.Durable 10ans'!$D28</f>
        <v>9.1068994106984462</v>
      </c>
      <c r="AQ60" s="345"/>
      <c r="AR60" s="19" t="s">
        <v>287</v>
      </c>
      <c r="AS60" s="827">
        <f>+$B$5</f>
        <v>200</v>
      </c>
      <c r="AT60" s="19">
        <f>'Générateur P.Durable 10ans'!$C5</f>
        <v>5</v>
      </c>
      <c r="AU60" s="345">
        <f>'Générateur P.Durable 10ans'!$D29</f>
        <v>10.108721990480397</v>
      </c>
      <c r="AW60" s="345"/>
      <c r="AX60" s="19" t="s">
        <v>287</v>
      </c>
      <c r="AY60" s="827">
        <f>+$B$5</f>
        <v>200</v>
      </c>
      <c r="AZ60" s="19">
        <f>'Générateur P.Durable 10ans'!$C5</f>
        <v>5</v>
      </c>
      <c r="BA60" s="345">
        <f>'Générateur P.Durable 10ans'!$D30</f>
        <v>10.90765522468795</v>
      </c>
      <c r="BC60" s="345"/>
      <c r="BD60" s="19" t="s">
        <v>287</v>
      </c>
      <c r="BE60" s="827">
        <f>+$B$5</f>
        <v>200</v>
      </c>
      <c r="BF60" s="19">
        <f>'Générateur P.Durable 10ans'!$C5</f>
        <v>5</v>
      </c>
      <c r="BG60" s="345">
        <f>'Générateur P.Durable 10ans'!$D31</f>
        <v>11.528076304573231</v>
      </c>
      <c r="BI60" s="345"/>
      <c r="BJ60" s="19" t="s">
        <v>287</v>
      </c>
      <c r="BK60" s="827">
        <f>+$B$5</f>
        <v>200</v>
      </c>
      <c r="BL60" s="19">
        <f>'Générateur P.Durable 10ans'!$C5</f>
        <v>5</v>
      </c>
      <c r="BM60" s="345">
        <f>'Générateur P.Durable 10ans'!$D32</f>
        <v>12</v>
      </c>
      <c r="BO60" s="345"/>
      <c r="BP60" s="19" t="s">
        <v>287</v>
      </c>
      <c r="BQ60" s="827">
        <f>+$B$5</f>
        <v>200</v>
      </c>
      <c r="BR60" s="19">
        <f>'Générateur P.Durable 10ans'!$C5</f>
        <v>5</v>
      </c>
      <c r="BS60" s="345">
        <f>'Générateur P.Durable 10ans'!$D33</f>
        <v>12</v>
      </c>
      <c r="BU60" s="345"/>
      <c r="BV60" s="19" t="s">
        <v>287</v>
      </c>
      <c r="BW60" s="827">
        <f>+$B$5</f>
        <v>200</v>
      </c>
      <c r="BX60" s="19">
        <f>'Générateur P.Durable 10ans'!$C5</f>
        <v>5</v>
      </c>
      <c r="BY60" s="345">
        <f>'Générateur P.Durable 10ans'!$D34</f>
        <v>12</v>
      </c>
      <c r="CA60" s="345"/>
      <c r="CB60" s="19" t="s">
        <v>287</v>
      </c>
      <c r="CC60" s="827">
        <f>+$B$5</f>
        <v>200</v>
      </c>
      <c r="CD60" s="19">
        <f>'Générateur P.Durable 10ans'!$C5</f>
        <v>5</v>
      </c>
      <c r="CE60" s="345">
        <f>'Générateur P.Durable 10ans'!$D35</f>
        <v>12</v>
      </c>
      <c r="CG60" s="345"/>
      <c r="CH60" s="19" t="s">
        <v>287</v>
      </c>
      <c r="CI60" s="827">
        <f>+$B$5</f>
        <v>200</v>
      </c>
      <c r="CJ60" s="19">
        <f>'Générateur P.Durable 10ans'!$C5</f>
        <v>5</v>
      </c>
      <c r="CK60" s="345">
        <f>'Générateur P.Durable 10ans'!$D36</f>
        <v>12</v>
      </c>
      <c r="CM60" s="345"/>
      <c r="CN60" s="19" t="s">
        <v>287</v>
      </c>
      <c r="CO60" s="827">
        <f>+$B$5</f>
        <v>200</v>
      </c>
      <c r="CP60" s="19">
        <f>'Générateur P.Durable 10ans'!$C5</f>
        <v>5</v>
      </c>
      <c r="CQ60" s="345">
        <f>'Générateur P.Durable 10ans'!$D37</f>
        <v>12</v>
      </c>
      <c r="CS60" s="345"/>
      <c r="CT60" s="19" t="s">
        <v>287</v>
      </c>
      <c r="CU60" s="827">
        <f>+$B$5</f>
        <v>200</v>
      </c>
      <c r="CV60" s="19">
        <f>'Générateur P.Durable 10ans'!$C5</f>
        <v>5</v>
      </c>
      <c r="CW60" s="345">
        <f>'Générateur P.Durable 10ans'!$D38</f>
        <v>12</v>
      </c>
      <c r="CY60" s="345"/>
      <c r="CZ60" s="19" t="s">
        <v>287</v>
      </c>
      <c r="DA60" s="827">
        <f>+$B$5</f>
        <v>200</v>
      </c>
      <c r="DB60" s="19">
        <f>'Générateur P.Durable 10ans'!$C5</f>
        <v>5</v>
      </c>
      <c r="DC60" s="345">
        <f>'Générateur P.Durable 10ans'!$D39</f>
        <v>12</v>
      </c>
      <c r="DE60" s="345"/>
      <c r="DF60" s="19" t="s">
        <v>287</v>
      </c>
      <c r="DG60" s="827">
        <f>+$B$5</f>
        <v>200</v>
      </c>
      <c r="DH60" s="19">
        <f>'Générateur P.Durable 10ans'!$C5</f>
        <v>5</v>
      </c>
      <c r="DI60" s="345">
        <f>'Générateur P.Durable 10ans'!$D40</f>
        <v>12</v>
      </c>
      <c r="DK60" s="345"/>
      <c r="DL60" s="19" t="s">
        <v>287</v>
      </c>
      <c r="DM60" s="827">
        <f>+$B$5</f>
        <v>200</v>
      </c>
      <c r="DN60" s="19">
        <f>'Générateur P.Durable 10ans'!$C5</f>
        <v>5</v>
      </c>
      <c r="DO60" s="345">
        <f>'Générateur P.Durable 10ans'!$D41</f>
        <v>12</v>
      </c>
      <c r="DQ60" s="345"/>
      <c r="DR60" s="19" t="s">
        <v>287</v>
      </c>
      <c r="DS60" s="827">
        <f>+$B$5</f>
        <v>200</v>
      </c>
      <c r="DT60" s="19">
        <f>'Générateur P.Durable 10ans'!$C5</f>
        <v>5</v>
      </c>
      <c r="DU60" s="345">
        <f>'Générateur P.Durable 10ans'!$D42</f>
        <v>12</v>
      </c>
      <c r="DW60" s="345"/>
      <c r="DX60" s="19" t="s">
        <v>287</v>
      </c>
      <c r="DY60" s="827">
        <f>+$B$5</f>
        <v>200</v>
      </c>
      <c r="DZ60" s="19">
        <f>'Générateur P.Durable 10ans'!$C5</f>
        <v>5</v>
      </c>
      <c r="EA60" s="345">
        <f>'Générateur P.Durable 10ans'!$D43</f>
        <v>12</v>
      </c>
      <c r="EC60" s="345"/>
      <c r="ED60" s="19" t="s">
        <v>287</v>
      </c>
      <c r="EE60" s="827">
        <f>+$B$5</f>
        <v>200</v>
      </c>
      <c r="EF60" s="19">
        <f>'Générateur P.Durable 10ans'!$C5</f>
        <v>5</v>
      </c>
      <c r="EG60" s="345">
        <f>'Générateur P.Durable 10ans'!$D44</f>
        <v>12</v>
      </c>
      <c r="EI60" s="345"/>
      <c r="EJ60" s="19" t="s">
        <v>287</v>
      </c>
      <c r="EK60" s="827">
        <f>+$B$5</f>
        <v>200</v>
      </c>
      <c r="EL60" s="19">
        <f>'Générateur P.Durable 10ans'!$C5</f>
        <v>5</v>
      </c>
      <c r="EM60" s="345">
        <f>'Générateur P.Durable 10ans'!$D45</f>
        <v>12</v>
      </c>
      <c r="EO60" s="345"/>
      <c r="EP60" s="19" t="s">
        <v>287</v>
      </c>
      <c r="EQ60" s="827">
        <f>+$B$5</f>
        <v>200</v>
      </c>
      <c r="ER60" s="19">
        <f>'Générateur P.Durable 10ans'!$C5</f>
        <v>5</v>
      </c>
      <c r="ES60" s="345">
        <f>'Générateur P.Durable 10ans'!$D46</f>
        <v>12</v>
      </c>
      <c r="EU60" s="345"/>
      <c r="EV60" s="19" t="s">
        <v>287</v>
      </c>
      <c r="EW60" s="827">
        <f>+$B$5</f>
        <v>200</v>
      </c>
      <c r="EX60" s="19">
        <f>'Générateur P.Durable 10ans'!$C5</f>
        <v>5</v>
      </c>
      <c r="EY60" s="345">
        <f>'Générateur P.Durable 10ans'!$D47</f>
        <v>12</v>
      </c>
      <c r="FA60" s="345"/>
      <c r="FB60" s="19" t="s">
        <v>287</v>
      </c>
      <c r="FC60" s="827">
        <f>+$B$5</f>
        <v>200</v>
      </c>
      <c r="FD60" s="19">
        <f>'Générateur P.Durable 10ans'!$C5</f>
        <v>5</v>
      </c>
      <c r="FE60" s="345">
        <f>'Générateur P.Durable 10ans'!$D48</f>
        <v>12</v>
      </c>
      <c r="FG60" s="345"/>
      <c r="FH60" s="19" t="s">
        <v>287</v>
      </c>
      <c r="FI60" s="827">
        <f>+$B$5</f>
        <v>200</v>
      </c>
      <c r="FJ60" s="19">
        <f>'Générateur P.Durable 10ans'!$C5</f>
        <v>5</v>
      </c>
      <c r="FK60" s="345">
        <f>'Générateur P.Durable 10ans'!$D49</f>
        <v>12</v>
      </c>
      <c r="FM60" s="345"/>
      <c r="FN60" s="19" t="s">
        <v>287</v>
      </c>
      <c r="FO60" s="827">
        <f>+$B$5</f>
        <v>200</v>
      </c>
      <c r="FP60" s="19">
        <f>'Générateur P.Durable 10ans'!$C5</f>
        <v>5</v>
      </c>
      <c r="FQ60" s="345">
        <f>'Générateur P.Durable 10ans'!$D50</f>
        <v>12</v>
      </c>
      <c r="FS60" s="345"/>
      <c r="FT60" s="19" t="s">
        <v>287</v>
      </c>
      <c r="FU60" s="827">
        <f>+$B$5</f>
        <v>200</v>
      </c>
      <c r="FV60" s="19">
        <f>'Générateur P.Durable 10ans'!$C5</f>
        <v>5</v>
      </c>
      <c r="FW60" s="345">
        <f>'Générateur P.Durable 10ans'!$D51</f>
        <v>12</v>
      </c>
      <c r="FY60" s="345"/>
    </row>
    <row r="61" spans="1:181" x14ac:dyDescent="0.3">
      <c r="A61" s="19"/>
      <c r="B61" s="827" t="s">
        <v>288</v>
      </c>
      <c r="C61" s="827">
        <f>+$B$6</f>
        <v>200</v>
      </c>
      <c r="D61" s="827">
        <f>'Générateur P.Durable 10ans'!$C6</f>
        <v>5</v>
      </c>
      <c r="E61" s="834">
        <f>'Générateur P.Durable 10ans'!$F22</f>
        <v>0</v>
      </c>
      <c r="G61" s="345"/>
      <c r="H61" s="19" t="s">
        <v>288</v>
      </c>
      <c r="I61" s="827">
        <f>+$B$6</f>
        <v>200</v>
      </c>
      <c r="J61" s="19">
        <f>'Générateur P.Durable 10ans'!$C6</f>
        <v>5</v>
      </c>
      <c r="K61" s="345">
        <f>'Générateur P.Durable 10ans'!$F23</f>
        <v>1.5747803044668192</v>
      </c>
      <c r="M61" s="345"/>
      <c r="N61" s="19" t="s">
        <v>288</v>
      </c>
      <c r="O61" s="827">
        <f>+$B$6</f>
        <v>200</v>
      </c>
      <c r="P61" s="19">
        <f>'Générateur P.Durable 10ans'!$C6</f>
        <v>5</v>
      </c>
      <c r="Q61" s="345">
        <f>'Générateur P.Durable 10ans'!$F24</f>
        <v>3.2378614820268954</v>
      </c>
      <c r="S61" s="345"/>
      <c r="T61" s="19" t="s">
        <v>288</v>
      </c>
      <c r="U61" s="827">
        <f>+$B$6</f>
        <v>200</v>
      </c>
      <c r="V61" s="19">
        <f>'Générateur P.Durable 10ans'!$C6</f>
        <v>5</v>
      </c>
      <c r="W61" s="345">
        <f>'Générateur P.Durable 10ans'!$F25</f>
        <v>4.9009426595869723</v>
      </c>
      <c r="Y61" s="345"/>
      <c r="Z61" s="19" t="s">
        <v>288</v>
      </c>
      <c r="AA61" s="827">
        <f>+$B$6</f>
        <v>200</v>
      </c>
      <c r="AB61" s="19">
        <f>'Générateur P.Durable 10ans'!$C6</f>
        <v>5</v>
      </c>
      <c r="AC61" s="345">
        <f>'Générateur P.Durable 10ans'!$F26</f>
        <v>6.4757229640537899</v>
      </c>
      <c r="AE61" s="345"/>
      <c r="AF61" s="19" t="s">
        <v>288</v>
      </c>
      <c r="AG61" s="827">
        <f>+$B$6</f>
        <v>200</v>
      </c>
      <c r="AH61" s="19">
        <f>'Générateur P.Durable 10ans'!$C6</f>
        <v>5</v>
      </c>
      <c r="AI61" s="345">
        <f>'Générateur P.Durable 10ans'!$F27</f>
        <v>7.8917092740719292</v>
      </c>
      <c r="AK61" s="345"/>
      <c r="AL61" s="19" t="s">
        <v>288</v>
      </c>
      <c r="AM61" s="827">
        <f>+$B$6</f>
        <v>200</v>
      </c>
      <c r="AN61" s="19">
        <f>'Générateur P.Durable 10ans'!$C6</f>
        <v>5</v>
      </c>
      <c r="AO61" s="345">
        <f>'Générateur P.Durable 10ans'!$F28</f>
        <v>9.1068994106984462</v>
      </c>
      <c r="AQ61" s="345"/>
      <c r="AR61" s="19" t="s">
        <v>288</v>
      </c>
      <c r="AS61" s="827">
        <f>+$B$6</f>
        <v>200</v>
      </c>
      <c r="AT61" s="19">
        <f>'Générateur P.Durable 10ans'!$C6</f>
        <v>5</v>
      </c>
      <c r="AU61" s="345">
        <f>'Générateur P.Durable 10ans'!$F29</f>
        <v>10.108721990480397</v>
      </c>
      <c r="AW61" s="345"/>
      <c r="AX61" s="19" t="s">
        <v>288</v>
      </c>
      <c r="AY61" s="827">
        <f>+$B$6</f>
        <v>200</v>
      </c>
      <c r="AZ61" s="19">
        <f>'Générateur P.Durable 10ans'!$C6</f>
        <v>5</v>
      </c>
      <c r="BA61" s="345">
        <f>'Générateur P.Durable 10ans'!$F30</f>
        <v>10.90765522468795</v>
      </c>
      <c r="BC61" s="345"/>
      <c r="BD61" s="19" t="s">
        <v>288</v>
      </c>
      <c r="BE61" s="827">
        <f>+$B$6</f>
        <v>200</v>
      </c>
      <c r="BF61" s="19">
        <f>'Générateur P.Durable 10ans'!$C6</f>
        <v>5</v>
      </c>
      <c r="BG61" s="345">
        <f>'Générateur P.Durable 10ans'!$F31</f>
        <v>11.528076304573231</v>
      </c>
      <c r="BI61" s="345"/>
      <c r="BJ61" s="19" t="s">
        <v>288</v>
      </c>
      <c r="BK61" s="827">
        <f>+$B$6</f>
        <v>200</v>
      </c>
      <c r="BL61" s="19">
        <f>'Générateur P.Durable 10ans'!$C6</f>
        <v>5</v>
      </c>
      <c r="BM61" s="345">
        <f>'Générateur P.Durable 10ans'!$F32</f>
        <v>12</v>
      </c>
      <c r="BO61" s="345"/>
      <c r="BP61" s="19" t="s">
        <v>288</v>
      </c>
      <c r="BQ61" s="827">
        <f>+$B$6</f>
        <v>200</v>
      </c>
      <c r="BR61" s="19">
        <f>'Générateur P.Durable 10ans'!$C6</f>
        <v>5</v>
      </c>
      <c r="BS61" s="345">
        <f>'Générateur P.Durable 10ans'!$F33</f>
        <v>12</v>
      </c>
      <c r="BU61" s="345"/>
      <c r="BV61" s="19" t="s">
        <v>288</v>
      </c>
      <c r="BW61" s="827">
        <f>+$B$6</f>
        <v>200</v>
      </c>
      <c r="BX61" s="19">
        <f>'Générateur P.Durable 10ans'!$C6</f>
        <v>5</v>
      </c>
      <c r="BY61" s="345">
        <f>'Générateur P.Durable 10ans'!$F34</f>
        <v>12</v>
      </c>
      <c r="CA61" s="345"/>
      <c r="CB61" s="19" t="s">
        <v>288</v>
      </c>
      <c r="CC61" s="827">
        <f>+$B$6</f>
        <v>200</v>
      </c>
      <c r="CD61" s="19">
        <f>'Générateur P.Durable 10ans'!$C6</f>
        <v>5</v>
      </c>
      <c r="CE61" s="345">
        <f>'Générateur P.Durable 10ans'!$F35</f>
        <v>12</v>
      </c>
      <c r="CG61" s="345"/>
      <c r="CH61" s="19" t="s">
        <v>288</v>
      </c>
      <c r="CI61" s="827">
        <f>+$B$6</f>
        <v>200</v>
      </c>
      <c r="CJ61" s="19">
        <f>'Générateur P.Durable 10ans'!$C6</f>
        <v>5</v>
      </c>
      <c r="CK61" s="345">
        <f>'Générateur P.Durable 10ans'!$F36</f>
        <v>12</v>
      </c>
      <c r="CM61" s="345"/>
      <c r="CN61" s="19" t="s">
        <v>288</v>
      </c>
      <c r="CO61" s="827">
        <f>+$B$6</f>
        <v>200</v>
      </c>
      <c r="CP61" s="19">
        <f>'Générateur P.Durable 10ans'!$C6</f>
        <v>5</v>
      </c>
      <c r="CQ61" s="345">
        <f>'Générateur P.Durable 10ans'!$F37</f>
        <v>12</v>
      </c>
      <c r="CS61" s="345"/>
      <c r="CT61" s="19" t="s">
        <v>288</v>
      </c>
      <c r="CU61" s="827">
        <f>+$B$6</f>
        <v>200</v>
      </c>
      <c r="CV61" s="19">
        <f>'Générateur P.Durable 10ans'!$C6</f>
        <v>5</v>
      </c>
      <c r="CW61" s="345">
        <f>'Générateur P.Durable 10ans'!$F38</f>
        <v>12</v>
      </c>
      <c r="CY61" s="345"/>
      <c r="CZ61" s="19" t="s">
        <v>288</v>
      </c>
      <c r="DA61" s="827">
        <f>+$B$6</f>
        <v>200</v>
      </c>
      <c r="DB61" s="19">
        <f>'Générateur P.Durable 10ans'!$C6</f>
        <v>5</v>
      </c>
      <c r="DC61" s="345">
        <f>'Générateur P.Durable 10ans'!$F39</f>
        <v>12</v>
      </c>
      <c r="DE61" s="345"/>
      <c r="DF61" s="19" t="s">
        <v>288</v>
      </c>
      <c r="DG61" s="827">
        <f>+$B$6</f>
        <v>200</v>
      </c>
      <c r="DH61" s="19">
        <f>'Générateur P.Durable 10ans'!$C6</f>
        <v>5</v>
      </c>
      <c r="DI61" s="345">
        <f>'Générateur P.Durable 10ans'!$F40</f>
        <v>12</v>
      </c>
      <c r="DK61" s="345"/>
      <c r="DL61" s="19" t="s">
        <v>288</v>
      </c>
      <c r="DM61" s="827">
        <f>+$B$6</f>
        <v>200</v>
      </c>
      <c r="DN61" s="19">
        <f>'Générateur P.Durable 10ans'!$C6</f>
        <v>5</v>
      </c>
      <c r="DO61" s="345">
        <f>'Générateur P.Durable 10ans'!$F41</f>
        <v>12</v>
      </c>
      <c r="DQ61" s="345"/>
      <c r="DR61" s="19" t="s">
        <v>288</v>
      </c>
      <c r="DS61" s="827">
        <f>+$B$6</f>
        <v>200</v>
      </c>
      <c r="DT61" s="19">
        <f>'Générateur P.Durable 10ans'!$C6</f>
        <v>5</v>
      </c>
      <c r="DU61" s="345">
        <f>'Générateur P.Durable 10ans'!$F42</f>
        <v>12</v>
      </c>
      <c r="DW61" s="345"/>
      <c r="DX61" s="19" t="s">
        <v>288</v>
      </c>
      <c r="DY61" s="827">
        <f>+$B$6</f>
        <v>200</v>
      </c>
      <c r="DZ61" s="19">
        <f>'Générateur P.Durable 10ans'!$C6</f>
        <v>5</v>
      </c>
      <c r="EA61" s="345">
        <f>'Générateur P.Durable 10ans'!$F43</f>
        <v>12</v>
      </c>
      <c r="EC61" s="345"/>
      <c r="ED61" s="19" t="s">
        <v>288</v>
      </c>
      <c r="EE61" s="827">
        <f>+$B$6</f>
        <v>200</v>
      </c>
      <c r="EF61" s="19">
        <f>'Générateur P.Durable 10ans'!$C6</f>
        <v>5</v>
      </c>
      <c r="EG61" s="345">
        <f>'Générateur P.Durable 10ans'!$F44</f>
        <v>12</v>
      </c>
      <c r="EI61" s="345"/>
      <c r="EJ61" s="19" t="s">
        <v>288</v>
      </c>
      <c r="EK61" s="827">
        <f>+$B$6</f>
        <v>200</v>
      </c>
      <c r="EL61" s="19">
        <f>'Générateur P.Durable 10ans'!$C6</f>
        <v>5</v>
      </c>
      <c r="EM61" s="345">
        <f>'Générateur P.Durable 10ans'!$F45</f>
        <v>12</v>
      </c>
      <c r="EO61" s="345"/>
      <c r="EP61" s="19" t="s">
        <v>288</v>
      </c>
      <c r="EQ61" s="827">
        <f>+$B$6</f>
        <v>200</v>
      </c>
      <c r="ER61" s="19">
        <f>'Générateur P.Durable 10ans'!$C6</f>
        <v>5</v>
      </c>
      <c r="ES61" s="345">
        <f>'Générateur P.Durable 10ans'!$F46</f>
        <v>12</v>
      </c>
      <c r="EU61" s="345"/>
      <c r="EV61" s="19" t="s">
        <v>288</v>
      </c>
      <c r="EW61" s="827">
        <f>+$B$6</f>
        <v>200</v>
      </c>
      <c r="EX61" s="19">
        <f>'Générateur P.Durable 10ans'!$C6</f>
        <v>5</v>
      </c>
      <c r="EY61" s="345">
        <f>'Générateur P.Durable 10ans'!$F47</f>
        <v>12</v>
      </c>
      <c r="FA61" s="345"/>
      <c r="FB61" s="19" t="s">
        <v>288</v>
      </c>
      <c r="FC61" s="827">
        <f>+$B$6</f>
        <v>200</v>
      </c>
      <c r="FD61" s="19">
        <f>'Générateur P.Durable 10ans'!$C6</f>
        <v>5</v>
      </c>
      <c r="FE61" s="345">
        <f>'Générateur P.Durable 10ans'!$F48</f>
        <v>12</v>
      </c>
      <c r="FG61" s="345"/>
      <c r="FH61" s="19" t="s">
        <v>288</v>
      </c>
      <c r="FI61" s="827">
        <f>+$B$6</f>
        <v>200</v>
      </c>
      <c r="FJ61" s="19">
        <f>'Générateur P.Durable 10ans'!$C6</f>
        <v>5</v>
      </c>
      <c r="FK61" s="345">
        <f>'Générateur P.Durable 10ans'!$F49</f>
        <v>12</v>
      </c>
      <c r="FM61" s="345"/>
      <c r="FN61" s="19" t="s">
        <v>288</v>
      </c>
      <c r="FO61" s="827">
        <f>+$B$6</f>
        <v>200</v>
      </c>
      <c r="FP61" s="19">
        <f>'Générateur P.Durable 10ans'!$C6</f>
        <v>5</v>
      </c>
      <c r="FQ61" s="345">
        <f>'Générateur P.Durable 10ans'!$F50</f>
        <v>12</v>
      </c>
      <c r="FS61" s="345"/>
      <c r="FT61" s="19" t="s">
        <v>288</v>
      </c>
      <c r="FU61" s="827">
        <f>+$B$6</f>
        <v>200</v>
      </c>
      <c r="FV61" s="19">
        <f>'Générateur P.Durable 10ans'!$C6</f>
        <v>5</v>
      </c>
      <c r="FW61" s="345">
        <f>'Générateur P.Durable 10ans'!$F51</f>
        <v>12</v>
      </c>
      <c r="FY61" s="345"/>
    </row>
    <row r="62" spans="1:181" x14ac:dyDescent="0.3">
      <c r="A62" s="19"/>
      <c r="B62" s="827" t="s">
        <v>290</v>
      </c>
      <c r="C62" s="827">
        <f>+$B$7</f>
        <v>200</v>
      </c>
      <c r="D62" s="827">
        <f>'Générateur P.Durable 10ans'!$C7</f>
        <v>5</v>
      </c>
      <c r="E62" s="834">
        <f>'Générateur P.Durable 10ans'!$G22</f>
        <v>0</v>
      </c>
      <c r="G62" s="345"/>
      <c r="H62" s="827" t="s">
        <v>290</v>
      </c>
      <c r="I62" s="827">
        <f>+$B$7</f>
        <v>200</v>
      </c>
      <c r="J62" s="827">
        <f>'Générateur P.Durable 10ans'!$C7</f>
        <v>5</v>
      </c>
      <c r="K62" s="834">
        <f>'Générateur P.Durable 10ans'!$G23</f>
        <v>1.5747803044668192</v>
      </c>
      <c r="M62" s="345"/>
      <c r="N62" s="827" t="s">
        <v>290</v>
      </c>
      <c r="O62" s="827">
        <f>+$B$7</f>
        <v>200</v>
      </c>
      <c r="P62" s="827">
        <f>'Générateur P.Durable 10ans'!$C7</f>
        <v>5</v>
      </c>
      <c r="Q62" s="834">
        <f>'Générateur P.Durable 10ans'!$G24</f>
        <v>3.2378614820268954</v>
      </c>
      <c r="S62" s="345"/>
      <c r="T62" s="827" t="s">
        <v>290</v>
      </c>
      <c r="U62" s="827">
        <f>+$B$7</f>
        <v>200</v>
      </c>
      <c r="V62" s="827">
        <f>'Générateur P.Durable 10ans'!$C7</f>
        <v>5</v>
      </c>
      <c r="W62" s="834">
        <f>'Générateur P.Durable 10ans'!$G25</f>
        <v>4.9009426595869723</v>
      </c>
      <c r="Y62" s="345"/>
      <c r="Z62" s="827" t="s">
        <v>290</v>
      </c>
      <c r="AA62" s="827">
        <f>+$B$7</f>
        <v>200</v>
      </c>
      <c r="AB62" s="827">
        <f>'Générateur P.Durable 10ans'!$C7</f>
        <v>5</v>
      </c>
      <c r="AC62" s="834">
        <f>'Générateur P.Durable 10ans'!$G26</f>
        <v>6.4757229640537899</v>
      </c>
      <c r="AE62" s="345"/>
      <c r="AF62" s="827" t="s">
        <v>290</v>
      </c>
      <c r="AG62" s="827">
        <f>+$B$7</f>
        <v>200</v>
      </c>
      <c r="AH62" s="827">
        <f>'Générateur P.Durable 10ans'!$C7</f>
        <v>5</v>
      </c>
      <c r="AI62" s="834">
        <f>'Générateur P.Durable 10ans'!$G27</f>
        <v>7.8917092740719292</v>
      </c>
      <c r="AK62" s="345"/>
      <c r="AL62" s="827" t="s">
        <v>290</v>
      </c>
      <c r="AM62" s="827">
        <f>+$B$7</f>
        <v>200</v>
      </c>
      <c r="AN62" s="827">
        <f>'Générateur P.Durable 10ans'!$C7</f>
        <v>5</v>
      </c>
      <c r="AO62" s="834">
        <f>'Générateur P.Durable 10ans'!$G28</f>
        <v>9.1068994106984462</v>
      </c>
      <c r="AQ62" s="345"/>
      <c r="AR62" s="827" t="s">
        <v>290</v>
      </c>
      <c r="AS62" s="827">
        <f>+$B$7</f>
        <v>200</v>
      </c>
      <c r="AT62" s="827">
        <f>'Générateur P.Durable 10ans'!$C7</f>
        <v>5</v>
      </c>
      <c r="AU62" s="834">
        <f>'Générateur P.Durable 10ans'!$G29</f>
        <v>10.108721990480397</v>
      </c>
      <c r="AW62" s="345"/>
      <c r="AX62" s="827" t="s">
        <v>290</v>
      </c>
      <c r="AY62" s="827">
        <f>+$B$7</f>
        <v>200</v>
      </c>
      <c r="AZ62" s="827">
        <f>'Générateur P.Durable 10ans'!$C7</f>
        <v>5</v>
      </c>
      <c r="BA62" s="834">
        <f>'Générateur P.Durable 10ans'!$G30</f>
        <v>10.90765522468795</v>
      </c>
      <c r="BC62" s="345"/>
      <c r="BD62" s="827" t="s">
        <v>290</v>
      </c>
      <c r="BE62" s="827">
        <f>+$B$7</f>
        <v>200</v>
      </c>
      <c r="BF62" s="827">
        <f>'Générateur P.Durable 10ans'!$C7</f>
        <v>5</v>
      </c>
      <c r="BG62" s="834">
        <f>'Générateur P.Durable 10ans'!$G31</f>
        <v>11.528076304573231</v>
      </c>
      <c r="BI62" s="345"/>
      <c r="BJ62" s="827" t="s">
        <v>290</v>
      </c>
      <c r="BK62" s="827">
        <f>+$B$7</f>
        <v>200</v>
      </c>
      <c r="BL62" s="827">
        <f>'Générateur P.Durable 10ans'!$C7</f>
        <v>5</v>
      </c>
      <c r="BM62" s="834">
        <f>'Générateur P.Durable 10ans'!$G32</f>
        <v>12</v>
      </c>
      <c r="BO62" s="345"/>
      <c r="BP62" s="827" t="s">
        <v>290</v>
      </c>
      <c r="BQ62" s="827">
        <f>+$B$7</f>
        <v>200</v>
      </c>
      <c r="BR62" s="827">
        <f>'Générateur P.Durable 10ans'!$C7</f>
        <v>5</v>
      </c>
      <c r="BS62" s="834">
        <f>'Générateur P.Durable 10ans'!$G33</f>
        <v>12</v>
      </c>
      <c r="BU62" s="345"/>
      <c r="BV62" s="827" t="s">
        <v>290</v>
      </c>
      <c r="BW62" s="827">
        <f>+$B$7</f>
        <v>200</v>
      </c>
      <c r="BX62" s="827">
        <f>'Générateur P.Durable 10ans'!$C7</f>
        <v>5</v>
      </c>
      <c r="BY62" s="834">
        <f>'Générateur P.Durable 10ans'!$G34</f>
        <v>12</v>
      </c>
      <c r="CA62" s="345"/>
      <c r="CB62" s="827" t="s">
        <v>290</v>
      </c>
      <c r="CC62" s="827">
        <f>+$B$7</f>
        <v>200</v>
      </c>
      <c r="CD62" s="827">
        <f>'Générateur P.Durable 10ans'!$C7</f>
        <v>5</v>
      </c>
      <c r="CE62" s="834">
        <f>'Générateur P.Durable 10ans'!$G35</f>
        <v>12</v>
      </c>
      <c r="CG62" s="345"/>
      <c r="CH62" s="827" t="s">
        <v>290</v>
      </c>
      <c r="CI62" s="827">
        <f>+$B$7</f>
        <v>200</v>
      </c>
      <c r="CJ62" s="827">
        <f>'Générateur P.Durable 10ans'!$C7</f>
        <v>5</v>
      </c>
      <c r="CK62" s="834">
        <f>'Générateur P.Durable 10ans'!$G36</f>
        <v>12</v>
      </c>
      <c r="CM62" s="345"/>
      <c r="CN62" s="827" t="s">
        <v>290</v>
      </c>
      <c r="CO62" s="827">
        <f>+$B$7</f>
        <v>200</v>
      </c>
      <c r="CP62" s="827">
        <f>'Générateur P.Durable 10ans'!$C7</f>
        <v>5</v>
      </c>
      <c r="CQ62" s="834">
        <f>'Générateur P.Durable 10ans'!$G37</f>
        <v>12</v>
      </c>
      <c r="CS62" s="345"/>
      <c r="CT62" s="827" t="s">
        <v>290</v>
      </c>
      <c r="CU62" s="827">
        <f>+$B$7</f>
        <v>200</v>
      </c>
      <c r="CV62" s="827">
        <f>'Générateur P.Durable 10ans'!$C7</f>
        <v>5</v>
      </c>
      <c r="CW62" s="834">
        <f>'Générateur P.Durable 10ans'!$G38</f>
        <v>12</v>
      </c>
      <c r="CY62" s="345"/>
      <c r="CZ62" s="827" t="s">
        <v>290</v>
      </c>
      <c r="DA62" s="827">
        <f>+$B$7</f>
        <v>200</v>
      </c>
      <c r="DB62" s="827">
        <f>'Générateur P.Durable 10ans'!$C7</f>
        <v>5</v>
      </c>
      <c r="DC62" s="834">
        <f>'Générateur P.Durable 10ans'!$G39</f>
        <v>12</v>
      </c>
      <c r="DE62" s="345"/>
      <c r="DF62" s="827" t="s">
        <v>290</v>
      </c>
      <c r="DG62" s="827">
        <f>+$B$7</f>
        <v>200</v>
      </c>
      <c r="DH62" s="827">
        <f>'Générateur P.Durable 10ans'!$C7</f>
        <v>5</v>
      </c>
      <c r="DI62" s="834">
        <f>'Générateur P.Durable 10ans'!$G40</f>
        <v>12</v>
      </c>
      <c r="DK62" s="345"/>
      <c r="DL62" s="827" t="s">
        <v>290</v>
      </c>
      <c r="DM62" s="827">
        <f>+$B$7</f>
        <v>200</v>
      </c>
      <c r="DN62" s="827">
        <f>'Générateur P.Durable 10ans'!$C7</f>
        <v>5</v>
      </c>
      <c r="DO62" s="834">
        <f>'Générateur P.Durable 10ans'!$G41</f>
        <v>12</v>
      </c>
      <c r="DQ62" s="345"/>
      <c r="DR62" s="827" t="s">
        <v>290</v>
      </c>
      <c r="DS62" s="827">
        <f>+$B$7</f>
        <v>200</v>
      </c>
      <c r="DT62" s="827">
        <f>'Générateur P.Durable 10ans'!$C7</f>
        <v>5</v>
      </c>
      <c r="DU62" s="834">
        <f>'Générateur P.Durable 10ans'!$G42</f>
        <v>12</v>
      </c>
      <c r="DW62" s="345"/>
      <c r="DX62" s="827" t="s">
        <v>290</v>
      </c>
      <c r="DY62" s="827">
        <f>+$B$7</f>
        <v>200</v>
      </c>
      <c r="DZ62" s="827">
        <f>'Générateur P.Durable 10ans'!$C7</f>
        <v>5</v>
      </c>
      <c r="EA62" s="834">
        <f>'Générateur P.Durable 10ans'!$G43</f>
        <v>12</v>
      </c>
      <c r="EC62" s="345"/>
      <c r="ED62" s="827" t="s">
        <v>290</v>
      </c>
      <c r="EE62" s="827">
        <f>+$B$7</f>
        <v>200</v>
      </c>
      <c r="EF62" s="827">
        <f>'Générateur P.Durable 10ans'!$C7</f>
        <v>5</v>
      </c>
      <c r="EG62" s="834">
        <f>'Générateur P.Durable 10ans'!$G44</f>
        <v>12</v>
      </c>
      <c r="EI62" s="345"/>
      <c r="EJ62" s="827" t="s">
        <v>290</v>
      </c>
      <c r="EK62" s="827">
        <f>+$B$7</f>
        <v>200</v>
      </c>
      <c r="EL62" s="827">
        <f>'Générateur P.Durable 10ans'!$C7</f>
        <v>5</v>
      </c>
      <c r="EM62" s="834">
        <f>'Générateur P.Durable 10ans'!$G45</f>
        <v>12</v>
      </c>
      <c r="EO62" s="345"/>
      <c r="EP62" s="827" t="s">
        <v>290</v>
      </c>
      <c r="EQ62" s="827">
        <f>+$B$7</f>
        <v>200</v>
      </c>
      <c r="ER62" s="827">
        <f>'Générateur P.Durable 10ans'!$C7</f>
        <v>5</v>
      </c>
      <c r="ES62" s="834">
        <f>'Générateur P.Durable 10ans'!$G46</f>
        <v>12</v>
      </c>
      <c r="EU62" s="345"/>
      <c r="EV62" s="827" t="s">
        <v>290</v>
      </c>
      <c r="EW62" s="827">
        <f>+$B$7</f>
        <v>200</v>
      </c>
      <c r="EX62" s="827">
        <f>'Générateur P.Durable 10ans'!$C7</f>
        <v>5</v>
      </c>
      <c r="EY62" s="834">
        <f>'Générateur P.Durable 10ans'!$G47</f>
        <v>12</v>
      </c>
      <c r="FA62" s="345"/>
      <c r="FB62" s="827" t="s">
        <v>290</v>
      </c>
      <c r="FC62" s="827">
        <f>+$B$7</f>
        <v>200</v>
      </c>
      <c r="FD62" s="827">
        <f>'Générateur P.Durable 10ans'!$C7</f>
        <v>5</v>
      </c>
      <c r="FE62" s="834">
        <f>'Générateur P.Durable 10ans'!$G48</f>
        <v>12</v>
      </c>
      <c r="FG62" s="345"/>
      <c r="FH62" s="827" t="s">
        <v>290</v>
      </c>
      <c r="FI62" s="827">
        <f>+$B$7</f>
        <v>200</v>
      </c>
      <c r="FJ62" s="827">
        <f>'Générateur P.Durable 10ans'!$C7</f>
        <v>5</v>
      </c>
      <c r="FK62" s="834">
        <f>'Générateur P.Durable 10ans'!$G49</f>
        <v>12</v>
      </c>
      <c r="FM62" s="345"/>
      <c r="FN62" s="827" t="s">
        <v>290</v>
      </c>
      <c r="FO62" s="827">
        <f>+$B$7</f>
        <v>200</v>
      </c>
      <c r="FP62" s="827">
        <f>'Générateur P.Durable 10ans'!$C7</f>
        <v>5</v>
      </c>
      <c r="FQ62" s="834">
        <f>'Générateur P.Durable 10ans'!$G50</f>
        <v>12</v>
      </c>
      <c r="FS62" s="345"/>
      <c r="FT62" s="827" t="s">
        <v>290</v>
      </c>
      <c r="FU62" s="827">
        <f>+$B$7</f>
        <v>200</v>
      </c>
      <c r="FV62" s="827">
        <f>'Générateur P.Durable 10ans'!$C7</f>
        <v>5</v>
      </c>
      <c r="FW62" s="834">
        <f>'Générateur P.Durable 10ans'!$G51</f>
        <v>12</v>
      </c>
      <c r="FY62" s="345"/>
    </row>
    <row r="63" spans="1:181" ht="15" thickBot="1" x14ac:dyDescent="0.35">
      <c r="A63" s="19"/>
      <c r="B63" s="826" t="s">
        <v>292</v>
      </c>
      <c r="C63" s="826">
        <f>+$B$8</f>
        <v>200</v>
      </c>
      <c r="D63" s="827">
        <f>'Générateur P.Durable 10ans'!$C8</f>
        <v>5</v>
      </c>
      <c r="E63" s="832">
        <f>'Générateur P.Durable 10ans'!$E22</f>
        <v>0</v>
      </c>
      <c r="G63" s="345"/>
      <c r="H63" s="668" t="s">
        <v>292</v>
      </c>
      <c r="I63" s="826">
        <f>+$B$8</f>
        <v>200</v>
      </c>
      <c r="J63" s="19">
        <f>'Générateur P.Durable 10ans'!$C8</f>
        <v>5</v>
      </c>
      <c r="K63" s="630">
        <f>'Générateur P.Durable 10ans'!$E23</f>
        <v>1.5747803044668192</v>
      </c>
      <c r="M63" s="345"/>
      <c r="N63" s="668" t="s">
        <v>292</v>
      </c>
      <c r="O63" s="826">
        <f>+$B$8</f>
        <v>200</v>
      </c>
      <c r="P63" s="19">
        <f>'Générateur P.Durable 10ans'!$C8</f>
        <v>5</v>
      </c>
      <c r="Q63" s="630">
        <f>'Générateur P.Durable 10ans'!$E24</f>
        <v>3.2378614820268954</v>
      </c>
      <c r="S63" s="345"/>
      <c r="T63" s="668" t="s">
        <v>292</v>
      </c>
      <c r="U63" s="826">
        <f>+$B$8</f>
        <v>200</v>
      </c>
      <c r="V63" s="19">
        <f>'Générateur P.Durable 10ans'!$C8</f>
        <v>5</v>
      </c>
      <c r="W63" s="630">
        <f>'Générateur P.Durable 10ans'!$E25</f>
        <v>4.9009426595869723</v>
      </c>
      <c r="Y63" s="345"/>
      <c r="Z63" s="668" t="s">
        <v>292</v>
      </c>
      <c r="AA63" s="826">
        <f>+$B$8</f>
        <v>200</v>
      </c>
      <c r="AB63" s="19">
        <f>'Générateur P.Durable 10ans'!$C8</f>
        <v>5</v>
      </c>
      <c r="AC63" s="630">
        <f>'Générateur P.Durable 10ans'!$E26</f>
        <v>6.4757229640537899</v>
      </c>
      <c r="AE63" s="345"/>
      <c r="AF63" s="668" t="s">
        <v>292</v>
      </c>
      <c r="AG63" s="826">
        <f>+$B$8</f>
        <v>200</v>
      </c>
      <c r="AH63" s="19">
        <f>'Générateur P.Durable 10ans'!$C8</f>
        <v>5</v>
      </c>
      <c r="AI63" s="630">
        <f>'Générateur P.Durable 10ans'!$E27</f>
        <v>7.8917092740719292</v>
      </c>
      <c r="AK63" s="345"/>
      <c r="AL63" s="668" t="s">
        <v>292</v>
      </c>
      <c r="AM63" s="826">
        <f>+$B$8</f>
        <v>200</v>
      </c>
      <c r="AN63" s="19">
        <f>'Générateur P.Durable 10ans'!$C8</f>
        <v>5</v>
      </c>
      <c r="AO63" s="630">
        <f>'Générateur P.Durable 10ans'!$E28</f>
        <v>9.1068994106984462</v>
      </c>
      <c r="AQ63" s="345"/>
      <c r="AR63" s="668" t="s">
        <v>292</v>
      </c>
      <c r="AS63" s="826">
        <f>+$B$8</f>
        <v>200</v>
      </c>
      <c r="AT63" s="19">
        <f>'Générateur P.Durable 10ans'!$C8</f>
        <v>5</v>
      </c>
      <c r="AU63" s="630">
        <f>'Générateur P.Durable 10ans'!$E29</f>
        <v>10.108721990480397</v>
      </c>
      <c r="AW63" s="345"/>
      <c r="AX63" s="668" t="s">
        <v>292</v>
      </c>
      <c r="AY63" s="826">
        <f>+$B$8</f>
        <v>200</v>
      </c>
      <c r="AZ63" s="19">
        <f>'Générateur P.Durable 10ans'!$C8</f>
        <v>5</v>
      </c>
      <c r="BA63" s="630">
        <f>'Générateur P.Durable 10ans'!$E30</f>
        <v>10.90765522468795</v>
      </c>
      <c r="BC63" s="345"/>
      <c r="BD63" s="668" t="s">
        <v>292</v>
      </c>
      <c r="BE63" s="826">
        <f>+$B$8</f>
        <v>200</v>
      </c>
      <c r="BF63" s="19">
        <f>'Générateur P.Durable 10ans'!$C8</f>
        <v>5</v>
      </c>
      <c r="BG63" s="630">
        <f>'Générateur P.Durable 10ans'!$E31</f>
        <v>11.528076304573231</v>
      </c>
      <c r="BI63" s="345"/>
      <c r="BJ63" s="668" t="s">
        <v>292</v>
      </c>
      <c r="BK63" s="826">
        <f>+$B$8</f>
        <v>200</v>
      </c>
      <c r="BL63" s="19">
        <f>'Générateur P.Durable 10ans'!$C8</f>
        <v>5</v>
      </c>
      <c r="BM63" s="630">
        <f>'Générateur P.Durable 10ans'!$E32</f>
        <v>12</v>
      </c>
      <c r="BO63" s="345"/>
      <c r="BP63" s="668" t="s">
        <v>292</v>
      </c>
      <c r="BQ63" s="826">
        <f>+$B$8</f>
        <v>200</v>
      </c>
      <c r="BR63" s="19">
        <f>'Générateur P.Durable 10ans'!$C8</f>
        <v>5</v>
      </c>
      <c r="BS63" s="630">
        <f>'Générateur P.Durable 10ans'!$E33</f>
        <v>12</v>
      </c>
      <c r="BU63" s="345"/>
      <c r="BV63" s="668" t="s">
        <v>292</v>
      </c>
      <c r="BW63" s="826">
        <f>+$B$8</f>
        <v>200</v>
      </c>
      <c r="BX63" s="19">
        <f>'Générateur P.Durable 10ans'!$C8</f>
        <v>5</v>
      </c>
      <c r="BY63" s="630">
        <f>'Générateur P.Durable 10ans'!$E34</f>
        <v>12</v>
      </c>
      <c r="CA63" s="345"/>
      <c r="CB63" s="668" t="s">
        <v>292</v>
      </c>
      <c r="CC63" s="826">
        <f>+$B$8</f>
        <v>200</v>
      </c>
      <c r="CD63" s="19">
        <f>'Générateur P.Durable 10ans'!$C8</f>
        <v>5</v>
      </c>
      <c r="CE63" s="630">
        <f>'Générateur P.Durable 10ans'!$E35</f>
        <v>12</v>
      </c>
      <c r="CG63" s="345"/>
      <c r="CH63" s="668" t="s">
        <v>292</v>
      </c>
      <c r="CI63" s="826">
        <f>+$B$8</f>
        <v>200</v>
      </c>
      <c r="CJ63" s="19">
        <f>'Générateur P.Durable 10ans'!$C8</f>
        <v>5</v>
      </c>
      <c r="CK63" s="630">
        <f>'Générateur P.Durable 10ans'!$E36</f>
        <v>12</v>
      </c>
      <c r="CM63" s="345"/>
      <c r="CN63" s="668" t="s">
        <v>292</v>
      </c>
      <c r="CO63" s="826">
        <f>+$B$8</f>
        <v>200</v>
      </c>
      <c r="CP63" s="19">
        <f>'Générateur P.Durable 10ans'!$C8</f>
        <v>5</v>
      </c>
      <c r="CQ63" s="630">
        <f>'Générateur P.Durable 10ans'!$E37</f>
        <v>12</v>
      </c>
      <c r="CS63" s="345"/>
      <c r="CT63" s="668" t="s">
        <v>292</v>
      </c>
      <c r="CU63" s="826">
        <f>+$B$8</f>
        <v>200</v>
      </c>
      <c r="CV63" s="19">
        <f>'Générateur P.Durable 10ans'!$C8</f>
        <v>5</v>
      </c>
      <c r="CW63" s="630">
        <f>'Générateur P.Durable 10ans'!$E38</f>
        <v>12</v>
      </c>
      <c r="CY63" s="345"/>
      <c r="CZ63" s="668" t="s">
        <v>292</v>
      </c>
      <c r="DA63" s="826">
        <f>+$B$8</f>
        <v>200</v>
      </c>
      <c r="DB63" s="19">
        <f>'Générateur P.Durable 10ans'!$C8</f>
        <v>5</v>
      </c>
      <c r="DC63" s="630">
        <f>'Générateur P.Durable 10ans'!$E39</f>
        <v>12</v>
      </c>
      <c r="DE63" s="345"/>
      <c r="DF63" s="668" t="s">
        <v>292</v>
      </c>
      <c r="DG63" s="826">
        <f>+$B$8</f>
        <v>200</v>
      </c>
      <c r="DH63" s="19">
        <f>'Générateur P.Durable 10ans'!$C8</f>
        <v>5</v>
      </c>
      <c r="DI63" s="630">
        <f>'Générateur P.Durable 10ans'!$E40</f>
        <v>12</v>
      </c>
      <c r="DK63" s="345"/>
      <c r="DL63" s="668" t="s">
        <v>292</v>
      </c>
      <c r="DM63" s="826">
        <f>+$B$8</f>
        <v>200</v>
      </c>
      <c r="DN63" s="19">
        <f>'Générateur P.Durable 10ans'!$C8</f>
        <v>5</v>
      </c>
      <c r="DO63" s="630">
        <f>'Générateur P.Durable 10ans'!$E41</f>
        <v>12</v>
      </c>
      <c r="DQ63" s="345"/>
      <c r="DR63" s="668" t="s">
        <v>292</v>
      </c>
      <c r="DS63" s="826">
        <f>+$B$8</f>
        <v>200</v>
      </c>
      <c r="DT63" s="19">
        <f>'Générateur P.Durable 10ans'!$C8</f>
        <v>5</v>
      </c>
      <c r="DU63" s="630">
        <f>'Générateur P.Durable 10ans'!$E42</f>
        <v>12</v>
      </c>
      <c r="DW63" s="345"/>
      <c r="DX63" s="668" t="s">
        <v>292</v>
      </c>
      <c r="DY63" s="826">
        <f>+$B$8</f>
        <v>200</v>
      </c>
      <c r="DZ63" s="19">
        <f>'Générateur P.Durable 10ans'!$C8</f>
        <v>5</v>
      </c>
      <c r="EA63" s="630">
        <f>'Générateur P.Durable 10ans'!$E43</f>
        <v>12</v>
      </c>
      <c r="EC63" s="345"/>
      <c r="ED63" s="668" t="s">
        <v>292</v>
      </c>
      <c r="EE63" s="826">
        <f>+$B$8</f>
        <v>200</v>
      </c>
      <c r="EF63" s="19">
        <f>'Générateur P.Durable 10ans'!$C8</f>
        <v>5</v>
      </c>
      <c r="EG63" s="630">
        <f>'Générateur P.Durable 10ans'!$E44</f>
        <v>12</v>
      </c>
      <c r="EI63" s="345"/>
      <c r="EJ63" s="668" t="s">
        <v>292</v>
      </c>
      <c r="EK63" s="826">
        <f>+$B$8</f>
        <v>200</v>
      </c>
      <c r="EL63" s="19">
        <f>'Générateur P.Durable 10ans'!$C8</f>
        <v>5</v>
      </c>
      <c r="EM63" s="630">
        <f>'Générateur P.Durable 10ans'!$E45</f>
        <v>12</v>
      </c>
      <c r="EO63" s="345"/>
      <c r="EP63" s="668" t="s">
        <v>292</v>
      </c>
      <c r="EQ63" s="826">
        <f>+$B$8</f>
        <v>200</v>
      </c>
      <c r="ER63" s="19">
        <f>'Générateur P.Durable 10ans'!$C8</f>
        <v>5</v>
      </c>
      <c r="ES63" s="630">
        <f>'Générateur P.Durable 10ans'!$E46</f>
        <v>12</v>
      </c>
      <c r="EU63" s="345"/>
      <c r="EV63" s="668" t="s">
        <v>292</v>
      </c>
      <c r="EW63" s="826">
        <f>+$B$8</f>
        <v>200</v>
      </c>
      <c r="EX63" s="19">
        <f>'Générateur P.Durable 10ans'!$C8</f>
        <v>5</v>
      </c>
      <c r="EY63" s="630">
        <f>'Générateur P.Durable 10ans'!$E47</f>
        <v>12</v>
      </c>
      <c r="FA63" s="345"/>
      <c r="FB63" s="668" t="s">
        <v>292</v>
      </c>
      <c r="FC63" s="826">
        <f>+$B$8</f>
        <v>200</v>
      </c>
      <c r="FD63" s="19">
        <f>'Générateur P.Durable 10ans'!$C8</f>
        <v>5</v>
      </c>
      <c r="FE63" s="630">
        <f>'Générateur P.Durable 10ans'!$E48</f>
        <v>12</v>
      </c>
      <c r="FG63" s="345"/>
      <c r="FH63" s="668" t="s">
        <v>292</v>
      </c>
      <c r="FI63" s="826">
        <f>+$B$8</f>
        <v>200</v>
      </c>
      <c r="FJ63" s="19">
        <f>'Générateur P.Durable 10ans'!$C8</f>
        <v>5</v>
      </c>
      <c r="FK63" s="630">
        <f>'Générateur P.Durable 10ans'!$E49</f>
        <v>12</v>
      </c>
      <c r="FM63" s="345"/>
      <c r="FN63" s="668" t="s">
        <v>292</v>
      </c>
      <c r="FO63" s="826">
        <f>+$B$8</f>
        <v>200</v>
      </c>
      <c r="FP63" s="19">
        <f>'Générateur P.Durable 10ans'!$C8</f>
        <v>5</v>
      </c>
      <c r="FQ63" s="630">
        <f>'Générateur P.Durable 10ans'!$E50</f>
        <v>12</v>
      </c>
      <c r="FS63" s="345"/>
      <c r="FT63" s="668" t="s">
        <v>292</v>
      </c>
      <c r="FU63" s="826">
        <f>+$B$8</f>
        <v>200</v>
      </c>
      <c r="FV63" s="19">
        <f>'Générateur P.Durable 10ans'!$C8</f>
        <v>5</v>
      </c>
      <c r="FW63" s="630">
        <f>'Générateur P.Durable 10ans'!$E51</f>
        <v>12</v>
      </c>
      <c r="FY63" s="345"/>
    </row>
    <row r="64" spans="1:181" ht="15" thickBot="1" x14ac:dyDescent="0.35">
      <c r="A64" s="19"/>
      <c r="B64" s="847" t="s">
        <v>489</v>
      </c>
      <c r="C64" s="847">
        <f>'Générateur P.Durable 10ans'!$C2-($D63+$D62)</f>
        <v>190</v>
      </c>
      <c r="D64" s="845">
        <f>'Générateur P.Durable 10ans'!$B2-($D61+$D60)</f>
        <v>190</v>
      </c>
      <c r="E64" s="845">
        <f>C64*D64</f>
        <v>36100</v>
      </c>
      <c r="G64" s="345"/>
      <c r="H64" s="847" t="s">
        <v>489</v>
      </c>
      <c r="I64" s="847">
        <f>'Générateur P.Durable 10ans'!$C2-($D63+$D62)</f>
        <v>190</v>
      </c>
      <c r="J64" s="845">
        <f>'Générateur P.Durable 10ans'!$B2-($D61+$D60)</f>
        <v>190</v>
      </c>
      <c r="K64" s="845">
        <f>I64*J64</f>
        <v>36100</v>
      </c>
      <c r="M64" s="345"/>
      <c r="N64" s="10" t="s">
        <v>489</v>
      </c>
      <c r="O64" s="10">
        <f>'Générateur P.Durable 10ans'!$C2-($D63+$D62)</f>
        <v>190</v>
      </c>
      <c r="P64" s="477">
        <f>'Générateur P.Durable 10ans'!$B2-($D61+$D60)</f>
        <v>190</v>
      </c>
      <c r="Q64" s="477">
        <f>O64*P64</f>
        <v>36100</v>
      </c>
      <c r="S64" s="345"/>
      <c r="T64" s="10" t="s">
        <v>489</v>
      </c>
      <c r="U64" s="10">
        <f>'Générateur P.Durable 10ans'!$C2-($D63+$D62)</f>
        <v>190</v>
      </c>
      <c r="V64" s="477">
        <f>'Générateur P.Durable 10ans'!$B2-($D61+$D60)</f>
        <v>190</v>
      </c>
      <c r="W64" s="477">
        <f>U64*V64</f>
        <v>36100</v>
      </c>
      <c r="Y64" s="345"/>
      <c r="Z64" s="10" t="s">
        <v>489</v>
      </c>
      <c r="AA64" s="10">
        <f>'Générateur P.Durable 10ans'!$C2-($D63+$D62)</f>
        <v>190</v>
      </c>
      <c r="AB64" s="477">
        <f>'Générateur P.Durable 10ans'!$B2-($D61+$D60)</f>
        <v>190</v>
      </c>
      <c r="AC64" s="477">
        <f>AA64*AB64</f>
        <v>36100</v>
      </c>
      <c r="AE64" s="345"/>
      <c r="AF64" s="10" t="s">
        <v>489</v>
      </c>
      <c r="AG64" s="10">
        <f>'Générateur P.Durable 10ans'!$C2-($D63+$D62)</f>
        <v>190</v>
      </c>
      <c r="AH64" s="477">
        <f>'Générateur P.Durable 10ans'!$B2-($D61+$D60)</f>
        <v>190</v>
      </c>
      <c r="AI64" s="477">
        <f>AG64*AH64</f>
        <v>36100</v>
      </c>
      <c r="AK64" s="345"/>
      <c r="AL64" s="10" t="s">
        <v>489</v>
      </c>
      <c r="AM64" s="10">
        <f>'Générateur P.Durable 10ans'!$C2-($D63+$D62)</f>
        <v>190</v>
      </c>
      <c r="AN64" s="477">
        <f>'Générateur P.Durable 10ans'!$B2-($D61+$D60)</f>
        <v>190</v>
      </c>
      <c r="AO64" s="477">
        <f>AM64*AN64</f>
        <v>36100</v>
      </c>
      <c r="AQ64" s="345"/>
      <c r="AR64" s="10" t="s">
        <v>489</v>
      </c>
      <c r="AS64" s="10">
        <f>'Générateur P.Durable 10ans'!$C2-($D63+$D62)</f>
        <v>190</v>
      </c>
      <c r="AT64" s="477">
        <f>'Générateur P.Durable 10ans'!$B2-($D61+$D60)</f>
        <v>190</v>
      </c>
      <c r="AU64" s="477">
        <f>AS64*AT64</f>
        <v>36100</v>
      </c>
      <c r="AW64" s="345"/>
      <c r="AX64" s="10" t="s">
        <v>489</v>
      </c>
      <c r="AY64" s="10">
        <f>'Générateur P.Durable 10ans'!$C2-($D63+$D62)</f>
        <v>190</v>
      </c>
      <c r="AZ64" s="477">
        <f>'Générateur P.Durable 10ans'!$B2-($D61+$D60)</f>
        <v>190</v>
      </c>
      <c r="BA64" s="477">
        <f>AY64*AZ64</f>
        <v>36100</v>
      </c>
      <c r="BC64" s="345"/>
      <c r="BD64" s="10" t="s">
        <v>489</v>
      </c>
      <c r="BE64" s="10">
        <f>'Générateur P.Durable 10ans'!$C2-($D63+$D62)</f>
        <v>190</v>
      </c>
      <c r="BF64" s="477">
        <f>'Générateur P.Durable 10ans'!$B2-($D61+$D60)</f>
        <v>190</v>
      </c>
      <c r="BG64" s="477">
        <f>BE64*BF64</f>
        <v>36100</v>
      </c>
      <c r="BI64" s="345"/>
      <c r="BJ64" s="10" t="s">
        <v>489</v>
      </c>
      <c r="BK64" s="10">
        <f>'Générateur P.Durable 10ans'!$C2-($D63+$D62)</f>
        <v>190</v>
      </c>
      <c r="BL64" s="477">
        <f>'Générateur P.Durable 10ans'!$B2-($D61+$D60)</f>
        <v>190</v>
      </c>
      <c r="BM64" s="477">
        <f>BK64*BL64</f>
        <v>36100</v>
      </c>
      <c r="BO64" s="345"/>
      <c r="BP64" s="10" t="s">
        <v>489</v>
      </c>
      <c r="BQ64" s="10">
        <f>'Générateur P.Durable 10ans'!$C2-($D63+$D62)</f>
        <v>190</v>
      </c>
      <c r="BR64" s="477">
        <f>'Générateur P.Durable 10ans'!$B2-($D61+$D60)</f>
        <v>190</v>
      </c>
      <c r="BS64" s="477">
        <f>BQ64*BR64</f>
        <v>36100</v>
      </c>
      <c r="BU64" s="345"/>
      <c r="BV64" s="10" t="s">
        <v>489</v>
      </c>
      <c r="BW64" s="10">
        <f>'Générateur P.Durable 10ans'!$C2-($D63+$D62)</f>
        <v>190</v>
      </c>
      <c r="BX64" s="477">
        <f>'Générateur P.Durable 10ans'!$B2-($D61+$D60)</f>
        <v>190</v>
      </c>
      <c r="BY64" s="477">
        <f>BW64*BX64</f>
        <v>36100</v>
      </c>
      <c r="CA64" s="345"/>
      <c r="CB64" s="10" t="s">
        <v>489</v>
      </c>
      <c r="CC64" s="10">
        <f>'Générateur P.Durable 10ans'!$C2-($D63+$D62)</f>
        <v>190</v>
      </c>
      <c r="CD64" s="477">
        <f>'Générateur P.Durable 10ans'!$B2-($D61+$D60)</f>
        <v>190</v>
      </c>
      <c r="CE64" s="477">
        <f>CC64*CD64</f>
        <v>36100</v>
      </c>
      <c r="CG64" s="345"/>
      <c r="CH64" s="10" t="s">
        <v>489</v>
      </c>
      <c r="CI64" s="10">
        <f>'Générateur P.Durable 10ans'!$C2-($D63+$D62)</f>
        <v>190</v>
      </c>
      <c r="CJ64" s="477">
        <f>'Générateur P.Durable 10ans'!$B2-($D61+$D60)</f>
        <v>190</v>
      </c>
      <c r="CK64" s="477">
        <f>CI64*CJ64</f>
        <v>36100</v>
      </c>
      <c r="CM64" s="345"/>
      <c r="CN64" s="10" t="s">
        <v>489</v>
      </c>
      <c r="CO64" s="10">
        <f>'Générateur P.Durable 10ans'!$C2-($D63+$D62)</f>
        <v>190</v>
      </c>
      <c r="CP64" s="477">
        <f>'Générateur P.Durable 10ans'!$B2-($D61+$D60)</f>
        <v>190</v>
      </c>
      <c r="CQ64" s="477">
        <f>CO64*CP64</f>
        <v>36100</v>
      </c>
      <c r="CS64" s="345"/>
      <c r="CT64" s="10" t="s">
        <v>489</v>
      </c>
      <c r="CU64" s="10">
        <f>'Générateur P.Durable 10ans'!$C2-($D63+$D62)</f>
        <v>190</v>
      </c>
      <c r="CV64" s="477">
        <f>'Générateur P.Durable 10ans'!$B2-($D61+$D60)</f>
        <v>190</v>
      </c>
      <c r="CW64" s="477">
        <f>CU64*CV64</f>
        <v>36100</v>
      </c>
      <c r="CY64" s="345"/>
      <c r="CZ64" s="10" t="s">
        <v>489</v>
      </c>
      <c r="DA64" s="10">
        <f>'Générateur P.Durable 10ans'!$C2-($D63+$D62)</f>
        <v>190</v>
      </c>
      <c r="DB64" s="477">
        <f>'Générateur P.Durable 10ans'!$B2-($D61+$D60)</f>
        <v>190</v>
      </c>
      <c r="DC64" s="477">
        <f>DA64*DB64</f>
        <v>36100</v>
      </c>
      <c r="DE64" s="345"/>
      <c r="DF64" s="10" t="s">
        <v>489</v>
      </c>
      <c r="DG64" s="10">
        <f>'Générateur P.Durable 10ans'!$C2-($D63+$D62)</f>
        <v>190</v>
      </c>
      <c r="DH64" s="477">
        <f>'Générateur P.Durable 10ans'!$B2-($D61+$D60)</f>
        <v>190</v>
      </c>
      <c r="DI64" s="477">
        <f>DG64*DH64</f>
        <v>36100</v>
      </c>
      <c r="DK64" s="345"/>
      <c r="DL64" s="10" t="s">
        <v>489</v>
      </c>
      <c r="DM64" s="10">
        <f>'Générateur P.Durable 10ans'!$C2-($D63+$D62)</f>
        <v>190</v>
      </c>
      <c r="DN64" s="477">
        <f>'Générateur P.Durable 10ans'!$B2-($D61+$D60)</f>
        <v>190</v>
      </c>
      <c r="DO64" s="477">
        <f>DM64*DN64</f>
        <v>36100</v>
      </c>
      <c r="DQ64" s="345"/>
      <c r="DR64" s="10" t="s">
        <v>489</v>
      </c>
      <c r="DS64" s="10">
        <f>'Générateur P.Durable 10ans'!$C2-($D63+$D62)</f>
        <v>190</v>
      </c>
      <c r="DT64" s="477">
        <f>'Générateur P.Durable 10ans'!$B2-($D61+$D60)</f>
        <v>190</v>
      </c>
      <c r="DU64" s="477">
        <f>DS64*DT64</f>
        <v>36100</v>
      </c>
      <c r="DW64" s="345"/>
      <c r="DX64" s="10" t="s">
        <v>489</v>
      </c>
      <c r="DY64" s="10">
        <f>'Générateur P.Durable 10ans'!$C2-($D63+$D62)</f>
        <v>190</v>
      </c>
      <c r="DZ64" s="477">
        <f>'Générateur P.Durable 10ans'!$B2-($D61+$D60)</f>
        <v>190</v>
      </c>
      <c r="EA64" s="477">
        <f>DY64*DZ64</f>
        <v>36100</v>
      </c>
      <c r="EC64" s="345"/>
      <c r="ED64" s="10" t="s">
        <v>489</v>
      </c>
      <c r="EE64" s="10">
        <f>'Générateur P.Durable 10ans'!$C2-($D63+$D62)</f>
        <v>190</v>
      </c>
      <c r="EF64" s="477">
        <f>'Générateur P.Durable 10ans'!$B2-($D61+$D60)</f>
        <v>190</v>
      </c>
      <c r="EG64" s="477">
        <f>EE64*EF64</f>
        <v>36100</v>
      </c>
      <c r="EI64" s="345"/>
      <c r="EJ64" s="10" t="s">
        <v>489</v>
      </c>
      <c r="EK64" s="10">
        <f>'Générateur P.Durable 10ans'!$C2-($D63+$D62)</f>
        <v>190</v>
      </c>
      <c r="EL64" s="477">
        <f>'Générateur P.Durable 10ans'!$B2-($D61+$D60)</f>
        <v>190</v>
      </c>
      <c r="EM64" s="477">
        <f>EK64*EL64</f>
        <v>36100</v>
      </c>
      <c r="EO64" s="345"/>
      <c r="EP64" s="10" t="s">
        <v>489</v>
      </c>
      <c r="EQ64" s="10">
        <f>'Générateur P.Durable 10ans'!$C2-($D63+$D62)</f>
        <v>190</v>
      </c>
      <c r="ER64" s="477">
        <f>'Générateur P.Durable 10ans'!$B2-($D61+$D60)</f>
        <v>190</v>
      </c>
      <c r="ES64" s="477">
        <f>EQ64*ER64</f>
        <v>36100</v>
      </c>
      <c r="EU64" s="345"/>
      <c r="EV64" s="10" t="s">
        <v>489</v>
      </c>
      <c r="EW64" s="10">
        <f>'Générateur P.Durable 10ans'!$C2-($D63+$D62)</f>
        <v>190</v>
      </c>
      <c r="EX64" s="477">
        <f>'Générateur P.Durable 10ans'!$B2-($D61+$D60)</f>
        <v>190</v>
      </c>
      <c r="EY64" s="477">
        <f>EW64*EX64</f>
        <v>36100</v>
      </c>
      <c r="FA64" s="345"/>
      <c r="FB64" s="10" t="s">
        <v>489</v>
      </c>
      <c r="FC64" s="10">
        <f>'Générateur P.Durable 10ans'!$C2-($D63+$D62)</f>
        <v>190</v>
      </c>
      <c r="FD64" s="477">
        <f>'Générateur P.Durable 10ans'!$B2-($D61+$D60)</f>
        <v>190</v>
      </c>
      <c r="FE64" s="477">
        <f>FC64*FD64</f>
        <v>36100</v>
      </c>
      <c r="FG64" s="345"/>
      <c r="FH64" s="10" t="s">
        <v>489</v>
      </c>
      <c r="FI64" s="10">
        <f>'Générateur P.Durable 10ans'!$C2-($D63+$D62)</f>
        <v>190</v>
      </c>
      <c r="FJ64" s="477">
        <f>'Générateur P.Durable 10ans'!$B2-($D61+$D60)</f>
        <v>190</v>
      </c>
      <c r="FK64" s="477">
        <f>FI64*FJ64</f>
        <v>36100</v>
      </c>
      <c r="FM64" s="345"/>
      <c r="FN64" s="10" t="s">
        <v>489</v>
      </c>
      <c r="FO64" s="10">
        <f>'Générateur P.Durable 10ans'!$C2-($D63+$D62)</f>
        <v>190</v>
      </c>
      <c r="FP64" s="477">
        <f>'Générateur P.Durable 10ans'!$B2-($D61+$D60)</f>
        <v>190</v>
      </c>
      <c r="FQ64" s="477">
        <f>FO64*FP64</f>
        <v>36100</v>
      </c>
      <c r="FS64" s="345"/>
      <c r="FT64" s="10" t="s">
        <v>489</v>
      </c>
      <c r="FU64" s="10">
        <f>'Générateur P.Durable 10ans'!$C2-($D63+$D62)</f>
        <v>190</v>
      </c>
      <c r="FV64" s="477">
        <f>'Générateur P.Durable 10ans'!$B2-($D61+$D60)</f>
        <v>190</v>
      </c>
      <c r="FW64" s="477">
        <f>FU64*FV64</f>
        <v>36100</v>
      </c>
      <c r="FY64" s="345"/>
    </row>
    <row r="65" spans="1:181" ht="15" thickBot="1" x14ac:dyDescent="0.35">
      <c r="A65" s="19"/>
      <c r="G65" s="345"/>
      <c r="M65" s="345"/>
      <c r="S65" s="345"/>
      <c r="Y65" s="345"/>
      <c r="AE65" s="345"/>
      <c r="AK65" s="345"/>
      <c r="AQ65" s="345"/>
      <c r="AW65" s="345"/>
      <c r="BC65" s="345"/>
      <c r="BI65" s="345"/>
      <c r="BO65" s="345"/>
      <c r="BU65" s="345"/>
      <c r="CA65" s="345"/>
      <c r="CG65" s="345"/>
      <c r="CM65" s="345"/>
      <c r="CS65" s="345"/>
      <c r="CY65" s="345"/>
      <c r="DE65" s="345"/>
      <c r="DK65" s="345"/>
      <c r="DQ65" s="345"/>
      <c r="DW65" s="345"/>
      <c r="EC65" s="345"/>
      <c r="EI65" s="345"/>
      <c r="EO65" s="345"/>
      <c r="EU65" s="345"/>
      <c r="FA65" s="345"/>
      <c r="FG65" s="345"/>
      <c r="FM65" s="345"/>
      <c r="FS65" s="345"/>
      <c r="FY65" s="345"/>
    </row>
    <row r="66" spans="1:181" x14ac:dyDescent="0.3">
      <c r="A66" s="19"/>
      <c r="B66" s="629" t="s">
        <v>431</v>
      </c>
      <c r="C66" s="600" t="s">
        <v>488</v>
      </c>
      <c r="D66" s="672" t="s">
        <v>487</v>
      </c>
      <c r="G66" s="345"/>
      <c r="H66" s="629" t="s">
        <v>431</v>
      </c>
      <c r="I66" s="600" t="s">
        <v>488</v>
      </c>
      <c r="J66" s="672" t="s">
        <v>487</v>
      </c>
      <c r="M66" s="345"/>
      <c r="N66" s="629" t="s">
        <v>431</v>
      </c>
      <c r="O66" s="600" t="s">
        <v>488</v>
      </c>
      <c r="P66" s="672" t="s">
        <v>487</v>
      </c>
      <c r="S66" s="345"/>
      <c r="T66" s="629" t="s">
        <v>431</v>
      </c>
      <c r="U66" s="600" t="s">
        <v>488</v>
      </c>
      <c r="V66" s="672" t="s">
        <v>487</v>
      </c>
      <c r="Y66" s="345"/>
      <c r="Z66" s="629" t="s">
        <v>431</v>
      </c>
      <c r="AA66" s="600" t="s">
        <v>488</v>
      </c>
      <c r="AB66" s="672" t="s">
        <v>487</v>
      </c>
      <c r="AE66" s="345"/>
      <c r="AF66" s="629" t="s">
        <v>431</v>
      </c>
      <c r="AG66" s="600" t="s">
        <v>488</v>
      </c>
      <c r="AH66" s="672" t="s">
        <v>487</v>
      </c>
      <c r="AK66" s="345"/>
      <c r="AL66" s="629" t="s">
        <v>431</v>
      </c>
      <c r="AM66" s="600" t="s">
        <v>488</v>
      </c>
      <c r="AN66" s="672" t="s">
        <v>487</v>
      </c>
      <c r="AQ66" s="345"/>
      <c r="AR66" s="629" t="s">
        <v>431</v>
      </c>
      <c r="AS66" s="600" t="s">
        <v>488</v>
      </c>
      <c r="AT66" s="672" t="s">
        <v>487</v>
      </c>
      <c r="AW66" s="345"/>
      <c r="AX66" s="629" t="s">
        <v>431</v>
      </c>
      <c r="AY66" s="600" t="s">
        <v>488</v>
      </c>
      <c r="AZ66" s="672" t="s">
        <v>487</v>
      </c>
      <c r="BC66" s="345"/>
      <c r="BD66" s="629" t="s">
        <v>431</v>
      </c>
      <c r="BE66" s="600" t="s">
        <v>488</v>
      </c>
      <c r="BF66" s="672" t="s">
        <v>487</v>
      </c>
      <c r="BI66" s="345"/>
      <c r="BJ66" s="629" t="s">
        <v>431</v>
      </c>
      <c r="BK66" s="600" t="s">
        <v>488</v>
      </c>
      <c r="BL66" s="672" t="s">
        <v>487</v>
      </c>
      <c r="BO66" s="345"/>
      <c r="BP66" s="629" t="s">
        <v>431</v>
      </c>
      <c r="BQ66" s="600" t="s">
        <v>488</v>
      </c>
      <c r="BR66" s="672" t="s">
        <v>487</v>
      </c>
      <c r="BU66" s="345"/>
      <c r="BV66" s="629" t="s">
        <v>431</v>
      </c>
      <c r="BW66" s="600" t="s">
        <v>488</v>
      </c>
      <c r="BX66" s="672" t="s">
        <v>487</v>
      </c>
      <c r="CA66" s="345"/>
      <c r="CB66" s="629" t="s">
        <v>431</v>
      </c>
      <c r="CC66" s="600" t="s">
        <v>488</v>
      </c>
      <c r="CD66" s="672" t="s">
        <v>487</v>
      </c>
      <c r="CG66" s="345"/>
      <c r="CH66" s="629" t="s">
        <v>431</v>
      </c>
      <c r="CI66" s="600" t="s">
        <v>488</v>
      </c>
      <c r="CJ66" s="672" t="s">
        <v>487</v>
      </c>
      <c r="CM66" s="345"/>
      <c r="CN66" s="629" t="s">
        <v>431</v>
      </c>
      <c r="CO66" s="600" t="s">
        <v>488</v>
      </c>
      <c r="CP66" s="672" t="s">
        <v>487</v>
      </c>
      <c r="CS66" s="345"/>
      <c r="CT66" s="629" t="s">
        <v>431</v>
      </c>
      <c r="CU66" s="600" t="s">
        <v>488</v>
      </c>
      <c r="CV66" s="672" t="s">
        <v>487</v>
      </c>
      <c r="CY66" s="345"/>
      <c r="CZ66" s="629" t="s">
        <v>431</v>
      </c>
      <c r="DA66" s="600" t="s">
        <v>488</v>
      </c>
      <c r="DB66" s="672" t="s">
        <v>487</v>
      </c>
      <c r="DE66" s="345"/>
      <c r="DF66" s="629" t="s">
        <v>431</v>
      </c>
      <c r="DG66" s="600" t="s">
        <v>488</v>
      </c>
      <c r="DH66" s="672" t="s">
        <v>487</v>
      </c>
      <c r="DK66" s="345"/>
      <c r="DL66" s="629" t="s">
        <v>431</v>
      </c>
      <c r="DM66" s="600" t="s">
        <v>488</v>
      </c>
      <c r="DN66" s="672" t="s">
        <v>487</v>
      </c>
      <c r="DQ66" s="345"/>
      <c r="DR66" s="629" t="s">
        <v>431</v>
      </c>
      <c r="DS66" s="600" t="s">
        <v>488</v>
      </c>
      <c r="DT66" s="672" t="s">
        <v>487</v>
      </c>
      <c r="DW66" s="345"/>
      <c r="DX66" s="629" t="s">
        <v>431</v>
      </c>
      <c r="DY66" s="600" t="s">
        <v>488</v>
      </c>
      <c r="DZ66" s="672" t="s">
        <v>487</v>
      </c>
      <c r="EC66" s="345"/>
      <c r="ED66" s="629" t="s">
        <v>431</v>
      </c>
      <c r="EE66" s="600" t="s">
        <v>488</v>
      </c>
      <c r="EF66" s="672" t="s">
        <v>487</v>
      </c>
      <c r="EI66" s="345"/>
      <c r="EJ66" s="629" t="s">
        <v>431</v>
      </c>
      <c r="EK66" s="600" t="s">
        <v>488</v>
      </c>
      <c r="EL66" s="672" t="s">
        <v>487</v>
      </c>
      <c r="EO66" s="345"/>
      <c r="EP66" s="629" t="s">
        <v>431</v>
      </c>
      <c r="EQ66" s="600" t="s">
        <v>488</v>
      </c>
      <c r="ER66" s="672" t="s">
        <v>487</v>
      </c>
      <c r="EU66" s="345"/>
      <c r="EV66" s="629" t="s">
        <v>431</v>
      </c>
      <c r="EW66" s="600" t="s">
        <v>488</v>
      </c>
      <c r="EX66" s="672" t="s">
        <v>487</v>
      </c>
      <c r="FA66" s="345"/>
      <c r="FB66" s="629" t="s">
        <v>431</v>
      </c>
      <c r="FC66" s="600" t="s">
        <v>488</v>
      </c>
      <c r="FD66" s="672" t="s">
        <v>487</v>
      </c>
      <c r="FG66" s="345"/>
      <c r="FH66" s="629" t="s">
        <v>431</v>
      </c>
      <c r="FI66" s="600" t="s">
        <v>488</v>
      </c>
      <c r="FJ66" s="672" t="s">
        <v>487</v>
      </c>
      <c r="FM66" s="345"/>
      <c r="FN66" s="629" t="s">
        <v>431</v>
      </c>
      <c r="FO66" s="600" t="s">
        <v>488</v>
      </c>
      <c r="FP66" s="672" t="s">
        <v>487</v>
      </c>
      <c r="FS66" s="345"/>
      <c r="FT66" s="629" t="s">
        <v>431</v>
      </c>
      <c r="FU66" s="600" t="s">
        <v>488</v>
      </c>
      <c r="FV66" s="672" t="s">
        <v>487</v>
      </c>
      <c r="FY66" s="345"/>
    </row>
    <row r="67" spans="1:181" ht="15" thickBot="1" x14ac:dyDescent="0.35">
      <c r="A67" s="19"/>
      <c r="B67" s="826">
        <f>'Générateur P.Durable 10ans'!$I2</f>
        <v>1</v>
      </c>
      <c r="C67" s="833">
        <f>'Générateur P.Durable 10ans'!$J2</f>
        <v>14</v>
      </c>
      <c r="D67" s="832">
        <f>'Générateur P.Durable 10ans'!$K2</f>
        <v>13</v>
      </c>
      <c r="G67" s="345"/>
      <c r="H67" s="668">
        <f>'Générateur P.Durable 10ans'!$I2</f>
        <v>1</v>
      </c>
      <c r="I67" s="50">
        <f>'Générateur P.Durable 10ans'!$J2</f>
        <v>14</v>
      </c>
      <c r="J67" s="630">
        <f>'Générateur P.Durable 10ans'!$K2</f>
        <v>13</v>
      </c>
      <c r="M67" s="345"/>
      <c r="N67" s="668">
        <f>'Générateur P.Durable 10ans'!$I2</f>
        <v>1</v>
      </c>
      <c r="O67" s="50">
        <f>'Générateur P.Durable 10ans'!$J2</f>
        <v>14</v>
      </c>
      <c r="P67" s="630">
        <f>'Générateur P.Durable 10ans'!$K2</f>
        <v>13</v>
      </c>
      <c r="S67" s="345"/>
      <c r="T67" s="668">
        <f>'Générateur P.Durable 10ans'!$I2</f>
        <v>1</v>
      </c>
      <c r="U67" s="50">
        <f>'Générateur P.Durable 10ans'!$J2</f>
        <v>14</v>
      </c>
      <c r="V67" s="630">
        <f>'Générateur P.Durable 10ans'!$K2</f>
        <v>13</v>
      </c>
      <c r="Y67" s="345"/>
      <c r="Z67" s="668">
        <f>'Générateur P.Durable 10ans'!$I2</f>
        <v>1</v>
      </c>
      <c r="AA67" s="50">
        <f>'Générateur P.Durable 10ans'!$J2</f>
        <v>14</v>
      </c>
      <c r="AB67" s="630">
        <f>'Générateur P.Durable 10ans'!$K2</f>
        <v>13</v>
      </c>
      <c r="AE67" s="345"/>
      <c r="AF67" s="668">
        <f>'Générateur P.Durable 10ans'!$I2</f>
        <v>1</v>
      </c>
      <c r="AG67" s="50">
        <f>'Générateur P.Durable 10ans'!$J2</f>
        <v>14</v>
      </c>
      <c r="AH67" s="630">
        <f>'Générateur P.Durable 10ans'!$K2</f>
        <v>13</v>
      </c>
      <c r="AK67" s="345"/>
      <c r="AL67" s="668">
        <f>'Générateur P.Durable 10ans'!$I2</f>
        <v>1</v>
      </c>
      <c r="AM67" s="50">
        <f>'Générateur P.Durable 10ans'!$J2</f>
        <v>14</v>
      </c>
      <c r="AN67" s="630">
        <f>'Générateur P.Durable 10ans'!$K2</f>
        <v>13</v>
      </c>
      <c r="AQ67" s="345"/>
      <c r="AR67" s="668">
        <f>'Générateur P.Durable 10ans'!$I2</f>
        <v>1</v>
      </c>
      <c r="AS67" s="50">
        <f>'Générateur P.Durable 10ans'!$J2</f>
        <v>14</v>
      </c>
      <c r="AT67" s="630">
        <f>'Générateur P.Durable 10ans'!$K2</f>
        <v>13</v>
      </c>
      <c r="AW67" s="345"/>
      <c r="AX67" s="668">
        <f>'Générateur P.Durable 10ans'!$I2</f>
        <v>1</v>
      </c>
      <c r="AY67" s="50">
        <f>'Générateur P.Durable 10ans'!$J2</f>
        <v>14</v>
      </c>
      <c r="AZ67" s="630">
        <f>'Générateur P.Durable 10ans'!$K2</f>
        <v>13</v>
      </c>
      <c r="BC67" s="345"/>
      <c r="BD67" s="668">
        <f>'Générateur P.Durable 10ans'!$I2</f>
        <v>1</v>
      </c>
      <c r="BE67" s="50">
        <f>'Générateur P.Durable 10ans'!$J2</f>
        <v>14</v>
      </c>
      <c r="BF67" s="630">
        <f>'Générateur P.Durable 10ans'!$K2</f>
        <v>13</v>
      </c>
      <c r="BI67" s="345"/>
      <c r="BJ67" s="668">
        <f>'Générateur P.Durable 10ans'!$I2</f>
        <v>1</v>
      </c>
      <c r="BK67" s="50">
        <f>'Générateur P.Durable 10ans'!$J2</f>
        <v>14</v>
      </c>
      <c r="BL67" s="630">
        <f>'Générateur P.Durable 10ans'!$K2</f>
        <v>13</v>
      </c>
      <c r="BO67" s="345"/>
      <c r="BP67" s="668">
        <f>'Générateur P.Durable 10ans'!$I2</f>
        <v>1</v>
      </c>
      <c r="BQ67" s="50">
        <f>'Générateur P.Durable 10ans'!$J2</f>
        <v>14</v>
      </c>
      <c r="BR67" s="630">
        <f>'Générateur P.Durable 10ans'!$K2</f>
        <v>13</v>
      </c>
      <c r="BU67" s="345"/>
      <c r="BV67" s="668">
        <f>'Générateur P.Durable 10ans'!$I2</f>
        <v>1</v>
      </c>
      <c r="BW67" s="50">
        <f>'Générateur P.Durable 10ans'!$J2</f>
        <v>14</v>
      </c>
      <c r="BX67" s="630">
        <f>'Générateur P.Durable 10ans'!$K2</f>
        <v>13</v>
      </c>
      <c r="CA67" s="345"/>
      <c r="CB67" s="668">
        <f>'Générateur P.Durable 10ans'!$I2</f>
        <v>1</v>
      </c>
      <c r="CC67" s="50">
        <f>'Générateur P.Durable 10ans'!$J2</f>
        <v>14</v>
      </c>
      <c r="CD67" s="630">
        <f>'Générateur P.Durable 10ans'!$K2</f>
        <v>13</v>
      </c>
      <c r="CG67" s="345"/>
      <c r="CH67" s="668">
        <f>'Générateur P.Durable 10ans'!$I2</f>
        <v>1</v>
      </c>
      <c r="CI67" s="50">
        <f>'Générateur P.Durable 10ans'!$J2</f>
        <v>14</v>
      </c>
      <c r="CJ67" s="630">
        <f>'Générateur P.Durable 10ans'!$K2</f>
        <v>13</v>
      </c>
      <c r="CM67" s="345"/>
      <c r="CN67" s="668">
        <f>'Générateur P.Durable 10ans'!$I2</f>
        <v>1</v>
      </c>
      <c r="CO67" s="50">
        <f>'Générateur P.Durable 10ans'!$J2</f>
        <v>14</v>
      </c>
      <c r="CP67" s="630">
        <f>'Générateur P.Durable 10ans'!$K2</f>
        <v>13</v>
      </c>
      <c r="CS67" s="345"/>
      <c r="CT67" s="668">
        <f>'Générateur P.Durable 10ans'!$I2</f>
        <v>1</v>
      </c>
      <c r="CU67" s="50">
        <f>'Générateur P.Durable 10ans'!$J2</f>
        <v>14</v>
      </c>
      <c r="CV67" s="630">
        <f>'Générateur P.Durable 10ans'!$K2</f>
        <v>13</v>
      </c>
      <c r="CY67" s="345"/>
      <c r="CZ67" s="668">
        <f>'Générateur P.Durable 10ans'!$I2</f>
        <v>1</v>
      </c>
      <c r="DA67" s="50">
        <f>'Générateur P.Durable 10ans'!$J2</f>
        <v>14</v>
      </c>
      <c r="DB67" s="630">
        <f>'Générateur P.Durable 10ans'!$K2</f>
        <v>13</v>
      </c>
      <c r="DE67" s="345"/>
      <c r="DF67" s="668">
        <f>'Générateur P.Durable 10ans'!$I2</f>
        <v>1</v>
      </c>
      <c r="DG67" s="50">
        <f>'Générateur P.Durable 10ans'!$J2</f>
        <v>14</v>
      </c>
      <c r="DH67" s="630">
        <f>'Générateur P.Durable 10ans'!$K2</f>
        <v>13</v>
      </c>
      <c r="DK67" s="345"/>
      <c r="DL67" s="668">
        <f>'Générateur P.Durable 10ans'!$I2</f>
        <v>1</v>
      </c>
      <c r="DM67" s="50">
        <f>'Générateur P.Durable 10ans'!$J2</f>
        <v>14</v>
      </c>
      <c r="DN67" s="630">
        <f>'Générateur P.Durable 10ans'!$K2</f>
        <v>13</v>
      </c>
      <c r="DQ67" s="345"/>
      <c r="DR67" s="668">
        <f>'Générateur P.Durable 10ans'!$I2</f>
        <v>1</v>
      </c>
      <c r="DS67" s="50">
        <f>'Générateur P.Durable 10ans'!$J2</f>
        <v>14</v>
      </c>
      <c r="DT67" s="630">
        <f>'Générateur P.Durable 10ans'!$K2</f>
        <v>13</v>
      </c>
      <c r="DW67" s="345"/>
      <c r="DX67" s="668">
        <f>'Générateur P.Durable 10ans'!$I2</f>
        <v>1</v>
      </c>
      <c r="DY67" s="50">
        <f>'Générateur P.Durable 10ans'!$J2</f>
        <v>14</v>
      </c>
      <c r="DZ67" s="630">
        <f>'Générateur P.Durable 10ans'!$K2</f>
        <v>13</v>
      </c>
      <c r="EC67" s="345"/>
      <c r="ED67" s="668">
        <f>'Générateur P.Durable 10ans'!$I2</f>
        <v>1</v>
      </c>
      <c r="EE67" s="50">
        <f>'Générateur P.Durable 10ans'!$J2</f>
        <v>14</v>
      </c>
      <c r="EF67" s="630">
        <f>'Générateur P.Durable 10ans'!$K2</f>
        <v>13</v>
      </c>
      <c r="EI67" s="345"/>
      <c r="EJ67" s="668">
        <f>'Générateur P.Durable 10ans'!$I2</f>
        <v>1</v>
      </c>
      <c r="EK67" s="50">
        <f>'Générateur P.Durable 10ans'!$J2</f>
        <v>14</v>
      </c>
      <c r="EL67" s="630">
        <f>'Générateur P.Durable 10ans'!$K2</f>
        <v>13</v>
      </c>
      <c r="EO67" s="345"/>
      <c r="EP67" s="668">
        <f>'Générateur P.Durable 10ans'!$I2</f>
        <v>1</v>
      </c>
      <c r="EQ67" s="50">
        <f>'Générateur P.Durable 10ans'!$J2</f>
        <v>14</v>
      </c>
      <c r="ER67" s="630">
        <f>'Générateur P.Durable 10ans'!$K2</f>
        <v>13</v>
      </c>
      <c r="EU67" s="345"/>
      <c r="EV67" s="668">
        <f>'Générateur P.Durable 10ans'!$I2</f>
        <v>1</v>
      </c>
      <c r="EW67" s="50">
        <f>'Générateur P.Durable 10ans'!$J2</f>
        <v>14</v>
      </c>
      <c r="EX67" s="630">
        <f>'Générateur P.Durable 10ans'!$K2</f>
        <v>13</v>
      </c>
      <c r="FA67" s="345"/>
      <c r="FB67" s="668">
        <f>'Générateur P.Durable 10ans'!$I2</f>
        <v>1</v>
      </c>
      <c r="FC67" s="50">
        <f>'Générateur P.Durable 10ans'!$J2</f>
        <v>14</v>
      </c>
      <c r="FD67" s="630">
        <f>'Générateur P.Durable 10ans'!$K2</f>
        <v>13</v>
      </c>
      <c r="FG67" s="345"/>
      <c r="FH67" s="668">
        <f>'Générateur P.Durable 10ans'!$I2</f>
        <v>1</v>
      </c>
      <c r="FI67" s="50">
        <f>'Générateur P.Durable 10ans'!$J2</f>
        <v>14</v>
      </c>
      <c r="FJ67" s="630">
        <f>'Générateur P.Durable 10ans'!$K2</f>
        <v>13</v>
      </c>
      <c r="FM67" s="345"/>
      <c r="FN67" s="668">
        <f>'Générateur P.Durable 10ans'!$I2</f>
        <v>1</v>
      </c>
      <c r="FO67" s="50">
        <f>'Générateur P.Durable 10ans'!$J2</f>
        <v>14</v>
      </c>
      <c r="FP67" s="630">
        <f>'Générateur P.Durable 10ans'!$K2</f>
        <v>13</v>
      </c>
      <c r="FS67" s="345"/>
      <c r="FT67" s="668">
        <f>'Générateur P.Durable 10ans'!$I2</f>
        <v>1</v>
      </c>
      <c r="FU67" s="50">
        <f>'Générateur P.Durable 10ans'!$J2</f>
        <v>14</v>
      </c>
      <c r="FV67" s="630">
        <f>'Générateur P.Durable 10ans'!$K2</f>
        <v>13</v>
      </c>
      <c r="FY67" s="345"/>
    </row>
    <row r="68" spans="1:181" ht="15" thickBot="1" x14ac:dyDescent="0.35">
      <c r="A68" s="19"/>
      <c r="G68" s="345"/>
      <c r="M68" s="345"/>
      <c r="S68" s="345"/>
      <c r="Y68" s="345"/>
      <c r="AE68" s="345"/>
      <c r="AK68" s="345"/>
      <c r="AQ68" s="345"/>
      <c r="AW68" s="345"/>
      <c r="BC68" s="345"/>
      <c r="BI68" s="345"/>
      <c r="BO68" s="345"/>
      <c r="BU68" s="345"/>
      <c r="CA68" s="345"/>
      <c r="CG68" s="345"/>
      <c r="CM68" s="345"/>
      <c r="CS68" s="345"/>
      <c r="CY68" s="345"/>
      <c r="DE68" s="345"/>
      <c r="DK68" s="345"/>
      <c r="DQ68" s="345"/>
      <c r="DW68" s="345"/>
      <c r="EC68" s="345"/>
      <c r="EI68" s="345"/>
      <c r="EO68" s="345"/>
      <c r="EU68" s="345"/>
      <c r="FA68" s="345"/>
      <c r="FG68" s="345"/>
      <c r="FM68" s="345"/>
      <c r="FS68" s="345"/>
      <c r="FY68" s="345"/>
    </row>
    <row r="69" spans="1:181" ht="15" thickBot="1" x14ac:dyDescent="0.35">
      <c r="A69" s="19"/>
      <c r="B69" s="838" t="s">
        <v>486</v>
      </c>
      <c r="C69" s="600" t="s">
        <v>485</v>
      </c>
      <c r="D69" s="600" t="s">
        <v>445</v>
      </c>
      <c r="E69" s="672" t="s">
        <v>475</v>
      </c>
      <c r="G69" s="345"/>
      <c r="H69" s="838" t="s">
        <v>486</v>
      </c>
      <c r="I69" s="600" t="s">
        <v>485</v>
      </c>
      <c r="J69" s="600" t="s">
        <v>445</v>
      </c>
      <c r="K69" s="672" t="s">
        <v>475</v>
      </c>
      <c r="M69" s="345"/>
      <c r="N69" s="838" t="s">
        <v>486</v>
      </c>
      <c r="O69" s="600" t="s">
        <v>485</v>
      </c>
      <c r="P69" s="600" t="s">
        <v>445</v>
      </c>
      <c r="Q69" s="672" t="s">
        <v>475</v>
      </c>
      <c r="S69" s="345"/>
      <c r="T69" s="838" t="s">
        <v>486</v>
      </c>
      <c r="U69" s="600" t="s">
        <v>485</v>
      </c>
      <c r="V69" s="600" t="s">
        <v>445</v>
      </c>
      <c r="W69" s="672" t="s">
        <v>475</v>
      </c>
      <c r="Y69" s="345"/>
      <c r="Z69" s="838" t="s">
        <v>486</v>
      </c>
      <c r="AA69" s="600" t="s">
        <v>485</v>
      </c>
      <c r="AB69" s="600" t="s">
        <v>445</v>
      </c>
      <c r="AC69" s="672" t="s">
        <v>475</v>
      </c>
      <c r="AE69" s="345"/>
      <c r="AF69" s="838" t="s">
        <v>486</v>
      </c>
      <c r="AG69" s="600" t="s">
        <v>485</v>
      </c>
      <c r="AH69" s="600" t="s">
        <v>445</v>
      </c>
      <c r="AI69" s="672" t="s">
        <v>475</v>
      </c>
      <c r="AK69" s="345"/>
      <c r="AL69" s="838" t="s">
        <v>486</v>
      </c>
      <c r="AM69" s="600" t="s">
        <v>485</v>
      </c>
      <c r="AN69" s="600" t="s">
        <v>445</v>
      </c>
      <c r="AO69" s="672" t="s">
        <v>475</v>
      </c>
      <c r="AQ69" s="345"/>
      <c r="AR69" s="838" t="s">
        <v>486</v>
      </c>
      <c r="AS69" s="600" t="s">
        <v>485</v>
      </c>
      <c r="AT69" s="600" t="s">
        <v>445</v>
      </c>
      <c r="AU69" s="672" t="s">
        <v>475</v>
      </c>
      <c r="AW69" s="345"/>
      <c r="AX69" s="838" t="s">
        <v>486</v>
      </c>
      <c r="AY69" s="600" t="s">
        <v>485</v>
      </c>
      <c r="AZ69" s="600" t="s">
        <v>445</v>
      </c>
      <c r="BA69" s="672" t="s">
        <v>475</v>
      </c>
      <c r="BC69" s="345"/>
      <c r="BD69" s="838" t="s">
        <v>486</v>
      </c>
      <c r="BE69" s="600" t="s">
        <v>485</v>
      </c>
      <c r="BF69" s="600" t="s">
        <v>445</v>
      </c>
      <c r="BG69" s="672" t="s">
        <v>475</v>
      </c>
      <c r="BI69" s="345"/>
      <c r="BJ69" s="838" t="s">
        <v>486</v>
      </c>
      <c r="BK69" s="600" t="s">
        <v>485</v>
      </c>
      <c r="BL69" s="600" t="s">
        <v>445</v>
      </c>
      <c r="BM69" s="672" t="s">
        <v>475</v>
      </c>
      <c r="BO69" s="345"/>
      <c r="BP69" s="838" t="s">
        <v>486</v>
      </c>
      <c r="BQ69" s="600" t="s">
        <v>485</v>
      </c>
      <c r="BR69" s="600" t="s">
        <v>445</v>
      </c>
      <c r="BS69" s="672" t="s">
        <v>475</v>
      </c>
      <c r="BU69" s="345"/>
      <c r="BV69" s="838" t="s">
        <v>486</v>
      </c>
      <c r="BW69" s="600" t="s">
        <v>485</v>
      </c>
      <c r="BX69" s="600" t="s">
        <v>445</v>
      </c>
      <c r="BY69" s="672" t="s">
        <v>475</v>
      </c>
      <c r="CA69" s="345"/>
      <c r="CB69" s="838" t="s">
        <v>486</v>
      </c>
      <c r="CC69" s="600" t="s">
        <v>485</v>
      </c>
      <c r="CD69" s="600" t="s">
        <v>445</v>
      </c>
      <c r="CE69" s="672" t="s">
        <v>475</v>
      </c>
      <c r="CG69" s="345"/>
      <c r="CH69" s="838" t="s">
        <v>486</v>
      </c>
      <c r="CI69" s="600" t="s">
        <v>485</v>
      </c>
      <c r="CJ69" s="600" t="s">
        <v>445</v>
      </c>
      <c r="CK69" s="672" t="s">
        <v>475</v>
      </c>
      <c r="CM69" s="345"/>
      <c r="CN69" s="838" t="s">
        <v>486</v>
      </c>
      <c r="CO69" s="600" t="s">
        <v>485</v>
      </c>
      <c r="CP69" s="600" t="s">
        <v>445</v>
      </c>
      <c r="CQ69" s="672" t="s">
        <v>475</v>
      </c>
      <c r="CS69" s="345"/>
      <c r="CT69" s="838" t="s">
        <v>486</v>
      </c>
      <c r="CU69" s="600" t="s">
        <v>485</v>
      </c>
      <c r="CV69" s="600" t="s">
        <v>445</v>
      </c>
      <c r="CW69" s="672" t="s">
        <v>475</v>
      </c>
      <c r="CY69" s="345"/>
      <c r="CZ69" s="838" t="s">
        <v>486</v>
      </c>
      <c r="DA69" s="600" t="s">
        <v>485</v>
      </c>
      <c r="DB69" s="600" t="s">
        <v>445</v>
      </c>
      <c r="DC69" s="672" t="s">
        <v>475</v>
      </c>
      <c r="DE69" s="345"/>
      <c r="DF69" s="838" t="s">
        <v>486</v>
      </c>
      <c r="DG69" s="600" t="s">
        <v>485</v>
      </c>
      <c r="DH69" s="600" t="s">
        <v>445</v>
      </c>
      <c r="DI69" s="672" t="s">
        <v>475</v>
      </c>
      <c r="DK69" s="345"/>
      <c r="DL69" s="838" t="s">
        <v>486</v>
      </c>
      <c r="DM69" s="600" t="s">
        <v>485</v>
      </c>
      <c r="DN69" s="600" t="s">
        <v>445</v>
      </c>
      <c r="DO69" s="672" t="s">
        <v>475</v>
      </c>
      <c r="DQ69" s="345"/>
      <c r="DR69" s="838" t="s">
        <v>486</v>
      </c>
      <c r="DS69" s="600" t="s">
        <v>485</v>
      </c>
      <c r="DT69" s="600" t="s">
        <v>445</v>
      </c>
      <c r="DU69" s="672" t="s">
        <v>475</v>
      </c>
      <c r="DW69" s="345"/>
      <c r="DX69" s="838" t="s">
        <v>486</v>
      </c>
      <c r="DY69" s="600" t="s">
        <v>485</v>
      </c>
      <c r="DZ69" s="600" t="s">
        <v>445</v>
      </c>
      <c r="EA69" s="672" t="s">
        <v>475</v>
      </c>
      <c r="EC69" s="345"/>
      <c r="ED69" s="838" t="s">
        <v>486</v>
      </c>
      <c r="EE69" s="600" t="s">
        <v>485</v>
      </c>
      <c r="EF69" s="600" t="s">
        <v>445</v>
      </c>
      <c r="EG69" s="672" t="s">
        <v>475</v>
      </c>
      <c r="EI69" s="345"/>
      <c r="EJ69" s="838" t="s">
        <v>486</v>
      </c>
      <c r="EK69" s="600" t="s">
        <v>485</v>
      </c>
      <c r="EL69" s="600" t="s">
        <v>445</v>
      </c>
      <c r="EM69" s="672" t="s">
        <v>475</v>
      </c>
      <c r="EO69" s="345"/>
      <c r="EP69" s="838" t="s">
        <v>486</v>
      </c>
      <c r="EQ69" s="600" t="s">
        <v>485</v>
      </c>
      <c r="ER69" s="600" t="s">
        <v>445</v>
      </c>
      <c r="ES69" s="672" t="s">
        <v>475</v>
      </c>
      <c r="EU69" s="345"/>
      <c r="EV69" s="838" t="s">
        <v>486</v>
      </c>
      <c r="EW69" s="600" t="s">
        <v>485</v>
      </c>
      <c r="EX69" s="600" t="s">
        <v>445</v>
      </c>
      <c r="EY69" s="672" t="s">
        <v>475</v>
      </c>
      <c r="FA69" s="345"/>
      <c r="FB69" s="838" t="s">
        <v>486</v>
      </c>
      <c r="FC69" s="600" t="s">
        <v>485</v>
      </c>
      <c r="FD69" s="600" t="s">
        <v>445</v>
      </c>
      <c r="FE69" s="672" t="s">
        <v>475</v>
      </c>
      <c r="FG69" s="345"/>
      <c r="FH69" s="838" t="s">
        <v>486</v>
      </c>
      <c r="FI69" s="600" t="s">
        <v>485</v>
      </c>
      <c r="FJ69" s="600" t="s">
        <v>445</v>
      </c>
      <c r="FK69" s="672" t="s">
        <v>475</v>
      </c>
      <c r="FM69" s="345"/>
      <c r="FN69" s="838" t="s">
        <v>486</v>
      </c>
      <c r="FO69" s="600" t="s">
        <v>485</v>
      </c>
      <c r="FP69" s="600" t="s">
        <v>445</v>
      </c>
      <c r="FQ69" s="672" t="s">
        <v>475</v>
      </c>
      <c r="FS69" s="345"/>
      <c r="FT69" s="838" t="s">
        <v>486</v>
      </c>
      <c r="FU69" s="600" t="s">
        <v>485</v>
      </c>
      <c r="FV69" s="600" t="s">
        <v>445</v>
      </c>
      <c r="FW69" s="672" t="s">
        <v>475</v>
      </c>
      <c r="FY69" s="345"/>
    </row>
    <row r="70" spans="1:181" ht="15" thickBot="1" x14ac:dyDescent="0.35">
      <c r="A70" s="19"/>
      <c r="B70" s="857">
        <f>IF(AND(C67*E63&gt;C60,C67*E62&gt;C60),1,0)</f>
        <v>0</v>
      </c>
      <c r="C70" s="857">
        <f>IF(AND(C67*E61&gt;C62,C67*E60&gt;C62),1,0)</f>
        <v>0</v>
      </c>
      <c r="D70" s="856">
        <f>IF(AND(C70=1,B70=1),1,0)</f>
        <v>0</v>
      </c>
      <c r="E70" s="855">
        <f>IF(AND(B70=0,C70=0,D70=0),1,0)</f>
        <v>1</v>
      </c>
      <c r="G70" s="345"/>
      <c r="H70" s="854">
        <f>IF(AND(I67*K63&gt;I60,I67*K62&gt;I60),1,0)</f>
        <v>0</v>
      </c>
      <c r="I70" s="854">
        <f>IF(AND(I67*K61&gt;I62,I67*K60&gt;I62),1,0)</f>
        <v>0</v>
      </c>
      <c r="J70" s="853">
        <f>IF(AND(I70=1,H70=1),1,0)</f>
        <v>0</v>
      </c>
      <c r="K70" s="852">
        <f>IF(AND(H70=0,I70=0,J70=0),1,0)</f>
        <v>1</v>
      </c>
      <c r="M70" s="345"/>
      <c r="N70" s="854">
        <f>IF(AND(O67*Q63&gt;O60,O67*Q62&gt;O60),1,0)</f>
        <v>0</v>
      </c>
      <c r="O70" s="854">
        <f>IF(AND(O67*Q61&gt;O62,O67*Q60&gt;O62),1,0)</f>
        <v>0</v>
      </c>
      <c r="P70" s="853">
        <f>IF(AND(O70=1,N70=1),1,0)</f>
        <v>0</v>
      </c>
      <c r="Q70" s="852">
        <f>IF(AND(N70=0,O70=0,P70=0),1,0)</f>
        <v>1</v>
      </c>
      <c r="S70" s="345"/>
      <c r="T70" s="854">
        <f>IF(AND(U67*W63&gt;U60,U67*W62&gt;U60),1,0)</f>
        <v>0</v>
      </c>
      <c r="U70" s="854">
        <f>IF(AND(U67*W61&gt;U62,U67*W60&gt;U62),1,0)</f>
        <v>0</v>
      </c>
      <c r="V70" s="853">
        <f>IF(AND(U70=1,T70=1),1,0)</f>
        <v>0</v>
      </c>
      <c r="W70" s="852">
        <f>IF(AND(T70=0,U70=0,V70=0),1,0)</f>
        <v>1</v>
      </c>
      <c r="Y70" s="345"/>
      <c r="Z70" s="854">
        <f>IF(AND(AA67*AC63&gt;AA60,AA67*AC62&gt;AA60),1,0)</f>
        <v>0</v>
      </c>
      <c r="AA70" s="854">
        <f>IF(AND(AA67*AC61&gt;AA62,AA67*AC60&gt;AA62),1,0)</f>
        <v>0</v>
      </c>
      <c r="AB70" s="853">
        <f>IF(AND(AA70=1,Z70=1),1,0)</f>
        <v>0</v>
      </c>
      <c r="AC70" s="852">
        <f>IF(AND(Z70=0,AA70=0,AB70=0),1,0)</f>
        <v>1</v>
      </c>
      <c r="AE70" s="345"/>
      <c r="AF70" s="854">
        <f>IF(AND(AG67*AI63&gt;AG60,AG67*AI62&gt;AG60),1,0)</f>
        <v>0</v>
      </c>
      <c r="AG70" s="854">
        <f>IF(AND(AG67*AI61&gt;AG62,AG67*AI60&gt;AG62),1,0)</f>
        <v>0</v>
      </c>
      <c r="AH70" s="853">
        <f>IF(AND(AG70=1,AF70=1),1,0)</f>
        <v>0</v>
      </c>
      <c r="AI70" s="852">
        <f>IF(AND(AF70=0,AG70=0,AH70=0),1,0)</f>
        <v>1</v>
      </c>
      <c r="AK70" s="345"/>
      <c r="AL70" s="854">
        <f>IF(AND(AM67*AO63&gt;AM60,AM67*AO62&gt;AM60),1,0)</f>
        <v>0</v>
      </c>
      <c r="AM70" s="854">
        <f>IF(AND(AM67*AO61&gt;AM62,AM67*AO60&gt;AM62),1,0)</f>
        <v>0</v>
      </c>
      <c r="AN70" s="853">
        <f>IF(AND(AM70=1,AL70=1),1,0)</f>
        <v>0</v>
      </c>
      <c r="AO70" s="852">
        <f>IF(AND(AL70=0,AM70=0,AN70=0),1,0)</f>
        <v>1</v>
      </c>
      <c r="AQ70" s="345"/>
      <c r="AR70" s="854">
        <f>IF(AND(AS67*AU63&gt;AS60,AS67*AU62&gt;AS60),1,0)</f>
        <v>0</v>
      </c>
      <c r="AS70" s="854">
        <f>IF(AND(AS67*AU61&gt;AS62,AS67*AU60&gt;AS62),1,0)</f>
        <v>0</v>
      </c>
      <c r="AT70" s="853">
        <f>IF(AND(AS70=1,AR70=1),1,0)</f>
        <v>0</v>
      </c>
      <c r="AU70" s="852">
        <f>IF(AND(AR70=0,AS70=0,AT70=0),1,0)</f>
        <v>1</v>
      </c>
      <c r="AW70" s="345"/>
      <c r="AX70" s="854">
        <f>IF(AND(AY67*BA63&gt;AY60,AY67*BA62&gt;AY60),1,0)</f>
        <v>0</v>
      </c>
      <c r="AY70" s="854">
        <f>IF(AND(AY67*BA61&gt;AY62,AY67*BA60&gt;AY62),1,0)</f>
        <v>0</v>
      </c>
      <c r="AZ70" s="853">
        <f>IF(AND(AY70=1,AX70=1),1,0)</f>
        <v>0</v>
      </c>
      <c r="BA70" s="852">
        <f>IF(AND(AX70=0,AY70=0,AZ70=0),1,0)</f>
        <v>1</v>
      </c>
      <c r="BC70" s="345"/>
      <c r="BD70" s="854">
        <f>IF(AND(BE67*BG63&gt;BE60,BE67*BG62&gt;BE60),1,0)</f>
        <v>0</v>
      </c>
      <c r="BE70" s="854">
        <f>IF(AND(BE67*BG61&gt;BE62,BE67*BG60&gt;BE62),1,0)</f>
        <v>0</v>
      </c>
      <c r="BF70" s="853">
        <f>IF(AND(BE70=1,BD70=1),1,0)</f>
        <v>0</v>
      </c>
      <c r="BG70" s="852">
        <f>IF(AND(BD70=0,BE70=0,BF70=0),1,0)</f>
        <v>1</v>
      </c>
      <c r="BI70" s="345"/>
      <c r="BJ70" s="854">
        <f>IF(AND(BK67*BM63&gt;BK60,BK67*BM62&gt;BK60),1,0)</f>
        <v>0</v>
      </c>
      <c r="BK70" s="854">
        <f>IF(AND(BK67*BM61&gt;BK62,BK67*BM60&gt;BK62),1,0)</f>
        <v>0</v>
      </c>
      <c r="BL70" s="853">
        <f>IF(AND(BK70=1,BJ70=1),1,0)</f>
        <v>0</v>
      </c>
      <c r="BM70" s="852">
        <f>IF(AND(BJ70=0,BK70=0,BL70=0),1,0)</f>
        <v>1</v>
      </c>
      <c r="BO70" s="345"/>
      <c r="BP70" s="854">
        <f>IF(AND(BQ67*BS63&gt;BQ60,BQ67*BS62&gt;BQ60),1,0)</f>
        <v>0</v>
      </c>
      <c r="BQ70" s="854">
        <f>IF(AND(BQ67*BS61&gt;BQ62,BQ67*BS60&gt;BQ62),1,0)</f>
        <v>0</v>
      </c>
      <c r="BR70" s="853">
        <f>IF(AND(BQ70=1,BP70=1),1,0)</f>
        <v>0</v>
      </c>
      <c r="BS70" s="852">
        <f>IF(AND(BP70=0,BQ70=0,BR70=0),1,0)</f>
        <v>1</v>
      </c>
      <c r="BU70" s="345"/>
      <c r="BV70" s="854">
        <f>IF(AND(BW67*BY63&gt;BW60,BW67*BY62&gt;BW60),1,0)</f>
        <v>0</v>
      </c>
      <c r="BW70" s="854">
        <f>IF(AND(BW67*BY61&gt;BW62,BW67*BY60&gt;BW62),1,0)</f>
        <v>0</v>
      </c>
      <c r="BX70" s="853">
        <f>IF(AND(BW70=1,BV70=1),1,0)</f>
        <v>0</v>
      </c>
      <c r="BY70" s="852">
        <f>IF(AND(BV70=0,BW70=0,BX70=0),1,0)</f>
        <v>1</v>
      </c>
      <c r="CA70" s="345"/>
      <c r="CB70" s="854">
        <f>IF(AND(CC67*CE63&gt;CC60,CC67*CE62&gt;CC60),1,0)</f>
        <v>0</v>
      </c>
      <c r="CC70" s="854">
        <f>IF(AND(CC67*CE61&gt;CC62,CC67*CE60&gt;CC62),1,0)</f>
        <v>0</v>
      </c>
      <c r="CD70" s="853">
        <f>IF(AND(CC70=1,CB70=1),1,0)</f>
        <v>0</v>
      </c>
      <c r="CE70" s="852">
        <f>IF(AND(CB70=0,CC70=0,CD70=0),1,0)</f>
        <v>1</v>
      </c>
      <c r="CG70" s="345"/>
      <c r="CH70" s="854">
        <f>IF(AND(CI67*CK63&gt;CI60,CI67*CK62&gt;CI60),1,0)</f>
        <v>0</v>
      </c>
      <c r="CI70" s="854">
        <f>IF(AND(CI67*CK61&gt;CI62,CI67*CK60&gt;CI62),1,0)</f>
        <v>0</v>
      </c>
      <c r="CJ70" s="853">
        <f>IF(AND(CI70=1,CH70=1),1,0)</f>
        <v>0</v>
      </c>
      <c r="CK70" s="852">
        <f>IF(AND(CH70=0,CI70=0,CJ70=0),1,0)</f>
        <v>1</v>
      </c>
      <c r="CM70" s="345"/>
      <c r="CN70" s="854">
        <f>IF(AND(CO67*CQ63&gt;CO60,CO67*CQ62&gt;CO60),1,0)</f>
        <v>0</v>
      </c>
      <c r="CO70" s="854">
        <f>IF(AND(CO67*CQ61&gt;CO62,CO67*CQ60&gt;CO62),1,0)</f>
        <v>0</v>
      </c>
      <c r="CP70" s="853">
        <f>IF(AND(CO70=1,CN70=1),1,0)</f>
        <v>0</v>
      </c>
      <c r="CQ70" s="852">
        <f>IF(AND(CN70=0,CO70=0,CP70=0),1,0)</f>
        <v>1</v>
      </c>
      <c r="CS70" s="345"/>
      <c r="CT70" s="854">
        <f>IF(AND(CU67*CW63&gt;CU60,CU67*CW62&gt;CU60),1,0)</f>
        <v>0</v>
      </c>
      <c r="CU70" s="854">
        <f>IF(AND(CU67*CW61&gt;CU62,CU67*CW60&gt;CU62),1,0)</f>
        <v>0</v>
      </c>
      <c r="CV70" s="853">
        <f>IF(AND(CU70=1,CT70=1),1,0)</f>
        <v>0</v>
      </c>
      <c r="CW70" s="852">
        <f>IF(AND(CT70=0,CU70=0,CV70=0),1,0)</f>
        <v>1</v>
      </c>
      <c r="CY70" s="345"/>
      <c r="CZ70" s="854">
        <f>IF(AND(DA67*DC63&gt;DA60,DA67*DC62&gt;DA60),1,0)</f>
        <v>0</v>
      </c>
      <c r="DA70" s="854">
        <f>IF(AND(DA67*DC61&gt;DA62,DA67*DC60&gt;DA62),1,0)</f>
        <v>0</v>
      </c>
      <c r="DB70" s="853">
        <f>IF(AND(DA70=1,CZ70=1),1,0)</f>
        <v>0</v>
      </c>
      <c r="DC70" s="852">
        <f>IF(AND(CZ70=0,DA70=0,DB70=0),1,0)</f>
        <v>1</v>
      </c>
      <c r="DE70" s="345"/>
      <c r="DF70" s="854">
        <f>IF(AND(DG67*DI63&gt;DG60,DG67*DI62&gt;DG60),1,0)</f>
        <v>0</v>
      </c>
      <c r="DG70" s="854">
        <f>IF(AND(DG67*DI61&gt;DG62,DG67*DI60&gt;DG62),1,0)</f>
        <v>0</v>
      </c>
      <c r="DH70" s="853">
        <f>IF(AND(DG70=1,DF70=1),1,0)</f>
        <v>0</v>
      </c>
      <c r="DI70" s="852">
        <f>IF(AND(DF70=0,DG70=0,DH70=0),1,0)</f>
        <v>1</v>
      </c>
      <c r="DK70" s="345"/>
      <c r="DL70" s="854">
        <f>IF(AND(DM67*DO63&gt;DM60,DM67*DO62&gt;DM60),1,0)</f>
        <v>0</v>
      </c>
      <c r="DM70" s="854">
        <f>IF(AND(DM67*DO61&gt;DM62,DM67*DO60&gt;DM62),1,0)</f>
        <v>0</v>
      </c>
      <c r="DN70" s="853">
        <f>IF(AND(DM70=1,DL70=1),1,0)</f>
        <v>0</v>
      </c>
      <c r="DO70" s="852">
        <f>IF(AND(DL70=0,DM70=0,DN70=0),1,0)</f>
        <v>1</v>
      </c>
      <c r="DQ70" s="345"/>
      <c r="DR70" s="854">
        <f>IF(AND(DS67*DU63&gt;DS60,DS67*DU62&gt;DS60),1,0)</f>
        <v>0</v>
      </c>
      <c r="DS70" s="854">
        <f>IF(AND(DS67*DU61&gt;DS62,DS67*DU60&gt;DS62),1,0)</f>
        <v>0</v>
      </c>
      <c r="DT70" s="853">
        <f>IF(AND(DS70=1,DR70=1),1,0)</f>
        <v>0</v>
      </c>
      <c r="DU70" s="852">
        <f>IF(AND(DR70=0,DS70=0,DT70=0),1,0)</f>
        <v>1</v>
      </c>
      <c r="DW70" s="345"/>
      <c r="DX70" s="854">
        <f>IF(AND(DY67*EA63&gt;DY60,DY67*EA62&gt;DY60),1,0)</f>
        <v>0</v>
      </c>
      <c r="DY70" s="854">
        <f>IF(AND(DY67*EA61&gt;DY62,DY67*EA60&gt;DY62),1,0)</f>
        <v>0</v>
      </c>
      <c r="DZ70" s="853">
        <f>IF(AND(DY70=1,DX70=1),1,0)</f>
        <v>0</v>
      </c>
      <c r="EA70" s="852">
        <f>IF(AND(DX70=0,DY70=0,DZ70=0),1,0)</f>
        <v>1</v>
      </c>
      <c r="EC70" s="345"/>
      <c r="ED70" s="854">
        <f>IF(AND(EE67*EG63&gt;EE60,EE67*EG62&gt;EE60),1,0)</f>
        <v>0</v>
      </c>
      <c r="EE70" s="854">
        <f>IF(AND(EE67*EG61&gt;EE62,EE67*EG60&gt;EE62),1,0)</f>
        <v>0</v>
      </c>
      <c r="EF70" s="853">
        <f>IF(AND(EE70=1,ED70=1),1,0)</f>
        <v>0</v>
      </c>
      <c r="EG70" s="852">
        <f>IF(AND(ED70=0,EE70=0,EF70=0),1,0)</f>
        <v>1</v>
      </c>
      <c r="EI70" s="345"/>
      <c r="EJ70" s="854">
        <f>IF(AND(EK67*EM63&gt;EK60,EK67*EM62&gt;EK60),1,0)</f>
        <v>0</v>
      </c>
      <c r="EK70" s="854">
        <f>IF(AND(EK67*EM61&gt;EK62,EK67*EM60&gt;EK62),1,0)</f>
        <v>0</v>
      </c>
      <c r="EL70" s="853">
        <f>IF(AND(EK70=1,EJ70=1),1,0)</f>
        <v>0</v>
      </c>
      <c r="EM70" s="852">
        <f>IF(AND(EJ70=0,EK70=0,EL70=0),1,0)</f>
        <v>1</v>
      </c>
      <c r="EO70" s="345"/>
      <c r="EP70" s="854">
        <f>IF(AND(EQ67*ES63&gt;EQ60,EQ67*ES62&gt;EQ60),1,0)</f>
        <v>0</v>
      </c>
      <c r="EQ70" s="854">
        <f>IF(AND(EQ67*ES61&gt;EQ62,EQ67*ES60&gt;EQ62),1,0)</f>
        <v>0</v>
      </c>
      <c r="ER70" s="853">
        <f>IF(AND(EQ70=1,EP70=1),1,0)</f>
        <v>0</v>
      </c>
      <c r="ES70" s="852">
        <f>IF(AND(EP70=0,EQ70=0,ER70=0),1,0)</f>
        <v>1</v>
      </c>
      <c r="EU70" s="345"/>
      <c r="EV70" s="854">
        <f>IF(AND(EW67*EY63&gt;EW60,EW67*EY62&gt;EW60),1,0)</f>
        <v>0</v>
      </c>
      <c r="EW70" s="854">
        <f>IF(AND(EW67*EY61&gt;EW62,EW67*EY60&gt;EW62),1,0)</f>
        <v>0</v>
      </c>
      <c r="EX70" s="853">
        <f>IF(AND(EW70=1,EV70=1),1,0)</f>
        <v>0</v>
      </c>
      <c r="EY70" s="852">
        <f>IF(AND(EV70=0,EW70=0,EX70=0),1,0)</f>
        <v>1</v>
      </c>
      <c r="FA70" s="345"/>
      <c r="FB70" s="854">
        <f>IF(AND(FC67*FE63&gt;FC60,FC67*FE62&gt;FC60),1,0)</f>
        <v>0</v>
      </c>
      <c r="FC70" s="854">
        <f>IF(AND(FC67*FE61&gt;FC62,FC67*FE60&gt;FC62),1,0)</f>
        <v>0</v>
      </c>
      <c r="FD70" s="853">
        <f>IF(AND(FC70=1,FB70=1),1,0)</f>
        <v>0</v>
      </c>
      <c r="FE70" s="852">
        <f>IF(AND(FB70=0,FC70=0,FD70=0),1,0)</f>
        <v>1</v>
      </c>
      <c r="FG70" s="345"/>
      <c r="FH70" s="854">
        <f>IF(AND(FI67*FK63&gt;FI60,FI67*FK62&gt;FI60),1,0)</f>
        <v>0</v>
      </c>
      <c r="FI70" s="854">
        <f>IF(AND(FI67*FK61&gt;FI62,FI67*FK60&gt;FI62),1,0)</f>
        <v>0</v>
      </c>
      <c r="FJ70" s="853">
        <f>IF(AND(FI70=1,FH70=1),1,0)</f>
        <v>0</v>
      </c>
      <c r="FK70" s="852">
        <f>IF(AND(FH70=0,FI70=0,FJ70=0),1,0)</f>
        <v>1</v>
      </c>
      <c r="FM70" s="345"/>
      <c r="FN70" s="854">
        <f>IF(AND(FO67*FQ63&gt;FO60,FO67*FQ62&gt;FO60),1,0)</f>
        <v>0</v>
      </c>
      <c r="FO70" s="854">
        <f>IF(AND(FO67*FQ61&gt;FO62,FO67*FQ60&gt;FO62),1,0)</f>
        <v>0</v>
      </c>
      <c r="FP70" s="853">
        <f>IF(AND(FO70=1,FN70=1),1,0)</f>
        <v>0</v>
      </c>
      <c r="FQ70" s="852">
        <f>IF(AND(FN70=0,FO70=0,FP70=0),1,0)</f>
        <v>1</v>
      </c>
      <c r="FS70" s="345"/>
      <c r="FT70" s="854">
        <f>IF(AND(FU67*FW63&gt;FU60,FU67*FW62&gt;FU60),1,0)</f>
        <v>0</v>
      </c>
      <c r="FU70" s="854">
        <f>IF(AND(FU67*FW61&gt;FU62,FU67*FW60&gt;FU62),1,0)</f>
        <v>0</v>
      </c>
      <c r="FV70" s="853">
        <f>IF(AND(FU70=1,FT70=1),1,0)</f>
        <v>0</v>
      </c>
      <c r="FW70" s="852">
        <f>IF(AND(FT70=0,FU70=0,FV70=0),1,0)</f>
        <v>1</v>
      </c>
      <c r="FY70" s="345"/>
    </row>
    <row r="71" spans="1:181" ht="15" thickBot="1" x14ac:dyDescent="0.35">
      <c r="A71" s="19"/>
      <c r="G71" s="345"/>
      <c r="M71" s="345"/>
      <c r="S71" s="345"/>
      <c r="Y71" s="345"/>
      <c r="AE71" s="345"/>
      <c r="AK71" s="345"/>
      <c r="AQ71" s="345"/>
      <c r="AW71" s="345"/>
      <c r="BC71" s="345"/>
      <c r="BI71" s="345"/>
      <c r="BO71" s="345"/>
      <c r="BU71" s="345"/>
      <c r="CA71" s="345"/>
      <c r="CG71" s="345"/>
      <c r="CM71" s="345"/>
      <c r="CS71" s="345"/>
      <c r="CY71" s="345"/>
      <c r="DE71" s="345"/>
      <c r="DK71" s="345"/>
      <c r="DQ71" s="345"/>
      <c r="DW71" s="345"/>
      <c r="EC71" s="345"/>
      <c r="EI71" s="345"/>
      <c r="EO71" s="345"/>
      <c r="EU71" s="345"/>
      <c r="FA71" s="345"/>
      <c r="FG71" s="345"/>
      <c r="FM71" s="345"/>
      <c r="FS71" s="345"/>
      <c r="FY71" s="345"/>
    </row>
    <row r="72" spans="1:181" x14ac:dyDescent="0.3">
      <c r="A72" s="19"/>
      <c r="B72" s="629" t="s">
        <v>421</v>
      </c>
      <c r="C72" s="672" t="s">
        <v>420</v>
      </c>
      <c r="D72" s="629" t="s">
        <v>484</v>
      </c>
      <c r="E72" s="600" t="s">
        <v>482</v>
      </c>
      <c r="F72" s="672"/>
      <c r="G72" s="345"/>
      <c r="H72" s="629" t="s">
        <v>421</v>
      </c>
      <c r="I72" s="672" t="s">
        <v>420</v>
      </c>
      <c r="J72" s="629" t="s">
        <v>484</v>
      </c>
      <c r="K72" s="600" t="s">
        <v>482</v>
      </c>
      <c r="L72" s="672"/>
      <c r="M72" s="345"/>
      <c r="N72" s="629" t="s">
        <v>421</v>
      </c>
      <c r="O72" s="672" t="s">
        <v>420</v>
      </c>
      <c r="P72" s="629" t="s">
        <v>484</v>
      </c>
      <c r="Q72" s="600" t="s">
        <v>482</v>
      </c>
      <c r="R72" s="672"/>
      <c r="S72" s="345"/>
      <c r="T72" s="629" t="s">
        <v>421</v>
      </c>
      <c r="U72" s="672" t="s">
        <v>420</v>
      </c>
      <c r="V72" s="629" t="s">
        <v>484</v>
      </c>
      <c r="W72" s="600" t="s">
        <v>482</v>
      </c>
      <c r="X72" s="672"/>
      <c r="Y72" s="345"/>
      <c r="Z72" s="629" t="s">
        <v>421</v>
      </c>
      <c r="AA72" s="672" t="s">
        <v>420</v>
      </c>
      <c r="AB72" s="629" t="s">
        <v>484</v>
      </c>
      <c r="AC72" s="600" t="s">
        <v>482</v>
      </c>
      <c r="AD72" s="672"/>
      <c r="AE72" s="345"/>
      <c r="AF72" s="629" t="s">
        <v>421</v>
      </c>
      <c r="AG72" s="672" t="s">
        <v>420</v>
      </c>
      <c r="AH72" s="629" t="s">
        <v>484</v>
      </c>
      <c r="AI72" s="600" t="s">
        <v>482</v>
      </c>
      <c r="AJ72" s="672"/>
      <c r="AK72" s="345"/>
      <c r="AL72" s="629" t="s">
        <v>421</v>
      </c>
      <c r="AM72" s="672" t="s">
        <v>420</v>
      </c>
      <c r="AN72" s="629" t="s">
        <v>484</v>
      </c>
      <c r="AO72" s="600" t="s">
        <v>482</v>
      </c>
      <c r="AP72" s="672"/>
      <c r="AQ72" s="345"/>
      <c r="AR72" s="629" t="s">
        <v>421</v>
      </c>
      <c r="AS72" s="672" t="s">
        <v>420</v>
      </c>
      <c r="AT72" s="629" t="s">
        <v>484</v>
      </c>
      <c r="AU72" s="600" t="s">
        <v>482</v>
      </c>
      <c r="AV72" s="672"/>
      <c r="AW72" s="345"/>
      <c r="AX72" s="629" t="s">
        <v>421</v>
      </c>
      <c r="AY72" s="672" t="s">
        <v>420</v>
      </c>
      <c r="AZ72" s="629" t="s">
        <v>484</v>
      </c>
      <c r="BA72" s="600" t="s">
        <v>482</v>
      </c>
      <c r="BB72" s="672"/>
      <c r="BC72" s="345"/>
      <c r="BD72" s="629" t="s">
        <v>421</v>
      </c>
      <c r="BE72" s="672" t="s">
        <v>420</v>
      </c>
      <c r="BF72" s="629" t="s">
        <v>484</v>
      </c>
      <c r="BG72" s="600" t="s">
        <v>482</v>
      </c>
      <c r="BH72" s="672"/>
      <c r="BI72" s="345"/>
      <c r="BJ72" s="629" t="s">
        <v>421</v>
      </c>
      <c r="BK72" s="672" t="s">
        <v>420</v>
      </c>
      <c r="BL72" s="629" t="s">
        <v>484</v>
      </c>
      <c r="BM72" s="600" t="s">
        <v>482</v>
      </c>
      <c r="BN72" s="672"/>
      <c r="BO72" s="345"/>
      <c r="BP72" s="629" t="s">
        <v>421</v>
      </c>
      <c r="BQ72" s="672" t="s">
        <v>420</v>
      </c>
      <c r="BR72" s="629" t="s">
        <v>484</v>
      </c>
      <c r="BS72" s="600" t="s">
        <v>482</v>
      </c>
      <c r="BT72" s="672"/>
      <c r="BU72" s="345"/>
      <c r="BV72" s="629" t="s">
        <v>421</v>
      </c>
      <c r="BW72" s="672" t="s">
        <v>420</v>
      </c>
      <c r="BX72" s="629" t="s">
        <v>484</v>
      </c>
      <c r="BY72" s="600" t="s">
        <v>482</v>
      </c>
      <c r="BZ72" s="672"/>
      <c r="CA72" s="345"/>
      <c r="CB72" s="629" t="s">
        <v>421</v>
      </c>
      <c r="CC72" s="672" t="s">
        <v>420</v>
      </c>
      <c r="CD72" s="629" t="s">
        <v>484</v>
      </c>
      <c r="CE72" s="600" t="s">
        <v>482</v>
      </c>
      <c r="CF72" s="672"/>
      <c r="CG72" s="345"/>
      <c r="CH72" s="629" t="s">
        <v>421</v>
      </c>
      <c r="CI72" s="672" t="s">
        <v>420</v>
      </c>
      <c r="CJ72" s="629" t="s">
        <v>484</v>
      </c>
      <c r="CK72" s="600" t="s">
        <v>482</v>
      </c>
      <c r="CL72" s="672"/>
      <c r="CM72" s="345"/>
      <c r="CN72" s="629" t="s">
        <v>421</v>
      </c>
      <c r="CO72" s="672" t="s">
        <v>420</v>
      </c>
      <c r="CP72" s="629" t="s">
        <v>484</v>
      </c>
      <c r="CQ72" s="600" t="s">
        <v>482</v>
      </c>
      <c r="CR72" s="672"/>
      <c r="CS72" s="345"/>
      <c r="CT72" s="629" t="s">
        <v>421</v>
      </c>
      <c r="CU72" s="672" t="s">
        <v>420</v>
      </c>
      <c r="CV72" s="629" t="s">
        <v>484</v>
      </c>
      <c r="CW72" s="600" t="s">
        <v>482</v>
      </c>
      <c r="CX72" s="672"/>
      <c r="CY72" s="345"/>
      <c r="CZ72" s="629" t="s">
        <v>421</v>
      </c>
      <c r="DA72" s="672" t="s">
        <v>420</v>
      </c>
      <c r="DB72" s="629" t="s">
        <v>484</v>
      </c>
      <c r="DC72" s="600" t="s">
        <v>482</v>
      </c>
      <c r="DD72" s="672"/>
      <c r="DE72" s="345"/>
      <c r="DF72" s="629" t="s">
        <v>421</v>
      </c>
      <c r="DG72" s="672" t="s">
        <v>420</v>
      </c>
      <c r="DH72" s="629" t="s">
        <v>484</v>
      </c>
      <c r="DI72" s="600" t="s">
        <v>482</v>
      </c>
      <c r="DJ72" s="672"/>
      <c r="DK72" s="345"/>
      <c r="DL72" s="629" t="s">
        <v>421</v>
      </c>
      <c r="DM72" s="672" t="s">
        <v>420</v>
      </c>
      <c r="DN72" s="629" t="s">
        <v>484</v>
      </c>
      <c r="DO72" s="600" t="s">
        <v>482</v>
      </c>
      <c r="DP72" s="672"/>
      <c r="DQ72" s="345"/>
      <c r="DR72" s="629" t="s">
        <v>421</v>
      </c>
      <c r="DS72" s="672" t="s">
        <v>420</v>
      </c>
      <c r="DT72" s="629" t="s">
        <v>484</v>
      </c>
      <c r="DU72" s="600" t="s">
        <v>482</v>
      </c>
      <c r="DV72" s="672"/>
      <c r="DW72" s="345"/>
      <c r="DX72" s="629" t="s">
        <v>421</v>
      </c>
      <c r="DY72" s="672" t="s">
        <v>420</v>
      </c>
      <c r="DZ72" s="629" t="s">
        <v>484</v>
      </c>
      <c r="EA72" s="600" t="s">
        <v>482</v>
      </c>
      <c r="EB72" s="672"/>
      <c r="EC72" s="345"/>
      <c r="ED72" s="629" t="s">
        <v>421</v>
      </c>
      <c r="EE72" s="672" t="s">
        <v>420</v>
      </c>
      <c r="EF72" s="629" t="s">
        <v>484</v>
      </c>
      <c r="EG72" s="600" t="s">
        <v>482</v>
      </c>
      <c r="EH72" s="672"/>
      <c r="EI72" s="345"/>
      <c r="EJ72" s="629" t="s">
        <v>421</v>
      </c>
      <c r="EK72" s="672" t="s">
        <v>420</v>
      </c>
      <c r="EL72" s="629" t="s">
        <v>484</v>
      </c>
      <c r="EM72" s="600" t="s">
        <v>482</v>
      </c>
      <c r="EN72" s="672"/>
      <c r="EO72" s="345"/>
      <c r="EP72" s="629" t="s">
        <v>421</v>
      </c>
      <c r="EQ72" s="672" t="s">
        <v>420</v>
      </c>
      <c r="ER72" s="629" t="s">
        <v>484</v>
      </c>
      <c r="ES72" s="600" t="s">
        <v>482</v>
      </c>
      <c r="ET72" s="672"/>
      <c r="EU72" s="345"/>
      <c r="EV72" s="629" t="s">
        <v>421</v>
      </c>
      <c r="EW72" s="672" t="s">
        <v>420</v>
      </c>
      <c r="EX72" s="629" t="s">
        <v>484</v>
      </c>
      <c r="EY72" s="600" t="s">
        <v>482</v>
      </c>
      <c r="EZ72" s="672"/>
      <c r="FA72" s="345"/>
      <c r="FB72" s="629" t="s">
        <v>421</v>
      </c>
      <c r="FC72" s="672" t="s">
        <v>420</v>
      </c>
      <c r="FD72" s="629" t="s">
        <v>484</v>
      </c>
      <c r="FE72" s="600" t="s">
        <v>482</v>
      </c>
      <c r="FF72" s="672"/>
      <c r="FG72" s="345"/>
      <c r="FH72" s="629" t="s">
        <v>421</v>
      </c>
      <c r="FI72" s="672" t="s">
        <v>420</v>
      </c>
      <c r="FJ72" s="629" t="s">
        <v>484</v>
      </c>
      <c r="FK72" s="600" t="s">
        <v>482</v>
      </c>
      <c r="FL72" s="672"/>
      <c r="FM72" s="345"/>
      <c r="FN72" s="629" t="s">
        <v>421</v>
      </c>
      <c r="FO72" s="672" t="s">
        <v>420</v>
      </c>
      <c r="FP72" s="629" t="s">
        <v>484</v>
      </c>
      <c r="FQ72" s="600" t="s">
        <v>482</v>
      </c>
      <c r="FR72" s="672"/>
      <c r="FS72" s="345"/>
      <c r="FT72" s="629" t="s">
        <v>421</v>
      </c>
      <c r="FU72" s="672" t="s">
        <v>420</v>
      </c>
      <c r="FV72" s="629" t="s">
        <v>484</v>
      </c>
      <c r="FW72" s="600" t="s">
        <v>482</v>
      </c>
      <c r="FX72" s="672"/>
      <c r="FY72" s="345"/>
    </row>
    <row r="73" spans="1:181" x14ac:dyDescent="0.3">
      <c r="A73" s="19"/>
      <c r="B73" s="827" t="s">
        <v>418</v>
      </c>
      <c r="C73" s="834">
        <f>'Générateur P.Durable 10ans'!$B$13*B$67</f>
        <v>1</v>
      </c>
      <c r="D73" s="827" t="s">
        <v>450</v>
      </c>
      <c r="E73" s="835">
        <f>(E60*C$73)*(C$74*E63)</f>
        <v>0</v>
      </c>
      <c r="F73" s="345"/>
      <c r="G73" s="345"/>
      <c r="H73" s="827" t="s">
        <v>418</v>
      </c>
      <c r="I73" s="834">
        <f>'Générateur P.Durable 10ans'!$B$13*H$67</f>
        <v>1</v>
      </c>
      <c r="J73" s="827" t="s">
        <v>450</v>
      </c>
      <c r="K73" s="835">
        <f>(K60*I$73)*(I$74*K63)</f>
        <v>2.4799330073366077</v>
      </c>
      <c r="L73" s="345"/>
      <c r="M73" s="345"/>
      <c r="N73" s="827" t="s">
        <v>418</v>
      </c>
      <c r="O73" s="834">
        <f>'Générateur P.Durable 10ans'!$B$13*N$67</f>
        <v>1</v>
      </c>
      <c r="P73" s="827" t="s">
        <v>450</v>
      </c>
      <c r="Q73" s="835">
        <f>(Q60*O$73)*(O$74*Q63)</f>
        <v>10.483746976793404</v>
      </c>
      <c r="R73" s="345"/>
      <c r="S73" s="345"/>
      <c r="T73" s="827" t="s">
        <v>418</v>
      </c>
      <c r="U73" s="834">
        <f>'Générateur P.Durable 10ans'!$B$13*T$67</f>
        <v>1</v>
      </c>
      <c r="V73" s="827" t="s">
        <v>450</v>
      </c>
      <c r="W73" s="835">
        <f>(W60*U$73)*(U$74*W63)</f>
        <v>24.019238952559427</v>
      </c>
      <c r="X73" s="345"/>
      <c r="Y73" s="345"/>
      <c r="Z73" s="827" t="s">
        <v>418</v>
      </c>
      <c r="AA73" s="834">
        <f>'Générateur P.Durable 10ans'!$B$13*Z$67</f>
        <v>1</v>
      </c>
      <c r="AB73" s="827" t="s">
        <v>450</v>
      </c>
      <c r="AC73" s="835">
        <f>(AC60*AA$73)*(AA$74*AC63)</f>
        <v>41.9349879071736</v>
      </c>
      <c r="AD73" s="345"/>
      <c r="AE73" s="345"/>
      <c r="AF73" s="827" t="s">
        <v>418</v>
      </c>
      <c r="AG73" s="834">
        <f>'Générateur P.Durable 10ans'!$B$13*AF$67</f>
        <v>1</v>
      </c>
      <c r="AH73" s="827" t="s">
        <v>450</v>
      </c>
      <c r="AI73" s="835">
        <f>(AI60*AG$73)*(AG$74*AI63)</f>
        <v>62.279075266472894</v>
      </c>
      <c r="AJ73" s="345"/>
      <c r="AK73" s="345"/>
      <c r="AL73" s="827" t="s">
        <v>418</v>
      </c>
      <c r="AM73" s="834">
        <f>'Générateur P.Durable 10ans'!$B$13*AL$67</f>
        <v>1</v>
      </c>
      <c r="AN73" s="827" t="s">
        <v>450</v>
      </c>
      <c r="AO73" s="835">
        <f>(AO60*AM$73)*(AM$74*AO63)</f>
        <v>82.935616876579701</v>
      </c>
      <c r="AP73" s="345"/>
      <c r="AQ73" s="345"/>
      <c r="AR73" s="827" t="s">
        <v>418</v>
      </c>
      <c r="AS73" s="834">
        <f>'Générateur P.Durable 10ans'!$B$13*AR$67</f>
        <v>1</v>
      </c>
      <c r="AT73" s="827" t="s">
        <v>450</v>
      </c>
      <c r="AU73" s="835">
        <f>(AU60*AS$73)*(AS$74*AU63)</f>
        <v>102.18626028082197</v>
      </c>
      <c r="AV73" s="345"/>
      <c r="AW73" s="345"/>
      <c r="AX73" s="827" t="s">
        <v>418</v>
      </c>
      <c r="AY73" s="834">
        <f>'Générateur P.Durable 10ans'!$B$13*AX$67</f>
        <v>1</v>
      </c>
      <c r="AZ73" s="827" t="s">
        <v>450</v>
      </c>
      <c r="BA73" s="835">
        <f>(BA60*AY$73)*(AY$74*BA63)</f>
        <v>118.97694250066233</v>
      </c>
      <c r="BB73" s="345"/>
      <c r="BC73" s="345"/>
      <c r="BD73" s="827" t="s">
        <v>418</v>
      </c>
      <c r="BE73" s="834">
        <f>'Générateur P.Durable 10ans'!$B$13*BD$67</f>
        <v>1</v>
      </c>
      <c r="BF73" s="827" t="s">
        <v>450</v>
      </c>
      <c r="BG73" s="835">
        <f>(BG60*BE$73)*(BE$74*BG63)</f>
        <v>132.8965432840628</v>
      </c>
      <c r="BH73" s="345"/>
      <c r="BI73" s="345"/>
      <c r="BJ73" s="827" t="s">
        <v>418</v>
      </c>
      <c r="BK73" s="834">
        <f>'Générateur P.Durable 10ans'!$B$13*BJ$67</f>
        <v>1</v>
      </c>
      <c r="BL73" s="827" t="s">
        <v>450</v>
      </c>
      <c r="BM73" s="835">
        <f>(BM60*BK$73)*(BK$74*BM63)</f>
        <v>144</v>
      </c>
      <c r="BN73" s="345"/>
      <c r="BO73" s="345"/>
      <c r="BP73" s="827" t="s">
        <v>418</v>
      </c>
      <c r="BQ73" s="834">
        <f>'Générateur P.Durable 10ans'!$B$13*BP$67</f>
        <v>1</v>
      </c>
      <c r="BR73" s="827" t="s">
        <v>450</v>
      </c>
      <c r="BS73" s="835">
        <f>(BS60*BQ$73)*(BQ$74*BS63)</f>
        <v>144</v>
      </c>
      <c r="BT73" s="345"/>
      <c r="BU73" s="345"/>
      <c r="BV73" s="827" t="s">
        <v>418</v>
      </c>
      <c r="BW73" s="834">
        <f>'Générateur P.Durable 10ans'!$B$13*BV$67</f>
        <v>1</v>
      </c>
      <c r="BX73" s="827" t="s">
        <v>450</v>
      </c>
      <c r="BY73" s="835">
        <f>(BY60*BW$73)*(BW$74*BY63)</f>
        <v>144</v>
      </c>
      <c r="BZ73" s="345"/>
      <c r="CA73" s="345"/>
      <c r="CB73" s="827" t="s">
        <v>418</v>
      </c>
      <c r="CC73" s="834">
        <f>'Générateur P.Durable 10ans'!$B$13*CB$67</f>
        <v>1</v>
      </c>
      <c r="CD73" s="827" t="s">
        <v>450</v>
      </c>
      <c r="CE73" s="835">
        <f>(CE60*CC$73)*(CC$74*CE63)</f>
        <v>144</v>
      </c>
      <c r="CF73" s="345"/>
      <c r="CG73" s="345"/>
      <c r="CH73" s="827" t="s">
        <v>418</v>
      </c>
      <c r="CI73" s="834">
        <f>'Générateur P.Durable 10ans'!$B$13*CH$67</f>
        <v>1</v>
      </c>
      <c r="CJ73" s="827" t="s">
        <v>450</v>
      </c>
      <c r="CK73" s="835">
        <f>(CK60*CI$73)*(CI$74*CK63)</f>
        <v>144</v>
      </c>
      <c r="CL73" s="345"/>
      <c r="CM73" s="345"/>
      <c r="CN73" s="827" t="s">
        <v>418</v>
      </c>
      <c r="CO73" s="834">
        <f>'Générateur P.Durable 10ans'!$B$13*CN$67</f>
        <v>1</v>
      </c>
      <c r="CP73" s="827" t="s">
        <v>450</v>
      </c>
      <c r="CQ73" s="835">
        <f>(CQ60*CO$73)*(CO$74*CQ63)</f>
        <v>144</v>
      </c>
      <c r="CR73" s="345"/>
      <c r="CS73" s="345"/>
      <c r="CT73" s="827" t="s">
        <v>418</v>
      </c>
      <c r="CU73" s="834">
        <f>'Générateur P.Durable 10ans'!$B$13*CT$67</f>
        <v>1</v>
      </c>
      <c r="CV73" s="827" t="s">
        <v>450</v>
      </c>
      <c r="CW73" s="835">
        <f>(CW60*CU$73)*(CU$74*CW63)</f>
        <v>144</v>
      </c>
      <c r="CX73" s="345"/>
      <c r="CY73" s="345"/>
      <c r="CZ73" s="827" t="s">
        <v>418</v>
      </c>
      <c r="DA73" s="834">
        <f>'Générateur P.Durable 10ans'!$B$13*CZ$67</f>
        <v>1</v>
      </c>
      <c r="DB73" s="827" t="s">
        <v>450</v>
      </c>
      <c r="DC73" s="835">
        <f>(DC60*DA$73)*(DA$74*DC63)</f>
        <v>144</v>
      </c>
      <c r="DD73" s="345"/>
      <c r="DE73" s="345"/>
      <c r="DF73" s="827" t="s">
        <v>418</v>
      </c>
      <c r="DG73" s="834">
        <f>'Générateur P.Durable 10ans'!$B$13*DF$67</f>
        <v>1</v>
      </c>
      <c r="DH73" s="827" t="s">
        <v>450</v>
      </c>
      <c r="DI73" s="835">
        <f>(DI60*DG$73)*(DG$74*DI63)</f>
        <v>144</v>
      </c>
      <c r="DJ73" s="345"/>
      <c r="DK73" s="345"/>
      <c r="DL73" s="827" t="s">
        <v>418</v>
      </c>
      <c r="DM73" s="834">
        <f>'Générateur P.Durable 10ans'!$B$13*DL$67</f>
        <v>1</v>
      </c>
      <c r="DN73" s="827" t="s">
        <v>450</v>
      </c>
      <c r="DO73" s="835">
        <f>(DO60*DM$73)*(DM$74*DO63)</f>
        <v>144</v>
      </c>
      <c r="DP73" s="345"/>
      <c r="DQ73" s="345"/>
      <c r="DR73" s="827" t="s">
        <v>418</v>
      </c>
      <c r="DS73" s="834">
        <f>'Générateur P.Durable 10ans'!$B$13*DR$67</f>
        <v>1</v>
      </c>
      <c r="DT73" s="827" t="s">
        <v>450</v>
      </c>
      <c r="DU73" s="835">
        <f>(DU60*DS$73)*(DS$74*DU63)</f>
        <v>144</v>
      </c>
      <c r="DV73" s="345"/>
      <c r="DW73" s="345"/>
      <c r="DX73" s="827" t="s">
        <v>418</v>
      </c>
      <c r="DY73" s="834">
        <f>'Générateur P.Durable 10ans'!$B$13*DX$67</f>
        <v>1</v>
      </c>
      <c r="DZ73" s="827" t="s">
        <v>450</v>
      </c>
      <c r="EA73" s="835">
        <f>(EA60*DY$73)*(DY$74*EA63)</f>
        <v>144</v>
      </c>
      <c r="EB73" s="345"/>
      <c r="EC73" s="345"/>
      <c r="ED73" s="827" t="s">
        <v>418</v>
      </c>
      <c r="EE73" s="834">
        <f>'Générateur P.Durable 10ans'!$B$13*ED$67</f>
        <v>1</v>
      </c>
      <c r="EF73" s="827" t="s">
        <v>450</v>
      </c>
      <c r="EG73" s="835">
        <f>(EG60*EE$73)*(EE$74*EG63)</f>
        <v>144</v>
      </c>
      <c r="EH73" s="345"/>
      <c r="EI73" s="345"/>
      <c r="EJ73" s="827" t="s">
        <v>418</v>
      </c>
      <c r="EK73" s="834">
        <f>'Générateur P.Durable 10ans'!$B$13*EJ$67</f>
        <v>1</v>
      </c>
      <c r="EL73" s="827" t="s">
        <v>450</v>
      </c>
      <c r="EM73" s="835">
        <f>(EM60*EK$73)*(EK$74*EM63)</f>
        <v>144</v>
      </c>
      <c r="EN73" s="345"/>
      <c r="EO73" s="345"/>
      <c r="EP73" s="827" t="s">
        <v>418</v>
      </c>
      <c r="EQ73" s="834">
        <f>'Générateur P.Durable 10ans'!$B$13*EP$67</f>
        <v>1</v>
      </c>
      <c r="ER73" s="827" t="s">
        <v>450</v>
      </c>
      <c r="ES73" s="835">
        <f>(ES60*EQ$73)*(EQ$74*ES63)</f>
        <v>144</v>
      </c>
      <c r="ET73" s="345"/>
      <c r="EU73" s="345"/>
      <c r="EV73" s="827" t="s">
        <v>418</v>
      </c>
      <c r="EW73" s="834">
        <f>'Générateur P.Durable 10ans'!$B$13*EV$67</f>
        <v>1</v>
      </c>
      <c r="EX73" s="827" t="s">
        <v>450</v>
      </c>
      <c r="EY73" s="835">
        <f>(EY60*EW$73)*(EW$74*EY63)</f>
        <v>144</v>
      </c>
      <c r="EZ73" s="345"/>
      <c r="FA73" s="345"/>
      <c r="FB73" s="827" t="s">
        <v>418</v>
      </c>
      <c r="FC73" s="834">
        <f>'Générateur P.Durable 10ans'!$B$13*FB$67</f>
        <v>1</v>
      </c>
      <c r="FD73" s="827" t="s">
        <v>450</v>
      </c>
      <c r="FE73" s="835">
        <f>(FE60*FC$73)*(FC$74*FE63)</f>
        <v>144</v>
      </c>
      <c r="FF73" s="345"/>
      <c r="FG73" s="345"/>
      <c r="FH73" s="827" t="s">
        <v>418</v>
      </c>
      <c r="FI73" s="834">
        <f>'Générateur P.Durable 10ans'!$B$13*FH$67</f>
        <v>1</v>
      </c>
      <c r="FJ73" s="827" t="s">
        <v>450</v>
      </c>
      <c r="FK73" s="835">
        <f>(FK60*FI$73)*(FI$74*FK63)</f>
        <v>144</v>
      </c>
      <c r="FL73" s="345"/>
      <c r="FM73" s="345"/>
      <c r="FN73" s="827" t="s">
        <v>418</v>
      </c>
      <c r="FO73" s="834">
        <f>'Générateur P.Durable 10ans'!$B$13*FN$67</f>
        <v>1</v>
      </c>
      <c r="FP73" s="827" t="s">
        <v>450</v>
      </c>
      <c r="FQ73" s="835">
        <f>(FQ60*FO$73)*(FO$74*FQ63)</f>
        <v>144</v>
      </c>
      <c r="FR73" s="345"/>
      <c r="FS73" s="345"/>
      <c r="FT73" s="827" t="s">
        <v>418</v>
      </c>
      <c r="FU73" s="834">
        <f>'Générateur P.Durable 10ans'!$B$13*FT$67</f>
        <v>1</v>
      </c>
      <c r="FV73" s="827" t="s">
        <v>450</v>
      </c>
      <c r="FW73" s="835">
        <f>(FW60*FU$73)*(FU$74*FW63)</f>
        <v>144</v>
      </c>
      <c r="FX73" s="345"/>
      <c r="FY73" s="345"/>
    </row>
    <row r="74" spans="1:181" x14ac:dyDescent="0.3">
      <c r="A74" s="19"/>
      <c r="B74" s="827" t="s">
        <v>417</v>
      </c>
      <c r="C74" s="834">
        <f>'Générateur P.Durable 10ans'!$B$14*B$67</f>
        <v>1</v>
      </c>
      <c r="D74" s="827" t="s">
        <v>449</v>
      </c>
      <c r="E74" s="835">
        <f>(E61*C$75)*(C$74*E63)</f>
        <v>0</v>
      </c>
      <c r="F74" s="834"/>
      <c r="G74" s="345"/>
      <c r="H74" s="827" t="s">
        <v>417</v>
      </c>
      <c r="I74" s="834">
        <f>'Générateur P.Durable 10ans'!$B$14*H$67</f>
        <v>1</v>
      </c>
      <c r="J74" s="827" t="s">
        <v>449</v>
      </c>
      <c r="K74" s="835">
        <f>(K61*I$75)*(I$74*K63)</f>
        <v>2.4799330073366077</v>
      </c>
      <c r="L74" s="834"/>
      <c r="M74" s="345"/>
      <c r="N74" s="827" t="s">
        <v>417</v>
      </c>
      <c r="O74" s="834">
        <f>'Générateur P.Durable 10ans'!$B$14*N$67</f>
        <v>1</v>
      </c>
      <c r="P74" s="827" t="s">
        <v>449</v>
      </c>
      <c r="Q74" s="835">
        <f>(Q61*O$75)*(O$74*Q63)</f>
        <v>10.483746976793404</v>
      </c>
      <c r="R74" s="834"/>
      <c r="S74" s="345"/>
      <c r="T74" s="827" t="s">
        <v>417</v>
      </c>
      <c r="U74" s="834">
        <f>'Générateur P.Durable 10ans'!$B$14*T$67</f>
        <v>1</v>
      </c>
      <c r="V74" s="827" t="s">
        <v>449</v>
      </c>
      <c r="W74" s="835">
        <f>(W61*U$75)*(U$74*W63)</f>
        <v>24.019238952559427</v>
      </c>
      <c r="X74" s="834"/>
      <c r="Y74" s="345"/>
      <c r="Z74" s="827" t="s">
        <v>417</v>
      </c>
      <c r="AA74" s="834">
        <f>'Générateur P.Durable 10ans'!$B$14*Z$67</f>
        <v>1</v>
      </c>
      <c r="AB74" s="827" t="s">
        <v>449</v>
      </c>
      <c r="AC74" s="835">
        <f>(AC61*AA$75)*(AA$74*AC63)</f>
        <v>41.9349879071736</v>
      </c>
      <c r="AD74" s="834"/>
      <c r="AE74" s="345"/>
      <c r="AF74" s="827" t="s">
        <v>417</v>
      </c>
      <c r="AG74" s="834">
        <f>'Générateur P.Durable 10ans'!$B$14*AF$67</f>
        <v>1</v>
      </c>
      <c r="AH74" s="827" t="s">
        <v>449</v>
      </c>
      <c r="AI74" s="835">
        <f>(AI61*AG$75)*(AG$74*AI63)</f>
        <v>62.279075266472894</v>
      </c>
      <c r="AJ74" s="834"/>
      <c r="AK74" s="345"/>
      <c r="AL74" s="827" t="s">
        <v>417</v>
      </c>
      <c r="AM74" s="834">
        <f>'Générateur P.Durable 10ans'!$B$14*AL$67</f>
        <v>1</v>
      </c>
      <c r="AN74" s="827" t="s">
        <v>449</v>
      </c>
      <c r="AO74" s="835">
        <f>(AO61*AM$75)*(AM$74*AO63)</f>
        <v>82.935616876579701</v>
      </c>
      <c r="AP74" s="834"/>
      <c r="AQ74" s="345"/>
      <c r="AR74" s="827" t="s">
        <v>417</v>
      </c>
      <c r="AS74" s="834">
        <f>'Générateur P.Durable 10ans'!$B$14*AR$67</f>
        <v>1</v>
      </c>
      <c r="AT74" s="827" t="s">
        <v>449</v>
      </c>
      <c r="AU74" s="835">
        <f>(AU61*AS$75)*(AS$74*AU63)</f>
        <v>102.18626028082197</v>
      </c>
      <c r="AV74" s="834"/>
      <c r="AW74" s="345"/>
      <c r="AX74" s="827" t="s">
        <v>417</v>
      </c>
      <c r="AY74" s="834">
        <f>'Générateur P.Durable 10ans'!$B$14*AX$67</f>
        <v>1</v>
      </c>
      <c r="AZ74" s="827" t="s">
        <v>449</v>
      </c>
      <c r="BA74" s="835">
        <f>(BA61*AY$75)*(AY$74*BA63)</f>
        <v>118.97694250066233</v>
      </c>
      <c r="BB74" s="834"/>
      <c r="BC74" s="345"/>
      <c r="BD74" s="827" t="s">
        <v>417</v>
      </c>
      <c r="BE74" s="834">
        <f>'Générateur P.Durable 10ans'!$B$14*BD$67</f>
        <v>1</v>
      </c>
      <c r="BF74" s="827" t="s">
        <v>449</v>
      </c>
      <c r="BG74" s="835">
        <f>(BG61*BE$75)*(BE$74*BG63)</f>
        <v>132.8965432840628</v>
      </c>
      <c r="BH74" s="834"/>
      <c r="BI74" s="345"/>
      <c r="BJ74" s="827" t="s">
        <v>417</v>
      </c>
      <c r="BK74" s="834">
        <f>'Générateur P.Durable 10ans'!$B$14*BJ$67</f>
        <v>1</v>
      </c>
      <c r="BL74" s="827" t="s">
        <v>449</v>
      </c>
      <c r="BM74" s="835">
        <f>(BM61*BK$75)*(BK$74*BM63)</f>
        <v>144</v>
      </c>
      <c r="BN74" s="834"/>
      <c r="BO74" s="345"/>
      <c r="BP74" s="827" t="s">
        <v>417</v>
      </c>
      <c r="BQ74" s="834">
        <f>'Générateur P.Durable 10ans'!$B$14*BP$67</f>
        <v>1</v>
      </c>
      <c r="BR74" s="827" t="s">
        <v>449</v>
      </c>
      <c r="BS74" s="835">
        <f>(BS61*BQ$75)*(BQ$74*BS63)</f>
        <v>144</v>
      </c>
      <c r="BT74" s="834"/>
      <c r="BU74" s="345"/>
      <c r="BV74" s="827" t="s">
        <v>417</v>
      </c>
      <c r="BW74" s="834">
        <f>'Générateur P.Durable 10ans'!$B$14*BV$67</f>
        <v>1</v>
      </c>
      <c r="BX74" s="827" t="s">
        <v>449</v>
      </c>
      <c r="BY74" s="835">
        <f>(BY61*BW$75)*(BW$74*BY63)</f>
        <v>144</v>
      </c>
      <c r="BZ74" s="834"/>
      <c r="CA74" s="345"/>
      <c r="CB74" s="827" t="s">
        <v>417</v>
      </c>
      <c r="CC74" s="834">
        <f>'Générateur P.Durable 10ans'!$B$14*CB$67</f>
        <v>1</v>
      </c>
      <c r="CD74" s="827" t="s">
        <v>449</v>
      </c>
      <c r="CE74" s="835">
        <f>(CE61*CC$75)*(CC$74*CE63)</f>
        <v>144</v>
      </c>
      <c r="CF74" s="834"/>
      <c r="CG74" s="345"/>
      <c r="CH74" s="827" t="s">
        <v>417</v>
      </c>
      <c r="CI74" s="834">
        <f>'Générateur P.Durable 10ans'!$B$14*CH$67</f>
        <v>1</v>
      </c>
      <c r="CJ74" s="827" t="s">
        <v>449</v>
      </c>
      <c r="CK74" s="835">
        <f>(CK61*CI$75)*(CI$74*CK63)</f>
        <v>144</v>
      </c>
      <c r="CL74" s="834"/>
      <c r="CM74" s="345"/>
      <c r="CN74" s="827" t="s">
        <v>417</v>
      </c>
      <c r="CO74" s="834">
        <f>'Générateur P.Durable 10ans'!$B$14*CN$67</f>
        <v>1</v>
      </c>
      <c r="CP74" s="827" t="s">
        <v>449</v>
      </c>
      <c r="CQ74" s="835">
        <f>(CQ61*CO$75)*(CO$74*CQ63)</f>
        <v>144</v>
      </c>
      <c r="CR74" s="834"/>
      <c r="CS74" s="345"/>
      <c r="CT74" s="827" t="s">
        <v>417</v>
      </c>
      <c r="CU74" s="834">
        <f>'Générateur P.Durable 10ans'!$B$14*CT$67</f>
        <v>1</v>
      </c>
      <c r="CV74" s="827" t="s">
        <v>449</v>
      </c>
      <c r="CW74" s="835">
        <f>(CW61*CU$75)*(CU$74*CW63)</f>
        <v>144</v>
      </c>
      <c r="CX74" s="834"/>
      <c r="CY74" s="345"/>
      <c r="CZ74" s="827" t="s">
        <v>417</v>
      </c>
      <c r="DA74" s="834">
        <f>'Générateur P.Durable 10ans'!$B$14*CZ$67</f>
        <v>1</v>
      </c>
      <c r="DB74" s="827" t="s">
        <v>449</v>
      </c>
      <c r="DC74" s="835">
        <f>(DC61*DA$75)*(DA$74*DC63)</f>
        <v>144</v>
      </c>
      <c r="DD74" s="834"/>
      <c r="DE74" s="345"/>
      <c r="DF74" s="827" t="s">
        <v>417</v>
      </c>
      <c r="DG74" s="834">
        <f>'Générateur P.Durable 10ans'!$B$14*DF$67</f>
        <v>1</v>
      </c>
      <c r="DH74" s="827" t="s">
        <v>449</v>
      </c>
      <c r="DI74" s="835">
        <f>(DI61*DG$75)*(DG$74*DI63)</f>
        <v>144</v>
      </c>
      <c r="DJ74" s="834"/>
      <c r="DK74" s="345"/>
      <c r="DL74" s="827" t="s">
        <v>417</v>
      </c>
      <c r="DM74" s="834">
        <f>'Générateur P.Durable 10ans'!$B$14*DL$67</f>
        <v>1</v>
      </c>
      <c r="DN74" s="827" t="s">
        <v>449</v>
      </c>
      <c r="DO74" s="835">
        <f>(DO61*DM$75)*(DM$74*DO63)</f>
        <v>144</v>
      </c>
      <c r="DP74" s="834"/>
      <c r="DQ74" s="345"/>
      <c r="DR74" s="827" t="s">
        <v>417</v>
      </c>
      <c r="DS74" s="834">
        <f>'Générateur P.Durable 10ans'!$B$14*DR$67</f>
        <v>1</v>
      </c>
      <c r="DT74" s="827" t="s">
        <v>449</v>
      </c>
      <c r="DU74" s="835">
        <f>(DU61*DS$75)*(DS$74*DU63)</f>
        <v>144</v>
      </c>
      <c r="DV74" s="834"/>
      <c r="DW74" s="345"/>
      <c r="DX74" s="827" t="s">
        <v>417</v>
      </c>
      <c r="DY74" s="834">
        <f>'Générateur P.Durable 10ans'!$B$14*DX$67</f>
        <v>1</v>
      </c>
      <c r="DZ74" s="827" t="s">
        <v>449</v>
      </c>
      <c r="EA74" s="835">
        <f>(EA61*DY$75)*(DY$74*EA63)</f>
        <v>144</v>
      </c>
      <c r="EB74" s="834"/>
      <c r="EC74" s="345"/>
      <c r="ED74" s="827" t="s">
        <v>417</v>
      </c>
      <c r="EE74" s="834">
        <f>'Générateur P.Durable 10ans'!$B$14*ED$67</f>
        <v>1</v>
      </c>
      <c r="EF74" s="827" t="s">
        <v>449</v>
      </c>
      <c r="EG74" s="835">
        <f>(EG61*EE$75)*(EE$74*EG63)</f>
        <v>144</v>
      </c>
      <c r="EH74" s="834"/>
      <c r="EI74" s="345"/>
      <c r="EJ74" s="827" t="s">
        <v>417</v>
      </c>
      <c r="EK74" s="834">
        <f>'Générateur P.Durable 10ans'!$B$14*EJ$67</f>
        <v>1</v>
      </c>
      <c r="EL74" s="827" t="s">
        <v>449</v>
      </c>
      <c r="EM74" s="835">
        <f>(EM61*EK$75)*(EK$74*EM63)</f>
        <v>144</v>
      </c>
      <c r="EN74" s="834"/>
      <c r="EO74" s="345"/>
      <c r="EP74" s="827" t="s">
        <v>417</v>
      </c>
      <c r="EQ74" s="834">
        <f>'Générateur P.Durable 10ans'!$B$14*EP$67</f>
        <v>1</v>
      </c>
      <c r="ER74" s="827" t="s">
        <v>449</v>
      </c>
      <c r="ES74" s="835">
        <f>(ES61*EQ$75)*(EQ$74*ES63)</f>
        <v>144</v>
      </c>
      <c r="ET74" s="834"/>
      <c r="EU74" s="345"/>
      <c r="EV74" s="827" t="s">
        <v>417</v>
      </c>
      <c r="EW74" s="834">
        <f>'Générateur P.Durable 10ans'!$B$14*EV$67</f>
        <v>1</v>
      </c>
      <c r="EX74" s="827" t="s">
        <v>449</v>
      </c>
      <c r="EY74" s="835">
        <f>(EY61*EW$75)*(EW$74*EY63)</f>
        <v>144</v>
      </c>
      <c r="EZ74" s="834"/>
      <c r="FA74" s="345"/>
      <c r="FB74" s="827" t="s">
        <v>417</v>
      </c>
      <c r="FC74" s="834">
        <f>'Générateur P.Durable 10ans'!$B$14*FB$67</f>
        <v>1</v>
      </c>
      <c r="FD74" s="827" t="s">
        <v>449</v>
      </c>
      <c r="FE74" s="835">
        <f>(FE61*FC$75)*(FC$74*FE63)</f>
        <v>144</v>
      </c>
      <c r="FF74" s="834"/>
      <c r="FG74" s="345"/>
      <c r="FH74" s="827" t="s">
        <v>417</v>
      </c>
      <c r="FI74" s="834">
        <f>'Générateur P.Durable 10ans'!$B$14*FH$67</f>
        <v>1</v>
      </c>
      <c r="FJ74" s="827" t="s">
        <v>449</v>
      </c>
      <c r="FK74" s="835">
        <f>(FK61*FI$75)*(FI$74*FK63)</f>
        <v>144</v>
      </c>
      <c r="FL74" s="834"/>
      <c r="FM74" s="345"/>
      <c r="FN74" s="827" t="s">
        <v>417</v>
      </c>
      <c r="FO74" s="834">
        <f>'Générateur P.Durable 10ans'!$B$14*FN$67</f>
        <v>1</v>
      </c>
      <c r="FP74" s="827" t="s">
        <v>449</v>
      </c>
      <c r="FQ74" s="835">
        <f>(FQ61*FO$75)*(FO$74*FQ63)</f>
        <v>144</v>
      </c>
      <c r="FR74" s="834"/>
      <c r="FS74" s="345"/>
      <c r="FT74" s="827" t="s">
        <v>417</v>
      </c>
      <c r="FU74" s="834">
        <f>'Générateur P.Durable 10ans'!$B$14*FT$67</f>
        <v>1</v>
      </c>
      <c r="FV74" s="827" t="s">
        <v>449</v>
      </c>
      <c r="FW74" s="835">
        <f>(FW61*FU$75)*(FU$74*FW63)</f>
        <v>144</v>
      </c>
      <c r="FX74" s="834"/>
      <c r="FY74" s="345"/>
    </row>
    <row r="75" spans="1:181" x14ac:dyDescent="0.3">
      <c r="A75" s="19"/>
      <c r="B75" s="827" t="s">
        <v>416</v>
      </c>
      <c r="C75" s="834">
        <f>'Générateur P.Durable 10ans'!$B$15*B$67</f>
        <v>1</v>
      </c>
      <c r="D75" s="827" t="s">
        <v>448</v>
      </c>
      <c r="E75" s="835">
        <f>(E61*C$75)*(C$76*E62)</f>
        <v>0</v>
      </c>
      <c r="F75" s="834"/>
      <c r="G75" s="345"/>
      <c r="H75" s="827" t="s">
        <v>416</v>
      </c>
      <c r="I75" s="834">
        <f>'Générateur P.Durable 10ans'!$B$15*H$67</f>
        <v>1</v>
      </c>
      <c r="J75" s="827" t="s">
        <v>448</v>
      </c>
      <c r="K75" s="835">
        <f>(K61*I$75)*(I$76*K62)</f>
        <v>2.4799330073366077</v>
      </c>
      <c r="L75" s="834"/>
      <c r="M75" s="345"/>
      <c r="N75" s="827" t="s">
        <v>416</v>
      </c>
      <c r="O75" s="834">
        <f>'Générateur P.Durable 10ans'!$B$15*N$67</f>
        <v>1</v>
      </c>
      <c r="P75" s="827" t="s">
        <v>448</v>
      </c>
      <c r="Q75" s="835">
        <f>(Q61*O$75)*(O$76*Q62)</f>
        <v>10.483746976793404</v>
      </c>
      <c r="R75" s="834"/>
      <c r="S75" s="345"/>
      <c r="T75" s="827" t="s">
        <v>416</v>
      </c>
      <c r="U75" s="834">
        <f>'Générateur P.Durable 10ans'!$B$15*T$67</f>
        <v>1</v>
      </c>
      <c r="V75" s="827" t="s">
        <v>448</v>
      </c>
      <c r="W75" s="835">
        <f>(W61*U$75)*(U$76*W62)</f>
        <v>24.019238952559427</v>
      </c>
      <c r="X75" s="834"/>
      <c r="Y75" s="345"/>
      <c r="Z75" s="827" t="s">
        <v>416</v>
      </c>
      <c r="AA75" s="834">
        <f>'Générateur P.Durable 10ans'!$B$15*Z$67</f>
        <v>1</v>
      </c>
      <c r="AB75" s="827" t="s">
        <v>448</v>
      </c>
      <c r="AC75" s="835">
        <f>(AC61*AA$75)*(AA$76*AC62)</f>
        <v>41.9349879071736</v>
      </c>
      <c r="AD75" s="834"/>
      <c r="AE75" s="345"/>
      <c r="AF75" s="827" t="s">
        <v>416</v>
      </c>
      <c r="AG75" s="834">
        <f>'Générateur P.Durable 10ans'!$B$15*AF$67</f>
        <v>1</v>
      </c>
      <c r="AH75" s="827" t="s">
        <v>448</v>
      </c>
      <c r="AI75" s="835">
        <f>(AI61*AG$75)*(AG$76*AI62)</f>
        <v>62.279075266472894</v>
      </c>
      <c r="AJ75" s="834"/>
      <c r="AK75" s="345"/>
      <c r="AL75" s="827" t="s">
        <v>416</v>
      </c>
      <c r="AM75" s="834">
        <f>'Générateur P.Durable 10ans'!$B$15*AL$67</f>
        <v>1</v>
      </c>
      <c r="AN75" s="827" t="s">
        <v>448</v>
      </c>
      <c r="AO75" s="835">
        <f>(AO61*AM$75)*(AM$76*AO62)</f>
        <v>82.935616876579701</v>
      </c>
      <c r="AP75" s="834"/>
      <c r="AQ75" s="345"/>
      <c r="AR75" s="827" t="s">
        <v>416</v>
      </c>
      <c r="AS75" s="834">
        <f>'Générateur P.Durable 10ans'!$B$15*AR$67</f>
        <v>1</v>
      </c>
      <c r="AT75" s="827" t="s">
        <v>448</v>
      </c>
      <c r="AU75" s="835">
        <f>(AU61*AS$75)*(AS$76*AU62)</f>
        <v>102.18626028082197</v>
      </c>
      <c r="AV75" s="834"/>
      <c r="AW75" s="345"/>
      <c r="AX75" s="827" t="s">
        <v>416</v>
      </c>
      <c r="AY75" s="834">
        <f>'Générateur P.Durable 10ans'!$B$15*AX$67</f>
        <v>1</v>
      </c>
      <c r="AZ75" s="827" t="s">
        <v>448</v>
      </c>
      <c r="BA75" s="835">
        <f>(BA61*AY$75)*(AY$76*BA62)</f>
        <v>118.97694250066233</v>
      </c>
      <c r="BB75" s="834"/>
      <c r="BC75" s="345"/>
      <c r="BD75" s="827" t="s">
        <v>416</v>
      </c>
      <c r="BE75" s="834">
        <f>'Générateur P.Durable 10ans'!$B$15*BD$67</f>
        <v>1</v>
      </c>
      <c r="BF75" s="827" t="s">
        <v>448</v>
      </c>
      <c r="BG75" s="835">
        <f>(BG61*BE$75)*(BE$76*BG62)</f>
        <v>132.8965432840628</v>
      </c>
      <c r="BH75" s="834"/>
      <c r="BI75" s="345"/>
      <c r="BJ75" s="827" t="s">
        <v>416</v>
      </c>
      <c r="BK75" s="834">
        <f>'Générateur P.Durable 10ans'!$B$15*BJ$67</f>
        <v>1</v>
      </c>
      <c r="BL75" s="827" t="s">
        <v>448</v>
      </c>
      <c r="BM75" s="835">
        <f>(BM61*BK$75)*(BK$76*BM62)</f>
        <v>144</v>
      </c>
      <c r="BN75" s="834"/>
      <c r="BO75" s="345"/>
      <c r="BP75" s="827" t="s">
        <v>416</v>
      </c>
      <c r="BQ75" s="834">
        <f>'Générateur P.Durable 10ans'!$B$15*BP$67</f>
        <v>1</v>
      </c>
      <c r="BR75" s="827" t="s">
        <v>448</v>
      </c>
      <c r="BS75" s="835">
        <f>(BS61*BQ$75)*(BQ$76*BS62)</f>
        <v>144</v>
      </c>
      <c r="BT75" s="834"/>
      <c r="BU75" s="345"/>
      <c r="BV75" s="827" t="s">
        <v>416</v>
      </c>
      <c r="BW75" s="834">
        <f>'Générateur P.Durable 10ans'!$B$15*BV$67</f>
        <v>1</v>
      </c>
      <c r="BX75" s="827" t="s">
        <v>448</v>
      </c>
      <c r="BY75" s="835">
        <f>(BY61*BW$75)*(BW$76*BY62)</f>
        <v>144</v>
      </c>
      <c r="BZ75" s="834"/>
      <c r="CA75" s="345"/>
      <c r="CB75" s="827" t="s">
        <v>416</v>
      </c>
      <c r="CC75" s="834">
        <f>'Générateur P.Durable 10ans'!$B$15*CB$67</f>
        <v>1</v>
      </c>
      <c r="CD75" s="827" t="s">
        <v>448</v>
      </c>
      <c r="CE75" s="835">
        <f>(CE61*CC$75)*(CC$76*CE62)</f>
        <v>144</v>
      </c>
      <c r="CF75" s="834"/>
      <c r="CG75" s="345"/>
      <c r="CH75" s="827" t="s">
        <v>416</v>
      </c>
      <c r="CI75" s="834">
        <f>'Générateur P.Durable 10ans'!$B$15*CH$67</f>
        <v>1</v>
      </c>
      <c r="CJ75" s="827" t="s">
        <v>448</v>
      </c>
      <c r="CK75" s="835">
        <f>(CK61*CI$75)*(CI$76*CK62)</f>
        <v>144</v>
      </c>
      <c r="CL75" s="834"/>
      <c r="CM75" s="345"/>
      <c r="CN75" s="827" t="s">
        <v>416</v>
      </c>
      <c r="CO75" s="834">
        <f>'Générateur P.Durable 10ans'!$B$15*CN$67</f>
        <v>1</v>
      </c>
      <c r="CP75" s="827" t="s">
        <v>448</v>
      </c>
      <c r="CQ75" s="835">
        <f>(CQ61*CO$75)*(CO$76*CQ62)</f>
        <v>144</v>
      </c>
      <c r="CR75" s="834"/>
      <c r="CS75" s="345"/>
      <c r="CT75" s="827" t="s">
        <v>416</v>
      </c>
      <c r="CU75" s="834">
        <f>'Générateur P.Durable 10ans'!$B$15*CT$67</f>
        <v>1</v>
      </c>
      <c r="CV75" s="827" t="s">
        <v>448</v>
      </c>
      <c r="CW75" s="835">
        <f>(CW61*CU$75)*(CU$76*CW62)</f>
        <v>144</v>
      </c>
      <c r="CX75" s="834"/>
      <c r="CY75" s="345"/>
      <c r="CZ75" s="827" t="s">
        <v>416</v>
      </c>
      <c r="DA75" s="834">
        <f>'Générateur P.Durable 10ans'!$B$15*CZ$67</f>
        <v>1</v>
      </c>
      <c r="DB75" s="827" t="s">
        <v>448</v>
      </c>
      <c r="DC75" s="835">
        <f>(DC61*DA$75)*(DA$76*DC62)</f>
        <v>144</v>
      </c>
      <c r="DD75" s="834"/>
      <c r="DE75" s="345"/>
      <c r="DF75" s="827" t="s">
        <v>416</v>
      </c>
      <c r="DG75" s="834">
        <f>'Générateur P.Durable 10ans'!$B$15*DF$67</f>
        <v>1</v>
      </c>
      <c r="DH75" s="827" t="s">
        <v>448</v>
      </c>
      <c r="DI75" s="835">
        <f>(DI61*DG$75)*(DG$76*DI62)</f>
        <v>144</v>
      </c>
      <c r="DJ75" s="834"/>
      <c r="DK75" s="345"/>
      <c r="DL75" s="827" t="s">
        <v>416</v>
      </c>
      <c r="DM75" s="834">
        <f>'Générateur P.Durable 10ans'!$B$15*DL$67</f>
        <v>1</v>
      </c>
      <c r="DN75" s="827" t="s">
        <v>448</v>
      </c>
      <c r="DO75" s="835">
        <f>(DO61*DM$75)*(DM$76*DO62)</f>
        <v>144</v>
      </c>
      <c r="DP75" s="834"/>
      <c r="DQ75" s="345"/>
      <c r="DR75" s="827" t="s">
        <v>416</v>
      </c>
      <c r="DS75" s="834">
        <f>'Générateur P.Durable 10ans'!$B$15*DR$67</f>
        <v>1</v>
      </c>
      <c r="DT75" s="827" t="s">
        <v>448</v>
      </c>
      <c r="DU75" s="835">
        <f>(DU61*DS$75)*(DS$76*DU62)</f>
        <v>144</v>
      </c>
      <c r="DV75" s="834"/>
      <c r="DW75" s="345"/>
      <c r="DX75" s="827" t="s">
        <v>416</v>
      </c>
      <c r="DY75" s="834">
        <f>'Générateur P.Durable 10ans'!$B$15*DX$67</f>
        <v>1</v>
      </c>
      <c r="DZ75" s="827" t="s">
        <v>448</v>
      </c>
      <c r="EA75" s="835">
        <f>(EA61*DY$75)*(DY$76*EA62)</f>
        <v>144</v>
      </c>
      <c r="EB75" s="834"/>
      <c r="EC75" s="345"/>
      <c r="ED75" s="827" t="s">
        <v>416</v>
      </c>
      <c r="EE75" s="834">
        <f>'Générateur P.Durable 10ans'!$B$15*ED$67</f>
        <v>1</v>
      </c>
      <c r="EF75" s="827" t="s">
        <v>448</v>
      </c>
      <c r="EG75" s="835">
        <f>(EG61*EE$75)*(EE$76*EG62)</f>
        <v>144</v>
      </c>
      <c r="EH75" s="834"/>
      <c r="EI75" s="345"/>
      <c r="EJ75" s="827" t="s">
        <v>416</v>
      </c>
      <c r="EK75" s="834">
        <f>'Générateur P.Durable 10ans'!$B$15*EJ$67</f>
        <v>1</v>
      </c>
      <c r="EL75" s="827" t="s">
        <v>448</v>
      </c>
      <c r="EM75" s="835">
        <f>(EM61*EK$75)*(EK$76*EM62)</f>
        <v>144</v>
      </c>
      <c r="EN75" s="834"/>
      <c r="EO75" s="345"/>
      <c r="EP75" s="827" t="s">
        <v>416</v>
      </c>
      <c r="EQ75" s="834">
        <f>'Générateur P.Durable 10ans'!$B$15*EP$67</f>
        <v>1</v>
      </c>
      <c r="ER75" s="827" t="s">
        <v>448</v>
      </c>
      <c r="ES75" s="835">
        <f>(ES61*EQ$75)*(EQ$76*ES62)</f>
        <v>144</v>
      </c>
      <c r="ET75" s="834"/>
      <c r="EU75" s="345"/>
      <c r="EV75" s="827" t="s">
        <v>416</v>
      </c>
      <c r="EW75" s="834">
        <f>'Générateur P.Durable 10ans'!$B$15*EV$67</f>
        <v>1</v>
      </c>
      <c r="EX75" s="827" t="s">
        <v>448</v>
      </c>
      <c r="EY75" s="835">
        <f>(EY61*EW$75)*(EW$76*EY62)</f>
        <v>144</v>
      </c>
      <c r="EZ75" s="834"/>
      <c r="FA75" s="345"/>
      <c r="FB75" s="827" t="s">
        <v>416</v>
      </c>
      <c r="FC75" s="834">
        <f>'Générateur P.Durable 10ans'!$B$15*FB$67</f>
        <v>1</v>
      </c>
      <c r="FD75" s="827" t="s">
        <v>448</v>
      </c>
      <c r="FE75" s="835">
        <f>(FE61*FC$75)*(FC$76*FE62)</f>
        <v>144</v>
      </c>
      <c r="FF75" s="834"/>
      <c r="FG75" s="345"/>
      <c r="FH75" s="827" t="s">
        <v>416</v>
      </c>
      <c r="FI75" s="834">
        <f>'Générateur P.Durable 10ans'!$B$15*FH$67</f>
        <v>1</v>
      </c>
      <c r="FJ75" s="827" t="s">
        <v>448</v>
      </c>
      <c r="FK75" s="835">
        <f>(FK61*FI$75)*(FI$76*FK62)</f>
        <v>144</v>
      </c>
      <c r="FL75" s="834"/>
      <c r="FM75" s="345"/>
      <c r="FN75" s="827" t="s">
        <v>416</v>
      </c>
      <c r="FO75" s="834">
        <f>'Générateur P.Durable 10ans'!$B$15*FN$67</f>
        <v>1</v>
      </c>
      <c r="FP75" s="827" t="s">
        <v>448</v>
      </c>
      <c r="FQ75" s="835">
        <f>(FQ61*FO$75)*(FO$76*FQ62)</f>
        <v>144</v>
      </c>
      <c r="FR75" s="834"/>
      <c r="FS75" s="345"/>
      <c r="FT75" s="827" t="s">
        <v>416</v>
      </c>
      <c r="FU75" s="834">
        <f>'Générateur P.Durable 10ans'!$B$15*FT$67</f>
        <v>1</v>
      </c>
      <c r="FV75" s="827" t="s">
        <v>448</v>
      </c>
      <c r="FW75" s="835">
        <f>(FW61*FU$75)*(FU$76*FW62)</f>
        <v>144</v>
      </c>
      <c r="FX75" s="834"/>
      <c r="FY75" s="345"/>
    </row>
    <row r="76" spans="1:181" ht="15" thickBot="1" x14ac:dyDescent="0.35">
      <c r="A76" s="19"/>
      <c r="B76" s="826" t="s">
        <v>415</v>
      </c>
      <c r="C76" s="832">
        <f>'Générateur P.Durable 10ans'!$B$16*B$67</f>
        <v>1</v>
      </c>
      <c r="D76" s="826" t="s">
        <v>447</v>
      </c>
      <c r="E76" s="833">
        <f>(E60*C$76)*(C$73*E62)</f>
        <v>0</v>
      </c>
      <c r="F76" s="832"/>
      <c r="G76" s="345"/>
      <c r="H76" s="826" t="s">
        <v>415</v>
      </c>
      <c r="I76" s="832">
        <f>'Générateur P.Durable 10ans'!$B$16*H$67</f>
        <v>1</v>
      </c>
      <c r="J76" s="826" t="s">
        <v>447</v>
      </c>
      <c r="K76" s="833">
        <f>(K60*I$76)*(I$73*K62)</f>
        <v>2.4799330073366077</v>
      </c>
      <c r="L76" s="832"/>
      <c r="M76" s="345"/>
      <c r="N76" s="826" t="s">
        <v>415</v>
      </c>
      <c r="O76" s="832">
        <f>'Générateur P.Durable 10ans'!$B$16*N$67</f>
        <v>1</v>
      </c>
      <c r="P76" s="826" t="s">
        <v>447</v>
      </c>
      <c r="Q76" s="833">
        <f>(Q60*O$76)*(O$73*Q62)</f>
        <v>10.483746976793404</v>
      </c>
      <c r="R76" s="832"/>
      <c r="S76" s="345"/>
      <c r="T76" s="826" t="s">
        <v>415</v>
      </c>
      <c r="U76" s="832">
        <f>'Générateur P.Durable 10ans'!$B$16*T$67</f>
        <v>1</v>
      </c>
      <c r="V76" s="826" t="s">
        <v>447</v>
      </c>
      <c r="W76" s="833">
        <f>(W60*U$76)*(U$73*W62)</f>
        <v>24.019238952559427</v>
      </c>
      <c r="X76" s="832"/>
      <c r="Y76" s="345"/>
      <c r="Z76" s="826" t="s">
        <v>415</v>
      </c>
      <c r="AA76" s="832">
        <f>'Générateur P.Durable 10ans'!$B$16*Z$67</f>
        <v>1</v>
      </c>
      <c r="AB76" s="826" t="s">
        <v>447</v>
      </c>
      <c r="AC76" s="833">
        <f>(AC60*AA$76)*(AA$73*AC62)</f>
        <v>41.9349879071736</v>
      </c>
      <c r="AD76" s="832"/>
      <c r="AE76" s="345"/>
      <c r="AF76" s="826" t="s">
        <v>415</v>
      </c>
      <c r="AG76" s="832">
        <f>'Générateur P.Durable 10ans'!$B$16*AF$67</f>
        <v>1</v>
      </c>
      <c r="AH76" s="826" t="s">
        <v>447</v>
      </c>
      <c r="AI76" s="833">
        <f>(AI60*AG$76)*(AG$73*AI62)</f>
        <v>62.279075266472894</v>
      </c>
      <c r="AJ76" s="832"/>
      <c r="AK76" s="345"/>
      <c r="AL76" s="826" t="s">
        <v>415</v>
      </c>
      <c r="AM76" s="832">
        <f>'Générateur P.Durable 10ans'!$B$16*AL$67</f>
        <v>1</v>
      </c>
      <c r="AN76" s="826" t="s">
        <v>447</v>
      </c>
      <c r="AO76" s="833">
        <f>(AO60*AM$76)*(AM$73*AO62)</f>
        <v>82.935616876579701</v>
      </c>
      <c r="AP76" s="832"/>
      <c r="AQ76" s="345"/>
      <c r="AR76" s="826" t="s">
        <v>415</v>
      </c>
      <c r="AS76" s="832">
        <f>'Générateur P.Durable 10ans'!$B$16*AR$67</f>
        <v>1</v>
      </c>
      <c r="AT76" s="826" t="s">
        <v>447</v>
      </c>
      <c r="AU76" s="833">
        <f>(AU60*AS$76)*(AS$73*AU62)</f>
        <v>102.18626028082197</v>
      </c>
      <c r="AV76" s="832"/>
      <c r="AW76" s="345"/>
      <c r="AX76" s="826" t="s">
        <v>415</v>
      </c>
      <c r="AY76" s="832">
        <f>'Générateur P.Durable 10ans'!$B$16*AX$67</f>
        <v>1</v>
      </c>
      <c r="AZ76" s="826" t="s">
        <v>447</v>
      </c>
      <c r="BA76" s="833">
        <f>(BA60*AY$76)*(AY$73*BA62)</f>
        <v>118.97694250066233</v>
      </c>
      <c r="BB76" s="832"/>
      <c r="BC76" s="345"/>
      <c r="BD76" s="826" t="s">
        <v>415</v>
      </c>
      <c r="BE76" s="832">
        <f>'Générateur P.Durable 10ans'!$B$16*BD$67</f>
        <v>1</v>
      </c>
      <c r="BF76" s="826" t="s">
        <v>447</v>
      </c>
      <c r="BG76" s="833">
        <f>(BG60*BE$76)*(BE$73*BG62)</f>
        <v>132.8965432840628</v>
      </c>
      <c r="BH76" s="832"/>
      <c r="BI76" s="345"/>
      <c r="BJ76" s="826" t="s">
        <v>415</v>
      </c>
      <c r="BK76" s="832">
        <f>'Générateur P.Durable 10ans'!$B$16*BJ$67</f>
        <v>1</v>
      </c>
      <c r="BL76" s="826" t="s">
        <v>447</v>
      </c>
      <c r="BM76" s="833">
        <f>(BM60*BK$76)*(BK$73*BM62)</f>
        <v>144</v>
      </c>
      <c r="BN76" s="832"/>
      <c r="BO76" s="345"/>
      <c r="BP76" s="826" t="s">
        <v>415</v>
      </c>
      <c r="BQ76" s="832">
        <f>'Générateur P.Durable 10ans'!$B$16*BP$67</f>
        <v>1</v>
      </c>
      <c r="BR76" s="826" t="s">
        <v>447</v>
      </c>
      <c r="BS76" s="833">
        <f>(BS60*BQ$76)*(BQ$73*BS62)</f>
        <v>144</v>
      </c>
      <c r="BT76" s="832"/>
      <c r="BU76" s="345"/>
      <c r="BV76" s="826" t="s">
        <v>415</v>
      </c>
      <c r="BW76" s="832">
        <f>'Générateur P.Durable 10ans'!$B$16*BV$67</f>
        <v>1</v>
      </c>
      <c r="BX76" s="826" t="s">
        <v>447</v>
      </c>
      <c r="BY76" s="833">
        <f>(BY60*BW$76)*(BW$73*BY62)</f>
        <v>144</v>
      </c>
      <c r="BZ76" s="832"/>
      <c r="CA76" s="345"/>
      <c r="CB76" s="826" t="s">
        <v>415</v>
      </c>
      <c r="CC76" s="832">
        <f>'Générateur P.Durable 10ans'!$B$16*CB$67</f>
        <v>1</v>
      </c>
      <c r="CD76" s="826" t="s">
        <v>447</v>
      </c>
      <c r="CE76" s="833">
        <f>(CE60*CC$76)*(CC$73*CE62)</f>
        <v>144</v>
      </c>
      <c r="CF76" s="832"/>
      <c r="CG76" s="345"/>
      <c r="CH76" s="826" t="s">
        <v>415</v>
      </c>
      <c r="CI76" s="832">
        <f>'Générateur P.Durable 10ans'!$B$16*CH$67</f>
        <v>1</v>
      </c>
      <c r="CJ76" s="826" t="s">
        <v>447</v>
      </c>
      <c r="CK76" s="833">
        <f>(CK60*CI$76)*(CI$73*CK62)</f>
        <v>144</v>
      </c>
      <c r="CL76" s="832"/>
      <c r="CM76" s="345"/>
      <c r="CN76" s="826" t="s">
        <v>415</v>
      </c>
      <c r="CO76" s="832">
        <f>'Générateur P.Durable 10ans'!$B$16*CN$67</f>
        <v>1</v>
      </c>
      <c r="CP76" s="826" t="s">
        <v>447</v>
      </c>
      <c r="CQ76" s="833">
        <f>(CQ60*CO$76)*(CO$73*CQ62)</f>
        <v>144</v>
      </c>
      <c r="CR76" s="832"/>
      <c r="CS76" s="345"/>
      <c r="CT76" s="826" t="s">
        <v>415</v>
      </c>
      <c r="CU76" s="832">
        <f>'Générateur P.Durable 10ans'!$B$16*CT$67</f>
        <v>1</v>
      </c>
      <c r="CV76" s="826" t="s">
        <v>447</v>
      </c>
      <c r="CW76" s="833">
        <f>(CW60*CU$76)*(CU$73*CW62)</f>
        <v>144</v>
      </c>
      <c r="CX76" s="832"/>
      <c r="CY76" s="345"/>
      <c r="CZ76" s="826" t="s">
        <v>415</v>
      </c>
      <c r="DA76" s="832">
        <f>'Générateur P.Durable 10ans'!$B$16*CZ$67</f>
        <v>1</v>
      </c>
      <c r="DB76" s="826" t="s">
        <v>447</v>
      </c>
      <c r="DC76" s="833">
        <f>(DC60*DA$76)*(DA$73*DC62)</f>
        <v>144</v>
      </c>
      <c r="DD76" s="832"/>
      <c r="DE76" s="345"/>
      <c r="DF76" s="826" t="s">
        <v>415</v>
      </c>
      <c r="DG76" s="832">
        <f>'Générateur P.Durable 10ans'!$B$16*DF$67</f>
        <v>1</v>
      </c>
      <c r="DH76" s="826" t="s">
        <v>447</v>
      </c>
      <c r="DI76" s="833">
        <f>(DI60*DG$76)*(DG$73*DI62)</f>
        <v>144</v>
      </c>
      <c r="DJ76" s="832"/>
      <c r="DK76" s="345"/>
      <c r="DL76" s="826" t="s">
        <v>415</v>
      </c>
      <c r="DM76" s="832">
        <f>'Générateur P.Durable 10ans'!$B$16*DL$67</f>
        <v>1</v>
      </c>
      <c r="DN76" s="826" t="s">
        <v>447</v>
      </c>
      <c r="DO76" s="833">
        <f>(DO60*DM$76)*(DM$73*DO62)</f>
        <v>144</v>
      </c>
      <c r="DP76" s="832"/>
      <c r="DQ76" s="345"/>
      <c r="DR76" s="826" t="s">
        <v>415</v>
      </c>
      <c r="DS76" s="832">
        <f>'Générateur P.Durable 10ans'!$B$16*DR$67</f>
        <v>1</v>
      </c>
      <c r="DT76" s="826" t="s">
        <v>447</v>
      </c>
      <c r="DU76" s="833">
        <f>(DU60*DS$76)*(DS$73*DU62)</f>
        <v>144</v>
      </c>
      <c r="DV76" s="832"/>
      <c r="DW76" s="345"/>
      <c r="DX76" s="826" t="s">
        <v>415</v>
      </c>
      <c r="DY76" s="832">
        <f>'Générateur P.Durable 10ans'!$B$16*DX$67</f>
        <v>1</v>
      </c>
      <c r="DZ76" s="826" t="s">
        <v>447</v>
      </c>
      <c r="EA76" s="833">
        <f>(EA60*DY$76)*(DY$73*EA62)</f>
        <v>144</v>
      </c>
      <c r="EB76" s="832"/>
      <c r="EC76" s="345"/>
      <c r="ED76" s="826" t="s">
        <v>415</v>
      </c>
      <c r="EE76" s="832">
        <f>'Générateur P.Durable 10ans'!$B$16*ED$67</f>
        <v>1</v>
      </c>
      <c r="EF76" s="826" t="s">
        <v>447</v>
      </c>
      <c r="EG76" s="833">
        <f>(EG60*EE$76)*(EE$73*EG62)</f>
        <v>144</v>
      </c>
      <c r="EH76" s="832"/>
      <c r="EI76" s="345"/>
      <c r="EJ76" s="826" t="s">
        <v>415</v>
      </c>
      <c r="EK76" s="832">
        <f>'Générateur P.Durable 10ans'!$B$16*EJ$67</f>
        <v>1</v>
      </c>
      <c r="EL76" s="826" t="s">
        <v>447</v>
      </c>
      <c r="EM76" s="833">
        <f>(EM60*EK$76)*(EK$73*EM62)</f>
        <v>144</v>
      </c>
      <c r="EN76" s="832"/>
      <c r="EO76" s="345"/>
      <c r="EP76" s="826" t="s">
        <v>415</v>
      </c>
      <c r="EQ76" s="832">
        <f>'Générateur P.Durable 10ans'!$B$16*EP$67</f>
        <v>1</v>
      </c>
      <c r="ER76" s="826" t="s">
        <v>447</v>
      </c>
      <c r="ES76" s="833">
        <f>(ES60*EQ$76)*(EQ$73*ES62)</f>
        <v>144</v>
      </c>
      <c r="ET76" s="832"/>
      <c r="EU76" s="345"/>
      <c r="EV76" s="826" t="s">
        <v>415</v>
      </c>
      <c r="EW76" s="832">
        <f>'Générateur P.Durable 10ans'!$B$16*EV$67</f>
        <v>1</v>
      </c>
      <c r="EX76" s="826" t="s">
        <v>447</v>
      </c>
      <c r="EY76" s="833">
        <f>(EY60*EW$76)*(EW$73*EY62)</f>
        <v>144</v>
      </c>
      <c r="EZ76" s="832"/>
      <c r="FA76" s="345"/>
      <c r="FB76" s="826" t="s">
        <v>415</v>
      </c>
      <c r="FC76" s="832">
        <f>'Générateur P.Durable 10ans'!$B$16*FB$67</f>
        <v>1</v>
      </c>
      <c r="FD76" s="826" t="s">
        <v>447</v>
      </c>
      <c r="FE76" s="833">
        <f>(FE60*FC$76)*(FC$73*FE62)</f>
        <v>144</v>
      </c>
      <c r="FF76" s="832"/>
      <c r="FG76" s="345"/>
      <c r="FH76" s="826" t="s">
        <v>415</v>
      </c>
      <c r="FI76" s="832">
        <f>'Générateur P.Durable 10ans'!$B$16*FH$67</f>
        <v>1</v>
      </c>
      <c r="FJ76" s="826" t="s">
        <v>447</v>
      </c>
      <c r="FK76" s="833">
        <f>(FK60*FI$76)*(FI$73*FK62)</f>
        <v>144</v>
      </c>
      <c r="FL76" s="832"/>
      <c r="FM76" s="345"/>
      <c r="FN76" s="826" t="s">
        <v>415</v>
      </c>
      <c r="FO76" s="832">
        <f>'Générateur P.Durable 10ans'!$B$16*FN$67</f>
        <v>1</v>
      </c>
      <c r="FP76" s="826" t="s">
        <v>447</v>
      </c>
      <c r="FQ76" s="833">
        <f>(FQ60*FO$76)*(FO$73*FQ62)</f>
        <v>144</v>
      </c>
      <c r="FR76" s="832"/>
      <c r="FS76" s="345"/>
      <c r="FT76" s="826" t="s">
        <v>415</v>
      </c>
      <c r="FU76" s="832">
        <f>'Générateur P.Durable 10ans'!$B$16*FT$67</f>
        <v>1</v>
      </c>
      <c r="FV76" s="826" t="s">
        <v>447</v>
      </c>
      <c r="FW76" s="833">
        <f>(FW60*FU$76)*(FU$73*FW62)</f>
        <v>144</v>
      </c>
      <c r="FX76" s="832"/>
      <c r="FY76" s="345"/>
    </row>
    <row r="77" spans="1:181" x14ac:dyDescent="0.3">
      <c r="A77" s="19"/>
      <c r="B77" s="851"/>
      <c r="E77" s="835" t="s">
        <v>481</v>
      </c>
      <c r="F77" s="839">
        <f>SUM(E73:E76)</f>
        <v>0</v>
      </c>
      <c r="G77" s="345"/>
      <c r="H77" s="851"/>
      <c r="K77" s="835" t="s">
        <v>481</v>
      </c>
      <c r="L77" s="839">
        <f>SUM(K73:K76)</f>
        <v>9.9197320293464308</v>
      </c>
      <c r="M77" s="345"/>
      <c r="N77" s="851"/>
      <c r="Q77" s="835" t="s">
        <v>481</v>
      </c>
      <c r="R77" s="839">
        <f>SUM(Q73:Q76)</f>
        <v>41.934987907173614</v>
      </c>
      <c r="S77" s="345"/>
      <c r="T77" s="851"/>
      <c r="W77" s="835" t="s">
        <v>481</v>
      </c>
      <c r="X77" s="839">
        <f>SUM(W73:W76)</f>
        <v>96.076955810237706</v>
      </c>
      <c r="Y77" s="345"/>
      <c r="Z77" s="851"/>
      <c r="AC77" s="835" t="s">
        <v>481</v>
      </c>
      <c r="AD77" s="839">
        <f>SUM(AC73:AC76)</f>
        <v>167.7399516286944</v>
      </c>
      <c r="AE77" s="345"/>
      <c r="AF77" s="851"/>
      <c r="AI77" s="835" t="s">
        <v>481</v>
      </c>
      <c r="AJ77" s="839">
        <f>SUM(AI73:AI76)</f>
        <v>249.11630106589158</v>
      </c>
      <c r="AK77" s="345"/>
      <c r="AL77" s="851"/>
      <c r="AO77" s="835" t="s">
        <v>481</v>
      </c>
      <c r="AP77" s="839">
        <f>SUM(AO73:AO76)</f>
        <v>331.7424675063188</v>
      </c>
      <c r="AQ77" s="345"/>
      <c r="AR77" s="851"/>
      <c r="AU77" s="835" t="s">
        <v>481</v>
      </c>
      <c r="AV77" s="839">
        <f>SUM(AU73:AU76)</f>
        <v>408.74504112328788</v>
      </c>
      <c r="AW77" s="345"/>
      <c r="AX77" s="851"/>
      <c r="BA77" s="835" t="s">
        <v>481</v>
      </c>
      <c r="BB77" s="839">
        <f>SUM(BA73:BA76)</f>
        <v>475.90777000264933</v>
      </c>
      <c r="BC77" s="345"/>
      <c r="BD77" s="851"/>
      <c r="BG77" s="835" t="s">
        <v>481</v>
      </c>
      <c r="BH77" s="839">
        <f>SUM(BG73:BG76)</f>
        <v>531.5861731362512</v>
      </c>
      <c r="BI77" s="345"/>
      <c r="BJ77" s="851"/>
      <c r="BM77" s="835" t="s">
        <v>481</v>
      </c>
      <c r="BN77" s="839">
        <f>SUM(BM73:BM76)</f>
        <v>576</v>
      </c>
      <c r="BO77" s="345"/>
      <c r="BP77" s="851"/>
      <c r="BS77" s="835" t="s">
        <v>481</v>
      </c>
      <c r="BT77" s="839">
        <f>SUM(BS73:BS76)</f>
        <v>576</v>
      </c>
      <c r="BU77" s="345"/>
      <c r="BV77" s="851"/>
      <c r="BY77" s="835" t="s">
        <v>481</v>
      </c>
      <c r="BZ77" s="839">
        <f>SUM(BY73:BY76)</f>
        <v>576</v>
      </c>
      <c r="CA77" s="345"/>
      <c r="CB77" s="851"/>
      <c r="CE77" s="835" t="s">
        <v>481</v>
      </c>
      <c r="CF77" s="839">
        <f>SUM(CE73:CE76)</f>
        <v>576</v>
      </c>
      <c r="CG77" s="345"/>
      <c r="CH77" s="851"/>
      <c r="CK77" s="835" t="s">
        <v>481</v>
      </c>
      <c r="CL77" s="839">
        <f>SUM(CK73:CK76)</f>
        <v>576</v>
      </c>
      <c r="CM77" s="345"/>
      <c r="CN77" s="851"/>
      <c r="CQ77" s="835" t="s">
        <v>481</v>
      </c>
      <c r="CR77" s="839">
        <f>SUM(CQ73:CQ76)</f>
        <v>576</v>
      </c>
      <c r="CS77" s="345"/>
      <c r="CT77" s="851"/>
      <c r="CW77" s="835" t="s">
        <v>481</v>
      </c>
      <c r="CX77" s="839">
        <f>SUM(CW73:CW76)</f>
        <v>576</v>
      </c>
      <c r="CY77" s="345"/>
      <c r="CZ77" s="851"/>
      <c r="DC77" s="835" t="s">
        <v>481</v>
      </c>
      <c r="DD77" s="839">
        <f>SUM(DC73:DC76)</f>
        <v>576</v>
      </c>
      <c r="DE77" s="345"/>
      <c r="DF77" s="851"/>
      <c r="DI77" s="835" t="s">
        <v>481</v>
      </c>
      <c r="DJ77" s="839">
        <f>SUM(DI73:DI76)</f>
        <v>576</v>
      </c>
      <c r="DK77" s="345"/>
      <c r="DL77" s="851"/>
      <c r="DO77" s="835" t="s">
        <v>481</v>
      </c>
      <c r="DP77" s="839">
        <f>SUM(DO73:DO76)</f>
        <v>576</v>
      </c>
      <c r="DQ77" s="345"/>
      <c r="DR77" s="851"/>
      <c r="DU77" s="835" t="s">
        <v>481</v>
      </c>
      <c r="DV77" s="839">
        <f>SUM(DU73:DU76)</f>
        <v>576</v>
      </c>
      <c r="DW77" s="345"/>
      <c r="DX77" s="851"/>
      <c r="EA77" s="835" t="s">
        <v>481</v>
      </c>
      <c r="EB77" s="839">
        <f>SUM(EA73:EA76)</f>
        <v>576</v>
      </c>
      <c r="EC77" s="345"/>
      <c r="ED77" s="851"/>
      <c r="EG77" s="835" t="s">
        <v>481</v>
      </c>
      <c r="EH77" s="839">
        <f>SUM(EG73:EG76)</f>
        <v>576</v>
      </c>
      <c r="EI77" s="345"/>
      <c r="EJ77" s="851"/>
      <c r="EM77" s="835" t="s">
        <v>481</v>
      </c>
      <c r="EN77" s="839">
        <f>SUM(EM73:EM76)</f>
        <v>576</v>
      </c>
      <c r="EO77" s="345"/>
      <c r="EP77" s="851"/>
      <c r="ES77" s="835" t="s">
        <v>481</v>
      </c>
      <c r="ET77" s="839">
        <f>SUM(ES73:ES76)</f>
        <v>576</v>
      </c>
      <c r="EU77" s="345"/>
      <c r="EV77" s="851"/>
      <c r="EY77" s="835" t="s">
        <v>481</v>
      </c>
      <c r="EZ77" s="839">
        <f>SUM(EY73:EY76)</f>
        <v>576</v>
      </c>
      <c r="FA77" s="345"/>
      <c r="FB77" s="851"/>
      <c r="FE77" s="835" t="s">
        <v>481</v>
      </c>
      <c r="FF77" s="839">
        <f>SUM(FE73:FE76)</f>
        <v>576</v>
      </c>
      <c r="FG77" s="345"/>
      <c r="FH77" s="851"/>
      <c r="FK77" s="835" t="s">
        <v>481</v>
      </c>
      <c r="FL77" s="839">
        <f>SUM(FK73:FK76)</f>
        <v>576</v>
      </c>
      <c r="FM77" s="345"/>
      <c r="FN77" s="851"/>
      <c r="FQ77" s="835" t="s">
        <v>481</v>
      </c>
      <c r="FR77" s="839">
        <f>SUM(FQ73:FQ76)</f>
        <v>576</v>
      </c>
      <c r="FS77" s="345"/>
      <c r="FT77" s="851"/>
      <c r="FW77" s="835" t="s">
        <v>481</v>
      </c>
      <c r="FX77" s="839">
        <f>SUM(FW73:FW76)</f>
        <v>576</v>
      </c>
      <c r="FY77" s="345"/>
    </row>
    <row r="78" spans="1:181" ht="15" thickBot="1" x14ac:dyDescent="0.35">
      <c r="A78" s="19"/>
      <c r="G78" s="345"/>
      <c r="M78" s="345"/>
      <c r="S78" s="345"/>
      <c r="Y78" s="345"/>
      <c r="AE78" s="345"/>
      <c r="AK78" s="345"/>
      <c r="AQ78" s="345"/>
      <c r="AW78" s="345"/>
      <c r="BC78" s="345"/>
      <c r="BI78" s="345"/>
      <c r="BO78" s="345"/>
      <c r="BU78" s="345"/>
      <c r="CA78" s="345"/>
      <c r="CG78" s="345"/>
      <c r="CM78" s="345"/>
      <c r="CS78" s="345"/>
      <c r="CY78" s="345"/>
      <c r="DE78" s="345"/>
      <c r="DK78" s="345"/>
      <c r="DQ78" s="345"/>
      <c r="DW78" s="345"/>
      <c r="EC78" s="345"/>
      <c r="EI78" s="345"/>
      <c r="EO78" s="345"/>
      <c r="EU78" s="345"/>
      <c r="FA78" s="345"/>
      <c r="FG78" s="345"/>
      <c r="FM78" s="345"/>
      <c r="FS78" s="345"/>
      <c r="FY78" s="345"/>
    </row>
    <row r="79" spans="1:181" x14ac:dyDescent="0.3">
      <c r="A79" s="19"/>
      <c r="B79" s="838" t="s">
        <v>483</v>
      </c>
      <c r="C79" s="600" t="s">
        <v>429</v>
      </c>
      <c r="D79" s="672" t="s">
        <v>482</v>
      </c>
      <c r="G79" s="345"/>
      <c r="H79" s="838" t="s">
        <v>483</v>
      </c>
      <c r="I79" s="600" t="s">
        <v>429</v>
      </c>
      <c r="J79" s="672" t="s">
        <v>482</v>
      </c>
      <c r="M79" s="345"/>
      <c r="N79" s="838" t="s">
        <v>483</v>
      </c>
      <c r="O79" s="600" t="s">
        <v>429</v>
      </c>
      <c r="P79" s="672" t="s">
        <v>482</v>
      </c>
      <c r="S79" s="345"/>
      <c r="T79" s="838" t="s">
        <v>483</v>
      </c>
      <c r="U79" s="600" t="s">
        <v>429</v>
      </c>
      <c r="V79" s="672" t="s">
        <v>482</v>
      </c>
      <c r="Y79" s="345"/>
      <c r="Z79" s="838" t="s">
        <v>483</v>
      </c>
      <c r="AA79" s="600" t="s">
        <v>429</v>
      </c>
      <c r="AB79" s="672" t="s">
        <v>482</v>
      </c>
      <c r="AE79" s="345"/>
      <c r="AF79" s="838" t="s">
        <v>483</v>
      </c>
      <c r="AG79" s="600" t="s">
        <v>429</v>
      </c>
      <c r="AH79" s="672" t="s">
        <v>482</v>
      </c>
      <c r="AK79" s="345"/>
      <c r="AL79" s="838" t="s">
        <v>483</v>
      </c>
      <c r="AM79" s="600" t="s">
        <v>429</v>
      </c>
      <c r="AN79" s="672" t="s">
        <v>482</v>
      </c>
      <c r="AQ79" s="345"/>
      <c r="AR79" s="838" t="s">
        <v>483</v>
      </c>
      <c r="AS79" s="600" t="s">
        <v>429</v>
      </c>
      <c r="AT79" s="672" t="s">
        <v>482</v>
      </c>
      <c r="AW79" s="345"/>
      <c r="AX79" s="838" t="s">
        <v>483</v>
      </c>
      <c r="AY79" s="600" t="s">
        <v>429</v>
      </c>
      <c r="AZ79" s="672" t="s">
        <v>482</v>
      </c>
      <c r="BC79" s="345"/>
      <c r="BD79" s="838" t="s">
        <v>483</v>
      </c>
      <c r="BE79" s="600" t="s">
        <v>429</v>
      </c>
      <c r="BF79" s="672" t="s">
        <v>482</v>
      </c>
      <c r="BI79" s="345"/>
      <c r="BJ79" s="838" t="s">
        <v>483</v>
      </c>
      <c r="BK79" s="600" t="s">
        <v>429</v>
      </c>
      <c r="BL79" s="672" t="s">
        <v>482</v>
      </c>
      <c r="BO79" s="345"/>
      <c r="BP79" s="838" t="s">
        <v>483</v>
      </c>
      <c r="BQ79" s="600" t="s">
        <v>429</v>
      </c>
      <c r="BR79" s="672" t="s">
        <v>482</v>
      </c>
      <c r="BU79" s="345"/>
      <c r="BV79" s="838" t="s">
        <v>483</v>
      </c>
      <c r="BW79" s="600" t="s">
        <v>429</v>
      </c>
      <c r="BX79" s="672" t="s">
        <v>482</v>
      </c>
      <c r="CA79" s="345"/>
      <c r="CB79" s="838" t="s">
        <v>483</v>
      </c>
      <c r="CC79" s="600" t="s">
        <v>429</v>
      </c>
      <c r="CD79" s="672" t="s">
        <v>482</v>
      </c>
      <c r="CG79" s="345"/>
      <c r="CH79" s="838" t="s">
        <v>483</v>
      </c>
      <c r="CI79" s="600" t="s">
        <v>429</v>
      </c>
      <c r="CJ79" s="672" t="s">
        <v>482</v>
      </c>
      <c r="CM79" s="345"/>
      <c r="CN79" s="838" t="s">
        <v>483</v>
      </c>
      <c r="CO79" s="600" t="s">
        <v>429</v>
      </c>
      <c r="CP79" s="672" t="s">
        <v>482</v>
      </c>
      <c r="CS79" s="345"/>
      <c r="CT79" s="838" t="s">
        <v>483</v>
      </c>
      <c r="CU79" s="600" t="s">
        <v>429</v>
      </c>
      <c r="CV79" s="672" t="s">
        <v>482</v>
      </c>
      <c r="CY79" s="345"/>
      <c r="CZ79" s="838" t="s">
        <v>483</v>
      </c>
      <c r="DA79" s="600" t="s">
        <v>429</v>
      </c>
      <c r="DB79" s="672" t="s">
        <v>482</v>
      </c>
      <c r="DE79" s="345"/>
      <c r="DF79" s="838" t="s">
        <v>483</v>
      </c>
      <c r="DG79" s="600" t="s">
        <v>429</v>
      </c>
      <c r="DH79" s="672" t="s">
        <v>482</v>
      </c>
      <c r="DK79" s="345"/>
      <c r="DL79" s="838" t="s">
        <v>483</v>
      </c>
      <c r="DM79" s="600" t="s">
        <v>429</v>
      </c>
      <c r="DN79" s="672" t="s">
        <v>482</v>
      </c>
      <c r="DQ79" s="345"/>
      <c r="DR79" s="838" t="s">
        <v>483</v>
      </c>
      <c r="DS79" s="600" t="s">
        <v>429</v>
      </c>
      <c r="DT79" s="672" t="s">
        <v>482</v>
      </c>
      <c r="DW79" s="345"/>
      <c r="DX79" s="838" t="s">
        <v>483</v>
      </c>
      <c r="DY79" s="600" t="s">
        <v>429</v>
      </c>
      <c r="DZ79" s="672" t="s">
        <v>482</v>
      </c>
      <c r="EC79" s="345"/>
      <c r="ED79" s="838" t="s">
        <v>483</v>
      </c>
      <c r="EE79" s="600" t="s">
        <v>429</v>
      </c>
      <c r="EF79" s="672" t="s">
        <v>482</v>
      </c>
      <c r="EI79" s="345"/>
      <c r="EJ79" s="838" t="s">
        <v>483</v>
      </c>
      <c r="EK79" s="600" t="s">
        <v>429</v>
      </c>
      <c r="EL79" s="672" t="s">
        <v>482</v>
      </c>
      <c r="EO79" s="345"/>
      <c r="EP79" s="838" t="s">
        <v>483</v>
      </c>
      <c r="EQ79" s="600" t="s">
        <v>429</v>
      </c>
      <c r="ER79" s="672" t="s">
        <v>482</v>
      </c>
      <c r="EU79" s="345"/>
      <c r="EV79" s="838" t="s">
        <v>483</v>
      </c>
      <c r="EW79" s="600" t="s">
        <v>429</v>
      </c>
      <c r="EX79" s="672" t="s">
        <v>482</v>
      </c>
      <c r="FA79" s="345"/>
      <c r="FB79" s="838" t="s">
        <v>483</v>
      </c>
      <c r="FC79" s="600" t="s">
        <v>429</v>
      </c>
      <c r="FD79" s="672" t="s">
        <v>482</v>
      </c>
      <c r="FG79" s="345"/>
      <c r="FH79" s="838" t="s">
        <v>483</v>
      </c>
      <c r="FI79" s="600" t="s">
        <v>429</v>
      </c>
      <c r="FJ79" s="672" t="s">
        <v>482</v>
      </c>
      <c r="FM79" s="345"/>
      <c r="FN79" s="838" t="s">
        <v>483</v>
      </c>
      <c r="FO79" s="600" t="s">
        <v>429</v>
      </c>
      <c r="FP79" s="672" t="s">
        <v>482</v>
      </c>
      <c r="FS79" s="345"/>
      <c r="FT79" s="838" t="s">
        <v>483</v>
      </c>
      <c r="FU79" s="600" t="s">
        <v>429</v>
      </c>
      <c r="FV79" s="672" t="s">
        <v>482</v>
      </c>
      <c r="FY79" s="345"/>
    </row>
    <row r="80" spans="1:181" x14ac:dyDescent="0.3">
      <c r="A80" s="19"/>
      <c r="B80" s="827" t="s">
        <v>418</v>
      </c>
      <c r="C80" s="835">
        <f>C64-((C$74*E63)+(C$76*E62))</f>
        <v>190</v>
      </c>
      <c r="D80" s="834">
        <f>C80*C$73*E60</f>
        <v>0</v>
      </c>
      <c r="G80" s="345"/>
      <c r="H80" s="827" t="s">
        <v>418</v>
      </c>
      <c r="I80" s="835">
        <f>I64-((I$74*K63)+(I$76*K62))</f>
        <v>186.85043939106637</v>
      </c>
      <c r="J80" s="834">
        <f>I80*I$73*K60</f>
        <v>294.24839183402247</v>
      </c>
      <c r="M80" s="345"/>
      <c r="N80" s="827" t="s">
        <v>418</v>
      </c>
      <c r="O80" s="835">
        <f>O64-((O$74*Q63)+(O$76*Q62))</f>
        <v>183.5242770359462</v>
      </c>
      <c r="P80" s="834">
        <f>O80*O$73*Q60</f>
        <v>594.22618763152332</v>
      </c>
      <c r="S80" s="345"/>
      <c r="T80" s="827" t="s">
        <v>418</v>
      </c>
      <c r="U80" s="835">
        <f>U64-((U$74*W63)+(U$76*W62))</f>
        <v>180.19811468082605</v>
      </c>
      <c r="V80" s="834">
        <f>U80*U$73*W60</f>
        <v>883.14062741640589</v>
      </c>
      <c r="Y80" s="345"/>
      <c r="Z80" s="827" t="s">
        <v>418</v>
      </c>
      <c r="AA80" s="835">
        <f>AA64-((AA$74*AC63)+(AA$76*AC62))</f>
        <v>177.04855407189243</v>
      </c>
      <c r="AB80" s="834">
        <f>AA80*AA$73*AC60</f>
        <v>1146.5173873558729</v>
      </c>
      <c r="AE80" s="345"/>
      <c r="AF80" s="827" t="s">
        <v>418</v>
      </c>
      <c r="AG80" s="835">
        <f>AG64-((AG$74*AI63)+(AG$76*AI62))</f>
        <v>174.21658145185614</v>
      </c>
      <c r="AH80" s="834">
        <f>AG80*AG$73*AI60</f>
        <v>1374.8666115407207</v>
      </c>
      <c r="AK80" s="345"/>
      <c r="AL80" s="827" t="s">
        <v>418</v>
      </c>
      <c r="AM80" s="835">
        <f>AM64-((AM$74*AO63)+(AM$76*AO62))</f>
        <v>171.78620117860311</v>
      </c>
      <c r="AN80" s="834">
        <f>AM80*AM$73*AO60</f>
        <v>1564.4396542795453</v>
      </c>
      <c r="AQ80" s="345"/>
      <c r="AR80" s="827" t="s">
        <v>418</v>
      </c>
      <c r="AS80" s="835">
        <f>AS64-((AS$74*AU63)+(AS$76*AU62))</f>
        <v>169.78255601903919</v>
      </c>
      <c r="AT80" s="834">
        <f>AS80*AS$73*AU60</f>
        <v>1716.2846576296315</v>
      </c>
      <c r="AW80" s="345"/>
      <c r="AX80" s="827" t="s">
        <v>418</v>
      </c>
      <c r="AY80" s="835">
        <f>AY64-((AY$74*BA63)+(AY$76*BA62))</f>
        <v>168.18468955062411</v>
      </c>
      <c r="AZ80" s="834">
        <f>AY80*AY$73*BA60</f>
        <v>1834.500607689386</v>
      </c>
      <c r="BC80" s="345"/>
      <c r="BD80" s="827" t="s">
        <v>418</v>
      </c>
      <c r="BE80" s="835">
        <f>BE64-((BE$74*BG63)+(BE$76*BG62))</f>
        <v>166.94384739085353</v>
      </c>
      <c r="BF80" s="834">
        <f>BE80*BE$73*BG60</f>
        <v>1924.5414113007882</v>
      </c>
      <c r="BI80" s="345"/>
      <c r="BJ80" s="827" t="s">
        <v>418</v>
      </c>
      <c r="BK80" s="835">
        <f>BK64-((BK$74*BM63)+(BK$76*BM62))</f>
        <v>166</v>
      </c>
      <c r="BL80" s="834">
        <f>BK80*BK$73*BM60</f>
        <v>1992</v>
      </c>
      <c r="BO80" s="345"/>
      <c r="BP80" s="827" t="s">
        <v>418</v>
      </c>
      <c r="BQ80" s="835">
        <f>BQ64-((BQ$74*BS63)+(BQ$76*BS62))</f>
        <v>166</v>
      </c>
      <c r="BR80" s="834">
        <f>BQ80*BQ$73*BS60</f>
        <v>1992</v>
      </c>
      <c r="BU80" s="345"/>
      <c r="BV80" s="827" t="s">
        <v>418</v>
      </c>
      <c r="BW80" s="835">
        <f>BW64-((BW$74*BY63)+(BW$76*BY62))</f>
        <v>166</v>
      </c>
      <c r="BX80" s="834">
        <f>BW80*BW$73*BY60</f>
        <v>1992</v>
      </c>
      <c r="CA80" s="345"/>
      <c r="CB80" s="827" t="s">
        <v>418</v>
      </c>
      <c r="CC80" s="835">
        <f>CC64-((CC$74*CE63)+(CC$76*CE62))</f>
        <v>166</v>
      </c>
      <c r="CD80" s="834">
        <f>CC80*CC$73*CE60</f>
        <v>1992</v>
      </c>
      <c r="CG80" s="345"/>
      <c r="CH80" s="827" t="s">
        <v>418</v>
      </c>
      <c r="CI80" s="835">
        <f>CI64-((CI$74*CK63)+(CI$76*CK62))</f>
        <v>166</v>
      </c>
      <c r="CJ80" s="834">
        <f>CI80*CI$73*CK60</f>
        <v>1992</v>
      </c>
      <c r="CM80" s="345"/>
      <c r="CN80" s="827" t="s">
        <v>418</v>
      </c>
      <c r="CO80" s="835">
        <f>CO64-((CO$74*CQ63)+(CO$76*CQ62))</f>
        <v>166</v>
      </c>
      <c r="CP80" s="834">
        <f>CO80*CO$73*CQ60</f>
        <v>1992</v>
      </c>
      <c r="CS80" s="345"/>
      <c r="CT80" s="827" t="s">
        <v>418</v>
      </c>
      <c r="CU80" s="835">
        <f>CU64-((CU$74*CW63)+(CU$76*CW62))</f>
        <v>166</v>
      </c>
      <c r="CV80" s="834">
        <f>CU80*CU$73*CW60</f>
        <v>1992</v>
      </c>
      <c r="CY80" s="345"/>
      <c r="CZ80" s="827" t="s">
        <v>418</v>
      </c>
      <c r="DA80" s="835">
        <f>DA64-((DA$74*DC63)+(DA$76*DC62))</f>
        <v>166</v>
      </c>
      <c r="DB80" s="834">
        <f>DA80*DA$73*DC60</f>
        <v>1992</v>
      </c>
      <c r="DE80" s="345"/>
      <c r="DF80" s="827" t="s">
        <v>418</v>
      </c>
      <c r="DG80" s="835">
        <f>DG64-((DG$74*DI63)+(DG$76*DI62))</f>
        <v>166</v>
      </c>
      <c r="DH80" s="834">
        <f>DG80*DG$73*DI60</f>
        <v>1992</v>
      </c>
      <c r="DK80" s="345"/>
      <c r="DL80" s="827" t="s">
        <v>418</v>
      </c>
      <c r="DM80" s="835">
        <f>DM64-((DM$74*DO63)+(DM$76*DO62))</f>
        <v>166</v>
      </c>
      <c r="DN80" s="834">
        <f>DM80*DM$73*DO60</f>
        <v>1992</v>
      </c>
      <c r="DQ80" s="345"/>
      <c r="DR80" s="827" t="s">
        <v>418</v>
      </c>
      <c r="DS80" s="835">
        <f>DS64-((DS$74*DU63)+(DS$76*DU62))</f>
        <v>166</v>
      </c>
      <c r="DT80" s="834">
        <f>DS80*DS$73*DU60</f>
        <v>1992</v>
      </c>
      <c r="DW80" s="345"/>
      <c r="DX80" s="827" t="s">
        <v>418</v>
      </c>
      <c r="DY80" s="835">
        <f>DY64-((DY$74*EA63)+(DY$76*EA62))</f>
        <v>166</v>
      </c>
      <c r="DZ80" s="834">
        <f>DY80*DY$73*EA60</f>
        <v>1992</v>
      </c>
      <c r="EC80" s="345"/>
      <c r="ED80" s="827" t="s">
        <v>418</v>
      </c>
      <c r="EE80" s="835">
        <f>EE64-((EE$74*EG63)+(EE$76*EG62))</f>
        <v>166</v>
      </c>
      <c r="EF80" s="834">
        <f>EE80*EE$73*EG60</f>
        <v>1992</v>
      </c>
      <c r="EI80" s="345"/>
      <c r="EJ80" s="827" t="s">
        <v>418</v>
      </c>
      <c r="EK80" s="835">
        <f>EK64-((EK$74*EM63)+(EK$76*EM62))</f>
        <v>166</v>
      </c>
      <c r="EL80" s="834">
        <f>EK80*EK$73*EM60</f>
        <v>1992</v>
      </c>
      <c r="EO80" s="345"/>
      <c r="EP80" s="827" t="s">
        <v>418</v>
      </c>
      <c r="EQ80" s="835">
        <f>EQ64-((EQ$74*ES63)+(EQ$76*ES62))</f>
        <v>166</v>
      </c>
      <c r="ER80" s="834">
        <f>EQ80*EQ$73*ES60</f>
        <v>1992</v>
      </c>
      <c r="EU80" s="345"/>
      <c r="EV80" s="827" t="s">
        <v>418</v>
      </c>
      <c r="EW80" s="835">
        <f>EW64-((EW$74*EY63)+(EW$76*EY62))</f>
        <v>166</v>
      </c>
      <c r="EX80" s="834">
        <f>EW80*EW$73*EY60</f>
        <v>1992</v>
      </c>
      <c r="FA80" s="345"/>
      <c r="FB80" s="827" t="s">
        <v>418</v>
      </c>
      <c r="FC80" s="835">
        <f>FC64-((FC$74*FE63)+(FC$76*FE62))</f>
        <v>166</v>
      </c>
      <c r="FD80" s="834">
        <f>FC80*FC$73*FE60</f>
        <v>1992</v>
      </c>
      <c r="FG80" s="345"/>
      <c r="FH80" s="827" t="s">
        <v>418</v>
      </c>
      <c r="FI80" s="835">
        <f>FI64-((FI$74*FK63)+(FI$76*FK62))</f>
        <v>166</v>
      </c>
      <c r="FJ80" s="834">
        <f>FI80*FI$73*FK60</f>
        <v>1992</v>
      </c>
      <c r="FM80" s="345"/>
      <c r="FN80" s="827" t="s">
        <v>418</v>
      </c>
      <c r="FO80" s="835">
        <f>FO64-((FO$74*FQ63)+(FO$76*FQ62))</f>
        <v>166</v>
      </c>
      <c r="FP80" s="834">
        <f>FO80*FO$73*FQ60</f>
        <v>1992</v>
      </c>
      <c r="FS80" s="345"/>
      <c r="FT80" s="827" t="s">
        <v>418</v>
      </c>
      <c r="FU80" s="835">
        <f>FU64-((FU$74*FW63)+(FU$76*FW62))</f>
        <v>166</v>
      </c>
      <c r="FV80" s="834">
        <f>FU80*FU$73*FW60</f>
        <v>1992</v>
      </c>
      <c r="FY80" s="345"/>
    </row>
    <row r="81" spans="1:181" x14ac:dyDescent="0.3">
      <c r="A81" s="19"/>
      <c r="B81" s="827" t="s">
        <v>417</v>
      </c>
      <c r="C81" s="835">
        <f>D64-((C$75*E61)+(C$73*E60))</f>
        <v>190</v>
      </c>
      <c r="D81" s="834">
        <f>C81*C$74*E63</f>
        <v>0</v>
      </c>
      <c r="G81" s="345"/>
      <c r="H81" s="827" t="s">
        <v>417</v>
      </c>
      <c r="I81" s="835">
        <f>J64-((I$75*K61)+(I$73*K60))</f>
        <v>186.85043939106637</v>
      </c>
      <c r="J81" s="834">
        <f>I81*I$74*K63</f>
        <v>294.24839183402247</v>
      </c>
      <c r="M81" s="345"/>
      <c r="N81" s="827" t="s">
        <v>417</v>
      </c>
      <c r="O81" s="835">
        <f>P64-((O$75*Q61)+(O$73*Q60))</f>
        <v>183.5242770359462</v>
      </c>
      <c r="P81" s="834">
        <f>O81*O$74*Q63</f>
        <v>594.22618763152332</v>
      </c>
      <c r="S81" s="345"/>
      <c r="T81" s="827" t="s">
        <v>417</v>
      </c>
      <c r="U81" s="835">
        <f>V64-((U$75*W61)+(U$73*W60))</f>
        <v>180.19811468082605</v>
      </c>
      <c r="V81" s="834">
        <f>U81*U$74*W63</f>
        <v>883.14062741640589</v>
      </c>
      <c r="Y81" s="345"/>
      <c r="Z81" s="827" t="s">
        <v>417</v>
      </c>
      <c r="AA81" s="835">
        <f>AB64-((AA$75*AC61)+(AA$73*AC60))</f>
        <v>177.04855407189243</v>
      </c>
      <c r="AB81" s="834">
        <f>AA81*AA$74*AC63</f>
        <v>1146.5173873558729</v>
      </c>
      <c r="AE81" s="345"/>
      <c r="AF81" s="827" t="s">
        <v>417</v>
      </c>
      <c r="AG81" s="835">
        <f>AH64-((AG$75*AI61)+(AG$73*AI60))</f>
        <v>174.21658145185614</v>
      </c>
      <c r="AH81" s="834">
        <f>AG81*AG$74*AI63</f>
        <v>1374.8666115407207</v>
      </c>
      <c r="AK81" s="345"/>
      <c r="AL81" s="827" t="s">
        <v>417</v>
      </c>
      <c r="AM81" s="835">
        <f>AN64-((AM$75*AO61)+(AM$73*AO60))</f>
        <v>171.78620117860311</v>
      </c>
      <c r="AN81" s="834">
        <f>AM81*AM$74*AO63</f>
        <v>1564.4396542795453</v>
      </c>
      <c r="AQ81" s="345"/>
      <c r="AR81" s="827" t="s">
        <v>417</v>
      </c>
      <c r="AS81" s="835">
        <f>AT64-((AS$75*AU61)+(AS$73*AU60))</f>
        <v>169.78255601903919</v>
      </c>
      <c r="AT81" s="834">
        <f>AS81*AS$74*AU63</f>
        <v>1716.2846576296315</v>
      </c>
      <c r="AW81" s="345"/>
      <c r="AX81" s="827" t="s">
        <v>417</v>
      </c>
      <c r="AY81" s="835">
        <f>AZ64-((AY$75*BA61)+(AY$73*BA60))</f>
        <v>168.18468955062411</v>
      </c>
      <c r="AZ81" s="834">
        <f>AY81*AY$74*BA63</f>
        <v>1834.500607689386</v>
      </c>
      <c r="BC81" s="345"/>
      <c r="BD81" s="827" t="s">
        <v>417</v>
      </c>
      <c r="BE81" s="835">
        <f>BF64-((BE$75*BG61)+(BE$73*BG60))</f>
        <v>166.94384739085353</v>
      </c>
      <c r="BF81" s="834">
        <f>BE81*BE$74*BG63</f>
        <v>1924.5414113007882</v>
      </c>
      <c r="BI81" s="345"/>
      <c r="BJ81" s="827" t="s">
        <v>417</v>
      </c>
      <c r="BK81" s="835">
        <f>BL64-((BK$75*BM61)+(BK$73*BM60))</f>
        <v>166</v>
      </c>
      <c r="BL81" s="834">
        <f>BK81*BK$74*BM63</f>
        <v>1992</v>
      </c>
      <c r="BO81" s="345"/>
      <c r="BP81" s="827" t="s">
        <v>417</v>
      </c>
      <c r="BQ81" s="835">
        <f>BR64-((BQ$75*BS61)+(BQ$73*BS60))</f>
        <v>166</v>
      </c>
      <c r="BR81" s="834">
        <f>BQ81*BQ$74*BS63</f>
        <v>1992</v>
      </c>
      <c r="BU81" s="345"/>
      <c r="BV81" s="827" t="s">
        <v>417</v>
      </c>
      <c r="BW81" s="835">
        <f>BX64-((BW$75*BY61)+(BW$73*BY60))</f>
        <v>166</v>
      </c>
      <c r="BX81" s="834">
        <f>BW81*BW$74*BY63</f>
        <v>1992</v>
      </c>
      <c r="CA81" s="345"/>
      <c r="CB81" s="827" t="s">
        <v>417</v>
      </c>
      <c r="CC81" s="835">
        <f>CD64-((CC$75*CE61)+(CC$73*CE60))</f>
        <v>166</v>
      </c>
      <c r="CD81" s="834">
        <f>CC81*CC$74*CE63</f>
        <v>1992</v>
      </c>
      <c r="CG81" s="345"/>
      <c r="CH81" s="827" t="s">
        <v>417</v>
      </c>
      <c r="CI81" s="835">
        <f>CJ64-((CI$75*CK61)+(CI$73*CK60))</f>
        <v>166</v>
      </c>
      <c r="CJ81" s="834">
        <f>CI81*CI$74*CK63</f>
        <v>1992</v>
      </c>
      <c r="CM81" s="345"/>
      <c r="CN81" s="827" t="s">
        <v>417</v>
      </c>
      <c r="CO81" s="835">
        <f>CP64-((CO$75*CQ61)+(CO$73*CQ60))</f>
        <v>166</v>
      </c>
      <c r="CP81" s="834">
        <f>CO81*CO$74*CQ63</f>
        <v>1992</v>
      </c>
      <c r="CS81" s="345"/>
      <c r="CT81" s="827" t="s">
        <v>417</v>
      </c>
      <c r="CU81" s="835">
        <f>CV64-((CU$75*CW61)+(CU$73*CW60))</f>
        <v>166</v>
      </c>
      <c r="CV81" s="834">
        <f>CU81*CU$74*CW63</f>
        <v>1992</v>
      </c>
      <c r="CY81" s="345"/>
      <c r="CZ81" s="827" t="s">
        <v>417</v>
      </c>
      <c r="DA81" s="835">
        <f>DB64-((DA$75*DC61)+(DA$73*DC60))</f>
        <v>166</v>
      </c>
      <c r="DB81" s="834">
        <f>DA81*DA$74*DC63</f>
        <v>1992</v>
      </c>
      <c r="DE81" s="345"/>
      <c r="DF81" s="827" t="s">
        <v>417</v>
      </c>
      <c r="DG81" s="835">
        <f>DH64-((DG$75*DI61)+(DG$73*DI60))</f>
        <v>166</v>
      </c>
      <c r="DH81" s="834">
        <f>DG81*DG$74*DI63</f>
        <v>1992</v>
      </c>
      <c r="DK81" s="345"/>
      <c r="DL81" s="827" t="s">
        <v>417</v>
      </c>
      <c r="DM81" s="835">
        <f>DN64-((DM$75*DO61)+(DM$73*DO60))</f>
        <v>166</v>
      </c>
      <c r="DN81" s="834">
        <f>DM81*DM$74*DO63</f>
        <v>1992</v>
      </c>
      <c r="DQ81" s="345"/>
      <c r="DR81" s="827" t="s">
        <v>417</v>
      </c>
      <c r="DS81" s="835">
        <f>DT64-((DS$75*DU61)+(DS$73*DU60))</f>
        <v>166</v>
      </c>
      <c r="DT81" s="834">
        <f>DS81*DS$74*DU63</f>
        <v>1992</v>
      </c>
      <c r="DW81" s="345"/>
      <c r="DX81" s="827" t="s">
        <v>417</v>
      </c>
      <c r="DY81" s="835">
        <f>DZ64-((DY$75*EA61)+(DY$73*EA60))</f>
        <v>166</v>
      </c>
      <c r="DZ81" s="834">
        <f>DY81*DY$74*EA63</f>
        <v>1992</v>
      </c>
      <c r="EC81" s="345"/>
      <c r="ED81" s="827" t="s">
        <v>417</v>
      </c>
      <c r="EE81" s="835">
        <f>EF64-((EE$75*EG61)+(EE$73*EG60))</f>
        <v>166</v>
      </c>
      <c r="EF81" s="834">
        <f>EE81*EE$74*EG63</f>
        <v>1992</v>
      </c>
      <c r="EI81" s="345"/>
      <c r="EJ81" s="827" t="s">
        <v>417</v>
      </c>
      <c r="EK81" s="835">
        <f>EL64-((EK$75*EM61)+(EK$73*EM60))</f>
        <v>166</v>
      </c>
      <c r="EL81" s="834">
        <f>EK81*EK$74*EM63</f>
        <v>1992</v>
      </c>
      <c r="EO81" s="345"/>
      <c r="EP81" s="827" t="s">
        <v>417</v>
      </c>
      <c r="EQ81" s="835">
        <f>ER64-((EQ$75*ES61)+(EQ$73*ES60))</f>
        <v>166</v>
      </c>
      <c r="ER81" s="834">
        <f>EQ81*EQ$74*ES63</f>
        <v>1992</v>
      </c>
      <c r="EU81" s="345"/>
      <c r="EV81" s="827" t="s">
        <v>417</v>
      </c>
      <c r="EW81" s="835">
        <f>EX64-((EW$75*EY61)+(EW$73*EY60))</f>
        <v>166</v>
      </c>
      <c r="EX81" s="834">
        <f>EW81*EW$74*EY63</f>
        <v>1992</v>
      </c>
      <c r="FA81" s="345"/>
      <c r="FB81" s="827" t="s">
        <v>417</v>
      </c>
      <c r="FC81" s="835">
        <f>FD64-((FC$75*FE61)+(FC$73*FE60))</f>
        <v>166</v>
      </c>
      <c r="FD81" s="834">
        <f>FC81*FC$74*FE63</f>
        <v>1992</v>
      </c>
      <c r="FG81" s="345"/>
      <c r="FH81" s="827" t="s">
        <v>417</v>
      </c>
      <c r="FI81" s="835">
        <f>FJ64-((FI$75*FK61)+(FI$73*FK60))</f>
        <v>166</v>
      </c>
      <c r="FJ81" s="834">
        <f>FI81*FI$74*FK63</f>
        <v>1992</v>
      </c>
      <c r="FM81" s="345"/>
      <c r="FN81" s="827" t="s">
        <v>417</v>
      </c>
      <c r="FO81" s="835">
        <f>FP64-((FO$75*FQ61)+(FO$73*FQ60))</f>
        <v>166</v>
      </c>
      <c r="FP81" s="834">
        <f>FO81*FO$74*FQ63</f>
        <v>1992</v>
      </c>
      <c r="FS81" s="345"/>
      <c r="FT81" s="827" t="s">
        <v>417</v>
      </c>
      <c r="FU81" s="835">
        <f>FV64-((FU$75*FW61)+(FU$73*FW60))</f>
        <v>166</v>
      </c>
      <c r="FV81" s="834">
        <f>FU81*FU$74*FW63</f>
        <v>1992</v>
      </c>
      <c r="FY81" s="345"/>
    </row>
    <row r="82" spans="1:181" x14ac:dyDescent="0.3">
      <c r="A82" s="19"/>
      <c r="B82" s="827" t="s">
        <v>416</v>
      </c>
      <c r="C82" s="835">
        <f>C64-((C$74*E63)+(C$76*E62))</f>
        <v>190</v>
      </c>
      <c r="D82" s="834">
        <f>C82*C$75*E61</f>
        <v>0</v>
      </c>
      <c r="G82" s="345"/>
      <c r="H82" s="827" t="s">
        <v>416</v>
      </c>
      <c r="I82" s="835">
        <f>I64-((I$74*K63)+(I$76*K62))</f>
        <v>186.85043939106637</v>
      </c>
      <c r="J82" s="834">
        <f>I82*I$75*K61</f>
        <v>294.24839183402247</v>
      </c>
      <c r="M82" s="345"/>
      <c r="N82" s="827" t="s">
        <v>416</v>
      </c>
      <c r="O82" s="835">
        <f>O64-((O$74*Q63)+(O$76*Q62))</f>
        <v>183.5242770359462</v>
      </c>
      <c r="P82" s="834">
        <f>O82*O$75*Q61</f>
        <v>594.22618763152332</v>
      </c>
      <c r="S82" s="345"/>
      <c r="T82" s="827" t="s">
        <v>416</v>
      </c>
      <c r="U82" s="835">
        <f>U64-((U$74*W63)+(U$76*W62))</f>
        <v>180.19811468082605</v>
      </c>
      <c r="V82" s="834">
        <f>U82*U$75*W61</f>
        <v>883.14062741640589</v>
      </c>
      <c r="Y82" s="345"/>
      <c r="Z82" s="827" t="s">
        <v>416</v>
      </c>
      <c r="AA82" s="835">
        <f>AA64-((AA$74*AC63)+(AA$76*AC62))</f>
        <v>177.04855407189243</v>
      </c>
      <c r="AB82" s="834">
        <f>AA82*AA$75*AC61</f>
        <v>1146.5173873558729</v>
      </c>
      <c r="AE82" s="345"/>
      <c r="AF82" s="827" t="s">
        <v>416</v>
      </c>
      <c r="AG82" s="835">
        <f>AG64-((AG$74*AI63)+(AG$76*AI62))</f>
        <v>174.21658145185614</v>
      </c>
      <c r="AH82" s="834">
        <f>AG82*AG$75*AI61</f>
        <v>1374.8666115407207</v>
      </c>
      <c r="AK82" s="345"/>
      <c r="AL82" s="827" t="s">
        <v>416</v>
      </c>
      <c r="AM82" s="835">
        <f>AM64-((AM$74*AO63)+(AM$76*AO62))</f>
        <v>171.78620117860311</v>
      </c>
      <c r="AN82" s="834">
        <f>AM82*AM$75*AO61</f>
        <v>1564.4396542795453</v>
      </c>
      <c r="AQ82" s="345"/>
      <c r="AR82" s="827" t="s">
        <v>416</v>
      </c>
      <c r="AS82" s="835">
        <f>AS64-((AS$74*AU63)+(AS$76*AU62))</f>
        <v>169.78255601903919</v>
      </c>
      <c r="AT82" s="834">
        <f>AS82*AS$75*AU61</f>
        <v>1716.2846576296315</v>
      </c>
      <c r="AW82" s="345"/>
      <c r="AX82" s="827" t="s">
        <v>416</v>
      </c>
      <c r="AY82" s="835">
        <f>AY64-((AY$74*BA63)+(AY$76*BA62))</f>
        <v>168.18468955062411</v>
      </c>
      <c r="AZ82" s="834">
        <f>AY82*AY$75*BA61</f>
        <v>1834.500607689386</v>
      </c>
      <c r="BC82" s="345"/>
      <c r="BD82" s="827" t="s">
        <v>416</v>
      </c>
      <c r="BE82" s="835">
        <f>BE64-((BE$74*BG63)+(BE$76*BG62))</f>
        <v>166.94384739085353</v>
      </c>
      <c r="BF82" s="834">
        <f>BE82*BE$75*BG61</f>
        <v>1924.5414113007882</v>
      </c>
      <c r="BI82" s="345"/>
      <c r="BJ82" s="827" t="s">
        <v>416</v>
      </c>
      <c r="BK82" s="835">
        <f>BK64-((BK$74*BM63)+(BK$76*BM62))</f>
        <v>166</v>
      </c>
      <c r="BL82" s="834">
        <f>BK82*BK$75*BM61</f>
        <v>1992</v>
      </c>
      <c r="BO82" s="345"/>
      <c r="BP82" s="827" t="s">
        <v>416</v>
      </c>
      <c r="BQ82" s="835">
        <f>BQ64-((BQ$74*BS63)+(BQ$76*BS62))</f>
        <v>166</v>
      </c>
      <c r="BR82" s="834">
        <f>BQ82*BQ$75*BS61</f>
        <v>1992</v>
      </c>
      <c r="BU82" s="345"/>
      <c r="BV82" s="827" t="s">
        <v>416</v>
      </c>
      <c r="BW82" s="835">
        <f>BW64-((BW$74*BY63)+(BW$76*BY62))</f>
        <v>166</v>
      </c>
      <c r="BX82" s="834">
        <f>BW82*BW$75*BY61</f>
        <v>1992</v>
      </c>
      <c r="CA82" s="345"/>
      <c r="CB82" s="827" t="s">
        <v>416</v>
      </c>
      <c r="CC82" s="835">
        <f>CC64-((CC$74*CE63)+(CC$76*CE62))</f>
        <v>166</v>
      </c>
      <c r="CD82" s="834">
        <f>CC82*CC$75*CE61</f>
        <v>1992</v>
      </c>
      <c r="CG82" s="345"/>
      <c r="CH82" s="827" t="s">
        <v>416</v>
      </c>
      <c r="CI82" s="835">
        <f>CI64-((CI$74*CK63)+(CI$76*CK62))</f>
        <v>166</v>
      </c>
      <c r="CJ82" s="834">
        <f>CI82*CI$75*CK61</f>
        <v>1992</v>
      </c>
      <c r="CM82" s="345"/>
      <c r="CN82" s="827" t="s">
        <v>416</v>
      </c>
      <c r="CO82" s="835">
        <f>CO64-((CO$74*CQ63)+(CO$76*CQ62))</f>
        <v>166</v>
      </c>
      <c r="CP82" s="834">
        <f>CO82*CO$75*CQ61</f>
        <v>1992</v>
      </c>
      <c r="CS82" s="345"/>
      <c r="CT82" s="827" t="s">
        <v>416</v>
      </c>
      <c r="CU82" s="835">
        <f>CU64-((CU$74*CW63)+(CU$76*CW62))</f>
        <v>166</v>
      </c>
      <c r="CV82" s="834">
        <f>CU82*CU$75*CW61</f>
        <v>1992</v>
      </c>
      <c r="CY82" s="345"/>
      <c r="CZ82" s="827" t="s">
        <v>416</v>
      </c>
      <c r="DA82" s="835">
        <f>DA64-((DA$74*DC63)+(DA$76*DC62))</f>
        <v>166</v>
      </c>
      <c r="DB82" s="834">
        <f>DA82*DA$75*DC61</f>
        <v>1992</v>
      </c>
      <c r="DE82" s="345"/>
      <c r="DF82" s="827" t="s">
        <v>416</v>
      </c>
      <c r="DG82" s="835">
        <f>DG64-((DG$74*DI63)+(DG$76*DI62))</f>
        <v>166</v>
      </c>
      <c r="DH82" s="834">
        <f>DG82*DG$75*DI61</f>
        <v>1992</v>
      </c>
      <c r="DK82" s="345"/>
      <c r="DL82" s="827" t="s">
        <v>416</v>
      </c>
      <c r="DM82" s="835">
        <f>DM64-((DM$74*DO63)+(DM$76*DO62))</f>
        <v>166</v>
      </c>
      <c r="DN82" s="834">
        <f>DM82*DM$75*DO61</f>
        <v>1992</v>
      </c>
      <c r="DQ82" s="345"/>
      <c r="DR82" s="827" t="s">
        <v>416</v>
      </c>
      <c r="DS82" s="835">
        <f>DS64-((DS$74*DU63)+(DS$76*DU62))</f>
        <v>166</v>
      </c>
      <c r="DT82" s="834">
        <f>DS82*DS$75*DU61</f>
        <v>1992</v>
      </c>
      <c r="DW82" s="345"/>
      <c r="DX82" s="827" t="s">
        <v>416</v>
      </c>
      <c r="DY82" s="835">
        <f>DY64-((DY$74*EA63)+(DY$76*EA62))</f>
        <v>166</v>
      </c>
      <c r="DZ82" s="834">
        <f>DY82*DY$75*EA61</f>
        <v>1992</v>
      </c>
      <c r="EC82" s="345"/>
      <c r="ED82" s="827" t="s">
        <v>416</v>
      </c>
      <c r="EE82" s="835">
        <f>EE64-((EE$74*EG63)+(EE$76*EG62))</f>
        <v>166</v>
      </c>
      <c r="EF82" s="834">
        <f>EE82*EE$75*EG61</f>
        <v>1992</v>
      </c>
      <c r="EI82" s="345"/>
      <c r="EJ82" s="827" t="s">
        <v>416</v>
      </c>
      <c r="EK82" s="835">
        <f>EK64-((EK$74*EM63)+(EK$76*EM62))</f>
        <v>166</v>
      </c>
      <c r="EL82" s="834">
        <f>EK82*EK$75*EM61</f>
        <v>1992</v>
      </c>
      <c r="EO82" s="345"/>
      <c r="EP82" s="827" t="s">
        <v>416</v>
      </c>
      <c r="EQ82" s="835">
        <f>EQ64-((EQ$74*ES63)+(EQ$76*ES62))</f>
        <v>166</v>
      </c>
      <c r="ER82" s="834">
        <f>EQ82*EQ$75*ES61</f>
        <v>1992</v>
      </c>
      <c r="EU82" s="345"/>
      <c r="EV82" s="827" t="s">
        <v>416</v>
      </c>
      <c r="EW82" s="835">
        <f>EW64-((EW$74*EY63)+(EW$76*EY62))</f>
        <v>166</v>
      </c>
      <c r="EX82" s="834">
        <f>EW82*EW$75*EY61</f>
        <v>1992</v>
      </c>
      <c r="FA82" s="345"/>
      <c r="FB82" s="827" t="s">
        <v>416</v>
      </c>
      <c r="FC82" s="835">
        <f>FC64-((FC$74*FE63)+(FC$76*FE62))</f>
        <v>166</v>
      </c>
      <c r="FD82" s="834">
        <f>FC82*FC$75*FE61</f>
        <v>1992</v>
      </c>
      <c r="FG82" s="345"/>
      <c r="FH82" s="827" t="s">
        <v>416</v>
      </c>
      <c r="FI82" s="835">
        <f>FI64-((FI$74*FK63)+(FI$76*FK62))</f>
        <v>166</v>
      </c>
      <c r="FJ82" s="834">
        <f>FI82*FI$75*FK61</f>
        <v>1992</v>
      </c>
      <c r="FM82" s="345"/>
      <c r="FN82" s="827" t="s">
        <v>416</v>
      </c>
      <c r="FO82" s="835">
        <f>FO64-((FO$74*FQ63)+(FO$76*FQ62))</f>
        <v>166</v>
      </c>
      <c r="FP82" s="834">
        <f>FO82*FO$75*FQ61</f>
        <v>1992</v>
      </c>
      <c r="FS82" s="345"/>
      <c r="FT82" s="827" t="s">
        <v>416</v>
      </c>
      <c r="FU82" s="835">
        <f>FU64-((FU$74*FW63)+(FU$76*FW62))</f>
        <v>166</v>
      </c>
      <c r="FV82" s="834">
        <f>FU82*FU$75*FW61</f>
        <v>1992</v>
      </c>
      <c r="FY82" s="345"/>
    </row>
    <row r="83" spans="1:181" x14ac:dyDescent="0.3">
      <c r="A83" s="19"/>
      <c r="B83" s="827" t="s">
        <v>415</v>
      </c>
      <c r="C83" s="835">
        <f>D64-((C$75*E61)+(C$73*E60))</f>
        <v>190</v>
      </c>
      <c r="D83" s="834">
        <f>C83*C$76*E62</f>
        <v>0</v>
      </c>
      <c r="G83" s="345"/>
      <c r="H83" s="827" t="s">
        <v>415</v>
      </c>
      <c r="I83" s="835">
        <f>J64-((I$75*K61)+(I$73*K60))</f>
        <v>186.85043939106637</v>
      </c>
      <c r="J83" s="834">
        <f>I83*I$76*K62</f>
        <v>294.24839183402247</v>
      </c>
      <c r="M83" s="345"/>
      <c r="N83" s="827" t="s">
        <v>415</v>
      </c>
      <c r="O83" s="835">
        <f>P64-((O$75*Q61)+(O$73*Q60))</f>
        <v>183.5242770359462</v>
      </c>
      <c r="P83" s="834">
        <f>O83*O$76*Q62</f>
        <v>594.22618763152332</v>
      </c>
      <c r="S83" s="345"/>
      <c r="T83" s="827" t="s">
        <v>415</v>
      </c>
      <c r="U83" s="835">
        <f>V64-((U$75*W61)+(U$73*W60))</f>
        <v>180.19811468082605</v>
      </c>
      <c r="V83" s="834">
        <f>U83*U$76*W62</f>
        <v>883.14062741640589</v>
      </c>
      <c r="Y83" s="345"/>
      <c r="Z83" s="827" t="s">
        <v>415</v>
      </c>
      <c r="AA83" s="835">
        <f>AB64-((AA$75*AC61)+(AA$73*AC60))</f>
        <v>177.04855407189243</v>
      </c>
      <c r="AB83" s="834">
        <f>AA83*AA$76*AC62</f>
        <v>1146.5173873558729</v>
      </c>
      <c r="AE83" s="345"/>
      <c r="AF83" s="827" t="s">
        <v>415</v>
      </c>
      <c r="AG83" s="835">
        <f>AH64-((AG$75*AI61)+(AG$73*AI60))</f>
        <v>174.21658145185614</v>
      </c>
      <c r="AH83" s="834">
        <f>AG83*AG$76*AI62</f>
        <v>1374.8666115407207</v>
      </c>
      <c r="AK83" s="345"/>
      <c r="AL83" s="827" t="s">
        <v>415</v>
      </c>
      <c r="AM83" s="835">
        <f>AN64-((AM$75*AO61)+(AM$73*AO60))</f>
        <v>171.78620117860311</v>
      </c>
      <c r="AN83" s="834">
        <f>AM83*AM$76*AO62</f>
        <v>1564.4396542795453</v>
      </c>
      <c r="AQ83" s="345"/>
      <c r="AR83" s="827" t="s">
        <v>415</v>
      </c>
      <c r="AS83" s="835">
        <f>AT64-((AS$75*AU61)+(AS$73*AU60))</f>
        <v>169.78255601903919</v>
      </c>
      <c r="AT83" s="834">
        <f>AS83*AS$76*AU62</f>
        <v>1716.2846576296315</v>
      </c>
      <c r="AW83" s="345"/>
      <c r="AX83" s="827" t="s">
        <v>415</v>
      </c>
      <c r="AY83" s="835">
        <f>AZ64-((AY$75*BA61)+(AY$73*BA60))</f>
        <v>168.18468955062411</v>
      </c>
      <c r="AZ83" s="834">
        <f>AY83*AY$76*BA62</f>
        <v>1834.500607689386</v>
      </c>
      <c r="BC83" s="345"/>
      <c r="BD83" s="827" t="s">
        <v>415</v>
      </c>
      <c r="BE83" s="835">
        <f>BF64-((BE$75*BG61)+(BE$73*BG60))</f>
        <v>166.94384739085353</v>
      </c>
      <c r="BF83" s="834">
        <f>BE83*BE$76*BG62</f>
        <v>1924.5414113007882</v>
      </c>
      <c r="BI83" s="345"/>
      <c r="BJ83" s="827" t="s">
        <v>415</v>
      </c>
      <c r="BK83" s="835">
        <f>BL64-((BK$75*BM61)+(BK$73*BM60))</f>
        <v>166</v>
      </c>
      <c r="BL83" s="834">
        <f>BK83*BK$76*BM62</f>
        <v>1992</v>
      </c>
      <c r="BO83" s="345"/>
      <c r="BP83" s="827" t="s">
        <v>415</v>
      </c>
      <c r="BQ83" s="835">
        <f>BR64-((BQ$75*BS61)+(BQ$73*BS60))</f>
        <v>166</v>
      </c>
      <c r="BR83" s="834">
        <f>BQ83*BQ$76*BS62</f>
        <v>1992</v>
      </c>
      <c r="BU83" s="345"/>
      <c r="BV83" s="827" t="s">
        <v>415</v>
      </c>
      <c r="BW83" s="835">
        <f>BX64-((BW$75*BY61)+(BW$73*BY60))</f>
        <v>166</v>
      </c>
      <c r="BX83" s="834">
        <f>BW83*BW$76*BY62</f>
        <v>1992</v>
      </c>
      <c r="CA83" s="345"/>
      <c r="CB83" s="827" t="s">
        <v>415</v>
      </c>
      <c r="CC83" s="835">
        <f>CD64-((CC$75*CE61)+(CC$73*CE60))</f>
        <v>166</v>
      </c>
      <c r="CD83" s="834">
        <f>CC83*CC$76*CE62</f>
        <v>1992</v>
      </c>
      <c r="CG83" s="345"/>
      <c r="CH83" s="827" t="s">
        <v>415</v>
      </c>
      <c r="CI83" s="835">
        <f>CJ64-((CI$75*CK61)+(CI$73*CK60))</f>
        <v>166</v>
      </c>
      <c r="CJ83" s="834">
        <f>CI83*CI$76*CK62</f>
        <v>1992</v>
      </c>
      <c r="CM83" s="345"/>
      <c r="CN83" s="827" t="s">
        <v>415</v>
      </c>
      <c r="CO83" s="835">
        <f>CP64-((CO$75*CQ61)+(CO$73*CQ60))</f>
        <v>166</v>
      </c>
      <c r="CP83" s="834">
        <f>CO83*CO$76*CQ62</f>
        <v>1992</v>
      </c>
      <c r="CS83" s="345"/>
      <c r="CT83" s="827" t="s">
        <v>415</v>
      </c>
      <c r="CU83" s="835">
        <f>CV64-((CU$75*CW61)+(CU$73*CW60))</f>
        <v>166</v>
      </c>
      <c r="CV83" s="834">
        <f>CU83*CU$76*CW62</f>
        <v>1992</v>
      </c>
      <c r="CY83" s="345"/>
      <c r="CZ83" s="827" t="s">
        <v>415</v>
      </c>
      <c r="DA83" s="835">
        <f>DB64-((DA$75*DC61)+(DA$73*DC60))</f>
        <v>166</v>
      </c>
      <c r="DB83" s="834">
        <f>DA83*DA$76*DC62</f>
        <v>1992</v>
      </c>
      <c r="DE83" s="345"/>
      <c r="DF83" s="827" t="s">
        <v>415</v>
      </c>
      <c r="DG83" s="835">
        <f>DH64-((DG$75*DI61)+(DG$73*DI60))</f>
        <v>166</v>
      </c>
      <c r="DH83" s="834">
        <f>DG83*DG$76*DI62</f>
        <v>1992</v>
      </c>
      <c r="DK83" s="345"/>
      <c r="DL83" s="827" t="s">
        <v>415</v>
      </c>
      <c r="DM83" s="835">
        <f>DN64-((DM$75*DO61)+(DM$73*DO60))</f>
        <v>166</v>
      </c>
      <c r="DN83" s="834">
        <f>DM83*DM$76*DO62</f>
        <v>1992</v>
      </c>
      <c r="DQ83" s="345"/>
      <c r="DR83" s="827" t="s">
        <v>415</v>
      </c>
      <c r="DS83" s="835">
        <f>DT64-((DS$75*DU61)+(DS$73*DU60))</f>
        <v>166</v>
      </c>
      <c r="DT83" s="834">
        <f>DS83*DS$76*DU62</f>
        <v>1992</v>
      </c>
      <c r="DW83" s="345"/>
      <c r="DX83" s="827" t="s">
        <v>415</v>
      </c>
      <c r="DY83" s="835">
        <f>DZ64-((DY$75*EA61)+(DY$73*EA60))</f>
        <v>166</v>
      </c>
      <c r="DZ83" s="834">
        <f>DY83*DY$76*EA62</f>
        <v>1992</v>
      </c>
      <c r="EC83" s="345"/>
      <c r="ED83" s="827" t="s">
        <v>415</v>
      </c>
      <c r="EE83" s="835">
        <f>EF64-((EE$75*EG61)+(EE$73*EG60))</f>
        <v>166</v>
      </c>
      <c r="EF83" s="834">
        <f>EE83*EE$76*EG62</f>
        <v>1992</v>
      </c>
      <c r="EI83" s="345"/>
      <c r="EJ83" s="827" t="s">
        <v>415</v>
      </c>
      <c r="EK83" s="835">
        <f>EL64-((EK$75*EM61)+(EK$73*EM60))</f>
        <v>166</v>
      </c>
      <c r="EL83" s="834">
        <f>EK83*EK$76*EM62</f>
        <v>1992</v>
      </c>
      <c r="EO83" s="345"/>
      <c r="EP83" s="827" t="s">
        <v>415</v>
      </c>
      <c r="EQ83" s="835">
        <f>ER64-((EQ$75*ES61)+(EQ$73*ES60))</f>
        <v>166</v>
      </c>
      <c r="ER83" s="834">
        <f>EQ83*EQ$76*ES62</f>
        <v>1992</v>
      </c>
      <c r="EU83" s="345"/>
      <c r="EV83" s="827" t="s">
        <v>415</v>
      </c>
      <c r="EW83" s="835">
        <f>EX64-((EW$75*EY61)+(EW$73*EY60))</f>
        <v>166</v>
      </c>
      <c r="EX83" s="834">
        <f>EW83*EW$76*EY62</f>
        <v>1992</v>
      </c>
      <c r="FA83" s="345"/>
      <c r="FB83" s="827" t="s">
        <v>415</v>
      </c>
      <c r="FC83" s="835">
        <f>FD64-((FC$75*FE61)+(FC$73*FE60))</f>
        <v>166</v>
      </c>
      <c r="FD83" s="834">
        <f>FC83*FC$76*FE62</f>
        <v>1992</v>
      </c>
      <c r="FG83" s="345"/>
      <c r="FH83" s="827" t="s">
        <v>415</v>
      </c>
      <c r="FI83" s="835">
        <f>FJ64-((FI$75*FK61)+(FI$73*FK60))</f>
        <v>166</v>
      </c>
      <c r="FJ83" s="834">
        <f>FI83*FI$76*FK62</f>
        <v>1992</v>
      </c>
      <c r="FM83" s="345"/>
      <c r="FN83" s="827" t="s">
        <v>415</v>
      </c>
      <c r="FO83" s="835">
        <f>FP64-((FO$75*FQ61)+(FO$73*FQ60))</f>
        <v>166</v>
      </c>
      <c r="FP83" s="834">
        <f>FO83*FO$76*FQ62</f>
        <v>1992</v>
      </c>
      <c r="FS83" s="345"/>
      <c r="FT83" s="827" t="s">
        <v>415</v>
      </c>
      <c r="FU83" s="835">
        <f>FV64-((FU$75*FW61)+(FU$73*FW60))</f>
        <v>166</v>
      </c>
      <c r="FV83" s="834">
        <f>FU83*FU$76*FW62</f>
        <v>1992</v>
      </c>
      <c r="FY83" s="345"/>
    </row>
    <row r="84" spans="1:181" x14ac:dyDescent="0.3">
      <c r="A84" s="19"/>
      <c r="B84" s="827"/>
      <c r="C84" s="835"/>
      <c r="D84" s="850">
        <f>SUM(D80:D83)</f>
        <v>0</v>
      </c>
      <c r="G84" s="345"/>
      <c r="H84" s="827"/>
      <c r="I84" s="835"/>
      <c r="J84" s="850">
        <f>SUM(J80:J83)</f>
        <v>1176.9935673360899</v>
      </c>
      <c r="M84" s="345"/>
      <c r="N84" s="827"/>
      <c r="O84" s="835"/>
      <c r="P84" s="850">
        <f>SUM(P80:P83)</f>
        <v>2376.9047505260933</v>
      </c>
      <c r="S84" s="345"/>
      <c r="T84" s="827"/>
      <c r="U84" s="835"/>
      <c r="V84" s="850">
        <f>SUM(V80:V83)</f>
        <v>3532.5625096656236</v>
      </c>
      <c r="Y84" s="345"/>
      <c r="Z84" s="827"/>
      <c r="AA84" s="835"/>
      <c r="AB84" s="850">
        <f>SUM(AB80:AB83)</f>
        <v>4586.0695494234915</v>
      </c>
      <c r="AE84" s="345"/>
      <c r="AF84" s="827"/>
      <c r="AG84" s="835"/>
      <c r="AH84" s="850">
        <f>SUM(AH80:AH83)</f>
        <v>5499.4664461628827</v>
      </c>
      <c r="AK84" s="345"/>
      <c r="AL84" s="827"/>
      <c r="AM84" s="835"/>
      <c r="AN84" s="850">
        <f>SUM(AN80:AN83)</f>
        <v>6257.7586171181811</v>
      </c>
      <c r="AQ84" s="345"/>
      <c r="AR84" s="827"/>
      <c r="AS84" s="835"/>
      <c r="AT84" s="850">
        <f>SUM(AT80:AT83)</f>
        <v>6865.138630518526</v>
      </c>
      <c r="AW84" s="345"/>
      <c r="AX84" s="827"/>
      <c r="AY84" s="835"/>
      <c r="AZ84" s="850">
        <f>SUM(AZ80:AZ83)</f>
        <v>7338.0024307575441</v>
      </c>
      <c r="BC84" s="345"/>
      <c r="BD84" s="827"/>
      <c r="BE84" s="835"/>
      <c r="BF84" s="850">
        <f>SUM(BF80:BF83)</f>
        <v>7698.165645203153</v>
      </c>
      <c r="BI84" s="345"/>
      <c r="BJ84" s="827"/>
      <c r="BK84" s="835"/>
      <c r="BL84" s="850">
        <f>SUM(BL80:BL83)</f>
        <v>7968</v>
      </c>
      <c r="BO84" s="345"/>
      <c r="BP84" s="827"/>
      <c r="BQ84" s="835"/>
      <c r="BR84" s="850">
        <f>SUM(BR80:BR83)</f>
        <v>7968</v>
      </c>
      <c r="BU84" s="345"/>
      <c r="BV84" s="827"/>
      <c r="BW84" s="835"/>
      <c r="BX84" s="850">
        <f>SUM(BX80:BX83)</f>
        <v>7968</v>
      </c>
      <c r="CA84" s="345"/>
      <c r="CB84" s="827"/>
      <c r="CC84" s="835"/>
      <c r="CD84" s="850">
        <f>SUM(CD80:CD83)</f>
        <v>7968</v>
      </c>
      <c r="CG84" s="345"/>
      <c r="CH84" s="827"/>
      <c r="CI84" s="835"/>
      <c r="CJ84" s="850">
        <f>SUM(CJ80:CJ83)</f>
        <v>7968</v>
      </c>
      <c r="CM84" s="345"/>
      <c r="CN84" s="827"/>
      <c r="CO84" s="835"/>
      <c r="CP84" s="850">
        <f>SUM(CP80:CP83)</f>
        <v>7968</v>
      </c>
      <c r="CS84" s="345"/>
      <c r="CT84" s="827"/>
      <c r="CU84" s="835"/>
      <c r="CV84" s="850">
        <f>SUM(CV80:CV83)</f>
        <v>7968</v>
      </c>
      <c r="CY84" s="345"/>
      <c r="CZ84" s="827"/>
      <c r="DA84" s="835"/>
      <c r="DB84" s="850">
        <f>SUM(DB80:DB83)</f>
        <v>7968</v>
      </c>
      <c r="DE84" s="345"/>
      <c r="DF84" s="827"/>
      <c r="DG84" s="835"/>
      <c r="DH84" s="850">
        <f>SUM(DH80:DH83)</f>
        <v>7968</v>
      </c>
      <c r="DK84" s="345"/>
      <c r="DL84" s="827"/>
      <c r="DM84" s="835"/>
      <c r="DN84" s="850">
        <f>SUM(DN80:DN83)</f>
        <v>7968</v>
      </c>
      <c r="DQ84" s="345"/>
      <c r="DR84" s="827"/>
      <c r="DS84" s="835"/>
      <c r="DT84" s="850">
        <f>SUM(DT80:DT83)</f>
        <v>7968</v>
      </c>
      <c r="DW84" s="345"/>
      <c r="DX84" s="827"/>
      <c r="DY84" s="835"/>
      <c r="DZ84" s="850">
        <f>SUM(DZ80:DZ83)</f>
        <v>7968</v>
      </c>
      <c r="EC84" s="345"/>
      <c r="ED84" s="827"/>
      <c r="EE84" s="835"/>
      <c r="EF84" s="850">
        <f>SUM(EF80:EF83)</f>
        <v>7968</v>
      </c>
      <c r="EI84" s="345"/>
      <c r="EJ84" s="827"/>
      <c r="EK84" s="835"/>
      <c r="EL84" s="850">
        <f>SUM(EL80:EL83)</f>
        <v>7968</v>
      </c>
      <c r="EO84" s="345"/>
      <c r="EP84" s="827"/>
      <c r="EQ84" s="835"/>
      <c r="ER84" s="850">
        <f>SUM(ER80:ER83)</f>
        <v>7968</v>
      </c>
      <c r="EU84" s="345"/>
      <c r="EV84" s="827"/>
      <c r="EW84" s="835"/>
      <c r="EX84" s="850">
        <f>SUM(EX80:EX83)</f>
        <v>7968</v>
      </c>
      <c r="FA84" s="345"/>
      <c r="FB84" s="827"/>
      <c r="FC84" s="835"/>
      <c r="FD84" s="850">
        <f>SUM(FD80:FD83)</f>
        <v>7968</v>
      </c>
      <c r="FG84" s="345"/>
      <c r="FH84" s="827"/>
      <c r="FI84" s="835"/>
      <c r="FJ84" s="850">
        <f>SUM(FJ80:FJ83)</f>
        <v>7968</v>
      </c>
      <c r="FM84" s="345"/>
      <c r="FN84" s="827"/>
      <c r="FO84" s="835"/>
      <c r="FP84" s="850">
        <f>SUM(FP80:FP83)</f>
        <v>7968</v>
      </c>
      <c r="FS84" s="345"/>
      <c r="FT84" s="827"/>
      <c r="FU84" s="835"/>
      <c r="FV84" s="850">
        <f>SUM(FV80:FV83)</f>
        <v>7968</v>
      </c>
      <c r="FY84" s="345"/>
    </row>
    <row r="85" spans="1:181" ht="15" thickBot="1" x14ac:dyDescent="0.35">
      <c r="A85" s="19"/>
      <c r="B85" s="826"/>
      <c r="C85" s="833" t="s">
        <v>481</v>
      </c>
      <c r="D85" s="849">
        <f>F77+D84</f>
        <v>0</v>
      </c>
      <c r="G85" s="345"/>
      <c r="H85" s="826"/>
      <c r="I85" s="833" t="s">
        <v>481</v>
      </c>
      <c r="J85" s="849">
        <f>L77+J84</f>
        <v>1186.9132993654364</v>
      </c>
      <c r="M85" s="345"/>
      <c r="N85" s="826"/>
      <c r="O85" s="833" t="s">
        <v>481</v>
      </c>
      <c r="P85" s="849">
        <f>R77+P84</f>
        <v>2418.839738433267</v>
      </c>
      <c r="S85" s="345"/>
      <c r="T85" s="826"/>
      <c r="U85" s="833" t="s">
        <v>481</v>
      </c>
      <c r="V85" s="849">
        <f>X77+V84</f>
        <v>3628.6394654758615</v>
      </c>
      <c r="Y85" s="345"/>
      <c r="Z85" s="826"/>
      <c r="AA85" s="833" t="s">
        <v>481</v>
      </c>
      <c r="AB85" s="849">
        <f>AD77+AB84</f>
        <v>4753.8095010521856</v>
      </c>
      <c r="AE85" s="345"/>
      <c r="AF85" s="826"/>
      <c r="AG85" s="833" t="s">
        <v>481</v>
      </c>
      <c r="AH85" s="849">
        <f>AJ77+AH84</f>
        <v>5748.5827472287747</v>
      </c>
      <c r="AK85" s="345"/>
      <c r="AL85" s="826"/>
      <c r="AM85" s="833" t="s">
        <v>481</v>
      </c>
      <c r="AN85" s="849">
        <f>AP77+AN84</f>
        <v>6589.5010846244995</v>
      </c>
      <c r="AQ85" s="345"/>
      <c r="AR85" s="826"/>
      <c r="AS85" s="833" t="s">
        <v>481</v>
      </c>
      <c r="AT85" s="849">
        <f>AV77+AT84</f>
        <v>7273.8836716418136</v>
      </c>
      <c r="AW85" s="345"/>
      <c r="AX85" s="826"/>
      <c r="AY85" s="833" t="s">
        <v>481</v>
      </c>
      <c r="AZ85" s="849">
        <f>BB77+AZ84</f>
        <v>7813.9102007601932</v>
      </c>
      <c r="BC85" s="345"/>
      <c r="BD85" s="826"/>
      <c r="BE85" s="833" t="s">
        <v>481</v>
      </c>
      <c r="BF85" s="849">
        <f>BH77+BF84</f>
        <v>8229.7518183394041</v>
      </c>
      <c r="BI85" s="345"/>
      <c r="BJ85" s="826"/>
      <c r="BK85" s="833" t="s">
        <v>481</v>
      </c>
      <c r="BL85" s="849">
        <f>BN77+BL84</f>
        <v>8544</v>
      </c>
      <c r="BO85" s="345"/>
      <c r="BP85" s="826"/>
      <c r="BQ85" s="833" t="s">
        <v>481</v>
      </c>
      <c r="BR85" s="849">
        <f>BT77+BR84</f>
        <v>8544</v>
      </c>
      <c r="BU85" s="345"/>
      <c r="BV85" s="826"/>
      <c r="BW85" s="833" t="s">
        <v>481</v>
      </c>
      <c r="BX85" s="849">
        <f>BZ77+BX84</f>
        <v>8544</v>
      </c>
      <c r="CA85" s="345"/>
      <c r="CB85" s="826"/>
      <c r="CC85" s="833" t="s">
        <v>481</v>
      </c>
      <c r="CD85" s="849">
        <f>CF77+CD84</f>
        <v>8544</v>
      </c>
      <c r="CG85" s="345"/>
      <c r="CH85" s="826"/>
      <c r="CI85" s="833" t="s">
        <v>481</v>
      </c>
      <c r="CJ85" s="849">
        <f>CL77+CJ84</f>
        <v>8544</v>
      </c>
      <c r="CM85" s="345"/>
      <c r="CN85" s="826"/>
      <c r="CO85" s="833" t="s">
        <v>481</v>
      </c>
      <c r="CP85" s="849">
        <f>CR77+CP84</f>
        <v>8544</v>
      </c>
      <c r="CS85" s="345"/>
      <c r="CT85" s="826"/>
      <c r="CU85" s="833" t="s">
        <v>481</v>
      </c>
      <c r="CV85" s="849">
        <f>CX77+CV84</f>
        <v>8544</v>
      </c>
      <c r="CY85" s="345"/>
      <c r="CZ85" s="826"/>
      <c r="DA85" s="833" t="s">
        <v>481</v>
      </c>
      <c r="DB85" s="849">
        <f>DD77+DB84</f>
        <v>8544</v>
      </c>
      <c r="DE85" s="345"/>
      <c r="DF85" s="826"/>
      <c r="DG85" s="833" t="s">
        <v>481</v>
      </c>
      <c r="DH85" s="849">
        <f>DJ77+DH84</f>
        <v>8544</v>
      </c>
      <c r="DK85" s="345"/>
      <c r="DL85" s="826"/>
      <c r="DM85" s="833" t="s">
        <v>481</v>
      </c>
      <c r="DN85" s="849">
        <f>DP77+DN84</f>
        <v>8544</v>
      </c>
      <c r="DQ85" s="345"/>
      <c r="DR85" s="826"/>
      <c r="DS85" s="833" t="s">
        <v>481</v>
      </c>
      <c r="DT85" s="849">
        <f>DV77+DT84</f>
        <v>8544</v>
      </c>
      <c r="DW85" s="345"/>
      <c r="DX85" s="826"/>
      <c r="DY85" s="833" t="s">
        <v>481</v>
      </c>
      <c r="DZ85" s="849">
        <f>EB77+DZ84</f>
        <v>8544</v>
      </c>
      <c r="EC85" s="345"/>
      <c r="ED85" s="826"/>
      <c r="EE85" s="833" t="s">
        <v>481</v>
      </c>
      <c r="EF85" s="849">
        <f>EH77+EF84</f>
        <v>8544</v>
      </c>
      <c r="EI85" s="345"/>
      <c r="EJ85" s="826"/>
      <c r="EK85" s="833" t="s">
        <v>481</v>
      </c>
      <c r="EL85" s="849">
        <f>EN77+EL84</f>
        <v>8544</v>
      </c>
      <c r="EO85" s="345"/>
      <c r="EP85" s="826"/>
      <c r="EQ85" s="833" t="s">
        <v>481</v>
      </c>
      <c r="ER85" s="849">
        <f>ET77+ER84</f>
        <v>8544</v>
      </c>
      <c r="EU85" s="345"/>
      <c r="EV85" s="826"/>
      <c r="EW85" s="833" t="s">
        <v>481</v>
      </c>
      <c r="EX85" s="849">
        <f>EZ77+EX84</f>
        <v>8544</v>
      </c>
      <c r="FA85" s="345"/>
      <c r="FB85" s="826"/>
      <c r="FC85" s="833" t="s">
        <v>481</v>
      </c>
      <c r="FD85" s="849">
        <f>FF77+FD84</f>
        <v>8544</v>
      </c>
      <c r="FG85" s="345"/>
      <c r="FH85" s="826"/>
      <c r="FI85" s="833" t="s">
        <v>481</v>
      </c>
      <c r="FJ85" s="849">
        <f>FL77+FJ84</f>
        <v>8544</v>
      </c>
      <c r="FM85" s="345"/>
      <c r="FN85" s="826"/>
      <c r="FO85" s="833" t="s">
        <v>481</v>
      </c>
      <c r="FP85" s="849">
        <f>FR77+FP84</f>
        <v>8544</v>
      </c>
      <c r="FS85" s="345"/>
      <c r="FT85" s="826"/>
      <c r="FU85" s="833" t="s">
        <v>481</v>
      </c>
      <c r="FV85" s="849">
        <f>FX77+FV84</f>
        <v>8544</v>
      </c>
      <c r="FY85" s="345"/>
    </row>
    <row r="86" spans="1:181" ht="15" thickBot="1" x14ac:dyDescent="0.35">
      <c r="A86" s="19"/>
      <c r="C86" s="847" t="s">
        <v>480</v>
      </c>
      <c r="D86" s="848">
        <f>E64-D85</f>
        <v>36100</v>
      </c>
      <c r="G86" s="345"/>
      <c r="I86" s="847" t="s">
        <v>480</v>
      </c>
      <c r="J86" s="848">
        <f>K64-J85</f>
        <v>34913.086700634565</v>
      </c>
      <c r="M86" s="345"/>
      <c r="O86" s="847" t="s">
        <v>480</v>
      </c>
      <c r="P86" s="848">
        <f>Q64-P85</f>
        <v>33681.160261566736</v>
      </c>
      <c r="S86" s="345"/>
      <c r="U86" s="847" t="s">
        <v>480</v>
      </c>
      <c r="V86" s="848">
        <f>W64-V85</f>
        <v>32471.360534524138</v>
      </c>
      <c r="Y86" s="345"/>
      <c r="AA86" s="847" t="s">
        <v>480</v>
      </c>
      <c r="AB86" s="848">
        <f>AC64-AB85</f>
        <v>31346.190498947813</v>
      </c>
      <c r="AE86" s="345"/>
      <c r="AG86" s="847" t="s">
        <v>480</v>
      </c>
      <c r="AH86" s="848">
        <f>AI64-AH85</f>
        <v>30351.417252771225</v>
      </c>
      <c r="AK86" s="345"/>
      <c r="AM86" s="847" t="s">
        <v>480</v>
      </c>
      <c r="AN86" s="848">
        <f>AO64-AN85</f>
        <v>29510.498915375501</v>
      </c>
      <c r="AQ86" s="345"/>
      <c r="AS86" s="847" t="s">
        <v>480</v>
      </c>
      <c r="AT86" s="848">
        <f>AU64-AT85</f>
        <v>28826.116328358185</v>
      </c>
      <c r="AW86" s="345"/>
      <c r="AY86" s="847" t="s">
        <v>480</v>
      </c>
      <c r="AZ86" s="848">
        <f>BA64-AZ85</f>
        <v>28286.089799239806</v>
      </c>
      <c r="BC86" s="345"/>
      <c r="BE86" s="847" t="s">
        <v>480</v>
      </c>
      <c r="BF86" s="848">
        <f>BG64-BF85</f>
        <v>27870.248181660594</v>
      </c>
      <c r="BI86" s="345"/>
      <c r="BK86" s="847" t="s">
        <v>480</v>
      </c>
      <c r="BL86" s="848">
        <f>BM64-BL85</f>
        <v>27556</v>
      </c>
      <c r="BO86" s="345"/>
      <c r="BQ86" s="847" t="s">
        <v>480</v>
      </c>
      <c r="BR86" s="848">
        <f>BS64-BR85</f>
        <v>27556</v>
      </c>
      <c r="BU86" s="345"/>
      <c r="BW86" s="847" t="s">
        <v>480</v>
      </c>
      <c r="BX86" s="848">
        <f>BY64-BX85</f>
        <v>27556</v>
      </c>
      <c r="CA86" s="345"/>
      <c r="CC86" s="847" t="s">
        <v>480</v>
      </c>
      <c r="CD86" s="848">
        <f>CE64-CD85</f>
        <v>27556</v>
      </c>
      <c r="CG86" s="345"/>
      <c r="CI86" s="847" t="s">
        <v>480</v>
      </c>
      <c r="CJ86" s="848">
        <f>CK64-CJ85</f>
        <v>27556</v>
      </c>
      <c r="CM86" s="345"/>
      <c r="CO86" s="847" t="s">
        <v>480</v>
      </c>
      <c r="CP86" s="848">
        <f>CQ64-CP85</f>
        <v>27556</v>
      </c>
      <c r="CS86" s="345"/>
      <c r="CU86" s="847" t="s">
        <v>480</v>
      </c>
      <c r="CV86" s="848">
        <f>CW64-CV85</f>
        <v>27556</v>
      </c>
      <c r="CY86" s="345"/>
      <c r="DA86" s="847" t="s">
        <v>480</v>
      </c>
      <c r="DB86" s="848">
        <f>DC64-DB85</f>
        <v>27556</v>
      </c>
      <c r="DE86" s="345"/>
      <c r="DG86" s="847" t="s">
        <v>480</v>
      </c>
      <c r="DH86" s="848">
        <f>DI64-DH85</f>
        <v>27556</v>
      </c>
      <c r="DK86" s="345"/>
      <c r="DM86" s="847" t="s">
        <v>480</v>
      </c>
      <c r="DN86" s="848">
        <f>DO64-DN85</f>
        <v>27556</v>
      </c>
      <c r="DQ86" s="345"/>
      <c r="DS86" s="847" t="s">
        <v>480</v>
      </c>
      <c r="DT86" s="848">
        <f>DU64-DT85</f>
        <v>27556</v>
      </c>
      <c r="DW86" s="345"/>
      <c r="DY86" s="847" t="s">
        <v>480</v>
      </c>
      <c r="DZ86" s="848">
        <f>EA64-DZ85</f>
        <v>27556</v>
      </c>
      <c r="EC86" s="345"/>
      <c r="EE86" s="847" t="s">
        <v>480</v>
      </c>
      <c r="EF86" s="848">
        <f>EG64-EF85</f>
        <v>27556</v>
      </c>
      <c r="EI86" s="345"/>
      <c r="EK86" s="847" t="s">
        <v>480</v>
      </c>
      <c r="EL86" s="848">
        <f>EM64-EL85</f>
        <v>27556</v>
      </c>
      <c r="EO86" s="345"/>
      <c r="EQ86" s="847" t="s">
        <v>480</v>
      </c>
      <c r="ER86" s="848">
        <f>ES64-ER85</f>
        <v>27556</v>
      </c>
      <c r="EU86" s="345"/>
      <c r="EW86" s="847" t="s">
        <v>480</v>
      </c>
      <c r="EX86" s="848">
        <f>EY64-EX85</f>
        <v>27556</v>
      </c>
      <c r="FA86" s="345"/>
      <c r="FC86" s="847" t="s">
        <v>480</v>
      </c>
      <c r="FD86" s="848">
        <f>FE64-FD85</f>
        <v>27556</v>
      </c>
      <c r="FG86" s="345"/>
      <c r="FI86" s="847" t="s">
        <v>480</v>
      </c>
      <c r="FJ86" s="848">
        <f>FK64-FJ85</f>
        <v>27556</v>
      </c>
      <c r="FM86" s="345"/>
      <c r="FO86" s="847" t="s">
        <v>480</v>
      </c>
      <c r="FP86" s="848">
        <f>FQ64-FP85</f>
        <v>27556</v>
      </c>
      <c r="FS86" s="345"/>
      <c r="FU86" s="847" t="s">
        <v>480</v>
      </c>
      <c r="FV86" s="848">
        <f>FW64-FV85</f>
        <v>27556</v>
      </c>
      <c r="FY86" s="345"/>
    </row>
    <row r="87" spans="1:181" ht="15" thickBot="1" x14ac:dyDescent="0.35">
      <c r="A87" s="19"/>
      <c r="G87" s="345"/>
      <c r="M87" s="345"/>
      <c r="S87" s="345"/>
      <c r="Y87" s="345"/>
      <c r="AE87" s="345"/>
      <c r="AK87" s="345"/>
      <c r="AQ87" s="345"/>
      <c r="AW87" s="345"/>
      <c r="BC87" s="345"/>
      <c r="BI87" s="345"/>
      <c r="BO87" s="345"/>
      <c r="BU87" s="345"/>
      <c r="CA87" s="345"/>
      <c r="CG87" s="345"/>
      <c r="CM87" s="345"/>
      <c r="CS87" s="345"/>
      <c r="CY87" s="345"/>
      <c r="DE87" s="345"/>
      <c r="DK87" s="345"/>
      <c r="DQ87" s="345"/>
      <c r="DW87" s="345"/>
      <c r="EC87" s="345"/>
      <c r="EI87" s="345"/>
      <c r="EO87" s="345"/>
      <c r="EU87" s="345"/>
      <c r="FA87" s="345"/>
      <c r="FG87" s="345"/>
      <c r="FM87" s="345"/>
      <c r="FS87" s="345"/>
      <c r="FY87" s="345"/>
    </row>
    <row r="88" spans="1:181" ht="15" thickBot="1" x14ac:dyDescent="0.35">
      <c r="A88" s="19"/>
      <c r="B88" s="847" t="s">
        <v>445</v>
      </c>
      <c r="C88" s="846"/>
      <c r="D88" s="845">
        <f>IF(D$70=1,D86,0)</f>
        <v>0</v>
      </c>
      <c r="G88" s="345"/>
      <c r="H88" s="10" t="s">
        <v>445</v>
      </c>
      <c r="I88" s="682"/>
      <c r="J88" s="477">
        <f>IF(J$70=1,J86,0)</f>
        <v>0</v>
      </c>
      <c r="M88" s="345"/>
      <c r="N88" s="10" t="s">
        <v>445</v>
      </c>
      <c r="O88" s="682"/>
      <c r="P88" s="477">
        <f>IF(P$70=1,P86,0)</f>
        <v>0</v>
      </c>
      <c r="S88" s="345"/>
      <c r="T88" s="10" t="s">
        <v>445</v>
      </c>
      <c r="U88" s="682"/>
      <c r="V88" s="477">
        <f>IF(V$70=1,V86,0)</f>
        <v>0</v>
      </c>
      <c r="Y88" s="345"/>
      <c r="Z88" s="10" t="s">
        <v>445</v>
      </c>
      <c r="AA88" s="682"/>
      <c r="AB88" s="477">
        <f>IF(AB$70=1,AB86,0)</f>
        <v>0</v>
      </c>
      <c r="AE88" s="345"/>
      <c r="AF88" s="10" t="s">
        <v>445</v>
      </c>
      <c r="AG88" s="682"/>
      <c r="AH88" s="477">
        <f>IF(AH$70=1,AH86,0)</f>
        <v>0</v>
      </c>
      <c r="AK88" s="345"/>
      <c r="AL88" s="10" t="s">
        <v>445</v>
      </c>
      <c r="AM88" s="682"/>
      <c r="AN88" s="477">
        <f>IF(AN$70=1,AN86,0)</f>
        <v>0</v>
      </c>
      <c r="AQ88" s="345"/>
      <c r="AR88" s="10" t="s">
        <v>445</v>
      </c>
      <c r="AS88" s="682"/>
      <c r="AT88" s="477">
        <f>IF(AT$70=1,AT86,0)</f>
        <v>0</v>
      </c>
      <c r="AW88" s="345"/>
      <c r="AX88" s="10" t="s">
        <v>445</v>
      </c>
      <c r="AY88" s="682"/>
      <c r="AZ88" s="477">
        <f>IF(AZ$70=1,AZ86,0)</f>
        <v>0</v>
      </c>
      <c r="BC88" s="345"/>
      <c r="BD88" s="10" t="s">
        <v>445</v>
      </c>
      <c r="BE88" s="682"/>
      <c r="BF88" s="477">
        <f>IF(BF$70=1,BF86,0)</f>
        <v>0</v>
      </c>
      <c r="BI88" s="345"/>
      <c r="BJ88" s="10" t="s">
        <v>445</v>
      </c>
      <c r="BK88" s="682"/>
      <c r="BL88" s="477">
        <f>IF(BL$70=1,BL86,0)</f>
        <v>0</v>
      </c>
      <c r="BO88" s="345"/>
      <c r="BP88" s="10" t="s">
        <v>445</v>
      </c>
      <c r="BQ88" s="682"/>
      <c r="BR88" s="477">
        <f>IF(BR$70=1,BR86,0)</f>
        <v>0</v>
      </c>
      <c r="BU88" s="345"/>
      <c r="BV88" s="10" t="s">
        <v>445</v>
      </c>
      <c r="BW88" s="682"/>
      <c r="BX88" s="477">
        <f>IF(BX$70=1,BX86,0)</f>
        <v>0</v>
      </c>
      <c r="CA88" s="345"/>
      <c r="CB88" s="10" t="s">
        <v>445</v>
      </c>
      <c r="CC88" s="682"/>
      <c r="CD88" s="477">
        <f>IF(CD$70=1,CD86,0)</f>
        <v>0</v>
      </c>
      <c r="CG88" s="345"/>
      <c r="CH88" s="10" t="s">
        <v>445</v>
      </c>
      <c r="CI88" s="682"/>
      <c r="CJ88" s="477">
        <f>IF(CJ$70=1,CJ86,0)</f>
        <v>0</v>
      </c>
      <c r="CM88" s="345"/>
      <c r="CN88" s="10" t="s">
        <v>445</v>
      </c>
      <c r="CO88" s="682"/>
      <c r="CP88" s="477">
        <f>IF(CP$70=1,CP86,0)</f>
        <v>0</v>
      </c>
      <c r="CS88" s="345"/>
      <c r="CT88" s="10" t="s">
        <v>445</v>
      </c>
      <c r="CU88" s="682"/>
      <c r="CV88" s="477">
        <f>IF(CV$70=1,CV86,0)</f>
        <v>0</v>
      </c>
      <c r="CY88" s="345"/>
      <c r="CZ88" s="10" t="s">
        <v>445</v>
      </c>
      <c r="DA88" s="682"/>
      <c r="DB88" s="477">
        <f>IF(DB$70=1,DB86,0)</f>
        <v>0</v>
      </c>
      <c r="DE88" s="345"/>
      <c r="DF88" s="10" t="s">
        <v>445</v>
      </c>
      <c r="DG88" s="682"/>
      <c r="DH88" s="477">
        <f>IF(DH$70=1,DH86,0)</f>
        <v>0</v>
      </c>
      <c r="DK88" s="345"/>
      <c r="DL88" s="10" t="s">
        <v>445</v>
      </c>
      <c r="DM88" s="682"/>
      <c r="DN88" s="477">
        <f>IF(DN$70=1,DN86,0)</f>
        <v>0</v>
      </c>
      <c r="DQ88" s="345"/>
      <c r="DR88" s="10" t="s">
        <v>445</v>
      </c>
      <c r="DS88" s="682"/>
      <c r="DT88" s="477">
        <f>IF(DT$70=1,DT86,0)</f>
        <v>0</v>
      </c>
      <c r="DW88" s="345"/>
      <c r="DX88" s="10" t="s">
        <v>445</v>
      </c>
      <c r="DY88" s="682"/>
      <c r="DZ88" s="477">
        <f>IF(DZ$70=1,DZ86,0)</f>
        <v>0</v>
      </c>
      <c r="EC88" s="345"/>
      <c r="ED88" s="10" t="s">
        <v>445</v>
      </c>
      <c r="EE88" s="682"/>
      <c r="EF88" s="477">
        <f>IF(EF$70=1,EF86,0)</f>
        <v>0</v>
      </c>
      <c r="EI88" s="345"/>
      <c r="EJ88" s="10" t="s">
        <v>445</v>
      </c>
      <c r="EK88" s="682"/>
      <c r="EL88" s="477">
        <f>IF(EL$70=1,EL86,0)</f>
        <v>0</v>
      </c>
      <c r="EO88" s="345"/>
      <c r="EP88" s="10" t="s">
        <v>445</v>
      </c>
      <c r="EQ88" s="682"/>
      <c r="ER88" s="477">
        <f>IF(ER$70=1,ER86,0)</f>
        <v>0</v>
      </c>
      <c r="EU88" s="345"/>
      <c r="EV88" s="10" t="s">
        <v>445</v>
      </c>
      <c r="EW88" s="682"/>
      <c r="EX88" s="477">
        <f>IF(EX$70=1,EX86,0)</f>
        <v>0</v>
      </c>
      <c r="FA88" s="345"/>
      <c r="FB88" s="10" t="s">
        <v>445</v>
      </c>
      <c r="FC88" s="682"/>
      <c r="FD88" s="477">
        <f>IF(FD$70=1,FD86,0)</f>
        <v>0</v>
      </c>
      <c r="FG88" s="345"/>
      <c r="FH88" s="10" t="s">
        <v>445</v>
      </c>
      <c r="FI88" s="682"/>
      <c r="FJ88" s="477">
        <f>IF(FJ$70=1,FJ86,0)</f>
        <v>0</v>
      </c>
      <c r="FM88" s="345"/>
      <c r="FN88" s="10" t="s">
        <v>445</v>
      </c>
      <c r="FO88" s="682"/>
      <c r="FP88" s="477">
        <f>IF(FP$70=1,FP86,0)</f>
        <v>0</v>
      </c>
      <c r="FS88" s="345"/>
      <c r="FT88" s="10" t="s">
        <v>445</v>
      </c>
      <c r="FU88" s="682"/>
      <c r="FV88" s="477">
        <f>IF(FV$70=1,FV86,0)</f>
        <v>0</v>
      </c>
      <c r="FY88" s="345"/>
    </row>
    <row r="89" spans="1:181" ht="15" thickBot="1" x14ac:dyDescent="0.35">
      <c r="A89" s="19"/>
      <c r="G89" s="345"/>
      <c r="M89" s="345"/>
      <c r="S89" s="345"/>
      <c r="Y89" s="345"/>
      <c r="AE89" s="345"/>
      <c r="AK89" s="345"/>
      <c r="AQ89" s="345"/>
      <c r="AW89" s="345"/>
      <c r="BC89" s="345"/>
      <c r="BI89" s="345"/>
      <c r="BO89" s="345"/>
      <c r="BU89" s="345"/>
      <c r="CA89" s="345"/>
      <c r="CG89" s="345"/>
      <c r="CM89" s="345"/>
      <c r="CS89" s="345"/>
      <c r="CY89" s="345"/>
      <c r="DE89" s="345"/>
      <c r="DK89" s="345"/>
      <c r="DQ89" s="345"/>
      <c r="DW89" s="345"/>
      <c r="EC89" s="345"/>
      <c r="EI89" s="345"/>
      <c r="EO89" s="345"/>
      <c r="EU89" s="345"/>
      <c r="FA89" s="345"/>
      <c r="FG89" s="345"/>
      <c r="FM89" s="345"/>
      <c r="FS89" s="345"/>
      <c r="FY89" s="345"/>
    </row>
    <row r="90" spans="1:181" x14ac:dyDescent="0.3">
      <c r="A90" s="19"/>
      <c r="B90" s="838" t="s">
        <v>479</v>
      </c>
      <c r="C90" s="841">
        <f>IF(E105&lt;0,F105*C109,(C110-(D114+D112))*C109)</f>
        <v>36100</v>
      </c>
      <c r="D90" s="836">
        <f>IF(AND(B$70=1,C$70=0),C90,0)</f>
        <v>0</v>
      </c>
      <c r="G90" s="345"/>
      <c r="H90" s="838" t="s">
        <v>479</v>
      </c>
      <c r="I90" s="841">
        <f>IF(K105&lt;0,L105*I109,(I110-(J114+J112))*I109)</f>
        <v>27262.628512949981</v>
      </c>
      <c r="J90" s="836">
        <f>IF(AND(H$70=1,I$70=0),I90,0)</f>
        <v>0</v>
      </c>
      <c r="M90" s="345"/>
      <c r="N90" s="838" t="s">
        <v>479</v>
      </c>
      <c r="O90" s="841">
        <f>IF(Q105&lt;0,R105*O109,(O110-(P114+P112))*O109)</f>
        <v>18231.279383147124</v>
      </c>
      <c r="P90" s="836">
        <f>IF(AND(N$70=1,O$70=0),O90,0)</f>
        <v>0</v>
      </c>
      <c r="S90" s="345"/>
      <c r="T90" s="838" t="s">
        <v>479</v>
      </c>
      <c r="U90" s="841">
        <f>IF(W105&lt;0,X105*U109,(U110-(V114+V112))*U109)</f>
        <v>9509.7042216975842</v>
      </c>
      <c r="V90" s="836">
        <f>IF(AND(T$70=1,U$70=0),U90,0)</f>
        <v>0</v>
      </c>
      <c r="Y90" s="345"/>
      <c r="Z90" s="838" t="s">
        <v>479</v>
      </c>
      <c r="AA90" s="841">
        <f>IF(AC105&lt;0,AD105*AA109,(AA110-(AB114+AB112))*AA109)</f>
        <v>1536.7384276951225</v>
      </c>
      <c r="AB90" s="836">
        <f>IF(AND(Z$70=1,AA$70=0),AA90,0)</f>
        <v>0</v>
      </c>
      <c r="AE90" s="345"/>
      <c r="AF90" s="838" t="s">
        <v>479</v>
      </c>
      <c r="AG90" s="841">
        <f>IF(AI105&lt;0,AJ105*AG109,(AG110-(AH114+AH112))*AG109)</f>
        <v>5395.1146472875153</v>
      </c>
      <c r="AH90" s="836">
        <f>IF(AND(AF$70=1,AG$70=0),AG90,0)</f>
        <v>0</v>
      </c>
      <c r="AK90" s="345"/>
      <c r="AL90" s="838" t="s">
        <v>479</v>
      </c>
      <c r="AM90" s="841">
        <f>IF(AO105&lt;0,AP105*AM109,(AM110-(AN114+AN112))*AM109)</f>
        <v>11164.93209589268</v>
      </c>
      <c r="AN90" s="836">
        <f>IF(AND(AL$70=1,AM$70=0),AM90,0)</f>
        <v>0</v>
      </c>
      <c r="AQ90" s="345"/>
      <c r="AR90" s="838" t="s">
        <v>479</v>
      </c>
      <c r="AS90" s="841">
        <f>IF(AU105&lt;0,AV105*AS109,(AS110-(AT114+AT112))*AS109)</f>
        <v>15797.284770012238</v>
      </c>
      <c r="AT90" s="836">
        <f>IF(AND(AR$70=1,AS$70=0),AS90,0)</f>
        <v>0</v>
      </c>
      <c r="AW90" s="345"/>
      <c r="AX90" s="838" t="s">
        <v>479</v>
      </c>
      <c r="AY90" s="841">
        <f>IF(BA105&lt;0,BB105*AY109,(AY110-(AZ114+AZ112))*AY109)</f>
        <v>19410.926000684223</v>
      </c>
      <c r="AZ90" s="836">
        <f>IF(AND(AX$70=1,AY$70=0),AY90,0)</f>
        <v>0</v>
      </c>
      <c r="BC90" s="345"/>
      <c r="BD90" s="838" t="s">
        <v>479</v>
      </c>
      <c r="BE90" s="841">
        <f>IF(BG105&lt;0,BH105*BE109,(BE110-(BF114+BF112))*BE109)</f>
        <v>22167.8285121599</v>
      </c>
      <c r="BF90" s="836">
        <f>IF(AND(BD$70=1,BE$70=0),BE90,0)</f>
        <v>0</v>
      </c>
      <c r="BI90" s="345"/>
      <c r="BJ90" s="838" t="s">
        <v>479</v>
      </c>
      <c r="BK90" s="841">
        <f>IF(BM105&lt;0,BN105*BK109,(BK110-(BL114+BL112))*BK109)</f>
        <v>24236</v>
      </c>
      <c r="BL90" s="836">
        <f>IF(AND(BJ$70=1,BK$70=0),BK90,0)</f>
        <v>0</v>
      </c>
      <c r="BO90" s="345"/>
      <c r="BP90" s="838" t="s">
        <v>479</v>
      </c>
      <c r="BQ90" s="841">
        <f>IF(BS105&lt;0,BT105*BQ109,(BQ110-(BR114+BR112))*BQ109)</f>
        <v>24236</v>
      </c>
      <c r="BR90" s="836">
        <f>IF(AND(BP$70=1,BQ$70=0),BQ90,0)</f>
        <v>0</v>
      </c>
      <c r="BU90" s="345"/>
      <c r="BV90" s="838" t="s">
        <v>479</v>
      </c>
      <c r="BW90" s="841">
        <f>IF(BY105&lt;0,BZ105*BW109,(BW110-(BX114+BX112))*BW109)</f>
        <v>24236</v>
      </c>
      <c r="BX90" s="836">
        <f>IF(AND(BV$70=1,BW$70=0),BW90,0)</f>
        <v>0</v>
      </c>
      <c r="CA90" s="345"/>
      <c r="CB90" s="838" t="s">
        <v>479</v>
      </c>
      <c r="CC90" s="841">
        <f>IF(CE105&lt;0,CF105*CC109,(CC110-(CD114+CD112))*CC109)</f>
        <v>24236</v>
      </c>
      <c r="CD90" s="836">
        <f>IF(AND(CB$70=1,CC$70=0),CC90,0)</f>
        <v>0</v>
      </c>
      <c r="CG90" s="345"/>
      <c r="CH90" s="838" t="s">
        <v>479</v>
      </c>
      <c r="CI90" s="841">
        <f>IF(CK105&lt;0,CL105*CI109,(CI110-(CJ114+CJ112))*CI109)</f>
        <v>24236</v>
      </c>
      <c r="CJ90" s="836">
        <f>IF(AND(CH$70=1,CI$70=0),CI90,0)</f>
        <v>0</v>
      </c>
      <c r="CM90" s="345"/>
      <c r="CN90" s="838" t="s">
        <v>479</v>
      </c>
      <c r="CO90" s="841">
        <f>IF(CQ105&lt;0,CR105*CO109,(CO110-(CP114+CP112))*CO109)</f>
        <v>24236</v>
      </c>
      <c r="CP90" s="836">
        <f>IF(AND(CN$70=1,CO$70=0),CO90,0)</f>
        <v>0</v>
      </c>
      <c r="CS90" s="345"/>
      <c r="CT90" s="838" t="s">
        <v>479</v>
      </c>
      <c r="CU90" s="841">
        <f>IF(CW105&lt;0,CX105*CU109,(CU110-(CV114+CV112))*CU109)</f>
        <v>24236</v>
      </c>
      <c r="CV90" s="836">
        <f>IF(AND(CT$70=1,CU$70=0),CU90,0)</f>
        <v>0</v>
      </c>
      <c r="CY90" s="345"/>
      <c r="CZ90" s="838" t="s">
        <v>479</v>
      </c>
      <c r="DA90" s="841">
        <f>IF(DC105&lt;0,DD105*DA109,(DA110-(DB114+DB112))*DA109)</f>
        <v>24236</v>
      </c>
      <c r="DB90" s="836">
        <f>IF(AND(CZ$70=1,DA$70=0),DA90,0)</f>
        <v>0</v>
      </c>
      <c r="DE90" s="345"/>
      <c r="DF90" s="838" t="s">
        <v>479</v>
      </c>
      <c r="DG90" s="841">
        <f>IF(DI105&lt;0,DJ105*DG109,(DG110-(DH114+DH112))*DG109)</f>
        <v>24236</v>
      </c>
      <c r="DH90" s="836">
        <f>IF(AND(DF$70=1,DG$70=0),DG90,0)</f>
        <v>0</v>
      </c>
      <c r="DK90" s="345"/>
      <c r="DL90" s="838" t="s">
        <v>479</v>
      </c>
      <c r="DM90" s="841">
        <f>IF(DO105&lt;0,DP105*DM109,(DM110-(DN114+DN112))*DM109)</f>
        <v>24236</v>
      </c>
      <c r="DN90" s="836">
        <f>IF(AND(DL$70=1,DM$70=0),DM90,0)</f>
        <v>0</v>
      </c>
      <c r="DQ90" s="345"/>
      <c r="DR90" s="838" t="s">
        <v>479</v>
      </c>
      <c r="DS90" s="841">
        <f>IF(DU105&lt;0,DV105*DS109,(DS110-(DT114+DT112))*DS109)</f>
        <v>24236</v>
      </c>
      <c r="DT90" s="836">
        <f>IF(AND(DR$70=1,DS$70=0),DS90,0)</f>
        <v>0</v>
      </c>
      <c r="DW90" s="345"/>
      <c r="DX90" s="838" t="s">
        <v>479</v>
      </c>
      <c r="DY90" s="841">
        <f>IF(EA105&lt;0,EB105*DY109,(DY110-(DZ114+DZ112))*DY109)</f>
        <v>24236</v>
      </c>
      <c r="DZ90" s="836">
        <f>IF(AND(DX$70=1,DY$70=0),DY90,0)</f>
        <v>0</v>
      </c>
      <c r="EC90" s="345"/>
      <c r="ED90" s="838" t="s">
        <v>479</v>
      </c>
      <c r="EE90" s="841">
        <f>IF(EG105&lt;0,EH105*EE109,(EE110-(EF114+EF112))*EE109)</f>
        <v>24236</v>
      </c>
      <c r="EF90" s="836">
        <f>IF(AND(ED$70=1,EE$70=0),EE90,0)</f>
        <v>0</v>
      </c>
      <c r="EI90" s="345"/>
      <c r="EJ90" s="838" t="s">
        <v>479</v>
      </c>
      <c r="EK90" s="841">
        <f>IF(EM105&lt;0,EN105*EK109,(EK110-(EL114+EL112))*EK109)</f>
        <v>24236</v>
      </c>
      <c r="EL90" s="836">
        <f>IF(AND(EJ$70=1,EK$70=0),EK90,0)</f>
        <v>0</v>
      </c>
      <c r="EO90" s="345"/>
      <c r="EP90" s="838" t="s">
        <v>479</v>
      </c>
      <c r="EQ90" s="841">
        <f>IF(ES105&lt;0,ET105*EQ109,(EQ110-(ER114+ER112))*EQ109)</f>
        <v>24236</v>
      </c>
      <c r="ER90" s="836">
        <f>IF(AND(EP$70=1,EQ$70=0),EQ90,0)</f>
        <v>0</v>
      </c>
      <c r="EU90" s="345"/>
      <c r="EV90" s="838" t="s">
        <v>479</v>
      </c>
      <c r="EW90" s="841">
        <f>IF(EY105&lt;0,EZ105*EW109,(EW110-(EX114+EX112))*EW109)</f>
        <v>24236</v>
      </c>
      <c r="EX90" s="836">
        <f>IF(AND(EV$70=1,EW$70=0),EW90,0)</f>
        <v>0</v>
      </c>
      <c r="FA90" s="345"/>
      <c r="FB90" s="838" t="s">
        <v>479</v>
      </c>
      <c r="FC90" s="841">
        <f>IF(FE105&lt;0,FF105*FC109,(FC110-(FD114+FD112))*FC109)</f>
        <v>24236</v>
      </c>
      <c r="FD90" s="836">
        <f>IF(AND(FB$70=1,FC$70=0),FC90,0)</f>
        <v>0</v>
      </c>
      <c r="FG90" s="345"/>
      <c r="FH90" s="838" t="s">
        <v>479</v>
      </c>
      <c r="FI90" s="841">
        <f>IF(FK105&lt;0,FL105*FI109,(FI110-(FJ114+FJ112))*FI109)</f>
        <v>24236</v>
      </c>
      <c r="FJ90" s="836">
        <f>IF(AND(FH$70=1,FI$70=0),FI90,0)</f>
        <v>0</v>
      </c>
      <c r="FM90" s="345"/>
      <c r="FN90" s="838" t="s">
        <v>479</v>
      </c>
      <c r="FO90" s="841">
        <f>IF(FQ105&lt;0,FR105*FO109,(FO110-(FP114+FP112))*FO109)</f>
        <v>24236</v>
      </c>
      <c r="FP90" s="836">
        <f>IF(AND(FN$70=1,FO$70=0),FO90,0)</f>
        <v>0</v>
      </c>
      <c r="FS90" s="345"/>
      <c r="FT90" s="838" t="s">
        <v>479</v>
      </c>
      <c r="FU90" s="841">
        <f>IF(FW105&lt;0,FX105*FU109,(FU110-(FV114+FV112))*FU109)</f>
        <v>24236</v>
      </c>
      <c r="FV90" s="836">
        <f>IF(AND(FT$70=1,FU$70=0),FU90,0)</f>
        <v>0</v>
      </c>
      <c r="FY90" s="345"/>
    </row>
    <row r="91" spans="1:181" x14ac:dyDescent="0.3">
      <c r="A91" s="19"/>
      <c r="B91" s="827" t="s">
        <v>439</v>
      </c>
      <c r="C91" s="839">
        <f>IF(E105&gt;0,D114*C107,((C110-D112)*C107))</f>
        <v>0</v>
      </c>
      <c r="D91" s="834">
        <f>IF(AND(B$70=1,C$70=0),C91,0)</f>
        <v>0</v>
      </c>
      <c r="G91" s="345"/>
      <c r="H91" s="827" t="s">
        <v>439</v>
      </c>
      <c r="I91" s="839">
        <f>IF(K105&gt;0,J114*I107,((I110-J112)*I107))</f>
        <v>3825.2290938422916</v>
      </c>
      <c r="J91" s="834">
        <f>IF(AND(H$70=1,I$70=0),I91,0)</f>
        <v>0</v>
      </c>
      <c r="M91" s="345"/>
      <c r="N91" s="827" t="s">
        <v>439</v>
      </c>
      <c r="O91" s="839">
        <f>IF(Q105&gt;0,P114*O107,((O110-P112)*O107))</f>
        <v>7724.9404392098022</v>
      </c>
      <c r="P91" s="834">
        <f>IF(AND(N$70=1,O$70=0),O91,0)</f>
        <v>0</v>
      </c>
      <c r="S91" s="345"/>
      <c r="T91" s="827" t="s">
        <v>439</v>
      </c>
      <c r="U91" s="839">
        <f>IF(W105&gt;0,V114*U107,((U110-V112)*U107))</f>
        <v>11480.828156413276</v>
      </c>
      <c r="V91" s="834">
        <f>IF(AND(T$70=1,U$70=0),U91,0)</f>
        <v>0</v>
      </c>
      <c r="Y91" s="345"/>
      <c r="Z91" s="827" t="s">
        <v>439</v>
      </c>
      <c r="AA91" s="839">
        <f>IF(AC105&gt;0,AB114*AA107,((AA110-AB112)*AA107))</f>
        <v>14904.726035626347</v>
      </c>
      <c r="AB91" s="834">
        <f>IF(AND(Z$70=1,AA$70=0),AA91,0)</f>
        <v>0</v>
      </c>
      <c r="AE91" s="345"/>
      <c r="AF91" s="827" t="s">
        <v>439</v>
      </c>
      <c r="AG91" s="839">
        <f>IF(AI105&gt;0,AH114*AG107,((AG110-AH112)*AG107))</f>
        <v>12478.151302741855</v>
      </c>
      <c r="AH91" s="834">
        <f>IF(AND(AF$70=1,AG$70=0),AG91,0)</f>
        <v>0</v>
      </c>
      <c r="AK91" s="345"/>
      <c r="AL91" s="827" t="s">
        <v>439</v>
      </c>
      <c r="AM91" s="839">
        <f>IF(AO105&gt;0,AN114*AM107,((AM110-AN112)*AM107))</f>
        <v>9172.7834097414107</v>
      </c>
      <c r="AN91" s="834">
        <f>IF(AND(AL$70=1,AM$70=0),AM91,0)</f>
        <v>0</v>
      </c>
      <c r="AQ91" s="345"/>
      <c r="AR91" s="827" t="s">
        <v>439</v>
      </c>
      <c r="AS91" s="839">
        <f>IF(AU105&gt;0,AT114*AS107,((AS110-AT112)*AS107))</f>
        <v>6514.4157791729713</v>
      </c>
      <c r="AT91" s="834">
        <f>IF(AND(AR$70=1,AS$70=0),AS91,0)</f>
        <v>0</v>
      </c>
      <c r="AW91" s="345"/>
      <c r="AX91" s="827" t="s">
        <v>439</v>
      </c>
      <c r="AY91" s="839">
        <f>IF(BA105&gt;0,AZ114*AY107,((AY110-AZ112)*AY107))</f>
        <v>4437.5818992777949</v>
      </c>
      <c r="AZ91" s="834">
        <f>IF(AND(AX$70=1,AY$70=0),AY91,0)</f>
        <v>0</v>
      </c>
      <c r="BC91" s="345"/>
      <c r="BD91" s="827" t="s">
        <v>439</v>
      </c>
      <c r="BE91" s="839">
        <f>IF(BG105&gt;0,BF114*BE107,((BE110-BF112)*BE107))</f>
        <v>2851.2098347503479</v>
      </c>
      <c r="BF91" s="834">
        <f>IF(AND(BD$70=1,BE$70=0),BE91,0)</f>
        <v>0</v>
      </c>
      <c r="BI91" s="345"/>
      <c r="BJ91" s="827" t="s">
        <v>439</v>
      </c>
      <c r="BK91" s="839">
        <f>IF(BM105&gt;0,BL114*BK107,((BK110-BL112)*BK107))</f>
        <v>1660</v>
      </c>
      <c r="BL91" s="834">
        <f>IF(AND(BJ$70=1,BK$70=0),BK91,0)</f>
        <v>0</v>
      </c>
      <c r="BO91" s="345"/>
      <c r="BP91" s="827" t="s">
        <v>439</v>
      </c>
      <c r="BQ91" s="839">
        <f>IF(BS105&gt;0,BR114*BQ107,((BQ110-BR112)*BQ107))</f>
        <v>1660</v>
      </c>
      <c r="BR91" s="834">
        <f>IF(AND(BP$70=1,BQ$70=0),BQ91,0)</f>
        <v>0</v>
      </c>
      <c r="BU91" s="345"/>
      <c r="BV91" s="827" t="s">
        <v>439</v>
      </c>
      <c r="BW91" s="839">
        <f>IF(BY105&gt;0,BX114*BW107,((BW110-BX112)*BW107))</f>
        <v>1660</v>
      </c>
      <c r="BX91" s="834">
        <f>IF(AND(BV$70=1,BW$70=0),BW91,0)</f>
        <v>0</v>
      </c>
      <c r="CA91" s="345"/>
      <c r="CB91" s="827" t="s">
        <v>439</v>
      </c>
      <c r="CC91" s="839">
        <f>IF(CE105&gt;0,CD114*CC107,((CC110-CD112)*CC107))</f>
        <v>1660</v>
      </c>
      <c r="CD91" s="834">
        <f>IF(AND(CB$70=1,CC$70=0),CC91,0)</f>
        <v>0</v>
      </c>
      <c r="CG91" s="345"/>
      <c r="CH91" s="827" t="s">
        <v>439</v>
      </c>
      <c r="CI91" s="839">
        <f>IF(CK105&gt;0,CJ114*CI107,((CI110-CJ112)*CI107))</f>
        <v>1660</v>
      </c>
      <c r="CJ91" s="834">
        <f>IF(AND(CH$70=1,CI$70=0),CI91,0)</f>
        <v>0</v>
      </c>
      <c r="CM91" s="345"/>
      <c r="CN91" s="827" t="s">
        <v>439</v>
      </c>
      <c r="CO91" s="839">
        <f>IF(CQ105&gt;0,CP114*CO107,((CO110-CP112)*CO107))</f>
        <v>1660</v>
      </c>
      <c r="CP91" s="834">
        <f>IF(AND(CN$70=1,CO$70=0),CO91,0)</f>
        <v>0</v>
      </c>
      <c r="CS91" s="345"/>
      <c r="CT91" s="827" t="s">
        <v>439</v>
      </c>
      <c r="CU91" s="839">
        <f>IF(CW105&gt;0,CV114*CU107,((CU110-CV112)*CU107))</f>
        <v>1660</v>
      </c>
      <c r="CV91" s="834">
        <f>IF(AND(CT$70=1,CU$70=0),CU91,0)</f>
        <v>0</v>
      </c>
      <c r="CY91" s="345"/>
      <c r="CZ91" s="827" t="s">
        <v>439</v>
      </c>
      <c r="DA91" s="839">
        <f>IF(DC105&gt;0,DB114*DA107,((DA110-DB112)*DA107))</f>
        <v>1660</v>
      </c>
      <c r="DB91" s="834">
        <f>IF(AND(CZ$70=1,DA$70=0),DA91,0)</f>
        <v>0</v>
      </c>
      <c r="DE91" s="345"/>
      <c r="DF91" s="827" t="s">
        <v>439</v>
      </c>
      <c r="DG91" s="839">
        <f>IF(DI105&gt;0,DH114*DG107,((DG110-DH112)*DG107))</f>
        <v>1660</v>
      </c>
      <c r="DH91" s="834">
        <f>IF(AND(DF$70=1,DG$70=0),DG91,0)</f>
        <v>0</v>
      </c>
      <c r="DK91" s="345"/>
      <c r="DL91" s="827" t="s">
        <v>439</v>
      </c>
      <c r="DM91" s="839">
        <f>IF(DO105&gt;0,DN114*DM107,((DM110-DN112)*DM107))</f>
        <v>1660</v>
      </c>
      <c r="DN91" s="834">
        <f>IF(AND(DL$70=1,DM$70=0),DM91,0)</f>
        <v>0</v>
      </c>
      <c r="DQ91" s="345"/>
      <c r="DR91" s="827" t="s">
        <v>439</v>
      </c>
      <c r="DS91" s="839">
        <f>IF(DU105&gt;0,DT114*DS107,((DS110-DT112)*DS107))</f>
        <v>1660</v>
      </c>
      <c r="DT91" s="834">
        <f>IF(AND(DR$70=1,DS$70=0),DS91,0)</f>
        <v>0</v>
      </c>
      <c r="DW91" s="345"/>
      <c r="DX91" s="827" t="s">
        <v>439</v>
      </c>
      <c r="DY91" s="839">
        <f>IF(EA105&gt;0,DZ114*DY107,((DY110-DZ112)*DY107))</f>
        <v>1660</v>
      </c>
      <c r="DZ91" s="834">
        <f>IF(AND(DX$70=1,DY$70=0),DY91,0)</f>
        <v>0</v>
      </c>
      <c r="EC91" s="345"/>
      <c r="ED91" s="827" t="s">
        <v>439</v>
      </c>
      <c r="EE91" s="839">
        <f>IF(EG105&gt;0,EF114*EE107,((EE110-EF112)*EE107))</f>
        <v>1660</v>
      </c>
      <c r="EF91" s="834">
        <f>IF(AND(ED$70=1,EE$70=0),EE91,0)</f>
        <v>0</v>
      </c>
      <c r="EI91" s="345"/>
      <c r="EJ91" s="827" t="s">
        <v>439</v>
      </c>
      <c r="EK91" s="839">
        <f>IF(EM105&gt;0,EL114*EK107,((EK110-EL112)*EK107))</f>
        <v>1660</v>
      </c>
      <c r="EL91" s="834">
        <f>IF(AND(EJ$70=1,EK$70=0),EK91,0)</f>
        <v>0</v>
      </c>
      <c r="EO91" s="345"/>
      <c r="EP91" s="827" t="s">
        <v>439</v>
      </c>
      <c r="EQ91" s="839">
        <f>IF(ES105&gt;0,ER114*EQ107,((EQ110-ER112)*EQ107))</f>
        <v>1660</v>
      </c>
      <c r="ER91" s="834">
        <f>IF(AND(EP$70=1,EQ$70=0),EQ91,0)</f>
        <v>0</v>
      </c>
      <c r="EU91" s="345"/>
      <c r="EV91" s="827" t="s">
        <v>439</v>
      </c>
      <c r="EW91" s="839">
        <f>IF(EY105&gt;0,EX114*EW107,((EW110-EX112)*EW107))</f>
        <v>1660</v>
      </c>
      <c r="EX91" s="834">
        <f>IF(AND(EV$70=1,EW$70=0),EW91,0)</f>
        <v>0</v>
      </c>
      <c r="FA91" s="345"/>
      <c r="FB91" s="827" t="s">
        <v>439</v>
      </c>
      <c r="FC91" s="839">
        <f>IF(FE105&gt;0,FD114*FC107,((FC110-FD112)*FC107))</f>
        <v>1660</v>
      </c>
      <c r="FD91" s="834">
        <f>IF(AND(FB$70=1,FC$70=0),FC91,0)</f>
        <v>0</v>
      </c>
      <c r="FG91" s="345"/>
      <c r="FH91" s="827" t="s">
        <v>439</v>
      </c>
      <c r="FI91" s="839">
        <f>IF(FK105&gt;0,FJ114*FI107,((FI110-FJ112)*FI107))</f>
        <v>1660</v>
      </c>
      <c r="FJ91" s="834">
        <f>IF(AND(FH$70=1,FI$70=0),FI91,0)</f>
        <v>0</v>
      </c>
      <c r="FM91" s="345"/>
      <c r="FN91" s="827" t="s">
        <v>439</v>
      </c>
      <c r="FO91" s="839">
        <f>IF(FQ105&gt;0,FP114*FO107,((FO110-FP112)*FO107))</f>
        <v>1660</v>
      </c>
      <c r="FP91" s="834">
        <f>IF(AND(FN$70=1,FO$70=0),FO91,0)</f>
        <v>0</v>
      </c>
      <c r="FS91" s="345"/>
      <c r="FT91" s="827" t="s">
        <v>439</v>
      </c>
      <c r="FU91" s="839">
        <f>IF(FW105&gt;0,FV114*FU107,((FU110-FV112)*FU107))</f>
        <v>1660</v>
      </c>
      <c r="FV91" s="834">
        <f>IF(AND(FT$70=1,FU$70=0),FU91,0)</f>
        <v>0</v>
      </c>
      <c r="FY91" s="345"/>
    </row>
    <row r="92" spans="1:181" ht="15" thickBot="1" x14ac:dyDescent="0.35">
      <c r="A92" s="19"/>
      <c r="B92" s="826" t="s">
        <v>435</v>
      </c>
      <c r="C92" s="844">
        <f>IF(E105&gt;0,D112*C107,((C110-D114)*C107))</f>
        <v>0</v>
      </c>
      <c r="D92" s="832">
        <f>IF(AND(B$70=1,C$70=0),C92,0)</f>
        <v>0</v>
      </c>
      <c r="G92" s="345"/>
      <c r="H92" s="826" t="s">
        <v>435</v>
      </c>
      <c r="I92" s="839">
        <f>IF(K105&gt;0,J112*I107,((I110-J114)*I107))</f>
        <v>3825.2290938422916</v>
      </c>
      <c r="J92" s="832">
        <f>IF(AND(H$70=1,I$70=0),I92,0)</f>
        <v>0</v>
      </c>
      <c r="M92" s="345"/>
      <c r="N92" s="826" t="s">
        <v>435</v>
      </c>
      <c r="O92" s="839">
        <f>IF(Q105&gt;0,P112*O107,((O110-P114)*O107))</f>
        <v>7724.9404392098022</v>
      </c>
      <c r="P92" s="832">
        <f>IF(AND(N$70=1,O$70=0),O92,0)</f>
        <v>0</v>
      </c>
      <c r="S92" s="345"/>
      <c r="T92" s="826" t="s">
        <v>435</v>
      </c>
      <c r="U92" s="839">
        <f>IF(W105&gt;0,V112*U107,((U110-V114)*U107))</f>
        <v>11480.828156413276</v>
      </c>
      <c r="V92" s="832">
        <f>IF(AND(T$70=1,U$70=0),U92,0)</f>
        <v>0</v>
      </c>
      <c r="Y92" s="345"/>
      <c r="Z92" s="826" t="s">
        <v>435</v>
      </c>
      <c r="AA92" s="839">
        <f>IF(AC105&gt;0,AB112*AA107,((AA110-AB114)*AA107))</f>
        <v>14904.726035626347</v>
      </c>
      <c r="AB92" s="832">
        <f>IF(AND(Z$70=1,AA$70=0),AA92,0)</f>
        <v>0</v>
      </c>
      <c r="AE92" s="345"/>
      <c r="AF92" s="826" t="s">
        <v>435</v>
      </c>
      <c r="AG92" s="839">
        <f>IF(AI105&gt;0,AH112*AG107,((AG110-AH114)*AG107))</f>
        <v>12478.151302741855</v>
      </c>
      <c r="AH92" s="832">
        <f>IF(AND(AF$70=1,AG$70=0),AG92,0)</f>
        <v>0</v>
      </c>
      <c r="AK92" s="345"/>
      <c r="AL92" s="826" t="s">
        <v>435</v>
      </c>
      <c r="AM92" s="839">
        <f>IF(AO105&gt;0,AN112*AM107,((AM110-AN114)*AM107))</f>
        <v>9172.7834097414107</v>
      </c>
      <c r="AN92" s="832">
        <f>IF(AND(AL$70=1,AM$70=0),AM92,0)</f>
        <v>0</v>
      </c>
      <c r="AQ92" s="345"/>
      <c r="AR92" s="826" t="s">
        <v>435</v>
      </c>
      <c r="AS92" s="839">
        <f>IF(AU105&gt;0,AT112*AS107,((AS110-AT114)*AS107))</f>
        <v>6514.4157791729713</v>
      </c>
      <c r="AT92" s="832">
        <f>IF(AND(AR$70=1,AS$70=0),AS92,0)</f>
        <v>0</v>
      </c>
      <c r="AW92" s="345"/>
      <c r="AX92" s="826" t="s">
        <v>435</v>
      </c>
      <c r="AY92" s="839">
        <f>IF(BA105&gt;0,AZ112*AY107,((AY110-AZ114)*AY107))</f>
        <v>4437.5818992777949</v>
      </c>
      <c r="AZ92" s="832">
        <f>IF(AND(AX$70=1,AY$70=0),AY92,0)</f>
        <v>0</v>
      </c>
      <c r="BC92" s="345"/>
      <c r="BD92" s="826" t="s">
        <v>435</v>
      </c>
      <c r="BE92" s="839">
        <f>IF(BG105&gt;0,BF112*BE107,((BE110-BF114)*BE107))</f>
        <v>2851.2098347503479</v>
      </c>
      <c r="BF92" s="832">
        <f>IF(AND(BD$70=1,BE$70=0),BE92,0)</f>
        <v>0</v>
      </c>
      <c r="BI92" s="345"/>
      <c r="BJ92" s="826" t="s">
        <v>435</v>
      </c>
      <c r="BK92" s="839">
        <f>IF(BM105&gt;0,BL112*BK107,((BK110-BL114)*BK107))</f>
        <v>1660</v>
      </c>
      <c r="BL92" s="832">
        <f>IF(AND(BJ$70=1,BK$70=0),BK92,0)</f>
        <v>0</v>
      </c>
      <c r="BO92" s="345"/>
      <c r="BP92" s="826" t="s">
        <v>435</v>
      </c>
      <c r="BQ92" s="839">
        <f>IF(BS105&gt;0,BR112*BQ107,((BQ110-BR114)*BQ107))</f>
        <v>1660</v>
      </c>
      <c r="BR92" s="832">
        <f>IF(AND(BP$70=1,BQ$70=0),BQ92,0)</f>
        <v>0</v>
      </c>
      <c r="BU92" s="345"/>
      <c r="BV92" s="826" t="s">
        <v>435</v>
      </c>
      <c r="BW92" s="839">
        <f>IF(BY105&gt;0,BX112*BW107,((BW110-BX114)*BW107))</f>
        <v>1660</v>
      </c>
      <c r="BX92" s="832">
        <f>IF(AND(BV$70=1,BW$70=0),BW92,0)</f>
        <v>0</v>
      </c>
      <c r="CA92" s="345"/>
      <c r="CB92" s="826" t="s">
        <v>435</v>
      </c>
      <c r="CC92" s="839">
        <f>IF(CE105&gt;0,CD112*CC107,((CC110-CD114)*CC107))</f>
        <v>1660</v>
      </c>
      <c r="CD92" s="832">
        <f>IF(AND(CB$70=1,CC$70=0),CC92,0)</f>
        <v>0</v>
      </c>
      <c r="CG92" s="345"/>
      <c r="CH92" s="826" t="s">
        <v>435</v>
      </c>
      <c r="CI92" s="839">
        <f>IF(CK105&gt;0,CJ112*CI107,((CI110-CJ114)*CI107))</f>
        <v>1660</v>
      </c>
      <c r="CJ92" s="832">
        <f>IF(AND(CH$70=1,CI$70=0),CI92,0)</f>
        <v>0</v>
      </c>
      <c r="CM92" s="345"/>
      <c r="CN92" s="826" t="s">
        <v>435</v>
      </c>
      <c r="CO92" s="839">
        <f>IF(CQ105&gt;0,CP112*CO107,((CO110-CP114)*CO107))</f>
        <v>1660</v>
      </c>
      <c r="CP92" s="832">
        <f>IF(AND(CN$70=1,CO$70=0),CO92,0)</f>
        <v>0</v>
      </c>
      <c r="CS92" s="345"/>
      <c r="CT92" s="826" t="s">
        <v>435</v>
      </c>
      <c r="CU92" s="839">
        <f>IF(CW105&gt;0,CV112*CU107,((CU110-CV114)*CU107))</f>
        <v>1660</v>
      </c>
      <c r="CV92" s="832">
        <f>IF(AND(CT$70=1,CU$70=0),CU92,0)</f>
        <v>0</v>
      </c>
      <c r="CY92" s="345"/>
      <c r="CZ92" s="826" t="s">
        <v>435</v>
      </c>
      <c r="DA92" s="839">
        <f>IF(DC105&gt;0,DB112*DA107,((DA110-DB114)*DA107))</f>
        <v>1660</v>
      </c>
      <c r="DB92" s="832">
        <f>IF(AND(CZ$70=1,DA$70=0),DA92,0)</f>
        <v>0</v>
      </c>
      <c r="DE92" s="345"/>
      <c r="DF92" s="826" t="s">
        <v>435</v>
      </c>
      <c r="DG92" s="839">
        <f>IF(DI105&gt;0,DH112*DG107,((DG110-DH114)*DG107))</f>
        <v>1660</v>
      </c>
      <c r="DH92" s="832">
        <f>IF(AND(DF$70=1,DG$70=0),DG92,0)</f>
        <v>0</v>
      </c>
      <c r="DK92" s="345"/>
      <c r="DL92" s="826" t="s">
        <v>435</v>
      </c>
      <c r="DM92" s="839">
        <f>IF(DO105&gt;0,DN112*DM107,((DM110-DN114)*DM107))</f>
        <v>1660</v>
      </c>
      <c r="DN92" s="832">
        <f>IF(AND(DL$70=1,DM$70=0),DM92,0)</f>
        <v>0</v>
      </c>
      <c r="DQ92" s="345"/>
      <c r="DR92" s="826" t="s">
        <v>435</v>
      </c>
      <c r="DS92" s="839">
        <f>IF(DU105&gt;0,DT112*DS107,((DS110-DT114)*DS107))</f>
        <v>1660</v>
      </c>
      <c r="DT92" s="832">
        <f>IF(AND(DR$70=1,DS$70=0),DS92,0)</f>
        <v>0</v>
      </c>
      <c r="DW92" s="345"/>
      <c r="DX92" s="826" t="s">
        <v>435</v>
      </c>
      <c r="DY92" s="839">
        <f>IF(EA105&gt;0,DZ112*DY107,((DY110-DZ114)*DY107))</f>
        <v>1660</v>
      </c>
      <c r="DZ92" s="832">
        <f>IF(AND(DX$70=1,DY$70=0),DY92,0)</f>
        <v>0</v>
      </c>
      <c r="EC92" s="345"/>
      <c r="ED92" s="826" t="s">
        <v>435</v>
      </c>
      <c r="EE92" s="839">
        <f>IF(EG105&gt;0,EF112*EE107,((EE110-EF114)*EE107))</f>
        <v>1660</v>
      </c>
      <c r="EF92" s="832">
        <f>IF(AND(ED$70=1,EE$70=0),EE92,0)</f>
        <v>0</v>
      </c>
      <c r="EI92" s="345"/>
      <c r="EJ92" s="826" t="s">
        <v>435</v>
      </c>
      <c r="EK92" s="839">
        <f>IF(EM105&gt;0,EL112*EK107,((EK110-EL114)*EK107))</f>
        <v>1660</v>
      </c>
      <c r="EL92" s="832">
        <f>IF(AND(EJ$70=1,EK$70=0),EK92,0)</f>
        <v>0</v>
      </c>
      <c r="EO92" s="345"/>
      <c r="EP92" s="826" t="s">
        <v>435</v>
      </c>
      <c r="EQ92" s="839">
        <f>IF(ES105&gt;0,ER112*EQ107,((EQ110-ER114)*EQ107))</f>
        <v>1660</v>
      </c>
      <c r="ER92" s="832">
        <f>IF(AND(EP$70=1,EQ$70=0),EQ92,0)</f>
        <v>0</v>
      </c>
      <c r="EU92" s="345"/>
      <c r="EV92" s="826" t="s">
        <v>435</v>
      </c>
      <c r="EW92" s="839">
        <f>IF(EY105&gt;0,EX112*EW107,((EW110-EX114)*EW107))</f>
        <v>1660</v>
      </c>
      <c r="EX92" s="832">
        <f>IF(AND(EV$70=1,EW$70=0),EW92,0)</f>
        <v>0</v>
      </c>
      <c r="FA92" s="345"/>
      <c r="FB92" s="826" t="s">
        <v>435</v>
      </c>
      <c r="FC92" s="839">
        <f>IF(FE105&gt;0,FD112*FC107,((FC110-FD114)*FC107))</f>
        <v>1660</v>
      </c>
      <c r="FD92" s="832">
        <f>IF(AND(FB$70=1,FC$70=0),FC92,0)</f>
        <v>0</v>
      </c>
      <c r="FG92" s="345"/>
      <c r="FH92" s="826" t="s">
        <v>435</v>
      </c>
      <c r="FI92" s="839">
        <f>IF(FK105&gt;0,FJ112*FI107,((FI110-FJ114)*FI107))</f>
        <v>1660</v>
      </c>
      <c r="FJ92" s="832">
        <f>IF(AND(FH$70=1,FI$70=0),FI92,0)</f>
        <v>0</v>
      </c>
      <c r="FM92" s="345"/>
      <c r="FN92" s="826" t="s">
        <v>435</v>
      </c>
      <c r="FO92" s="839">
        <f>IF(FQ105&gt;0,FP112*FO107,((FO110-FP114)*FO107))</f>
        <v>1660</v>
      </c>
      <c r="FP92" s="832">
        <f>IF(AND(FN$70=1,FO$70=0),FO92,0)</f>
        <v>0</v>
      </c>
      <c r="FS92" s="345"/>
      <c r="FT92" s="826" t="s">
        <v>435</v>
      </c>
      <c r="FU92" s="839">
        <f>IF(FW105&gt;0,FV112*FU107,((FU110-FV114)*FU107))</f>
        <v>1660</v>
      </c>
      <c r="FV92" s="832">
        <f>IF(AND(FT$70=1,FU$70=0),FU92,0)</f>
        <v>0</v>
      </c>
      <c r="FY92" s="345"/>
    </row>
    <row r="93" spans="1:181" x14ac:dyDescent="0.3">
      <c r="A93" s="19"/>
      <c r="B93" s="835"/>
      <c r="C93" s="843">
        <f>SUM(C90:C92)</f>
        <v>36100</v>
      </c>
      <c r="D93" s="835"/>
      <c r="G93" s="345"/>
      <c r="H93" s="835"/>
      <c r="I93" s="843">
        <f>SUM(I90:I92)</f>
        <v>34913.086700634565</v>
      </c>
      <c r="J93" s="835"/>
      <c r="M93" s="345"/>
      <c r="N93" s="835"/>
      <c r="O93" s="843">
        <f>SUM(O90:O92)</f>
        <v>33681.160261566729</v>
      </c>
      <c r="P93" s="835"/>
      <c r="S93" s="345"/>
      <c r="T93" s="835"/>
      <c r="U93" s="843">
        <f>SUM(U90:U92)</f>
        <v>32471.360534524138</v>
      </c>
      <c r="V93" s="835"/>
      <c r="Y93" s="345"/>
      <c r="Z93" s="835"/>
      <c r="AA93" s="843">
        <f>SUM(AA90:AA92)</f>
        <v>31346.190498947817</v>
      </c>
      <c r="AB93" s="835"/>
      <c r="AE93" s="345"/>
      <c r="AF93" s="835"/>
      <c r="AG93" s="843">
        <f>SUM(AG90:AG92)</f>
        <v>30351.417252771225</v>
      </c>
      <c r="AH93" s="835"/>
      <c r="AK93" s="345"/>
      <c r="AL93" s="835"/>
      <c r="AM93" s="843">
        <f>SUM(AM90:AM92)</f>
        <v>29510.498915375501</v>
      </c>
      <c r="AN93" s="835"/>
      <c r="AQ93" s="345"/>
      <c r="AR93" s="835"/>
      <c r="AS93" s="843">
        <f>SUM(AS90:AS92)</f>
        <v>28826.116328358181</v>
      </c>
      <c r="AT93" s="835"/>
      <c r="AW93" s="345"/>
      <c r="AX93" s="835"/>
      <c r="AY93" s="843">
        <f>SUM(AY90:AY92)</f>
        <v>28286.08979923981</v>
      </c>
      <c r="AZ93" s="835"/>
      <c r="BC93" s="345"/>
      <c r="BD93" s="835"/>
      <c r="BE93" s="843">
        <f>SUM(BE90:BE92)</f>
        <v>27870.248181660598</v>
      </c>
      <c r="BF93" s="835"/>
      <c r="BI93" s="345"/>
      <c r="BJ93" s="835"/>
      <c r="BK93" s="843">
        <f>SUM(BK90:BK92)</f>
        <v>27556</v>
      </c>
      <c r="BL93" s="835"/>
      <c r="BO93" s="345"/>
      <c r="BP93" s="835"/>
      <c r="BQ93" s="843">
        <f>SUM(BQ90:BQ92)</f>
        <v>27556</v>
      </c>
      <c r="BR93" s="835"/>
      <c r="BU93" s="345"/>
      <c r="BV93" s="835"/>
      <c r="BW93" s="843">
        <f>SUM(BW90:BW92)</f>
        <v>27556</v>
      </c>
      <c r="BX93" s="835"/>
      <c r="CA93" s="345"/>
      <c r="CB93" s="835"/>
      <c r="CC93" s="843">
        <f>SUM(CC90:CC92)</f>
        <v>27556</v>
      </c>
      <c r="CD93" s="835"/>
      <c r="CG93" s="345"/>
      <c r="CH93" s="835"/>
      <c r="CI93" s="843">
        <f>SUM(CI90:CI92)</f>
        <v>27556</v>
      </c>
      <c r="CJ93" s="835"/>
      <c r="CM93" s="345"/>
      <c r="CN93" s="835"/>
      <c r="CO93" s="843">
        <f>SUM(CO90:CO92)</f>
        <v>27556</v>
      </c>
      <c r="CP93" s="835"/>
      <c r="CS93" s="345"/>
      <c r="CT93" s="835"/>
      <c r="CU93" s="843">
        <f>SUM(CU90:CU92)</f>
        <v>27556</v>
      </c>
      <c r="CV93" s="835"/>
      <c r="CY93" s="345"/>
      <c r="CZ93" s="835"/>
      <c r="DA93" s="843">
        <f>SUM(DA90:DA92)</f>
        <v>27556</v>
      </c>
      <c r="DB93" s="835"/>
      <c r="DE93" s="345"/>
      <c r="DF93" s="835"/>
      <c r="DG93" s="843">
        <f>SUM(DG90:DG92)</f>
        <v>27556</v>
      </c>
      <c r="DH93" s="835"/>
      <c r="DK93" s="345"/>
      <c r="DL93" s="835"/>
      <c r="DM93" s="843">
        <f>SUM(DM90:DM92)</f>
        <v>27556</v>
      </c>
      <c r="DN93" s="835"/>
      <c r="DQ93" s="345"/>
      <c r="DR93" s="835"/>
      <c r="DS93" s="843">
        <f>SUM(DS90:DS92)</f>
        <v>27556</v>
      </c>
      <c r="DT93" s="835"/>
      <c r="DW93" s="345"/>
      <c r="DX93" s="835"/>
      <c r="DY93" s="843">
        <f>SUM(DY90:DY92)</f>
        <v>27556</v>
      </c>
      <c r="DZ93" s="835"/>
      <c r="EC93" s="345"/>
      <c r="ED93" s="835"/>
      <c r="EE93" s="843">
        <f>SUM(EE90:EE92)</f>
        <v>27556</v>
      </c>
      <c r="EF93" s="835"/>
      <c r="EI93" s="345"/>
      <c r="EJ93" s="835"/>
      <c r="EK93" s="843">
        <f>SUM(EK90:EK92)</f>
        <v>27556</v>
      </c>
      <c r="EL93" s="835"/>
      <c r="EO93" s="345"/>
      <c r="EP93" s="835"/>
      <c r="EQ93" s="843">
        <f>SUM(EQ90:EQ92)</f>
        <v>27556</v>
      </c>
      <c r="ER93" s="835"/>
      <c r="EU93" s="345"/>
      <c r="EV93" s="835"/>
      <c r="EW93" s="843">
        <f>SUM(EW90:EW92)</f>
        <v>27556</v>
      </c>
      <c r="EX93" s="835"/>
      <c r="FA93" s="345"/>
      <c r="FB93" s="835"/>
      <c r="FC93" s="843">
        <f>SUM(FC90:FC92)</f>
        <v>27556</v>
      </c>
      <c r="FD93" s="835"/>
      <c r="FG93" s="345"/>
      <c r="FH93" s="835"/>
      <c r="FI93" s="843">
        <f>SUM(FI90:FI92)</f>
        <v>27556</v>
      </c>
      <c r="FJ93" s="835"/>
      <c r="FM93" s="345"/>
      <c r="FN93" s="835"/>
      <c r="FO93" s="843">
        <f>SUM(FO90:FO92)</f>
        <v>27556</v>
      </c>
      <c r="FP93" s="835"/>
      <c r="FS93" s="345"/>
      <c r="FT93" s="835"/>
      <c r="FU93" s="843">
        <f>SUM(FU90:FU92)</f>
        <v>27556</v>
      </c>
      <c r="FV93" s="835"/>
      <c r="FY93" s="345"/>
    </row>
    <row r="94" spans="1:181" x14ac:dyDescent="0.3">
      <c r="A94" s="19"/>
      <c r="B94" s="835" t="s">
        <v>477</v>
      </c>
      <c r="C94" s="839">
        <f>D86-C93</f>
        <v>0</v>
      </c>
      <c r="D94" s="835"/>
      <c r="G94" s="345"/>
      <c r="H94" s="835" t="s">
        <v>477</v>
      </c>
      <c r="I94" s="839">
        <f>J86-I93</f>
        <v>0</v>
      </c>
      <c r="J94" s="835"/>
      <c r="M94" s="345"/>
      <c r="N94" s="835" t="s">
        <v>477</v>
      </c>
      <c r="O94" s="839">
        <f>P86-O93</f>
        <v>0</v>
      </c>
      <c r="P94" s="835"/>
      <c r="S94" s="345"/>
      <c r="T94" s="835" t="s">
        <v>477</v>
      </c>
      <c r="U94" s="839">
        <f>V86-U93</f>
        <v>0</v>
      </c>
      <c r="V94" s="835"/>
      <c r="Y94" s="345"/>
      <c r="Z94" s="835" t="s">
        <v>477</v>
      </c>
      <c r="AA94" s="839">
        <f>AB86-AA93</f>
        <v>0</v>
      </c>
      <c r="AB94" s="835"/>
      <c r="AE94" s="345"/>
      <c r="AF94" s="835" t="s">
        <v>477</v>
      </c>
      <c r="AG94" s="839">
        <f>AH86-AG93</f>
        <v>0</v>
      </c>
      <c r="AH94" s="835"/>
      <c r="AK94" s="345"/>
      <c r="AL94" s="835" t="s">
        <v>477</v>
      </c>
      <c r="AM94" s="839">
        <f>AN86-AM93</f>
        <v>0</v>
      </c>
      <c r="AN94" s="835"/>
      <c r="AQ94" s="345"/>
      <c r="AR94" s="835" t="s">
        <v>477</v>
      </c>
      <c r="AS94" s="839">
        <f>AT86-AS93</f>
        <v>0</v>
      </c>
      <c r="AT94" s="835"/>
      <c r="AW94" s="345"/>
      <c r="AX94" s="835" t="s">
        <v>477</v>
      </c>
      <c r="AY94" s="839">
        <f>AZ86-AY93</f>
        <v>0</v>
      </c>
      <c r="AZ94" s="835"/>
      <c r="BC94" s="345"/>
      <c r="BD94" s="835" t="s">
        <v>477</v>
      </c>
      <c r="BE94" s="839">
        <f>BF86-BE93</f>
        <v>0</v>
      </c>
      <c r="BF94" s="835"/>
      <c r="BI94" s="345"/>
      <c r="BJ94" s="835" t="s">
        <v>477</v>
      </c>
      <c r="BK94" s="839">
        <f>BL86-BK93</f>
        <v>0</v>
      </c>
      <c r="BL94" s="835"/>
      <c r="BO94" s="345"/>
      <c r="BP94" s="835" t="s">
        <v>477</v>
      </c>
      <c r="BQ94" s="839">
        <f>BR86-BQ93</f>
        <v>0</v>
      </c>
      <c r="BR94" s="835"/>
      <c r="BU94" s="345"/>
      <c r="BV94" s="835" t="s">
        <v>477</v>
      </c>
      <c r="BW94" s="839">
        <f>BX86-BW93</f>
        <v>0</v>
      </c>
      <c r="BX94" s="835"/>
      <c r="CA94" s="345"/>
      <c r="CB94" s="835" t="s">
        <v>477</v>
      </c>
      <c r="CC94" s="839">
        <f>CD86-CC93</f>
        <v>0</v>
      </c>
      <c r="CD94" s="835"/>
      <c r="CG94" s="345"/>
      <c r="CH94" s="835" t="s">
        <v>477</v>
      </c>
      <c r="CI94" s="839">
        <f>CJ86-CI93</f>
        <v>0</v>
      </c>
      <c r="CJ94" s="835"/>
      <c r="CM94" s="345"/>
      <c r="CN94" s="835" t="s">
        <v>477</v>
      </c>
      <c r="CO94" s="839">
        <f>CP86-CO93</f>
        <v>0</v>
      </c>
      <c r="CP94" s="835"/>
      <c r="CS94" s="345"/>
      <c r="CT94" s="835" t="s">
        <v>477</v>
      </c>
      <c r="CU94" s="839">
        <f>CV86-CU93</f>
        <v>0</v>
      </c>
      <c r="CV94" s="835"/>
      <c r="CY94" s="345"/>
      <c r="CZ94" s="835" t="s">
        <v>477</v>
      </c>
      <c r="DA94" s="839">
        <f>DB86-DA93</f>
        <v>0</v>
      </c>
      <c r="DB94" s="835"/>
      <c r="DE94" s="345"/>
      <c r="DF94" s="835" t="s">
        <v>477</v>
      </c>
      <c r="DG94" s="839">
        <f>DH86-DG93</f>
        <v>0</v>
      </c>
      <c r="DH94" s="835"/>
      <c r="DK94" s="345"/>
      <c r="DL94" s="835" t="s">
        <v>477</v>
      </c>
      <c r="DM94" s="839">
        <f>DN86-DM93</f>
        <v>0</v>
      </c>
      <c r="DN94" s="835"/>
      <c r="DQ94" s="345"/>
      <c r="DR94" s="835" t="s">
        <v>477</v>
      </c>
      <c r="DS94" s="839">
        <f>DT86-DS93</f>
        <v>0</v>
      </c>
      <c r="DT94" s="835"/>
      <c r="DW94" s="345"/>
      <c r="DX94" s="835" t="s">
        <v>477</v>
      </c>
      <c r="DY94" s="839">
        <f>DZ86-DY93</f>
        <v>0</v>
      </c>
      <c r="DZ94" s="835"/>
      <c r="EC94" s="345"/>
      <c r="ED94" s="835" t="s">
        <v>477</v>
      </c>
      <c r="EE94" s="839">
        <f>EF86-EE93</f>
        <v>0</v>
      </c>
      <c r="EF94" s="835"/>
      <c r="EI94" s="345"/>
      <c r="EJ94" s="835" t="s">
        <v>477</v>
      </c>
      <c r="EK94" s="839">
        <f>EL86-EK93</f>
        <v>0</v>
      </c>
      <c r="EL94" s="835"/>
      <c r="EO94" s="345"/>
      <c r="EP94" s="835" t="s">
        <v>477</v>
      </c>
      <c r="EQ94" s="839">
        <f>ER86-EQ93</f>
        <v>0</v>
      </c>
      <c r="ER94" s="835"/>
      <c r="EU94" s="345"/>
      <c r="EV94" s="835" t="s">
        <v>477</v>
      </c>
      <c r="EW94" s="839">
        <f>EX86-EW93</f>
        <v>0</v>
      </c>
      <c r="EX94" s="835"/>
      <c r="FA94" s="345"/>
      <c r="FB94" s="835" t="s">
        <v>477</v>
      </c>
      <c r="FC94" s="839">
        <f>FD86-FC93</f>
        <v>0</v>
      </c>
      <c r="FD94" s="835"/>
      <c r="FG94" s="345"/>
      <c r="FH94" s="835" t="s">
        <v>477</v>
      </c>
      <c r="FI94" s="839">
        <f>FJ86-FI93</f>
        <v>0</v>
      </c>
      <c r="FJ94" s="835"/>
      <c r="FM94" s="345"/>
      <c r="FN94" s="835" t="s">
        <v>477</v>
      </c>
      <c r="FO94" s="839">
        <f>FP86-FO93</f>
        <v>0</v>
      </c>
      <c r="FP94" s="835"/>
      <c r="FS94" s="345"/>
      <c r="FT94" s="835" t="s">
        <v>477</v>
      </c>
      <c r="FU94" s="839">
        <f>FV86-FU93</f>
        <v>0</v>
      </c>
      <c r="FV94" s="835"/>
      <c r="FY94" s="345"/>
    </row>
    <row r="95" spans="1:181" x14ac:dyDescent="0.3">
      <c r="A95" s="19"/>
      <c r="C95" s="842"/>
      <c r="G95" s="345"/>
      <c r="I95" s="842"/>
      <c r="M95" s="345"/>
      <c r="O95" s="842"/>
      <c r="S95" s="345"/>
      <c r="U95" s="842"/>
      <c r="Y95" s="345"/>
      <c r="AA95" s="842"/>
      <c r="AE95" s="345"/>
      <c r="AG95" s="842"/>
      <c r="AK95" s="345"/>
      <c r="AM95" s="842"/>
      <c r="AQ95" s="345"/>
      <c r="AS95" s="842"/>
      <c r="AW95" s="345"/>
      <c r="AY95" s="842"/>
      <c r="BC95" s="345"/>
      <c r="BE95" s="842"/>
      <c r="BI95" s="345"/>
      <c r="BK95" s="842"/>
      <c r="BO95" s="345"/>
      <c r="BQ95" s="842"/>
      <c r="BU95" s="345"/>
      <c r="BW95" s="842"/>
      <c r="CA95" s="345"/>
      <c r="CC95" s="842"/>
      <c r="CG95" s="345"/>
      <c r="CI95" s="842"/>
      <c r="CM95" s="345"/>
      <c r="CO95" s="842"/>
      <c r="CS95" s="345"/>
      <c r="CU95" s="842"/>
      <c r="CY95" s="345"/>
      <c r="DA95" s="842"/>
      <c r="DE95" s="345"/>
      <c r="DG95" s="842"/>
      <c r="DK95" s="345"/>
      <c r="DM95" s="842"/>
      <c r="DQ95" s="345"/>
      <c r="DS95" s="842"/>
      <c r="DW95" s="345"/>
      <c r="DY95" s="842"/>
      <c r="EC95" s="345"/>
      <c r="EE95" s="842"/>
      <c r="EI95" s="345"/>
      <c r="EK95" s="842"/>
      <c r="EO95" s="345"/>
      <c r="EQ95" s="842"/>
      <c r="EU95" s="345"/>
      <c r="EW95" s="842"/>
      <c r="FA95" s="345"/>
      <c r="FC95" s="842"/>
      <c r="FG95" s="345"/>
      <c r="FI95" s="842"/>
      <c r="FM95" s="345"/>
      <c r="FO95" s="842"/>
      <c r="FS95" s="345"/>
      <c r="FU95" s="842"/>
      <c r="FY95" s="345"/>
    </row>
    <row r="96" spans="1:181" ht="15" thickBot="1" x14ac:dyDescent="0.35">
      <c r="A96" s="19"/>
      <c r="C96" s="842"/>
      <c r="G96" s="345"/>
      <c r="I96" s="842"/>
      <c r="M96" s="345"/>
      <c r="O96" s="842"/>
      <c r="S96" s="345"/>
      <c r="U96" s="842"/>
      <c r="Y96" s="345"/>
      <c r="AA96" s="842"/>
      <c r="AE96" s="345"/>
      <c r="AG96" s="842"/>
      <c r="AK96" s="345"/>
      <c r="AM96" s="842"/>
      <c r="AQ96" s="345"/>
      <c r="AS96" s="842"/>
      <c r="AW96" s="345"/>
      <c r="AY96" s="842"/>
      <c r="BC96" s="345"/>
      <c r="BE96" s="842"/>
      <c r="BI96" s="345"/>
      <c r="BK96" s="842"/>
      <c r="BO96" s="345"/>
      <c r="BQ96" s="842"/>
      <c r="BU96" s="345"/>
      <c r="BW96" s="842"/>
      <c r="CA96" s="345"/>
      <c r="CC96" s="842"/>
      <c r="CG96" s="345"/>
      <c r="CI96" s="842"/>
      <c r="CM96" s="345"/>
      <c r="CO96" s="842"/>
      <c r="CS96" s="345"/>
      <c r="CU96" s="842"/>
      <c r="CY96" s="345"/>
      <c r="DA96" s="842"/>
      <c r="DE96" s="345"/>
      <c r="DG96" s="842"/>
      <c r="DK96" s="345"/>
      <c r="DM96" s="842"/>
      <c r="DQ96" s="345"/>
      <c r="DS96" s="842"/>
      <c r="DW96" s="345"/>
      <c r="DY96" s="842"/>
      <c r="EC96" s="345"/>
      <c r="EE96" s="842"/>
      <c r="EI96" s="345"/>
      <c r="EK96" s="842"/>
      <c r="EO96" s="345"/>
      <c r="EQ96" s="842"/>
      <c r="EU96" s="345"/>
      <c r="EW96" s="842"/>
      <c r="FA96" s="345"/>
      <c r="FC96" s="842"/>
      <c r="FG96" s="345"/>
      <c r="FI96" s="842"/>
      <c r="FM96" s="345"/>
      <c r="FO96" s="842"/>
      <c r="FS96" s="345"/>
      <c r="FU96" s="842"/>
      <c r="FY96" s="345"/>
    </row>
    <row r="97" spans="1:181" x14ac:dyDescent="0.3">
      <c r="A97" s="19"/>
      <c r="B97" s="838" t="s">
        <v>478</v>
      </c>
      <c r="C97" s="841">
        <f>IF(E106&lt;0,F106*C108,(C107-(D115+D113))*C108)</f>
        <v>36100</v>
      </c>
      <c r="D97" s="836">
        <f>IF(AND(B$70=0,C$70=1),C97,0)</f>
        <v>0</v>
      </c>
      <c r="G97" s="345"/>
      <c r="H97" s="838" t="s">
        <v>478</v>
      </c>
      <c r="I97" s="841">
        <f>IF(K106&lt;0,L106*I108,(I107-(J115+J113))*I108)</f>
        <v>27262.628512949981</v>
      </c>
      <c r="J97" s="836">
        <f>IF(AND(H$70=0,I$70=1),I97,0)</f>
        <v>0</v>
      </c>
      <c r="M97" s="345"/>
      <c r="N97" s="838" t="s">
        <v>478</v>
      </c>
      <c r="O97" s="841">
        <f>IF(Q106&lt;0,R106*O108,(O107-(P115+P113))*O108)</f>
        <v>18231.279383147124</v>
      </c>
      <c r="P97" s="836">
        <f>IF(AND(N$70=0,O$70=1),O97,0)</f>
        <v>0</v>
      </c>
      <c r="S97" s="345"/>
      <c r="T97" s="838" t="s">
        <v>478</v>
      </c>
      <c r="U97" s="841">
        <f>IF(W106&lt;0,X106*U108,(U107-(V115+V113))*U108)</f>
        <v>9509.7042216975842</v>
      </c>
      <c r="V97" s="836">
        <f>IF(AND(T$70=0,U$70=1),U97,0)</f>
        <v>0</v>
      </c>
      <c r="Y97" s="345"/>
      <c r="Z97" s="838" t="s">
        <v>478</v>
      </c>
      <c r="AA97" s="841">
        <f>IF(AC106&lt;0,AD106*AA108,(AA107-(AB115+AB113))*AA108)</f>
        <v>1536.7384276951225</v>
      </c>
      <c r="AB97" s="836">
        <f>IF(AND(Z$70=0,AA$70=1),AA97,0)</f>
        <v>0</v>
      </c>
      <c r="AE97" s="345"/>
      <c r="AF97" s="838" t="s">
        <v>478</v>
      </c>
      <c r="AG97" s="841">
        <f>IF(AI106&lt;0,AJ106*AG108,(AG107-(AH115+AH113))*AG108)</f>
        <v>5395.1146472875153</v>
      </c>
      <c r="AH97" s="836">
        <f>IF(AND(AF$70=0,AG$70=1),AG97,0)</f>
        <v>0</v>
      </c>
      <c r="AK97" s="345"/>
      <c r="AL97" s="838" t="s">
        <v>478</v>
      </c>
      <c r="AM97" s="841">
        <f>IF(AO106&lt;0,AP106*AM108,(AM107-(AN115+AN113))*AM108)</f>
        <v>11164.93209589268</v>
      </c>
      <c r="AN97" s="836">
        <f>IF(AND(AL$70=0,AM$70=1),AM97,0)</f>
        <v>0</v>
      </c>
      <c r="AQ97" s="345"/>
      <c r="AR97" s="838" t="s">
        <v>478</v>
      </c>
      <c r="AS97" s="841">
        <f>IF(AU106&lt;0,AV106*AS108,(AS107-(AT115+AT113))*AS108)</f>
        <v>15797.284770012238</v>
      </c>
      <c r="AT97" s="836">
        <f>IF(AND(AR$70=0,AS$70=1),AS97,0)</f>
        <v>0</v>
      </c>
      <c r="AW97" s="345"/>
      <c r="AX97" s="838" t="s">
        <v>478</v>
      </c>
      <c r="AY97" s="841">
        <f>IF(BA106&lt;0,BB106*AY108,(AY107-(AZ115+AZ113))*AY108)</f>
        <v>19410.926000684223</v>
      </c>
      <c r="AZ97" s="836">
        <f>IF(AND(AX$70=0,AY$70=1),AY97,0)</f>
        <v>0</v>
      </c>
      <c r="BC97" s="345"/>
      <c r="BD97" s="838" t="s">
        <v>478</v>
      </c>
      <c r="BE97" s="841">
        <f>IF(BG106&lt;0,BH106*BE108,(BE107-(BF115+BF113))*BE108)</f>
        <v>22167.8285121599</v>
      </c>
      <c r="BF97" s="836">
        <f>IF(AND(BD$70=0,BE$70=1),BE97,0)</f>
        <v>0</v>
      </c>
      <c r="BI97" s="345"/>
      <c r="BJ97" s="838" t="s">
        <v>478</v>
      </c>
      <c r="BK97" s="841">
        <f>IF(BM106&lt;0,BN106*BK108,(BK107-(BL115+BL113))*BK108)</f>
        <v>24236</v>
      </c>
      <c r="BL97" s="836">
        <f>IF(AND(BJ$70=0,BK$70=1),BK97,0)</f>
        <v>0</v>
      </c>
      <c r="BO97" s="345"/>
      <c r="BP97" s="838" t="s">
        <v>478</v>
      </c>
      <c r="BQ97" s="841">
        <f>IF(BS106&lt;0,BT106*BQ108,(BQ107-(BR115+BR113))*BQ108)</f>
        <v>24236</v>
      </c>
      <c r="BR97" s="836">
        <f>IF(AND(BP$70=0,BQ$70=1),BQ97,0)</f>
        <v>0</v>
      </c>
      <c r="BU97" s="345"/>
      <c r="BV97" s="838" t="s">
        <v>478</v>
      </c>
      <c r="BW97" s="841">
        <f>IF(BY106&lt;0,BZ106*BW108,(BW107-(BX115+BX113))*BW108)</f>
        <v>24236</v>
      </c>
      <c r="BX97" s="836">
        <f>IF(AND(BV$70=0,BW$70=1),BW97,0)</f>
        <v>0</v>
      </c>
      <c r="CA97" s="345"/>
      <c r="CB97" s="838" t="s">
        <v>478</v>
      </c>
      <c r="CC97" s="841">
        <f>IF(CE106&lt;0,CF106*CC108,(CC107-(CD115+CD113))*CC108)</f>
        <v>24236</v>
      </c>
      <c r="CD97" s="836">
        <f>IF(AND(CB$70=0,CC$70=1),CC97,0)</f>
        <v>0</v>
      </c>
      <c r="CG97" s="345"/>
      <c r="CH97" s="838" t="s">
        <v>478</v>
      </c>
      <c r="CI97" s="841">
        <f>IF(CK106&lt;0,CL106*CI108,(CI107-(CJ115+CJ113))*CI108)</f>
        <v>24236</v>
      </c>
      <c r="CJ97" s="836">
        <f>IF(AND(CH$70=0,CI$70=1),CI97,0)</f>
        <v>0</v>
      </c>
      <c r="CM97" s="345"/>
      <c r="CN97" s="838" t="s">
        <v>478</v>
      </c>
      <c r="CO97" s="841">
        <f>IF(CQ106&lt;0,CR106*CO108,(CO107-(CP115+CP113))*CO108)</f>
        <v>24236</v>
      </c>
      <c r="CP97" s="836">
        <f>IF(AND(CN$70=0,CO$70=1),CO97,0)</f>
        <v>0</v>
      </c>
      <c r="CS97" s="345"/>
      <c r="CT97" s="838" t="s">
        <v>478</v>
      </c>
      <c r="CU97" s="841">
        <f>IF(CW106&lt;0,CX106*CU108,(CU107-(CV115+CV113))*CU108)</f>
        <v>24236</v>
      </c>
      <c r="CV97" s="836">
        <f>IF(AND(CT$70=0,CU$70=1),CU97,0)</f>
        <v>0</v>
      </c>
      <c r="CY97" s="345"/>
      <c r="CZ97" s="838" t="s">
        <v>478</v>
      </c>
      <c r="DA97" s="841">
        <f>IF(DC106&lt;0,DD106*DA108,(DA107-(DB115+DB113))*DA108)</f>
        <v>24236</v>
      </c>
      <c r="DB97" s="836">
        <f>IF(AND(CZ$70=0,DA$70=1),DA97,0)</f>
        <v>0</v>
      </c>
      <c r="DE97" s="345"/>
      <c r="DF97" s="838" t="s">
        <v>478</v>
      </c>
      <c r="DG97" s="841">
        <f>IF(DI106&lt;0,DJ106*DG108,(DG107-(DH115+DH113))*DG108)</f>
        <v>24236</v>
      </c>
      <c r="DH97" s="836">
        <f>IF(AND(DF$70=0,DG$70=1),DG97,0)</f>
        <v>0</v>
      </c>
      <c r="DK97" s="345"/>
      <c r="DL97" s="838" t="s">
        <v>478</v>
      </c>
      <c r="DM97" s="841">
        <f>IF(DO106&lt;0,DP106*DM108,(DM107-(DN115+DN113))*DM108)</f>
        <v>24236</v>
      </c>
      <c r="DN97" s="836">
        <f>IF(AND(DL$70=0,DM$70=1),DM97,0)</f>
        <v>0</v>
      </c>
      <c r="DQ97" s="345"/>
      <c r="DR97" s="838" t="s">
        <v>478</v>
      </c>
      <c r="DS97" s="841">
        <f>IF(DU106&lt;0,DV106*DS108,(DS107-(DT115+DT113))*DS108)</f>
        <v>24236</v>
      </c>
      <c r="DT97" s="836">
        <f>IF(AND(DR$70=0,DS$70=1),DS97,0)</f>
        <v>0</v>
      </c>
      <c r="DW97" s="345"/>
      <c r="DX97" s="838" t="s">
        <v>478</v>
      </c>
      <c r="DY97" s="841">
        <f>IF(EA106&lt;0,EB106*DY108,(DY107-(DZ115+DZ113))*DY108)</f>
        <v>24236</v>
      </c>
      <c r="DZ97" s="836">
        <f>IF(AND(DX$70=0,DY$70=1),DY97,0)</f>
        <v>0</v>
      </c>
      <c r="EC97" s="345"/>
      <c r="ED97" s="838" t="s">
        <v>478</v>
      </c>
      <c r="EE97" s="841">
        <f>IF(EG106&lt;0,EH106*EE108,(EE107-(EF115+EF113))*EE108)</f>
        <v>24236</v>
      </c>
      <c r="EF97" s="836">
        <f>IF(AND(ED$70=0,EE$70=1),EE97,0)</f>
        <v>0</v>
      </c>
      <c r="EI97" s="345"/>
      <c r="EJ97" s="838" t="s">
        <v>478</v>
      </c>
      <c r="EK97" s="841">
        <f>IF(EM106&lt;0,EN106*EK108,(EK107-(EL115+EL113))*EK108)</f>
        <v>24236</v>
      </c>
      <c r="EL97" s="836">
        <f>IF(AND(EJ$70=0,EK$70=1),EK97,0)</f>
        <v>0</v>
      </c>
      <c r="EO97" s="345"/>
      <c r="EP97" s="838" t="s">
        <v>478</v>
      </c>
      <c r="EQ97" s="841">
        <f>IF(ES106&lt;0,ET106*EQ108,(EQ107-(ER115+ER113))*EQ108)</f>
        <v>24236</v>
      </c>
      <c r="ER97" s="836">
        <f>IF(AND(EP$70=0,EQ$70=1),EQ97,0)</f>
        <v>0</v>
      </c>
      <c r="EU97" s="345"/>
      <c r="EV97" s="838" t="s">
        <v>478</v>
      </c>
      <c r="EW97" s="841">
        <f>IF(EY106&lt;0,EZ106*EW108,(EW107-(EX115+EX113))*EW108)</f>
        <v>24236</v>
      </c>
      <c r="EX97" s="836">
        <f>IF(AND(EV$70=0,EW$70=1),EW97,0)</f>
        <v>0</v>
      </c>
      <c r="FA97" s="345"/>
      <c r="FB97" s="838" t="s">
        <v>478</v>
      </c>
      <c r="FC97" s="841">
        <f>IF(FE106&lt;0,FF106*FC108,(FC107-(FD115+FD113))*FC108)</f>
        <v>24236</v>
      </c>
      <c r="FD97" s="836">
        <f>IF(AND(FB$70=0,FC$70=1),FC97,0)</f>
        <v>0</v>
      </c>
      <c r="FG97" s="345"/>
      <c r="FH97" s="838" t="s">
        <v>478</v>
      </c>
      <c r="FI97" s="841">
        <f>IF(FK106&lt;0,FL106*FI108,(FI107-(FJ115+FJ113))*FI108)</f>
        <v>24236</v>
      </c>
      <c r="FJ97" s="836">
        <f>IF(AND(FH$70=0,FI$70=1),FI97,0)</f>
        <v>0</v>
      </c>
      <c r="FM97" s="345"/>
      <c r="FN97" s="838" t="s">
        <v>478</v>
      </c>
      <c r="FO97" s="841">
        <f>IF(FQ106&lt;0,FR106*FO108,(FO107-(FP115+FP113))*FO108)</f>
        <v>24236</v>
      </c>
      <c r="FP97" s="836">
        <f>IF(AND(FN$70=0,FO$70=1),FO97,0)</f>
        <v>0</v>
      </c>
      <c r="FS97" s="345"/>
      <c r="FT97" s="838" t="s">
        <v>478</v>
      </c>
      <c r="FU97" s="841">
        <f>IF(FW106&lt;0,FX106*FU108,(FU107-(FV115+FV113))*FU108)</f>
        <v>24236</v>
      </c>
      <c r="FV97" s="836">
        <f>IF(AND(FT$70=0,FU$70=1),FU97,0)</f>
        <v>0</v>
      </c>
      <c r="FY97" s="345"/>
    </row>
    <row r="98" spans="1:181" x14ac:dyDescent="0.3">
      <c r="A98" s="19"/>
      <c r="B98" s="827" t="s">
        <v>441</v>
      </c>
      <c r="C98" s="839">
        <f>IF(E106&gt;0,C108*D113,(C107-D115)*C108)</f>
        <v>0</v>
      </c>
      <c r="D98" s="834">
        <f>IF(AND(B$70=0,C$70=1),C98,0)</f>
        <v>0</v>
      </c>
      <c r="G98" s="345"/>
      <c r="H98" s="827" t="s">
        <v>441</v>
      </c>
      <c r="I98" s="839">
        <f>IF(K106&gt;0,I108*J113,(I107-J115)*I108)</f>
        <v>3825.2290938422916</v>
      </c>
      <c r="J98" s="834">
        <f>IF(AND(H$70=0,I$70=1),I98,0)</f>
        <v>0</v>
      </c>
      <c r="M98" s="345"/>
      <c r="N98" s="827" t="s">
        <v>441</v>
      </c>
      <c r="O98" s="839">
        <f>IF(Q106&gt;0,O108*P113,(O107-P115)*O108)</f>
        <v>7724.9404392098022</v>
      </c>
      <c r="P98" s="834">
        <f>IF(AND(N$70=0,O$70=1),O98,0)</f>
        <v>0</v>
      </c>
      <c r="S98" s="345"/>
      <c r="T98" s="827" t="s">
        <v>441</v>
      </c>
      <c r="U98" s="839">
        <f>IF(W106&gt;0,U108*V113,(U107-V115)*U108)</f>
        <v>11480.828156413276</v>
      </c>
      <c r="V98" s="834">
        <f>IF(AND(T$70=0,U$70=1),U98,0)</f>
        <v>0</v>
      </c>
      <c r="Y98" s="345"/>
      <c r="Z98" s="827" t="s">
        <v>441</v>
      </c>
      <c r="AA98" s="839">
        <f>IF(AC106&gt;0,AA108*AB113,(AA107-AB115)*AA108)</f>
        <v>14904.726035626347</v>
      </c>
      <c r="AB98" s="834">
        <f>IF(AND(Z$70=0,AA$70=1),AA98,0)</f>
        <v>0</v>
      </c>
      <c r="AE98" s="345"/>
      <c r="AF98" s="827" t="s">
        <v>441</v>
      </c>
      <c r="AG98" s="839">
        <f>IF(AI106&gt;0,AG108*AH113,(AG107-AH115)*AG108)</f>
        <v>12478.151302741855</v>
      </c>
      <c r="AH98" s="834">
        <f>IF(AND(AF$70=0,AG$70=1),AG98,0)</f>
        <v>0</v>
      </c>
      <c r="AK98" s="345"/>
      <c r="AL98" s="827" t="s">
        <v>441</v>
      </c>
      <c r="AM98" s="839">
        <f>IF(AO106&gt;0,AM108*AN113,(AM107-AN115)*AM108)</f>
        <v>9172.7834097414107</v>
      </c>
      <c r="AN98" s="834">
        <f>IF(AND(AL$70=0,AM$70=1),AM98,0)</f>
        <v>0</v>
      </c>
      <c r="AQ98" s="345"/>
      <c r="AR98" s="827" t="s">
        <v>441</v>
      </c>
      <c r="AS98" s="839">
        <f>IF(AU106&gt;0,AS108*AT113,(AS107-AT115)*AS108)</f>
        <v>6514.4157791729713</v>
      </c>
      <c r="AT98" s="834">
        <f>IF(AND(AR$70=0,AS$70=1),AS98,0)</f>
        <v>0</v>
      </c>
      <c r="AW98" s="345"/>
      <c r="AX98" s="827" t="s">
        <v>441</v>
      </c>
      <c r="AY98" s="839">
        <f>IF(BA106&gt;0,AY108*AZ113,(AY107-AZ115)*AY108)</f>
        <v>4437.5818992777949</v>
      </c>
      <c r="AZ98" s="834">
        <f>IF(AND(AX$70=0,AY$70=1),AY98,0)</f>
        <v>0</v>
      </c>
      <c r="BC98" s="345"/>
      <c r="BD98" s="827" t="s">
        <v>441</v>
      </c>
      <c r="BE98" s="839">
        <f>IF(BG106&gt;0,BE108*BF113,(BE107-BF115)*BE108)</f>
        <v>2851.2098347503479</v>
      </c>
      <c r="BF98" s="834">
        <f>IF(AND(BD$70=0,BE$70=1),BE98,0)</f>
        <v>0</v>
      </c>
      <c r="BI98" s="345"/>
      <c r="BJ98" s="827" t="s">
        <v>441</v>
      </c>
      <c r="BK98" s="839">
        <f>IF(BM106&gt;0,BK108*BL113,(BK107-BL115)*BK108)</f>
        <v>1660</v>
      </c>
      <c r="BL98" s="834">
        <f>IF(AND(BJ$70=0,BK$70=1),BK98,0)</f>
        <v>0</v>
      </c>
      <c r="BO98" s="345"/>
      <c r="BP98" s="827" t="s">
        <v>441</v>
      </c>
      <c r="BQ98" s="839">
        <f>IF(BS106&gt;0,BQ108*BR113,(BQ107-BR115)*BQ108)</f>
        <v>1660</v>
      </c>
      <c r="BR98" s="834">
        <f>IF(AND(BP$70=0,BQ$70=1),BQ98,0)</f>
        <v>0</v>
      </c>
      <c r="BU98" s="345"/>
      <c r="BV98" s="827" t="s">
        <v>441</v>
      </c>
      <c r="BW98" s="839">
        <f>IF(BY106&gt;0,BW108*BX113,(BW107-BX115)*BW108)</f>
        <v>1660</v>
      </c>
      <c r="BX98" s="834">
        <f>IF(AND(BV$70=0,BW$70=1),BW98,0)</f>
        <v>0</v>
      </c>
      <c r="CA98" s="345"/>
      <c r="CB98" s="827" t="s">
        <v>441</v>
      </c>
      <c r="CC98" s="839">
        <f>IF(CE106&gt;0,CC108*CD113,(CC107-CD115)*CC108)</f>
        <v>1660</v>
      </c>
      <c r="CD98" s="834">
        <f>IF(AND(CB$70=0,CC$70=1),CC98,0)</f>
        <v>0</v>
      </c>
      <c r="CG98" s="345"/>
      <c r="CH98" s="827" t="s">
        <v>441</v>
      </c>
      <c r="CI98" s="839">
        <f>IF(CK106&gt;0,CI108*CJ113,(CI107-CJ115)*CI108)</f>
        <v>1660</v>
      </c>
      <c r="CJ98" s="834">
        <f>IF(AND(CH$70=0,CI$70=1),CI98,0)</f>
        <v>0</v>
      </c>
      <c r="CM98" s="345"/>
      <c r="CN98" s="827" t="s">
        <v>441</v>
      </c>
      <c r="CO98" s="839">
        <f>IF(CQ106&gt;0,CO108*CP113,(CO107-CP115)*CO108)</f>
        <v>1660</v>
      </c>
      <c r="CP98" s="834">
        <f>IF(AND(CN$70=0,CO$70=1),CO98,0)</f>
        <v>0</v>
      </c>
      <c r="CS98" s="345"/>
      <c r="CT98" s="827" t="s">
        <v>441</v>
      </c>
      <c r="CU98" s="839">
        <f>IF(CW106&gt;0,CU108*CV113,(CU107-CV115)*CU108)</f>
        <v>1660</v>
      </c>
      <c r="CV98" s="834">
        <f>IF(AND(CT$70=0,CU$70=1),CU98,0)</f>
        <v>0</v>
      </c>
      <c r="CY98" s="345"/>
      <c r="CZ98" s="827" t="s">
        <v>441</v>
      </c>
      <c r="DA98" s="839">
        <f>IF(DC106&gt;0,DA108*DB113,(DA107-DB115)*DA108)</f>
        <v>1660</v>
      </c>
      <c r="DB98" s="834">
        <f>IF(AND(CZ$70=0,DA$70=1),DA98,0)</f>
        <v>0</v>
      </c>
      <c r="DE98" s="345"/>
      <c r="DF98" s="827" t="s">
        <v>441</v>
      </c>
      <c r="DG98" s="839">
        <f>IF(DI106&gt;0,DG108*DH113,(DG107-DH115)*DG108)</f>
        <v>1660</v>
      </c>
      <c r="DH98" s="834">
        <f>IF(AND(DF$70=0,DG$70=1),DG98,0)</f>
        <v>0</v>
      </c>
      <c r="DK98" s="345"/>
      <c r="DL98" s="827" t="s">
        <v>441</v>
      </c>
      <c r="DM98" s="839">
        <f>IF(DO106&gt;0,DM108*DN113,(DM107-DN115)*DM108)</f>
        <v>1660</v>
      </c>
      <c r="DN98" s="834">
        <f>IF(AND(DL$70=0,DM$70=1),DM98,0)</f>
        <v>0</v>
      </c>
      <c r="DQ98" s="345"/>
      <c r="DR98" s="827" t="s">
        <v>441</v>
      </c>
      <c r="DS98" s="839">
        <f>IF(DU106&gt;0,DS108*DT113,(DS107-DT115)*DS108)</f>
        <v>1660</v>
      </c>
      <c r="DT98" s="834">
        <f>IF(AND(DR$70=0,DS$70=1),DS98,0)</f>
        <v>0</v>
      </c>
      <c r="DW98" s="345"/>
      <c r="DX98" s="827" t="s">
        <v>441</v>
      </c>
      <c r="DY98" s="839">
        <f>IF(EA106&gt;0,DY108*DZ113,(DY107-DZ115)*DY108)</f>
        <v>1660</v>
      </c>
      <c r="DZ98" s="834">
        <f>IF(AND(DX$70=0,DY$70=1),DY98,0)</f>
        <v>0</v>
      </c>
      <c r="EC98" s="345"/>
      <c r="ED98" s="827" t="s">
        <v>441</v>
      </c>
      <c r="EE98" s="839">
        <f>IF(EG106&gt;0,EE108*EF113,(EE107-EF115)*EE108)</f>
        <v>1660</v>
      </c>
      <c r="EF98" s="834">
        <f>IF(AND(ED$70=0,EE$70=1),EE98,0)</f>
        <v>0</v>
      </c>
      <c r="EI98" s="345"/>
      <c r="EJ98" s="827" t="s">
        <v>441</v>
      </c>
      <c r="EK98" s="839">
        <f>IF(EM106&gt;0,EK108*EL113,(EK107-EL115)*EK108)</f>
        <v>1660</v>
      </c>
      <c r="EL98" s="834">
        <f>IF(AND(EJ$70=0,EK$70=1),EK98,0)</f>
        <v>0</v>
      </c>
      <c r="EO98" s="345"/>
      <c r="EP98" s="827" t="s">
        <v>441</v>
      </c>
      <c r="EQ98" s="839">
        <f>IF(ES106&gt;0,EQ108*ER113,(EQ107-ER115)*EQ108)</f>
        <v>1660</v>
      </c>
      <c r="ER98" s="834">
        <f>IF(AND(EP$70=0,EQ$70=1),EQ98,0)</f>
        <v>0</v>
      </c>
      <c r="EU98" s="345"/>
      <c r="EV98" s="827" t="s">
        <v>441</v>
      </c>
      <c r="EW98" s="839">
        <f>IF(EY106&gt;0,EW108*EX113,(EW107-EX115)*EW108)</f>
        <v>1660</v>
      </c>
      <c r="EX98" s="834">
        <f>IF(AND(EV$70=0,EW$70=1),EW98,0)</f>
        <v>0</v>
      </c>
      <c r="FA98" s="345"/>
      <c r="FB98" s="827" t="s">
        <v>441</v>
      </c>
      <c r="FC98" s="839">
        <f>IF(FE106&gt;0,FC108*FD113,(FC107-FD115)*FC108)</f>
        <v>1660</v>
      </c>
      <c r="FD98" s="834">
        <f>IF(AND(FB$70=0,FC$70=1),FC98,0)</f>
        <v>0</v>
      </c>
      <c r="FG98" s="345"/>
      <c r="FH98" s="827" t="s">
        <v>441</v>
      </c>
      <c r="FI98" s="839">
        <f>IF(FK106&gt;0,FI108*FJ113,(FI107-FJ115)*FI108)</f>
        <v>1660</v>
      </c>
      <c r="FJ98" s="834">
        <f>IF(AND(FH$70=0,FI$70=1),FI98,0)</f>
        <v>0</v>
      </c>
      <c r="FM98" s="345"/>
      <c r="FN98" s="827" t="s">
        <v>441</v>
      </c>
      <c r="FO98" s="839">
        <f>IF(FQ106&gt;0,FO108*FP113,(FO107-FP115)*FO108)</f>
        <v>1660</v>
      </c>
      <c r="FP98" s="834">
        <f>IF(AND(FN$70=0,FO$70=1),FO98,0)</f>
        <v>0</v>
      </c>
      <c r="FS98" s="345"/>
      <c r="FT98" s="827" t="s">
        <v>441</v>
      </c>
      <c r="FU98" s="839">
        <f>IF(FW106&gt;0,FU108*FV113,(FU107-FV115)*FU108)</f>
        <v>1660</v>
      </c>
      <c r="FV98" s="834">
        <f>IF(AND(FT$70=0,FU$70=1),FU98,0)</f>
        <v>0</v>
      </c>
      <c r="FY98" s="345"/>
    </row>
    <row r="99" spans="1:181" ht="15" thickBot="1" x14ac:dyDescent="0.35">
      <c r="A99" s="19"/>
      <c r="B99" s="826" t="s">
        <v>437</v>
      </c>
      <c r="C99" s="839">
        <f>IF(E106&gt;0,C110*D115,(C107-D113)*C108)</f>
        <v>0</v>
      </c>
      <c r="D99" s="832">
        <f>IF(AND(B$70=0,C$70=1),C99,0)</f>
        <v>0</v>
      </c>
      <c r="G99" s="345"/>
      <c r="H99" s="826" t="s">
        <v>437</v>
      </c>
      <c r="I99" s="839">
        <f>IF(K106&gt;0,I110*J115,(I107-J113)*I108)</f>
        <v>3825.2290938422916</v>
      </c>
      <c r="J99" s="832">
        <f>IF(AND(H$70=0,I$70=1),I99,0)</f>
        <v>0</v>
      </c>
      <c r="M99" s="345"/>
      <c r="N99" s="826" t="s">
        <v>437</v>
      </c>
      <c r="O99" s="839">
        <f>IF(Q106&gt;0,O110*P115,(O107-P113)*O108)</f>
        <v>7724.9404392098022</v>
      </c>
      <c r="P99" s="832">
        <f>IF(AND(N$70=0,O$70=1),O99,0)</f>
        <v>0</v>
      </c>
      <c r="S99" s="345"/>
      <c r="T99" s="826" t="s">
        <v>437</v>
      </c>
      <c r="U99" s="839">
        <f>IF(W106&gt;0,U110*V115,(U107-V113)*U108)</f>
        <v>11480.828156413276</v>
      </c>
      <c r="V99" s="832">
        <f>IF(AND(T$70=0,U$70=1),U99,0)</f>
        <v>0</v>
      </c>
      <c r="Y99" s="345"/>
      <c r="Z99" s="826" t="s">
        <v>437</v>
      </c>
      <c r="AA99" s="839">
        <f>IF(AC106&gt;0,AA110*AB115,(AA107-AB113)*AA108)</f>
        <v>14904.726035626347</v>
      </c>
      <c r="AB99" s="832">
        <f>IF(AND(Z$70=0,AA$70=1),AA99,0)</f>
        <v>0</v>
      </c>
      <c r="AE99" s="345"/>
      <c r="AF99" s="826" t="s">
        <v>437</v>
      </c>
      <c r="AG99" s="839">
        <f>IF(AI106&gt;0,AG110*AH115,(AG107-AH113)*AG108)</f>
        <v>12478.151302741855</v>
      </c>
      <c r="AH99" s="832">
        <f>IF(AND(AF$70=0,AG$70=1),AG99,0)</f>
        <v>0</v>
      </c>
      <c r="AK99" s="345"/>
      <c r="AL99" s="826" t="s">
        <v>437</v>
      </c>
      <c r="AM99" s="839">
        <f>IF(AO106&gt;0,AM110*AN115,(AM107-AN113)*AM108)</f>
        <v>9172.7834097414107</v>
      </c>
      <c r="AN99" s="832">
        <f>IF(AND(AL$70=0,AM$70=1),AM99,0)</f>
        <v>0</v>
      </c>
      <c r="AQ99" s="345"/>
      <c r="AR99" s="826" t="s">
        <v>437</v>
      </c>
      <c r="AS99" s="839">
        <f>IF(AU106&gt;0,AS110*AT115,(AS107-AT113)*AS108)</f>
        <v>6514.4157791729713</v>
      </c>
      <c r="AT99" s="832">
        <f>IF(AND(AR$70=0,AS$70=1),AS99,0)</f>
        <v>0</v>
      </c>
      <c r="AW99" s="345"/>
      <c r="AX99" s="826" t="s">
        <v>437</v>
      </c>
      <c r="AY99" s="839">
        <f>IF(BA106&gt;0,AY110*AZ115,(AY107-AZ113)*AY108)</f>
        <v>4437.5818992777949</v>
      </c>
      <c r="AZ99" s="832">
        <f>IF(AND(AX$70=0,AY$70=1),AY99,0)</f>
        <v>0</v>
      </c>
      <c r="BC99" s="345"/>
      <c r="BD99" s="826" t="s">
        <v>437</v>
      </c>
      <c r="BE99" s="839">
        <f>IF(BG106&gt;0,BE110*BF115,(BE107-BF113)*BE108)</f>
        <v>2851.2098347503479</v>
      </c>
      <c r="BF99" s="832">
        <f>IF(AND(BD$70=0,BE$70=1),BE99,0)</f>
        <v>0</v>
      </c>
      <c r="BI99" s="345"/>
      <c r="BJ99" s="826" t="s">
        <v>437</v>
      </c>
      <c r="BK99" s="839">
        <f>IF(BM106&gt;0,BK110*BL115,(BK107-BL113)*BK108)</f>
        <v>1660</v>
      </c>
      <c r="BL99" s="832">
        <f>IF(AND(BJ$70=0,BK$70=1),BK99,0)</f>
        <v>0</v>
      </c>
      <c r="BO99" s="345"/>
      <c r="BP99" s="826" t="s">
        <v>437</v>
      </c>
      <c r="BQ99" s="839">
        <f>IF(BS106&gt;0,BQ110*BR115,(BQ107-BR113)*BQ108)</f>
        <v>1660</v>
      </c>
      <c r="BR99" s="832">
        <f>IF(AND(BP$70=0,BQ$70=1),BQ99,0)</f>
        <v>0</v>
      </c>
      <c r="BU99" s="345"/>
      <c r="BV99" s="826" t="s">
        <v>437</v>
      </c>
      <c r="BW99" s="839">
        <f>IF(BY106&gt;0,BW110*BX115,(BW107-BX113)*BW108)</f>
        <v>1660</v>
      </c>
      <c r="BX99" s="832">
        <f>IF(AND(BV$70=0,BW$70=1),BW99,0)</f>
        <v>0</v>
      </c>
      <c r="CA99" s="345"/>
      <c r="CB99" s="826" t="s">
        <v>437</v>
      </c>
      <c r="CC99" s="839">
        <f>IF(CE106&gt;0,CC110*CD115,(CC107-CD113)*CC108)</f>
        <v>1660</v>
      </c>
      <c r="CD99" s="832">
        <f>IF(AND(CB$70=0,CC$70=1),CC99,0)</f>
        <v>0</v>
      </c>
      <c r="CG99" s="345"/>
      <c r="CH99" s="826" t="s">
        <v>437</v>
      </c>
      <c r="CI99" s="839">
        <f>IF(CK106&gt;0,CI110*CJ115,(CI107-CJ113)*CI108)</f>
        <v>1660</v>
      </c>
      <c r="CJ99" s="832">
        <f>IF(AND(CH$70=0,CI$70=1),CI99,0)</f>
        <v>0</v>
      </c>
      <c r="CM99" s="345"/>
      <c r="CN99" s="826" t="s">
        <v>437</v>
      </c>
      <c r="CO99" s="839">
        <f>IF(CQ106&gt;0,CO110*CP115,(CO107-CP113)*CO108)</f>
        <v>1660</v>
      </c>
      <c r="CP99" s="832">
        <f>IF(AND(CN$70=0,CO$70=1),CO99,0)</f>
        <v>0</v>
      </c>
      <c r="CS99" s="345"/>
      <c r="CT99" s="826" t="s">
        <v>437</v>
      </c>
      <c r="CU99" s="839">
        <f>IF(CW106&gt;0,CU110*CV115,(CU107-CV113)*CU108)</f>
        <v>1660</v>
      </c>
      <c r="CV99" s="832">
        <f>IF(AND(CT$70=0,CU$70=1),CU99,0)</f>
        <v>0</v>
      </c>
      <c r="CY99" s="345"/>
      <c r="CZ99" s="826" t="s">
        <v>437</v>
      </c>
      <c r="DA99" s="839">
        <f>IF(DC106&gt;0,DA110*DB115,(DA107-DB113)*DA108)</f>
        <v>1660</v>
      </c>
      <c r="DB99" s="832">
        <f>IF(AND(CZ$70=0,DA$70=1),DA99,0)</f>
        <v>0</v>
      </c>
      <c r="DE99" s="345"/>
      <c r="DF99" s="826" t="s">
        <v>437</v>
      </c>
      <c r="DG99" s="839">
        <f>IF(DI106&gt;0,DG110*DH115,(DG107-DH113)*DG108)</f>
        <v>1660</v>
      </c>
      <c r="DH99" s="832">
        <f>IF(AND(DF$70=0,DG$70=1),DG99,0)</f>
        <v>0</v>
      </c>
      <c r="DK99" s="345"/>
      <c r="DL99" s="826" t="s">
        <v>437</v>
      </c>
      <c r="DM99" s="839">
        <f>IF(DO106&gt;0,DM110*DN115,(DM107-DN113)*DM108)</f>
        <v>1660</v>
      </c>
      <c r="DN99" s="832">
        <f>IF(AND(DL$70=0,DM$70=1),DM99,0)</f>
        <v>0</v>
      </c>
      <c r="DQ99" s="345"/>
      <c r="DR99" s="826" t="s">
        <v>437</v>
      </c>
      <c r="DS99" s="839">
        <f>IF(DU106&gt;0,DS110*DT115,(DS107-DT113)*DS108)</f>
        <v>1660</v>
      </c>
      <c r="DT99" s="832">
        <f>IF(AND(DR$70=0,DS$70=1),DS99,0)</f>
        <v>0</v>
      </c>
      <c r="DW99" s="345"/>
      <c r="DX99" s="826" t="s">
        <v>437</v>
      </c>
      <c r="DY99" s="839">
        <f>IF(EA106&gt;0,DY110*DZ115,(DY107-DZ113)*DY108)</f>
        <v>1660</v>
      </c>
      <c r="DZ99" s="832">
        <f>IF(AND(DX$70=0,DY$70=1),DY99,0)</f>
        <v>0</v>
      </c>
      <c r="EC99" s="345"/>
      <c r="ED99" s="826" t="s">
        <v>437</v>
      </c>
      <c r="EE99" s="839">
        <f>IF(EG106&gt;0,EE110*EF115,(EE107-EF113)*EE108)</f>
        <v>1660</v>
      </c>
      <c r="EF99" s="832">
        <f>IF(AND(ED$70=0,EE$70=1),EE99,0)</f>
        <v>0</v>
      </c>
      <c r="EI99" s="345"/>
      <c r="EJ99" s="826" t="s">
        <v>437</v>
      </c>
      <c r="EK99" s="839">
        <f>IF(EM106&gt;0,EK110*EL115,(EK107-EL113)*EK108)</f>
        <v>1660</v>
      </c>
      <c r="EL99" s="832">
        <f>IF(AND(EJ$70=0,EK$70=1),EK99,0)</f>
        <v>0</v>
      </c>
      <c r="EO99" s="345"/>
      <c r="EP99" s="826" t="s">
        <v>437</v>
      </c>
      <c r="EQ99" s="839">
        <f>IF(ES106&gt;0,EQ110*ER115,(EQ107-ER113)*EQ108)</f>
        <v>1660</v>
      </c>
      <c r="ER99" s="832">
        <f>IF(AND(EP$70=0,EQ$70=1),EQ99,0)</f>
        <v>0</v>
      </c>
      <c r="EU99" s="345"/>
      <c r="EV99" s="826" t="s">
        <v>437</v>
      </c>
      <c r="EW99" s="839">
        <f>IF(EY106&gt;0,EW110*EX115,(EW107-EX113)*EW108)</f>
        <v>1660</v>
      </c>
      <c r="EX99" s="832">
        <f>IF(AND(EV$70=0,EW$70=1),EW99,0)</f>
        <v>0</v>
      </c>
      <c r="FA99" s="345"/>
      <c r="FB99" s="826" t="s">
        <v>437</v>
      </c>
      <c r="FC99" s="839">
        <f>IF(FE106&gt;0,FC110*FD115,(FC107-FD113)*FC108)</f>
        <v>1660</v>
      </c>
      <c r="FD99" s="832">
        <f>IF(AND(FB$70=0,FC$70=1),FC99,0)</f>
        <v>0</v>
      </c>
      <c r="FG99" s="345"/>
      <c r="FH99" s="826" t="s">
        <v>437</v>
      </c>
      <c r="FI99" s="839">
        <f>IF(FK106&gt;0,FI110*FJ115,(FI107-FJ113)*FI108)</f>
        <v>1660</v>
      </c>
      <c r="FJ99" s="832">
        <f>IF(AND(FH$70=0,FI$70=1),FI99,0)</f>
        <v>0</v>
      </c>
      <c r="FM99" s="345"/>
      <c r="FN99" s="826" t="s">
        <v>437</v>
      </c>
      <c r="FO99" s="839">
        <f>IF(FQ106&gt;0,FO110*FP115,(FO107-FP113)*FO108)</f>
        <v>1660</v>
      </c>
      <c r="FP99" s="832">
        <f>IF(AND(FN$70=0,FO$70=1),FO99,0)</f>
        <v>0</v>
      </c>
      <c r="FS99" s="345"/>
      <c r="FT99" s="826" t="s">
        <v>437</v>
      </c>
      <c r="FU99" s="839">
        <f>IF(FW106&gt;0,FU110*FV115,(FU107-FV113)*FU108)</f>
        <v>1660</v>
      </c>
      <c r="FV99" s="832">
        <f>IF(AND(FT$70=0,FU$70=1),FU99,0)</f>
        <v>0</v>
      </c>
      <c r="FY99" s="345"/>
    </row>
    <row r="100" spans="1:181" x14ac:dyDescent="0.3">
      <c r="A100" s="19"/>
      <c r="B100" s="835"/>
      <c r="C100" s="839">
        <f>SUM(C97:C99)</f>
        <v>36100</v>
      </c>
      <c r="D100" s="835"/>
      <c r="G100" s="345"/>
      <c r="H100" s="835"/>
      <c r="I100" s="839">
        <f>SUM(I97:I99)</f>
        <v>34913.086700634565</v>
      </c>
      <c r="J100" s="835"/>
      <c r="M100" s="345"/>
      <c r="N100" s="835"/>
      <c r="O100" s="839">
        <f>SUM(O97:O99)</f>
        <v>33681.160261566729</v>
      </c>
      <c r="P100" s="835"/>
      <c r="S100" s="345"/>
      <c r="T100" s="835"/>
      <c r="U100" s="839">
        <f>SUM(U97:U99)</f>
        <v>32471.360534524138</v>
      </c>
      <c r="V100" s="835"/>
      <c r="Y100" s="345"/>
      <c r="Z100" s="835"/>
      <c r="AA100" s="839">
        <f>SUM(AA97:AA99)</f>
        <v>31346.190498947817</v>
      </c>
      <c r="AB100" s="835"/>
      <c r="AE100" s="345"/>
      <c r="AF100" s="835"/>
      <c r="AG100" s="839">
        <f>SUM(AG97:AG99)</f>
        <v>30351.417252771225</v>
      </c>
      <c r="AH100" s="835"/>
      <c r="AK100" s="345"/>
      <c r="AL100" s="835"/>
      <c r="AM100" s="839">
        <f>SUM(AM97:AM99)</f>
        <v>29510.498915375501</v>
      </c>
      <c r="AN100" s="835"/>
      <c r="AQ100" s="345"/>
      <c r="AR100" s="835"/>
      <c r="AS100" s="839">
        <f>SUM(AS97:AS99)</f>
        <v>28826.116328358181</v>
      </c>
      <c r="AT100" s="835"/>
      <c r="AW100" s="345"/>
      <c r="AX100" s="835"/>
      <c r="AY100" s="839">
        <f>SUM(AY97:AY99)</f>
        <v>28286.08979923981</v>
      </c>
      <c r="AZ100" s="835"/>
      <c r="BC100" s="345"/>
      <c r="BD100" s="835"/>
      <c r="BE100" s="839">
        <f>SUM(BE97:BE99)</f>
        <v>27870.248181660598</v>
      </c>
      <c r="BF100" s="835"/>
      <c r="BI100" s="345"/>
      <c r="BJ100" s="835"/>
      <c r="BK100" s="839">
        <f>SUM(BK97:BK99)</f>
        <v>27556</v>
      </c>
      <c r="BL100" s="835"/>
      <c r="BO100" s="345"/>
      <c r="BP100" s="835"/>
      <c r="BQ100" s="839">
        <f>SUM(BQ97:BQ99)</f>
        <v>27556</v>
      </c>
      <c r="BR100" s="835"/>
      <c r="BU100" s="345"/>
      <c r="BV100" s="835"/>
      <c r="BW100" s="839">
        <f>SUM(BW97:BW99)</f>
        <v>27556</v>
      </c>
      <c r="BX100" s="835"/>
      <c r="CA100" s="345"/>
      <c r="CB100" s="835"/>
      <c r="CC100" s="839">
        <f>SUM(CC97:CC99)</f>
        <v>27556</v>
      </c>
      <c r="CD100" s="835"/>
      <c r="CG100" s="345"/>
      <c r="CH100" s="835"/>
      <c r="CI100" s="839">
        <f>SUM(CI97:CI99)</f>
        <v>27556</v>
      </c>
      <c r="CJ100" s="835"/>
      <c r="CM100" s="345"/>
      <c r="CN100" s="835"/>
      <c r="CO100" s="839">
        <f>SUM(CO97:CO99)</f>
        <v>27556</v>
      </c>
      <c r="CP100" s="835"/>
      <c r="CS100" s="345"/>
      <c r="CT100" s="835"/>
      <c r="CU100" s="839">
        <f>SUM(CU97:CU99)</f>
        <v>27556</v>
      </c>
      <c r="CV100" s="835"/>
      <c r="CY100" s="345"/>
      <c r="CZ100" s="835"/>
      <c r="DA100" s="839">
        <f>SUM(DA97:DA99)</f>
        <v>27556</v>
      </c>
      <c r="DB100" s="835"/>
      <c r="DE100" s="345"/>
      <c r="DF100" s="835"/>
      <c r="DG100" s="839">
        <f>SUM(DG97:DG99)</f>
        <v>27556</v>
      </c>
      <c r="DH100" s="835"/>
      <c r="DK100" s="345"/>
      <c r="DL100" s="835"/>
      <c r="DM100" s="839">
        <f>SUM(DM97:DM99)</f>
        <v>27556</v>
      </c>
      <c r="DN100" s="835"/>
      <c r="DQ100" s="345"/>
      <c r="DR100" s="835"/>
      <c r="DS100" s="839">
        <f>SUM(DS97:DS99)</f>
        <v>27556</v>
      </c>
      <c r="DT100" s="835"/>
      <c r="DW100" s="345"/>
      <c r="DX100" s="835"/>
      <c r="DY100" s="839">
        <f>SUM(DY97:DY99)</f>
        <v>27556</v>
      </c>
      <c r="DZ100" s="835"/>
      <c r="EC100" s="345"/>
      <c r="ED100" s="835"/>
      <c r="EE100" s="839">
        <f>SUM(EE97:EE99)</f>
        <v>27556</v>
      </c>
      <c r="EF100" s="835"/>
      <c r="EI100" s="345"/>
      <c r="EJ100" s="835"/>
      <c r="EK100" s="839">
        <f>SUM(EK97:EK99)</f>
        <v>27556</v>
      </c>
      <c r="EL100" s="835"/>
      <c r="EO100" s="345"/>
      <c r="EP100" s="835"/>
      <c r="EQ100" s="839">
        <f>SUM(EQ97:EQ99)</f>
        <v>27556</v>
      </c>
      <c r="ER100" s="835"/>
      <c r="EU100" s="345"/>
      <c r="EV100" s="835"/>
      <c r="EW100" s="839">
        <f>SUM(EW97:EW99)</f>
        <v>27556</v>
      </c>
      <c r="EX100" s="835"/>
      <c r="FA100" s="345"/>
      <c r="FB100" s="835"/>
      <c r="FC100" s="839">
        <f>SUM(FC97:FC99)</f>
        <v>27556</v>
      </c>
      <c r="FD100" s="835"/>
      <c r="FG100" s="345"/>
      <c r="FH100" s="835"/>
      <c r="FI100" s="839">
        <f>SUM(FI97:FI99)</f>
        <v>27556</v>
      </c>
      <c r="FJ100" s="835"/>
      <c r="FM100" s="345"/>
      <c r="FN100" s="835"/>
      <c r="FO100" s="839">
        <f>SUM(FO97:FO99)</f>
        <v>27556</v>
      </c>
      <c r="FP100" s="835"/>
      <c r="FS100" s="345"/>
      <c r="FT100" s="835"/>
      <c r="FU100" s="839">
        <f>SUM(FU97:FU99)</f>
        <v>27556</v>
      </c>
      <c r="FV100" s="835"/>
      <c r="FY100" s="345"/>
    </row>
    <row r="101" spans="1:181" x14ac:dyDescent="0.3">
      <c r="A101" s="19"/>
      <c r="B101" s="835" t="s">
        <v>477</v>
      </c>
      <c r="C101" s="839">
        <f>D86-C100</f>
        <v>0</v>
      </c>
      <c r="D101" s="835"/>
      <c r="G101" s="345"/>
      <c r="H101" s="835" t="s">
        <v>477</v>
      </c>
      <c r="I101" s="839">
        <f>J86-I100</f>
        <v>0</v>
      </c>
      <c r="J101" s="835"/>
      <c r="M101" s="345"/>
      <c r="N101" s="835" t="s">
        <v>477</v>
      </c>
      <c r="O101" s="839">
        <f>P86-O100</f>
        <v>0</v>
      </c>
      <c r="P101" s="835"/>
      <c r="S101" s="345"/>
      <c r="T101" s="835" t="s">
        <v>477</v>
      </c>
      <c r="U101" s="839">
        <f>V86-U100</f>
        <v>0</v>
      </c>
      <c r="V101" s="835"/>
      <c r="Y101" s="345"/>
      <c r="Z101" s="835" t="s">
        <v>477</v>
      </c>
      <c r="AA101" s="839">
        <f>AB86-AA100</f>
        <v>0</v>
      </c>
      <c r="AB101" s="835"/>
      <c r="AE101" s="345"/>
      <c r="AF101" s="835" t="s">
        <v>477</v>
      </c>
      <c r="AG101" s="839">
        <f>AH86-AG100</f>
        <v>0</v>
      </c>
      <c r="AH101" s="835"/>
      <c r="AK101" s="345"/>
      <c r="AL101" s="835" t="s">
        <v>477</v>
      </c>
      <c r="AM101" s="839">
        <f>AN86-AM100</f>
        <v>0</v>
      </c>
      <c r="AN101" s="835"/>
      <c r="AQ101" s="345"/>
      <c r="AR101" s="835" t="s">
        <v>477</v>
      </c>
      <c r="AS101" s="839">
        <f>AT86-AS100</f>
        <v>0</v>
      </c>
      <c r="AT101" s="835"/>
      <c r="AW101" s="345"/>
      <c r="AX101" s="835" t="s">
        <v>477</v>
      </c>
      <c r="AY101" s="839">
        <f>AZ86-AY100</f>
        <v>0</v>
      </c>
      <c r="AZ101" s="835"/>
      <c r="BC101" s="345"/>
      <c r="BD101" s="835" t="s">
        <v>477</v>
      </c>
      <c r="BE101" s="839">
        <f>BF86-BE100</f>
        <v>0</v>
      </c>
      <c r="BF101" s="835"/>
      <c r="BI101" s="345"/>
      <c r="BJ101" s="835" t="s">
        <v>477</v>
      </c>
      <c r="BK101" s="839">
        <f>BL86-BK100</f>
        <v>0</v>
      </c>
      <c r="BL101" s="835"/>
      <c r="BO101" s="345"/>
      <c r="BP101" s="835" t="s">
        <v>477</v>
      </c>
      <c r="BQ101" s="839">
        <f>BR86-BQ100</f>
        <v>0</v>
      </c>
      <c r="BR101" s="835"/>
      <c r="BU101" s="345"/>
      <c r="BV101" s="835" t="s">
        <v>477</v>
      </c>
      <c r="BW101" s="839">
        <f>BX86-BW100</f>
        <v>0</v>
      </c>
      <c r="BX101" s="835"/>
      <c r="CA101" s="345"/>
      <c r="CB101" s="835" t="s">
        <v>477</v>
      </c>
      <c r="CC101" s="839">
        <f>CD86-CC100</f>
        <v>0</v>
      </c>
      <c r="CD101" s="835"/>
      <c r="CG101" s="345"/>
      <c r="CH101" s="835" t="s">
        <v>477</v>
      </c>
      <c r="CI101" s="839">
        <f>CJ86-CI100</f>
        <v>0</v>
      </c>
      <c r="CJ101" s="835"/>
      <c r="CM101" s="345"/>
      <c r="CN101" s="835" t="s">
        <v>477</v>
      </c>
      <c r="CO101" s="839">
        <f>CP86-CO100</f>
        <v>0</v>
      </c>
      <c r="CP101" s="835"/>
      <c r="CS101" s="345"/>
      <c r="CT101" s="835" t="s">
        <v>477</v>
      </c>
      <c r="CU101" s="839">
        <f>CV86-CU100</f>
        <v>0</v>
      </c>
      <c r="CV101" s="835"/>
      <c r="CY101" s="345"/>
      <c r="CZ101" s="835" t="s">
        <v>477</v>
      </c>
      <c r="DA101" s="839">
        <f>DB86-DA100</f>
        <v>0</v>
      </c>
      <c r="DB101" s="835"/>
      <c r="DE101" s="345"/>
      <c r="DF101" s="835" t="s">
        <v>477</v>
      </c>
      <c r="DG101" s="839">
        <f>DH86-DG100</f>
        <v>0</v>
      </c>
      <c r="DH101" s="835"/>
      <c r="DK101" s="345"/>
      <c r="DL101" s="835" t="s">
        <v>477</v>
      </c>
      <c r="DM101" s="839">
        <f>DN86-DM100</f>
        <v>0</v>
      </c>
      <c r="DN101" s="835"/>
      <c r="DQ101" s="345"/>
      <c r="DR101" s="835" t="s">
        <v>477</v>
      </c>
      <c r="DS101" s="839">
        <f>DT86-DS100</f>
        <v>0</v>
      </c>
      <c r="DT101" s="835"/>
      <c r="DW101" s="345"/>
      <c r="DX101" s="835" t="s">
        <v>477</v>
      </c>
      <c r="DY101" s="839">
        <f>DZ86-DY100</f>
        <v>0</v>
      </c>
      <c r="DZ101" s="835"/>
      <c r="EC101" s="345"/>
      <c r="ED101" s="835" t="s">
        <v>477</v>
      </c>
      <c r="EE101" s="839">
        <f>EF86-EE100</f>
        <v>0</v>
      </c>
      <c r="EF101" s="835"/>
      <c r="EI101" s="345"/>
      <c r="EJ101" s="835" t="s">
        <v>477</v>
      </c>
      <c r="EK101" s="839">
        <f>EL86-EK100</f>
        <v>0</v>
      </c>
      <c r="EL101" s="835"/>
      <c r="EO101" s="345"/>
      <c r="EP101" s="835" t="s">
        <v>477</v>
      </c>
      <c r="EQ101" s="839">
        <f>ER86-EQ100</f>
        <v>0</v>
      </c>
      <c r="ER101" s="835"/>
      <c r="EU101" s="345"/>
      <c r="EV101" s="835" t="s">
        <v>477</v>
      </c>
      <c r="EW101" s="839">
        <f>EX86-EW100</f>
        <v>0</v>
      </c>
      <c r="EX101" s="835"/>
      <c r="FA101" s="345"/>
      <c r="FB101" s="835" t="s">
        <v>477</v>
      </c>
      <c r="FC101" s="839">
        <f>FD86-FC100</f>
        <v>0</v>
      </c>
      <c r="FD101" s="835"/>
      <c r="FG101" s="345"/>
      <c r="FH101" s="835" t="s">
        <v>477</v>
      </c>
      <c r="FI101" s="839">
        <f>FJ86-FI100</f>
        <v>0</v>
      </c>
      <c r="FJ101" s="835"/>
      <c r="FM101" s="345"/>
      <c r="FN101" s="835" t="s">
        <v>477</v>
      </c>
      <c r="FO101" s="839">
        <f>FP86-FO100</f>
        <v>0</v>
      </c>
      <c r="FP101" s="835"/>
      <c r="FS101" s="345"/>
      <c r="FT101" s="835" t="s">
        <v>477</v>
      </c>
      <c r="FU101" s="839">
        <f>FV86-FU100</f>
        <v>0</v>
      </c>
      <c r="FV101" s="835"/>
      <c r="FY101" s="345"/>
    </row>
    <row r="102" spans="1:181" x14ac:dyDescent="0.3">
      <c r="A102" s="19"/>
      <c r="G102" s="345"/>
      <c r="M102" s="345"/>
      <c r="S102" s="345"/>
      <c r="Y102" s="345"/>
      <c r="AE102" s="345"/>
      <c r="AK102" s="345"/>
      <c r="AQ102" s="345"/>
      <c r="AW102" s="345"/>
      <c r="BC102" s="345"/>
      <c r="BI102" s="345"/>
      <c r="BO102" s="345"/>
      <c r="BU102" s="345"/>
      <c r="CA102" s="345"/>
      <c r="CG102" s="345"/>
      <c r="CM102" s="345"/>
      <c r="CS102" s="345"/>
      <c r="CY102" s="345"/>
      <c r="DE102" s="345"/>
      <c r="DK102" s="345"/>
      <c r="DQ102" s="345"/>
      <c r="DW102" s="345"/>
      <c r="EC102" s="345"/>
      <c r="EI102" s="345"/>
      <c r="EO102" s="345"/>
      <c r="EU102" s="345"/>
      <c r="FA102" s="345"/>
      <c r="FG102" s="345"/>
      <c r="FM102" s="345"/>
      <c r="FS102" s="345"/>
      <c r="FY102" s="345"/>
    </row>
    <row r="103" spans="1:181" x14ac:dyDescent="0.3">
      <c r="A103" s="19"/>
      <c r="G103" s="345"/>
      <c r="M103" s="345"/>
      <c r="S103" s="345"/>
      <c r="Y103" s="345"/>
      <c r="AE103" s="345"/>
      <c r="AK103" s="345"/>
      <c r="AQ103" s="345"/>
      <c r="AW103" s="345"/>
      <c r="BC103" s="345"/>
      <c r="BI103" s="345"/>
      <c r="BO103" s="345"/>
      <c r="BU103" s="345"/>
      <c r="CA103" s="345"/>
      <c r="CG103" s="345"/>
      <c r="CM103" s="345"/>
      <c r="CS103" s="345"/>
      <c r="CY103" s="345"/>
      <c r="DE103" s="345"/>
      <c r="DK103" s="345"/>
      <c r="DQ103" s="345"/>
      <c r="DW103" s="345"/>
      <c r="EC103" s="345"/>
      <c r="EI103" s="345"/>
      <c r="EO103" s="345"/>
      <c r="EU103" s="345"/>
      <c r="FA103" s="345"/>
      <c r="FG103" s="345"/>
      <c r="FM103" s="345"/>
      <c r="FS103" s="345"/>
      <c r="FY103" s="345"/>
    </row>
    <row r="104" spans="1:181" x14ac:dyDescent="0.3">
      <c r="A104" s="19"/>
      <c r="D104" t="s">
        <v>476</v>
      </c>
      <c r="F104" t="s">
        <v>472</v>
      </c>
      <c r="G104" s="345"/>
      <c r="J104" t="s">
        <v>476</v>
      </c>
      <c r="L104" t="s">
        <v>472</v>
      </c>
      <c r="M104" s="345"/>
      <c r="P104" t="s">
        <v>476</v>
      </c>
      <c r="R104" t="s">
        <v>472</v>
      </c>
      <c r="S104" s="345"/>
      <c r="V104" t="s">
        <v>476</v>
      </c>
      <c r="X104" t="s">
        <v>472</v>
      </c>
      <c r="Y104" s="345"/>
      <c r="AB104" t="s">
        <v>476</v>
      </c>
      <c r="AD104" t="s">
        <v>472</v>
      </c>
      <c r="AE104" s="345"/>
      <c r="AH104" t="s">
        <v>476</v>
      </c>
      <c r="AJ104" t="s">
        <v>472</v>
      </c>
      <c r="AK104" s="345"/>
      <c r="AN104" t="s">
        <v>476</v>
      </c>
      <c r="AP104" t="s">
        <v>472</v>
      </c>
      <c r="AQ104" s="345"/>
      <c r="AT104" t="s">
        <v>476</v>
      </c>
      <c r="AV104" t="s">
        <v>472</v>
      </c>
      <c r="AW104" s="345"/>
      <c r="AZ104" t="s">
        <v>476</v>
      </c>
      <c r="BB104" t="s">
        <v>472</v>
      </c>
      <c r="BC104" s="345"/>
      <c r="BF104" t="s">
        <v>476</v>
      </c>
      <c r="BH104" t="s">
        <v>472</v>
      </c>
      <c r="BI104" s="345"/>
      <c r="BL104" t="s">
        <v>476</v>
      </c>
      <c r="BN104" t="s">
        <v>472</v>
      </c>
      <c r="BO104" s="345"/>
      <c r="BR104" t="s">
        <v>476</v>
      </c>
      <c r="BT104" t="s">
        <v>472</v>
      </c>
      <c r="BU104" s="345"/>
      <c r="BX104" t="s">
        <v>476</v>
      </c>
      <c r="BZ104" t="s">
        <v>472</v>
      </c>
      <c r="CA104" s="345"/>
      <c r="CD104" t="s">
        <v>476</v>
      </c>
      <c r="CF104" t="s">
        <v>472</v>
      </c>
      <c r="CG104" s="345"/>
      <c r="CJ104" t="s">
        <v>476</v>
      </c>
      <c r="CL104" t="s">
        <v>472</v>
      </c>
      <c r="CM104" s="345"/>
      <c r="CP104" t="s">
        <v>476</v>
      </c>
      <c r="CR104" t="s">
        <v>472</v>
      </c>
      <c r="CS104" s="345"/>
      <c r="CV104" t="s">
        <v>476</v>
      </c>
      <c r="CX104" t="s">
        <v>472</v>
      </c>
      <c r="CY104" s="345"/>
      <c r="DB104" t="s">
        <v>476</v>
      </c>
      <c r="DD104" t="s">
        <v>472</v>
      </c>
      <c r="DE104" s="345"/>
      <c r="DH104" t="s">
        <v>476</v>
      </c>
      <c r="DJ104" t="s">
        <v>472</v>
      </c>
      <c r="DK104" s="345"/>
      <c r="DN104" t="s">
        <v>476</v>
      </c>
      <c r="DP104" t="s">
        <v>472</v>
      </c>
      <c r="DQ104" s="345"/>
      <c r="DT104" t="s">
        <v>476</v>
      </c>
      <c r="DV104" t="s">
        <v>472</v>
      </c>
      <c r="DW104" s="345"/>
      <c r="DZ104" t="s">
        <v>476</v>
      </c>
      <c r="EB104" t="s">
        <v>472</v>
      </c>
      <c r="EC104" s="345"/>
      <c r="EF104" t="s">
        <v>476</v>
      </c>
      <c r="EH104" t="s">
        <v>472</v>
      </c>
      <c r="EI104" s="345"/>
      <c r="EL104" t="s">
        <v>476</v>
      </c>
      <c r="EN104" t="s">
        <v>472</v>
      </c>
      <c r="EO104" s="345"/>
      <c r="ER104" t="s">
        <v>476</v>
      </c>
      <c r="ET104" t="s">
        <v>472</v>
      </c>
      <c r="EU104" s="345"/>
      <c r="EX104" t="s">
        <v>476</v>
      </c>
      <c r="EZ104" t="s">
        <v>472</v>
      </c>
      <c r="FA104" s="345"/>
      <c r="FD104" t="s">
        <v>476</v>
      </c>
      <c r="FF104" t="s">
        <v>472</v>
      </c>
      <c r="FG104" s="345"/>
      <c r="FJ104" t="s">
        <v>476</v>
      </c>
      <c r="FL104" t="s">
        <v>472</v>
      </c>
      <c r="FM104" s="345"/>
      <c r="FP104" t="s">
        <v>476</v>
      </c>
      <c r="FR104" t="s">
        <v>472</v>
      </c>
      <c r="FS104" s="345"/>
      <c r="FV104" t="s">
        <v>476</v>
      </c>
      <c r="FX104" t="s">
        <v>472</v>
      </c>
      <c r="FY104" s="345"/>
    </row>
    <row r="105" spans="1:181" x14ac:dyDescent="0.3">
      <c r="A105" s="19"/>
      <c r="B105" s="835" t="s">
        <v>475</v>
      </c>
      <c r="C105" s="835"/>
      <c r="D105" s="827" t="s">
        <v>474</v>
      </c>
      <c r="E105" s="835">
        <f>C81-(D112+D114)</f>
        <v>190</v>
      </c>
      <c r="F105" s="835">
        <f>ABS(E105)</f>
        <v>190</v>
      </c>
      <c r="G105" s="345"/>
      <c r="H105" s="835" t="s">
        <v>475</v>
      </c>
      <c r="I105" s="835"/>
      <c r="J105" s="827" t="s">
        <v>474</v>
      </c>
      <c r="K105" s="835">
        <f>I81-(J112+J114)</f>
        <v>145.90615147492906</v>
      </c>
      <c r="L105" s="835">
        <f>ABS(K105)</f>
        <v>145.90615147492906</v>
      </c>
      <c r="M105" s="345"/>
      <c r="N105" s="835" t="s">
        <v>475</v>
      </c>
      <c r="O105" s="835"/>
      <c r="P105" s="827" t="s">
        <v>474</v>
      </c>
      <c r="Q105" s="835">
        <f>O81-(P112+P114)</f>
        <v>99.339878503246922</v>
      </c>
      <c r="R105" s="835">
        <f>ABS(Q105)</f>
        <v>99.339878503246922</v>
      </c>
      <c r="S105" s="345"/>
      <c r="T105" s="835" t="s">
        <v>475</v>
      </c>
      <c r="U105" s="835"/>
      <c r="V105" s="827" t="s">
        <v>474</v>
      </c>
      <c r="W105" s="835">
        <f>U81-(V112+V114)</f>
        <v>52.773605531564769</v>
      </c>
      <c r="X105" s="835">
        <f>ABS(W105)</f>
        <v>52.773605531564769</v>
      </c>
      <c r="Y105" s="345"/>
      <c r="Z105" s="835" t="s">
        <v>475</v>
      </c>
      <c r="AA105" s="835"/>
      <c r="AB105" s="827" t="s">
        <v>474</v>
      </c>
      <c r="AC105" s="835">
        <f>AA81-(AB112+AB114)</f>
        <v>8.6797570064939009</v>
      </c>
      <c r="AD105" s="835">
        <f>ABS(AC105)</f>
        <v>8.6797570064939009</v>
      </c>
      <c r="AE105" s="345"/>
      <c r="AF105" s="835" t="s">
        <v>475</v>
      </c>
      <c r="AG105" s="835"/>
      <c r="AH105" s="827" t="s">
        <v>474</v>
      </c>
      <c r="AI105" s="835">
        <f>AG81-(AH112+AH114)</f>
        <v>-30.967859674014022</v>
      </c>
      <c r="AJ105" s="835">
        <f>ABS(AI105)</f>
        <v>30.967859674014022</v>
      </c>
      <c r="AK105" s="345"/>
      <c r="AL105" s="835" t="s">
        <v>475</v>
      </c>
      <c r="AM105" s="835"/>
      <c r="AN105" s="827" t="s">
        <v>474</v>
      </c>
      <c r="AO105" s="835">
        <f>AM81-(AN112+AN114)</f>
        <v>-64.993183499556494</v>
      </c>
      <c r="AP105" s="835">
        <f>ABS(AO105)</f>
        <v>64.993183499556494</v>
      </c>
      <c r="AQ105" s="345"/>
      <c r="AR105" s="835" t="s">
        <v>475</v>
      </c>
      <c r="AS105" s="835"/>
      <c r="AT105" s="827" t="s">
        <v>474</v>
      </c>
      <c r="AU105" s="835">
        <f>AS81-(AT112+AT114)</f>
        <v>-93.044215733451153</v>
      </c>
      <c r="AV105" s="835">
        <f>ABS(AU105)</f>
        <v>93.044215733451153</v>
      </c>
      <c r="AW105" s="345"/>
      <c r="AX105" s="835" t="s">
        <v>475</v>
      </c>
      <c r="AY105" s="835"/>
      <c r="AZ105" s="827" t="s">
        <v>474</v>
      </c>
      <c r="BA105" s="835">
        <f>AY81-(AZ112+AZ114)</f>
        <v>-115.41434629126258</v>
      </c>
      <c r="BB105" s="835">
        <f>ABS(BA105)</f>
        <v>115.41434629126258</v>
      </c>
      <c r="BC105" s="345"/>
      <c r="BD105" s="835" t="s">
        <v>475</v>
      </c>
      <c r="BE105" s="835"/>
      <c r="BF105" s="827" t="s">
        <v>474</v>
      </c>
      <c r="BG105" s="835">
        <f>BE81-(BF112+BF114)</f>
        <v>-132.78613652805046</v>
      </c>
      <c r="BH105" s="835">
        <f>ABS(BG105)</f>
        <v>132.78613652805046</v>
      </c>
      <c r="BI105" s="345"/>
      <c r="BJ105" s="835" t="s">
        <v>475</v>
      </c>
      <c r="BK105" s="835"/>
      <c r="BL105" s="827" t="s">
        <v>474</v>
      </c>
      <c r="BM105" s="835">
        <f>BK81-(BL112+BL114)</f>
        <v>-146</v>
      </c>
      <c r="BN105" s="835">
        <f>ABS(BM105)</f>
        <v>146</v>
      </c>
      <c r="BO105" s="345"/>
      <c r="BP105" s="835" t="s">
        <v>475</v>
      </c>
      <c r="BQ105" s="835"/>
      <c r="BR105" s="827" t="s">
        <v>474</v>
      </c>
      <c r="BS105" s="835">
        <f>BQ81-(BR112+BR114)</f>
        <v>-146</v>
      </c>
      <c r="BT105" s="835">
        <f>ABS(BS105)</f>
        <v>146</v>
      </c>
      <c r="BU105" s="345"/>
      <c r="BV105" s="835" t="s">
        <v>475</v>
      </c>
      <c r="BW105" s="835"/>
      <c r="BX105" s="827" t="s">
        <v>474</v>
      </c>
      <c r="BY105" s="835">
        <f>BW81-(BX112+BX114)</f>
        <v>-146</v>
      </c>
      <c r="BZ105" s="835">
        <f>ABS(BY105)</f>
        <v>146</v>
      </c>
      <c r="CA105" s="345"/>
      <c r="CB105" s="835" t="s">
        <v>475</v>
      </c>
      <c r="CC105" s="835"/>
      <c r="CD105" s="827" t="s">
        <v>474</v>
      </c>
      <c r="CE105" s="835">
        <f>CC81-(CD112+CD114)</f>
        <v>-146</v>
      </c>
      <c r="CF105" s="835">
        <f>ABS(CE105)</f>
        <v>146</v>
      </c>
      <c r="CG105" s="345"/>
      <c r="CH105" s="835" t="s">
        <v>475</v>
      </c>
      <c r="CI105" s="835"/>
      <c r="CJ105" s="827" t="s">
        <v>474</v>
      </c>
      <c r="CK105" s="835">
        <f>CI81-(CJ112+CJ114)</f>
        <v>-146</v>
      </c>
      <c r="CL105" s="835">
        <f>ABS(CK105)</f>
        <v>146</v>
      </c>
      <c r="CM105" s="345"/>
      <c r="CN105" s="835" t="s">
        <v>475</v>
      </c>
      <c r="CO105" s="835"/>
      <c r="CP105" s="827" t="s">
        <v>474</v>
      </c>
      <c r="CQ105" s="835">
        <f>CO81-(CP112+CP114)</f>
        <v>-146</v>
      </c>
      <c r="CR105" s="835">
        <f>ABS(CQ105)</f>
        <v>146</v>
      </c>
      <c r="CS105" s="345"/>
      <c r="CT105" s="835" t="s">
        <v>475</v>
      </c>
      <c r="CU105" s="835"/>
      <c r="CV105" s="827" t="s">
        <v>474</v>
      </c>
      <c r="CW105" s="835">
        <f>CU81-(CV112+CV114)</f>
        <v>-146</v>
      </c>
      <c r="CX105" s="835">
        <f>ABS(CW105)</f>
        <v>146</v>
      </c>
      <c r="CY105" s="345"/>
      <c r="CZ105" s="835" t="s">
        <v>475</v>
      </c>
      <c r="DA105" s="835"/>
      <c r="DB105" s="827" t="s">
        <v>474</v>
      </c>
      <c r="DC105" s="835">
        <f>DA81-(DB112+DB114)</f>
        <v>-146</v>
      </c>
      <c r="DD105" s="835">
        <f>ABS(DC105)</f>
        <v>146</v>
      </c>
      <c r="DE105" s="345"/>
      <c r="DF105" s="835" t="s">
        <v>475</v>
      </c>
      <c r="DG105" s="835"/>
      <c r="DH105" s="827" t="s">
        <v>474</v>
      </c>
      <c r="DI105" s="835">
        <f>DG81-(DH112+DH114)</f>
        <v>-146</v>
      </c>
      <c r="DJ105" s="835">
        <f>ABS(DI105)</f>
        <v>146</v>
      </c>
      <c r="DK105" s="345"/>
      <c r="DL105" s="835" t="s">
        <v>475</v>
      </c>
      <c r="DM105" s="835"/>
      <c r="DN105" s="827" t="s">
        <v>474</v>
      </c>
      <c r="DO105" s="835">
        <f>DM81-(DN112+DN114)</f>
        <v>-146</v>
      </c>
      <c r="DP105" s="835">
        <f>ABS(DO105)</f>
        <v>146</v>
      </c>
      <c r="DQ105" s="345"/>
      <c r="DR105" s="835" t="s">
        <v>475</v>
      </c>
      <c r="DS105" s="835"/>
      <c r="DT105" s="827" t="s">
        <v>474</v>
      </c>
      <c r="DU105" s="835">
        <f>DS81-(DT112+DT114)</f>
        <v>-146</v>
      </c>
      <c r="DV105" s="835">
        <f>ABS(DU105)</f>
        <v>146</v>
      </c>
      <c r="DW105" s="345"/>
      <c r="DX105" s="835" t="s">
        <v>475</v>
      </c>
      <c r="DY105" s="835"/>
      <c r="DZ105" s="827" t="s">
        <v>474</v>
      </c>
      <c r="EA105" s="835">
        <f>DY81-(DZ112+DZ114)</f>
        <v>-146</v>
      </c>
      <c r="EB105" s="835">
        <f>ABS(EA105)</f>
        <v>146</v>
      </c>
      <c r="EC105" s="345"/>
      <c r="ED105" s="835" t="s">
        <v>475</v>
      </c>
      <c r="EE105" s="835"/>
      <c r="EF105" s="827" t="s">
        <v>474</v>
      </c>
      <c r="EG105" s="835">
        <f>EE81-(EF112+EF114)</f>
        <v>-146</v>
      </c>
      <c r="EH105" s="835">
        <f>ABS(EG105)</f>
        <v>146</v>
      </c>
      <c r="EI105" s="345"/>
      <c r="EJ105" s="835" t="s">
        <v>475</v>
      </c>
      <c r="EK105" s="835"/>
      <c r="EL105" s="827" t="s">
        <v>474</v>
      </c>
      <c r="EM105" s="835">
        <f>EK81-(EL112+EL114)</f>
        <v>-146</v>
      </c>
      <c r="EN105" s="835">
        <f>ABS(EM105)</f>
        <v>146</v>
      </c>
      <c r="EO105" s="345"/>
      <c r="EP105" s="835" t="s">
        <v>475</v>
      </c>
      <c r="EQ105" s="835"/>
      <c r="ER105" s="827" t="s">
        <v>474</v>
      </c>
      <c r="ES105" s="835">
        <f>EQ81-(ER112+ER114)</f>
        <v>-146</v>
      </c>
      <c r="ET105" s="835">
        <f>ABS(ES105)</f>
        <v>146</v>
      </c>
      <c r="EU105" s="345"/>
      <c r="EV105" s="835" t="s">
        <v>475</v>
      </c>
      <c r="EW105" s="835"/>
      <c r="EX105" s="827" t="s">
        <v>474</v>
      </c>
      <c r="EY105" s="835">
        <f>EW81-(EX112+EX114)</f>
        <v>-146</v>
      </c>
      <c r="EZ105" s="835">
        <f>ABS(EY105)</f>
        <v>146</v>
      </c>
      <c r="FA105" s="345"/>
      <c r="FB105" s="835" t="s">
        <v>475</v>
      </c>
      <c r="FC105" s="835"/>
      <c r="FD105" s="827" t="s">
        <v>474</v>
      </c>
      <c r="FE105" s="835">
        <f>FC81-(FD112+FD114)</f>
        <v>-146</v>
      </c>
      <c r="FF105" s="835">
        <f>ABS(FE105)</f>
        <v>146</v>
      </c>
      <c r="FG105" s="345"/>
      <c r="FH105" s="835" t="s">
        <v>475</v>
      </c>
      <c r="FI105" s="835"/>
      <c r="FJ105" s="827" t="s">
        <v>474</v>
      </c>
      <c r="FK105" s="835">
        <f>FI81-(FJ112+FJ114)</f>
        <v>-146</v>
      </c>
      <c r="FL105" s="835">
        <f>ABS(FK105)</f>
        <v>146</v>
      </c>
      <c r="FM105" s="345"/>
      <c r="FN105" s="835" t="s">
        <v>475</v>
      </c>
      <c r="FO105" s="835"/>
      <c r="FP105" s="827" t="s">
        <v>474</v>
      </c>
      <c r="FQ105" s="835">
        <f>FO81-(FP112+FP114)</f>
        <v>-146</v>
      </c>
      <c r="FR105" s="835">
        <f>ABS(FQ105)</f>
        <v>146</v>
      </c>
      <c r="FS105" s="345"/>
      <c r="FT105" s="835" t="s">
        <v>475</v>
      </c>
      <c r="FU105" s="835"/>
      <c r="FV105" s="827" t="s">
        <v>474</v>
      </c>
      <c r="FW105" s="835">
        <f>FU81-(FV112+FV114)</f>
        <v>-146</v>
      </c>
      <c r="FX105" s="835">
        <f>ABS(FW105)</f>
        <v>146</v>
      </c>
      <c r="FY105" s="345"/>
    </row>
    <row r="106" spans="1:181" x14ac:dyDescent="0.3">
      <c r="A106" s="19"/>
      <c r="B106" s="835"/>
      <c r="C106" s="840" t="s">
        <v>472</v>
      </c>
      <c r="D106" s="827" t="s">
        <v>473</v>
      </c>
      <c r="E106" s="835">
        <f>C82-(D113+D115)</f>
        <v>190</v>
      </c>
      <c r="F106" s="835">
        <f>ABS(E106)</f>
        <v>190</v>
      </c>
      <c r="G106" s="345"/>
      <c r="H106" s="835"/>
      <c r="I106" s="840" t="s">
        <v>472</v>
      </c>
      <c r="J106" s="827" t="s">
        <v>473</v>
      </c>
      <c r="K106" s="835">
        <f>I82-(J113+J115)</f>
        <v>145.90615147492906</v>
      </c>
      <c r="L106" s="835">
        <f>ABS(K106)</f>
        <v>145.90615147492906</v>
      </c>
      <c r="M106" s="345"/>
      <c r="N106" s="835"/>
      <c r="O106" s="840" t="s">
        <v>472</v>
      </c>
      <c r="P106" s="827" t="s">
        <v>473</v>
      </c>
      <c r="Q106" s="835">
        <f>O82-(P113+P115)</f>
        <v>99.339878503246922</v>
      </c>
      <c r="R106" s="835">
        <f>ABS(Q106)</f>
        <v>99.339878503246922</v>
      </c>
      <c r="S106" s="345"/>
      <c r="T106" s="835"/>
      <c r="U106" s="840" t="s">
        <v>472</v>
      </c>
      <c r="V106" s="827" t="s">
        <v>473</v>
      </c>
      <c r="W106" s="835">
        <f>U82-(V113+V115)</f>
        <v>52.773605531564769</v>
      </c>
      <c r="X106" s="835">
        <f>ABS(W106)</f>
        <v>52.773605531564769</v>
      </c>
      <c r="Y106" s="345"/>
      <c r="Z106" s="835"/>
      <c r="AA106" s="840" t="s">
        <v>472</v>
      </c>
      <c r="AB106" s="827" t="s">
        <v>473</v>
      </c>
      <c r="AC106" s="835">
        <f>AA82-(AB113+AB115)</f>
        <v>8.6797570064939009</v>
      </c>
      <c r="AD106" s="835">
        <f>ABS(AC106)</f>
        <v>8.6797570064939009</v>
      </c>
      <c r="AE106" s="345"/>
      <c r="AF106" s="835"/>
      <c r="AG106" s="840" t="s">
        <v>472</v>
      </c>
      <c r="AH106" s="827" t="s">
        <v>473</v>
      </c>
      <c r="AI106" s="835">
        <f>AG82-(AH113+AH115)</f>
        <v>-30.967859674014022</v>
      </c>
      <c r="AJ106" s="835">
        <f>ABS(AI106)</f>
        <v>30.967859674014022</v>
      </c>
      <c r="AK106" s="345"/>
      <c r="AL106" s="835"/>
      <c r="AM106" s="840" t="s">
        <v>472</v>
      </c>
      <c r="AN106" s="827" t="s">
        <v>473</v>
      </c>
      <c r="AO106" s="835">
        <f>AM82-(AN113+AN115)</f>
        <v>-64.993183499556494</v>
      </c>
      <c r="AP106" s="835">
        <f>ABS(AO106)</f>
        <v>64.993183499556494</v>
      </c>
      <c r="AQ106" s="345"/>
      <c r="AR106" s="835"/>
      <c r="AS106" s="840" t="s">
        <v>472</v>
      </c>
      <c r="AT106" s="827" t="s">
        <v>473</v>
      </c>
      <c r="AU106" s="835">
        <f>AS82-(AT113+AT115)</f>
        <v>-93.044215733451153</v>
      </c>
      <c r="AV106" s="835">
        <f>ABS(AU106)</f>
        <v>93.044215733451153</v>
      </c>
      <c r="AW106" s="345"/>
      <c r="AX106" s="835"/>
      <c r="AY106" s="840" t="s">
        <v>472</v>
      </c>
      <c r="AZ106" s="827" t="s">
        <v>473</v>
      </c>
      <c r="BA106" s="835">
        <f>AY82-(AZ113+AZ115)</f>
        <v>-115.41434629126258</v>
      </c>
      <c r="BB106" s="835">
        <f>ABS(BA106)</f>
        <v>115.41434629126258</v>
      </c>
      <c r="BC106" s="345"/>
      <c r="BD106" s="835"/>
      <c r="BE106" s="840" t="s">
        <v>472</v>
      </c>
      <c r="BF106" s="827" t="s">
        <v>473</v>
      </c>
      <c r="BG106" s="835">
        <f>BE82-(BF113+BF115)</f>
        <v>-132.78613652805046</v>
      </c>
      <c r="BH106" s="835">
        <f>ABS(BG106)</f>
        <v>132.78613652805046</v>
      </c>
      <c r="BI106" s="345"/>
      <c r="BJ106" s="835"/>
      <c r="BK106" s="840" t="s">
        <v>472</v>
      </c>
      <c r="BL106" s="827" t="s">
        <v>473</v>
      </c>
      <c r="BM106" s="835">
        <f>BK82-(BL113+BL115)</f>
        <v>-146</v>
      </c>
      <c r="BN106" s="835">
        <f>ABS(BM106)</f>
        <v>146</v>
      </c>
      <c r="BO106" s="345"/>
      <c r="BP106" s="835"/>
      <c r="BQ106" s="840" t="s">
        <v>472</v>
      </c>
      <c r="BR106" s="827" t="s">
        <v>473</v>
      </c>
      <c r="BS106" s="835">
        <f>BQ82-(BR113+BR115)</f>
        <v>-146</v>
      </c>
      <c r="BT106" s="835">
        <f>ABS(BS106)</f>
        <v>146</v>
      </c>
      <c r="BU106" s="345"/>
      <c r="BV106" s="835"/>
      <c r="BW106" s="840" t="s">
        <v>472</v>
      </c>
      <c r="BX106" s="827" t="s">
        <v>473</v>
      </c>
      <c r="BY106" s="835">
        <f>BW82-(BX113+BX115)</f>
        <v>-146</v>
      </c>
      <c r="BZ106" s="835">
        <f>ABS(BY106)</f>
        <v>146</v>
      </c>
      <c r="CA106" s="345"/>
      <c r="CB106" s="835"/>
      <c r="CC106" s="840" t="s">
        <v>472</v>
      </c>
      <c r="CD106" s="827" t="s">
        <v>473</v>
      </c>
      <c r="CE106" s="835">
        <f>CC82-(CD113+CD115)</f>
        <v>-146</v>
      </c>
      <c r="CF106" s="835">
        <f>ABS(CE106)</f>
        <v>146</v>
      </c>
      <c r="CG106" s="345"/>
      <c r="CH106" s="835"/>
      <c r="CI106" s="840" t="s">
        <v>472</v>
      </c>
      <c r="CJ106" s="827" t="s">
        <v>473</v>
      </c>
      <c r="CK106" s="835">
        <f>CI82-(CJ113+CJ115)</f>
        <v>-146</v>
      </c>
      <c r="CL106" s="835">
        <f>ABS(CK106)</f>
        <v>146</v>
      </c>
      <c r="CM106" s="345"/>
      <c r="CN106" s="835"/>
      <c r="CO106" s="840" t="s">
        <v>472</v>
      </c>
      <c r="CP106" s="827" t="s">
        <v>473</v>
      </c>
      <c r="CQ106" s="835">
        <f>CO82-(CP113+CP115)</f>
        <v>-146</v>
      </c>
      <c r="CR106" s="835">
        <f>ABS(CQ106)</f>
        <v>146</v>
      </c>
      <c r="CS106" s="345"/>
      <c r="CT106" s="835"/>
      <c r="CU106" s="840" t="s">
        <v>472</v>
      </c>
      <c r="CV106" s="827" t="s">
        <v>473</v>
      </c>
      <c r="CW106" s="835">
        <f>CU82-(CV113+CV115)</f>
        <v>-146</v>
      </c>
      <c r="CX106" s="835">
        <f>ABS(CW106)</f>
        <v>146</v>
      </c>
      <c r="CY106" s="345"/>
      <c r="CZ106" s="835"/>
      <c r="DA106" s="840" t="s">
        <v>472</v>
      </c>
      <c r="DB106" s="827" t="s">
        <v>473</v>
      </c>
      <c r="DC106" s="835">
        <f>DA82-(DB113+DB115)</f>
        <v>-146</v>
      </c>
      <c r="DD106" s="835">
        <f>ABS(DC106)</f>
        <v>146</v>
      </c>
      <c r="DE106" s="345"/>
      <c r="DF106" s="835"/>
      <c r="DG106" s="840" t="s">
        <v>472</v>
      </c>
      <c r="DH106" s="827" t="s">
        <v>473</v>
      </c>
      <c r="DI106" s="835">
        <f>DG82-(DH113+DH115)</f>
        <v>-146</v>
      </c>
      <c r="DJ106" s="835">
        <f>ABS(DI106)</f>
        <v>146</v>
      </c>
      <c r="DK106" s="345"/>
      <c r="DL106" s="835"/>
      <c r="DM106" s="840" t="s">
        <v>472</v>
      </c>
      <c r="DN106" s="827" t="s">
        <v>473</v>
      </c>
      <c r="DO106" s="835">
        <f>DM82-(DN113+DN115)</f>
        <v>-146</v>
      </c>
      <c r="DP106" s="835">
        <f>ABS(DO106)</f>
        <v>146</v>
      </c>
      <c r="DQ106" s="345"/>
      <c r="DR106" s="835"/>
      <c r="DS106" s="840" t="s">
        <v>472</v>
      </c>
      <c r="DT106" s="827" t="s">
        <v>473</v>
      </c>
      <c r="DU106" s="835">
        <f>DS82-(DT113+DT115)</f>
        <v>-146</v>
      </c>
      <c r="DV106" s="835">
        <f>ABS(DU106)</f>
        <v>146</v>
      </c>
      <c r="DW106" s="345"/>
      <c r="DX106" s="835"/>
      <c r="DY106" s="840" t="s">
        <v>472</v>
      </c>
      <c r="DZ106" s="827" t="s">
        <v>473</v>
      </c>
      <c r="EA106" s="835">
        <f>DY82-(DZ113+DZ115)</f>
        <v>-146</v>
      </c>
      <c r="EB106" s="835">
        <f>ABS(EA106)</f>
        <v>146</v>
      </c>
      <c r="EC106" s="345"/>
      <c r="ED106" s="835"/>
      <c r="EE106" s="840" t="s">
        <v>472</v>
      </c>
      <c r="EF106" s="827" t="s">
        <v>473</v>
      </c>
      <c r="EG106" s="835">
        <f>EE82-(EF113+EF115)</f>
        <v>-146</v>
      </c>
      <c r="EH106" s="835">
        <f>ABS(EG106)</f>
        <v>146</v>
      </c>
      <c r="EI106" s="345"/>
      <c r="EJ106" s="835"/>
      <c r="EK106" s="840" t="s">
        <v>472</v>
      </c>
      <c r="EL106" s="827" t="s">
        <v>473</v>
      </c>
      <c r="EM106" s="835">
        <f>EK82-(EL113+EL115)</f>
        <v>-146</v>
      </c>
      <c r="EN106" s="835">
        <f>ABS(EM106)</f>
        <v>146</v>
      </c>
      <c r="EO106" s="345"/>
      <c r="EP106" s="835"/>
      <c r="EQ106" s="840" t="s">
        <v>472</v>
      </c>
      <c r="ER106" s="827" t="s">
        <v>473</v>
      </c>
      <c r="ES106" s="835">
        <f>EQ82-(ER113+ER115)</f>
        <v>-146</v>
      </c>
      <c r="ET106" s="835">
        <f>ABS(ES106)</f>
        <v>146</v>
      </c>
      <c r="EU106" s="345"/>
      <c r="EV106" s="835"/>
      <c r="EW106" s="840" t="s">
        <v>472</v>
      </c>
      <c r="EX106" s="827" t="s">
        <v>473</v>
      </c>
      <c r="EY106" s="835">
        <f>EW82-(EX113+EX115)</f>
        <v>-146</v>
      </c>
      <c r="EZ106" s="835">
        <f>ABS(EY106)</f>
        <v>146</v>
      </c>
      <c r="FA106" s="345"/>
      <c r="FB106" s="835"/>
      <c r="FC106" s="840" t="s">
        <v>472</v>
      </c>
      <c r="FD106" s="827" t="s">
        <v>473</v>
      </c>
      <c r="FE106" s="835">
        <f>FC82-(FD113+FD115)</f>
        <v>-146</v>
      </c>
      <c r="FF106" s="835">
        <f>ABS(FE106)</f>
        <v>146</v>
      </c>
      <c r="FG106" s="345"/>
      <c r="FH106" s="835"/>
      <c r="FI106" s="840" t="s">
        <v>472</v>
      </c>
      <c r="FJ106" s="827" t="s">
        <v>473</v>
      </c>
      <c r="FK106" s="835">
        <f>FI82-(FJ113+FJ115)</f>
        <v>-146</v>
      </c>
      <c r="FL106" s="835">
        <f>ABS(FK106)</f>
        <v>146</v>
      </c>
      <c r="FM106" s="345"/>
      <c r="FN106" s="835"/>
      <c r="FO106" s="840" t="s">
        <v>472</v>
      </c>
      <c r="FP106" s="827" t="s">
        <v>473</v>
      </c>
      <c r="FQ106" s="835">
        <f>FO82-(FP113+FP115)</f>
        <v>-146</v>
      </c>
      <c r="FR106" s="835">
        <f>ABS(FQ106)</f>
        <v>146</v>
      </c>
      <c r="FS106" s="345"/>
      <c r="FT106" s="835"/>
      <c r="FU106" s="840" t="s">
        <v>472</v>
      </c>
      <c r="FV106" s="827" t="s">
        <v>473</v>
      </c>
      <c r="FW106" s="835">
        <f>FU82-(FV113+FV115)</f>
        <v>-146</v>
      </c>
      <c r="FX106" s="835">
        <f>ABS(FW106)</f>
        <v>146</v>
      </c>
      <c r="FY106" s="345"/>
    </row>
    <row r="107" spans="1:181" x14ac:dyDescent="0.3">
      <c r="A107" s="19"/>
      <c r="B107" s="827" t="s">
        <v>418</v>
      </c>
      <c r="C107" s="840">
        <f>C80</f>
        <v>190</v>
      </c>
      <c r="D107" s="835"/>
      <c r="E107" s="835"/>
      <c r="F107" s="835"/>
      <c r="G107" s="345"/>
      <c r="H107" s="827" t="s">
        <v>418</v>
      </c>
      <c r="I107" s="840">
        <f>I80</f>
        <v>186.85043939106637</v>
      </c>
      <c r="J107" s="835"/>
      <c r="K107" s="835"/>
      <c r="L107" s="835"/>
      <c r="M107" s="345"/>
      <c r="N107" s="827" t="s">
        <v>418</v>
      </c>
      <c r="O107" s="840">
        <f>O80</f>
        <v>183.5242770359462</v>
      </c>
      <c r="P107" s="835"/>
      <c r="Q107" s="835"/>
      <c r="R107" s="835"/>
      <c r="S107" s="345"/>
      <c r="T107" s="827" t="s">
        <v>418</v>
      </c>
      <c r="U107" s="840">
        <f>U80</f>
        <v>180.19811468082605</v>
      </c>
      <c r="V107" s="835"/>
      <c r="W107" s="835"/>
      <c r="X107" s="835"/>
      <c r="Y107" s="345"/>
      <c r="Z107" s="827" t="s">
        <v>418</v>
      </c>
      <c r="AA107" s="840">
        <f>AA80</f>
        <v>177.04855407189243</v>
      </c>
      <c r="AB107" s="835"/>
      <c r="AC107" s="835"/>
      <c r="AD107" s="835"/>
      <c r="AE107" s="345"/>
      <c r="AF107" s="827" t="s">
        <v>418</v>
      </c>
      <c r="AG107" s="840">
        <f>AG80</f>
        <v>174.21658145185614</v>
      </c>
      <c r="AH107" s="835"/>
      <c r="AI107" s="835"/>
      <c r="AJ107" s="835"/>
      <c r="AK107" s="345"/>
      <c r="AL107" s="827" t="s">
        <v>418</v>
      </c>
      <c r="AM107" s="840">
        <f>AM80</f>
        <v>171.78620117860311</v>
      </c>
      <c r="AN107" s="835"/>
      <c r="AO107" s="835"/>
      <c r="AP107" s="835"/>
      <c r="AQ107" s="345"/>
      <c r="AR107" s="827" t="s">
        <v>418</v>
      </c>
      <c r="AS107" s="840">
        <f>AS80</f>
        <v>169.78255601903919</v>
      </c>
      <c r="AT107" s="835"/>
      <c r="AU107" s="835"/>
      <c r="AV107" s="835"/>
      <c r="AW107" s="345"/>
      <c r="AX107" s="827" t="s">
        <v>418</v>
      </c>
      <c r="AY107" s="840">
        <f>AY80</f>
        <v>168.18468955062411</v>
      </c>
      <c r="AZ107" s="835"/>
      <c r="BA107" s="835"/>
      <c r="BB107" s="835"/>
      <c r="BC107" s="345"/>
      <c r="BD107" s="827" t="s">
        <v>418</v>
      </c>
      <c r="BE107" s="840">
        <f>BE80</f>
        <v>166.94384739085353</v>
      </c>
      <c r="BF107" s="835"/>
      <c r="BG107" s="835"/>
      <c r="BH107" s="835"/>
      <c r="BI107" s="345"/>
      <c r="BJ107" s="827" t="s">
        <v>418</v>
      </c>
      <c r="BK107" s="840">
        <f>BK80</f>
        <v>166</v>
      </c>
      <c r="BL107" s="835"/>
      <c r="BM107" s="835"/>
      <c r="BN107" s="835"/>
      <c r="BO107" s="345"/>
      <c r="BP107" s="827" t="s">
        <v>418</v>
      </c>
      <c r="BQ107" s="840">
        <f>BQ80</f>
        <v>166</v>
      </c>
      <c r="BR107" s="835"/>
      <c r="BS107" s="835"/>
      <c r="BT107" s="835"/>
      <c r="BU107" s="345"/>
      <c r="BV107" s="827" t="s">
        <v>418</v>
      </c>
      <c r="BW107" s="840">
        <f>BW80</f>
        <v>166</v>
      </c>
      <c r="BX107" s="835"/>
      <c r="BY107" s="835"/>
      <c r="BZ107" s="835"/>
      <c r="CA107" s="345"/>
      <c r="CB107" s="827" t="s">
        <v>418</v>
      </c>
      <c r="CC107" s="840">
        <f>CC80</f>
        <v>166</v>
      </c>
      <c r="CD107" s="835"/>
      <c r="CE107" s="835"/>
      <c r="CF107" s="835"/>
      <c r="CG107" s="345"/>
      <c r="CH107" s="827" t="s">
        <v>418</v>
      </c>
      <c r="CI107" s="840">
        <f>CI80</f>
        <v>166</v>
      </c>
      <c r="CJ107" s="835"/>
      <c r="CK107" s="835"/>
      <c r="CL107" s="835"/>
      <c r="CM107" s="345"/>
      <c r="CN107" s="827" t="s">
        <v>418</v>
      </c>
      <c r="CO107" s="840">
        <f>CO80</f>
        <v>166</v>
      </c>
      <c r="CP107" s="835"/>
      <c r="CQ107" s="835"/>
      <c r="CR107" s="835"/>
      <c r="CS107" s="345"/>
      <c r="CT107" s="827" t="s">
        <v>418</v>
      </c>
      <c r="CU107" s="840">
        <f>CU80</f>
        <v>166</v>
      </c>
      <c r="CV107" s="835"/>
      <c r="CW107" s="835"/>
      <c r="CX107" s="835"/>
      <c r="CY107" s="345"/>
      <c r="CZ107" s="827" t="s">
        <v>418</v>
      </c>
      <c r="DA107" s="840">
        <f>DA80</f>
        <v>166</v>
      </c>
      <c r="DB107" s="835"/>
      <c r="DC107" s="835"/>
      <c r="DD107" s="835"/>
      <c r="DE107" s="345"/>
      <c r="DF107" s="827" t="s">
        <v>418</v>
      </c>
      <c r="DG107" s="840">
        <f>DG80</f>
        <v>166</v>
      </c>
      <c r="DH107" s="835"/>
      <c r="DI107" s="835"/>
      <c r="DJ107" s="835"/>
      <c r="DK107" s="345"/>
      <c r="DL107" s="827" t="s">
        <v>418</v>
      </c>
      <c r="DM107" s="840">
        <f>DM80</f>
        <v>166</v>
      </c>
      <c r="DN107" s="835"/>
      <c r="DO107" s="835"/>
      <c r="DP107" s="835"/>
      <c r="DQ107" s="345"/>
      <c r="DR107" s="827" t="s">
        <v>418</v>
      </c>
      <c r="DS107" s="840">
        <f>DS80</f>
        <v>166</v>
      </c>
      <c r="DT107" s="835"/>
      <c r="DU107" s="835"/>
      <c r="DV107" s="835"/>
      <c r="DW107" s="345"/>
      <c r="DX107" s="827" t="s">
        <v>418</v>
      </c>
      <c r="DY107" s="840">
        <f>DY80</f>
        <v>166</v>
      </c>
      <c r="DZ107" s="835"/>
      <c r="EA107" s="835"/>
      <c r="EB107" s="835"/>
      <c r="EC107" s="345"/>
      <c r="ED107" s="827" t="s">
        <v>418</v>
      </c>
      <c r="EE107" s="840">
        <f>EE80</f>
        <v>166</v>
      </c>
      <c r="EF107" s="835"/>
      <c r="EG107" s="835"/>
      <c r="EH107" s="835"/>
      <c r="EI107" s="345"/>
      <c r="EJ107" s="827" t="s">
        <v>418</v>
      </c>
      <c r="EK107" s="840">
        <f>EK80</f>
        <v>166</v>
      </c>
      <c r="EL107" s="835"/>
      <c r="EM107" s="835"/>
      <c r="EN107" s="835"/>
      <c r="EO107" s="345"/>
      <c r="EP107" s="827" t="s">
        <v>418</v>
      </c>
      <c r="EQ107" s="840">
        <f>EQ80</f>
        <v>166</v>
      </c>
      <c r="ER107" s="835"/>
      <c r="ES107" s="835"/>
      <c r="ET107" s="835"/>
      <c r="EU107" s="345"/>
      <c r="EV107" s="827" t="s">
        <v>418</v>
      </c>
      <c r="EW107" s="840">
        <f>EW80</f>
        <v>166</v>
      </c>
      <c r="EX107" s="835"/>
      <c r="EY107" s="835"/>
      <c r="EZ107" s="835"/>
      <c r="FA107" s="345"/>
      <c r="FB107" s="827" t="s">
        <v>418</v>
      </c>
      <c r="FC107" s="840">
        <f>FC80</f>
        <v>166</v>
      </c>
      <c r="FD107" s="835"/>
      <c r="FE107" s="835"/>
      <c r="FF107" s="835"/>
      <c r="FG107" s="345"/>
      <c r="FH107" s="827" t="s">
        <v>418</v>
      </c>
      <c r="FI107" s="840">
        <f>FI80</f>
        <v>166</v>
      </c>
      <c r="FJ107" s="835"/>
      <c r="FK107" s="835"/>
      <c r="FL107" s="835"/>
      <c r="FM107" s="345"/>
      <c r="FN107" s="827" t="s">
        <v>418</v>
      </c>
      <c r="FO107" s="840">
        <f>FO80</f>
        <v>166</v>
      </c>
      <c r="FP107" s="835"/>
      <c r="FQ107" s="835"/>
      <c r="FR107" s="835"/>
      <c r="FS107" s="345"/>
      <c r="FT107" s="827" t="s">
        <v>418</v>
      </c>
      <c r="FU107" s="840">
        <f>FU80</f>
        <v>166</v>
      </c>
      <c r="FV107" s="835"/>
      <c r="FW107" s="835"/>
      <c r="FX107" s="835"/>
      <c r="FY107" s="345"/>
    </row>
    <row r="108" spans="1:181" x14ac:dyDescent="0.3">
      <c r="A108" s="19"/>
      <c r="B108" s="827" t="s">
        <v>417</v>
      </c>
      <c r="C108" s="840">
        <f>C81</f>
        <v>190</v>
      </c>
      <c r="D108" s="835"/>
      <c r="E108" s="835"/>
      <c r="F108" s="835"/>
      <c r="G108" s="345"/>
      <c r="H108" s="827" t="s">
        <v>417</v>
      </c>
      <c r="I108" s="840">
        <f>I81</f>
        <v>186.85043939106637</v>
      </c>
      <c r="J108" s="835"/>
      <c r="K108" s="835"/>
      <c r="L108" s="835"/>
      <c r="M108" s="345"/>
      <c r="N108" s="827" t="s">
        <v>417</v>
      </c>
      <c r="O108" s="840">
        <f>O81</f>
        <v>183.5242770359462</v>
      </c>
      <c r="P108" s="835"/>
      <c r="Q108" s="835"/>
      <c r="R108" s="835"/>
      <c r="S108" s="345"/>
      <c r="T108" s="827" t="s">
        <v>417</v>
      </c>
      <c r="U108" s="840">
        <f>U81</f>
        <v>180.19811468082605</v>
      </c>
      <c r="V108" s="835"/>
      <c r="W108" s="835"/>
      <c r="X108" s="835"/>
      <c r="Y108" s="345"/>
      <c r="Z108" s="827" t="s">
        <v>417</v>
      </c>
      <c r="AA108" s="840">
        <f>AA81</f>
        <v>177.04855407189243</v>
      </c>
      <c r="AB108" s="835"/>
      <c r="AC108" s="835"/>
      <c r="AD108" s="835"/>
      <c r="AE108" s="345"/>
      <c r="AF108" s="827" t="s">
        <v>417</v>
      </c>
      <c r="AG108" s="840">
        <f>AG81</f>
        <v>174.21658145185614</v>
      </c>
      <c r="AH108" s="835"/>
      <c r="AI108" s="835"/>
      <c r="AJ108" s="835"/>
      <c r="AK108" s="345"/>
      <c r="AL108" s="827" t="s">
        <v>417</v>
      </c>
      <c r="AM108" s="840">
        <f>AM81</f>
        <v>171.78620117860311</v>
      </c>
      <c r="AN108" s="835"/>
      <c r="AO108" s="835"/>
      <c r="AP108" s="835"/>
      <c r="AQ108" s="345"/>
      <c r="AR108" s="827" t="s">
        <v>417</v>
      </c>
      <c r="AS108" s="840">
        <f>AS81</f>
        <v>169.78255601903919</v>
      </c>
      <c r="AT108" s="835"/>
      <c r="AU108" s="835"/>
      <c r="AV108" s="835"/>
      <c r="AW108" s="345"/>
      <c r="AX108" s="827" t="s">
        <v>417</v>
      </c>
      <c r="AY108" s="840">
        <f>AY81</f>
        <v>168.18468955062411</v>
      </c>
      <c r="AZ108" s="835"/>
      <c r="BA108" s="835"/>
      <c r="BB108" s="835"/>
      <c r="BC108" s="345"/>
      <c r="BD108" s="827" t="s">
        <v>417</v>
      </c>
      <c r="BE108" s="840">
        <f>BE81</f>
        <v>166.94384739085353</v>
      </c>
      <c r="BF108" s="835"/>
      <c r="BG108" s="835"/>
      <c r="BH108" s="835"/>
      <c r="BI108" s="345"/>
      <c r="BJ108" s="827" t="s">
        <v>417</v>
      </c>
      <c r="BK108" s="840">
        <f>BK81</f>
        <v>166</v>
      </c>
      <c r="BL108" s="835"/>
      <c r="BM108" s="835"/>
      <c r="BN108" s="835"/>
      <c r="BO108" s="345"/>
      <c r="BP108" s="827" t="s">
        <v>417</v>
      </c>
      <c r="BQ108" s="840">
        <f>BQ81</f>
        <v>166</v>
      </c>
      <c r="BR108" s="835"/>
      <c r="BS108" s="835"/>
      <c r="BT108" s="835"/>
      <c r="BU108" s="345"/>
      <c r="BV108" s="827" t="s">
        <v>417</v>
      </c>
      <c r="BW108" s="840">
        <f>BW81</f>
        <v>166</v>
      </c>
      <c r="BX108" s="835"/>
      <c r="BY108" s="835"/>
      <c r="BZ108" s="835"/>
      <c r="CA108" s="345"/>
      <c r="CB108" s="827" t="s">
        <v>417</v>
      </c>
      <c r="CC108" s="840">
        <f>CC81</f>
        <v>166</v>
      </c>
      <c r="CD108" s="835"/>
      <c r="CE108" s="835"/>
      <c r="CF108" s="835"/>
      <c r="CG108" s="345"/>
      <c r="CH108" s="827" t="s">
        <v>417</v>
      </c>
      <c r="CI108" s="840">
        <f>CI81</f>
        <v>166</v>
      </c>
      <c r="CJ108" s="835"/>
      <c r="CK108" s="835"/>
      <c r="CL108" s="835"/>
      <c r="CM108" s="345"/>
      <c r="CN108" s="827" t="s">
        <v>417</v>
      </c>
      <c r="CO108" s="840">
        <f>CO81</f>
        <v>166</v>
      </c>
      <c r="CP108" s="835"/>
      <c r="CQ108" s="835"/>
      <c r="CR108" s="835"/>
      <c r="CS108" s="345"/>
      <c r="CT108" s="827" t="s">
        <v>417</v>
      </c>
      <c r="CU108" s="840">
        <f>CU81</f>
        <v>166</v>
      </c>
      <c r="CV108" s="835"/>
      <c r="CW108" s="835"/>
      <c r="CX108" s="835"/>
      <c r="CY108" s="345"/>
      <c r="CZ108" s="827" t="s">
        <v>417</v>
      </c>
      <c r="DA108" s="840">
        <f>DA81</f>
        <v>166</v>
      </c>
      <c r="DB108" s="835"/>
      <c r="DC108" s="835"/>
      <c r="DD108" s="835"/>
      <c r="DE108" s="345"/>
      <c r="DF108" s="827" t="s">
        <v>417</v>
      </c>
      <c r="DG108" s="840">
        <f>DG81</f>
        <v>166</v>
      </c>
      <c r="DH108" s="835"/>
      <c r="DI108" s="835"/>
      <c r="DJ108" s="835"/>
      <c r="DK108" s="345"/>
      <c r="DL108" s="827" t="s">
        <v>417</v>
      </c>
      <c r="DM108" s="840">
        <f>DM81</f>
        <v>166</v>
      </c>
      <c r="DN108" s="835"/>
      <c r="DO108" s="835"/>
      <c r="DP108" s="835"/>
      <c r="DQ108" s="345"/>
      <c r="DR108" s="827" t="s">
        <v>417</v>
      </c>
      <c r="DS108" s="840">
        <f>DS81</f>
        <v>166</v>
      </c>
      <c r="DT108" s="835"/>
      <c r="DU108" s="835"/>
      <c r="DV108" s="835"/>
      <c r="DW108" s="345"/>
      <c r="DX108" s="827" t="s">
        <v>417</v>
      </c>
      <c r="DY108" s="840">
        <f>DY81</f>
        <v>166</v>
      </c>
      <c r="DZ108" s="835"/>
      <c r="EA108" s="835"/>
      <c r="EB108" s="835"/>
      <c r="EC108" s="345"/>
      <c r="ED108" s="827" t="s">
        <v>417</v>
      </c>
      <c r="EE108" s="840">
        <f>EE81</f>
        <v>166</v>
      </c>
      <c r="EF108" s="835"/>
      <c r="EG108" s="835"/>
      <c r="EH108" s="835"/>
      <c r="EI108" s="345"/>
      <c r="EJ108" s="827" t="s">
        <v>417</v>
      </c>
      <c r="EK108" s="840">
        <f>EK81</f>
        <v>166</v>
      </c>
      <c r="EL108" s="835"/>
      <c r="EM108" s="835"/>
      <c r="EN108" s="835"/>
      <c r="EO108" s="345"/>
      <c r="EP108" s="827" t="s">
        <v>417</v>
      </c>
      <c r="EQ108" s="840">
        <f>EQ81</f>
        <v>166</v>
      </c>
      <c r="ER108" s="835"/>
      <c r="ES108" s="835"/>
      <c r="ET108" s="835"/>
      <c r="EU108" s="345"/>
      <c r="EV108" s="827" t="s">
        <v>417</v>
      </c>
      <c r="EW108" s="840">
        <f>EW81</f>
        <v>166</v>
      </c>
      <c r="EX108" s="835"/>
      <c r="EY108" s="835"/>
      <c r="EZ108" s="835"/>
      <c r="FA108" s="345"/>
      <c r="FB108" s="827" t="s">
        <v>417</v>
      </c>
      <c r="FC108" s="840">
        <f>FC81</f>
        <v>166</v>
      </c>
      <c r="FD108" s="835"/>
      <c r="FE108" s="835"/>
      <c r="FF108" s="835"/>
      <c r="FG108" s="345"/>
      <c r="FH108" s="827" t="s">
        <v>417</v>
      </c>
      <c r="FI108" s="840">
        <f>FI81</f>
        <v>166</v>
      </c>
      <c r="FJ108" s="835"/>
      <c r="FK108" s="835"/>
      <c r="FL108" s="835"/>
      <c r="FM108" s="345"/>
      <c r="FN108" s="827" t="s">
        <v>417</v>
      </c>
      <c r="FO108" s="840">
        <f>FO81</f>
        <v>166</v>
      </c>
      <c r="FP108" s="835"/>
      <c r="FQ108" s="835"/>
      <c r="FR108" s="835"/>
      <c r="FS108" s="345"/>
      <c r="FT108" s="827" t="s">
        <v>417</v>
      </c>
      <c r="FU108" s="840">
        <f>FU81</f>
        <v>166</v>
      </c>
      <c r="FV108" s="835"/>
      <c r="FW108" s="835"/>
      <c r="FX108" s="835"/>
      <c r="FY108" s="345"/>
    </row>
    <row r="109" spans="1:181" x14ac:dyDescent="0.3">
      <c r="A109" s="19"/>
      <c r="B109" s="827" t="s">
        <v>416</v>
      </c>
      <c r="C109" s="840">
        <f>C82</f>
        <v>190</v>
      </c>
      <c r="D109" s="835"/>
      <c r="E109" s="835"/>
      <c r="F109" s="835"/>
      <c r="G109" s="345"/>
      <c r="H109" s="827" t="s">
        <v>416</v>
      </c>
      <c r="I109" s="840">
        <f>I82</f>
        <v>186.85043939106637</v>
      </c>
      <c r="J109" s="835"/>
      <c r="K109" s="835"/>
      <c r="L109" s="835"/>
      <c r="M109" s="345"/>
      <c r="N109" s="827" t="s">
        <v>416</v>
      </c>
      <c r="O109" s="840">
        <f>O82</f>
        <v>183.5242770359462</v>
      </c>
      <c r="P109" s="835"/>
      <c r="Q109" s="835"/>
      <c r="R109" s="835"/>
      <c r="S109" s="345"/>
      <c r="T109" s="827" t="s">
        <v>416</v>
      </c>
      <c r="U109" s="840">
        <f>U82</f>
        <v>180.19811468082605</v>
      </c>
      <c r="V109" s="835"/>
      <c r="W109" s="835"/>
      <c r="X109" s="835"/>
      <c r="Y109" s="345"/>
      <c r="Z109" s="827" t="s">
        <v>416</v>
      </c>
      <c r="AA109" s="840">
        <f>AA82</f>
        <v>177.04855407189243</v>
      </c>
      <c r="AB109" s="835"/>
      <c r="AC109" s="835"/>
      <c r="AD109" s="835"/>
      <c r="AE109" s="345"/>
      <c r="AF109" s="827" t="s">
        <v>416</v>
      </c>
      <c r="AG109" s="840">
        <f>AG82</f>
        <v>174.21658145185614</v>
      </c>
      <c r="AH109" s="835"/>
      <c r="AI109" s="835"/>
      <c r="AJ109" s="835"/>
      <c r="AK109" s="345"/>
      <c r="AL109" s="827" t="s">
        <v>416</v>
      </c>
      <c r="AM109" s="840">
        <f>AM82</f>
        <v>171.78620117860311</v>
      </c>
      <c r="AN109" s="835"/>
      <c r="AO109" s="835"/>
      <c r="AP109" s="835"/>
      <c r="AQ109" s="345"/>
      <c r="AR109" s="827" t="s">
        <v>416</v>
      </c>
      <c r="AS109" s="840">
        <f>AS82</f>
        <v>169.78255601903919</v>
      </c>
      <c r="AT109" s="835"/>
      <c r="AU109" s="835"/>
      <c r="AV109" s="835"/>
      <c r="AW109" s="345"/>
      <c r="AX109" s="827" t="s">
        <v>416</v>
      </c>
      <c r="AY109" s="840">
        <f>AY82</f>
        <v>168.18468955062411</v>
      </c>
      <c r="AZ109" s="835"/>
      <c r="BA109" s="835"/>
      <c r="BB109" s="835"/>
      <c r="BC109" s="345"/>
      <c r="BD109" s="827" t="s">
        <v>416</v>
      </c>
      <c r="BE109" s="840">
        <f>BE82</f>
        <v>166.94384739085353</v>
      </c>
      <c r="BF109" s="835"/>
      <c r="BG109" s="835"/>
      <c r="BH109" s="835"/>
      <c r="BI109" s="345"/>
      <c r="BJ109" s="827" t="s">
        <v>416</v>
      </c>
      <c r="BK109" s="840">
        <f>BK82</f>
        <v>166</v>
      </c>
      <c r="BL109" s="835"/>
      <c r="BM109" s="835"/>
      <c r="BN109" s="835"/>
      <c r="BO109" s="345"/>
      <c r="BP109" s="827" t="s">
        <v>416</v>
      </c>
      <c r="BQ109" s="840">
        <f>BQ82</f>
        <v>166</v>
      </c>
      <c r="BR109" s="835"/>
      <c r="BS109" s="835"/>
      <c r="BT109" s="835"/>
      <c r="BU109" s="345"/>
      <c r="BV109" s="827" t="s">
        <v>416</v>
      </c>
      <c r="BW109" s="840">
        <f>BW82</f>
        <v>166</v>
      </c>
      <c r="BX109" s="835"/>
      <c r="BY109" s="835"/>
      <c r="BZ109" s="835"/>
      <c r="CA109" s="345"/>
      <c r="CB109" s="827" t="s">
        <v>416</v>
      </c>
      <c r="CC109" s="840">
        <f>CC82</f>
        <v>166</v>
      </c>
      <c r="CD109" s="835"/>
      <c r="CE109" s="835"/>
      <c r="CF109" s="835"/>
      <c r="CG109" s="345"/>
      <c r="CH109" s="827" t="s">
        <v>416</v>
      </c>
      <c r="CI109" s="840">
        <f>CI82</f>
        <v>166</v>
      </c>
      <c r="CJ109" s="835"/>
      <c r="CK109" s="835"/>
      <c r="CL109" s="835"/>
      <c r="CM109" s="345"/>
      <c r="CN109" s="827" t="s">
        <v>416</v>
      </c>
      <c r="CO109" s="840">
        <f>CO82</f>
        <v>166</v>
      </c>
      <c r="CP109" s="835"/>
      <c r="CQ109" s="835"/>
      <c r="CR109" s="835"/>
      <c r="CS109" s="345"/>
      <c r="CT109" s="827" t="s">
        <v>416</v>
      </c>
      <c r="CU109" s="840">
        <f>CU82</f>
        <v>166</v>
      </c>
      <c r="CV109" s="835"/>
      <c r="CW109" s="835"/>
      <c r="CX109" s="835"/>
      <c r="CY109" s="345"/>
      <c r="CZ109" s="827" t="s">
        <v>416</v>
      </c>
      <c r="DA109" s="840">
        <f>DA82</f>
        <v>166</v>
      </c>
      <c r="DB109" s="835"/>
      <c r="DC109" s="835"/>
      <c r="DD109" s="835"/>
      <c r="DE109" s="345"/>
      <c r="DF109" s="827" t="s">
        <v>416</v>
      </c>
      <c r="DG109" s="840">
        <f>DG82</f>
        <v>166</v>
      </c>
      <c r="DH109" s="835"/>
      <c r="DI109" s="835"/>
      <c r="DJ109" s="835"/>
      <c r="DK109" s="345"/>
      <c r="DL109" s="827" t="s">
        <v>416</v>
      </c>
      <c r="DM109" s="840">
        <f>DM82</f>
        <v>166</v>
      </c>
      <c r="DN109" s="835"/>
      <c r="DO109" s="835"/>
      <c r="DP109" s="835"/>
      <c r="DQ109" s="345"/>
      <c r="DR109" s="827" t="s">
        <v>416</v>
      </c>
      <c r="DS109" s="840">
        <f>DS82</f>
        <v>166</v>
      </c>
      <c r="DT109" s="835"/>
      <c r="DU109" s="835"/>
      <c r="DV109" s="835"/>
      <c r="DW109" s="345"/>
      <c r="DX109" s="827" t="s">
        <v>416</v>
      </c>
      <c r="DY109" s="840">
        <f>DY82</f>
        <v>166</v>
      </c>
      <c r="DZ109" s="835"/>
      <c r="EA109" s="835"/>
      <c r="EB109" s="835"/>
      <c r="EC109" s="345"/>
      <c r="ED109" s="827" t="s">
        <v>416</v>
      </c>
      <c r="EE109" s="840">
        <f>EE82</f>
        <v>166</v>
      </c>
      <c r="EF109" s="835"/>
      <c r="EG109" s="835"/>
      <c r="EH109" s="835"/>
      <c r="EI109" s="345"/>
      <c r="EJ109" s="827" t="s">
        <v>416</v>
      </c>
      <c r="EK109" s="840">
        <f>EK82</f>
        <v>166</v>
      </c>
      <c r="EL109" s="835"/>
      <c r="EM109" s="835"/>
      <c r="EN109" s="835"/>
      <c r="EO109" s="345"/>
      <c r="EP109" s="827" t="s">
        <v>416</v>
      </c>
      <c r="EQ109" s="840">
        <f>EQ82</f>
        <v>166</v>
      </c>
      <c r="ER109" s="835"/>
      <c r="ES109" s="835"/>
      <c r="ET109" s="835"/>
      <c r="EU109" s="345"/>
      <c r="EV109" s="827" t="s">
        <v>416</v>
      </c>
      <c r="EW109" s="840">
        <f>EW82</f>
        <v>166</v>
      </c>
      <c r="EX109" s="835"/>
      <c r="EY109" s="835"/>
      <c r="EZ109" s="835"/>
      <c r="FA109" s="345"/>
      <c r="FB109" s="827" t="s">
        <v>416</v>
      </c>
      <c r="FC109" s="840">
        <f>FC82</f>
        <v>166</v>
      </c>
      <c r="FD109" s="835"/>
      <c r="FE109" s="835"/>
      <c r="FF109" s="835"/>
      <c r="FG109" s="345"/>
      <c r="FH109" s="827" t="s">
        <v>416</v>
      </c>
      <c r="FI109" s="840">
        <f>FI82</f>
        <v>166</v>
      </c>
      <c r="FJ109" s="835"/>
      <c r="FK109" s="835"/>
      <c r="FL109" s="835"/>
      <c r="FM109" s="345"/>
      <c r="FN109" s="827" t="s">
        <v>416</v>
      </c>
      <c r="FO109" s="840">
        <f>FO82</f>
        <v>166</v>
      </c>
      <c r="FP109" s="835"/>
      <c r="FQ109" s="835"/>
      <c r="FR109" s="835"/>
      <c r="FS109" s="345"/>
      <c r="FT109" s="827" t="s">
        <v>416</v>
      </c>
      <c r="FU109" s="840">
        <f>FU82</f>
        <v>166</v>
      </c>
      <c r="FV109" s="835"/>
      <c r="FW109" s="835"/>
      <c r="FX109" s="835"/>
      <c r="FY109" s="345"/>
    </row>
    <row r="110" spans="1:181" x14ac:dyDescent="0.3">
      <c r="A110" s="19"/>
      <c r="B110" s="827" t="s">
        <v>415</v>
      </c>
      <c r="C110" s="840">
        <f>C83</f>
        <v>190</v>
      </c>
      <c r="D110" s="835"/>
      <c r="E110" s="835"/>
      <c r="F110" s="835"/>
      <c r="G110" s="345"/>
      <c r="H110" s="827" t="s">
        <v>415</v>
      </c>
      <c r="I110" s="840">
        <f>I83</f>
        <v>186.85043939106637</v>
      </c>
      <c r="J110" s="835"/>
      <c r="K110" s="835"/>
      <c r="L110" s="835"/>
      <c r="M110" s="345"/>
      <c r="N110" s="827" t="s">
        <v>415</v>
      </c>
      <c r="O110" s="840">
        <f>O83</f>
        <v>183.5242770359462</v>
      </c>
      <c r="P110" s="835"/>
      <c r="Q110" s="835"/>
      <c r="R110" s="835"/>
      <c r="S110" s="345"/>
      <c r="T110" s="827" t="s">
        <v>415</v>
      </c>
      <c r="U110" s="840">
        <f>U83</f>
        <v>180.19811468082605</v>
      </c>
      <c r="V110" s="835"/>
      <c r="W110" s="835"/>
      <c r="X110" s="835"/>
      <c r="Y110" s="345"/>
      <c r="Z110" s="827" t="s">
        <v>415</v>
      </c>
      <c r="AA110" s="840">
        <f>AA83</f>
        <v>177.04855407189243</v>
      </c>
      <c r="AB110" s="835"/>
      <c r="AC110" s="835"/>
      <c r="AD110" s="835"/>
      <c r="AE110" s="345"/>
      <c r="AF110" s="827" t="s">
        <v>415</v>
      </c>
      <c r="AG110" s="840">
        <f>AG83</f>
        <v>174.21658145185614</v>
      </c>
      <c r="AH110" s="835"/>
      <c r="AI110" s="835"/>
      <c r="AJ110" s="835"/>
      <c r="AK110" s="345"/>
      <c r="AL110" s="827" t="s">
        <v>415</v>
      </c>
      <c r="AM110" s="840">
        <f>AM83</f>
        <v>171.78620117860311</v>
      </c>
      <c r="AN110" s="835"/>
      <c r="AO110" s="835"/>
      <c r="AP110" s="835"/>
      <c r="AQ110" s="345"/>
      <c r="AR110" s="827" t="s">
        <v>415</v>
      </c>
      <c r="AS110" s="840">
        <f>AS83</f>
        <v>169.78255601903919</v>
      </c>
      <c r="AT110" s="835"/>
      <c r="AU110" s="835"/>
      <c r="AV110" s="835"/>
      <c r="AW110" s="345"/>
      <c r="AX110" s="827" t="s">
        <v>415</v>
      </c>
      <c r="AY110" s="840">
        <f>AY83</f>
        <v>168.18468955062411</v>
      </c>
      <c r="AZ110" s="835"/>
      <c r="BA110" s="835"/>
      <c r="BB110" s="835"/>
      <c r="BC110" s="345"/>
      <c r="BD110" s="827" t="s">
        <v>415</v>
      </c>
      <c r="BE110" s="840">
        <f>BE83</f>
        <v>166.94384739085353</v>
      </c>
      <c r="BF110" s="835"/>
      <c r="BG110" s="835"/>
      <c r="BH110" s="835"/>
      <c r="BI110" s="345"/>
      <c r="BJ110" s="827" t="s">
        <v>415</v>
      </c>
      <c r="BK110" s="840">
        <f>BK83</f>
        <v>166</v>
      </c>
      <c r="BL110" s="835"/>
      <c r="BM110" s="835"/>
      <c r="BN110" s="835"/>
      <c r="BO110" s="345"/>
      <c r="BP110" s="827" t="s">
        <v>415</v>
      </c>
      <c r="BQ110" s="840">
        <f>BQ83</f>
        <v>166</v>
      </c>
      <c r="BR110" s="835"/>
      <c r="BS110" s="835"/>
      <c r="BT110" s="835"/>
      <c r="BU110" s="345"/>
      <c r="BV110" s="827" t="s">
        <v>415</v>
      </c>
      <c r="BW110" s="840">
        <f>BW83</f>
        <v>166</v>
      </c>
      <c r="BX110" s="835"/>
      <c r="BY110" s="835"/>
      <c r="BZ110" s="835"/>
      <c r="CA110" s="345"/>
      <c r="CB110" s="827" t="s">
        <v>415</v>
      </c>
      <c r="CC110" s="840">
        <f>CC83</f>
        <v>166</v>
      </c>
      <c r="CD110" s="835"/>
      <c r="CE110" s="835"/>
      <c r="CF110" s="835"/>
      <c r="CG110" s="345"/>
      <c r="CH110" s="827" t="s">
        <v>415</v>
      </c>
      <c r="CI110" s="840">
        <f>CI83</f>
        <v>166</v>
      </c>
      <c r="CJ110" s="835"/>
      <c r="CK110" s="835"/>
      <c r="CL110" s="835"/>
      <c r="CM110" s="345"/>
      <c r="CN110" s="827" t="s">
        <v>415</v>
      </c>
      <c r="CO110" s="840">
        <f>CO83</f>
        <v>166</v>
      </c>
      <c r="CP110" s="835"/>
      <c r="CQ110" s="835"/>
      <c r="CR110" s="835"/>
      <c r="CS110" s="345"/>
      <c r="CT110" s="827" t="s">
        <v>415</v>
      </c>
      <c r="CU110" s="840">
        <f>CU83</f>
        <v>166</v>
      </c>
      <c r="CV110" s="835"/>
      <c r="CW110" s="835"/>
      <c r="CX110" s="835"/>
      <c r="CY110" s="345"/>
      <c r="CZ110" s="827" t="s">
        <v>415</v>
      </c>
      <c r="DA110" s="840">
        <f>DA83</f>
        <v>166</v>
      </c>
      <c r="DB110" s="835"/>
      <c r="DC110" s="835"/>
      <c r="DD110" s="835"/>
      <c r="DE110" s="345"/>
      <c r="DF110" s="827" t="s">
        <v>415</v>
      </c>
      <c r="DG110" s="840">
        <f>DG83</f>
        <v>166</v>
      </c>
      <c r="DH110" s="835"/>
      <c r="DI110" s="835"/>
      <c r="DJ110" s="835"/>
      <c r="DK110" s="345"/>
      <c r="DL110" s="827" t="s">
        <v>415</v>
      </c>
      <c r="DM110" s="840">
        <f>DM83</f>
        <v>166</v>
      </c>
      <c r="DN110" s="835"/>
      <c r="DO110" s="835"/>
      <c r="DP110" s="835"/>
      <c r="DQ110" s="345"/>
      <c r="DR110" s="827" t="s">
        <v>415</v>
      </c>
      <c r="DS110" s="840">
        <f>DS83</f>
        <v>166</v>
      </c>
      <c r="DT110" s="835"/>
      <c r="DU110" s="835"/>
      <c r="DV110" s="835"/>
      <c r="DW110" s="345"/>
      <c r="DX110" s="827" t="s">
        <v>415</v>
      </c>
      <c r="DY110" s="840">
        <f>DY83</f>
        <v>166</v>
      </c>
      <c r="DZ110" s="835"/>
      <c r="EA110" s="835"/>
      <c r="EB110" s="835"/>
      <c r="EC110" s="345"/>
      <c r="ED110" s="827" t="s">
        <v>415</v>
      </c>
      <c r="EE110" s="840">
        <f>EE83</f>
        <v>166</v>
      </c>
      <c r="EF110" s="835"/>
      <c r="EG110" s="835"/>
      <c r="EH110" s="835"/>
      <c r="EI110" s="345"/>
      <c r="EJ110" s="827" t="s">
        <v>415</v>
      </c>
      <c r="EK110" s="840">
        <f>EK83</f>
        <v>166</v>
      </c>
      <c r="EL110" s="835"/>
      <c r="EM110" s="835"/>
      <c r="EN110" s="835"/>
      <c r="EO110" s="345"/>
      <c r="EP110" s="827" t="s">
        <v>415</v>
      </c>
      <c r="EQ110" s="840">
        <f>EQ83</f>
        <v>166</v>
      </c>
      <c r="ER110" s="835"/>
      <c r="ES110" s="835"/>
      <c r="ET110" s="835"/>
      <c r="EU110" s="345"/>
      <c r="EV110" s="827" t="s">
        <v>415</v>
      </c>
      <c r="EW110" s="840">
        <f>EW83</f>
        <v>166</v>
      </c>
      <c r="EX110" s="835"/>
      <c r="EY110" s="835"/>
      <c r="EZ110" s="835"/>
      <c r="FA110" s="345"/>
      <c r="FB110" s="827" t="s">
        <v>415</v>
      </c>
      <c r="FC110" s="840">
        <f>FC83</f>
        <v>166</v>
      </c>
      <c r="FD110" s="835"/>
      <c r="FE110" s="835"/>
      <c r="FF110" s="835"/>
      <c r="FG110" s="345"/>
      <c r="FH110" s="827" t="s">
        <v>415</v>
      </c>
      <c r="FI110" s="840">
        <f>FI83</f>
        <v>166</v>
      </c>
      <c r="FJ110" s="835"/>
      <c r="FK110" s="835"/>
      <c r="FL110" s="835"/>
      <c r="FM110" s="345"/>
      <c r="FN110" s="827" t="s">
        <v>415</v>
      </c>
      <c r="FO110" s="840">
        <f>FO83</f>
        <v>166</v>
      </c>
      <c r="FP110" s="835"/>
      <c r="FQ110" s="835"/>
      <c r="FR110" s="835"/>
      <c r="FS110" s="345"/>
      <c r="FT110" s="827" t="s">
        <v>415</v>
      </c>
      <c r="FU110" s="840">
        <f>FU83</f>
        <v>166</v>
      </c>
      <c r="FV110" s="835"/>
      <c r="FW110" s="835"/>
      <c r="FX110" s="835"/>
      <c r="FY110" s="345"/>
    </row>
    <row r="111" spans="1:181" x14ac:dyDescent="0.3">
      <c r="A111" s="19"/>
      <c r="B111" s="835"/>
      <c r="C111" s="840"/>
      <c r="D111" s="840" t="s">
        <v>472</v>
      </c>
      <c r="E111" s="835"/>
      <c r="F111" s="835"/>
      <c r="G111" s="345"/>
      <c r="H111" s="835"/>
      <c r="I111" s="840"/>
      <c r="J111" s="840" t="s">
        <v>472</v>
      </c>
      <c r="K111" s="835"/>
      <c r="L111" s="835"/>
      <c r="M111" s="345"/>
      <c r="N111" s="835"/>
      <c r="O111" s="840"/>
      <c r="P111" s="840" t="s">
        <v>472</v>
      </c>
      <c r="Q111" s="835"/>
      <c r="R111" s="835"/>
      <c r="S111" s="345"/>
      <c r="T111" s="835"/>
      <c r="U111" s="840"/>
      <c r="V111" s="840" t="s">
        <v>472</v>
      </c>
      <c r="W111" s="835"/>
      <c r="X111" s="835"/>
      <c r="Y111" s="345"/>
      <c r="Z111" s="835"/>
      <c r="AA111" s="840"/>
      <c r="AB111" s="840" t="s">
        <v>472</v>
      </c>
      <c r="AC111" s="835"/>
      <c r="AD111" s="835"/>
      <c r="AE111" s="345"/>
      <c r="AF111" s="835"/>
      <c r="AG111" s="840"/>
      <c r="AH111" s="840" t="s">
        <v>472</v>
      </c>
      <c r="AI111" s="835"/>
      <c r="AJ111" s="835"/>
      <c r="AK111" s="345"/>
      <c r="AL111" s="835"/>
      <c r="AM111" s="840"/>
      <c r="AN111" s="840" t="s">
        <v>472</v>
      </c>
      <c r="AO111" s="835"/>
      <c r="AP111" s="835"/>
      <c r="AQ111" s="345"/>
      <c r="AR111" s="835"/>
      <c r="AS111" s="840"/>
      <c r="AT111" s="840" t="s">
        <v>472</v>
      </c>
      <c r="AU111" s="835"/>
      <c r="AV111" s="835"/>
      <c r="AW111" s="345"/>
      <c r="AX111" s="835"/>
      <c r="AY111" s="840"/>
      <c r="AZ111" s="840" t="s">
        <v>472</v>
      </c>
      <c r="BA111" s="835"/>
      <c r="BB111" s="835"/>
      <c r="BC111" s="345"/>
      <c r="BD111" s="835"/>
      <c r="BE111" s="840"/>
      <c r="BF111" s="840" t="s">
        <v>472</v>
      </c>
      <c r="BG111" s="835"/>
      <c r="BH111" s="835"/>
      <c r="BI111" s="345"/>
      <c r="BJ111" s="835"/>
      <c r="BK111" s="840"/>
      <c r="BL111" s="840" t="s">
        <v>472</v>
      </c>
      <c r="BM111" s="835"/>
      <c r="BN111" s="835"/>
      <c r="BO111" s="345"/>
      <c r="BP111" s="835"/>
      <c r="BQ111" s="840"/>
      <c r="BR111" s="840" t="s">
        <v>472</v>
      </c>
      <c r="BS111" s="835"/>
      <c r="BT111" s="835"/>
      <c r="BU111" s="345"/>
      <c r="BV111" s="835"/>
      <c r="BW111" s="840"/>
      <c r="BX111" s="840" t="s">
        <v>472</v>
      </c>
      <c r="BY111" s="835"/>
      <c r="BZ111" s="835"/>
      <c r="CA111" s="345"/>
      <c r="CB111" s="835"/>
      <c r="CC111" s="840"/>
      <c r="CD111" s="840" t="s">
        <v>472</v>
      </c>
      <c r="CE111" s="835"/>
      <c r="CF111" s="835"/>
      <c r="CG111" s="345"/>
      <c r="CH111" s="835"/>
      <c r="CI111" s="840"/>
      <c r="CJ111" s="840" t="s">
        <v>472</v>
      </c>
      <c r="CK111" s="835"/>
      <c r="CL111" s="835"/>
      <c r="CM111" s="345"/>
      <c r="CN111" s="835"/>
      <c r="CO111" s="840"/>
      <c r="CP111" s="840" t="s">
        <v>472</v>
      </c>
      <c r="CQ111" s="835"/>
      <c r="CR111" s="835"/>
      <c r="CS111" s="345"/>
      <c r="CT111" s="835"/>
      <c r="CU111" s="840"/>
      <c r="CV111" s="840" t="s">
        <v>472</v>
      </c>
      <c r="CW111" s="835"/>
      <c r="CX111" s="835"/>
      <c r="CY111" s="345"/>
      <c r="CZ111" s="835"/>
      <c r="DA111" s="840"/>
      <c r="DB111" s="840" t="s">
        <v>472</v>
      </c>
      <c r="DC111" s="835"/>
      <c r="DD111" s="835"/>
      <c r="DE111" s="345"/>
      <c r="DF111" s="835"/>
      <c r="DG111" s="840"/>
      <c r="DH111" s="840" t="s">
        <v>472</v>
      </c>
      <c r="DI111" s="835"/>
      <c r="DJ111" s="835"/>
      <c r="DK111" s="345"/>
      <c r="DL111" s="835"/>
      <c r="DM111" s="840"/>
      <c r="DN111" s="840" t="s">
        <v>472</v>
      </c>
      <c r="DO111" s="835"/>
      <c r="DP111" s="835"/>
      <c r="DQ111" s="345"/>
      <c r="DR111" s="835"/>
      <c r="DS111" s="840"/>
      <c r="DT111" s="840" t="s">
        <v>472</v>
      </c>
      <c r="DU111" s="835"/>
      <c r="DV111" s="835"/>
      <c r="DW111" s="345"/>
      <c r="DX111" s="835"/>
      <c r="DY111" s="840"/>
      <c r="DZ111" s="840" t="s">
        <v>472</v>
      </c>
      <c r="EA111" s="835"/>
      <c r="EB111" s="835"/>
      <c r="EC111" s="345"/>
      <c r="ED111" s="835"/>
      <c r="EE111" s="840"/>
      <c r="EF111" s="840" t="s">
        <v>472</v>
      </c>
      <c r="EG111" s="835"/>
      <c r="EH111" s="835"/>
      <c r="EI111" s="345"/>
      <c r="EJ111" s="835"/>
      <c r="EK111" s="840"/>
      <c r="EL111" s="840" t="s">
        <v>472</v>
      </c>
      <c r="EM111" s="835"/>
      <c r="EN111" s="835"/>
      <c r="EO111" s="345"/>
      <c r="EP111" s="835"/>
      <c r="EQ111" s="840"/>
      <c r="ER111" s="840" t="s">
        <v>472</v>
      </c>
      <c r="ES111" s="835"/>
      <c r="ET111" s="835"/>
      <c r="EU111" s="345"/>
      <c r="EV111" s="835"/>
      <c r="EW111" s="840"/>
      <c r="EX111" s="840" t="s">
        <v>472</v>
      </c>
      <c r="EY111" s="835"/>
      <c r="EZ111" s="835"/>
      <c r="FA111" s="345"/>
      <c r="FB111" s="835"/>
      <c r="FC111" s="840"/>
      <c r="FD111" s="840" t="s">
        <v>472</v>
      </c>
      <c r="FE111" s="835"/>
      <c r="FF111" s="835"/>
      <c r="FG111" s="345"/>
      <c r="FH111" s="835"/>
      <c r="FI111" s="840"/>
      <c r="FJ111" s="840" t="s">
        <v>472</v>
      </c>
      <c r="FK111" s="835"/>
      <c r="FL111" s="835"/>
      <c r="FM111" s="345"/>
      <c r="FN111" s="835"/>
      <c r="FO111" s="840"/>
      <c r="FP111" s="840" t="s">
        <v>472</v>
      </c>
      <c r="FQ111" s="835"/>
      <c r="FR111" s="835"/>
      <c r="FS111" s="345"/>
      <c r="FT111" s="835"/>
      <c r="FU111" s="840"/>
      <c r="FV111" s="840" t="s">
        <v>472</v>
      </c>
      <c r="FW111" s="835"/>
      <c r="FX111" s="835"/>
      <c r="FY111" s="345"/>
    </row>
    <row r="112" spans="1:181" x14ac:dyDescent="0.3">
      <c r="A112" s="19"/>
      <c r="B112" s="835" t="s">
        <v>471</v>
      </c>
      <c r="C112" s="840">
        <f>D$67*E60</f>
        <v>0</v>
      </c>
      <c r="D112" s="840">
        <f>IF(C112&gt;C108,C108,C112)</f>
        <v>0</v>
      </c>
      <c r="E112" s="835"/>
      <c r="F112" s="835" t="s">
        <v>470</v>
      </c>
      <c r="G112" s="345"/>
      <c r="H112" s="835" t="s">
        <v>471</v>
      </c>
      <c r="I112" s="840">
        <f>$D$67*K60</f>
        <v>20.472143958068649</v>
      </c>
      <c r="J112" s="840">
        <f>IF(I112&gt;I108,I108,I112)</f>
        <v>20.472143958068649</v>
      </c>
      <c r="K112" s="835"/>
      <c r="L112" s="835" t="s">
        <v>470</v>
      </c>
      <c r="M112" s="345"/>
      <c r="N112" s="835" t="s">
        <v>471</v>
      </c>
      <c r="O112" s="840">
        <f>$D$67*Q60</f>
        <v>42.092199266349638</v>
      </c>
      <c r="P112" s="840">
        <f>IF(O112&gt;O108,O108,O112)</f>
        <v>42.092199266349638</v>
      </c>
      <c r="Q112" s="835"/>
      <c r="R112" s="835" t="s">
        <v>470</v>
      </c>
      <c r="S112" s="345"/>
      <c r="T112" s="835" t="s">
        <v>471</v>
      </c>
      <c r="U112" s="840">
        <f>$D$67*W60</f>
        <v>63.712254574630641</v>
      </c>
      <c r="V112" s="840">
        <f>IF(U112&gt;U108,U108,U112)</f>
        <v>63.712254574630641</v>
      </c>
      <c r="W112" s="835"/>
      <c r="X112" s="835" t="s">
        <v>470</v>
      </c>
      <c r="Y112" s="345"/>
      <c r="Z112" s="835" t="s">
        <v>471</v>
      </c>
      <c r="AA112" s="840">
        <f>$D$67*AC60</f>
        <v>84.184398532699262</v>
      </c>
      <c r="AB112" s="840">
        <f>IF(AA112&gt;AA108,AA108,AA112)</f>
        <v>84.184398532699262</v>
      </c>
      <c r="AC112" s="835"/>
      <c r="AD112" s="835" t="s">
        <v>470</v>
      </c>
      <c r="AE112" s="345"/>
      <c r="AF112" s="835" t="s">
        <v>471</v>
      </c>
      <c r="AG112" s="840">
        <f>$D$67*AI60</f>
        <v>102.59222056293508</v>
      </c>
      <c r="AH112" s="840">
        <f>IF(AG112&gt;AG108,AG108,AG112)</f>
        <v>102.59222056293508</v>
      </c>
      <c r="AI112" s="835"/>
      <c r="AJ112" s="835" t="s">
        <v>470</v>
      </c>
      <c r="AK112" s="345"/>
      <c r="AL112" s="835" t="s">
        <v>471</v>
      </c>
      <c r="AM112" s="840">
        <f>$D$67*AO60</f>
        <v>118.3896923390798</v>
      </c>
      <c r="AN112" s="840">
        <f>IF(AM112&gt;AM108,AM108,AM112)</f>
        <v>118.3896923390798</v>
      </c>
      <c r="AO112" s="835"/>
      <c r="AP112" s="835" t="s">
        <v>470</v>
      </c>
      <c r="AQ112" s="345"/>
      <c r="AR112" s="835" t="s">
        <v>471</v>
      </c>
      <c r="AS112" s="840">
        <f>$D$67*AU60</f>
        <v>131.41338587624517</v>
      </c>
      <c r="AT112" s="840">
        <f>IF(AS112&gt;AS108,AS108,AS112)</f>
        <v>131.41338587624517</v>
      </c>
      <c r="AU112" s="835"/>
      <c r="AV112" s="835" t="s">
        <v>470</v>
      </c>
      <c r="AW112" s="345"/>
      <c r="AX112" s="835" t="s">
        <v>471</v>
      </c>
      <c r="AY112" s="840">
        <f>$D$67*BA60</f>
        <v>141.79951792094334</v>
      </c>
      <c r="AZ112" s="840">
        <f>IF(AY112&gt;AY108,AY108,AY112)</f>
        <v>141.79951792094334</v>
      </c>
      <c r="BA112" s="835"/>
      <c r="BB112" s="835" t="s">
        <v>470</v>
      </c>
      <c r="BC112" s="345"/>
      <c r="BD112" s="835" t="s">
        <v>471</v>
      </c>
      <c r="BE112" s="840">
        <f>$D$67*BG60</f>
        <v>149.864991959452</v>
      </c>
      <c r="BF112" s="840">
        <f>IF(BE112&gt;BE108,BE108,BE112)</f>
        <v>149.864991959452</v>
      </c>
      <c r="BG112" s="835"/>
      <c r="BH112" s="835" t="s">
        <v>470</v>
      </c>
      <c r="BI112" s="345"/>
      <c r="BJ112" s="835" t="s">
        <v>471</v>
      </c>
      <c r="BK112" s="840">
        <f>$D$67*BM60</f>
        <v>156</v>
      </c>
      <c r="BL112" s="840">
        <f>IF(BK112&gt;BK108,BK108,BK112)</f>
        <v>156</v>
      </c>
      <c r="BM112" s="835"/>
      <c r="BN112" s="835" t="s">
        <v>470</v>
      </c>
      <c r="BO112" s="345"/>
      <c r="BP112" s="835" t="s">
        <v>471</v>
      </c>
      <c r="BQ112" s="840">
        <f>$D$67*BS60</f>
        <v>156</v>
      </c>
      <c r="BR112" s="840">
        <f>IF(BQ112&gt;BQ108,BQ108,BQ112)</f>
        <v>156</v>
      </c>
      <c r="BS112" s="835"/>
      <c r="BT112" s="835" t="s">
        <v>470</v>
      </c>
      <c r="BU112" s="345"/>
      <c r="BV112" s="835" t="s">
        <v>471</v>
      </c>
      <c r="BW112" s="840">
        <f>$D$67*BY60</f>
        <v>156</v>
      </c>
      <c r="BX112" s="840">
        <f>IF(BW112&gt;BW108,BW108,BW112)</f>
        <v>156</v>
      </c>
      <c r="BY112" s="835"/>
      <c r="BZ112" s="835" t="s">
        <v>470</v>
      </c>
      <c r="CA112" s="345"/>
      <c r="CB112" s="835" t="s">
        <v>471</v>
      </c>
      <c r="CC112" s="840">
        <f>$D$67*CE60</f>
        <v>156</v>
      </c>
      <c r="CD112" s="840">
        <f>IF(CC112&gt;CC108,CC108,CC112)</f>
        <v>156</v>
      </c>
      <c r="CE112" s="835"/>
      <c r="CF112" s="835" t="s">
        <v>470</v>
      </c>
      <c r="CG112" s="345"/>
      <c r="CH112" s="835" t="s">
        <v>471</v>
      </c>
      <c r="CI112" s="840">
        <f>$D$67*CK60</f>
        <v>156</v>
      </c>
      <c r="CJ112" s="840">
        <f>IF(CI112&gt;CI108,CI108,CI112)</f>
        <v>156</v>
      </c>
      <c r="CK112" s="835"/>
      <c r="CL112" s="835" t="s">
        <v>470</v>
      </c>
      <c r="CM112" s="345"/>
      <c r="CN112" s="835" t="s">
        <v>471</v>
      </c>
      <c r="CO112" s="840">
        <f>$D$67*CQ60</f>
        <v>156</v>
      </c>
      <c r="CP112" s="840">
        <f>IF(CO112&gt;CO108,CO108,CO112)</f>
        <v>156</v>
      </c>
      <c r="CQ112" s="835"/>
      <c r="CR112" s="835" t="s">
        <v>470</v>
      </c>
      <c r="CS112" s="345"/>
      <c r="CT112" s="835" t="s">
        <v>471</v>
      </c>
      <c r="CU112" s="840">
        <f>$D$67*CW60</f>
        <v>156</v>
      </c>
      <c r="CV112" s="840">
        <f>IF(CU112&gt;CU108,CU108,CU112)</f>
        <v>156</v>
      </c>
      <c r="CW112" s="835"/>
      <c r="CX112" s="835" t="s">
        <v>470</v>
      </c>
      <c r="CY112" s="345"/>
      <c r="CZ112" s="835" t="s">
        <v>471</v>
      </c>
      <c r="DA112" s="840">
        <f>$D$67*DC60</f>
        <v>156</v>
      </c>
      <c r="DB112" s="840">
        <f>IF(DA112&gt;DA108,DA108,DA112)</f>
        <v>156</v>
      </c>
      <c r="DC112" s="835"/>
      <c r="DD112" s="835" t="s">
        <v>470</v>
      </c>
      <c r="DE112" s="345"/>
      <c r="DF112" s="835" t="s">
        <v>471</v>
      </c>
      <c r="DG112" s="840">
        <f>$D$67*DI60</f>
        <v>156</v>
      </c>
      <c r="DH112" s="840">
        <f>IF(DG112&gt;DG108,DG108,DG112)</f>
        <v>156</v>
      </c>
      <c r="DI112" s="835"/>
      <c r="DJ112" s="835" t="s">
        <v>470</v>
      </c>
      <c r="DK112" s="345"/>
      <c r="DL112" s="835" t="s">
        <v>471</v>
      </c>
      <c r="DM112" s="840">
        <f>$D$67*DO60</f>
        <v>156</v>
      </c>
      <c r="DN112" s="840">
        <f>IF(DM112&gt;DM108,DM108,DM112)</f>
        <v>156</v>
      </c>
      <c r="DO112" s="835"/>
      <c r="DP112" s="835" t="s">
        <v>470</v>
      </c>
      <c r="DQ112" s="345"/>
      <c r="DR112" s="835" t="s">
        <v>471</v>
      </c>
      <c r="DS112" s="840">
        <f>$D$67*DU60</f>
        <v>156</v>
      </c>
      <c r="DT112" s="840">
        <f>IF(DS112&gt;DS108,DS108,DS112)</f>
        <v>156</v>
      </c>
      <c r="DU112" s="835"/>
      <c r="DV112" s="835" t="s">
        <v>470</v>
      </c>
      <c r="DW112" s="345"/>
      <c r="DX112" s="835" t="s">
        <v>471</v>
      </c>
      <c r="DY112" s="840">
        <f>$D$67*EA60</f>
        <v>156</v>
      </c>
      <c r="DZ112" s="840">
        <f>IF(DY112&gt;DY108,DY108,DY112)</f>
        <v>156</v>
      </c>
      <c r="EA112" s="835"/>
      <c r="EB112" s="835" t="s">
        <v>470</v>
      </c>
      <c r="EC112" s="345"/>
      <c r="ED112" s="835" t="s">
        <v>471</v>
      </c>
      <c r="EE112" s="840">
        <f>$D$67*EG60</f>
        <v>156</v>
      </c>
      <c r="EF112" s="840">
        <f>IF(EE112&gt;EE108,EE108,EE112)</f>
        <v>156</v>
      </c>
      <c r="EG112" s="835"/>
      <c r="EH112" s="835" t="s">
        <v>470</v>
      </c>
      <c r="EI112" s="345"/>
      <c r="EJ112" s="835" t="s">
        <v>471</v>
      </c>
      <c r="EK112" s="840">
        <f>$D$67*EM60</f>
        <v>156</v>
      </c>
      <c r="EL112" s="840">
        <f>IF(EK112&gt;EK108,EK108,EK112)</f>
        <v>156</v>
      </c>
      <c r="EM112" s="835"/>
      <c r="EN112" s="835" t="s">
        <v>470</v>
      </c>
      <c r="EO112" s="345"/>
      <c r="EP112" s="835" t="s">
        <v>471</v>
      </c>
      <c r="EQ112" s="840">
        <f>$D$67*ES60</f>
        <v>156</v>
      </c>
      <c r="ER112" s="840">
        <f>IF(EQ112&gt;EQ108,EQ108,EQ112)</f>
        <v>156</v>
      </c>
      <c r="ES112" s="835"/>
      <c r="ET112" s="835" t="s">
        <v>470</v>
      </c>
      <c r="EU112" s="345"/>
      <c r="EV112" s="835" t="s">
        <v>471</v>
      </c>
      <c r="EW112" s="840">
        <f>$D$67*EY60</f>
        <v>156</v>
      </c>
      <c r="EX112" s="840">
        <f>IF(EW112&gt;EW108,EW108,EW112)</f>
        <v>156</v>
      </c>
      <c r="EY112" s="835"/>
      <c r="EZ112" s="835" t="s">
        <v>470</v>
      </c>
      <c r="FA112" s="345"/>
      <c r="FB112" s="835" t="s">
        <v>471</v>
      </c>
      <c r="FC112" s="840">
        <f>$D$67*FE60</f>
        <v>156</v>
      </c>
      <c r="FD112" s="840">
        <f>IF(FC112&gt;FC108,FC108,FC112)</f>
        <v>156</v>
      </c>
      <c r="FE112" s="835"/>
      <c r="FF112" s="835" t="s">
        <v>470</v>
      </c>
      <c r="FG112" s="345"/>
      <c r="FH112" s="835" t="s">
        <v>471</v>
      </c>
      <c r="FI112" s="840">
        <f>$D$67*FK60</f>
        <v>156</v>
      </c>
      <c r="FJ112" s="840">
        <f>IF(FI112&gt;FI108,FI108,FI112)</f>
        <v>156</v>
      </c>
      <c r="FK112" s="835"/>
      <c r="FL112" s="835" t="s">
        <v>470</v>
      </c>
      <c r="FM112" s="345"/>
      <c r="FN112" s="835" t="s">
        <v>471</v>
      </c>
      <c r="FO112" s="840">
        <f>$D$67*FQ60</f>
        <v>156</v>
      </c>
      <c r="FP112" s="840">
        <f>IF(FO112&gt;FO108,FO108,FO112)</f>
        <v>156</v>
      </c>
      <c r="FQ112" s="835"/>
      <c r="FR112" s="835" t="s">
        <v>470</v>
      </c>
      <c r="FS112" s="345"/>
      <c r="FT112" s="835" t="s">
        <v>471</v>
      </c>
      <c r="FU112" s="840">
        <f>$D$67*FW60</f>
        <v>156</v>
      </c>
      <c r="FV112" s="840">
        <f>IF(FU112&gt;FU108,FU108,FU112)</f>
        <v>156</v>
      </c>
      <c r="FW112" s="835"/>
      <c r="FX112" s="835" t="s">
        <v>470</v>
      </c>
      <c r="FY112" s="345"/>
    </row>
    <row r="113" spans="1:181" x14ac:dyDescent="0.3">
      <c r="A113" s="19"/>
      <c r="B113" s="835" t="s">
        <v>469</v>
      </c>
      <c r="C113" s="840">
        <f>D$67*E63</f>
        <v>0</v>
      </c>
      <c r="D113" s="840">
        <f>IF(C113&gt;C109,C109,C113)</f>
        <v>0</v>
      </c>
      <c r="E113" s="835"/>
      <c r="F113" s="835">
        <f>C107*C108</f>
        <v>36100</v>
      </c>
      <c r="G113" s="345"/>
      <c r="H113" s="835" t="s">
        <v>469</v>
      </c>
      <c r="I113" s="840">
        <f>$D$67*K63</f>
        <v>20.472143958068649</v>
      </c>
      <c r="J113" s="840">
        <f>IF(I113&gt;I109,I109,I113)</f>
        <v>20.472143958068649</v>
      </c>
      <c r="K113" s="835"/>
      <c r="L113" s="835">
        <f>I107*I108</f>
        <v>34913.086700634565</v>
      </c>
      <c r="M113" s="345"/>
      <c r="N113" s="835" t="s">
        <v>469</v>
      </c>
      <c r="O113" s="840">
        <f>$D$67*Q63</f>
        <v>42.092199266349638</v>
      </c>
      <c r="P113" s="840">
        <f>IF(O113&gt;O109,O109,O113)</f>
        <v>42.092199266349638</v>
      </c>
      <c r="Q113" s="835"/>
      <c r="R113" s="835">
        <f>O107*O108</f>
        <v>33681.160261566729</v>
      </c>
      <c r="S113" s="345"/>
      <c r="T113" s="835" t="s">
        <v>469</v>
      </c>
      <c r="U113" s="840">
        <f>$D$67*W63</f>
        <v>63.712254574630641</v>
      </c>
      <c r="V113" s="840">
        <f>IF(U113&gt;U109,U109,U113)</f>
        <v>63.712254574630641</v>
      </c>
      <c r="W113" s="835"/>
      <c r="X113" s="835">
        <f>U107*U108</f>
        <v>32471.360534524138</v>
      </c>
      <c r="Y113" s="345"/>
      <c r="Z113" s="835" t="s">
        <v>469</v>
      </c>
      <c r="AA113" s="840">
        <f>$D$67*AC63</f>
        <v>84.184398532699262</v>
      </c>
      <c r="AB113" s="840">
        <f>IF(AA113&gt;AA109,AA109,AA113)</f>
        <v>84.184398532699262</v>
      </c>
      <c r="AC113" s="835"/>
      <c r="AD113" s="835">
        <f>AA107*AA108</f>
        <v>31346.190498947817</v>
      </c>
      <c r="AE113" s="345"/>
      <c r="AF113" s="835" t="s">
        <v>469</v>
      </c>
      <c r="AG113" s="840">
        <f>$D$67*AI63</f>
        <v>102.59222056293508</v>
      </c>
      <c r="AH113" s="840">
        <f>IF(AG113&gt;AG109,AG109,AG113)</f>
        <v>102.59222056293508</v>
      </c>
      <c r="AI113" s="835"/>
      <c r="AJ113" s="835">
        <f>AG107*AG108</f>
        <v>30351.417252771225</v>
      </c>
      <c r="AK113" s="345"/>
      <c r="AL113" s="835" t="s">
        <v>469</v>
      </c>
      <c r="AM113" s="840">
        <f>$D$67*AO63</f>
        <v>118.3896923390798</v>
      </c>
      <c r="AN113" s="840">
        <f>IF(AM113&gt;AM109,AM109,AM113)</f>
        <v>118.3896923390798</v>
      </c>
      <c r="AO113" s="835"/>
      <c r="AP113" s="835">
        <f>AM107*AM108</f>
        <v>29510.498915375501</v>
      </c>
      <c r="AQ113" s="345"/>
      <c r="AR113" s="835" t="s">
        <v>469</v>
      </c>
      <c r="AS113" s="840">
        <f>$D$67*AU63</f>
        <v>131.41338587624517</v>
      </c>
      <c r="AT113" s="840">
        <f>IF(AS113&gt;AS109,AS109,AS113)</f>
        <v>131.41338587624517</v>
      </c>
      <c r="AU113" s="835"/>
      <c r="AV113" s="835">
        <f>AS107*AS108</f>
        <v>28826.116328358181</v>
      </c>
      <c r="AW113" s="345"/>
      <c r="AX113" s="835" t="s">
        <v>469</v>
      </c>
      <c r="AY113" s="840">
        <f>$D$67*BA63</f>
        <v>141.79951792094334</v>
      </c>
      <c r="AZ113" s="840">
        <f>IF(AY113&gt;AY109,AY109,AY113)</f>
        <v>141.79951792094334</v>
      </c>
      <c r="BA113" s="835"/>
      <c r="BB113" s="835">
        <f>AY107*AY108</f>
        <v>28286.089799239813</v>
      </c>
      <c r="BC113" s="345"/>
      <c r="BD113" s="835" t="s">
        <v>469</v>
      </c>
      <c r="BE113" s="840">
        <f>$D$67*BG63</f>
        <v>149.864991959452</v>
      </c>
      <c r="BF113" s="840">
        <f>IF(BE113&gt;BE109,BE109,BE113)</f>
        <v>149.864991959452</v>
      </c>
      <c r="BG113" s="835"/>
      <c r="BH113" s="835">
        <f>BE107*BE108</f>
        <v>27870.248181660594</v>
      </c>
      <c r="BI113" s="345"/>
      <c r="BJ113" s="835" t="s">
        <v>469</v>
      </c>
      <c r="BK113" s="840">
        <f>$D$67*BM63</f>
        <v>156</v>
      </c>
      <c r="BL113" s="840">
        <f>IF(BK113&gt;BK109,BK109,BK113)</f>
        <v>156</v>
      </c>
      <c r="BM113" s="835"/>
      <c r="BN113" s="835">
        <f>BK107*BK108</f>
        <v>27556</v>
      </c>
      <c r="BO113" s="345"/>
      <c r="BP113" s="835" t="s">
        <v>469</v>
      </c>
      <c r="BQ113" s="840">
        <f>$D$67*BS63</f>
        <v>156</v>
      </c>
      <c r="BR113" s="840">
        <f>IF(BQ113&gt;BQ109,BQ109,BQ113)</f>
        <v>156</v>
      </c>
      <c r="BS113" s="835"/>
      <c r="BT113" s="835">
        <f>BQ107*BQ108</f>
        <v>27556</v>
      </c>
      <c r="BU113" s="345"/>
      <c r="BV113" s="835" t="s">
        <v>469</v>
      </c>
      <c r="BW113" s="840">
        <f>$D$67*BY63</f>
        <v>156</v>
      </c>
      <c r="BX113" s="840">
        <f>IF(BW113&gt;BW109,BW109,BW113)</f>
        <v>156</v>
      </c>
      <c r="BY113" s="835"/>
      <c r="BZ113" s="835">
        <f>BW107*BW108</f>
        <v>27556</v>
      </c>
      <c r="CA113" s="345"/>
      <c r="CB113" s="835" t="s">
        <v>469</v>
      </c>
      <c r="CC113" s="840">
        <f>$D$67*CE63</f>
        <v>156</v>
      </c>
      <c r="CD113" s="840">
        <f>IF(CC113&gt;CC109,CC109,CC113)</f>
        <v>156</v>
      </c>
      <c r="CE113" s="835"/>
      <c r="CF113" s="835">
        <f>CC107*CC108</f>
        <v>27556</v>
      </c>
      <c r="CG113" s="345"/>
      <c r="CH113" s="835" t="s">
        <v>469</v>
      </c>
      <c r="CI113" s="840">
        <f>$D$67*CK63</f>
        <v>156</v>
      </c>
      <c r="CJ113" s="840">
        <f>IF(CI113&gt;CI109,CI109,CI113)</f>
        <v>156</v>
      </c>
      <c r="CK113" s="835"/>
      <c r="CL113" s="835">
        <f>CI107*CI108</f>
        <v>27556</v>
      </c>
      <c r="CM113" s="345"/>
      <c r="CN113" s="835" t="s">
        <v>469</v>
      </c>
      <c r="CO113" s="840">
        <f>$D$67*CQ63</f>
        <v>156</v>
      </c>
      <c r="CP113" s="840">
        <f>IF(CO113&gt;CO109,CO109,CO113)</f>
        <v>156</v>
      </c>
      <c r="CQ113" s="835"/>
      <c r="CR113" s="835">
        <f>CO107*CO108</f>
        <v>27556</v>
      </c>
      <c r="CS113" s="345"/>
      <c r="CT113" s="835" t="s">
        <v>469</v>
      </c>
      <c r="CU113" s="840">
        <f>$D$67*CW63</f>
        <v>156</v>
      </c>
      <c r="CV113" s="840">
        <f>IF(CU113&gt;CU109,CU109,CU113)</f>
        <v>156</v>
      </c>
      <c r="CW113" s="835"/>
      <c r="CX113" s="835">
        <f>CU107*CU108</f>
        <v>27556</v>
      </c>
      <c r="CY113" s="345"/>
      <c r="CZ113" s="835" t="s">
        <v>469</v>
      </c>
      <c r="DA113" s="840">
        <f>$D$67*DC63</f>
        <v>156</v>
      </c>
      <c r="DB113" s="840">
        <f>IF(DA113&gt;DA109,DA109,DA113)</f>
        <v>156</v>
      </c>
      <c r="DC113" s="835"/>
      <c r="DD113" s="835">
        <f>DA107*DA108</f>
        <v>27556</v>
      </c>
      <c r="DE113" s="345"/>
      <c r="DF113" s="835" t="s">
        <v>469</v>
      </c>
      <c r="DG113" s="840">
        <f>$D$67*DI63</f>
        <v>156</v>
      </c>
      <c r="DH113" s="840">
        <f>IF(DG113&gt;DG109,DG109,DG113)</f>
        <v>156</v>
      </c>
      <c r="DI113" s="835"/>
      <c r="DJ113" s="835">
        <f>DG107*DG108</f>
        <v>27556</v>
      </c>
      <c r="DK113" s="345"/>
      <c r="DL113" s="835" t="s">
        <v>469</v>
      </c>
      <c r="DM113" s="840">
        <f>$D$67*DO63</f>
        <v>156</v>
      </c>
      <c r="DN113" s="840">
        <f>IF(DM113&gt;DM109,DM109,DM113)</f>
        <v>156</v>
      </c>
      <c r="DO113" s="835"/>
      <c r="DP113" s="835">
        <f>DM107*DM108</f>
        <v>27556</v>
      </c>
      <c r="DQ113" s="345"/>
      <c r="DR113" s="835" t="s">
        <v>469</v>
      </c>
      <c r="DS113" s="840">
        <f>$D$67*DU63</f>
        <v>156</v>
      </c>
      <c r="DT113" s="840">
        <f>IF(DS113&gt;DS109,DS109,DS113)</f>
        <v>156</v>
      </c>
      <c r="DU113" s="835"/>
      <c r="DV113" s="835">
        <f>DS107*DS108</f>
        <v>27556</v>
      </c>
      <c r="DW113" s="345"/>
      <c r="DX113" s="835" t="s">
        <v>469</v>
      </c>
      <c r="DY113" s="840">
        <f>$D$67*EA63</f>
        <v>156</v>
      </c>
      <c r="DZ113" s="840">
        <f>IF(DY113&gt;DY109,DY109,DY113)</f>
        <v>156</v>
      </c>
      <c r="EA113" s="835"/>
      <c r="EB113" s="835">
        <f>DY107*DY108</f>
        <v>27556</v>
      </c>
      <c r="EC113" s="345"/>
      <c r="ED113" s="835" t="s">
        <v>469</v>
      </c>
      <c r="EE113" s="840">
        <f>$D$67*EG63</f>
        <v>156</v>
      </c>
      <c r="EF113" s="840">
        <f>IF(EE113&gt;EE109,EE109,EE113)</f>
        <v>156</v>
      </c>
      <c r="EG113" s="835"/>
      <c r="EH113" s="835">
        <f>EE107*EE108</f>
        <v>27556</v>
      </c>
      <c r="EI113" s="345"/>
      <c r="EJ113" s="835" t="s">
        <v>469</v>
      </c>
      <c r="EK113" s="840">
        <f>$D$67*EM63</f>
        <v>156</v>
      </c>
      <c r="EL113" s="840">
        <f>IF(EK113&gt;EK109,EK109,EK113)</f>
        <v>156</v>
      </c>
      <c r="EM113" s="835"/>
      <c r="EN113" s="835">
        <f>EK107*EK108</f>
        <v>27556</v>
      </c>
      <c r="EO113" s="345"/>
      <c r="EP113" s="835" t="s">
        <v>469</v>
      </c>
      <c r="EQ113" s="840">
        <f>$D$67*ES63</f>
        <v>156</v>
      </c>
      <c r="ER113" s="840">
        <f>IF(EQ113&gt;EQ109,EQ109,EQ113)</f>
        <v>156</v>
      </c>
      <c r="ES113" s="835"/>
      <c r="ET113" s="835">
        <f>EQ107*EQ108</f>
        <v>27556</v>
      </c>
      <c r="EU113" s="345"/>
      <c r="EV113" s="835" t="s">
        <v>469</v>
      </c>
      <c r="EW113" s="840">
        <f>$D$67*EY63</f>
        <v>156</v>
      </c>
      <c r="EX113" s="840">
        <f>IF(EW113&gt;EW109,EW109,EW113)</f>
        <v>156</v>
      </c>
      <c r="EY113" s="835"/>
      <c r="EZ113" s="835">
        <f>EW107*EW108</f>
        <v>27556</v>
      </c>
      <c r="FA113" s="345"/>
      <c r="FB113" s="835" t="s">
        <v>469</v>
      </c>
      <c r="FC113" s="840">
        <f>$D$67*FE63</f>
        <v>156</v>
      </c>
      <c r="FD113" s="840">
        <f>IF(FC113&gt;FC109,FC109,FC113)</f>
        <v>156</v>
      </c>
      <c r="FE113" s="835"/>
      <c r="FF113" s="835">
        <f>FC107*FC108</f>
        <v>27556</v>
      </c>
      <c r="FG113" s="345"/>
      <c r="FH113" s="835" t="s">
        <v>469</v>
      </c>
      <c r="FI113" s="840">
        <f>$D$67*FK63</f>
        <v>156</v>
      </c>
      <c r="FJ113" s="840">
        <f>IF(FI113&gt;FI109,FI109,FI113)</f>
        <v>156</v>
      </c>
      <c r="FK113" s="835"/>
      <c r="FL113" s="835">
        <f>FI107*FI108</f>
        <v>27556</v>
      </c>
      <c r="FM113" s="345"/>
      <c r="FN113" s="835" t="s">
        <v>469</v>
      </c>
      <c r="FO113" s="840">
        <f>$D$67*FQ63</f>
        <v>156</v>
      </c>
      <c r="FP113" s="840">
        <f>IF(FO113&gt;FO109,FO109,FO113)</f>
        <v>156</v>
      </c>
      <c r="FQ113" s="835"/>
      <c r="FR113" s="835">
        <f>FO107*FO108</f>
        <v>27556</v>
      </c>
      <c r="FS113" s="345"/>
      <c r="FT113" s="835" t="s">
        <v>469</v>
      </c>
      <c r="FU113" s="840">
        <f>$D$67*FW63</f>
        <v>156</v>
      </c>
      <c r="FV113" s="840">
        <f>IF(FU113&gt;FU109,FU109,FU113)</f>
        <v>156</v>
      </c>
      <c r="FW113" s="835"/>
      <c r="FX113" s="835">
        <f>FU107*FU108</f>
        <v>27556</v>
      </c>
      <c r="FY113" s="345"/>
    </row>
    <row r="114" spans="1:181" x14ac:dyDescent="0.3">
      <c r="A114" s="19"/>
      <c r="B114" s="835" t="s">
        <v>468</v>
      </c>
      <c r="C114" s="840">
        <f>D$67*E61</f>
        <v>0</v>
      </c>
      <c r="D114" s="840">
        <f>IF(C114&gt;C110,C110,C114)</f>
        <v>0</v>
      </c>
      <c r="E114" s="835"/>
      <c r="F114" s="835"/>
      <c r="G114" s="345"/>
      <c r="H114" s="835" t="s">
        <v>468</v>
      </c>
      <c r="I114" s="840">
        <f>$D$67*K61</f>
        <v>20.472143958068649</v>
      </c>
      <c r="J114" s="840">
        <f>IF(I114&gt;I110,I110,I114)</f>
        <v>20.472143958068649</v>
      </c>
      <c r="K114" s="835"/>
      <c r="L114" s="835"/>
      <c r="M114" s="345"/>
      <c r="N114" s="835" t="s">
        <v>468</v>
      </c>
      <c r="O114" s="840">
        <f>$D$67*Q61</f>
        <v>42.092199266349638</v>
      </c>
      <c r="P114" s="840">
        <f>IF(O114&gt;O110,O110,O114)</f>
        <v>42.092199266349638</v>
      </c>
      <c r="Q114" s="835"/>
      <c r="R114" s="835"/>
      <c r="S114" s="345"/>
      <c r="T114" s="835" t="s">
        <v>468</v>
      </c>
      <c r="U114" s="840">
        <f>$D$67*W61</f>
        <v>63.712254574630641</v>
      </c>
      <c r="V114" s="840">
        <f>IF(U114&gt;U110,U110,U114)</f>
        <v>63.712254574630641</v>
      </c>
      <c r="W114" s="835"/>
      <c r="X114" s="835"/>
      <c r="Y114" s="345"/>
      <c r="Z114" s="835" t="s">
        <v>468</v>
      </c>
      <c r="AA114" s="840">
        <f>$D$67*AC61</f>
        <v>84.184398532699262</v>
      </c>
      <c r="AB114" s="840">
        <f>IF(AA114&gt;AA110,AA110,AA114)</f>
        <v>84.184398532699262</v>
      </c>
      <c r="AC114" s="835"/>
      <c r="AD114" s="835"/>
      <c r="AE114" s="345"/>
      <c r="AF114" s="835" t="s">
        <v>468</v>
      </c>
      <c r="AG114" s="840">
        <f>$D$67*AI61</f>
        <v>102.59222056293508</v>
      </c>
      <c r="AH114" s="840">
        <f>IF(AG114&gt;AG110,AG110,AG114)</f>
        <v>102.59222056293508</v>
      </c>
      <c r="AI114" s="835"/>
      <c r="AJ114" s="835"/>
      <c r="AK114" s="345"/>
      <c r="AL114" s="835" t="s">
        <v>468</v>
      </c>
      <c r="AM114" s="840">
        <f>$D$67*AO61</f>
        <v>118.3896923390798</v>
      </c>
      <c r="AN114" s="840">
        <f>IF(AM114&gt;AM110,AM110,AM114)</f>
        <v>118.3896923390798</v>
      </c>
      <c r="AO114" s="835"/>
      <c r="AP114" s="835"/>
      <c r="AQ114" s="345"/>
      <c r="AR114" s="835" t="s">
        <v>468</v>
      </c>
      <c r="AS114" s="840">
        <f>$D$67*AU61</f>
        <v>131.41338587624517</v>
      </c>
      <c r="AT114" s="840">
        <f>IF(AS114&gt;AS110,AS110,AS114)</f>
        <v>131.41338587624517</v>
      </c>
      <c r="AU114" s="835"/>
      <c r="AV114" s="835"/>
      <c r="AW114" s="345"/>
      <c r="AX114" s="835" t="s">
        <v>468</v>
      </c>
      <c r="AY114" s="840">
        <f>$D$67*BA61</f>
        <v>141.79951792094334</v>
      </c>
      <c r="AZ114" s="840">
        <f>IF(AY114&gt;AY110,AY110,AY114)</f>
        <v>141.79951792094334</v>
      </c>
      <c r="BA114" s="835"/>
      <c r="BB114" s="835"/>
      <c r="BC114" s="345"/>
      <c r="BD114" s="835" t="s">
        <v>468</v>
      </c>
      <c r="BE114" s="840">
        <f>$D$67*BG61</f>
        <v>149.864991959452</v>
      </c>
      <c r="BF114" s="840">
        <f>IF(BE114&gt;BE110,BE110,BE114)</f>
        <v>149.864991959452</v>
      </c>
      <c r="BG114" s="835"/>
      <c r="BH114" s="835"/>
      <c r="BI114" s="345"/>
      <c r="BJ114" s="835" t="s">
        <v>468</v>
      </c>
      <c r="BK114" s="840">
        <f>$D$67*BM61</f>
        <v>156</v>
      </c>
      <c r="BL114" s="840">
        <f>IF(BK114&gt;BK110,BK110,BK114)</f>
        <v>156</v>
      </c>
      <c r="BM114" s="835"/>
      <c r="BN114" s="835"/>
      <c r="BO114" s="345"/>
      <c r="BP114" s="835" t="s">
        <v>468</v>
      </c>
      <c r="BQ114" s="840">
        <f>$D$67*BS61</f>
        <v>156</v>
      </c>
      <c r="BR114" s="840">
        <f>IF(BQ114&gt;BQ110,BQ110,BQ114)</f>
        <v>156</v>
      </c>
      <c r="BS114" s="835"/>
      <c r="BT114" s="835"/>
      <c r="BU114" s="345"/>
      <c r="BV114" s="835" t="s">
        <v>468</v>
      </c>
      <c r="BW114" s="840">
        <f>$D$67*BY61</f>
        <v>156</v>
      </c>
      <c r="BX114" s="840">
        <f>IF(BW114&gt;BW110,BW110,BW114)</f>
        <v>156</v>
      </c>
      <c r="BY114" s="835"/>
      <c r="BZ114" s="835"/>
      <c r="CA114" s="345"/>
      <c r="CB114" s="835" t="s">
        <v>468</v>
      </c>
      <c r="CC114" s="840">
        <f>$D$67*CE61</f>
        <v>156</v>
      </c>
      <c r="CD114" s="840">
        <f>IF(CC114&gt;CC110,CC110,CC114)</f>
        <v>156</v>
      </c>
      <c r="CE114" s="835"/>
      <c r="CF114" s="835"/>
      <c r="CG114" s="345"/>
      <c r="CH114" s="835" t="s">
        <v>468</v>
      </c>
      <c r="CI114" s="840">
        <f>$D$67*CK61</f>
        <v>156</v>
      </c>
      <c r="CJ114" s="840">
        <f>IF(CI114&gt;CI110,CI110,CI114)</f>
        <v>156</v>
      </c>
      <c r="CK114" s="835"/>
      <c r="CL114" s="835"/>
      <c r="CM114" s="345"/>
      <c r="CN114" s="835" t="s">
        <v>468</v>
      </c>
      <c r="CO114" s="840">
        <f>$D$67*CQ61</f>
        <v>156</v>
      </c>
      <c r="CP114" s="840">
        <f>IF(CO114&gt;CO110,CO110,CO114)</f>
        <v>156</v>
      </c>
      <c r="CQ114" s="835"/>
      <c r="CR114" s="835"/>
      <c r="CS114" s="345"/>
      <c r="CT114" s="835" t="s">
        <v>468</v>
      </c>
      <c r="CU114" s="840">
        <f>$D$67*CW61</f>
        <v>156</v>
      </c>
      <c r="CV114" s="840">
        <f>IF(CU114&gt;CU110,CU110,CU114)</f>
        <v>156</v>
      </c>
      <c r="CW114" s="835"/>
      <c r="CX114" s="835"/>
      <c r="CY114" s="345"/>
      <c r="CZ114" s="835" t="s">
        <v>468</v>
      </c>
      <c r="DA114" s="840">
        <f>$D$67*DC61</f>
        <v>156</v>
      </c>
      <c r="DB114" s="840">
        <f>IF(DA114&gt;DA110,DA110,DA114)</f>
        <v>156</v>
      </c>
      <c r="DC114" s="835"/>
      <c r="DD114" s="835"/>
      <c r="DE114" s="345"/>
      <c r="DF114" s="835" t="s">
        <v>468</v>
      </c>
      <c r="DG114" s="840">
        <f>$D$67*DI61</f>
        <v>156</v>
      </c>
      <c r="DH114" s="840">
        <f>IF(DG114&gt;DG110,DG110,DG114)</f>
        <v>156</v>
      </c>
      <c r="DI114" s="835"/>
      <c r="DJ114" s="835"/>
      <c r="DK114" s="345"/>
      <c r="DL114" s="835" t="s">
        <v>468</v>
      </c>
      <c r="DM114" s="840">
        <f>$D$67*DO61</f>
        <v>156</v>
      </c>
      <c r="DN114" s="840">
        <f>IF(DM114&gt;DM110,DM110,DM114)</f>
        <v>156</v>
      </c>
      <c r="DO114" s="835"/>
      <c r="DP114" s="835"/>
      <c r="DQ114" s="345"/>
      <c r="DR114" s="835" t="s">
        <v>468</v>
      </c>
      <c r="DS114" s="840">
        <f>$D$67*DU61</f>
        <v>156</v>
      </c>
      <c r="DT114" s="840">
        <f>IF(DS114&gt;DS110,DS110,DS114)</f>
        <v>156</v>
      </c>
      <c r="DU114" s="835"/>
      <c r="DV114" s="835"/>
      <c r="DW114" s="345"/>
      <c r="DX114" s="835" t="s">
        <v>468</v>
      </c>
      <c r="DY114" s="840">
        <f>$D$67*EA61</f>
        <v>156</v>
      </c>
      <c r="DZ114" s="840">
        <f>IF(DY114&gt;DY110,DY110,DY114)</f>
        <v>156</v>
      </c>
      <c r="EA114" s="835"/>
      <c r="EB114" s="835"/>
      <c r="EC114" s="345"/>
      <c r="ED114" s="835" t="s">
        <v>468</v>
      </c>
      <c r="EE114" s="840">
        <f>$D$67*EG61</f>
        <v>156</v>
      </c>
      <c r="EF114" s="840">
        <f>IF(EE114&gt;EE110,EE110,EE114)</f>
        <v>156</v>
      </c>
      <c r="EG114" s="835"/>
      <c r="EH114" s="835"/>
      <c r="EI114" s="345"/>
      <c r="EJ114" s="835" t="s">
        <v>468</v>
      </c>
      <c r="EK114" s="840">
        <f>$D$67*EM61</f>
        <v>156</v>
      </c>
      <c r="EL114" s="840">
        <f>IF(EK114&gt;EK110,EK110,EK114)</f>
        <v>156</v>
      </c>
      <c r="EM114" s="835"/>
      <c r="EN114" s="835"/>
      <c r="EO114" s="345"/>
      <c r="EP114" s="835" t="s">
        <v>468</v>
      </c>
      <c r="EQ114" s="840">
        <f>$D$67*ES61</f>
        <v>156</v>
      </c>
      <c r="ER114" s="840">
        <f>IF(EQ114&gt;EQ110,EQ110,EQ114)</f>
        <v>156</v>
      </c>
      <c r="ES114" s="835"/>
      <c r="ET114" s="835"/>
      <c r="EU114" s="345"/>
      <c r="EV114" s="835" t="s">
        <v>468</v>
      </c>
      <c r="EW114" s="840">
        <f>$D$67*EY61</f>
        <v>156</v>
      </c>
      <c r="EX114" s="840">
        <f>IF(EW114&gt;EW110,EW110,EW114)</f>
        <v>156</v>
      </c>
      <c r="EY114" s="835"/>
      <c r="EZ114" s="835"/>
      <c r="FA114" s="345"/>
      <c r="FB114" s="835" t="s">
        <v>468</v>
      </c>
      <c r="FC114" s="840">
        <f>$D$67*FE61</f>
        <v>156</v>
      </c>
      <c r="FD114" s="840">
        <f>IF(FC114&gt;FC110,FC110,FC114)</f>
        <v>156</v>
      </c>
      <c r="FE114" s="835"/>
      <c r="FF114" s="835"/>
      <c r="FG114" s="345"/>
      <c r="FH114" s="835" t="s">
        <v>468</v>
      </c>
      <c r="FI114" s="840">
        <f>$D$67*FK61</f>
        <v>156</v>
      </c>
      <c r="FJ114" s="840">
        <f>IF(FI114&gt;FI110,FI110,FI114)</f>
        <v>156</v>
      </c>
      <c r="FK114" s="835"/>
      <c r="FL114" s="835"/>
      <c r="FM114" s="345"/>
      <c r="FN114" s="835" t="s">
        <v>468</v>
      </c>
      <c r="FO114" s="840">
        <f>$D$67*FQ61</f>
        <v>156</v>
      </c>
      <c r="FP114" s="840">
        <f>IF(FO114&gt;FO110,FO110,FO114)</f>
        <v>156</v>
      </c>
      <c r="FQ114" s="835"/>
      <c r="FR114" s="835"/>
      <c r="FS114" s="345"/>
      <c r="FT114" s="835" t="s">
        <v>468</v>
      </c>
      <c r="FU114" s="840">
        <f>$D$67*FW61</f>
        <v>156</v>
      </c>
      <c r="FV114" s="840">
        <f>IF(FU114&gt;FU110,FU110,FU114)</f>
        <v>156</v>
      </c>
      <c r="FW114" s="835"/>
      <c r="FX114" s="835"/>
      <c r="FY114" s="345"/>
    </row>
    <row r="115" spans="1:181" x14ac:dyDescent="0.3">
      <c r="A115" s="19"/>
      <c r="B115" s="835" t="s">
        <v>467</v>
      </c>
      <c r="C115" s="840">
        <f>D$67*E62</f>
        <v>0</v>
      </c>
      <c r="D115" s="840">
        <f>IF(C115&gt;C107,C107,C115)</f>
        <v>0</v>
      </c>
      <c r="E115" s="835"/>
      <c r="F115" s="835"/>
      <c r="G115" s="345"/>
      <c r="H115" s="835" t="s">
        <v>467</v>
      </c>
      <c r="I115" s="840">
        <f>$D$67*K62</f>
        <v>20.472143958068649</v>
      </c>
      <c r="J115" s="840">
        <f>IF(I115&gt;I107,I107,I115)</f>
        <v>20.472143958068649</v>
      </c>
      <c r="K115" s="835"/>
      <c r="L115" s="835"/>
      <c r="M115" s="345"/>
      <c r="N115" s="835" t="s">
        <v>467</v>
      </c>
      <c r="O115" s="840">
        <f>$D$67*Q62</f>
        <v>42.092199266349638</v>
      </c>
      <c r="P115" s="840">
        <f>IF(O115&gt;O107,O107,O115)</f>
        <v>42.092199266349638</v>
      </c>
      <c r="Q115" s="835"/>
      <c r="R115" s="835"/>
      <c r="S115" s="345"/>
      <c r="T115" s="835" t="s">
        <v>467</v>
      </c>
      <c r="U115" s="840">
        <f>$D$67*W62</f>
        <v>63.712254574630641</v>
      </c>
      <c r="V115" s="840">
        <f>IF(U115&gt;U107,U107,U115)</f>
        <v>63.712254574630641</v>
      </c>
      <c r="W115" s="835"/>
      <c r="X115" s="835"/>
      <c r="Y115" s="345"/>
      <c r="Z115" s="835" t="s">
        <v>467</v>
      </c>
      <c r="AA115" s="840">
        <f>$D$67*AC62</f>
        <v>84.184398532699262</v>
      </c>
      <c r="AB115" s="840">
        <f>IF(AA115&gt;AA107,AA107,AA115)</f>
        <v>84.184398532699262</v>
      </c>
      <c r="AC115" s="835"/>
      <c r="AD115" s="835"/>
      <c r="AE115" s="345"/>
      <c r="AF115" s="835" t="s">
        <v>467</v>
      </c>
      <c r="AG115" s="840">
        <f>$D$67*AI62</f>
        <v>102.59222056293508</v>
      </c>
      <c r="AH115" s="840">
        <f>IF(AG115&gt;AG107,AG107,AG115)</f>
        <v>102.59222056293508</v>
      </c>
      <c r="AI115" s="835"/>
      <c r="AJ115" s="835"/>
      <c r="AK115" s="345"/>
      <c r="AL115" s="835" t="s">
        <v>467</v>
      </c>
      <c r="AM115" s="840">
        <f>$D$67*AO62</f>
        <v>118.3896923390798</v>
      </c>
      <c r="AN115" s="840">
        <f>IF(AM115&gt;AM107,AM107,AM115)</f>
        <v>118.3896923390798</v>
      </c>
      <c r="AO115" s="835"/>
      <c r="AP115" s="835"/>
      <c r="AQ115" s="345"/>
      <c r="AR115" s="835" t="s">
        <v>467</v>
      </c>
      <c r="AS115" s="840">
        <f>$D$67*AU62</f>
        <v>131.41338587624517</v>
      </c>
      <c r="AT115" s="840">
        <f>IF(AS115&gt;AS107,AS107,AS115)</f>
        <v>131.41338587624517</v>
      </c>
      <c r="AU115" s="835"/>
      <c r="AV115" s="835"/>
      <c r="AW115" s="345"/>
      <c r="AX115" s="835" t="s">
        <v>467</v>
      </c>
      <c r="AY115" s="840">
        <f>$D$67*BA62</f>
        <v>141.79951792094334</v>
      </c>
      <c r="AZ115" s="840">
        <f>IF(AY115&gt;AY107,AY107,AY115)</f>
        <v>141.79951792094334</v>
      </c>
      <c r="BA115" s="835"/>
      <c r="BB115" s="835"/>
      <c r="BC115" s="345"/>
      <c r="BD115" s="835" t="s">
        <v>467</v>
      </c>
      <c r="BE115" s="840">
        <f>$D$67*BG62</f>
        <v>149.864991959452</v>
      </c>
      <c r="BF115" s="840">
        <f>IF(BE115&gt;BE107,BE107,BE115)</f>
        <v>149.864991959452</v>
      </c>
      <c r="BG115" s="835"/>
      <c r="BH115" s="835"/>
      <c r="BI115" s="345"/>
      <c r="BJ115" s="835" t="s">
        <v>467</v>
      </c>
      <c r="BK115" s="840">
        <f>$D$67*BM62</f>
        <v>156</v>
      </c>
      <c r="BL115" s="840">
        <f>IF(BK115&gt;BK107,BK107,BK115)</f>
        <v>156</v>
      </c>
      <c r="BM115" s="835"/>
      <c r="BN115" s="835"/>
      <c r="BO115" s="345"/>
      <c r="BP115" s="835" t="s">
        <v>467</v>
      </c>
      <c r="BQ115" s="840">
        <f>$D$67*BS62</f>
        <v>156</v>
      </c>
      <c r="BR115" s="840">
        <f>IF(BQ115&gt;BQ107,BQ107,BQ115)</f>
        <v>156</v>
      </c>
      <c r="BS115" s="835"/>
      <c r="BT115" s="835"/>
      <c r="BU115" s="345"/>
      <c r="BV115" s="835" t="s">
        <v>467</v>
      </c>
      <c r="BW115" s="840">
        <f>$D$67*BY62</f>
        <v>156</v>
      </c>
      <c r="BX115" s="840">
        <f>IF(BW115&gt;BW107,BW107,BW115)</f>
        <v>156</v>
      </c>
      <c r="BY115" s="835"/>
      <c r="BZ115" s="835"/>
      <c r="CA115" s="345"/>
      <c r="CB115" s="835" t="s">
        <v>467</v>
      </c>
      <c r="CC115" s="840">
        <f>$D$67*CE62</f>
        <v>156</v>
      </c>
      <c r="CD115" s="840">
        <f>IF(CC115&gt;CC107,CC107,CC115)</f>
        <v>156</v>
      </c>
      <c r="CE115" s="835"/>
      <c r="CF115" s="835"/>
      <c r="CG115" s="345"/>
      <c r="CH115" s="835" t="s">
        <v>467</v>
      </c>
      <c r="CI115" s="840">
        <f>$D$67*CK62</f>
        <v>156</v>
      </c>
      <c r="CJ115" s="840">
        <f>IF(CI115&gt;CI107,CI107,CI115)</f>
        <v>156</v>
      </c>
      <c r="CK115" s="835"/>
      <c r="CL115" s="835"/>
      <c r="CM115" s="345"/>
      <c r="CN115" s="835" t="s">
        <v>467</v>
      </c>
      <c r="CO115" s="840">
        <f>$D$67*CQ62</f>
        <v>156</v>
      </c>
      <c r="CP115" s="840">
        <f>IF(CO115&gt;CO107,CO107,CO115)</f>
        <v>156</v>
      </c>
      <c r="CQ115" s="835"/>
      <c r="CR115" s="835"/>
      <c r="CS115" s="345"/>
      <c r="CT115" s="835" t="s">
        <v>467</v>
      </c>
      <c r="CU115" s="840">
        <f>$D$67*CW62</f>
        <v>156</v>
      </c>
      <c r="CV115" s="840">
        <f>IF(CU115&gt;CU107,CU107,CU115)</f>
        <v>156</v>
      </c>
      <c r="CW115" s="835"/>
      <c r="CX115" s="835"/>
      <c r="CY115" s="345"/>
      <c r="CZ115" s="835" t="s">
        <v>467</v>
      </c>
      <c r="DA115" s="840">
        <f>$D$67*DC62</f>
        <v>156</v>
      </c>
      <c r="DB115" s="840">
        <f>IF(DA115&gt;DA107,DA107,DA115)</f>
        <v>156</v>
      </c>
      <c r="DC115" s="835"/>
      <c r="DD115" s="835"/>
      <c r="DE115" s="345"/>
      <c r="DF115" s="835" t="s">
        <v>467</v>
      </c>
      <c r="DG115" s="840">
        <f>$D$67*DI62</f>
        <v>156</v>
      </c>
      <c r="DH115" s="840">
        <f>IF(DG115&gt;DG107,DG107,DG115)</f>
        <v>156</v>
      </c>
      <c r="DI115" s="835"/>
      <c r="DJ115" s="835"/>
      <c r="DK115" s="345"/>
      <c r="DL115" s="835" t="s">
        <v>467</v>
      </c>
      <c r="DM115" s="840">
        <f>$D$67*DO62</f>
        <v>156</v>
      </c>
      <c r="DN115" s="840">
        <f>IF(DM115&gt;DM107,DM107,DM115)</f>
        <v>156</v>
      </c>
      <c r="DO115" s="835"/>
      <c r="DP115" s="835"/>
      <c r="DQ115" s="345"/>
      <c r="DR115" s="835" t="s">
        <v>467</v>
      </c>
      <c r="DS115" s="840">
        <f>$D$67*DU62</f>
        <v>156</v>
      </c>
      <c r="DT115" s="840">
        <f>IF(DS115&gt;DS107,DS107,DS115)</f>
        <v>156</v>
      </c>
      <c r="DU115" s="835"/>
      <c r="DV115" s="835"/>
      <c r="DW115" s="345"/>
      <c r="DX115" s="835" t="s">
        <v>467</v>
      </c>
      <c r="DY115" s="840">
        <f>$D$67*EA62</f>
        <v>156</v>
      </c>
      <c r="DZ115" s="840">
        <f>IF(DY115&gt;DY107,DY107,DY115)</f>
        <v>156</v>
      </c>
      <c r="EA115" s="835"/>
      <c r="EB115" s="835"/>
      <c r="EC115" s="345"/>
      <c r="ED115" s="835" t="s">
        <v>467</v>
      </c>
      <c r="EE115" s="840">
        <f>$D$67*EG62</f>
        <v>156</v>
      </c>
      <c r="EF115" s="840">
        <f>IF(EE115&gt;EE107,EE107,EE115)</f>
        <v>156</v>
      </c>
      <c r="EG115" s="835"/>
      <c r="EH115" s="835"/>
      <c r="EI115" s="345"/>
      <c r="EJ115" s="835" t="s">
        <v>467</v>
      </c>
      <c r="EK115" s="840">
        <f>$D$67*EM62</f>
        <v>156</v>
      </c>
      <c r="EL115" s="840">
        <f>IF(EK115&gt;EK107,EK107,EK115)</f>
        <v>156</v>
      </c>
      <c r="EM115" s="835"/>
      <c r="EN115" s="835"/>
      <c r="EO115" s="345"/>
      <c r="EP115" s="835" t="s">
        <v>467</v>
      </c>
      <c r="EQ115" s="840">
        <f>$D$67*ES62</f>
        <v>156</v>
      </c>
      <c r="ER115" s="840">
        <f>IF(EQ115&gt;EQ107,EQ107,EQ115)</f>
        <v>156</v>
      </c>
      <c r="ES115" s="835"/>
      <c r="ET115" s="835"/>
      <c r="EU115" s="345"/>
      <c r="EV115" s="835" t="s">
        <v>467</v>
      </c>
      <c r="EW115" s="840">
        <f>$D$67*EY62</f>
        <v>156</v>
      </c>
      <c r="EX115" s="840">
        <f>IF(EW115&gt;EW107,EW107,EW115)</f>
        <v>156</v>
      </c>
      <c r="EY115" s="835"/>
      <c r="EZ115" s="835"/>
      <c r="FA115" s="345"/>
      <c r="FB115" s="835" t="s">
        <v>467</v>
      </c>
      <c r="FC115" s="840">
        <f>$D$67*FE62</f>
        <v>156</v>
      </c>
      <c r="FD115" s="840">
        <f>IF(FC115&gt;FC107,FC107,FC115)</f>
        <v>156</v>
      </c>
      <c r="FE115" s="835"/>
      <c r="FF115" s="835"/>
      <c r="FG115" s="345"/>
      <c r="FH115" s="835" t="s">
        <v>467</v>
      </c>
      <c r="FI115" s="840">
        <f>$D$67*FK62</f>
        <v>156</v>
      </c>
      <c r="FJ115" s="840">
        <f>IF(FI115&gt;FI107,FI107,FI115)</f>
        <v>156</v>
      </c>
      <c r="FK115" s="835"/>
      <c r="FL115" s="835"/>
      <c r="FM115" s="345"/>
      <c r="FN115" s="835" t="s">
        <v>467</v>
      </c>
      <c r="FO115" s="840">
        <f>$D$67*FQ62</f>
        <v>156</v>
      </c>
      <c r="FP115" s="840">
        <f>IF(FO115&gt;FO107,FO107,FO115)</f>
        <v>156</v>
      </c>
      <c r="FQ115" s="835"/>
      <c r="FR115" s="835"/>
      <c r="FS115" s="345"/>
      <c r="FT115" s="835" t="s">
        <v>467</v>
      </c>
      <c r="FU115" s="840">
        <f>$D$67*FW62</f>
        <v>156</v>
      </c>
      <c r="FV115" s="840">
        <f>IF(FU115&gt;FU107,FU107,FU115)</f>
        <v>156</v>
      </c>
      <c r="FW115" s="835"/>
      <c r="FX115" s="835"/>
      <c r="FY115" s="345"/>
    </row>
    <row r="116" spans="1:181" ht="15" thickBot="1" x14ac:dyDescent="0.35">
      <c r="A116" s="19"/>
      <c r="B116" s="835"/>
      <c r="C116" s="835" t="s">
        <v>466</v>
      </c>
      <c r="D116" s="835" t="s">
        <v>465</v>
      </c>
      <c r="E116" s="835"/>
      <c r="F116" s="835"/>
      <c r="G116" s="345"/>
      <c r="H116" s="835"/>
      <c r="I116" s="835" t="s">
        <v>466</v>
      </c>
      <c r="J116" s="835" t="s">
        <v>465</v>
      </c>
      <c r="K116" s="835"/>
      <c r="L116" s="835"/>
      <c r="M116" s="345"/>
      <c r="N116" s="835"/>
      <c r="O116" s="835" t="s">
        <v>466</v>
      </c>
      <c r="P116" s="835" t="s">
        <v>465</v>
      </c>
      <c r="Q116" s="835"/>
      <c r="R116" s="835"/>
      <c r="S116" s="345"/>
      <c r="T116" s="835"/>
      <c r="U116" s="835" t="s">
        <v>466</v>
      </c>
      <c r="V116" s="835" t="s">
        <v>465</v>
      </c>
      <c r="W116" s="835"/>
      <c r="X116" s="835"/>
      <c r="Y116" s="345"/>
      <c r="Z116" s="835"/>
      <c r="AA116" s="835" t="s">
        <v>466</v>
      </c>
      <c r="AB116" s="835" t="s">
        <v>465</v>
      </c>
      <c r="AC116" s="835"/>
      <c r="AD116" s="835"/>
      <c r="AE116" s="345"/>
      <c r="AF116" s="835"/>
      <c r="AG116" s="835" t="s">
        <v>466</v>
      </c>
      <c r="AH116" s="835" t="s">
        <v>465</v>
      </c>
      <c r="AI116" s="835"/>
      <c r="AJ116" s="835"/>
      <c r="AK116" s="345"/>
      <c r="AL116" s="835"/>
      <c r="AM116" s="835" t="s">
        <v>466</v>
      </c>
      <c r="AN116" s="835" t="s">
        <v>465</v>
      </c>
      <c r="AO116" s="835"/>
      <c r="AP116" s="835"/>
      <c r="AQ116" s="345"/>
      <c r="AR116" s="835"/>
      <c r="AS116" s="835" t="s">
        <v>466</v>
      </c>
      <c r="AT116" s="835" t="s">
        <v>465</v>
      </c>
      <c r="AU116" s="835"/>
      <c r="AV116" s="835"/>
      <c r="AW116" s="345"/>
      <c r="AX116" s="835"/>
      <c r="AY116" s="835" t="s">
        <v>466</v>
      </c>
      <c r="AZ116" s="835" t="s">
        <v>465</v>
      </c>
      <c r="BA116" s="835"/>
      <c r="BB116" s="835"/>
      <c r="BC116" s="345"/>
      <c r="BD116" s="835"/>
      <c r="BE116" s="835" t="s">
        <v>466</v>
      </c>
      <c r="BF116" s="835" t="s">
        <v>465</v>
      </c>
      <c r="BG116" s="835"/>
      <c r="BH116" s="835"/>
      <c r="BI116" s="345"/>
      <c r="BJ116" s="835"/>
      <c r="BK116" s="835" t="s">
        <v>466</v>
      </c>
      <c r="BL116" s="835" t="s">
        <v>465</v>
      </c>
      <c r="BM116" s="835"/>
      <c r="BN116" s="835"/>
      <c r="BO116" s="345"/>
      <c r="BP116" s="835"/>
      <c r="BQ116" s="835" t="s">
        <v>466</v>
      </c>
      <c r="BR116" s="835" t="s">
        <v>465</v>
      </c>
      <c r="BS116" s="835"/>
      <c r="BT116" s="835"/>
      <c r="BU116" s="345"/>
      <c r="BV116" s="835"/>
      <c r="BW116" s="835" t="s">
        <v>466</v>
      </c>
      <c r="BX116" s="835" t="s">
        <v>465</v>
      </c>
      <c r="BY116" s="835"/>
      <c r="BZ116" s="835"/>
      <c r="CA116" s="345"/>
      <c r="CB116" s="835"/>
      <c r="CC116" s="835" t="s">
        <v>466</v>
      </c>
      <c r="CD116" s="835" t="s">
        <v>465</v>
      </c>
      <c r="CE116" s="835"/>
      <c r="CF116" s="835"/>
      <c r="CG116" s="345"/>
      <c r="CH116" s="835"/>
      <c r="CI116" s="835" t="s">
        <v>466</v>
      </c>
      <c r="CJ116" s="835" t="s">
        <v>465</v>
      </c>
      <c r="CK116" s="835"/>
      <c r="CL116" s="835"/>
      <c r="CM116" s="345"/>
      <c r="CN116" s="835"/>
      <c r="CO116" s="835" t="s">
        <v>466</v>
      </c>
      <c r="CP116" s="835" t="s">
        <v>465</v>
      </c>
      <c r="CQ116" s="835"/>
      <c r="CR116" s="835"/>
      <c r="CS116" s="345"/>
      <c r="CT116" s="835"/>
      <c r="CU116" s="835" t="s">
        <v>466</v>
      </c>
      <c r="CV116" s="835" t="s">
        <v>465</v>
      </c>
      <c r="CW116" s="835"/>
      <c r="CX116" s="835"/>
      <c r="CY116" s="345"/>
      <c r="CZ116" s="835"/>
      <c r="DA116" s="835" t="s">
        <v>466</v>
      </c>
      <c r="DB116" s="835" t="s">
        <v>465</v>
      </c>
      <c r="DC116" s="835"/>
      <c r="DD116" s="835"/>
      <c r="DE116" s="345"/>
      <c r="DF116" s="835"/>
      <c r="DG116" s="835" t="s">
        <v>466</v>
      </c>
      <c r="DH116" s="835" t="s">
        <v>465</v>
      </c>
      <c r="DI116" s="835"/>
      <c r="DJ116" s="835"/>
      <c r="DK116" s="345"/>
      <c r="DL116" s="835"/>
      <c r="DM116" s="835" t="s">
        <v>466</v>
      </c>
      <c r="DN116" s="835" t="s">
        <v>465</v>
      </c>
      <c r="DO116" s="835"/>
      <c r="DP116" s="835"/>
      <c r="DQ116" s="345"/>
      <c r="DR116" s="835"/>
      <c r="DS116" s="835" t="s">
        <v>466</v>
      </c>
      <c r="DT116" s="835" t="s">
        <v>465</v>
      </c>
      <c r="DU116" s="835"/>
      <c r="DV116" s="835"/>
      <c r="DW116" s="345"/>
      <c r="DX116" s="835"/>
      <c r="DY116" s="835" t="s">
        <v>466</v>
      </c>
      <c r="DZ116" s="835" t="s">
        <v>465</v>
      </c>
      <c r="EA116" s="835"/>
      <c r="EB116" s="835"/>
      <c r="EC116" s="345"/>
      <c r="ED116" s="835"/>
      <c r="EE116" s="835" t="s">
        <v>466</v>
      </c>
      <c r="EF116" s="835" t="s">
        <v>465</v>
      </c>
      <c r="EG116" s="835"/>
      <c r="EH116" s="835"/>
      <c r="EI116" s="345"/>
      <c r="EJ116" s="835"/>
      <c r="EK116" s="835" t="s">
        <v>466</v>
      </c>
      <c r="EL116" s="835" t="s">
        <v>465</v>
      </c>
      <c r="EM116" s="835"/>
      <c r="EN116" s="835"/>
      <c r="EO116" s="345"/>
      <c r="EP116" s="835"/>
      <c r="EQ116" s="835" t="s">
        <v>466</v>
      </c>
      <c r="ER116" s="835" t="s">
        <v>465</v>
      </c>
      <c r="ES116" s="835"/>
      <c r="ET116" s="835"/>
      <c r="EU116" s="345"/>
      <c r="EV116" s="835"/>
      <c r="EW116" s="835" t="s">
        <v>466</v>
      </c>
      <c r="EX116" s="835" t="s">
        <v>465</v>
      </c>
      <c r="EY116" s="835"/>
      <c r="EZ116" s="835"/>
      <c r="FA116" s="345"/>
      <c r="FB116" s="835"/>
      <c r="FC116" s="835" t="s">
        <v>466</v>
      </c>
      <c r="FD116" s="835" t="s">
        <v>465</v>
      </c>
      <c r="FE116" s="835"/>
      <c r="FF116" s="835"/>
      <c r="FG116" s="345"/>
      <c r="FH116" s="835"/>
      <c r="FI116" s="835" t="s">
        <v>466</v>
      </c>
      <c r="FJ116" s="835" t="s">
        <v>465</v>
      </c>
      <c r="FK116" s="835"/>
      <c r="FL116" s="835"/>
      <c r="FM116" s="345"/>
      <c r="FN116" s="835"/>
      <c r="FO116" s="835" t="s">
        <v>466</v>
      </c>
      <c r="FP116" s="835" t="s">
        <v>465</v>
      </c>
      <c r="FQ116" s="835"/>
      <c r="FR116" s="835"/>
      <c r="FS116" s="345"/>
      <c r="FT116" s="835"/>
      <c r="FU116" s="835" t="s">
        <v>466</v>
      </c>
      <c r="FV116" s="835" t="s">
        <v>465</v>
      </c>
      <c r="FW116" s="835"/>
      <c r="FX116" s="835"/>
      <c r="FY116" s="345"/>
    </row>
    <row r="117" spans="1:181" x14ac:dyDescent="0.3">
      <c r="A117" s="19"/>
      <c r="B117" s="838" t="s">
        <v>442</v>
      </c>
      <c r="C117" s="837">
        <f>IF(E105&lt;0,C81-D114,D112)</f>
        <v>0</v>
      </c>
      <c r="D117" s="837">
        <f>IF(E106&lt;0,C80-D115,D113)</f>
        <v>0</v>
      </c>
      <c r="E117" s="837">
        <f t="shared" ref="E117:E124" si="28">IF($E$70=1,D117*C117,0)</f>
        <v>0</v>
      </c>
      <c r="F117" s="836"/>
      <c r="G117" s="345"/>
      <c r="H117" s="838" t="s">
        <v>442</v>
      </c>
      <c r="I117" s="837">
        <f>IF(K105&lt;0,I81-J114,J112)</f>
        <v>20.472143958068649</v>
      </c>
      <c r="J117" s="837">
        <f>IF(K106&lt;0,I80-J115,J113)</f>
        <v>20.472143958068649</v>
      </c>
      <c r="K117" s="837">
        <f t="shared" ref="K117:K124" si="29">IF($E$70=1,J117*I117,0)</f>
        <v>419.10867823988673</v>
      </c>
      <c r="L117" s="836"/>
      <c r="M117" s="345"/>
      <c r="N117" s="838" t="s">
        <v>442</v>
      </c>
      <c r="O117" s="837">
        <f>IF(Q105&lt;0,O81-P114,P112)</f>
        <v>42.092199266349638</v>
      </c>
      <c r="P117" s="837">
        <f>IF(Q106&lt;0,O80-P115,P113)</f>
        <v>42.092199266349638</v>
      </c>
      <c r="Q117" s="837">
        <f t="shared" ref="Q117:Q124" si="30">IF($E$70=1,P117*O117,0)</f>
        <v>1771.753239078085</v>
      </c>
      <c r="R117" s="836"/>
      <c r="S117" s="345"/>
      <c r="T117" s="838" t="s">
        <v>442</v>
      </c>
      <c r="U117" s="837">
        <f>IF(W105&lt;0,U81-V114,V112)</f>
        <v>63.712254574630641</v>
      </c>
      <c r="V117" s="837">
        <f>IF(W106&lt;0,U80-V115,V113)</f>
        <v>63.712254574630641</v>
      </c>
      <c r="W117" s="837">
        <f t="shared" ref="W117:W124" si="31">IF($E$70=1,V117*U117,0)</f>
        <v>4059.251382982543</v>
      </c>
      <c r="X117" s="836"/>
      <c r="Y117" s="345"/>
      <c r="Z117" s="838" t="s">
        <v>442</v>
      </c>
      <c r="AA117" s="837">
        <f>IF(AC105&lt;0,AA81-AB114,AB112)</f>
        <v>84.184398532699262</v>
      </c>
      <c r="AB117" s="837">
        <f>IF(AC106&lt;0,AA80-AB115,AB113)</f>
        <v>84.184398532699262</v>
      </c>
      <c r="AC117" s="837">
        <f t="shared" ref="AC117:AC124" si="32">IF($E$70=1,AB117*AA117,0)</f>
        <v>7087.0129563123373</v>
      </c>
      <c r="AD117" s="836"/>
      <c r="AE117" s="345"/>
      <c r="AF117" s="838" t="s">
        <v>442</v>
      </c>
      <c r="AG117" s="837">
        <f>IF(AI105&lt;0,AG81-AH114,AH112)</f>
        <v>71.624360888921061</v>
      </c>
      <c r="AH117" s="837">
        <f>IF(AI106&lt;0,AG80-AH115,AH113)</f>
        <v>71.624360888921061</v>
      </c>
      <c r="AI117" s="837">
        <f t="shared" ref="AI117:AI124" si="33">IF($E$70=1,AH117*AG117,0)</f>
        <v>5130.0490727464048</v>
      </c>
      <c r="AJ117" s="836"/>
      <c r="AK117" s="345"/>
      <c r="AL117" s="838" t="s">
        <v>442</v>
      </c>
      <c r="AM117" s="837">
        <f>IF(AO105&lt;0,AM81-AN114,AN112)</f>
        <v>53.396508839523307</v>
      </c>
      <c r="AN117" s="837">
        <f>IF(AO106&lt;0,AM80-AN115,AN113)</f>
        <v>53.396508839523307</v>
      </c>
      <c r="AO117" s="837">
        <f t="shared" ref="AO117:AO124" si="34">IF($E$70=1,AN117*AM117,0)</f>
        <v>2851.1871562492906</v>
      </c>
      <c r="AP117" s="836"/>
      <c r="AQ117" s="345"/>
      <c r="AR117" s="838" t="s">
        <v>442</v>
      </c>
      <c r="AS117" s="837">
        <f>IF(AU105&lt;0,AS81-AT114,AT112)</f>
        <v>38.369170142794019</v>
      </c>
      <c r="AT117" s="837">
        <f>IF(AU106&lt;0,AS80-AT115,AT113)</f>
        <v>38.369170142794019</v>
      </c>
      <c r="AU117" s="837">
        <f t="shared" ref="AU117:AU124" si="35">IF($E$70=1,AT117*AS117,0)</f>
        <v>1472.193217446676</v>
      </c>
      <c r="AV117" s="836"/>
      <c r="AW117" s="345"/>
      <c r="AX117" s="838" t="s">
        <v>442</v>
      </c>
      <c r="AY117" s="837">
        <f>IF(BA105&lt;0,AY81-AZ114,AZ112)</f>
        <v>26.385171629680769</v>
      </c>
      <c r="AZ117" s="837">
        <f>IF(BA106&lt;0,AY80-AZ115,AZ113)</f>
        <v>26.385171629680769</v>
      </c>
      <c r="BA117" s="837">
        <f t="shared" ref="BA117:BA124" si="36">IF($E$70=1,AZ117*AY117,0)</f>
        <v>696.17728192771096</v>
      </c>
      <c r="BB117" s="836"/>
      <c r="BC117" s="345"/>
      <c r="BD117" s="838" t="s">
        <v>442</v>
      </c>
      <c r="BE117" s="837">
        <f>IF(BG105&lt;0,BE81-BF114,BF112)</f>
        <v>17.078855431401536</v>
      </c>
      <c r="BF117" s="837">
        <f>IF(BG106&lt;0,BE80-BF115,BF113)</f>
        <v>17.078855431401536</v>
      </c>
      <c r="BG117" s="837">
        <f t="shared" ref="BG117:BG124" si="37">IF($E$70=1,BF117*BE117,0)</f>
        <v>291.68730284671375</v>
      </c>
      <c r="BH117" s="836"/>
      <c r="BI117" s="345"/>
      <c r="BJ117" s="838" t="s">
        <v>442</v>
      </c>
      <c r="BK117" s="837">
        <f>IF(BM105&lt;0,BK81-BL114,BL112)</f>
        <v>10</v>
      </c>
      <c r="BL117" s="837">
        <f>IF(BM106&lt;0,BK80-BL115,BL113)</f>
        <v>10</v>
      </c>
      <c r="BM117" s="837">
        <f t="shared" ref="BM117:BM124" si="38">IF($E$70=1,BL117*BK117,0)</f>
        <v>100</v>
      </c>
      <c r="BN117" s="836"/>
      <c r="BO117" s="345"/>
      <c r="BP117" s="838" t="s">
        <v>442</v>
      </c>
      <c r="BQ117" s="837">
        <f>IF(BS105&lt;0,BQ81-BR114,BR112)</f>
        <v>10</v>
      </c>
      <c r="BR117" s="837">
        <f>IF(BS106&lt;0,BQ80-BR115,BR113)</f>
        <v>10</v>
      </c>
      <c r="BS117" s="837">
        <f t="shared" ref="BS117:BS124" si="39">IF($E$70=1,BR117*BQ117,0)</f>
        <v>100</v>
      </c>
      <c r="BT117" s="836"/>
      <c r="BU117" s="345"/>
      <c r="BV117" s="838" t="s">
        <v>442</v>
      </c>
      <c r="BW117" s="837">
        <f>IF(BY105&lt;0,BW81-BX114,BX112)</f>
        <v>10</v>
      </c>
      <c r="BX117" s="837">
        <f>IF(BY106&lt;0,BW80-BX115,BX113)</f>
        <v>10</v>
      </c>
      <c r="BY117" s="837">
        <f t="shared" ref="BY117:BY124" si="40">IF($E$70=1,BX117*BW117,0)</f>
        <v>100</v>
      </c>
      <c r="BZ117" s="836"/>
      <c r="CA117" s="345"/>
      <c r="CB117" s="838" t="s">
        <v>442</v>
      </c>
      <c r="CC117" s="837">
        <f>IF(CE105&lt;0,CC81-CD114,CD112)</f>
        <v>10</v>
      </c>
      <c r="CD117" s="837">
        <f>IF(CE106&lt;0,CC80-CD115,CD113)</f>
        <v>10</v>
      </c>
      <c r="CE117" s="837">
        <f t="shared" ref="CE117:CE124" si="41">IF($E$70=1,CD117*CC117,0)</f>
        <v>100</v>
      </c>
      <c r="CF117" s="836"/>
      <c r="CG117" s="345"/>
      <c r="CH117" s="838" t="s">
        <v>442</v>
      </c>
      <c r="CI117" s="837">
        <f>IF(CK105&lt;0,CI81-CJ114,CJ112)</f>
        <v>10</v>
      </c>
      <c r="CJ117" s="837">
        <f>IF(CK106&lt;0,CI80-CJ115,CJ113)</f>
        <v>10</v>
      </c>
      <c r="CK117" s="837">
        <f t="shared" ref="CK117:CK124" si="42">IF($E$70=1,CJ117*CI117,0)</f>
        <v>100</v>
      </c>
      <c r="CL117" s="836"/>
      <c r="CM117" s="345"/>
      <c r="CN117" s="838" t="s">
        <v>442</v>
      </c>
      <c r="CO117" s="837">
        <f>IF(CQ105&lt;0,CO81-CP114,CP112)</f>
        <v>10</v>
      </c>
      <c r="CP117" s="837">
        <f>IF(CQ106&lt;0,CO80-CP115,CP113)</f>
        <v>10</v>
      </c>
      <c r="CQ117" s="837">
        <f t="shared" ref="CQ117:CQ124" si="43">IF($E$70=1,CP117*CO117,0)</f>
        <v>100</v>
      </c>
      <c r="CR117" s="836"/>
      <c r="CS117" s="345"/>
      <c r="CT117" s="838" t="s">
        <v>442</v>
      </c>
      <c r="CU117" s="837">
        <f>IF(CW105&lt;0,CU81-CV114,CV112)</f>
        <v>10</v>
      </c>
      <c r="CV117" s="837">
        <f>IF(CW106&lt;0,CU80-CV115,CV113)</f>
        <v>10</v>
      </c>
      <c r="CW117" s="837">
        <f t="shared" ref="CW117:CW124" si="44">IF($E$70=1,CV117*CU117,0)</f>
        <v>100</v>
      </c>
      <c r="CX117" s="836"/>
      <c r="CY117" s="345"/>
      <c r="CZ117" s="838" t="s">
        <v>442</v>
      </c>
      <c r="DA117" s="837">
        <f>IF(DC105&lt;0,DA81-DB114,DB112)</f>
        <v>10</v>
      </c>
      <c r="DB117" s="837">
        <f>IF(DC106&lt;0,DA80-DB115,DB113)</f>
        <v>10</v>
      </c>
      <c r="DC117" s="837">
        <f t="shared" ref="DC117:DC124" si="45">IF($E$70=1,DB117*DA117,0)</f>
        <v>100</v>
      </c>
      <c r="DD117" s="836"/>
      <c r="DE117" s="345"/>
      <c r="DF117" s="838" t="s">
        <v>442</v>
      </c>
      <c r="DG117" s="837">
        <f>IF(DI105&lt;0,DG81-DH114,DH112)</f>
        <v>10</v>
      </c>
      <c r="DH117" s="837">
        <f>IF(DI106&lt;0,DG80-DH115,DH113)</f>
        <v>10</v>
      </c>
      <c r="DI117" s="837">
        <f t="shared" ref="DI117:DI124" si="46">IF($E$70=1,DH117*DG117,0)</f>
        <v>100</v>
      </c>
      <c r="DJ117" s="836"/>
      <c r="DK117" s="345"/>
      <c r="DL117" s="838" t="s">
        <v>442</v>
      </c>
      <c r="DM117" s="837">
        <f>IF(DO105&lt;0,DM81-DN114,DN112)</f>
        <v>10</v>
      </c>
      <c r="DN117" s="837">
        <f>IF(DO106&lt;0,DM80-DN115,DN113)</f>
        <v>10</v>
      </c>
      <c r="DO117" s="837">
        <f t="shared" ref="DO117:DO124" si="47">IF($E$70=1,DN117*DM117,0)</f>
        <v>100</v>
      </c>
      <c r="DP117" s="836"/>
      <c r="DQ117" s="345"/>
      <c r="DR117" s="838" t="s">
        <v>442</v>
      </c>
      <c r="DS117" s="837">
        <f>IF(DU105&lt;0,DS81-DT114,DT112)</f>
        <v>10</v>
      </c>
      <c r="DT117" s="837">
        <f>IF(DU106&lt;0,DS80-DT115,DT113)</f>
        <v>10</v>
      </c>
      <c r="DU117" s="837">
        <f t="shared" ref="DU117:DU124" si="48">IF($E$70=1,DT117*DS117,0)</f>
        <v>100</v>
      </c>
      <c r="DV117" s="836"/>
      <c r="DW117" s="345"/>
      <c r="DX117" s="838" t="s">
        <v>442</v>
      </c>
      <c r="DY117" s="837">
        <f>IF(EA105&lt;0,DY81-DZ114,DZ112)</f>
        <v>10</v>
      </c>
      <c r="DZ117" s="837">
        <f>IF(EA106&lt;0,DY80-DZ115,DZ113)</f>
        <v>10</v>
      </c>
      <c r="EA117" s="837">
        <f t="shared" ref="EA117:EA124" si="49">IF($E$70=1,DZ117*DY117,0)</f>
        <v>100</v>
      </c>
      <c r="EB117" s="836"/>
      <c r="EC117" s="345"/>
      <c r="ED117" s="838" t="s">
        <v>442</v>
      </c>
      <c r="EE117" s="837">
        <f>IF(EG105&lt;0,EE81-EF114,EF112)</f>
        <v>10</v>
      </c>
      <c r="EF117" s="837">
        <f>IF(EG106&lt;0,EE80-EF115,EF113)</f>
        <v>10</v>
      </c>
      <c r="EG117" s="837">
        <f t="shared" ref="EG117:EG124" si="50">IF($E$70=1,EF117*EE117,0)</f>
        <v>100</v>
      </c>
      <c r="EH117" s="836"/>
      <c r="EI117" s="345"/>
      <c r="EJ117" s="838" t="s">
        <v>442</v>
      </c>
      <c r="EK117" s="837">
        <f>IF(EM105&lt;0,EK81-EL114,EL112)</f>
        <v>10</v>
      </c>
      <c r="EL117" s="837">
        <f>IF(EM106&lt;0,EK80-EL115,EL113)</f>
        <v>10</v>
      </c>
      <c r="EM117" s="837">
        <f t="shared" ref="EM117:EM124" si="51">IF($E$70=1,EL117*EK117,0)</f>
        <v>100</v>
      </c>
      <c r="EN117" s="836"/>
      <c r="EO117" s="345"/>
      <c r="EP117" s="838" t="s">
        <v>442</v>
      </c>
      <c r="EQ117" s="837">
        <f>IF(ES105&lt;0,EQ81-ER114,ER112)</f>
        <v>10</v>
      </c>
      <c r="ER117" s="837">
        <f>IF(ES106&lt;0,EQ80-ER115,ER113)</f>
        <v>10</v>
      </c>
      <c r="ES117" s="837">
        <f t="shared" ref="ES117:ES124" si="52">IF($E$70=1,ER117*EQ117,0)</f>
        <v>100</v>
      </c>
      <c r="ET117" s="836"/>
      <c r="EU117" s="345"/>
      <c r="EV117" s="838" t="s">
        <v>442</v>
      </c>
      <c r="EW117" s="837">
        <f>IF(EY105&lt;0,EW81-EX114,EX112)</f>
        <v>10</v>
      </c>
      <c r="EX117" s="837">
        <f>IF(EY106&lt;0,EW80-EX115,EX113)</f>
        <v>10</v>
      </c>
      <c r="EY117" s="837">
        <f t="shared" ref="EY117:EY124" si="53">IF($E$70=1,EX117*EW117,0)</f>
        <v>100</v>
      </c>
      <c r="EZ117" s="836"/>
      <c r="FA117" s="345"/>
      <c r="FB117" s="838" t="s">
        <v>442</v>
      </c>
      <c r="FC117" s="837">
        <f>IF(FE105&lt;0,FC81-FD114,FD112)</f>
        <v>10</v>
      </c>
      <c r="FD117" s="837">
        <f>IF(FE106&lt;0,FC80-FD115,FD113)</f>
        <v>10</v>
      </c>
      <c r="FE117" s="837">
        <f t="shared" ref="FE117:FE124" si="54">IF($E$70=1,FD117*FC117,0)</f>
        <v>100</v>
      </c>
      <c r="FF117" s="836"/>
      <c r="FG117" s="345"/>
      <c r="FH117" s="838" t="s">
        <v>442</v>
      </c>
      <c r="FI117" s="837">
        <f>IF(FK105&lt;0,FI81-FJ114,FJ112)</f>
        <v>10</v>
      </c>
      <c r="FJ117" s="837">
        <f>IF(FK106&lt;0,FI80-FJ115,FJ113)</f>
        <v>10</v>
      </c>
      <c r="FK117" s="837">
        <f t="shared" ref="FK117:FK124" si="55">IF($E$70=1,FJ117*FI117,0)</f>
        <v>100</v>
      </c>
      <c r="FL117" s="836"/>
      <c r="FM117" s="345"/>
      <c r="FN117" s="838" t="s">
        <v>442</v>
      </c>
      <c r="FO117" s="837">
        <f>IF(FQ105&lt;0,FO81-FP114,FP112)</f>
        <v>10</v>
      </c>
      <c r="FP117" s="837">
        <f>IF(FQ106&lt;0,FO80-FP115,FP113)</f>
        <v>10</v>
      </c>
      <c r="FQ117" s="837">
        <f t="shared" ref="FQ117:FQ124" si="56">IF($E$70=1,FP117*FO117,0)</f>
        <v>100</v>
      </c>
      <c r="FR117" s="836"/>
      <c r="FS117" s="345"/>
      <c r="FT117" s="838" t="s">
        <v>442</v>
      </c>
      <c r="FU117" s="837">
        <f>IF(FW105&lt;0,FU81-FV114,FV112)</f>
        <v>10</v>
      </c>
      <c r="FV117" s="837">
        <f>IF(FW106&lt;0,FU80-FV115,FV113)</f>
        <v>10</v>
      </c>
      <c r="FW117" s="837">
        <f t="shared" ref="FW117:FW124" si="57">IF($E$70=1,FV117*FU117,0)</f>
        <v>100</v>
      </c>
      <c r="FX117" s="836"/>
      <c r="FY117" s="345"/>
    </row>
    <row r="118" spans="1:181" x14ac:dyDescent="0.3">
      <c r="A118" s="19"/>
      <c r="B118" s="827" t="s">
        <v>441</v>
      </c>
      <c r="C118" s="835">
        <f>IF(E105&lt;0,F105,C81-(C112+C114))</f>
        <v>190</v>
      </c>
      <c r="D118" s="835">
        <f>IF(E106&lt;0,C80-D115,D113)</f>
        <v>0</v>
      </c>
      <c r="E118" s="835">
        <f t="shared" si="28"/>
        <v>0</v>
      </c>
      <c r="F118" s="834"/>
      <c r="G118" s="345"/>
      <c r="H118" s="827" t="s">
        <v>441</v>
      </c>
      <c r="I118" s="835">
        <f>IF(K105&lt;0,L105,I81-(I112+I114))</f>
        <v>145.90615147492906</v>
      </c>
      <c r="J118" s="835">
        <f>IF(K106&lt;0,I80-J115,J113)</f>
        <v>20.472143958068649</v>
      </c>
      <c r="K118" s="835">
        <f t="shared" si="29"/>
        <v>2987.011737362518</v>
      </c>
      <c r="L118" s="834"/>
      <c r="M118" s="345"/>
      <c r="N118" s="827" t="s">
        <v>441</v>
      </c>
      <c r="O118" s="835">
        <f>IF(Q105&lt;0,R105,O81-(O112+O114))</f>
        <v>99.339878503246922</v>
      </c>
      <c r="P118" s="835">
        <f>IF(Q106&lt;0,O80-P115,P113)</f>
        <v>42.092199266349638</v>
      </c>
      <c r="Q118" s="835">
        <f t="shared" si="30"/>
        <v>4181.4339610536326</v>
      </c>
      <c r="R118" s="834"/>
      <c r="S118" s="345"/>
      <c r="T118" s="827" t="s">
        <v>441</v>
      </c>
      <c r="U118" s="835">
        <f>IF(W105&lt;0,X105,U81-(U112+U114))</f>
        <v>52.773605531564769</v>
      </c>
      <c r="V118" s="835">
        <f>IF(W106&lt;0,U80-V115,V113)</f>
        <v>63.712254574630641</v>
      </c>
      <c r="W118" s="835">
        <f t="shared" si="31"/>
        <v>3362.3253904481903</v>
      </c>
      <c r="X118" s="834"/>
      <c r="Y118" s="345"/>
      <c r="Z118" s="827" t="s">
        <v>441</v>
      </c>
      <c r="AA118" s="835">
        <f>IF(AC105&lt;0,AD105,AA81-(AA112+AA114))</f>
        <v>8.6797570064939009</v>
      </c>
      <c r="AB118" s="835">
        <f>IF(AC106&lt;0,AA80-AB115,AB113)</f>
        <v>84.184398532699262</v>
      </c>
      <c r="AC118" s="835">
        <f t="shared" si="32"/>
        <v>730.70012300167127</v>
      </c>
      <c r="AD118" s="834"/>
      <c r="AE118" s="345"/>
      <c r="AF118" s="827" t="s">
        <v>441</v>
      </c>
      <c r="AG118" s="835">
        <f>IF(AI105&lt;0,AJ105,AG81-(AG112+AG114))</f>
        <v>30.967859674014022</v>
      </c>
      <c r="AH118" s="835">
        <f>IF(AI106&lt;0,AG80-AH115,AH113)</f>
        <v>71.624360888921061</v>
      </c>
      <c r="AI118" s="835">
        <f t="shared" si="33"/>
        <v>2218.0531572490459</v>
      </c>
      <c r="AJ118" s="834"/>
      <c r="AK118" s="345"/>
      <c r="AL118" s="827" t="s">
        <v>441</v>
      </c>
      <c r="AM118" s="835">
        <f>IF(AO105&lt;0,AP105,AM81-(AM112+AM114))</f>
        <v>64.993183499556494</v>
      </c>
      <c r="AN118" s="835">
        <f>IF(AO106&lt;0,AM80-AN115,AN113)</f>
        <v>53.396508839523307</v>
      </c>
      <c r="AO118" s="835">
        <f t="shared" si="34"/>
        <v>3470.4090972428285</v>
      </c>
      <c r="AP118" s="834"/>
      <c r="AQ118" s="345"/>
      <c r="AR118" s="827" t="s">
        <v>441</v>
      </c>
      <c r="AS118" s="835">
        <f>IF(AU105&lt;0,AV105,AS81-(AS112+AS114))</f>
        <v>93.044215733451153</v>
      </c>
      <c r="AT118" s="835">
        <f>IF(AU106&lt;0,AS80-AT115,AT113)</f>
        <v>38.369170142794019</v>
      </c>
      <c r="AU118" s="835">
        <f t="shared" si="35"/>
        <v>3570.0293442796196</v>
      </c>
      <c r="AV118" s="834"/>
      <c r="AW118" s="345"/>
      <c r="AX118" s="827" t="s">
        <v>441</v>
      </c>
      <c r="AY118" s="835">
        <f>IF(BA105&lt;0,BB105,AY81-(AY112+AY114))</f>
        <v>115.41434629126258</v>
      </c>
      <c r="AZ118" s="835">
        <f>IF(BA106&lt;0,AY80-AZ115,AZ113)</f>
        <v>26.385171629680769</v>
      </c>
      <c r="BA118" s="835">
        <f t="shared" si="36"/>
        <v>3045.227335422373</v>
      </c>
      <c r="BB118" s="834"/>
      <c r="BC118" s="345"/>
      <c r="BD118" s="827" t="s">
        <v>441</v>
      </c>
      <c r="BE118" s="835">
        <f>IF(BG105&lt;0,BH105,BE81-(BE112+BE114))</f>
        <v>132.78613652805046</v>
      </c>
      <c r="BF118" s="835">
        <f>IF(BG106&lt;0,BE80-BF115,BF113)</f>
        <v>17.078855431401536</v>
      </c>
      <c r="BG118" s="835">
        <f t="shared" si="37"/>
        <v>2267.8352290569205</v>
      </c>
      <c r="BH118" s="834"/>
      <c r="BI118" s="345"/>
      <c r="BJ118" s="827" t="s">
        <v>441</v>
      </c>
      <c r="BK118" s="835">
        <f>IF(BM105&lt;0,BN105,BK81-(BK112+BK114))</f>
        <v>146</v>
      </c>
      <c r="BL118" s="835">
        <f>IF(BM106&lt;0,BK80-BL115,BL113)</f>
        <v>10</v>
      </c>
      <c r="BM118" s="835">
        <f t="shared" si="38"/>
        <v>1460</v>
      </c>
      <c r="BN118" s="834"/>
      <c r="BO118" s="345"/>
      <c r="BP118" s="827" t="s">
        <v>441</v>
      </c>
      <c r="BQ118" s="835">
        <f>IF(BS105&lt;0,BT105,BQ81-(BQ112+BQ114))</f>
        <v>146</v>
      </c>
      <c r="BR118" s="835">
        <f>IF(BS106&lt;0,BQ80-BR115,BR113)</f>
        <v>10</v>
      </c>
      <c r="BS118" s="835">
        <f t="shared" si="39"/>
        <v>1460</v>
      </c>
      <c r="BT118" s="834"/>
      <c r="BU118" s="345"/>
      <c r="BV118" s="827" t="s">
        <v>441</v>
      </c>
      <c r="BW118" s="835">
        <f>IF(BY105&lt;0,BZ105,BW81-(BW112+BW114))</f>
        <v>146</v>
      </c>
      <c r="BX118" s="835">
        <f>IF(BY106&lt;0,BW80-BX115,BX113)</f>
        <v>10</v>
      </c>
      <c r="BY118" s="835">
        <f t="shared" si="40"/>
        <v>1460</v>
      </c>
      <c r="BZ118" s="834"/>
      <c r="CA118" s="345"/>
      <c r="CB118" s="827" t="s">
        <v>441</v>
      </c>
      <c r="CC118" s="835">
        <f>IF(CE105&lt;0,CF105,CC81-(CC112+CC114))</f>
        <v>146</v>
      </c>
      <c r="CD118" s="835">
        <f>IF(CE106&lt;0,CC80-CD115,CD113)</f>
        <v>10</v>
      </c>
      <c r="CE118" s="835">
        <f t="shared" si="41"/>
        <v>1460</v>
      </c>
      <c r="CF118" s="834"/>
      <c r="CG118" s="345"/>
      <c r="CH118" s="827" t="s">
        <v>441</v>
      </c>
      <c r="CI118" s="835">
        <f>IF(CK105&lt;0,CL105,CI81-(CI112+CI114))</f>
        <v>146</v>
      </c>
      <c r="CJ118" s="835">
        <f>IF(CK106&lt;0,CI80-CJ115,CJ113)</f>
        <v>10</v>
      </c>
      <c r="CK118" s="835">
        <f t="shared" si="42"/>
        <v>1460</v>
      </c>
      <c r="CL118" s="834"/>
      <c r="CM118" s="345"/>
      <c r="CN118" s="827" t="s">
        <v>441</v>
      </c>
      <c r="CO118" s="835">
        <f>IF(CQ105&lt;0,CR105,CO81-(CO112+CO114))</f>
        <v>146</v>
      </c>
      <c r="CP118" s="835">
        <f>IF(CQ106&lt;0,CO80-CP115,CP113)</f>
        <v>10</v>
      </c>
      <c r="CQ118" s="835">
        <f t="shared" si="43"/>
        <v>1460</v>
      </c>
      <c r="CR118" s="834"/>
      <c r="CS118" s="345"/>
      <c r="CT118" s="827" t="s">
        <v>441</v>
      </c>
      <c r="CU118" s="835">
        <f>IF(CW105&lt;0,CX105,CU81-(CU112+CU114))</f>
        <v>146</v>
      </c>
      <c r="CV118" s="835">
        <f>IF(CW106&lt;0,CU80-CV115,CV113)</f>
        <v>10</v>
      </c>
      <c r="CW118" s="835">
        <f t="shared" si="44"/>
        <v>1460</v>
      </c>
      <c r="CX118" s="834"/>
      <c r="CY118" s="345"/>
      <c r="CZ118" s="827" t="s">
        <v>441</v>
      </c>
      <c r="DA118" s="835">
        <f>IF(DC105&lt;0,DD105,DA81-(DA112+DA114))</f>
        <v>146</v>
      </c>
      <c r="DB118" s="835">
        <f>IF(DC106&lt;0,DA80-DB115,DB113)</f>
        <v>10</v>
      </c>
      <c r="DC118" s="835">
        <f t="shared" si="45"/>
        <v>1460</v>
      </c>
      <c r="DD118" s="834"/>
      <c r="DE118" s="345"/>
      <c r="DF118" s="827" t="s">
        <v>441</v>
      </c>
      <c r="DG118" s="835">
        <f>IF(DI105&lt;0,DJ105,DG81-(DG112+DG114))</f>
        <v>146</v>
      </c>
      <c r="DH118" s="835">
        <f>IF(DI106&lt;0,DG80-DH115,DH113)</f>
        <v>10</v>
      </c>
      <c r="DI118" s="835">
        <f t="shared" si="46"/>
        <v>1460</v>
      </c>
      <c r="DJ118" s="834"/>
      <c r="DK118" s="345"/>
      <c r="DL118" s="827" t="s">
        <v>441</v>
      </c>
      <c r="DM118" s="835">
        <f>IF(DO105&lt;0,DP105,DM81-(DM112+DM114))</f>
        <v>146</v>
      </c>
      <c r="DN118" s="835">
        <f>IF(DO106&lt;0,DM80-DN115,DN113)</f>
        <v>10</v>
      </c>
      <c r="DO118" s="835">
        <f t="shared" si="47"/>
        <v>1460</v>
      </c>
      <c r="DP118" s="834"/>
      <c r="DQ118" s="345"/>
      <c r="DR118" s="827" t="s">
        <v>441</v>
      </c>
      <c r="DS118" s="835">
        <f>IF(DU105&lt;0,DV105,DS81-(DS112+DS114))</f>
        <v>146</v>
      </c>
      <c r="DT118" s="835">
        <f>IF(DU106&lt;0,DS80-DT115,DT113)</f>
        <v>10</v>
      </c>
      <c r="DU118" s="835">
        <f t="shared" si="48"/>
        <v>1460</v>
      </c>
      <c r="DV118" s="834"/>
      <c r="DW118" s="345"/>
      <c r="DX118" s="827" t="s">
        <v>441</v>
      </c>
      <c r="DY118" s="835">
        <f>IF(EA105&lt;0,EB105,DY81-(DY112+DY114))</f>
        <v>146</v>
      </c>
      <c r="DZ118" s="835">
        <f>IF(EA106&lt;0,DY80-DZ115,DZ113)</f>
        <v>10</v>
      </c>
      <c r="EA118" s="835">
        <f t="shared" si="49"/>
        <v>1460</v>
      </c>
      <c r="EB118" s="834"/>
      <c r="EC118" s="345"/>
      <c r="ED118" s="827" t="s">
        <v>441</v>
      </c>
      <c r="EE118" s="835">
        <f>IF(EG105&lt;0,EH105,EE81-(EE112+EE114))</f>
        <v>146</v>
      </c>
      <c r="EF118" s="835">
        <f>IF(EG106&lt;0,EE80-EF115,EF113)</f>
        <v>10</v>
      </c>
      <c r="EG118" s="835">
        <f t="shared" si="50"/>
        <v>1460</v>
      </c>
      <c r="EH118" s="834"/>
      <c r="EI118" s="345"/>
      <c r="EJ118" s="827" t="s">
        <v>441</v>
      </c>
      <c r="EK118" s="835">
        <f>IF(EM105&lt;0,EN105,EK81-(EK112+EK114))</f>
        <v>146</v>
      </c>
      <c r="EL118" s="835">
        <f>IF(EM106&lt;0,EK80-EL115,EL113)</f>
        <v>10</v>
      </c>
      <c r="EM118" s="835">
        <f t="shared" si="51"/>
        <v>1460</v>
      </c>
      <c r="EN118" s="834"/>
      <c r="EO118" s="345"/>
      <c r="EP118" s="827" t="s">
        <v>441</v>
      </c>
      <c r="EQ118" s="835">
        <f>IF(ES105&lt;0,ET105,EQ81-(EQ112+EQ114))</f>
        <v>146</v>
      </c>
      <c r="ER118" s="835">
        <f>IF(ES106&lt;0,EQ80-ER115,ER113)</f>
        <v>10</v>
      </c>
      <c r="ES118" s="835">
        <f t="shared" si="52"/>
        <v>1460</v>
      </c>
      <c r="ET118" s="834"/>
      <c r="EU118" s="345"/>
      <c r="EV118" s="827" t="s">
        <v>441</v>
      </c>
      <c r="EW118" s="835">
        <f>IF(EY105&lt;0,EZ105,EW81-(EW112+EW114))</f>
        <v>146</v>
      </c>
      <c r="EX118" s="835">
        <f>IF(EY106&lt;0,EW80-EX115,EX113)</f>
        <v>10</v>
      </c>
      <c r="EY118" s="835">
        <f t="shared" si="53"/>
        <v>1460</v>
      </c>
      <c r="EZ118" s="834"/>
      <c r="FA118" s="345"/>
      <c r="FB118" s="827" t="s">
        <v>441</v>
      </c>
      <c r="FC118" s="835">
        <f>IF(FE105&lt;0,FF105,FC81-(FC112+FC114))</f>
        <v>146</v>
      </c>
      <c r="FD118" s="835">
        <f>IF(FE106&lt;0,FC80-FD115,FD113)</f>
        <v>10</v>
      </c>
      <c r="FE118" s="835">
        <f t="shared" si="54"/>
        <v>1460</v>
      </c>
      <c r="FF118" s="834"/>
      <c r="FG118" s="345"/>
      <c r="FH118" s="827" t="s">
        <v>441</v>
      </c>
      <c r="FI118" s="835">
        <f>IF(FK105&lt;0,FL105,FI81-(FI112+FI114))</f>
        <v>146</v>
      </c>
      <c r="FJ118" s="835">
        <f>IF(FK106&lt;0,FI80-FJ115,FJ113)</f>
        <v>10</v>
      </c>
      <c r="FK118" s="835">
        <f t="shared" si="55"/>
        <v>1460</v>
      </c>
      <c r="FL118" s="834"/>
      <c r="FM118" s="345"/>
      <c r="FN118" s="827" t="s">
        <v>441</v>
      </c>
      <c r="FO118" s="835">
        <f>IF(FQ105&lt;0,FR105,FO81-(FO112+FO114))</f>
        <v>146</v>
      </c>
      <c r="FP118" s="835">
        <f>IF(FQ106&lt;0,FO80-FP115,FP113)</f>
        <v>10</v>
      </c>
      <c r="FQ118" s="835">
        <f t="shared" si="56"/>
        <v>1460</v>
      </c>
      <c r="FR118" s="834"/>
      <c r="FS118" s="345"/>
      <c r="FT118" s="827" t="s">
        <v>441</v>
      </c>
      <c r="FU118" s="835">
        <f>IF(FW105&lt;0,FX105,FU81-(FU112+FU114))</f>
        <v>146</v>
      </c>
      <c r="FV118" s="835">
        <f>IF(FW106&lt;0,FU80-FV115,FV113)</f>
        <v>10</v>
      </c>
      <c r="FW118" s="835">
        <f t="shared" si="57"/>
        <v>1460</v>
      </c>
      <c r="FX118" s="834"/>
      <c r="FY118" s="345"/>
    </row>
    <row r="119" spans="1:181" x14ac:dyDescent="0.3">
      <c r="A119" s="19"/>
      <c r="B119" s="827" t="s">
        <v>440</v>
      </c>
      <c r="C119" s="835">
        <f>IF(E105&lt;0,C81-D112,D114)</f>
        <v>0</v>
      </c>
      <c r="D119" s="835">
        <f>IF(E106&lt;0,C80-D115,D113)</f>
        <v>0</v>
      </c>
      <c r="E119" s="835">
        <f t="shared" si="28"/>
        <v>0</v>
      </c>
      <c r="F119" s="834"/>
      <c r="G119" s="345"/>
      <c r="H119" s="827" t="s">
        <v>440</v>
      </c>
      <c r="I119" s="835">
        <f>IF(K105&lt;0,I81-J112,J114)</f>
        <v>20.472143958068649</v>
      </c>
      <c r="J119" s="835">
        <f>IF(K106&lt;0,I80-J115,J113)</f>
        <v>20.472143958068649</v>
      </c>
      <c r="K119" s="835">
        <f t="shared" si="29"/>
        <v>419.10867823988673</v>
      </c>
      <c r="L119" s="834"/>
      <c r="M119" s="345"/>
      <c r="N119" s="827" t="s">
        <v>440</v>
      </c>
      <c r="O119" s="835">
        <f>IF(Q105&lt;0,O81-P112,P114)</f>
        <v>42.092199266349638</v>
      </c>
      <c r="P119" s="835">
        <f>IF(Q106&lt;0,O80-P115,P113)</f>
        <v>42.092199266349638</v>
      </c>
      <c r="Q119" s="835">
        <f t="shared" si="30"/>
        <v>1771.753239078085</v>
      </c>
      <c r="R119" s="834"/>
      <c r="S119" s="345"/>
      <c r="T119" s="827" t="s">
        <v>440</v>
      </c>
      <c r="U119" s="835">
        <f>IF(W105&lt;0,U81-V112,V114)</f>
        <v>63.712254574630641</v>
      </c>
      <c r="V119" s="835">
        <f>IF(W106&lt;0,U80-V115,V113)</f>
        <v>63.712254574630641</v>
      </c>
      <c r="W119" s="835">
        <f t="shared" si="31"/>
        <v>4059.251382982543</v>
      </c>
      <c r="X119" s="834"/>
      <c r="Y119" s="345"/>
      <c r="Z119" s="827" t="s">
        <v>440</v>
      </c>
      <c r="AA119" s="835">
        <f>IF(AC105&lt;0,AA81-AB112,AB114)</f>
        <v>84.184398532699262</v>
      </c>
      <c r="AB119" s="835">
        <f>IF(AC106&lt;0,AA80-AB115,AB113)</f>
        <v>84.184398532699262</v>
      </c>
      <c r="AC119" s="835">
        <f t="shared" si="32"/>
        <v>7087.0129563123373</v>
      </c>
      <c r="AD119" s="834"/>
      <c r="AE119" s="345"/>
      <c r="AF119" s="827" t="s">
        <v>440</v>
      </c>
      <c r="AG119" s="835">
        <f>IF(AI105&lt;0,AG81-AH112,AH114)</f>
        <v>71.624360888921061</v>
      </c>
      <c r="AH119" s="835">
        <f>IF(AI106&lt;0,AG80-AH115,AH113)</f>
        <v>71.624360888921061</v>
      </c>
      <c r="AI119" s="835">
        <f t="shared" si="33"/>
        <v>5130.0490727464048</v>
      </c>
      <c r="AJ119" s="834"/>
      <c r="AK119" s="345"/>
      <c r="AL119" s="827" t="s">
        <v>440</v>
      </c>
      <c r="AM119" s="835">
        <f>IF(AO105&lt;0,AM81-AN112,AN114)</f>
        <v>53.396508839523307</v>
      </c>
      <c r="AN119" s="835">
        <f>IF(AO106&lt;0,AM80-AN115,AN113)</f>
        <v>53.396508839523307</v>
      </c>
      <c r="AO119" s="835">
        <f t="shared" si="34"/>
        <v>2851.1871562492906</v>
      </c>
      <c r="AP119" s="834"/>
      <c r="AQ119" s="345"/>
      <c r="AR119" s="827" t="s">
        <v>440</v>
      </c>
      <c r="AS119" s="835">
        <f>IF(AU105&lt;0,AS81-AT112,AT114)</f>
        <v>38.369170142794019</v>
      </c>
      <c r="AT119" s="835">
        <f>IF(AU106&lt;0,AS80-AT115,AT113)</f>
        <v>38.369170142794019</v>
      </c>
      <c r="AU119" s="835">
        <f t="shared" si="35"/>
        <v>1472.193217446676</v>
      </c>
      <c r="AV119" s="834"/>
      <c r="AW119" s="345"/>
      <c r="AX119" s="827" t="s">
        <v>440</v>
      </c>
      <c r="AY119" s="835">
        <f>IF(BA105&lt;0,AY81-AZ112,AZ114)</f>
        <v>26.385171629680769</v>
      </c>
      <c r="AZ119" s="835">
        <f>IF(BA106&lt;0,AY80-AZ115,AZ113)</f>
        <v>26.385171629680769</v>
      </c>
      <c r="BA119" s="835">
        <f t="shared" si="36"/>
        <v>696.17728192771096</v>
      </c>
      <c r="BB119" s="834"/>
      <c r="BC119" s="345"/>
      <c r="BD119" s="827" t="s">
        <v>440</v>
      </c>
      <c r="BE119" s="835">
        <f>IF(BG105&lt;0,BE81-BF112,BF114)</f>
        <v>17.078855431401536</v>
      </c>
      <c r="BF119" s="835">
        <f>IF(BG106&lt;0,BE80-BF115,BF113)</f>
        <v>17.078855431401536</v>
      </c>
      <c r="BG119" s="835">
        <f t="shared" si="37"/>
        <v>291.68730284671375</v>
      </c>
      <c r="BH119" s="834"/>
      <c r="BI119" s="345"/>
      <c r="BJ119" s="827" t="s">
        <v>440</v>
      </c>
      <c r="BK119" s="835">
        <f>IF(BM105&lt;0,BK81-BL112,BL114)</f>
        <v>10</v>
      </c>
      <c r="BL119" s="835">
        <f>IF(BM106&lt;0,BK80-BL115,BL113)</f>
        <v>10</v>
      </c>
      <c r="BM119" s="835">
        <f t="shared" si="38"/>
        <v>100</v>
      </c>
      <c r="BN119" s="834"/>
      <c r="BO119" s="345"/>
      <c r="BP119" s="827" t="s">
        <v>440</v>
      </c>
      <c r="BQ119" s="835">
        <f>IF(BS105&lt;0,BQ81-BR112,BR114)</f>
        <v>10</v>
      </c>
      <c r="BR119" s="835">
        <f>IF(BS106&lt;0,BQ80-BR115,BR113)</f>
        <v>10</v>
      </c>
      <c r="BS119" s="835">
        <f t="shared" si="39"/>
        <v>100</v>
      </c>
      <c r="BT119" s="834"/>
      <c r="BU119" s="345"/>
      <c r="BV119" s="827" t="s">
        <v>440</v>
      </c>
      <c r="BW119" s="835">
        <f>IF(BY105&lt;0,BW81-BX112,BX114)</f>
        <v>10</v>
      </c>
      <c r="BX119" s="835">
        <f>IF(BY106&lt;0,BW80-BX115,BX113)</f>
        <v>10</v>
      </c>
      <c r="BY119" s="835">
        <f t="shared" si="40"/>
        <v>100</v>
      </c>
      <c r="BZ119" s="834"/>
      <c r="CA119" s="345"/>
      <c r="CB119" s="827" t="s">
        <v>440</v>
      </c>
      <c r="CC119" s="835">
        <f>IF(CE105&lt;0,CC81-CD112,CD114)</f>
        <v>10</v>
      </c>
      <c r="CD119" s="835">
        <f>IF(CE106&lt;0,CC80-CD115,CD113)</f>
        <v>10</v>
      </c>
      <c r="CE119" s="835">
        <f t="shared" si="41"/>
        <v>100</v>
      </c>
      <c r="CF119" s="834"/>
      <c r="CG119" s="345"/>
      <c r="CH119" s="827" t="s">
        <v>440</v>
      </c>
      <c r="CI119" s="835">
        <f>IF(CK105&lt;0,CI81-CJ112,CJ114)</f>
        <v>10</v>
      </c>
      <c r="CJ119" s="835">
        <f>IF(CK106&lt;0,CI80-CJ115,CJ113)</f>
        <v>10</v>
      </c>
      <c r="CK119" s="835">
        <f t="shared" si="42"/>
        <v>100</v>
      </c>
      <c r="CL119" s="834"/>
      <c r="CM119" s="345"/>
      <c r="CN119" s="827" t="s">
        <v>440</v>
      </c>
      <c r="CO119" s="835">
        <f>IF(CQ105&lt;0,CO81-CP112,CP114)</f>
        <v>10</v>
      </c>
      <c r="CP119" s="835">
        <f>IF(CQ106&lt;0,CO80-CP115,CP113)</f>
        <v>10</v>
      </c>
      <c r="CQ119" s="835">
        <f t="shared" si="43"/>
        <v>100</v>
      </c>
      <c r="CR119" s="834"/>
      <c r="CS119" s="345"/>
      <c r="CT119" s="827" t="s">
        <v>440</v>
      </c>
      <c r="CU119" s="835">
        <f>IF(CW105&lt;0,CU81-CV112,CV114)</f>
        <v>10</v>
      </c>
      <c r="CV119" s="835">
        <f>IF(CW106&lt;0,CU80-CV115,CV113)</f>
        <v>10</v>
      </c>
      <c r="CW119" s="835">
        <f t="shared" si="44"/>
        <v>100</v>
      </c>
      <c r="CX119" s="834"/>
      <c r="CY119" s="345"/>
      <c r="CZ119" s="827" t="s">
        <v>440</v>
      </c>
      <c r="DA119" s="835">
        <f>IF(DC105&lt;0,DA81-DB112,DB114)</f>
        <v>10</v>
      </c>
      <c r="DB119" s="835">
        <f>IF(DC106&lt;0,DA80-DB115,DB113)</f>
        <v>10</v>
      </c>
      <c r="DC119" s="835">
        <f t="shared" si="45"/>
        <v>100</v>
      </c>
      <c r="DD119" s="834"/>
      <c r="DE119" s="345"/>
      <c r="DF119" s="827" t="s">
        <v>440</v>
      </c>
      <c r="DG119" s="835">
        <f>IF(DI105&lt;0,DG81-DH112,DH114)</f>
        <v>10</v>
      </c>
      <c r="DH119" s="835">
        <f>IF(DI106&lt;0,DG80-DH115,DH113)</f>
        <v>10</v>
      </c>
      <c r="DI119" s="835">
        <f t="shared" si="46"/>
        <v>100</v>
      </c>
      <c r="DJ119" s="834"/>
      <c r="DK119" s="345"/>
      <c r="DL119" s="827" t="s">
        <v>440</v>
      </c>
      <c r="DM119" s="835">
        <f>IF(DO105&lt;0,DM81-DN112,DN114)</f>
        <v>10</v>
      </c>
      <c r="DN119" s="835">
        <f>IF(DO106&lt;0,DM80-DN115,DN113)</f>
        <v>10</v>
      </c>
      <c r="DO119" s="835">
        <f t="shared" si="47"/>
        <v>100</v>
      </c>
      <c r="DP119" s="834"/>
      <c r="DQ119" s="345"/>
      <c r="DR119" s="827" t="s">
        <v>440</v>
      </c>
      <c r="DS119" s="835">
        <f>IF(DU105&lt;0,DS81-DT112,DT114)</f>
        <v>10</v>
      </c>
      <c r="DT119" s="835">
        <f>IF(DU106&lt;0,DS80-DT115,DT113)</f>
        <v>10</v>
      </c>
      <c r="DU119" s="835">
        <f t="shared" si="48"/>
        <v>100</v>
      </c>
      <c r="DV119" s="834"/>
      <c r="DW119" s="345"/>
      <c r="DX119" s="827" t="s">
        <v>440</v>
      </c>
      <c r="DY119" s="835">
        <f>IF(EA105&lt;0,DY81-DZ112,DZ114)</f>
        <v>10</v>
      </c>
      <c r="DZ119" s="835">
        <f>IF(EA106&lt;0,DY80-DZ115,DZ113)</f>
        <v>10</v>
      </c>
      <c r="EA119" s="835">
        <f t="shared" si="49"/>
        <v>100</v>
      </c>
      <c r="EB119" s="834"/>
      <c r="EC119" s="345"/>
      <c r="ED119" s="827" t="s">
        <v>440</v>
      </c>
      <c r="EE119" s="835">
        <f>IF(EG105&lt;0,EE81-EF112,EF114)</f>
        <v>10</v>
      </c>
      <c r="EF119" s="835">
        <f>IF(EG106&lt;0,EE80-EF115,EF113)</f>
        <v>10</v>
      </c>
      <c r="EG119" s="835">
        <f t="shared" si="50"/>
        <v>100</v>
      </c>
      <c r="EH119" s="834"/>
      <c r="EI119" s="345"/>
      <c r="EJ119" s="827" t="s">
        <v>440</v>
      </c>
      <c r="EK119" s="835">
        <f>IF(EM105&lt;0,EK81-EL112,EL114)</f>
        <v>10</v>
      </c>
      <c r="EL119" s="835">
        <f>IF(EM106&lt;0,EK80-EL115,EL113)</f>
        <v>10</v>
      </c>
      <c r="EM119" s="835">
        <f t="shared" si="51"/>
        <v>100</v>
      </c>
      <c r="EN119" s="834"/>
      <c r="EO119" s="345"/>
      <c r="EP119" s="827" t="s">
        <v>440</v>
      </c>
      <c r="EQ119" s="835">
        <f>IF(ES105&lt;0,EQ81-ER112,ER114)</f>
        <v>10</v>
      </c>
      <c r="ER119" s="835">
        <f>IF(ES106&lt;0,EQ80-ER115,ER113)</f>
        <v>10</v>
      </c>
      <c r="ES119" s="835">
        <f t="shared" si="52"/>
        <v>100</v>
      </c>
      <c r="ET119" s="834"/>
      <c r="EU119" s="345"/>
      <c r="EV119" s="827" t="s">
        <v>440</v>
      </c>
      <c r="EW119" s="835">
        <f>IF(EY105&lt;0,EW81-EX112,EX114)</f>
        <v>10</v>
      </c>
      <c r="EX119" s="835">
        <f>IF(EY106&lt;0,EW80-EX115,EX113)</f>
        <v>10</v>
      </c>
      <c r="EY119" s="835">
        <f t="shared" si="53"/>
        <v>100</v>
      </c>
      <c r="EZ119" s="834"/>
      <c r="FA119" s="345"/>
      <c r="FB119" s="827" t="s">
        <v>440</v>
      </c>
      <c r="FC119" s="835">
        <f>IF(FE105&lt;0,FC81-FD112,FD114)</f>
        <v>10</v>
      </c>
      <c r="FD119" s="835">
        <f>IF(FE106&lt;0,FC80-FD115,FD113)</f>
        <v>10</v>
      </c>
      <c r="FE119" s="835">
        <f t="shared" si="54"/>
        <v>100</v>
      </c>
      <c r="FF119" s="834"/>
      <c r="FG119" s="345"/>
      <c r="FH119" s="827" t="s">
        <v>440</v>
      </c>
      <c r="FI119" s="835">
        <f>IF(FK105&lt;0,FI81-FJ112,FJ114)</f>
        <v>10</v>
      </c>
      <c r="FJ119" s="835">
        <f>IF(FK106&lt;0,FI80-FJ115,FJ113)</f>
        <v>10</v>
      </c>
      <c r="FK119" s="835">
        <f t="shared" si="55"/>
        <v>100</v>
      </c>
      <c r="FL119" s="834"/>
      <c r="FM119" s="345"/>
      <c r="FN119" s="827" t="s">
        <v>440</v>
      </c>
      <c r="FO119" s="835">
        <f>IF(FQ105&lt;0,FO81-FP112,FP114)</f>
        <v>10</v>
      </c>
      <c r="FP119" s="835">
        <f>IF(FQ106&lt;0,FO80-FP115,FP113)</f>
        <v>10</v>
      </c>
      <c r="FQ119" s="835">
        <f t="shared" si="56"/>
        <v>100</v>
      </c>
      <c r="FR119" s="834"/>
      <c r="FS119" s="345"/>
      <c r="FT119" s="827" t="s">
        <v>440</v>
      </c>
      <c r="FU119" s="835">
        <f>IF(FW105&lt;0,FU81-FV112,FV114)</f>
        <v>10</v>
      </c>
      <c r="FV119" s="835">
        <f>IF(FW106&lt;0,FU80-FV115,FV113)</f>
        <v>10</v>
      </c>
      <c r="FW119" s="835">
        <f t="shared" si="57"/>
        <v>100</v>
      </c>
      <c r="FX119" s="834"/>
      <c r="FY119" s="345"/>
    </row>
    <row r="120" spans="1:181" x14ac:dyDescent="0.3">
      <c r="A120" s="19"/>
      <c r="B120" s="827" t="s">
        <v>439</v>
      </c>
      <c r="C120" s="835">
        <f>IF(E105&lt;0,C81-D112,D114)</f>
        <v>0</v>
      </c>
      <c r="D120" s="835">
        <f>F106</f>
        <v>190</v>
      </c>
      <c r="E120" s="835">
        <f t="shared" si="28"/>
        <v>0</v>
      </c>
      <c r="F120" s="834"/>
      <c r="G120" s="345"/>
      <c r="H120" s="827" t="s">
        <v>439</v>
      </c>
      <c r="I120" s="835">
        <f>IF(K105&lt;0,I81-J112,J114)</f>
        <v>20.472143958068649</v>
      </c>
      <c r="J120" s="835">
        <f>L106</f>
        <v>145.90615147492906</v>
      </c>
      <c r="K120" s="835">
        <f t="shared" si="29"/>
        <v>2987.011737362518</v>
      </c>
      <c r="L120" s="834"/>
      <c r="M120" s="345"/>
      <c r="N120" s="827" t="s">
        <v>439</v>
      </c>
      <c r="O120" s="835">
        <f>IF(Q105&lt;0,O81-P112,P114)</f>
        <v>42.092199266349638</v>
      </c>
      <c r="P120" s="835">
        <f>R106</f>
        <v>99.339878503246922</v>
      </c>
      <c r="Q120" s="835">
        <f t="shared" si="30"/>
        <v>4181.4339610536326</v>
      </c>
      <c r="R120" s="834"/>
      <c r="S120" s="345"/>
      <c r="T120" s="827" t="s">
        <v>439</v>
      </c>
      <c r="U120" s="835">
        <f>IF(W105&lt;0,U81-V112,V114)</f>
        <v>63.712254574630641</v>
      </c>
      <c r="V120" s="835">
        <f>X106</f>
        <v>52.773605531564769</v>
      </c>
      <c r="W120" s="835">
        <f t="shared" si="31"/>
        <v>3362.3253904481903</v>
      </c>
      <c r="X120" s="834"/>
      <c r="Y120" s="345"/>
      <c r="Z120" s="827" t="s">
        <v>439</v>
      </c>
      <c r="AA120" s="835">
        <f>IF(AC105&lt;0,AA81-AB112,AB114)</f>
        <v>84.184398532699262</v>
      </c>
      <c r="AB120" s="835">
        <f>AD106</f>
        <v>8.6797570064939009</v>
      </c>
      <c r="AC120" s="835">
        <f t="shared" si="32"/>
        <v>730.70012300167127</v>
      </c>
      <c r="AD120" s="834"/>
      <c r="AE120" s="345"/>
      <c r="AF120" s="827" t="s">
        <v>439</v>
      </c>
      <c r="AG120" s="835">
        <f>IF(AI105&lt;0,AG81-AH112,AH114)</f>
        <v>71.624360888921061</v>
      </c>
      <c r="AH120" s="835">
        <f>AJ106</f>
        <v>30.967859674014022</v>
      </c>
      <c r="AI120" s="835">
        <f t="shared" si="33"/>
        <v>2218.0531572490459</v>
      </c>
      <c r="AJ120" s="834"/>
      <c r="AK120" s="345"/>
      <c r="AL120" s="827" t="s">
        <v>439</v>
      </c>
      <c r="AM120" s="835">
        <f>IF(AO105&lt;0,AM81-AN112,AN114)</f>
        <v>53.396508839523307</v>
      </c>
      <c r="AN120" s="835">
        <f>AP106</f>
        <v>64.993183499556494</v>
      </c>
      <c r="AO120" s="835">
        <f t="shared" si="34"/>
        <v>3470.4090972428285</v>
      </c>
      <c r="AP120" s="834"/>
      <c r="AQ120" s="345"/>
      <c r="AR120" s="827" t="s">
        <v>439</v>
      </c>
      <c r="AS120" s="835">
        <f>IF(AU105&lt;0,AS81-AT112,AT114)</f>
        <v>38.369170142794019</v>
      </c>
      <c r="AT120" s="835">
        <f>AV106</f>
        <v>93.044215733451153</v>
      </c>
      <c r="AU120" s="835">
        <f t="shared" si="35"/>
        <v>3570.0293442796196</v>
      </c>
      <c r="AV120" s="834"/>
      <c r="AW120" s="345"/>
      <c r="AX120" s="827" t="s">
        <v>439</v>
      </c>
      <c r="AY120" s="835">
        <f>IF(BA105&lt;0,AY81-AZ112,AZ114)</f>
        <v>26.385171629680769</v>
      </c>
      <c r="AZ120" s="835">
        <f>BB106</f>
        <v>115.41434629126258</v>
      </c>
      <c r="BA120" s="835">
        <f t="shared" si="36"/>
        <v>3045.227335422373</v>
      </c>
      <c r="BB120" s="834"/>
      <c r="BC120" s="345"/>
      <c r="BD120" s="827" t="s">
        <v>439</v>
      </c>
      <c r="BE120" s="835">
        <f>IF(BG105&lt;0,BE81-BF112,BF114)</f>
        <v>17.078855431401536</v>
      </c>
      <c r="BF120" s="835">
        <f>BH106</f>
        <v>132.78613652805046</v>
      </c>
      <c r="BG120" s="835">
        <f t="shared" si="37"/>
        <v>2267.8352290569205</v>
      </c>
      <c r="BH120" s="834"/>
      <c r="BI120" s="345"/>
      <c r="BJ120" s="827" t="s">
        <v>439</v>
      </c>
      <c r="BK120" s="835">
        <f>IF(BM105&lt;0,BK81-BL112,BL114)</f>
        <v>10</v>
      </c>
      <c r="BL120" s="835">
        <f>BN106</f>
        <v>146</v>
      </c>
      <c r="BM120" s="835">
        <f t="shared" si="38"/>
        <v>1460</v>
      </c>
      <c r="BN120" s="834"/>
      <c r="BO120" s="345"/>
      <c r="BP120" s="827" t="s">
        <v>439</v>
      </c>
      <c r="BQ120" s="835">
        <f>IF(BS105&lt;0,BQ81-BR112,BR114)</f>
        <v>10</v>
      </c>
      <c r="BR120" s="835">
        <f>BT106</f>
        <v>146</v>
      </c>
      <c r="BS120" s="835">
        <f t="shared" si="39"/>
        <v>1460</v>
      </c>
      <c r="BT120" s="834"/>
      <c r="BU120" s="345"/>
      <c r="BV120" s="827" t="s">
        <v>439</v>
      </c>
      <c r="BW120" s="835">
        <f>IF(BY105&lt;0,BW81-BX112,BX114)</f>
        <v>10</v>
      </c>
      <c r="BX120" s="835">
        <f>BZ106</f>
        <v>146</v>
      </c>
      <c r="BY120" s="835">
        <f t="shared" si="40"/>
        <v>1460</v>
      </c>
      <c r="BZ120" s="834"/>
      <c r="CA120" s="345"/>
      <c r="CB120" s="827" t="s">
        <v>439</v>
      </c>
      <c r="CC120" s="835">
        <f>IF(CE105&lt;0,CC81-CD112,CD114)</f>
        <v>10</v>
      </c>
      <c r="CD120" s="835">
        <f>CF106</f>
        <v>146</v>
      </c>
      <c r="CE120" s="835">
        <f t="shared" si="41"/>
        <v>1460</v>
      </c>
      <c r="CF120" s="834"/>
      <c r="CG120" s="345"/>
      <c r="CH120" s="827" t="s">
        <v>439</v>
      </c>
      <c r="CI120" s="835">
        <f>IF(CK105&lt;0,CI81-CJ112,CJ114)</f>
        <v>10</v>
      </c>
      <c r="CJ120" s="835">
        <f>CL106</f>
        <v>146</v>
      </c>
      <c r="CK120" s="835">
        <f t="shared" si="42"/>
        <v>1460</v>
      </c>
      <c r="CL120" s="834"/>
      <c r="CM120" s="345"/>
      <c r="CN120" s="827" t="s">
        <v>439</v>
      </c>
      <c r="CO120" s="835">
        <f>IF(CQ105&lt;0,CO81-CP112,CP114)</f>
        <v>10</v>
      </c>
      <c r="CP120" s="835">
        <f>CR106</f>
        <v>146</v>
      </c>
      <c r="CQ120" s="835">
        <f t="shared" si="43"/>
        <v>1460</v>
      </c>
      <c r="CR120" s="834"/>
      <c r="CS120" s="345"/>
      <c r="CT120" s="827" t="s">
        <v>439</v>
      </c>
      <c r="CU120" s="835">
        <f>IF(CW105&lt;0,CU81-CV112,CV114)</f>
        <v>10</v>
      </c>
      <c r="CV120" s="835">
        <f>CX106</f>
        <v>146</v>
      </c>
      <c r="CW120" s="835">
        <f t="shared" si="44"/>
        <v>1460</v>
      </c>
      <c r="CX120" s="834"/>
      <c r="CY120" s="345"/>
      <c r="CZ120" s="827" t="s">
        <v>439</v>
      </c>
      <c r="DA120" s="835">
        <f>IF(DC105&lt;0,DA81-DB112,DB114)</f>
        <v>10</v>
      </c>
      <c r="DB120" s="835">
        <f>DD106</f>
        <v>146</v>
      </c>
      <c r="DC120" s="835">
        <f t="shared" si="45"/>
        <v>1460</v>
      </c>
      <c r="DD120" s="834"/>
      <c r="DE120" s="345"/>
      <c r="DF120" s="827" t="s">
        <v>439</v>
      </c>
      <c r="DG120" s="835">
        <f>IF(DI105&lt;0,DG81-DH112,DH114)</f>
        <v>10</v>
      </c>
      <c r="DH120" s="835">
        <f>DJ106</f>
        <v>146</v>
      </c>
      <c r="DI120" s="835">
        <f t="shared" si="46"/>
        <v>1460</v>
      </c>
      <c r="DJ120" s="834"/>
      <c r="DK120" s="345"/>
      <c r="DL120" s="827" t="s">
        <v>439</v>
      </c>
      <c r="DM120" s="835">
        <f>IF(DO105&lt;0,DM81-DN112,DN114)</f>
        <v>10</v>
      </c>
      <c r="DN120" s="835">
        <f>DP106</f>
        <v>146</v>
      </c>
      <c r="DO120" s="835">
        <f t="shared" si="47"/>
        <v>1460</v>
      </c>
      <c r="DP120" s="834"/>
      <c r="DQ120" s="345"/>
      <c r="DR120" s="827" t="s">
        <v>439</v>
      </c>
      <c r="DS120" s="835">
        <f>IF(DU105&lt;0,DS81-DT112,DT114)</f>
        <v>10</v>
      </c>
      <c r="DT120" s="835">
        <f>DV106</f>
        <v>146</v>
      </c>
      <c r="DU120" s="835">
        <f t="shared" si="48"/>
        <v>1460</v>
      </c>
      <c r="DV120" s="834"/>
      <c r="DW120" s="345"/>
      <c r="DX120" s="827" t="s">
        <v>439</v>
      </c>
      <c r="DY120" s="835">
        <f>IF(EA105&lt;0,DY81-DZ112,DZ114)</f>
        <v>10</v>
      </c>
      <c r="DZ120" s="835">
        <f>EB106</f>
        <v>146</v>
      </c>
      <c r="EA120" s="835">
        <f t="shared" si="49"/>
        <v>1460</v>
      </c>
      <c r="EB120" s="834"/>
      <c r="EC120" s="345"/>
      <c r="ED120" s="827" t="s">
        <v>439</v>
      </c>
      <c r="EE120" s="835">
        <f>IF(EG105&lt;0,EE81-EF112,EF114)</f>
        <v>10</v>
      </c>
      <c r="EF120" s="835">
        <f>EH106</f>
        <v>146</v>
      </c>
      <c r="EG120" s="835">
        <f t="shared" si="50"/>
        <v>1460</v>
      </c>
      <c r="EH120" s="834"/>
      <c r="EI120" s="345"/>
      <c r="EJ120" s="827" t="s">
        <v>439</v>
      </c>
      <c r="EK120" s="835">
        <f>IF(EM105&lt;0,EK81-EL112,EL114)</f>
        <v>10</v>
      </c>
      <c r="EL120" s="835">
        <f>EN106</f>
        <v>146</v>
      </c>
      <c r="EM120" s="835">
        <f t="shared" si="51"/>
        <v>1460</v>
      </c>
      <c r="EN120" s="834"/>
      <c r="EO120" s="345"/>
      <c r="EP120" s="827" t="s">
        <v>439</v>
      </c>
      <c r="EQ120" s="835">
        <f>IF(ES105&lt;0,EQ81-ER112,ER114)</f>
        <v>10</v>
      </c>
      <c r="ER120" s="835">
        <f>ET106</f>
        <v>146</v>
      </c>
      <c r="ES120" s="835">
        <f t="shared" si="52"/>
        <v>1460</v>
      </c>
      <c r="ET120" s="834"/>
      <c r="EU120" s="345"/>
      <c r="EV120" s="827" t="s">
        <v>439</v>
      </c>
      <c r="EW120" s="835">
        <f>IF(EY105&lt;0,EW81-EX112,EX114)</f>
        <v>10</v>
      </c>
      <c r="EX120" s="835">
        <f>EZ106</f>
        <v>146</v>
      </c>
      <c r="EY120" s="835">
        <f t="shared" si="53"/>
        <v>1460</v>
      </c>
      <c r="EZ120" s="834"/>
      <c r="FA120" s="345"/>
      <c r="FB120" s="827" t="s">
        <v>439</v>
      </c>
      <c r="FC120" s="835">
        <f>IF(FE105&lt;0,FC81-FD112,FD114)</f>
        <v>10</v>
      </c>
      <c r="FD120" s="835">
        <f>FF106</f>
        <v>146</v>
      </c>
      <c r="FE120" s="835">
        <f t="shared" si="54"/>
        <v>1460</v>
      </c>
      <c r="FF120" s="834"/>
      <c r="FG120" s="345"/>
      <c r="FH120" s="827" t="s">
        <v>439</v>
      </c>
      <c r="FI120" s="835">
        <f>IF(FK105&lt;0,FI81-FJ112,FJ114)</f>
        <v>10</v>
      </c>
      <c r="FJ120" s="835">
        <f>FL106</f>
        <v>146</v>
      </c>
      <c r="FK120" s="835">
        <f t="shared" si="55"/>
        <v>1460</v>
      </c>
      <c r="FL120" s="834"/>
      <c r="FM120" s="345"/>
      <c r="FN120" s="827" t="s">
        <v>439</v>
      </c>
      <c r="FO120" s="835">
        <f>IF(FQ105&lt;0,FO81-FP112,FP114)</f>
        <v>10</v>
      </c>
      <c r="FP120" s="835">
        <f>FR106</f>
        <v>146</v>
      </c>
      <c r="FQ120" s="835">
        <f t="shared" si="56"/>
        <v>1460</v>
      </c>
      <c r="FR120" s="834"/>
      <c r="FS120" s="345"/>
      <c r="FT120" s="827" t="s">
        <v>439</v>
      </c>
      <c r="FU120" s="835">
        <f>IF(FW105&lt;0,FU81-FV112,FV114)</f>
        <v>10</v>
      </c>
      <c r="FV120" s="835">
        <f>FX106</f>
        <v>146</v>
      </c>
      <c r="FW120" s="835">
        <f t="shared" si="57"/>
        <v>1460</v>
      </c>
      <c r="FX120" s="834"/>
      <c r="FY120" s="345"/>
    </row>
    <row r="121" spans="1:181" x14ac:dyDescent="0.3">
      <c r="A121" s="19"/>
      <c r="B121" s="827" t="s">
        <v>438</v>
      </c>
      <c r="C121" s="835">
        <f>IF(E105&lt;0,C81-D112,D114)</f>
        <v>0</v>
      </c>
      <c r="D121" s="835">
        <f>IF(E106&lt;0,C80-D113,D115)</f>
        <v>0</v>
      </c>
      <c r="E121" s="835">
        <f t="shared" si="28"/>
        <v>0</v>
      </c>
      <c r="F121" s="834"/>
      <c r="G121" s="345"/>
      <c r="H121" s="827" t="s">
        <v>438</v>
      </c>
      <c r="I121" s="835">
        <f>IF(K105&lt;0,I81-J112,J114)</f>
        <v>20.472143958068649</v>
      </c>
      <c r="J121" s="835">
        <f>IF(K106&lt;0,I80-J113,J115)</f>
        <v>20.472143958068649</v>
      </c>
      <c r="K121" s="835">
        <f t="shared" si="29"/>
        <v>419.10867823988673</v>
      </c>
      <c r="L121" s="834"/>
      <c r="M121" s="345"/>
      <c r="N121" s="827" t="s">
        <v>438</v>
      </c>
      <c r="O121" s="835">
        <f>IF(Q105&lt;0,O81-P112,P114)</f>
        <v>42.092199266349638</v>
      </c>
      <c r="P121" s="835">
        <f>IF(Q106&lt;0,O80-P113,P115)</f>
        <v>42.092199266349638</v>
      </c>
      <c r="Q121" s="835">
        <f t="shared" si="30"/>
        <v>1771.753239078085</v>
      </c>
      <c r="R121" s="834"/>
      <c r="S121" s="345"/>
      <c r="T121" s="827" t="s">
        <v>438</v>
      </c>
      <c r="U121" s="835">
        <f>IF(W105&lt;0,U81-V112,V114)</f>
        <v>63.712254574630641</v>
      </c>
      <c r="V121" s="835">
        <f>IF(W106&lt;0,U80-V113,V115)</f>
        <v>63.712254574630641</v>
      </c>
      <c r="W121" s="835">
        <f t="shared" si="31"/>
        <v>4059.251382982543</v>
      </c>
      <c r="X121" s="834"/>
      <c r="Y121" s="345"/>
      <c r="Z121" s="827" t="s">
        <v>438</v>
      </c>
      <c r="AA121" s="835">
        <f>IF(AC105&lt;0,AA81-AB112,AB114)</f>
        <v>84.184398532699262</v>
      </c>
      <c r="AB121" s="835">
        <f>IF(AC106&lt;0,AA80-AB113,AB115)</f>
        <v>84.184398532699262</v>
      </c>
      <c r="AC121" s="835">
        <f t="shared" si="32"/>
        <v>7087.0129563123373</v>
      </c>
      <c r="AD121" s="834"/>
      <c r="AE121" s="345"/>
      <c r="AF121" s="827" t="s">
        <v>438</v>
      </c>
      <c r="AG121" s="835">
        <f>IF(AI105&lt;0,AG81-AH112,AH114)</f>
        <v>71.624360888921061</v>
      </c>
      <c r="AH121" s="835">
        <f>IF(AI106&lt;0,AG80-AH113,AH115)</f>
        <v>71.624360888921061</v>
      </c>
      <c r="AI121" s="835">
        <f t="shared" si="33"/>
        <v>5130.0490727464048</v>
      </c>
      <c r="AJ121" s="834"/>
      <c r="AK121" s="345"/>
      <c r="AL121" s="827" t="s">
        <v>438</v>
      </c>
      <c r="AM121" s="835">
        <f>IF(AO105&lt;0,AM81-AN112,AN114)</f>
        <v>53.396508839523307</v>
      </c>
      <c r="AN121" s="835">
        <f>IF(AO106&lt;0,AM80-AN113,AN115)</f>
        <v>53.396508839523307</v>
      </c>
      <c r="AO121" s="835">
        <f t="shared" si="34"/>
        <v>2851.1871562492906</v>
      </c>
      <c r="AP121" s="834"/>
      <c r="AQ121" s="345"/>
      <c r="AR121" s="827" t="s">
        <v>438</v>
      </c>
      <c r="AS121" s="835">
        <f>IF(AU105&lt;0,AS81-AT112,AT114)</f>
        <v>38.369170142794019</v>
      </c>
      <c r="AT121" s="835">
        <f>IF(AU106&lt;0,AS80-AT113,AT115)</f>
        <v>38.369170142794019</v>
      </c>
      <c r="AU121" s="835">
        <f t="shared" si="35"/>
        <v>1472.193217446676</v>
      </c>
      <c r="AV121" s="834"/>
      <c r="AW121" s="345"/>
      <c r="AX121" s="827" t="s">
        <v>438</v>
      </c>
      <c r="AY121" s="835">
        <f>IF(BA105&lt;0,AY81-AZ112,AZ114)</f>
        <v>26.385171629680769</v>
      </c>
      <c r="AZ121" s="835">
        <f>IF(BA106&lt;0,AY80-AZ113,AZ115)</f>
        <v>26.385171629680769</v>
      </c>
      <c r="BA121" s="835">
        <f t="shared" si="36"/>
        <v>696.17728192771096</v>
      </c>
      <c r="BB121" s="834"/>
      <c r="BC121" s="345"/>
      <c r="BD121" s="827" t="s">
        <v>438</v>
      </c>
      <c r="BE121" s="835">
        <f>IF(BG105&lt;0,BE81-BF112,BF114)</f>
        <v>17.078855431401536</v>
      </c>
      <c r="BF121" s="835">
        <f>IF(BG106&lt;0,BE80-BF113,BF115)</f>
        <v>17.078855431401536</v>
      </c>
      <c r="BG121" s="835">
        <f t="shared" si="37"/>
        <v>291.68730284671375</v>
      </c>
      <c r="BH121" s="834"/>
      <c r="BI121" s="345"/>
      <c r="BJ121" s="827" t="s">
        <v>438</v>
      </c>
      <c r="BK121" s="835">
        <f>IF(BM105&lt;0,BK81-BL112,BL114)</f>
        <v>10</v>
      </c>
      <c r="BL121" s="835">
        <f>IF(BM106&lt;0,BK80-BL113,BL115)</f>
        <v>10</v>
      </c>
      <c r="BM121" s="835">
        <f t="shared" si="38"/>
        <v>100</v>
      </c>
      <c r="BN121" s="834"/>
      <c r="BO121" s="345"/>
      <c r="BP121" s="827" t="s">
        <v>438</v>
      </c>
      <c r="BQ121" s="835">
        <f>IF(BS105&lt;0,BQ81-BR112,BR114)</f>
        <v>10</v>
      </c>
      <c r="BR121" s="835">
        <f>IF(BS106&lt;0,BQ80-BR113,BR115)</f>
        <v>10</v>
      </c>
      <c r="BS121" s="835">
        <f t="shared" si="39"/>
        <v>100</v>
      </c>
      <c r="BT121" s="834"/>
      <c r="BU121" s="345"/>
      <c r="BV121" s="827" t="s">
        <v>438</v>
      </c>
      <c r="BW121" s="835">
        <f>IF(BY105&lt;0,BW81-BX112,BX114)</f>
        <v>10</v>
      </c>
      <c r="BX121" s="835">
        <f>IF(BY106&lt;0,BW80-BX113,BX115)</f>
        <v>10</v>
      </c>
      <c r="BY121" s="835">
        <f t="shared" si="40"/>
        <v>100</v>
      </c>
      <c r="BZ121" s="834"/>
      <c r="CA121" s="345"/>
      <c r="CB121" s="827" t="s">
        <v>438</v>
      </c>
      <c r="CC121" s="835">
        <f>IF(CE105&lt;0,CC81-CD112,CD114)</f>
        <v>10</v>
      </c>
      <c r="CD121" s="835">
        <f>IF(CE106&lt;0,CC80-CD113,CD115)</f>
        <v>10</v>
      </c>
      <c r="CE121" s="835">
        <f t="shared" si="41"/>
        <v>100</v>
      </c>
      <c r="CF121" s="834"/>
      <c r="CG121" s="345"/>
      <c r="CH121" s="827" t="s">
        <v>438</v>
      </c>
      <c r="CI121" s="835">
        <f>IF(CK105&lt;0,CI81-CJ112,CJ114)</f>
        <v>10</v>
      </c>
      <c r="CJ121" s="835">
        <f>IF(CK106&lt;0,CI80-CJ113,CJ115)</f>
        <v>10</v>
      </c>
      <c r="CK121" s="835">
        <f t="shared" si="42"/>
        <v>100</v>
      </c>
      <c r="CL121" s="834"/>
      <c r="CM121" s="345"/>
      <c r="CN121" s="827" t="s">
        <v>438</v>
      </c>
      <c r="CO121" s="835">
        <f>IF(CQ105&lt;0,CO81-CP112,CP114)</f>
        <v>10</v>
      </c>
      <c r="CP121" s="835">
        <f>IF(CQ106&lt;0,CO80-CP113,CP115)</f>
        <v>10</v>
      </c>
      <c r="CQ121" s="835">
        <f t="shared" si="43"/>
        <v>100</v>
      </c>
      <c r="CR121" s="834"/>
      <c r="CS121" s="345"/>
      <c r="CT121" s="827" t="s">
        <v>438</v>
      </c>
      <c r="CU121" s="835">
        <f>IF(CW105&lt;0,CU81-CV112,CV114)</f>
        <v>10</v>
      </c>
      <c r="CV121" s="835">
        <f>IF(CW106&lt;0,CU80-CV113,CV115)</f>
        <v>10</v>
      </c>
      <c r="CW121" s="835">
        <f t="shared" si="44"/>
        <v>100</v>
      </c>
      <c r="CX121" s="834"/>
      <c r="CY121" s="345"/>
      <c r="CZ121" s="827" t="s">
        <v>438</v>
      </c>
      <c r="DA121" s="835">
        <f>IF(DC105&lt;0,DA81-DB112,DB114)</f>
        <v>10</v>
      </c>
      <c r="DB121" s="835">
        <f>IF(DC106&lt;0,DA80-DB113,DB115)</f>
        <v>10</v>
      </c>
      <c r="DC121" s="835">
        <f t="shared" si="45"/>
        <v>100</v>
      </c>
      <c r="DD121" s="834"/>
      <c r="DE121" s="345"/>
      <c r="DF121" s="827" t="s">
        <v>438</v>
      </c>
      <c r="DG121" s="835">
        <f>IF(DI105&lt;0,DG81-DH112,DH114)</f>
        <v>10</v>
      </c>
      <c r="DH121" s="835">
        <f>IF(DI106&lt;0,DG80-DH113,DH115)</f>
        <v>10</v>
      </c>
      <c r="DI121" s="835">
        <f t="shared" si="46"/>
        <v>100</v>
      </c>
      <c r="DJ121" s="834"/>
      <c r="DK121" s="345"/>
      <c r="DL121" s="827" t="s">
        <v>438</v>
      </c>
      <c r="DM121" s="835">
        <f>IF(DO105&lt;0,DM81-DN112,DN114)</f>
        <v>10</v>
      </c>
      <c r="DN121" s="835">
        <f>IF(DO106&lt;0,DM80-DN113,DN115)</f>
        <v>10</v>
      </c>
      <c r="DO121" s="835">
        <f t="shared" si="47"/>
        <v>100</v>
      </c>
      <c r="DP121" s="834"/>
      <c r="DQ121" s="345"/>
      <c r="DR121" s="827" t="s">
        <v>438</v>
      </c>
      <c r="DS121" s="835">
        <f>IF(DU105&lt;0,DS81-DT112,DT114)</f>
        <v>10</v>
      </c>
      <c r="DT121" s="835">
        <f>IF(DU106&lt;0,DS80-DT113,DT115)</f>
        <v>10</v>
      </c>
      <c r="DU121" s="835">
        <f t="shared" si="48"/>
        <v>100</v>
      </c>
      <c r="DV121" s="834"/>
      <c r="DW121" s="345"/>
      <c r="DX121" s="827" t="s">
        <v>438</v>
      </c>
      <c r="DY121" s="835">
        <f>IF(EA105&lt;0,DY81-DZ112,DZ114)</f>
        <v>10</v>
      </c>
      <c r="DZ121" s="835">
        <f>IF(EA106&lt;0,DY80-DZ113,DZ115)</f>
        <v>10</v>
      </c>
      <c r="EA121" s="835">
        <f t="shared" si="49"/>
        <v>100</v>
      </c>
      <c r="EB121" s="834"/>
      <c r="EC121" s="345"/>
      <c r="ED121" s="827" t="s">
        <v>438</v>
      </c>
      <c r="EE121" s="835">
        <f>IF(EG105&lt;0,EE81-EF112,EF114)</f>
        <v>10</v>
      </c>
      <c r="EF121" s="835">
        <f>IF(EG106&lt;0,EE80-EF113,EF115)</f>
        <v>10</v>
      </c>
      <c r="EG121" s="835">
        <f t="shared" si="50"/>
        <v>100</v>
      </c>
      <c r="EH121" s="834"/>
      <c r="EI121" s="345"/>
      <c r="EJ121" s="827" t="s">
        <v>438</v>
      </c>
      <c r="EK121" s="835">
        <f>IF(EM105&lt;0,EK81-EL112,EL114)</f>
        <v>10</v>
      </c>
      <c r="EL121" s="835">
        <f>IF(EM106&lt;0,EK80-EL113,EL115)</f>
        <v>10</v>
      </c>
      <c r="EM121" s="835">
        <f t="shared" si="51"/>
        <v>100</v>
      </c>
      <c r="EN121" s="834"/>
      <c r="EO121" s="345"/>
      <c r="EP121" s="827" t="s">
        <v>438</v>
      </c>
      <c r="EQ121" s="835">
        <f>IF(ES105&lt;0,EQ81-ER112,ER114)</f>
        <v>10</v>
      </c>
      <c r="ER121" s="835">
        <f>IF(ES106&lt;0,EQ80-ER113,ER115)</f>
        <v>10</v>
      </c>
      <c r="ES121" s="835">
        <f t="shared" si="52"/>
        <v>100</v>
      </c>
      <c r="ET121" s="834"/>
      <c r="EU121" s="345"/>
      <c r="EV121" s="827" t="s">
        <v>438</v>
      </c>
      <c r="EW121" s="835">
        <f>IF(EY105&lt;0,EW81-EX112,EX114)</f>
        <v>10</v>
      </c>
      <c r="EX121" s="835">
        <f>IF(EY106&lt;0,EW80-EX113,EX115)</f>
        <v>10</v>
      </c>
      <c r="EY121" s="835">
        <f t="shared" si="53"/>
        <v>100</v>
      </c>
      <c r="EZ121" s="834"/>
      <c r="FA121" s="345"/>
      <c r="FB121" s="827" t="s">
        <v>438</v>
      </c>
      <c r="FC121" s="835">
        <f>IF(FE105&lt;0,FC81-FD112,FD114)</f>
        <v>10</v>
      </c>
      <c r="FD121" s="835">
        <f>IF(FE106&lt;0,FC80-FD113,FD115)</f>
        <v>10</v>
      </c>
      <c r="FE121" s="835">
        <f t="shared" si="54"/>
        <v>100</v>
      </c>
      <c r="FF121" s="834"/>
      <c r="FG121" s="345"/>
      <c r="FH121" s="827" t="s">
        <v>438</v>
      </c>
      <c r="FI121" s="835">
        <f>IF(FK105&lt;0,FI81-FJ112,FJ114)</f>
        <v>10</v>
      </c>
      <c r="FJ121" s="835">
        <f>IF(FK106&lt;0,FI80-FJ113,FJ115)</f>
        <v>10</v>
      </c>
      <c r="FK121" s="835">
        <f t="shared" si="55"/>
        <v>100</v>
      </c>
      <c r="FL121" s="834"/>
      <c r="FM121" s="345"/>
      <c r="FN121" s="827" t="s">
        <v>438</v>
      </c>
      <c r="FO121" s="835">
        <f>IF(FQ105&lt;0,FO81-FP112,FP114)</f>
        <v>10</v>
      </c>
      <c r="FP121" s="835">
        <f>IF(FQ106&lt;0,FO80-FP113,FP115)</f>
        <v>10</v>
      </c>
      <c r="FQ121" s="835">
        <f t="shared" si="56"/>
        <v>100</v>
      </c>
      <c r="FR121" s="834"/>
      <c r="FS121" s="345"/>
      <c r="FT121" s="827" t="s">
        <v>438</v>
      </c>
      <c r="FU121" s="835">
        <f>IF(FW105&lt;0,FU81-FV112,FV114)</f>
        <v>10</v>
      </c>
      <c r="FV121" s="835">
        <f>IF(FW106&lt;0,FU80-FV113,FV115)</f>
        <v>10</v>
      </c>
      <c r="FW121" s="835">
        <f t="shared" si="57"/>
        <v>100</v>
      </c>
      <c r="FX121" s="834"/>
      <c r="FY121" s="345"/>
    </row>
    <row r="122" spans="1:181" x14ac:dyDescent="0.3">
      <c r="A122" s="19"/>
      <c r="B122" s="827" t="s">
        <v>437</v>
      </c>
      <c r="C122" s="835">
        <f>F105</f>
        <v>190</v>
      </c>
      <c r="D122" s="835">
        <f>IF(E106&lt;0,C80-D113,D115)</f>
        <v>0</v>
      </c>
      <c r="E122" s="835">
        <f t="shared" si="28"/>
        <v>0</v>
      </c>
      <c r="F122" s="834"/>
      <c r="G122" s="345"/>
      <c r="H122" s="827" t="s">
        <v>437</v>
      </c>
      <c r="I122" s="835">
        <f>L105</f>
        <v>145.90615147492906</v>
      </c>
      <c r="J122" s="835">
        <f>IF(K106&lt;0,I80-J113,J115)</f>
        <v>20.472143958068649</v>
      </c>
      <c r="K122" s="835">
        <f t="shared" si="29"/>
        <v>2987.011737362518</v>
      </c>
      <c r="L122" s="834"/>
      <c r="M122" s="345"/>
      <c r="N122" s="827" t="s">
        <v>437</v>
      </c>
      <c r="O122" s="835">
        <f>R105</f>
        <v>99.339878503246922</v>
      </c>
      <c r="P122" s="835">
        <f>IF(Q106&lt;0,O80-P113,P115)</f>
        <v>42.092199266349638</v>
      </c>
      <c r="Q122" s="835">
        <f t="shared" si="30"/>
        <v>4181.4339610536326</v>
      </c>
      <c r="R122" s="834"/>
      <c r="S122" s="345"/>
      <c r="T122" s="827" t="s">
        <v>437</v>
      </c>
      <c r="U122" s="835">
        <f>X105</f>
        <v>52.773605531564769</v>
      </c>
      <c r="V122" s="835">
        <f>IF(W106&lt;0,U80-V113,V115)</f>
        <v>63.712254574630641</v>
      </c>
      <c r="W122" s="835">
        <f t="shared" si="31"/>
        <v>3362.3253904481903</v>
      </c>
      <c r="X122" s="834"/>
      <c r="Y122" s="345"/>
      <c r="Z122" s="827" t="s">
        <v>437</v>
      </c>
      <c r="AA122" s="835">
        <f>AD105</f>
        <v>8.6797570064939009</v>
      </c>
      <c r="AB122" s="835">
        <f>IF(AC106&lt;0,AA80-AB113,AB115)</f>
        <v>84.184398532699262</v>
      </c>
      <c r="AC122" s="835">
        <f t="shared" si="32"/>
        <v>730.70012300167127</v>
      </c>
      <c r="AD122" s="834"/>
      <c r="AE122" s="345"/>
      <c r="AF122" s="827" t="s">
        <v>437</v>
      </c>
      <c r="AG122" s="835">
        <f>AJ105</f>
        <v>30.967859674014022</v>
      </c>
      <c r="AH122" s="835">
        <f>IF(AI106&lt;0,AG80-AH113,AH115)</f>
        <v>71.624360888921061</v>
      </c>
      <c r="AI122" s="835">
        <f t="shared" si="33"/>
        <v>2218.0531572490459</v>
      </c>
      <c r="AJ122" s="834"/>
      <c r="AK122" s="345"/>
      <c r="AL122" s="827" t="s">
        <v>437</v>
      </c>
      <c r="AM122" s="835">
        <f>AP105</f>
        <v>64.993183499556494</v>
      </c>
      <c r="AN122" s="835">
        <f>IF(AO106&lt;0,AM80-AN113,AN115)</f>
        <v>53.396508839523307</v>
      </c>
      <c r="AO122" s="835">
        <f t="shared" si="34"/>
        <v>3470.4090972428285</v>
      </c>
      <c r="AP122" s="834"/>
      <c r="AQ122" s="345"/>
      <c r="AR122" s="827" t="s">
        <v>437</v>
      </c>
      <c r="AS122" s="835">
        <f>AV105</f>
        <v>93.044215733451153</v>
      </c>
      <c r="AT122" s="835">
        <f>IF(AU106&lt;0,AS80-AT113,AT115)</f>
        <v>38.369170142794019</v>
      </c>
      <c r="AU122" s="835">
        <f t="shared" si="35"/>
        <v>3570.0293442796196</v>
      </c>
      <c r="AV122" s="834"/>
      <c r="AW122" s="345"/>
      <c r="AX122" s="827" t="s">
        <v>437</v>
      </c>
      <c r="AY122" s="835">
        <f>BB105</f>
        <v>115.41434629126258</v>
      </c>
      <c r="AZ122" s="835">
        <f>IF(BA106&lt;0,AY80-AZ113,AZ115)</f>
        <v>26.385171629680769</v>
      </c>
      <c r="BA122" s="835">
        <f t="shared" si="36"/>
        <v>3045.227335422373</v>
      </c>
      <c r="BB122" s="834"/>
      <c r="BC122" s="345"/>
      <c r="BD122" s="827" t="s">
        <v>437</v>
      </c>
      <c r="BE122" s="835">
        <f>BH105</f>
        <v>132.78613652805046</v>
      </c>
      <c r="BF122" s="835">
        <f>IF(BG106&lt;0,BE80-BF113,BF115)</f>
        <v>17.078855431401536</v>
      </c>
      <c r="BG122" s="835">
        <f t="shared" si="37"/>
        <v>2267.8352290569205</v>
      </c>
      <c r="BH122" s="834"/>
      <c r="BI122" s="345"/>
      <c r="BJ122" s="827" t="s">
        <v>437</v>
      </c>
      <c r="BK122" s="835">
        <f>BN105</f>
        <v>146</v>
      </c>
      <c r="BL122" s="835">
        <f>IF(BM106&lt;0,BK80-BL113,BL115)</f>
        <v>10</v>
      </c>
      <c r="BM122" s="835">
        <f t="shared" si="38"/>
        <v>1460</v>
      </c>
      <c r="BN122" s="834"/>
      <c r="BO122" s="345"/>
      <c r="BP122" s="827" t="s">
        <v>437</v>
      </c>
      <c r="BQ122" s="835">
        <f>BT105</f>
        <v>146</v>
      </c>
      <c r="BR122" s="835">
        <f>IF(BS106&lt;0,BQ80-BR113,BR115)</f>
        <v>10</v>
      </c>
      <c r="BS122" s="835">
        <f t="shared" si="39"/>
        <v>1460</v>
      </c>
      <c r="BT122" s="834"/>
      <c r="BU122" s="345"/>
      <c r="BV122" s="827" t="s">
        <v>437</v>
      </c>
      <c r="BW122" s="835">
        <f>BZ105</f>
        <v>146</v>
      </c>
      <c r="BX122" s="835">
        <f>IF(BY106&lt;0,BW80-BX113,BX115)</f>
        <v>10</v>
      </c>
      <c r="BY122" s="835">
        <f t="shared" si="40"/>
        <v>1460</v>
      </c>
      <c r="BZ122" s="834"/>
      <c r="CA122" s="345"/>
      <c r="CB122" s="827" t="s">
        <v>437</v>
      </c>
      <c r="CC122" s="835">
        <f>CF105</f>
        <v>146</v>
      </c>
      <c r="CD122" s="835">
        <f>IF(CE106&lt;0,CC80-CD113,CD115)</f>
        <v>10</v>
      </c>
      <c r="CE122" s="835">
        <f t="shared" si="41"/>
        <v>1460</v>
      </c>
      <c r="CF122" s="834"/>
      <c r="CG122" s="345"/>
      <c r="CH122" s="827" t="s">
        <v>437</v>
      </c>
      <c r="CI122" s="835">
        <f>CL105</f>
        <v>146</v>
      </c>
      <c r="CJ122" s="835">
        <f>IF(CK106&lt;0,CI80-CJ113,CJ115)</f>
        <v>10</v>
      </c>
      <c r="CK122" s="835">
        <f t="shared" si="42"/>
        <v>1460</v>
      </c>
      <c r="CL122" s="834"/>
      <c r="CM122" s="345"/>
      <c r="CN122" s="827" t="s">
        <v>437</v>
      </c>
      <c r="CO122" s="835">
        <f>CR105</f>
        <v>146</v>
      </c>
      <c r="CP122" s="835">
        <f>IF(CQ106&lt;0,CO80-CP113,CP115)</f>
        <v>10</v>
      </c>
      <c r="CQ122" s="835">
        <f t="shared" si="43"/>
        <v>1460</v>
      </c>
      <c r="CR122" s="834"/>
      <c r="CS122" s="345"/>
      <c r="CT122" s="827" t="s">
        <v>437</v>
      </c>
      <c r="CU122" s="835">
        <f>CX105</f>
        <v>146</v>
      </c>
      <c r="CV122" s="835">
        <f>IF(CW106&lt;0,CU80-CV113,CV115)</f>
        <v>10</v>
      </c>
      <c r="CW122" s="835">
        <f t="shared" si="44"/>
        <v>1460</v>
      </c>
      <c r="CX122" s="834"/>
      <c r="CY122" s="345"/>
      <c r="CZ122" s="827" t="s">
        <v>437</v>
      </c>
      <c r="DA122" s="835">
        <f>DD105</f>
        <v>146</v>
      </c>
      <c r="DB122" s="835">
        <f>IF(DC106&lt;0,DA80-DB113,DB115)</f>
        <v>10</v>
      </c>
      <c r="DC122" s="835">
        <f t="shared" si="45"/>
        <v>1460</v>
      </c>
      <c r="DD122" s="834"/>
      <c r="DE122" s="345"/>
      <c r="DF122" s="827" t="s">
        <v>437</v>
      </c>
      <c r="DG122" s="835">
        <f>DJ105</f>
        <v>146</v>
      </c>
      <c r="DH122" s="835">
        <f>IF(DI106&lt;0,DG80-DH113,DH115)</f>
        <v>10</v>
      </c>
      <c r="DI122" s="835">
        <f t="shared" si="46"/>
        <v>1460</v>
      </c>
      <c r="DJ122" s="834"/>
      <c r="DK122" s="345"/>
      <c r="DL122" s="827" t="s">
        <v>437</v>
      </c>
      <c r="DM122" s="835">
        <f>DP105</f>
        <v>146</v>
      </c>
      <c r="DN122" s="835">
        <f>IF(DO106&lt;0,DM80-DN113,DN115)</f>
        <v>10</v>
      </c>
      <c r="DO122" s="835">
        <f t="shared" si="47"/>
        <v>1460</v>
      </c>
      <c r="DP122" s="834"/>
      <c r="DQ122" s="345"/>
      <c r="DR122" s="827" t="s">
        <v>437</v>
      </c>
      <c r="DS122" s="835">
        <f>DV105</f>
        <v>146</v>
      </c>
      <c r="DT122" s="835">
        <f>IF(DU106&lt;0,DS80-DT113,DT115)</f>
        <v>10</v>
      </c>
      <c r="DU122" s="835">
        <f t="shared" si="48"/>
        <v>1460</v>
      </c>
      <c r="DV122" s="834"/>
      <c r="DW122" s="345"/>
      <c r="DX122" s="827" t="s">
        <v>437</v>
      </c>
      <c r="DY122" s="835">
        <f>EB105</f>
        <v>146</v>
      </c>
      <c r="DZ122" s="835">
        <f>IF(EA106&lt;0,DY80-DZ113,DZ115)</f>
        <v>10</v>
      </c>
      <c r="EA122" s="835">
        <f t="shared" si="49"/>
        <v>1460</v>
      </c>
      <c r="EB122" s="834"/>
      <c r="EC122" s="345"/>
      <c r="ED122" s="827" t="s">
        <v>437</v>
      </c>
      <c r="EE122" s="835">
        <f>EH105</f>
        <v>146</v>
      </c>
      <c r="EF122" s="835">
        <f>IF(EG106&lt;0,EE80-EF113,EF115)</f>
        <v>10</v>
      </c>
      <c r="EG122" s="835">
        <f t="shared" si="50"/>
        <v>1460</v>
      </c>
      <c r="EH122" s="834"/>
      <c r="EI122" s="345"/>
      <c r="EJ122" s="827" t="s">
        <v>437</v>
      </c>
      <c r="EK122" s="835">
        <f>EN105</f>
        <v>146</v>
      </c>
      <c r="EL122" s="835">
        <f>IF(EM106&lt;0,EK80-EL113,EL115)</f>
        <v>10</v>
      </c>
      <c r="EM122" s="835">
        <f t="shared" si="51"/>
        <v>1460</v>
      </c>
      <c r="EN122" s="834"/>
      <c r="EO122" s="345"/>
      <c r="EP122" s="827" t="s">
        <v>437</v>
      </c>
      <c r="EQ122" s="835">
        <f>ET105</f>
        <v>146</v>
      </c>
      <c r="ER122" s="835">
        <f>IF(ES106&lt;0,EQ80-ER113,ER115)</f>
        <v>10</v>
      </c>
      <c r="ES122" s="835">
        <f t="shared" si="52"/>
        <v>1460</v>
      </c>
      <c r="ET122" s="834"/>
      <c r="EU122" s="345"/>
      <c r="EV122" s="827" t="s">
        <v>437</v>
      </c>
      <c r="EW122" s="835">
        <f>EZ105</f>
        <v>146</v>
      </c>
      <c r="EX122" s="835">
        <f>IF(EY106&lt;0,EW80-EX113,EX115)</f>
        <v>10</v>
      </c>
      <c r="EY122" s="835">
        <f t="shared" si="53"/>
        <v>1460</v>
      </c>
      <c r="EZ122" s="834"/>
      <c r="FA122" s="345"/>
      <c r="FB122" s="827" t="s">
        <v>437</v>
      </c>
      <c r="FC122" s="835">
        <f>FF105</f>
        <v>146</v>
      </c>
      <c r="FD122" s="835">
        <f>IF(FE106&lt;0,FC80-FD113,FD115)</f>
        <v>10</v>
      </c>
      <c r="FE122" s="835">
        <f t="shared" si="54"/>
        <v>1460</v>
      </c>
      <c r="FF122" s="834"/>
      <c r="FG122" s="345"/>
      <c r="FH122" s="827" t="s">
        <v>437</v>
      </c>
      <c r="FI122" s="835">
        <f>FL105</f>
        <v>146</v>
      </c>
      <c r="FJ122" s="835">
        <f>IF(FK106&lt;0,FI80-FJ113,FJ115)</f>
        <v>10</v>
      </c>
      <c r="FK122" s="835">
        <f t="shared" si="55"/>
        <v>1460</v>
      </c>
      <c r="FL122" s="834"/>
      <c r="FM122" s="345"/>
      <c r="FN122" s="827" t="s">
        <v>437</v>
      </c>
      <c r="FO122" s="835">
        <f>FR105</f>
        <v>146</v>
      </c>
      <c r="FP122" s="835">
        <f>IF(FQ106&lt;0,FO80-FP113,FP115)</f>
        <v>10</v>
      </c>
      <c r="FQ122" s="835">
        <f t="shared" si="56"/>
        <v>1460</v>
      </c>
      <c r="FR122" s="834"/>
      <c r="FS122" s="345"/>
      <c r="FT122" s="827" t="s">
        <v>437</v>
      </c>
      <c r="FU122" s="835">
        <f>FX105</f>
        <v>146</v>
      </c>
      <c r="FV122" s="835">
        <f>IF(FW106&lt;0,FU80-FV113,FV115)</f>
        <v>10</v>
      </c>
      <c r="FW122" s="835">
        <f t="shared" si="57"/>
        <v>1460</v>
      </c>
      <c r="FX122" s="834"/>
      <c r="FY122" s="345"/>
    </row>
    <row r="123" spans="1:181" x14ac:dyDescent="0.3">
      <c r="A123" s="19"/>
      <c r="B123" s="827" t="s">
        <v>436</v>
      </c>
      <c r="C123" s="835">
        <f>IF(E105&lt;0,C81-D114,D112)</f>
        <v>0</v>
      </c>
      <c r="D123" s="835">
        <f>IF(E106&lt;0,C80-D113,D115)</f>
        <v>0</v>
      </c>
      <c r="E123" s="835">
        <f t="shared" si="28"/>
        <v>0</v>
      </c>
      <c r="F123" s="834"/>
      <c r="G123" s="345"/>
      <c r="H123" s="827" t="s">
        <v>436</v>
      </c>
      <c r="I123" s="835">
        <f>IF(K105&lt;0,I81-J114,J112)</f>
        <v>20.472143958068649</v>
      </c>
      <c r="J123" s="835">
        <f>IF(K106&lt;0,I80-J113,J115)</f>
        <v>20.472143958068649</v>
      </c>
      <c r="K123" s="835">
        <f t="shared" si="29"/>
        <v>419.10867823988673</v>
      </c>
      <c r="L123" s="834"/>
      <c r="M123" s="345"/>
      <c r="N123" s="827" t="s">
        <v>436</v>
      </c>
      <c r="O123" s="835">
        <f>IF(Q105&lt;0,O81-P114,P112)</f>
        <v>42.092199266349638</v>
      </c>
      <c r="P123" s="835">
        <f>IF(Q106&lt;0,O80-P113,P115)</f>
        <v>42.092199266349638</v>
      </c>
      <c r="Q123" s="835">
        <f t="shared" si="30"/>
        <v>1771.753239078085</v>
      </c>
      <c r="R123" s="834"/>
      <c r="S123" s="345"/>
      <c r="T123" s="827" t="s">
        <v>436</v>
      </c>
      <c r="U123" s="835">
        <f>IF(W105&lt;0,U81-V114,V112)</f>
        <v>63.712254574630641</v>
      </c>
      <c r="V123" s="835">
        <f>IF(W106&lt;0,U80-V113,V115)</f>
        <v>63.712254574630641</v>
      </c>
      <c r="W123" s="835">
        <f t="shared" si="31"/>
        <v>4059.251382982543</v>
      </c>
      <c r="X123" s="834"/>
      <c r="Y123" s="345"/>
      <c r="Z123" s="827" t="s">
        <v>436</v>
      </c>
      <c r="AA123" s="835">
        <f>IF(AC105&lt;0,AA81-AB114,AB112)</f>
        <v>84.184398532699262</v>
      </c>
      <c r="AB123" s="835">
        <f>IF(AC106&lt;0,AA80-AB113,AB115)</f>
        <v>84.184398532699262</v>
      </c>
      <c r="AC123" s="835">
        <f t="shared" si="32"/>
        <v>7087.0129563123373</v>
      </c>
      <c r="AD123" s="834"/>
      <c r="AE123" s="345"/>
      <c r="AF123" s="827" t="s">
        <v>436</v>
      </c>
      <c r="AG123" s="835">
        <f>IF(AI105&lt;0,AG81-AH114,AH112)</f>
        <v>71.624360888921061</v>
      </c>
      <c r="AH123" s="835">
        <f>IF(AI106&lt;0,AG80-AH113,AH115)</f>
        <v>71.624360888921061</v>
      </c>
      <c r="AI123" s="835">
        <f t="shared" si="33"/>
        <v>5130.0490727464048</v>
      </c>
      <c r="AJ123" s="834"/>
      <c r="AK123" s="345"/>
      <c r="AL123" s="827" t="s">
        <v>436</v>
      </c>
      <c r="AM123" s="835">
        <f>IF(AO105&lt;0,AM81-AN114,AN112)</f>
        <v>53.396508839523307</v>
      </c>
      <c r="AN123" s="835">
        <f>IF(AO106&lt;0,AM80-AN113,AN115)</f>
        <v>53.396508839523307</v>
      </c>
      <c r="AO123" s="835">
        <f t="shared" si="34"/>
        <v>2851.1871562492906</v>
      </c>
      <c r="AP123" s="834"/>
      <c r="AQ123" s="345"/>
      <c r="AR123" s="827" t="s">
        <v>436</v>
      </c>
      <c r="AS123" s="835">
        <f>IF(AU105&lt;0,AS81-AT114,AT112)</f>
        <v>38.369170142794019</v>
      </c>
      <c r="AT123" s="835">
        <f>IF(AU106&lt;0,AS80-AT113,AT115)</f>
        <v>38.369170142794019</v>
      </c>
      <c r="AU123" s="835">
        <f t="shared" si="35"/>
        <v>1472.193217446676</v>
      </c>
      <c r="AV123" s="834"/>
      <c r="AW123" s="345"/>
      <c r="AX123" s="827" t="s">
        <v>436</v>
      </c>
      <c r="AY123" s="835">
        <f>IF(BA105&lt;0,AY81-AZ114,AZ112)</f>
        <v>26.385171629680769</v>
      </c>
      <c r="AZ123" s="835">
        <f>IF(BA106&lt;0,AY80-AZ113,AZ115)</f>
        <v>26.385171629680769</v>
      </c>
      <c r="BA123" s="835">
        <f t="shared" si="36"/>
        <v>696.17728192771096</v>
      </c>
      <c r="BB123" s="834"/>
      <c r="BC123" s="345"/>
      <c r="BD123" s="827" t="s">
        <v>436</v>
      </c>
      <c r="BE123" s="835">
        <f>IF(BG105&lt;0,BE81-BF114,BF112)</f>
        <v>17.078855431401536</v>
      </c>
      <c r="BF123" s="835">
        <f>IF(BG106&lt;0,BE80-BF113,BF115)</f>
        <v>17.078855431401536</v>
      </c>
      <c r="BG123" s="835">
        <f t="shared" si="37"/>
        <v>291.68730284671375</v>
      </c>
      <c r="BH123" s="834"/>
      <c r="BI123" s="345"/>
      <c r="BJ123" s="827" t="s">
        <v>436</v>
      </c>
      <c r="BK123" s="835">
        <f>IF(BM105&lt;0,BK81-BL114,BL112)</f>
        <v>10</v>
      </c>
      <c r="BL123" s="835">
        <f>IF(BM106&lt;0,BK80-BL113,BL115)</f>
        <v>10</v>
      </c>
      <c r="BM123" s="835">
        <f t="shared" si="38"/>
        <v>100</v>
      </c>
      <c r="BN123" s="834"/>
      <c r="BO123" s="345"/>
      <c r="BP123" s="827" t="s">
        <v>436</v>
      </c>
      <c r="BQ123" s="835">
        <f>IF(BS105&lt;0,BQ81-BR114,BR112)</f>
        <v>10</v>
      </c>
      <c r="BR123" s="835">
        <f>IF(BS106&lt;0,BQ80-BR113,BR115)</f>
        <v>10</v>
      </c>
      <c r="BS123" s="835">
        <f t="shared" si="39"/>
        <v>100</v>
      </c>
      <c r="BT123" s="834"/>
      <c r="BU123" s="345"/>
      <c r="BV123" s="827" t="s">
        <v>436</v>
      </c>
      <c r="BW123" s="835">
        <f>IF(BY105&lt;0,BW81-BX114,BX112)</f>
        <v>10</v>
      </c>
      <c r="BX123" s="835">
        <f>IF(BY106&lt;0,BW80-BX113,BX115)</f>
        <v>10</v>
      </c>
      <c r="BY123" s="835">
        <f t="shared" si="40"/>
        <v>100</v>
      </c>
      <c r="BZ123" s="834"/>
      <c r="CA123" s="345"/>
      <c r="CB123" s="827" t="s">
        <v>436</v>
      </c>
      <c r="CC123" s="835">
        <f>IF(CE105&lt;0,CC81-CD114,CD112)</f>
        <v>10</v>
      </c>
      <c r="CD123" s="835">
        <f>IF(CE106&lt;0,CC80-CD113,CD115)</f>
        <v>10</v>
      </c>
      <c r="CE123" s="835">
        <f t="shared" si="41"/>
        <v>100</v>
      </c>
      <c r="CF123" s="834"/>
      <c r="CG123" s="345"/>
      <c r="CH123" s="827" t="s">
        <v>436</v>
      </c>
      <c r="CI123" s="835">
        <f>IF(CK105&lt;0,CI81-CJ114,CJ112)</f>
        <v>10</v>
      </c>
      <c r="CJ123" s="835">
        <f>IF(CK106&lt;0,CI80-CJ113,CJ115)</f>
        <v>10</v>
      </c>
      <c r="CK123" s="835">
        <f t="shared" si="42"/>
        <v>100</v>
      </c>
      <c r="CL123" s="834"/>
      <c r="CM123" s="345"/>
      <c r="CN123" s="827" t="s">
        <v>436</v>
      </c>
      <c r="CO123" s="835">
        <f>IF(CQ105&lt;0,CO81-CP114,CP112)</f>
        <v>10</v>
      </c>
      <c r="CP123" s="835">
        <f>IF(CQ106&lt;0,CO80-CP113,CP115)</f>
        <v>10</v>
      </c>
      <c r="CQ123" s="835">
        <f t="shared" si="43"/>
        <v>100</v>
      </c>
      <c r="CR123" s="834"/>
      <c r="CS123" s="345"/>
      <c r="CT123" s="827" t="s">
        <v>436</v>
      </c>
      <c r="CU123" s="835">
        <f>IF(CW105&lt;0,CU81-CV114,CV112)</f>
        <v>10</v>
      </c>
      <c r="CV123" s="835">
        <f>IF(CW106&lt;0,CU80-CV113,CV115)</f>
        <v>10</v>
      </c>
      <c r="CW123" s="835">
        <f t="shared" si="44"/>
        <v>100</v>
      </c>
      <c r="CX123" s="834"/>
      <c r="CY123" s="345"/>
      <c r="CZ123" s="827" t="s">
        <v>436</v>
      </c>
      <c r="DA123" s="835">
        <f>IF(DC105&lt;0,DA81-DB114,DB112)</f>
        <v>10</v>
      </c>
      <c r="DB123" s="835">
        <f>IF(DC106&lt;0,DA80-DB113,DB115)</f>
        <v>10</v>
      </c>
      <c r="DC123" s="835">
        <f t="shared" si="45"/>
        <v>100</v>
      </c>
      <c r="DD123" s="834"/>
      <c r="DE123" s="345"/>
      <c r="DF123" s="827" t="s">
        <v>436</v>
      </c>
      <c r="DG123" s="835">
        <f>IF(DI105&lt;0,DG81-DH114,DH112)</f>
        <v>10</v>
      </c>
      <c r="DH123" s="835">
        <f>IF(DI106&lt;0,DG80-DH113,DH115)</f>
        <v>10</v>
      </c>
      <c r="DI123" s="835">
        <f t="shared" si="46"/>
        <v>100</v>
      </c>
      <c r="DJ123" s="834"/>
      <c r="DK123" s="345"/>
      <c r="DL123" s="827" t="s">
        <v>436</v>
      </c>
      <c r="DM123" s="835">
        <f>IF(DO105&lt;0,DM81-DN114,DN112)</f>
        <v>10</v>
      </c>
      <c r="DN123" s="835">
        <f>IF(DO106&lt;0,DM80-DN113,DN115)</f>
        <v>10</v>
      </c>
      <c r="DO123" s="835">
        <f t="shared" si="47"/>
        <v>100</v>
      </c>
      <c r="DP123" s="834"/>
      <c r="DQ123" s="345"/>
      <c r="DR123" s="827" t="s">
        <v>436</v>
      </c>
      <c r="DS123" s="835">
        <f>IF(DU105&lt;0,DS81-DT114,DT112)</f>
        <v>10</v>
      </c>
      <c r="DT123" s="835">
        <f>IF(DU106&lt;0,DS80-DT113,DT115)</f>
        <v>10</v>
      </c>
      <c r="DU123" s="835">
        <f t="shared" si="48"/>
        <v>100</v>
      </c>
      <c r="DV123" s="834"/>
      <c r="DW123" s="345"/>
      <c r="DX123" s="827" t="s">
        <v>436</v>
      </c>
      <c r="DY123" s="835">
        <f>IF(EA105&lt;0,DY81-DZ114,DZ112)</f>
        <v>10</v>
      </c>
      <c r="DZ123" s="835">
        <f>IF(EA106&lt;0,DY80-DZ113,DZ115)</f>
        <v>10</v>
      </c>
      <c r="EA123" s="835">
        <f t="shared" si="49"/>
        <v>100</v>
      </c>
      <c r="EB123" s="834"/>
      <c r="EC123" s="345"/>
      <c r="ED123" s="827" t="s">
        <v>436</v>
      </c>
      <c r="EE123" s="835">
        <f>IF(EG105&lt;0,EE81-EF114,EF112)</f>
        <v>10</v>
      </c>
      <c r="EF123" s="835">
        <f>IF(EG106&lt;0,EE80-EF113,EF115)</f>
        <v>10</v>
      </c>
      <c r="EG123" s="835">
        <f t="shared" si="50"/>
        <v>100</v>
      </c>
      <c r="EH123" s="834"/>
      <c r="EI123" s="345"/>
      <c r="EJ123" s="827" t="s">
        <v>436</v>
      </c>
      <c r="EK123" s="835">
        <f>IF(EM105&lt;0,EK81-EL114,EL112)</f>
        <v>10</v>
      </c>
      <c r="EL123" s="835">
        <f>IF(EM106&lt;0,EK80-EL113,EL115)</f>
        <v>10</v>
      </c>
      <c r="EM123" s="835">
        <f t="shared" si="51"/>
        <v>100</v>
      </c>
      <c r="EN123" s="834"/>
      <c r="EO123" s="345"/>
      <c r="EP123" s="827" t="s">
        <v>436</v>
      </c>
      <c r="EQ123" s="835">
        <f>IF(ES105&lt;0,EQ81-ER114,ER112)</f>
        <v>10</v>
      </c>
      <c r="ER123" s="835">
        <f>IF(ES106&lt;0,EQ80-ER113,ER115)</f>
        <v>10</v>
      </c>
      <c r="ES123" s="835">
        <f t="shared" si="52"/>
        <v>100</v>
      </c>
      <c r="ET123" s="834"/>
      <c r="EU123" s="345"/>
      <c r="EV123" s="827" t="s">
        <v>436</v>
      </c>
      <c r="EW123" s="835">
        <f>IF(EY105&lt;0,EW81-EX114,EX112)</f>
        <v>10</v>
      </c>
      <c r="EX123" s="835">
        <f>IF(EY106&lt;0,EW80-EX113,EX115)</f>
        <v>10</v>
      </c>
      <c r="EY123" s="835">
        <f t="shared" si="53"/>
        <v>100</v>
      </c>
      <c r="EZ123" s="834"/>
      <c r="FA123" s="345"/>
      <c r="FB123" s="827" t="s">
        <v>436</v>
      </c>
      <c r="FC123" s="835">
        <f>IF(FE105&lt;0,FC81-FD114,FD112)</f>
        <v>10</v>
      </c>
      <c r="FD123" s="835">
        <f>IF(FE106&lt;0,FC80-FD113,FD115)</f>
        <v>10</v>
      </c>
      <c r="FE123" s="835">
        <f t="shared" si="54"/>
        <v>100</v>
      </c>
      <c r="FF123" s="834"/>
      <c r="FG123" s="345"/>
      <c r="FH123" s="827" t="s">
        <v>436</v>
      </c>
      <c r="FI123" s="835">
        <f>IF(FK105&lt;0,FI81-FJ114,FJ112)</f>
        <v>10</v>
      </c>
      <c r="FJ123" s="835">
        <f>IF(FK106&lt;0,FI80-FJ113,FJ115)</f>
        <v>10</v>
      </c>
      <c r="FK123" s="835">
        <f t="shared" si="55"/>
        <v>100</v>
      </c>
      <c r="FL123" s="834"/>
      <c r="FM123" s="345"/>
      <c r="FN123" s="827" t="s">
        <v>436</v>
      </c>
      <c r="FO123" s="835">
        <f>IF(FQ105&lt;0,FO81-FP114,FP112)</f>
        <v>10</v>
      </c>
      <c r="FP123" s="835">
        <f>IF(FQ106&lt;0,FO80-FP113,FP115)</f>
        <v>10</v>
      </c>
      <c r="FQ123" s="835">
        <f t="shared" si="56"/>
        <v>100</v>
      </c>
      <c r="FR123" s="834"/>
      <c r="FS123" s="345"/>
      <c r="FT123" s="827" t="s">
        <v>436</v>
      </c>
      <c r="FU123" s="835">
        <f>IF(FW105&lt;0,FU81-FV114,FV112)</f>
        <v>10</v>
      </c>
      <c r="FV123" s="835">
        <f>IF(FW106&lt;0,FU80-FV113,FV115)</f>
        <v>10</v>
      </c>
      <c r="FW123" s="835">
        <f t="shared" si="57"/>
        <v>100</v>
      </c>
      <c r="FX123" s="834"/>
      <c r="FY123" s="345"/>
    </row>
    <row r="124" spans="1:181" x14ac:dyDescent="0.3">
      <c r="A124" s="19"/>
      <c r="B124" s="827" t="s">
        <v>435</v>
      </c>
      <c r="C124" s="835">
        <f>IF(E105&lt;0,C81-D114,D112)</f>
        <v>0</v>
      </c>
      <c r="D124" s="835">
        <f>F106</f>
        <v>190</v>
      </c>
      <c r="E124" s="835">
        <f t="shared" si="28"/>
        <v>0</v>
      </c>
      <c r="F124" s="834"/>
      <c r="G124" s="345"/>
      <c r="H124" s="827" t="s">
        <v>435</v>
      </c>
      <c r="I124" s="835">
        <f>IF(K105&lt;0,I81-J114,J112)</f>
        <v>20.472143958068649</v>
      </c>
      <c r="J124" s="835">
        <f>L106</f>
        <v>145.90615147492906</v>
      </c>
      <c r="K124" s="835">
        <f t="shared" si="29"/>
        <v>2987.011737362518</v>
      </c>
      <c r="L124" s="834"/>
      <c r="M124" s="345"/>
      <c r="N124" s="827" t="s">
        <v>435</v>
      </c>
      <c r="O124" s="835">
        <f>IF(Q105&lt;0,O81-P114,P112)</f>
        <v>42.092199266349638</v>
      </c>
      <c r="P124" s="835">
        <f>R106</f>
        <v>99.339878503246922</v>
      </c>
      <c r="Q124" s="835">
        <f t="shared" si="30"/>
        <v>4181.4339610536326</v>
      </c>
      <c r="R124" s="834"/>
      <c r="S124" s="345"/>
      <c r="T124" s="827" t="s">
        <v>435</v>
      </c>
      <c r="U124" s="835">
        <f>IF(W105&lt;0,U81-V114,V112)</f>
        <v>63.712254574630641</v>
      </c>
      <c r="V124" s="835">
        <f>X106</f>
        <v>52.773605531564769</v>
      </c>
      <c r="W124" s="835">
        <f t="shared" si="31"/>
        <v>3362.3253904481903</v>
      </c>
      <c r="X124" s="834"/>
      <c r="Y124" s="345"/>
      <c r="Z124" s="827" t="s">
        <v>435</v>
      </c>
      <c r="AA124" s="835">
        <f>IF(AC105&lt;0,AA81-AB114,AB112)</f>
        <v>84.184398532699262</v>
      </c>
      <c r="AB124" s="835">
        <f>AD106</f>
        <v>8.6797570064939009</v>
      </c>
      <c r="AC124" s="835">
        <f t="shared" si="32"/>
        <v>730.70012300167127</v>
      </c>
      <c r="AD124" s="834"/>
      <c r="AE124" s="345"/>
      <c r="AF124" s="827" t="s">
        <v>435</v>
      </c>
      <c r="AG124" s="835">
        <f>IF(AI105&lt;0,AG81-AH114,AH112)</f>
        <v>71.624360888921061</v>
      </c>
      <c r="AH124" s="835">
        <f>AJ106</f>
        <v>30.967859674014022</v>
      </c>
      <c r="AI124" s="835">
        <f t="shared" si="33"/>
        <v>2218.0531572490459</v>
      </c>
      <c r="AJ124" s="834"/>
      <c r="AK124" s="345"/>
      <c r="AL124" s="827" t="s">
        <v>435</v>
      </c>
      <c r="AM124" s="835">
        <f>IF(AO105&lt;0,AM81-AN114,AN112)</f>
        <v>53.396508839523307</v>
      </c>
      <c r="AN124" s="835">
        <f>AP106</f>
        <v>64.993183499556494</v>
      </c>
      <c r="AO124" s="835">
        <f t="shared" si="34"/>
        <v>3470.4090972428285</v>
      </c>
      <c r="AP124" s="834"/>
      <c r="AQ124" s="345"/>
      <c r="AR124" s="827" t="s">
        <v>435</v>
      </c>
      <c r="AS124" s="835">
        <f>IF(AU105&lt;0,AS81-AT114,AT112)</f>
        <v>38.369170142794019</v>
      </c>
      <c r="AT124" s="835">
        <f>AV106</f>
        <v>93.044215733451153</v>
      </c>
      <c r="AU124" s="835">
        <f t="shared" si="35"/>
        <v>3570.0293442796196</v>
      </c>
      <c r="AV124" s="834"/>
      <c r="AW124" s="345"/>
      <c r="AX124" s="827" t="s">
        <v>435</v>
      </c>
      <c r="AY124" s="835">
        <f>IF(BA105&lt;0,AY81-AZ114,AZ112)</f>
        <v>26.385171629680769</v>
      </c>
      <c r="AZ124" s="835">
        <f>BB106</f>
        <v>115.41434629126258</v>
      </c>
      <c r="BA124" s="835">
        <f t="shared" si="36"/>
        <v>3045.227335422373</v>
      </c>
      <c r="BB124" s="834"/>
      <c r="BC124" s="345"/>
      <c r="BD124" s="827" t="s">
        <v>435</v>
      </c>
      <c r="BE124" s="835">
        <f>IF(BG105&lt;0,BE81-BF114,BF112)</f>
        <v>17.078855431401536</v>
      </c>
      <c r="BF124" s="835">
        <f>BH106</f>
        <v>132.78613652805046</v>
      </c>
      <c r="BG124" s="835">
        <f t="shared" si="37"/>
        <v>2267.8352290569205</v>
      </c>
      <c r="BH124" s="834"/>
      <c r="BI124" s="345"/>
      <c r="BJ124" s="827" t="s">
        <v>435</v>
      </c>
      <c r="BK124" s="835">
        <f>IF(BM105&lt;0,BK81-BL114,BL112)</f>
        <v>10</v>
      </c>
      <c r="BL124" s="835">
        <f>BN106</f>
        <v>146</v>
      </c>
      <c r="BM124" s="835">
        <f t="shared" si="38"/>
        <v>1460</v>
      </c>
      <c r="BN124" s="834"/>
      <c r="BO124" s="345"/>
      <c r="BP124" s="827" t="s">
        <v>435</v>
      </c>
      <c r="BQ124" s="835">
        <f>IF(BS105&lt;0,BQ81-BR114,BR112)</f>
        <v>10</v>
      </c>
      <c r="BR124" s="835">
        <f>BT106</f>
        <v>146</v>
      </c>
      <c r="BS124" s="835">
        <f t="shared" si="39"/>
        <v>1460</v>
      </c>
      <c r="BT124" s="834"/>
      <c r="BU124" s="345"/>
      <c r="BV124" s="827" t="s">
        <v>435</v>
      </c>
      <c r="BW124" s="835">
        <f>IF(BY105&lt;0,BW81-BX114,BX112)</f>
        <v>10</v>
      </c>
      <c r="BX124" s="835">
        <f>BZ106</f>
        <v>146</v>
      </c>
      <c r="BY124" s="835">
        <f t="shared" si="40"/>
        <v>1460</v>
      </c>
      <c r="BZ124" s="834"/>
      <c r="CA124" s="345"/>
      <c r="CB124" s="827" t="s">
        <v>435</v>
      </c>
      <c r="CC124" s="835">
        <f>IF(CE105&lt;0,CC81-CD114,CD112)</f>
        <v>10</v>
      </c>
      <c r="CD124" s="835">
        <f>CF106</f>
        <v>146</v>
      </c>
      <c r="CE124" s="835">
        <f t="shared" si="41"/>
        <v>1460</v>
      </c>
      <c r="CF124" s="834"/>
      <c r="CG124" s="345"/>
      <c r="CH124" s="827" t="s">
        <v>435</v>
      </c>
      <c r="CI124" s="835">
        <f>IF(CK105&lt;0,CI81-CJ114,CJ112)</f>
        <v>10</v>
      </c>
      <c r="CJ124" s="835">
        <f>CL106</f>
        <v>146</v>
      </c>
      <c r="CK124" s="835">
        <f t="shared" si="42"/>
        <v>1460</v>
      </c>
      <c r="CL124" s="834"/>
      <c r="CM124" s="345"/>
      <c r="CN124" s="827" t="s">
        <v>435</v>
      </c>
      <c r="CO124" s="835">
        <f>IF(CQ105&lt;0,CO81-CP114,CP112)</f>
        <v>10</v>
      </c>
      <c r="CP124" s="835">
        <f>CR106</f>
        <v>146</v>
      </c>
      <c r="CQ124" s="835">
        <f t="shared" si="43"/>
        <v>1460</v>
      </c>
      <c r="CR124" s="834"/>
      <c r="CS124" s="345"/>
      <c r="CT124" s="827" t="s">
        <v>435</v>
      </c>
      <c r="CU124" s="835">
        <f>IF(CW105&lt;0,CU81-CV114,CV112)</f>
        <v>10</v>
      </c>
      <c r="CV124" s="835">
        <f>CX106</f>
        <v>146</v>
      </c>
      <c r="CW124" s="835">
        <f t="shared" si="44"/>
        <v>1460</v>
      </c>
      <c r="CX124" s="834"/>
      <c r="CY124" s="345"/>
      <c r="CZ124" s="827" t="s">
        <v>435</v>
      </c>
      <c r="DA124" s="835">
        <f>IF(DC105&lt;0,DA81-DB114,DB112)</f>
        <v>10</v>
      </c>
      <c r="DB124" s="835">
        <f>DD106</f>
        <v>146</v>
      </c>
      <c r="DC124" s="835">
        <f t="shared" si="45"/>
        <v>1460</v>
      </c>
      <c r="DD124" s="834"/>
      <c r="DE124" s="345"/>
      <c r="DF124" s="827" t="s">
        <v>435</v>
      </c>
      <c r="DG124" s="835">
        <f>IF(DI105&lt;0,DG81-DH114,DH112)</f>
        <v>10</v>
      </c>
      <c r="DH124" s="835">
        <f>DJ106</f>
        <v>146</v>
      </c>
      <c r="DI124" s="835">
        <f t="shared" si="46"/>
        <v>1460</v>
      </c>
      <c r="DJ124" s="834"/>
      <c r="DK124" s="345"/>
      <c r="DL124" s="827" t="s">
        <v>435</v>
      </c>
      <c r="DM124" s="835">
        <f>IF(DO105&lt;0,DM81-DN114,DN112)</f>
        <v>10</v>
      </c>
      <c r="DN124" s="835">
        <f>DP106</f>
        <v>146</v>
      </c>
      <c r="DO124" s="835">
        <f t="shared" si="47"/>
        <v>1460</v>
      </c>
      <c r="DP124" s="834"/>
      <c r="DQ124" s="345"/>
      <c r="DR124" s="827" t="s">
        <v>435</v>
      </c>
      <c r="DS124" s="835">
        <f>IF(DU105&lt;0,DS81-DT114,DT112)</f>
        <v>10</v>
      </c>
      <c r="DT124" s="835">
        <f>DV106</f>
        <v>146</v>
      </c>
      <c r="DU124" s="835">
        <f t="shared" si="48"/>
        <v>1460</v>
      </c>
      <c r="DV124" s="834"/>
      <c r="DW124" s="345"/>
      <c r="DX124" s="827" t="s">
        <v>435</v>
      </c>
      <c r="DY124" s="835">
        <f>IF(EA105&lt;0,DY81-DZ114,DZ112)</f>
        <v>10</v>
      </c>
      <c r="DZ124" s="835">
        <f>EB106</f>
        <v>146</v>
      </c>
      <c r="EA124" s="835">
        <f t="shared" si="49"/>
        <v>1460</v>
      </c>
      <c r="EB124" s="834"/>
      <c r="EC124" s="345"/>
      <c r="ED124" s="827" t="s">
        <v>435</v>
      </c>
      <c r="EE124" s="835">
        <f>IF(EG105&lt;0,EE81-EF114,EF112)</f>
        <v>10</v>
      </c>
      <c r="EF124" s="835">
        <f>EH106</f>
        <v>146</v>
      </c>
      <c r="EG124" s="835">
        <f t="shared" si="50"/>
        <v>1460</v>
      </c>
      <c r="EH124" s="834"/>
      <c r="EI124" s="345"/>
      <c r="EJ124" s="827" t="s">
        <v>435</v>
      </c>
      <c r="EK124" s="835">
        <f>IF(EM105&lt;0,EK81-EL114,EL112)</f>
        <v>10</v>
      </c>
      <c r="EL124" s="835">
        <f>EN106</f>
        <v>146</v>
      </c>
      <c r="EM124" s="835">
        <f t="shared" si="51"/>
        <v>1460</v>
      </c>
      <c r="EN124" s="834"/>
      <c r="EO124" s="345"/>
      <c r="EP124" s="827" t="s">
        <v>435</v>
      </c>
      <c r="EQ124" s="835">
        <f>IF(ES105&lt;0,EQ81-ER114,ER112)</f>
        <v>10</v>
      </c>
      <c r="ER124" s="835">
        <f>ET106</f>
        <v>146</v>
      </c>
      <c r="ES124" s="835">
        <f t="shared" si="52"/>
        <v>1460</v>
      </c>
      <c r="ET124" s="834"/>
      <c r="EU124" s="345"/>
      <c r="EV124" s="827" t="s">
        <v>435</v>
      </c>
      <c r="EW124" s="835">
        <f>IF(EY105&lt;0,EW81-EX114,EX112)</f>
        <v>10</v>
      </c>
      <c r="EX124" s="835">
        <f>EZ106</f>
        <v>146</v>
      </c>
      <c r="EY124" s="835">
        <f t="shared" si="53"/>
        <v>1460</v>
      </c>
      <c r="EZ124" s="834"/>
      <c r="FA124" s="345"/>
      <c r="FB124" s="827" t="s">
        <v>435</v>
      </c>
      <c r="FC124" s="835">
        <f>IF(FE105&lt;0,FC81-FD114,FD112)</f>
        <v>10</v>
      </c>
      <c r="FD124" s="835">
        <f>FF106</f>
        <v>146</v>
      </c>
      <c r="FE124" s="835">
        <f t="shared" si="54"/>
        <v>1460</v>
      </c>
      <c r="FF124" s="834"/>
      <c r="FG124" s="345"/>
      <c r="FH124" s="827" t="s">
        <v>435</v>
      </c>
      <c r="FI124" s="835">
        <f>IF(FK105&lt;0,FI81-FJ114,FJ112)</f>
        <v>10</v>
      </c>
      <c r="FJ124" s="835">
        <f>FL106</f>
        <v>146</v>
      </c>
      <c r="FK124" s="835">
        <f t="shared" si="55"/>
        <v>1460</v>
      </c>
      <c r="FL124" s="834"/>
      <c r="FM124" s="345"/>
      <c r="FN124" s="827" t="s">
        <v>435</v>
      </c>
      <c r="FO124" s="835">
        <f>IF(FQ105&lt;0,FO81-FP114,FP112)</f>
        <v>10</v>
      </c>
      <c r="FP124" s="835">
        <f>FR106</f>
        <v>146</v>
      </c>
      <c r="FQ124" s="835">
        <f t="shared" si="56"/>
        <v>1460</v>
      </c>
      <c r="FR124" s="834"/>
      <c r="FS124" s="345"/>
      <c r="FT124" s="827" t="s">
        <v>435</v>
      </c>
      <c r="FU124" s="835">
        <f>IF(FW105&lt;0,FU81-FV114,FV112)</f>
        <v>10</v>
      </c>
      <c r="FV124" s="835">
        <f>FX106</f>
        <v>146</v>
      </c>
      <c r="FW124" s="835">
        <f t="shared" si="57"/>
        <v>1460</v>
      </c>
      <c r="FX124" s="834"/>
      <c r="FY124" s="345"/>
    </row>
    <row r="125" spans="1:181" ht="15" thickBot="1" x14ac:dyDescent="0.35">
      <c r="A125" s="19"/>
      <c r="B125" s="826" t="s">
        <v>434</v>
      </c>
      <c r="C125" s="833">
        <f>F105</f>
        <v>190</v>
      </c>
      <c r="D125" s="833">
        <f>F106</f>
        <v>190</v>
      </c>
      <c r="E125" s="833">
        <f>IF($E$70=1,ABS(D125*C125),0)</f>
        <v>36100</v>
      </c>
      <c r="F125" s="832"/>
      <c r="G125" s="345"/>
      <c r="H125" s="826" t="s">
        <v>434</v>
      </c>
      <c r="I125" s="833">
        <f>L105</f>
        <v>145.90615147492906</v>
      </c>
      <c r="J125" s="833">
        <f>L106</f>
        <v>145.90615147492906</v>
      </c>
      <c r="K125" s="833">
        <f>IF($E$70=1,ABS(J125*I125),0)</f>
        <v>21288.605038224945</v>
      </c>
      <c r="L125" s="832"/>
      <c r="M125" s="345"/>
      <c r="N125" s="826" t="s">
        <v>434</v>
      </c>
      <c r="O125" s="833">
        <f>R105</f>
        <v>99.339878503246922</v>
      </c>
      <c r="P125" s="833">
        <f>R106</f>
        <v>99.339878503246922</v>
      </c>
      <c r="Q125" s="833">
        <f>IF($E$70=1,ABS(P125*O125),0)</f>
        <v>9868.4114610398592</v>
      </c>
      <c r="R125" s="832"/>
      <c r="S125" s="345"/>
      <c r="T125" s="826" t="s">
        <v>434</v>
      </c>
      <c r="U125" s="833">
        <f>X105</f>
        <v>52.773605531564769</v>
      </c>
      <c r="V125" s="833">
        <f>X106</f>
        <v>52.773605531564769</v>
      </c>
      <c r="W125" s="833">
        <f>IF($E$70=1,ABS(V125*U125),0)</f>
        <v>2785.0534408012036</v>
      </c>
      <c r="X125" s="832"/>
      <c r="Y125" s="345"/>
      <c r="Z125" s="826" t="s">
        <v>434</v>
      </c>
      <c r="AA125" s="833">
        <f>AD105</f>
        <v>8.6797570064939009</v>
      </c>
      <c r="AB125" s="833">
        <f>AD106</f>
        <v>8.6797570064939009</v>
      </c>
      <c r="AC125" s="833">
        <f>IF($E$70=1,ABS(AB125*AA125),0)</f>
        <v>75.338181691779965</v>
      </c>
      <c r="AD125" s="832"/>
      <c r="AE125" s="345"/>
      <c r="AF125" s="826" t="s">
        <v>434</v>
      </c>
      <c r="AG125" s="833">
        <f>AJ105</f>
        <v>30.967859674014022</v>
      </c>
      <c r="AH125" s="833">
        <f>AJ106</f>
        <v>30.967859674014022</v>
      </c>
      <c r="AI125" s="833">
        <f>IF($E$70=1,ABS(AH125*AG125),0)</f>
        <v>959.00833278942389</v>
      </c>
      <c r="AJ125" s="832"/>
      <c r="AK125" s="345"/>
      <c r="AL125" s="826" t="s">
        <v>434</v>
      </c>
      <c r="AM125" s="833">
        <f>AP105</f>
        <v>64.993183499556494</v>
      </c>
      <c r="AN125" s="833">
        <f>AP106</f>
        <v>64.993183499556494</v>
      </c>
      <c r="AO125" s="833">
        <f>IF($E$70=1,ABS(AN125*AM125),0)</f>
        <v>4224.1139014070222</v>
      </c>
      <c r="AP125" s="832"/>
      <c r="AQ125" s="345"/>
      <c r="AR125" s="826" t="s">
        <v>434</v>
      </c>
      <c r="AS125" s="833">
        <f>AV105</f>
        <v>93.044215733451153</v>
      </c>
      <c r="AT125" s="833">
        <f>AV106</f>
        <v>93.044215733451153</v>
      </c>
      <c r="AU125" s="833">
        <f>IF($E$70=1,ABS(AT125*AS125),0)</f>
        <v>8657.226081453</v>
      </c>
      <c r="AV125" s="832"/>
      <c r="AW125" s="345"/>
      <c r="AX125" s="826" t="s">
        <v>434</v>
      </c>
      <c r="AY125" s="833">
        <f>BB105</f>
        <v>115.41434629126258</v>
      </c>
      <c r="AZ125" s="833">
        <f>BB106</f>
        <v>115.41434629126258</v>
      </c>
      <c r="BA125" s="833">
        <f>IF($E$70=1,ABS(AZ125*AY125),0)</f>
        <v>13320.471329839474</v>
      </c>
      <c r="BB125" s="832"/>
      <c r="BC125" s="345"/>
      <c r="BD125" s="826" t="s">
        <v>434</v>
      </c>
      <c r="BE125" s="833">
        <f>BH105</f>
        <v>132.78613652805046</v>
      </c>
      <c r="BF125" s="833">
        <f>BH106</f>
        <v>132.78613652805046</v>
      </c>
      <c r="BG125" s="833">
        <f>IF($E$70=1,ABS(BF125*BE125),0)</f>
        <v>17632.158054046056</v>
      </c>
      <c r="BH125" s="832"/>
      <c r="BI125" s="345"/>
      <c r="BJ125" s="826" t="s">
        <v>434</v>
      </c>
      <c r="BK125" s="833">
        <f>BN105</f>
        <v>146</v>
      </c>
      <c r="BL125" s="833">
        <f>BN106</f>
        <v>146</v>
      </c>
      <c r="BM125" s="833">
        <f>IF($E$70=1,ABS(BL125*BK125),0)</f>
        <v>21316</v>
      </c>
      <c r="BN125" s="832"/>
      <c r="BO125" s="345"/>
      <c r="BP125" s="826" t="s">
        <v>434</v>
      </c>
      <c r="BQ125" s="833">
        <f>BT105</f>
        <v>146</v>
      </c>
      <c r="BR125" s="833">
        <f>BT106</f>
        <v>146</v>
      </c>
      <c r="BS125" s="833">
        <f>IF($E$70=1,ABS(BR125*BQ125),0)</f>
        <v>21316</v>
      </c>
      <c r="BT125" s="832"/>
      <c r="BU125" s="345"/>
      <c r="BV125" s="826" t="s">
        <v>434</v>
      </c>
      <c r="BW125" s="833">
        <f>BZ105</f>
        <v>146</v>
      </c>
      <c r="BX125" s="833">
        <f>BZ106</f>
        <v>146</v>
      </c>
      <c r="BY125" s="833">
        <f>IF($E$70=1,ABS(BX125*BW125),0)</f>
        <v>21316</v>
      </c>
      <c r="BZ125" s="832"/>
      <c r="CA125" s="345"/>
      <c r="CB125" s="826" t="s">
        <v>434</v>
      </c>
      <c r="CC125" s="833">
        <f>CF105</f>
        <v>146</v>
      </c>
      <c r="CD125" s="833">
        <f>CF106</f>
        <v>146</v>
      </c>
      <c r="CE125" s="833">
        <f>IF($E$70=1,ABS(CD125*CC125),0)</f>
        <v>21316</v>
      </c>
      <c r="CF125" s="832"/>
      <c r="CG125" s="345"/>
      <c r="CH125" s="826" t="s">
        <v>434</v>
      </c>
      <c r="CI125" s="833">
        <f>CL105</f>
        <v>146</v>
      </c>
      <c r="CJ125" s="833">
        <f>CL106</f>
        <v>146</v>
      </c>
      <c r="CK125" s="833">
        <f>IF($E$70=1,ABS(CJ125*CI125),0)</f>
        <v>21316</v>
      </c>
      <c r="CL125" s="832"/>
      <c r="CM125" s="345"/>
      <c r="CN125" s="826" t="s">
        <v>434</v>
      </c>
      <c r="CO125" s="833">
        <f>CR105</f>
        <v>146</v>
      </c>
      <c r="CP125" s="833">
        <f>CR106</f>
        <v>146</v>
      </c>
      <c r="CQ125" s="833">
        <f>IF($E$70=1,ABS(CP125*CO125),0)</f>
        <v>21316</v>
      </c>
      <c r="CR125" s="832"/>
      <c r="CS125" s="345"/>
      <c r="CT125" s="826" t="s">
        <v>434</v>
      </c>
      <c r="CU125" s="833">
        <f>CX105</f>
        <v>146</v>
      </c>
      <c r="CV125" s="833">
        <f>CX106</f>
        <v>146</v>
      </c>
      <c r="CW125" s="833">
        <f>IF($E$70=1,ABS(CV125*CU125),0)</f>
        <v>21316</v>
      </c>
      <c r="CX125" s="832"/>
      <c r="CY125" s="345"/>
      <c r="CZ125" s="826" t="s">
        <v>434</v>
      </c>
      <c r="DA125" s="833">
        <f>DD105</f>
        <v>146</v>
      </c>
      <c r="DB125" s="833">
        <f>DD106</f>
        <v>146</v>
      </c>
      <c r="DC125" s="833">
        <f>IF($E$70=1,ABS(DB125*DA125),0)</f>
        <v>21316</v>
      </c>
      <c r="DD125" s="832"/>
      <c r="DE125" s="345"/>
      <c r="DF125" s="826" t="s">
        <v>434</v>
      </c>
      <c r="DG125" s="833">
        <f>DJ105</f>
        <v>146</v>
      </c>
      <c r="DH125" s="833">
        <f>DJ106</f>
        <v>146</v>
      </c>
      <c r="DI125" s="833">
        <f>IF($E$70=1,ABS(DH125*DG125),0)</f>
        <v>21316</v>
      </c>
      <c r="DJ125" s="832"/>
      <c r="DK125" s="345"/>
      <c r="DL125" s="826" t="s">
        <v>434</v>
      </c>
      <c r="DM125" s="833">
        <f>DP105</f>
        <v>146</v>
      </c>
      <c r="DN125" s="833">
        <f>DP106</f>
        <v>146</v>
      </c>
      <c r="DO125" s="833">
        <f>IF($E$70=1,ABS(DN125*DM125),0)</f>
        <v>21316</v>
      </c>
      <c r="DP125" s="832"/>
      <c r="DQ125" s="345"/>
      <c r="DR125" s="826" t="s">
        <v>434</v>
      </c>
      <c r="DS125" s="833">
        <f>DV105</f>
        <v>146</v>
      </c>
      <c r="DT125" s="833">
        <f>DV106</f>
        <v>146</v>
      </c>
      <c r="DU125" s="833">
        <f>IF($E$70=1,ABS(DT125*DS125),0)</f>
        <v>21316</v>
      </c>
      <c r="DV125" s="832"/>
      <c r="DW125" s="345"/>
      <c r="DX125" s="826" t="s">
        <v>434</v>
      </c>
      <c r="DY125" s="833">
        <f>EB105</f>
        <v>146</v>
      </c>
      <c r="DZ125" s="833">
        <f>EB106</f>
        <v>146</v>
      </c>
      <c r="EA125" s="833">
        <f>IF($E$70=1,ABS(DZ125*DY125),0)</f>
        <v>21316</v>
      </c>
      <c r="EB125" s="832"/>
      <c r="EC125" s="345"/>
      <c r="ED125" s="826" t="s">
        <v>434</v>
      </c>
      <c r="EE125" s="833">
        <f>EH105</f>
        <v>146</v>
      </c>
      <c r="EF125" s="833">
        <f>EH106</f>
        <v>146</v>
      </c>
      <c r="EG125" s="833">
        <f>IF($E$70=1,ABS(EF125*EE125),0)</f>
        <v>21316</v>
      </c>
      <c r="EH125" s="832"/>
      <c r="EI125" s="345"/>
      <c r="EJ125" s="826" t="s">
        <v>434</v>
      </c>
      <c r="EK125" s="833">
        <f>EN105</f>
        <v>146</v>
      </c>
      <c r="EL125" s="833">
        <f>EN106</f>
        <v>146</v>
      </c>
      <c r="EM125" s="833">
        <f>IF($E$70=1,ABS(EL125*EK125),0)</f>
        <v>21316</v>
      </c>
      <c r="EN125" s="832"/>
      <c r="EO125" s="345"/>
      <c r="EP125" s="826" t="s">
        <v>434</v>
      </c>
      <c r="EQ125" s="833">
        <f>ET105</f>
        <v>146</v>
      </c>
      <c r="ER125" s="833">
        <f>ET106</f>
        <v>146</v>
      </c>
      <c r="ES125" s="833">
        <f>IF($E$70=1,ABS(ER125*EQ125),0)</f>
        <v>21316</v>
      </c>
      <c r="ET125" s="832"/>
      <c r="EU125" s="345"/>
      <c r="EV125" s="826" t="s">
        <v>434</v>
      </c>
      <c r="EW125" s="833">
        <f>EZ105</f>
        <v>146</v>
      </c>
      <c r="EX125" s="833">
        <f>EZ106</f>
        <v>146</v>
      </c>
      <c r="EY125" s="833">
        <f>IF($E$70=1,ABS(EX125*EW125),0)</f>
        <v>21316</v>
      </c>
      <c r="EZ125" s="832"/>
      <c r="FA125" s="345"/>
      <c r="FB125" s="826" t="s">
        <v>434</v>
      </c>
      <c r="FC125" s="833">
        <f>FF105</f>
        <v>146</v>
      </c>
      <c r="FD125" s="833">
        <f>FF106</f>
        <v>146</v>
      </c>
      <c r="FE125" s="833">
        <f>IF($E$70=1,ABS(FD125*FC125),0)</f>
        <v>21316</v>
      </c>
      <c r="FF125" s="832"/>
      <c r="FG125" s="345"/>
      <c r="FH125" s="826" t="s">
        <v>434</v>
      </c>
      <c r="FI125" s="833">
        <f>FL105</f>
        <v>146</v>
      </c>
      <c r="FJ125" s="833">
        <f>FL106</f>
        <v>146</v>
      </c>
      <c r="FK125" s="833">
        <f>IF($E$70=1,ABS(FJ125*FI125),0)</f>
        <v>21316</v>
      </c>
      <c r="FL125" s="832"/>
      <c r="FM125" s="345"/>
      <c r="FN125" s="826" t="s">
        <v>434</v>
      </c>
      <c r="FO125" s="833">
        <f>FR105</f>
        <v>146</v>
      </c>
      <c r="FP125" s="833">
        <f>FR106</f>
        <v>146</v>
      </c>
      <c r="FQ125" s="833">
        <f>IF($E$70=1,ABS(FP125*FO125),0)</f>
        <v>21316</v>
      </c>
      <c r="FR125" s="832"/>
      <c r="FS125" s="345"/>
      <c r="FT125" s="826" t="s">
        <v>434</v>
      </c>
      <c r="FU125" s="833">
        <f>FX105</f>
        <v>146</v>
      </c>
      <c r="FV125" s="833">
        <f>FX106</f>
        <v>146</v>
      </c>
      <c r="FW125" s="833">
        <f>IF($E$70=1,ABS(FV125*FU125),0)</f>
        <v>21316</v>
      </c>
      <c r="FX125" s="832"/>
      <c r="FY125" s="345"/>
    </row>
    <row r="126" spans="1:181" x14ac:dyDescent="0.3">
      <c r="A126" s="19"/>
      <c r="E126" s="835">
        <f>SUM(E117:E125)</f>
        <v>36100</v>
      </c>
      <c r="F126" s="835"/>
      <c r="G126" s="345"/>
      <c r="K126" s="835">
        <f>SUM(K117:K125)</f>
        <v>34913.086700634565</v>
      </c>
      <c r="L126" s="835"/>
      <c r="M126" s="345"/>
      <c r="Q126" s="835">
        <f>SUM(Q117:Q125)</f>
        <v>33681.160261566729</v>
      </c>
      <c r="R126" s="835"/>
      <c r="S126" s="345"/>
      <c r="W126" s="835">
        <f>SUM(W117:W125)</f>
        <v>32471.360534524138</v>
      </c>
      <c r="X126" s="835"/>
      <c r="Y126" s="345"/>
      <c r="AC126" s="835">
        <f>SUM(AC117:AC125)</f>
        <v>31346.190498947817</v>
      </c>
      <c r="AD126" s="835"/>
      <c r="AE126" s="345"/>
      <c r="AI126" s="835">
        <f>SUM(AI117:AI125)</f>
        <v>30351.417252771229</v>
      </c>
      <c r="AJ126" s="835"/>
      <c r="AK126" s="345"/>
      <c r="AO126" s="835">
        <f>SUM(AO117:AO125)</f>
        <v>29510.498915375498</v>
      </c>
      <c r="AP126" s="835"/>
      <c r="AQ126" s="345"/>
      <c r="AU126" s="835">
        <f>SUM(AU117:AU125)</f>
        <v>28826.116328358185</v>
      </c>
      <c r="AV126" s="835"/>
      <c r="AW126" s="345"/>
      <c r="BA126" s="835">
        <f>SUM(BA117:BA125)</f>
        <v>28286.08979923981</v>
      </c>
      <c r="BB126" s="835"/>
      <c r="BC126" s="345"/>
      <c r="BG126" s="835">
        <f>SUM(BG117:BG125)</f>
        <v>27870.248181660594</v>
      </c>
      <c r="BH126" s="835"/>
      <c r="BI126" s="345"/>
      <c r="BM126" s="835">
        <f>SUM(BM117:BM125)</f>
        <v>27556</v>
      </c>
      <c r="BN126" s="835"/>
      <c r="BO126" s="345"/>
      <c r="BS126" s="835">
        <f>SUM(BS117:BS125)</f>
        <v>27556</v>
      </c>
      <c r="BT126" s="835"/>
      <c r="BU126" s="345"/>
      <c r="BY126" s="835">
        <f>SUM(BY117:BY125)</f>
        <v>27556</v>
      </c>
      <c r="BZ126" s="835"/>
      <c r="CA126" s="345"/>
      <c r="CE126" s="835">
        <f>SUM(CE117:CE125)</f>
        <v>27556</v>
      </c>
      <c r="CF126" s="835"/>
      <c r="CG126" s="345"/>
      <c r="CK126" s="835">
        <f>SUM(CK117:CK125)</f>
        <v>27556</v>
      </c>
      <c r="CL126" s="835"/>
      <c r="CM126" s="345"/>
      <c r="CQ126" s="835">
        <f>SUM(CQ117:CQ125)</f>
        <v>27556</v>
      </c>
      <c r="CR126" s="835"/>
      <c r="CS126" s="345"/>
      <c r="CW126" s="835">
        <f>SUM(CW117:CW125)</f>
        <v>27556</v>
      </c>
      <c r="CX126" s="835"/>
      <c r="CY126" s="345"/>
      <c r="DC126" s="835">
        <f>SUM(DC117:DC125)</f>
        <v>27556</v>
      </c>
      <c r="DD126" s="835"/>
      <c r="DE126" s="345"/>
      <c r="DI126" s="835">
        <f>SUM(DI117:DI125)</f>
        <v>27556</v>
      </c>
      <c r="DJ126" s="835"/>
      <c r="DK126" s="345"/>
      <c r="DO126" s="835">
        <f>SUM(DO117:DO125)</f>
        <v>27556</v>
      </c>
      <c r="DP126" s="835"/>
      <c r="DQ126" s="345"/>
      <c r="DU126" s="835">
        <f>SUM(DU117:DU125)</f>
        <v>27556</v>
      </c>
      <c r="DV126" s="835"/>
      <c r="DW126" s="345"/>
      <c r="EA126" s="835">
        <f>SUM(EA117:EA125)</f>
        <v>27556</v>
      </c>
      <c r="EB126" s="835"/>
      <c r="EC126" s="345"/>
      <c r="EG126" s="835">
        <f>SUM(EG117:EG125)</f>
        <v>27556</v>
      </c>
      <c r="EH126" s="835"/>
      <c r="EI126" s="345"/>
      <c r="EM126" s="835">
        <f>SUM(EM117:EM125)</f>
        <v>27556</v>
      </c>
      <c r="EN126" s="835"/>
      <c r="EO126" s="345"/>
      <c r="ES126" s="835">
        <f>SUM(ES117:ES125)</f>
        <v>27556</v>
      </c>
      <c r="ET126" s="835"/>
      <c r="EU126" s="345"/>
      <c r="EY126" s="835">
        <f>SUM(EY117:EY125)</f>
        <v>27556</v>
      </c>
      <c r="EZ126" s="835"/>
      <c r="FA126" s="345"/>
      <c r="FE126" s="835">
        <f>SUM(FE117:FE125)</f>
        <v>27556</v>
      </c>
      <c r="FF126" s="835"/>
      <c r="FG126" s="345"/>
      <c r="FK126" s="835">
        <f>SUM(FK117:FK125)</f>
        <v>27556</v>
      </c>
      <c r="FL126" s="835"/>
      <c r="FM126" s="345"/>
      <c r="FQ126" s="835">
        <f>SUM(FQ117:FQ125)</f>
        <v>27556</v>
      </c>
      <c r="FR126" s="835"/>
      <c r="FS126" s="345"/>
      <c r="FW126" s="835">
        <f>SUM(FW117:FW125)</f>
        <v>27556</v>
      </c>
      <c r="FX126" s="835"/>
      <c r="FY126" s="345"/>
    </row>
    <row r="127" spans="1:181" x14ac:dyDescent="0.3">
      <c r="A127" s="19"/>
      <c r="B127" s="835" t="s">
        <v>464</v>
      </c>
      <c r="C127" s="839">
        <f>D86-E126</f>
        <v>0</v>
      </c>
      <c r="E127" s="835"/>
      <c r="F127" s="835"/>
      <c r="G127" s="345"/>
      <c r="H127" s="835" t="s">
        <v>464</v>
      </c>
      <c r="I127" s="839">
        <f>J86-K126</f>
        <v>0</v>
      </c>
      <c r="K127" s="835"/>
      <c r="L127" s="835"/>
      <c r="M127" s="345"/>
      <c r="N127" s="835" t="s">
        <v>464</v>
      </c>
      <c r="O127" s="839">
        <f>P86-Q126</f>
        <v>0</v>
      </c>
      <c r="Q127" s="835"/>
      <c r="R127" s="835"/>
      <c r="S127" s="345"/>
      <c r="T127" s="835" t="s">
        <v>464</v>
      </c>
      <c r="U127" s="839">
        <f>V86-W126</f>
        <v>0</v>
      </c>
      <c r="W127" s="835"/>
      <c r="X127" s="835"/>
      <c r="Y127" s="345"/>
      <c r="Z127" s="835" t="s">
        <v>464</v>
      </c>
      <c r="AA127" s="839">
        <f>AB86-AC126</f>
        <v>0</v>
      </c>
      <c r="AC127" s="835"/>
      <c r="AD127" s="835"/>
      <c r="AE127" s="345"/>
      <c r="AF127" s="835" t="s">
        <v>464</v>
      </c>
      <c r="AG127" s="839">
        <f>AH86-AI126</f>
        <v>0</v>
      </c>
      <c r="AI127" s="835"/>
      <c r="AJ127" s="835"/>
      <c r="AK127" s="345"/>
      <c r="AL127" s="835" t="s">
        <v>464</v>
      </c>
      <c r="AM127" s="839">
        <f>AN86-AO126</f>
        <v>0</v>
      </c>
      <c r="AO127" s="835"/>
      <c r="AP127" s="835"/>
      <c r="AQ127" s="345"/>
      <c r="AR127" s="835" t="s">
        <v>464</v>
      </c>
      <c r="AS127" s="839">
        <f>AT86-AU126</f>
        <v>0</v>
      </c>
      <c r="AU127" s="835"/>
      <c r="AV127" s="835"/>
      <c r="AW127" s="345"/>
      <c r="AX127" s="835" t="s">
        <v>464</v>
      </c>
      <c r="AY127" s="839">
        <f>AZ86-BA126</f>
        <v>0</v>
      </c>
      <c r="BA127" s="835"/>
      <c r="BB127" s="835"/>
      <c r="BC127" s="345"/>
      <c r="BD127" s="835" t="s">
        <v>464</v>
      </c>
      <c r="BE127" s="839">
        <f>BF86-BG126</f>
        <v>0</v>
      </c>
      <c r="BG127" s="835"/>
      <c r="BH127" s="835"/>
      <c r="BI127" s="345"/>
      <c r="BJ127" s="835" t="s">
        <v>464</v>
      </c>
      <c r="BK127" s="839">
        <f>BL86-BM126</f>
        <v>0</v>
      </c>
      <c r="BM127" s="835"/>
      <c r="BN127" s="835"/>
      <c r="BO127" s="345"/>
      <c r="BP127" s="835" t="s">
        <v>464</v>
      </c>
      <c r="BQ127" s="839">
        <f>BR86-BS126</f>
        <v>0</v>
      </c>
      <c r="BS127" s="835"/>
      <c r="BT127" s="835"/>
      <c r="BU127" s="345"/>
      <c r="BV127" s="835" t="s">
        <v>464</v>
      </c>
      <c r="BW127" s="839">
        <f>BX86-BY126</f>
        <v>0</v>
      </c>
      <c r="BY127" s="835"/>
      <c r="BZ127" s="835"/>
      <c r="CA127" s="345"/>
      <c r="CB127" s="835" t="s">
        <v>464</v>
      </c>
      <c r="CC127" s="839">
        <f>CD86-CE126</f>
        <v>0</v>
      </c>
      <c r="CE127" s="835"/>
      <c r="CF127" s="835"/>
      <c r="CG127" s="345"/>
      <c r="CH127" s="835" t="s">
        <v>464</v>
      </c>
      <c r="CI127" s="839">
        <f>CJ86-CK126</f>
        <v>0</v>
      </c>
      <c r="CK127" s="835"/>
      <c r="CL127" s="835"/>
      <c r="CM127" s="345"/>
      <c r="CN127" s="835" t="s">
        <v>464</v>
      </c>
      <c r="CO127" s="839">
        <f>CP86-CQ126</f>
        <v>0</v>
      </c>
      <c r="CQ127" s="835"/>
      <c r="CR127" s="835"/>
      <c r="CS127" s="345"/>
      <c r="CT127" s="835" t="s">
        <v>464</v>
      </c>
      <c r="CU127" s="839">
        <f>CV86-CW126</f>
        <v>0</v>
      </c>
      <c r="CW127" s="835"/>
      <c r="CX127" s="835"/>
      <c r="CY127" s="345"/>
      <c r="CZ127" s="835" t="s">
        <v>464</v>
      </c>
      <c r="DA127" s="839">
        <f>DB86-DC126</f>
        <v>0</v>
      </c>
      <c r="DC127" s="835"/>
      <c r="DD127" s="835"/>
      <c r="DE127" s="345"/>
      <c r="DF127" s="835" t="s">
        <v>464</v>
      </c>
      <c r="DG127" s="839">
        <f>DH86-DI126</f>
        <v>0</v>
      </c>
      <c r="DI127" s="835"/>
      <c r="DJ127" s="835"/>
      <c r="DK127" s="345"/>
      <c r="DL127" s="835" t="s">
        <v>464</v>
      </c>
      <c r="DM127" s="839">
        <f>DN86-DO126</f>
        <v>0</v>
      </c>
      <c r="DO127" s="835"/>
      <c r="DP127" s="835"/>
      <c r="DQ127" s="345"/>
      <c r="DR127" s="835" t="s">
        <v>464</v>
      </c>
      <c r="DS127" s="839">
        <f>DT86-DU126</f>
        <v>0</v>
      </c>
      <c r="DU127" s="835"/>
      <c r="DV127" s="835"/>
      <c r="DW127" s="345"/>
      <c r="DX127" s="835" t="s">
        <v>464</v>
      </c>
      <c r="DY127" s="839">
        <f>DZ86-EA126</f>
        <v>0</v>
      </c>
      <c r="EA127" s="835"/>
      <c r="EB127" s="835"/>
      <c r="EC127" s="345"/>
      <c r="ED127" s="835" t="s">
        <v>464</v>
      </c>
      <c r="EE127" s="839">
        <f>EF86-EG126</f>
        <v>0</v>
      </c>
      <c r="EG127" s="835"/>
      <c r="EH127" s="835"/>
      <c r="EI127" s="345"/>
      <c r="EJ127" s="835" t="s">
        <v>464</v>
      </c>
      <c r="EK127" s="839">
        <f>EL86-EM126</f>
        <v>0</v>
      </c>
      <c r="EM127" s="835"/>
      <c r="EN127" s="835"/>
      <c r="EO127" s="345"/>
      <c r="EP127" s="835" t="s">
        <v>464</v>
      </c>
      <c r="EQ127" s="839">
        <f>ER86-ES126</f>
        <v>0</v>
      </c>
      <c r="ES127" s="835"/>
      <c r="ET127" s="835"/>
      <c r="EU127" s="345"/>
      <c r="EV127" s="835" t="s">
        <v>464</v>
      </c>
      <c r="EW127" s="839">
        <f>EX86-EY126</f>
        <v>0</v>
      </c>
      <c r="EY127" s="835"/>
      <c r="EZ127" s="835"/>
      <c r="FA127" s="345"/>
      <c r="FB127" s="835" t="s">
        <v>464</v>
      </c>
      <c r="FC127" s="839">
        <f>FD86-FE126</f>
        <v>0</v>
      </c>
      <c r="FE127" s="835"/>
      <c r="FF127" s="835"/>
      <c r="FG127" s="345"/>
      <c r="FH127" s="835" t="s">
        <v>464</v>
      </c>
      <c r="FI127" s="839">
        <f>FJ86-FK126</f>
        <v>0</v>
      </c>
      <c r="FK127" s="835"/>
      <c r="FL127" s="835"/>
      <c r="FM127" s="345"/>
      <c r="FN127" s="835" t="s">
        <v>464</v>
      </c>
      <c r="FO127" s="839">
        <f>FP86-FQ126</f>
        <v>0</v>
      </c>
      <c r="FQ127" s="835"/>
      <c r="FR127" s="835"/>
      <c r="FS127" s="345"/>
      <c r="FT127" s="835" t="s">
        <v>464</v>
      </c>
      <c r="FU127" s="839">
        <f>FV86-FW126</f>
        <v>0</v>
      </c>
      <c r="FW127" s="835"/>
      <c r="FX127" s="835"/>
      <c r="FY127" s="345"/>
    </row>
    <row r="128" spans="1:181" ht="15" thickBot="1" x14ac:dyDescent="0.35">
      <c r="A128" s="19"/>
      <c r="G128" s="345"/>
      <c r="M128" s="345"/>
      <c r="S128" s="345"/>
      <c r="Y128" s="345"/>
      <c r="AE128" s="345"/>
      <c r="AK128" s="345"/>
      <c r="AQ128" s="345"/>
      <c r="AW128" s="345"/>
      <c r="BC128" s="345"/>
      <c r="BI128" s="345"/>
      <c r="BO128" s="345"/>
      <c r="BU128" s="345"/>
      <c r="CA128" s="345"/>
      <c r="CG128" s="345"/>
      <c r="CM128" s="345"/>
      <c r="CS128" s="345"/>
      <c r="CY128" s="345"/>
      <c r="DE128" s="345"/>
      <c r="DK128" s="345"/>
      <c r="DQ128" s="345"/>
      <c r="DW128" s="345"/>
      <c r="EC128" s="345"/>
      <c r="EI128" s="345"/>
      <c r="EO128" s="345"/>
      <c r="EU128" s="345"/>
      <c r="FA128" s="345"/>
      <c r="FG128" s="345"/>
      <c r="FM128" s="345"/>
      <c r="FS128" s="345"/>
      <c r="FY128" s="345"/>
    </row>
    <row r="129" spans="1:181" x14ac:dyDescent="0.3">
      <c r="A129" s="19"/>
      <c r="B129" s="838"/>
      <c r="C129" s="837" t="s">
        <v>463</v>
      </c>
      <c r="D129" s="837"/>
      <c r="E129" s="837"/>
      <c r="F129" s="836"/>
      <c r="G129" s="345"/>
      <c r="I129" t="s">
        <v>463</v>
      </c>
      <c r="M129" s="345"/>
      <c r="O129" t="s">
        <v>463</v>
      </c>
      <c r="S129" s="345"/>
      <c r="U129" t="s">
        <v>463</v>
      </c>
      <c r="Y129" s="345"/>
      <c r="AA129" t="s">
        <v>463</v>
      </c>
      <c r="AE129" s="345"/>
      <c r="AG129" t="s">
        <v>463</v>
      </c>
      <c r="AK129" s="345"/>
      <c r="AM129" t="s">
        <v>463</v>
      </c>
      <c r="AQ129" s="345"/>
      <c r="AS129" t="s">
        <v>463</v>
      </c>
      <c r="AW129" s="345"/>
      <c r="AY129" t="s">
        <v>463</v>
      </c>
      <c r="BC129" s="345"/>
      <c r="BE129" t="s">
        <v>463</v>
      </c>
      <c r="BI129" s="345"/>
      <c r="BK129" t="s">
        <v>463</v>
      </c>
      <c r="BO129" s="345"/>
      <c r="BQ129" t="s">
        <v>463</v>
      </c>
      <c r="BU129" s="345"/>
      <c r="BW129" t="s">
        <v>463</v>
      </c>
      <c r="CA129" s="345"/>
      <c r="CC129" t="s">
        <v>463</v>
      </c>
      <c r="CG129" s="345"/>
      <c r="CI129" t="s">
        <v>463</v>
      </c>
      <c r="CM129" s="345"/>
      <c r="CO129" t="s">
        <v>463</v>
      </c>
      <c r="CS129" s="345"/>
      <c r="CU129" t="s">
        <v>463</v>
      </c>
      <c r="CY129" s="345"/>
      <c r="DA129" t="s">
        <v>463</v>
      </c>
      <c r="DE129" s="345"/>
      <c r="DG129" t="s">
        <v>463</v>
      </c>
      <c r="DK129" s="345"/>
      <c r="DM129" t="s">
        <v>463</v>
      </c>
      <c r="DQ129" s="345"/>
      <c r="DS129" t="s">
        <v>463</v>
      </c>
      <c r="DW129" s="345"/>
      <c r="DY129" t="s">
        <v>463</v>
      </c>
      <c r="EC129" s="345"/>
      <c r="EE129" t="s">
        <v>463</v>
      </c>
      <c r="EI129" s="345"/>
      <c r="EK129" t="s">
        <v>463</v>
      </c>
      <c r="EO129" s="345"/>
      <c r="EQ129" t="s">
        <v>463</v>
      </c>
      <c r="EU129" s="345"/>
      <c r="EW129" t="s">
        <v>463</v>
      </c>
      <c r="FA129" s="345"/>
      <c r="FC129" t="s">
        <v>463</v>
      </c>
      <c r="FG129" s="345"/>
      <c r="FI129" t="s">
        <v>463</v>
      </c>
      <c r="FM129" s="345"/>
      <c r="FO129" t="s">
        <v>463</v>
      </c>
      <c r="FS129" s="345"/>
      <c r="FU129" t="s">
        <v>463</v>
      </c>
      <c r="FY129" s="345"/>
    </row>
    <row r="130" spans="1:181" x14ac:dyDescent="0.3">
      <c r="A130" s="19"/>
      <c r="B130" s="827"/>
      <c r="C130" s="835"/>
      <c r="D130" s="835"/>
      <c r="E130" s="835"/>
      <c r="F130" s="834"/>
      <c r="G130" s="345"/>
      <c r="M130" s="345"/>
      <c r="S130" s="345"/>
      <c r="Y130" s="345"/>
      <c r="AE130" s="345"/>
      <c r="AK130" s="345"/>
      <c r="AQ130" s="345"/>
      <c r="AW130" s="345"/>
      <c r="BC130" s="345"/>
      <c r="BI130" s="345"/>
      <c r="BO130" s="345"/>
      <c r="BU130" s="345"/>
      <c r="CA130" s="345"/>
      <c r="CG130" s="345"/>
      <c r="CM130" s="345"/>
      <c r="CS130" s="345"/>
      <c r="CY130" s="345"/>
      <c r="DE130" s="345"/>
      <c r="DK130" s="345"/>
      <c r="DQ130" s="345"/>
      <c r="DW130" s="345"/>
      <c r="EC130" s="345"/>
      <c r="EI130" s="345"/>
      <c r="EO130" s="345"/>
      <c r="EU130" s="345"/>
      <c r="FA130" s="345"/>
      <c r="FG130" s="345"/>
      <c r="FM130" s="345"/>
      <c r="FS130" s="345"/>
      <c r="FY130" s="345"/>
    </row>
    <row r="131" spans="1:181" ht="15" thickBot="1" x14ac:dyDescent="0.35">
      <c r="A131" s="19"/>
      <c r="B131" s="826"/>
      <c r="C131" s="833">
        <f>IF(AND('Générateur P.Durable 10ans'!$C22="ETE",'Générateur P.Durable 10ans'!$H22="Positif"),'Générateur P.Durable 10ans'!$J6,0)</f>
        <v>0</v>
      </c>
      <c r="D131" s="833">
        <f>IF(AND('Générateur P.Durable 10ans'!$C22="HIVER",'Générateur P.Durable 10ans'!$H22="Positif"),'Générateur P.Durable 10ans'!$J7,0)</f>
        <v>20</v>
      </c>
      <c r="E131" s="833">
        <f>IF(AND('Générateur P.Durable 10ans'!$C22="ETE",'Générateur P.Durable 10ans'!$H22="Negatif"),'Générateur P.Durable 10ans'!$K6,0)</f>
        <v>0</v>
      </c>
      <c r="F131" s="832">
        <f>IF(AND('Générateur P.Durable 10ans'!$C22="HIVER",'Générateur P.Durable 10ans'!$H22="Negatif"),'Générateur P.Durable 10ans'!$K7,0)</f>
        <v>0</v>
      </c>
      <c r="G131" s="345"/>
      <c r="I131">
        <f>IF(AND('Générateur P.Durable 10ans'!$C23="ETE",'Générateur P.Durable 10ans'!$H23="Positif"),'Générateur P.Durable 10ans'!$J6,0)</f>
        <v>0</v>
      </c>
      <c r="J131">
        <f>IF(AND('Générateur P.Durable 10ans'!$C23="HIVER",'Générateur P.Durable 10ans'!$H23="Positif"),'Générateur P.Durable 10ans'!$J7,0)</f>
        <v>20</v>
      </c>
      <c r="K131">
        <f>IF(AND('Générateur P.Durable 10ans'!$C23="ETE",'Générateur P.Durable 10ans'!$H23="Negatif"),'Générateur P.Durable 10ans'!$K6,0)</f>
        <v>0</v>
      </c>
      <c r="L131">
        <f>IF(AND('Générateur P.Durable 10ans'!$C23="HIVER",'Générateur P.Durable 10ans'!$H23="Negatif"),'Générateur P.Durable 10ans'!$K7,0)</f>
        <v>0</v>
      </c>
      <c r="M131" s="345"/>
      <c r="O131">
        <f>IF(AND('Générateur P.Durable 10ans'!$C24="ETE",'Générateur P.Durable 10ans'!$H24="Positif"),'Générateur P.Durable 10ans'!$J6,0)</f>
        <v>0</v>
      </c>
      <c r="P131">
        <f>IF(AND('Générateur P.Durable 10ans'!$C24="HIVER",'Générateur P.Durable 10ans'!$H24="Positif"),'Générateur P.Durable 10ans'!$J7,0)</f>
        <v>20</v>
      </c>
      <c r="Q131">
        <f>IF(AND('Générateur P.Durable 10ans'!$C24="ETE",'Générateur P.Durable 10ans'!$H24="Negatif"),'Générateur P.Durable 10ans'!$K6,0)</f>
        <v>0</v>
      </c>
      <c r="R131">
        <f>IF(AND('Générateur P.Durable 10ans'!$C24="HIVER",'Générateur P.Durable 10ans'!$H24="Negatif"),'Générateur P.Durable 10ans'!$K7,0)</f>
        <v>0</v>
      </c>
      <c r="S131" s="345"/>
      <c r="U131">
        <f>IF(AND('Générateur P.Durable 10ans'!$C25="ETE",'Générateur P.Durable 10ans'!$H25="Positif"),'Générateur P.Durable 10ans'!$J6,0)</f>
        <v>20</v>
      </c>
      <c r="V131">
        <f>IF(AND('Générateur P.Durable 10ans'!$C25="HIVER",'Générateur P.Durable 10ans'!$H25="Positif"),'Générateur P.Durable 10ans'!$J7,0)</f>
        <v>0</v>
      </c>
      <c r="W131">
        <f>IF(AND('Générateur P.Durable 10ans'!$C25="ETE",'Générateur P.Durable 10ans'!$H25="Negatif"),'Générateur P.Durable 10ans'!$K6,0)</f>
        <v>0</v>
      </c>
      <c r="X131">
        <f>IF(AND('Générateur P.Durable 10ans'!$C25="HIVER",'Générateur P.Durable 10ans'!$H25="Negatif"),'Générateur P.Durable 10ans'!$K7,0)</f>
        <v>0</v>
      </c>
      <c r="Y131" s="345"/>
      <c r="AA131">
        <f>IF(AND('Générateur P.Durable 10ans'!$C26="ETE",'Générateur P.Durable 10ans'!$H26="Positif"),'Générateur P.Durable 10ans'!$J6,0)</f>
        <v>0</v>
      </c>
      <c r="AB131">
        <f>IF(AND('Générateur P.Durable 10ans'!$C26="HIVER",'Générateur P.Durable 10ans'!$H26="Positif"),'Générateur P.Durable 10ans'!$J7,0)</f>
        <v>20</v>
      </c>
      <c r="AC131">
        <f>IF(AND('Générateur P.Durable 10ans'!$C26="ETE",'Générateur P.Durable 10ans'!$H26="Negatif"),'Générateur P.Durable 10ans'!$K6,0)</f>
        <v>0</v>
      </c>
      <c r="AD131">
        <f>IF(AND('Générateur P.Durable 10ans'!$C26="HIVER",'Générateur P.Durable 10ans'!$H26="Negatif"),'Générateur P.Durable 10ans'!$K7,0)</f>
        <v>0</v>
      </c>
      <c r="AE131" s="345"/>
      <c r="AG131">
        <f>IF(AND('Générateur P.Durable 10ans'!$C27="ETE",'Générateur P.Durable 10ans'!$H27="Positif"),'Générateur P.Durable 10ans'!$J6,0)</f>
        <v>0</v>
      </c>
      <c r="AH131">
        <f>IF(AND('Générateur P.Durable 10ans'!$C27="HIVER",'Générateur P.Durable 10ans'!$H27="Positif"),'Générateur P.Durable 10ans'!$J7,0)</f>
        <v>20</v>
      </c>
      <c r="AI131">
        <f>IF(AND('Générateur P.Durable 10ans'!$C27="ETE",'Générateur P.Durable 10ans'!$H27="Negatif"),'Générateur P.Durable 10ans'!$K6,0)</f>
        <v>0</v>
      </c>
      <c r="AJ131">
        <f>IF(AND('Générateur P.Durable 10ans'!$C27="HIVER",'Générateur P.Durable 10ans'!$H27="Negatif"),'Générateur P.Durable 10ans'!$K7,0)</f>
        <v>0</v>
      </c>
      <c r="AK131" s="345"/>
      <c r="AM131">
        <f>IF(AND('Générateur P.Durable 10ans'!$C28="ETE",'Générateur P.Durable 10ans'!$H28="Positif"),'Générateur P.Durable 10ans'!$J6,0)</f>
        <v>0</v>
      </c>
      <c r="AN131">
        <f>IF(AND('Générateur P.Durable 10ans'!$C28="HIVER",'Générateur P.Durable 10ans'!$H28="Positif"),'Générateur P.Durable 10ans'!$J7,0)</f>
        <v>20</v>
      </c>
      <c r="AO131">
        <f>IF(AND('Générateur P.Durable 10ans'!$C28="ETE",'Générateur P.Durable 10ans'!$H28="Negatif"),'Générateur P.Durable 10ans'!$K6,0)</f>
        <v>0</v>
      </c>
      <c r="AP131">
        <f>IF(AND('Générateur P.Durable 10ans'!$C28="HIVER",'Générateur P.Durable 10ans'!$H28="Negatif"),'Générateur P.Durable 10ans'!$K7,0)</f>
        <v>0</v>
      </c>
      <c r="AQ131" s="345"/>
      <c r="AS131">
        <f>IF(AND('Générateur P.Durable 10ans'!$C29="ETE",'Générateur P.Durable 10ans'!$H29="Positif"),'Générateur P.Durable 10ans'!$J6,0)</f>
        <v>20</v>
      </c>
      <c r="AT131">
        <f>IF(AND('Générateur P.Durable 10ans'!$C29="HIVER",'Générateur P.Durable 10ans'!$H29="Positif"),'Générateur P.Durable 10ans'!$J7,0)</f>
        <v>0</v>
      </c>
      <c r="AU131">
        <f>IF(AND('Générateur P.Durable 10ans'!$C29="ETE",'Générateur P.Durable 10ans'!$H29="Negatif"),'Générateur P.Durable 10ans'!$K6,0)</f>
        <v>0</v>
      </c>
      <c r="AV131">
        <f>IF(AND('Générateur P.Durable 10ans'!$C29="HIVER",'Générateur P.Durable 10ans'!$H29="Negatif"),'Générateur P.Durable 10ans'!$K7,0)</f>
        <v>0</v>
      </c>
      <c r="AW131" s="345"/>
      <c r="AY131">
        <f>IF(AND('Générateur P.Durable 10ans'!$C30="ETE",'Générateur P.Durable 10ans'!$H30="Positif"),'Générateur P.Durable 10ans'!$J6,0)</f>
        <v>0</v>
      </c>
      <c r="AZ131">
        <f>IF(AND('Générateur P.Durable 10ans'!$C30="HIVER",'Générateur P.Durable 10ans'!$H30="Positif"),'Générateur P.Durable 10ans'!$J7,0)</f>
        <v>20</v>
      </c>
      <c r="BA131">
        <f>IF(AND('Générateur P.Durable 10ans'!$C30="ETE",'Générateur P.Durable 10ans'!$H30="Negatif"),'Générateur P.Durable 10ans'!$K6,0)</f>
        <v>0</v>
      </c>
      <c r="BB131">
        <f>IF(AND('Générateur P.Durable 10ans'!$C30="HIVER",'Générateur P.Durable 10ans'!$H30="Negatif"),'Générateur P.Durable 10ans'!$K7,0)</f>
        <v>0</v>
      </c>
      <c r="BC131" s="345"/>
      <c r="BE131">
        <f>IF(AND('Générateur P.Durable 10ans'!$C31="ETE",'Générateur P.Durable 10ans'!$H31="Positif"),'Générateur P.Durable 10ans'!$J6,0)</f>
        <v>0</v>
      </c>
      <c r="BF131">
        <f>IF(AND('Générateur P.Durable 10ans'!$C31="HIVER",'Générateur P.Durable 10ans'!$H31="Positif"),'Générateur P.Durable 10ans'!$J7,0)</f>
        <v>20</v>
      </c>
      <c r="BG131">
        <f>IF(AND('Générateur P.Durable 10ans'!$C31="ETE",'Générateur P.Durable 10ans'!$H31="Negatif"),'Générateur P.Durable 10ans'!$K6,0)</f>
        <v>0</v>
      </c>
      <c r="BH131">
        <f>IF(AND('Générateur P.Durable 10ans'!$C31="HIVER",'Générateur P.Durable 10ans'!$H31="Negatif"),'Générateur P.Durable 10ans'!$K7,0)</f>
        <v>0</v>
      </c>
      <c r="BI131" s="345"/>
      <c r="BK131">
        <f>IF(AND('Générateur P.Durable 10ans'!$C32="ETE",'Générateur P.Durable 10ans'!$H32="Positif"),'Générateur P.Durable 10ans'!$J6,0)</f>
        <v>0</v>
      </c>
      <c r="BL131">
        <f>IF(AND('Générateur P.Durable 10ans'!$C32="HIVER",'Générateur P.Durable 10ans'!$H32="Positif"),'Générateur P.Durable 10ans'!$J7,0)</f>
        <v>20</v>
      </c>
      <c r="BM131">
        <f>IF(AND('Générateur P.Durable 10ans'!$C32="ETE",'Générateur P.Durable 10ans'!$H32="Negatif"),'Générateur P.Durable 10ans'!$K6,0)</f>
        <v>0</v>
      </c>
      <c r="BN131">
        <f>IF(AND('Générateur P.Durable 10ans'!$C32="HIVER",'Générateur P.Durable 10ans'!$H32="Negatif"),'Générateur P.Durable 10ans'!$K7,0)</f>
        <v>0</v>
      </c>
      <c r="BO131" s="345"/>
      <c r="BQ131">
        <f>IF(AND('Générateur P.Durable 10ans'!$C33="ETE",'Générateur P.Durable 10ans'!$H33="Positif"),'Générateur P.Durable 10ans'!$J6,0)</f>
        <v>20</v>
      </c>
      <c r="BR131">
        <f>IF(AND('Générateur P.Durable 10ans'!$C33="HIVER",'Générateur P.Durable 10ans'!$H33="Positif"),'Générateur P.Durable 10ans'!$J7,0)</f>
        <v>0</v>
      </c>
      <c r="BS131">
        <f>IF(AND('Générateur P.Durable 10ans'!$C33="ETE",'Générateur P.Durable 10ans'!$H33="Negatif"),'Générateur P.Durable 10ans'!$K6,0)</f>
        <v>0</v>
      </c>
      <c r="BT131">
        <f>IF(AND('Générateur P.Durable 10ans'!$C33="HIVER",'Générateur P.Durable 10ans'!$H33="Negatif"),'Générateur P.Durable 10ans'!$K7,0)</f>
        <v>0</v>
      </c>
      <c r="BU131" s="345"/>
      <c r="BW131">
        <f>IF(AND('Générateur P.Durable 10ans'!$C34="ETE",'Générateur P.Durable 10ans'!$H34="Positif"),'Générateur P.Durable 10ans'!$J6,0)</f>
        <v>0</v>
      </c>
      <c r="BX131">
        <f>IF(AND('Générateur P.Durable 10ans'!$C34="HIVER",'Générateur P.Durable 10ans'!$H34="Positif"),'Générateur P.Durable 10ans'!$J7,0)</f>
        <v>20</v>
      </c>
      <c r="BY131">
        <f>IF(AND('Générateur P.Durable 10ans'!$C34="ETE",'Générateur P.Durable 10ans'!$H34="Negatif"),'Générateur P.Durable 10ans'!$K6,0)</f>
        <v>0</v>
      </c>
      <c r="BZ131">
        <f>IF(AND('Générateur P.Durable 10ans'!$C34="HIVER",'Générateur P.Durable 10ans'!$H34="Negatif"),'Générateur P.Durable 10ans'!$K7,0)</f>
        <v>0</v>
      </c>
      <c r="CA131" s="345"/>
      <c r="CC131">
        <f>IF(AND('Générateur P.Durable 10ans'!$C35="ETE",'Générateur P.Durable 10ans'!$H35="Positif"),'Générateur P.Durable 10ans'!$J6,0)</f>
        <v>0</v>
      </c>
      <c r="CD131">
        <f>IF(AND('Générateur P.Durable 10ans'!$C35="HIVER",'Générateur P.Durable 10ans'!$H35="Positif"),'Générateur P.Durable 10ans'!$J7,0)</f>
        <v>20</v>
      </c>
      <c r="CE131">
        <f>IF(AND('Générateur P.Durable 10ans'!$C35="ETE",'Générateur P.Durable 10ans'!$H35="Negatif"),'Générateur P.Durable 10ans'!$K6,0)</f>
        <v>0</v>
      </c>
      <c r="CF131">
        <f>IF(AND('Générateur P.Durable 10ans'!$C35="HIVER",'Générateur P.Durable 10ans'!$H35="Negatif"),'Générateur P.Durable 10ans'!$K7,0)</f>
        <v>0</v>
      </c>
      <c r="CG131" s="345"/>
      <c r="CI131">
        <f>IF(AND('Générateur P.Durable 10ans'!$C36="ETE",'Générateur P.Durable 10ans'!$H36="Positif"),'Générateur P.Durable 10ans'!$J$6,0)</f>
        <v>0</v>
      </c>
      <c r="CJ131">
        <f>IF(AND('Générateur P.Durable 10ans'!$C36="HIVER",'Générateur P.Durable 10ans'!$H36="Positif"),'Générateur P.Durable 10ans'!$J$7,0)</f>
        <v>20</v>
      </c>
      <c r="CK131">
        <f>IF(AND('Générateur P.Durable 10ans'!$C36="ETE",'Générateur P.Durable 10ans'!$H36="Negatif"),'Générateur P.Durable 10ans'!$K$6,0)</f>
        <v>0</v>
      </c>
      <c r="CL131">
        <f>IF(AND('Générateur P.Durable 10ans'!$C36="HIVER",'Générateur P.Durable 10ans'!$H36="Negatif"),'Générateur P.Durable 10ans'!$K$7,0)</f>
        <v>0</v>
      </c>
      <c r="CM131" s="345"/>
      <c r="CO131">
        <f>IF(AND('Générateur P.Durable 10ans'!$C37="ETE",'Générateur P.Durable 10ans'!$H37="Positif"),'Générateur P.Durable 10ans'!$J$6,0)</f>
        <v>20</v>
      </c>
      <c r="CP131">
        <f>IF(AND('Générateur P.Durable 10ans'!$C37="HIVER",'Générateur P.Durable 10ans'!$H37="Positif"),'Générateur P.Durable 10ans'!$J$7,0)</f>
        <v>0</v>
      </c>
      <c r="CQ131">
        <f>IF(AND('Générateur P.Durable 10ans'!$C37="ETE",'Générateur P.Durable 10ans'!$H37="Negatif"),'Générateur P.Durable 10ans'!$K$6,0)</f>
        <v>0</v>
      </c>
      <c r="CR131">
        <f>IF(AND('Générateur P.Durable 10ans'!$C37="HIVER",'Générateur P.Durable 10ans'!$H37="Negatif"),'Générateur P.Durable 10ans'!$K$7,0)</f>
        <v>0</v>
      </c>
      <c r="CS131" s="345"/>
      <c r="CU131">
        <f>IF(AND('Générateur P.Durable 10ans'!$C38="ETE",'Générateur P.Durable 10ans'!$H38="Positif"),'Générateur P.Durable 10ans'!$J$6,0)</f>
        <v>0</v>
      </c>
      <c r="CV131">
        <f>IF(AND('Générateur P.Durable 10ans'!$C38="HIVER",'Générateur P.Durable 10ans'!$H38="Positif"),'Générateur P.Durable 10ans'!$J$7,0)</f>
        <v>20</v>
      </c>
      <c r="CW131">
        <f>IF(AND('Générateur P.Durable 10ans'!$C38="ETE",'Générateur P.Durable 10ans'!$H38="Negatif"),'Générateur P.Durable 10ans'!$K$6,0)</f>
        <v>0</v>
      </c>
      <c r="CX131">
        <f>IF(AND('Générateur P.Durable 10ans'!$C38="HIVER",'Générateur P.Durable 10ans'!$H38="Negatif"),'Générateur P.Durable 10ans'!$K$7,0)</f>
        <v>0</v>
      </c>
      <c r="CY131" s="345"/>
      <c r="DA131">
        <f>IF(AND('Générateur P.Durable 10ans'!$C39="ETE",'Générateur P.Durable 10ans'!$H39="Positif"),'Générateur P.Durable 10ans'!$J$6,0)</f>
        <v>0</v>
      </c>
      <c r="DB131">
        <f>IF(AND('Générateur P.Durable 10ans'!$C39="HIVER",'Générateur P.Durable 10ans'!$H39="Positif"),'Générateur P.Durable 10ans'!$J$7,0)</f>
        <v>20</v>
      </c>
      <c r="DC131">
        <f>IF(AND('Générateur P.Durable 10ans'!$C39="ETE",'Générateur P.Durable 10ans'!$H39="Negatif"),'Générateur P.Durable 10ans'!$K$6,0)</f>
        <v>0</v>
      </c>
      <c r="DD131">
        <f>IF(AND('Générateur P.Durable 10ans'!$C39="HIVER",'Générateur P.Durable 10ans'!$H39="Negatif"),'Générateur P.Durable 10ans'!$K$7,0)</f>
        <v>0</v>
      </c>
      <c r="DE131" s="345"/>
      <c r="DG131">
        <f>IF(AND('Générateur P.Durable 10ans'!$C40="ETE",'Générateur P.Durable 10ans'!$H40="Positif"),'Générateur P.Durable 10ans'!$J$6,0)</f>
        <v>0</v>
      </c>
      <c r="DH131">
        <f>IF(AND('Générateur P.Durable 10ans'!$C40="HIVER",'Générateur P.Durable 10ans'!$H40="Positif"),'Générateur P.Durable 10ans'!$J$7,0)</f>
        <v>20</v>
      </c>
      <c r="DI131">
        <f>IF(AND('Générateur P.Durable 10ans'!$C40="ETE",'Générateur P.Durable 10ans'!$H40="Negatif"),'Générateur P.Durable 10ans'!$K$6,0)</f>
        <v>0</v>
      </c>
      <c r="DJ131">
        <f>IF(AND('Générateur P.Durable 10ans'!$C40="HIVER",'Générateur P.Durable 10ans'!$H40="Negatif"),'Générateur P.Durable 10ans'!$K$7,0)</f>
        <v>0</v>
      </c>
      <c r="DK131" s="345"/>
      <c r="DM131">
        <f>IF(AND('Générateur P.Durable 10ans'!$C41="ETE",'Générateur P.Durable 10ans'!$H41="Positif"),'Générateur P.Durable 10ans'!$J$6,0)</f>
        <v>20</v>
      </c>
      <c r="DN131">
        <f>IF(AND('Générateur P.Durable 10ans'!$C41="HIVER",'Générateur P.Durable 10ans'!$H41="Positif"),'Générateur P.Durable 10ans'!$J$7,0)</f>
        <v>0</v>
      </c>
      <c r="DO131">
        <f>IF(AND('Générateur P.Durable 10ans'!$C41="ETE",'Générateur P.Durable 10ans'!$H41="Negatif"),'Générateur P.Durable 10ans'!$K$6,0)</f>
        <v>0</v>
      </c>
      <c r="DP131">
        <f>IF(AND('Générateur P.Durable 10ans'!$C41="HIVER",'Générateur P.Durable 10ans'!$H41="Negatif"),'Générateur P.Durable 10ans'!$K$7,0)</f>
        <v>0</v>
      </c>
      <c r="DQ131" s="345"/>
      <c r="DS131">
        <f>IF(AND('Générateur P.Durable 10ans'!$C42="ETE",'Générateur P.Durable 10ans'!$H42="Positif"),'Générateur P.Durable 10ans'!$J$6,0)</f>
        <v>0</v>
      </c>
      <c r="DT131">
        <f>IF(AND('Générateur P.Durable 10ans'!$C42="HIVER",'Générateur P.Durable 10ans'!$H42="Positif"),'Générateur P.Durable 10ans'!$J$7,0)</f>
        <v>20</v>
      </c>
      <c r="DU131">
        <f>IF(AND('Générateur P.Durable 10ans'!$C42="ETE",'Générateur P.Durable 10ans'!$H42="Negatif"),'Générateur P.Durable 10ans'!$K$6,0)</f>
        <v>0</v>
      </c>
      <c r="DV131">
        <f>IF(AND('Générateur P.Durable 10ans'!$C42="HIVER",'Générateur P.Durable 10ans'!$H42="Negatif"),'Générateur P.Durable 10ans'!$K$7,0)</f>
        <v>0</v>
      </c>
      <c r="DW131" s="345"/>
      <c r="DY131">
        <f>IF(AND('Générateur P.Durable 10ans'!$C43="ETE",'Générateur P.Durable 10ans'!$H43="Positif"),'Générateur P.Durable 10ans'!$J$6,0)</f>
        <v>0</v>
      </c>
      <c r="DZ131">
        <f>IF(AND('Générateur P.Durable 10ans'!$C43="HIVER",'Générateur P.Durable 10ans'!$H43="Positif"),'Générateur P.Durable 10ans'!$J$7,0)</f>
        <v>20</v>
      </c>
      <c r="EA131">
        <f>IF(AND('Générateur P.Durable 10ans'!$C43="ETE",'Générateur P.Durable 10ans'!$H43="Negatif"),'Générateur P.Durable 10ans'!$K$6,0)</f>
        <v>0</v>
      </c>
      <c r="EB131">
        <f>IF(AND('Générateur P.Durable 10ans'!$C43="HIVER",'Générateur P.Durable 10ans'!$H43="Negatif"),'Générateur P.Durable 10ans'!$K$7,0)</f>
        <v>0</v>
      </c>
      <c r="EC131" s="345"/>
      <c r="EE131">
        <f>IF(AND('Générateur P.Durable 10ans'!$C44="ETE",'Générateur P.Durable 10ans'!$H44="Positif"),'Générateur P.Durable 10ans'!$J$6,0)</f>
        <v>0</v>
      </c>
      <c r="EF131">
        <f>IF(AND('Générateur P.Durable 10ans'!$C44="HIVER",'Générateur P.Durable 10ans'!$H44="Positif"),'Générateur P.Durable 10ans'!$J$7,0)</f>
        <v>20</v>
      </c>
      <c r="EG131">
        <f>IF(AND('Générateur P.Durable 10ans'!$C44="ETE",'Générateur P.Durable 10ans'!$H44="Negatif"),'Générateur P.Durable 10ans'!$K$6,0)</f>
        <v>0</v>
      </c>
      <c r="EH131">
        <f>IF(AND('Générateur P.Durable 10ans'!$C44="HIVER",'Générateur P.Durable 10ans'!$H44="Negatif"),'Générateur P.Durable 10ans'!$K$7,0)</f>
        <v>0</v>
      </c>
      <c r="EI131" s="345"/>
      <c r="EK131">
        <f>IF(AND('Générateur P.Durable 10ans'!$C45="ETE",'Générateur P.Durable 10ans'!$H45="Positif"),'Générateur P.Durable 10ans'!$J$6,0)</f>
        <v>20</v>
      </c>
      <c r="EL131">
        <f>IF(AND('Générateur P.Durable 10ans'!$C45="HIVER",'Générateur P.Durable 10ans'!$H45="Positif"),'Générateur P.Durable 10ans'!$J$7,0)</f>
        <v>0</v>
      </c>
      <c r="EM131">
        <f>IF(AND('Générateur P.Durable 10ans'!$C45="ETE",'Générateur P.Durable 10ans'!$H45="Negatif"),'Générateur P.Durable 10ans'!$K$6,0)</f>
        <v>0</v>
      </c>
      <c r="EN131">
        <f>IF(AND('Générateur P.Durable 10ans'!$C45="HIVER",'Générateur P.Durable 10ans'!$H45="Negatif"),'Générateur P.Durable 10ans'!$K$7,0)</f>
        <v>0</v>
      </c>
      <c r="EO131" s="345"/>
      <c r="EQ131">
        <f>IF(AND('Générateur P.Durable 10ans'!$C46="ETE",'Générateur P.Durable 10ans'!$H46="Positif"),'Générateur P.Durable 10ans'!$J$6,0)</f>
        <v>0</v>
      </c>
      <c r="ER131">
        <f>IF(AND('Générateur P.Durable 10ans'!$C46="HIVER",'Générateur P.Durable 10ans'!$H46="Positif"),'Générateur P.Durable 10ans'!$J$7,0)</f>
        <v>20</v>
      </c>
      <c r="ES131">
        <f>IF(AND('Générateur P.Durable 10ans'!$C46="ETE",'Générateur P.Durable 10ans'!$H46="Negatif"),'Générateur P.Durable 10ans'!$K$6,0)</f>
        <v>0</v>
      </c>
      <c r="ET131">
        <f>IF(AND('Générateur P.Durable 10ans'!$C46="HIVER",'Générateur P.Durable 10ans'!$H46="Negatif"),'Générateur P.Durable 10ans'!$K$7,0)</f>
        <v>0</v>
      </c>
      <c r="EU131" s="345"/>
      <c r="EW131">
        <f>IF(AND('Générateur P.Durable 10ans'!$C47="ETE",'Générateur P.Durable 10ans'!$H47="Positif"),'Générateur P.Durable 10ans'!$J$6,0)</f>
        <v>0</v>
      </c>
      <c r="EX131">
        <f>IF(AND('Générateur P.Durable 10ans'!$C47="HIVER",'Générateur P.Durable 10ans'!$H47="Positif"),'Générateur P.Durable 10ans'!$J$7,0)</f>
        <v>20</v>
      </c>
      <c r="EY131">
        <f>IF(AND('Générateur P.Durable 10ans'!$C47="ETE",'Générateur P.Durable 10ans'!$H47="Negatif"),'Générateur P.Durable 10ans'!$K$6,0)</f>
        <v>0</v>
      </c>
      <c r="EZ131">
        <f>IF(AND('Générateur P.Durable 10ans'!$C47="HIVER",'Générateur P.Durable 10ans'!$H47="Negatif"),'Générateur P.Durable 10ans'!$K$7,0)</f>
        <v>0</v>
      </c>
      <c r="FA131" s="345"/>
      <c r="FC131">
        <f>IF(AND('Générateur P.Durable 10ans'!$C48="ETE",'Générateur P.Durable 10ans'!$H48="Positif"),'Générateur P.Durable 10ans'!$J$6,0)</f>
        <v>0</v>
      </c>
      <c r="FD131">
        <f>IF(AND('Générateur P.Durable 10ans'!$C48="HIVER",'Générateur P.Durable 10ans'!$H48="Positif"),'Générateur P.Durable 10ans'!$J$7,0)</f>
        <v>20</v>
      </c>
      <c r="FE131">
        <f>IF(AND('Générateur P.Durable 10ans'!$C48="ETE",'Générateur P.Durable 10ans'!$H48="Negatif"),'Générateur P.Durable 10ans'!$K$6,0)</f>
        <v>0</v>
      </c>
      <c r="FF131">
        <f>IF(AND('Générateur P.Durable 10ans'!$C48="HIVER",'Générateur P.Durable 10ans'!$H48="Negatif"),'Générateur P.Durable 10ans'!$K$7,0)</f>
        <v>0</v>
      </c>
      <c r="FG131" s="345"/>
      <c r="FI131">
        <f>IF(AND('Générateur P.Durable 10ans'!$C49="ETE",'Générateur P.Durable 10ans'!$H49="Positif"),'Générateur P.Durable 10ans'!$J$6,0)</f>
        <v>20</v>
      </c>
      <c r="FJ131">
        <f>IF(AND('Générateur P.Durable 10ans'!$C49="HIVER",'Générateur P.Durable 10ans'!$H49="Positif"),'Générateur P.Durable 10ans'!$J$7,0)</f>
        <v>0</v>
      </c>
      <c r="FK131">
        <f>IF(AND('Générateur P.Durable 10ans'!$C49="ETE",'Générateur P.Durable 10ans'!$H49="Negatif"),'Générateur P.Durable 10ans'!$K$6,0)</f>
        <v>0</v>
      </c>
      <c r="FL131">
        <f>IF(AND('Générateur P.Durable 10ans'!$C49="HIVER",'Générateur P.Durable 10ans'!$H49="Negatif"),'Générateur P.Durable 10ans'!$K$7,0)</f>
        <v>0</v>
      </c>
      <c r="FM131" s="345"/>
      <c r="FO131">
        <f>IF(AND('Générateur P.Durable 10ans'!$C50="ETE",'Générateur P.Durable 10ans'!$H50="Positif"),'Générateur P.Durable 10ans'!$J$6,0)</f>
        <v>0</v>
      </c>
      <c r="FP131">
        <f>IF(AND('Générateur P.Durable 10ans'!$C50="HIVER",'Générateur P.Durable 10ans'!$H50="Positif"),'Générateur P.Durable 10ans'!$J$7,0)</f>
        <v>20</v>
      </c>
      <c r="FQ131">
        <f>IF(AND('Générateur P.Durable 10ans'!$C50="ETE",'Générateur P.Durable 10ans'!$H50="Negatif"),'Générateur P.Durable 10ans'!$K$6,0)</f>
        <v>0</v>
      </c>
      <c r="FR131">
        <f>IF(AND('Générateur P.Durable 10ans'!$C50="HIVER",'Générateur P.Durable 10ans'!$H50="Negatif"),'Générateur P.Durable 10ans'!$K$7,0)</f>
        <v>0</v>
      </c>
      <c r="FS131" s="345"/>
      <c r="FU131">
        <f>IF(AND('Générateur P.Durable 10ans'!$C51="ETE",'Générateur P.Durable 10ans'!$H51="Positif"),'Générateur P.Durable 10ans'!$J$6,0)</f>
        <v>0</v>
      </c>
      <c r="FV131">
        <f>IF(AND('Générateur P.Durable 10ans'!$C51="HIVER",'Générateur P.Durable 10ans'!$H51="Positif"),'Générateur P.Durable 10ans'!$J$7,0)</f>
        <v>20</v>
      </c>
      <c r="FW131">
        <f>IF(AND('Générateur P.Durable 10ans'!$C51="ETE",'Générateur P.Durable 10ans'!$H51="Negatif"),'Générateur P.Durable 10ans'!$K$6,0)</f>
        <v>0</v>
      </c>
      <c r="FX131">
        <f>IF(AND('Générateur P.Durable 10ans'!$C51="HIVER",'Générateur P.Durable 10ans'!$H51="Negatif"),'Générateur P.Durable 10ans'!$K$7,0)</f>
        <v>0</v>
      </c>
      <c r="FY131" s="345"/>
    </row>
    <row r="132" spans="1:181" x14ac:dyDescent="0.3">
      <c r="A132" s="19"/>
      <c r="G132" s="345"/>
      <c r="M132" s="345"/>
      <c r="S132" s="345"/>
      <c r="Y132" s="345"/>
      <c r="AE132" s="345"/>
      <c r="AK132" s="345"/>
      <c r="AQ132" s="345"/>
      <c r="AW132" s="345"/>
      <c r="BC132" s="345"/>
      <c r="BI132" s="345"/>
      <c r="BO132" s="345"/>
      <c r="BU132" s="345"/>
      <c r="CA132" s="345"/>
      <c r="CG132" s="345"/>
      <c r="CM132" s="345"/>
      <c r="CS132" s="345"/>
      <c r="CY132" s="345"/>
      <c r="DE132" s="345"/>
      <c r="DK132" s="345"/>
      <c r="DQ132" s="345"/>
      <c r="DW132" s="345"/>
      <c r="EC132" s="345"/>
      <c r="EI132" s="345"/>
      <c r="EO132" s="345"/>
      <c r="EU132" s="345"/>
      <c r="FA132" s="345"/>
      <c r="FG132" s="345"/>
      <c r="FM132" s="345"/>
      <c r="FS132" s="345"/>
      <c r="FY132" s="345"/>
    </row>
    <row r="133" spans="1:181" ht="15" thickBot="1" x14ac:dyDescent="0.35">
      <c r="A133" s="19"/>
      <c r="G133" s="345"/>
      <c r="M133" s="345"/>
      <c r="S133" s="345"/>
      <c r="Y133" s="345"/>
      <c r="AE133" s="345"/>
      <c r="AK133" s="345"/>
      <c r="AQ133" s="345"/>
      <c r="AW133" s="345"/>
      <c r="BC133" s="345"/>
      <c r="BI133" s="345"/>
      <c r="BO133" s="345"/>
      <c r="BU133" s="345"/>
      <c r="CA133" s="345"/>
      <c r="CG133" s="345"/>
      <c r="CM133" s="345"/>
      <c r="CS133" s="345"/>
      <c r="CY133" s="345"/>
      <c r="DE133" s="345"/>
      <c r="DK133" s="345"/>
      <c r="DQ133" s="345"/>
      <c r="DW133" s="345"/>
      <c r="EC133" s="345"/>
      <c r="EI133" s="345"/>
      <c r="EO133" s="345"/>
      <c r="EU133" s="345"/>
      <c r="FA133" s="345"/>
      <c r="FG133" s="345"/>
      <c r="FM133" s="345"/>
      <c r="FS133" s="345"/>
      <c r="FY133" s="345"/>
    </row>
    <row r="134" spans="1:181" x14ac:dyDescent="0.3">
      <c r="A134" s="19"/>
      <c r="B134" s="838">
        <f>'Générateur P.Durable 10ans'!$I5</f>
        <v>0</v>
      </c>
      <c r="C134" s="837" t="str">
        <f>'Générateur P.Durable 10ans'!$J5</f>
        <v>Gain max brise vent</v>
      </c>
      <c r="D134" s="837" t="str">
        <f>'Générateur P.Durable 10ans'!$L5</f>
        <v>Effet negatif de la haie</v>
      </c>
      <c r="E134" s="837"/>
      <c r="F134" s="836"/>
      <c r="G134" s="345"/>
      <c r="H134">
        <f>'Générateur P.Durable 10ans'!$I5</f>
        <v>0</v>
      </c>
      <c r="I134" t="str">
        <f>'Générateur P.Durable 10ans'!$J5</f>
        <v>Gain max brise vent</v>
      </c>
      <c r="J134" t="str">
        <f>'Générateur P.Durable 10ans'!$L5</f>
        <v>Effet negatif de la haie</v>
      </c>
      <c r="M134" s="345"/>
      <c r="N134">
        <f>'Générateur P.Durable 10ans'!$I5</f>
        <v>0</v>
      </c>
      <c r="O134" t="str">
        <f>'Générateur P.Durable 10ans'!$J5</f>
        <v>Gain max brise vent</v>
      </c>
      <c r="P134" t="str">
        <f>'Générateur P.Durable 10ans'!$L5</f>
        <v>Effet negatif de la haie</v>
      </c>
      <c r="S134" s="345"/>
      <c r="T134">
        <f>'Générateur P.Durable 10ans'!$I5</f>
        <v>0</v>
      </c>
      <c r="U134" t="str">
        <f>'Générateur P.Durable 10ans'!$J5</f>
        <v>Gain max brise vent</v>
      </c>
      <c r="V134" t="str">
        <f>'Générateur P.Durable 10ans'!$L5</f>
        <v>Effet negatif de la haie</v>
      </c>
      <c r="Y134" s="345"/>
      <c r="Z134">
        <f>'Générateur P.Durable 10ans'!$I5</f>
        <v>0</v>
      </c>
      <c r="AA134" t="str">
        <f>'Générateur P.Durable 10ans'!$J5</f>
        <v>Gain max brise vent</v>
      </c>
      <c r="AB134" t="str">
        <f>'Générateur P.Durable 10ans'!$L5</f>
        <v>Effet negatif de la haie</v>
      </c>
      <c r="AE134" s="345"/>
      <c r="AF134">
        <f>'Générateur P.Durable 10ans'!$I5</f>
        <v>0</v>
      </c>
      <c r="AG134" t="str">
        <f>'Générateur P.Durable 10ans'!$J5</f>
        <v>Gain max brise vent</v>
      </c>
      <c r="AH134" t="str">
        <f>'Générateur P.Durable 10ans'!$L5</f>
        <v>Effet negatif de la haie</v>
      </c>
      <c r="AK134" s="345"/>
      <c r="AL134">
        <f>'Générateur P.Durable 10ans'!$I5</f>
        <v>0</v>
      </c>
      <c r="AM134" t="str">
        <f>'Générateur P.Durable 10ans'!$J5</f>
        <v>Gain max brise vent</v>
      </c>
      <c r="AN134" t="str">
        <f>'Générateur P.Durable 10ans'!$L5</f>
        <v>Effet negatif de la haie</v>
      </c>
      <c r="AQ134" s="345"/>
      <c r="AR134">
        <f>'Générateur P.Durable 10ans'!$I5</f>
        <v>0</v>
      </c>
      <c r="AS134" t="str">
        <f>'Générateur P.Durable 10ans'!$J5</f>
        <v>Gain max brise vent</v>
      </c>
      <c r="AT134" t="str">
        <f>'Générateur P.Durable 10ans'!$L5</f>
        <v>Effet negatif de la haie</v>
      </c>
      <c r="AW134" s="345"/>
      <c r="AX134">
        <f>'Générateur P.Durable 10ans'!$I5</f>
        <v>0</v>
      </c>
      <c r="AY134" t="str">
        <f>'Générateur P.Durable 10ans'!$J5</f>
        <v>Gain max brise vent</v>
      </c>
      <c r="AZ134" t="str">
        <f>'Générateur P.Durable 10ans'!$L5</f>
        <v>Effet negatif de la haie</v>
      </c>
      <c r="BC134" s="345"/>
      <c r="BD134">
        <f>'Générateur P.Durable 10ans'!$I5</f>
        <v>0</v>
      </c>
      <c r="BE134" t="str">
        <f>'Générateur P.Durable 10ans'!$J5</f>
        <v>Gain max brise vent</v>
      </c>
      <c r="BF134" t="str">
        <f>'Générateur P.Durable 10ans'!$L5</f>
        <v>Effet negatif de la haie</v>
      </c>
      <c r="BI134" s="345"/>
      <c r="BJ134">
        <f>'Générateur P.Durable 10ans'!$I5</f>
        <v>0</v>
      </c>
      <c r="BK134" t="str">
        <f>'Générateur P.Durable 10ans'!$J5</f>
        <v>Gain max brise vent</v>
      </c>
      <c r="BL134" t="str">
        <f>'Générateur P.Durable 10ans'!$L5</f>
        <v>Effet negatif de la haie</v>
      </c>
      <c r="BO134" s="345"/>
      <c r="BP134">
        <f>'Générateur P.Durable 10ans'!$I5</f>
        <v>0</v>
      </c>
      <c r="BQ134" t="str">
        <f>'Générateur P.Durable 10ans'!$J5</f>
        <v>Gain max brise vent</v>
      </c>
      <c r="BR134" t="str">
        <f>'Générateur P.Durable 10ans'!$L5</f>
        <v>Effet negatif de la haie</v>
      </c>
      <c r="BU134" s="345"/>
      <c r="BV134">
        <f>'Générateur P.Durable 10ans'!$I5</f>
        <v>0</v>
      </c>
      <c r="BW134" t="str">
        <f>'Générateur P.Durable 10ans'!$J5</f>
        <v>Gain max brise vent</v>
      </c>
      <c r="BX134" t="str">
        <f>'Générateur P.Durable 10ans'!$L5</f>
        <v>Effet negatif de la haie</v>
      </c>
      <c r="CA134" s="345"/>
      <c r="CB134">
        <f>'Générateur P.Durable 10ans'!$I5</f>
        <v>0</v>
      </c>
      <c r="CC134" t="str">
        <f>'Générateur P.Durable 10ans'!$J5</f>
        <v>Gain max brise vent</v>
      </c>
      <c r="CD134" t="str">
        <f>'Générateur P.Durable 10ans'!$L5</f>
        <v>Effet negatif de la haie</v>
      </c>
      <c r="CG134" s="345"/>
      <c r="CH134">
        <f>'Générateur P.Durable 10ans'!$I5</f>
        <v>0</v>
      </c>
      <c r="CI134" t="str">
        <f>'Générateur P.Durable 10ans'!$J5</f>
        <v>Gain max brise vent</v>
      </c>
      <c r="CJ134" t="str">
        <f>'Générateur P.Durable 10ans'!$L5</f>
        <v>Effet negatif de la haie</v>
      </c>
      <c r="CM134" s="345"/>
      <c r="CN134">
        <f>'Générateur P.Durable 10ans'!$I5</f>
        <v>0</v>
      </c>
      <c r="CO134" t="str">
        <f>'Générateur P.Durable 10ans'!$J5</f>
        <v>Gain max brise vent</v>
      </c>
      <c r="CP134" t="str">
        <f>'Générateur P.Durable 10ans'!$L5</f>
        <v>Effet negatif de la haie</v>
      </c>
      <c r="CS134" s="345"/>
      <c r="CT134">
        <f>'Générateur P.Durable 10ans'!$I5</f>
        <v>0</v>
      </c>
      <c r="CU134" t="str">
        <f>'Générateur P.Durable 10ans'!$J5</f>
        <v>Gain max brise vent</v>
      </c>
      <c r="CV134" t="str">
        <f>'Générateur P.Durable 10ans'!$L5</f>
        <v>Effet negatif de la haie</v>
      </c>
      <c r="CY134" s="345"/>
      <c r="CZ134">
        <f>'Générateur P.Durable 10ans'!$I5</f>
        <v>0</v>
      </c>
      <c r="DA134" t="str">
        <f>'Générateur P.Durable 10ans'!$J5</f>
        <v>Gain max brise vent</v>
      </c>
      <c r="DB134" t="str">
        <f>'Générateur P.Durable 10ans'!$L5</f>
        <v>Effet negatif de la haie</v>
      </c>
      <c r="DE134" s="345"/>
      <c r="DF134">
        <f>'Générateur P.Durable 10ans'!$I5</f>
        <v>0</v>
      </c>
      <c r="DG134" t="str">
        <f>'Générateur P.Durable 10ans'!$J5</f>
        <v>Gain max brise vent</v>
      </c>
      <c r="DH134" t="str">
        <f>'Générateur P.Durable 10ans'!$L5</f>
        <v>Effet negatif de la haie</v>
      </c>
      <c r="DK134" s="345"/>
      <c r="DL134">
        <f>'Générateur P.Durable 10ans'!$I5</f>
        <v>0</v>
      </c>
      <c r="DM134" t="str">
        <f>'Générateur P.Durable 10ans'!$J5</f>
        <v>Gain max brise vent</v>
      </c>
      <c r="DN134" t="str">
        <f>'Générateur P.Durable 10ans'!$L5</f>
        <v>Effet negatif de la haie</v>
      </c>
      <c r="DQ134" s="345"/>
      <c r="DR134">
        <f>'Générateur P.Durable 10ans'!$I5</f>
        <v>0</v>
      </c>
      <c r="DS134" t="str">
        <f>'Générateur P.Durable 10ans'!$J5</f>
        <v>Gain max brise vent</v>
      </c>
      <c r="DT134" t="str">
        <f>'Générateur P.Durable 10ans'!$L5</f>
        <v>Effet negatif de la haie</v>
      </c>
      <c r="DW134" s="345"/>
      <c r="DX134">
        <f>'Générateur P.Durable 10ans'!$I5</f>
        <v>0</v>
      </c>
      <c r="DY134" t="str">
        <f>'Générateur P.Durable 10ans'!$J5</f>
        <v>Gain max brise vent</v>
      </c>
      <c r="DZ134" t="str">
        <f>'Générateur P.Durable 10ans'!$L5</f>
        <v>Effet negatif de la haie</v>
      </c>
      <c r="EC134" s="345"/>
      <c r="ED134">
        <f>'Générateur P.Durable 10ans'!$I5</f>
        <v>0</v>
      </c>
      <c r="EE134" t="str">
        <f>'Générateur P.Durable 10ans'!$J5</f>
        <v>Gain max brise vent</v>
      </c>
      <c r="EF134" t="str">
        <f>'Générateur P.Durable 10ans'!$L5</f>
        <v>Effet negatif de la haie</v>
      </c>
      <c r="EI134" s="345"/>
      <c r="EJ134">
        <f>'Générateur P.Durable 10ans'!$I5</f>
        <v>0</v>
      </c>
      <c r="EK134" t="str">
        <f>'Générateur P.Durable 10ans'!$J5</f>
        <v>Gain max brise vent</v>
      </c>
      <c r="EL134" t="str">
        <f>'Générateur P.Durable 10ans'!$L5</f>
        <v>Effet negatif de la haie</v>
      </c>
      <c r="EO134" s="345"/>
      <c r="EP134">
        <f>'Générateur P.Durable 10ans'!$I5</f>
        <v>0</v>
      </c>
      <c r="EQ134" t="str">
        <f>'Générateur P.Durable 10ans'!$J5</f>
        <v>Gain max brise vent</v>
      </c>
      <c r="ER134" t="str">
        <f>'Générateur P.Durable 10ans'!$L5</f>
        <v>Effet negatif de la haie</v>
      </c>
      <c r="EU134" s="345"/>
      <c r="EV134">
        <f>'Générateur P.Durable 10ans'!$I5</f>
        <v>0</v>
      </c>
      <c r="EW134" t="str">
        <f>'Générateur P.Durable 10ans'!$J5</f>
        <v>Gain max brise vent</v>
      </c>
      <c r="EX134" t="str">
        <f>'Générateur P.Durable 10ans'!$L5</f>
        <v>Effet negatif de la haie</v>
      </c>
      <c r="FA134" s="345"/>
      <c r="FB134">
        <f>'Générateur P.Durable 10ans'!$I5</f>
        <v>0</v>
      </c>
      <c r="FC134" t="str">
        <f>'Générateur P.Durable 10ans'!$J5</f>
        <v>Gain max brise vent</v>
      </c>
      <c r="FD134" t="str">
        <f>'Générateur P.Durable 10ans'!$L5</f>
        <v>Effet negatif de la haie</v>
      </c>
      <c r="FG134" s="345"/>
      <c r="FH134">
        <f>'Générateur P.Durable 10ans'!$I5</f>
        <v>0</v>
      </c>
      <c r="FI134" t="str">
        <f>'Générateur P.Durable 10ans'!$J5</f>
        <v>Gain max brise vent</v>
      </c>
      <c r="FJ134" t="str">
        <f>'Générateur P.Durable 10ans'!$L5</f>
        <v>Effet negatif de la haie</v>
      </c>
      <c r="FM134" s="345"/>
      <c r="FN134">
        <f>'Générateur P.Durable 10ans'!$I5</f>
        <v>0</v>
      </c>
      <c r="FO134" t="str">
        <f>'Générateur P.Durable 10ans'!$J5</f>
        <v>Gain max brise vent</v>
      </c>
      <c r="FP134" t="str">
        <f>'Générateur P.Durable 10ans'!$L5</f>
        <v>Effet negatif de la haie</v>
      </c>
      <c r="FS134" s="345"/>
      <c r="FT134">
        <f>'Générateur P.Durable 10ans'!$I5</f>
        <v>0</v>
      </c>
      <c r="FU134" t="str">
        <f>'Générateur P.Durable 10ans'!$J5</f>
        <v>Gain max brise vent</v>
      </c>
      <c r="FV134" t="str">
        <f>'Générateur P.Durable 10ans'!$L5</f>
        <v>Effet negatif de la haie</v>
      </c>
      <c r="FY134" s="345"/>
    </row>
    <row r="135" spans="1:181" x14ac:dyDescent="0.3">
      <c r="A135" s="19"/>
      <c r="B135" s="827">
        <f>+K22</f>
        <v>7.8</v>
      </c>
      <c r="C135" s="835">
        <f>SUM(C131:F131)/100</f>
        <v>0.2</v>
      </c>
      <c r="D135" s="835">
        <f>IF('Générateur P.Durable 10ans'!$C22="ETE",'Générateur P.Durable 10ans'!$L$6,'Générateur P.Durable 10ans'!$L$7)/100</f>
        <v>-0.2</v>
      </c>
      <c r="E135" s="835"/>
      <c r="F135" s="834"/>
      <c r="G135" s="345"/>
      <c r="H135">
        <f>+K23</f>
        <v>10</v>
      </c>
      <c r="I135">
        <f>SUM(I131:L131)/100</f>
        <v>0.2</v>
      </c>
      <c r="J135">
        <f>IF('Générateur P.Durable 10ans'!$C23="ETE",'Générateur P.Durable 10ans'!$L$6,'Générateur P.Durable 10ans'!$L$7)/100</f>
        <v>-0.2</v>
      </c>
      <c r="M135" s="345"/>
      <c r="N135">
        <f>+K24</f>
        <v>8.5</v>
      </c>
      <c r="O135">
        <f>SUM(O$131:R$131)/100</f>
        <v>0.2</v>
      </c>
      <c r="P135">
        <f>IF('Générateur P.Durable 10ans'!$C24="ETE",'Générateur P.Durable 10ans'!$L$6,'Générateur P.Durable 10ans'!$L$7)/100</f>
        <v>-0.2</v>
      </c>
      <c r="S135" s="345"/>
      <c r="T135">
        <f>+K25</f>
        <v>9.5</v>
      </c>
      <c r="U135">
        <f>SUM(U$131:X$131)/100</f>
        <v>0.2</v>
      </c>
      <c r="V135">
        <f>IF('Générateur P.Durable 10ans'!$C25="ETE",'Générateur P.Durable 10ans'!$L$6,'Générateur P.Durable 10ans'!$L$7)/100</f>
        <v>-0.05</v>
      </c>
      <c r="Y135" s="345"/>
      <c r="Z135">
        <f>+K26</f>
        <v>7.8</v>
      </c>
      <c r="AA135">
        <f>SUM(AA$131:AD$131)/100</f>
        <v>0.2</v>
      </c>
      <c r="AB135">
        <f>IF('Générateur P.Durable 10ans'!$C26="ETE",'Générateur P.Durable 10ans'!$L$6,'Générateur P.Durable 10ans'!$L$7)/100</f>
        <v>-0.2</v>
      </c>
      <c r="AE135" s="345"/>
      <c r="AF135">
        <f>+K27</f>
        <v>10</v>
      </c>
      <c r="AG135">
        <f>SUM(AG$131:AJ$131)/100</f>
        <v>0.2</v>
      </c>
      <c r="AH135">
        <f>IF('Générateur P.Durable 10ans'!$C27="ETE",'Générateur P.Durable 10ans'!$L$6,'Générateur P.Durable 10ans'!$L$7)/100</f>
        <v>-0.2</v>
      </c>
      <c r="AK135" s="345"/>
      <c r="AL135">
        <f>+K28</f>
        <v>8.5</v>
      </c>
      <c r="AM135">
        <f>SUM(AM$131:AP$131)/100</f>
        <v>0.2</v>
      </c>
      <c r="AN135">
        <f>IF('Générateur P.Durable 10ans'!$C28="ETE",'Générateur P.Durable 10ans'!$L$6,'Générateur P.Durable 10ans'!$L$7)/100</f>
        <v>-0.2</v>
      </c>
      <c r="AQ135" s="345"/>
      <c r="AR135">
        <f>+K29</f>
        <v>9.5</v>
      </c>
      <c r="AS135">
        <f>SUM(AS$131:AV$131)/100</f>
        <v>0.2</v>
      </c>
      <c r="AT135">
        <f>IF('Générateur P.Durable 10ans'!$C29="ETE",'Générateur P.Durable 10ans'!$L$6,'Générateur P.Durable 10ans'!$L$7)/100</f>
        <v>-0.05</v>
      </c>
      <c r="AW135" s="345"/>
      <c r="AX135">
        <f>+K30</f>
        <v>7.8</v>
      </c>
      <c r="AY135">
        <f>SUM(AY$131:BB$131)/100</f>
        <v>0.2</v>
      </c>
      <c r="AZ135">
        <f>IF('Générateur P.Durable 10ans'!$C30="ETE",'Générateur P.Durable 10ans'!$L$6,'Générateur P.Durable 10ans'!$L$7)/100</f>
        <v>-0.2</v>
      </c>
      <c r="BC135" s="345"/>
      <c r="BD135">
        <f>+K31</f>
        <v>10</v>
      </c>
      <c r="BE135">
        <f>SUM(BE131:BH131)/100</f>
        <v>0.2</v>
      </c>
      <c r="BF135">
        <f>IF('Générateur P.Durable 10ans'!$C31="ETE",'Générateur P.Durable 10ans'!$L$6,'Générateur P.Durable 10ans'!$L$7)/100</f>
        <v>-0.2</v>
      </c>
      <c r="BI135" s="345"/>
      <c r="BJ135">
        <f>+K32</f>
        <v>0</v>
      </c>
      <c r="BK135">
        <f>SUM(BK131:BN131)/100</f>
        <v>0.2</v>
      </c>
      <c r="BL135">
        <f>IF('Générateur P.Durable 10ans'!$C32="ETE",'Générateur P.Durable 10ans'!$L$6,'Générateur P.Durable 10ans'!$L$7)/100</f>
        <v>-0.2</v>
      </c>
      <c r="BO135" s="345"/>
      <c r="BP135">
        <f>+K33</f>
        <v>0</v>
      </c>
      <c r="BQ135">
        <f>SUM(BQ131:BT131)/100</f>
        <v>0.2</v>
      </c>
      <c r="BR135">
        <f>IF('Générateur P.Durable 10ans'!$C33="ETE",'Générateur P.Durable 10ans'!$L$6,'Générateur P.Durable 10ans'!$L$7)/100</f>
        <v>-0.05</v>
      </c>
      <c r="BU135" s="345"/>
      <c r="BV135">
        <f>+K34</f>
        <v>0</v>
      </c>
      <c r="BW135">
        <f>SUM(BW131:BZ131)/100</f>
        <v>0.2</v>
      </c>
      <c r="BX135">
        <f>IF('Générateur P.Durable 10ans'!$C34="ETE",'Générateur P.Durable 10ans'!$L$6,'Générateur P.Durable 10ans'!$L$7)/100</f>
        <v>-0.2</v>
      </c>
      <c r="CA135" s="345"/>
      <c r="CB135">
        <f>+K35</f>
        <v>0</v>
      </c>
      <c r="CC135">
        <f>SUM(CC131:CF131)/100</f>
        <v>0.2</v>
      </c>
      <c r="CD135">
        <f>IF('Générateur P.Durable 10ans'!$C35="ETE",'Générateur P.Durable 10ans'!$L$6,'Générateur P.Durable 10ans'!$L$7)/100</f>
        <v>-0.2</v>
      </c>
      <c r="CG135" s="345"/>
      <c r="CH135">
        <f>+K36</f>
        <v>0</v>
      </c>
      <c r="CI135">
        <f>SUM(CI131:CL131)/100</f>
        <v>0.2</v>
      </c>
      <c r="CJ135">
        <f>IF('Générateur P.Durable 10ans'!$C36="ETE",'Générateur P.Durable 10ans'!$L$6,'Générateur P.Durable 10ans'!$L$7)/100</f>
        <v>-0.2</v>
      </c>
      <c r="CM135" s="345"/>
      <c r="CN135">
        <f>+K37</f>
        <v>0</v>
      </c>
      <c r="CO135">
        <f>SUM(CO131:CR131)/100</f>
        <v>0.2</v>
      </c>
      <c r="CP135">
        <f>IF('Générateur P.Durable 10ans'!$C37="ETE",'Générateur P.Durable 10ans'!$L$6,'Générateur P.Durable 10ans'!$L$7)/100</f>
        <v>-0.05</v>
      </c>
      <c r="CS135" s="345"/>
      <c r="CT135">
        <f>+K38</f>
        <v>0</v>
      </c>
      <c r="CU135">
        <f>SUM(CU131:CX131)/100</f>
        <v>0.2</v>
      </c>
      <c r="CV135">
        <f>IF('Générateur P.Durable 10ans'!$C38="ETE",'Générateur P.Durable 10ans'!$L$6,'Générateur P.Durable 10ans'!$L$7)/100</f>
        <v>-0.2</v>
      </c>
      <c r="CY135" s="345"/>
      <c r="CZ135">
        <f>+K39</f>
        <v>0</v>
      </c>
      <c r="DA135">
        <f>SUM(DA131:DD131)/100</f>
        <v>0.2</v>
      </c>
      <c r="DB135">
        <f>IF('Générateur P.Durable 10ans'!$C39="ETE",'Générateur P.Durable 10ans'!$L$6,'Générateur P.Durable 10ans'!$L$7)/100</f>
        <v>-0.2</v>
      </c>
      <c r="DE135" s="345"/>
      <c r="DF135">
        <f>+K40</f>
        <v>0</v>
      </c>
      <c r="DG135">
        <f>SUM(DG131:DJ131)/100</f>
        <v>0.2</v>
      </c>
      <c r="DH135">
        <f>IF('Générateur P.Durable 10ans'!$C40="ETE",'Générateur P.Durable 10ans'!$L$6,'Générateur P.Durable 10ans'!$L$7)/100</f>
        <v>-0.2</v>
      </c>
      <c r="DK135" s="345"/>
      <c r="DL135">
        <f>+K41</f>
        <v>0</v>
      </c>
      <c r="DM135">
        <f>SUM(DM131:DP131)/100</f>
        <v>0.2</v>
      </c>
      <c r="DN135">
        <f>IF('Générateur P.Durable 10ans'!$C41="ETE",'Générateur P.Durable 10ans'!$L$6,'Générateur P.Durable 10ans'!$L$7)/100</f>
        <v>-0.05</v>
      </c>
      <c r="DQ135" s="345"/>
      <c r="DR135">
        <f>+K42</f>
        <v>0</v>
      </c>
      <c r="DS135">
        <f>SUM(DS131:DV131)/100</f>
        <v>0.2</v>
      </c>
      <c r="DT135">
        <f>IF('Générateur P.Durable 10ans'!$C42="ETE",'Générateur P.Durable 10ans'!$L$6,'Générateur P.Durable 10ans'!$L$7)/100</f>
        <v>-0.2</v>
      </c>
      <c r="DW135" s="345"/>
      <c r="DX135">
        <f>+K43</f>
        <v>0</v>
      </c>
      <c r="DY135">
        <f>SUM(DY131:EB131)/100</f>
        <v>0.2</v>
      </c>
      <c r="DZ135">
        <f>IF('Générateur P.Durable 10ans'!$C43="ETE",'Générateur P.Durable 10ans'!$L$6,'Générateur P.Durable 10ans'!$L$7)/100</f>
        <v>-0.2</v>
      </c>
      <c r="EC135" s="345"/>
      <c r="ED135">
        <f>+K44</f>
        <v>0</v>
      </c>
      <c r="EE135">
        <f>SUM(EE131:EH131)/100</f>
        <v>0.2</v>
      </c>
      <c r="EF135">
        <f>IF('Générateur P.Durable 10ans'!$C44="ETE",'Générateur P.Durable 10ans'!$L$6,'Générateur P.Durable 10ans'!$L$7)/100</f>
        <v>-0.2</v>
      </c>
      <c r="EI135" s="345"/>
      <c r="EJ135">
        <f>+K45</f>
        <v>0</v>
      </c>
      <c r="EK135">
        <f>SUM(EK131:EN131)/100</f>
        <v>0.2</v>
      </c>
      <c r="EL135">
        <f>IF('Générateur P.Durable 10ans'!$C45="ETE",'Générateur P.Durable 10ans'!$L$6,'Générateur P.Durable 10ans'!$L$7)/100</f>
        <v>-0.05</v>
      </c>
      <c r="EO135" s="345"/>
      <c r="EP135">
        <f>+K46</f>
        <v>0</v>
      </c>
      <c r="EQ135">
        <f>SUM(EQ131:ET131)/100</f>
        <v>0.2</v>
      </c>
      <c r="ER135">
        <f>IF('Générateur P.Durable 10ans'!$C46="ETE",'Générateur P.Durable 10ans'!$L$6,'Générateur P.Durable 10ans'!$L$7)/100</f>
        <v>-0.2</v>
      </c>
      <c r="EU135" s="345"/>
      <c r="EV135">
        <f>+K47</f>
        <v>0</v>
      </c>
      <c r="EW135">
        <f>SUM(EW131:EZ131)/100</f>
        <v>0.2</v>
      </c>
      <c r="EX135">
        <f>IF('Générateur P.Durable 10ans'!$C47="ETE",'Générateur P.Durable 10ans'!$L$6,'Générateur P.Durable 10ans'!$L$7)/100</f>
        <v>-0.2</v>
      </c>
      <c r="FA135" s="345"/>
      <c r="FB135">
        <f>+K48</f>
        <v>0</v>
      </c>
      <c r="FC135">
        <f>SUM(FC131:FF131)/100</f>
        <v>0.2</v>
      </c>
      <c r="FD135">
        <f>IF('Générateur P.Durable 10ans'!$C48="ETE",'Générateur P.Durable 10ans'!$L$6,'Générateur P.Durable 10ans'!$L$7)/100</f>
        <v>-0.2</v>
      </c>
      <c r="FG135" s="345"/>
      <c r="FH135">
        <f>+K49</f>
        <v>0</v>
      </c>
      <c r="FI135">
        <f>SUM(FI131:FL131)/100</f>
        <v>0.2</v>
      </c>
      <c r="FJ135">
        <f>IF('Générateur P.Durable 10ans'!$C49="ETE",'Générateur P.Durable 10ans'!$L$6,'Générateur P.Durable 10ans'!$L$7)/100</f>
        <v>-0.05</v>
      </c>
      <c r="FM135" s="345"/>
      <c r="FN135">
        <f>+K50</f>
        <v>0</v>
      </c>
      <c r="FO135">
        <f>SUM(FO131:FR131)/100</f>
        <v>0.2</v>
      </c>
      <c r="FP135">
        <f>IF('Générateur P.Durable 10ans'!$C50="ETE",'Générateur P.Durable 10ans'!$L$6,'Générateur P.Durable 10ans'!$L$7)/100</f>
        <v>-0.2</v>
      </c>
      <c r="FS135" s="345"/>
      <c r="FT135">
        <f>+K51</f>
        <v>0</v>
      </c>
      <c r="FU135">
        <f>SUM(FU131:FX131)/100</f>
        <v>0.2</v>
      </c>
      <c r="FV135">
        <f>IF('Générateur P.Durable 10ans'!$C51="ETE",'Générateur P.Durable 10ans'!$L$6,'Générateur P.Durable 10ans'!$L$7)/100</f>
        <v>-0.2</v>
      </c>
      <c r="FY135" s="345"/>
    </row>
    <row r="136" spans="1:181" ht="15" thickBot="1" x14ac:dyDescent="0.35">
      <c r="A136" s="19"/>
      <c r="B136" s="826"/>
      <c r="C136" s="833"/>
      <c r="D136" s="833"/>
      <c r="E136" s="833"/>
      <c r="F136" s="832"/>
      <c r="G136" s="345"/>
      <c r="M136" s="345"/>
      <c r="S136" s="345"/>
      <c r="Y136" s="345"/>
      <c r="AE136" s="345"/>
      <c r="AK136" s="345"/>
      <c r="AQ136" s="345"/>
      <c r="AW136" s="345"/>
      <c r="BC136" s="345"/>
      <c r="BI136" s="345"/>
      <c r="BO136" s="345"/>
      <c r="BU136" s="345"/>
      <c r="CA136" s="345"/>
      <c r="CG136" s="345"/>
      <c r="CM136" s="345"/>
      <c r="CS136" s="345"/>
      <c r="CY136" s="345"/>
      <c r="DE136" s="345"/>
      <c r="DK136" s="345"/>
      <c r="DQ136" s="345"/>
      <c r="DW136" s="345"/>
      <c r="EC136" s="345"/>
      <c r="EI136" s="345"/>
      <c r="EO136" s="345"/>
      <c r="EU136" s="345"/>
      <c r="FA136" s="345"/>
      <c r="FG136" s="345"/>
      <c r="FM136" s="345"/>
      <c r="FS136" s="345"/>
      <c r="FY136" s="345"/>
    </row>
    <row r="137" spans="1:181" ht="15" thickBot="1" x14ac:dyDescent="0.35">
      <c r="A137" s="19"/>
      <c r="G137" s="345"/>
      <c r="M137" s="345"/>
      <c r="S137" s="345"/>
      <c r="Y137" s="345"/>
      <c r="AE137" s="345"/>
      <c r="AK137" s="345"/>
      <c r="AQ137" s="345"/>
      <c r="AW137" s="345"/>
      <c r="BC137" s="345"/>
      <c r="BI137" s="345"/>
      <c r="BO137" s="345"/>
      <c r="BU137" s="345"/>
      <c r="CA137" s="345"/>
      <c r="CG137" s="345"/>
      <c r="CM137" s="345"/>
      <c r="CS137" s="345"/>
      <c r="CY137" s="345"/>
      <c r="DE137" s="345"/>
      <c r="DK137" s="345"/>
      <c r="DQ137" s="345"/>
      <c r="DW137" s="345"/>
      <c r="EC137" s="345"/>
      <c r="EI137" s="345"/>
      <c r="EO137" s="345"/>
      <c r="EU137" s="345"/>
      <c r="FA137" s="345"/>
      <c r="FG137" s="345"/>
      <c r="FM137" s="345"/>
      <c r="FS137" s="345"/>
      <c r="FY137" s="345"/>
    </row>
    <row r="138" spans="1:181" x14ac:dyDescent="0.3">
      <c r="A138" s="19"/>
      <c r="B138" s="838"/>
      <c r="C138" s="837" t="s">
        <v>462</v>
      </c>
      <c r="D138" s="837"/>
      <c r="E138" s="837"/>
      <c r="F138" s="836"/>
      <c r="G138" s="345"/>
      <c r="I138" t="s">
        <v>462</v>
      </c>
      <c r="M138" s="345"/>
      <c r="O138" t="s">
        <v>462</v>
      </c>
      <c r="S138" s="345"/>
      <c r="U138" t="s">
        <v>462</v>
      </c>
      <c r="Y138" s="345"/>
      <c r="AA138" t="s">
        <v>462</v>
      </c>
      <c r="AE138" s="345"/>
      <c r="AG138" t="s">
        <v>462</v>
      </c>
      <c r="AK138" s="345"/>
      <c r="AM138" t="s">
        <v>462</v>
      </c>
      <c r="AQ138" s="345"/>
      <c r="AS138" t="s">
        <v>462</v>
      </c>
      <c r="AW138" s="345"/>
      <c r="AY138" t="s">
        <v>462</v>
      </c>
      <c r="BC138" s="345"/>
      <c r="BE138" t="s">
        <v>462</v>
      </c>
      <c r="BI138" s="345"/>
      <c r="BK138" t="s">
        <v>462</v>
      </c>
      <c r="BO138" s="345"/>
      <c r="BQ138" t="s">
        <v>462</v>
      </c>
      <c r="BU138" s="345"/>
      <c r="BW138" t="s">
        <v>462</v>
      </c>
      <c r="CA138" s="345"/>
      <c r="CC138" t="s">
        <v>462</v>
      </c>
      <c r="CG138" s="345"/>
      <c r="CI138" t="s">
        <v>462</v>
      </c>
      <c r="CM138" s="345"/>
      <c r="CO138" t="s">
        <v>462</v>
      </c>
      <c r="CS138" s="345"/>
      <c r="CU138" t="s">
        <v>462</v>
      </c>
      <c r="CY138" s="345"/>
      <c r="DA138" t="s">
        <v>462</v>
      </c>
      <c r="DE138" s="345"/>
      <c r="DG138" t="s">
        <v>462</v>
      </c>
      <c r="DK138" s="345"/>
      <c r="DM138" t="s">
        <v>462</v>
      </c>
      <c r="DQ138" s="345"/>
      <c r="DS138" t="s">
        <v>462</v>
      </c>
      <c r="DW138" s="345"/>
      <c r="DY138" t="s">
        <v>462</v>
      </c>
      <c r="EC138" s="345"/>
      <c r="EE138" t="s">
        <v>462</v>
      </c>
      <c r="EI138" s="345"/>
      <c r="EK138" t="s">
        <v>462</v>
      </c>
      <c r="EO138" s="345"/>
      <c r="EQ138" t="s">
        <v>462</v>
      </c>
      <c r="EU138" s="345"/>
      <c r="EW138" t="s">
        <v>462</v>
      </c>
      <c r="FA138" s="345"/>
      <c r="FC138" t="s">
        <v>462</v>
      </c>
      <c r="FG138" s="345"/>
      <c r="FI138" t="s">
        <v>462</v>
      </c>
      <c r="FM138" s="345"/>
      <c r="FO138" t="s">
        <v>462</v>
      </c>
      <c r="FS138" s="345"/>
      <c r="FU138" t="s">
        <v>462</v>
      </c>
      <c r="FY138" s="345"/>
    </row>
    <row r="139" spans="1:181" x14ac:dyDescent="0.3">
      <c r="A139" s="19"/>
      <c r="B139" s="827" t="s">
        <v>461</v>
      </c>
      <c r="C139" s="835">
        <f>'Générateur P.Durable 10ans'!$F5</f>
        <v>0.3</v>
      </c>
      <c r="D139" s="835"/>
      <c r="E139" s="835" t="s">
        <v>460</v>
      </c>
      <c r="F139" s="834">
        <f>IF(E105&lt;0,C139+C140,0)</f>
        <v>0</v>
      </c>
      <c r="G139" s="345"/>
      <c r="H139" t="s">
        <v>461</v>
      </c>
      <c r="I139">
        <f>'Générateur P.Durable 10ans'!$F5</f>
        <v>0.3</v>
      </c>
      <c r="K139" t="s">
        <v>460</v>
      </c>
      <c r="L139">
        <f>IF(K105&lt;0,I139+I140,0)</f>
        <v>0</v>
      </c>
      <c r="M139" s="345"/>
      <c r="N139" t="s">
        <v>461</v>
      </c>
      <c r="O139">
        <f>'Générateur P.Durable 10ans'!$F5</f>
        <v>0.3</v>
      </c>
      <c r="Q139" t="s">
        <v>460</v>
      </c>
      <c r="R139">
        <f>IF(Q105&lt;0,O139+O140,0)</f>
        <v>0</v>
      </c>
      <c r="S139" s="345"/>
      <c r="T139" t="s">
        <v>461</v>
      </c>
      <c r="U139">
        <f>'Générateur P.Durable 10ans'!$F5</f>
        <v>0.3</v>
      </c>
      <c r="W139" t="s">
        <v>460</v>
      </c>
      <c r="X139">
        <f>IF(W105&lt;0,U139+U140,0)</f>
        <v>0</v>
      </c>
      <c r="Y139" s="345"/>
      <c r="Z139" t="s">
        <v>461</v>
      </c>
      <c r="AA139">
        <f>'Générateur P.Durable 10ans'!$F5</f>
        <v>0.3</v>
      </c>
      <c r="AC139" t="s">
        <v>460</v>
      </c>
      <c r="AD139">
        <f>IF(AC105&lt;0,AA139+AA140,0)</f>
        <v>0</v>
      </c>
      <c r="AE139" s="345"/>
      <c r="AF139" t="s">
        <v>461</v>
      </c>
      <c r="AG139">
        <f>'Générateur P.Durable 10ans'!$F5</f>
        <v>0.3</v>
      </c>
      <c r="AI139" t="s">
        <v>460</v>
      </c>
      <c r="AJ139">
        <f>IF(AI105&lt;0,AG139+AG140,0)</f>
        <v>1</v>
      </c>
      <c r="AK139" s="345"/>
      <c r="AL139" t="s">
        <v>461</v>
      </c>
      <c r="AM139">
        <f>'Générateur P.Durable 10ans'!$F5</f>
        <v>0.3</v>
      </c>
      <c r="AO139" t="s">
        <v>460</v>
      </c>
      <c r="AP139">
        <f>IF(AO105&lt;0,AM139+AM140,0)</f>
        <v>1</v>
      </c>
      <c r="AQ139" s="345"/>
      <c r="AR139" t="s">
        <v>461</v>
      </c>
      <c r="AS139">
        <f>'Générateur P.Durable 10ans'!$F5</f>
        <v>0.3</v>
      </c>
      <c r="AU139" t="s">
        <v>460</v>
      </c>
      <c r="AV139">
        <f>IF(AU105&lt;0,AS139+AS140,0)</f>
        <v>1</v>
      </c>
      <c r="AW139" s="345"/>
      <c r="AX139" t="s">
        <v>461</v>
      </c>
      <c r="AY139">
        <f>'Générateur P.Durable 10ans'!$F5</f>
        <v>0.3</v>
      </c>
      <c r="BA139" t="s">
        <v>460</v>
      </c>
      <c r="BB139">
        <f>IF(BA105&lt;0,AY139+AY140,0)</f>
        <v>1</v>
      </c>
      <c r="BC139" s="345"/>
      <c r="BD139" t="s">
        <v>461</v>
      </c>
      <c r="BE139">
        <f>'Générateur P.Durable 10ans'!$F5</f>
        <v>0.3</v>
      </c>
      <c r="BG139" t="s">
        <v>460</v>
      </c>
      <c r="BH139">
        <f>IF(BG105&lt;0,BE139+BE140,0)</f>
        <v>1</v>
      </c>
      <c r="BI139" s="345"/>
      <c r="BJ139" t="s">
        <v>461</v>
      </c>
      <c r="BK139">
        <f>'Générateur P.Durable 10ans'!$F5</f>
        <v>0.3</v>
      </c>
      <c r="BM139" t="s">
        <v>460</v>
      </c>
      <c r="BN139">
        <f>IF(BM105&lt;0,BK139+BK140,0)</f>
        <v>1</v>
      </c>
      <c r="BO139" s="345"/>
      <c r="BP139" t="s">
        <v>461</v>
      </c>
      <c r="BQ139">
        <f>'Générateur P.Durable 10ans'!$F5</f>
        <v>0.3</v>
      </c>
      <c r="BS139" t="s">
        <v>460</v>
      </c>
      <c r="BT139">
        <f>IF(BS105&lt;0,BQ139+BQ140,0)</f>
        <v>1</v>
      </c>
      <c r="BU139" s="345"/>
      <c r="BV139" t="s">
        <v>461</v>
      </c>
      <c r="BW139">
        <f>'Générateur P.Durable 10ans'!$F5</f>
        <v>0.3</v>
      </c>
      <c r="BY139" t="s">
        <v>460</v>
      </c>
      <c r="BZ139">
        <f>IF(BY105&lt;0,BW139+BW140,0)</f>
        <v>1</v>
      </c>
      <c r="CA139" s="345"/>
      <c r="CB139" t="s">
        <v>461</v>
      </c>
      <c r="CC139">
        <f>'Générateur P.Durable 10ans'!$F5</f>
        <v>0.3</v>
      </c>
      <c r="CE139" t="s">
        <v>460</v>
      </c>
      <c r="CF139">
        <f>IF(CE105&lt;0,CC139+CC140,0)</f>
        <v>1</v>
      </c>
      <c r="CG139" s="345"/>
      <c r="CH139" t="s">
        <v>461</v>
      </c>
      <c r="CI139">
        <f>'Générateur P.Durable 10ans'!$F5</f>
        <v>0.3</v>
      </c>
      <c r="CK139" t="s">
        <v>460</v>
      </c>
      <c r="CL139">
        <f>IF(CK105&lt;0,CI139+CI140,0)</f>
        <v>1</v>
      </c>
      <c r="CM139" s="345"/>
      <c r="CN139" t="s">
        <v>461</v>
      </c>
      <c r="CO139">
        <f>'Générateur P.Durable 10ans'!$F5</f>
        <v>0.3</v>
      </c>
      <c r="CQ139" t="s">
        <v>460</v>
      </c>
      <c r="CR139">
        <f>IF(CQ105&lt;0,CO139+CO140,0)</f>
        <v>1</v>
      </c>
      <c r="CS139" s="345"/>
      <c r="CT139" t="s">
        <v>461</v>
      </c>
      <c r="CU139">
        <f>'Générateur P.Durable 10ans'!$F5</f>
        <v>0.3</v>
      </c>
      <c r="CW139" t="s">
        <v>460</v>
      </c>
      <c r="CX139">
        <f>IF(CW105&lt;0,CU139+CU140,0)</f>
        <v>1</v>
      </c>
      <c r="CY139" s="345"/>
      <c r="CZ139" t="s">
        <v>461</v>
      </c>
      <c r="DA139">
        <f>'Générateur P.Durable 10ans'!$F5</f>
        <v>0.3</v>
      </c>
      <c r="DC139" t="s">
        <v>460</v>
      </c>
      <c r="DD139">
        <f>IF(DC105&lt;0,DA139+DA140,0)</f>
        <v>1</v>
      </c>
      <c r="DE139" s="345"/>
      <c r="DF139" t="s">
        <v>461</v>
      </c>
      <c r="DG139">
        <f>'Générateur P.Durable 10ans'!$F5</f>
        <v>0.3</v>
      </c>
      <c r="DI139" t="s">
        <v>460</v>
      </c>
      <c r="DJ139">
        <f>IF(DI105&lt;0,DG139+DG140,0)</f>
        <v>1</v>
      </c>
      <c r="DK139" s="345"/>
      <c r="DL139" t="s">
        <v>461</v>
      </c>
      <c r="DM139">
        <f>'Générateur P.Durable 10ans'!$F5</f>
        <v>0.3</v>
      </c>
      <c r="DO139" t="s">
        <v>460</v>
      </c>
      <c r="DP139">
        <f>IF(DO105&lt;0,DM139+DM140,0)</f>
        <v>1</v>
      </c>
      <c r="DQ139" s="345"/>
      <c r="DR139" t="s">
        <v>461</v>
      </c>
      <c r="DS139">
        <f>'Générateur P.Durable 10ans'!$F5</f>
        <v>0.3</v>
      </c>
      <c r="DU139" t="s">
        <v>460</v>
      </c>
      <c r="DV139">
        <f>IF(DU105&lt;0,DS139+DS140,0)</f>
        <v>1</v>
      </c>
      <c r="DW139" s="345"/>
      <c r="DX139" t="s">
        <v>461</v>
      </c>
      <c r="DY139">
        <f>'Générateur P.Durable 10ans'!$F5</f>
        <v>0.3</v>
      </c>
      <c r="EA139" t="s">
        <v>460</v>
      </c>
      <c r="EB139">
        <f>IF(EA105&lt;0,DY139+DY140,0)</f>
        <v>1</v>
      </c>
      <c r="EC139" s="345"/>
      <c r="ED139" t="s">
        <v>461</v>
      </c>
      <c r="EE139">
        <f>'Générateur P.Durable 10ans'!$F5</f>
        <v>0.3</v>
      </c>
      <c r="EG139" t="s">
        <v>460</v>
      </c>
      <c r="EH139">
        <f>IF(EG105&lt;0,EE139+EE140,0)</f>
        <v>1</v>
      </c>
      <c r="EI139" s="345"/>
      <c r="EJ139" t="s">
        <v>461</v>
      </c>
      <c r="EK139">
        <f>'Générateur P.Durable 10ans'!$F5</f>
        <v>0.3</v>
      </c>
      <c r="EM139" t="s">
        <v>460</v>
      </c>
      <c r="EN139">
        <f>IF(EM105&lt;0,EK139+EK140,0)</f>
        <v>1</v>
      </c>
      <c r="EO139" s="345"/>
      <c r="EP139" t="s">
        <v>461</v>
      </c>
      <c r="EQ139">
        <f>'Générateur P.Durable 10ans'!$F5</f>
        <v>0.3</v>
      </c>
      <c r="ES139" t="s">
        <v>460</v>
      </c>
      <c r="ET139">
        <f>IF(ES105&lt;0,EQ139+EQ140,0)</f>
        <v>1</v>
      </c>
      <c r="EU139" s="345"/>
      <c r="EV139" t="s">
        <v>461</v>
      </c>
      <c r="EW139">
        <f>'Générateur P.Durable 10ans'!$F5</f>
        <v>0.3</v>
      </c>
      <c r="EY139" t="s">
        <v>460</v>
      </c>
      <c r="EZ139">
        <f>IF(EY105&lt;0,EW139+EW140,0)</f>
        <v>1</v>
      </c>
      <c r="FA139" s="345"/>
      <c r="FB139" t="s">
        <v>461</v>
      </c>
      <c r="FC139">
        <f>'Générateur P.Durable 10ans'!$F5</f>
        <v>0.3</v>
      </c>
      <c r="FE139" t="s">
        <v>460</v>
      </c>
      <c r="FF139">
        <f>IF(FE105&lt;0,FC139+FC140,0)</f>
        <v>1</v>
      </c>
      <c r="FG139" s="345"/>
      <c r="FH139" t="s">
        <v>461</v>
      </c>
      <c r="FI139">
        <f>'Générateur P.Durable 10ans'!$F5</f>
        <v>0.3</v>
      </c>
      <c r="FK139" t="s">
        <v>460</v>
      </c>
      <c r="FL139">
        <f>IF(FK105&lt;0,FI139+FI140,0)</f>
        <v>1</v>
      </c>
      <c r="FM139" s="345"/>
      <c r="FN139" t="s">
        <v>461</v>
      </c>
      <c r="FO139">
        <f>'Générateur P.Durable 10ans'!$F5</f>
        <v>0.3</v>
      </c>
      <c r="FQ139" t="s">
        <v>460</v>
      </c>
      <c r="FR139">
        <f>IF(FQ105&lt;0,FO139+FO140,0)</f>
        <v>1</v>
      </c>
      <c r="FS139" s="345"/>
      <c r="FT139" t="s">
        <v>461</v>
      </c>
      <c r="FU139">
        <f>'Générateur P.Durable 10ans'!$F5</f>
        <v>0.3</v>
      </c>
      <c r="FW139" t="s">
        <v>460</v>
      </c>
      <c r="FX139">
        <f>IF(FW105&lt;0,FU139+FU140,0)</f>
        <v>1</v>
      </c>
      <c r="FY139" s="345"/>
    </row>
    <row r="140" spans="1:181" x14ac:dyDescent="0.3">
      <c r="A140" s="19"/>
      <c r="B140" s="827" t="s">
        <v>459</v>
      </c>
      <c r="C140" s="835">
        <f>'Générateur P.Durable 10ans'!$F6</f>
        <v>0.7</v>
      </c>
      <c r="D140" s="835"/>
      <c r="E140" s="835" t="s">
        <v>458</v>
      </c>
      <c r="F140" s="834">
        <f>IF(E106&lt;0,C141+C142,0)</f>
        <v>0</v>
      </c>
      <c r="G140" s="345"/>
      <c r="H140" t="s">
        <v>459</v>
      </c>
      <c r="I140">
        <f>'Générateur P.Durable 10ans'!$F6</f>
        <v>0.7</v>
      </c>
      <c r="K140" t="s">
        <v>458</v>
      </c>
      <c r="L140">
        <f>IF(K106&lt;0,I141+I142,0)</f>
        <v>0</v>
      </c>
      <c r="M140" s="345"/>
      <c r="N140" t="s">
        <v>459</v>
      </c>
      <c r="O140">
        <f>'Générateur P.Durable 10ans'!$F6</f>
        <v>0.7</v>
      </c>
      <c r="Q140" t="s">
        <v>458</v>
      </c>
      <c r="R140">
        <f>IF(Q106&lt;0,O141+O142,0)</f>
        <v>0</v>
      </c>
      <c r="S140" s="345"/>
      <c r="T140" t="s">
        <v>459</v>
      </c>
      <c r="U140">
        <f>'Générateur P.Durable 10ans'!$F6</f>
        <v>0.7</v>
      </c>
      <c r="W140" t="s">
        <v>458</v>
      </c>
      <c r="X140">
        <f>IF(W106&lt;0,U141+U142,0)</f>
        <v>0</v>
      </c>
      <c r="Y140" s="345"/>
      <c r="Z140" t="s">
        <v>459</v>
      </c>
      <c r="AA140">
        <f>'Générateur P.Durable 10ans'!$F6</f>
        <v>0.7</v>
      </c>
      <c r="AC140" t="s">
        <v>458</v>
      </c>
      <c r="AD140">
        <f>IF(AC106&lt;0,AA141+AA142,0)</f>
        <v>0</v>
      </c>
      <c r="AE140" s="345"/>
      <c r="AF140" t="s">
        <v>459</v>
      </c>
      <c r="AG140">
        <f>'Générateur P.Durable 10ans'!$F6</f>
        <v>0.7</v>
      </c>
      <c r="AI140" t="s">
        <v>458</v>
      </c>
      <c r="AJ140">
        <f>IF(AI106&lt;0,AG141+AG142,0)</f>
        <v>1.3</v>
      </c>
      <c r="AK140" s="345"/>
      <c r="AL140" t="s">
        <v>459</v>
      </c>
      <c r="AM140">
        <f>'Générateur P.Durable 10ans'!$F6</f>
        <v>0.7</v>
      </c>
      <c r="AO140" t="s">
        <v>458</v>
      </c>
      <c r="AP140">
        <f>IF(AO106&lt;0,AM141+AM142,0)</f>
        <v>1.3</v>
      </c>
      <c r="AQ140" s="345"/>
      <c r="AR140" t="s">
        <v>459</v>
      </c>
      <c r="AS140">
        <f>'Générateur P.Durable 10ans'!$F6</f>
        <v>0.7</v>
      </c>
      <c r="AU140" t="s">
        <v>458</v>
      </c>
      <c r="AV140">
        <f>IF(AU106&lt;0,AS141+AS142,0)</f>
        <v>1.3</v>
      </c>
      <c r="AW140" s="345"/>
      <c r="AX140" t="s">
        <v>459</v>
      </c>
      <c r="AY140">
        <f>'Générateur P.Durable 10ans'!$F6</f>
        <v>0.7</v>
      </c>
      <c r="BA140" t="s">
        <v>458</v>
      </c>
      <c r="BB140">
        <f>IF(BA106&lt;0,AY141+AY142,0)</f>
        <v>1.3</v>
      </c>
      <c r="BC140" s="345"/>
      <c r="BD140" t="s">
        <v>459</v>
      </c>
      <c r="BE140">
        <f>'Générateur P.Durable 10ans'!$F6</f>
        <v>0.7</v>
      </c>
      <c r="BG140" t="s">
        <v>458</v>
      </c>
      <c r="BH140">
        <f>IF(BG106&lt;0,BE141+BE142,0)</f>
        <v>1.3</v>
      </c>
      <c r="BI140" s="345"/>
      <c r="BJ140" t="s">
        <v>459</v>
      </c>
      <c r="BK140">
        <f>'Générateur P.Durable 10ans'!$F6</f>
        <v>0.7</v>
      </c>
      <c r="BM140" t="s">
        <v>458</v>
      </c>
      <c r="BN140">
        <f>IF(BM106&lt;0,BK141+BK142,0)</f>
        <v>1.3</v>
      </c>
      <c r="BO140" s="345"/>
      <c r="BP140" t="s">
        <v>459</v>
      </c>
      <c r="BQ140">
        <f>'Générateur P.Durable 10ans'!$F6</f>
        <v>0.7</v>
      </c>
      <c r="BS140" t="s">
        <v>458</v>
      </c>
      <c r="BT140">
        <f>IF(BS106&lt;0,BQ141+BQ142,0)</f>
        <v>1.3</v>
      </c>
      <c r="BU140" s="345"/>
      <c r="BV140" t="s">
        <v>459</v>
      </c>
      <c r="BW140">
        <f>'Générateur P.Durable 10ans'!$F6</f>
        <v>0.7</v>
      </c>
      <c r="BY140" t="s">
        <v>458</v>
      </c>
      <c r="BZ140">
        <f>IF(BY106&lt;0,BW141+BW142,0)</f>
        <v>1.3</v>
      </c>
      <c r="CA140" s="345"/>
      <c r="CB140" t="s">
        <v>459</v>
      </c>
      <c r="CC140">
        <f>'Générateur P.Durable 10ans'!$F6</f>
        <v>0.7</v>
      </c>
      <c r="CE140" t="s">
        <v>458</v>
      </c>
      <c r="CF140">
        <f>IF(CE106&lt;0,CC141+CC142,0)</f>
        <v>1.3</v>
      </c>
      <c r="CG140" s="345"/>
      <c r="CH140" t="s">
        <v>459</v>
      </c>
      <c r="CI140">
        <f>'Générateur P.Durable 10ans'!$F6</f>
        <v>0.7</v>
      </c>
      <c r="CK140" t="s">
        <v>458</v>
      </c>
      <c r="CL140">
        <f>IF(CK106&lt;0,CI141+CI142,0)</f>
        <v>1.3</v>
      </c>
      <c r="CM140" s="345"/>
      <c r="CN140" t="s">
        <v>459</v>
      </c>
      <c r="CO140">
        <f>'Générateur P.Durable 10ans'!$F6</f>
        <v>0.7</v>
      </c>
      <c r="CQ140" t="s">
        <v>458</v>
      </c>
      <c r="CR140">
        <f>IF(CQ106&lt;0,CO141+CO142,0)</f>
        <v>1.3</v>
      </c>
      <c r="CS140" s="345"/>
      <c r="CT140" t="s">
        <v>459</v>
      </c>
      <c r="CU140">
        <f>'Générateur P.Durable 10ans'!$F6</f>
        <v>0.7</v>
      </c>
      <c r="CW140" t="s">
        <v>458</v>
      </c>
      <c r="CX140">
        <f>IF(CW106&lt;0,CU141+CU142,0)</f>
        <v>1.3</v>
      </c>
      <c r="CY140" s="345"/>
      <c r="CZ140" t="s">
        <v>459</v>
      </c>
      <c r="DA140">
        <f>'Générateur P.Durable 10ans'!$F6</f>
        <v>0.7</v>
      </c>
      <c r="DC140" t="s">
        <v>458</v>
      </c>
      <c r="DD140">
        <f>IF(DC106&lt;0,DA141+DA142,0)</f>
        <v>1.3</v>
      </c>
      <c r="DE140" s="345"/>
      <c r="DF140" t="s">
        <v>459</v>
      </c>
      <c r="DG140">
        <f>'Générateur P.Durable 10ans'!$F6</f>
        <v>0.7</v>
      </c>
      <c r="DI140" t="s">
        <v>458</v>
      </c>
      <c r="DJ140">
        <f>IF(DI106&lt;0,DG141+DG142,0)</f>
        <v>1.3</v>
      </c>
      <c r="DK140" s="345"/>
      <c r="DL140" t="s">
        <v>459</v>
      </c>
      <c r="DM140">
        <f>'Générateur P.Durable 10ans'!$F6</f>
        <v>0.7</v>
      </c>
      <c r="DO140" t="s">
        <v>458</v>
      </c>
      <c r="DP140">
        <f>IF(DO106&lt;0,DM141+DM142,0)</f>
        <v>1.3</v>
      </c>
      <c r="DQ140" s="345"/>
      <c r="DR140" t="s">
        <v>459</v>
      </c>
      <c r="DS140">
        <f>'Générateur P.Durable 10ans'!$F6</f>
        <v>0.7</v>
      </c>
      <c r="DU140" t="s">
        <v>458</v>
      </c>
      <c r="DV140">
        <f>IF(DU106&lt;0,DS141+DS142,0)</f>
        <v>1.3</v>
      </c>
      <c r="DW140" s="345"/>
      <c r="DX140" t="s">
        <v>459</v>
      </c>
      <c r="DY140">
        <f>'Générateur P.Durable 10ans'!$F6</f>
        <v>0.7</v>
      </c>
      <c r="EA140" t="s">
        <v>458</v>
      </c>
      <c r="EB140">
        <f>IF(EA106&lt;0,DY141+DY142,0)</f>
        <v>1.3</v>
      </c>
      <c r="EC140" s="345"/>
      <c r="ED140" t="s">
        <v>459</v>
      </c>
      <c r="EE140">
        <f>'Générateur P.Durable 10ans'!$F6</f>
        <v>0.7</v>
      </c>
      <c r="EG140" t="s">
        <v>458</v>
      </c>
      <c r="EH140">
        <f>IF(EG106&lt;0,EE141+EE142,0)</f>
        <v>1.3</v>
      </c>
      <c r="EI140" s="345"/>
      <c r="EJ140" t="s">
        <v>459</v>
      </c>
      <c r="EK140">
        <f>'Générateur P.Durable 10ans'!$F6</f>
        <v>0.7</v>
      </c>
      <c r="EM140" t="s">
        <v>458</v>
      </c>
      <c r="EN140">
        <f>IF(EM106&lt;0,EK141+EK142,0)</f>
        <v>1.3</v>
      </c>
      <c r="EO140" s="345"/>
      <c r="EP140" t="s">
        <v>459</v>
      </c>
      <c r="EQ140">
        <f>'Générateur P.Durable 10ans'!$F6</f>
        <v>0.7</v>
      </c>
      <c r="ES140" t="s">
        <v>458</v>
      </c>
      <c r="ET140">
        <f>IF(ES106&lt;0,EQ141+EQ142,0)</f>
        <v>1.3</v>
      </c>
      <c r="EU140" s="345"/>
      <c r="EV140" t="s">
        <v>459</v>
      </c>
      <c r="EW140">
        <f>'Générateur P.Durable 10ans'!$F6</f>
        <v>0.7</v>
      </c>
      <c r="EY140" t="s">
        <v>458</v>
      </c>
      <c r="EZ140">
        <f>IF(EY106&lt;0,EW141+EW142,0)</f>
        <v>1.3</v>
      </c>
      <c r="FA140" s="345"/>
      <c r="FB140" t="s">
        <v>459</v>
      </c>
      <c r="FC140">
        <f>'Générateur P.Durable 10ans'!$F6</f>
        <v>0.7</v>
      </c>
      <c r="FE140" t="s">
        <v>458</v>
      </c>
      <c r="FF140">
        <f>IF(FE106&lt;0,FC141+FC142,0)</f>
        <v>1.3</v>
      </c>
      <c r="FG140" s="345"/>
      <c r="FH140" t="s">
        <v>459</v>
      </c>
      <c r="FI140">
        <f>'Générateur P.Durable 10ans'!$F6</f>
        <v>0.7</v>
      </c>
      <c r="FK140" t="s">
        <v>458</v>
      </c>
      <c r="FL140">
        <f>IF(FK106&lt;0,FI141+FI142,0)</f>
        <v>1.3</v>
      </c>
      <c r="FM140" s="345"/>
      <c r="FN140" t="s">
        <v>459</v>
      </c>
      <c r="FO140">
        <f>'Générateur P.Durable 10ans'!$F6</f>
        <v>0.7</v>
      </c>
      <c r="FQ140" t="s">
        <v>458</v>
      </c>
      <c r="FR140">
        <f>IF(FQ106&lt;0,FO141+FO142,0)</f>
        <v>1.3</v>
      </c>
      <c r="FS140" s="345"/>
      <c r="FT140" t="s">
        <v>459</v>
      </c>
      <c r="FU140">
        <f>'Générateur P.Durable 10ans'!$F6</f>
        <v>0.7</v>
      </c>
      <c r="FW140" t="s">
        <v>458</v>
      </c>
      <c r="FX140">
        <f>IF(FW106&lt;0,FU141+FU142,0)</f>
        <v>1.3</v>
      </c>
      <c r="FY140" s="345"/>
    </row>
    <row r="141" spans="1:181" x14ac:dyDescent="0.3">
      <c r="A141" s="19"/>
      <c r="B141" s="827" t="s">
        <v>457</v>
      </c>
      <c r="C141" s="835">
        <f>'Générateur P.Durable 10ans'!$F7</f>
        <v>0.3</v>
      </c>
      <c r="D141" s="835"/>
      <c r="E141" s="835" t="s">
        <v>18</v>
      </c>
      <c r="F141" s="834">
        <f>IF(AND(C125&lt;0,D125&lt;0),SUM(C139:C142),0)</f>
        <v>0</v>
      </c>
      <c r="G141" s="345"/>
      <c r="H141" t="s">
        <v>457</v>
      </c>
      <c r="I141">
        <f>'Générateur P.Durable 10ans'!$F7</f>
        <v>0.3</v>
      </c>
      <c r="K141" t="s">
        <v>18</v>
      </c>
      <c r="L141">
        <f>IF(AND(I125&lt;0,J125&lt;0),SUM(I139:I142),0)</f>
        <v>0</v>
      </c>
      <c r="M141" s="345"/>
      <c r="N141" t="s">
        <v>457</v>
      </c>
      <c r="O141">
        <f>'Générateur P.Durable 10ans'!$F7</f>
        <v>0.3</v>
      </c>
      <c r="Q141" t="s">
        <v>18</v>
      </c>
      <c r="R141">
        <f>IF(AND(O125&lt;0,P125&lt;0),SUM(O139:O142),0)</f>
        <v>0</v>
      </c>
      <c r="S141" s="345"/>
      <c r="T141" t="s">
        <v>457</v>
      </c>
      <c r="U141">
        <f>'Générateur P.Durable 10ans'!$F7</f>
        <v>0.3</v>
      </c>
      <c r="W141" t="s">
        <v>18</v>
      </c>
      <c r="X141">
        <f>IF(AND(U125&lt;0,V125&lt;0),SUM(U139:U142),0)</f>
        <v>0</v>
      </c>
      <c r="Y141" s="345"/>
      <c r="Z141" t="s">
        <v>457</v>
      </c>
      <c r="AA141">
        <f>'Générateur P.Durable 10ans'!$F7</f>
        <v>0.3</v>
      </c>
      <c r="AC141" t="s">
        <v>18</v>
      </c>
      <c r="AD141">
        <f>IF(AND(AA125&lt;0,AB125&lt;0),SUM(AA139:AA142),0)</f>
        <v>0</v>
      </c>
      <c r="AE141" s="345"/>
      <c r="AF141" t="s">
        <v>457</v>
      </c>
      <c r="AG141">
        <f>'Générateur P.Durable 10ans'!$F7</f>
        <v>0.3</v>
      </c>
      <c r="AI141" t="s">
        <v>18</v>
      </c>
      <c r="AJ141">
        <f>IF(AND(AG125&lt;0,AH125&lt;0),SUM(AG139:AG142),0)</f>
        <v>0</v>
      </c>
      <c r="AK141" s="345"/>
      <c r="AL141" t="s">
        <v>457</v>
      </c>
      <c r="AM141">
        <f>'Générateur P.Durable 10ans'!$F7</f>
        <v>0.3</v>
      </c>
      <c r="AO141" t="s">
        <v>18</v>
      </c>
      <c r="AP141">
        <f>IF(AND(AM125&lt;0,AN125&lt;0),SUM(AM139:AM142),0)</f>
        <v>0</v>
      </c>
      <c r="AQ141" s="345"/>
      <c r="AR141" t="s">
        <v>457</v>
      </c>
      <c r="AS141">
        <f>'Générateur P.Durable 10ans'!$F7</f>
        <v>0.3</v>
      </c>
      <c r="AU141" t="s">
        <v>18</v>
      </c>
      <c r="AV141">
        <f>IF(AND(AS125&lt;0,AT125&lt;0),SUM(AS139:AS142),0)</f>
        <v>0</v>
      </c>
      <c r="AW141" s="345"/>
      <c r="AX141" t="s">
        <v>457</v>
      </c>
      <c r="AY141">
        <f>'Générateur P.Durable 10ans'!$F7</f>
        <v>0.3</v>
      </c>
      <c r="BA141" t="s">
        <v>18</v>
      </c>
      <c r="BB141">
        <f>IF(AND(AY125&lt;0,AZ125&lt;0),SUM(AY139:AY142),0)</f>
        <v>0</v>
      </c>
      <c r="BC141" s="345"/>
      <c r="BD141" t="s">
        <v>457</v>
      </c>
      <c r="BE141">
        <f>'Générateur P.Durable 10ans'!$F7</f>
        <v>0.3</v>
      </c>
      <c r="BG141" t="s">
        <v>18</v>
      </c>
      <c r="BH141">
        <f>IF(AND(BE125&lt;0,BF125&lt;0),SUM(BE139:BE142),0)</f>
        <v>0</v>
      </c>
      <c r="BI141" s="345"/>
      <c r="BJ141" t="s">
        <v>457</v>
      </c>
      <c r="BK141">
        <f>'Générateur P.Durable 10ans'!$F7</f>
        <v>0.3</v>
      </c>
      <c r="BM141" t="s">
        <v>18</v>
      </c>
      <c r="BN141">
        <f>IF(AND(BK125&lt;0,BL125&lt;0),SUM(BK139:BK142),0)</f>
        <v>0</v>
      </c>
      <c r="BO141" s="345"/>
      <c r="BP141" t="s">
        <v>457</v>
      </c>
      <c r="BQ141">
        <f>'Générateur P.Durable 10ans'!$F7</f>
        <v>0.3</v>
      </c>
      <c r="BS141" t="s">
        <v>18</v>
      </c>
      <c r="BT141">
        <f>IF(AND(BQ125&lt;0,BR125&lt;0),SUM(BQ139:BQ142),0)</f>
        <v>0</v>
      </c>
      <c r="BU141" s="345"/>
      <c r="BV141" t="s">
        <v>457</v>
      </c>
      <c r="BW141">
        <f>'Générateur P.Durable 10ans'!$F7</f>
        <v>0.3</v>
      </c>
      <c r="BY141" t="s">
        <v>18</v>
      </c>
      <c r="BZ141">
        <f>IF(AND(BW125&lt;0,BX125&lt;0),SUM(BW139:BW142),0)</f>
        <v>0</v>
      </c>
      <c r="CA141" s="345"/>
      <c r="CB141" t="s">
        <v>457</v>
      </c>
      <c r="CC141">
        <f>'Générateur P.Durable 10ans'!$F7</f>
        <v>0.3</v>
      </c>
      <c r="CE141" t="s">
        <v>18</v>
      </c>
      <c r="CF141">
        <f>IF(AND(CC125&lt;0,CD125&lt;0),SUM(CC139:CC142),0)</f>
        <v>0</v>
      </c>
      <c r="CG141" s="345"/>
      <c r="CH141" t="s">
        <v>457</v>
      </c>
      <c r="CI141">
        <f>'Générateur P.Durable 10ans'!$F7</f>
        <v>0.3</v>
      </c>
      <c r="CK141" t="s">
        <v>18</v>
      </c>
      <c r="CL141">
        <f>IF(AND(CI125&lt;0,CJ125&lt;0),SUM(CI139:CI142),0)</f>
        <v>0</v>
      </c>
      <c r="CM141" s="345"/>
      <c r="CN141" t="s">
        <v>457</v>
      </c>
      <c r="CO141">
        <f>'Générateur P.Durable 10ans'!$F7</f>
        <v>0.3</v>
      </c>
      <c r="CQ141" t="s">
        <v>18</v>
      </c>
      <c r="CR141">
        <f>IF(AND(CO125&lt;0,CP125&lt;0),SUM(CO139:CO142),0)</f>
        <v>0</v>
      </c>
      <c r="CS141" s="345"/>
      <c r="CT141" t="s">
        <v>457</v>
      </c>
      <c r="CU141">
        <f>'Générateur P.Durable 10ans'!$F7</f>
        <v>0.3</v>
      </c>
      <c r="CW141" t="s">
        <v>18</v>
      </c>
      <c r="CX141">
        <f>IF(AND(CU125&lt;0,CV125&lt;0),SUM(CU139:CU142),0)</f>
        <v>0</v>
      </c>
      <c r="CY141" s="345"/>
      <c r="CZ141" t="s">
        <v>457</v>
      </c>
      <c r="DA141">
        <f>'Générateur P.Durable 10ans'!$F7</f>
        <v>0.3</v>
      </c>
      <c r="DC141" t="s">
        <v>18</v>
      </c>
      <c r="DD141">
        <f>IF(AND(DA125&lt;0,DB125&lt;0),SUM(DA139:DA142),0)</f>
        <v>0</v>
      </c>
      <c r="DE141" s="345"/>
      <c r="DF141" t="s">
        <v>457</v>
      </c>
      <c r="DG141">
        <f>'Générateur P.Durable 10ans'!$F7</f>
        <v>0.3</v>
      </c>
      <c r="DI141" t="s">
        <v>18</v>
      </c>
      <c r="DJ141">
        <f>IF(AND(DG125&lt;0,DH125&lt;0),SUM(DG139:DG142),0)</f>
        <v>0</v>
      </c>
      <c r="DK141" s="345"/>
      <c r="DL141" t="s">
        <v>457</v>
      </c>
      <c r="DM141">
        <f>'Générateur P.Durable 10ans'!$F7</f>
        <v>0.3</v>
      </c>
      <c r="DO141" t="s">
        <v>18</v>
      </c>
      <c r="DP141">
        <f>IF(AND(DM125&lt;0,DN125&lt;0),SUM(DM139:DM142),0)</f>
        <v>0</v>
      </c>
      <c r="DQ141" s="345"/>
      <c r="DR141" t="s">
        <v>457</v>
      </c>
      <c r="DS141">
        <f>'Générateur P.Durable 10ans'!$F7</f>
        <v>0.3</v>
      </c>
      <c r="DU141" t="s">
        <v>18</v>
      </c>
      <c r="DV141">
        <f>IF(AND(DS125&lt;0,DT125&lt;0),SUM(DS139:DS142),0)</f>
        <v>0</v>
      </c>
      <c r="DW141" s="345"/>
      <c r="DX141" t="s">
        <v>457</v>
      </c>
      <c r="DY141">
        <f>'Générateur P.Durable 10ans'!$F7</f>
        <v>0.3</v>
      </c>
      <c r="EA141" t="s">
        <v>18</v>
      </c>
      <c r="EB141">
        <f>IF(AND(DY125&lt;0,DZ125&lt;0),SUM(DY139:DY142),0)</f>
        <v>0</v>
      </c>
      <c r="EC141" s="345"/>
      <c r="ED141" t="s">
        <v>457</v>
      </c>
      <c r="EE141">
        <f>'Générateur P.Durable 10ans'!$F7</f>
        <v>0.3</v>
      </c>
      <c r="EG141" t="s">
        <v>18</v>
      </c>
      <c r="EH141">
        <f>IF(AND(EE125&lt;0,EF125&lt;0),SUM(EE139:EE142),0)</f>
        <v>0</v>
      </c>
      <c r="EI141" s="345"/>
      <c r="EJ141" t="s">
        <v>457</v>
      </c>
      <c r="EK141">
        <f>'Générateur P.Durable 10ans'!$F7</f>
        <v>0.3</v>
      </c>
      <c r="EM141" t="s">
        <v>18</v>
      </c>
      <c r="EN141">
        <f>IF(AND(EK125&lt;0,EL125&lt;0),SUM(EK139:EK142),0)</f>
        <v>0</v>
      </c>
      <c r="EO141" s="345"/>
      <c r="EP141" t="s">
        <v>457</v>
      </c>
      <c r="EQ141">
        <f>'Générateur P.Durable 10ans'!$F7</f>
        <v>0.3</v>
      </c>
      <c r="ES141" t="s">
        <v>18</v>
      </c>
      <c r="ET141">
        <f>IF(AND(EQ125&lt;0,ER125&lt;0),SUM(EQ139:EQ142),0)</f>
        <v>0</v>
      </c>
      <c r="EU141" s="345"/>
      <c r="EV141" t="s">
        <v>457</v>
      </c>
      <c r="EW141">
        <f>'Générateur P.Durable 10ans'!$F7</f>
        <v>0.3</v>
      </c>
      <c r="EY141" t="s">
        <v>18</v>
      </c>
      <c r="EZ141">
        <f>IF(AND(EW125&lt;0,EX125&lt;0),SUM(EW139:EW142),0)</f>
        <v>0</v>
      </c>
      <c r="FA141" s="345"/>
      <c r="FB141" t="s">
        <v>457</v>
      </c>
      <c r="FC141">
        <f>'Générateur P.Durable 10ans'!$F7</f>
        <v>0.3</v>
      </c>
      <c r="FE141" t="s">
        <v>18</v>
      </c>
      <c r="FF141">
        <f>IF(AND(FC125&lt;0,FD125&lt;0),SUM(FC139:FC142),0)</f>
        <v>0</v>
      </c>
      <c r="FG141" s="345"/>
      <c r="FH141" t="s">
        <v>457</v>
      </c>
      <c r="FI141">
        <f>'Générateur P.Durable 10ans'!$F7</f>
        <v>0.3</v>
      </c>
      <c r="FK141" t="s">
        <v>18</v>
      </c>
      <c r="FL141">
        <f>IF(AND(FI125&lt;0,FJ125&lt;0),SUM(FI139:FI142),0)</f>
        <v>0</v>
      </c>
      <c r="FM141" s="345"/>
      <c r="FN141" t="s">
        <v>457</v>
      </c>
      <c r="FO141">
        <f>'Générateur P.Durable 10ans'!$F7</f>
        <v>0.3</v>
      </c>
      <c r="FQ141" t="s">
        <v>18</v>
      </c>
      <c r="FR141">
        <f>IF(AND(FO125&lt;0,FP125&lt;0),SUM(FO139:FO142),0)</f>
        <v>0</v>
      </c>
      <c r="FS141" s="345"/>
      <c r="FT141" t="s">
        <v>457</v>
      </c>
      <c r="FU141">
        <f>'Générateur P.Durable 10ans'!$F7</f>
        <v>0.3</v>
      </c>
      <c r="FW141" t="s">
        <v>18</v>
      </c>
      <c r="FX141">
        <f>IF(AND(FU125&lt;0,FV125&lt;0),SUM(FU139:FU142),0)</f>
        <v>0</v>
      </c>
      <c r="FY141" s="345"/>
    </row>
    <row r="142" spans="1:181" ht="15" thickBot="1" x14ac:dyDescent="0.35">
      <c r="A142" s="19"/>
      <c r="B142" s="826" t="s">
        <v>456</v>
      </c>
      <c r="C142" s="833">
        <f>'Générateur P.Durable 10ans'!$F8</f>
        <v>1</v>
      </c>
      <c r="D142" s="833"/>
      <c r="E142" s="833"/>
      <c r="F142" s="832"/>
      <c r="G142" s="345"/>
      <c r="H142" t="s">
        <v>456</v>
      </c>
      <c r="I142">
        <f>'Générateur P.Durable 10ans'!$F8</f>
        <v>1</v>
      </c>
      <c r="M142" s="345"/>
      <c r="N142" t="s">
        <v>456</v>
      </c>
      <c r="O142">
        <f>'Générateur P.Durable 10ans'!$F8</f>
        <v>1</v>
      </c>
      <c r="S142" s="345"/>
      <c r="T142" t="s">
        <v>456</v>
      </c>
      <c r="U142">
        <f>'Générateur P.Durable 10ans'!$F8</f>
        <v>1</v>
      </c>
      <c r="Y142" s="345"/>
      <c r="Z142" t="s">
        <v>456</v>
      </c>
      <c r="AA142">
        <f>'Générateur P.Durable 10ans'!$F8</f>
        <v>1</v>
      </c>
      <c r="AE142" s="345"/>
      <c r="AF142" t="s">
        <v>456</v>
      </c>
      <c r="AG142">
        <f>'Générateur P.Durable 10ans'!$F8</f>
        <v>1</v>
      </c>
      <c r="AK142" s="345"/>
      <c r="AL142" t="s">
        <v>456</v>
      </c>
      <c r="AM142">
        <f>'Générateur P.Durable 10ans'!$F8</f>
        <v>1</v>
      </c>
      <c r="AQ142" s="345"/>
      <c r="AR142" t="s">
        <v>456</v>
      </c>
      <c r="AS142">
        <f>'Générateur P.Durable 10ans'!$F8</f>
        <v>1</v>
      </c>
      <c r="AW142" s="345"/>
      <c r="AX142" t="s">
        <v>456</v>
      </c>
      <c r="AY142">
        <f>'Générateur P.Durable 10ans'!$F8</f>
        <v>1</v>
      </c>
      <c r="BC142" s="345"/>
      <c r="BD142" t="s">
        <v>456</v>
      </c>
      <c r="BE142">
        <f>'Générateur P.Durable 10ans'!$F8</f>
        <v>1</v>
      </c>
      <c r="BI142" s="345"/>
      <c r="BJ142" t="s">
        <v>456</v>
      </c>
      <c r="BK142">
        <f>'Générateur P.Durable 10ans'!$F8</f>
        <v>1</v>
      </c>
      <c r="BO142" s="345"/>
      <c r="BP142" t="s">
        <v>456</v>
      </c>
      <c r="BQ142">
        <f>'Générateur P.Durable 10ans'!$F8</f>
        <v>1</v>
      </c>
      <c r="BU142" s="345"/>
      <c r="BV142" t="s">
        <v>456</v>
      </c>
      <c r="BW142">
        <f>'Générateur P.Durable 10ans'!$F8</f>
        <v>1</v>
      </c>
      <c r="CA142" s="345"/>
      <c r="CB142" t="s">
        <v>456</v>
      </c>
      <c r="CC142">
        <f>'Générateur P.Durable 10ans'!$F8</f>
        <v>1</v>
      </c>
      <c r="CG142" s="345"/>
      <c r="CH142" t="s">
        <v>456</v>
      </c>
      <c r="CI142">
        <f>'Générateur P.Durable 10ans'!$F8</f>
        <v>1</v>
      </c>
      <c r="CM142" s="345"/>
      <c r="CN142" t="s">
        <v>456</v>
      </c>
      <c r="CO142">
        <f>'Générateur P.Durable 10ans'!$F8</f>
        <v>1</v>
      </c>
      <c r="CS142" s="345"/>
      <c r="CT142" t="s">
        <v>456</v>
      </c>
      <c r="CU142">
        <f>'Générateur P.Durable 10ans'!$F8</f>
        <v>1</v>
      </c>
      <c r="CY142" s="345"/>
      <c r="CZ142" t="s">
        <v>456</v>
      </c>
      <c r="DA142">
        <f>'Générateur P.Durable 10ans'!$F8</f>
        <v>1</v>
      </c>
      <c r="DE142" s="345"/>
      <c r="DF142" t="s">
        <v>456</v>
      </c>
      <c r="DG142">
        <f>'Générateur P.Durable 10ans'!$F8</f>
        <v>1</v>
      </c>
      <c r="DK142" s="345"/>
      <c r="DL142" t="s">
        <v>456</v>
      </c>
      <c r="DM142">
        <f>'Générateur P.Durable 10ans'!$F8</f>
        <v>1</v>
      </c>
      <c r="DQ142" s="345"/>
      <c r="DR142" t="s">
        <v>456</v>
      </c>
      <c r="DS142">
        <f>'Générateur P.Durable 10ans'!$F8</f>
        <v>1</v>
      </c>
      <c r="DW142" s="345"/>
      <c r="DX142" t="s">
        <v>456</v>
      </c>
      <c r="DY142">
        <f>'Générateur P.Durable 10ans'!$F8</f>
        <v>1</v>
      </c>
      <c r="EC142" s="345"/>
      <c r="ED142" t="s">
        <v>456</v>
      </c>
      <c r="EE142">
        <f>'Générateur P.Durable 10ans'!$F8</f>
        <v>1</v>
      </c>
      <c r="EI142" s="345"/>
      <c r="EJ142" t="s">
        <v>456</v>
      </c>
      <c r="EK142">
        <f>'Générateur P.Durable 10ans'!$F8</f>
        <v>1</v>
      </c>
      <c r="EO142" s="345"/>
      <c r="EP142" t="s">
        <v>456</v>
      </c>
      <c r="EQ142">
        <f>'Générateur P.Durable 10ans'!$F8</f>
        <v>1</v>
      </c>
      <c r="EU142" s="345"/>
      <c r="EV142" t="s">
        <v>456</v>
      </c>
      <c r="EW142">
        <f>'Générateur P.Durable 10ans'!$F8</f>
        <v>1</v>
      </c>
      <c r="FA142" s="345"/>
      <c r="FB142" t="s">
        <v>456</v>
      </c>
      <c r="FC142">
        <f>'Générateur P.Durable 10ans'!$F8</f>
        <v>1</v>
      </c>
      <c r="FG142" s="345"/>
      <c r="FH142" t="s">
        <v>456</v>
      </c>
      <c r="FI142">
        <f>'Générateur P.Durable 10ans'!$F8</f>
        <v>1</v>
      </c>
      <c r="FM142" s="345"/>
      <c r="FN142" t="s">
        <v>456</v>
      </c>
      <c r="FO142">
        <f>'Générateur P.Durable 10ans'!$F8</f>
        <v>1</v>
      </c>
      <c r="FS142" s="345"/>
      <c r="FT142" t="s">
        <v>456</v>
      </c>
      <c r="FU142">
        <f>'Générateur P.Durable 10ans'!$F8</f>
        <v>1</v>
      </c>
      <c r="FY142" s="345"/>
    </row>
    <row r="143" spans="1:181" ht="15" thickBot="1" x14ac:dyDescent="0.35">
      <c r="A143" s="19"/>
      <c r="G143" s="345"/>
      <c r="M143" s="345"/>
      <c r="S143" s="345"/>
      <c r="Y143" s="345"/>
      <c r="AE143" s="345"/>
      <c r="AK143" s="345"/>
      <c r="AQ143" s="345"/>
      <c r="AW143" s="345"/>
      <c r="BC143" s="345"/>
      <c r="BI143" s="345"/>
      <c r="BO143" s="345"/>
      <c r="BU143" s="345"/>
      <c r="CA143" s="345"/>
      <c r="CG143" s="345"/>
      <c r="CM143" s="345"/>
      <c r="CS143" s="345"/>
      <c r="CY143" s="345"/>
      <c r="DE143" s="345"/>
      <c r="DK143" s="345"/>
      <c r="DQ143" s="345"/>
      <c r="DW143" s="345"/>
      <c r="EC143" s="345"/>
      <c r="EI143" s="345"/>
      <c r="EO143" s="345"/>
      <c r="EU143" s="345"/>
      <c r="FA143" s="345"/>
      <c r="FG143" s="345"/>
      <c r="FM143" s="345"/>
      <c r="FS143" s="345"/>
      <c r="FY143" s="345"/>
    </row>
    <row r="144" spans="1:181" x14ac:dyDescent="0.3">
      <c r="A144" s="19"/>
      <c r="B144" s="838"/>
      <c r="C144" s="837" t="s">
        <v>455</v>
      </c>
      <c r="D144" s="837" t="s">
        <v>454</v>
      </c>
      <c r="E144" s="837" t="s">
        <v>453</v>
      </c>
      <c r="F144" s="837" t="s">
        <v>452</v>
      </c>
      <c r="G144" s="836"/>
      <c r="H144" s="838"/>
      <c r="I144" s="837" t="s">
        <v>455</v>
      </c>
      <c r="J144" s="837" t="s">
        <v>454</v>
      </c>
      <c r="K144" s="837" t="s">
        <v>453</v>
      </c>
      <c r="L144" s="837" t="s">
        <v>452</v>
      </c>
      <c r="M144" s="836"/>
      <c r="N144" s="838"/>
      <c r="O144" s="837" t="s">
        <v>455</v>
      </c>
      <c r="P144" s="837" t="s">
        <v>454</v>
      </c>
      <c r="Q144" s="837" t="s">
        <v>453</v>
      </c>
      <c r="R144" s="837" t="s">
        <v>452</v>
      </c>
      <c r="S144" s="836"/>
      <c r="T144" s="838"/>
      <c r="U144" s="837" t="s">
        <v>455</v>
      </c>
      <c r="V144" s="837" t="s">
        <v>454</v>
      </c>
      <c r="W144" s="837" t="s">
        <v>453</v>
      </c>
      <c r="X144" s="837" t="s">
        <v>452</v>
      </c>
      <c r="Y144" s="836"/>
      <c r="Z144" s="838"/>
      <c r="AA144" s="837" t="s">
        <v>455</v>
      </c>
      <c r="AB144" s="837" t="s">
        <v>454</v>
      </c>
      <c r="AC144" s="837" t="s">
        <v>453</v>
      </c>
      <c r="AD144" s="837" t="s">
        <v>452</v>
      </c>
      <c r="AE144" s="836"/>
      <c r="AF144" s="838"/>
      <c r="AG144" s="837" t="s">
        <v>455</v>
      </c>
      <c r="AH144" s="837" t="s">
        <v>454</v>
      </c>
      <c r="AI144" s="837" t="s">
        <v>453</v>
      </c>
      <c r="AJ144" s="837" t="s">
        <v>452</v>
      </c>
      <c r="AK144" s="836"/>
      <c r="AL144" s="838"/>
      <c r="AM144" s="837" t="s">
        <v>455</v>
      </c>
      <c r="AN144" s="837" t="s">
        <v>454</v>
      </c>
      <c r="AO144" s="837" t="s">
        <v>453</v>
      </c>
      <c r="AP144" s="837" t="s">
        <v>452</v>
      </c>
      <c r="AQ144" s="836"/>
      <c r="AR144" s="838"/>
      <c r="AS144" s="837" t="s">
        <v>455</v>
      </c>
      <c r="AT144" s="837" t="s">
        <v>454</v>
      </c>
      <c r="AU144" s="837" t="s">
        <v>453</v>
      </c>
      <c r="AV144" s="837" t="s">
        <v>452</v>
      </c>
      <c r="AW144" s="836"/>
      <c r="AX144" s="838"/>
      <c r="AY144" s="837" t="s">
        <v>455</v>
      </c>
      <c r="AZ144" s="837" t="s">
        <v>454</v>
      </c>
      <c r="BA144" s="837" t="s">
        <v>453</v>
      </c>
      <c r="BB144" s="837" t="s">
        <v>452</v>
      </c>
      <c r="BC144" s="836"/>
      <c r="BD144" s="838"/>
      <c r="BE144" s="837" t="s">
        <v>455</v>
      </c>
      <c r="BF144" s="837" t="s">
        <v>454</v>
      </c>
      <c r="BG144" s="837" t="s">
        <v>453</v>
      </c>
      <c r="BH144" s="837" t="s">
        <v>452</v>
      </c>
      <c r="BI144" s="836"/>
      <c r="BJ144" s="838"/>
      <c r="BK144" s="837" t="s">
        <v>455</v>
      </c>
      <c r="BL144" s="837" t="s">
        <v>454</v>
      </c>
      <c r="BM144" s="837" t="s">
        <v>453</v>
      </c>
      <c r="BN144" s="837" t="s">
        <v>452</v>
      </c>
      <c r="BO144" s="836"/>
      <c r="BP144" s="838"/>
      <c r="BQ144" s="837" t="s">
        <v>455</v>
      </c>
      <c r="BR144" s="837" t="s">
        <v>454</v>
      </c>
      <c r="BS144" s="837" t="s">
        <v>453</v>
      </c>
      <c r="BT144" s="837" t="s">
        <v>452</v>
      </c>
      <c r="BU144" s="836"/>
      <c r="BV144" s="838"/>
      <c r="BW144" s="837" t="s">
        <v>455</v>
      </c>
      <c r="BX144" s="837" t="s">
        <v>454</v>
      </c>
      <c r="BY144" s="837" t="s">
        <v>453</v>
      </c>
      <c r="BZ144" s="837" t="s">
        <v>452</v>
      </c>
      <c r="CA144" s="836"/>
      <c r="CB144" s="838"/>
      <c r="CC144" s="837" t="s">
        <v>455</v>
      </c>
      <c r="CD144" s="837" t="s">
        <v>454</v>
      </c>
      <c r="CE144" s="837" t="s">
        <v>453</v>
      </c>
      <c r="CF144" s="837" t="s">
        <v>452</v>
      </c>
      <c r="CG144" s="836"/>
      <c r="CH144" s="838"/>
      <c r="CI144" s="837" t="s">
        <v>455</v>
      </c>
      <c r="CJ144" s="837" t="s">
        <v>454</v>
      </c>
      <c r="CK144" s="837" t="s">
        <v>453</v>
      </c>
      <c r="CL144" s="837" t="s">
        <v>452</v>
      </c>
      <c r="CM144" s="836"/>
      <c r="CN144" s="838"/>
      <c r="CO144" s="837" t="s">
        <v>455</v>
      </c>
      <c r="CP144" s="837" t="s">
        <v>454</v>
      </c>
      <c r="CQ144" s="837" t="s">
        <v>453</v>
      </c>
      <c r="CR144" s="837" t="s">
        <v>452</v>
      </c>
      <c r="CS144" s="836"/>
      <c r="CT144" s="838"/>
      <c r="CU144" s="837" t="s">
        <v>455</v>
      </c>
      <c r="CV144" s="837" t="s">
        <v>454</v>
      </c>
      <c r="CW144" s="837" t="s">
        <v>453</v>
      </c>
      <c r="CX144" s="837" t="s">
        <v>452</v>
      </c>
      <c r="CY144" s="836"/>
      <c r="CZ144" s="838"/>
      <c r="DA144" s="837" t="s">
        <v>455</v>
      </c>
      <c r="DB144" s="837" t="s">
        <v>454</v>
      </c>
      <c r="DC144" s="837" t="s">
        <v>453</v>
      </c>
      <c r="DD144" s="837" t="s">
        <v>452</v>
      </c>
      <c r="DE144" s="836"/>
      <c r="DF144" s="838"/>
      <c r="DG144" s="837" t="s">
        <v>455</v>
      </c>
      <c r="DH144" s="837" t="s">
        <v>454</v>
      </c>
      <c r="DI144" s="837" t="s">
        <v>453</v>
      </c>
      <c r="DJ144" s="837" t="s">
        <v>452</v>
      </c>
      <c r="DK144" s="836"/>
      <c r="DL144" s="838"/>
      <c r="DM144" s="837" t="s">
        <v>455</v>
      </c>
      <c r="DN144" s="837" t="s">
        <v>454</v>
      </c>
      <c r="DO144" s="837" t="s">
        <v>453</v>
      </c>
      <c r="DP144" s="837" t="s">
        <v>452</v>
      </c>
      <c r="DQ144" s="836"/>
      <c r="DR144" s="838"/>
      <c r="DS144" s="837" t="s">
        <v>455</v>
      </c>
      <c r="DT144" s="837" t="s">
        <v>454</v>
      </c>
      <c r="DU144" s="837" t="s">
        <v>453</v>
      </c>
      <c r="DV144" s="837" t="s">
        <v>452</v>
      </c>
      <c r="DW144" s="836"/>
      <c r="DX144" s="838"/>
      <c r="DY144" s="837" t="s">
        <v>455</v>
      </c>
      <c r="DZ144" s="837" t="s">
        <v>454</v>
      </c>
      <c r="EA144" s="837" t="s">
        <v>453</v>
      </c>
      <c r="EB144" s="837" t="s">
        <v>452</v>
      </c>
      <c r="EC144" s="836"/>
      <c r="ED144" s="838"/>
      <c r="EE144" s="837" t="s">
        <v>455</v>
      </c>
      <c r="EF144" s="837" t="s">
        <v>454</v>
      </c>
      <c r="EG144" s="837" t="s">
        <v>453</v>
      </c>
      <c r="EH144" s="837" t="s">
        <v>452</v>
      </c>
      <c r="EI144" s="836"/>
      <c r="EJ144" s="838"/>
      <c r="EK144" s="837" t="s">
        <v>455</v>
      </c>
      <c r="EL144" s="837" t="s">
        <v>454</v>
      </c>
      <c r="EM144" s="837" t="s">
        <v>453</v>
      </c>
      <c r="EN144" s="837" t="s">
        <v>452</v>
      </c>
      <c r="EO144" s="836"/>
      <c r="EP144" s="838"/>
      <c r="EQ144" s="837" t="s">
        <v>455</v>
      </c>
      <c r="ER144" s="837" t="s">
        <v>454</v>
      </c>
      <c r="ES144" s="837" t="s">
        <v>453</v>
      </c>
      <c r="ET144" s="837" t="s">
        <v>452</v>
      </c>
      <c r="EU144" s="836"/>
      <c r="EV144" s="838"/>
      <c r="EW144" s="837" t="s">
        <v>455</v>
      </c>
      <c r="EX144" s="837" t="s">
        <v>454</v>
      </c>
      <c r="EY144" s="837" t="s">
        <v>453</v>
      </c>
      <c r="EZ144" s="837" t="s">
        <v>452</v>
      </c>
      <c r="FA144" s="836"/>
      <c r="FB144" s="838"/>
      <c r="FC144" s="837" t="s">
        <v>455</v>
      </c>
      <c r="FD144" s="837" t="s">
        <v>454</v>
      </c>
      <c r="FE144" s="837" t="s">
        <v>453</v>
      </c>
      <c r="FF144" s="837" t="s">
        <v>452</v>
      </c>
      <c r="FG144" s="836"/>
      <c r="FH144" s="838"/>
      <c r="FI144" s="837" t="s">
        <v>455</v>
      </c>
      <c r="FJ144" s="837" t="s">
        <v>454</v>
      </c>
      <c r="FK144" s="837" t="s">
        <v>453</v>
      </c>
      <c r="FL144" s="837" t="s">
        <v>452</v>
      </c>
      <c r="FM144" s="836"/>
      <c r="FN144" s="838"/>
      <c r="FO144" s="837" t="s">
        <v>455</v>
      </c>
      <c r="FP144" s="837" t="s">
        <v>454</v>
      </c>
      <c r="FQ144" s="837" t="s">
        <v>453</v>
      </c>
      <c r="FR144" s="837" t="s">
        <v>452</v>
      </c>
      <c r="FS144" s="836"/>
      <c r="FT144" s="838"/>
      <c r="FU144" s="837" t="s">
        <v>455</v>
      </c>
      <c r="FV144" s="837" t="s">
        <v>454</v>
      </c>
      <c r="FW144" s="837" t="s">
        <v>453</v>
      </c>
      <c r="FX144" s="837" t="s">
        <v>452</v>
      </c>
      <c r="FY144" s="836"/>
    </row>
    <row r="145" spans="1:181" x14ac:dyDescent="0.3">
      <c r="A145" s="19"/>
      <c r="B145" s="827" t="s">
        <v>451</v>
      </c>
      <c r="C145" s="835"/>
      <c r="D145" s="835"/>
      <c r="E145" s="835"/>
      <c r="F145" s="835"/>
      <c r="G145" s="834"/>
      <c r="H145" s="827" t="s">
        <v>451</v>
      </c>
      <c r="I145" s="835"/>
      <c r="J145" s="835"/>
      <c r="K145" s="835"/>
      <c r="L145" s="835"/>
      <c r="M145" s="834"/>
      <c r="N145" s="827" t="s">
        <v>451</v>
      </c>
      <c r="O145" s="835"/>
      <c r="P145" s="835"/>
      <c r="Q145" s="835"/>
      <c r="R145" s="835"/>
      <c r="S145" s="834"/>
      <c r="T145" s="827" t="s">
        <v>451</v>
      </c>
      <c r="U145" s="835"/>
      <c r="V145" s="835"/>
      <c r="W145" s="835"/>
      <c r="X145" s="835"/>
      <c r="Y145" s="834"/>
      <c r="Z145" s="827" t="s">
        <v>451</v>
      </c>
      <c r="AA145" s="835"/>
      <c r="AB145" s="835"/>
      <c r="AC145" s="835"/>
      <c r="AD145" s="835"/>
      <c r="AE145" s="834"/>
      <c r="AF145" s="827" t="s">
        <v>451</v>
      </c>
      <c r="AG145" s="835"/>
      <c r="AH145" s="835"/>
      <c r="AI145" s="835"/>
      <c r="AJ145" s="835"/>
      <c r="AK145" s="834"/>
      <c r="AL145" s="827" t="s">
        <v>451</v>
      </c>
      <c r="AM145" s="835"/>
      <c r="AN145" s="835"/>
      <c r="AO145" s="835"/>
      <c r="AP145" s="835"/>
      <c r="AQ145" s="834"/>
      <c r="AR145" s="827" t="s">
        <v>451</v>
      </c>
      <c r="AS145" s="835"/>
      <c r="AT145" s="835"/>
      <c r="AU145" s="835"/>
      <c r="AV145" s="835"/>
      <c r="AW145" s="834"/>
      <c r="AX145" s="827" t="s">
        <v>451</v>
      </c>
      <c r="AY145" s="835"/>
      <c r="AZ145" s="835"/>
      <c r="BA145" s="835"/>
      <c r="BB145" s="835"/>
      <c r="BC145" s="834"/>
      <c r="BD145" s="827" t="s">
        <v>451</v>
      </c>
      <c r="BE145" s="835"/>
      <c r="BF145" s="835"/>
      <c r="BG145" s="835"/>
      <c r="BH145" s="835"/>
      <c r="BI145" s="834"/>
      <c r="BJ145" s="827" t="s">
        <v>451</v>
      </c>
      <c r="BK145" s="835"/>
      <c r="BL145" s="835"/>
      <c r="BM145" s="835"/>
      <c r="BN145" s="835"/>
      <c r="BO145" s="834"/>
      <c r="BP145" s="827" t="s">
        <v>451</v>
      </c>
      <c r="BQ145" s="835"/>
      <c r="BR145" s="835"/>
      <c r="BS145" s="835"/>
      <c r="BT145" s="835"/>
      <c r="BU145" s="834"/>
      <c r="BV145" s="827" t="s">
        <v>451</v>
      </c>
      <c r="BW145" s="835"/>
      <c r="BX145" s="835"/>
      <c r="BY145" s="835"/>
      <c r="BZ145" s="835"/>
      <c r="CA145" s="834"/>
      <c r="CB145" s="827" t="s">
        <v>451</v>
      </c>
      <c r="CC145" s="835"/>
      <c r="CD145" s="835"/>
      <c r="CE145" s="835"/>
      <c r="CF145" s="835"/>
      <c r="CG145" s="834"/>
      <c r="CH145" s="827" t="s">
        <v>451</v>
      </c>
      <c r="CI145" s="835"/>
      <c r="CJ145" s="835"/>
      <c r="CK145" s="835"/>
      <c r="CL145" s="835"/>
      <c r="CM145" s="834"/>
      <c r="CN145" s="827" t="s">
        <v>451</v>
      </c>
      <c r="CO145" s="835"/>
      <c r="CP145" s="835"/>
      <c r="CQ145" s="835"/>
      <c r="CR145" s="835"/>
      <c r="CS145" s="834"/>
      <c r="CT145" s="827" t="s">
        <v>451</v>
      </c>
      <c r="CU145" s="835"/>
      <c r="CV145" s="835"/>
      <c r="CW145" s="835"/>
      <c r="CX145" s="835"/>
      <c r="CY145" s="834"/>
      <c r="CZ145" s="827" t="s">
        <v>451</v>
      </c>
      <c r="DA145" s="835"/>
      <c r="DB145" s="835"/>
      <c r="DC145" s="835"/>
      <c r="DD145" s="835"/>
      <c r="DE145" s="834"/>
      <c r="DF145" s="827" t="s">
        <v>451</v>
      </c>
      <c r="DG145" s="835"/>
      <c r="DH145" s="835"/>
      <c r="DI145" s="835"/>
      <c r="DJ145" s="835"/>
      <c r="DK145" s="834"/>
      <c r="DL145" s="827" t="s">
        <v>451</v>
      </c>
      <c r="DM145" s="835"/>
      <c r="DN145" s="835"/>
      <c r="DO145" s="835"/>
      <c r="DP145" s="835"/>
      <c r="DQ145" s="834"/>
      <c r="DR145" s="827" t="s">
        <v>451</v>
      </c>
      <c r="DS145" s="835"/>
      <c r="DT145" s="835"/>
      <c r="DU145" s="835"/>
      <c r="DV145" s="835"/>
      <c r="DW145" s="834"/>
      <c r="DX145" s="827" t="s">
        <v>451</v>
      </c>
      <c r="DY145" s="835"/>
      <c r="DZ145" s="835"/>
      <c r="EA145" s="835"/>
      <c r="EB145" s="835"/>
      <c r="EC145" s="834"/>
      <c r="ED145" s="827" t="s">
        <v>451</v>
      </c>
      <c r="EE145" s="835"/>
      <c r="EF145" s="835"/>
      <c r="EG145" s="835"/>
      <c r="EH145" s="835"/>
      <c r="EI145" s="834"/>
      <c r="EJ145" s="827" t="s">
        <v>451</v>
      </c>
      <c r="EK145" s="835"/>
      <c r="EL145" s="835"/>
      <c r="EM145" s="835"/>
      <c r="EN145" s="835"/>
      <c r="EO145" s="834"/>
      <c r="EP145" s="827" t="s">
        <v>451</v>
      </c>
      <c r="EQ145" s="835"/>
      <c r="ER145" s="835"/>
      <c r="ES145" s="835"/>
      <c r="ET145" s="835"/>
      <c r="EU145" s="834"/>
      <c r="EV145" s="827" t="s">
        <v>451</v>
      </c>
      <c r="EW145" s="835"/>
      <c r="EX145" s="835"/>
      <c r="EY145" s="835"/>
      <c r="EZ145" s="835"/>
      <c r="FA145" s="834"/>
      <c r="FB145" s="827" t="s">
        <v>451</v>
      </c>
      <c r="FC145" s="835"/>
      <c r="FD145" s="835"/>
      <c r="FE145" s="835"/>
      <c r="FF145" s="835"/>
      <c r="FG145" s="834"/>
      <c r="FH145" s="827" t="s">
        <v>451</v>
      </c>
      <c r="FI145" s="835"/>
      <c r="FJ145" s="835"/>
      <c r="FK145" s="835"/>
      <c r="FL145" s="835"/>
      <c r="FM145" s="834"/>
      <c r="FN145" s="827" t="s">
        <v>451</v>
      </c>
      <c r="FO145" s="835"/>
      <c r="FP145" s="835"/>
      <c r="FQ145" s="835"/>
      <c r="FR145" s="835"/>
      <c r="FS145" s="834"/>
      <c r="FT145" s="827" t="s">
        <v>451</v>
      </c>
      <c r="FU145" s="835"/>
      <c r="FV145" s="835"/>
      <c r="FW145" s="835"/>
      <c r="FX145" s="835"/>
      <c r="FY145" s="834"/>
    </row>
    <row r="146" spans="1:181" x14ac:dyDescent="0.3">
      <c r="A146" s="19"/>
      <c r="B146" s="827" t="s">
        <v>450</v>
      </c>
      <c r="C146" s="835">
        <f>('Générateur P.Durable 10ans'!$C$13+'Générateur P.Durable 10ans'!$C$14)/(2*100)</f>
        <v>0.75</v>
      </c>
      <c r="D146" s="835">
        <f>(D$135*2*C146)</f>
        <v>-0.30000000000000004</v>
      </c>
      <c r="E146" s="835">
        <f>B$135+(B$135*D146)</f>
        <v>5.4599999999999991</v>
      </c>
      <c r="F146" s="835">
        <f>E146*E73/10000</f>
        <v>0</v>
      </c>
      <c r="G146" s="834"/>
      <c r="H146" s="827" t="s">
        <v>450</v>
      </c>
      <c r="I146" s="835">
        <f>('Générateur P.Durable 10ans'!$C$13+'Générateur P.Durable 10ans'!$C$14)/(2*100)</f>
        <v>0.75</v>
      </c>
      <c r="J146" s="835">
        <f>(J$135*2*I146)</f>
        <v>-0.30000000000000004</v>
      </c>
      <c r="K146" s="835">
        <f>H$135+(H$135*J146)</f>
        <v>7</v>
      </c>
      <c r="L146" s="835">
        <f>K146*K73/10000</f>
        <v>1.7359531051356254E-3</v>
      </c>
      <c r="M146" s="834"/>
      <c r="N146" s="827" t="s">
        <v>450</v>
      </c>
      <c r="O146" s="835">
        <f>('Générateur P.Durable 10ans'!$C$13+'Générateur P.Durable 10ans'!$C$14)/(2*100)</f>
        <v>0.75</v>
      </c>
      <c r="P146" s="835">
        <f>(P$135*2*O146)</f>
        <v>-0.30000000000000004</v>
      </c>
      <c r="Q146" s="835">
        <f>N$135+(N$135*P146)</f>
        <v>5.9499999999999993</v>
      </c>
      <c r="R146" s="835">
        <f>Q146*Q73/10000</f>
        <v>6.2378294511920744E-3</v>
      </c>
      <c r="S146" s="834"/>
      <c r="T146" s="827" t="s">
        <v>450</v>
      </c>
      <c r="U146" s="835">
        <f>('Générateur P.Durable 10ans'!$C$13+'Générateur P.Durable 10ans'!$C$14)/(2*100)</f>
        <v>0.75</v>
      </c>
      <c r="V146" s="835">
        <f>(V$135*2*U146)</f>
        <v>-7.5000000000000011E-2</v>
      </c>
      <c r="W146" s="835">
        <f>T$135+(T$135*V146)</f>
        <v>8.7874999999999996</v>
      </c>
      <c r="X146" s="835">
        <f>W146*W73/10000</f>
        <v>2.1106906229561597E-2</v>
      </c>
      <c r="Y146" s="834"/>
      <c r="Z146" s="827" t="s">
        <v>450</v>
      </c>
      <c r="AA146" s="835">
        <f>('Générateur P.Durable 10ans'!$C$13+'Générateur P.Durable 10ans'!$C$14)/(2*100)</f>
        <v>0.75</v>
      </c>
      <c r="AB146" s="835">
        <f>(AB$135*2*AA146)</f>
        <v>-0.30000000000000004</v>
      </c>
      <c r="AC146" s="835">
        <f>Z$135+(Z$135*AB146)</f>
        <v>5.4599999999999991</v>
      </c>
      <c r="AD146" s="835">
        <f>AC146*AC73/10000</f>
        <v>2.2896503397316782E-2</v>
      </c>
      <c r="AE146" s="834"/>
      <c r="AF146" s="827" t="s">
        <v>450</v>
      </c>
      <c r="AG146" s="835">
        <f>('Générateur P.Durable 10ans'!$C$13+'Générateur P.Durable 10ans'!$C$14)/(2*100)</f>
        <v>0.75</v>
      </c>
      <c r="AH146" s="835">
        <f>(AH$135*2*AG146)</f>
        <v>-0.30000000000000004</v>
      </c>
      <c r="AI146" s="835">
        <f>AF$135+(AF$135*AH146)</f>
        <v>7</v>
      </c>
      <c r="AJ146" s="835">
        <f>AI146*AI73/10000</f>
        <v>4.3595352686531023E-2</v>
      </c>
      <c r="AK146" s="834"/>
      <c r="AL146" s="827" t="s">
        <v>450</v>
      </c>
      <c r="AM146" s="835">
        <f>('Générateur P.Durable 10ans'!$C$13+'Générateur P.Durable 10ans'!$C$14)/(2*100)</f>
        <v>0.75</v>
      </c>
      <c r="AN146" s="835">
        <f>(AN$135*2*AM146)</f>
        <v>-0.30000000000000004</v>
      </c>
      <c r="AO146" s="835">
        <f>AL$135+(AL$135*AN146)</f>
        <v>5.9499999999999993</v>
      </c>
      <c r="AP146" s="835">
        <f>AO146*AO73/10000</f>
        <v>4.9346692041564916E-2</v>
      </c>
      <c r="AQ146" s="834"/>
      <c r="AR146" s="827" t="s">
        <v>450</v>
      </c>
      <c r="AS146" s="835">
        <f>('Générateur P.Durable 10ans'!$C$13+'Générateur P.Durable 10ans'!$C$14)/(2*100)</f>
        <v>0.75</v>
      </c>
      <c r="AT146" s="835">
        <f>(AT$135*2*AS146)</f>
        <v>-7.5000000000000011E-2</v>
      </c>
      <c r="AU146" s="835">
        <f>AR$135+(AR$135*AT146)</f>
        <v>8.7874999999999996</v>
      </c>
      <c r="AV146" s="835">
        <f>AU146*AU73/10000</f>
        <v>8.97961762217723E-2</v>
      </c>
      <c r="AW146" s="834"/>
      <c r="AX146" s="827" t="s">
        <v>450</v>
      </c>
      <c r="AY146" s="835">
        <f>('Générateur P.Durable 10ans'!$C$13+'Générateur P.Durable 10ans'!$C$14)/(2*100)</f>
        <v>0.75</v>
      </c>
      <c r="AZ146" s="835">
        <f>(AZ$135*2*AY146)</f>
        <v>-0.30000000000000004</v>
      </c>
      <c r="BA146" s="835">
        <f>AX$135+(AX$135*AZ146)</f>
        <v>5.4599999999999991</v>
      </c>
      <c r="BB146" s="835">
        <f>BA146*BA73/10000</f>
        <v>6.4961410605361619E-2</v>
      </c>
      <c r="BC146" s="834"/>
      <c r="BD146" s="827" t="s">
        <v>450</v>
      </c>
      <c r="BE146" s="835">
        <f>('Générateur P.Durable 10ans'!$C$13+'Générateur P.Durable 10ans'!$C$14)/(2*100)</f>
        <v>0.75</v>
      </c>
      <c r="BF146" s="835">
        <f>(BF$135*2*BE146)</f>
        <v>-0.30000000000000004</v>
      </c>
      <c r="BG146" s="835">
        <f>BD$135+(BD$135*BF146)</f>
        <v>7</v>
      </c>
      <c r="BH146" s="835">
        <f>BG146*BG73/10000</f>
        <v>9.3027580298843962E-2</v>
      </c>
      <c r="BI146" s="834"/>
      <c r="BJ146" s="827" t="s">
        <v>450</v>
      </c>
      <c r="BK146" s="835">
        <f>('Générateur P.Durable 10ans'!$C$13+'Générateur P.Durable 10ans'!$C$14)/(2*100)</f>
        <v>0.75</v>
      </c>
      <c r="BL146" s="835">
        <f>(BL$135*2*BK146)</f>
        <v>-0.30000000000000004</v>
      </c>
      <c r="BM146" s="835">
        <f>BJ$135+(BJ$135*BL146)</f>
        <v>0</v>
      </c>
      <c r="BN146" s="835">
        <f>BM146*BM73/10000</f>
        <v>0</v>
      </c>
      <c r="BO146" s="834"/>
      <c r="BP146" s="827" t="s">
        <v>450</v>
      </c>
      <c r="BQ146" s="835">
        <f>('Générateur P.Durable 10ans'!$C$13+'Générateur P.Durable 10ans'!$C$14)/(2*100)</f>
        <v>0.75</v>
      </c>
      <c r="BR146" s="835">
        <f>(BR$135*2*BQ146)</f>
        <v>-7.5000000000000011E-2</v>
      </c>
      <c r="BS146" s="835">
        <f>BP$135+(BP$135*BR146)</f>
        <v>0</v>
      </c>
      <c r="BT146" s="835">
        <f>BS146*BS73/10000</f>
        <v>0</v>
      </c>
      <c r="BU146" s="834"/>
      <c r="BV146" s="827" t="s">
        <v>450</v>
      </c>
      <c r="BW146" s="835">
        <f>('Générateur P.Durable 10ans'!$C$13+'Générateur P.Durable 10ans'!$C$14)/(2*100)</f>
        <v>0.75</v>
      </c>
      <c r="BX146" s="835">
        <f>(BX$135*2*BW146)</f>
        <v>-0.30000000000000004</v>
      </c>
      <c r="BY146" s="835">
        <f>BV$135+(BV$135*BX146)</f>
        <v>0</v>
      </c>
      <c r="BZ146" s="835">
        <f>BY146*BY73/10000</f>
        <v>0</v>
      </c>
      <c r="CA146" s="834"/>
      <c r="CB146" s="827" t="s">
        <v>450</v>
      </c>
      <c r="CC146" s="835">
        <f>('Générateur P.Durable 10ans'!$C$13+'Générateur P.Durable 10ans'!$C$14)/(2*100)</f>
        <v>0.75</v>
      </c>
      <c r="CD146" s="835">
        <f>(CD$135*2*CC146)</f>
        <v>-0.30000000000000004</v>
      </c>
      <c r="CE146" s="835">
        <f>CB$135+(CB$135*CD146)</f>
        <v>0</v>
      </c>
      <c r="CF146" s="835">
        <f>CE146*CE73/10000</f>
        <v>0</v>
      </c>
      <c r="CG146" s="834"/>
      <c r="CH146" s="827" t="s">
        <v>450</v>
      </c>
      <c r="CI146" s="835">
        <f>('Générateur P.Durable 10ans'!$C$13+'Générateur P.Durable 10ans'!$C$14)/(2*100)</f>
        <v>0.75</v>
      </c>
      <c r="CJ146" s="835">
        <f>(CJ$135*2*CI146)</f>
        <v>-0.30000000000000004</v>
      </c>
      <c r="CK146" s="835">
        <f>CH$135+(CH$135*CJ146)</f>
        <v>0</v>
      </c>
      <c r="CL146" s="835">
        <f>CK146*CK73/10000</f>
        <v>0</v>
      </c>
      <c r="CM146" s="834"/>
      <c r="CN146" s="827" t="s">
        <v>450</v>
      </c>
      <c r="CO146" s="835">
        <f>('Générateur P.Durable 10ans'!$C$13+'Générateur P.Durable 10ans'!$C$14)/(2*100)</f>
        <v>0.75</v>
      </c>
      <c r="CP146" s="835">
        <f>(CP$135*2*CO146)</f>
        <v>-7.5000000000000011E-2</v>
      </c>
      <c r="CQ146" s="835">
        <f>CN$135+(CN$135*CP146)</f>
        <v>0</v>
      </c>
      <c r="CR146" s="835">
        <f>CQ146*CQ73/10000</f>
        <v>0</v>
      </c>
      <c r="CS146" s="834"/>
      <c r="CT146" s="827" t="s">
        <v>450</v>
      </c>
      <c r="CU146" s="835">
        <f>('Générateur P.Durable 10ans'!$C$13+'Générateur P.Durable 10ans'!$C$14)/(2*100)</f>
        <v>0.75</v>
      </c>
      <c r="CV146" s="835">
        <f>(CV$135*2*CU146)</f>
        <v>-0.30000000000000004</v>
      </c>
      <c r="CW146" s="835">
        <f>CT$135+(CT$135*CV146)</f>
        <v>0</v>
      </c>
      <c r="CX146" s="835">
        <f>CW146*CW73/10000</f>
        <v>0</v>
      </c>
      <c r="CY146" s="834"/>
      <c r="CZ146" s="827" t="s">
        <v>450</v>
      </c>
      <c r="DA146" s="835">
        <f>('Générateur P.Durable 10ans'!$C$13+'Générateur P.Durable 10ans'!$C$14)/(2*100)</f>
        <v>0.75</v>
      </c>
      <c r="DB146" s="835">
        <f>(DB$135*2*DA146)</f>
        <v>-0.30000000000000004</v>
      </c>
      <c r="DC146" s="835">
        <f>CZ$135+(CZ$135*DB146)</f>
        <v>0</v>
      </c>
      <c r="DD146" s="835">
        <f>DC146*DC73/10000</f>
        <v>0</v>
      </c>
      <c r="DE146" s="834"/>
      <c r="DF146" s="827" t="s">
        <v>450</v>
      </c>
      <c r="DG146" s="835">
        <f>('Générateur P.Durable 10ans'!$C$13+'Générateur P.Durable 10ans'!$C$14)/(2*100)</f>
        <v>0.75</v>
      </c>
      <c r="DH146" s="835">
        <f>(DH$135*2*DG146)</f>
        <v>-0.30000000000000004</v>
      </c>
      <c r="DI146" s="835">
        <f>DF$135+(DF$135*DH146)</f>
        <v>0</v>
      </c>
      <c r="DJ146" s="835">
        <f>DI146*DI73/10000</f>
        <v>0</v>
      </c>
      <c r="DK146" s="834"/>
      <c r="DL146" s="827" t="s">
        <v>450</v>
      </c>
      <c r="DM146" s="835">
        <f>('Générateur P.Durable 10ans'!$C$13+'Générateur P.Durable 10ans'!$C$14)/(2*100)</f>
        <v>0.75</v>
      </c>
      <c r="DN146" s="835">
        <f>(DN$135*2*DM146)</f>
        <v>-7.5000000000000011E-2</v>
      </c>
      <c r="DO146" s="835">
        <f>DL$135+(DL$135*DN146)</f>
        <v>0</v>
      </c>
      <c r="DP146" s="835">
        <f>DO146*DO73/10000</f>
        <v>0</v>
      </c>
      <c r="DQ146" s="834"/>
      <c r="DR146" s="827" t="s">
        <v>450</v>
      </c>
      <c r="DS146" s="835">
        <f>('Générateur P.Durable 10ans'!$C$13+'Générateur P.Durable 10ans'!$C$14)/(2*100)</f>
        <v>0.75</v>
      </c>
      <c r="DT146" s="835">
        <f>(DT$135*2*DS146)</f>
        <v>-0.30000000000000004</v>
      </c>
      <c r="DU146" s="835">
        <f>DR$135+(DR$135*DT146)</f>
        <v>0</v>
      </c>
      <c r="DV146" s="835">
        <f>DU146*DU73/10000</f>
        <v>0</v>
      </c>
      <c r="DW146" s="834"/>
      <c r="DX146" s="827" t="s">
        <v>450</v>
      </c>
      <c r="DY146" s="835">
        <f>('Générateur P.Durable 10ans'!$C$13+'Générateur P.Durable 10ans'!$C$14)/(2*100)</f>
        <v>0.75</v>
      </c>
      <c r="DZ146" s="835">
        <f>(DZ$135*2*DY146)</f>
        <v>-0.30000000000000004</v>
      </c>
      <c r="EA146" s="835">
        <f>DX$135+(DX$135*DZ146)</f>
        <v>0</v>
      </c>
      <c r="EB146" s="835">
        <f>EA146*EA73/10000</f>
        <v>0</v>
      </c>
      <c r="EC146" s="834"/>
      <c r="ED146" s="827" t="s">
        <v>450</v>
      </c>
      <c r="EE146" s="835">
        <f>('Générateur P.Durable 10ans'!$C$13+'Générateur P.Durable 10ans'!$C$14)/(2*100)</f>
        <v>0.75</v>
      </c>
      <c r="EF146" s="835">
        <f>(EF$135*2*EE146)</f>
        <v>-0.30000000000000004</v>
      </c>
      <c r="EG146" s="835">
        <f>ED$135+(ED$135*EF146)</f>
        <v>0</v>
      </c>
      <c r="EH146" s="835">
        <f>EG146*EG73/10000</f>
        <v>0</v>
      </c>
      <c r="EI146" s="834"/>
      <c r="EJ146" s="827" t="s">
        <v>450</v>
      </c>
      <c r="EK146" s="835">
        <f>('Générateur P.Durable 10ans'!$C$13+'Générateur P.Durable 10ans'!$C$14)/(2*100)</f>
        <v>0.75</v>
      </c>
      <c r="EL146" s="835">
        <f>(EL$135*2*EK146)</f>
        <v>-7.5000000000000011E-2</v>
      </c>
      <c r="EM146" s="835">
        <f>EJ$135+(EJ$135*EL146)</f>
        <v>0</v>
      </c>
      <c r="EN146" s="835">
        <f>EM146*EM73/10000</f>
        <v>0</v>
      </c>
      <c r="EO146" s="834"/>
      <c r="EP146" s="827" t="s">
        <v>450</v>
      </c>
      <c r="EQ146" s="835">
        <f>('Générateur P.Durable 10ans'!$C$13+'Générateur P.Durable 10ans'!$C$14)/(2*100)</f>
        <v>0.75</v>
      </c>
      <c r="ER146" s="835">
        <f>(ER$135*2*EQ146)</f>
        <v>-0.30000000000000004</v>
      </c>
      <c r="ES146" s="835">
        <f>EP$135+(EP$135*ER146)</f>
        <v>0</v>
      </c>
      <c r="ET146" s="835">
        <f>ES146*ES73/10000</f>
        <v>0</v>
      </c>
      <c r="EU146" s="834"/>
      <c r="EV146" s="827" t="s">
        <v>450</v>
      </c>
      <c r="EW146" s="835">
        <f>('Générateur P.Durable 10ans'!$C$13+'Générateur P.Durable 10ans'!$C$14)/(2*100)</f>
        <v>0.75</v>
      </c>
      <c r="EX146" s="835">
        <f>(EX$135*2*EW146)</f>
        <v>-0.30000000000000004</v>
      </c>
      <c r="EY146" s="835">
        <f>EV$135+(EV$135*EX146)</f>
        <v>0</v>
      </c>
      <c r="EZ146" s="835">
        <f>EY146*EY73/10000</f>
        <v>0</v>
      </c>
      <c r="FA146" s="834"/>
      <c r="FB146" s="827" t="s">
        <v>450</v>
      </c>
      <c r="FC146" s="835">
        <f>('Générateur P.Durable 10ans'!$C$13+'Générateur P.Durable 10ans'!$C$14)/(2*100)</f>
        <v>0.75</v>
      </c>
      <c r="FD146" s="835">
        <f>(FD$135*2*FC146)</f>
        <v>-0.30000000000000004</v>
      </c>
      <c r="FE146" s="835">
        <f>FB$135+(FB$135*FD146)</f>
        <v>0</v>
      </c>
      <c r="FF146" s="835">
        <f>FE146*FE73/10000</f>
        <v>0</v>
      </c>
      <c r="FG146" s="834"/>
      <c r="FH146" s="827" t="s">
        <v>450</v>
      </c>
      <c r="FI146" s="835">
        <f>('Générateur P.Durable 10ans'!$C$13+'Générateur P.Durable 10ans'!$C$14)/(2*100)</f>
        <v>0.75</v>
      </c>
      <c r="FJ146" s="835">
        <f>(FJ$135*2*FI146)</f>
        <v>-7.5000000000000011E-2</v>
      </c>
      <c r="FK146" s="835">
        <f>FH$135+(FH$135*FJ146)</f>
        <v>0</v>
      </c>
      <c r="FL146" s="835">
        <f>FK146*FK73/10000</f>
        <v>0</v>
      </c>
      <c r="FM146" s="834"/>
      <c r="FN146" s="827" t="s">
        <v>450</v>
      </c>
      <c r="FO146" s="835">
        <f>('Générateur P.Durable 10ans'!$C$13+'Générateur P.Durable 10ans'!$C$14)/(2*100)</f>
        <v>0.75</v>
      </c>
      <c r="FP146" s="835">
        <f>(FP$135*2*FO146)</f>
        <v>-0.30000000000000004</v>
      </c>
      <c r="FQ146" s="835">
        <f>FN$135+(FN$135*FP146)</f>
        <v>0</v>
      </c>
      <c r="FR146" s="835">
        <f>FQ146*FQ73/10000</f>
        <v>0</v>
      </c>
      <c r="FS146" s="834"/>
      <c r="FT146" s="827" t="s">
        <v>450</v>
      </c>
      <c r="FU146" s="835">
        <f>('Générateur P.Durable 10ans'!$C$13+'Générateur P.Durable 10ans'!$C$14)/(2*100)</f>
        <v>0.75</v>
      </c>
      <c r="FV146" s="835">
        <f>(FV$135*2*FU146)</f>
        <v>-0.30000000000000004</v>
      </c>
      <c r="FW146" s="835">
        <f>FT$135+(FT$135*FV146)</f>
        <v>0</v>
      </c>
      <c r="FX146" s="835">
        <f>FW146*FW73/10000</f>
        <v>0</v>
      </c>
      <c r="FY146" s="834"/>
    </row>
    <row r="147" spans="1:181" x14ac:dyDescent="0.3">
      <c r="A147" s="19"/>
      <c r="B147" s="827" t="s">
        <v>449</v>
      </c>
      <c r="C147" s="835">
        <f>('Générateur P.Durable 10ans'!$C$14+'Générateur P.Durable 10ans'!$C$15)/(2*100)</f>
        <v>0.75</v>
      </c>
      <c r="D147" s="835">
        <f>(D$135*2*C147)</f>
        <v>-0.30000000000000004</v>
      </c>
      <c r="E147" s="835">
        <f>B$135+(B$135*D147)</f>
        <v>5.4599999999999991</v>
      </c>
      <c r="F147" s="835">
        <f>E147*E74/10000</f>
        <v>0</v>
      </c>
      <c r="G147" s="834"/>
      <c r="H147" s="827" t="s">
        <v>449</v>
      </c>
      <c r="I147" s="835">
        <f>('Générateur P.Durable 10ans'!$C$14+'Générateur P.Durable 10ans'!$C$15)/(2*100)</f>
        <v>0.75</v>
      </c>
      <c r="J147" s="835">
        <f>(J$135*2*I147)</f>
        <v>-0.30000000000000004</v>
      </c>
      <c r="K147" s="835">
        <f>H$135+(H$135*J147)</f>
        <v>7</v>
      </c>
      <c r="L147" s="835">
        <f>K147*K74/10000</f>
        <v>1.7359531051356254E-3</v>
      </c>
      <c r="M147" s="834"/>
      <c r="N147" s="827" t="s">
        <v>449</v>
      </c>
      <c r="O147" s="835">
        <f>('Générateur P.Durable 10ans'!$C$14+'Générateur P.Durable 10ans'!$C$15)/(2*100)</f>
        <v>0.75</v>
      </c>
      <c r="P147" s="835">
        <f>(P$135*2*O147)</f>
        <v>-0.30000000000000004</v>
      </c>
      <c r="Q147" s="835">
        <f>N$135+(N$135*P147)</f>
        <v>5.9499999999999993</v>
      </c>
      <c r="R147" s="835">
        <f>Q147*Q74/10000</f>
        <v>6.2378294511920744E-3</v>
      </c>
      <c r="S147" s="834"/>
      <c r="T147" s="827" t="s">
        <v>449</v>
      </c>
      <c r="U147" s="835">
        <f>('Générateur P.Durable 10ans'!$C$14+'Générateur P.Durable 10ans'!$C$15)/(2*100)</f>
        <v>0.75</v>
      </c>
      <c r="V147" s="835">
        <f>(V$135*2*U147)</f>
        <v>-7.5000000000000011E-2</v>
      </c>
      <c r="W147" s="835">
        <f>T$135+(T$135*V147)</f>
        <v>8.7874999999999996</v>
      </c>
      <c r="X147" s="835">
        <f>W147*W74/10000</f>
        <v>2.1106906229561597E-2</v>
      </c>
      <c r="Y147" s="834"/>
      <c r="Z147" s="827" t="s">
        <v>449</v>
      </c>
      <c r="AA147" s="835">
        <f>('Générateur P.Durable 10ans'!$C$14+'Générateur P.Durable 10ans'!$C$15)/(2*100)</f>
        <v>0.75</v>
      </c>
      <c r="AB147" s="835">
        <f>(AB$135*2*AA147)</f>
        <v>-0.30000000000000004</v>
      </c>
      <c r="AC147" s="835">
        <f>Z$135+(Z$135*AB147)</f>
        <v>5.4599999999999991</v>
      </c>
      <c r="AD147" s="835">
        <f>AC147*AC74/10000</f>
        <v>2.2896503397316782E-2</v>
      </c>
      <c r="AE147" s="834"/>
      <c r="AF147" s="827" t="s">
        <v>449</v>
      </c>
      <c r="AG147" s="835">
        <f>('Générateur P.Durable 10ans'!$C$14+'Générateur P.Durable 10ans'!$C$15)/(2*100)</f>
        <v>0.75</v>
      </c>
      <c r="AH147" s="835">
        <f>(AH$135*2*AG147)</f>
        <v>-0.30000000000000004</v>
      </c>
      <c r="AI147" s="835">
        <f>AF$135+(AF$135*AH147)</f>
        <v>7</v>
      </c>
      <c r="AJ147" s="835">
        <f>AI147*AI74/10000</f>
        <v>4.3595352686531023E-2</v>
      </c>
      <c r="AK147" s="834"/>
      <c r="AL147" s="827" t="s">
        <v>449</v>
      </c>
      <c r="AM147" s="835">
        <f>('Générateur P.Durable 10ans'!$C$14+'Générateur P.Durable 10ans'!$C$15)/(2*100)</f>
        <v>0.75</v>
      </c>
      <c r="AN147" s="835">
        <f>(AN$135*2*AM147)</f>
        <v>-0.30000000000000004</v>
      </c>
      <c r="AO147" s="835">
        <f>AL$135+(AL$135*AN147)</f>
        <v>5.9499999999999993</v>
      </c>
      <c r="AP147" s="835">
        <f>AO147*AO74/10000</f>
        <v>4.9346692041564916E-2</v>
      </c>
      <c r="AQ147" s="834"/>
      <c r="AR147" s="827" t="s">
        <v>449</v>
      </c>
      <c r="AS147" s="835">
        <f>('Générateur P.Durable 10ans'!$C$14+'Générateur P.Durable 10ans'!$C$15)/(2*100)</f>
        <v>0.75</v>
      </c>
      <c r="AT147" s="835">
        <f>(AT$135*2*AS147)</f>
        <v>-7.5000000000000011E-2</v>
      </c>
      <c r="AU147" s="835">
        <f>AR$135+(AR$135*AT147)</f>
        <v>8.7874999999999996</v>
      </c>
      <c r="AV147" s="835">
        <f>AU147*AU74/10000</f>
        <v>8.97961762217723E-2</v>
      </c>
      <c r="AW147" s="834"/>
      <c r="AX147" s="827" t="s">
        <v>449</v>
      </c>
      <c r="AY147" s="835">
        <f>('Générateur P.Durable 10ans'!$C$14+'Générateur P.Durable 10ans'!$C$15)/(2*100)</f>
        <v>0.75</v>
      </c>
      <c r="AZ147" s="835">
        <f>(AZ$135*2*AY147)</f>
        <v>-0.30000000000000004</v>
      </c>
      <c r="BA147" s="835">
        <f>AX$135+(AX$135*AZ147)</f>
        <v>5.4599999999999991</v>
      </c>
      <c r="BB147" s="835">
        <f>BA147*BA74/10000</f>
        <v>6.4961410605361619E-2</v>
      </c>
      <c r="BC147" s="834"/>
      <c r="BD147" s="827" t="s">
        <v>449</v>
      </c>
      <c r="BE147" s="835">
        <f>('Générateur P.Durable 10ans'!$C$14+'Générateur P.Durable 10ans'!$C$15)/(2*100)</f>
        <v>0.75</v>
      </c>
      <c r="BF147" s="835">
        <f>(BF$135*2*BE147)</f>
        <v>-0.30000000000000004</v>
      </c>
      <c r="BG147" s="835">
        <f>BD$135+(BD$135*BF147)</f>
        <v>7</v>
      </c>
      <c r="BH147" s="835">
        <f>BG147*BG74/10000</f>
        <v>9.3027580298843962E-2</v>
      </c>
      <c r="BI147" s="834"/>
      <c r="BJ147" s="827" t="s">
        <v>449</v>
      </c>
      <c r="BK147" s="835">
        <f>('Générateur P.Durable 10ans'!$C$14+'Générateur P.Durable 10ans'!$C$15)/(2*100)</f>
        <v>0.75</v>
      </c>
      <c r="BL147" s="835">
        <f>(BL$135*2*BK147)</f>
        <v>-0.30000000000000004</v>
      </c>
      <c r="BM147" s="835">
        <f>BJ$135+(BJ$135*BL147)</f>
        <v>0</v>
      </c>
      <c r="BN147" s="835">
        <f>BM147*BM74/10000</f>
        <v>0</v>
      </c>
      <c r="BO147" s="834"/>
      <c r="BP147" s="827" t="s">
        <v>449</v>
      </c>
      <c r="BQ147" s="835">
        <f>('Générateur P.Durable 10ans'!$C$14+'Générateur P.Durable 10ans'!$C$15)/(2*100)</f>
        <v>0.75</v>
      </c>
      <c r="BR147" s="835">
        <f>(BR$135*2*BQ147)</f>
        <v>-7.5000000000000011E-2</v>
      </c>
      <c r="BS147" s="835">
        <f>BP$135+(BP$135*BR147)</f>
        <v>0</v>
      </c>
      <c r="BT147" s="835">
        <f>BS147*BS74/10000</f>
        <v>0</v>
      </c>
      <c r="BU147" s="834"/>
      <c r="BV147" s="827" t="s">
        <v>449</v>
      </c>
      <c r="BW147" s="835">
        <f>('Générateur P.Durable 10ans'!$C$14+'Générateur P.Durable 10ans'!$C$15)/(2*100)</f>
        <v>0.75</v>
      </c>
      <c r="BX147" s="835">
        <f>(BX$135*2*BW147)</f>
        <v>-0.30000000000000004</v>
      </c>
      <c r="BY147" s="835">
        <f>BV$135+(BV$135*BX147)</f>
        <v>0</v>
      </c>
      <c r="BZ147" s="835">
        <f>BY147*BY74/10000</f>
        <v>0</v>
      </c>
      <c r="CA147" s="834"/>
      <c r="CB147" s="827" t="s">
        <v>449</v>
      </c>
      <c r="CC147" s="835">
        <f>('Générateur P.Durable 10ans'!$C$14+'Générateur P.Durable 10ans'!$C$15)/(2*100)</f>
        <v>0.75</v>
      </c>
      <c r="CD147" s="835">
        <f>(CD$135*2*CC147)</f>
        <v>-0.30000000000000004</v>
      </c>
      <c r="CE147" s="835">
        <f>CB$135+(CB$135*CD147)</f>
        <v>0</v>
      </c>
      <c r="CF147" s="835">
        <f>CE147*CE74/10000</f>
        <v>0</v>
      </c>
      <c r="CG147" s="834"/>
      <c r="CH147" s="827" t="s">
        <v>449</v>
      </c>
      <c r="CI147" s="835">
        <f>('Générateur P.Durable 10ans'!$C$14+'Générateur P.Durable 10ans'!$C$15)/(2*100)</f>
        <v>0.75</v>
      </c>
      <c r="CJ147" s="835">
        <f>(CJ$135*2*CI147)</f>
        <v>-0.30000000000000004</v>
      </c>
      <c r="CK147" s="835">
        <f>CH$135+(CH$135*CJ147)</f>
        <v>0</v>
      </c>
      <c r="CL147" s="835">
        <f>CK147*CK74/10000</f>
        <v>0</v>
      </c>
      <c r="CM147" s="834"/>
      <c r="CN147" s="827" t="s">
        <v>449</v>
      </c>
      <c r="CO147" s="835">
        <f>('Générateur P.Durable 10ans'!$C$14+'Générateur P.Durable 10ans'!$C$15)/(2*100)</f>
        <v>0.75</v>
      </c>
      <c r="CP147" s="835">
        <f>(CP$135*2*CO147)</f>
        <v>-7.5000000000000011E-2</v>
      </c>
      <c r="CQ147" s="835">
        <f>CN$135+(CN$135*CP147)</f>
        <v>0</v>
      </c>
      <c r="CR147" s="835">
        <f>CQ147*CQ74/10000</f>
        <v>0</v>
      </c>
      <c r="CS147" s="834"/>
      <c r="CT147" s="827" t="s">
        <v>449</v>
      </c>
      <c r="CU147" s="835">
        <f>('Générateur P.Durable 10ans'!$C$14+'Générateur P.Durable 10ans'!$C$15)/(2*100)</f>
        <v>0.75</v>
      </c>
      <c r="CV147" s="835">
        <f>(CV$135*2*CU147)</f>
        <v>-0.30000000000000004</v>
      </c>
      <c r="CW147" s="835">
        <f>CT$135+(CT$135*CV147)</f>
        <v>0</v>
      </c>
      <c r="CX147" s="835">
        <f>CW147*CW74/10000</f>
        <v>0</v>
      </c>
      <c r="CY147" s="834"/>
      <c r="CZ147" s="827" t="s">
        <v>449</v>
      </c>
      <c r="DA147" s="835">
        <f>('Générateur P.Durable 10ans'!$C$14+'Générateur P.Durable 10ans'!$C$15)/(2*100)</f>
        <v>0.75</v>
      </c>
      <c r="DB147" s="835">
        <f>(DB$135*2*DA147)</f>
        <v>-0.30000000000000004</v>
      </c>
      <c r="DC147" s="835">
        <f>CZ$135+(CZ$135*DB147)</f>
        <v>0</v>
      </c>
      <c r="DD147" s="835">
        <f>DC147*DC74/10000</f>
        <v>0</v>
      </c>
      <c r="DE147" s="834"/>
      <c r="DF147" s="827" t="s">
        <v>449</v>
      </c>
      <c r="DG147" s="835">
        <f>('Générateur P.Durable 10ans'!$C$14+'Générateur P.Durable 10ans'!$C$15)/(2*100)</f>
        <v>0.75</v>
      </c>
      <c r="DH147" s="835">
        <f>(DH$135*2*DG147)</f>
        <v>-0.30000000000000004</v>
      </c>
      <c r="DI147" s="835">
        <f>DF$135+(DF$135*DH147)</f>
        <v>0</v>
      </c>
      <c r="DJ147" s="835">
        <f>DI147*DI74/10000</f>
        <v>0</v>
      </c>
      <c r="DK147" s="834"/>
      <c r="DL147" s="827" t="s">
        <v>449</v>
      </c>
      <c r="DM147" s="835">
        <f>('Générateur P.Durable 10ans'!$C$14+'Générateur P.Durable 10ans'!$C$15)/(2*100)</f>
        <v>0.75</v>
      </c>
      <c r="DN147" s="835">
        <f>(DN$135*2*DM147)</f>
        <v>-7.5000000000000011E-2</v>
      </c>
      <c r="DO147" s="835">
        <f>DL$135+(DL$135*DN147)</f>
        <v>0</v>
      </c>
      <c r="DP147" s="835">
        <f>DO147*DO74/10000</f>
        <v>0</v>
      </c>
      <c r="DQ147" s="834"/>
      <c r="DR147" s="827" t="s">
        <v>449</v>
      </c>
      <c r="DS147" s="835">
        <f>('Générateur P.Durable 10ans'!$C$14+'Générateur P.Durable 10ans'!$C$15)/(2*100)</f>
        <v>0.75</v>
      </c>
      <c r="DT147" s="835">
        <f>(DT$135*2*DS147)</f>
        <v>-0.30000000000000004</v>
      </c>
      <c r="DU147" s="835">
        <f>DR$135+(DR$135*DT147)</f>
        <v>0</v>
      </c>
      <c r="DV147" s="835">
        <f>DU147*DU74/10000</f>
        <v>0</v>
      </c>
      <c r="DW147" s="834"/>
      <c r="DX147" s="827" t="s">
        <v>449</v>
      </c>
      <c r="DY147" s="835">
        <f>('Générateur P.Durable 10ans'!$C$14+'Générateur P.Durable 10ans'!$C$15)/(2*100)</f>
        <v>0.75</v>
      </c>
      <c r="DZ147" s="835">
        <f>(DZ$135*2*DY147)</f>
        <v>-0.30000000000000004</v>
      </c>
      <c r="EA147" s="835">
        <f>DX$135+(DX$135*DZ147)</f>
        <v>0</v>
      </c>
      <c r="EB147" s="835">
        <f>EA147*EA74/10000</f>
        <v>0</v>
      </c>
      <c r="EC147" s="834"/>
      <c r="ED147" s="827" t="s">
        <v>449</v>
      </c>
      <c r="EE147" s="835">
        <f>('Générateur P.Durable 10ans'!$C$14+'Générateur P.Durable 10ans'!$C$15)/(2*100)</f>
        <v>0.75</v>
      </c>
      <c r="EF147" s="835">
        <f>(EF$135*2*EE147)</f>
        <v>-0.30000000000000004</v>
      </c>
      <c r="EG147" s="835">
        <f>ED$135+(ED$135*EF147)</f>
        <v>0</v>
      </c>
      <c r="EH147" s="835">
        <f>EG147*EG74/10000</f>
        <v>0</v>
      </c>
      <c r="EI147" s="834"/>
      <c r="EJ147" s="827" t="s">
        <v>449</v>
      </c>
      <c r="EK147" s="835">
        <f>('Générateur P.Durable 10ans'!$C$14+'Générateur P.Durable 10ans'!$C$15)/(2*100)</f>
        <v>0.75</v>
      </c>
      <c r="EL147" s="835">
        <f>(EL$135*2*EK147)</f>
        <v>-7.5000000000000011E-2</v>
      </c>
      <c r="EM147" s="835">
        <f>EJ$135+(EJ$135*EL147)</f>
        <v>0</v>
      </c>
      <c r="EN147" s="835">
        <f>EM147*EM74/10000</f>
        <v>0</v>
      </c>
      <c r="EO147" s="834"/>
      <c r="EP147" s="827" t="s">
        <v>449</v>
      </c>
      <c r="EQ147" s="835">
        <f>('Générateur P.Durable 10ans'!$C$14+'Générateur P.Durable 10ans'!$C$15)/(2*100)</f>
        <v>0.75</v>
      </c>
      <c r="ER147" s="835">
        <f>(ER$135*2*EQ147)</f>
        <v>-0.30000000000000004</v>
      </c>
      <c r="ES147" s="835">
        <f>EP$135+(EP$135*ER147)</f>
        <v>0</v>
      </c>
      <c r="ET147" s="835">
        <f>ES147*ES74/10000</f>
        <v>0</v>
      </c>
      <c r="EU147" s="834"/>
      <c r="EV147" s="827" t="s">
        <v>449</v>
      </c>
      <c r="EW147" s="835">
        <f>('Générateur P.Durable 10ans'!$C$14+'Générateur P.Durable 10ans'!$C$15)/(2*100)</f>
        <v>0.75</v>
      </c>
      <c r="EX147" s="835">
        <f>(EX$135*2*EW147)</f>
        <v>-0.30000000000000004</v>
      </c>
      <c r="EY147" s="835">
        <f>EV$135+(EV$135*EX147)</f>
        <v>0</v>
      </c>
      <c r="EZ147" s="835">
        <f>EY147*EY74/10000</f>
        <v>0</v>
      </c>
      <c r="FA147" s="834"/>
      <c r="FB147" s="827" t="s">
        <v>449</v>
      </c>
      <c r="FC147" s="835">
        <f>('Générateur P.Durable 10ans'!$C$14+'Générateur P.Durable 10ans'!$C$15)/(2*100)</f>
        <v>0.75</v>
      </c>
      <c r="FD147" s="835">
        <f>(FD$135*2*FC147)</f>
        <v>-0.30000000000000004</v>
      </c>
      <c r="FE147" s="835">
        <f>FB$135+(FB$135*FD147)</f>
        <v>0</v>
      </c>
      <c r="FF147" s="835">
        <f>FE147*FE74/10000</f>
        <v>0</v>
      </c>
      <c r="FG147" s="834"/>
      <c r="FH147" s="827" t="s">
        <v>449</v>
      </c>
      <c r="FI147" s="835">
        <f>('Générateur P.Durable 10ans'!$C$14+'Générateur P.Durable 10ans'!$C$15)/(2*100)</f>
        <v>0.75</v>
      </c>
      <c r="FJ147" s="835">
        <f>(FJ$135*2*FI147)</f>
        <v>-7.5000000000000011E-2</v>
      </c>
      <c r="FK147" s="835">
        <f>FH$135+(FH$135*FJ147)</f>
        <v>0</v>
      </c>
      <c r="FL147" s="835">
        <f>FK147*FK74/10000</f>
        <v>0</v>
      </c>
      <c r="FM147" s="834"/>
      <c r="FN147" s="827" t="s">
        <v>449</v>
      </c>
      <c r="FO147" s="835">
        <f>('Générateur P.Durable 10ans'!$C$14+'Générateur P.Durable 10ans'!$C$15)/(2*100)</f>
        <v>0.75</v>
      </c>
      <c r="FP147" s="835">
        <f>(FP$135*2*FO147)</f>
        <v>-0.30000000000000004</v>
      </c>
      <c r="FQ147" s="835">
        <f>FN$135+(FN$135*FP147)</f>
        <v>0</v>
      </c>
      <c r="FR147" s="835">
        <f>FQ147*FQ74/10000</f>
        <v>0</v>
      </c>
      <c r="FS147" s="834"/>
      <c r="FT147" s="827" t="s">
        <v>449</v>
      </c>
      <c r="FU147" s="835">
        <f>('Générateur P.Durable 10ans'!$C$14+'Générateur P.Durable 10ans'!$C$15)/(2*100)</f>
        <v>0.75</v>
      </c>
      <c r="FV147" s="835">
        <f>(FV$135*2*FU147)</f>
        <v>-0.30000000000000004</v>
      </c>
      <c r="FW147" s="835">
        <f>FT$135+(FT$135*FV147)</f>
        <v>0</v>
      </c>
      <c r="FX147" s="835">
        <f>FW147*FW74/10000</f>
        <v>0</v>
      </c>
      <c r="FY147" s="834"/>
    </row>
    <row r="148" spans="1:181" x14ac:dyDescent="0.3">
      <c r="A148" s="19"/>
      <c r="B148" s="827" t="s">
        <v>448</v>
      </c>
      <c r="C148" s="835">
        <f>('Générateur P.Durable 10ans'!$C$15+'Générateur P.Durable 10ans'!$C$16)/(2*100)</f>
        <v>1.25</v>
      </c>
      <c r="D148" s="835">
        <f>(D$135*2*C148)</f>
        <v>-0.5</v>
      </c>
      <c r="E148" s="835">
        <f>B$135+(B$135*D148)</f>
        <v>3.9</v>
      </c>
      <c r="F148" s="835">
        <f>E148*E75/10000</f>
        <v>0</v>
      </c>
      <c r="G148" s="834"/>
      <c r="H148" s="827" t="s">
        <v>448</v>
      </c>
      <c r="I148" s="835">
        <f>('Générateur P.Durable 10ans'!$C$15+'Générateur P.Durable 10ans'!$C$16)/(2*100)</f>
        <v>1.25</v>
      </c>
      <c r="J148" s="835">
        <f>(J$135*2*I148)</f>
        <v>-0.5</v>
      </c>
      <c r="K148" s="835">
        <f>H$135+(H$135*J148)</f>
        <v>5</v>
      </c>
      <c r="L148" s="835">
        <f>K148*K75/10000</f>
        <v>1.239966503668304E-3</v>
      </c>
      <c r="M148" s="834"/>
      <c r="N148" s="827" t="s">
        <v>448</v>
      </c>
      <c r="O148" s="835">
        <f>('Générateur P.Durable 10ans'!$C$15+'Générateur P.Durable 10ans'!$C$16)/(2*100)</f>
        <v>1.25</v>
      </c>
      <c r="P148" s="835">
        <f>(P$135*2*O148)</f>
        <v>-0.5</v>
      </c>
      <c r="Q148" s="835">
        <f>N$135+(N$135*P148)</f>
        <v>4.25</v>
      </c>
      <c r="R148" s="835">
        <f>Q148*Q75/10000</f>
        <v>4.4555924651371965E-3</v>
      </c>
      <c r="S148" s="834"/>
      <c r="T148" s="827" t="s">
        <v>448</v>
      </c>
      <c r="U148" s="835">
        <f>('Générateur P.Durable 10ans'!$C$15+'Générateur P.Durable 10ans'!$C$16)/(2*100)</f>
        <v>1.25</v>
      </c>
      <c r="V148" s="835">
        <f>(V$135*2*U148)</f>
        <v>-0.125</v>
      </c>
      <c r="W148" s="835">
        <f>T$135+(T$135*V148)</f>
        <v>8.3125</v>
      </c>
      <c r="X148" s="835">
        <f>W148*W75/10000</f>
        <v>1.9965992379315022E-2</v>
      </c>
      <c r="Y148" s="834"/>
      <c r="Z148" s="827" t="s">
        <v>448</v>
      </c>
      <c r="AA148" s="835">
        <f>('Générateur P.Durable 10ans'!$C$15+'Générateur P.Durable 10ans'!$C$16)/(2*100)</f>
        <v>1.25</v>
      </c>
      <c r="AB148" s="835">
        <f>(AB$135*2*AA148)</f>
        <v>-0.5</v>
      </c>
      <c r="AC148" s="835">
        <f>Z$135+(Z$135*AB148)</f>
        <v>3.9</v>
      </c>
      <c r="AD148" s="835">
        <f>AC148*AC75/10000</f>
        <v>1.6354645283797702E-2</v>
      </c>
      <c r="AE148" s="834"/>
      <c r="AF148" s="827" t="s">
        <v>448</v>
      </c>
      <c r="AG148" s="835">
        <f>('Générateur P.Durable 10ans'!$C$15+'Générateur P.Durable 10ans'!$C$16)/(2*100)</f>
        <v>1.25</v>
      </c>
      <c r="AH148" s="835">
        <f>(AH$135*2*AG148)</f>
        <v>-0.5</v>
      </c>
      <c r="AI148" s="835">
        <f>AF$135+(AF$135*AH148)</f>
        <v>5</v>
      </c>
      <c r="AJ148" s="835">
        <f>AI148*AI75/10000</f>
        <v>3.1139537633236448E-2</v>
      </c>
      <c r="AK148" s="834"/>
      <c r="AL148" s="827" t="s">
        <v>448</v>
      </c>
      <c r="AM148" s="835">
        <f>('Générateur P.Durable 10ans'!$C$15+'Générateur P.Durable 10ans'!$C$16)/(2*100)</f>
        <v>1.25</v>
      </c>
      <c r="AN148" s="835">
        <f>(AN$135*2*AM148)</f>
        <v>-0.5</v>
      </c>
      <c r="AO148" s="835">
        <f>AL$135+(AL$135*AN148)</f>
        <v>4.25</v>
      </c>
      <c r="AP148" s="835">
        <f>AO148*AO75/10000</f>
        <v>3.5247637172546371E-2</v>
      </c>
      <c r="AQ148" s="834"/>
      <c r="AR148" s="827" t="s">
        <v>448</v>
      </c>
      <c r="AS148" s="835">
        <f>('Générateur P.Durable 10ans'!$C$15+'Générateur P.Durable 10ans'!$C$16)/(2*100)</f>
        <v>1.25</v>
      </c>
      <c r="AT148" s="835">
        <f>(AT$135*2*AS148)</f>
        <v>-0.125</v>
      </c>
      <c r="AU148" s="835">
        <f>AR$135+(AR$135*AT148)</f>
        <v>8.3125</v>
      </c>
      <c r="AV148" s="835">
        <f>AU148*AU75/10000</f>
        <v>8.4942328858433253E-2</v>
      </c>
      <c r="AW148" s="834"/>
      <c r="AX148" s="827" t="s">
        <v>448</v>
      </c>
      <c r="AY148" s="835">
        <f>('Générateur P.Durable 10ans'!$C$15+'Générateur P.Durable 10ans'!$C$16)/(2*100)</f>
        <v>1.25</v>
      </c>
      <c r="AZ148" s="835">
        <f>(AZ$135*2*AY148)</f>
        <v>-0.5</v>
      </c>
      <c r="BA148" s="835">
        <f>AX$135+(AX$135*AZ148)</f>
        <v>3.9</v>
      </c>
      <c r="BB148" s="835">
        <f>BA148*BA75/10000</f>
        <v>4.6401007575258307E-2</v>
      </c>
      <c r="BC148" s="834"/>
      <c r="BD148" s="827" t="s">
        <v>448</v>
      </c>
      <c r="BE148" s="835">
        <f>('Générateur P.Durable 10ans'!$C$15+'Générateur P.Durable 10ans'!$C$16)/(2*100)</f>
        <v>1.25</v>
      </c>
      <c r="BF148" s="835">
        <f>(BF$135*2*BE148)</f>
        <v>-0.5</v>
      </c>
      <c r="BG148" s="835">
        <f>BD$135+(BD$135*BF148)</f>
        <v>5</v>
      </c>
      <c r="BH148" s="835">
        <f>BG148*BG75/10000</f>
        <v>6.6448271642031403E-2</v>
      </c>
      <c r="BI148" s="834"/>
      <c r="BJ148" s="827" t="s">
        <v>448</v>
      </c>
      <c r="BK148" s="835">
        <f>('Générateur P.Durable 10ans'!$C$15+'Générateur P.Durable 10ans'!$C$16)/(2*100)</f>
        <v>1.25</v>
      </c>
      <c r="BL148" s="835">
        <f>(BL$135*2*BK148)</f>
        <v>-0.5</v>
      </c>
      <c r="BM148" s="835">
        <f>BJ$135+(BJ$135*BL148)</f>
        <v>0</v>
      </c>
      <c r="BN148" s="835">
        <f>BM148*BM75/10000</f>
        <v>0</v>
      </c>
      <c r="BO148" s="834"/>
      <c r="BP148" s="827" t="s">
        <v>448</v>
      </c>
      <c r="BQ148" s="835">
        <f>('Générateur P.Durable 10ans'!$C$15+'Générateur P.Durable 10ans'!$C$16)/(2*100)</f>
        <v>1.25</v>
      </c>
      <c r="BR148" s="835">
        <f>(BR$135*2*BQ148)</f>
        <v>-0.125</v>
      </c>
      <c r="BS148" s="835">
        <f>BP$135+(BP$135*BR148)</f>
        <v>0</v>
      </c>
      <c r="BT148" s="835">
        <f>BS148*BS75/10000</f>
        <v>0</v>
      </c>
      <c r="BU148" s="834"/>
      <c r="BV148" s="827" t="s">
        <v>448</v>
      </c>
      <c r="BW148" s="835">
        <f>('Générateur P.Durable 10ans'!$C$15+'Générateur P.Durable 10ans'!$C$16)/(2*100)</f>
        <v>1.25</v>
      </c>
      <c r="BX148" s="835">
        <f>(BX$135*2*BW148)</f>
        <v>-0.5</v>
      </c>
      <c r="BY148" s="835">
        <f>BV$135+(BV$135*BX148)</f>
        <v>0</v>
      </c>
      <c r="BZ148" s="835">
        <f>BY148*BY75/10000</f>
        <v>0</v>
      </c>
      <c r="CA148" s="834"/>
      <c r="CB148" s="827" t="s">
        <v>448</v>
      </c>
      <c r="CC148" s="835">
        <f>('Générateur P.Durable 10ans'!$C$15+'Générateur P.Durable 10ans'!$C$16)/(2*100)</f>
        <v>1.25</v>
      </c>
      <c r="CD148" s="835">
        <f>(CD$135*2*CC148)</f>
        <v>-0.5</v>
      </c>
      <c r="CE148" s="835">
        <f>CB$135+(CB$135*CD148)</f>
        <v>0</v>
      </c>
      <c r="CF148" s="835">
        <f>CE148*CE75/10000</f>
        <v>0</v>
      </c>
      <c r="CG148" s="834"/>
      <c r="CH148" s="827" t="s">
        <v>448</v>
      </c>
      <c r="CI148" s="835">
        <f>('Générateur P.Durable 10ans'!$C$15+'Générateur P.Durable 10ans'!$C$16)/(2*100)</f>
        <v>1.25</v>
      </c>
      <c r="CJ148" s="835">
        <f>(CJ$135*2*CI148)</f>
        <v>-0.5</v>
      </c>
      <c r="CK148" s="835">
        <f>CH$135+(CH$135*CJ148)</f>
        <v>0</v>
      </c>
      <c r="CL148" s="835">
        <f>CK148*CK75/10000</f>
        <v>0</v>
      </c>
      <c r="CM148" s="834"/>
      <c r="CN148" s="827" t="s">
        <v>448</v>
      </c>
      <c r="CO148" s="835">
        <f>('Générateur P.Durable 10ans'!$C$15+'Générateur P.Durable 10ans'!$C$16)/(2*100)</f>
        <v>1.25</v>
      </c>
      <c r="CP148" s="835">
        <f>(CP$135*2*CO148)</f>
        <v>-0.125</v>
      </c>
      <c r="CQ148" s="835">
        <f>CN$135+(CN$135*CP148)</f>
        <v>0</v>
      </c>
      <c r="CR148" s="835">
        <f>CQ148*CQ75/10000</f>
        <v>0</v>
      </c>
      <c r="CS148" s="834"/>
      <c r="CT148" s="827" t="s">
        <v>448</v>
      </c>
      <c r="CU148" s="835">
        <f>('Générateur P.Durable 10ans'!$C$15+'Générateur P.Durable 10ans'!$C$16)/(2*100)</f>
        <v>1.25</v>
      </c>
      <c r="CV148" s="835">
        <f>(CV$135*2*CU148)</f>
        <v>-0.5</v>
      </c>
      <c r="CW148" s="835">
        <f>CT$135+(CT$135*CV148)</f>
        <v>0</v>
      </c>
      <c r="CX148" s="835">
        <f>CW148*CW75/10000</f>
        <v>0</v>
      </c>
      <c r="CY148" s="834"/>
      <c r="CZ148" s="827" t="s">
        <v>448</v>
      </c>
      <c r="DA148" s="835">
        <f>('Générateur P.Durable 10ans'!$C$15+'Générateur P.Durable 10ans'!$C$16)/(2*100)</f>
        <v>1.25</v>
      </c>
      <c r="DB148" s="835">
        <f>(DB$135*2*DA148)</f>
        <v>-0.5</v>
      </c>
      <c r="DC148" s="835">
        <f>CZ$135+(CZ$135*DB148)</f>
        <v>0</v>
      </c>
      <c r="DD148" s="835">
        <f>DC148*DC75/10000</f>
        <v>0</v>
      </c>
      <c r="DE148" s="834"/>
      <c r="DF148" s="827" t="s">
        <v>448</v>
      </c>
      <c r="DG148" s="835">
        <f>('Générateur P.Durable 10ans'!$C$15+'Générateur P.Durable 10ans'!$C$16)/(2*100)</f>
        <v>1.25</v>
      </c>
      <c r="DH148" s="835">
        <f>(DH$135*2*DG148)</f>
        <v>-0.5</v>
      </c>
      <c r="DI148" s="835">
        <f>DF$135+(DF$135*DH148)</f>
        <v>0</v>
      </c>
      <c r="DJ148" s="835">
        <f>DI148*DI75/10000</f>
        <v>0</v>
      </c>
      <c r="DK148" s="834"/>
      <c r="DL148" s="827" t="s">
        <v>448</v>
      </c>
      <c r="DM148" s="835">
        <f>('Générateur P.Durable 10ans'!$C$15+'Générateur P.Durable 10ans'!$C$16)/(2*100)</f>
        <v>1.25</v>
      </c>
      <c r="DN148" s="835">
        <f>(DN$135*2*DM148)</f>
        <v>-0.125</v>
      </c>
      <c r="DO148" s="835">
        <f>DL$135+(DL$135*DN148)</f>
        <v>0</v>
      </c>
      <c r="DP148" s="835">
        <f>DO148*DO75/10000</f>
        <v>0</v>
      </c>
      <c r="DQ148" s="834"/>
      <c r="DR148" s="827" t="s">
        <v>448</v>
      </c>
      <c r="DS148" s="835">
        <f>('Générateur P.Durable 10ans'!$C$15+'Générateur P.Durable 10ans'!$C$16)/(2*100)</f>
        <v>1.25</v>
      </c>
      <c r="DT148" s="835">
        <f>(DT$135*2*DS148)</f>
        <v>-0.5</v>
      </c>
      <c r="DU148" s="835">
        <f>DR$135+(DR$135*DT148)</f>
        <v>0</v>
      </c>
      <c r="DV148" s="835">
        <f>DU148*DU75/10000</f>
        <v>0</v>
      </c>
      <c r="DW148" s="834"/>
      <c r="DX148" s="827" t="s">
        <v>448</v>
      </c>
      <c r="DY148" s="835">
        <f>('Générateur P.Durable 10ans'!$C$15+'Générateur P.Durable 10ans'!$C$16)/(2*100)</f>
        <v>1.25</v>
      </c>
      <c r="DZ148" s="835">
        <f>(DZ$135*2*DY148)</f>
        <v>-0.5</v>
      </c>
      <c r="EA148" s="835">
        <f>DX$135+(DX$135*DZ148)</f>
        <v>0</v>
      </c>
      <c r="EB148" s="835">
        <f>EA148*EA75/10000</f>
        <v>0</v>
      </c>
      <c r="EC148" s="834"/>
      <c r="ED148" s="827" t="s">
        <v>448</v>
      </c>
      <c r="EE148" s="835">
        <f>('Générateur P.Durable 10ans'!$C$15+'Générateur P.Durable 10ans'!$C$16)/(2*100)</f>
        <v>1.25</v>
      </c>
      <c r="EF148" s="835">
        <f>(EF$135*2*EE148)</f>
        <v>-0.5</v>
      </c>
      <c r="EG148" s="835">
        <f>ED$135+(ED$135*EF148)</f>
        <v>0</v>
      </c>
      <c r="EH148" s="835">
        <f>EG148*EG75/10000</f>
        <v>0</v>
      </c>
      <c r="EI148" s="834"/>
      <c r="EJ148" s="827" t="s">
        <v>448</v>
      </c>
      <c r="EK148" s="835">
        <f>('Générateur P.Durable 10ans'!$C$15+'Générateur P.Durable 10ans'!$C$16)/(2*100)</f>
        <v>1.25</v>
      </c>
      <c r="EL148" s="835">
        <f>(EL$135*2*EK148)</f>
        <v>-0.125</v>
      </c>
      <c r="EM148" s="835">
        <f>EJ$135+(EJ$135*EL148)</f>
        <v>0</v>
      </c>
      <c r="EN148" s="835">
        <f>EM148*EM75/10000</f>
        <v>0</v>
      </c>
      <c r="EO148" s="834"/>
      <c r="EP148" s="827" t="s">
        <v>448</v>
      </c>
      <c r="EQ148" s="835">
        <f>('Générateur P.Durable 10ans'!$C$15+'Générateur P.Durable 10ans'!$C$16)/(2*100)</f>
        <v>1.25</v>
      </c>
      <c r="ER148" s="835">
        <f>(ER$135*2*EQ148)</f>
        <v>-0.5</v>
      </c>
      <c r="ES148" s="835">
        <f>EP$135+(EP$135*ER148)</f>
        <v>0</v>
      </c>
      <c r="ET148" s="835">
        <f>ES148*ES75/10000</f>
        <v>0</v>
      </c>
      <c r="EU148" s="834"/>
      <c r="EV148" s="827" t="s">
        <v>448</v>
      </c>
      <c r="EW148" s="835">
        <f>('Générateur P.Durable 10ans'!$C$15+'Générateur P.Durable 10ans'!$C$16)/(2*100)</f>
        <v>1.25</v>
      </c>
      <c r="EX148" s="835">
        <f>(EX$135*2*EW148)</f>
        <v>-0.5</v>
      </c>
      <c r="EY148" s="835">
        <f>EV$135+(EV$135*EX148)</f>
        <v>0</v>
      </c>
      <c r="EZ148" s="835">
        <f>EY148*EY75/10000</f>
        <v>0</v>
      </c>
      <c r="FA148" s="834"/>
      <c r="FB148" s="827" t="s">
        <v>448</v>
      </c>
      <c r="FC148" s="835">
        <f>('Générateur P.Durable 10ans'!$C$15+'Générateur P.Durable 10ans'!$C$16)/(2*100)</f>
        <v>1.25</v>
      </c>
      <c r="FD148" s="835">
        <f>(FD$135*2*FC148)</f>
        <v>-0.5</v>
      </c>
      <c r="FE148" s="835">
        <f>FB$135+(FB$135*FD148)</f>
        <v>0</v>
      </c>
      <c r="FF148" s="835">
        <f>FE148*FE75/10000</f>
        <v>0</v>
      </c>
      <c r="FG148" s="834"/>
      <c r="FH148" s="827" t="s">
        <v>448</v>
      </c>
      <c r="FI148" s="835">
        <f>('Générateur P.Durable 10ans'!$C$15+'Générateur P.Durable 10ans'!$C$16)/(2*100)</f>
        <v>1.25</v>
      </c>
      <c r="FJ148" s="835">
        <f>(FJ$135*2*FI148)</f>
        <v>-0.125</v>
      </c>
      <c r="FK148" s="835">
        <f>FH$135+(FH$135*FJ148)</f>
        <v>0</v>
      </c>
      <c r="FL148" s="835">
        <f>FK148*FK75/10000</f>
        <v>0</v>
      </c>
      <c r="FM148" s="834"/>
      <c r="FN148" s="827" t="s">
        <v>448</v>
      </c>
      <c r="FO148" s="835">
        <f>('Générateur P.Durable 10ans'!$C$15+'Générateur P.Durable 10ans'!$C$16)/(2*100)</f>
        <v>1.25</v>
      </c>
      <c r="FP148" s="835">
        <f>(FP$135*2*FO148)</f>
        <v>-0.5</v>
      </c>
      <c r="FQ148" s="835">
        <f>FN$135+(FN$135*FP148)</f>
        <v>0</v>
      </c>
      <c r="FR148" s="835">
        <f>FQ148*FQ75/10000</f>
        <v>0</v>
      </c>
      <c r="FS148" s="834"/>
      <c r="FT148" s="827" t="s">
        <v>448</v>
      </c>
      <c r="FU148" s="835">
        <f>('Générateur P.Durable 10ans'!$C$15+'Générateur P.Durable 10ans'!$C$16)/(2*100)</f>
        <v>1.25</v>
      </c>
      <c r="FV148" s="835">
        <f>(FV$135*2*FU148)</f>
        <v>-0.5</v>
      </c>
      <c r="FW148" s="835">
        <f>FT$135+(FT$135*FV148)</f>
        <v>0</v>
      </c>
      <c r="FX148" s="835">
        <f>FW148*FW75/10000</f>
        <v>0</v>
      </c>
      <c r="FY148" s="834"/>
    </row>
    <row r="149" spans="1:181" x14ac:dyDescent="0.3">
      <c r="A149" s="19"/>
      <c r="B149" s="827" t="s">
        <v>447</v>
      </c>
      <c r="C149" s="835">
        <f>('Générateur P.Durable 10ans'!$C$16+'Générateur P.Durable 10ans'!$C$13)/(2*100)</f>
        <v>1.25</v>
      </c>
      <c r="D149" s="835">
        <f>(D$135*2*C149)</f>
        <v>-0.5</v>
      </c>
      <c r="E149" s="835">
        <f>B$135+(B$135*D149)</f>
        <v>3.9</v>
      </c>
      <c r="F149" s="835">
        <f>E149*E76/10000</f>
        <v>0</v>
      </c>
      <c r="G149" s="834"/>
      <c r="H149" s="827" t="s">
        <v>447</v>
      </c>
      <c r="I149" s="835">
        <f>('Générateur P.Durable 10ans'!$C$16+'Générateur P.Durable 10ans'!$C$13)/(2*100)</f>
        <v>1.25</v>
      </c>
      <c r="J149" s="835">
        <f>(J$135*2*I149)</f>
        <v>-0.5</v>
      </c>
      <c r="K149" s="835">
        <f>H$135+(H$135*J149)</f>
        <v>5</v>
      </c>
      <c r="L149" s="835">
        <f>K149*K76/10000</f>
        <v>1.239966503668304E-3</v>
      </c>
      <c r="M149" s="834"/>
      <c r="N149" s="827" t="s">
        <v>447</v>
      </c>
      <c r="O149" s="835">
        <f>('Générateur P.Durable 10ans'!$C$16+'Générateur P.Durable 10ans'!$C$13)/(2*100)</f>
        <v>1.25</v>
      </c>
      <c r="P149" s="835">
        <f>(P$135*2*O149)</f>
        <v>-0.5</v>
      </c>
      <c r="Q149" s="835">
        <f>N$135+(N$135*P149)</f>
        <v>4.25</v>
      </c>
      <c r="R149" s="835">
        <f>Q149*Q76/10000</f>
        <v>4.4555924651371965E-3</v>
      </c>
      <c r="S149" s="834"/>
      <c r="T149" s="827" t="s">
        <v>447</v>
      </c>
      <c r="U149" s="835">
        <f>('Générateur P.Durable 10ans'!$C$16+'Générateur P.Durable 10ans'!$C$13)/(2*100)</f>
        <v>1.25</v>
      </c>
      <c r="V149" s="835">
        <f>(V$135*2*U149)</f>
        <v>-0.125</v>
      </c>
      <c r="W149" s="835">
        <f>T$135+(T$135*V149)</f>
        <v>8.3125</v>
      </c>
      <c r="X149" s="835">
        <f>W149*W76/10000</f>
        <v>1.9965992379315022E-2</v>
      </c>
      <c r="Y149" s="834"/>
      <c r="Z149" s="827" t="s">
        <v>447</v>
      </c>
      <c r="AA149" s="835">
        <f>('Générateur P.Durable 10ans'!$C$16+'Générateur P.Durable 10ans'!$C$13)/(2*100)</f>
        <v>1.25</v>
      </c>
      <c r="AB149" s="835">
        <f>(AB$135*2*AA149)</f>
        <v>-0.5</v>
      </c>
      <c r="AC149" s="835">
        <f>Z$135+(Z$135*AB149)</f>
        <v>3.9</v>
      </c>
      <c r="AD149" s="835">
        <f>AC149*AC76/10000</f>
        <v>1.6354645283797702E-2</v>
      </c>
      <c r="AE149" s="834"/>
      <c r="AF149" s="827" t="s">
        <v>447</v>
      </c>
      <c r="AG149" s="835">
        <f>('Générateur P.Durable 10ans'!$C$16+'Générateur P.Durable 10ans'!$C$13)/(2*100)</f>
        <v>1.25</v>
      </c>
      <c r="AH149" s="835">
        <f>(AH$135*2*AG149)</f>
        <v>-0.5</v>
      </c>
      <c r="AI149" s="835">
        <f>AF$135+(AF$135*AH149)</f>
        <v>5</v>
      </c>
      <c r="AJ149" s="835">
        <f>AI149*AI76/10000</f>
        <v>3.1139537633236448E-2</v>
      </c>
      <c r="AK149" s="834"/>
      <c r="AL149" s="827" t="s">
        <v>447</v>
      </c>
      <c r="AM149" s="835">
        <f>('Générateur P.Durable 10ans'!$C$16+'Générateur P.Durable 10ans'!$C$13)/(2*100)</f>
        <v>1.25</v>
      </c>
      <c r="AN149" s="835">
        <f>(AN$135*2*AM149)</f>
        <v>-0.5</v>
      </c>
      <c r="AO149" s="835">
        <f>AL$135+(AL$135*AN149)</f>
        <v>4.25</v>
      </c>
      <c r="AP149" s="835">
        <f>AO149*AO76/10000</f>
        <v>3.5247637172546371E-2</v>
      </c>
      <c r="AQ149" s="834"/>
      <c r="AR149" s="827" t="s">
        <v>447</v>
      </c>
      <c r="AS149" s="835">
        <f>('Générateur P.Durable 10ans'!$C$16+'Générateur P.Durable 10ans'!$C$13)/(2*100)</f>
        <v>1.25</v>
      </c>
      <c r="AT149" s="835">
        <f>(AT$135*2*AS149)</f>
        <v>-0.125</v>
      </c>
      <c r="AU149" s="835">
        <f>AR$135+(AR$135*AT149)</f>
        <v>8.3125</v>
      </c>
      <c r="AV149" s="835">
        <f>AU149*AU76/10000</f>
        <v>8.4942328858433253E-2</v>
      </c>
      <c r="AW149" s="834"/>
      <c r="AX149" s="827" t="s">
        <v>447</v>
      </c>
      <c r="AY149" s="835">
        <f>('Générateur P.Durable 10ans'!$C$16+'Générateur P.Durable 10ans'!$C$13)/(2*100)</f>
        <v>1.25</v>
      </c>
      <c r="AZ149" s="835">
        <f>(AZ$135*2*AY149)</f>
        <v>-0.5</v>
      </c>
      <c r="BA149" s="835">
        <f>AX$135+(AX$135*AZ149)</f>
        <v>3.9</v>
      </c>
      <c r="BB149" s="835">
        <f>BA149*BA76/10000</f>
        <v>4.6401007575258307E-2</v>
      </c>
      <c r="BC149" s="834"/>
      <c r="BD149" s="827" t="s">
        <v>447</v>
      </c>
      <c r="BE149" s="835">
        <f>('Générateur P.Durable 10ans'!$C$16+'Générateur P.Durable 10ans'!$C$13)/(2*100)</f>
        <v>1.25</v>
      </c>
      <c r="BF149" s="835">
        <f>(BF$135*2*BE149)</f>
        <v>-0.5</v>
      </c>
      <c r="BG149" s="835">
        <f>BD$135+(BD$135*BF149)</f>
        <v>5</v>
      </c>
      <c r="BH149" s="835">
        <f>BG149*BG76/10000</f>
        <v>6.6448271642031403E-2</v>
      </c>
      <c r="BI149" s="834"/>
      <c r="BJ149" s="827" t="s">
        <v>447</v>
      </c>
      <c r="BK149" s="835">
        <f>('Générateur P.Durable 10ans'!$C$16+'Générateur P.Durable 10ans'!$C$13)/(2*100)</f>
        <v>1.25</v>
      </c>
      <c r="BL149" s="835">
        <f>(BL$135*2*BK149)</f>
        <v>-0.5</v>
      </c>
      <c r="BM149" s="835">
        <f>BJ$135+(BJ$135*BL149)</f>
        <v>0</v>
      </c>
      <c r="BN149" s="835">
        <f>BM149*BM76/10000</f>
        <v>0</v>
      </c>
      <c r="BO149" s="834"/>
      <c r="BP149" s="827" t="s">
        <v>447</v>
      </c>
      <c r="BQ149" s="835">
        <f>('Générateur P.Durable 10ans'!$C$16+'Générateur P.Durable 10ans'!$C$13)/(2*100)</f>
        <v>1.25</v>
      </c>
      <c r="BR149" s="835">
        <f>(BR$135*2*BQ149)</f>
        <v>-0.125</v>
      </c>
      <c r="BS149" s="835">
        <f>BP$135+(BP$135*BR149)</f>
        <v>0</v>
      </c>
      <c r="BT149" s="835">
        <f>BS149*BS76/10000</f>
        <v>0</v>
      </c>
      <c r="BU149" s="834"/>
      <c r="BV149" s="827" t="s">
        <v>447</v>
      </c>
      <c r="BW149" s="835">
        <f>('Générateur P.Durable 10ans'!$C$16+'Générateur P.Durable 10ans'!$C$13)/(2*100)</f>
        <v>1.25</v>
      </c>
      <c r="BX149" s="835">
        <f>(BX$135*2*BW149)</f>
        <v>-0.5</v>
      </c>
      <c r="BY149" s="835">
        <f>BV$135+(BV$135*BX149)</f>
        <v>0</v>
      </c>
      <c r="BZ149" s="835">
        <f>BY149*BY76/10000</f>
        <v>0</v>
      </c>
      <c r="CA149" s="834"/>
      <c r="CB149" s="827" t="s">
        <v>447</v>
      </c>
      <c r="CC149" s="835">
        <f>('Générateur P.Durable 10ans'!$C$16+'Générateur P.Durable 10ans'!$C$13)/(2*100)</f>
        <v>1.25</v>
      </c>
      <c r="CD149" s="835">
        <f>(CD$135*2*CC149)</f>
        <v>-0.5</v>
      </c>
      <c r="CE149" s="835">
        <f>CB$135+(CB$135*CD149)</f>
        <v>0</v>
      </c>
      <c r="CF149" s="835">
        <f>CE149*CE76/10000</f>
        <v>0</v>
      </c>
      <c r="CG149" s="834"/>
      <c r="CH149" s="827" t="s">
        <v>447</v>
      </c>
      <c r="CI149" s="835">
        <f>('Générateur P.Durable 10ans'!$C$16+'Générateur P.Durable 10ans'!$C$13)/(2*100)</f>
        <v>1.25</v>
      </c>
      <c r="CJ149" s="835">
        <f>(CJ$135*2*CI149)</f>
        <v>-0.5</v>
      </c>
      <c r="CK149" s="835">
        <f>CH$135+(CH$135*CJ149)</f>
        <v>0</v>
      </c>
      <c r="CL149" s="835">
        <f>CK149*CK76/10000</f>
        <v>0</v>
      </c>
      <c r="CM149" s="834"/>
      <c r="CN149" s="827" t="s">
        <v>447</v>
      </c>
      <c r="CO149" s="835">
        <f>('Générateur P.Durable 10ans'!$C$16+'Générateur P.Durable 10ans'!$C$13)/(2*100)</f>
        <v>1.25</v>
      </c>
      <c r="CP149" s="835">
        <f>(CP$135*2*CO149)</f>
        <v>-0.125</v>
      </c>
      <c r="CQ149" s="835">
        <f>CN$135+(CN$135*CP149)</f>
        <v>0</v>
      </c>
      <c r="CR149" s="835">
        <f>CQ149*CQ76/10000</f>
        <v>0</v>
      </c>
      <c r="CS149" s="834"/>
      <c r="CT149" s="827" t="s">
        <v>447</v>
      </c>
      <c r="CU149" s="835">
        <f>('Générateur P.Durable 10ans'!$C$16+'Générateur P.Durable 10ans'!$C$13)/(2*100)</f>
        <v>1.25</v>
      </c>
      <c r="CV149" s="835">
        <f>(CV$135*2*CU149)</f>
        <v>-0.5</v>
      </c>
      <c r="CW149" s="835">
        <f>CT$135+(CT$135*CV149)</f>
        <v>0</v>
      </c>
      <c r="CX149" s="835">
        <f>CW149*CW76/10000</f>
        <v>0</v>
      </c>
      <c r="CY149" s="834"/>
      <c r="CZ149" s="827" t="s">
        <v>447</v>
      </c>
      <c r="DA149" s="835">
        <f>('Générateur P.Durable 10ans'!$C$16+'Générateur P.Durable 10ans'!$C$13)/(2*100)</f>
        <v>1.25</v>
      </c>
      <c r="DB149" s="835">
        <f>(DB$135*2*DA149)</f>
        <v>-0.5</v>
      </c>
      <c r="DC149" s="835">
        <f>CZ$135+(CZ$135*DB149)</f>
        <v>0</v>
      </c>
      <c r="DD149" s="835">
        <f>DC149*DC76/10000</f>
        <v>0</v>
      </c>
      <c r="DE149" s="834"/>
      <c r="DF149" s="827" t="s">
        <v>447</v>
      </c>
      <c r="DG149" s="835">
        <f>('Générateur P.Durable 10ans'!$C$16+'Générateur P.Durable 10ans'!$C$13)/(2*100)</f>
        <v>1.25</v>
      </c>
      <c r="DH149" s="835">
        <f>(DH$135*2*DG149)</f>
        <v>-0.5</v>
      </c>
      <c r="DI149" s="835">
        <f>DF$135+(DF$135*DH149)</f>
        <v>0</v>
      </c>
      <c r="DJ149" s="835">
        <f>DI149*DI76/10000</f>
        <v>0</v>
      </c>
      <c r="DK149" s="834"/>
      <c r="DL149" s="827" t="s">
        <v>447</v>
      </c>
      <c r="DM149" s="835">
        <f>('Générateur P.Durable 10ans'!$C$16+'Générateur P.Durable 10ans'!$C$13)/(2*100)</f>
        <v>1.25</v>
      </c>
      <c r="DN149" s="835">
        <f>(DN$135*2*DM149)</f>
        <v>-0.125</v>
      </c>
      <c r="DO149" s="835">
        <f>DL$135+(DL$135*DN149)</f>
        <v>0</v>
      </c>
      <c r="DP149" s="835">
        <f>DO149*DO76/10000</f>
        <v>0</v>
      </c>
      <c r="DQ149" s="834"/>
      <c r="DR149" s="827" t="s">
        <v>447</v>
      </c>
      <c r="DS149" s="835">
        <f>('Générateur P.Durable 10ans'!$C$16+'Générateur P.Durable 10ans'!$C$13)/(2*100)</f>
        <v>1.25</v>
      </c>
      <c r="DT149" s="835">
        <f>(DT$135*2*DS149)</f>
        <v>-0.5</v>
      </c>
      <c r="DU149" s="835">
        <f>DR$135+(DR$135*DT149)</f>
        <v>0</v>
      </c>
      <c r="DV149" s="835">
        <f>DU149*DU76/10000</f>
        <v>0</v>
      </c>
      <c r="DW149" s="834"/>
      <c r="DX149" s="827" t="s">
        <v>447</v>
      </c>
      <c r="DY149" s="835">
        <f>('Générateur P.Durable 10ans'!$C$16+'Générateur P.Durable 10ans'!$C$13)/(2*100)</f>
        <v>1.25</v>
      </c>
      <c r="DZ149" s="835">
        <f>(DZ$135*2*DY149)</f>
        <v>-0.5</v>
      </c>
      <c r="EA149" s="835">
        <f>DX$135+(DX$135*DZ149)</f>
        <v>0</v>
      </c>
      <c r="EB149" s="835">
        <f>EA149*EA76/10000</f>
        <v>0</v>
      </c>
      <c r="EC149" s="834"/>
      <c r="ED149" s="827" t="s">
        <v>447</v>
      </c>
      <c r="EE149" s="835">
        <f>('Générateur P.Durable 10ans'!$C$16+'Générateur P.Durable 10ans'!$C$13)/(2*100)</f>
        <v>1.25</v>
      </c>
      <c r="EF149" s="835">
        <f>(EF$135*2*EE149)</f>
        <v>-0.5</v>
      </c>
      <c r="EG149" s="835">
        <f>ED$135+(ED$135*EF149)</f>
        <v>0</v>
      </c>
      <c r="EH149" s="835">
        <f>EG149*EG76/10000</f>
        <v>0</v>
      </c>
      <c r="EI149" s="834"/>
      <c r="EJ149" s="827" t="s">
        <v>447</v>
      </c>
      <c r="EK149" s="835">
        <f>('Générateur P.Durable 10ans'!$C$16+'Générateur P.Durable 10ans'!$C$13)/(2*100)</f>
        <v>1.25</v>
      </c>
      <c r="EL149" s="835">
        <f>(EL$135*2*EK149)</f>
        <v>-0.125</v>
      </c>
      <c r="EM149" s="835">
        <f>EJ$135+(EJ$135*EL149)</f>
        <v>0</v>
      </c>
      <c r="EN149" s="835">
        <f>EM149*EM76/10000</f>
        <v>0</v>
      </c>
      <c r="EO149" s="834"/>
      <c r="EP149" s="827" t="s">
        <v>447</v>
      </c>
      <c r="EQ149" s="835">
        <f>('Générateur P.Durable 10ans'!$C$16+'Générateur P.Durable 10ans'!$C$13)/(2*100)</f>
        <v>1.25</v>
      </c>
      <c r="ER149" s="835">
        <f>(ER$135*2*EQ149)</f>
        <v>-0.5</v>
      </c>
      <c r="ES149" s="835">
        <f>EP$135+(EP$135*ER149)</f>
        <v>0</v>
      </c>
      <c r="ET149" s="835">
        <f>ES149*ES76/10000</f>
        <v>0</v>
      </c>
      <c r="EU149" s="834"/>
      <c r="EV149" s="827" t="s">
        <v>447</v>
      </c>
      <c r="EW149" s="835">
        <f>('Générateur P.Durable 10ans'!$C$16+'Générateur P.Durable 10ans'!$C$13)/(2*100)</f>
        <v>1.25</v>
      </c>
      <c r="EX149" s="835">
        <f>(EX$135*2*EW149)</f>
        <v>-0.5</v>
      </c>
      <c r="EY149" s="835">
        <f>EV$135+(EV$135*EX149)</f>
        <v>0</v>
      </c>
      <c r="EZ149" s="835">
        <f>EY149*EY76/10000</f>
        <v>0</v>
      </c>
      <c r="FA149" s="834"/>
      <c r="FB149" s="827" t="s">
        <v>447</v>
      </c>
      <c r="FC149" s="835">
        <f>('Générateur P.Durable 10ans'!$C$16+'Générateur P.Durable 10ans'!$C$13)/(2*100)</f>
        <v>1.25</v>
      </c>
      <c r="FD149" s="835">
        <f>(FD$135*2*FC149)</f>
        <v>-0.5</v>
      </c>
      <c r="FE149" s="835">
        <f>FB$135+(FB$135*FD149)</f>
        <v>0</v>
      </c>
      <c r="FF149" s="835">
        <f>FE149*FE76/10000</f>
        <v>0</v>
      </c>
      <c r="FG149" s="834"/>
      <c r="FH149" s="827" t="s">
        <v>447</v>
      </c>
      <c r="FI149" s="835">
        <f>('Générateur P.Durable 10ans'!$C$16+'Générateur P.Durable 10ans'!$C$13)/(2*100)</f>
        <v>1.25</v>
      </c>
      <c r="FJ149" s="835">
        <f>(FJ$135*2*FI149)</f>
        <v>-0.125</v>
      </c>
      <c r="FK149" s="835">
        <f>FH$135+(FH$135*FJ149)</f>
        <v>0</v>
      </c>
      <c r="FL149" s="835">
        <f>FK149*FK76/10000</f>
        <v>0</v>
      </c>
      <c r="FM149" s="834"/>
      <c r="FN149" s="827" t="s">
        <v>447</v>
      </c>
      <c r="FO149" s="835">
        <f>('Générateur P.Durable 10ans'!$C$16+'Générateur P.Durable 10ans'!$C$13)/(2*100)</f>
        <v>1.25</v>
      </c>
      <c r="FP149" s="835">
        <f>(FP$135*2*FO149)</f>
        <v>-0.5</v>
      </c>
      <c r="FQ149" s="835">
        <f>FN$135+(FN$135*FP149)</f>
        <v>0</v>
      </c>
      <c r="FR149" s="835">
        <f>FQ149*FQ76/10000</f>
        <v>0</v>
      </c>
      <c r="FS149" s="834"/>
      <c r="FT149" s="827" t="s">
        <v>447</v>
      </c>
      <c r="FU149" s="835">
        <f>('Générateur P.Durable 10ans'!$C$16+'Générateur P.Durable 10ans'!$C$13)/(2*100)</f>
        <v>1.25</v>
      </c>
      <c r="FV149" s="835">
        <f>(FV$135*2*FU149)</f>
        <v>-0.5</v>
      </c>
      <c r="FW149" s="835">
        <f>FT$135+(FT$135*FV149)</f>
        <v>0</v>
      </c>
      <c r="FX149" s="835">
        <f>FW149*FW76/10000</f>
        <v>0</v>
      </c>
      <c r="FY149" s="834"/>
    </row>
    <row r="150" spans="1:181" x14ac:dyDescent="0.3">
      <c r="A150" s="19"/>
      <c r="B150" s="827"/>
      <c r="C150" s="835"/>
      <c r="D150" s="835"/>
      <c r="E150" s="835"/>
      <c r="F150" s="835"/>
      <c r="G150" s="834"/>
      <c r="H150" s="827"/>
      <c r="I150" s="835"/>
      <c r="J150" s="835"/>
      <c r="K150" s="835"/>
      <c r="L150" s="835"/>
      <c r="M150" s="834"/>
      <c r="N150" s="827"/>
      <c r="O150" s="835"/>
      <c r="P150" s="835"/>
      <c r="Q150" s="835"/>
      <c r="R150" s="835"/>
      <c r="S150" s="834"/>
      <c r="T150" s="827"/>
      <c r="U150" s="835"/>
      <c r="V150" s="835"/>
      <c r="W150" s="835"/>
      <c r="X150" s="835"/>
      <c r="Y150" s="834"/>
      <c r="Z150" s="827"/>
      <c r="AA150" s="835"/>
      <c r="AB150" s="835"/>
      <c r="AC150" s="835"/>
      <c r="AD150" s="835"/>
      <c r="AE150" s="834"/>
      <c r="AF150" s="827"/>
      <c r="AG150" s="835"/>
      <c r="AH150" s="835"/>
      <c r="AI150" s="835"/>
      <c r="AJ150" s="835"/>
      <c r="AK150" s="834"/>
      <c r="AL150" s="827"/>
      <c r="AM150" s="835"/>
      <c r="AN150" s="835"/>
      <c r="AO150" s="835"/>
      <c r="AP150" s="835"/>
      <c r="AQ150" s="834"/>
      <c r="AR150" s="827"/>
      <c r="AS150" s="835"/>
      <c r="AT150" s="835"/>
      <c r="AU150" s="835"/>
      <c r="AV150" s="835"/>
      <c r="AW150" s="834"/>
      <c r="AX150" s="827"/>
      <c r="AY150" s="835"/>
      <c r="AZ150" s="835"/>
      <c r="BA150" s="835"/>
      <c r="BB150" s="835"/>
      <c r="BC150" s="834"/>
      <c r="BD150" s="827"/>
      <c r="BE150" s="835"/>
      <c r="BF150" s="835"/>
      <c r="BG150" s="835"/>
      <c r="BH150" s="835"/>
      <c r="BI150" s="834"/>
      <c r="BJ150" s="827"/>
      <c r="BK150" s="835"/>
      <c r="BL150" s="835"/>
      <c r="BM150" s="835"/>
      <c r="BN150" s="835"/>
      <c r="BO150" s="834"/>
      <c r="BP150" s="827"/>
      <c r="BQ150" s="835"/>
      <c r="BR150" s="835"/>
      <c r="BS150" s="835"/>
      <c r="BT150" s="835"/>
      <c r="BU150" s="834"/>
      <c r="BV150" s="827"/>
      <c r="BW150" s="835"/>
      <c r="BX150" s="835"/>
      <c r="BY150" s="835"/>
      <c r="BZ150" s="835"/>
      <c r="CA150" s="834"/>
      <c r="CB150" s="827"/>
      <c r="CC150" s="835"/>
      <c r="CD150" s="835"/>
      <c r="CE150" s="835"/>
      <c r="CF150" s="835"/>
      <c r="CG150" s="834"/>
      <c r="CH150" s="827"/>
      <c r="CI150" s="835"/>
      <c r="CJ150" s="835"/>
      <c r="CK150" s="835"/>
      <c r="CL150" s="835"/>
      <c r="CM150" s="834"/>
      <c r="CN150" s="827"/>
      <c r="CO150" s="835"/>
      <c r="CP150" s="835"/>
      <c r="CQ150" s="835"/>
      <c r="CR150" s="835"/>
      <c r="CS150" s="834"/>
      <c r="CT150" s="827"/>
      <c r="CU150" s="835"/>
      <c r="CV150" s="835"/>
      <c r="CW150" s="835"/>
      <c r="CX150" s="835"/>
      <c r="CY150" s="834"/>
      <c r="CZ150" s="827"/>
      <c r="DA150" s="835"/>
      <c r="DB150" s="835"/>
      <c r="DC150" s="835"/>
      <c r="DD150" s="835"/>
      <c r="DE150" s="834"/>
      <c r="DF150" s="827"/>
      <c r="DG150" s="835"/>
      <c r="DH150" s="835"/>
      <c r="DI150" s="835"/>
      <c r="DJ150" s="835"/>
      <c r="DK150" s="834"/>
      <c r="DL150" s="827"/>
      <c r="DM150" s="835"/>
      <c r="DN150" s="835"/>
      <c r="DO150" s="835"/>
      <c r="DP150" s="835"/>
      <c r="DQ150" s="834"/>
      <c r="DR150" s="827"/>
      <c r="DS150" s="835"/>
      <c r="DT150" s="835"/>
      <c r="DU150" s="835"/>
      <c r="DV150" s="835"/>
      <c r="DW150" s="834"/>
      <c r="DX150" s="827"/>
      <c r="DY150" s="835"/>
      <c r="DZ150" s="835"/>
      <c r="EA150" s="835"/>
      <c r="EB150" s="835"/>
      <c r="EC150" s="834"/>
      <c r="ED150" s="827"/>
      <c r="EE150" s="835"/>
      <c r="EF150" s="835"/>
      <c r="EG150" s="835"/>
      <c r="EH150" s="835"/>
      <c r="EI150" s="834"/>
      <c r="EJ150" s="827"/>
      <c r="EK150" s="835"/>
      <c r="EL150" s="835"/>
      <c r="EM150" s="835"/>
      <c r="EN150" s="835"/>
      <c r="EO150" s="834"/>
      <c r="EP150" s="827"/>
      <c r="EQ150" s="835"/>
      <c r="ER150" s="835"/>
      <c r="ES150" s="835"/>
      <c r="ET150" s="835"/>
      <c r="EU150" s="834"/>
      <c r="EV150" s="827"/>
      <c r="EW150" s="835"/>
      <c r="EX150" s="835"/>
      <c r="EY150" s="835"/>
      <c r="EZ150" s="835"/>
      <c r="FA150" s="834"/>
      <c r="FB150" s="827"/>
      <c r="FC150" s="835"/>
      <c r="FD150" s="835"/>
      <c r="FE150" s="835"/>
      <c r="FF150" s="835"/>
      <c r="FG150" s="834"/>
      <c r="FH150" s="827"/>
      <c r="FI150" s="835"/>
      <c r="FJ150" s="835"/>
      <c r="FK150" s="835"/>
      <c r="FL150" s="835"/>
      <c r="FM150" s="834"/>
      <c r="FN150" s="827"/>
      <c r="FO150" s="835"/>
      <c r="FP150" s="835"/>
      <c r="FQ150" s="835"/>
      <c r="FR150" s="835"/>
      <c r="FS150" s="834"/>
      <c r="FT150" s="827"/>
      <c r="FU150" s="835"/>
      <c r="FV150" s="835"/>
      <c r="FW150" s="835"/>
      <c r="FX150" s="835"/>
      <c r="FY150" s="834"/>
    </row>
    <row r="151" spans="1:181" x14ac:dyDescent="0.3">
      <c r="A151" s="19"/>
      <c r="B151" s="827"/>
      <c r="C151" s="835"/>
      <c r="D151" s="835"/>
      <c r="E151" s="835"/>
      <c r="F151" s="835"/>
      <c r="G151" s="834"/>
      <c r="H151" s="827"/>
      <c r="I151" s="835"/>
      <c r="J151" s="835"/>
      <c r="K151" s="835"/>
      <c r="L151" s="835"/>
      <c r="M151" s="834"/>
      <c r="N151" s="827"/>
      <c r="O151" s="835"/>
      <c r="P151" s="835"/>
      <c r="Q151" s="835"/>
      <c r="R151" s="835"/>
      <c r="S151" s="834"/>
      <c r="T151" s="827"/>
      <c r="U151" s="835"/>
      <c r="V151" s="835"/>
      <c r="W151" s="835"/>
      <c r="X151" s="835"/>
      <c r="Y151" s="834"/>
      <c r="Z151" s="827"/>
      <c r="AA151" s="835"/>
      <c r="AB151" s="835"/>
      <c r="AC151" s="835"/>
      <c r="AD151" s="835"/>
      <c r="AE151" s="834"/>
      <c r="AF151" s="827"/>
      <c r="AG151" s="835"/>
      <c r="AH151" s="835"/>
      <c r="AI151" s="835"/>
      <c r="AJ151" s="835"/>
      <c r="AK151" s="834"/>
      <c r="AL151" s="827"/>
      <c r="AM151" s="835"/>
      <c r="AN151" s="835"/>
      <c r="AO151" s="835"/>
      <c r="AP151" s="835"/>
      <c r="AQ151" s="834"/>
      <c r="AR151" s="827"/>
      <c r="AS151" s="835"/>
      <c r="AT151" s="835"/>
      <c r="AU151" s="835"/>
      <c r="AV151" s="835"/>
      <c r="AW151" s="834"/>
      <c r="AX151" s="827"/>
      <c r="AY151" s="835"/>
      <c r="AZ151" s="835"/>
      <c r="BA151" s="835"/>
      <c r="BB151" s="835"/>
      <c r="BC151" s="834"/>
      <c r="BD151" s="827"/>
      <c r="BE151" s="835"/>
      <c r="BF151" s="835"/>
      <c r="BG151" s="835"/>
      <c r="BH151" s="835"/>
      <c r="BI151" s="834"/>
      <c r="BJ151" s="827"/>
      <c r="BK151" s="835"/>
      <c r="BL151" s="835"/>
      <c r="BM151" s="835"/>
      <c r="BN151" s="835"/>
      <c r="BO151" s="834"/>
      <c r="BP151" s="827"/>
      <c r="BQ151" s="835"/>
      <c r="BR151" s="835"/>
      <c r="BS151" s="835"/>
      <c r="BT151" s="835"/>
      <c r="BU151" s="834"/>
      <c r="BV151" s="827"/>
      <c r="BW151" s="835"/>
      <c r="BX151" s="835"/>
      <c r="BY151" s="835"/>
      <c r="BZ151" s="835"/>
      <c r="CA151" s="834"/>
      <c r="CB151" s="827"/>
      <c r="CC151" s="835"/>
      <c r="CD151" s="835"/>
      <c r="CE151" s="835"/>
      <c r="CF151" s="835"/>
      <c r="CG151" s="834"/>
      <c r="CH151" s="827"/>
      <c r="CI151" s="835"/>
      <c r="CJ151" s="835"/>
      <c r="CK151" s="835"/>
      <c r="CL151" s="835"/>
      <c r="CM151" s="834"/>
      <c r="CN151" s="827"/>
      <c r="CO151" s="835"/>
      <c r="CP151" s="835"/>
      <c r="CQ151" s="835"/>
      <c r="CR151" s="835"/>
      <c r="CS151" s="834"/>
      <c r="CT151" s="827"/>
      <c r="CU151" s="835"/>
      <c r="CV151" s="835"/>
      <c r="CW151" s="835"/>
      <c r="CX151" s="835"/>
      <c r="CY151" s="834"/>
      <c r="CZ151" s="827"/>
      <c r="DA151" s="835"/>
      <c r="DB151" s="835"/>
      <c r="DC151" s="835"/>
      <c r="DD151" s="835"/>
      <c r="DE151" s="834"/>
      <c r="DF151" s="827"/>
      <c r="DG151" s="835"/>
      <c r="DH151" s="835"/>
      <c r="DI151" s="835"/>
      <c r="DJ151" s="835"/>
      <c r="DK151" s="834"/>
      <c r="DL151" s="827"/>
      <c r="DM151" s="835"/>
      <c r="DN151" s="835"/>
      <c r="DO151" s="835"/>
      <c r="DP151" s="835"/>
      <c r="DQ151" s="834"/>
      <c r="DR151" s="827"/>
      <c r="DS151" s="835"/>
      <c r="DT151" s="835"/>
      <c r="DU151" s="835"/>
      <c r="DV151" s="835"/>
      <c r="DW151" s="834"/>
      <c r="DX151" s="827"/>
      <c r="DY151" s="835"/>
      <c r="DZ151" s="835"/>
      <c r="EA151" s="835"/>
      <c r="EB151" s="835"/>
      <c r="EC151" s="834"/>
      <c r="ED151" s="827"/>
      <c r="EE151" s="835"/>
      <c r="EF151" s="835"/>
      <c r="EG151" s="835"/>
      <c r="EH151" s="835"/>
      <c r="EI151" s="834"/>
      <c r="EJ151" s="827"/>
      <c r="EK151" s="835"/>
      <c r="EL151" s="835"/>
      <c r="EM151" s="835"/>
      <c r="EN151" s="835"/>
      <c r="EO151" s="834"/>
      <c r="EP151" s="827"/>
      <c r="EQ151" s="835"/>
      <c r="ER151" s="835"/>
      <c r="ES151" s="835"/>
      <c r="ET151" s="835"/>
      <c r="EU151" s="834"/>
      <c r="EV151" s="827"/>
      <c r="EW151" s="835"/>
      <c r="EX151" s="835"/>
      <c r="EY151" s="835"/>
      <c r="EZ151" s="835"/>
      <c r="FA151" s="834"/>
      <c r="FB151" s="827"/>
      <c r="FC151" s="835"/>
      <c r="FD151" s="835"/>
      <c r="FE151" s="835"/>
      <c r="FF151" s="835"/>
      <c r="FG151" s="834"/>
      <c r="FH151" s="827"/>
      <c r="FI151" s="835"/>
      <c r="FJ151" s="835"/>
      <c r="FK151" s="835"/>
      <c r="FL151" s="835"/>
      <c r="FM151" s="834"/>
      <c r="FN151" s="827"/>
      <c r="FO151" s="835"/>
      <c r="FP151" s="835"/>
      <c r="FQ151" s="835"/>
      <c r="FR151" s="835"/>
      <c r="FS151" s="834"/>
      <c r="FT151" s="827"/>
      <c r="FU151" s="835"/>
      <c r="FV151" s="835"/>
      <c r="FW151" s="835"/>
      <c r="FX151" s="835"/>
      <c r="FY151" s="834"/>
    </row>
    <row r="152" spans="1:181" x14ac:dyDescent="0.3">
      <c r="A152" s="19"/>
      <c r="B152" s="827" t="s">
        <v>446</v>
      </c>
      <c r="C152" s="835"/>
      <c r="D152" s="835"/>
      <c r="E152" s="835"/>
      <c r="F152" s="835"/>
      <c r="G152" s="834"/>
      <c r="H152" s="827" t="s">
        <v>446</v>
      </c>
      <c r="I152" s="835"/>
      <c r="J152" s="835"/>
      <c r="K152" s="835"/>
      <c r="L152" s="835"/>
      <c r="M152" s="834"/>
      <c r="N152" s="827" t="s">
        <v>446</v>
      </c>
      <c r="O152" s="835"/>
      <c r="P152" s="835"/>
      <c r="Q152" s="835"/>
      <c r="R152" s="835"/>
      <c r="S152" s="834"/>
      <c r="T152" s="827" t="s">
        <v>446</v>
      </c>
      <c r="U152" s="835"/>
      <c r="V152" s="835"/>
      <c r="W152" s="835"/>
      <c r="X152" s="835"/>
      <c r="Y152" s="834"/>
      <c r="Z152" s="827" t="s">
        <v>446</v>
      </c>
      <c r="AA152" s="835"/>
      <c r="AB152" s="835"/>
      <c r="AC152" s="835"/>
      <c r="AD152" s="835"/>
      <c r="AE152" s="834"/>
      <c r="AF152" s="827" t="s">
        <v>446</v>
      </c>
      <c r="AG152" s="835"/>
      <c r="AH152" s="835"/>
      <c r="AI152" s="835"/>
      <c r="AJ152" s="835"/>
      <c r="AK152" s="834"/>
      <c r="AL152" s="827" t="s">
        <v>446</v>
      </c>
      <c r="AM152" s="835"/>
      <c r="AN152" s="835"/>
      <c r="AO152" s="835"/>
      <c r="AP152" s="835"/>
      <c r="AQ152" s="834"/>
      <c r="AR152" s="827" t="s">
        <v>446</v>
      </c>
      <c r="AS152" s="835"/>
      <c r="AT152" s="835"/>
      <c r="AU152" s="835"/>
      <c r="AV152" s="835"/>
      <c r="AW152" s="834"/>
      <c r="AX152" s="827" t="s">
        <v>446</v>
      </c>
      <c r="AY152" s="835"/>
      <c r="AZ152" s="835"/>
      <c r="BA152" s="835"/>
      <c r="BB152" s="835"/>
      <c r="BC152" s="834"/>
      <c r="BD152" s="827" t="s">
        <v>446</v>
      </c>
      <c r="BE152" s="835"/>
      <c r="BF152" s="835"/>
      <c r="BG152" s="835"/>
      <c r="BH152" s="835"/>
      <c r="BI152" s="834"/>
      <c r="BJ152" s="827" t="s">
        <v>446</v>
      </c>
      <c r="BK152" s="835"/>
      <c r="BL152" s="835"/>
      <c r="BM152" s="835"/>
      <c r="BN152" s="835"/>
      <c r="BO152" s="834"/>
      <c r="BP152" s="827" t="s">
        <v>446</v>
      </c>
      <c r="BQ152" s="835"/>
      <c r="BR152" s="835"/>
      <c r="BS152" s="835"/>
      <c r="BT152" s="835"/>
      <c r="BU152" s="834"/>
      <c r="BV152" s="827" t="s">
        <v>446</v>
      </c>
      <c r="BW152" s="835"/>
      <c r="BX152" s="835"/>
      <c r="BY152" s="835"/>
      <c r="BZ152" s="835"/>
      <c r="CA152" s="834"/>
      <c r="CB152" s="827" t="s">
        <v>446</v>
      </c>
      <c r="CC152" s="835"/>
      <c r="CD152" s="835"/>
      <c r="CE152" s="835"/>
      <c r="CF152" s="835"/>
      <c r="CG152" s="834"/>
      <c r="CH152" s="827" t="s">
        <v>446</v>
      </c>
      <c r="CI152" s="835"/>
      <c r="CJ152" s="835"/>
      <c r="CK152" s="835"/>
      <c r="CL152" s="835"/>
      <c r="CM152" s="834"/>
      <c r="CN152" s="827" t="s">
        <v>446</v>
      </c>
      <c r="CO152" s="835"/>
      <c r="CP152" s="835"/>
      <c r="CQ152" s="835"/>
      <c r="CR152" s="835"/>
      <c r="CS152" s="834"/>
      <c r="CT152" s="827" t="s">
        <v>446</v>
      </c>
      <c r="CU152" s="835"/>
      <c r="CV152" s="835"/>
      <c r="CW152" s="835"/>
      <c r="CX152" s="835"/>
      <c r="CY152" s="834"/>
      <c r="CZ152" s="827" t="s">
        <v>446</v>
      </c>
      <c r="DA152" s="835"/>
      <c r="DB152" s="835"/>
      <c r="DC152" s="835"/>
      <c r="DD152" s="835"/>
      <c r="DE152" s="834"/>
      <c r="DF152" s="827" t="s">
        <v>446</v>
      </c>
      <c r="DG152" s="835"/>
      <c r="DH152" s="835"/>
      <c r="DI152" s="835"/>
      <c r="DJ152" s="835"/>
      <c r="DK152" s="834"/>
      <c r="DL152" s="827" t="s">
        <v>446</v>
      </c>
      <c r="DM152" s="835"/>
      <c r="DN152" s="835"/>
      <c r="DO152" s="835"/>
      <c r="DP152" s="835"/>
      <c r="DQ152" s="834"/>
      <c r="DR152" s="827" t="s">
        <v>446</v>
      </c>
      <c r="DS152" s="835"/>
      <c r="DT152" s="835"/>
      <c r="DU152" s="835"/>
      <c r="DV152" s="835"/>
      <c r="DW152" s="834"/>
      <c r="DX152" s="827" t="s">
        <v>446</v>
      </c>
      <c r="DY152" s="835"/>
      <c r="DZ152" s="835"/>
      <c r="EA152" s="835"/>
      <c r="EB152" s="835"/>
      <c r="EC152" s="834"/>
      <c r="ED152" s="827" t="s">
        <v>446</v>
      </c>
      <c r="EE152" s="835"/>
      <c r="EF152" s="835"/>
      <c r="EG152" s="835"/>
      <c r="EH152" s="835"/>
      <c r="EI152" s="834"/>
      <c r="EJ152" s="827" t="s">
        <v>446</v>
      </c>
      <c r="EK152" s="835"/>
      <c r="EL152" s="835"/>
      <c r="EM152" s="835"/>
      <c r="EN152" s="835"/>
      <c r="EO152" s="834"/>
      <c r="EP152" s="827" t="s">
        <v>446</v>
      </c>
      <c r="EQ152" s="835"/>
      <c r="ER152" s="835"/>
      <c r="ES152" s="835"/>
      <c r="ET152" s="835"/>
      <c r="EU152" s="834"/>
      <c r="EV152" s="827" t="s">
        <v>446</v>
      </c>
      <c r="EW152" s="835"/>
      <c r="EX152" s="835"/>
      <c r="EY152" s="835"/>
      <c r="EZ152" s="835"/>
      <c r="FA152" s="834"/>
      <c r="FB152" s="827" t="s">
        <v>446</v>
      </c>
      <c r="FC152" s="835"/>
      <c r="FD152" s="835"/>
      <c r="FE152" s="835"/>
      <c r="FF152" s="835"/>
      <c r="FG152" s="834"/>
      <c r="FH152" s="827" t="s">
        <v>446</v>
      </c>
      <c r="FI152" s="835"/>
      <c r="FJ152" s="835"/>
      <c r="FK152" s="835"/>
      <c r="FL152" s="835"/>
      <c r="FM152" s="834"/>
      <c r="FN152" s="827" t="s">
        <v>446</v>
      </c>
      <c r="FO152" s="835"/>
      <c r="FP152" s="835"/>
      <c r="FQ152" s="835"/>
      <c r="FR152" s="835"/>
      <c r="FS152" s="834"/>
      <c r="FT152" s="827" t="s">
        <v>446</v>
      </c>
      <c r="FU152" s="835"/>
      <c r="FV152" s="835"/>
      <c r="FW152" s="835"/>
      <c r="FX152" s="835"/>
      <c r="FY152" s="834"/>
    </row>
    <row r="153" spans="1:181" x14ac:dyDescent="0.3">
      <c r="A153" s="19"/>
      <c r="B153" s="827" t="s">
        <v>418</v>
      </c>
      <c r="C153" s="835">
        <f>'Générateur P.Durable 10ans'!$C$13/100</f>
        <v>1</v>
      </c>
      <c r="D153" s="835">
        <f>D$135*C153</f>
        <v>-0.2</v>
      </c>
      <c r="E153" s="835">
        <f>B$135+(B$135*D153)</f>
        <v>6.24</v>
      </c>
      <c r="F153" s="835">
        <f>E153*D80/10000</f>
        <v>0</v>
      </c>
      <c r="G153" s="834"/>
      <c r="H153" s="827" t="s">
        <v>418</v>
      </c>
      <c r="I153" s="835">
        <f>'Générateur P.Durable 10ans'!$C$13/100</f>
        <v>1</v>
      </c>
      <c r="J153" s="835">
        <f>J$135*I153</f>
        <v>-0.2</v>
      </c>
      <c r="K153" s="835">
        <f>H$135+(H$135*J153)</f>
        <v>8</v>
      </c>
      <c r="L153" s="835">
        <f>K153*J80/10000</f>
        <v>0.23539871346721797</v>
      </c>
      <c r="M153" s="834"/>
      <c r="N153" s="827" t="s">
        <v>418</v>
      </c>
      <c r="O153" s="835">
        <f>'Générateur P.Durable 10ans'!$C$13/100</f>
        <v>1</v>
      </c>
      <c r="P153" s="835">
        <f>P$135*O153</f>
        <v>-0.2</v>
      </c>
      <c r="Q153" s="835">
        <f>N$135+(N$135*P153)</f>
        <v>6.8</v>
      </c>
      <c r="R153" s="835">
        <f>Q153*P80/10000</f>
        <v>0.40407380758943584</v>
      </c>
      <c r="S153" s="834"/>
      <c r="T153" s="827" t="s">
        <v>418</v>
      </c>
      <c r="U153" s="835">
        <f>'Générateur P.Durable 10ans'!$C$13/100</f>
        <v>1</v>
      </c>
      <c r="V153" s="835">
        <f>V$135*U153</f>
        <v>-0.05</v>
      </c>
      <c r="W153" s="835">
        <f>T$135+(T$135*V153)</f>
        <v>9.0250000000000004</v>
      </c>
      <c r="X153" s="835">
        <f>W153*V80/10000</f>
        <v>0.7970344162433064</v>
      </c>
      <c r="Y153" s="834"/>
      <c r="Z153" s="827" t="s">
        <v>418</v>
      </c>
      <c r="AA153" s="835">
        <f>'Générateur P.Durable 10ans'!$C$13/100</f>
        <v>1</v>
      </c>
      <c r="AB153" s="835">
        <f>AB$135*AA153</f>
        <v>-0.2</v>
      </c>
      <c r="AC153" s="835">
        <f>Z$135+(Z$135*AB153)</f>
        <v>6.24</v>
      </c>
      <c r="AD153" s="835">
        <f>AC153*AB80/10000</f>
        <v>0.71542684971006465</v>
      </c>
      <c r="AE153" s="834"/>
      <c r="AF153" s="827" t="s">
        <v>418</v>
      </c>
      <c r="AG153" s="835">
        <f>'Générateur P.Durable 10ans'!$C$13/100</f>
        <v>1</v>
      </c>
      <c r="AH153" s="835">
        <f>AH$135*AG153</f>
        <v>-0.2</v>
      </c>
      <c r="AI153" s="835">
        <f>AF$135+(AF$135*AH153)</f>
        <v>8</v>
      </c>
      <c r="AJ153" s="835">
        <f>AI153*AH80/10000</f>
        <v>1.0998932892325766</v>
      </c>
      <c r="AK153" s="834"/>
      <c r="AL153" s="827" t="s">
        <v>418</v>
      </c>
      <c r="AM153" s="835">
        <f>'Générateur P.Durable 10ans'!$C$13/100</f>
        <v>1</v>
      </c>
      <c r="AN153" s="835">
        <f>AN$135*AM153</f>
        <v>-0.2</v>
      </c>
      <c r="AO153" s="835">
        <f>AL$135+(AL$135*AN153)</f>
        <v>6.8</v>
      </c>
      <c r="AP153" s="835">
        <f>AO153*AN80/10000</f>
        <v>1.0638189649100909</v>
      </c>
      <c r="AQ153" s="834"/>
      <c r="AR153" s="827" t="s">
        <v>418</v>
      </c>
      <c r="AS153" s="835">
        <f>'Générateur P.Durable 10ans'!$C$13/100</f>
        <v>1</v>
      </c>
      <c r="AT153" s="835">
        <f>AT$135*AS153</f>
        <v>-0.05</v>
      </c>
      <c r="AU153" s="835">
        <f>AR$135+(AR$135*AT153)</f>
        <v>9.0250000000000004</v>
      </c>
      <c r="AV153" s="835">
        <f>AU153*AT80/10000</f>
        <v>1.5489469035107424</v>
      </c>
      <c r="AW153" s="834"/>
      <c r="AX153" s="827" t="s">
        <v>418</v>
      </c>
      <c r="AY153" s="835">
        <f>'Générateur P.Durable 10ans'!$C$13/100</f>
        <v>1</v>
      </c>
      <c r="AZ153" s="835">
        <f>AZ$135*AY153</f>
        <v>-0.2</v>
      </c>
      <c r="BA153" s="835">
        <f>AX$135+(AX$135*AZ153)</f>
        <v>6.24</v>
      </c>
      <c r="BB153" s="835">
        <f>BA153*AZ80/10000</f>
        <v>1.1447283791981768</v>
      </c>
      <c r="BC153" s="834"/>
      <c r="BD153" s="827" t="s">
        <v>418</v>
      </c>
      <c r="BE153" s="835">
        <f>'Générateur P.Durable 10ans'!$C$13/100</f>
        <v>1</v>
      </c>
      <c r="BF153" s="835">
        <f>BF$135*BE153</f>
        <v>-0.2</v>
      </c>
      <c r="BG153" s="835">
        <f>BD$135+(BD$135*BF153)</f>
        <v>8</v>
      </c>
      <c r="BH153" s="835">
        <f>BG153*BF80/10000</f>
        <v>1.5396331290406307</v>
      </c>
      <c r="BI153" s="834"/>
      <c r="BJ153" s="827" t="s">
        <v>418</v>
      </c>
      <c r="BK153" s="835">
        <f>'Générateur P.Durable 10ans'!$C$13/100</f>
        <v>1</v>
      </c>
      <c r="BL153" s="835">
        <f>BL$135*BK153</f>
        <v>-0.2</v>
      </c>
      <c r="BM153" s="835">
        <f>BJ$135+(BJ$135*BL153)</f>
        <v>0</v>
      </c>
      <c r="BN153" s="835">
        <f>BM153*BL80/10000</f>
        <v>0</v>
      </c>
      <c r="BO153" s="834"/>
      <c r="BP153" s="827" t="s">
        <v>418</v>
      </c>
      <c r="BQ153" s="835">
        <f>'Générateur P.Durable 10ans'!$C$13/100</f>
        <v>1</v>
      </c>
      <c r="BR153" s="835">
        <f>BR$135*BQ153</f>
        <v>-0.05</v>
      </c>
      <c r="BS153" s="835">
        <f>BP$135+(BP$135*BR153)</f>
        <v>0</v>
      </c>
      <c r="BT153" s="835">
        <f>BS153*BR80/10000</f>
        <v>0</v>
      </c>
      <c r="BU153" s="834"/>
      <c r="BV153" s="827" t="s">
        <v>418</v>
      </c>
      <c r="BW153" s="835">
        <f>'Générateur P.Durable 10ans'!$C$13/100</f>
        <v>1</v>
      </c>
      <c r="BX153" s="835">
        <f>BX$135*BW153</f>
        <v>-0.2</v>
      </c>
      <c r="BY153" s="835">
        <f>BV$135+(BV$135*BX153)</f>
        <v>0</v>
      </c>
      <c r="BZ153" s="835">
        <f>BY153*BX80/10000</f>
        <v>0</v>
      </c>
      <c r="CA153" s="834"/>
      <c r="CB153" s="827" t="s">
        <v>418</v>
      </c>
      <c r="CC153" s="835">
        <f>'Générateur P.Durable 10ans'!$C$13/100</f>
        <v>1</v>
      </c>
      <c r="CD153" s="835">
        <f>CD$135*CC153</f>
        <v>-0.2</v>
      </c>
      <c r="CE153" s="835">
        <f>CB$135+(CB$135*CD153)</f>
        <v>0</v>
      </c>
      <c r="CF153" s="835">
        <f>CE153*CD80/10000</f>
        <v>0</v>
      </c>
      <c r="CG153" s="834"/>
      <c r="CH153" s="827" t="s">
        <v>418</v>
      </c>
      <c r="CI153" s="835">
        <f>'Générateur P.Durable 10ans'!$C$13/100</f>
        <v>1</v>
      </c>
      <c r="CJ153" s="835">
        <f>CJ$135*CI153</f>
        <v>-0.2</v>
      </c>
      <c r="CK153" s="835">
        <f>CH$135+(CH$135*CJ153)</f>
        <v>0</v>
      </c>
      <c r="CL153" s="835">
        <f>CK153*CJ80/10000</f>
        <v>0</v>
      </c>
      <c r="CM153" s="834"/>
      <c r="CN153" s="827" t="s">
        <v>418</v>
      </c>
      <c r="CO153" s="835">
        <f>'Générateur P.Durable 10ans'!$C$13/100</f>
        <v>1</v>
      </c>
      <c r="CP153" s="835">
        <f>CP$135*CO153</f>
        <v>-0.05</v>
      </c>
      <c r="CQ153" s="835">
        <f>CN$135+(CN$135*CP153)</f>
        <v>0</v>
      </c>
      <c r="CR153" s="835">
        <f>CQ153*CP80/10000</f>
        <v>0</v>
      </c>
      <c r="CS153" s="834"/>
      <c r="CT153" s="827" t="s">
        <v>418</v>
      </c>
      <c r="CU153" s="835">
        <f>'Générateur P.Durable 10ans'!$C$13/100</f>
        <v>1</v>
      </c>
      <c r="CV153" s="835">
        <f>CV$135*CU153</f>
        <v>-0.2</v>
      </c>
      <c r="CW153" s="835">
        <f>CT$135+(CT$135*CV153)</f>
        <v>0</v>
      </c>
      <c r="CX153" s="835">
        <f>CW153*CV80/10000</f>
        <v>0</v>
      </c>
      <c r="CY153" s="834"/>
      <c r="CZ153" s="827" t="s">
        <v>418</v>
      </c>
      <c r="DA153" s="835">
        <f>'Générateur P.Durable 10ans'!$C$13/100</f>
        <v>1</v>
      </c>
      <c r="DB153" s="835">
        <f>DB$135*DA153</f>
        <v>-0.2</v>
      </c>
      <c r="DC153" s="835">
        <f>CZ$135+(CZ$135*DB153)</f>
        <v>0</v>
      </c>
      <c r="DD153" s="835">
        <f>DC153*DB80/10000</f>
        <v>0</v>
      </c>
      <c r="DE153" s="834"/>
      <c r="DF153" s="827" t="s">
        <v>418</v>
      </c>
      <c r="DG153" s="835">
        <f>'Générateur P.Durable 10ans'!$C$13/100</f>
        <v>1</v>
      </c>
      <c r="DH153" s="835">
        <f>DH$135*DG153</f>
        <v>-0.2</v>
      </c>
      <c r="DI153" s="835">
        <f>DF$135+(DF$135*DH153)</f>
        <v>0</v>
      </c>
      <c r="DJ153" s="835">
        <f>DI153*DH80/10000</f>
        <v>0</v>
      </c>
      <c r="DK153" s="834"/>
      <c r="DL153" s="827" t="s">
        <v>418</v>
      </c>
      <c r="DM153" s="835">
        <f>'Générateur P.Durable 10ans'!$C$13/100</f>
        <v>1</v>
      </c>
      <c r="DN153" s="835">
        <f>DN$135*DM153</f>
        <v>-0.05</v>
      </c>
      <c r="DO153" s="835">
        <f>DL$135+(DL$135*DN153)</f>
        <v>0</v>
      </c>
      <c r="DP153" s="835">
        <f>DO153*DN80/10000</f>
        <v>0</v>
      </c>
      <c r="DQ153" s="834"/>
      <c r="DR153" s="827" t="s">
        <v>418</v>
      </c>
      <c r="DS153" s="835">
        <f>'Générateur P.Durable 10ans'!$C$13/100</f>
        <v>1</v>
      </c>
      <c r="DT153" s="835">
        <f>DT$135*DS153</f>
        <v>-0.2</v>
      </c>
      <c r="DU153" s="835">
        <f>DR$135+(DR$135*DT153)</f>
        <v>0</v>
      </c>
      <c r="DV153" s="835">
        <f>DU153*DT80/10000</f>
        <v>0</v>
      </c>
      <c r="DW153" s="834"/>
      <c r="DX153" s="827" t="s">
        <v>418</v>
      </c>
      <c r="DY153" s="835">
        <f>'Générateur P.Durable 10ans'!$C$13/100</f>
        <v>1</v>
      </c>
      <c r="DZ153" s="835">
        <f>DZ$135*DY153</f>
        <v>-0.2</v>
      </c>
      <c r="EA153" s="835">
        <f>DX$135+(DX$135*DZ153)</f>
        <v>0</v>
      </c>
      <c r="EB153" s="835">
        <f>EA153*DZ80/10000</f>
        <v>0</v>
      </c>
      <c r="EC153" s="834"/>
      <c r="ED153" s="827" t="s">
        <v>418</v>
      </c>
      <c r="EE153" s="835">
        <f>'Générateur P.Durable 10ans'!$C$13/100</f>
        <v>1</v>
      </c>
      <c r="EF153" s="835">
        <f>EF$135*EE153</f>
        <v>-0.2</v>
      </c>
      <c r="EG153" s="835">
        <f>ED$135+(ED$135*EF153)</f>
        <v>0</v>
      </c>
      <c r="EH153" s="835">
        <f>EG153*EF80/10000</f>
        <v>0</v>
      </c>
      <c r="EI153" s="834"/>
      <c r="EJ153" s="827" t="s">
        <v>418</v>
      </c>
      <c r="EK153" s="835">
        <f>'Générateur P.Durable 10ans'!$C$13/100</f>
        <v>1</v>
      </c>
      <c r="EL153" s="835">
        <f>EL$135*EK153</f>
        <v>-0.05</v>
      </c>
      <c r="EM153" s="835">
        <f>EJ$135+(EJ$135*EL153)</f>
        <v>0</v>
      </c>
      <c r="EN153" s="835">
        <f>EM153*EL80/10000</f>
        <v>0</v>
      </c>
      <c r="EO153" s="834"/>
      <c r="EP153" s="827" t="s">
        <v>418</v>
      </c>
      <c r="EQ153" s="835">
        <f>'Générateur P.Durable 10ans'!$C$13/100</f>
        <v>1</v>
      </c>
      <c r="ER153" s="835">
        <f>ER$135*EQ153</f>
        <v>-0.2</v>
      </c>
      <c r="ES153" s="835">
        <f>EP$135+(EP$135*ER153)</f>
        <v>0</v>
      </c>
      <c r="ET153" s="835">
        <f>ES153*ER80/10000</f>
        <v>0</v>
      </c>
      <c r="EU153" s="834"/>
      <c r="EV153" s="827" t="s">
        <v>418</v>
      </c>
      <c r="EW153" s="835">
        <f>'Générateur P.Durable 10ans'!$C$13/100</f>
        <v>1</v>
      </c>
      <c r="EX153" s="835">
        <f>EX$135*EW153</f>
        <v>-0.2</v>
      </c>
      <c r="EY153" s="835">
        <f>EV$135+(EV$135*EX153)</f>
        <v>0</v>
      </c>
      <c r="EZ153" s="835">
        <f>EY153*EX80/10000</f>
        <v>0</v>
      </c>
      <c r="FA153" s="834"/>
      <c r="FB153" s="827" t="s">
        <v>418</v>
      </c>
      <c r="FC153" s="835">
        <f>'Générateur P.Durable 10ans'!$C$13/100</f>
        <v>1</v>
      </c>
      <c r="FD153" s="835">
        <f>FD$135*FC153</f>
        <v>-0.2</v>
      </c>
      <c r="FE153" s="835">
        <f>FB$135+(FB$135*FD153)</f>
        <v>0</v>
      </c>
      <c r="FF153" s="835">
        <f>FE153*FD80/10000</f>
        <v>0</v>
      </c>
      <c r="FG153" s="834"/>
      <c r="FH153" s="827" t="s">
        <v>418</v>
      </c>
      <c r="FI153" s="835">
        <f>'Générateur P.Durable 10ans'!$C$13/100</f>
        <v>1</v>
      </c>
      <c r="FJ153" s="835">
        <f>FJ$135*FI153</f>
        <v>-0.05</v>
      </c>
      <c r="FK153" s="835">
        <f>FH$135+(FH$135*FJ153)</f>
        <v>0</v>
      </c>
      <c r="FL153" s="835">
        <f>FK153*FJ80/10000</f>
        <v>0</v>
      </c>
      <c r="FM153" s="834"/>
      <c r="FN153" s="827" t="s">
        <v>418</v>
      </c>
      <c r="FO153" s="835">
        <f>'Générateur P.Durable 10ans'!$C$13/100</f>
        <v>1</v>
      </c>
      <c r="FP153" s="835">
        <f>FP$135*FO153</f>
        <v>-0.2</v>
      </c>
      <c r="FQ153" s="835">
        <f>FN$135+(FN$135*FP153)</f>
        <v>0</v>
      </c>
      <c r="FR153" s="835">
        <f>FQ153*FP80/10000</f>
        <v>0</v>
      </c>
      <c r="FS153" s="834"/>
      <c r="FT153" s="827" t="s">
        <v>418</v>
      </c>
      <c r="FU153" s="835">
        <f>'Générateur P.Durable 10ans'!$C$13/100</f>
        <v>1</v>
      </c>
      <c r="FV153" s="835">
        <f>FV$135*FU153</f>
        <v>-0.2</v>
      </c>
      <c r="FW153" s="835">
        <f>FT$135+(FT$135*FV153)</f>
        <v>0</v>
      </c>
      <c r="FX153" s="835">
        <f>FW153*FV80/10000</f>
        <v>0</v>
      </c>
      <c r="FY153" s="834"/>
    </row>
    <row r="154" spans="1:181" x14ac:dyDescent="0.3">
      <c r="A154" s="19"/>
      <c r="B154" s="827" t="s">
        <v>417</v>
      </c>
      <c r="C154" s="835">
        <f>'Générateur P.Durable 10ans'!$C$14/100</f>
        <v>0.5</v>
      </c>
      <c r="D154" s="835">
        <f>D$135*C154</f>
        <v>-0.1</v>
      </c>
      <c r="E154" s="835">
        <f>B$135+(B$135*D154)</f>
        <v>7.02</v>
      </c>
      <c r="F154" s="835">
        <f>E154*D81/10000</f>
        <v>0</v>
      </c>
      <c r="G154" s="834"/>
      <c r="H154" s="827" t="s">
        <v>417</v>
      </c>
      <c r="I154" s="835">
        <f>'Générateur P.Durable 10ans'!$C$14/100</f>
        <v>0.5</v>
      </c>
      <c r="J154" s="835">
        <f>J$135*I154</f>
        <v>-0.1</v>
      </c>
      <c r="K154" s="835">
        <f>H$135+(H$135*J154)</f>
        <v>9</v>
      </c>
      <c r="L154" s="835">
        <f>K154*J81/10000</f>
        <v>0.26482355265062024</v>
      </c>
      <c r="M154" s="834"/>
      <c r="N154" s="827" t="s">
        <v>417</v>
      </c>
      <c r="O154" s="835">
        <f>'Générateur P.Durable 10ans'!$C$14/100</f>
        <v>0.5</v>
      </c>
      <c r="P154" s="835">
        <f>P$135*O154</f>
        <v>-0.1</v>
      </c>
      <c r="Q154" s="835">
        <f>N$135+(N$135*P154)</f>
        <v>7.65</v>
      </c>
      <c r="R154" s="835">
        <f>Q154*P81/10000</f>
        <v>0.45458303353811536</v>
      </c>
      <c r="S154" s="834"/>
      <c r="T154" s="827" t="s">
        <v>417</v>
      </c>
      <c r="U154" s="835">
        <f>'Générateur P.Durable 10ans'!$C$14/100</f>
        <v>0.5</v>
      </c>
      <c r="V154" s="835">
        <f>V$135*U154</f>
        <v>-2.5000000000000001E-2</v>
      </c>
      <c r="W154" s="835">
        <f>T$135+(T$135*V154)</f>
        <v>9.2624999999999993</v>
      </c>
      <c r="X154" s="835">
        <f>W154*V81/10000</f>
        <v>0.81800900614444594</v>
      </c>
      <c r="Y154" s="834"/>
      <c r="Z154" s="827" t="s">
        <v>417</v>
      </c>
      <c r="AA154" s="835">
        <f>'Générateur P.Durable 10ans'!$C$14/100</f>
        <v>0.5</v>
      </c>
      <c r="AB154" s="835">
        <f>AB$135*AA154</f>
        <v>-0.1</v>
      </c>
      <c r="AC154" s="835">
        <f>Z$135+(Z$135*AB154)</f>
        <v>7.02</v>
      </c>
      <c r="AD154" s="835">
        <f>AC154*AB81/10000</f>
        <v>0.80485520592382276</v>
      </c>
      <c r="AE154" s="834"/>
      <c r="AF154" s="827" t="s">
        <v>417</v>
      </c>
      <c r="AG154" s="835">
        <f>'Générateur P.Durable 10ans'!$C$14/100</f>
        <v>0.5</v>
      </c>
      <c r="AH154" s="835">
        <f>AH$135*AG154</f>
        <v>-0.1</v>
      </c>
      <c r="AI154" s="835">
        <f>AF$135+(AF$135*AH154)</f>
        <v>9</v>
      </c>
      <c r="AJ154" s="835">
        <f>AI154*AH81/10000</f>
        <v>1.2373799503866487</v>
      </c>
      <c r="AK154" s="834"/>
      <c r="AL154" s="827" t="s">
        <v>417</v>
      </c>
      <c r="AM154" s="835">
        <f>'Générateur P.Durable 10ans'!$C$14/100</f>
        <v>0.5</v>
      </c>
      <c r="AN154" s="835">
        <f>AN$135*AM154</f>
        <v>-0.1</v>
      </c>
      <c r="AO154" s="835">
        <f>AL$135+(AL$135*AN154)</f>
        <v>7.65</v>
      </c>
      <c r="AP154" s="835">
        <f>AO154*AN81/10000</f>
        <v>1.1967963355238522</v>
      </c>
      <c r="AQ154" s="834"/>
      <c r="AR154" s="827" t="s">
        <v>417</v>
      </c>
      <c r="AS154" s="835">
        <f>'Générateur P.Durable 10ans'!$C$14/100</f>
        <v>0.5</v>
      </c>
      <c r="AT154" s="835">
        <f>AT$135*AS154</f>
        <v>-2.5000000000000001E-2</v>
      </c>
      <c r="AU154" s="835">
        <f>AR$135+(AR$135*AT154)</f>
        <v>9.2624999999999993</v>
      </c>
      <c r="AV154" s="835">
        <f>AU154*AT81/10000</f>
        <v>1.5897086641294462</v>
      </c>
      <c r="AW154" s="834"/>
      <c r="AX154" s="827" t="s">
        <v>417</v>
      </c>
      <c r="AY154" s="835">
        <f>'Générateur P.Durable 10ans'!$C$14/100</f>
        <v>0.5</v>
      </c>
      <c r="AZ154" s="835">
        <f>AZ$135*AY154</f>
        <v>-0.1</v>
      </c>
      <c r="BA154" s="835">
        <f>AX$135+(AX$135*AZ154)</f>
        <v>7.02</v>
      </c>
      <c r="BB154" s="835">
        <f>BA154*AZ81/10000</f>
        <v>1.287819426597949</v>
      </c>
      <c r="BC154" s="834"/>
      <c r="BD154" s="827" t="s">
        <v>417</v>
      </c>
      <c r="BE154" s="835">
        <f>'Générateur P.Durable 10ans'!$C$14/100</f>
        <v>0.5</v>
      </c>
      <c r="BF154" s="835">
        <f>BF$135*BE154</f>
        <v>-0.1</v>
      </c>
      <c r="BG154" s="835">
        <f>BD$135+(BD$135*BF154)</f>
        <v>9</v>
      </c>
      <c r="BH154" s="835">
        <f>BG154*BF81/10000</f>
        <v>1.7320872701707093</v>
      </c>
      <c r="BI154" s="834"/>
      <c r="BJ154" s="827" t="s">
        <v>417</v>
      </c>
      <c r="BK154" s="835">
        <f>'Générateur P.Durable 10ans'!$C$14/100</f>
        <v>0.5</v>
      </c>
      <c r="BL154" s="835">
        <f>BL$135*BK154</f>
        <v>-0.1</v>
      </c>
      <c r="BM154" s="835">
        <f>BJ$135+(BJ$135*BL154)</f>
        <v>0</v>
      </c>
      <c r="BN154" s="835">
        <f>BM154*BL81/10000</f>
        <v>0</v>
      </c>
      <c r="BO154" s="834"/>
      <c r="BP154" s="827" t="s">
        <v>417</v>
      </c>
      <c r="BQ154" s="835">
        <f>'Générateur P.Durable 10ans'!$C$14/100</f>
        <v>0.5</v>
      </c>
      <c r="BR154" s="835">
        <f>BR$135*BQ154</f>
        <v>-2.5000000000000001E-2</v>
      </c>
      <c r="BS154" s="835">
        <f>BP$135+(BP$135*BR154)</f>
        <v>0</v>
      </c>
      <c r="BT154" s="835">
        <f>BS154*BR81/10000</f>
        <v>0</v>
      </c>
      <c r="BU154" s="834"/>
      <c r="BV154" s="827" t="s">
        <v>417</v>
      </c>
      <c r="BW154" s="835">
        <f>'Générateur P.Durable 10ans'!$C$14/100</f>
        <v>0.5</v>
      </c>
      <c r="BX154" s="835">
        <f>BX$135*BW154</f>
        <v>-0.1</v>
      </c>
      <c r="BY154" s="835">
        <f>BV$135+(BV$135*BX154)</f>
        <v>0</v>
      </c>
      <c r="BZ154" s="835">
        <f>BY154*BX81/10000</f>
        <v>0</v>
      </c>
      <c r="CA154" s="834"/>
      <c r="CB154" s="827" t="s">
        <v>417</v>
      </c>
      <c r="CC154" s="835">
        <f>'Générateur P.Durable 10ans'!$C$14/100</f>
        <v>0.5</v>
      </c>
      <c r="CD154" s="835">
        <f>CD$135*CC154</f>
        <v>-0.1</v>
      </c>
      <c r="CE154" s="835">
        <f>CB$135+(CB$135*CD154)</f>
        <v>0</v>
      </c>
      <c r="CF154" s="835">
        <f>CE154*CD81/10000</f>
        <v>0</v>
      </c>
      <c r="CG154" s="834"/>
      <c r="CH154" s="827" t="s">
        <v>417</v>
      </c>
      <c r="CI154" s="835">
        <f>'Générateur P.Durable 10ans'!$C$14/100</f>
        <v>0.5</v>
      </c>
      <c r="CJ154" s="835">
        <f>CJ$135*CI154</f>
        <v>-0.1</v>
      </c>
      <c r="CK154" s="835">
        <f>CH$135+(CH$135*CJ154)</f>
        <v>0</v>
      </c>
      <c r="CL154" s="835">
        <f>CK154*CJ81/10000</f>
        <v>0</v>
      </c>
      <c r="CM154" s="834"/>
      <c r="CN154" s="827" t="s">
        <v>417</v>
      </c>
      <c r="CO154" s="835">
        <f>'Générateur P.Durable 10ans'!$C$14/100</f>
        <v>0.5</v>
      </c>
      <c r="CP154" s="835">
        <f>CP$135*CO154</f>
        <v>-2.5000000000000001E-2</v>
      </c>
      <c r="CQ154" s="835">
        <f>CN$135+(CN$135*CP154)</f>
        <v>0</v>
      </c>
      <c r="CR154" s="835">
        <f>CQ154*CP81/10000</f>
        <v>0</v>
      </c>
      <c r="CS154" s="834"/>
      <c r="CT154" s="827" t="s">
        <v>417</v>
      </c>
      <c r="CU154" s="835">
        <f>'Générateur P.Durable 10ans'!$C$14/100</f>
        <v>0.5</v>
      </c>
      <c r="CV154" s="835">
        <f>CV$135*CU154</f>
        <v>-0.1</v>
      </c>
      <c r="CW154" s="835">
        <f>CT$135+(CT$135*CV154)</f>
        <v>0</v>
      </c>
      <c r="CX154" s="835">
        <f>CW154*CV81/10000</f>
        <v>0</v>
      </c>
      <c r="CY154" s="834"/>
      <c r="CZ154" s="827" t="s">
        <v>417</v>
      </c>
      <c r="DA154" s="835">
        <f>'Générateur P.Durable 10ans'!$C$14/100</f>
        <v>0.5</v>
      </c>
      <c r="DB154" s="835">
        <f>DB$135*DA154</f>
        <v>-0.1</v>
      </c>
      <c r="DC154" s="835">
        <f>CZ$135+(CZ$135*DB154)</f>
        <v>0</v>
      </c>
      <c r="DD154" s="835">
        <f>DC154*DB81/10000</f>
        <v>0</v>
      </c>
      <c r="DE154" s="834"/>
      <c r="DF154" s="827" t="s">
        <v>417</v>
      </c>
      <c r="DG154" s="835">
        <f>'Générateur P.Durable 10ans'!$C$14/100</f>
        <v>0.5</v>
      </c>
      <c r="DH154" s="835">
        <f>DH$135*DG154</f>
        <v>-0.1</v>
      </c>
      <c r="DI154" s="835">
        <f>DF$135+(DF$135*DH154)</f>
        <v>0</v>
      </c>
      <c r="DJ154" s="835">
        <f>DI154*DH81/10000</f>
        <v>0</v>
      </c>
      <c r="DK154" s="834"/>
      <c r="DL154" s="827" t="s">
        <v>417</v>
      </c>
      <c r="DM154" s="835">
        <f>'Générateur P.Durable 10ans'!$C$14/100</f>
        <v>0.5</v>
      </c>
      <c r="DN154" s="835">
        <f>DN$135*DM154</f>
        <v>-2.5000000000000001E-2</v>
      </c>
      <c r="DO154" s="835">
        <f>DL$135+(DL$135*DN154)</f>
        <v>0</v>
      </c>
      <c r="DP154" s="835">
        <f>DO154*DN81/10000</f>
        <v>0</v>
      </c>
      <c r="DQ154" s="834"/>
      <c r="DR154" s="827" t="s">
        <v>417</v>
      </c>
      <c r="DS154" s="835">
        <f>'Générateur P.Durable 10ans'!$C$14/100</f>
        <v>0.5</v>
      </c>
      <c r="DT154" s="835">
        <f>DT$135*DS154</f>
        <v>-0.1</v>
      </c>
      <c r="DU154" s="835">
        <f>DR$135+(DR$135*DT154)</f>
        <v>0</v>
      </c>
      <c r="DV154" s="835">
        <f>DU154*DT81/10000</f>
        <v>0</v>
      </c>
      <c r="DW154" s="834"/>
      <c r="DX154" s="827" t="s">
        <v>417</v>
      </c>
      <c r="DY154" s="835">
        <f>'Générateur P.Durable 10ans'!$C$14/100</f>
        <v>0.5</v>
      </c>
      <c r="DZ154" s="835">
        <f>DZ$135*DY154</f>
        <v>-0.1</v>
      </c>
      <c r="EA154" s="835">
        <f>DX$135+(DX$135*DZ154)</f>
        <v>0</v>
      </c>
      <c r="EB154" s="835">
        <f>EA154*DZ81/10000</f>
        <v>0</v>
      </c>
      <c r="EC154" s="834"/>
      <c r="ED154" s="827" t="s">
        <v>417</v>
      </c>
      <c r="EE154" s="835">
        <f>'Générateur P.Durable 10ans'!$C$14/100</f>
        <v>0.5</v>
      </c>
      <c r="EF154" s="835">
        <f>EF$135*EE154</f>
        <v>-0.1</v>
      </c>
      <c r="EG154" s="835">
        <f>ED$135+(ED$135*EF154)</f>
        <v>0</v>
      </c>
      <c r="EH154" s="835">
        <f>EG154*EF81/10000</f>
        <v>0</v>
      </c>
      <c r="EI154" s="834"/>
      <c r="EJ154" s="827" t="s">
        <v>417</v>
      </c>
      <c r="EK154" s="835">
        <f>'Générateur P.Durable 10ans'!$C$14/100</f>
        <v>0.5</v>
      </c>
      <c r="EL154" s="835">
        <f>EL$135*EK154</f>
        <v>-2.5000000000000001E-2</v>
      </c>
      <c r="EM154" s="835">
        <f>EJ$135+(EJ$135*EL154)</f>
        <v>0</v>
      </c>
      <c r="EN154" s="835">
        <f>EM154*EL81/10000</f>
        <v>0</v>
      </c>
      <c r="EO154" s="834"/>
      <c r="EP154" s="827" t="s">
        <v>417</v>
      </c>
      <c r="EQ154" s="835">
        <f>'Générateur P.Durable 10ans'!$C$14/100</f>
        <v>0.5</v>
      </c>
      <c r="ER154" s="835">
        <f>ER$135*EQ154</f>
        <v>-0.1</v>
      </c>
      <c r="ES154" s="835">
        <f>EP$135+(EP$135*ER154)</f>
        <v>0</v>
      </c>
      <c r="ET154" s="835">
        <f>ES154*ER81/10000</f>
        <v>0</v>
      </c>
      <c r="EU154" s="834"/>
      <c r="EV154" s="827" t="s">
        <v>417</v>
      </c>
      <c r="EW154" s="835">
        <f>'Générateur P.Durable 10ans'!$C$14/100</f>
        <v>0.5</v>
      </c>
      <c r="EX154" s="835">
        <f>EX$135*EW154</f>
        <v>-0.1</v>
      </c>
      <c r="EY154" s="835">
        <f>EV$135+(EV$135*EX154)</f>
        <v>0</v>
      </c>
      <c r="EZ154" s="835">
        <f>EY154*EX81/10000</f>
        <v>0</v>
      </c>
      <c r="FA154" s="834"/>
      <c r="FB154" s="827" t="s">
        <v>417</v>
      </c>
      <c r="FC154" s="835">
        <f>'Générateur P.Durable 10ans'!$C$14/100</f>
        <v>0.5</v>
      </c>
      <c r="FD154" s="835">
        <f>FD$135*FC154</f>
        <v>-0.1</v>
      </c>
      <c r="FE154" s="835">
        <f>FB$135+(FB$135*FD154)</f>
        <v>0</v>
      </c>
      <c r="FF154" s="835">
        <f>FE154*FD81/10000</f>
        <v>0</v>
      </c>
      <c r="FG154" s="834"/>
      <c r="FH154" s="827" t="s">
        <v>417</v>
      </c>
      <c r="FI154" s="835">
        <f>'Générateur P.Durable 10ans'!$C$14/100</f>
        <v>0.5</v>
      </c>
      <c r="FJ154" s="835">
        <f>FJ$135*FI154</f>
        <v>-2.5000000000000001E-2</v>
      </c>
      <c r="FK154" s="835">
        <f>FH$135+(FH$135*FJ154)</f>
        <v>0</v>
      </c>
      <c r="FL154" s="835">
        <f>FK154*FJ81/10000</f>
        <v>0</v>
      </c>
      <c r="FM154" s="834"/>
      <c r="FN154" s="827" t="s">
        <v>417</v>
      </c>
      <c r="FO154" s="835">
        <f>'Générateur P.Durable 10ans'!$C$14/100</f>
        <v>0.5</v>
      </c>
      <c r="FP154" s="835">
        <f>FP$135*FO154</f>
        <v>-0.1</v>
      </c>
      <c r="FQ154" s="835">
        <f>FN$135+(FN$135*FP154)</f>
        <v>0</v>
      </c>
      <c r="FR154" s="835">
        <f>FQ154*FP81/10000</f>
        <v>0</v>
      </c>
      <c r="FS154" s="834"/>
      <c r="FT154" s="827" t="s">
        <v>417</v>
      </c>
      <c r="FU154" s="835">
        <f>'Générateur P.Durable 10ans'!$C$14/100</f>
        <v>0.5</v>
      </c>
      <c r="FV154" s="835">
        <f>FV$135*FU154</f>
        <v>-0.1</v>
      </c>
      <c r="FW154" s="835">
        <f>FT$135+(FT$135*FV154)</f>
        <v>0</v>
      </c>
      <c r="FX154" s="835">
        <f>FW154*FV81/10000</f>
        <v>0</v>
      </c>
      <c r="FY154" s="834"/>
    </row>
    <row r="155" spans="1:181" x14ac:dyDescent="0.3">
      <c r="A155" s="19"/>
      <c r="B155" s="827" t="s">
        <v>416</v>
      </c>
      <c r="C155" s="835">
        <f>'Générateur P.Durable 10ans'!$C$15/100</f>
        <v>1</v>
      </c>
      <c r="D155" s="835">
        <f>D$135*C155</f>
        <v>-0.2</v>
      </c>
      <c r="E155" s="835">
        <f>B$135+(B$135*D155)</f>
        <v>6.24</v>
      </c>
      <c r="F155" s="835">
        <f>E155*D82/10000</f>
        <v>0</v>
      </c>
      <c r="G155" s="834"/>
      <c r="H155" s="827" t="s">
        <v>416</v>
      </c>
      <c r="I155" s="835">
        <f>'Générateur P.Durable 10ans'!$C$15/100</f>
        <v>1</v>
      </c>
      <c r="J155" s="835">
        <f>J$135*I155</f>
        <v>-0.2</v>
      </c>
      <c r="K155" s="835">
        <f>H$135+(H$135*J155)</f>
        <v>8</v>
      </c>
      <c r="L155" s="835">
        <f>K155*J82/10000</f>
        <v>0.23539871346721797</v>
      </c>
      <c r="M155" s="834"/>
      <c r="N155" s="827" t="s">
        <v>416</v>
      </c>
      <c r="O155" s="835">
        <f>'Générateur P.Durable 10ans'!$C$15/100</f>
        <v>1</v>
      </c>
      <c r="P155" s="835">
        <f>P$135*O155</f>
        <v>-0.2</v>
      </c>
      <c r="Q155" s="835">
        <f>N$135+(N$135*P155)</f>
        <v>6.8</v>
      </c>
      <c r="R155" s="835">
        <f>Q155*P82/10000</f>
        <v>0.40407380758943584</v>
      </c>
      <c r="S155" s="834"/>
      <c r="T155" s="827" t="s">
        <v>416</v>
      </c>
      <c r="U155" s="835">
        <f>'Générateur P.Durable 10ans'!$C$15/100</f>
        <v>1</v>
      </c>
      <c r="V155" s="835">
        <f>V$135*U155</f>
        <v>-0.05</v>
      </c>
      <c r="W155" s="835">
        <f>T$135+(T$135*V155)</f>
        <v>9.0250000000000004</v>
      </c>
      <c r="X155" s="835">
        <f>W155*V82/10000</f>
        <v>0.7970344162433064</v>
      </c>
      <c r="Y155" s="834"/>
      <c r="Z155" s="827" t="s">
        <v>416</v>
      </c>
      <c r="AA155" s="835">
        <f>'Générateur P.Durable 10ans'!$C$15/100</f>
        <v>1</v>
      </c>
      <c r="AB155" s="835">
        <f>AB$135*AA155</f>
        <v>-0.2</v>
      </c>
      <c r="AC155" s="835">
        <f>Z$135+(Z$135*AB155)</f>
        <v>6.24</v>
      </c>
      <c r="AD155" s="835">
        <f>AC155*AB82/10000</f>
        <v>0.71542684971006465</v>
      </c>
      <c r="AE155" s="834"/>
      <c r="AF155" s="827" t="s">
        <v>416</v>
      </c>
      <c r="AG155" s="835">
        <f>'Générateur P.Durable 10ans'!$C$15/100</f>
        <v>1</v>
      </c>
      <c r="AH155" s="835">
        <f>AH$135*AG155</f>
        <v>-0.2</v>
      </c>
      <c r="AI155" s="835">
        <f>AF$135+(AF$135*AH155)</f>
        <v>8</v>
      </c>
      <c r="AJ155" s="835">
        <f>AI155*AH82/10000</f>
        <v>1.0998932892325766</v>
      </c>
      <c r="AK155" s="834"/>
      <c r="AL155" s="827" t="s">
        <v>416</v>
      </c>
      <c r="AM155" s="835">
        <f>'Générateur P.Durable 10ans'!$C$15/100</f>
        <v>1</v>
      </c>
      <c r="AN155" s="835">
        <f>AN$135*AM155</f>
        <v>-0.2</v>
      </c>
      <c r="AO155" s="835">
        <f>AL$135+(AL$135*AN155)</f>
        <v>6.8</v>
      </c>
      <c r="AP155" s="835">
        <f>AO155*AN82/10000</f>
        <v>1.0638189649100909</v>
      </c>
      <c r="AQ155" s="834"/>
      <c r="AR155" s="827" t="s">
        <v>416</v>
      </c>
      <c r="AS155" s="835">
        <f>'Générateur P.Durable 10ans'!$C$15/100</f>
        <v>1</v>
      </c>
      <c r="AT155" s="835">
        <f>AT$135*AS155</f>
        <v>-0.05</v>
      </c>
      <c r="AU155" s="835">
        <f>AR$135+(AR$135*AT155)</f>
        <v>9.0250000000000004</v>
      </c>
      <c r="AV155" s="835">
        <f>AU155*AT82/10000</f>
        <v>1.5489469035107424</v>
      </c>
      <c r="AW155" s="834"/>
      <c r="AX155" s="827" t="s">
        <v>416</v>
      </c>
      <c r="AY155" s="835">
        <f>'Générateur P.Durable 10ans'!$C$15/100</f>
        <v>1</v>
      </c>
      <c r="AZ155" s="835">
        <f>AZ$135*AY155</f>
        <v>-0.2</v>
      </c>
      <c r="BA155" s="835">
        <f>AX$135+(AX$135*AZ155)</f>
        <v>6.24</v>
      </c>
      <c r="BB155" s="835">
        <f>BA155*AZ82/10000</f>
        <v>1.1447283791981768</v>
      </c>
      <c r="BC155" s="834"/>
      <c r="BD155" s="827" t="s">
        <v>416</v>
      </c>
      <c r="BE155" s="835">
        <f>'Générateur P.Durable 10ans'!$C$15/100</f>
        <v>1</v>
      </c>
      <c r="BF155" s="835">
        <f>BF$135*BE155</f>
        <v>-0.2</v>
      </c>
      <c r="BG155" s="835">
        <f>BD$135+(BD$135*BF155)</f>
        <v>8</v>
      </c>
      <c r="BH155" s="835">
        <f>BG155*BF82/10000</f>
        <v>1.5396331290406307</v>
      </c>
      <c r="BI155" s="834"/>
      <c r="BJ155" s="827" t="s">
        <v>416</v>
      </c>
      <c r="BK155" s="835">
        <f>'Générateur P.Durable 10ans'!$C$15/100</f>
        <v>1</v>
      </c>
      <c r="BL155" s="835">
        <f>BL$135*BK155</f>
        <v>-0.2</v>
      </c>
      <c r="BM155" s="835">
        <f>BJ$135+(BJ$135*BL155)</f>
        <v>0</v>
      </c>
      <c r="BN155" s="835">
        <f>BM155*BL82/10000</f>
        <v>0</v>
      </c>
      <c r="BO155" s="834"/>
      <c r="BP155" s="827" t="s">
        <v>416</v>
      </c>
      <c r="BQ155" s="835">
        <f>'Générateur P.Durable 10ans'!$C$15/100</f>
        <v>1</v>
      </c>
      <c r="BR155" s="835">
        <f>BR$135*BQ155</f>
        <v>-0.05</v>
      </c>
      <c r="BS155" s="835">
        <f>BP$135+(BP$135*BR155)</f>
        <v>0</v>
      </c>
      <c r="BT155" s="835">
        <f>BS155*BR82/10000</f>
        <v>0</v>
      </c>
      <c r="BU155" s="834"/>
      <c r="BV155" s="827" t="s">
        <v>416</v>
      </c>
      <c r="BW155" s="835">
        <f>'Générateur P.Durable 10ans'!$C$15/100</f>
        <v>1</v>
      </c>
      <c r="BX155" s="835">
        <f>BX$135*BW155</f>
        <v>-0.2</v>
      </c>
      <c r="BY155" s="835">
        <f>BV$135+(BV$135*BX155)</f>
        <v>0</v>
      </c>
      <c r="BZ155" s="835">
        <f>BY155*BX82/10000</f>
        <v>0</v>
      </c>
      <c r="CA155" s="834"/>
      <c r="CB155" s="827" t="s">
        <v>416</v>
      </c>
      <c r="CC155" s="835">
        <f>'Générateur P.Durable 10ans'!$C$15/100</f>
        <v>1</v>
      </c>
      <c r="CD155" s="835">
        <f>CD$135*CC155</f>
        <v>-0.2</v>
      </c>
      <c r="CE155" s="835">
        <f>CB$135+(CB$135*CD155)</f>
        <v>0</v>
      </c>
      <c r="CF155" s="835">
        <f>CE155*CD82/10000</f>
        <v>0</v>
      </c>
      <c r="CG155" s="834"/>
      <c r="CH155" s="827" t="s">
        <v>416</v>
      </c>
      <c r="CI155" s="835">
        <f>'Générateur P.Durable 10ans'!$C$15/100</f>
        <v>1</v>
      </c>
      <c r="CJ155" s="835">
        <f>CJ$135*CI155</f>
        <v>-0.2</v>
      </c>
      <c r="CK155" s="835">
        <f>CH$135+(CH$135*CJ155)</f>
        <v>0</v>
      </c>
      <c r="CL155" s="835">
        <f>CK155*CJ82/10000</f>
        <v>0</v>
      </c>
      <c r="CM155" s="834"/>
      <c r="CN155" s="827" t="s">
        <v>416</v>
      </c>
      <c r="CO155" s="835">
        <f>'Générateur P.Durable 10ans'!$C$15/100</f>
        <v>1</v>
      </c>
      <c r="CP155" s="835">
        <f>CP$135*CO155</f>
        <v>-0.05</v>
      </c>
      <c r="CQ155" s="835">
        <f>CN$135+(CN$135*CP155)</f>
        <v>0</v>
      </c>
      <c r="CR155" s="835">
        <f>CQ155*CP82/10000</f>
        <v>0</v>
      </c>
      <c r="CS155" s="834"/>
      <c r="CT155" s="827" t="s">
        <v>416</v>
      </c>
      <c r="CU155" s="835">
        <f>'Générateur P.Durable 10ans'!$C$15/100</f>
        <v>1</v>
      </c>
      <c r="CV155" s="835">
        <f>CV$135*CU155</f>
        <v>-0.2</v>
      </c>
      <c r="CW155" s="835">
        <f>CT$135+(CT$135*CV155)</f>
        <v>0</v>
      </c>
      <c r="CX155" s="835">
        <f>CW155*CV82/10000</f>
        <v>0</v>
      </c>
      <c r="CY155" s="834"/>
      <c r="CZ155" s="827" t="s">
        <v>416</v>
      </c>
      <c r="DA155" s="835">
        <f>'Générateur P.Durable 10ans'!$C$15/100</f>
        <v>1</v>
      </c>
      <c r="DB155" s="835">
        <f>DB$135*DA155</f>
        <v>-0.2</v>
      </c>
      <c r="DC155" s="835">
        <f>CZ$135+(CZ$135*DB155)</f>
        <v>0</v>
      </c>
      <c r="DD155" s="835">
        <f>DC155*DB82/10000</f>
        <v>0</v>
      </c>
      <c r="DE155" s="834"/>
      <c r="DF155" s="827" t="s">
        <v>416</v>
      </c>
      <c r="DG155" s="835">
        <f>'Générateur P.Durable 10ans'!$C$15/100</f>
        <v>1</v>
      </c>
      <c r="DH155" s="835">
        <f>DH$135*DG155</f>
        <v>-0.2</v>
      </c>
      <c r="DI155" s="835">
        <f>DF$135+(DF$135*DH155)</f>
        <v>0</v>
      </c>
      <c r="DJ155" s="835">
        <f>DI155*DH82/10000</f>
        <v>0</v>
      </c>
      <c r="DK155" s="834"/>
      <c r="DL155" s="827" t="s">
        <v>416</v>
      </c>
      <c r="DM155" s="835">
        <f>'Générateur P.Durable 10ans'!$C$15/100</f>
        <v>1</v>
      </c>
      <c r="DN155" s="835">
        <f>DN$135*DM155</f>
        <v>-0.05</v>
      </c>
      <c r="DO155" s="835">
        <f>DL$135+(DL$135*DN155)</f>
        <v>0</v>
      </c>
      <c r="DP155" s="835">
        <f>DO155*DN82/10000</f>
        <v>0</v>
      </c>
      <c r="DQ155" s="834"/>
      <c r="DR155" s="827" t="s">
        <v>416</v>
      </c>
      <c r="DS155" s="835">
        <f>'Générateur P.Durable 10ans'!$C$15/100</f>
        <v>1</v>
      </c>
      <c r="DT155" s="835">
        <f>DT$135*DS155</f>
        <v>-0.2</v>
      </c>
      <c r="DU155" s="835">
        <f>DR$135+(DR$135*DT155)</f>
        <v>0</v>
      </c>
      <c r="DV155" s="835">
        <f>DU155*DT82/10000</f>
        <v>0</v>
      </c>
      <c r="DW155" s="834"/>
      <c r="DX155" s="827" t="s">
        <v>416</v>
      </c>
      <c r="DY155" s="835">
        <f>'Générateur P.Durable 10ans'!$C$15/100</f>
        <v>1</v>
      </c>
      <c r="DZ155" s="835">
        <f>DZ$135*DY155</f>
        <v>-0.2</v>
      </c>
      <c r="EA155" s="835">
        <f>DX$135+(DX$135*DZ155)</f>
        <v>0</v>
      </c>
      <c r="EB155" s="835">
        <f>EA155*DZ82/10000</f>
        <v>0</v>
      </c>
      <c r="EC155" s="834"/>
      <c r="ED155" s="827" t="s">
        <v>416</v>
      </c>
      <c r="EE155" s="835">
        <f>'Générateur P.Durable 10ans'!$C$15/100</f>
        <v>1</v>
      </c>
      <c r="EF155" s="835">
        <f>EF$135*EE155</f>
        <v>-0.2</v>
      </c>
      <c r="EG155" s="835">
        <f>ED$135+(ED$135*EF155)</f>
        <v>0</v>
      </c>
      <c r="EH155" s="835">
        <f>EG155*EF82/10000</f>
        <v>0</v>
      </c>
      <c r="EI155" s="834"/>
      <c r="EJ155" s="827" t="s">
        <v>416</v>
      </c>
      <c r="EK155" s="835">
        <f>'Générateur P.Durable 10ans'!$C$15/100</f>
        <v>1</v>
      </c>
      <c r="EL155" s="835">
        <f>EL$135*EK155</f>
        <v>-0.05</v>
      </c>
      <c r="EM155" s="835">
        <f>EJ$135+(EJ$135*EL155)</f>
        <v>0</v>
      </c>
      <c r="EN155" s="835">
        <f>EM155*EL82/10000</f>
        <v>0</v>
      </c>
      <c r="EO155" s="834"/>
      <c r="EP155" s="827" t="s">
        <v>416</v>
      </c>
      <c r="EQ155" s="835">
        <f>'Générateur P.Durable 10ans'!$C$15/100</f>
        <v>1</v>
      </c>
      <c r="ER155" s="835">
        <f>ER$135*EQ155</f>
        <v>-0.2</v>
      </c>
      <c r="ES155" s="835">
        <f>EP$135+(EP$135*ER155)</f>
        <v>0</v>
      </c>
      <c r="ET155" s="835">
        <f>ES155*ER82/10000</f>
        <v>0</v>
      </c>
      <c r="EU155" s="834"/>
      <c r="EV155" s="827" t="s">
        <v>416</v>
      </c>
      <c r="EW155" s="835">
        <f>'Générateur P.Durable 10ans'!$C$15/100</f>
        <v>1</v>
      </c>
      <c r="EX155" s="835">
        <f>EX$135*EW155</f>
        <v>-0.2</v>
      </c>
      <c r="EY155" s="835">
        <f>EV$135+(EV$135*EX155)</f>
        <v>0</v>
      </c>
      <c r="EZ155" s="835">
        <f>EY155*EX82/10000</f>
        <v>0</v>
      </c>
      <c r="FA155" s="834"/>
      <c r="FB155" s="827" t="s">
        <v>416</v>
      </c>
      <c r="FC155" s="835">
        <f>'Générateur P.Durable 10ans'!$C$15/100</f>
        <v>1</v>
      </c>
      <c r="FD155" s="835">
        <f>FD$135*FC155</f>
        <v>-0.2</v>
      </c>
      <c r="FE155" s="835">
        <f>FB$135+(FB$135*FD155)</f>
        <v>0</v>
      </c>
      <c r="FF155" s="835">
        <f>FE155*FD82/10000</f>
        <v>0</v>
      </c>
      <c r="FG155" s="834"/>
      <c r="FH155" s="827" t="s">
        <v>416</v>
      </c>
      <c r="FI155" s="835">
        <f>'Générateur P.Durable 10ans'!$C$15/100</f>
        <v>1</v>
      </c>
      <c r="FJ155" s="835">
        <f>FJ$135*FI155</f>
        <v>-0.05</v>
      </c>
      <c r="FK155" s="835">
        <f>FH$135+(FH$135*FJ155)</f>
        <v>0</v>
      </c>
      <c r="FL155" s="835">
        <f>FK155*FJ82/10000</f>
        <v>0</v>
      </c>
      <c r="FM155" s="834"/>
      <c r="FN155" s="827" t="s">
        <v>416</v>
      </c>
      <c r="FO155" s="835">
        <f>'Générateur P.Durable 10ans'!$C$15/100</f>
        <v>1</v>
      </c>
      <c r="FP155" s="835">
        <f>FP$135*FO155</f>
        <v>-0.2</v>
      </c>
      <c r="FQ155" s="835">
        <f>FN$135+(FN$135*FP155)</f>
        <v>0</v>
      </c>
      <c r="FR155" s="835">
        <f>FQ155*FP82/10000</f>
        <v>0</v>
      </c>
      <c r="FS155" s="834"/>
      <c r="FT155" s="827" t="s">
        <v>416</v>
      </c>
      <c r="FU155" s="835">
        <f>'Générateur P.Durable 10ans'!$C$15/100</f>
        <v>1</v>
      </c>
      <c r="FV155" s="835">
        <f>FV$135*FU155</f>
        <v>-0.2</v>
      </c>
      <c r="FW155" s="835">
        <f>FT$135+(FT$135*FV155)</f>
        <v>0</v>
      </c>
      <c r="FX155" s="835">
        <f>FW155*FV82/10000</f>
        <v>0</v>
      </c>
      <c r="FY155" s="834"/>
    </row>
    <row r="156" spans="1:181" x14ac:dyDescent="0.3">
      <c r="A156" s="19"/>
      <c r="B156" s="827" t="s">
        <v>415</v>
      </c>
      <c r="C156" s="835">
        <f>'Générateur P.Durable 10ans'!$C$16/100</f>
        <v>1.5</v>
      </c>
      <c r="D156" s="835">
        <f>D$135*C156</f>
        <v>-0.30000000000000004</v>
      </c>
      <c r="E156" s="835">
        <f>B$135+(B$135*D156)</f>
        <v>5.4599999999999991</v>
      </c>
      <c r="F156" s="835">
        <f>E156*D83/10000</f>
        <v>0</v>
      </c>
      <c r="G156" s="834"/>
      <c r="H156" s="827" t="s">
        <v>415</v>
      </c>
      <c r="I156" s="835">
        <f>'Générateur P.Durable 10ans'!$C$16/100</f>
        <v>1.5</v>
      </c>
      <c r="J156" s="835">
        <f>J$135*I156</f>
        <v>-0.30000000000000004</v>
      </c>
      <c r="K156" s="835">
        <f>H$135+(H$135*J156)</f>
        <v>7</v>
      </c>
      <c r="L156" s="835">
        <f>K156*J83/10000</f>
        <v>0.20597387428381572</v>
      </c>
      <c r="M156" s="834"/>
      <c r="N156" s="827" t="s">
        <v>415</v>
      </c>
      <c r="O156" s="835">
        <f>'Générateur P.Durable 10ans'!$C$16/100</f>
        <v>1.5</v>
      </c>
      <c r="P156" s="835">
        <f>P$135*O156</f>
        <v>-0.30000000000000004</v>
      </c>
      <c r="Q156" s="835">
        <f>N$135+(N$135*P156)</f>
        <v>5.9499999999999993</v>
      </c>
      <c r="R156" s="835">
        <f>Q156*P83/10000</f>
        <v>0.35356458164075633</v>
      </c>
      <c r="S156" s="834"/>
      <c r="T156" s="827" t="s">
        <v>415</v>
      </c>
      <c r="U156" s="835">
        <f>'Générateur P.Durable 10ans'!$C$16/100</f>
        <v>1.5</v>
      </c>
      <c r="V156" s="835">
        <f>V$135*U156</f>
        <v>-7.5000000000000011E-2</v>
      </c>
      <c r="W156" s="835">
        <f>T$135+(T$135*V156)</f>
        <v>8.7874999999999996</v>
      </c>
      <c r="X156" s="835">
        <f>W156*V83/10000</f>
        <v>0.77605982634216664</v>
      </c>
      <c r="Y156" s="834"/>
      <c r="Z156" s="827" t="s">
        <v>415</v>
      </c>
      <c r="AA156" s="835">
        <f>'Générateur P.Durable 10ans'!$C$16/100</f>
        <v>1.5</v>
      </c>
      <c r="AB156" s="835">
        <f>AB$135*AA156</f>
        <v>-0.30000000000000004</v>
      </c>
      <c r="AC156" s="835">
        <f>Z$135+(Z$135*AB156)</f>
        <v>5.4599999999999991</v>
      </c>
      <c r="AD156" s="835">
        <f>AC156*AB83/10000</f>
        <v>0.62599849349630654</v>
      </c>
      <c r="AE156" s="834"/>
      <c r="AF156" s="827" t="s">
        <v>415</v>
      </c>
      <c r="AG156" s="835">
        <f>'Générateur P.Durable 10ans'!$C$16/100</f>
        <v>1.5</v>
      </c>
      <c r="AH156" s="835">
        <f>AH$135*AG156</f>
        <v>-0.30000000000000004</v>
      </c>
      <c r="AI156" s="835">
        <f>AF$135+(AF$135*AH156)</f>
        <v>7</v>
      </c>
      <c r="AJ156" s="835">
        <f>AI156*AH83/10000</f>
        <v>0.96240662807850441</v>
      </c>
      <c r="AK156" s="834"/>
      <c r="AL156" s="827" t="s">
        <v>415</v>
      </c>
      <c r="AM156" s="835">
        <f>'Générateur P.Durable 10ans'!$C$16/100</f>
        <v>1.5</v>
      </c>
      <c r="AN156" s="835">
        <f>AN$135*AM156</f>
        <v>-0.30000000000000004</v>
      </c>
      <c r="AO156" s="835">
        <f>AL$135+(AL$135*AN156)</f>
        <v>5.9499999999999993</v>
      </c>
      <c r="AP156" s="835">
        <f>AO156*AN83/10000</f>
        <v>0.93084159429632929</v>
      </c>
      <c r="AQ156" s="834"/>
      <c r="AR156" s="827" t="s">
        <v>415</v>
      </c>
      <c r="AS156" s="835">
        <f>'Générateur P.Durable 10ans'!$C$16/100</f>
        <v>1.5</v>
      </c>
      <c r="AT156" s="835">
        <f>AT$135*AS156</f>
        <v>-7.5000000000000011E-2</v>
      </c>
      <c r="AU156" s="835">
        <f>AR$135+(AR$135*AT156)</f>
        <v>8.7874999999999996</v>
      </c>
      <c r="AV156" s="835">
        <f>AU156*AT83/10000</f>
        <v>1.5081851428920388</v>
      </c>
      <c r="AW156" s="834"/>
      <c r="AX156" s="827" t="s">
        <v>415</v>
      </c>
      <c r="AY156" s="835">
        <f>'Générateur P.Durable 10ans'!$C$16/100</f>
        <v>1.5</v>
      </c>
      <c r="AZ156" s="835">
        <f>AZ$135*AY156</f>
        <v>-0.30000000000000004</v>
      </c>
      <c r="BA156" s="835">
        <f>AX$135+(AX$135*AZ156)</f>
        <v>5.4599999999999991</v>
      </c>
      <c r="BB156" s="835">
        <f>BA156*AZ83/10000</f>
        <v>1.0016373317984046</v>
      </c>
      <c r="BC156" s="834"/>
      <c r="BD156" s="827" t="s">
        <v>415</v>
      </c>
      <c r="BE156" s="835">
        <f>'Générateur P.Durable 10ans'!$C$16/100</f>
        <v>1.5</v>
      </c>
      <c r="BF156" s="835">
        <f>BF$135*BE156</f>
        <v>-0.30000000000000004</v>
      </c>
      <c r="BG156" s="835">
        <f>BD$135+(BD$135*BF156)</f>
        <v>7</v>
      </c>
      <c r="BH156" s="835">
        <f>BG156*BF83/10000</f>
        <v>1.3471789879105518</v>
      </c>
      <c r="BI156" s="834"/>
      <c r="BJ156" s="827" t="s">
        <v>415</v>
      </c>
      <c r="BK156" s="835">
        <f>'Générateur P.Durable 10ans'!$C$16/100</f>
        <v>1.5</v>
      </c>
      <c r="BL156" s="835">
        <f>BL$135*BK156</f>
        <v>-0.30000000000000004</v>
      </c>
      <c r="BM156" s="835">
        <f>BJ$135+(BJ$135*BL156)</f>
        <v>0</v>
      </c>
      <c r="BN156" s="835">
        <f>BM156*BL83/10000</f>
        <v>0</v>
      </c>
      <c r="BO156" s="834"/>
      <c r="BP156" s="827" t="s">
        <v>415</v>
      </c>
      <c r="BQ156" s="835">
        <f>'Générateur P.Durable 10ans'!$C$16/100</f>
        <v>1.5</v>
      </c>
      <c r="BR156" s="835">
        <f>BR$135*BQ156</f>
        <v>-7.5000000000000011E-2</v>
      </c>
      <c r="BS156" s="835">
        <f>BP$135+(BP$135*BR156)</f>
        <v>0</v>
      </c>
      <c r="BT156" s="835">
        <f>BS156*BR83/10000</f>
        <v>0</v>
      </c>
      <c r="BU156" s="834"/>
      <c r="BV156" s="827" t="s">
        <v>415</v>
      </c>
      <c r="BW156" s="835">
        <f>'Générateur P.Durable 10ans'!$C$16/100</f>
        <v>1.5</v>
      </c>
      <c r="BX156" s="835">
        <f>BX$135*BW156</f>
        <v>-0.30000000000000004</v>
      </c>
      <c r="BY156" s="835">
        <f>BV$135+(BV$135*BX156)</f>
        <v>0</v>
      </c>
      <c r="BZ156" s="835">
        <f>BY156*BX83/10000</f>
        <v>0</v>
      </c>
      <c r="CA156" s="834"/>
      <c r="CB156" s="827" t="s">
        <v>415</v>
      </c>
      <c r="CC156" s="835">
        <f>'Générateur P.Durable 10ans'!$C$16/100</f>
        <v>1.5</v>
      </c>
      <c r="CD156" s="835">
        <f>CD$135*CC156</f>
        <v>-0.30000000000000004</v>
      </c>
      <c r="CE156" s="835">
        <f>CB$135+(CB$135*CD156)</f>
        <v>0</v>
      </c>
      <c r="CF156" s="835">
        <f>CE156*CD83/10000</f>
        <v>0</v>
      </c>
      <c r="CG156" s="834"/>
      <c r="CH156" s="827" t="s">
        <v>415</v>
      </c>
      <c r="CI156" s="835">
        <f>'Générateur P.Durable 10ans'!$C$16/100</f>
        <v>1.5</v>
      </c>
      <c r="CJ156" s="835">
        <f>CJ$135*CI156</f>
        <v>-0.30000000000000004</v>
      </c>
      <c r="CK156" s="835">
        <f>CH$135+(CH$135*CJ156)</f>
        <v>0</v>
      </c>
      <c r="CL156" s="835">
        <f>CK156*CJ83/10000</f>
        <v>0</v>
      </c>
      <c r="CM156" s="834"/>
      <c r="CN156" s="827" t="s">
        <v>415</v>
      </c>
      <c r="CO156" s="835">
        <f>'Générateur P.Durable 10ans'!$C$16/100</f>
        <v>1.5</v>
      </c>
      <c r="CP156" s="835">
        <f>CP$135*CO156</f>
        <v>-7.5000000000000011E-2</v>
      </c>
      <c r="CQ156" s="835">
        <f>CN$135+(CN$135*CP156)</f>
        <v>0</v>
      </c>
      <c r="CR156" s="835">
        <f>CQ156*CP83/10000</f>
        <v>0</v>
      </c>
      <c r="CS156" s="834"/>
      <c r="CT156" s="827" t="s">
        <v>415</v>
      </c>
      <c r="CU156" s="835">
        <f>'Générateur P.Durable 10ans'!$C$16/100</f>
        <v>1.5</v>
      </c>
      <c r="CV156" s="835">
        <f>CV$135*CU156</f>
        <v>-0.30000000000000004</v>
      </c>
      <c r="CW156" s="835">
        <f>CT$135+(CT$135*CV156)</f>
        <v>0</v>
      </c>
      <c r="CX156" s="835">
        <f>CW156*CV83/10000</f>
        <v>0</v>
      </c>
      <c r="CY156" s="834"/>
      <c r="CZ156" s="827" t="s">
        <v>415</v>
      </c>
      <c r="DA156" s="835">
        <f>'Générateur P.Durable 10ans'!$C$16/100</f>
        <v>1.5</v>
      </c>
      <c r="DB156" s="835">
        <f>DB$135*DA156</f>
        <v>-0.30000000000000004</v>
      </c>
      <c r="DC156" s="835">
        <f>CZ$135+(CZ$135*DB156)</f>
        <v>0</v>
      </c>
      <c r="DD156" s="835">
        <f>DC156*DB83/10000</f>
        <v>0</v>
      </c>
      <c r="DE156" s="834"/>
      <c r="DF156" s="827" t="s">
        <v>415</v>
      </c>
      <c r="DG156" s="835">
        <f>'Générateur P.Durable 10ans'!$C$16/100</f>
        <v>1.5</v>
      </c>
      <c r="DH156" s="835">
        <f>DH$135*DG156</f>
        <v>-0.30000000000000004</v>
      </c>
      <c r="DI156" s="835">
        <f>DF$135+(DF$135*DH156)</f>
        <v>0</v>
      </c>
      <c r="DJ156" s="835">
        <f>DI156*DH83/10000</f>
        <v>0</v>
      </c>
      <c r="DK156" s="834"/>
      <c r="DL156" s="827" t="s">
        <v>415</v>
      </c>
      <c r="DM156" s="835">
        <f>'Générateur P.Durable 10ans'!$C$16/100</f>
        <v>1.5</v>
      </c>
      <c r="DN156" s="835">
        <f>DN$135*DM156</f>
        <v>-7.5000000000000011E-2</v>
      </c>
      <c r="DO156" s="835">
        <f>DL$135+(DL$135*DN156)</f>
        <v>0</v>
      </c>
      <c r="DP156" s="835">
        <f>DO156*DN83/10000</f>
        <v>0</v>
      </c>
      <c r="DQ156" s="834"/>
      <c r="DR156" s="827" t="s">
        <v>415</v>
      </c>
      <c r="DS156" s="835">
        <f>'Générateur P.Durable 10ans'!$C$16/100</f>
        <v>1.5</v>
      </c>
      <c r="DT156" s="835">
        <f>DT$135*DS156</f>
        <v>-0.30000000000000004</v>
      </c>
      <c r="DU156" s="835">
        <f>DR$135+(DR$135*DT156)</f>
        <v>0</v>
      </c>
      <c r="DV156" s="835">
        <f>DU156*DT83/10000</f>
        <v>0</v>
      </c>
      <c r="DW156" s="834"/>
      <c r="DX156" s="827" t="s">
        <v>415</v>
      </c>
      <c r="DY156" s="835">
        <f>'Générateur P.Durable 10ans'!$C$16/100</f>
        <v>1.5</v>
      </c>
      <c r="DZ156" s="835">
        <f>DZ$135*DY156</f>
        <v>-0.30000000000000004</v>
      </c>
      <c r="EA156" s="835">
        <f>DX$135+(DX$135*DZ156)</f>
        <v>0</v>
      </c>
      <c r="EB156" s="835">
        <f>EA156*DZ83/10000</f>
        <v>0</v>
      </c>
      <c r="EC156" s="834"/>
      <c r="ED156" s="827" t="s">
        <v>415</v>
      </c>
      <c r="EE156" s="835">
        <f>'Générateur P.Durable 10ans'!$C$16/100</f>
        <v>1.5</v>
      </c>
      <c r="EF156" s="835">
        <f>EF$135*EE156</f>
        <v>-0.30000000000000004</v>
      </c>
      <c r="EG156" s="835">
        <f>ED$135+(ED$135*EF156)</f>
        <v>0</v>
      </c>
      <c r="EH156" s="835">
        <f>EG156*EF83/10000</f>
        <v>0</v>
      </c>
      <c r="EI156" s="834"/>
      <c r="EJ156" s="827" t="s">
        <v>415</v>
      </c>
      <c r="EK156" s="835">
        <f>'Générateur P.Durable 10ans'!$C$16/100</f>
        <v>1.5</v>
      </c>
      <c r="EL156" s="835">
        <f>EL$135*EK156</f>
        <v>-7.5000000000000011E-2</v>
      </c>
      <c r="EM156" s="835">
        <f>EJ$135+(EJ$135*EL156)</f>
        <v>0</v>
      </c>
      <c r="EN156" s="835">
        <f>EM156*EL83/10000</f>
        <v>0</v>
      </c>
      <c r="EO156" s="834"/>
      <c r="EP156" s="827" t="s">
        <v>415</v>
      </c>
      <c r="EQ156" s="835">
        <f>'Générateur P.Durable 10ans'!$C$16/100</f>
        <v>1.5</v>
      </c>
      <c r="ER156" s="835">
        <f>ER$135*EQ156</f>
        <v>-0.30000000000000004</v>
      </c>
      <c r="ES156" s="835">
        <f>EP$135+(EP$135*ER156)</f>
        <v>0</v>
      </c>
      <c r="ET156" s="835">
        <f>ES156*ER83/10000</f>
        <v>0</v>
      </c>
      <c r="EU156" s="834"/>
      <c r="EV156" s="827" t="s">
        <v>415</v>
      </c>
      <c r="EW156" s="835">
        <f>'Générateur P.Durable 10ans'!$C$16/100</f>
        <v>1.5</v>
      </c>
      <c r="EX156" s="835">
        <f>EX$135*EW156</f>
        <v>-0.30000000000000004</v>
      </c>
      <c r="EY156" s="835">
        <f>EV$135+(EV$135*EX156)</f>
        <v>0</v>
      </c>
      <c r="EZ156" s="835">
        <f>EY156*EX83/10000</f>
        <v>0</v>
      </c>
      <c r="FA156" s="834"/>
      <c r="FB156" s="827" t="s">
        <v>415</v>
      </c>
      <c r="FC156" s="835">
        <f>'Générateur P.Durable 10ans'!$C$16/100</f>
        <v>1.5</v>
      </c>
      <c r="FD156" s="835">
        <f>FD$135*FC156</f>
        <v>-0.30000000000000004</v>
      </c>
      <c r="FE156" s="835">
        <f>FB$135+(FB$135*FD156)</f>
        <v>0</v>
      </c>
      <c r="FF156" s="835">
        <f>FE156*FD83/10000</f>
        <v>0</v>
      </c>
      <c r="FG156" s="834"/>
      <c r="FH156" s="827" t="s">
        <v>415</v>
      </c>
      <c r="FI156" s="835">
        <f>'Générateur P.Durable 10ans'!$C$16/100</f>
        <v>1.5</v>
      </c>
      <c r="FJ156" s="835">
        <f>FJ$135*FI156</f>
        <v>-7.5000000000000011E-2</v>
      </c>
      <c r="FK156" s="835">
        <f>FH$135+(FH$135*FJ156)</f>
        <v>0</v>
      </c>
      <c r="FL156" s="835">
        <f>FK156*FJ83/10000</f>
        <v>0</v>
      </c>
      <c r="FM156" s="834"/>
      <c r="FN156" s="827" t="s">
        <v>415</v>
      </c>
      <c r="FO156" s="835">
        <f>'Générateur P.Durable 10ans'!$C$16/100</f>
        <v>1.5</v>
      </c>
      <c r="FP156" s="835">
        <f>FP$135*FO156</f>
        <v>-0.30000000000000004</v>
      </c>
      <c r="FQ156" s="835">
        <f>FN$135+(FN$135*FP156)</f>
        <v>0</v>
      </c>
      <c r="FR156" s="835">
        <f>FQ156*FP83/10000</f>
        <v>0</v>
      </c>
      <c r="FS156" s="834"/>
      <c r="FT156" s="827" t="s">
        <v>415</v>
      </c>
      <c r="FU156" s="835">
        <f>'Générateur P.Durable 10ans'!$C$16/100</f>
        <v>1.5</v>
      </c>
      <c r="FV156" s="835">
        <f>FV$135*FU156</f>
        <v>-0.30000000000000004</v>
      </c>
      <c r="FW156" s="835">
        <f>FT$135+(FT$135*FV156)</f>
        <v>0</v>
      </c>
      <c r="FX156" s="835">
        <f>FW156*FV83/10000</f>
        <v>0</v>
      </c>
      <c r="FY156" s="834"/>
    </row>
    <row r="157" spans="1:181" x14ac:dyDescent="0.3">
      <c r="A157" s="19"/>
      <c r="B157" s="827"/>
      <c r="C157" s="835"/>
      <c r="D157" s="835"/>
      <c r="E157" s="835"/>
      <c r="F157" s="835"/>
      <c r="G157" s="834"/>
      <c r="H157" s="827"/>
      <c r="I157" s="835"/>
      <c r="J157" s="835"/>
      <c r="K157" s="835"/>
      <c r="L157" s="835"/>
      <c r="M157" s="834"/>
      <c r="N157" s="827"/>
      <c r="O157" s="835"/>
      <c r="P157" s="835"/>
      <c r="Q157" s="835"/>
      <c r="R157" s="835"/>
      <c r="S157" s="834"/>
      <c r="T157" s="827"/>
      <c r="U157" s="835"/>
      <c r="V157" s="835"/>
      <c r="W157" s="835"/>
      <c r="X157" s="835"/>
      <c r="Y157" s="834"/>
      <c r="Z157" s="827"/>
      <c r="AA157" s="835"/>
      <c r="AB157" s="835"/>
      <c r="AC157" s="835"/>
      <c r="AD157" s="835"/>
      <c r="AE157" s="834"/>
      <c r="AF157" s="827"/>
      <c r="AG157" s="835"/>
      <c r="AH157" s="835"/>
      <c r="AI157" s="835"/>
      <c r="AJ157" s="835"/>
      <c r="AK157" s="834"/>
      <c r="AL157" s="827"/>
      <c r="AM157" s="835"/>
      <c r="AN157" s="835"/>
      <c r="AO157" s="835"/>
      <c r="AP157" s="835"/>
      <c r="AQ157" s="834"/>
      <c r="AR157" s="827"/>
      <c r="AS157" s="835"/>
      <c r="AT157" s="835"/>
      <c r="AU157" s="835"/>
      <c r="AV157" s="835"/>
      <c r="AW157" s="834"/>
      <c r="AX157" s="827"/>
      <c r="AY157" s="835"/>
      <c r="AZ157" s="835"/>
      <c r="BA157" s="835"/>
      <c r="BB157" s="835"/>
      <c r="BC157" s="834"/>
      <c r="BD157" s="827"/>
      <c r="BE157" s="835"/>
      <c r="BF157" s="835"/>
      <c r="BG157" s="835"/>
      <c r="BH157" s="835"/>
      <c r="BI157" s="834"/>
      <c r="BJ157" s="827"/>
      <c r="BK157" s="835"/>
      <c r="BL157" s="835"/>
      <c r="BM157" s="835"/>
      <c r="BN157" s="835"/>
      <c r="BO157" s="834"/>
      <c r="BP157" s="827"/>
      <c r="BQ157" s="835"/>
      <c r="BR157" s="835"/>
      <c r="BS157" s="835"/>
      <c r="BT157" s="835"/>
      <c r="BU157" s="834"/>
      <c r="BV157" s="827"/>
      <c r="BW157" s="835"/>
      <c r="BX157" s="835"/>
      <c r="BY157" s="835"/>
      <c r="BZ157" s="835"/>
      <c r="CA157" s="834"/>
      <c r="CB157" s="827"/>
      <c r="CC157" s="835"/>
      <c r="CD157" s="835"/>
      <c r="CE157" s="835"/>
      <c r="CF157" s="835"/>
      <c r="CG157" s="834"/>
      <c r="CH157" s="827"/>
      <c r="CI157" s="835"/>
      <c r="CJ157" s="835"/>
      <c r="CK157" s="835"/>
      <c r="CL157" s="835"/>
      <c r="CM157" s="834"/>
      <c r="CN157" s="827"/>
      <c r="CO157" s="835"/>
      <c r="CP157" s="835"/>
      <c r="CQ157" s="835"/>
      <c r="CR157" s="835"/>
      <c r="CS157" s="834"/>
      <c r="CT157" s="827"/>
      <c r="CU157" s="835"/>
      <c r="CV157" s="835"/>
      <c r="CW157" s="835"/>
      <c r="CX157" s="835"/>
      <c r="CY157" s="834"/>
      <c r="CZ157" s="827"/>
      <c r="DA157" s="835"/>
      <c r="DB157" s="835"/>
      <c r="DC157" s="835"/>
      <c r="DD157" s="835"/>
      <c r="DE157" s="834"/>
      <c r="DF157" s="827"/>
      <c r="DG157" s="835"/>
      <c r="DH157" s="835"/>
      <c r="DI157" s="835"/>
      <c r="DJ157" s="835"/>
      <c r="DK157" s="834"/>
      <c r="DL157" s="827"/>
      <c r="DM157" s="835"/>
      <c r="DN157" s="835"/>
      <c r="DO157" s="835"/>
      <c r="DP157" s="835"/>
      <c r="DQ157" s="834"/>
      <c r="DR157" s="827"/>
      <c r="DS157" s="835"/>
      <c r="DT157" s="835"/>
      <c r="DU157" s="835"/>
      <c r="DV157" s="835"/>
      <c r="DW157" s="834"/>
      <c r="DX157" s="827"/>
      <c r="DY157" s="835"/>
      <c r="DZ157" s="835"/>
      <c r="EA157" s="835"/>
      <c r="EB157" s="835"/>
      <c r="EC157" s="834"/>
      <c r="ED157" s="827"/>
      <c r="EE157" s="835"/>
      <c r="EF157" s="835"/>
      <c r="EG157" s="835"/>
      <c r="EH157" s="835"/>
      <c r="EI157" s="834"/>
      <c r="EJ157" s="827"/>
      <c r="EK157" s="835"/>
      <c r="EL157" s="835"/>
      <c r="EM157" s="835"/>
      <c r="EN157" s="835"/>
      <c r="EO157" s="834"/>
      <c r="EP157" s="827"/>
      <c r="EQ157" s="835"/>
      <c r="ER157" s="835"/>
      <c r="ES157" s="835"/>
      <c r="ET157" s="835"/>
      <c r="EU157" s="834"/>
      <c r="EV157" s="827"/>
      <c r="EW157" s="835"/>
      <c r="EX157" s="835"/>
      <c r="EY157" s="835"/>
      <c r="EZ157" s="835"/>
      <c r="FA157" s="834"/>
      <c r="FB157" s="827"/>
      <c r="FC157" s="835"/>
      <c r="FD157" s="835"/>
      <c r="FE157" s="835"/>
      <c r="FF157" s="835"/>
      <c r="FG157" s="834"/>
      <c r="FH157" s="827"/>
      <c r="FI157" s="835"/>
      <c r="FJ157" s="835"/>
      <c r="FK157" s="835"/>
      <c r="FL157" s="835"/>
      <c r="FM157" s="834"/>
      <c r="FN157" s="827"/>
      <c r="FO157" s="835"/>
      <c r="FP157" s="835"/>
      <c r="FQ157" s="835"/>
      <c r="FR157" s="835"/>
      <c r="FS157" s="834"/>
      <c r="FT157" s="827"/>
      <c r="FU157" s="835"/>
      <c r="FV157" s="835"/>
      <c r="FW157" s="835"/>
      <c r="FX157" s="835"/>
      <c r="FY157" s="834"/>
    </row>
    <row r="158" spans="1:181" x14ac:dyDescent="0.3">
      <c r="A158" s="19"/>
      <c r="B158" s="827" t="s">
        <v>445</v>
      </c>
      <c r="C158" s="835">
        <f>SUM(C139:C142)</f>
        <v>2.2999999999999998</v>
      </c>
      <c r="D158" s="835">
        <f>IF(C158&gt;1,1,C158)</f>
        <v>1</v>
      </c>
      <c r="E158" s="835">
        <f>IF(D70=1,B$135+D158*C135*B135,0)</f>
        <v>0</v>
      </c>
      <c r="F158" s="835">
        <f>D88*E158/10000</f>
        <v>0</v>
      </c>
      <c r="G158" s="834"/>
      <c r="H158" s="827" t="s">
        <v>445</v>
      </c>
      <c r="I158" s="835">
        <f>SUM(I139:I142)</f>
        <v>2.2999999999999998</v>
      </c>
      <c r="J158" s="835">
        <f>IF(I158&gt;1,1,I158)</f>
        <v>1</v>
      </c>
      <c r="K158" s="835">
        <f>IF(J70=1,H$135+J158*I135*H135,0)</f>
        <v>0</v>
      </c>
      <c r="L158" s="835">
        <f>J88*K158/10000</f>
        <v>0</v>
      </c>
      <c r="M158" s="834"/>
      <c r="N158" s="827" t="s">
        <v>445</v>
      </c>
      <c r="O158" s="835">
        <f>SUM(O139:O142)</f>
        <v>2.2999999999999998</v>
      </c>
      <c r="P158" s="835">
        <f>IF(O158&gt;1,1,O158)</f>
        <v>1</v>
      </c>
      <c r="Q158" s="835">
        <f>IF(P70=1,N$135+P158*O135*N135,0)</f>
        <v>0</v>
      </c>
      <c r="R158" s="835">
        <f>P88*Q158/10000</f>
        <v>0</v>
      </c>
      <c r="S158" s="834"/>
      <c r="T158" s="827" t="s">
        <v>445</v>
      </c>
      <c r="U158" s="835">
        <f>SUM(U139:U142)</f>
        <v>2.2999999999999998</v>
      </c>
      <c r="V158" s="835">
        <f>IF(U158&gt;1,1,U158)</f>
        <v>1</v>
      </c>
      <c r="W158" s="835">
        <f>IF(V70=1,T$135+V158*U135*T135,0)</f>
        <v>0</v>
      </c>
      <c r="X158" s="835">
        <f>V88*W158/10000</f>
        <v>0</v>
      </c>
      <c r="Y158" s="834"/>
      <c r="Z158" s="827" t="s">
        <v>445</v>
      </c>
      <c r="AA158" s="835">
        <f>SUM(AA139:AA142)</f>
        <v>2.2999999999999998</v>
      </c>
      <c r="AB158" s="835">
        <f>IF(AA158&gt;1,1,AA158)</f>
        <v>1</v>
      </c>
      <c r="AC158" s="835">
        <f>IF(AB70=1,Z$135+AB158*AA135*Z135,0)</f>
        <v>0</v>
      </c>
      <c r="AD158" s="835">
        <f>AB88*AC158/10000</f>
        <v>0</v>
      </c>
      <c r="AE158" s="834"/>
      <c r="AF158" s="827" t="s">
        <v>445</v>
      </c>
      <c r="AG158" s="835">
        <f>SUM(AG139:AG142)</f>
        <v>2.2999999999999998</v>
      </c>
      <c r="AH158" s="835">
        <f>IF(AG158&gt;1,1,AG158)</f>
        <v>1</v>
      </c>
      <c r="AI158" s="835">
        <f>IF(AH70=1,AF$135+AH158*AG135*AF135,0)</f>
        <v>0</v>
      </c>
      <c r="AJ158" s="835">
        <f>AH88*AI158/10000</f>
        <v>0</v>
      </c>
      <c r="AK158" s="834"/>
      <c r="AL158" s="827" t="s">
        <v>445</v>
      </c>
      <c r="AM158" s="835">
        <f>SUM(AM139:AM142)</f>
        <v>2.2999999999999998</v>
      </c>
      <c r="AN158" s="835">
        <f>IF(AM158&gt;1,1,AM158)</f>
        <v>1</v>
      </c>
      <c r="AO158" s="835">
        <f>IF(AN70=1,AL$135+AN158*AM135*AL135,0)</f>
        <v>0</v>
      </c>
      <c r="AP158" s="835">
        <f>AN88*AO158/10000</f>
        <v>0</v>
      </c>
      <c r="AQ158" s="834"/>
      <c r="AR158" s="827" t="s">
        <v>445</v>
      </c>
      <c r="AS158" s="835">
        <f>SUM(AS139:AS142)</f>
        <v>2.2999999999999998</v>
      </c>
      <c r="AT158" s="835">
        <f>IF(AS158&gt;1,1,AS158)</f>
        <v>1</v>
      </c>
      <c r="AU158" s="835">
        <f>IF(AT70=1,AR$135+AT158*AS135*AR135,0)</f>
        <v>0</v>
      </c>
      <c r="AV158" s="835">
        <f>AT88*AU158/10000</f>
        <v>0</v>
      </c>
      <c r="AW158" s="834"/>
      <c r="AX158" s="827" t="s">
        <v>445</v>
      </c>
      <c r="AY158" s="835">
        <f>SUM(AY139:AY142)</f>
        <v>2.2999999999999998</v>
      </c>
      <c r="AZ158" s="835">
        <f>IF(AY158&gt;1,1,AY158)</f>
        <v>1</v>
      </c>
      <c r="BA158" s="835">
        <f>IF(AZ70=1,AX$135+AZ158*AY135*AX135,0)</f>
        <v>0</v>
      </c>
      <c r="BB158" s="835">
        <f>AZ88*BA158/10000</f>
        <v>0</v>
      </c>
      <c r="BC158" s="834"/>
      <c r="BD158" s="827" t="s">
        <v>445</v>
      </c>
      <c r="BE158" s="835">
        <f>SUM(BE139:BE142)</f>
        <v>2.2999999999999998</v>
      </c>
      <c r="BF158" s="835">
        <f>IF(BE158&gt;1,1,BE158)</f>
        <v>1</v>
      </c>
      <c r="BG158" s="835">
        <f>IF(BF70=1,BD$135+BF158*BE135*BD135,0)</f>
        <v>0</v>
      </c>
      <c r="BH158" s="835">
        <f>BF88*BG158/10000</f>
        <v>0</v>
      </c>
      <c r="BI158" s="834"/>
      <c r="BJ158" s="827" t="s">
        <v>445</v>
      </c>
      <c r="BK158" s="835">
        <f>SUM(BK139:BK142)</f>
        <v>2.2999999999999998</v>
      </c>
      <c r="BL158" s="835">
        <f>IF(BK158&gt;1,1,BK158)</f>
        <v>1</v>
      </c>
      <c r="BM158" s="835">
        <f>IF(BL70=1,BJ$135+BL158*BK135*BJ135,0)</f>
        <v>0</v>
      </c>
      <c r="BN158" s="835">
        <f>BL88*BM158/10000</f>
        <v>0</v>
      </c>
      <c r="BO158" s="834"/>
      <c r="BP158" s="827" t="s">
        <v>445</v>
      </c>
      <c r="BQ158" s="835">
        <f>SUM(BQ139:BQ142)</f>
        <v>2.2999999999999998</v>
      </c>
      <c r="BR158" s="835">
        <f>IF(BQ158&gt;1,1,BQ158)</f>
        <v>1</v>
      </c>
      <c r="BS158" s="835">
        <f>IF(BR70=1,BP$135+BR158*BQ135*BP135,0)</f>
        <v>0</v>
      </c>
      <c r="BT158" s="835">
        <f>BR88*BS158/10000</f>
        <v>0</v>
      </c>
      <c r="BU158" s="834"/>
      <c r="BV158" s="827" t="s">
        <v>445</v>
      </c>
      <c r="BW158" s="835">
        <f>SUM(BW139:BW142)</f>
        <v>2.2999999999999998</v>
      </c>
      <c r="BX158" s="835">
        <f>IF(BW158&gt;1,1,BW158)</f>
        <v>1</v>
      </c>
      <c r="BY158" s="835">
        <f>IF(BX70=1,BV$135+BX158*BW135*BV135,0)</f>
        <v>0</v>
      </c>
      <c r="BZ158" s="835">
        <f>BX88*BY158/10000</f>
        <v>0</v>
      </c>
      <c r="CA158" s="834"/>
      <c r="CB158" s="827" t="s">
        <v>445</v>
      </c>
      <c r="CC158" s="835">
        <f>SUM(CC139:CC142)</f>
        <v>2.2999999999999998</v>
      </c>
      <c r="CD158" s="835">
        <f>IF(CC158&gt;1,1,CC158)</f>
        <v>1</v>
      </c>
      <c r="CE158" s="835">
        <f>IF(CD70=1,CB$135+CD158*CC135*CB135,0)</f>
        <v>0</v>
      </c>
      <c r="CF158" s="835">
        <f>CD88*CE158/10000</f>
        <v>0</v>
      </c>
      <c r="CG158" s="834"/>
      <c r="CH158" s="827" t="s">
        <v>445</v>
      </c>
      <c r="CI158" s="835">
        <f>SUM(CI139:CI142)</f>
        <v>2.2999999999999998</v>
      </c>
      <c r="CJ158" s="835">
        <f>IF(CI158&gt;1,1,CI158)</f>
        <v>1</v>
      </c>
      <c r="CK158" s="835">
        <f>IF(CJ70=1,CH$135+CJ158*CI135*CH135,0)</f>
        <v>0</v>
      </c>
      <c r="CL158" s="835">
        <f>CJ88*CK158/10000</f>
        <v>0</v>
      </c>
      <c r="CM158" s="834"/>
      <c r="CN158" s="827" t="s">
        <v>445</v>
      </c>
      <c r="CO158" s="835">
        <f>SUM(CO139:CO142)</f>
        <v>2.2999999999999998</v>
      </c>
      <c r="CP158" s="835">
        <f>IF(CO158&gt;1,1,CO158)</f>
        <v>1</v>
      </c>
      <c r="CQ158" s="835">
        <f>IF(CP70=1,CN$135+CP158*CO135*CN135,0)</f>
        <v>0</v>
      </c>
      <c r="CR158" s="835">
        <f>CP88*CQ158/10000</f>
        <v>0</v>
      </c>
      <c r="CS158" s="834"/>
      <c r="CT158" s="827" t="s">
        <v>445</v>
      </c>
      <c r="CU158" s="835">
        <f>SUM(CU139:CU142)</f>
        <v>2.2999999999999998</v>
      </c>
      <c r="CV158" s="835">
        <f>IF(CU158&gt;1,1,CU158)</f>
        <v>1</v>
      </c>
      <c r="CW158" s="835">
        <f>IF(CV70=1,CT$135+CV158*CU135*CT135,0)</f>
        <v>0</v>
      </c>
      <c r="CX158" s="835">
        <f>CV88*CW158/10000</f>
        <v>0</v>
      </c>
      <c r="CY158" s="834"/>
      <c r="CZ158" s="827" t="s">
        <v>445</v>
      </c>
      <c r="DA158" s="835">
        <f>SUM(DA139:DA142)</f>
        <v>2.2999999999999998</v>
      </c>
      <c r="DB158" s="835">
        <f>IF(DA158&gt;1,1,DA158)</f>
        <v>1</v>
      </c>
      <c r="DC158" s="835">
        <f>IF(DB70=1,CZ$135+DB158*DA135*CZ135,0)</f>
        <v>0</v>
      </c>
      <c r="DD158" s="835">
        <f>DB88*DC158/10000</f>
        <v>0</v>
      </c>
      <c r="DE158" s="834"/>
      <c r="DF158" s="827" t="s">
        <v>445</v>
      </c>
      <c r="DG158" s="835">
        <f>SUM(DG139:DG142)</f>
        <v>2.2999999999999998</v>
      </c>
      <c r="DH158" s="835">
        <f>IF(DG158&gt;1,1,DG158)</f>
        <v>1</v>
      </c>
      <c r="DI158" s="835">
        <f>IF(DH70=1,DF$135+DH158*DG135*DF135,0)</f>
        <v>0</v>
      </c>
      <c r="DJ158" s="835">
        <f>DH88*DI158/10000</f>
        <v>0</v>
      </c>
      <c r="DK158" s="834"/>
      <c r="DL158" s="827" t="s">
        <v>445</v>
      </c>
      <c r="DM158" s="835">
        <f>SUM(DM139:DM142)</f>
        <v>2.2999999999999998</v>
      </c>
      <c r="DN158" s="835">
        <f>IF(DM158&gt;1,1,DM158)</f>
        <v>1</v>
      </c>
      <c r="DO158" s="835">
        <f>IF(DN70=1,DL$135+DN158*DM135*DL135,0)</f>
        <v>0</v>
      </c>
      <c r="DP158" s="835">
        <f>DN88*DO158/10000</f>
        <v>0</v>
      </c>
      <c r="DQ158" s="834"/>
      <c r="DR158" s="827" t="s">
        <v>445</v>
      </c>
      <c r="DS158" s="835">
        <f>SUM(DS139:DS142)</f>
        <v>2.2999999999999998</v>
      </c>
      <c r="DT158" s="835">
        <f>IF(DS158&gt;1,1,DS158)</f>
        <v>1</v>
      </c>
      <c r="DU158" s="835">
        <f>IF(DT70=1,DR$135+DT158*DS135*DR135,0)</f>
        <v>0</v>
      </c>
      <c r="DV158" s="835">
        <f>DT88*DU158/10000</f>
        <v>0</v>
      </c>
      <c r="DW158" s="834"/>
      <c r="DX158" s="827" t="s">
        <v>445</v>
      </c>
      <c r="DY158" s="835">
        <f>SUM(DY139:DY142)</f>
        <v>2.2999999999999998</v>
      </c>
      <c r="DZ158" s="835">
        <f>IF(DY158&gt;1,1,DY158)</f>
        <v>1</v>
      </c>
      <c r="EA158" s="835">
        <f>IF(DZ70=1,DX$135+DZ158*DY135*DX135,0)</f>
        <v>0</v>
      </c>
      <c r="EB158" s="835">
        <f>DZ88*EA158/10000</f>
        <v>0</v>
      </c>
      <c r="EC158" s="834"/>
      <c r="ED158" s="827" t="s">
        <v>445</v>
      </c>
      <c r="EE158" s="835">
        <f>SUM(EE139:EE142)</f>
        <v>2.2999999999999998</v>
      </c>
      <c r="EF158" s="835">
        <f>IF(EE158&gt;1,1,EE158)</f>
        <v>1</v>
      </c>
      <c r="EG158" s="835">
        <f>IF(EF70=1,ED$135+EF158*EE135*ED135,0)</f>
        <v>0</v>
      </c>
      <c r="EH158" s="835">
        <f>EF88*EG158/10000</f>
        <v>0</v>
      </c>
      <c r="EI158" s="834"/>
      <c r="EJ158" s="827" t="s">
        <v>445</v>
      </c>
      <c r="EK158" s="835">
        <f>SUM(EK139:EK142)</f>
        <v>2.2999999999999998</v>
      </c>
      <c r="EL158" s="835">
        <f>IF(EK158&gt;1,1,EK158)</f>
        <v>1</v>
      </c>
      <c r="EM158" s="835">
        <f>IF(EL70=1,EJ$135+EL158*EK135*EJ135,0)</f>
        <v>0</v>
      </c>
      <c r="EN158" s="835">
        <f>EL88*EM158/10000</f>
        <v>0</v>
      </c>
      <c r="EO158" s="834"/>
      <c r="EP158" s="827" t="s">
        <v>445</v>
      </c>
      <c r="EQ158" s="835">
        <f>SUM(EQ139:EQ142)</f>
        <v>2.2999999999999998</v>
      </c>
      <c r="ER158" s="835">
        <f>IF(EQ158&gt;1,1,EQ158)</f>
        <v>1</v>
      </c>
      <c r="ES158" s="835">
        <f>IF(ER70=1,EP$135+ER158*EQ135*EP135,0)</f>
        <v>0</v>
      </c>
      <c r="ET158" s="835">
        <f>ER88*ES158/10000</f>
        <v>0</v>
      </c>
      <c r="EU158" s="834"/>
      <c r="EV158" s="827" t="s">
        <v>445</v>
      </c>
      <c r="EW158" s="835">
        <f>SUM(EW139:EW142)</f>
        <v>2.2999999999999998</v>
      </c>
      <c r="EX158" s="835">
        <f>IF(EW158&gt;1,1,EW158)</f>
        <v>1</v>
      </c>
      <c r="EY158" s="835">
        <f>IF(EX70=1,EV$135+EX158*EW135*EV135,0)</f>
        <v>0</v>
      </c>
      <c r="EZ158" s="835">
        <f>EX88*EY158/10000</f>
        <v>0</v>
      </c>
      <c r="FA158" s="834"/>
      <c r="FB158" s="827" t="s">
        <v>445</v>
      </c>
      <c r="FC158" s="835">
        <f>SUM(FC139:FC142)</f>
        <v>2.2999999999999998</v>
      </c>
      <c r="FD158" s="835">
        <f>IF(FC158&gt;1,1,FC158)</f>
        <v>1</v>
      </c>
      <c r="FE158" s="835">
        <f>IF(FD70=1,FB$135+FD158*FC135*FB135,0)</f>
        <v>0</v>
      </c>
      <c r="FF158" s="835">
        <f>FD88*FE158/10000</f>
        <v>0</v>
      </c>
      <c r="FG158" s="834"/>
      <c r="FH158" s="827" t="s">
        <v>445</v>
      </c>
      <c r="FI158" s="835">
        <f>SUM(FI139:FI142)</f>
        <v>2.2999999999999998</v>
      </c>
      <c r="FJ158" s="835">
        <f>IF(FI158&gt;1,1,FI158)</f>
        <v>1</v>
      </c>
      <c r="FK158" s="835">
        <f>IF(FJ70=1,FH$135+FJ158*FI135*FH135,0)</f>
        <v>0</v>
      </c>
      <c r="FL158" s="835">
        <f>FJ88*FK158/10000</f>
        <v>0</v>
      </c>
      <c r="FM158" s="834"/>
      <c r="FN158" s="827" t="s">
        <v>445</v>
      </c>
      <c r="FO158" s="835">
        <f>SUM(FO139:FO142)</f>
        <v>2.2999999999999998</v>
      </c>
      <c r="FP158" s="835">
        <f>IF(FO158&gt;1,1,FO158)</f>
        <v>1</v>
      </c>
      <c r="FQ158" s="835">
        <f>IF(FP70=1,FN$135+FP158*FO135*FN135,0)</f>
        <v>0</v>
      </c>
      <c r="FR158" s="835">
        <f>FP88*FQ158/10000</f>
        <v>0</v>
      </c>
      <c r="FS158" s="834"/>
      <c r="FT158" s="827" t="s">
        <v>445</v>
      </c>
      <c r="FU158" s="835">
        <f>SUM(FU139:FU142)</f>
        <v>2.2999999999999998</v>
      </c>
      <c r="FV158" s="835">
        <f>IF(FU158&gt;1,1,FU158)</f>
        <v>1</v>
      </c>
      <c r="FW158" s="835">
        <f>IF(FV70=1,FT$135+FV158*FU135*FT135,0)</f>
        <v>0</v>
      </c>
      <c r="FX158" s="835">
        <f>FV88*FW158/10000</f>
        <v>0</v>
      </c>
      <c r="FY158" s="834"/>
    </row>
    <row r="159" spans="1:181" x14ac:dyDescent="0.3">
      <c r="A159" s="19"/>
      <c r="B159" s="827"/>
      <c r="C159" s="835"/>
      <c r="D159" s="835"/>
      <c r="E159" s="835"/>
      <c r="F159" s="835"/>
      <c r="G159" s="834"/>
      <c r="H159" s="827"/>
      <c r="I159" s="835"/>
      <c r="J159" s="835"/>
      <c r="K159" s="835"/>
      <c r="L159" s="835"/>
      <c r="M159" s="834"/>
      <c r="N159" s="827"/>
      <c r="O159" s="835"/>
      <c r="P159" s="835"/>
      <c r="Q159" s="835"/>
      <c r="R159" s="835"/>
      <c r="S159" s="834"/>
      <c r="T159" s="827"/>
      <c r="U159" s="835"/>
      <c r="V159" s="835"/>
      <c r="W159" s="835"/>
      <c r="X159" s="835"/>
      <c r="Y159" s="834"/>
      <c r="Z159" s="827"/>
      <c r="AA159" s="835"/>
      <c r="AB159" s="835"/>
      <c r="AC159" s="835"/>
      <c r="AD159" s="835"/>
      <c r="AE159" s="834"/>
      <c r="AF159" s="827"/>
      <c r="AG159" s="835"/>
      <c r="AH159" s="835"/>
      <c r="AI159" s="835"/>
      <c r="AJ159" s="835"/>
      <c r="AK159" s="834"/>
      <c r="AL159" s="827"/>
      <c r="AM159" s="835"/>
      <c r="AN159" s="835"/>
      <c r="AO159" s="835"/>
      <c r="AP159" s="835"/>
      <c r="AQ159" s="834"/>
      <c r="AR159" s="827"/>
      <c r="AS159" s="835"/>
      <c r="AT159" s="835"/>
      <c r="AU159" s="835"/>
      <c r="AV159" s="835"/>
      <c r="AW159" s="834"/>
      <c r="AX159" s="827"/>
      <c r="AY159" s="835"/>
      <c r="AZ159" s="835"/>
      <c r="BA159" s="835"/>
      <c r="BB159" s="835"/>
      <c r="BC159" s="834"/>
      <c r="BD159" s="827"/>
      <c r="BE159" s="835"/>
      <c r="BF159" s="835"/>
      <c r="BG159" s="835"/>
      <c r="BH159" s="835"/>
      <c r="BI159" s="834"/>
      <c r="BJ159" s="827"/>
      <c r="BK159" s="835"/>
      <c r="BL159" s="835"/>
      <c r="BM159" s="835"/>
      <c r="BN159" s="835"/>
      <c r="BO159" s="834"/>
      <c r="BP159" s="827"/>
      <c r="BQ159" s="835"/>
      <c r="BR159" s="835"/>
      <c r="BS159" s="835"/>
      <c r="BT159" s="835"/>
      <c r="BU159" s="834"/>
      <c r="BV159" s="827"/>
      <c r="BW159" s="835"/>
      <c r="BX159" s="835"/>
      <c r="BY159" s="835"/>
      <c r="BZ159" s="835"/>
      <c r="CA159" s="834"/>
      <c r="CB159" s="827"/>
      <c r="CC159" s="835"/>
      <c r="CD159" s="835"/>
      <c r="CE159" s="835"/>
      <c r="CF159" s="835"/>
      <c r="CG159" s="834"/>
      <c r="CH159" s="827"/>
      <c r="CI159" s="835"/>
      <c r="CJ159" s="835"/>
      <c r="CK159" s="835"/>
      <c r="CL159" s="835"/>
      <c r="CM159" s="834"/>
      <c r="CN159" s="827"/>
      <c r="CO159" s="835"/>
      <c r="CP159" s="835"/>
      <c r="CQ159" s="835"/>
      <c r="CR159" s="835"/>
      <c r="CS159" s="834"/>
      <c r="CT159" s="827"/>
      <c r="CU159" s="835"/>
      <c r="CV159" s="835"/>
      <c r="CW159" s="835"/>
      <c r="CX159" s="835"/>
      <c r="CY159" s="834"/>
      <c r="CZ159" s="827"/>
      <c r="DA159" s="835"/>
      <c r="DB159" s="835"/>
      <c r="DC159" s="835"/>
      <c r="DD159" s="835"/>
      <c r="DE159" s="834"/>
      <c r="DF159" s="827"/>
      <c r="DG159" s="835"/>
      <c r="DH159" s="835"/>
      <c r="DI159" s="835"/>
      <c r="DJ159" s="835"/>
      <c r="DK159" s="834"/>
      <c r="DL159" s="827"/>
      <c r="DM159" s="835"/>
      <c r="DN159" s="835"/>
      <c r="DO159" s="835"/>
      <c r="DP159" s="835"/>
      <c r="DQ159" s="834"/>
      <c r="DR159" s="827"/>
      <c r="DS159" s="835"/>
      <c r="DT159" s="835"/>
      <c r="DU159" s="835"/>
      <c r="DV159" s="835"/>
      <c r="DW159" s="834"/>
      <c r="DX159" s="827"/>
      <c r="DY159" s="835"/>
      <c r="DZ159" s="835"/>
      <c r="EA159" s="835"/>
      <c r="EB159" s="835"/>
      <c r="EC159" s="834"/>
      <c r="ED159" s="827"/>
      <c r="EE159" s="835"/>
      <c r="EF159" s="835"/>
      <c r="EG159" s="835"/>
      <c r="EH159" s="835"/>
      <c r="EI159" s="834"/>
      <c r="EJ159" s="827"/>
      <c r="EK159" s="835"/>
      <c r="EL159" s="835"/>
      <c r="EM159" s="835"/>
      <c r="EN159" s="835"/>
      <c r="EO159" s="834"/>
      <c r="EP159" s="827"/>
      <c r="EQ159" s="835"/>
      <c r="ER159" s="835"/>
      <c r="ES159" s="835"/>
      <c r="ET159" s="835"/>
      <c r="EU159" s="834"/>
      <c r="EV159" s="827"/>
      <c r="EW159" s="835"/>
      <c r="EX159" s="835"/>
      <c r="EY159" s="835"/>
      <c r="EZ159" s="835"/>
      <c r="FA159" s="834"/>
      <c r="FB159" s="827"/>
      <c r="FC159" s="835"/>
      <c r="FD159" s="835"/>
      <c r="FE159" s="835"/>
      <c r="FF159" s="835"/>
      <c r="FG159" s="834"/>
      <c r="FH159" s="827"/>
      <c r="FI159" s="835"/>
      <c r="FJ159" s="835"/>
      <c r="FK159" s="835"/>
      <c r="FL159" s="835"/>
      <c r="FM159" s="834"/>
      <c r="FN159" s="827"/>
      <c r="FO159" s="835"/>
      <c r="FP159" s="835"/>
      <c r="FQ159" s="835"/>
      <c r="FR159" s="835"/>
      <c r="FS159" s="834"/>
      <c r="FT159" s="827"/>
      <c r="FU159" s="835"/>
      <c r="FV159" s="835"/>
      <c r="FW159" s="835"/>
      <c r="FX159" s="835"/>
      <c r="FY159" s="834"/>
    </row>
    <row r="160" spans="1:181" x14ac:dyDescent="0.3">
      <c r="A160" s="19"/>
      <c r="B160" s="827"/>
      <c r="C160" s="835"/>
      <c r="D160" s="835"/>
      <c r="E160" s="835"/>
      <c r="F160" s="835"/>
      <c r="G160" s="834"/>
      <c r="H160" s="827"/>
      <c r="I160" s="835"/>
      <c r="J160" s="835"/>
      <c r="K160" s="835"/>
      <c r="L160" s="835"/>
      <c r="M160" s="834"/>
      <c r="N160" s="827"/>
      <c r="O160" s="835"/>
      <c r="P160" s="835"/>
      <c r="Q160" s="835"/>
      <c r="R160" s="835"/>
      <c r="S160" s="834"/>
      <c r="T160" s="827"/>
      <c r="U160" s="835"/>
      <c r="V160" s="835"/>
      <c r="W160" s="835"/>
      <c r="X160" s="835"/>
      <c r="Y160" s="834"/>
      <c r="Z160" s="827"/>
      <c r="AA160" s="835"/>
      <c r="AB160" s="835"/>
      <c r="AC160" s="835"/>
      <c r="AD160" s="835"/>
      <c r="AE160" s="834"/>
      <c r="AF160" s="827"/>
      <c r="AG160" s="835"/>
      <c r="AH160" s="835"/>
      <c r="AI160" s="835"/>
      <c r="AJ160" s="835"/>
      <c r="AK160" s="834"/>
      <c r="AL160" s="827"/>
      <c r="AM160" s="835"/>
      <c r="AN160" s="835"/>
      <c r="AO160" s="835"/>
      <c r="AP160" s="835"/>
      <c r="AQ160" s="834"/>
      <c r="AR160" s="827"/>
      <c r="AS160" s="835"/>
      <c r="AT160" s="835"/>
      <c r="AU160" s="835"/>
      <c r="AV160" s="835"/>
      <c r="AW160" s="834"/>
      <c r="AX160" s="827"/>
      <c r="AY160" s="835"/>
      <c r="AZ160" s="835"/>
      <c r="BA160" s="835"/>
      <c r="BB160" s="835"/>
      <c r="BC160" s="834"/>
      <c r="BD160" s="827"/>
      <c r="BE160" s="835"/>
      <c r="BF160" s="835"/>
      <c r="BG160" s="835"/>
      <c r="BH160" s="835"/>
      <c r="BI160" s="834"/>
      <c r="BJ160" s="827"/>
      <c r="BK160" s="835"/>
      <c r="BL160" s="835"/>
      <c r="BM160" s="835"/>
      <c r="BN160" s="835"/>
      <c r="BO160" s="834"/>
      <c r="BP160" s="827"/>
      <c r="BQ160" s="835"/>
      <c r="BR160" s="835"/>
      <c r="BS160" s="835"/>
      <c r="BT160" s="835"/>
      <c r="BU160" s="834"/>
      <c r="BV160" s="827"/>
      <c r="BW160" s="835"/>
      <c r="BX160" s="835"/>
      <c r="BY160" s="835"/>
      <c r="BZ160" s="835"/>
      <c r="CA160" s="834"/>
      <c r="CB160" s="827"/>
      <c r="CC160" s="835"/>
      <c r="CD160" s="835"/>
      <c r="CE160" s="835"/>
      <c r="CF160" s="835"/>
      <c r="CG160" s="834"/>
      <c r="CH160" s="827"/>
      <c r="CI160" s="835"/>
      <c r="CJ160" s="835"/>
      <c r="CK160" s="835"/>
      <c r="CL160" s="835"/>
      <c r="CM160" s="834"/>
      <c r="CN160" s="827"/>
      <c r="CO160" s="835"/>
      <c r="CP160" s="835"/>
      <c r="CQ160" s="835"/>
      <c r="CR160" s="835"/>
      <c r="CS160" s="834"/>
      <c r="CT160" s="827"/>
      <c r="CU160" s="835"/>
      <c r="CV160" s="835"/>
      <c r="CW160" s="835"/>
      <c r="CX160" s="835"/>
      <c r="CY160" s="834"/>
      <c r="CZ160" s="827"/>
      <c r="DA160" s="835"/>
      <c r="DB160" s="835"/>
      <c r="DC160" s="835"/>
      <c r="DD160" s="835"/>
      <c r="DE160" s="834"/>
      <c r="DF160" s="827"/>
      <c r="DG160" s="835"/>
      <c r="DH160" s="835"/>
      <c r="DI160" s="835"/>
      <c r="DJ160" s="835"/>
      <c r="DK160" s="834"/>
      <c r="DL160" s="827"/>
      <c r="DM160" s="835"/>
      <c r="DN160" s="835"/>
      <c r="DO160" s="835"/>
      <c r="DP160" s="835"/>
      <c r="DQ160" s="834"/>
      <c r="DR160" s="827"/>
      <c r="DS160" s="835"/>
      <c r="DT160" s="835"/>
      <c r="DU160" s="835"/>
      <c r="DV160" s="835"/>
      <c r="DW160" s="834"/>
      <c r="DX160" s="827"/>
      <c r="DY160" s="835"/>
      <c r="DZ160" s="835"/>
      <c r="EA160" s="835"/>
      <c r="EB160" s="835"/>
      <c r="EC160" s="834"/>
      <c r="ED160" s="827"/>
      <c r="EE160" s="835"/>
      <c r="EF160" s="835"/>
      <c r="EG160" s="835"/>
      <c r="EH160" s="835"/>
      <c r="EI160" s="834"/>
      <c r="EJ160" s="827"/>
      <c r="EK160" s="835"/>
      <c r="EL160" s="835"/>
      <c r="EM160" s="835"/>
      <c r="EN160" s="835"/>
      <c r="EO160" s="834"/>
      <c r="EP160" s="827"/>
      <c r="EQ160" s="835"/>
      <c r="ER160" s="835"/>
      <c r="ES160" s="835"/>
      <c r="ET160" s="835"/>
      <c r="EU160" s="834"/>
      <c r="EV160" s="827"/>
      <c r="EW160" s="835"/>
      <c r="EX160" s="835"/>
      <c r="EY160" s="835"/>
      <c r="EZ160" s="835"/>
      <c r="FA160" s="834"/>
      <c r="FB160" s="827"/>
      <c r="FC160" s="835"/>
      <c r="FD160" s="835"/>
      <c r="FE160" s="835"/>
      <c r="FF160" s="835"/>
      <c r="FG160" s="834"/>
      <c r="FH160" s="827"/>
      <c r="FI160" s="835"/>
      <c r="FJ160" s="835"/>
      <c r="FK160" s="835"/>
      <c r="FL160" s="835"/>
      <c r="FM160" s="834"/>
      <c r="FN160" s="827"/>
      <c r="FO160" s="835"/>
      <c r="FP160" s="835"/>
      <c r="FQ160" s="835"/>
      <c r="FR160" s="835"/>
      <c r="FS160" s="834"/>
      <c r="FT160" s="827"/>
      <c r="FU160" s="835"/>
      <c r="FV160" s="835"/>
      <c r="FW160" s="835"/>
      <c r="FX160" s="835"/>
      <c r="FY160" s="834"/>
    </row>
    <row r="161" spans="1:181" x14ac:dyDescent="0.3">
      <c r="A161" s="19"/>
      <c r="B161" s="827" t="s">
        <v>444</v>
      </c>
      <c r="C161" s="835">
        <f>IF(E105&lt;0,C141+C142+C140+C139,C141+C142)</f>
        <v>1.3</v>
      </c>
      <c r="D161" s="835">
        <f>IF(C161&gt;1,1,C161)</f>
        <v>1</v>
      </c>
      <c r="E161" s="835">
        <f>IF(AND(B$70=1,C$70=0),B$135+B$135*D161*C$135,0)</f>
        <v>0</v>
      </c>
      <c r="F161" s="835">
        <f>E161*D90/10000</f>
        <v>0</v>
      </c>
      <c r="G161" s="834"/>
      <c r="H161" s="827" t="s">
        <v>444</v>
      </c>
      <c r="I161" s="835">
        <f>IF(K105&lt;0,I141+I142+I140+I139,I141+I142)</f>
        <v>1.3</v>
      </c>
      <c r="J161" s="835">
        <f>IF(I161&gt;1,1,I161)</f>
        <v>1</v>
      </c>
      <c r="K161" s="835">
        <f>IF(AND(H$70=1,I$70=0),H$135+H$135*J161*I$135,0)</f>
        <v>0</v>
      </c>
      <c r="L161" s="835">
        <f>K161*J90/10000</f>
        <v>0</v>
      </c>
      <c r="M161" s="834"/>
      <c r="N161" s="827" t="s">
        <v>444</v>
      </c>
      <c r="O161" s="835">
        <f>IF(Q105&lt;0,O141+O142+O140+O139,O141+O142)</f>
        <v>1.3</v>
      </c>
      <c r="P161" s="835">
        <f>IF(O161&gt;1,1,O161)</f>
        <v>1</v>
      </c>
      <c r="Q161" s="835">
        <f>IF(AND(N$70=1,O$70=0),N$135+N$135*P161*O$135,0)</f>
        <v>0</v>
      </c>
      <c r="R161" s="835">
        <f>Q161*P90/10000</f>
        <v>0</v>
      </c>
      <c r="S161" s="834"/>
      <c r="T161" s="827" t="s">
        <v>444</v>
      </c>
      <c r="U161" s="835">
        <f>IF(W105&lt;0,U141+U142+U140+U139,U141+U142)</f>
        <v>1.3</v>
      </c>
      <c r="V161" s="835">
        <f>IF(U161&gt;1,1,U161)</f>
        <v>1</v>
      </c>
      <c r="W161" s="835">
        <f>IF(AND(T$70=1,U$70=0),T$135+T$135*V161*U$135,0)</f>
        <v>0</v>
      </c>
      <c r="X161" s="835">
        <f>W161*V90/10000</f>
        <v>0</v>
      </c>
      <c r="Y161" s="834"/>
      <c r="Z161" s="827" t="s">
        <v>444</v>
      </c>
      <c r="AA161" s="835">
        <f>IF(AC105&lt;0,AA141+AA142+AA140+AA139,AA141+AA142)</f>
        <v>1.3</v>
      </c>
      <c r="AB161" s="835">
        <f>IF(AA161&gt;1,1,AA161)</f>
        <v>1</v>
      </c>
      <c r="AC161" s="835">
        <f>IF(AND(Z$70=1,AA$70=0),Z$135+Z$135*AB161*AA$135,0)</f>
        <v>0</v>
      </c>
      <c r="AD161" s="835">
        <f>AC161*AB90/10000</f>
        <v>0</v>
      </c>
      <c r="AE161" s="834"/>
      <c r="AF161" s="827" t="s">
        <v>444</v>
      </c>
      <c r="AG161" s="835">
        <f>IF(AI105&lt;0,AG141+AG142+AG140+AG139,AG141+AG142)</f>
        <v>2.2999999999999998</v>
      </c>
      <c r="AH161" s="835">
        <f>IF(AG161&gt;1,1,AG161)</f>
        <v>1</v>
      </c>
      <c r="AI161" s="835">
        <f>IF(AND(AF$70=1,AG$70=0),AF$135+AF$135*AH161*AG$135,0)</f>
        <v>0</v>
      </c>
      <c r="AJ161" s="835">
        <f>AI161*AH90/10000</f>
        <v>0</v>
      </c>
      <c r="AK161" s="834"/>
      <c r="AL161" s="827" t="s">
        <v>444</v>
      </c>
      <c r="AM161" s="835">
        <f>IF(AO105&lt;0,AM141+AM142+AM140+AM139,AM141+AM142)</f>
        <v>2.2999999999999998</v>
      </c>
      <c r="AN161" s="835">
        <f>IF(AM161&gt;1,1,AM161)</f>
        <v>1</v>
      </c>
      <c r="AO161" s="835">
        <f>IF(AND(AL$70=1,AM$70=0),AL$135+AL$135*AN161*AM$135,0)</f>
        <v>0</v>
      </c>
      <c r="AP161" s="835">
        <f>AO161*AN90/10000</f>
        <v>0</v>
      </c>
      <c r="AQ161" s="834"/>
      <c r="AR161" s="827" t="s">
        <v>444</v>
      </c>
      <c r="AS161" s="835">
        <f>IF(AU105&lt;0,AS141+AS142+AS140+AS139,AS141+AS142)</f>
        <v>2.2999999999999998</v>
      </c>
      <c r="AT161" s="835">
        <f>IF(AS161&gt;1,1,AS161)</f>
        <v>1</v>
      </c>
      <c r="AU161" s="835">
        <f>IF(AND(AR$70=1,AS$70=0),AR$135+AR$135*AT161*AS$135,0)</f>
        <v>0</v>
      </c>
      <c r="AV161" s="835">
        <f>AU161*AT90/10000</f>
        <v>0</v>
      </c>
      <c r="AW161" s="834"/>
      <c r="AX161" s="827" t="s">
        <v>444</v>
      </c>
      <c r="AY161" s="835">
        <f>IF(BA105&lt;0,AY141+AY142+AY140+AY139,AY141+AY142)</f>
        <v>2.2999999999999998</v>
      </c>
      <c r="AZ161" s="835">
        <f>IF(AY161&gt;1,1,AY161)</f>
        <v>1</v>
      </c>
      <c r="BA161" s="835">
        <f>IF(AND(AX$70=1,AY$70=0),AX$135+AX$135*AZ161*AY$135,0)</f>
        <v>0</v>
      </c>
      <c r="BB161" s="835">
        <f>BA161*AZ90/10000</f>
        <v>0</v>
      </c>
      <c r="BC161" s="834"/>
      <c r="BD161" s="827" t="s">
        <v>444</v>
      </c>
      <c r="BE161" s="835">
        <f>IF(BG105&lt;0,BE141+BE142+BE140+BE139,BE141+BE142)</f>
        <v>2.2999999999999998</v>
      </c>
      <c r="BF161" s="835">
        <f>IF(BE161&gt;1,1,BE161)</f>
        <v>1</v>
      </c>
      <c r="BG161" s="835">
        <f>IF(AND(BD$70=1,BE$70=0),BD$135+BD$135*BF161*BE$135,0)</f>
        <v>0</v>
      </c>
      <c r="BH161" s="835">
        <f>BG161*BF90/10000</f>
        <v>0</v>
      </c>
      <c r="BI161" s="834"/>
      <c r="BJ161" s="827" t="s">
        <v>444</v>
      </c>
      <c r="BK161" s="835">
        <f>IF(BM105&lt;0,BK141+BK142+BK140+BK139,BK141+BK142)</f>
        <v>2.2999999999999998</v>
      </c>
      <c r="BL161" s="835">
        <f>IF(BK161&gt;1,1,BK161)</f>
        <v>1</v>
      </c>
      <c r="BM161" s="835">
        <f>IF(AND(BJ$70=1,BK$70=0),BJ$135+BJ$135*BL161*BK$135,0)</f>
        <v>0</v>
      </c>
      <c r="BN161" s="835">
        <f>BM161*BL90/10000</f>
        <v>0</v>
      </c>
      <c r="BO161" s="834"/>
      <c r="BP161" s="827" t="s">
        <v>444</v>
      </c>
      <c r="BQ161" s="835">
        <f>IF(BS105&lt;0,BQ141+BQ142+BQ140+BQ139,BQ141+BQ142)</f>
        <v>2.2999999999999998</v>
      </c>
      <c r="BR161" s="835">
        <f>IF(BQ161&gt;1,1,BQ161)</f>
        <v>1</v>
      </c>
      <c r="BS161" s="835">
        <f>IF(AND(BP$70=1,BQ$70=0),BP$135+BP$135*BR161*BQ$135,0)</f>
        <v>0</v>
      </c>
      <c r="BT161" s="835">
        <f>BS161*BR90/10000</f>
        <v>0</v>
      </c>
      <c r="BU161" s="834"/>
      <c r="BV161" s="827" t="s">
        <v>444</v>
      </c>
      <c r="BW161" s="835">
        <f>IF(BY105&lt;0,BW141+BW142+BW140+BW139,BW141+BW142)</f>
        <v>2.2999999999999998</v>
      </c>
      <c r="BX161" s="835">
        <f>IF(BW161&gt;1,1,BW161)</f>
        <v>1</v>
      </c>
      <c r="BY161" s="835">
        <f>IF(AND(BV$70=1,BW$70=0),BV$135+BV$135*BX161*BW$135,0)</f>
        <v>0</v>
      </c>
      <c r="BZ161" s="835">
        <f>BY161*BX90/10000</f>
        <v>0</v>
      </c>
      <c r="CA161" s="834"/>
      <c r="CB161" s="827" t="s">
        <v>444</v>
      </c>
      <c r="CC161" s="835">
        <f>IF(CE105&lt;0,CC141+CC142+CC140+CC139,CC141+CC142)</f>
        <v>2.2999999999999998</v>
      </c>
      <c r="CD161" s="835">
        <f>IF(CC161&gt;1,1,CC161)</f>
        <v>1</v>
      </c>
      <c r="CE161" s="835">
        <f>IF(AND(CB$70=1,CC$70=0),CB$135+CB$135*CD161*CC$135,0)</f>
        <v>0</v>
      </c>
      <c r="CF161" s="835">
        <f>CE161*CD90/10000</f>
        <v>0</v>
      </c>
      <c r="CG161" s="834"/>
      <c r="CH161" s="827" t="s">
        <v>444</v>
      </c>
      <c r="CI161" s="835">
        <f>IF(CK105&lt;0,CI141+CI142+CI140+CI139,CI141+CI142)</f>
        <v>2.2999999999999998</v>
      </c>
      <c r="CJ161" s="835">
        <f>IF(CI161&gt;1,1,CI161)</f>
        <v>1</v>
      </c>
      <c r="CK161" s="835">
        <f>IF(AND(CH$70=1,CI$70=0),CH$135+CH$135*CJ161*CI$135,0)</f>
        <v>0</v>
      </c>
      <c r="CL161" s="835">
        <f>CK161*CJ90/10000</f>
        <v>0</v>
      </c>
      <c r="CM161" s="834"/>
      <c r="CN161" s="827" t="s">
        <v>444</v>
      </c>
      <c r="CO161" s="835">
        <f>IF(CQ105&lt;0,CO141+CO142+CO140+CO139,CO141+CO142)</f>
        <v>2.2999999999999998</v>
      </c>
      <c r="CP161" s="835">
        <f>IF(CO161&gt;1,1,CO161)</f>
        <v>1</v>
      </c>
      <c r="CQ161" s="835">
        <f>IF(AND(CN$70=1,CO$70=0),CN$135+CN$135*CP161*CO$135,0)</f>
        <v>0</v>
      </c>
      <c r="CR161" s="835">
        <f>CQ161*CP90/10000</f>
        <v>0</v>
      </c>
      <c r="CS161" s="834"/>
      <c r="CT161" s="827" t="s">
        <v>444</v>
      </c>
      <c r="CU161" s="835">
        <f>IF(CW105&lt;0,CU141+CU142+CU140+CU139,CU141+CU142)</f>
        <v>2.2999999999999998</v>
      </c>
      <c r="CV161" s="835">
        <f>IF(CU161&gt;1,1,CU161)</f>
        <v>1</v>
      </c>
      <c r="CW161" s="835">
        <f>IF(AND(CT$70=1,CU$70=0),CT$135+CT$135*CV161*CU$135,0)</f>
        <v>0</v>
      </c>
      <c r="CX161" s="835">
        <f>CW161*CV90/10000</f>
        <v>0</v>
      </c>
      <c r="CY161" s="834"/>
      <c r="CZ161" s="827" t="s">
        <v>444</v>
      </c>
      <c r="DA161" s="835">
        <f>IF(DC105&lt;0,DA141+DA142+DA140+DA139,DA141+DA142)</f>
        <v>2.2999999999999998</v>
      </c>
      <c r="DB161" s="835">
        <f>IF(DA161&gt;1,1,DA161)</f>
        <v>1</v>
      </c>
      <c r="DC161" s="835">
        <f>IF(AND(CZ$70=1,DA$70=0),CZ$135+CZ$135*DB161*DA$135,0)</f>
        <v>0</v>
      </c>
      <c r="DD161" s="835">
        <f>DC161*DB90/10000</f>
        <v>0</v>
      </c>
      <c r="DE161" s="834"/>
      <c r="DF161" s="827" t="s">
        <v>444</v>
      </c>
      <c r="DG161" s="835">
        <f>IF(DI105&lt;0,DG141+DG142+DG140+DG139,DG141+DG142)</f>
        <v>2.2999999999999998</v>
      </c>
      <c r="DH161" s="835">
        <f>IF(DG161&gt;1,1,DG161)</f>
        <v>1</v>
      </c>
      <c r="DI161" s="835">
        <f>IF(AND(DF$70=1,DG$70=0),DF$135+DF$135*DH161*DG$135,0)</f>
        <v>0</v>
      </c>
      <c r="DJ161" s="835">
        <f>DI161*DH90/10000</f>
        <v>0</v>
      </c>
      <c r="DK161" s="834"/>
      <c r="DL161" s="827" t="s">
        <v>444</v>
      </c>
      <c r="DM161" s="835">
        <f>IF(DO105&lt;0,DM141+DM142+DM140+DM139,DM141+DM142)</f>
        <v>2.2999999999999998</v>
      </c>
      <c r="DN161" s="835">
        <f>IF(DM161&gt;1,1,DM161)</f>
        <v>1</v>
      </c>
      <c r="DO161" s="835">
        <f>IF(AND(DL$70=1,DM$70=0),DL$135+DL$135*DN161*DM$135,0)</f>
        <v>0</v>
      </c>
      <c r="DP161" s="835">
        <f>DO161*DN90/10000</f>
        <v>0</v>
      </c>
      <c r="DQ161" s="834"/>
      <c r="DR161" s="827" t="s">
        <v>444</v>
      </c>
      <c r="DS161" s="835">
        <f>IF(DU105&lt;0,DS141+DS142+DS140+DS139,DS141+DS142)</f>
        <v>2.2999999999999998</v>
      </c>
      <c r="DT161" s="835">
        <f>IF(DS161&gt;1,1,DS161)</f>
        <v>1</v>
      </c>
      <c r="DU161" s="835">
        <f>IF(AND(DR$70=1,DS$70=0),DR$135+DR$135*DT161*DS$135,0)</f>
        <v>0</v>
      </c>
      <c r="DV161" s="835">
        <f>DU161*DT90/10000</f>
        <v>0</v>
      </c>
      <c r="DW161" s="834"/>
      <c r="DX161" s="827" t="s">
        <v>444</v>
      </c>
      <c r="DY161" s="835">
        <f>IF(EA105&lt;0,DY141+DY142+DY140+DY139,DY141+DY142)</f>
        <v>2.2999999999999998</v>
      </c>
      <c r="DZ161" s="835">
        <f>IF(DY161&gt;1,1,DY161)</f>
        <v>1</v>
      </c>
      <c r="EA161" s="835">
        <f>IF(AND(DX$70=1,DY$70=0),DX$135+DX$135*DZ161*DY$135,0)</f>
        <v>0</v>
      </c>
      <c r="EB161" s="835">
        <f>EA161*DZ90/10000</f>
        <v>0</v>
      </c>
      <c r="EC161" s="834"/>
      <c r="ED161" s="827" t="s">
        <v>444</v>
      </c>
      <c r="EE161" s="835">
        <f>IF(EG105&lt;0,EE141+EE142+EE140+EE139,EE141+EE142)</f>
        <v>2.2999999999999998</v>
      </c>
      <c r="EF161" s="835">
        <f>IF(EE161&gt;1,1,EE161)</f>
        <v>1</v>
      </c>
      <c r="EG161" s="835">
        <f>IF(AND(ED$70=1,EE$70=0),ED$135+ED$135*EF161*EE$135,0)</f>
        <v>0</v>
      </c>
      <c r="EH161" s="835">
        <f>EG161*EF90/10000</f>
        <v>0</v>
      </c>
      <c r="EI161" s="834"/>
      <c r="EJ161" s="827" t="s">
        <v>444</v>
      </c>
      <c r="EK161" s="835">
        <f>IF(EM105&lt;0,EK141+EK142+EK140+EK139,EK141+EK142)</f>
        <v>2.2999999999999998</v>
      </c>
      <c r="EL161" s="835">
        <f>IF(EK161&gt;1,1,EK161)</f>
        <v>1</v>
      </c>
      <c r="EM161" s="835">
        <f>IF(AND(EJ$70=1,EK$70=0),EJ$135+EJ$135*EL161*EK$135,0)</f>
        <v>0</v>
      </c>
      <c r="EN161" s="835">
        <f>EM161*EL90/10000</f>
        <v>0</v>
      </c>
      <c r="EO161" s="834"/>
      <c r="EP161" s="827" t="s">
        <v>444</v>
      </c>
      <c r="EQ161" s="835">
        <f>IF(ES105&lt;0,EQ141+EQ142+EQ140+EQ139,EQ141+EQ142)</f>
        <v>2.2999999999999998</v>
      </c>
      <c r="ER161" s="835">
        <f>IF(EQ161&gt;1,1,EQ161)</f>
        <v>1</v>
      </c>
      <c r="ES161" s="835">
        <f>IF(AND(EP$70=1,EQ$70=0),EP$135+EP$135*ER161*EQ$135,0)</f>
        <v>0</v>
      </c>
      <c r="ET161" s="835">
        <f>ES161*ER90/10000</f>
        <v>0</v>
      </c>
      <c r="EU161" s="834"/>
      <c r="EV161" s="827" t="s">
        <v>444</v>
      </c>
      <c r="EW161" s="835">
        <f>IF(EY105&lt;0,EW141+EW142+EW140+EW139,EW141+EW142)</f>
        <v>2.2999999999999998</v>
      </c>
      <c r="EX161" s="835">
        <f>IF(EW161&gt;1,1,EW161)</f>
        <v>1</v>
      </c>
      <c r="EY161" s="835">
        <f>IF(AND(EV$70=1,EW$70=0),EV$135+EV$135*EX161*EW$135,0)</f>
        <v>0</v>
      </c>
      <c r="EZ161" s="835">
        <f>EY161*EX90/10000</f>
        <v>0</v>
      </c>
      <c r="FA161" s="834"/>
      <c r="FB161" s="827" t="s">
        <v>444</v>
      </c>
      <c r="FC161" s="835">
        <f>IF(FE105&lt;0,FC141+FC142+FC140+FC139,FC141+FC142)</f>
        <v>2.2999999999999998</v>
      </c>
      <c r="FD161" s="835">
        <f>IF(FC161&gt;1,1,FC161)</f>
        <v>1</v>
      </c>
      <c r="FE161" s="835">
        <f>IF(AND(FB$70=1,FC$70=0),FB$135+FB$135*FD161*FC$135,0)</f>
        <v>0</v>
      </c>
      <c r="FF161" s="835">
        <f>FE161*FD90/10000</f>
        <v>0</v>
      </c>
      <c r="FG161" s="834"/>
      <c r="FH161" s="827" t="s">
        <v>444</v>
      </c>
      <c r="FI161" s="835">
        <f>IF(FK105&lt;0,FI141+FI142+FI140+FI139,FI141+FI142)</f>
        <v>2.2999999999999998</v>
      </c>
      <c r="FJ161" s="835">
        <f>IF(FI161&gt;1,1,FI161)</f>
        <v>1</v>
      </c>
      <c r="FK161" s="835">
        <f>IF(AND(FH$70=1,FI$70=0),FH$135+FH$135*FJ161*FI$135,0)</f>
        <v>0</v>
      </c>
      <c r="FL161" s="835">
        <f>FK161*FJ90/10000</f>
        <v>0</v>
      </c>
      <c r="FM161" s="834"/>
      <c r="FN161" s="827" t="s">
        <v>444</v>
      </c>
      <c r="FO161" s="835">
        <f>IF(FQ105&lt;0,FO141+FO142+FO140+FO139,FO141+FO142)</f>
        <v>2.2999999999999998</v>
      </c>
      <c r="FP161" s="835">
        <f>IF(FO161&gt;1,1,FO161)</f>
        <v>1</v>
      </c>
      <c r="FQ161" s="835">
        <f>IF(AND(FN$70=1,FO$70=0),FN$135+FN$135*FP161*FO$135,0)</f>
        <v>0</v>
      </c>
      <c r="FR161" s="835">
        <f>FQ161*FP90/10000</f>
        <v>0</v>
      </c>
      <c r="FS161" s="834"/>
      <c r="FT161" s="827" t="s">
        <v>444</v>
      </c>
      <c r="FU161" s="835">
        <f>IF(FW105&lt;0,FU141+FU142+FU140+FU139,FU141+FU142)</f>
        <v>2.2999999999999998</v>
      </c>
      <c r="FV161" s="835">
        <f>IF(FU161&gt;1,1,FU161)</f>
        <v>1</v>
      </c>
      <c r="FW161" s="835">
        <f>IF(AND(FT$70=1,FU$70=0),FT$135+FT$135*FV161*FU$135,0)</f>
        <v>0</v>
      </c>
      <c r="FX161" s="835">
        <f>FW161*FV90/10000</f>
        <v>0</v>
      </c>
      <c r="FY161" s="834"/>
    </row>
    <row r="162" spans="1:181" x14ac:dyDescent="0.3">
      <c r="A162" s="19"/>
      <c r="B162" s="827" t="s">
        <v>439</v>
      </c>
      <c r="C162" s="835">
        <f>C140</f>
        <v>0.7</v>
      </c>
      <c r="D162" s="835">
        <f>IF(C162&gt;1,1,C162)</f>
        <v>0.7</v>
      </c>
      <c r="E162" s="835">
        <f>IF(AND(B$70=1,C$70=0),B$135+B$135*D162*C$135,0)</f>
        <v>0</v>
      </c>
      <c r="F162" s="835">
        <f>E162*D91/10000</f>
        <v>0</v>
      </c>
      <c r="G162" s="834"/>
      <c r="H162" s="827" t="s">
        <v>439</v>
      </c>
      <c r="I162" s="835">
        <f>I140</f>
        <v>0.7</v>
      </c>
      <c r="J162" s="835">
        <f>IF(I162&gt;1,1,I162)</f>
        <v>0.7</v>
      </c>
      <c r="K162" s="835">
        <f>IF(AND(H$70=1,I$70=0),H$135+H$135*J162*I$135,0)</f>
        <v>0</v>
      </c>
      <c r="L162" s="835">
        <f>K162*J91/10000</f>
        <v>0</v>
      </c>
      <c r="M162" s="834"/>
      <c r="N162" s="827" t="s">
        <v>439</v>
      </c>
      <c r="O162" s="835">
        <f>O140</f>
        <v>0.7</v>
      </c>
      <c r="P162" s="835">
        <f>IF(O162&gt;1,1,O162)</f>
        <v>0.7</v>
      </c>
      <c r="Q162" s="835">
        <f>IF(AND(N$70=1,O$70=0),N$135+N$135*P162*O$135,0)</f>
        <v>0</v>
      </c>
      <c r="R162" s="835">
        <f>Q162*P91/10000</f>
        <v>0</v>
      </c>
      <c r="S162" s="834"/>
      <c r="T162" s="827" t="s">
        <v>439</v>
      </c>
      <c r="U162" s="835">
        <f>U140</f>
        <v>0.7</v>
      </c>
      <c r="V162" s="835">
        <f>IF(U162&gt;1,1,U162)</f>
        <v>0.7</v>
      </c>
      <c r="W162" s="835">
        <f>IF(AND(T$70=1,U$70=0),T$135+T$135*V162*U$135,0)</f>
        <v>0</v>
      </c>
      <c r="X162" s="835">
        <f>W162*V91/10000</f>
        <v>0</v>
      </c>
      <c r="Y162" s="834"/>
      <c r="Z162" s="827" t="s">
        <v>439</v>
      </c>
      <c r="AA162" s="835">
        <f>AA140</f>
        <v>0.7</v>
      </c>
      <c r="AB162" s="835">
        <f>IF(AA162&gt;1,1,AA162)</f>
        <v>0.7</v>
      </c>
      <c r="AC162" s="835">
        <f>IF(AND(Z$70=1,AA$70=0),Z$135+Z$135*AB162*AA$135,0)</f>
        <v>0</v>
      </c>
      <c r="AD162" s="835">
        <f>AC162*AB91/10000</f>
        <v>0</v>
      </c>
      <c r="AE162" s="834"/>
      <c r="AF162" s="827" t="s">
        <v>439</v>
      </c>
      <c r="AG162" s="835">
        <f>AG140</f>
        <v>0.7</v>
      </c>
      <c r="AH162" s="835">
        <f>IF(AG162&gt;1,1,AG162)</f>
        <v>0.7</v>
      </c>
      <c r="AI162" s="835">
        <f>IF(AND(AF$70=1,AG$70=0),AF$135+AF$135*AH162*AG$135,0)</f>
        <v>0</v>
      </c>
      <c r="AJ162" s="835">
        <f>AI162*AH91/10000</f>
        <v>0</v>
      </c>
      <c r="AK162" s="834"/>
      <c r="AL162" s="827" t="s">
        <v>439</v>
      </c>
      <c r="AM162" s="835">
        <f>AM140</f>
        <v>0.7</v>
      </c>
      <c r="AN162" s="835">
        <f>IF(AM162&gt;1,1,AM162)</f>
        <v>0.7</v>
      </c>
      <c r="AO162" s="835">
        <f>IF(AND(AL$70=1,AM$70=0),AL$135+AL$135*AN162*AM$135,0)</f>
        <v>0</v>
      </c>
      <c r="AP162" s="835">
        <f>AO162*AN91/10000</f>
        <v>0</v>
      </c>
      <c r="AQ162" s="834"/>
      <c r="AR162" s="827" t="s">
        <v>439</v>
      </c>
      <c r="AS162" s="835">
        <f>AS140</f>
        <v>0.7</v>
      </c>
      <c r="AT162" s="835">
        <f>IF(AS162&gt;1,1,AS162)</f>
        <v>0.7</v>
      </c>
      <c r="AU162" s="835">
        <f>IF(AND(AR$70=1,AS$70=0),AR$135+AR$135*AT162*AS$135,0)</f>
        <v>0</v>
      </c>
      <c r="AV162" s="835">
        <f>AU162*AT91/10000</f>
        <v>0</v>
      </c>
      <c r="AW162" s="834"/>
      <c r="AX162" s="827" t="s">
        <v>439</v>
      </c>
      <c r="AY162" s="835">
        <f>AY140</f>
        <v>0.7</v>
      </c>
      <c r="AZ162" s="835">
        <f>IF(AY162&gt;1,1,AY162)</f>
        <v>0.7</v>
      </c>
      <c r="BA162" s="835">
        <f>IF(AND(AX$70=1,AY$70=0),AX$135+AX$135*AZ162*AY$135,0)</f>
        <v>0</v>
      </c>
      <c r="BB162" s="835">
        <f>BA162*AZ91/10000</f>
        <v>0</v>
      </c>
      <c r="BC162" s="834"/>
      <c r="BD162" s="827" t="s">
        <v>439</v>
      </c>
      <c r="BE162" s="835">
        <f>BE140</f>
        <v>0.7</v>
      </c>
      <c r="BF162" s="835">
        <f>IF(BE162&gt;1,1,BE162)</f>
        <v>0.7</v>
      </c>
      <c r="BG162" s="835">
        <f>IF(AND(BD$70=1,BE$70=0),BD$135+BD$135*BF162*BE$135,0)</f>
        <v>0</v>
      </c>
      <c r="BH162" s="835">
        <f>BG162*BF91/10000</f>
        <v>0</v>
      </c>
      <c r="BI162" s="834"/>
      <c r="BJ162" s="827" t="s">
        <v>439</v>
      </c>
      <c r="BK162" s="835">
        <f>BK140</f>
        <v>0.7</v>
      </c>
      <c r="BL162" s="835">
        <f>IF(BK162&gt;1,1,BK162)</f>
        <v>0.7</v>
      </c>
      <c r="BM162" s="835">
        <f>IF(AND(BJ$70=1,BK$70=0),BJ$135+BJ$135*BL162*BK$135,0)</f>
        <v>0</v>
      </c>
      <c r="BN162" s="835">
        <f>BM162*BL91/10000</f>
        <v>0</v>
      </c>
      <c r="BO162" s="834"/>
      <c r="BP162" s="827" t="s">
        <v>439</v>
      </c>
      <c r="BQ162" s="835">
        <f>BQ140</f>
        <v>0.7</v>
      </c>
      <c r="BR162" s="835">
        <f>IF(BQ162&gt;1,1,BQ162)</f>
        <v>0.7</v>
      </c>
      <c r="BS162" s="835">
        <f>IF(AND(BP$70=1,BQ$70=0),BP$135+BP$135*BR162*BQ$135,0)</f>
        <v>0</v>
      </c>
      <c r="BT162" s="835">
        <f>BS162*BR91/10000</f>
        <v>0</v>
      </c>
      <c r="BU162" s="834"/>
      <c r="BV162" s="827" t="s">
        <v>439</v>
      </c>
      <c r="BW162" s="835">
        <f>BW140</f>
        <v>0.7</v>
      </c>
      <c r="BX162" s="835">
        <f>IF(BW162&gt;1,1,BW162)</f>
        <v>0.7</v>
      </c>
      <c r="BY162" s="835">
        <f>IF(AND(BV$70=1,BW$70=0),BV$135+BV$135*BX162*BW$135,0)</f>
        <v>0</v>
      </c>
      <c r="BZ162" s="835">
        <f>BY162*BX91/10000</f>
        <v>0</v>
      </c>
      <c r="CA162" s="834"/>
      <c r="CB162" s="827" t="s">
        <v>439</v>
      </c>
      <c r="CC162" s="835">
        <f>CC140</f>
        <v>0.7</v>
      </c>
      <c r="CD162" s="835">
        <f>IF(CC162&gt;1,1,CC162)</f>
        <v>0.7</v>
      </c>
      <c r="CE162" s="835">
        <f>IF(AND(CB$70=1,CC$70=0),CB$135+CB$135*CD162*CC$135,0)</f>
        <v>0</v>
      </c>
      <c r="CF162" s="835">
        <f>CE162*CD91/10000</f>
        <v>0</v>
      </c>
      <c r="CG162" s="834"/>
      <c r="CH162" s="827" t="s">
        <v>439</v>
      </c>
      <c r="CI162" s="835">
        <f>CI140</f>
        <v>0.7</v>
      </c>
      <c r="CJ162" s="835">
        <f>IF(CI162&gt;1,1,CI162)</f>
        <v>0.7</v>
      </c>
      <c r="CK162" s="835">
        <f>IF(AND(CH$70=1,CI$70=0),CH$135+CH$135*CJ162*CI$135,0)</f>
        <v>0</v>
      </c>
      <c r="CL162" s="835">
        <f>CK162*CJ91/10000</f>
        <v>0</v>
      </c>
      <c r="CM162" s="834"/>
      <c r="CN162" s="827" t="s">
        <v>439</v>
      </c>
      <c r="CO162" s="835">
        <f>CO140</f>
        <v>0.7</v>
      </c>
      <c r="CP162" s="835">
        <f>IF(CO162&gt;1,1,CO162)</f>
        <v>0.7</v>
      </c>
      <c r="CQ162" s="835">
        <f>IF(AND(CN$70=1,CO$70=0),CN$135+CN$135*CP162*CO$135,0)</f>
        <v>0</v>
      </c>
      <c r="CR162" s="835">
        <f>CQ162*CP91/10000</f>
        <v>0</v>
      </c>
      <c r="CS162" s="834"/>
      <c r="CT162" s="827" t="s">
        <v>439</v>
      </c>
      <c r="CU162" s="835">
        <f>CU140</f>
        <v>0.7</v>
      </c>
      <c r="CV162" s="835">
        <f>IF(CU162&gt;1,1,CU162)</f>
        <v>0.7</v>
      </c>
      <c r="CW162" s="835">
        <f>IF(AND(CT$70=1,CU$70=0),CT$135+CT$135*CV162*CU$135,0)</f>
        <v>0</v>
      </c>
      <c r="CX162" s="835">
        <f>CW162*CV91/10000</f>
        <v>0</v>
      </c>
      <c r="CY162" s="834"/>
      <c r="CZ162" s="827" t="s">
        <v>439</v>
      </c>
      <c r="DA162" s="835">
        <f>DA140</f>
        <v>0.7</v>
      </c>
      <c r="DB162" s="835">
        <f>IF(DA162&gt;1,1,DA162)</f>
        <v>0.7</v>
      </c>
      <c r="DC162" s="835">
        <f>IF(AND(CZ$70=1,DA$70=0),CZ$135+CZ$135*DB162*DA$135,0)</f>
        <v>0</v>
      </c>
      <c r="DD162" s="835">
        <f>DC162*DB91/10000</f>
        <v>0</v>
      </c>
      <c r="DE162" s="834"/>
      <c r="DF162" s="827" t="s">
        <v>439</v>
      </c>
      <c r="DG162" s="835">
        <f>DG140</f>
        <v>0.7</v>
      </c>
      <c r="DH162" s="835">
        <f>IF(DG162&gt;1,1,DG162)</f>
        <v>0.7</v>
      </c>
      <c r="DI162" s="835">
        <f>IF(AND(DF$70=1,DG$70=0),DF$135+DF$135*DH162*DG$135,0)</f>
        <v>0</v>
      </c>
      <c r="DJ162" s="835">
        <f>DI162*DH91/10000</f>
        <v>0</v>
      </c>
      <c r="DK162" s="834"/>
      <c r="DL162" s="827" t="s">
        <v>439</v>
      </c>
      <c r="DM162" s="835">
        <f>DM140</f>
        <v>0.7</v>
      </c>
      <c r="DN162" s="835">
        <f>IF(DM162&gt;1,1,DM162)</f>
        <v>0.7</v>
      </c>
      <c r="DO162" s="835">
        <f>IF(AND(DL$70=1,DM$70=0),DL$135+DL$135*DN162*DM$135,0)</f>
        <v>0</v>
      </c>
      <c r="DP162" s="835">
        <f>DO162*DN91/10000</f>
        <v>0</v>
      </c>
      <c r="DQ162" s="834"/>
      <c r="DR162" s="827" t="s">
        <v>439</v>
      </c>
      <c r="DS162" s="835">
        <f>DS140</f>
        <v>0.7</v>
      </c>
      <c r="DT162" s="835">
        <f>IF(DS162&gt;1,1,DS162)</f>
        <v>0.7</v>
      </c>
      <c r="DU162" s="835">
        <f>IF(AND(DR$70=1,DS$70=0),DR$135+DR$135*DT162*DS$135,0)</f>
        <v>0</v>
      </c>
      <c r="DV162" s="835">
        <f>DU162*DT91/10000</f>
        <v>0</v>
      </c>
      <c r="DW162" s="834"/>
      <c r="DX162" s="827" t="s">
        <v>439</v>
      </c>
      <c r="DY162" s="835">
        <f>DY140</f>
        <v>0.7</v>
      </c>
      <c r="DZ162" s="835">
        <f>IF(DY162&gt;1,1,DY162)</f>
        <v>0.7</v>
      </c>
      <c r="EA162" s="835">
        <f>IF(AND(DX$70=1,DY$70=0),DX$135+DX$135*DZ162*DY$135,0)</f>
        <v>0</v>
      </c>
      <c r="EB162" s="835">
        <f>EA162*DZ91/10000</f>
        <v>0</v>
      </c>
      <c r="EC162" s="834"/>
      <c r="ED162" s="827" t="s">
        <v>439</v>
      </c>
      <c r="EE162" s="835">
        <f>EE140</f>
        <v>0.7</v>
      </c>
      <c r="EF162" s="835">
        <f>IF(EE162&gt;1,1,EE162)</f>
        <v>0.7</v>
      </c>
      <c r="EG162" s="835">
        <f>IF(AND(ED$70=1,EE$70=0),ED$135+ED$135*EF162*EE$135,0)</f>
        <v>0</v>
      </c>
      <c r="EH162" s="835">
        <f>EG162*EF91/10000</f>
        <v>0</v>
      </c>
      <c r="EI162" s="834"/>
      <c r="EJ162" s="827" t="s">
        <v>439</v>
      </c>
      <c r="EK162" s="835">
        <f>EK140</f>
        <v>0.7</v>
      </c>
      <c r="EL162" s="835">
        <f>IF(EK162&gt;1,1,EK162)</f>
        <v>0.7</v>
      </c>
      <c r="EM162" s="835">
        <f>IF(AND(EJ$70=1,EK$70=0),EJ$135+EJ$135*EL162*EK$135,0)</f>
        <v>0</v>
      </c>
      <c r="EN162" s="835">
        <f>EM162*EL91/10000</f>
        <v>0</v>
      </c>
      <c r="EO162" s="834"/>
      <c r="EP162" s="827" t="s">
        <v>439</v>
      </c>
      <c r="EQ162" s="835">
        <f>EQ140</f>
        <v>0.7</v>
      </c>
      <c r="ER162" s="835">
        <f>IF(EQ162&gt;1,1,EQ162)</f>
        <v>0.7</v>
      </c>
      <c r="ES162" s="835">
        <f>IF(AND(EP$70=1,EQ$70=0),EP$135+EP$135*ER162*EQ$135,0)</f>
        <v>0</v>
      </c>
      <c r="ET162" s="835">
        <f>ES162*ER91/10000</f>
        <v>0</v>
      </c>
      <c r="EU162" s="834"/>
      <c r="EV162" s="827" t="s">
        <v>439</v>
      </c>
      <c r="EW162" s="835">
        <f>EW140</f>
        <v>0.7</v>
      </c>
      <c r="EX162" s="835">
        <f>IF(EW162&gt;1,1,EW162)</f>
        <v>0.7</v>
      </c>
      <c r="EY162" s="835">
        <f>IF(AND(EV$70=1,EW$70=0),EV$135+EV$135*EX162*EW$135,0)</f>
        <v>0</v>
      </c>
      <c r="EZ162" s="835">
        <f>EY162*EX91/10000</f>
        <v>0</v>
      </c>
      <c r="FA162" s="834"/>
      <c r="FB162" s="827" t="s">
        <v>439</v>
      </c>
      <c r="FC162" s="835">
        <f>FC140</f>
        <v>0.7</v>
      </c>
      <c r="FD162" s="835">
        <f>IF(FC162&gt;1,1,FC162)</f>
        <v>0.7</v>
      </c>
      <c r="FE162" s="835">
        <f>IF(AND(FB$70=1,FC$70=0),FB$135+FB$135*FD162*FC$135,0)</f>
        <v>0</v>
      </c>
      <c r="FF162" s="835">
        <f>FE162*FD91/10000</f>
        <v>0</v>
      </c>
      <c r="FG162" s="834"/>
      <c r="FH162" s="827" t="s">
        <v>439</v>
      </c>
      <c r="FI162" s="835">
        <f>FI140</f>
        <v>0.7</v>
      </c>
      <c r="FJ162" s="835">
        <f>IF(FI162&gt;1,1,FI162)</f>
        <v>0.7</v>
      </c>
      <c r="FK162" s="835">
        <f>IF(AND(FH$70=1,FI$70=0),FH$135+FH$135*FJ162*FI$135,0)</f>
        <v>0</v>
      </c>
      <c r="FL162" s="835">
        <f>FK162*FJ91/10000</f>
        <v>0</v>
      </c>
      <c r="FM162" s="834"/>
      <c r="FN162" s="827" t="s">
        <v>439</v>
      </c>
      <c r="FO162" s="835">
        <f>FO140</f>
        <v>0.7</v>
      </c>
      <c r="FP162" s="835">
        <f>IF(FO162&gt;1,1,FO162)</f>
        <v>0.7</v>
      </c>
      <c r="FQ162" s="835">
        <f>IF(AND(FN$70=1,FO$70=0),FN$135+FN$135*FP162*FO$135,0)</f>
        <v>0</v>
      </c>
      <c r="FR162" s="835">
        <f>FQ162*FP91/10000</f>
        <v>0</v>
      </c>
      <c r="FS162" s="834"/>
      <c r="FT162" s="827" t="s">
        <v>439</v>
      </c>
      <c r="FU162" s="835">
        <f>FU140</f>
        <v>0.7</v>
      </c>
      <c r="FV162" s="835">
        <f>IF(FU162&gt;1,1,FU162)</f>
        <v>0.7</v>
      </c>
      <c r="FW162" s="835">
        <f>IF(AND(FT$70=1,FU$70=0),FT$135+FT$135*FV162*FU$135,0)</f>
        <v>0</v>
      </c>
      <c r="FX162" s="835">
        <f>FW162*FV91/10000</f>
        <v>0</v>
      </c>
      <c r="FY162" s="834"/>
    </row>
    <row r="163" spans="1:181" x14ac:dyDescent="0.3">
      <c r="A163" s="19"/>
      <c r="B163" s="827" t="s">
        <v>435</v>
      </c>
      <c r="C163" s="835">
        <f>C139</f>
        <v>0.3</v>
      </c>
      <c r="D163" s="835">
        <f>IF(C163&gt;1,1,C163)</f>
        <v>0.3</v>
      </c>
      <c r="E163" s="835">
        <f>IF(AND(B$70=1,C$70=0),B$135+B$135*D163*C$135,0)</f>
        <v>0</v>
      </c>
      <c r="F163" s="835">
        <f>E163*D92/10000</f>
        <v>0</v>
      </c>
      <c r="G163" s="834"/>
      <c r="H163" s="827" t="s">
        <v>435</v>
      </c>
      <c r="I163" s="835">
        <f>I139</f>
        <v>0.3</v>
      </c>
      <c r="J163" s="835">
        <f>IF(I163&gt;1,1,I163)</f>
        <v>0.3</v>
      </c>
      <c r="K163" s="835">
        <f>IF(AND(H$70=1,I$70=0),H$135+H$135*J163*I$135,0)</f>
        <v>0</v>
      </c>
      <c r="L163" s="835">
        <f>K163*J92/10000</f>
        <v>0</v>
      </c>
      <c r="M163" s="834"/>
      <c r="N163" s="827" t="s">
        <v>435</v>
      </c>
      <c r="O163" s="835">
        <f>O139</f>
        <v>0.3</v>
      </c>
      <c r="P163" s="835">
        <f>IF(O163&gt;1,1,O163)</f>
        <v>0.3</v>
      </c>
      <c r="Q163" s="835">
        <f>IF(AND(N$70=1,O$70=0),N$135+N$135*P163*O$135,0)</f>
        <v>0</v>
      </c>
      <c r="R163" s="835">
        <f>Q163*P92/10000</f>
        <v>0</v>
      </c>
      <c r="S163" s="834"/>
      <c r="T163" s="827" t="s">
        <v>435</v>
      </c>
      <c r="U163" s="835">
        <f>U139</f>
        <v>0.3</v>
      </c>
      <c r="V163" s="835">
        <f>IF(U163&gt;1,1,U163)</f>
        <v>0.3</v>
      </c>
      <c r="W163" s="835">
        <f>IF(AND(T$70=1,U$70=0),T$135+T$135*V163*U$135,0)</f>
        <v>0</v>
      </c>
      <c r="X163" s="835">
        <f>W163*V92/10000</f>
        <v>0</v>
      </c>
      <c r="Y163" s="834"/>
      <c r="Z163" s="827" t="s">
        <v>435</v>
      </c>
      <c r="AA163" s="835">
        <f>AA139</f>
        <v>0.3</v>
      </c>
      <c r="AB163" s="835">
        <f>IF(AA163&gt;1,1,AA163)</f>
        <v>0.3</v>
      </c>
      <c r="AC163" s="835">
        <f>IF(AND(Z$70=1,AA$70=0),Z$135+Z$135*AB163*AA$135,0)</f>
        <v>0</v>
      </c>
      <c r="AD163" s="835">
        <f>AC163*AB92/10000</f>
        <v>0</v>
      </c>
      <c r="AE163" s="834"/>
      <c r="AF163" s="827" t="s">
        <v>435</v>
      </c>
      <c r="AG163" s="835">
        <f>AG139</f>
        <v>0.3</v>
      </c>
      <c r="AH163" s="835">
        <f>IF(AG163&gt;1,1,AG163)</f>
        <v>0.3</v>
      </c>
      <c r="AI163" s="835">
        <f>IF(AND(AF$70=1,AG$70=0),AF$135+AF$135*AH163*AG$135,0)</f>
        <v>0</v>
      </c>
      <c r="AJ163" s="835">
        <f>AI163*AH92/10000</f>
        <v>0</v>
      </c>
      <c r="AK163" s="834"/>
      <c r="AL163" s="827" t="s">
        <v>435</v>
      </c>
      <c r="AM163" s="835">
        <f>AM139</f>
        <v>0.3</v>
      </c>
      <c r="AN163" s="835">
        <f>IF(AM163&gt;1,1,AM163)</f>
        <v>0.3</v>
      </c>
      <c r="AO163" s="835">
        <f>IF(AND(AL$70=1,AM$70=0),AL$135+AL$135*AN163*AM$135,0)</f>
        <v>0</v>
      </c>
      <c r="AP163" s="835">
        <f>AO163*AN92/10000</f>
        <v>0</v>
      </c>
      <c r="AQ163" s="834"/>
      <c r="AR163" s="827" t="s">
        <v>435</v>
      </c>
      <c r="AS163" s="835">
        <f>AS139</f>
        <v>0.3</v>
      </c>
      <c r="AT163" s="835">
        <f>IF(AS163&gt;1,1,AS163)</f>
        <v>0.3</v>
      </c>
      <c r="AU163" s="835">
        <f>IF(AND(AR$70=1,AS$70=0),AR$135+AR$135*AT163*AS$135,0)</f>
        <v>0</v>
      </c>
      <c r="AV163" s="835">
        <f>AU163*AT92/10000</f>
        <v>0</v>
      </c>
      <c r="AW163" s="834"/>
      <c r="AX163" s="827" t="s">
        <v>435</v>
      </c>
      <c r="AY163" s="835">
        <f>AY139</f>
        <v>0.3</v>
      </c>
      <c r="AZ163" s="835">
        <f>IF(AY163&gt;1,1,AY163)</f>
        <v>0.3</v>
      </c>
      <c r="BA163" s="835">
        <f>IF(AND(AX$70=1,AY$70=0),AX$135+AX$135*AZ163*AY$135,0)</f>
        <v>0</v>
      </c>
      <c r="BB163" s="835">
        <f>BA163*AZ92/10000</f>
        <v>0</v>
      </c>
      <c r="BC163" s="834"/>
      <c r="BD163" s="827" t="s">
        <v>435</v>
      </c>
      <c r="BE163" s="835">
        <f>BE139</f>
        <v>0.3</v>
      </c>
      <c r="BF163" s="835">
        <f>IF(BE163&gt;1,1,BE163)</f>
        <v>0.3</v>
      </c>
      <c r="BG163" s="835">
        <f>IF(AND(BD$70=1,BE$70=0),BD$135+BD$135*BF163*BE$135,0)</f>
        <v>0</v>
      </c>
      <c r="BH163" s="835">
        <f>BG163*BF92/10000</f>
        <v>0</v>
      </c>
      <c r="BI163" s="834"/>
      <c r="BJ163" s="827" t="s">
        <v>435</v>
      </c>
      <c r="BK163" s="835">
        <f>BK139</f>
        <v>0.3</v>
      </c>
      <c r="BL163" s="835">
        <f>IF(BK163&gt;1,1,BK163)</f>
        <v>0.3</v>
      </c>
      <c r="BM163" s="835">
        <f>IF(AND(BJ$70=1,BK$70=0),BJ$135+BJ$135*BL163*BK$135,0)</f>
        <v>0</v>
      </c>
      <c r="BN163" s="835">
        <f>BM163*BL92/10000</f>
        <v>0</v>
      </c>
      <c r="BO163" s="834"/>
      <c r="BP163" s="827" t="s">
        <v>435</v>
      </c>
      <c r="BQ163" s="835">
        <f>BQ139</f>
        <v>0.3</v>
      </c>
      <c r="BR163" s="835">
        <f>IF(BQ163&gt;1,1,BQ163)</f>
        <v>0.3</v>
      </c>
      <c r="BS163" s="835">
        <f>IF(AND(BP$70=1,BQ$70=0),BP$135+BP$135*BR163*BQ$135,0)</f>
        <v>0</v>
      </c>
      <c r="BT163" s="835">
        <f>BS163*BR92/10000</f>
        <v>0</v>
      </c>
      <c r="BU163" s="834"/>
      <c r="BV163" s="827" t="s">
        <v>435</v>
      </c>
      <c r="BW163" s="835">
        <f>BW139</f>
        <v>0.3</v>
      </c>
      <c r="BX163" s="835">
        <f>IF(BW163&gt;1,1,BW163)</f>
        <v>0.3</v>
      </c>
      <c r="BY163" s="835">
        <f>IF(AND(BV$70=1,BW$70=0),BV$135+BV$135*BX163*BW$135,0)</f>
        <v>0</v>
      </c>
      <c r="BZ163" s="835">
        <f>BY163*BX92/10000</f>
        <v>0</v>
      </c>
      <c r="CA163" s="834"/>
      <c r="CB163" s="827" t="s">
        <v>435</v>
      </c>
      <c r="CC163" s="835">
        <f>CC139</f>
        <v>0.3</v>
      </c>
      <c r="CD163" s="835">
        <f>IF(CC163&gt;1,1,CC163)</f>
        <v>0.3</v>
      </c>
      <c r="CE163" s="835">
        <f>IF(AND(CB$70=1,CC$70=0),CB$135+CB$135*CD163*CC$135,0)</f>
        <v>0</v>
      </c>
      <c r="CF163" s="835">
        <f>CE163*CD92/10000</f>
        <v>0</v>
      </c>
      <c r="CG163" s="834"/>
      <c r="CH163" s="827" t="s">
        <v>435</v>
      </c>
      <c r="CI163" s="835">
        <f>CI139</f>
        <v>0.3</v>
      </c>
      <c r="CJ163" s="835">
        <f>IF(CI163&gt;1,1,CI163)</f>
        <v>0.3</v>
      </c>
      <c r="CK163" s="835">
        <f>IF(AND(CH$70=1,CI$70=0),CH$135+CH$135*CJ163*CI$135,0)</f>
        <v>0</v>
      </c>
      <c r="CL163" s="835">
        <f>CK163*CJ92/10000</f>
        <v>0</v>
      </c>
      <c r="CM163" s="834"/>
      <c r="CN163" s="827" t="s">
        <v>435</v>
      </c>
      <c r="CO163" s="835">
        <f>CO139</f>
        <v>0.3</v>
      </c>
      <c r="CP163" s="835">
        <f>IF(CO163&gt;1,1,CO163)</f>
        <v>0.3</v>
      </c>
      <c r="CQ163" s="835">
        <f>IF(AND(CN$70=1,CO$70=0),CN$135+CN$135*CP163*CO$135,0)</f>
        <v>0</v>
      </c>
      <c r="CR163" s="835">
        <f>CQ163*CP92/10000</f>
        <v>0</v>
      </c>
      <c r="CS163" s="834"/>
      <c r="CT163" s="827" t="s">
        <v>435</v>
      </c>
      <c r="CU163" s="835">
        <f>CU139</f>
        <v>0.3</v>
      </c>
      <c r="CV163" s="835">
        <f>IF(CU163&gt;1,1,CU163)</f>
        <v>0.3</v>
      </c>
      <c r="CW163" s="835">
        <f>IF(AND(CT$70=1,CU$70=0),CT$135+CT$135*CV163*CU$135,0)</f>
        <v>0</v>
      </c>
      <c r="CX163" s="835">
        <f>CW163*CV92/10000</f>
        <v>0</v>
      </c>
      <c r="CY163" s="834"/>
      <c r="CZ163" s="827" t="s">
        <v>435</v>
      </c>
      <c r="DA163" s="835">
        <f>DA139</f>
        <v>0.3</v>
      </c>
      <c r="DB163" s="835">
        <f>IF(DA163&gt;1,1,DA163)</f>
        <v>0.3</v>
      </c>
      <c r="DC163" s="835">
        <f>IF(AND(CZ$70=1,DA$70=0),CZ$135+CZ$135*DB163*DA$135,0)</f>
        <v>0</v>
      </c>
      <c r="DD163" s="835">
        <f>DC163*DB92/10000</f>
        <v>0</v>
      </c>
      <c r="DE163" s="834"/>
      <c r="DF163" s="827" t="s">
        <v>435</v>
      </c>
      <c r="DG163" s="835">
        <f>DG139</f>
        <v>0.3</v>
      </c>
      <c r="DH163" s="835">
        <f>IF(DG163&gt;1,1,DG163)</f>
        <v>0.3</v>
      </c>
      <c r="DI163" s="835">
        <f>IF(AND(DF$70=1,DG$70=0),DF$135+DF$135*DH163*DG$135,0)</f>
        <v>0</v>
      </c>
      <c r="DJ163" s="835">
        <f>DI163*DH92/10000</f>
        <v>0</v>
      </c>
      <c r="DK163" s="834"/>
      <c r="DL163" s="827" t="s">
        <v>435</v>
      </c>
      <c r="DM163" s="835">
        <f>DM139</f>
        <v>0.3</v>
      </c>
      <c r="DN163" s="835">
        <f>IF(DM163&gt;1,1,DM163)</f>
        <v>0.3</v>
      </c>
      <c r="DO163" s="835">
        <f>IF(AND(DL$70=1,DM$70=0),DL$135+DL$135*DN163*DM$135,0)</f>
        <v>0</v>
      </c>
      <c r="DP163" s="835">
        <f>DO163*DN92/10000</f>
        <v>0</v>
      </c>
      <c r="DQ163" s="834"/>
      <c r="DR163" s="827" t="s">
        <v>435</v>
      </c>
      <c r="DS163" s="835">
        <f>DS139</f>
        <v>0.3</v>
      </c>
      <c r="DT163" s="835">
        <f>IF(DS163&gt;1,1,DS163)</f>
        <v>0.3</v>
      </c>
      <c r="DU163" s="835">
        <f>IF(AND(DR$70=1,DS$70=0),DR$135+DR$135*DT163*DS$135,0)</f>
        <v>0</v>
      </c>
      <c r="DV163" s="835">
        <f>DU163*DT92/10000</f>
        <v>0</v>
      </c>
      <c r="DW163" s="834"/>
      <c r="DX163" s="827" t="s">
        <v>435</v>
      </c>
      <c r="DY163" s="835">
        <f>DY139</f>
        <v>0.3</v>
      </c>
      <c r="DZ163" s="835">
        <f>IF(DY163&gt;1,1,DY163)</f>
        <v>0.3</v>
      </c>
      <c r="EA163" s="835">
        <f>IF(AND(DX$70=1,DY$70=0),DX$135+DX$135*DZ163*DY$135,0)</f>
        <v>0</v>
      </c>
      <c r="EB163" s="835">
        <f>EA163*DZ92/10000</f>
        <v>0</v>
      </c>
      <c r="EC163" s="834"/>
      <c r="ED163" s="827" t="s">
        <v>435</v>
      </c>
      <c r="EE163" s="835">
        <f>EE139</f>
        <v>0.3</v>
      </c>
      <c r="EF163" s="835">
        <f>IF(EE163&gt;1,1,EE163)</f>
        <v>0.3</v>
      </c>
      <c r="EG163" s="835">
        <f>IF(AND(ED$70=1,EE$70=0),ED$135+ED$135*EF163*EE$135,0)</f>
        <v>0</v>
      </c>
      <c r="EH163" s="835">
        <f>EG163*EF92/10000</f>
        <v>0</v>
      </c>
      <c r="EI163" s="834"/>
      <c r="EJ163" s="827" t="s">
        <v>435</v>
      </c>
      <c r="EK163" s="835">
        <f>EK139</f>
        <v>0.3</v>
      </c>
      <c r="EL163" s="835">
        <f>IF(EK163&gt;1,1,EK163)</f>
        <v>0.3</v>
      </c>
      <c r="EM163" s="835">
        <f>IF(AND(EJ$70=1,EK$70=0),EJ$135+EJ$135*EL163*EK$135,0)</f>
        <v>0</v>
      </c>
      <c r="EN163" s="835">
        <f>EM163*EL92/10000</f>
        <v>0</v>
      </c>
      <c r="EO163" s="834"/>
      <c r="EP163" s="827" t="s">
        <v>435</v>
      </c>
      <c r="EQ163" s="835">
        <f>EQ139</f>
        <v>0.3</v>
      </c>
      <c r="ER163" s="835">
        <f>IF(EQ163&gt;1,1,EQ163)</f>
        <v>0.3</v>
      </c>
      <c r="ES163" s="835">
        <f>IF(AND(EP$70=1,EQ$70=0),EP$135+EP$135*ER163*EQ$135,0)</f>
        <v>0</v>
      </c>
      <c r="ET163" s="835">
        <f>ES163*ER92/10000</f>
        <v>0</v>
      </c>
      <c r="EU163" s="834"/>
      <c r="EV163" s="827" t="s">
        <v>435</v>
      </c>
      <c r="EW163" s="835">
        <f>EW139</f>
        <v>0.3</v>
      </c>
      <c r="EX163" s="835">
        <f>IF(EW163&gt;1,1,EW163)</f>
        <v>0.3</v>
      </c>
      <c r="EY163" s="835">
        <f>IF(AND(EV$70=1,EW$70=0),EV$135+EV$135*EX163*EW$135,0)</f>
        <v>0</v>
      </c>
      <c r="EZ163" s="835">
        <f>EY163*EX92/10000</f>
        <v>0</v>
      </c>
      <c r="FA163" s="834"/>
      <c r="FB163" s="827" t="s">
        <v>435</v>
      </c>
      <c r="FC163" s="835">
        <f>FC139</f>
        <v>0.3</v>
      </c>
      <c r="FD163" s="835">
        <f>IF(FC163&gt;1,1,FC163)</f>
        <v>0.3</v>
      </c>
      <c r="FE163" s="835">
        <f>IF(AND(FB$70=1,FC$70=0),FB$135+FB$135*FD163*FC$135,0)</f>
        <v>0</v>
      </c>
      <c r="FF163" s="835">
        <f>FE163*FD92/10000</f>
        <v>0</v>
      </c>
      <c r="FG163" s="834"/>
      <c r="FH163" s="827" t="s">
        <v>435</v>
      </c>
      <c r="FI163" s="835">
        <f>FI139</f>
        <v>0.3</v>
      </c>
      <c r="FJ163" s="835">
        <f>IF(FI163&gt;1,1,FI163)</f>
        <v>0.3</v>
      </c>
      <c r="FK163" s="835">
        <f>IF(AND(FH$70=1,FI$70=0),FH$135+FH$135*FJ163*FI$135,0)</f>
        <v>0</v>
      </c>
      <c r="FL163" s="835">
        <f>FK163*FJ92/10000</f>
        <v>0</v>
      </c>
      <c r="FM163" s="834"/>
      <c r="FN163" s="827" t="s">
        <v>435</v>
      </c>
      <c r="FO163" s="835">
        <f>FO139</f>
        <v>0.3</v>
      </c>
      <c r="FP163" s="835">
        <f>IF(FO163&gt;1,1,FO163)</f>
        <v>0.3</v>
      </c>
      <c r="FQ163" s="835">
        <f>IF(AND(FN$70=1,FO$70=0),FN$135+FN$135*FP163*FO$135,0)</f>
        <v>0</v>
      </c>
      <c r="FR163" s="835">
        <f>FQ163*FP92/10000</f>
        <v>0</v>
      </c>
      <c r="FS163" s="834"/>
      <c r="FT163" s="827" t="s">
        <v>435</v>
      </c>
      <c r="FU163" s="835">
        <f>FU139</f>
        <v>0.3</v>
      </c>
      <c r="FV163" s="835">
        <f>IF(FU163&gt;1,1,FU163)</f>
        <v>0.3</v>
      </c>
      <c r="FW163" s="835">
        <f>IF(AND(FT$70=1,FU$70=0),FT$135+FT$135*FV163*FU$135,0)</f>
        <v>0</v>
      </c>
      <c r="FX163" s="835">
        <f>FW163*FV92/10000</f>
        <v>0</v>
      </c>
      <c r="FY163" s="834"/>
    </row>
    <row r="164" spans="1:181" x14ac:dyDescent="0.3">
      <c r="A164" s="19"/>
      <c r="B164" s="827"/>
      <c r="C164" s="835"/>
      <c r="D164" s="835"/>
      <c r="E164" s="835"/>
      <c r="F164" s="835"/>
      <c r="G164" s="834"/>
      <c r="H164" s="827"/>
      <c r="I164" s="835"/>
      <c r="J164" s="835"/>
      <c r="K164" s="835"/>
      <c r="L164" s="835"/>
      <c r="M164" s="834"/>
      <c r="N164" s="827"/>
      <c r="O164" s="835"/>
      <c r="P164" s="835"/>
      <c r="Q164" s="835"/>
      <c r="R164" s="835"/>
      <c r="S164" s="834"/>
      <c r="T164" s="827"/>
      <c r="U164" s="835"/>
      <c r="V164" s="835"/>
      <c r="W164" s="835"/>
      <c r="X164" s="835"/>
      <c r="Y164" s="834"/>
      <c r="Z164" s="827"/>
      <c r="AA164" s="835"/>
      <c r="AB164" s="835"/>
      <c r="AC164" s="835"/>
      <c r="AD164" s="835"/>
      <c r="AE164" s="834"/>
      <c r="AF164" s="827"/>
      <c r="AG164" s="835"/>
      <c r="AH164" s="835"/>
      <c r="AI164" s="835"/>
      <c r="AJ164" s="835"/>
      <c r="AK164" s="834"/>
      <c r="AL164" s="827"/>
      <c r="AM164" s="835"/>
      <c r="AN164" s="835"/>
      <c r="AO164" s="835"/>
      <c r="AP164" s="835"/>
      <c r="AQ164" s="834"/>
      <c r="AR164" s="827"/>
      <c r="AS164" s="835"/>
      <c r="AT164" s="835"/>
      <c r="AU164" s="835"/>
      <c r="AV164" s="835"/>
      <c r="AW164" s="834"/>
      <c r="AX164" s="827"/>
      <c r="AY164" s="835"/>
      <c r="AZ164" s="835"/>
      <c r="BA164" s="835"/>
      <c r="BB164" s="835"/>
      <c r="BC164" s="834"/>
      <c r="BD164" s="827"/>
      <c r="BE164" s="835"/>
      <c r="BF164" s="835"/>
      <c r="BG164" s="835"/>
      <c r="BH164" s="835"/>
      <c r="BI164" s="834"/>
      <c r="BJ164" s="827"/>
      <c r="BK164" s="835"/>
      <c r="BL164" s="835"/>
      <c r="BM164" s="835"/>
      <c r="BN164" s="835"/>
      <c r="BO164" s="834"/>
      <c r="BP164" s="827"/>
      <c r="BQ164" s="835"/>
      <c r="BR164" s="835"/>
      <c r="BS164" s="835"/>
      <c r="BT164" s="835"/>
      <c r="BU164" s="834"/>
      <c r="BV164" s="827"/>
      <c r="BW164" s="835"/>
      <c r="BX164" s="835"/>
      <c r="BY164" s="835"/>
      <c r="BZ164" s="835"/>
      <c r="CA164" s="834"/>
      <c r="CB164" s="827"/>
      <c r="CC164" s="835"/>
      <c r="CD164" s="835"/>
      <c r="CE164" s="835"/>
      <c r="CF164" s="835"/>
      <c r="CG164" s="834"/>
      <c r="CH164" s="827"/>
      <c r="CI164" s="835"/>
      <c r="CJ164" s="835"/>
      <c r="CK164" s="835"/>
      <c r="CL164" s="835"/>
      <c r="CM164" s="834"/>
      <c r="CN164" s="827"/>
      <c r="CO164" s="835"/>
      <c r="CP164" s="835"/>
      <c r="CQ164" s="835"/>
      <c r="CR164" s="835"/>
      <c r="CS164" s="834"/>
      <c r="CT164" s="827"/>
      <c r="CU164" s="835"/>
      <c r="CV164" s="835"/>
      <c r="CW164" s="835"/>
      <c r="CX164" s="835"/>
      <c r="CY164" s="834"/>
      <c r="CZ164" s="827"/>
      <c r="DA164" s="835"/>
      <c r="DB164" s="835"/>
      <c r="DC164" s="835"/>
      <c r="DD164" s="835"/>
      <c r="DE164" s="834"/>
      <c r="DF164" s="827"/>
      <c r="DG164" s="835"/>
      <c r="DH164" s="835"/>
      <c r="DI164" s="835"/>
      <c r="DJ164" s="835"/>
      <c r="DK164" s="834"/>
      <c r="DL164" s="827"/>
      <c r="DM164" s="835"/>
      <c r="DN164" s="835"/>
      <c r="DO164" s="835"/>
      <c r="DP164" s="835"/>
      <c r="DQ164" s="834"/>
      <c r="DR164" s="827"/>
      <c r="DS164" s="835"/>
      <c r="DT164" s="835"/>
      <c r="DU164" s="835"/>
      <c r="DV164" s="835"/>
      <c r="DW164" s="834"/>
      <c r="DX164" s="827"/>
      <c r="DY164" s="835"/>
      <c r="DZ164" s="835"/>
      <c r="EA164" s="835"/>
      <c r="EB164" s="835"/>
      <c r="EC164" s="834"/>
      <c r="ED164" s="827"/>
      <c r="EE164" s="835"/>
      <c r="EF164" s="835"/>
      <c r="EG164" s="835"/>
      <c r="EH164" s="835"/>
      <c r="EI164" s="834"/>
      <c r="EJ164" s="827"/>
      <c r="EK164" s="835"/>
      <c r="EL164" s="835"/>
      <c r="EM164" s="835"/>
      <c r="EN164" s="835"/>
      <c r="EO164" s="834"/>
      <c r="EP164" s="827"/>
      <c r="EQ164" s="835"/>
      <c r="ER164" s="835"/>
      <c r="ES164" s="835"/>
      <c r="ET164" s="835"/>
      <c r="EU164" s="834"/>
      <c r="EV164" s="827"/>
      <c r="EW164" s="835"/>
      <c r="EX164" s="835"/>
      <c r="EY164" s="835"/>
      <c r="EZ164" s="835"/>
      <c r="FA164" s="834"/>
      <c r="FB164" s="827"/>
      <c r="FC164" s="835"/>
      <c r="FD164" s="835"/>
      <c r="FE164" s="835"/>
      <c r="FF164" s="835"/>
      <c r="FG164" s="834"/>
      <c r="FH164" s="827"/>
      <c r="FI164" s="835"/>
      <c r="FJ164" s="835"/>
      <c r="FK164" s="835"/>
      <c r="FL164" s="835"/>
      <c r="FM164" s="834"/>
      <c r="FN164" s="827"/>
      <c r="FO164" s="835"/>
      <c r="FP164" s="835"/>
      <c r="FQ164" s="835"/>
      <c r="FR164" s="835"/>
      <c r="FS164" s="834"/>
      <c r="FT164" s="827"/>
      <c r="FU164" s="835"/>
      <c r="FV164" s="835"/>
      <c r="FW164" s="835"/>
      <c r="FX164" s="835"/>
      <c r="FY164" s="834"/>
    </row>
    <row r="165" spans="1:181" x14ac:dyDescent="0.3">
      <c r="A165" s="19"/>
      <c r="B165" s="827" t="s">
        <v>443</v>
      </c>
      <c r="C165" s="835">
        <f>IF(E105&lt;0,C141+C142+C140+C139,C139+C140)</f>
        <v>1</v>
      </c>
      <c r="D165" s="835">
        <f>IF(C165&gt;1,1,C165)</f>
        <v>1</v>
      </c>
      <c r="E165" s="835">
        <f>IF(AND(B$70=0,C$70=1),B$135+B$135*D165*C$135,0)</f>
        <v>0</v>
      </c>
      <c r="F165" s="835">
        <f>E165*D97/10000</f>
        <v>0</v>
      </c>
      <c r="G165" s="834"/>
      <c r="H165" s="827" t="s">
        <v>443</v>
      </c>
      <c r="I165" s="835">
        <f>IF(K105&lt;0,I141+I142+I140+I139,I139+I140)</f>
        <v>1</v>
      </c>
      <c r="J165" s="835">
        <f>IF(I165&gt;1,1,I165)</f>
        <v>1</v>
      </c>
      <c r="K165" s="835">
        <f>IF(AND(H$70=0,I$70=1),H$135+H$135*J165*I$135,0)</f>
        <v>0</v>
      </c>
      <c r="L165" s="835">
        <f>K165*J97/10000</f>
        <v>0</v>
      </c>
      <c r="M165" s="834"/>
      <c r="N165" s="827" t="s">
        <v>443</v>
      </c>
      <c r="O165" s="835">
        <f>IF(Q105&lt;0,O141+O142+O140+O139,O139+O140)</f>
        <v>1</v>
      </c>
      <c r="P165" s="835">
        <f>IF(O165&gt;1,1,O165)</f>
        <v>1</v>
      </c>
      <c r="Q165" s="835">
        <f>IF(AND(N$70=0,O$70=1),N$135+N$135*P165*O$135,0)</f>
        <v>0</v>
      </c>
      <c r="R165" s="835">
        <f>Q165*P97/10000</f>
        <v>0</v>
      </c>
      <c r="S165" s="834"/>
      <c r="T165" s="827" t="s">
        <v>443</v>
      </c>
      <c r="U165" s="835">
        <f>IF(W105&lt;0,U141+U142+U140+U139,U139+U140)</f>
        <v>1</v>
      </c>
      <c r="V165" s="835">
        <f>IF(U165&gt;1,1,U165)</f>
        <v>1</v>
      </c>
      <c r="W165" s="835">
        <f>IF(AND(T$70=0,U$70=1),T$135+T$135*V165*U$135,0)</f>
        <v>0</v>
      </c>
      <c r="X165" s="835">
        <f>W165*V97/10000</f>
        <v>0</v>
      </c>
      <c r="Y165" s="834"/>
      <c r="Z165" s="827" t="s">
        <v>443</v>
      </c>
      <c r="AA165" s="835">
        <f>IF(AC105&lt;0,AA141+AA142+AA140+AA139,AA139+AA140)</f>
        <v>1</v>
      </c>
      <c r="AB165" s="835">
        <f>IF(AA165&gt;1,1,AA165)</f>
        <v>1</v>
      </c>
      <c r="AC165" s="835">
        <f>IF(AND(Z$70=0,AA$70=1),Z$135+Z$135*AB165*AA$135,0)</f>
        <v>0</v>
      </c>
      <c r="AD165" s="835">
        <f>AC165*AB97/10000</f>
        <v>0</v>
      </c>
      <c r="AE165" s="834"/>
      <c r="AF165" s="827" t="s">
        <v>443</v>
      </c>
      <c r="AG165" s="835">
        <f>IF(AI105&lt;0,AG141+AG142+AG140+AG139,AG139+AG140)</f>
        <v>2.2999999999999998</v>
      </c>
      <c r="AH165" s="835">
        <f>IF(AG165&gt;1,1,AG165)</f>
        <v>1</v>
      </c>
      <c r="AI165" s="835">
        <f>IF(AND(AF$70=0,AG$70=1),AF$135+AF$135*AH165*AG$135,0)</f>
        <v>0</v>
      </c>
      <c r="AJ165" s="835">
        <f>AI165*AH97/10000</f>
        <v>0</v>
      </c>
      <c r="AK165" s="834"/>
      <c r="AL165" s="827" t="s">
        <v>443</v>
      </c>
      <c r="AM165" s="835">
        <f>IF(AO105&lt;0,AM141+AM142+AM140+AM139,AM139+AM140)</f>
        <v>2.2999999999999998</v>
      </c>
      <c r="AN165" s="835">
        <f>IF(AM165&gt;1,1,AM165)</f>
        <v>1</v>
      </c>
      <c r="AO165" s="835">
        <f>IF(AND(AL$70=0,AM$70=1),AL$135+AL$135*AN165*AM$135,0)</f>
        <v>0</v>
      </c>
      <c r="AP165" s="835">
        <f>AO165*AN97/10000</f>
        <v>0</v>
      </c>
      <c r="AQ165" s="834"/>
      <c r="AR165" s="827" t="s">
        <v>443</v>
      </c>
      <c r="AS165" s="835">
        <f>IF(AU105&lt;0,AS141+AS142+AS140+AS139,AS139+AS140)</f>
        <v>2.2999999999999998</v>
      </c>
      <c r="AT165" s="835">
        <f>IF(AS165&gt;1,1,AS165)</f>
        <v>1</v>
      </c>
      <c r="AU165" s="835">
        <f>IF(AND(AR$70=0,AS$70=1),AR$135+AR$135*AT165*AS$135,0)</f>
        <v>0</v>
      </c>
      <c r="AV165" s="835">
        <f>AU165*AT97/10000</f>
        <v>0</v>
      </c>
      <c r="AW165" s="834"/>
      <c r="AX165" s="827" t="s">
        <v>443</v>
      </c>
      <c r="AY165" s="835">
        <f>IF(BA105&lt;0,AY141+AY142+AY140+AY139,AY139+AY140)</f>
        <v>2.2999999999999998</v>
      </c>
      <c r="AZ165" s="835">
        <f>IF(AY165&gt;1,1,AY165)</f>
        <v>1</v>
      </c>
      <c r="BA165" s="835">
        <f>IF(AND(AX$70=0,AY$70=1),AX$135+AX$135*AZ165*AY$135,0)</f>
        <v>0</v>
      </c>
      <c r="BB165" s="835">
        <f>BA165*AZ97/10000</f>
        <v>0</v>
      </c>
      <c r="BC165" s="834"/>
      <c r="BD165" s="827" t="s">
        <v>443</v>
      </c>
      <c r="BE165" s="835">
        <f>IF(BG105&lt;0,BE141+BE142+BE140+BE139,BE139+BE140)</f>
        <v>2.2999999999999998</v>
      </c>
      <c r="BF165" s="835">
        <f>IF(BE165&gt;1,1,BE165)</f>
        <v>1</v>
      </c>
      <c r="BG165" s="835">
        <f>IF(AND(BD$70=0,BE$70=1),BD$135+BD$135*BF165*BE$135,0)</f>
        <v>0</v>
      </c>
      <c r="BH165" s="835">
        <f>BG165*BF97/10000</f>
        <v>0</v>
      </c>
      <c r="BI165" s="834"/>
      <c r="BJ165" s="827" t="s">
        <v>443</v>
      </c>
      <c r="BK165" s="835">
        <f>IF(BM105&lt;0,BK141+BK142+BK140+BK139,BK139+BK140)</f>
        <v>2.2999999999999998</v>
      </c>
      <c r="BL165" s="835">
        <f>IF(BK165&gt;1,1,BK165)</f>
        <v>1</v>
      </c>
      <c r="BM165" s="835">
        <f>IF(AND(BJ$70=0,BK$70=1),BJ$135+BJ$135*BL165*BK$135,0)</f>
        <v>0</v>
      </c>
      <c r="BN165" s="835">
        <f>BM165*BL97/10000</f>
        <v>0</v>
      </c>
      <c r="BO165" s="834"/>
      <c r="BP165" s="827" t="s">
        <v>443</v>
      </c>
      <c r="BQ165" s="835">
        <f>IF(BS105&lt;0,BQ141+BQ142+BQ140+BQ139,BQ139+BQ140)</f>
        <v>2.2999999999999998</v>
      </c>
      <c r="BR165" s="835">
        <f>IF(BQ165&gt;1,1,BQ165)</f>
        <v>1</v>
      </c>
      <c r="BS165" s="835">
        <f>IF(AND(BP$70=0,BQ$70=1),BP$135+BP$135*BR165*BQ$135,0)</f>
        <v>0</v>
      </c>
      <c r="BT165" s="835">
        <f>BS165*BR97/10000</f>
        <v>0</v>
      </c>
      <c r="BU165" s="834"/>
      <c r="BV165" s="827" t="s">
        <v>443</v>
      </c>
      <c r="BW165" s="835">
        <f>IF(BY105&lt;0,BW141+BW142+BW140+BW139,BW139+BW140)</f>
        <v>2.2999999999999998</v>
      </c>
      <c r="BX165" s="835">
        <f>IF(BW165&gt;1,1,BW165)</f>
        <v>1</v>
      </c>
      <c r="BY165" s="835">
        <f>IF(AND(BV$70=0,BW$70=1),BV$135+BV$135*BX165*BW$135,0)</f>
        <v>0</v>
      </c>
      <c r="BZ165" s="835">
        <f>BY165*BX97/10000</f>
        <v>0</v>
      </c>
      <c r="CA165" s="834"/>
      <c r="CB165" s="827" t="s">
        <v>443</v>
      </c>
      <c r="CC165" s="835">
        <f>IF(CE105&lt;0,CC141+CC142+CC140+CC139,CC139+CC140)</f>
        <v>2.2999999999999998</v>
      </c>
      <c r="CD165" s="835">
        <f>IF(CC165&gt;1,1,CC165)</f>
        <v>1</v>
      </c>
      <c r="CE165" s="835">
        <f>IF(AND(CB$70=0,CC$70=1),CB$135+CB$135*CD165*CC$135,0)</f>
        <v>0</v>
      </c>
      <c r="CF165" s="835">
        <f>CE165*CD97/10000</f>
        <v>0</v>
      </c>
      <c r="CG165" s="834"/>
      <c r="CH165" s="827" t="s">
        <v>443</v>
      </c>
      <c r="CI165" s="835">
        <f>IF(CK105&lt;0,CI141+CI142+CI140+CI139,CI139+CI140)</f>
        <v>2.2999999999999998</v>
      </c>
      <c r="CJ165" s="835">
        <f>IF(CI165&gt;1,1,CI165)</f>
        <v>1</v>
      </c>
      <c r="CK165" s="835">
        <f>IF(AND(CH$70=0,CI$70=1),CH$135+CH$135*CJ165*CI$135,0)</f>
        <v>0</v>
      </c>
      <c r="CL165" s="835">
        <f>CK165*CJ97/10000</f>
        <v>0</v>
      </c>
      <c r="CM165" s="834"/>
      <c r="CN165" s="827" t="s">
        <v>443</v>
      </c>
      <c r="CO165" s="835">
        <f>IF(CQ105&lt;0,CO141+CO142+CO140+CO139,CO139+CO140)</f>
        <v>2.2999999999999998</v>
      </c>
      <c r="CP165" s="835">
        <f>IF(CO165&gt;1,1,CO165)</f>
        <v>1</v>
      </c>
      <c r="CQ165" s="835">
        <f>IF(AND(CN$70=0,CO$70=1),CN$135+CN$135*CP165*CO$135,0)</f>
        <v>0</v>
      </c>
      <c r="CR165" s="835">
        <f>CQ165*CP97/10000</f>
        <v>0</v>
      </c>
      <c r="CS165" s="834"/>
      <c r="CT165" s="827" t="s">
        <v>443</v>
      </c>
      <c r="CU165" s="835">
        <f>IF(CW105&lt;0,CU141+CU142+CU140+CU139,CU139+CU140)</f>
        <v>2.2999999999999998</v>
      </c>
      <c r="CV165" s="835">
        <f>IF(CU165&gt;1,1,CU165)</f>
        <v>1</v>
      </c>
      <c r="CW165" s="835">
        <f>IF(AND(CT$70=0,CU$70=1),CT$135+CT$135*CV165*CU$135,0)</f>
        <v>0</v>
      </c>
      <c r="CX165" s="835">
        <f>CW165*CV97/10000</f>
        <v>0</v>
      </c>
      <c r="CY165" s="834"/>
      <c r="CZ165" s="827" t="s">
        <v>443</v>
      </c>
      <c r="DA165" s="835">
        <f>IF(DC105&lt;0,DA141+DA142+DA140+DA139,DA139+DA140)</f>
        <v>2.2999999999999998</v>
      </c>
      <c r="DB165" s="835">
        <f>IF(DA165&gt;1,1,DA165)</f>
        <v>1</v>
      </c>
      <c r="DC165" s="835">
        <f>IF(AND(CZ$70=0,DA$70=1),CZ$135+CZ$135*DB165*DA$135,0)</f>
        <v>0</v>
      </c>
      <c r="DD165" s="835">
        <f>DC165*DB97/10000</f>
        <v>0</v>
      </c>
      <c r="DE165" s="834"/>
      <c r="DF165" s="827" t="s">
        <v>443</v>
      </c>
      <c r="DG165" s="835">
        <f>IF(DI105&lt;0,DG141+DG142+DG140+DG139,DG139+DG140)</f>
        <v>2.2999999999999998</v>
      </c>
      <c r="DH165" s="835">
        <f>IF(DG165&gt;1,1,DG165)</f>
        <v>1</v>
      </c>
      <c r="DI165" s="835">
        <f>IF(AND(DF$70=0,DG$70=1),DF$135+DF$135*DH165*DG$135,0)</f>
        <v>0</v>
      </c>
      <c r="DJ165" s="835">
        <f>DI165*DH97/10000</f>
        <v>0</v>
      </c>
      <c r="DK165" s="834"/>
      <c r="DL165" s="827" t="s">
        <v>443</v>
      </c>
      <c r="DM165" s="835">
        <f>IF(DO105&lt;0,DM141+DM142+DM140+DM139,DM139+DM140)</f>
        <v>2.2999999999999998</v>
      </c>
      <c r="DN165" s="835">
        <f>IF(DM165&gt;1,1,DM165)</f>
        <v>1</v>
      </c>
      <c r="DO165" s="835">
        <f>IF(AND(DL$70=0,DM$70=1),DL$135+DL$135*DN165*DM$135,0)</f>
        <v>0</v>
      </c>
      <c r="DP165" s="835">
        <f>DO165*DN97/10000</f>
        <v>0</v>
      </c>
      <c r="DQ165" s="834"/>
      <c r="DR165" s="827" t="s">
        <v>443</v>
      </c>
      <c r="DS165" s="835">
        <f>IF(DU105&lt;0,DS141+DS142+DS140+DS139,DS139+DS140)</f>
        <v>2.2999999999999998</v>
      </c>
      <c r="DT165" s="835">
        <f>IF(DS165&gt;1,1,DS165)</f>
        <v>1</v>
      </c>
      <c r="DU165" s="835">
        <f>IF(AND(DR$70=0,DS$70=1),DR$135+DR$135*DT165*DS$135,0)</f>
        <v>0</v>
      </c>
      <c r="DV165" s="835">
        <f>DU165*DT97/10000</f>
        <v>0</v>
      </c>
      <c r="DW165" s="834"/>
      <c r="DX165" s="827" t="s">
        <v>443</v>
      </c>
      <c r="DY165" s="835">
        <f>IF(EA105&lt;0,DY141+DY142+DY140+DY139,DY139+DY140)</f>
        <v>2.2999999999999998</v>
      </c>
      <c r="DZ165" s="835">
        <f>IF(DY165&gt;1,1,DY165)</f>
        <v>1</v>
      </c>
      <c r="EA165" s="835">
        <f>IF(AND(DX$70=0,DY$70=1),DX$135+DX$135*DZ165*DY$135,0)</f>
        <v>0</v>
      </c>
      <c r="EB165" s="835">
        <f>EA165*DZ97/10000</f>
        <v>0</v>
      </c>
      <c r="EC165" s="834"/>
      <c r="ED165" s="827" t="s">
        <v>443</v>
      </c>
      <c r="EE165" s="835">
        <f>IF(EG105&lt;0,EE141+EE142+EE140+EE139,EE139+EE140)</f>
        <v>2.2999999999999998</v>
      </c>
      <c r="EF165" s="835">
        <f>IF(EE165&gt;1,1,EE165)</f>
        <v>1</v>
      </c>
      <c r="EG165" s="835">
        <f>IF(AND(ED$70=0,EE$70=1),ED$135+ED$135*EF165*EE$135,0)</f>
        <v>0</v>
      </c>
      <c r="EH165" s="835">
        <f>EG165*EF97/10000</f>
        <v>0</v>
      </c>
      <c r="EI165" s="834"/>
      <c r="EJ165" s="827" t="s">
        <v>443</v>
      </c>
      <c r="EK165" s="835">
        <f>IF(EM105&lt;0,EK141+EK142+EK140+EK139,EK139+EK140)</f>
        <v>2.2999999999999998</v>
      </c>
      <c r="EL165" s="835">
        <f>IF(EK165&gt;1,1,EK165)</f>
        <v>1</v>
      </c>
      <c r="EM165" s="835">
        <f>IF(AND(EJ$70=0,EK$70=1),EJ$135+EJ$135*EL165*EK$135,0)</f>
        <v>0</v>
      </c>
      <c r="EN165" s="835">
        <f>EM165*EL97/10000</f>
        <v>0</v>
      </c>
      <c r="EO165" s="834"/>
      <c r="EP165" s="827" t="s">
        <v>443</v>
      </c>
      <c r="EQ165" s="835">
        <f>IF(ES105&lt;0,EQ141+EQ142+EQ140+EQ139,EQ139+EQ140)</f>
        <v>2.2999999999999998</v>
      </c>
      <c r="ER165" s="835">
        <f>IF(EQ165&gt;1,1,EQ165)</f>
        <v>1</v>
      </c>
      <c r="ES165" s="835">
        <f>IF(AND(EP$70=0,EQ$70=1),EP$135+EP$135*ER165*EQ$135,0)</f>
        <v>0</v>
      </c>
      <c r="ET165" s="835">
        <f>ES165*ER97/10000</f>
        <v>0</v>
      </c>
      <c r="EU165" s="834"/>
      <c r="EV165" s="827" t="s">
        <v>443</v>
      </c>
      <c r="EW165" s="835">
        <f>IF(EY105&lt;0,EW141+EW142+EW140+EW139,EW139+EW140)</f>
        <v>2.2999999999999998</v>
      </c>
      <c r="EX165" s="835">
        <f>IF(EW165&gt;1,1,EW165)</f>
        <v>1</v>
      </c>
      <c r="EY165" s="835">
        <f>IF(AND(EV$70=0,EW$70=1),EV$135+EV$135*EX165*EW$135,0)</f>
        <v>0</v>
      </c>
      <c r="EZ165" s="835">
        <f>EY165*EX97/10000</f>
        <v>0</v>
      </c>
      <c r="FA165" s="834"/>
      <c r="FB165" s="827" t="s">
        <v>443</v>
      </c>
      <c r="FC165" s="835">
        <f>IF(FE105&lt;0,FC141+FC142+FC140+FC139,FC139+FC140)</f>
        <v>2.2999999999999998</v>
      </c>
      <c r="FD165" s="835">
        <f>IF(FC165&gt;1,1,FC165)</f>
        <v>1</v>
      </c>
      <c r="FE165" s="835">
        <f>IF(AND(FB$70=0,FC$70=1),FB$135+FB$135*FD165*FC$135,0)</f>
        <v>0</v>
      </c>
      <c r="FF165" s="835">
        <f>FE165*FD97/10000</f>
        <v>0</v>
      </c>
      <c r="FG165" s="834"/>
      <c r="FH165" s="827" t="s">
        <v>443</v>
      </c>
      <c r="FI165" s="835">
        <f>IF(FK105&lt;0,FI141+FI142+FI140+FI139,FI139+FI140)</f>
        <v>2.2999999999999998</v>
      </c>
      <c r="FJ165" s="835">
        <f>IF(FI165&gt;1,1,FI165)</f>
        <v>1</v>
      </c>
      <c r="FK165" s="835">
        <f>IF(AND(FH$70=0,FI$70=1),FH$135+FH$135*FJ165*FI$135,0)</f>
        <v>0</v>
      </c>
      <c r="FL165" s="835">
        <f>FK165*FJ97/10000</f>
        <v>0</v>
      </c>
      <c r="FM165" s="834"/>
      <c r="FN165" s="827" t="s">
        <v>443</v>
      </c>
      <c r="FO165" s="835">
        <f>IF(FQ105&lt;0,FO141+FO142+FO140+FO139,FO139+FO140)</f>
        <v>2.2999999999999998</v>
      </c>
      <c r="FP165" s="835">
        <f>IF(FO165&gt;1,1,FO165)</f>
        <v>1</v>
      </c>
      <c r="FQ165" s="835">
        <f>IF(AND(FN$70=0,FO$70=1),FN$135+FN$135*FP165*FO$135,0)</f>
        <v>0</v>
      </c>
      <c r="FR165" s="835">
        <f>FQ165*FP97/10000</f>
        <v>0</v>
      </c>
      <c r="FS165" s="834"/>
      <c r="FT165" s="827" t="s">
        <v>443</v>
      </c>
      <c r="FU165" s="835">
        <f>IF(FW105&lt;0,FU141+FU142+FU140+FU139,FU139+FU140)</f>
        <v>2.2999999999999998</v>
      </c>
      <c r="FV165" s="835">
        <f>IF(FU165&gt;1,1,FU165)</f>
        <v>1</v>
      </c>
      <c r="FW165" s="835">
        <f>IF(AND(FT$70=0,FU$70=1),FT$135+FT$135*FV165*FU$135,0)</f>
        <v>0</v>
      </c>
      <c r="FX165" s="835">
        <f>FW165*FV97/10000</f>
        <v>0</v>
      </c>
      <c r="FY165" s="834"/>
    </row>
    <row r="166" spans="1:181" x14ac:dyDescent="0.3">
      <c r="A166" s="19"/>
      <c r="B166" s="827" t="s">
        <v>441</v>
      </c>
      <c r="C166" s="835">
        <f>C142</f>
        <v>1</v>
      </c>
      <c r="D166" s="835">
        <f>IF(C166&gt;1,1,C166)</f>
        <v>1</v>
      </c>
      <c r="E166" s="835">
        <f>IF(AND(B$70=0,C$70=1),B$135+B$135*D166*C$135,0)</f>
        <v>0</v>
      </c>
      <c r="F166" s="835">
        <f>E166*D98/10000</f>
        <v>0</v>
      </c>
      <c r="G166" s="834"/>
      <c r="H166" s="827" t="s">
        <v>441</v>
      </c>
      <c r="I166" s="835">
        <f>I142</f>
        <v>1</v>
      </c>
      <c r="J166" s="835">
        <f>IF(I166&gt;1,1,I166)</f>
        <v>1</v>
      </c>
      <c r="K166" s="835">
        <f>IF(AND(H$70=0,I$70=1),H$135+H$135*J166*I$135,0)</f>
        <v>0</v>
      </c>
      <c r="L166" s="835">
        <f>K166*J98/10000</f>
        <v>0</v>
      </c>
      <c r="M166" s="834"/>
      <c r="N166" s="827" t="s">
        <v>441</v>
      </c>
      <c r="O166" s="835">
        <f>O142</f>
        <v>1</v>
      </c>
      <c r="P166" s="835">
        <f>IF(O166&gt;1,1,O166)</f>
        <v>1</v>
      </c>
      <c r="Q166" s="835">
        <f>IF(AND(N$70=0,O$70=1),N$135+N$135*P166*O$135,0)</f>
        <v>0</v>
      </c>
      <c r="R166" s="835">
        <f>Q166*P98/10000</f>
        <v>0</v>
      </c>
      <c r="S166" s="834"/>
      <c r="T166" s="827" t="s">
        <v>441</v>
      </c>
      <c r="U166" s="835">
        <f>U142</f>
        <v>1</v>
      </c>
      <c r="V166" s="835">
        <f>IF(U166&gt;1,1,U166)</f>
        <v>1</v>
      </c>
      <c r="W166" s="835">
        <f>IF(AND(T$70=0,U$70=1),T$135+T$135*V166*U$135,0)</f>
        <v>0</v>
      </c>
      <c r="X166" s="835">
        <f>W166*V98/10000</f>
        <v>0</v>
      </c>
      <c r="Y166" s="834"/>
      <c r="Z166" s="827" t="s">
        <v>441</v>
      </c>
      <c r="AA166" s="835">
        <f>AA142</f>
        <v>1</v>
      </c>
      <c r="AB166" s="835">
        <f>IF(AA166&gt;1,1,AA166)</f>
        <v>1</v>
      </c>
      <c r="AC166" s="835">
        <f>IF(AND(Z$70=0,AA$70=1),Z$135+Z$135*AB166*AA$135,0)</f>
        <v>0</v>
      </c>
      <c r="AD166" s="835">
        <f>AC166*AB98/10000</f>
        <v>0</v>
      </c>
      <c r="AE166" s="834"/>
      <c r="AF166" s="827" t="s">
        <v>441</v>
      </c>
      <c r="AG166" s="835">
        <f>AG142</f>
        <v>1</v>
      </c>
      <c r="AH166" s="835">
        <f>IF(AG166&gt;1,1,AG166)</f>
        <v>1</v>
      </c>
      <c r="AI166" s="835">
        <f>IF(AND(AF$70=0,AG$70=1),AF$135+AF$135*AH166*AG$135,0)</f>
        <v>0</v>
      </c>
      <c r="AJ166" s="835">
        <f>AI166*AH98/10000</f>
        <v>0</v>
      </c>
      <c r="AK166" s="834"/>
      <c r="AL166" s="827" t="s">
        <v>441</v>
      </c>
      <c r="AM166" s="835">
        <f>AM142</f>
        <v>1</v>
      </c>
      <c r="AN166" s="835">
        <f>IF(AM166&gt;1,1,AM166)</f>
        <v>1</v>
      </c>
      <c r="AO166" s="835">
        <f>IF(AND(AL$70=0,AM$70=1),AL$135+AL$135*AN166*AM$135,0)</f>
        <v>0</v>
      </c>
      <c r="AP166" s="835">
        <f>AO166*AN98/10000</f>
        <v>0</v>
      </c>
      <c r="AQ166" s="834"/>
      <c r="AR166" s="827" t="s">
        <v>441</v>
      </c>
      <c r="AS166" s="835">
        <f>AS142</f>
        <v>1</v>
      </c>
      <c r="AT166" s="835">
        <f>IF(AS166&gt;1,1,AS166)</f>
        <v>1</v>
      </c>
      <c r="AU166" s="835">
        <f>IF(AND(AR$70=0,AS$70=1),AR$135+AR$135*AT166*AS$135,0)</f>
        <v>0</v>
      </c>
      <c r="AV166" s="835">
        <f>AU166*AT98/10000</f>
        <v>0</v>
      </c>
      <c r="AW166" s="834"/>
      <c r="AX166" s="827" t="s">
        <v>441</v>
      </c>
      <c r="AY166" s="835">
        <f>AY142</f>
        <v>1</v>
      </c>
      <c r="AZ166" s="835">
        <f>IF(AY166&gt;1,1,AY166)</f>
        <v>1</v>
      </c>
      <c r="BA166" s="835">
        <f>IF(AND(AX$70=0,AY$70=1),AX$135+AX$135*AZ166*AY$135,0)</f>
        <v>0</v>
      </c>
      <c r="BB166" s="835">
        <f>BA166*AZ98/10000</f>
        <v>0</v>
      </c>
      <c r="BC166" s="834"/>
      <c r="BD166" s="827" t="s">
        <v>441</v>
      </c>
      <c r="BE166" s="835">
        <f>BE142</f>
        <v>1</v>
      </c>
      <c r="BF166" s="835">
        <f>IF(BE166&gt;1,1,BE166)</f>
        <v>1</v>
      </c>
      <c r="BG166" s="835">
        <f>IF(AND(BD$70=0,BE$70=1),BD$135+BD$135*BF166*BE$135,0)</f>
        <v>0</v>
      </c>
      <c r="BH166" s="835">
        <f>BG166*BF98/10000</f>
        <v>0</v>
      </c>
      <c r="BI166" s="834"/>
      <c r="BJ166" s="827" t="s">
        <v>441</v>
      </c>
      <c r="BK166" s="835">
        <f>BK142</f>
        <v>1</v>
      </c>
      <c r="BL166" s="835">
        <f>IF(BK166&gt;1,1,BK166)</f>
        <v>1</v>
      </c>
      <c r="BM166" s="835">
        <f>IF(AND(BJ$70=0,BK$70=1),BJ$135+BJ$135*BL166*BK$135,0)</f>
        <v>0</v>
      </c>
      <c r="BN166" s="835">
        <f>BM166*BL98/10000</f>
        <v>0</v>
      </c>
      <c r="BO166" s="834"/>
      <c r="BP166" s="827" t="s">
        <v>441</v>
      </c>
      <c r="BQ166" s="835">
        <f>BQ142</f>
        <v>1</v>
      </c>
      <c r="BR166" s="835">
        <f>IF(BQ166&gt;1,1,BQ166)</f>
        <v>1</v>
      </c>
      <c r="BS166" s="835">
        <f>IF(AND(BP$70=0,BQ$70=1),BP$135+BP$135*BR166*BQ$135,0)</f>
        <v>0</v>
      </c>
      <c r="BT166" s="835">
        <f>BS166*BR98/10000</f>
        <v>0</v>
      </c>
      <c r="BU166" s="834"/>
      <c r="BV166" s="827" t="s">
        <v>441</v>
      </c>
      <c r="BW166" s="835">
        <f>BW142</f>
        <v>1</v>
      </c>
      <c r="BX166" s="835">
        <f>IF(BW166&gt;1,1,BW166)</f>
        <v>1</v>
      </c>
      <c r="BY166" s="835">
        <f>IF(AND(BV$70=0,BW$70=1),BV$135+BV$135*BX166*BW$135,0)</f>
        <v>0</v>
      </c>
      <c r="BZ166" s="835">
        <f>BY166*BX98/10000</f>
        <v>0</v>
      </c>
      <c r="CA166" s="834"/>
      <c r="CB166" s="827" t="s">
        <v>441</v>
      </c>
      <c r="CC166" s="835">
        <f>CC142</f>
        <v>1</v>
      </c>
      <c r="CD166" s="835">
        <f>IF(CC166&gt;1,1,CC166)</f>
        <v>1</v>
      </c>
      <c r="CE166" s="835">
        <f>IF(AND(CB$70=0,CC$70=1),CB$135+CB$135*CD166*CC$135,0)</f>
        <v>0</v>
      </c>
      <c r="CF166" s="835">
        <f>CE166*CD98/10000</f>
        <v>0</v>
      </c>
      <c r="CG166" s="834"/>
      <c r="CH166" s="827" t="s">
        <v>441</v>
      </c>
      <c r="CI166" s="835">
        <f>CI142</f>
        <v>1</v>
      </c>
      <c r="CJ166" s="835">
        <f>IF(CI166&gt;1,1,CI166)</f>
        <v>1</v>
      </c>
      <c r="CK166" s="835">
        <f>IF(AND(CH$70=0,CI$70=1),CH$135+CH$135*CJ166*CI$135,0)</f>
        <v>0</v>
      </c>
      <c r="CL166" s="835">
        <f>CK166*CJ98/10000</f>
        <v>0</v>
      </c>
      <c r="CM166" s="834"/>
      <c r="CN166" s="827" t="s">
        <v>441</v>
      </c>
      <c r="CO166" s="835">
        <f>CO142</f>
        <v>1</v>
      </c>
      <c r="CP166" s="835">
        <f>IF(CO166&gt;1,1,CO166)</f>
        <v>1</v>
      </c>
      <c r="CQ166" s="835">
        <f>IF(AND(CN$70=0,CO$70=1),CN$135+CN$135*CP166*CO$135,0)</f>
        <v>0</v>
      </c>
      <c r="CR166" s="835">
        <f>CQ166*CP98/10000</f>
        <v>0</v>
      </c>
      <c r="CS166" s="834"/>
      <c r="CT166" s="827" t="s">
        <v>441</v>
      </c>
      <c r="CU166" s="835">
        <f>CU142</f>
        <v>1</v>
      </c>
      <c r="CV166" s="835">
        <f>IF(CU166&gt;1,1,CU166)</f>
        <v>1</v>
      </c>
      <c r="CW166" s="835">
        <f>IF(AND(CT$70=0,CU$70=1),CT$135+CT$135*CV166*CU$135,0)</f>
        <v>0</v>
      </c>
      <c r="CX166" s="835">
        <f>CW166*CV98/10000</f>
        <v>0</v>
      </c>
      <c r="CY166" s="834"/>
      <c r="CZ166" s="827" t="s">
        <v>441</v>
      </c>
      <c r="DA166" s="835">
        <f>DA142</f>
        <v>1</v>
      </c>
      <c r="DB166" s="835">
        <f>IF(DA166&gt;1,1,DA166)</f>
        <v>1</v>
      </c>
      <c r="DC166" s="835">
        <f>IF(AND(CZ$70=0,DA$70=1),CZ$135+CZ$135*DB166*DA$135,0)</f>
        <v>0</v>
      </c>
      <c r="DD166" s="835">
        <f>DC166*DB98/10000</f>
        <v>0</v>
      </c>
      <c r="DE166" s="834"/>
      <c r="DF166" s="827" t="s">
        <v>441</v>
      </c>
      <c r="DG166" s="835">
        <f>DG142</f>
        <v>1</v>
      </c>
      <c r="DH166" s="835">
        <f>IF(DG166&gt;1,1,DG166)</f>
        <v>1</v>
      </c>
      <c r="DI166" s="835">
        <f>IF(AND(DF$70=0,DG$70=1),DF$135+DF$135*DH166*DG$135,0)</f>
        <v>0</v>
      </c>
      <c r="DJ166" s="835">
        <f>DI166*DH98/10000</f>
        <v>0</v>
      </c>
      <c r="DK166" s="834"/>
      <c r="DL166" s="827" t="s">
        <v>441</v>
      </c>
      <c r="DM166" s="835">
        <f>DM142</f>
        <v>1</v>
      </c>
      <c r="DN166" s="835">
        <f>IF(DM166&gt;1,1,DM166)</f>
        <v>1</v>
      </c>
      <c r="DO166" s="835">
        <f>IF(AND(DL$70=0,DM$70=1),DL$135+DL$135*DN166*DM$135,0)</f>
        <v>0</v>
      </c>
      <c r="DP166" s="835">
        <f>DO166*DN98/10000</f>
        <v>0</v>
      </c>
      <c r="DQ166" s="834"/>
      <c r="DR166" s="827" t="s">
        <v>441</v>
      </c>
      <c r="DS166" s="835">
        <f>DS142</f>
        <v>1</v>
      </c>
      <c r="DT166" s="835">
        <f>IF(DS166&gt;1,1,DS166)</f>
        <v>1</v>
      </c>
      <c r="DU166" s="835">
        <f>IF(AND(DR$70=0,DS$70=1),DR$135+DR$135*DT166*DS$135,0)</f>
        <v>0</v>
      </c>
      <c r="DV166" s="835">
        <f>DU166*DT98/10000</f>
        <v>0</v>
      </c>
      <c r="DW166" s="834"/>
      <c r="DX166" s="827" t="s">
        <v>441</v>
      </c>
      <c r="DY166" s="835">
        <f>DY142</f>
        <v>1</v>
      </c>
      <c r="DZ166" s="835">
        <f>IF(DY166&gt;1,1,DY166)</f>
        <v>1</v>
      </c>
      <c r="EA166" s="835">
        <f>IF(AND(DX$70=0,DY$70=1),DX$135+DX$135*DZ166*DY$135,0)</f>
        <v>0</v>
      </c>
      <c r="EB166" s="835">
        <f>EA166*DZ98/10000</f>
        <v>0</v>
      </c>
      <c r="EC166" s="834"/>
      <c r="ED166" s="827" t="s">
        <v>441</v>
      </c>
      <c r="EE166" s="835">
        <f>EE142</f>
        <v>1</v>
      </c>
      <c r="EF166" s="835">
        <f>IF(EE166&gt;1,1,EE166)</f>
        <v>1</v>
      </c>
      <c r="EG166" s="835">
        <f>IF(AND(ED$70=0,EE$70=1),ED$135+ED$135*EF166*EE$135,0)</f>
        <v>0</v>
      </c>
      <c r="EH166" s="835">
        <f>EG166*EF98/10000</f>
        <v>0</v>
      </c>
      <c r="EI166" s="834"/>
      <c r="EJ166" s="827" t="s">
        <v>441</v>
      </c>
      <c r="EK166" s="835">
        <f>EK142</f>
        <v>1</v>
      </c>
      <c r="EL166" s="835">
        <f>IF(EK166&gt;1,1,EK166)</f>
        <v>1</v>
      </c>
      <c r="EM166" s="835">
        <f>IF(AND(EJ$70=0,EK$70=1),EJ$135+EJ$135*EL166*EK$135,0)</f>
        <v>0</v>
      </c>
      <c r="EN166" s="835">
        <f>EM166*EL98/10000</f>
        <v>0</v>
      </c>
      <c r="EO166" s="834"/>
      <c r="EP166" s="827" t="s">
        <v>441</v>
      </c>
      <c r="EQ166" s="835">
        <f>EQ142</f>
        <v>1</v>
      </c>
      <c r="ER166" s="835">
        <f>IF(EQ166&gt;1,1,EQ166)</f>
        <v>1</v>
      </c>
      <c r="ES166" s="835">
        <f>IF(AND(EP$70=0,EQ$70=1),EP$135+EP$135*ER166*EQ$135,0)</f>
        <v>0</v>
      </c>
      <c r="ET166" s="835">
        <f>ES166*ER98/10000</f>
        <v>0</v>
      </c>
      <c r="EU166" s="834"/>
      <c r="EV166" s="827" t="s">
        <v>441</v>
      </c>
      <c r="EW166" s="835">
        <f>EW142</f>
        <v>1</v>
      </c>
      <c r="EX166" s="835">
        <f>IF(EW166&gt;1,1,EW166)</f>
        <v>1</v>
      </c>
      <c r="EY166" s="835">
        <f>IF(AND(EV$70=0,EW$70=1),EV$135+EV$135*EX166*EW$135,0)</f>
        <v>0</v>
      </c>
      <c r="EZ166" s="835">
        <f>EY166*EX98/10000</f>
        <v>0</v>
      </c>
      <c r="FA166" s="834"/>
      <c r="FB166" s="827" t="s">
        <v>441</v>
      </c>
      <c r="FC166" s="835">
        <f>FC142</f>
        <v>1</v>
      </c>
      <c r="FD166" s="835">
        <f>IF(FC166&gt;1,1,FC166)</f>
        <v>1</v>
      </c>
      <c r="FE166" s="835">
        <f>IF(AND(FB$70=0,FC$70=1),FB$135+FB$135*FD166*FC$135,0)</f>
        <v>0</v>
      </c>
      <c r="FF166" s="835">
        <f>FE166*FD98/10000</f>
        <v>0</v>
      </c>
      <c r="FG166" s="834"/>
      <c r="FH166" s="827" t="s">
        <v>441</v>
      </c>
      <c r="FI166" s="835">
        <f>FI142</f>
        <v>1</v>
      </c>
      <c r="FJ166" s="835">
        <f>IF(FI166&gt;1,1,FI166)</f>
        <v>1</v>
      </c>
      <c r="FK166" s="835">
        <f>IF(AND(FH$70=0,FI$70=1),FH$135+FH$135*FJ166*FI$135,0)</f>
        <v>0</v>
      </c>
      <c r="FL166" s="835">
        <f>FK166*FJ98/10000</f>
        <v>0</v>
      </c>
      <c r="FM166" s="834"/>
      <c r="FN166" s="827" t="s">
        <v>441</v>
      </c>
      <c r="FO166" s="835">
        <f>FO142</f>
        <v>1</v>
      </c>
      <c r="FP166" s="835">
        <f>IF(FO166&gt;1,1,FO166)</f>
        <v>1</v>
      </c>
      <c r="FQ166" s="835">
        <f>IF(AND(FN$70=0,FO$70=1),FN$135+FN$135*FP166*FO$135,0)</f>
        <v>0</v>
      </c>
      <c r="FR166" s="835">
        <f>FQ166*FP98/10000</f>
        <v>0</v>
      </c>
      <c r="FS166" s="834"/>
      <c r="FT166" s="827" t="s">
        <v>441</v>
      </c>
      <c r="FU166" s="835">
        <f>FU142</f>
        <v>1</v>
      </c>
      <c r="FV166" s="835">
        <f>IF(FU166&gt;1,1,FU166)</f>
        <v>1</v>
      </c>
      <c r="FW166" s="835">
        <f>IF(AND(FT$70=0,FU$70=1),FT$135+FT$135*FV166*FU$135,0)</f>
        <v>0</v>
      </c>
      <c r="FX166" s="835">
        <f>FW166*FV98/10000</f>
        <v>0</v>
      </c>
      <c r="FY166" s="834"/>
    </row>
    <row r="167" spans="1:181" x14ac:dyDescent="0.3">
      <c r="A167" s="19"/>
      <c r="B167" s="827" t="s">
        <v>437</v>
      </c>
      <c r="C167" s="835">
        <f>C141</f>
        <v>0.3</v>
      </c>
      <c r="D167" s="835">
        <f>IF(C167&gt;1,1,C167)</f>
        <v>0.3</v>
      </c>
      <c r="E167" s="835">
        <f>IF(AND(B$70=0,C$70=1),B$135+B$135*D167*C$135,0)</f>
        <v>0</v>
      </c>
      <c r="F167" s="835">
        <f>E167*D99/10000</f>
        <v>0</v>
      </c>
      <c r="G167" s="834"/>
      <c r="H167" s="827" t="s">
        <v>437</v>
      </c>
      <c r="I167" s="835">
        <f>I141</f>
        <v>0.3</v>
      </c>
      <c r="J167" s="835">
        <f>IF(I167&gt;1,1,I167)</f>
        <v>0.3</v>
      </c>
      <c r="K167" s="835">
        <f>IF(AND(H$70=0,I$70=1),H$135+H$135*J167*I$135,0)</f>
        <v>0</v>
      </c>
      <c r="L167" s="835">
        <f>K167*J99/10000</f>
        <v>0</v>
      </c>
      <c r="M167" s="834"/>
      <c r="N167" s="827" t="s">
        <v>437</v>
      </c>
      <c r="O167" s="835">
        <f>O141</f>
        <v>0.3</v>
      </c>
      <c r="P167" s="835">
        <f>IF(O167&gt;1,1,O167)</f>
        <v>0.3</v>
      </c>
      <c r="Q167" s="835">
        <f>IF(AND(N$70=0,O$70=1),N$135+N$135*P167*O$135,0)</f>
        <v>0</v>
      </c>
      <c r="R167" s="835">
        <f>Q167*P99/10000</f>
        <v>0</v>
      </c>
      <c r="S167" s="834"/>
      <c r="T167" s="827" t="s">
        <v>437</v>
      </c>
      <c r="U167" s="835">
        <f>U141</f>
        <v>0.3</v>
      </c>
      <c r="V167" s="835">
        <f>IF(U167&gt;1,1,U167)</f>
        <v>0.3</v>
      </c>
      <c r="W167" s="835">
        <f>IF(AND(T$70=0,U$70=1),T$135+T$135*V167*U$135,0)</f>
        <v>0</v>
      </c>
      <c r="X167" s="835">
        <f>W167*V99/10000</f>
        <v>0</v>
      </c>
      <c r="Y167" s="834"/>
      <c r="Z167" s="827" t="s">
        <v>437</v>
      </c>
      <c r="AA167" s="835">
        <f>AA141</f>
        <v>0.3</v>
      </c>
      <c r="AB167" s="835">
        <f>IF(AA167&gt;1,1,AA167)</f>
        <v>0.3</v>
      </c>
      <c r="AC167" s="835">
        <f>IF(AND(Z$70=0,AA$70=1),Z$135+Z$135*AB167*AA$135,0)</f>
        <v>0</v>
      </c>
      <c r="AD167" s="835">
        <f>AC167*AB99/10000</f>
        <v>0</v>
      </c>
      <c r="AE167" s="834"/>
      <c r="AF167" s="827" t="s">
        <v>437</v>
      </c>
      <c r="AG167" s="835">
        <f>AG141</f>
        <v>0.3</v>
      </c>
      <c r="AH167" s="835">
        <f>IF(AG167&gt;1,1,AG167)</f>
        <v>0.3</v>
      </c>
      <c r="AI167" s="835">
        <f>IF(AND(AF$70=0,AG$70=1),AF$135+AF$135*AH167*AG$135,0)</f>
        <v>0</v>
      </c>
      <c r="AJ167" s="835">
        <f>AI167*AH99/10000</f>
        <v>0</v>
      </c>
      <c r="AK167" s="834"/>
      <c r="AL167" s="827" t="s">
        <v>437</v>
      </c>
      <c r="AM167" s="835">
        <f>AM141</f>
        <v>0.3</v>
      </c>
      <c r="AN167" s="835">
        <f>IF(AM167&gt;1,1,AM167)</f>
        <v>0.3</v>
      </c>
      <c r="AO167" s="835">
        <f>IF(AND(AL$70=0,AM$70=1),AL$135+AL$135*AN167*AM$135,0)</f>
        <v>0</v>
      </c>
      <c r="AP167" s="835">
        <f>AO167*AN99/10000</f>
        <v>0</v>
      </c>
      <c r="AQ167" s="834"/>
      <c r="AR167" s="827" t="s">
        <v>437</v>
      </c>
      <c r="AS167" s="835">
        <f>AS141</f>
        <v>0.3</v>
      </c>
      <c r="AT167" s="835">
        <f>IF(AS167&gt;1,1,AS167)</f>
        <v>0.3</v>
      </c>
      <c r="AU167" s="835">
        <f>IF(AND(AR$70=0,AS$70=1),AR$135+AR$135*AT167*AS$135,0)</f>
        <v>0</v>
      </c>
      <c r="AV167" s="835">
        <f>AU167*AT99/10000</f>
        <v>0</v>
      </c>
      <c r="AW167" s="834"/>
      <c r="AX167" s="827" t="s">
        <v>437</v>
      </c>
      <c r="AY167" s="835">
        <f>AY141</f>
        <v>0.3</v>
      </c>
      <c r="AZ167" s="835">
        <f>IF(AY167&gt;1,1,AY167)</f>
        <v>0.3</v>
      </c>
      <c r="BA167" s="835">
        <f>IF(AND(AX$70=0,AY$70=1),AX$135+AX$135*AZ167*AY$135,0)</f>
        <v>0</v>
      </c>
      <c r="BB167" s="835">
        <f>BA167*AZ99/10000</f>
        <v>0</v>
      </c>
      <c r="BC167" s="834"/>
      <c r="BD167" s="827" t="s">
        <v>437</v>
      </c>
      <c r="BE167" s="835">
        <f>BE141</f>
        <v>0.3</v>
      </c>
      <c r="BF167" s="835">
        <f>IF(BE167&gt;1,1,BE167)</f>
        <v>0.3</v>
      </c>
      <c r="BG167" s="835">
        <f>IF(AND(BD$70=0,BE$70=1),BD$135+BD$135*BF167*BE$135,0)</f>
        <v>0</v>
      </c>
      <c r="BH167" s="835">
        <f>BG167*BF99/10000</f>
        <v>0</v>
      </c>
      <c r="BI167" s="834"/>
      <c r="BJ167" s="827" t="s">
        <v>437</v>
      </c>
      <c r="BK167" s="835">
        <f>BK141</f>
        <v>0.3</v>
      </c>
      <c r="BL167" s="835">
        <f>IF(BK167&gt;1,1,BK167)</f>
        <v>0.3</v>
      </c>
      <c r="BM167" s="835">
        <f>IF(AND(BJ$70=0,BK$70=1),BJ$135+BJ$135*BL167*BK$135,0)</f>
        <v>0</v>
      </c>
      <c r="BN167" s="835">
        <f>BM167*BL99/10000</f>
        <v>0</v>
      </c>
      <c r="BO167" s="834"/>
      <c r="BP167" s="827" t="s">
        <v>437</v>
      </c>
      <c r="BQ167" s="835">
        <f>BQ141</f>
        <v>0.3</v>
      </c>
      <c r="BR167" s="835">
        <f>IF(BQ167&gt;1,1,BQ167)</f>
        <v>0.3</v>
      </c>
      <c r="BS167" s="835">
        <f>IF(AND(BP$70=0,BQ$70=1),BP$135+BP$135*BR167*BQ$135,0)</f>
        <v>0</v>
      </c>
      <c r="BT167" s="835">
        <f>BS167*BR99/10000</f>
        <v>0</v>
      </c>
      <c r="BU167" s="834"/>
      <c r="BV167" s="827" t="s">
        <v>437</v>
      </c>
      <c r="BW167" s="835">
        <f>BW141</f>
        <v>0.3</v>
      </c>
      <c r="BX167" s="835">
        <f>IF(BW167&gt;1,1,BW167)</f>
        <v>0.3</v>
      </c>
      <c r="BY167" s="835">
        <f>IF(AND(BV$70=0,BW$70=1),BV$135+BV$135*BX167*BW$135,0)</f>
        <v>0</v>
      </c>
      <c r="BZ167" s="835">
        <f>BY167*BX99/10000</f>
        <v>0</v>
      </c>
      <c r="CA167" s="834"/>
      <c r="CB167" s="827" t="s">
        <v>437</v>
      </c>
      <c r="CC167" s="835">
        <f>CC141</f>
        <v>0.3</v>
      </c>
      <c r="CD167" s="835">
        <f>IF(CC167&gt;1,1,CC167)</f>
        <v>0.3</v>
      </c>
      <c r="CE167" s="835">
        <f>IF(AND(CB$70=0,CC$70=1),CB$135+CB$135*CD167*CC$135,0)</f>
        <v>0</v>
      </c>
      <c r="CF167" s="835">
        <f>CE167*CD99/10000</f>
        <v>0</v>
      </c>
      <c r="CG167" s="834"/>
      <c r="CH167" s="827" t="s">
        <v>437</v>
      </c>
      <c r="CI167" s="835">
        <f>CI141</f>
        <v>0.3</v>
      </c>
      <c r="CJ167" s="835">
        <f>IF(CI167&gt;1,1,CI167)</f>
        <v>0.3</v>
      </c>
      <c r="CK167" s="835">
        <f>IF(AND(CH$70=0,CI$70=1),CH$135+CH$135*CJ167*CI$135,0)</f>
        <v>0</v>
      </c>
      <c r="CL167" s="835">
        <f>CK167*CJ99/10000</f>
        <v>0</v>
      </c>
      <c r="CM167" s="834"/>
      <c r="CN167" s="827" t="s">
        <v>437</v>
      </c>
      <c r="CO167" s="835">
        <f>CO141</f>
        <v>0.3</v>
      </c>
      <c r="CP167" s="835">
        <f>IF(CO167&gt;1,1,CO167)</f>
        <v>0.3</v>
      </c>
      <c r="CQ167" s="835">
        <f>IF(AND(CN$70=0,CO$70=1),CN$135+CN$135*CP167*CO$135,0)</f>
        <v>0</v>
      </c>
      <c r="CR167" s="835">
        <f>CQ167*CP99/10000</f>
        <v>0</v>
      </c>
      <c r="CS167" s="834"/>
      <c r="CT167" s="827" t="s">
        <v>437</v>
      </c>
      <c r="CU167" s="835">
        <f>CU141</f>
        <v>0.3</v>
      </c>
      <c r="CV167" s="835">
        <f>IF(CU167&gt;1,1,CU167)</f>
        <v>0.3</v>
      </c>
      <c r="CW167" s="835">
        <f>IF(AND(CT$70=0,CU$70=1),CT$135+CT$135*CV167*CU$135,0)</f>
        <v>0</v>
      </c>
      <c r="CX167" s="835">
        <f>CW167*CV99/10000</f>
        <v>0</v>
      </c>
      <c r="CY167" s="834"/>
      <c r="CZ167" s="827" t="s">
        <v>437</v>
      </c>
      <c r="DA167" s="835">
        <f>DA141</f>
        <v>0.3</v>
      </c>
      <c r="DB167" s="835">
        <f>IF(DA167&gt;1,1,DA167)</f>
        <v>0.3</v>
      </c>
      <c r="DC167" s="835">
        <f>IF(AND(CZ$70=0,DA$70=1),CZ$135+CZ$135*DB167*DA$135,0)</f>
        <v>0</v>
      </c>
      <c r="DD167" s="835">
        <f>DC167*DB99/10000</f>
        <v>0</v>
      </c>
      <c r="DE167" s="834"/>
      <c r="DF167" s="827" t="s">
        <v>437</v>
      </c>
      <c r="DG167" s="835">
        <f>DG141</f>
        <v>0.3</v>
      </c>
      <c r="DH167" s="835">
        <f>IF(DG167&gt;1,1,DG167)</f>
        <v>0.3</v>
      </c>
      <c r="DI167" s="835">
        <f>IF(AND(DF$70=0,DG$70=1),DF$135+DF$135*DH167*DG$135,0)</f>
        <v>0</v>
      </c>
      <c r="DJ167" s="835">
        <f>DI167*DH99/10000</f>
        <v>0</v>
      </c>
      <c r="DK167" s="834"/>
      <c r="DL167" s="827" t="s">
        <v>437</v>
      </c>
      <c r="DM167" s="835">
        <f>DM141</f>
        <v>0.3</v>
      </c>
      <c r="DN167" s="835">
        <f>IF(DM167&gt;1,1,DM167)</f>
        <v>0.3</v>
      </c>
      <c r="DO167" s="835">
        <f>IF(AND(DL$70=0,DM$70=1),DL$135+DL$135*DN167*DM$135,0)</f>
        <v>0</v>
      </c>
      <c r="DP167" s="835">
        <f>DO167*DN99/10000</f>
        <v>0</v>
      </c>
      <c r="DQ167" s="834"/>
      <c r="DR167" s="827" t="s">
        <v>437</v>
      </c>
      <c r="DS167" s="835">
        <f>DS141</f>
        <v>0.3</v>
      </c>
      <c r="DT167" s="835">
        <f>IF(DS167&gt;1,1,DS167)</f>
        <v>0.3</v>
      </c>
      <c r="DU167" s="835">
        <f>IF(AND(DR$70=0,DS$70=1),DR$135+DR$135*DT167*DS$135,0)</f>
        <v>0</v>
      </c>
      <c r="DV167" s="835">
        <f>DU167*DT99/10000</f>
        <v>0</v>
      </c>
      <c r="DW167" s="834"/>
      <c r="DX167" s="827" t="s">
        <v>437</v>
      </c>
      <c r="DY167" s="835">
        <f>DY141</f>
        <v>0.3</v>
      </c>
      <c r="DZ167" s="835">
        <f>IF(DY167&gt;1,1,DY167)</f>
        <v>0.3</v>
      </c>
      <c r="EA167" s="835">
        <f>IF(AND(DX$70=0,DY$70=1),DX$135+DX$135*DZ167*DY$135,0)</f>
        <v>0</v>
      </c>
      <c r="EB167" s="835">
        <f>EA167*DZ99/10000</f>
        <v>0</v>
      </c>
      <c r="EC167" s="834"/>
      <c r="ED167" s="827" t="s">
        <v>437</v>
      </c>
      <c r="EE167" s="835">
        <f>EE141</f>
        <v>0.3</v>
      </c>
      <c r="EF167" s="835">
        <f>IF(EE167&gt;1,1,EE167)</f>
        <v>0.3</v>
      </c>
      <c r="EG167" s="835">
        <f>IF(AND(ED$70=0,EE$70=1),ED$135+ED$135*EF167*EE$135,0)</f>
        <v>0</v>
      </c>
      <c r="EH167" s="835">
        <f>EG167*EF99/10000</f>
        <v>0</v>
      </c>
      <c r="EI167" s="834"/>
      <c r="EJ167" s="827" t="s">
        <v>437</v>
      </c>
      <c r="EK167" s="835">
        <f>EK141</f>
        <v>0.3</v>
      </c>
      <c r="EL167" s="835">
        <f>IF(EK167&gt;1,1,EK167)</f>
        <v>0.3</v>
      </c>
      <c r="EM167" s="835">
        <f>IF(AND(EJ$70=0,EK$70=1),EJ$135+EJ$135*EL167*EK$135,0)</f>
        <v>0</v>
      </c>
      <c r="EN167" s="835">
        <f>EM167*EL99/10000</f>
        <v>0</v>
      </c>
      <c r="EO167" s="834"/>
      <c r="EP167" s="827" t="s">
        <v>437</v>
      </c>
      <c r="EQ167" s="835">
        <f>EQ141</f>
        <v>0.3</v>
      </c>
      <c r="ER167" s="835">
        <f>IF(EQ167&gt;1,1,EQ167)</f>
        <v>0.3</v>
      </c>
      <c r="ES167" s="835">
        <f>IF(AND(EP$70=0,EQ$70=1),EP$135+EP$135*ER167*EQ$135,0)</f>
        <v>0</v>
      </c>
      <c r="ET167" s="835">
        <f>ES167*ER99/10000</f>
        <v>0</v>
      </c>
      <c r="EU167" s="834"/>
      <c r="EV167" s="827" t="s">
        <v>437</v>
      </c>
      <c r="EW167" s="835">
        <f>EW141</f>
        <v>0.3</v>
      </c>
      <c r="EX167" s="835">
        <f>IF(EW167&gt;1,1,EW167)</f>
        <v>0.3</v>
      </c>
      <c r="EY167" s="835">
        <f>IF(AND(EV$70=0,EW$70=1),EV$135+EV$135*EX167*EW$135,0)</f>
        <v>0</v>
      </c>
      <c r="EZ167" s="835">
        <f>EY167*EX99/10000</f>
        <v>0</v>
      </c>
      <c r="FA167" s="834"/>
      <c r="FB167" s="827" t="s">
        <v>437</v>
      </c>
      <c r="FC167" s="835">
        <f>FC141</f>
        <v>0.3</v>
      </c>
      <c r="FD167" s="835">
        <f>IF(FC167&gt;1,1,FC167)</f>
        <v>0.3</v>
      </c>
      <c r="FE167" s="835">
        <f>IF(AND(FB$70=0,FC$70=1),FB$135+FB$135*FD167*FC$135,0)</f>
        <v>0</v>
      </c>
      <c r="FF167" s="835">
        <f>FE167*FD99/10000</f>
        <v>0</v>
      </c>
      <c r="FG167" s="834"/>
      <c r="FH167" s="827" t="s">
        <v>437</v>
      </c>
      <c r="FI167" s="835">
        <f>FI141</f>
        <v>0.3</v>
      </c>
      <c r="FJ167" s="835">
        <f>IF(FI167&gt;1,1,FI167)</f>
        <v>0.3</v>
      </c>
      <c r="FK167" s="835">
        <f>IF(AND(FH$70=0,FI$70=1),FH$135+FH$135*FJ167*FI$135,0)</f>
        <v>0</v>
      </c>
      <c r="FL167" s="835">
        <f>FK167*FJ99/10000</f>
        <v>0</v>
      </c>
      <c r="FM167" s="834"/>
      <c r="FN167" s="827" t="s">
        <v>437</v>
      </c>
      <c r="FO167" s="835">
        <f>FO141</f>
        <v>0.3</v>
      </c>
      <c r="FP167" s="835">
        <f>IF(FO167&gt;1,1,FO167)</f>
        <v>0.3</v>
      </c>
      <c r="FQ167" s="835">
        <f>IF(AND(FN$70=0,FO$70=1),FN$135+FN$135*FP167*FO$135,0)</f>
        <v>0</v>
      </c>
      <c r="FR167" s="835">
        <f>FQ167*FP99/10000</f>
        <v>0</v>
      </c>
      <c r="FS167" s="834"/>
      <c r="FT167" s="827" t="s">
        <v>437</v>
      </c>
      <c r="FU167" s="835">
        <f>FU141</f>
        <v>0.3</v>
      </c>
      <c r="FV167" s="835">
        <f>IF(FU167&gt;1,1,FU167)</f>
        <v>0.3</v>
      </c>
      <c r="FW167" s="835">
        <f>IF(AND(FT$70=0,FU$70=1),FT$135+FT$135*FV167*FU$135,0)</f>
        <v>0</v>
      </c>
      <c r="FX167" s="835">
        <f>FW167*FV99/10000</f>
        <v>0</v>
      </c>
      <c r="FY167" s="834"/>
    </row>
    <row r="168" spans="1:181" x14ac:dyDescent="0.3">
      <c r="A168" s="19"/>
      <c r="B168" s="827"/>
      <c r="C168" s="835"/>
      <c r="D168" s="835"/>
      <c r="E168" s="835"/>
      <c r="F168" s="835"/>
      <c r="G168" s="834"/>
      <c r="H168" s="827"/>
      <c r="I168" s="835"/>
      <c r="J168" s="835"/>
      <c r="K168" s="835"/>
      <c r="L168" s="835"/>
      <c r="M168" s="834"/>
      <c r="N168" s="827"/>
      <c r="O168" s="835"/>
      <c r="P168" s="835"/>
      <c r="Q168" s="835"/>
      <c r="R168" s="835"/>
      <c r="S168" s="834"/>
      <c r="T168" s="827"/>
      <c r="U168" s="835"/>
      <c r="V168" s="835"/>
      <c r="W168" s="835"/>
      <c r="X168" s="835"/>
      <c r="Y168" s="834"/>
      <c r="Z168" s="827"/>
      <c r="AA168" s="835"/>
      <c r="AB168" s="835"/>
      <c r="AC168" s="835"/>
      <c r="AD168" s="835"/>
      <c r="AE168" s="834"/>
      <c r="AF168" s="827"/>
      <c r="AG168" s="835"/>
      <c r="AH168" s="835"/>
      <c r="AI168" s="835"/>
      <c r="AJ168" s="835"/>
      <c r="AK168" s="834"/>
      <c r="AL168" s="827"/>
      <c r="AM168" s="835"/>
      <c r="AN168" s="835"/>
      <c r="AO168" s="835"/>
      <c r="AP168" s="835"/>
      <c r="AQ168" s="834"/>
      <c r="AR168" s="827"/>
      <c r="AS168" s="835"/>
      <c r="AT168" s="835"/>
      <c r="AU168" s="835"/>
      <c r="AV168" s="835"/>
      <c r="AW168" s="834"/>
      <c r="AX168" s="827"/>
      <c r="AY168" s="835"/>
      <c r="AZ168" s="835"/>
      <c r="BA168" s="835"/>
      <c r="BB168" s="835"/>
      <c r="BC168" s="834"/>
      <c r="BD168" s="827"/>
      <c r="BE168" s="835"/>
      <c r="BF168" s="835"/>
      <c r="BG168" s="835"/>
      <c r="BH168" s="835"/>
      <c r="BI168" s="834"/>
      <c r="BJ168" s="827"/>
      <c r="BK168" s="835"/>
      <c r="BL168" s="835"/>
      <c r="BM168" s="835"/>
      <c r="BN168" s="835"/>
      <c r="BO168" s="834"/>
      <c r="BP168" s="827"/>
      <c r="BQ168" s="835"/>
      <c r="BR168" s="835"/>
      <c r="BS168" s="835"/>
      <c r="BT168" s="835"/>
      <c r="BU168" s="834"/>
      <c r="BV168" s="827"/>
      <c r="BW168" s="835"/>
      <c r="BX168" s="835"/>
      <c r="BY168" s="835"/>
      <c r="BZ168" s="835"/>
      <c r="CA168" s="834"/>
      <c r="CB168" s="827"/>
      <c r="CC168" s="835"/>
      <c r="CD168" s="835"/>
      <c r="CE168" s="835"/>
      <c r="CF168" s="835"/>
      <c r="CG168" s="834"/>
      <c r="CH168" s="827"/>
      <c r="CI168" s="835"/>
      <c r="CJ168" s="835"/>
      <c r="CK168" s="835"/>
      <c r="CL168" s="835"/>
      <c r="CM168" s="834"/>
      <c r="CN168" s="827"/>
      <c r="CO168" s="835"/>
      <c r="CP168" s="835"/>
      <c r="CQ168" s="835"/>
      <c r="CR168" s="835"/>
      <c r="CS168" s="834"/>
      <c r="CT168" s="827"/>
      <c r="CU168" s="835"/>
      <c r="CV168" s="835"/>
      <c r="CW168" s="835"/>
      <c r="CX168" s="835"/>
      <c r="CY168" s="834"/>
      <c r="CZ168" s="827"/>
      <c r="DA168" s="835"/>
      <c r="DB168" s="835"/>
      <c r="DC168" s="835"/>
      <c r="DD168" s="835"/>
      <c r="DE168" s="834"/>
      <c r="DF168" s="827"/>
      <c r="DG168" s="835"/>
      <c r="DH168" s="835"/>
      <c r="DI168" s="835"/>
      <c r="DJ168" s="835"/>
      <c r="DK168" s="834"/>
      <c r="DL168" s="827"/>
      <c r="DM168" s="835"/>
      <c r="DN168" s="835"/>
      <c r="DO168" s="835"/>
      <c r="DP168" s="835"/>
      <c r="DQ168" s="834"/>
      <c r="DR168" s="827"/>
      <c r="DS168" s="835"/>
      <c r="DT168" s="835"/>
      <c r="DU168" s="835"/>
      <c r="DV168" s="835"/>
      <c r="DW168" s="834"/>
      <c r="DX168" s="827"/>
      <c r="DY168" s="835"/>
      <c r="DZ168" s="835"/>
      <c r="EA168" s="835"/>
      <c r="EB168" s="835"/>
      <c r="EC168" s="834"/>
      <c r="ED168" s="827"/>
      <c r="EE168" s="835"/>
      <c r="EF168" s="835"/>
      <c r="EG168" s="835"/>
      <c r="EH168" s="835"/>
      <c r="EI168" s="834"/>
      <c r="EJ168" s="827"/>
      <c r="EK168" s="835"/>
      <c r="EL168" s="835"/>
      <c r="EM168" s="835"/>
      <c r="EN168" s="835"/>
      <c r="EO168" s="834"/>
      <c r="EP168" s="827"/>
      <c r="EQ168" s="835"/>
      <c r="ER168" s="835"/>
      <c r="ES168" s="835"/>
      <c r="ET168" s="835"/>
      <c r="EU168" s="834"/>
      <c r="EV168" s="827"/>
      <c r="EW168" s="835"/>
      <c r="EX168" s="835"/>
      <c r="EY168" s="835"/>
      <c r="EZ168" s="835"/>
      <c r="FA168" s="834"/>
      <c r="FB168" s="827"/>
      <c r="FC168" s="835"/>
      <c r="FD168" s="835"/>
      <c r="FE168" s="835"/>
      <c r="FF168" s="835"/>
      <c r="FG168" s="834"/>
      <c r="FH168" s="827"/>
      <c r="FI168" s="835"/>
      <c r="FJ168" s="835"/>
      <c r="FK168" s="835"/>
      <c r="FL168" s="835"/>
      <c r="FM168" s="834"/>
      <c r="FN168" s="827"/>
      <c r="FO168" s="835"/>
      <c r="FP168" s="835"/>
      <c r="FQ168" s="835"/>
      <c r="FR168" s="835"/>
      <c r="FS168" s="834"/>
      <c r="FT168" s="827"/>
      <c r="FU168" s="835"/>
      <c r="FV168" s="835"/>
      <c r="FW168" s="835"/>
      <c r="FX168" s="835"/>
      <c r="FY168" s="834"/>
    </row>
    <row r="169" spans="1:181" x14ac:dyDescent="0.3">
      <c r="A169" s="19"/>
      <c r="B169" s="827"/>
      <c r="C169" s="835"/>
      <c r="D169" s="835"/>
      <c r="E169" s="835"/>
      <c r="F169" s="835"/>
      <c r="G169" s="834"/>
      <c r="H169" s="827"/>
      <c r="I169" s="835"/>
      <c r="J169" s="835"/>
      <c r="K169" s="835"/>
      <c r="L169" s="835"/>
      <c r="M169" s="834"/>
      <c r="N169" s="827"/>
      <c r="O169" s="835"/>
      <c r="P169" s="835"/>
      <c r="Q169" s="835"/>
      <c r="R169" s="835"/>
      <c r="S169" s="834"/>
      <c r="T169" s="827"/>
      <c r="U169" s="835"/>
      <c r="V169" s="835"/>
      <c r="W169" s="835"/>
      <c r="X169" s="835"/>
      <c r="Y169" s="834"/>
      <c r="Z169" s="827"/>
      <c r="AA169" s="835"/>
      <c r="AB169" s="835"/>
      <c r="AC169" s="835"/>
      <c r="AD169" s="835"/>
      <c r="AE169" s="834"/>
      <c r="AF169" s="827"/>
      <c r="AG169" s="835"/>
      <c r="AH169" s="835"/>
      <c r="AI169" s="835"/>
      <c r="AJ169" s="835"/>
      <c r="AK169" s="834"/>
      <c r="AL169" s="827"/>
      <c r="AM169" s="835"/>
      <c r="AN169" s="835"/>
      <c r="AO169" s="835"/>
      <c r="AP169" s="835"/>
      <c r="AQ169" s="834"/>
      <c r="AR169" s="827"/>
      <c r="AS169" s="835"/>
      <c r="AT169" s="835"/>
      <c r="AU169" s="835"/>
      <c r="AV169" s="835"/>
      <c r="AW169" s="834"/>
      <c r="AX169" s="827"/>
      <c r="AY169" s="835"/>
      <c r="AZ169" s="835"/>
      <c r="BA169" s="835"/>
      <c r="BB169" s="835"/>
      <c r="BC169" s="834"/>
      <c r="BD169" s="827"/>
      <c r="BE169" s="835"/>
      <c r="BF169" s="835"/>
      <c r="BG169" s="835"/>
      <c r="BH169" s="835"/>
      <c r="BI169" s="834"/>
      <c r="BJ169" s="827"/>
      <c r="BK169" s="835"/>
      <c r="BL169" s="835"/>
      <c r="BM169" s="835"/>
      <c r="BN169" s="835"/>
      <c r="BO169" s="834"/>
      <c r="BP169" s="827"/>
      <c r="BQ169" s="835"/>
      <c r="BR169" s="835"/>
      <c r="BS169" s="835"/>
      <c r="BT169" s="835"/>
      <c r="BU169" s="834"/>
      <c r="BV169" s="827"/>
      <c r="BW169" s="835"/>
      <c r="BX169" s="835"/>
      <c r="BY169" s="835"/>
      <c r="BZ169" s="835"/>
      <c r="CA169" s="834"/>
      <c r="CB169" s="827"/>
      <c r="CC169" s="835"/>
      <c r="CD169" s="835"/>
      <c r="CE169" s="835"/>
      <c r="CF169" s="835"/>
      <c r="CG169" s="834"/>
      <c r="CH169" s="827"/>
      <c r="CI169" s="835"/>
      <c r="CJ169" s="835"/>
      <c r="CK169" s="835"/>
      <c r="CL169" s="835"/>
      <c r="CM169" s="834"/>
      <c r="CN169" s="827"/>
      <c r="CO169" s="835"/>
      <c r="CP169" s="835"/>
      <c r="CQ169" s="835"/>
      <c r="CR169" s="835"/>
      <c r="CS169" s="834"/>
      <c r="CT169" s="827"/>
      <c r="CU169" s="835"/>
      <c r="CV169" s="835"/>
      <c r="CW169" s="835"/>
      <c r="CX169" s="835"/>
      <c r="CY169" s="834"/>
      <c r="CZ169" s="827"/>
      <c r="DA169" s="835"/>
      <c r="DB169" s="835"/>
      <c r="DC169" s="835"/>
      <c r="DD169" s="835"/>
      <c r="DE169" s="834"/>
      <c r="DF169" s="827"/>
      <c r="DG169" s="835"/>
      <c r="DH169" s="835"/>
      <c r="DI169" s="835"/>
      <c r="DJ169" s="835"/>
      <c r="DK169" s="834"/>
      <c r="DL169" s="827"/>
      <c r="DM169" s="835"/>
      <c r="DN169" s="835"/>
      <c r="DO169" s="835"/>
      <c r="DP169" s="835"/>
      <c r="DQ169" s="834"/>
      <c r="DR169" s="827"/>
      <c r="DS169" s="835"/>
      <c r="DT169" s="835"/>
      <c r="DU169" s="835"/>
      <c r="DV169" s="835"/>
      <c r="DW169" s="834"/>
      <c r="DX169" s="827"/>
      <c r="DY169" s="835"/>
      <c r="DZ169" s="835"/>
      <c r="EA169" s="835"/>
      <c r="EB169" s="835"/>
      <c r="EC169" s="834"/>
      <c r="ED169" s="827"/>
      <c r="EE169" s="835"/>
      <c r="EF169" s="835"/>
      <c r="EG169" s="835"/>
      <c r="EH169" s="835"/>
      <c r="EI169" s="834"/>
      <c r="EJ169" s="827"/>
      <c r="EK169" s="835"/>
      <c r="EL169" s="835"/>
      <c r="EM169" s="835"/>
      <c r="EN169" s="835"/>
      <c r="EO169" s="834"/>
      <c r="EP169" s="827"/>
      <c r="EQ169" s="835"/>
      <c r="ER169" s="835"/>
      <c r="ES169" s="835"/>
      <c r="ET169" s="835"/>
      <c r="EU169" s="834"/>
      <c r="EV169" s="827"/>
      <c r="EW169" s="835"/>
      <c r="EX169" s="835"/>
      <c r="EY169" s="835"/>
      <c r="EZ169" s="835"/>
      <c r="FA169" s="834"/>
      <c r="FB169" s="827"/>
      <c r="FC169" s="835"/>
      <c r="FD169" s="835"/>
      <c r="FE169" s="835"/>
      <c r="FF169" s="835"/>
      <c r="FG169" s="834"/>
      <c r="FH169" s="827"/>
      <c r="FI169" s="835"/>
      <c r="FJ169" s="835"/>
      <c r="FK169" s="835"/>
      <c r="FL169" s="835"/>
      <c r="FM169" s="834"/>
      <c r="FN169" s="827"/>
      <c r="FO169" s="835"/>
      <c r="FP169" s="835"/>
      <c r="FQ169" s="835"/>
      <c r="FR169" s="835"/>
      <c r="FS169" s="834"/>
      <c r="FT169" s="827"/>
      <c r="FU169" s="835"/>
      <c r="FV169" s="835"/>
      <c r="FW169" s="835"/>
      <c r="FX169" s="835"/>
      <c r="FY169" s="834"/>
    </row>
    <row r="170" spans="1:181" x14ac:dyDescent="0.3">
      <c r="A170" s="19"/>
      <c r="B170" s="827" t="s">
        <v>442</v>
      </c>
      <c r="C170" s="835">
        <f>C139+C142</f>
        <v>1.3</v>
      </c>
      <c r="D170" s="835">
        <f t="shared" ref="D170:D178" si="58">IF(C170&gt;1,1,C170)</f>
        <v>1</v>
      </c>
      <c r="E170" s="835">
        <f t="shared" ref="E170:E178" si="59">IF(E$70=1,B$135+B$135*D170*C$135,0)</f>
        <v>9.36</v>
      </c>
      <c r="F170" s="835">
        <f t="shared" ref="F170:F178" si="60">E170*E117/10000</f>
        <v>0</v>
      </c>
      <c r="G170" s="834"/>
      <c r="H170" s="827" t="s">
        <v>442</v>
      </c>
      <c r="I170" s="835">
        <f>I139+I142</f>
        <v>1.3</v>
      </c>
      <c r="J170" s="835">
        <f t="shared" ref="J170:J178" si="61">IF(I170&gt;1,1,I170)</f>
        <v>1</v>
      </c>
      <c r="K170" s="835">
        <f t="shared" ref="K170:K178" si="62">IF(K$70=1,H$135+H$135*J170*I$135,0)</f>
        <v>12</v>
      </c>
      <c r="L170" s="835">
        <f t="shared" ref="L170:L178" si="63">K170*K117/10000</f>
        <v>0.50293041388786408</v>
      </c>
      <c r="M170" s="834"/>
      <c r="N170" s="827" t="s">
        <v>442</v>
      </c>
      <c r="O170" s="835">
        <f>O139+O142</f>
        <v>1.3</v>
      </c>
      <c r="P170" s="835">
        <f t="shared" ref="P170:P178" si="64">IF(O170&gt;1,1,O170)</f>
        <v>1</v>
      </c>
      <c r="Q170" s="835">
        <f t="shared" ref="Q170:Q178" si="65">IF(Q$70=1,N$135+N$135*P170*O$135,0)</f>
        <v>10.199999999999999</v>
      </c>
      <c r="R170" s="835">
        <f t="shared" ref="R170:R178" si="66">Q170*Q117/10000</f>
        <v>1.8071883038596466</v>
      </c>
      <c r="S170" s="834"/>
      <c r="T170" s="827" t="s">
        <v>442</v>
      </c>
      <c r="U170" s="835">
        <f>U139+U142</f>
        <v>1.3</v>
      </c>
      <c r="V170" s="835">
        <f t="shared" ref="V170:V178" si="67">IF(U170&gt;1,1,U170)</f>
        <v>1</v>
      </c>
      <c r="W170" s="835">
        <f t="shared" ref="W170:W178" si="68">IF(W$70=1,T$135+T$135*V170*U$135,0)</f>
        <v>11.4</v>
      </c>
      <c r="X170" s="835">
        <f t="shared" ref="X170:X178" si="69">W170*W117/10000</f>
        <v>4.6275465766000989</v>
      </c>
      <c r="Y170" s="834"/>
      <c r="Z170" s="827" t="s">
        <v>442</v>
      </c>
      <c r="AA170" s="835">
        <f>AA139+AA142</f>
        <v>1.3</v>
      </c>
      <c r="AB170" s="835">
        <f t="shared" ref="AB170:AB178" si="70">IF(AA170&gt;1,1,AA170)</f>
        <v>1</v>
      </c>
      <c r="AC170" s="835">
        <f t="shared" ref="AC170:AC178" si="71">IF(AC$70=1,Z$135+Z$135*AB170*AA$135,0)</f>
        <v>9.36</v>
      </c>
      <c r="AD170" s="835">
        <f t="shared" ref="AD170:AD178" si="72">AC170*AC117/10000</f>
        <v>6.6334441271083477</v>
      </c>
      <c r="AE170" s="834"/>
      <c r="AF170" s="827" t="s">
        <v>442</v>
      </c>
      <c r="AG170" s="835">
        <f>AG139+AG142</f>
        <v>1.3</v>
      </c>
      <c r="AH170" s="835">
        <f t="shared" ref="AH170:AH178" si="73">IF(AG170&gt;1,1,AG170)</f>
        <v>1</v>
      </c>
      <c r="AI170" s="835">
        <f t="shared" ref="AI170:AI178" si="74">IF(AI$70=1,AF$135+AF$135*AH170*AG$135,0)</f>
        <v>12</v>
      </c>
      <c r="AJ170" s="835">
        <f t="shared" ref="AJ170:AJ178" si="75">AI170*AI117/10000</f>
        <v>6.1560588872956856</v>
      </c>
      <c r="AK170" s="834"/>
      <c r="AL170" s="827" t="s">
        <v>442</v>
      </c>
      <c r="AM170" s="835">
        <f>AM139+AM142</f>
        <v>1.3</v>
      </c>
      <c r="AN170" s="835">
        <f t="shared" ref="AN170:AN178" si="76">IF(AM170&gt;1,1,AM170)</f>
        <v>1</v>
      </c>
      <c r="AO170" s="835">
        <f t="shared" ref="AO170:AO178" si="77">IF(AO$70=1,AL$135+AL$135*AN170*AM$135,0)</f>
        <v>10.199999999999999</v>
      </c>
      <c r="AP170" s="835">
        <f t="shared" ref="AP170:AP178" si="78">AO170*AO117/10000</f>
        <v>2.9082108993742763</v>
      </c>
      <c r="AQ170" s="834"/>
      <c r="AR170" s="827" t="s">
        <v>442</v>
      </c>
      <c r="AS170" s="835">
        <f>AS139+AS142</f>
        <v>1.3</v>
      </c>
      <c r="AT170" s="835">
        <f t="shared" ref="AT170:AT178" si="79">IF(AS170&gt;1,1,AS170)</f>
        <v>1</v>
      </c>
      <c r="AU170" s="835">
        <f t="shared" ref="AU170:AU178" si="80">IF(AU$70=1,AR$135+AR$135*AT170*AS$135,0)</f>
        <v>11.4</v>
      </c>
      <c r="AV170" s="835">
        <f t="shared" ref="AV170:AV178" si="81">AU170*AU117/10000</f>
        <v>1.6783002678892105</v>
      </c>
      <c r="AW170" s="834"/>
      <c r="AX170" s="827" t="s">
        <v>442</v>
      </c>
      <c r="AY170" s="835">
        <f>AY139+AY142</f>
        <v>1.3</v>
      </c>
      <c r="AZ170" s="835">
        <f t="shared" ref="AZ170:AZ178" si="82">IF(AY170&gt;1,1,AY170)</f>
        <v>1</v>
      </c>
      <c r="BA170" s="835">
        <f t="shared" ref="BA170:BA178" si="83">IF(BA$70=1,AX$135+AX$135*AZ170*AY$135,0)</f>
        <v>9.36</v>
      </c>
      <c r="BB170" s="835">
        <f t="shared" ref="BB170:BB178" si="84">BA170*BA117/10000</f>
        <v>0.65162193588433737</v>
      </c>
      <c r="BC170" s="834"/>
      <c r="BD170" s="827" t="s">
        <v>442</v>
      </c>
      <c r="BE170" s="835">
        <f>BE139+BE142</f>
        <v>1.3</v>
      </c>
      <c r="BF170" s="835">
        <f t="shared" ref="BF170:BF178" si="85">IF(BE170&gt;1,1,BE170)</f>
        <v>1</v>
      </c>
      <c r="BG170" s="835">
        <f t="shared" ref="BG170:BG178" si="86">IF(BG$70=1,BD$135+BD$135*BF170*BE$135,0)</f>
        <v>12</v>
      </c>
      <c r="BH170" s="835">
        <f t="shared" ref="BH170:BH178" si="87">BG170*BG117/10000</f>
        <v>0.35002476341605654</v>
      </c>
      <c r="BI170" s="834"/>
      <c r="BJ170" s="827" t="s">
        <v>442</v>
      </c>
      <c r="BK170" s="835">
        <f>BK139+BK142</f>
        <v>1.3</v>
      </c>
      <c r="BL170" s="835">
        <f t="shared" ref="BL170:BL178" si="88">IF(BK170&gt;1,1,BK170)</f>
        <v>1</v>
      </c>
      <c r="BM170" s="835">
        <f t="shared" ref="BM170:BM178" si="89">IF(BM$70=1,BJ$135+BJ$135*BL170*BK$135,0)</f>
        <v>0</v>
      </c>
      <c r="BN170" s="835">
        <f t="shared" ref="BN170:BN178" si="90">BM170*BM117/10000</f>
        <v>0</v>
      </c>
      <c r="BO170" s="834"/>
      <c r="BP170" s="827" t="s">
        <v>442</v>
      </c>
      <c r="BQ170" s="835">
        <f>BQ139+BQ142</f>
        <v>1.3</v>
      </c>
      <c r="BR170" s="835">
        <f t="shared" ref="BR170:BR178" si="91">IF(BQ170&gt;1,1,BQ170)</f>
        <v>1</v>
      </c>
      <c r="BS170" s="835">
        <f t="shared" ref="BS170:BS178" si="92">IF(BS$70=1,BP$135+BP$135*BR170*BQ$135,0)</f>
        <v>0</v>
      </c>
      <c r="BT170" s="835">
        <f t="shared" ref="BT170:BT178" si="93">BS170*BS117/10000</f>
        <v>0</v>
      </c>
      <c r="BU170" s="834"/>
      <c r="BV170" s="827" t="s">
        <v>442</v>
      </c>
      <c r="BW170" s="835">
        <f>BW139+BW142</f>
        <v>1.3</v>
      </c>
      <c r="BX170" s="835">
        <f t="shared" ref="BX170:BX178" si="94">IF(BW170&gt;1,1,BW170)</f>
        <v>1</v>
      </c>
      <c r="BY170" s="835">
        <f t="shared" ref="BY170:BY178" si="95">IF(BY$70=1,BV$135+BV$135*BX170*BW$135,0)</f>
        <v>0</v>
      </c>
      <c r="BZ170" s="835">
        <f t="shared" ref="BZ170:BZ178" si="96">BY170*BY117/10000</f>
        <v>0</v>
      </c>
      <c r="CA170" s="834"/>
      <c r="CB170" s="827" t="s">
        <v>442</v>
      </c>
      <c r="CC170" s="835">
        <f>CC139+CC142</f>
        <v>1.3</v>
      </c>
      <c r="CD170" s="835">
        <f t="shared" ref="CD170:CD178" si="97">IF(CC170&gt;1,1,CC170)</f>
        <v>1</v>
      </c>
      <c r="CE170" s="835">
        <f t="shared" ref="CE170:CE178" si="98">IF(CE$70=1,CB$135+CB$135*CD170*CC$135,0)</f>
        <v>0</v>
      </c>
      <c r="CF170" s="835">
        <f t="shared" ref="CF170:CF178" si="99">CE170*CE117/10000</f>
        <v>0</v>
      </c>
      <c r="CG170" s="834"/>
      <c r="CH170" s="827" t="s">
        <v>442</v>
      </c>
      <c r="CI170" s="835">
        <f>CI139+CI142</f>
        <v>1.3</v>
      </c>
      <c r="CJ170" s="835">
        <f t="shared" ref="CJ170:CJ178" si="100">IF(CI170&gt;1,1,CI170)</f>
        <v>1</v>
      </c>
      <c r="CK170" s="835">
        <f t="shared" ref="CK170:CK178" si="101">IF(CK$70=1,CH$135+CH$135*CJ170*CI$135,0)</f>
        <v>0</v>
      </c>
      <c r="CL170" s="835">
        <f t="shared" ref="CL170:CL178" si="102">CK170*CK117/10000</f>
        <v>0</v>
      </c>
      <c r="CM170" s="834"/>
      <c r="CN170" s="827" t="s">
        <v>442</v>
      </c>
      <c r="CO170" s="835">
        <f>CO139+CO142</f>
        <v>1.3</v>
      </c>
      <c r="CP170" s="835">
        <f t="shared" ref="CP170:CP178" si="103">IF(CO170&gt;1,1,CO170)</f>
        <v>1</v>
      </c>
      <c r="CQ170" s="835">
        <f t="shared" ref="CQ170:CQ178" si="104">IF(CQ$70=1,CN$135+CN$135*CP170*CO$135,0)</f>
        <v>0</v>
      </c>
      <c r="CR170" s="835">
        <f t="shared" ref="CR170:CR178" si="105">CQ170*CQ117/10000</f>
        <v>0</v>
      </c>
      <c r="CS170" s="834"/>
      <c r="CT170" s="827" t="s">
        <v>442</v>
      </c>
      <c r="CU170" s="835">
        <f>CU139+CU142</f>
        <v>1.3</v>
      </c>
      <c r="CV170" s="835">
        <f t="shared" ref="CV170:CV178" si="106">IF(CU170&gt;1,1,CU170)</f>
        <v>1</v>
      </c>
      <c r="CW170" s="835">
        <f t="shared" ref="CW170:CW178" si="107">IF(CW$70=1,CT$135+CT$135*CV170*CU$135,0)</f>
        <v>0</v>
      </c>
      <c r="CX170" s="835">
        <f t="shared" ref="CX170:CX178" si="108">CW170*CW117/10000</f>
        <v>0</v>
      </c>
      <c r="CY170" s="834"/>
      <c r="CZ170" s="827" t="s">
        <v>442</v>
      </c>
      <c r="DA170" s="835">
        <f>DA139+DA142</f>
        <v>1.3</v>
      </c>
      <c r="DB170" s="835">
        <f t="shared" ref="DB170:DB178" si="109">IF(DA170&gt;1,1,DA170)</f>
        <v>1</v>
      </c>
      <c r="DC170" s="835">
        <f t="shared" ref="DC170:DC178" si="110">IF(DC$70=1,CZ$135+CZ$135*DB170*DA$135,0)</f>
        <v>0</v>
      </c>
      <c r="DD170" s="835">
        <f t="shared" ref="DD170:DD178" si="111">DC170*DC117/10000</f>
        <v>0</v>
      </c>
      <c r="DE170" s="834"/>
      <c r="DF170" s="827" t="s">
        <v>442</v>
      </c>
      <c r="DG170" s="835">
        <f>DG139+DG142</f>
        <v>1.3</v>
      </c>
      <c r="DH170" s="835">
        <f t="shared" ref="DH170:DH178" si="112">IF(DG170&gt;1,1,DG170)</f>
        <v>1</v>
      </c>
      <c r="DI170" s="835">
        <f t="shared" ref="DI170:DI178" si="113">IF(DI$70=1,DF$135+DF$135*DH170*DG$135,0)</f>
        <v>0</v>
      </c>
      <c r="DJ170" s="835">
        <f t="shared" ref="DJ170:DJ178" si="114">DI170*DI117/10000</f>
        <v>0</v>
      </c>
      <c r="DK170" s="834"/>
      <c r="DL170" s="827" t="s">
        <v>442</v>
      </c>
      <c r="DM170" s="835">
        <f>DM139+DM142</f>
        <v>1.3</v>
      </c>
      <c r="DN170" s="835">
        <f t="shared" ref="DN170:DN178" si="115">IF(DM170&gt;1,1,DM170)</f>
        <v>1</v>
      </c>
      <c r="DO170" s="835">
        <f t="shared" ref="DO170:DO178" si="116">IF(DO$70=1,DL$135+DL$135*DN170*DM$135,0)</f>
        <v>0</v>
      </c>
      <c r="DP170" s="835">
        <f t="shared" ref="DP170:DP178" si="117">DO170*DO117/10000</f>
        <v>0</v>
      </c>
      <c r="DQ170" s="834"/>
      <c r="DR170" s="827" t="s">
        <v>442</v>
      </c>
      <c r="DS170" s="835">
        <f>DS139+DS142</f>
        <v>1.3</v>
      </c>
      <c r="DT170" s="835">
        <f t="shared" ref="DT170:DT178" si="118">IF(DS170&gt;1,1,DS170)</f>
        <v>1</v>
      </c>
      <c r="DU170" s="835">
        <f t="shared" ref="DU170:DU178" si="119">IF(DU$70=1,DR$135+DR$135*DT170*DS$135,0)</f>
        <v>0</v>
      </c>
      <c r="DV170" s="835">
        <f t="shared" ref="DV170:DV178" si="120">DU170*DU117/10000</f>
        <v>0</v>
      </c>
      <c r="DW170" s="834"/>
      <c r="DX170" s="827" t="s">
        <v>442</v>
      </c>
      <c r="DY170" s="835">
        <f>DY139+DY142</f>
        <v>1.3</v>
      </c>
      <c r="DZ170" s="835">
        <f t="shared" ref="DZ170:DZ178" si="121">IF(DY170&gt;1,1,DY170)</f>
        <v>1</v>
      </c>
      <c r="EA170" s="835">
        <f t="shared" ref="EA170:EA178" si="122">IF(EA$70=1,DX$135+DX$135*DZ170*DY$135,0)</f>
        <v>0</v>
      </c>
      <c r="EB170" s="835">
        <f t="shared" ref="EB170:EB178" si="123">EA170*EA117/10000</f>
        <v>0</v>
      </c>
      <c r="EC170" s="834"/>
      <c r="ED170" s="827" t="s">
        <v>442</v>
      </c>
      <c r="EE170" s="835">
        <f>EE139+EE142</f>
        <v>1.3</v>
      </c>
      <c r="EF170" s="835">
        <f t="shared" ref="EF170:EF178" si="124">IF(EE170&gt;1,1,EE170)</f>
        <v>1</v>
      </c>
      <c r="EG170" s="835">
        <f t="shared" ref="EG170:EG178" si="125">IF(EG$70=1,ED$135+ED$135*EF170*EE$135,0)</f>
        <v>0</v>
      </c>
      <c r="EH170" s="835">
        <f t="shared" ref="EH170:EH178" si="126">EG170*EG117/10000</f>
        <v>0</v>
      </c>
      <c r="EI170" s="834"/>
      <c r="EJ170" s="827" t="s">
        <v>442</v>
      </c>
      <c r="EK170" s="835">
        <f>EK139+EK142</f>
        <v>1.3</v>
      </c>
      <c r="EL170" s="835">
        <f t="shared" ref="EL170:EL178" si="127">IF(EK170&gt;1,1,EK170)</f>
        <v>1</v>
      </c>
      <c r="EM170" s="835">
        <f t="shared" ref="EM170:EM178" si="128">IF(EM$70=1,EJ$135+EJ$135*EL170*EK$135,0)</f>
        <v>0</v>
      </c>
      <c r="EN170" s="835">
        <f t="shared" ref="EN170:EN178" si="129">EM170*EM117/10000</f>
        <v>0</v>
      </c>
      <c r="EO170" s="834"/>
      <c r="EP170" s="827" t="s">
        <v>442</v>
      </c>
      <c r="EQ170" s="835">
        <f>EQ139+EQ142</f>
        <v>1.3</v>
      </c>
      <c r="ER170" s="835">
        <f t="shared" ref="ER170:ER178" si="130">IF(EQ170&gt;1,1,EQ170)</f>
        <v>1</v>
      </c>
      <c r="ES170" s="835">
        <f t="shared" ref="ES170:ES178" si="131">IF(ES$70=1,EP$135+EP$135*ER170*EQ$135,0)</f>
        <v>0</v>
      </c>
      <c r="ET170" s="835">
        <f t="shared" ref="ET170:ET178" si="132">ES170*ES117/10000</f>
        <v>0</v>
      </c>
      <c r="EU170" s="834"/>
      <c r="EV170" s="827" t="s">
        <v>442</v>
      </c>
      <c r="EW170" s="835">
        <f>EW139+EW142</f>
        <v>1.3</v>
      </c>
      <c r="EX170" s="835">
        <f t="shared" ref="EX170:EX178" si="133">IF(EW170&gt;1,1,EW170)</f>
        <v>1</v>
      </c>
      <c r="EY170" s="835">
        <f t="shared" ref="EY170:EY178" si="134">IF(EY$70=1,EV$135+EV$135*EX170*EW$135,0)</f>
        <v>0</v>
      </c>
      <c r="EZ170" s="835">
        <f t="shared" ref="EZ170:EZ178" si="135">EY170*EY117/10000</f>
        <v>0</v>
      </c>
      <c r="FA170" s="834"/>
      <c r="FB170" s="827" t="s">
        <v>442</v>
      </c>
      <c r="FC170" s="835">
        <f>FC139+FC142</f>
        <v>1.3</v>
      </c>
      <c r="FD170" s="835">
        <f t="shared" ref="FD170:FD178" si="136">IF(FC170&gt;1,1,FC170)</f>
        <v>1</v>
      </c>
      <c r="FE170" s="835">
        <f t="shared" ref="FE170:FE178" si="137">IF(FE$70=1,FB$135+FB$135*FD170*FC$135,0)</f>
        <v>0</v>
      </c>
      <c r="FF170" s="835">
        <f t="shared" ref="FF170:FF178" si="138">FE170*FE117/10000</f>
        <v>0</v>
      </c>
      <c r="FG170" s="834"/>
      <c r="FH170" s="827" t="s">
        <v>442</v>
      </c>
      <c r="FI170" s="835">
        <f>FI139+FI142</f>
        <v>1.3</v>
      </c>
      <c r="FJ170" s="835">
        <f t="shared" ref="FJ170:FJ178" si="139">IF(FI170&gt;1,1,FI170)</f>
        <v>1</v>
      </c>
      <c r="FK170" s="835">
        <f t="shared" ref="FK170:FK178" si="140">IF(FK$70=1,FH$135+FH$135*FJ170*FI$135,0)</f>
        <v>0</v>
      </c>
      <c r="FL170" s="835">
        <f t="shared" ref="FL170:FL178" si="141">FK170*FK117/10000</f>
        <v>0</v>
      </c>
      <c r="FM170" s="834"/>
      <c r="FN170" s="827" t="s">
        <v>442</v>
      </c>
      <c r="FO170" s="835">
        <f>FO139+FO142</f>
        <v>1.3</v>
      </c>
      <c r="FP170" s="835">
        <f t="shared" ref="FP170:FP178" si="142">IF(FO170&gt;1,1,FO170)</f>
        <v>1</v>
      </c>
      <c r="FQ170" s="835">
        <f t="shared" ref="FQ170:FQ178" si="143">IF(FQ$70=1,FN$135+FN$135*FP170*FO$135,0)</f>
        <v>0</v>
      </c>
      <c r="FR170" s="835">
        <f t="shared" ref="FR170:FR178" si="144">FQ170*FQ117/10000</f>
        <v>0</v>
      </c>
      <c r="FS170" s="834"/>
      <c r="FT170" s="827" t="s">
        <v>442</v>
      </c>
      <c r="FU170" s="835">
        <f>FU139+FU142</f>
        <v>1.3</v>
      </c>
      <c r="FV170" s="835">
        <f t="shared" ref="FV170:FV178" si="145">IF(FU170&gt;1,1,FU170)</f>
        <v>1</v>
      </c>
      <c r="FW170" s="835">
        <f t="shared" ref="FW170:FW178" si="146">IF(FW$70=1,FT$135+FT$135*FV170*FU$135,0)</f>
        <v>0</v>
      </c>
      <c r="FX170" s="835">
        <f t="shared" ref="FX170:FX178" si="147">FW170*FW117/10000</f>
        <v>0</v>
      </c>
      <c r="FY170" s="834"/>
    </row>
    <row r="171" spans="1:181" x14ac:dyDescent="0.3">
      <c r="A171" s="19"/>
      <c r="B171" s="827" t="s">
        <v>441</v>
      </c>
      <c r="C171" s="835">
        <f>IF(E105&lt;0,C142+C139+C140,C142)</f>
        <v>1</v>
      </c>
      <c r="D171" s="835">
        <f t="shared" si="58"/>
        <v>1</v>
      </c>
      <c r="E171" s="835">
        <f t="shared" si="59"/>
        <v>9.36</v>
      </c>
      <c r="F171" s="835">
        <f t="shared" si="60"/>
        <v>0</v>
      </c>
      <c r="G171" s="834"/>
      <c r="H171" s="827" t="s">
        <v>441</v>
      </c>
      <c r="I171" s="835">
        <f>IF(K105&lt;0,I142+I139+I140,I142)</f>
        <v>1</v>
      </c>
      <c r="J171" s="835">
        <f t="shared" si="61"/>
        <v>1</v>
      </c>
      <c r="K171" s="835">
        <f t="shared" si="62"/>
        <v>12</v>
      </c>
      <c r="L171" s="835">
        <f t="shared" si="63"/>
        <v>3.5844140848350214</v>
      </c>
      <c r="M171" s="834"/>
      <c r="N171" s="827" t="s">
        <v>441</v>
      </c>
      <c r="O171" s="835">
        <f>IF(Q105&lt;0,O142+O139+O140,O142)</f>
        <v>1</v>
      </c>
      <c r="P171" s="835">
        <f t="shared" si="64"/>
        <v>1</v>
      </c>
      <c r="Q171" s="835">
        <f t="shared" si="65"/>
        <v>10.199999999999999</v>
      </c>
      <c r="R171" s="835">
        <f t="shared" si="66"/>
        <v>4.2650626402747056</v>
      </c>
      <c r="S171" s="834"/>
      <c r="T171" s="827" t="s">
        <v>441</v>
      </c>
      <c r="U171" s="835">
        <f>IF(W105&lt;0,U142+U139+U140,U142)</f>
        <v>1</v>
      </c>
      <c r="V171" s="835">
        <f t="shared" si="67"/>
        <v>1</v>
      </c>
      <c r="W171" s="835">
        <f t="shared" si="68"/>
        <v>11.4</v>
      </c>
      <c r="X171" s="835">
        <f t="shared" si="69"/>
        <v>3.8330509451109371</v>
      </c>
      <c r="Y171" s="834"/>
      <c r="Z171" s="827" t="s">
        <v>441</v>
      </c>
      <c r="AA171" s="835">
        <f>IF(AC105&lt;0,AA142+AA139+AA140,AA142)</f>
        <v>1</v>
      </c>
      <c r="AB171" s="835">
        <f t="shared" si="70"/>
        <v>1</v>
      </c>
      <c r="AC171" s="835">
        <f t="shared" si="71"/>
        <v>9.36</v>
      </c>
      <c r="AD171" s="835">
        <f t="shared" si="72"/>
        <v>0.68393531512956429</v>
      </c>
      <c r="AE171" s="834"/>
      <c r="AF171" s="827" t="s">
        <v>441</v>
      </c>
      <c r="AG171" s="835">
        <f>IF(AI105&lt;0,AG142+AG139+AG140,AG142)</f>
        <v>2</v>
      </c>
      <c r="AH171" s="835">
        <f t="shared" si="73"/>
        <v>1</v>
      </c>
      <c r="AI171" s="835">
        <f t="shared" si="74"/>
        <v>12</v>
      </c>
      <c r="AJ171" s="835">
        <f t="shared" si="75"/>
        <v>2.661663788698855</v>
      </c>
      <c r="AK171" s="834"/>
      <c r="AL171" s="827" t="s">
        <v>441</v>
      </c>
      <c r="AM171" s="835">
        <f>IF(AO105&lt;0,AM142+AM139+AM140,AM142)</f>
        <v>2</v>
      </c>
      <c r="AN171" s="835">
        <f t="shared" si="76"/>
        <v>1</v>
      </c>
      <c r="AO171" s="835">
        <f t="shared" si="77"/>
        <v>10.199999999999999</v>
      </c>
      <c r="AP171" s="835">
        <f t="shared" si="78"/>
        <v>3.5398172791876843</v>
      </c>
      <c r="AQ171" s="834"/>
      <c r="AR171" s="827" t="s">
        <v>441</v>
      </c>
      <c r="AS171" s="835">
        <f>IF(AU105&lt;0,AS142+AS139+AS140,AS142)</f>
        <v>2</v>
      </c>
      <c r="AT171" s="835">
        <f t="shared" si="79"/>
        <v>1</v>
      </c>
      <c r="AU171" s="835">
        <f t="shared" si="80"/>
        <v>11.4</v>
      </c>
      <c r="AV171" s="835">
        <f t="shared" si="81"/>
        <v>4.0698334524787665</v>
      </c>
      <c r="AW171" s="834"/>
      <c r="AX171" s="827" t="s">
        <v>441</v>
      </c>
      <c r="AY171" s="835">
        <f>IF(BA105&lt;0,AY142+AY139+AY140,AY142)</f>
        <v>2</v>
      </c>
      <c r="AZ171" s="835">
        <f t="shared" si="82"/>
        <v>1</v>
      </c>
      <c r="BA171" s="835">
        <f t="shared" si="83"/>
        <v>9.36</v>
      </c>
      <c r="BB171" s="835">
        <f t="shared" si="84"/>
        <v>2.8503327859553411</v>
      </c>
      <c r="BC171" s="834"/>
      <c r="BD171" s="827" t="s">
        <v>441</v>
      </c>
      <c r="BE171" s="835">
        <f>IF(BG105&lt;0,BE142+BE139+BE140,BE142)</f>
        <v>2</v>
      </c>
      <c r="BF171" s="835">
        <f t="shared" si="85"/>
        <v>1</v>
      </c>
      <c r="BG171" s="835">
        <f t="shared" si="86"/>
        <v>12</v>
      </c>
      <c r="BH171" s="835">
        <f t="shared" si="87"/>
        <v>2.7214022748683049</v>
      </c>
      <c r="BI171" s="834"/>
      <c r="BJ171" s="827" t="s">
        <v>441</v>
      </c>
      <c r="BK171" s="835">
        <f>IF(BM105&lt;0,BK142+BK139+BK140,BK142)</f>
        <v>2</v>
      </c>
      <c r="BL171" s="835">
        <f t="shared" si="88"/>
        <v>1</v>
      </c>
      <c r="BM171" s="835">
        <f t="shared" si="89"/>
        <v>0</v>
      </c>
      <c r="BN171" s="835">
        <f t="shared" si="90"/>
        <v>0</v>
      </c>
      <c r="BO171" s="834"/>
      <c r="BP171" s="827" t="s">
        <v>441</v>
      </c>
      <c r="BQ171" s="835">
        <f>IF(BS105&lt;0,BQ142+BQ139+BQ140,BQ142)</f>
        <v>2</v>
      </c>
      <c r="BR171" s="835">
        <f t="shared" si="91"/>
        <v>1</v>
      </c>
      <c r="BS171" s="835">
        <f t="shared" si="92"/>
        <v>0</v>
      </c>
      <c r="BT171" s="835">
        <f t="shared" si="93"/>
        <v>0</v>
      </c>
      <c r="BU171" s="834"/>
      <c r="BV171" s="827" t="s">
        <v>441</v>
      </c>
      <c r="BW171" s="835">
        <f>IF(BY105&lt;0,BW142+BW139+BW140,BW142)</f>
        <v>2</v>
      </c>
      <c r="BX171" s="835">
        <f t="shared" si="94"/>
        <v>1</v>
      </c>
      <c r="BY171" s="835">
        <f t="shared" si="95"/>
        <v>0</v>
      </c>
      <c r="BZ171" s="835">
        <f t="shared" si="96"/>
        <v>0</v>
      </c>
      <c r="CA171" s="834"/>
      <c r="CB171" s="827" t="s">
        <v>441</v>
      </c>
      <c r="CC171" s="835">
        <f>IF(CE105&lt;0,CC142+CC139+CC140,CC142)</f>
        <v>2</v>
      </c>
      <c r="CD171" s="835">
        <f t="shared" si="97"/>
        <v>1</v>
      </c>
      <c r="CE171" s="835">
        <f t="shared" si="98"/>
        <v>0</v>
      </c>
      <c r="CF171" s="835">
        <f t="shared" si="99"/>
        <v>0</v>
      </c>
      <c r="CG171" s="834"/>
      <c r="CH171" s="827" t="s">
        <v>441</v>
      </c>
      <c r="CI171" s="835">
        <f>IF(CK105&lt;0,CI142+CI139+CI140,CI142)</f>
        <v>2</v>
      </c>
      <c r="CJ171" s="835">
        <f t="shared" si="100"/>
        <v>1</v>
      </c>
      <c r="CK171" s="835">
        <f t="shared" si="101"/>
        <v>0</v>
      </c>
      <c r="CL171" s="835">
        <f t="shared" si="102"/>
        <v>0</v>
      </c>
      <c r="CM171" s="834"/>
      <c r="CN171" s="827" t="s">
        <v>441</v>
      </c>
      <c r="CO171" s="835">
        <f>IF(CQ105&lt;0,CO142+CO139+CO140,CO142)</f>
        <v>2</v>
      </c>
      <c r="CP171" s="835">
        <f t="shared" si="103"/>
        <v>1</v>
      </c>
      <c r="CQ171" s="835">
        <f t="shared" si="104"/>
        <v>0</v>
      </c>
      <c r="CR171" s="835">
        <f t="shared" si="105"/>
        <v>0</v>
      </c>
      <c r="CS171" s="834"/>
      <c r="CT171" s="827" t="s">
        <v>441</v>
      </c>
      <c r="CU171" s="835">
        <f>IF(CW105&lt;0,CU142+CU139+CU140,CU142)</f>
        <v>2</v>
      </c>
      <c r="CV171" s="835">
        <f t="shared" si="106"/>
        <v>1</v>
      </c>
      <c r="CW171" s="835">
        <f t="shared" si="107"/>
        <v>0</v>
      </c>
      <c r="CX171" s="835">
        <f t="shared" si="108"/>
        <v>0</v>
      </c>
      <c r="CY171" s="834"/>
      <c r="CZ171" s="827" t="s">
        <v>441</v>
      </c>
      <c r="DA171" s="835">
        <f>IF(DC105&lt;0,DA142+DA139+DA140,DA142)</f>
        <v>2</v>
      </c>
      <c r="DB171" s="835">
        <f t="shared" si="109"/>
        <v>1</v>
      </c>
      <c r="DC171" s="835">
        <f t="shared" si="110"/>
        <v>0</v>
      </c>
      <c r="DD171" s="835">
        <f t="shared" si="111"/>
        <v>0</v>
      </c>
      <c r="DE171" s="834"/>
      <c r="DF171" s="827" t="s">
        <v>441</v>
      </c>
      <c r="DG171" s="835">
        <f>IF(DI105&lt;0,DG142+DG139+DG140,DG142)</f>
        <v>2</v>
      </c>
      <c r="DH171" s="835">
        <f t="shared" si="112"/>
        <v>1</v>
      </c>
      <c r="DI171" s="835">
        <f t="shared" si="113"/>
        <v>0</v>
      </c>
      <c r="DJ171" s="835">
        <f t="shared" si="114"/>
        <v>0</v>
      </c>
      <c r="DK171" s="834"/>
      <c r="DL171" s="827" t="s">
        <v>441</v>
      </c>
      <c r="DM171" s="835">
        <f>IF(DO105&lt;0,DM142+DM139+DM140,DM142)</f>
        <v>2</v>
      </c>
      <c r="DN171" s="835">
        <f t="shared" si="115"/>
        <v>1</v>
      </c>
      <c r="DO171" s="835">
        <f t="shared" si="116"/>
        <v>0</v>
      </c>
      <c r="DP171" s="835">
        <f t="shared" si="117"/>
        <v>0</v>
      </c>
      <c r="DQ171" s="834"/>
      <c r="DR171" s="827" t="s">
        <v>441</v>
      </c>
      <c r="DS171" s="835">
        <f>IF(DU105&lt;0,DS142+DS139+DS140,DS142)</f>
        <v>2</v>
      </c>
      <c r="DT171" s="835">
        <f t="shared" si="118"/>
        <v>1</v>
      </c>
      <c r="DU171" s="835">
        <f t="shared" si="119"/>
        <v>0</v>
      </c>
      <c r="DV171" s="835">
        <f t="shared" si="120"/>
        <v>0</v>
      </c>
      <c r="DW171" s="834"/>
      <c r="DX171" s="827" t="s">
        <v>441</v>
      </c>
      <c r="DY171" s="835">
        <f>IF(EA105&lt;0,DY142+DY139+DY140,DY142)</f>
        <v>2</v>
      </c>
      <c r="DZ171" s="835">
        <f t="shared" si="121"/>
        <v>1</v>
      </c>
      <c r="EA171" s="835">
        <f t="shared" si="122"/>
        <v>0</v>
      </c>
      <c r="EB171" s="835">
        <f t="shared" si="123"/>
        <v>0</v>
      </c>
      <c r="EC171" s="834"/>
      <c r="ED171" s="827" t="s">
        <v>441</v>
      </c>
      <c r="EE171" s="835">
        <f>IF(EG105&lt;0,EE142+EE139+EE140,EE142)</f>
        <v>2</v>
      </c>
      <c r="EF171" s="835">
        <f t="shared" si="124"/>
        <v>1</v>
      </c>
      <c r="EG171" s="835">
        <f t="shared" si="125"/>
        <v>0</v>
      </c>
      <c r="EH171" s="835">
        <f t="shared" si="126"/>
        <v>0</v>
      </c>
      <c r="EI171" s="834"/>
      <c r="EJ171" s="827" t="s">
        <v>441</v>
      </c>
      <c r="EK171" s="835">
        <f>IF(EM105&lt;0,EK142+EK139+EK140,EK142)</f>
        <v>2</v>
      </c>
      <c r="EL171" s="835">
        <f t="shared" si="127"/>
        <v>1</v>
      </c>
      <c r="EM171" s="835">
        <f t="shared" si="128"/>
        <v>0</v>
      </c>
      <c r="EN171" s="835">
        <f t="shared" si="129"/>
        <v>0</v>
      </c>
      <c r="EO171" s="834"/>
      <c r="EP171" s="827" t="s">
        <v>441</v>
      </c>
      <c r="EQ171" s="835">
        <f>IF(ES105&lt;0,EQ142+EQ139+EQ140,EQ142)</f>
        <v>2</v>
      </c>
      <c r="ER171" s="835">
        <f t="shared" si="130"/>
        <v>1</v>
      </c>
      <c r="ES171" s="835">
        <f t="shared" si="131"/>
        <v>0</v>
      </c>
      <c r="ET171" s="835">
        <f t="shared" si="132"/>
        <v>0</v>
      </c>
      <c r="EU171" s="834"/>
      <c r="EV171" s="827" t="s">
        <v>441</v>
      </c>
      <c r="EW171" s="835">
        <f>IF(EY105&lt;0,EW142+EW139+EW140,EW142)</f>
        <v>2</v>
      </c>
      <c r="EX171" s="835">
        <f t="shared" si="133"/>
        <v>1</v>
      </c>
      <c r="EY171" s="835">
        <f t="shared" si="134"/>
        <v>0</v>
      </c>
      <c r="EZ171" s="835">
        <f t="shared" si="135"/>
        <v>0</v>
      </c>
      <c r="FA171" s="834"/>
      <c r="FB171" s="827" t="s">
        <v>441</v>
      </c>
      <c r="FC171" s="835">
        <f>IF(FE105&lt;0,FC142+FC139+FC140,FC142)</f>
        <v>2</v>
      </c>
      <c r="FD171" s="835">
        <f t="shared" si="136"/>
        <v>1</v>
      </c>
      <c r="FE171" s="835">
        <f t="shared" si="137"/>
        <v>0</v>
      </c>
      <c r="FF171" s="835">
        <f t="shared" si="138"/>
        <v>0</v>
      </c>
      <c r="FG171" s="834"/>
      <c r="FH171" s="827" t="s">
        <v>441</v>
      </c>
      <c r="FI171" s="835">
        <f>IF(FK105&lt;0,FI142+FI139+FI140,FI142)</f>
        <v>2</v>
      </c>
      <c r="FJ171" s="835">
        <f t="shared" si="139"/>
        <v>1</v>
      </c>
      <c r="FK171" s="835">
        <f t="shared" si="140"/>
        <v>0</v>
      </c>
      <c r="FL171" s="835">
        <f t="shared" si="141"/>
        <v>0</v>
      </c>
      <c r="FM171" s="834"/>
      <c r="FN171" s="827" t="s">
        <v>441</v>
      </c>
      <c r="FO171" s="835">
        <f>IF(FQ105&lt;0,FO142+FO139+FO140,FO142)</f>
        <v>2</v>
      </c>
      <c r="FP171" s="835">
        <f t="shared" si="142"/>
        <v>1</v>
      </c>
      <c r="FQ171" s="835">
        <f t="shared" si="143"/>
        <v>0</v>
      </c>
      <c r="FR171" s="835">
        <f t="shared" si="144"/>
        <v>0</v>
      </c>
      <c r="FS171" s="834"/>
      <c r="FT171" s="827" t="s">
        <v>441</v>
      </c>
      <c r="FU171" s="835">
        <f>IF(FW105&lt;0,FU142+FU139+FU140,FU142)</f>
        <v>2</v>
      </c>
      <c r="FV171" s="835">
        <f t="shared" si="145"/>
        <v>1</v>
      </c>
      <c r="FW171" s="835">
        <f t="shared" si="146"/>
        <v>0</v>
      </c>
      <c r="FX171" s="835">
        <f t="shared" si="147"/>
        <v>0</v>
      </c>
      <c r="FY171" s="834"/>
    </row>
    <row r="172" spans="1:181" x14ac:dyDescent="0.3">
      <c r="A172" s="19"/>
      <c r="B172" s="827" t="s">
        <v>440</v>
      </c>
      <c r="C172" s="835">
        <f>C142+C140</f>
        <v>1.7</v>
      </c>
      <c r="D172" s="835">
        <f t="shared" si="58"/>
        <v>1</v>
      </c>
      <c r="E172" s="835">
        <f t="shared" si="59"/>
        <v>9.36</v>
      </c>
      <c r="F172" s="835">
        <f t="shared" si="60"/>
        <v>0</v>
      </c>
      <c r="G172" s="834"/>
      <c r="H172" s="827" t="s">
        <v>440</v>
      </c>
      <c r="I172" s="835">
        <f>I142+I140</f>
        <v>1.7</v>
      </c>
      <c r="J172" s="835">
        <f t="shared" si="61"/>
        <v>1</v>
      </c>
      <c r="K172" s="835">
        <f t="shared" si="62"/>
        <v>12</v>
      </c>
      <c r="L172" s="835">
        <f t="shared" si="63"/>
        <v>0.50293041388786408</v>
      </c>
      <c r="M172" s="834"/>
      <c r="N172" s="827" t="s">
        <v>440</v>
      </c>
      <c r="O172" s="835">
        <f>O142+O140</f>
        <v>1.7</v>
      </c>
      <c r="P172" s="835">
        <f t="shared" si="64"/>
        <v>1</v>
      </c>
      <c r="Q172" s="835">
        <f t="shared" si="65"/>
        <v>10.199999999999999</v>
      </c>
      <c r="R172" s="835">
        <f t="shared" si="66"/>
        <v>1.8071883038596466</v>
      </c>
      <c r="S172" s="834"/>
      <c r="T172" s="827" t="s">
        <v>440</v>
      </c>
      <c r="U172" s="835">
        <f>U142+U140</f>
        <v>1.7</v>
      </c>
      <c r="V172" s="835">
        <f t="shared" si="67"/>
        <v>1</v>
      </c>
      <c r="W172" s="835">
        <f t="shared" si="68"/>
        <v>11.4</v>
      </c>
      <c r="X172" s="835">
        <f t="shared" si="69"/>
        <v>4.6275465766000989</v>
      </c>
      <c r="Y172" s="834"/>
      <c r="Z172" s="827" t="s">
        <v>440</v>
      </c>
      <c r="AA172" s="835">
        <f>AA142+AA140</f>
        <v>1.7</v>
      </c>
      <c r="AB172" s="835">
        <f t="shared" si="70"/>
        <v>1</v>
      </c>
      <c r="AC172" s="835">
        <f t="shared" si="71"/>
        <v>9.36</v>
      </c>
      <c r="AD172" s="835">
        <f t="shared" si="72"/>
        <v>6.6334441271083477</v>
      </c>
      <c r="AE172" s="834"/>
      <c r="AF172" s="827" t="s">
        <v>440</v>
      </c>
      <c r="AG172" s="835">
        <f>AG142+AG140</f>
        <v>1.7</v>
      </c>
      <c r="AH172" s="835">
        <f t="shared" si="73"/>
        <v>1</v>
      </c>
      <c r="AI172" s="835">
        <f t="shared" si="74"/>
        <v>12</v>
      </c>
      <c r="AJ172" s="835">
        <f t="shared" si="75"/>
        <v>6.1560588872956856</v>
      </c>
      <c r="AK172" s="834"/>
      <c r="AL172" s="827" t="s">
        <v>440</v>
      </c>
      <c r="AM172" s="835">
        <f>AM142+AM140</f>
        <v>1.7</v>
      </c>
      <c r="AN172" s="835">
        <f t="shared" si="76"/>
        <v>1</v>
      </c>
      <c r="AO172" s="835">
        <f t="shared" si="77"/>
        <v>10.199999999999999</v>
      </c>
      <c r="AP172" s="835">
        <f t="shared" si="78"/>
        <v>2.9082108993742763</v>
      </c>
      <c r="AQ172" s="834"/>
      <c r="AR172" s="827" t="s">
        <v>440</v>
      </c>
      <c r="AS172" s="835">
        <f>AS142+AS140</f>
        <v>1.7</v>
      </c>
      <c r="AT172" s="835">
        <f t="shared" si="79"/>
        <v>1</v>
      </c>
      <c r="AU172" s="835">
        <f t="shared" si="80"/>
        <v>11.4</v>
      </c>
      <c r="AV172" s="835">
        <f t="shared" si="81"/>
        <v>1.6783002678892105</v>
      </c>
      <c r="AW172" s="834"/>
      <c r="AX172" s="827" t="s">
        <v>440</v>
      </c>
      <c r="AY172" s="835">
        <f>AY142+AY140</f>
        <v>1.7</v>
      </c>
      <c r="AZ172" s="835">
        <f t="shared" si="82"/>
        <v>1</v>
      </c>
      <c r="BA172" s="835">
        <f t="shared" si="83"/>
        <v>9.36</v>
      </c>
      <c r="BB172" s="835">
        <f t="shared" si="84"/>
        <v>0.65162193588433737</v>
      </c>
      <c r="BC172" s="834"/>
      <c r="BD172" s="827" t="s">
        <v>440</v>
      </c>
      <c r="BE172" s="835">
        <f>BE142+BE140</f>
        <v>1.7</v>
      </c>
      <c r="BF172" s="835">
        <f t="shared" si="85"/>
        <v>1</v>
      </c>
      <c r="BG172" s="835">
        <f t="shared" si="86"/>
        <v>12</v>
      </c>
      <c r="BH172" s="835">
        <f t="shared" si="87"/>
        <v>0.35002476341605654</v>
      </c>
      <c r="BI172" s="834"/>
      <c r="BJ172" s="827" t="s">
        <v>440</v>
      </c>
      <c r="BK172" s="835">
        <f>BK142+BK140</f>
        <v>1.7</v>
      </c>
      <c r="BL172" s="835">
        <f t="shared" si="88"/>
        <v>1</v>
      </c>
      <c r="BM172" s="835">
        <f t="shared" si="89"/>
        <v>0</v>
      </c>
      <c r="BN172" s="835">
        <f t="shared" si="90"/>
        <v>0</v>
      </c>
      <c r="BO172" s="834"/>
      <c r="BP172" s="827" t="s">
        <v>440</v>
      </c>
      <c r="BQ172" s="835">
        <f>BQ142+BQ140</f>
        <v>1.7</v>
      </c>
      <c r="BR172" s="835">
        <f t="shared" si="91"/>
        <v>1</v>
      </c>
      <c r="BS172" s="835">
        <f t="shared" si="92"/>
        <v>0</v>
      </c>
      <c r="BT172" s="835">
        <f t="shared" si="93"/>
        <v>0</v>
      </c>
      <c r="BU172" s="834"/>
      <c r="BV172" s="827" t="s">
        <v>440</v>
      </c>
      <c r="BW172" s="835">
        <f>BW142+BW140</f>
        <v>1.7</v>
      </c>
      <c r="BX172" s="835">
        <f t="shared" si="94"/>
        <v>1</v>
      </c>
      <c r="BY172" s="835">
        <f t="shared" si="95"/>
        <v>0</v>
      </c>
      <c r="BZ172" s="835">
        <f t="shared" si="96"/>
        <v>0</v>
      </c>
      <c r="CA172" s="834"/>
      <c r="CB172" s="827" t="s">
        <v>440</v>
      </c>
      <c r="CC172" s="835">
        <f>CC142+CC140</f>
        <v>1.7</v>
      </c>
      <c r="CD172" s="835">
        <f t="shared" si="97"/>
        <v>1</v>
      </c>
      <c r="CE172" s="835">
        <f t="shared" si="98"/>
        <v>0</v>
      </c>
      <c r="CF172" s="835">
        <f t="shared" si="99"/>
        <v>0</v>
      </c>
      <c r="CG172" s="834"/>
      <c r="CH172" s="827" t="s">
        <v>440</v>
      </c>
      <c r="CI172" s="835">
        <f>CI142+CI140</f>
        <v>1.7</v>
      </c>
      <c r="CJ172" s="835">
        <f t="shared" si="100"/>
        <v>1</v>
      </c>
      <c r="CK172" s="835">
        <f t="shared" si="101"/>
        <v>0</v>
      </c>
      <c r="CL172" s="835">
        <f t="shared" si="102"/>
        <v>0</v>
      </c>
      <c r="CM172" s="834"/>
      <c r="CN172" s="827" t="s">
        <v>440</v>
      </c>
      <c r="CO172" s="835">
        <f>CO142+CO140</f>
        <v>1.7</v>
      </c>
      <c r="CP172" s="835">
        <f t="shared" si="103"/>
        <v>1</v>
      </c>
      <c r="CQ172" s="835">
        <f t="shared" si="104"/>
        <v>0</v>
      </c>
      <c r="CR172" s="835">
        <f t="shared" si="105"/>
        <v>0</v>
      </c>
      <c r="CS172" s="834"/>
      <c r="CT172" s="827" t="s">
        <v>440</v>
      </c>
      <c r="CU172" s="835">
        <f>CU142+CU140</f>
        <v>1.7</v>
      </c>
      <c r="CV172" s="835">
        <f t="shared" si="106"/>
        <v>1</v>
      </c>
      <c r="CW172" s="835">
        <f t="shared" si="107"/>
        <v>0</v>
      </c>
      <c r="CX172" s="835">
        <f t="shared" si="108"/>
        <v>0</v>
      </c>
      <c r="CY172" s="834"/>
      <c r="CZ172" s="827" t="s">
        <v>440</v>
      </c>
      <c r="DA172" s="835">
        <f>DA142+DA140</f>
        <v>1.7</v>
      </c>
      <c r="DB172" s="835">
        <f t="shared" si="109"/>
        <v>1</v>
      </c>
      <c r="DC172" s="835">
        <f t="shared" si="110"/>
        <v>0</v>
      </c>
      <c r="DD172" s="835">
        <f t="shared" si="111"/>
        <v>0</v>
      </c>
      <c r="DE172" s="834"/>
      <c r="DF172" s="827" t="s">
        <v>440</v>
      </c>
      <c r="DG172" s="835">
        <f>DG142+DG140</f>
        <v>1.7</v>
      </c>
      <c r="DH172" s="835">
        <f t="shared" si="112"/>
        <v>1</v>
      </c>
      <c r="DI172" s="835">
        <f t="shared" si="113"/>
        <v>0</v>
      </c>
      <c r="DJ172" s="835">
        <f t="shared" si="114"/>
        <v>0</v>
      </c>
      <c r="DK172" s="834"/>
      <c r="DL172" s="827" t="s">
        <v>440</v>
      </c>
      <c r="DM172" s="835">
        <f>DM142+DM140</f>
        <v>1.7</v>
      </c>
      <c r="DN172" s="835">
        <f t="shared" si="115"/>
        <v>1</v>
      </c>
      <c r="DO172" s="835">
        <f t="shared" si="116"/>
        <v>0</v>
      </c>
      <c r="DP172" s="835">
        <f t="shared" si="117"/>
        <v>0</v>
      </c>
      <c r="DQ172" s="834"/>
      <c r="DR172" s="827" t="s">
        <v>440</v>
      </c>
      <c r="DS172" s="835">
        <f>DS142+DS140</f>
        <v>1.7</v>
      </c>
      <c r="DT172" s="835">
        <f t="shared" si="118"/>
        <v>1</v>
      </c>
      <c r="DU172" s="835">
        <f t="shared" si="119"/>
        <v>0</v>
      </c>
      <c r="DV172" s="835">
        <f t="shared" si="120"/>
        <v>0</v>
      </c>
      <c r="DW172" s="834"/>
      <c r="DX172" s="827" t="s">
        <v>440</v>
      </c>
      <c r="DY172" s="835">
        <f>DY142+DY140</f>
        <v>1.7</v>
      </c>
      <c r="DZ172" s="835">
        <f t="shared" si="121"/>
        <v>1</v>
      </c>
      <c r="EA172" s="835">
        <f t="shared" si="122"/>
        <v>0</v>
      </c>
      <c r="EB172" s="835">
        <f t="shared" si="123"/>
        <v>0</v>
      </c>
      <c r="EC172" s="834"/>
      <c r="ED172" s="827" t="s">
        <v>440</v>
      </c>
      <c r="EE172" s="835">
        <f>EE142+EE140</f>
        <v>1.7</v>
      </c>
      <c r="EF172" s="835">
        <f t="shared" si="124"/>
        <v>1</v>
      </c>
      <c r="EG172" s="835">
        <f t="shared" si="125"/>
        <v>0</v>
      </c>
      <c r="EH172" s="835">
        <f t="shared" si="126"/>
        <v>0</v>
      </c>
      <c r="EI172" s="834"/>
      <c r="EJ172" s="827" t="s">
        <v>440</v>
      </c>
      <c r="EK172" s="835">
        <f>EK142+EK140</f>
        <v>1.7</v>
      </c>
      <c r="EL172" s="835">
        <f t="shared" si="127"/>
        <v>1</v>
      </c>
      <c r="EM172" s="835">
        <f t="shared" si="128"/>
        <v>0</v>
      </c>
      <c r="EN172" s="835">
        <f t="shared" si="129"/>
        <v>0</v>
      </c>
      <c r="EO172" s="834"/>
      <c r="EP172" s="827" t="s">
        <v>440</v>
      </c>
      <c r="EQ172" s="835">
        <f>EQ142+EQ140</f>
        <v>1.7</v>
      </c>
      <c r="ER172" s="835">
        <f t="shared" si="130"/>
        <v>1</v>
      </c>
      <c r="ES172" s="835">
        <f t="shared" si="131"/>
        <v>0</v>
      </c>
      <c r="ET172" s="835">
        <f t="shared" si="132"/>
        <v>0</v>
      </c>
      <c r="EU172" s="834"/>
      <c r="EV172" s="827" t="s">
        <v>440</v>
      </c>
      <c r="EW172" s="835">
        <f>EW142+EW140</f>
        <v>1.7</v>
      </c>
      <c r="EX172" s="835">
        <f t="shared" si="133"/>
        <v>1</v>
      </c>
      <c r="EY172" s="835">
        <f t="shared" si="134"/>
        <v>0</v>
      </c>
      <c r="EZ172" s="835">
        <f t="shared" si="135"/>
        <v>0</v>
      </c>
      <c r="FA172" s="834"/>
      <c r="FB172" s="827" t="s">
        <v>440</v>
      </c>
      <c r="FC172" s="835">
        <f>FC142+FC140</f>
        <v>1.7</v>
      </c>
      <c r="FD172" s="835">
        <f t="shared" si="136"/>
        <v>1</v>
      </c>
      <c r="FE172" s="835">
        <f t="shared" si="137"/>
        <v>0</v>
      </c>
      <c r="FF172" s="835">
        <f t="shared" si="138"/>
        <v>0</v>
      </c>
      <c r="FG172" s="834"/>
      <c r="FH172" s="827" t="s">
        <v>440</v>
      </c>
      <c r="FI172" s="835">
        <f>FI142+FI140</f>
        <v>1.7</v>
      </c>
      <c r="FJ172" s="835">
        <f t="shared" si="139"/>
        <v>1</v>
      </c>
      <c r="FK172" s="835">
        <f t="shared" si="140"/>
        <v>0</v>
      </c>
      <c r="FL172" s="835">
        <f t="shared" si="141"/>
        <v>0</v>
      </c>
      <c r="FM172" s="834"/>
      <c r="FN172" s="827" t="s">
        <v>440</v>
      </c>
      <c r="FO172" s="835">
        <f>FO142+FO140</f>
        <v>1.7</v>
      </c>
      <c r="FP172" s="835">
        <f t="shared" si="142"/>
        <v>1</v>
      </c>
      <c r="FQ172" s="835">
        <f t="shared" si="143"/>
        <v>0</v>
      </c>
      <c r="FR172" s="835">
        <f t="shared" si="144"/>
        <v>0</v>
      </c>
      <c r="FS172" s="834"/>
      <c r="FT172" s="827" t="s">
        <v>440</v>
      </c>
      <c r="FU172" s="835">
        <f>FU142+FU140</f>
        <v>1.7</v>
      </c>
      <c r="FV172" s="835">
        <f t="shared" si="145"/>
        <v>1</v>
      </c>
      <c r="FW172" s="835">
        <f t="shared" si="146"/>
        <v>0</v>
      </c>
      <c r="FX172" s="835">
        <f t="shared" si="147"/>
        <v>0</v>
      </c>
      <c r="FY172" s="834"/>
    </row>
    <row r="173" spans="1:181" x14ac:dyDescent="0.3">
      <c r="A173" s="19"/>
      <c r="B173" s="827" t="s">
        <v>439</v>
      </c>
      <c r="C173" s="835">
        <f>IF(E106&lt;0,C142+C140+C141,C140)</f>
        <v>0.7</v>
      </c>
      <c r="D173" s="835">
        <f t="shared" si="58"/>
        <v>0.7</v>
      </c>
      <c r="E173" s="835">
        <f t="shared" si="59"/>
        <v>8.8919999999999995</v>
      </c>
      <c r="F173" s="835">
        <f t="shared" si="60"/>
        <v>0</v>
      </c>
      <c r="G173" s="834"/>
      <c r="H173" s="827" t="s">
        <v>439</v>
      </c>
      <c r="I173" s="835">
        <f>IF(K106&lt;0,I142+I140+I141,I140)</f>
        <v>0.7</v>
      </c>
      <c r="J173" s="835">
        <f t="shared" si="61"/>
        <v>0.7</v>
      </c>
      <c r="K173" s="835">
        <f t="shared" si="62"/>
        <v>11.4</v>
      </c>
      <c r="L173" s="835">
        <f t="shared" si="63"/>
        <v>3.4051933805932704</v>
      </c>
      <c r="M173" s="834"/>
      <c r="N173" s="827" t="s">
        <v>439</v>
      </c>
      <c r="O173" s="835">
        <f>IF(Q106&lt;0,O142+O140+O141,O140)</f>
        <v>0.7</v>
      </c>
      <c r="P173" s="835">
        <f t="shared" si="64"/>
        <v>0.7</v>
      </c>
      <c r="Q173" s="835">
        <f t="shared" si="65"/>
        <v>9.69</v>
      </c>
      <c r="R173" s="835">
        <f t="shared" si="66"/>
        <v>4.0518095082609697</v>
      </c>
      <c r="S173" s="834"/>
      <c r="T173" s="827" t="s">
        <v>439</v>
      </c>
      <c r="U173" s="835">
        <f>IF(W106&lt;0,U142+U140+U141,U140)</f>
        <v>0.7</v>
      </c>
      <c r="V173" s="835">
        <f t="shared" si="67"/>
        <v>0.7</v>
      </c>
      <c r="W173" s="835">
        <f t="shared" si="68"/>
        <v>10.83</v>
      </c>
      <c r="X173" s="835">
        <f t="shared" si="69"/>
        <v>3.6413983978553901</v>
      </c>
      <c r="Y173" s="834"/>
      <c r="Z173" s="827" t="s">
        <v>439</v>
      </c>
      <c r="AA173" s="835">
        <f>IF(AC106&lt;0,AA142+AA140+AA141,AA140)</f>
        <v>0.7</v>
      </c>
      <c r="AB173" s="835">
        <f t="shared" si="70"/>
        <v>0.7</v>
      </c>
      <c r="AC173" s="835">
        <f t="shared" si="71"/>
        <v>8.8919999999999995</v>
      </c>
      <c r="AD173" s="835">
        <f t="shared" si="72"/>
        <v>0.64973854937308606</v>
      </c>
      <c r="AE173" s="834"/>
      <c r="AF173" s="827" t="s">
        <v>439</v>
      </c>
      <c r="AG173" s="835">
        <f>IF(AI106&lt;0,AG142+AG140+AG141,AG140)</f>
        <v>2</v>
      </c>
      <c r="AH173" s="835">
        <f t="shared" si="73"/>
        <v>1</v>
      </c>
      <c r="AI173" s="835">
        <f t="shared" si="74"/>
        <v>12</v>
      </c>
      <c r="AJ173" s="835">
        <f t="shared" si="75"/>
        <v>2.661663788698855</v>
      </c>
      <c r="AK173" s="834"/>
      <c r="AL173" s="827" t="s">
        <v>439</v>
      </c>
      <c r="AM173" s="835">
        <f>IF(AO106&lt;0,AM142+AM140+AM141,AM140)</f>
        <v>2</v>
      </c>
      <c r="AN173" s="835">
        <f t="shared" si="76"/>
        <v>1</v>
      </c>
      <c r="AO173" s="835">
        <f t="shared" si="77"/>
        <v>10.199999999999999</v>
      </c>
      <c r="AP173" s="835">
        <f t="shared" si="78"/>
        <v>3.5398172791876843</v>
      </c>
      <c r="AQ173" s="834"/>
      <c r="AR173" s="827" t="s">
        <v>439</v>
      </c>
      <c r="AS173" s="835">
        <f>IF(AU106&lt;0,AS142+AS140+AS141,AS140)</f>
        <v>2</v>
      </c>
      <c r="AT173" s="835">
        <f t="shared" si="79"/>
        <v>1</v>
      </c>
      <c r="AU173" s="835">
        <f t="shared" si="80"/>
        <v>11.4</v>
      </c>
      <c r="AV173" s="835">
        <f t="shared" si="81"/>
        <v>4.0698334524787665</v>
      </c>
      <c r="AW173" s="834"/>
      <c r="AX173" s="827" t="s">
        <v>439</v>
      </c>
      <c r="AY173" s="835">
        <f>IF(BA106&lt;0,AY142+AY140+AY141,AY140)</f>
        <v>2</v>
      </c>
      <c r="AZ173" s="835">
        <f t="shared" si="82"/>
        <v>1</v>
      </c>
      <c r="BA173" s="835">
        <f t="shared" si="83"/>
        <v>9.36</v>
      </c>
      <c r="BB173" s="835">
        <f t="shared" si="84"/>
        <v>2.8503327859553411</v>
      </c>
      <c r="BC173" s="834"/>
      <c r="BD173" s="827" t="s">
        <v>439</v>
      </c>
      <c r="BE173" s="835">
        <f>IF(BG106&lt;0,BE142+BE140+BE141,BE140)</f>
        <v>2</v>
      </c>
      <c r="BF173" s="835">
        <f t="shared" si="85"/>
        <v>1</v>
      </c>
      <c r="BG173" s="835">
        <f t="shared" si="86"/>
        <v>12</v>
      </c>
      <c r="BH173" s="835">
        <f t="shared" si="87"/>
        <v>2.7214022748683049</v>
      </c>
      <c r="BI173" s="834"/>
      <c r="BJ173" s="827" t="s">
        <v>439</v>
      </c>
      <c r="BK173" s="835">
        <f>IF(BM106&lt;0,BK142+BK140+BK141,BK140)</f>
        <v>2</v>
      </c>
      <c r="BL173" s="835">
        <f t="shared" si="88"/>
        <v>1</v>
      </c>
      <c r="BM173" s="835">
        <f t="shared" si="89"/>
        <v>0</v>
      </c>
      <c r="BN173" s="835">
        <f t="shared" si="90"/>
        <v>0</v>
      </c>
      <c r="BO173" s="834"/>
      <c r="BP173" s="827" t="s">
        <v>439</v>
      </c>
      <c r="BQ173" s="835">
        <f>IF(BS106&lt;0,BQ142+BQ140+BQ141,BQ140)</f>
        <v>2</v>
      </c>
      <c r="BR173" s="835">
        <f t="shared" si="91"/>
        <v>1</v>
      </c>
      <c r="BS173" s="835">
        <f t="shared" si="92"/>
        <v>0</v>
      </c>
      <c r="BT173" s="835">
        <f t="shared" si="93"/>
        <v>0</v>
      </c>
      <c r="BU173" s="834"/>
      <c r="BV173" s="827" t="s">
        <v>439</v>
      </c>
      <c r="BW173" s="835">
        <f>IF(BY106&lt;0,BW142+BW140+BW141,BW140)</f>
        <v>2</v>
      </c>
      <c r="BX173" s="835">
        <f t="shared" si="94"/>
        <v>1</v>
      </c>
      <c r="BY173" s="835">
        <f t="shared" si="95"/>
        <v>0</v>
      </c>
      <c r="BZ173" s="835">
        <f t="shared" si="96"/>
        <v>0</v>
      </c>
      <c r="CA173" s="834"/>
      <c r="CB173" s="827" t="s">
        <v>439</v>
      </c>
      <c r="CC173" s="835">
        <f>IF(CE106&lt;0,CC142+CC140+CC141,CC140)</f>
        <v>2</v>
      </c>
      <c r="CD173" s="835">
        <f t="shared" si="97"/>
        <v>1</v>
      </c>
      <c r="CE173" s="835">
        <f t="shared" si="98"/>
        <v>0</v>
      </c>
      <c r="CF173" s="835">
        <f t="shared" si="99"/>
        <v>0</v>
      </c>
      <c r="CG173" s="834"/>
      <c r="CH173" s="827" t="s">
        <v>439</v>
      </c>
      <c r="CI173" s="835">
        <f>IF(CK106&lt;0,CI142+CI140+CI141,CI140)</f>
        <v>2</v>
      </c>
      <c r="CJ173" s="835">
        <f t="shared" si="100"/>
        <v>1</v>
      </c>
      <c r="CK173" s="835">
        <f t="shared" si="101"/>
        <v>0</v>
      </c>
      <c r="CL173" s="835">
        <f t="shared" si="102"/>
        <v>0</v>
      </c>
      <c r="CM173" s="834"/>
      <c r="CN173" s="827" t="s">
        <v>439</v>
      </c>
      <c r="CO173" s="835">
        <f>IF(CQ106&lt;0,CO142+CO140+CO141,CO140)</f>
        <v>2</v>
      </c>
      <c r="CP173" s="835">
        <f t="shared" si="103"/>
        <v>1</v>
      </c>
      <c r="CQ173" s="835">
        <f t="shared" si="104"/>
        <v>0</v>
      </c>
      <c r="CR173" s="835">
        <f t="shared" si="105"/>
        <v>0</v>
      </c>
      <c r="CS173" s="834"/>
      <c r="CT173" s="827" t="s">
        <v>439</v>
      </c>
      <c r="CU173" s="835">
        <f>IF(CW106&lt;0,CU142+CU140+CU141,CU140)</f>
        <v>2</v>
      </c>
      <c r="CV173" s="835">
        <f t="shared" si="106"/>
        <v>1</v>
      </c>
      <c r="CW173" s="835">
        <f t="shared" si="107"/>
        <v>0</v>
      </c>
      <c r="CX173" s="835">
        <f t="shared" si="108"/>
        <v>0</v>
      </c>
      <c r="CY173" s="834"/>
      <c r="CZ173" s="827" t="s">
        <v>439</v>
      </c>
      <c r="DA173" s="835">
        <f>IF(DC106&lt;0,DA142+DA140+DA141,DA140)</f>
        <v>2</v>
      </c>
      <c r="DB173" s="835">
        <f t="shared" si="109"/>
        <v>1</v>
      </c>
      <c r="DC173" s="835">
        <f t="shared" si="110"/>
        <v>0</v>
      </c>
      <c r="DD173" s="835">
        <f t="shared" si="111"/>
        <v>0</v>
      </c>
      <c r="DE173" s="834"/>
      <c r="DF173" s="827" t="s">
        <v>439</v>
      </c>
      <c r="DG173" s="835">
        <f>IF(DI106&lt;0,DG142+DG140+DG141,DG140)</f>
        <v>2</v>
      </c>
      <c r="DH173" s="835">
        <f t="shared" si="112"/>
        <v>1</v>
      </c>
      <c r="DI173" s="835">
        <f t="shared" si="113"/>
        <v>0</v>
      </c>
      <c r="DJ173" s="835">
        <f t="shared" si="114"/>
        <v>0</v>
      </c>
      <c r="DK173" s="834"/>
      <c r="DL173" s="827" t="s">
        <v>439</v>
      </c>
      <c r="DM173" s="835">
        <f>IF(DO106&lt;0,DM142+DM140+DM141,DM140)</f>
        <v>2</v>
      </c>
      <c r="DN173" s="835">
        <f t="shared" si="115"/>
        <v>1</v>
      </c>
      <c r="DO173" s="835">
        <f t="shared" si="116"/>
        <v>0</v>
      </c>
      <c r="DP173" s="835">
        <f t="shared" si="117"/>
        <v>0</v>
      </c>
      <c r="DQ173" s="834"/>
      <c r="DR173" s="827" t="s">
        <v>439</v>
      </c>
      <c r="DS173" s="835">
        <f>IF(DU106&lt;0,DS142+DS140+DS141,DS140)</f>
        <v>2</v>
      </c>
      <c r="DT173" s="835">
        <f t="shared" si="118"/>
        <v>1</v>
      </c>
      <c r="DU173" s="835">
        <f t="shared" si="119"/>
        <v>0</v>
      </c>
      <c r="DV173" s="835">
        <f t="shared" si="120"/>
        <v>0</v>
      </c>
      <c r="DW173" s="834"/>
      <c r="DX173" s="827" t="s">
        <v>439</v>
      </c>
      <c r="DY173" s="835">
        <f>IF(EA106&lt;0,DY142+DY140+DY141,DY140)</f>
        <v>2</v>
      </c>
      <c r="DZ173" s="835">
        <f t="shared" si="121"/>
        <v>1</v>
      </c>
      <c r="EA173" s="835">
        <f t="shared" si="122"/>
        <v>0</v>
      </c>
      <c r="EB173" s="835">
        <f t="shared" si="123"/>
        <v>0</v>
      </c>
      <c r="EC173" s="834"/>
      <c r="ED173" s="827" t="s">
        <v>439</v>
      </c>
      <c r="EE173" s="835">
        <f>IF(EG106&lt;0,EE142+EE140+EE141,EE140)</f>
        <v>2</v>
      </c>
      <c r="EF173" s="835">
        <f t="shared" si="124"/>
        <v>1</v>
      </c>
      <c r="EG173" s="835">
        <f t="shared" si="125"/>
        <v>0</v>
      </c>
      <c r="EH173" s="835">
        <f t="shared" si="126"/>
        <v>0</v>
      </c>
      <c r="EI173" s="834"/>
      <c r="EJ173" s="827" t="s">
        <v>439</v>
      </c>
      <c r="EK173" s="835">
        <f>IF(EM106&lt;0,EK142+EK140+EK141,EK140)</f>
        <v>2</v>
      </c>
      <c r="EL173" s="835">
        <f t="shared" si="127"/>
        <v>1</v>
      </c>
      <c r="EM173" s="835">
        <f t="shared" si="128"/>
        <v>0</v>
      </c>
      <c r="EN173" s="835">
        <f t="shared" si="129"/>
        <v>0</v>
      </c>
      <c r="EO173" s="834"/>
      <c r="EP173" s="827" t="s">
        <v>439</v>
      </c>
      <c r="EQ173" s="835">
        <f>IF(ES106&lt;0,EQ142+EQ140+EQ141,EQ140)</f>
        <v>2</v>
      </c>
      <c r="ER173" s="835">
        <f t="shared" si="130"/>
        <v>1</v>
      </c>
      <c r="ES173" s="835">
        <f t="shared" si="131"/>
        <v>0</v>
      </c>
      <c r="ET173" s="835">
        <f t="shared" si="132"/>
        <v>0</v>
      </c>
      <c r="EU173" s="834"/>
      <c r="EV173" s="827" t="s">
        <v>439</v>
      </c>
      <c r="EW173" s="835">
        <f>IF(EY106&lt;0,EW142+EW140+EW141,EW140)</f>
        <v>2</v>
      </c>
      <c r="EX173" s="835">
        <f t="shared" si="133"/>
        <v>1</v>
      </c>
      <c r="EY173" s="835">
        <f t="shared" si="134"/>
        <v>0</v>
      </c>
      <c r="EZ173" s="835">
        <f t="shared" si="135"/>
        <v>0</v>
      </c>
      <c r="FA173" s="834"/>
      <c r="FB173" s="827" t="s">
        <v>439</v>
      </c>
      <c r="FC173" s="835">
        <f>IF(FE106&lt;0,FC142+FC140+FC141,FC140)</f>
        <v>2</v>
      </c>
      <c r="FD173" s="835">
        <f t="shared" si="136"/>
        <v>1</v>
      </c>
      <c r="FE173" s="835">
        <f t="shared" si="137"/>
        <v>0</v>
      </c>
      <c r="FF173" s="835">
        <f t="shared" si="138"/>
        <v>0</v>
      </c>
      <c r="FG173" s="834"/>
      <c r="FH173" s="827" t="s">
        <v>439</v>
      </c>
      <c r="FI173" s="835">
        <f>IF(FK106&lt;0,FI142+FI140+FI141,FI140)</f>
        <v>2</v>
      </c>
      <c r="FJ173" s="835">
        <f t="shared" si="139"/>
        <v>1</v>
      </c>
      <c r="FK173" s="835">
        <f t="shared" si="140"/>
        <v>0</v>
      </c>
      <c r="FL173" s="835">
        <f t="shared" si="141"/>
        <v>0</v>
      </c>
      <c r="FM173" s="834"/>
      <c r="FN173" s="827" t="s">
        <v>439</v>
      </c>
      <c r="FO173" s="835">
        <f>IF(FQ106&lt;0,FO142+FO140+FO141,FO140)</f>
        <v>2</v>
      </c>
      <c r="FP173" s="835">
        <f t="shared" si="142"/>
        <v>1</v>
      </c>
      <c r="FQ173" s="835">
        <f t="shared" si="143"/>
        <v>0</v>
      </c>
      <c r="FR173" s="835">
        <f t="shared" si="144"/>
        <v>0</v>
      </c>
      <c r="FS173" s="834"/>
      <c r="FT173" s="827" t="s">
        <v>439</v>
      </c>
      <c r="FU173" s="835">
        <f>IF(FW106&lt;0,FU142+FU140+FU141,FU140)</f>
        <v>2</v>
      </c>
      <c r="FV173" s="835">
        <f t="shared" si="145"/>
        <v>1</v>
      </c>
      <c r="FW173" s="835">
        <f t="shared" si="146"/>
        <v>0</v>
      </c>
      <c r="FX173" s="835">
        <f t="shared" si="147"/>
        <v>0</v>
      </c>
      <c r="FY173" s="834"/>
    </row>
    <row r="174" spans="1:181" x14ac:dyDescent="0.3">
      <c r="A174" s="19"/>
      <c r="B174" s="827" t="s">
        <v>438</v>
      </c>
      <c r="C174" s="835">
        <f>C141+C140</f>
        <v>1</v>
      </c>
      <c r="D174" s="835">
        <f t="shared" si="58"/>
        <v>1</v>
      </c>
      <c r="E174" s="835">
        <f t="shared" si="59"/>
        <v>9.36</v>
      </c>
      <c r="F174" s="835">
        <f t="shared" si="60"/>
        <v>0</v>
      </c>
      <c r="G174" s="834"/>
      <c r="H174" s="827" t="s">
        <v>438</v>
      </c>
      <c r="I174" s="835">
        <f>I141+I140</f>
        <v>1</v>
      </c>
      <c r="J174" s="835">
        <f t="shared" si="61"/>
        <v>1</v>
      </c>
      <c r="K174" s="835">
        <f t="shared" si="62"/>
        <v>12</v>
      </c>
      <c r="L174" s="835">
        <f t="shared" si="63"/>
        <v>0.50293041388786408</v>
      </c>
      <c r="M174" s="834"/>
      <c r="N174" s="827" t="s">
        <v>438</v>
      </c>
      <c r="O174" s="835">
        <f>O141+O140</f>
        <v>1</v>
      </c>
      <c r="P174" s="835">
        <f t="shared" si="64"/>
        <v>1</v>
      </c>
      <c r="Q174" s="835">
        <f t="shared" si="65"/>
        <v>10.199999999999999</v>
      </c>
      <c r="R174" s="835">
        <f t="shared" si="66"/>
        <v>1.8071883038596466</v>
      </c>
      <c r="S174" s="834"/>
      <c r="T174" s="827" t="s">
        <v>438</v>
      </c>
      <c r="U174" s="835">
        <f>U141+U140</f>
        <v>1</v>
      </c>
      <c r="V174" s="835">
        <f t="shared" si="67"/>
        <v>1</v>
      </c>
      <c r="W174" s="835">
        <f t="shared" si="68"/>
        <v>11.4</v>
      </c>
      <c r="X174" s="835">
        <f t="shared" si="69"/>
        <v>4.6275465766000989</v>
      </c>
      <c r="Y174" s="834"/>
      <c r="Z174" s="827" t="s">
        <v>438</v>
      </c>
      <c r="AA174" s="835">
        <f>AA141+AA140</f>
        <v>1</v>
      </c>
      <c r="AB174" s="835">
        <f t="shared" si="70"/>
        <v>1</v>
      </c>
      <c r="AC174" s="835">
        <f t="shared" si="71"/>
        <v>9.36</v>
      </c>
      <c r="AD174" s="835">
        <f t="shared" si="72"/>
        <v>6.6334441271083477</v>
      </c>
      <c r="AE174" s="834"/>
      <c r="AF174" s="827" t="s">
        <v>438</v>
      </c>
      <c r="AG174" s="835">
        <f>AG141+AG140</f>
        <v>1</v>
      </c>
      <c r="AH174" s="835">
        <f t="shared" si="73"/>
        <v>1</v>
      </c>
      <c r="AI174" s="835">
        <f t="shared" si="74"/>
        <v>12</v>
      </c>
      <c r="AJ174" s="835">
        <f t="shared" si="75"/>
        <v>6.1560588872956856</v>
      </c>
      <c r="AK174" s="834"/>
      <c r="AL174" s="827" t="s">
        <v>438</v>
      </c>
      <c r="AM174" s="835">
        <f>AM141+AM140</f>
        <v>1</v>
      </c>
      <c r="AN174" s="835">
        <f t="shared" si="76"/>
        <v>1</v>
      </c>
      <c r="AO174" s="835">
        <f t="shared" si="77"/>
        <v>10.199999999999999</v>
      </c>
      <c r="AP174" s="835">
        <f t="shared" si="78"/>
        <v>2.9082108993742763</v>
      </c>
      <c r="AQ174" s="834"/>
      <c r="AR174" s="827" t="s">
        <v>438</v>
      </c>
      <c r="AS174" s="835">
        <f>AS141+AS140</f>
        <v>1</v>
      </c>
      <c r="AT174" s="835">
        <f t="shared" si="79"/>
        <v>1</v>
      </c>
      <c r="AU174" s="835">
        <f t="shared" si="80"/>
        <v>11.4</v>
      </c>
      <c r="AV174" s="835">
        <f t="shared" si="81"/>
        <v>1.6783002678892105</v>
      </c>
      <c r="AW174" s="834"/>
      <c r="AX174" s="827" t="s">
        <v>438</v>
      </c>
      <c r="AY174" s="835">
        <f>AY141+AY140</f>
        <v>1</v>
      </c>
      <c r="AZ174" s="835">
        <f t="shared" si="82"/>
        <v>1</v>
      </c>
      <c r="BA174" s="835">
        <f t="shared" si="83"/>
        <v>9.36</v>
      </c>
      <c r="BB174" s="835">
        <f t="shared" si="84"/>
        <v>0.65162193588433737</v>
      </c>
      <c r="BC174" s="834"/>
      <c r="BD174" s="827" t="s">
        <v>438</v>
      </c>
      <c r="BE174" s="835">
        <f>BE141+BE140</f>
        <v>1</v>
      </c>
      <c r="BF174" s="835">
        <f t="shared" si="85"/>
        <v>1</v>
      </c>
      <c r="BG174" s="835">
        <f t="shared" si="86"/>
        <v>12</v>
      </c>
      <c r="BH174" s="835">
        <f t="shared" si="87"/>
        <v>0.35002476341605654</v>
      </c>
      <c r="BI174" s="834"/>
      <c r="BJ174" s="827" t="s">
        <v>438</v>
      </c>
      <c r="BK174" s="835">
        <f>BK141+BK140</f>
        <v>1</v>
      </c>
      <c r="BL174" s="835">
        <f t="shared" si="88"/>
        <v>1</v>
      </c>
      <c r="BM174" s="835">
        <f t="shared" si="89"/>
        <v>0</v>
      </c>
      <c r="BN174" s="835">
        <f t="shared" si="90"/>
        <v>0</v>
      </c>
      <c r="BO174" s="834"/>
      <c r="BP174" s="827" t="s">
        <v>438</v>
      </c>
      <c r="BQ174" s="835">
        <f>BQ141+BQ140</f>
        <v>1</v>
      </c>
      <c r="BR174" s="835">
        <f t="shared" si="91"/>
        <v>1</v>
      </c>
      <c r="BS174" s="835">
        <f t="shared" si="92"/>
        <v>0</v>
      </c>
      <c r="BT174" s="835">
        <f t="shared" si="93"/>
        <v>0</v>
      </c>
      <c r="BU174" s="834"/>
      <c r="BV174" s="827" t="s">
        <v>438</v>
      </c>
      <c r="BW174" s="835">
        <f>BW141+BW140</f>
        <v>1</v>
      </c>
      <c r="BX174" s="835">
        <f t="shared" si="94"/>
        <v>1</v>
      </c>
      <c r="BY174" s="835">
        <f t="shared" si="95"/>
        <v>0</v>
      </c>
      <c r="BZ174" s="835">
        <f t="shared" si="96"/>
        <v>0</v>
      </c>
      <c r="CA174" s="834"/>
      <c r="CB174" s="827" t="s">
        <v>438</v>
      </c>
      <c r="CC174" s="835">
        <f>CC141+CC140</f>
        <v>1</v>
      </c>
      <c r="CD174" s="835">
        <f t="shared" si="97"/>
        <v>1</v>
      </c>
      <c r="CE174" s="835">
        <f t="shared" si="98"/>
        <v>0</v>
      </c>
      <c r="CF174" s="835">
        <f t="shared" si="99"/>
        <v>0</v>
      </c>
      <c r="CG174" s="834"/>
      <c r="CH174" s="827" t="s">
        <v>438</v>
      </c>
      <c r="CI174" s="835">
        <f>CI141+CI140</f>
        <v>1</v>
      </c>
      <c r="CJ174" s="835">
        <f t="shared" si="100"/>
        <v>1</v>
      </c>
      <c r="CK174" s="835">
        <f t="shared" si="101"/>
        <v>0</v>
      </c>
      <c r="CL174" s="835">
        <f t="shared" si="102"/>
        <v>0</v>
      </c>
      <c r="CM174" s="834"/>
      <c r="CN174" s="827" t="s">
        <v>438</v>
      </c>
      <c r="CO174" s="835">
        <f>CO141+CO140</f>
        <v>1</v>
      </c>
      <c r="CP174" s="835">
        <f t="shared" si="103"/>
        <v>1</v>
      </c>
      <c r="CQ174" s="835">
        <f t="shared" si="104"/>
        <v>0</v>
      </c>
      <c r="CR174" s="835">
        <f t="shared" si="105"/>
        <v>0</v>
      </c>
      <c r="CS174" s="834"/>
      <c r="CT174" s="827" t="s">
        <v>438</v>
      </c>
      <c r="CU174" s="835">
        <f>CU141+CU140</f>
        <v>1</v>
      </c>
      <c r="CV174" s="835">
        <f t="shared" si="106"/>
        <v>1</v>
      </c>
      <c r="CW174" s="835">
        <f t="shared" si="107"/>
        <v>0</v>
      </c>
      <c r="CX174" s="835">
        <f t="shared" si="108"/>
        <v>0</v>
      </c>
      <c r="CY174" s="834"/>
      <c r="CZ174" s="827" t="s">
        <v>438</v>
      </c>
      <c r="DA174" s="835">
        <f>DA141+DA140</f>
        <v>1</v>
      </c>
      <c r="DB174" s="835">
        <f t="shared" si="109"/>
        <v>1</v>
      </c>
      <c r="DC174" s="835">
        <f t="shared" si="110"/>
        <v>0</v>
      </c>
      <c r="DD174" s="835">
        <f t="shared" si="111"/>
        <v>0</v>
      </c>
      <c r="DE174" s="834"/>
      <c r="DF174" s="827" t="s">
        <v>438</v>
      </c>
      <c r="DG174" s="835">
        <f>DG141+DG140</f>
        <v>1</v>
      </c>
      <c r="DH174" s="835">
        <f t="shared" si="112"/>
        <v>1</v>
      </c>
      <c r="DI174" s="835">
        <f t="shared" si="113"/>
        <v>0</v>
      </c>
      <c r="DJ174" s="835">
        <f t="shared" si="114"/>
        <v>0</v>
      </c>
      <c r="DK174" s="834"/>
      <c r="DL174" s="827" t="s">
        <v>438</v>
      </c>
      <c r="DM174" s="835">
        <f>DM141+DM140</f>
        <v>1</v>
      </c>
      <c r="DN174" s="835">
        <f t="shared" si="115"/>
        <v>1</v>
      </c>
      <c r="DO174" s="835">
        <f t="shared" si="116"/>
        <v>0</v>
      </c>
      <c r="DP174" s="835">
        <f t="shared" si="117"/>
        <v>0</v>
      </c>
      <c r="DQ174" s="834"/>
      <c r="DR174" s="827" t="s">
        <v>438</v>
      </c>
      <c r="DS174" s="835">
        <f>DS141+DS140</f>
        <v>1</v>
      </c>
      <c r="DT174" s="835">
        <f t="shared" si="118"/>
        <v>1</v>
      </c>
      <c r="DU174" s="835">
        <f t="shared" si="119"/>
        <v>0</v>
      </c>
      <c r="DV174" s="835">
        <f t="shared" si="120"/>
        <v>0</v>
      </c>
      <c r="DW174" s="834"/>
      <c r="DX174" s="827" t="s">
        <v>438</v>
      </c>
      <c r="DY174" s="835">
        <f>DY141+DY140</f>
        <v>1</v>
      </c>
      <c r="DZ174" s="835">
        <f t="shared" si="121"/>
        <v>1</v>
      </c>
      <c r="EA174" s="835">
        <f t="shared" si="122"/>
        <v>0</v>
      </c>
      <c r="EB174" s="835">
        <f t="shared" si="123"/>
        <v>0</v>
      </c>
      <c r="EC174" s="834"/>
      <c r="ED174" s="827" t="s">
        <v>438</v>
      </c>
      <c r="EE174" s="835">
        <f>EE141+EE140</f>
        <v>1</v>
      </c>
      <c r="EF174" s="835">
        <f t="shared" si="124"/>
        <v>1</v>
      </c>
      <c r="EG174" s="835">
        <f t="shared" si="125"/>
        <v>0</v>
      </c>
      <c r="EH174" s="835">
        <f t="shared" si="126"/>
        <v>0</v>
      </c>
      <c r="EI174" s="834"/>
      <c r="EJ174" s="827" t="s">
        <v>438</v>
      </c>
      <c r="EK174" s="835">
        <f>EK141+EK140</f>
        <v>1</v>
      </c>
      <c r="EL174" s="835">
        <f t="shared" si="127"/>
        <v>1</v>
      </c>
      <c r="EM174" s="835">
        <f t="shared" si="128"/>
        <v>0</v>
      </c>
      <c r="EN174" s="835">
        <f t="shared" si="129"/>
        <v>0</v>
      </c>
      <c r="EO174" s="834"/>
      <c r="EP174" s="827" t="s">
        <v>438</v>
      </c>
      <c r="EQ174" s="835">
        <f>EQ141+EQ140</f>
        <v>1</v>
      </c>
      <c r="ER174" s="835">
        <f t="shared" si="130"/>
        <v>1</v>
      </c>
      <c r="ES174" s="835">
        <f t="shared" si="131"/>
        <v>0</v>
      </c>
      <c r="ET174" s="835">
        <f t="shared" si="132"/>
        <v>0</v>
      </c>
      <c r="EU174" s="834"/>
      <c r="EV174" s="827" t="s">
        <v>438</v>
      </c>
      <c r="EW174" s="835">
        <f>EW141+EW140</f>
        <v>1</v>
      </c>
      <c r="EX174" s="835">
        <f t="shared" si="133"/>
        <v>1</v>
      </c>
      <c r="EY174" s="835">
        <f t="shared" si="134"/>
        <v>0</v>
      </c>
      <c r="EZ174" s="835">
        <f t="shared" si="135"/>
        <v>0</v>
      </c>
      <c r="FA174" s="834"/>
      <c r="FB174" s="827" t="s">
        <v>438</v>
      </c>
      <c r="FC174" s="835">
        <f>FC141+FC140</f>
        <v>1</v>
      </c>
      <c r="FD174" s="835">
        <f t="shared" si="136"/>
        <v>1</v>
      </c>
      <c r="FE174" s="835">
        <f t="shared" si="137"/>
        <v>0</v>
      </c>
      <c r="FF174" s="835">
        <f t="shared" si="138"/>
        <v>0</v>
      </c>
      <c r="FG174" s="834"/>
      <c r="FH174" s="827" t="s">
        <v>438</v>
      </c>
      <c r="FI174" s="835">
        <f>FI141+FI140</f>
        <v>1</v>
      </c>
      <c r="FJ174" s="835">
        <f t="shared" si="139"/>
        <v>1</v>
      </c>
      <c r="FK174" s="835">
        <f t="shared" si="140"/>
        <v>0</v>
      </c>
      <c r="FL174" s="835">
        <f t="shared" si="141"/>
        <v>0</v>
      </c>
      <c r="FM174" s="834"/>
      <c r="FN174" s="827" t="s">
        <v>438</v>
      </c>
      <c r="FO174" s="835">
        <f>FO141+FO140</f>
        <v>1</v>
      </c>
      <c r="FP174" s="835">
        <f t="shared" si="142"/>
        <v>1</v>
      </c>
      <c r="FQ174" s="835">
        <f t="shared" si="143"/>
        <v>0</v>
      </c>
      <c r="FR174" s="835">
        <f t="shared" si="144"/>
        <v>0</v>
      </c>
      <c r="FS174" s="834"/>
      <c r="FT174" s="827" t="s">
        <v>438</v>
      </c>
      <c r="FU174" s="835">
        <f>FU141+FU140</f>
        <v>1</v>
      </c>
      <c r="FV174" s="835">
        <f t="shared" si="145"/>
        <v>1</v>
      </c>
      <c r="FW174" s="835">
        <f t="shared" si="146"/>
        <v>0</v>
      </c>
      <c r="FX174" s="835">
        <f t="shared" si="147"/>
        <v>0</v>
      </c>
      <c r="FY174" s="834"/>
    </row>
    <row r="175" spans="1:181" x14ac:dyDescent="0.3">
      <c r="A175" s="19"/>
      <c r="B175" s="827" t="s">
        <v>437</v>
      </c>
      <c r="C175" s="835">
        <f>IF(E105&lt;0,C140+C141+C139,C141)</f>
        <v>0.3</v>
      </c>
      <c r="D175" s="835">
        <f t="shared" si="58"/>
        <v>0.3</v>
      </c>
      <c r="E175" s="835">
        <f t="shared" si="59"/>
        <v>8.2680000000000007</v>
      </c>
      <c r="F175" s="835">
        <f t="shared" si="60"/>
        <v>0</v>
      </c>
      <c r="G175" s="834"/>
      <c r="H175" s="827" t="s">
        <v>437</v>
      </c>
      <c r="I175" s="835">
        <f>IF(K105&lt;0,I140+I141+I139,I141)</f>
        <v>0.3</v>
      </c>
      <c r="J175" s="835">
        <f t="shared" si="61"/>
        <v>0.3</v>
      </c>
      <c r="K175" s="835">
        <f t="shared" si="62"/>
        <v>10.6</v>
      </c>
      <c r="L175" s="835">
        <f t="shared" si="63"/>
        <v>3.1662324416042691</v>
      </c>
      <c r="M175" s="834"/>
      <c r="N175" s="827" t="s">
        <v>437</v>
      </c>
      <c r="O175" s="835">
        <f>IF(Q105&lt;0,O140+O141+O139,O141)</f>
        <v>0.3</v>
      </c>
      <c r="P175" s="835">
        <f t="shared" si="64"/>
        <v>0.3</v>
      </c>
      <c r="Q175" s="835">
        <f t="shared" si="65"/>
        <v>9.01</v>
      </c>
      <c r="R175" s="835">
        <f t="shared" si="66"/>
        <v>3.7674719989093233</v>
      </c>
      <c r="S175" s="834"/>
      <c r="T175" s="827" t="s">
        <v>437</v>
      </c>
      <c r="U175" s="835">
        <f>IF(W105&lt;0,U140+U141+U139,U141)</f>
        <v>0.3</v>
      </c>
      <c r="V175" s="835">
        <f t="shared" si="67"/>
        <v>0.3</v>
      </c>
      <c r="W175" s="835">
        <f t="shared" si="68"/>
        <v>10.07</v>
      </c>
      <c r="X175" s="835">
        <f t="shared" si="69"/>
        <v>3.3858616681813278</v>
      </c>
      <c r="Y175" s="834"/>
      <c r="Z175" s="827" t="s">
        <v>437</v>
      </c>
      <c r="AA175" s="835">
        <f>IF(AC105&lt;0,AA140+AA141+AA139,AA141)</f>
        <v>0.3</v>
      </c>
      <c r="AB175" s="835">
        <f t="shared" si="70"/>
        <v>0.3</v>
      </c>
      <c r="AC175" s="835">
        <f t="shared" si="71"/>
        <v>8.2680000000000007</v>
      </c>
      <c r="AD175" s="835">
        <f t="shared" si="72"/>
        <v>0.60414286169778186</v>
      </c>
      <c r="AE175" s="834"/>
      <c r="AF175" s="827" t="s">
        <v>437</v>
      </c>
      <c r="AG175" s="835">
        <f>IF(AI105&lt;0,AG140+AG141+AG139,AG141)</f>
        <v>1.3</v>
      </c>
      <c r="AH175" s="835">
        <f t="shared" si="73"/>
        <v>1</v>
      </c>
      <c r="AI175" s="835">
        <f t="shared" si="74"/>
        <v>12</v>
      </c>
      <c r="AJ175" s="835">
        <f t="shared" si="75"/>
        <v>2.661663788698855</v>
      </c>
      <c r="AK175" s="834"/>
      <c r="AL175" s="827" t="s">
        <v>437</v>
      </c>
      <c r="AM175" s="835">
        <f>IF(AO105&lt;0,AM140+AM141+AM139,AM141)</f>
        <v>1.3</v>
      </c>
      <c r="AN175" s="835">
        <f t="shared" si="76"/>
        <v>1</v>
      </c>
      <c r="AO175" s="835">
        <f t="shared" si="77"/>
        <v>10.199999999999999</v>
      </c>
      <c r="AP175" s="835">
        <f t="shared" si="78"/>
        <v>3.5398172791876843</v>
      </c>
      <c r="AQ175" s="834"/>
      <c r="AR175" s="827" t="s">
        <v>437</v>
      </c>
      <c r="AS175" s="835">
        <f>IF(AU105&lt;0,AS140+AS141+AS139,AS141)</f>
        <v>1.3</v>
      </c>
      <c r="AT175" s="835">
        <f t="shared" si="79"/>
        <v>1</v>
      </c>
      <c r="AU175" s="835">
        <f t="shared" si="80"/>
        <v>11.4</v>
      </c>
      <c r="AV175" s="835">
        <f t="shared" si="81"/>
        <v>4.0698334524787665</v>
      </c>
      <c r="AW175" s="834"/>
      <c r="AX175" s="827" t="s">
        <v>437</v>
      </c>
      <c r="AY175" s="835">
        <f>IF(BA105&lt;0,AY140+AY141+AY139,AY141)</f>
        <v>1.3</v>
      </c>
      <c r="AZ175" s="835">
        <f t="shared" si="82"/>
        <v>1</v>
      </c>
      <c r="BA175" s="835">
        <f t="shared" si="83"/>
        <v>9.36</v>
      </c>
      <c r="BB175" s="835">
        <f t="shared" si="84"/>
        <v>2.8503327859553411</v>
      </c>
      <c r="BC175" s="834"/>
      <c r="BD175" s="827" t="s">
        <v>437</v>
      </c>
      <c r="BE175" s="835">
        <f>IF(BG105&lt;0,BE140+BE141+BE139,BE141)</f>
        <v>1.3</v>
      </c>
      <c r="BF175" s="835">
        <f t="shared" si="85"/>
        <v>1</v>
      </c>
      <c r="BG175" s="835">
        <f t="shared" si="86"/>
        <v>12</v>
      </c>
      <c r="BH175" s="835">
        <f t="shared" si="87"/>
        <v>2.7214022748683049</v>
      </c>
      <c r="BI175" s="834"/>
      <c r="BJ175" s="827" t="s">
        <v>437</v>
      </c>
      <c r="BK175" s="835">
        <f>IF(BM105&lt;0,BK140+BK141+BK139,BK141)</f>
        <v>1.3</v>
      </c>
      <c r="BL175" s="835">
        <f t="shared" si="88"/>
        <v>1</v>
      </c>
      <c r="BM175" s="835">
        <f t="shared" si="89"/>
        <v>0</v>
      </c>
      <c r="BN175" s="835">
        <f t="shared" si="90"/>
        <v>0</v>
      </c>
      <c r="BO175" s="834"/>
      <c r="BP175" s="827" t="s">
        <v>437</v>
      </c>
      <c r="BQ175" s="835">
        <f>IF(BS105&lt;0,BQ140+BQ141+BQ139,BQ141)</f>
        <v>1.3</v>
      </c>
      <c r="BR175" s="835">
        <f t="shared" si="91"/>
        <v>1</v>
      </c>
      <c r="BS175" s="835">
        <f t="shared" si="92"/>
        <v>0</v>
      </c>
      <c r="BT175" s="835">
        <f t="shared" si="93"/>
        <v>0</v>
      </c>
      <c r="BU175" s="834"/>
      <c r="BV175" s="827" t="s">
        <v>437</v>
      </c>
      <c r="BW175" s="835">
        <f>IF(BY105&lt;0,BW140+BW141+BW139,BW141)</f>
        <v>1.3</v>
      </c>
      <c r="BX175" s="835">
        <f t="shared" si="94"/>
        <v>1</v>
      </c>
      <c r="BY175" s="835">
        <f t="shared" si="95"/>
        <v>0</v>
      </c>
      <c r="BZ175" s="835">
        <f t="shared" si="96"/>
        <v>0</v>
      </c>
      <c r="CA175" s="834"/>
      <c r="CB175" s="827" t="s">
        <v>437</v>
      </c>
      <c r="CC175" s="835">
        <f>IF(CE105&lt;0,CC140+CC141+CC139,CC141)</f>
        <v>1.3</v>
      </c>
      <c r="CD175" s="835">
        <f t="shared" si="97"/>
        <v>1</v>
      </c>
      <c r="CE175" s="835">
        <f t="shared" si="98"/>
        <v>0</v>
      </c>
      <c r="CF175" s="835">
        <f t="shared" si="99"/>
        <v>0</v>
      </c>
      <c r="CG175" s="834"/>
      <c r="CH175" s="827" t="s">
        <v>437</v>
      </c>
      <c r="CI175" s="835">
        <f>IF(CK105&lt;0,CI140+CI141+CI139,CI141)</f>
        <v>1.3</v>
      </c>
      <c r="CJ175" s="835">
        <f t="shared" si="100"/>
        <v>1</v>
      </c>
      <c r="CK175" s="835">
        <f t="shared" si="101"/>
        <v>0</v>
      </c>
      <c r="CL175" s="835">
        <f t="shared" si="102"/>
        <v>0</v>
      </c>
      <c r="CM175" s="834"/>
      <c r="CN175" s="827" t="s">
        <v>437</v>
      </c>
      <c r="CO175" s="835">
        <f>IF(CQ105&lt;0,CO140+CO141+CO139,CO141)</f>
        <v>1.3</v>
      </c>
      <c r="CP175" s="835">
        <f t="shared" si="103"/>
        <v>1</v>
      </c>
      <c r="CQ175" s="835">
        <f t="shared" si="104"/>
        <v>0</v>
      </c>
      <c r="CR175" s="835">
        <f t="shared" si="105"/>
        <v>0</v>
      </c>
      <c r="CS175" s="834"/>
      <c r="CT175" s="827" t="s">
        <v>437</v>
      </c>
      <c r="CU175" s="835">
        <f>IF(CW105&lt;0,CU140+CU141+CU139,CU141)</f>
        <v>1.3</v>
      </c>
      <c r="CV175" s="835">
        <f t="shared" si="106"/>
        <v>1</v>
      </c>
      <c r="CW175" s="835">
        <f t="shared" si="107"/>
        <v>0</v>
      </c>
      <c r="CX175" s="835">
        <f t="shared" si="108"/>
        <v>0</v>
      </c>
      <c r="CY175" s="834"/>
      <c r="CZ175" s="827" t="s">
        <v>437</v>
      </c>
      <c r="DA175" s="835">
        <f>IF(DC105&lt;0,DA140+DA141+DA139,DA141)</f>
        <v>1.3</v>
      </c>
      <c r="DB175" s="835">
        <f t="shared" si="109"/>
        <v>1</v>
      </c>
      <c r="DC175" s="835">
        <f t="shared" si="110"/>
        <v>0</v>
      </c>
      <c r="DD175" s="835">
        <f t="shared" si="111"/>
        <v>0</v>
      </c>
      <c r="DE175" s="834"/>
      <c r="DF175" s="827" t="s">
        <v>437</v>
      </c>
      <c r="DG175" s="835">
        <f>IF(DI105&lt;0,DG140+DG141+DG139,DG141)</f>
        <v>1.3</v>
      </c>
      <c r="DH175" s="835">
        <f t="shared" si="112"/>
        <v>1</v>
      </c>
      <c r="DI175" s="835">
        <f t="shared" si="113"/>
        <v>0</v>
      </c>
      <c r="DJ175" s="835">
        <f t="shared" si="114"/>
        <v>0</v>
      </c>
      <c r="DK175" s="834"/>
      <c r="DL175" s="827" t="s">
        <v>437</v>
      </c>
      <c r="DM175" s="835">
        <f>IF(DO105&lt;0,DM140+DM141+DM139,DM141)</f>
        <v>1.3</v>
      </c>
      <c r="DN175" s="835">
        <f t="shared" si="115"/>
        <v>1</v>
      </c>
      <c r="DO175" s="835">
        <f t="shared" si="116"/>
        <v>0</v>
      </c>
      <c r="DP175" s="835">
        <f t="shared" si="117"/>
        <v>0</v>
      </c>
      <c r="DQ175" s="834"/>
      <c r="DR175" s="827" t="s">
        <v>437</v>
      </c>
      <c r="DS175" s="835">
        <f>IF(DU105&lt;0,DS140+DS141+DS139,DS141)</f>
        <v>1.3</v>
      </c>
      <c r="DT175" s="835">
        <f t="shared" si="118"/>
        <v>1</v>
      </c>
      <c r="DU175" s="835">
        <f t="shared" si="119"/>
        <v>0</v>
      </c>
      <c r="DV175" s="835">
        <f t="shared" si="120"/>
        <v>0</v>
      </c>
      <c r="DW175" s="834"/>
      <c r="DX175" s="827" t="s">
        <v>437</v>
      </c>
      <c r="DY175" s="835">
        <f>IF(EA105&lt;0,DY140+DY141+DY139,DY141)</f>
        <v>1.3</v>
      </c>
      <c r="DZ175" s="835">
        <f t="shared" si="121"/>
        <v>1</v>
      </c>
      <c r="EA175" s="835">
        <f t="shared" si="122"/>
        <v>0</v>
      </c>
      <c r="EB175" s="835">
        <f t="shared" si="123"/>
        <v>0</v>
      </c>
      <c r="EC175" s="834"/>
      <c r="ED175" s="827" t="s">
        <v>437</v>
      </c>
      <c r="EE175" s="835">
        <f>IF(EG105&lt;0,EE140+EE141+EE139,EE141)</f>
        <v>1.3</v>
      </c>
      <c r="EF175" s="835">
        <f t="shared" si="124"/>
        <v>1</v>
      </c>
      <c r="EG175" s="835">
        <f t="shared" si="125"/>
        <v>0</v>
      </c>
      <c r="EH175" s="835">
        <f t="shared" si="126"/>
        <v>0</v>
      </c>
      <c r="EI175" s="834"/>
      <c r="EJ175" s="827" t="s">
        <v>437</v>
      </c>
      <c r="EK175" s="835">
        <f>IF(EM105&lt;0,EK140+EK141+EK139,EK141)</f>
        <v>1.3</v>
      </c>
      <c r="EL175" s="835">
        <f t="shared" si="127"/>
        <v>1</v>
      </c>
      <c r="EM175" s="835">
        <f t="shared" si="128"/>
        <v>0</v>
      </c>
      <c r="EN175" s="835">
        <f t="shared" si="129"/>
        <v>0</v>
      </c>
      <c r="EO175" s="834"/>
      <c r="EP175" s="827" t="s">
        <v>437</v>
      </c>
      <c r="EQ175" s="835">
        <f>IF(ES105&lt;0,EQ140+EQ141+EQ139,EQ141)</f>
        <v>1.3</v>
      </c>
      <c r="ER175" s="835">
        <f t="shared" si="130"/>
        <v>1</v>
      </c>
      <c r="ES175" s="835">
        <f t="shared" si="131"/>
        <v>0</v>
      </c>
      <c r="ET175" s="835">
        <f t="shared" si="132"/>
        <v>0</v>
      </c>
      <c r="EU175" s="834"/>
      <c r="EV175" s="827" t="s">
        <v>437</v>
      </c>
      <c r="EW175" s="835">
        <f>IF(EY105&lt;0,EW140+EW141+EW139,EW141)</f>
        <v>1.3</v>
      </c>
      <c r="EX175" s="835">
        <f t="shared" si="133"/>
        <v>1</v>
      </c>
      <c r="EY175" s="835">
        <f t="shared" si="134"/>
        <v>0</v>
      </c>
      <c r="EZ175" s="835">
        <f t="shared" si="135"/>
        <v>0</v>
      </c>
      <c r="FA175" s="834"/>
      <c r="FB175" s="827" t="s">
        <v>437</v>
      </c>
      <c r="FC175" s="835">
        <f>IF(FE105&lt;0,FC140+FC141+FC139,FC141)</f>
        <v>1.3</v>
      </c>
      <c r="FD175" s="835">
        <f t="shared" si="136"/>
        <v>1</v>
      </c>
      <c r="FE175" s="835">
        <f t="shared" si="137"/>
        <v>0</v>
      </c>
      <c r="FF175" s="835">
        <f t="shared" si="138"/>
        <v>0</v>
      </c>
      <c r="FG175" s="834"/>
      <c r="FH175" s="827" t="s">
        <v>437</v>
      </c>
      <c r="FI175" s="835">
        <f>IF(FK105&lt;0,FI140+FI141+FI139,FI141)</f>
        <v>1.3</v>
      </c>
      <c r="FJ175" s="835">
        <f t="shared" si="139"/>
        <v>1</v>
      </c>
      <c r="FK175" s="835">
        <f t="shared" si="140"/>
        <v>0</v>
      </c>
      <c r="FL175" s="835">
        <f t="shared" si="141"/>
        <v>0</v>
      </c>
      <c r="FM175" s="834"/>
      <c r="FN175" s="827" t="s">
        <v>437</v>
      </c>
      <c r="FO175" s="835">
        <f>IF(FQ105&lt;0,FO140+FO141+FO139,FO141)</f>
        <v>1.3</v>
      </c>
      <c r="FP175" s="835">
        <f t="shared" si="142"/>
        <v>1</v>
      </c>
      <c r="FQ175" s="835">
        <f t="shared" si="143"/>
        <v>0</v>
      </c>
      <c r="FR175" s="835">
        <f t="shared" si="144"/>
        <v>0</v>
      </c>
      <c r="FS175" s="834"/>
      <c r="FT175" s="827" t="s">
        <v>437</v>
      </c>
      <c r="FU175" s="835">
        <f>IF(FW105&lt;0,FU140+FU141+FU139,FU141)</f>
        <v>1.3</v>
      </c>
      <c r="FV175" s="835">
        <f t="shared" si="145"/>
        <v>1</v>
      </c>
      <c r="FW175" s="835">
        <f t="shared" si="146"/>
        <v>0</v>
      </c>
      <c r="FX175" s="835">
        <f t="shared" si="147"/>
        <v>0</v>
      </c>
      <c r="FY175" s="834"/>
    </row>
    <row r="176" spans="1:181" x14ac:dyDescent="0.3">
      <c r="A176" s="19"/>
      <c r="B176" s="827" t="s">
        <v>436</v>
      </c>
      <c r="C176" s="835">
        <f>C139+C141</f>
        <v>0.6</v>
      </c>
      <c r="D176" s="835">
        <f t="shared" si="58"/>
        <v>0.6</v>
      </c>
      <c r="E176" s="835">
        <f t="shared" si="59"/>
        <v>8.7360000000000007</v>
      </c>
      <c r="F176" s="835">
        <f t="shared" si="60"/>
        <v>0</v>
      </c>
      <c r="G176" s="834"/>
      <c r="H176" s="827" t="s">
        <v>436</v>
      </c>
      <c r="I176" s="835">
        <f>I139+I141</f>
        <v>0.6</v>
      </c>
      <c r="J176" s="835">
        <f t="shared" si="61"/>
        <v>0.6</v>
      </c>
      <c r="K176" s="835">
        <f t="shared" si="62"/>
        <v>11.2</v>
      </c>
      <c r="L176" s="835">
        <f t="shared" si="63"/>
        <v>0.46940171962867305</v>
      </c>
      <c r="M176" s="834"/>
      <c r="N176" s="827" t="s">
        <v>436</v>
      </c>
      <c r="O176" s="835">
        <f>O139+O141</f>
        <v>0.6</v>
      </c>
      <c r="P176" s="835">
        <f t="shared" si="64"/>
        <v>0.6</v>
      </c>
      <c r="Q176" s="835">
        <f t="shared" si="65"/>
        <v>9.52</v>
      </c>
      <c r="R176" s="835">
        <f t="shared" si="66"/>
        <v>1.6867090836023371</v>
      </c>
      <c r="S176" s="834"/>
      <c r="T176" s="827" t="s">
        <v>436</v>
      </c>
      <c r="U176" s="835">
        <f>U139+U141</f>
        <v>0.6</v>
      </c>
      <c r="V176" s="835">
        <f t="shared" si="67"/>
        <v>0.6</v>
      </c>
      <c r="W176" s="835">
        <f t="shared" si="68"/>
        <v>10.64</v>
      </c>
      <c r="X176" s="835">
        <f t="shared" si="69"/>
        <v>4.3190434714934254</v>
      </c>
      <c r="Y176" s="834"/>
      <c r="Z176" s="827" t="s">
        <v>436</v>
      </c>
      <c r="AA176" s="835">
        <f>AA139+AA141</f>
        <v>0.6</v>
      </c>
      <c r="AB176" s="835">
        <f t="shared" si="70"/>
        <v>0.6</v>
      </c>
      <c r="AC176" s="835">
        <f t="shared" si="71"/>
        <v>8.7360000000000007</v>
      </c>
      <c r="AD176" s="835">
        <f t="shared" si="72"/>
        <v>6.1912145186344585</v>
      </c>
      <c r="AE176" s="834"/>
      <c r="AF176" s="827" t="s">
        <v>436</v>
      </c>
      <c r="AG176" s="835">
        <f>AG139+AG141</f>
        <v>0.6</v>
      </c>
      <c r="AH176" s="835">
        <f t="shared" si="73"/>
        <v>0.6</v>
      </c>
      <c r="AI176" s="835">
        <f t="shared" si="74"/>
        <v>11.2</v>
      </c>
      <c r="AJ176" s="835">
        <f t="shared" si="75"/>
        <v>5.7456549614759727</v>
      </c>
      <c r="AK176" s="834"/>
      <c r="AL176" s="827" t="s">
        <v>436</v>
      </c>
      <c r="AM176" s="835">
        <f>AM139+AM141</f>
        <v>0.6</v>
      </c>
      <c r="AN176" s="835">
        <f t="shared" si="76"/>
        <v>0.6</v>
      </c>
      <c r="AO176" s="835">
        <f t="shared" si="77"/>
        <v>9.52</v>
      </c>
      <c r="AP176" s="835">
        <f t="shared" si="78"/>
        <v>2.7143301727493245</v>
      </c>
      <c r="AQ176" s="834"/>
      <c r="AR176" s="827" t="s">
        <v>436</v>
      </c>
      <c r="AS176" s="835">
        <f>AS139+AS141</f>
        <v>0.6</v>
      </c>
      <c r="AT176" s="835">
        <f t="shared" si="79"/>
        <v>0.6</v>
      </c>
      <c r="AU176" s="835">
        <f t="shared" si="80"/>
        <v>10.64</v>
      </c>
      <c r="AV176" s="835">
        <f t="shared" si="81"/>
        <v>1.5664135833632633</v>
      </c>
      <c r="AW176" s="834"/>
      <c r="AX176" s="827" t="s">
        <v>436</v>
      </c>
      <c r="AY176" s="835">
        <f>AY139+AY141</f>
        <v>0.6</v>
      </c>
      <c r="AZ176" s="835">
        <f t="shared" si="82"/>
        <v>0.6</v>
      </c>
      <c r="BA176" s="835">
        <f t="shared" si="83"/>
        <v>8.7360000000000007</v>
      </c>
      <c r="BB176" s="835">
        <f t="shared" si="84"/>
        <v>0.6081804734920484</v>
      </c>
      <c r="BC176" s="834"/>
      <c r="BD176" s="827" t="s">
        <v>436</v>
      </c>
      <c r="BE176" s="835">
        <f>BE139+BE141</f>
        <v>0.6</v>
      </c>
      <c r="BF176" s="835">
        <f t="shared" si="85"/>
        <v>0.6</v>
      </c>
      <c r="BG176" s="835">
        <f t="shared" si="86"/>
        <v>11.2</v>
      </c>
      <c r="BH176" s="835">
        <f t="shared" si="87"/>
        <v>0.32668977918831937</v>
      </c>
      <c r="BI176" s="834"/>
      <c r="BJ176" s="827" t="s">
        <v>436</v>
      </c>
      <c r="BK176" s="835">
        <f>BK139+BK141</f>
        <v>0.6</v>
      </c>
      <c r="BL176" s="835">
        <f t="shared" si="88"/>
        <v>0.6</v>
      </c>
      <c r="BM176" s="835">
        <f t="shared" si="89"/>
        <v>0</v>
      </c>
      <c r="BN176" s="835">
        <f t="shared" si="90"/>
        <v>0</v>
      </c>
      <c r="BO176" s="834"/>
      <c r="BP176" s="827" t="s">
        <v>436</v>
      </c>
      <c r="BQ176" s="835">
        <f>BQ139+BQ141</f>
        <v>0.6</v>
      </c>
      <c r="BR176" s="835">
        <f t="shared" si="91"/>
        <v>0.6</v>
      </c>
      <c r="BS176" s="835">
        <f t="shared" si="92"/>
        <v>0</v>
      </c>
      <c r="BT176" s="835">
        <f t="shared" si="93"/>
        <v>0</v>
      </c>
      <c r="BU176" s="834"/>
      <c r="BV176" s="827" t="s">
        <v>436</v>
      </c>
      <c r="BW176" s="835">
        <f>BW139+BW141</f>
        <v>0.6</v>
      </c>
      <c r="BX176" s="835">
        <f t="shared" si="94"/>
        <v>0.6</v>
      </c>
      <c r="BY176" s="835">
        <f t="shared" si="95"/>
        <v>0</v>
      </c>
      <c r="BZ176" s="835">
        <f t="shared" si="96"/>
        <v>0</v>
      </c>
      <c r="CA176" s="834"/>
      <c r="CB176" s="827" t="s">
        <v>436</v>
      </c>
      <c r="CC176" s="835">
        <f>CC139+CC141</f>
        <v>0.6</v>
      </c>
      <c r="CD176" s="835">
        <f t="shared" si="97"/>
        <v>0.6</v>
      </c>
      <c r="CE176" s="835">
        <f t="shared" si="98"/>
        <v>0</v>
      </c>
      <c r="CF176" s="835">
        <f t="shared" si="99"/>
        <v>0</v>
      </c>
      <c r="CG176" s="834"/>
      <c r="CH176" s="827" t="s">
        <v>436</v>
      </c>
      <c r="CI176" s="835">
        <f>CI139+CI141</f>
        <v>0.6</v>
      </c>
      <c r="CJ176" s="835">
        <f t="shared" si="100"/>
        <v>0.6</v>
      </c>
      <c r="CK176" s="835">
        <f t="shared" si="101"/>
        <v>0</v>
      </c>
      <c r="CL176" s="835">
        <f t="shared" si="102"/>
        <v>0</v>
      </c>
      <c r="CM176" s="834"/>
      <c r="CN176" s="827" t="s">
        <v>436</v>
      </c>
      <c r="CO176" s="835">
        <f>CO139+CO141</f>
        <v>0.6</v>
      </c>
      <c r="CP176" s="835">
        <f t="shared" si="103"/>
        <v>0.6</v>
      </c>
      <c r="CQ176" s="835">
        <f t="shared" si="104"/>
        <v>0</v>
      </c>
      <c r="CR176" s="835">
        <f t="shared" si="105"/>
        <v>0</v>
      </c>
      <c r="CS176" s="834"/>
      <c r="CT176" s="827" t="s">
        <v>436</v>
      </c>
      <c r="CU176" s="835">
        <f>CU139+CU141</f>
        <v>0.6</v>
      </c>
      <c r="CV176" s="835">
        <f t="shared" si="106"/>
        <v>0.6</v>
      </c>
      <c r="CW176" s="835">
        <f t="shared" si="107"/>
        <v>0</v>
      </c>
      <c r="CX176" s="835">
        <f t="shared" si="108"/>
        <v>0</v>
      </c>
      <c r="CY176" s="834"/>
      <c r="CZ176" s="827" t="s">
        <v>436</v>
      </c>
      <c r="DA176" s="835">
        <f>DA139+DA141</f>
        <v>0.6</v>
      </c>
      <c r="DB176" s="835">
        <f t="shared" si="109"/>
        <v>0.6</v>
      </c>
      <c r="DC176" s="835">
        <f t="shared" si="110"/>
        <v>0</v>
      </c>
      <c r="DD176" s="835">
        <f t="shared" si="111"/>
        <v>0</v>
      </c>
      <c r="DE176" s="834"/>
      <c r="DF176" s="827" t="s">
        <v>436</v>
      </c>
      <c r="DG176" s="835">
        <f>DG139+DG141</f>
        <v>0.6</v>
      </c>
      <c r="DH176" s="835">
        <f t="shared" si="112"/>
        <v>0.6</v>
      </c>
      <c r="DI176" s="835">
        <f t="shared" si="113"/>
        <v>0</v>
      </c>
      <c r="DJ176" s="835">
        <f t="shared" si="114"/>
        <v>0</v>
      </c>
      <c r="DK176" s="834"/>
      <c r="DL176" s="827" t="s">
        <v>436</v>
      </c>
      <c r="DM176" s="835">
        <f>DM139+DM141</f>
        <v>0.6</v>
      </c>
      <c r="DN176" s="835">
        <f t="shared" si="115"/>
        <v>0.6</v>
      </c>
      <c r="DO176" s="835">
        <f t="shared" si="116"/>
        <v>0</v>
      </c>
      <c r="DP176" s="835">
        <f t="shared" si="117"/>
        <v>0</v>
      </c>
      <c r="DQ176" s="834"/>
      <c r="DR176" s="827" t="s">
        <v>436</v>
      </c>
      <c r="DS176" s="835">
        <f>DS139+DS141</f>
        <v>0.6</v>
      </c>
      <c r="DT176" s="835">
        <f t="shared" si="118"/>
        <v>0.6</v>
      </c>
      <c r="DU176" s="835">
        <f t="shared" si="119"/>
        <v>0</v>
      </c>
      <c r="DV176" s="835">
        <f t="shared" si="120"/>
        <v>0</v>
      </c>
      <c r="DW176" s="834"/>
      <c r="DX176" s="827" t="s">
        <v>436</v>
      </c>
      <c r="DY176" s="835">
        <f>DY139+DY141</f>
        <v>0.6</v>
      </c>
      <c r="DZ176" s="835">
        <f t="shared" si="121"/>
        <v>0.6</v>
      </c>
      <c r="EA176" s="835">
        <f t="shared" si="122"/>
        <v>0</v>
      </c>
      <c r="EB176" s="835">
        <f t="shared" si="123"/>
        <v>0</v>
      </c>
      <c r="EC176" s="834"/>
      <c r="ED176" s="827" t="s">
        <v>436</v>
      </c>
      <c r="EE176" s="835">
        <f>EE139+EE141</f>
        <v>0.6</v>
      </c>
      <c r="EF176" s="835">
        <f t="shared" si="124"/>
        <v>0.6</v>
      </c>
      <c r="EG176" s="835">
        <f t="shared" si="125"/>
        <v>0</v>
      </c>
      <c r="EH176" s="835">
        <f t="shared" si="126"/>
        <v>0</v>
      </c>
      <c r="EI176" s="834"/>
      <c r="EJ176" s="827" t="s">
        <v>436</v>
      </c>
      <c r="EK176" s="835">
        <f>EK139+EK141</f>
        <v>0.6</v>
      </c>
      <c r="EL176" s="835">
        <f t="shared" si="127"/>
        <v>0.6</v>
      </c>
      <c r="EM176" s="835">
        <f t="shared" si="128"/>
        <v>0</v>
      </c>
      <c r="EN176" s="835">
        <f t="shared" si="129"/>
        <v>0</v>
      </c>
      <c r="EO176" s="834"/>
      <c r="EP176" s="827" t="s">
        <v>436</v>
      </c>
      <c r="EQ176" s="835">
        <f>EQ139+EQ141</f>
        <v>0.6</v>
      </c>
      <c r="ER176" s="835">
        <f t="shared" si="130"/>
        <v>0.6</v>
      </c>
      <c r="ES176" s="835">
        <f t="shared" si="131"/>
        <v>0</v>
      </c>
      <c r="ET176" s="835">
        <f t="shared" si="132"/>
        <v>0</v>
      </c>
      <c r="EU176" s="834"/>
      <c r="EV176" s="827" t="s">
        <v>436</v>
      </c>
      <c r="EW176" s="835">
        <f>EW139+EW141</f>
        <v>0.6</v>
      </c>
      <c r="EX176" s="835">
        <f t="shared" si="133"/>
        <v>0.6</v>
      </c>
      <c r="EY176" s="835">
        <f t="shared" si="134"/>
        <v>0</v>
      </c>
      <c r="EZ176" s="835">
        <f t="shared" si="135"/>
        <v>0</v>
      </c>
      <c r="FA176" s="834"/>
      <c r="FB176" s="827" t="s">
        <v>436</v>
      </c>
      <c r="FC176" s="835">
        <f>FC139+FC141</f>
        <v>0.6</v>
      </c>
      <c r="FD176" s="835">
        <f t="shared" si="136"/>
        <v>0.6</v>
      </c>
      <c r="FE176" s="835">
        <f t="shared" si="137"/>
        <v>0</v>
      </c>
      <c r="FF176" s="835">
        <f t="shared" si="138"/>
        <v>0</v>
      </c>
      <c r="FG176" s="834"/>
      <c r="FH176" s="827" t="s">
        <v>436</v>
      </c>
      <c r="FI176" s="835">
        <f>FI139+FI141</f>
        <v>0.6</v>
      </c>
      <c r="FJ176" s="835">
        <f t="shared" si="139"/>
        <v>0.6</v>
      </c>
      <c r="FK176" s="835">
        <f t="shared" si="140"/>
        <v>0</v>
      </c>
      <c r="FL176" s="835">
        <f t="shared" si="141"/>
        <v>0</v>
      </c>
      <c r="FM176" s="834"/>
      <c r="FN176" s="827" t="s">
        <v>436</v>
      </c>
      <c r="FO176" s="835">
        <f>FO139+FO141</f>
        <v>0.6</v>
      </c>
      <c r="FP176" s="835">
        <f t="shared" si="142"/>
        <v>0.6</v>
      </c>
      <c r="FQ176" s="835">
        <f t="shared" si="143"/>
        <v>0</v>
      </c>
      <c r="FR176" s="835">
        <f t="shared" si="144"/>
        <v>0</v>
      </c>
      <c r="FS176" s="834"/>
      <c r="FT176" s="827" t="s">
        <v>436</v>
      </c>
      <c r="FU176" s="835">
        <f>FU139+FU141</f>
        <v>0.6</v>
      </c>
      <c r="FV176" s="835">
        <f t="shared" si="145"/>
        <v>0.6</v>
      </c>
      <c r="FW176" s="835">
        <f t="shared" si="146"/>
        <v>0</v>
      </c>
      <c r="FX176" s="835">
        <f t="shared" si="147"/>
        <v>0</v>
      </c>
      <c r="FY176" s="834"/>
    </row>
    <row r="177" spans="1:181" x14ac:dyDescent="0.3">
      <c r="A177" s="19"/>
      <c r="B177" s="827" t="s">
        <v>435</v>
      </c>
      <c r="C177" s="835">
        <f>IF(E106&lt;0,C142+C139+C141,C139)</f>
        <v>0.3</v>
      </c>
      <c r="D177" s="835">
        <f t="shared" si="58"/>
        <v>0.3</v>
      </c>
      <c r="E177" s="835">
        <f t="shared" si="59"/>
        <v>8.2680000000000007</v>
      </c>
      <c r="F177" s="835">
        <f t="shared" si="60"/>
        <v>0</v>
      </c>
      <c r="G177" s="834"/>
      <c r="H177" s="827" t="s">
        <v>435</v>
      </c>
      <c r="I177" s="835">
        <f>IF(K106&lt;0,I142+I139+I141,I139)</f>
        <v>0.3</v>
      </c>
      <c r="J177" s="835">
        <f t="shared" si="61"/>
        <v>0.3</v>
      </c>
      <c r="K177" s="835">
        <f t="shared" si="62"/>
        <v>10.6</v>
      </c>
      <c r="L177" s="835">
        <f t="shared" si="63"/>
        <v>3.1662324416042691</v>
      </c>
      <c r="M177" s="834"/>
      <c r="N177" s="827" t="s">
        <v>435</v>
      </c>
      <c r="O177" s="835">
        <f>IF(Q106&lt;0,O142+O139+O141,O139)</f>
        <v>0.3</v>
      </c>
      <c r="P177" s="835">
        <f t="shared" si="64"/>
        <v>0.3</v>
      </c>
      <c r="Q177" s="835">
        <f t="shared" si="65"/>
        <v>9.01</v>
      </c>
      <c r="R177" s="835">
        <f t="shared" si="66"/>
        <v>3.7674719989093233</v>
      </c>
      <c r="S177" s="834"/>
      <c r="T177" s="827" t="s">
        <v>435</v>
      </c>
      <c r="U177" s="835">
        <f>IF(W106&lt;0,U142+U139+U141,U139)</f>
        <v>0.3</v>
      </c>
      <c r="V177" s="835">
        <f t="shared" si="67"/>
        <v>0.3</v>
      </c>
      <c r="W177" s="835">
        <f t="shared" si="68"/>
        <v>10.07</v>
      </c>
      <c r="X177" s="835">
        <f t="shared" si="69"/>
        <v>3.3858616681813278</v>
      </c>
      <c r="Y177" s="834"/>
      <c r="Z177" s="827" t="s">
        <v>435</v>
      </c>
      <c r="AA177" s="835">
        <f>IF(AC106&lt;0,AA142+AA139+AA141,AA139)</f>
        <v>0.3</v>
      </c>
      <c r="AB177" s="835">
        <f t="shared" si="70"/>
        <v>0.3</v>
      </c>
      <c r="AC177" s="835">
        <f t="shared" si="71"/>
        <v>8.2680000000000007</v>
      </c>
      <c r="AD177" s="835">
        <f t="shared" si="72"/>
        <v>0.60414286169778186</v>
      </c>
      <c r="AE177" s="834"/>
      <c r="AF177" s="827" t="s">
        <v>435</v>
      </c>
      <c r="AG177" s="835">
        <f>IF(AI106&lt;0,AG142+AG139+AG141,AG139)</f>
        <v>1.6</v>
      </c>
      <c r="AH177" s="835">
        <f t="shared" si="73"/>
        <v>1</v>
      </c>
      <c r="AI177" s="835">
        <f t="shared" si="74"/>
        <v>12</v>
      </c>
      <c r="AJ177" s="835">
        <f t="shared" si="75"/>
        <v>2.661663788698855</v>
      </c>
      <c r="AK177" s="834"/>
      <c r="AL177" s="827" t="s">
        <v>435</v>
      </c>
      <c r="AM177" s="835">
        <f>IF(AO106&lt;0,AM142+AM139+AM141,AM139)</f>
        <v>1.6</v>
      </c>
      <c r="AN177" s="835">
        <f t="shared" si="76"/>
        <v>1</v>
      </c>
      <c r="AO177" s="835">
        <f t="shared" si="77"/>
        <v>10.199999999999999</v>
      </c>
      <c r="AP177" s="835">
        <f t="shared" si="78"/>
        <v>3.5398172791876843</v>
      </c>
      <c r="AQ177" s="834"/>
      <c r="AR177" s="827" t="s">
        <v>435</v>
      </c>
      <c r="AS177" s="835">
        <f>IF(AU106&lt;0,AS142+AS139+AS141,AS139)</f>
        <v>1.6</v>
      </c>
      <c r="AT177" s="835">
        <f t="shared" si="79"/>
        <v>1</v>
      </c>
      <c r="AU177" s="835">
        <f t="shared" si="80"/>
        <v>11.4</v>
      </c>
      <c r="AV177" s="835">
        <f t="shared" si="81"/>
        <v>4.0698334524787665</v>
      </c>
      <c r="AW177" s="834"/>
      <c r="AX177" s="827" t="s">
        <v>435</v>
      </c>
      <c r="AY177" s="835">
        <f>IF(BA106&lt;0,AY142+AY139+AY141,AY139)</f>
        <v>1.6</v>
      </c>
      <c r="AZ177" s="835">
        <f t="shared" si="82"/>
        <v>1</v>
      </c>
      <c r="BA177" s="835">
        <f t="shared" si="83"/>
        <v>9.36</v>
      </c>
      <c r="BB177" s="835">
        <f t="shared" si="84"/>
        <v>2.8503327859553411</v>
      </c>
      <c r="BC177" s="834"/>
      <c r="BD177" s="827" t="s">
        <v>435</v>
      </c>
      <c r="BE177" s="835">
        <f>IF(BG106&lt;0,BE142+BE139+BE141,BE139)</f>
        <v>1.6</v>
      </c>
      <c r="BF177" s="835">
        <f t="shared" si="85"/>
        <v>1</v>
      </c>
      <c r="BG177" s="835">
        <f t="shared" si="86"/>
        <v>12</v>
      </c>
      <c r="BH177" s="835">
        <f t="shared" si="87"/>
        <v>2.7214022748683049</v>
      </c>
      <c r="BI177" s="834"/>
      <c r="BJ177" s="827" t="s">
        <v>435</v>
      </c>
      <c r="BK177" s="835">
        <f>IF(BM106&lt;0,BK142+BK139+BK141,BK139)</f>
        <v>1.6</v>
      </c>
      <c r="BL177" s="835">
        <f t="shared" si="88"/>
        <v>1</v>
      </c>
      <c r="BM177" s="835">
        <f t="shared" si="89"/>
        <v>0</v>
      </c>
      <c r="BN177" s="835">
        <f t="shared" si="90"/>
        <v>0</v>
      </c>
      <c r="BO177" s="834"/>
      <c r="BP177" s="827" t="s">
        <v>435</v>
      </c>
      <c r="BQ177" s="835">
        <f>IF(BS106&lt;0,BQ142+BQ139+BQ141,BQ139)</f>
        <v>1.6</v>
      </c>
      <c r="BR177" s="835">
        <f t="shared" si="91"/>
        <v>1</v>
      </c>
      <c r="BS177" s="835">
        <f t="shared" si="92"/>
        <v>0</v>
      </c>
      <c r="BT177" s="835">
        <f t="shared" si="93"/>
        <v>0</v>
      </c>
      <c r="BU177" s="834"/>
      <c r="BV177" s="827" t="s">
        <v>435</v>
      </c>
      <c r="BW177" s="835">
        <f>IF(BY106&lt;0,BW142+BW139+BW141,BW139)</f>
        <v>1.6</v>
      </c>
      <c r="BX177" s="835">
        <f t="shared" si="94"/>
        <v>1</v>
      </c>
      <c r="BY177" s="835">
        <f t="shared" si="95"/>
        <v>0</v>
      </c>
      <c r="BZ177" s="835">
        <f t="shared" si="96"/>
        <v>0</v>
      </c>
      <c r="CA177" s="834"/>
      <c r="CB177" s="827" t="s">
        <v>435</v>
      </c>
      <c r="CC177" s="835">
        <f>IF(CE106&lt;0,CC142+CC139+CC141,CC139)</f>
        <v>1.6</v>
      </c>
      <c r="CD177" s="835">
        <f t="shared" si="97"/>
        <v>1</v>
      </c>
      <c r="CE177" s="835">
        <f t="shared" si="98"/>
        <v>0</v>
      </c>
      <c r="CF177" s="835">
        <f t="shared" si="99"/>
        <v>0</v>
      </c>
      <c r="CG177" s="834"/>
      <c r="CH177" s="827" t="s">
        <v>435</v>
      </c>
      <c r="CI177" s="835">
        <f>IF(CK106&lt;0,CI142+CI139+CI141,CI139)</f>
        <v>1.6</v>
      </c>
      <c r="CJ177" s="835">
        <f t="shared" si="100"/>
        <v>1</v>
      </c>
      <c r="CK177" s="835">
        <f t="shared" si="101"/>
        <v>0</v>
      </c>
      <c r="CL177" s="835">
        <f t="shared" si="102"/>
        <v>0</v>
      </c>
      <c r="CM177" s="834"/>
      <c r="CN177" s="827" t="s">
        <v>435</v>
      </c>
      <c r="CO177" s="835">
        <f>IF(CQ106&lt;0,CO142+CO139+CO141,CO139)</f>
        <v>1.6</v>
      </c>
      <c r="CP177" s="835">
        <f t="shared" si="103"/>
        <v>1</v>
      </c>
      <c r="CQ177" s="835">
        <f t="shared" si="104"/>
        <v>0</v>
      </c>
      <c r="CR177" s="835">
        <f t="shared" si="105"/>
        <v>0</v>
      </c>
      <c r="CS177" s="834"/>
      <c r="CT177" s="827" t="s">
        <v>435</v>
      </c>
      <c r="CU177" s="835">
        <f>IF(CW106&lt;0,CU142+CU139+CU141,CU139)</f>
        <v>1.6</v>
      </c>
      <c r="CV177" s="835">
        <f t="shared" si="106"/>
        <v>1</v>
      </c>
      <c r="CW177" s="835">
        <f t="shared" si="107"/>
        <v>0</v>
      </c>
      <c r="CX177" s="835">
        <f t="shared" si="108"/>
        <v>0</v>
      </c>
      <c r="CY177" s="834"/>
      <c r="CZ177" s="827" t="s">
        <v>435</v>
      </c>
      <c r="DA177" s="835">
        <f>IF(DC106&lt;0,DA142+DA139+DA141,DA139)</f>
        <v>1.6</v>
      </c>
      <c r="DB177" s="835">
        <f t="shared" si="109"/>
        <v>1</v>
      </c>
      <c r="DC177" s="835">
        <f t="shared" si="110"/>
        <v>0</v>
      </c>
      <c r="DD177" s="835">
        <f t="shared" si="111"/>
        <v>0</v>
      </c>
      <c r="DE177" s="834"/>
      <c r="DF177" s="827" t="s">
        <v>435</v>
      </c>
      <c r="DG177" s="835">
        <f>IF(DI106&lt;0,DG142+DG139+DG141,DG139)</f>
        <v>1.6</v>
      </c>
      <c r="DH177" s="835">
        <f t="shared" si="112"/>
        <v>1</v>
      </c>
      <c r="DI177" s="835">
        <f t="shared" si="113"/>
        <v>0</v>
      </c>
      <c r="DJ177" s="835">
        <f t="shared" si="114"/>
        <v>0</v>
      </c>
      <c r="DK177" s="834"/>
      <c r="DL177" s="827" t="s">
        <v>435</v>
      </c>
      <c r="DM177" s="835">
        <f>IF(DO106&lt;0,DM142+DM139+DM141,DM139)</f>
        <v>1.6</v>
      </c>
      <c r="DN177" s="835">
        <f t="shared" si="115"/>
        <v>1</v>
      </c>
      <c r="DO177" s="835">
        <f t="shared" si="116"/>
        <v>0</v>
      </c>
      <c r="DP177" s="835">
        <f t="shared" si="117"/>
        <v>0</v>
      </c>
      <c r="DQ177" s="834"/>
      <c r="DR177" s="827" t="s">
        <v>435</v>
      </c>
      <c r="DS177" s="835">
        <f>IF(DU106&lt;0,DS142+DS139+DS141,DS139)</f>
        <v>1.6</v>
      </c>
      <c r="DT177" s="835">
        <f t="shared" si="118"/>
        <v>1</v>
      </c>
      <c r="DU177" s="835">
        <f t="shared" si="119"/>
        <v>0</v>
      </c>
      <c r="DV177" s="835">
        <f t="shared" si="120"/>
        <v>0</v>
      </c>
      <c r="DW177" s="834"/>
      <c r="DX177" s="827" t="s">
        <v>435</v>
      </c>
      <c r="DY177" s="835">
        <f>IF(EA106&lt;0,DY142+DY139+DY141,DY139)</f>
        <v>1.6</v>
      </c>
      <c r="DZ177" s="835">
        <f t="shared" si="121"/>
        <v>1</v>
      </c>
      <c r="EA177" s="835">
        <f t="shared" si="122"/>
        <v>0</v>
      </c>
      <c r="EB177" s="835">
        <f t="shared" si="123"/>
        <v>0</v>
      </c>
      <c r="EC177" s="834"/>
      <c r="ED177" s="827" t="s">
        <v>435</v>
      </c>
      <c r="EE177" s="835">
        <f>IF(EG106&lt;0,EE142+EE139+EE141,EE139)</f>
        <v>1.6</v>
      </c>
      <c r="EF177" s="835">
        <f t="shared" si="124"/>
        <v>1</v>
      </c>
      <c r="EG177" s="835">
        <f t="shared" si="125"/>
        <v>0</v>
      </c>
      <c r="EH177" s="835">
        <f t="shared" si="126"/>
        <v>0</v>
      </c>
      <c r="EI177" s="834"/>
      <c r="EJ177" s="827" t="s">
        <v>435</v>
      </c>
      <c r="EK177" s="835">
        <f>IF(EM106&lt;0,EK142+EK139+EK141,EK139)</f>
        <v>1.6</v>
      </c>
      <c r="EL177" s="835">
        <f t="shared" si="127"/>
        <v>1</v>
      </c>
      <c r="EM177" s="835">
        <f t="shared" si="128"/>
        <v>0</v>
      </c>
      <c r="EN177" s="835">
        <f t="shared" si="129"/>
        <v>0</v>
      </c>
      <c r="EO177" s="834"/>
      <c r="EP177" s="827" t="s">
        <v>435</v>
      </c>
      <c r="EQ177" s="835">
        <f>IF(ES106&lt;0,EQ142+EQ139+EQ141,EQ139)</f>
        <v>1.6</v>
      </c>
      <c r="ER177" s="835">
        <f t="shared" si="130"/>
        <v>1</v>
      </c>
      <c r="ES177" s="835">
        <f t="shared" si="131"/>
        <v>0</v>
      </c>
      <c r="ET177" s="835">
        <f t="shared" si="132"/>
        <v>0</v>
      </c>
      <c r="EU177" s="834"/>
      <c r="EV177" s="827" t="s">
        <v>435</v>
      </c>
      <c r="EW177" s="835">
        <f>IF(EY106&lt;0,EW142+EW139+EW141,EW139)</f>
        <v>1.6</v>
      </c>
      <c r="EX177" s="835">
        <f t="shared" si="133"/>
        <v>1</v>
      </c>
      <c r="EY177" s="835">
        <f t="shared" si="134"/>
        <v>0</v>
      </c>
      <c r="EZ177" s="835">
        <f t="shared" si="135"/>
        <v>0</v>
      </c>
      <c r="FA177" s="834"/>
      <c r="FB177" s="827" t="s">
        <v>435</v>
      </c>
      <c r="FC177" s="835">
        <f>IF(FE106&lt;0,FC142+FC139+FC141,FC139)</f>
        <v>1.6</v>
      </c>
      <c r="FD177" s="835">
        <f t="shared" si="136"/>
        <v>1</v>
      </c>
      <c r="FE177" s="835">
        <f t="shared" si="137"/>
        <v>0</v>
      </c>
      <c r="FF177" s="835">
        <f t="shared" si="138"/>
        <v>0</v>
      </c>
      <c r="FG177" s="834"/>
      <c r="FH177" s="827" t="s">
        <v>435</v>
      </c>
      <c r="FI177" s="835">
        <f>IF(FK106&lt;0,FI142+FI139+FI141,FI139)</f>
        <v>1.6</v>
      </c>
      <c r="FJ177" s="835">
        <f t="shared" si="139"/>
        <v>1</v>
      </c>
      <c r="FK177" s="835">
        <f t="shared" si="140"/>
        <v>0</v>
      </c>
      <c r="FL177" s="835">
        <f t="shared" si="141"/>
        <v>0</v>
      </c>
      <c r="FM177" s="834"/>
      <c r="FN177" s="827" t="s">
        <v>435</v>
      </c>
      <c r="FO177" s="835">
        <f>IF(FQ106&lt;0,FO142+FO139+FO141,FO139)</f>
        <v>1.6</v>
      </c>
      <c r="FP177" s="835">
        <f t="shared" si="142"/>
        <v>1</v>
      </c>
      <c r="FQ177" s="835">
        <f t="shared" si="143"/>
        <v>0</v>
      </c>
      <c r="FR177" s="835">
        <f t="shared" si="144"/>
        <v>0</v>
      </c>
      <c r="FS177" s="834"/>
      <c r="FT177" s="827" t="s">
        <v>435</v>
      </c>
      <c r="FU177" s="835">
        <f>IF(FW106&lt;0,FU142+FU139+FU141,FU139)</f>
        <v>1.6</v>
      </c>
      <c r="FV177" s="835">
        <f t="shared" si="145"/>
        <v>1</v>
      </c>
      <c r="FW177" s="835">
        <f t="shared" si="146"/>
        <v>0</v>
      </c>
      <c r="FX177" s="835">
        <f t="shared" si="147"/>
        <v>0</v>
      </c>
      <c r="FY177" s="834"/>
    </row>
    <row r="178" spans="1:181" x14ac:dyDescent="0.3">
      <c r="A178" s="19"/>
      <c r="B178" s="827" t="s">
        <v>434</v>
      </c>
      <c r="C178" s="835">
        <f>F139+F140</f>
        <v>0</v>
      </c>
      <c r="D178" s="835">
        <f t="shared" si="58"/>
        <v>0</v>
      </c>
      <c r="E178" s="835">
        <f t="shared" si="59"/>
        <v>7.8</v>
      </c>
      <c r="F178" s="835">
        <f t="shared" si="60"/>
        <v>28.158000000000001</v>
      </c>
      <c r="G178" s="834"/>
      <c r="H178" s="827" t="s">
        <v>434</v>
      </c>
      <c r="I178" s="835">
        <f>L139+L140</f>
        <v>0</v>
      </c>
      <c r="J178" s="835">
        <f t="shared" si="61"/>
        <v>0</v>
      </c>
      <c r="K178" s="835">
        <f t="shared" si="62"/>
        <v>10</v>
      </c>
      <c r="L178" s="835">
        <f t="shared" si="63"/>
        <v>21.288605038224947</v>
      </c>
      <c r="M178" s="834"/>
      <c r="N178" s="827" t="s">
        <v>434</v>
      </c>
      <c r="O178" s="835">
        <f>R139+R140</f>
        <v>0</v>
      </c>
      <c r="P178" s="835">
        <f t="shared" si="64"/>
        <v>0</v>
      </c>
      <c r="Q178" s="835">
        <f t="shared" si="65"/>
        <v>8.5</v>
      </c>
      <c r="R178" s="835">
        <f t="shared" si="66"/>
        <v>8.3881497418838808</v>
      </c>
      <c r="S178" s="834"/>
      <c r="T178" s="827" t="s">
        <v>434</v>
      </c>
      <c r="U178" s="835">
        <f>X139+X140</f>
        <v>0</v>
      </c>
      <c r="V178" s="835">
        <f t="shared" si="67"/>
        <v>0</v>
      </c>
      <c r="W178" s="835">
        <f t="shared" si="68"/>
        <v>9.5</v>
      </c>
      <c r="X178" s="835">
        <f t="shared" si="69"/>
        <v>2.6458007687611431</v>
      </c>
      <c r="Y178" s="834"/>
      <c r="Z178" s="827" t="s">
        <v>434</v>
      </c>
      <c r="AA178" s="835">
        <f>AD139+AD140</f>
        <v>0</v>
      </c>
      <c r="AB178" s="835">
        <f t="shared" si="70"/>
        <v>0</v>
      </c>
      <c r="AC178" s="835">
        <f t="shared" si="71"/>
        <v>7.8</v>
      </c>
      <c r="AD178" s="835">
        <f t="shared" si="72"/>
        <v>5.8763781719588369E-2</v>
      </c>
      <c r="AE178" s="834"/>
      <c r="AF178" s="827" t="s">
        <v>434</v>
      </c>
      <c r="AG178" s="835">
        <f>AJ139+AJ140</f>
        <v>2.2999999999999998</v>
      </c>
      <c r="AH178" s="835">
        <f t="shared" si="73"/>
        <v>1</v>
      </c>
      <c r="AI178" s="835">
        <f t="shared" si="74"/>
        <v>12</v>
      </c>
      <c r="AJ178" s="835">
        <f t="shared" si="75"/>
        <v>1.1508099993473087</v>
      </c>
      <c r="AK178" s="834"/>
      <c r="AL178" s="827" t="s">
        <v>434</v>
      </c>
      <c r="AM178" s="835">
        <f>AP139+AP140</f>
        <v>2.2999999999999998</v>
      </c>
      <c r="AN178" s="835">
        <f t="shared" si="76"/>
        <v>1</v>
      </c>
      <c r="AO178" s="835">
        <f t="shared" si="77"/>
        <v>10.199999999999999</v>
      </c>
      <c r="AP178" s="835">
        <f t="shared" si="78"/>
        <v>4.3085961794351624</v>
      </c>
      <c r="AQ178" s="834"/>
      <c r="AR178" s="827" t="s">
        <v>434</v>
      </c>
      <c r="AS178" s="835">
        <f>AV139+AV140</f>
        <v>2.2999999999999998</v>
      </c>
      <c r="AT178" s="835">
        <f t="shared" si="79"/>
        <v>1</v>
      </c>
      <c r="AU178" s="835">
        <f t="shared" si="80"/>
        <v>11.4</v>
      </c>
      <c r="AV178" s="835">
        <f t="shared" si="81"/>
        <v>9.8692377328564209</v>
      </c>
      <c r="AW178" s="834"/>
      <c r="AX178" s="827" t="s">
        <v>434</v>
      </c>
      <c r="AY178" s="835">
        <f>BB139+BB140</f>
        <v>2.2999999999999998</v>
      </c>
      <c r="AZ178" s="835">
        <f t="shared" si="82"/>
        <v>1</v>
      </c>
      <c r="BA178" s="835">
        <f t="shared" si="83"/>
        <v>9.36</v>
      </c>
      <c r="BB178" s="835">
        <f t="shared" si="84"/>
        <v>12.467961164729747</v>
      </c>
      <c r="BC178" s="834"/>
      <c r="BD178" s="827" t="s">
        <v>434</v>
      </c>
      <c r="BE178" s="835">
        <f>BH139+BH140</f>
        <v>2.2999999999999998</v>
      </c>
      <c r="BF178" s="835">
        <f t="shared" si="85"/>
        <v>1</v>
      </c>
      <c r="BG178" s="835">
        <f t="shared" si="86"/>
        <v>12</v>
      </c>
      <c r="BH178" s="835">
        <f t="shared" si="87"/>
        <v>21.158589664855267</v>
      </c>
      <c r="BI178" s="834"/>
      <c r="BJ178" s="827" t="s">
        <v>434</v>
      </c>
      <c r="BK178" s="835">
        <f>BN139+BN140</f>
        <v>2.2999999999999998</v>
      </c>
      <c r="BL178" s="835">
        <f t="shared" si="88"/>
        <v>1</v>
      </c>
      <c r="BM178" s="835">
        <f t="shared" si="89"/>
        <v>0</v>
      </c>
      <c r="BN178" s="835">
        <f t="shared" si="90"/>
        <v>0</v>
      </c>
      <c r="BO178" s="834"/>
      <c r="BP178" s="827" t="s">
        <v>434</v>
      </c>
      <c r="BQ178" s="835">
        <f>BT139+BT140</f>
        <v>2.2999999999999998</v>
      </c>
      <c r="BR178" s="835">
        <f t="shared" si="91"/>
        <v>1</v>
      </c>
      <c r="BS178" s="835">
        <f t="shared" si="92"/>
        <v>0</v>
      </c>
      <c r="BT178" s="835">
        <f t="shared" si="93"/>
        <v>0</v>
      </c>
      <c r="BU178" s="834"/>
      <c r="BV178" s="827" t="s">
        <v>434</v>
      </c>
      <c r="BW178" s="835">
        <f>BZ139+BZ140</f>
        <v>2.2999999999999998</v>
      </c>
      <c r="BX178" s="835">
        <f t="shared" si="94"/>
        <v>1</v>
      </c>
      <c r="BY178" s="835">
        <f t="shared" si="95"/>
        <v>0</v>
      </c>
      <c r="BZ178" s="835">
        <f t="shared" si="96"/>
        <v>0</v>
      </c>
      <c r="CA178" s="834"/>
      <c r="CB178" s="827" t="s">
        <v>434</v>
      </c>
      <c r="CC178" s="835">
        <f>CF139+CF140</f>
        <v>2.2999999999999998</v>
      </c>
      <c r="CD178" s="835">
        <f t="shared" si="97"/>
        <v>1</v>
      </c>
      <c r="CE178" s="835">
        <f t="shared" si="98"/>
        <v>0</v>
      </c>
      <c r="CF178" s="835">
        <f t="shared" si="99"/>
        <v>0</v>
      </c>
      <c r="CG178" s="834"/>
      <c r="CH178" s="827" t="s">
        <v>434</v>
      </c>
      <c r="CI178" s="835">
        <f>CL139+CL140</f>
        <v>2.2999999999999998</v>
      </c>
      <c r="CJ178" s="835">
        <f t="shared" si="100"/>
        <v>1</v>
      </c>
      <c r="CK178" s="835">
        <f t="shared" si="101"/>
        <v>0</v>
      </c>
      <c r="CL178" s="835">
        <f t="shared" si="102"/>
        <v>0</v>
      </c>
      <c r="CM178" s="834"/>
      <c r="CN178" s="827" t="s">
        <v>434</v>
      </c>
      <c r="CO178" s="835">
        <f>CR139+CR140</f>
        <v>2.2999999999999998</v>
      </c>
      <c r="CP178" s="835">
        <f t="shared" si="103"/>
        <v>1</v>
      </c>
      <c r="CQ178" s="835">
        <f t="shared" si="104"/>
        <v>0</v>
      </c>
      <c r="CR178" s="835">
        <f t="shared" si="105"/>
        <v>0</v>
      </c>
      <c r="CS178" s="834"/>
      <c r="CT178" s="827" t="s">
        <v>434</v>
      </c>
      <c r="CU178" s="835">
        <f>CX139+CX140</f>
        <v>2.2999999999999998</v>
      </c>
      <c r="CV178" s="835">
        <f t="shared" si="106"/>
        <v>1</v>
      </c>
      <c r="CW178" s="835">
        <f t="shared" si="107"/>
        <v>0</v>
      </c>
      <c r="CX178" s="835">
        <f t="shared" si="108"/>
        <v>0</v>
      </c>
      <c r="CY178" s="834"/>
      <c r="CZ178" s="827" t="s">
        <v>434</v>
      </c>
      <c r="DA178" s="835">
        <f>DD139+DD140</f>
        <v>2.2999999999999998</v>
      </c>
      <c r="DB178" s="835">
        <f t="shared" si="109"/>
        <v>1</v>
      </c>
      <c r="DC178" s="835">
        <f t="shared" si="110"/>
        <v>0</v>
      </c>
      <c r="DD178" s="835">
        <f t="shared" si="111"/>
        <v>0</v>
      </c>
      <c r="DE178" s="834"/>
      <c r="DF178" s="827" t="s">
        <v>434</v>
      </c>
      <c r="DG178" s="835">
        <f>DJ139+DJ140</f>
        <v>2.2999999999999998</v>
      </c>
      <c r="DH178" s="835">
        <f t="shared" si="112"/>
        <v>1</v>
      </c>
      <c r="DI178" s="835">
        <f t="shared" si="113"/>
        <v>0</v>
      </c>
      <c r="DJ178" s="835">
        <f t="shared" si="114"/>
        <v>0</v>
      </c>
      <c r="DK178" s="834"/>
      <c r="DL178" s="827" t="s">
        <v>434</v>
      </c>
      <c r="DM178" s="835">
        <f>DP139+DP140</f>
        <v>2.2999999999999998</v>
      </c>
      <c r="DN178" s="835">
        <f t="shared" si="115"/>
        <v>1</v>
      </c>
      <c r="DO178" s="835">
        <f t="shared" si="116"/>
        <v>0</v>
      </c>
      <c r="DP178" s="835">
        <f t="shared" si="117"/>
        <v>0</v>
      </c>
      <c r="DQ178" s="834"/>
      <c r="DR178" s="827" t="s">
        <v>434</v>
      </c>
      <c r="DS178" s="835">
        <f>DV139+DV140</f>
        <v>2.2999999999999998</v>
      </c>
      <c r="DT178" s="835">
        <f t="shared" si="118"/>
        <v>1</v>
      </c>
      <c r="DU178" s="835">
        <f t="shared" si="119"/>
        <v>0</v>
      </c>
      <c r="DV178" s="835">
        <f t="shared" si="120"/>
        <v>0</v>
      </c>
      <c r="DW178" s="834"/>
      <c r="DX178" s="827" t="s">
        <v>434</v>
      </c>
      <c r="DY178" s="835">
        <f>EB139+EB140</f>
        <v>2.2999999999999998</v>
      </c>
      <c r="DZ178" s="835">
        <f t="shared" si="121"/>
        <v>1</v>
      </c>
      <c r="EA178" s="835">
        <f t="shared" si="122"/>
        <v>0</v>
      </c>
      <c r="EB178" s="835">
        <f t="shared" si="123"/>
        <v>0</v>
      </c>
      <c r="EC178" s="834"/>
      <c r="ED178" s="827" t="s">
        <v>434</v>
      </c>
      <c r="EE178" s="835">
        <f>EH139+EH140</f>
        <v>2.2999999999999998</v>
      </c>
      <c r="EF178" s="835">
        <f t="shared" si="124"/>
        <v>1</v>
      </c>
      <c r="EG178" s="835">
        <f t="shared" si="125"/>
        <v>0</v>
      </c>
      <c r="EH178" s="835">
        <f t="shared" si="126"/>
        <v>0</v>
      </c>
      <c r="EI178" s="834"/>
      <c r="EJ178" s="827" t="s">
        <v>434</v>
      </c>
      <c r="EK178" s="835">
        <f>EN139+EN140</f>
        <v>2.2999999999999998</v>
      </c>
      <c r="EL178" s="835">
        <f t="shared" si="127"/>
        <v>1</v>
      </c>
      <c r="EM178" s="835">
        <f t="shared" si="128"/>
        <v>0</v>
      </c>
      <c r="EN178" s="835">
        <f t="shared" si="129"/>
        <v>0</v>
      </c>
      <c r="EO178" s="834"/>
      <c r="EP178" s="827" t="s">
        <v>434</v>
      </c>
      <c r="EQ178" s="835">
        <f>ET139+ET140</f>
        <v>2.2999999999999998</v>
      </c>
      <c r="ER178" s="835">
        <f t="shared" si="130"/>
        <v>1</v>
      </c>
      <c r="ES178" s="835">
        <f t="shared" si="131"/>
        <v>0</v>
      </c>
      <c r="ET178" s="835">
        <f t="shared" si="132"/>
        <v>0</v>
      </c>
      <c r="EU178" s="834"/>
      <c r="EV178" s="827" t="s">
        <v>434</v>
      </c>
      <c r="EW178" s="835">
        <f>EZ139+EZ140</f>
        <v>2.2999999999999998</v>
      </c>
      <c r="EX178" s="835">
        <f t="shared" si="133"/>
        <v>1</v>
      </c>
      <c r="EY178" s="835">
        <f t="shared" si="134"/>
        <v>0</v>
      </c>
      <c r="EZ178" s="835">
        <f t="shared" si="135"/>
        <v>0</v>
      </c>
      <c r="FA178" s="834"/>
      <c r="FB178" s="827" t="s">
        <v>434</v>
      </c>
      <c r="FC178" s="835">
        <f>FF139+FF140</f>
        <v>2.2999999999999998</v>
      </c>
      <c r="FD178" s="835">
        <f t="shared" si="136"/>
        <v>1</v>
      </c>
      <c r="FE178" s="835">
        <f t="shared" si="137"/>
        <v>0</v>
      </c>
      <c r="FF178" s="835">
        <f t="shared" si="138"/>
        <v>0</v>
      </c>
      <c r="FG178" s="834"/>
      <c r="FH178" s="827" t="s">
        <v>434</v>
      </c>
      <c r="FI178" s="835">
        <f>FL139+FL140</f>
        <v>2.2999999999999998</v>
      </c>
      <c r="FJ178" s="835">
        <f t="shared" si="139"/>
        <v>1</v>
      </c>
      <c r="FK178" s="835">
        <f t="shared" si="140"/>
        <v>0</v>
      </c>
      <c r="FL178" s="835">
        <f t="shared" si="141"/>
        <v>0</v>
      </c>
      <c r="FM178" s="834"/>
      <c r="FN178" s="827" t="s">
        <v>434</v>
      </c>
      <c r="FO178" s="835">
        <f>FR139+FR140</f>
        <v>2.2999999999999998</v>
      </c>
      <c r="FP178" s="835">
        <f t="shared" si="142"/>
        <v>1</v>
      </c>
      <c r="FQ178" s="835">
        <f t="shared" si="143"/>
        <v>0</v>
      </c>
      <c r="FR178" s="835">
        <f t="shared" si="144"/>
        <v>0</v>
      </c>
      <c r="FS178" s="834"/>
      <c r="FT178" s="827" t="s">
        <v>434</v>
      </c>
      <c r="FU178" s="835">
        <f>FX139+FX140</f>
        <v>2.2999999999999998</v>
      </c>
      <c r="FV178" s="835">
        <f t="shared" si="145"/>
        <v>1</v>
      </c>
      <c r="FW178" s="835">
        <f t="shared" si="146"/>
        <v>0</v>
      </c>
      <c r="FX178" s="835">
        <f t="shared" si="147"/>
        <v>0</v>
      </c>
      <c r="FY178" s="834"/>
    </row>
    <row r="179" spans="1:181" ht="15" thickBot="1" x14ac:dyDescent="0.35">
      <c r="A179" s="19"/>
      <c r="B179" s="826"/>
      <c r="C179" s="833"/>
      <c r="D179" s="833"/>
      <c r="E179" s="833"/>
      <c r="F179" s="833"/>
      <c r="G179" s="832"/>
      <c r="H179" s="826"/>
      <c r="I179" s="833"/>
      <c r="J179" s="833"/>
      <c r="K179" s="833"/>
      <c r="L179" s="833"/>
      <c r="M179" s="832"/>
      <c r="N179" s="826"/>
      <c r="O179" s="833"/>
      <c r="P179" s="833"/>
      <c r="Q179" s="833"/>
      <c r="R179" s="833"/>
      <c r="S179" s="832"/>
      <c r="T179" s="826"/>
      <c r="U179" s="833"/>
      <c r="V179" s="833"/>
      <c r="W179" s="833"/>
      <c r="X179" s="833"/>
      <c r="Y179" s="832"/>
      <c r="Z179" s="826"/>
      <c r="AA179" s="833"/>
      <c r="AB179" s="833"/>
      <c r="AC179" s="833"/>
      <c r="AD179" s="833"/>
      <c r="AE179" s="832"/>
      <c r="AF179" s="826"/>
      <c r="AG179" s="833"/>
      <c r="AH179" s="833"/>
      <c r="AI179" s="833"/>
      <c r="AJ179" s="833"/>
      <c r="AK179" s="832"/>
      <c r="AL179" s="826"/>
      <c r="AM179" s="833"/>
      <c r="AN179" s="833"/>
      <c r="AO179" s="833"/>
      <c r="AP179" s="833"/>
      <c r="AQ179" s="832"/>
      <c r="AR179" s="826"/>
      <c r="AS179" s="833"/>
      <c r="AT179" s="833"/>
      <c r="AU179" s="833"/>
      <c r="AV179" s="833"/>
      <c r="AW179" s="832"/>
      <c r="AX179" s="826"/>
      <c r="AY179" s="833"/>
      <c r="AZ179" s="833"/>
      <c r="BA179" s="833"/>
      <c r="BB179" s="833"/>
      <c r="BC179" s="832"/>
      <c r="BD179" s="826"/>
      <c r="BE179" s="833"/>
      <c r="BF179" s="833"/>
      <c r="BG179" s="833"/>
      <c r="BH179" s="833"/>
      <c r="BI179" s="832"/>
      <c r="BJ179" s="826"/>
      <c r="BK179" s="833"/>
      <c r="BL179" s="833"/>
      <c r="BM179" s="833"/>
      <c r="BN179" s="833"/>
      <c r="BO179" s="832"/>
      <c r="BP179" s="826"/>
      <c r="BQ179" s="833"/>
      <c r="BR179" s="833"/>
      <c r="BS179" s="833"/>
      <c r="BT179" s="833"/>
      <c r="BU179" s="832"/>
      <c r="BV179" s="826"/>
      <c r="BW179" s="833"/>
      <c r="BX179" s="833"/>
      <c r="BY179" s="833"/>
      <c r="BZ179" s="833"/>
      <c r="CA179" s="832"/>
      <c r="CB179" s="826"/>
      <c r="CC179" s="833"/>
      <c r="CD179" s="833"/>
      <c r="CE179" s="833"/>
      <c r="CF179" s="833"/>
      <c r="CG179" s="832"/>
      <c r="CH179" s="826"/>
      <c r="CI179" s="833"/>
      <c r="CJ179" s="833"/>
      <c r="CK179" s="833"/>
      <c r="CL179" s="833"/>
      <c r="CM179" s="832"/>
      <c r="CN179" s="826"/>
      <c r="CO179" s="833"/>
      <c r="CP179" s="833"/>
      <c r="CQ179" s="833"/>
      <c r="CR179" s="833"/>
      <c r="CS179" s="832"/>
      <c r="CT179" s="826"/>
      <c r="CU179" s="833"/>
      <c r="CV179" s="833"/>
      <c r="CW179" s="833"/>
      <c r="CX179" s="833"/>
      <c r="CY179" s="832"/>
      <c r="CZ179" s="826"/>
      <c r="DA179" s="833"/>
      <c r="DB179" s="833"/>
      <c r="DC179" s="833"/>
      <c r="DD179" s="833"/>
      <c r="DE179" s="832"/>
      <c r="DF179" s="826"/>
      <c r="DG179" s="833"/>
      <c r="DH179" s="833"/>
      <c r="DI179" s="833"/>
      <c r="DJ179" s="833"/>
      <c r="DK179" s="832"/>
      <c r="DL179" s="826"/>
      <c r="DM179" s="833"/>
      <c r="DN179" s="833"/>
      <c r="DO179" s="833"/>
      <c r="DP179" s="833"/>
      <c r="DQ179" s="832"/>
      <c r="DR179" s="826"/>
      <c r="DS179" s="833"/>
      <c r="DT179" s="833"/>
      <c r="DU179" s="833"/>
      <c r="DV179" s="833"/>
      <c r="DW179" s="832"/>
      <c r="DX179" s="826"/>
      <c r="DY179" s="833"/>
      <c r="DZ179" s="833"/>
      <c r="EA179" s="833"/>
      <c r="EB179" s="833"/>
      <c r="EC179" s="832"/>
      <c r="ED179" s="826"/>
      <c r="EE179" s="833"/>
      <c r="EF179" s="833"/>
      <c r="EG179" s="833"/>
      <c r="EH179" s="833"/>
      <c r="EI179" s="832"/>
      <c r="EJ179" s="826"/>
      <c r="EK179" s="833"/>
      <c r="EL179" s="833"/>
      <c r="EM179" s="833"/>
      <c r="EN179" s="833"/>
      <c r="EO179" s="832"/>
      <c r="EP179" s="826"/>
      <c r="EQ179" s="833"/>
      <c r="ER179" s="833"/>
      <c r="ES179" s="833"/>
      <c r="ET179" s="833"/>
      <c r="EU179" s="832"/>
      <c r="EV179" s="826"/>
      <c r="EW179" s="833"/>
      <c r="EX179" s="833"/>
      <c r="EY179" s="833"/>
      <c r="EZ179" s="833"/>
      <c r="FA179" s="832"/>
      <c r="FB179" s="826"/>
      <c r="FC179" s="833"/>
      <c r="FD179" s="833"/>
      <c r="FE179" s="833"/>
      <c r="FF179" s="833"/>
      <c r="FG179" s="832"/>
      <c r="FH179" s="826"/>
      <c r="FI179" s="833"/>
      <c r="FJ179" s="833"/>
      <c r="FK179" s="833"/>
      <c r="FL179" s="833"/>
      <c r="FM179" s="832"/>
      <c r="FN179" s="826"/>
      <c r="FO179" s="833"/>
      <c r="FP179" s="833"/>
      <c r="FQ179" s="833"/>
      <c r="FR179" s="833"/>
      <c r="FS179" s="832"/>
      <c r="FT179" s="826"/>
      <c r="FU179" s="833"/>
      <c r="FV179" s="833"/>
      <c r="FW179" s="833"/>
      <c r="FX179" s="833"/>
      <c r="FY179" s="832"/>
    </row>
    <row r="180" spans="1:181" ht="15" thickBot="1" x14ac:dyDescent="0.35">
      <c r="A180" s="19"/>
      <c r="B180" s="682"/>
      <c r="C180" s="682"/>
      <c r="D180" s="682"/>
      <c r="E180" s="682" t="s">
        <v>18</v>
      </c>
      <c r="F180" s="682">
        <f>SUM(F146:F178)</f>
        <v>28.158000000000001</v>
      </c>
      <c r="G180" s="477"/>
      <c r="H180" s="682"/>
      <c r="I180" s="682"/>
      <c r="J180" s="682"/>
      <c r="K180" s="682" t="s">
        <v>18</v>
      </c>
      <c r="L180" s="682">
        <f>SUM(L146:L178)</f>
        <v>37.536417041240526</v>
      </c>
      <c r="M180" s="477"/>
      <c r="N180" s="682"/>
      <c r="O180" s="682"/>
      <c r="P180" s="682"/>
      <c r="Q180" s="682" t="s">
        <v>18</v>
      </c>
      <c r="R180" s="682">
        <f>SUM(R146:R178)</f>
        <v>32.985921957609882</v>
      </c>
      <c r="S180" s="477"/>
      <c r="T180" s="682"/>
      <c r="U180" s="682"/>
      <c r="V180" s="682"/>
      <c r="W180" s="682" t="s">
        <v>18</v>
      </c>
      <c r="X180" s="682">
        <f>SUM(X146:X178)</f>
        <v>38.363940111574827</v>
      </c>
      <c r="Y180" s="477"/>
      <c r="Z180" s="682"/>
      <c r="AA180" s="682"/>
      <c r="AB180" s="682"/>
      <c r="AC180" s="682" t="s">
        <v>18</v>
      </c>
      <c r="AD180" s="682">
        <f>SUM(AD146:AD178)</f>
        <v>31.63247996577979</v>
      </c>
      <c r="AE180" s="477"/>
      <c r="AF180" s="682"/>
      <c r="AG180" s="682"/>
      <c r="AH180" s="682"/>
      <c r="AI180" s="682" t="s">
        <v>18</v>
      </c>
      <c r="AJ180" s="682">
        <f>SUM(AJ146:AJ178)</f>
        <v>40.5603397150756</v>
      </c>
      <c r="AK180" s="477"/>
      <c r="AL180" s="682"/>
      <c r="AM180" s="682"/>
      <c r="AN180" s="682"/>
      <c r="AO180" s="682" t="s">
        <v>18</v>
      </c>
      <c r="AP180" s="682">
        <f>SUM(AP146:AP178)</f>
        <v>34.331292685126634</v>
      </c>
      <c r="AQ180" s="477"/>
      <c r="AR180" s="682"/>
      <c r="AS180" s="682"/>
      <c r="AT180" s="682"/>
      <c r="AU180" s="682" t="s">
        <v>18</v>
      </c>
      <c r="AV180" s="682">
        <f>SUM(AV146:AV178)</f>
        <v>39.295150554005758</v>
      </c>
      <c r="AW180" s="477"/>
      <c r="AX180" s="682"/>
      <c r="AY180" s="682"/>
      <c r="AZ180" s="682"/>
      <c r="BA180" s="682" t="s">
        <v>18</v>
      </c>
      <c r="BB180" s="682">
        <f>SUM(BB146:BB178)</f>
        <v>31.23397694285012</v>
      </c>
      <c r="BC180" s="477"/>
      <c r="BD180" s="682"/>
      <c r="BE180" s="682"/>
      <c r="BF180" s="682"/>
      <c r="BG180" s="682" t="s">
        <v>18</v>
      </c>
      <c r="BH180" s="682">
        <f>SUM(BH146:BH178)</f>
        <v>39.898447053809249</v>
      </c>
      <c r="BI180" s="477"/>
      <c r="BJ180" s="682"/>
      <c r="BK180" s="682"/>
      <c r="BL180" s="682"/>
      <c r="BM180" s="682" t="s">
        <v>18</v>
      </c>
      <c r="BN180" s="682">
        <f>SUM(BN146:BN178)</f>
        <v>0</v>
      </c>
      <c r="BO180" s="477"/>
      <c r="BP180" s="682"/>
      <c r="BQ180" s="682"/>
      <c r="BR180" s="682"/>
      <c r="BS180" s="682" t="s">
        <v>18</v>
      </c>
      <c r="BT180" s="682">
        <f>SUM(BT146:BT178)</f>
        <v>0</v>
      </c>
      <c r="BU180" s="477"/>
      <c r="BV180" s="682"/>
      <c r="BW180" s="682"/>
      <c r="BX180" s="682"/>
      <c r="BY180" s="682" t="s">
        <v>18</v>
      </c>
      <c r="BZ180" s="682">
        <f>SUM(BZ146:BZ178)</f>
        <v>0</v>
      </c>
      <c r="CA180" s="477"/>
      <c r="CB180" s="682"/>
      <c r="CC180" s="682"/>
      <c r="CD180" s="682"/>
      <c r="CE180" s="682" t="s">
        <v>18</v>
      </c>
      <c r="CF180" s="682">
        <f>SUM(CF146:CF178)</f>
        <v>0</v>
      </c>
      <c r="CG180" s="477"/>
      <c r="CH180" s="682"/>
      <c r="CI180" s="682"/>
      <c r="CJ180" s="682"/>
      <c r="CK180" s="682" t="s">
        <v>18</v>
      </c>
      <c r="CL180" s="682">
        <f>SUM(CL146:CL178)</f>
        <v>0</v>
      </c>
      <c r="CM180" s="477"/>
      <c r="CN180" s="682"/>
      <c r="CO180" s="682"/>
      <c r="CP180" s="682"/>
      <c r="CQ180" s="682" t="s">
        <v>18</v>
      </c>
      <c r="CR180" s="682">
        <f>SUM(CR146:CR178)</f>
        <v>0</v>
      </c>
      <c r="CS180" s="477"/>
      <c r="CT180" s="682"/>
      <c r="CU180" s="682"/>
      <c r="CV180" s="682"/>
      <c r="CW180" s="682" t="s">
        <v>18</v>
      </c>
      <c r="CX180" s="682">
        <f>SUM(CX146:CX178)</f>
        <v>0</v>
      </c>
      <c r="CY180" s="477"/>
      <c r="CZ180" s="682"/>
      <c r="DA180" s="682"/>
      <c r="DB180" s="682"/>
      <c r="DC180" s="682" t="s">
        <v>18</v>
      </c>
      <c r="DD180" s="682">
        <f>SUM(DD146:DD178)</f>
        <v>0</v>
      </c>
      <c r="DE180" s="477"/>
      <c r="DF180" s="682"/>
      <c r="DG180" s="682"/>
      <c r="DH180" s="682"/>
      <c r="DI180" s="682" t="s">
        <v>18</v>
      </c>
      <c r="DJ180" s="682">
        <f>SUM(DJ146:DJ178)</f>
        <v>0</v>
      </c>
      <c r="DK180" s="477"/>
      <c r="DL180" s="682"/>
      <c r="DM180" s="682"/>
      <c r="DN180" s="682"/>
      <c r="DO180" s="682" t="s">
        <v>18</v>
      </c>
      <c r="DP180" s="682">
        <f>SUM(DP146:DP178)</f>
        <v>0</v>
      </c>
      <c r="DQ180" s="477"/>
      <c r="DR180" s="682"/>
      <c r="DS180" s="682"/>
      <c r="DT180" s="682"/>
      <c r="DU180" s="682" t="s">
        <v>18</v>
      </c>
      <c r="DV180" s="682">
        <f>SUM(DV146:DV178)</f>
        <v>0</v>
      </c>
      <c r="DW180" s="477"/>
      <c r="DX180" s="682"/>
      <c r="DY180" s="682"/>
      <c r="DZ180" s="682"/>
      <c r="EA180" s="682" t="s">
        <v>18</v>
      </c>
      <c r="EB180" s="682">
        <f>SUM(EB146:EB178)</f>
        <v>0</v>
      </c>
      <c r="EC180" s="477"/>
      <c r="ED180" s="682"/>
      <c r="EE180" s="682"/>
      <c r="EF180" s="682"/>
      <c r="EG180" s="682" t="s">
        <v>18</v>
      </c>
      <c r="EH180" s="682">
        <f>SUM(EH146:EH178)</f>
        <v>0</v>
      </c>
      <c r="EI180" s="477"/>
      <c r="EJ180" s="682"/>
      <c r="EK180" s="682"/>
      <c r="EL180" s="682"/>
      <c r="EM180" s="682" t="s">
        <v>18</v>
      </c>
      <c r="EN180" s="682">
        <f>SUM(EN146:EN178)</f>
        <v>0</v>
      </c>
      <c r="EO180" s="477"/>
      <c r="EP180" s="682"/>
      <c r="EQ180" s="682"/>
      <c r="ER180" s="682"/>
      <c r="ES180" s="682" t="s">
        <v>18</v>
      </c>
      <c r="ET180" s="682">
        <f>SUM(ET146:ET178)</f>
        <v>0</v>
      </c>
      <c r="EU180" s="477"/>
      <c r="EV180" s="682"/>
      <c r="EW180" s="682"/>
      <c r="EX180" s="682"/>
      <c r="EY180" s="682" t="s">
        <v>18</v>
      </c>
      <c r="EZ180" s="682">
        <f>SUM(EZ146:EZ178)</f>
        <v>0</v>
      </c>
      <c r="FA180" s="477"/>
      <c r="FB180" s="682"/>
      <c r="FC180" s="682"/>
      <c r="FD180" s="682"/>
      <c r="FE180" s="682" t="s">
        <v>18</v>
      </c>
      <c r="FF180" s="682">
        <f>SUM(FF146:FF178)</f>
        <v>0</v>
      </c>
      <c r="FG180" s="477"/>
      <c r="FH180" s="682"/>
      <c r="FI180" s="682"/>
      <c r="FJ180" s="682"/>
      <c r="FK180" s="682" t="s">
        <v>18</v>
      </c>
      <c r="FL180" s="682">
        <f>SUM(FL146:FL178)</f>
        <v>0</v>
      </c>
      <c r="FM180" s="477"/>
      <c r="FN180" s="682"/>
      <c r="FO180" s="682"/>
      <c r="FP180" s="682"/>
      <c r="FQ180" s="682" t="s">
        <v>18</v>
      </c>
      <c r="FR180" s="682">
        <f>SUM(FR146:FR178)</f>
        <v>0</v>
      </c>
      <c r="FS180" s="477"/>
      <c r="FT180" s="682"/>
      <c r="FU180" s="682"/>
      <c r="FV180" s="682"/>
      <c r="FW180" s="682" t="s">
        <v>18</v>
      </c>
      <c r="FX180" s="682">
        <f>SUM(FX146:FX178)</f>
        <v>0</v>
      </c>
      <c r="FY180" s="477"/>
    </row>
    <row r="181" spans="1:181" x14ac:dyDescent="0.3">
      <c r="B181" s="1388">
        <v>1</v>
      </c>
      <c r="C181" s="1388"/>
      <c r="D181" s="1388"/>
      <c r="E181" s="1388"/>
      <c r="F181" s="1388"/>
      <c r="G181" s="1388"/>
      <c r="H181" s="1388">
        <v>2</v>
      </c>
      <c r="I181" s="1388"/>
      <c r="J181" s="1388"/>
      <c r="K181" s="1388"/>
      <c r="L181" s="1388"/>
      <c r="M181" s="1388"/>
      <c r="N181" s="1388">
        <v>3</v>
      </c>
      <c r="O181" s="1388"/>
      <c r="P181" s="1388"/>
      <c r="Q181" s="1388"/>
      <c r="R181" s="1388"/>
      <c r="S181" s="1388"/>
      <c r="T181" s="1388">
        <v>4</v>
      </c>
      <c r="U181" s="1388"/>
      <c r="V181" s="1388"/>
      <c r="W181" s="1388"/>
      <c r="X181" s="1388"/>
      <c r="Y181" s="1388"/>
      <c r="Z181" s="1388">
        <v>5</v>
      </c>
      <c r="AA181" s="1388"/>
      <c r="AB181" s="1388"/>
      <c r="AC181" s="1388"/>
      <c r="AD181" s="1388"/>
      <c r="AE181" s="1388"/>
      <c r="AF181" s="1388">
        <v>6</v>
      </c>
      <c r="AG181" s="1388"/>
      <c r="AH181" s="1388"/>
      <c r="AI181" s="1388"/>
      <c r="AJ181" s="1388"/>
      <c r="AK181" s="1388"/>
      <c r="AL181" s="1388">
        <v>7</v>
      </c>
      <c r="AM181" s="1388"/>
      <c r="AN181" s="1388"/>
      <c r="AO181" s="1388"/>
      <c r="AP181" s="1388"/>
      <c r="AQ181" s="1388"/>
      <c r="AR181" s="1388">
        <v>8</v>
      </c>
      <c r="AS181" s="1388"/>
      <c r="AT181" s="1388"/>
      <c r="AU181" s="1388"/>
      <c r="AV181" s="1388"/>
      <c r="AW181" s="1388"/>
      <c r="AX181" s="1388">
        <v>9</v>
      </c>
      <c r="AY181" s="1388"/>
      <c r="AZ181" s="1388"/>
      <c r="BA181" s="1388"/>
      <c r="BB181" s="1388"/>
      <c r="BC181" s="1388"/>
      <c r="BD181" s="1388">
        <v>10</v>
      </c>
      <c r="BE181" s="1388"/>
      <c r="BF181" s="1388"/>
      <c r="BG181" s="1388"/>
      <c r="BH181" s="1388"/>
      <c r="BI181" s="1388"/>
      <c r="BJ181" s="1388">
        <v>11</v>
      </c>
      <c r="BK181" s="1388"/>
      <c r="BL181" s="1388"/>
      <c r="BM181" s="1388"/>
      <c r="BN181" s="1388"/>
      <c r="BO181" s="1388"/>
      <c r="BP181" s="1388">
        <v>12</v>
      </c>
      <c r="BQ181" s="1388"/>
      <c r="BR181" s="1388"/>
      <c r="BS181" s="1388"/>
      <c r="BT181" s="1388"/>
      <c r="BU181" s="1388"/>
      <c r="BV181" s="1388">
        <v>13</v>
      </c>
      <c r="BW181" s="1388"/>
      <c r="BX181" s="1388"/>
      <c r="BY181" s="1388"/>
      <c r="BZ181" s="1388"/>
      <c r="CA181" s="1388"/>
      <c r="CB181" s="1388">
        <v>14</v>
      </c>
      <c r="CC181" s="1388"/>
      <c r="CD181" s="1388"/>
      <c r="CE181" s="1388"/>
      <c r="CF181" s="1388"/>
      <c r="CG181" s="1388"/>
      <c r="CH181" s="1388">
        <v>15</v>
      </c>
      <c r="CI181" s="1388"/>
      <c r="CJ181" s="1388"/>
      <c r="CK181" s="1388"/>
      <c r="CL181" s="1388"/>
      <c r="CM181" s="1388"/>
      <c r="CN181" s="1388">
        <v>16</v>
      </c>
      <c r="CO181" s="1388"/>
      <c r="CP181" s="1388"/>
      <c r="CQ181" s="1388"/>
      <c r="CR181" s="1388"/>
      <c r="CS181" s="1388"/>
      <c r="CT181" s="1388">
        <v>17</v>
      </c>
      <c r="CU181" s="1388"/>
      <c r="CV181" s="1388"/>
      <c r="CW181" s="1388"/>
      <c r="CX181" s="1388"/>
      <c r="CY181" s="1388"/>
      <c r="CZ181" s="1388">
        <v>18</v>
      </c>
      <c r="DA181" s="1388"/>
      <c r="DB181" s="1388"/>
      <c r="DC181" s="1388"/>
      <c r="DD181" s="1388"/>
      <c r="DE181" s="1388"/>
      <c r="DF181" s="1388">
        <v>19</v>
      </c>
      <c r="DG181" s="1388"/>
      <c r="DH181" s="1388"/>
      <c r="DI181" s="1388"/>
      <c r="DJ181" s="1388"/>
      <c r="DK181" s="1388"/>
      <c r="DL181" s="1388">
        <v>20</v>
      </c>
      <c r="DM181" s="1388"/>
      <c r="DN181" s="1388"/>
      <c r="DO181" s="1388"/>
      <c r="DP181" s="1388"/>
      <c r="DQ181" s="1388"/>
      <c r="DR181" s="1388">
        <v>21</v>
      </c>
      <c r="DS181" s="1388"/>
      <c r="DT181" s="1388"/>
      <c r="DU181" s="1388"/>
      <c r="DV181" s="1388"/>
      <c r="DW181" s="1388"/>
      <c r="DX181" s="1388">
        <v>22</v>
      </c>
      <c r="DY181" s="1388"/>
      <c r="DZ181" s="1388"/>
      <c r="EA181" s="1388"/>
      <c r="EB181" s="1388"/>
      <c r="EC181" s="1388"/>
      <c r="ED181" s="1388">
        <v>23</v>
      </c>
      <c r="EE181" s="1388"/>
      <c r="EF181" s="1388"/>
      <c r="EG181" s="1388"/>
      <c r="EH181" s="1388"/>
      <c r="EI181" s="1388"/>
      <c r="EJ181" s="1388">
        <v>24</v>
      </c>
      <c r="EK181" s="1388"/>
      <c r="EL181" s="1388"/>
      <c r="EM181" s="1388"/>
      <c r="EN181" s="1388"/>
      <c r="EO181" s="1388"/>
      <c r="EP181" s="1388">
        <v>25</v>
      </c>
      <c r="EQ181" s="1388"/>
      <c r="ER181" s="1388"/>
      <c r="ES181" s="1388"/>
      <c r="ET181" s="1388"/>
      <c r="EU181" s="1388"/>
      <c r="EV181" s="1388">
        <v>26</v>
      </c>
      <c r="EW181" s="1388"/>
      <c r="EX181" s="1388"/>
      <c r="EY181" s="1388"/>
      <c r="EZ181" s="1388"/>
      <c r="FA181" s="1388"/>
      <c r="FB181" s="1388">
        <v>27</v>
      </c>
      <c r="FC181" s="1388"/>
      <c r="FD181" s="1388"/>
      <c r="FE181" s="1388"/>
      <c r="FF181" s="1388"/>
      <c r="FG181" s="1388"/>
      <c r="FH181" s="1388">
        <v>28</v>
      </c>
      <c r="FI181" s="1388"/>
      <c r="FJ181" s="1388"/>
      <c r="FK181" s="1388"/>
      <c r="FL181" s="1388"/>
      <c r="FM181" s="1388"/>
      <c r="FN181" s="1388">
        <v>29</v>
      </c>
      <c r="FO181" s="1388"/>
      <c r="FP181" s="1388"/>
      <c r="FQ181" s="1388"/>
      <c r="FR181" s="1388"/>
      <c r="FS181" s="1388"/>
      <c r="FT181" s="1388">
        <v>30</v>
      </c>
      <c r="FU181" s="1388"/>
      <c r="FV181" s="1388"/>
      <c r="FW181" s="1388"/>
      <c r="FX181" s="1388"/>
      <c r="FY181" s="1388"/>
    </row>
    <row r="183" spans="1:181" x14ac:dyDescent="0.3">
      <c r="B183">
        <f>(COLUMN(L180)-11)*6</f>
        <v>6</v>
      </c>
      <c r="C183">
        <f>COLUMN(L180)</f>
        <v>12</v>
      </c>
    </row>
    <row r="185" spans="1:181" x14ac:dyDescent="0.3">
      <c r="A185" t="s">
        <v>433</v>
      </c>
    </row>
    <row r="186" spans="1:181" x14ac:dyDescent="0.3">
      <c r="A186">
        <v>1</v>
      </c>
      <c r="B186">
        <v>2</v>
      </c>
      <c r="C186">
        <v>3</v>
      </c>
      <c r="D186">
        <v>4</v>
      </c>
      <c r="E186">
        <v>5</v>
      </c>
      <c r="F186">
        <v>6</v>
      </c>
      <c r="G186">
        <v>7</v>
      </c>
      <c r="H186">
        <v>8</v>
      </c>
      <c r="I186">
        <v>9</v>
      </c>
      <c r="J186">
        <v>10</v>
      </c>
      <c r="K186">
        <v>11</v>
      </c>
      <c r="L186">
        <v>12</v>
      </c>
      <c r="M186">
        <v>13</v>
      </c>
      <c r="N186">
        <v>14</v>
      </c>
      <c r="O186">
        <v>15</v>
      </c>
      <c r="P186">
        <v>16</v>
      </c>
      <c r="Q186">
        <v>17</v>
      </c>
      <c r="R186">
        <v>18</v>
      </c>
      <c r="S186">
        <v>19</v>
      </c>
      <c r="T186">
        <v>20</v>
      </c>
      <c r="U186">
        <v>21</v>
      </c>
      <c r="V186">
        <v>22</v>
      </c>
      <c r="W186">
        <v>23</v>
      </c>
      <c r="X186">
        <v>24</v>
      </c>
      <c r="Y186">
        <v>25</v>
      </c>
      <c r="Z186">
        <v>26</v>
      </c>
      <c r="AA186">
        <v>27</v>
      </c>
      <c r="AB186">
        <v>28</v>
      </c>
      <c r="AC186">
        <v>29</v>
      </c>
      <c r="AD186">
        <v>30</v>
      </c>
    </row>
    <row r="187" spans="1:181" x14ac:dyDescent="0.3">
      <c r="A187">
        <f t="shared" ref="A187:AA187" ca="1" si="148">OFFSET($F$180,0,(COLUMN(K180)-11)*6)</f>
        <v>28.158000000000001</v>
      </c>
      <c r="B187">
        <f t="shared" ca="1" si="148"/>
        <v>37.536417041240526</v>
      </c>
      <c r="C187">
        <f t="shared" ca="1" si="148"/>
        <v>32.985921957609882</v>
      </c>
      <c r="D187">
        <f t="shared" ca="1" si="148"/>
        <v>38.363940111574827</v>
      </c>
      <c r="E187">
        <f t="shared" ca="1" si="148"/>
        <v>31.63247996577979</v>
      </c>
      <c r="F187">
        <f t="shared" ca="1" si="148"/>
        <v>40.5603397150756</v>
      </c>
      <c r="G187">
        <f t="shared" ca="1" si="148"/>
        <v>34.331292685126634</v>
      </c>
      <c r="H187">
        <f t="shared" ca="1" si="148"/>
        <v>39.295150554005758</v>
      </c>
      <c r="I187">
        <f t="shared" ca="1" si="148"/>
        <v>31.23397694285012</v>
      </c>
      <c r="J187">
        <f t="shared" ca="1" si="148"/>
        <v>39.898447053809249</v>
      </c>
      <c r="K187">
        <f t="shared" ca="1" si="148"/>
        <v>0</v>
      </c>
      <c r="L187">
        <f t="shared" ca="1" si="148"/>
        <v>0</v>
      </c>
      <c r="M187">
        <f t="shared" ca="1" si="148"/>
        <v>0</v>
      </c>
      <c r="N187">
        <f t="shared" ca="1" si="148"/>
        <v>0</v>
      </c>
      <c r="O187">
        <f t="shared" ca="1" si="148"/>
        <v>0</v>
      </c>
      <c r="P187">
        <f t="shared" ca="1" si="148"/>
        <v>0</v>
      </c>
      <c r="Q187">
        <f t="shared" ca="1" si="148"/>
        <v>0</v>
      </c>
      <c r="R187">
        <f t="shared" ca="1" si="148"/>
        <v>0</v>
      </c>
      <c r="S187">
        <f t="shared" ca="1" si="148"/>
        <v>0</v>
      </c>
      <c r="T187">
        <f t="shared" ca="1" si="148"/>
        <v>0</v>
      </c>
      <c r="U187">
        <f t="shared" ca="1" si="148"/>
        <v>0</v>
      </c>
      <c r="V187">
        <f t="shared" ca="1" si="148"/>
        <v>0</v>
      </c>
      <c r="W187">
        <f t="shared" ca="1" si="148"/>
        <v>0</v>
      </c>
      <c r="X187">
        <f t="shared" ca="1" si="148"/>
        <v>0</v>
      </c>
      <c r="Y187">
        <f t="shared" ca="1" si="148"/>
        <v>0</v>
      </c>
      <c r="Z187">
        <f t="shared" ca="1" si="148"/>
        <v>0</v>
      </c>
      <c r="AA187">
        <f t="shared" ca="1" si="148"/>
        <v>0</v>
      </c>
      <c r="AB187">
        <f ca="1">OFFSET($F$180,0,(COLUMN(AL180)-11)*6)</f>
        <v>0</v>
      </c>
      <c r="AC187">
        <f ca="1">OFFSET($F$180,0,(COLUMN(AM180)-11)*6)</f>
        <v>0</v>
      </c>
      <c r="AD187">
        <f ca="1">OFFSET($F$180,0,(COLUMN(AN180)-11)*6)</f>
        <v>0</v>
      </c>
    </row>
    <row r="190" spans="1:181" x14ac:dyDescent="0.3">
      <c r="C190" t="s">
        <v>542</v>
      </c>
      <c r="E190" t="s">
        <v>545</v>
      </c>
    </row>
    <row r="191" spans="1:181" x14ac:dyDescent="0.3">
      <c r="C191" t="s">
        <v>543</v>
      </c>
      <c r="D191" t="s">
        <v>544</v>
      </c>
      <c r="E191" t="s">
        <v>543</v>
      </c>
      <c r="F191" t="s">
        <v>544</v>
      </c>
    </row>
    <row r="192" spans="1:181" x14ac:dyDescent="0.3">
      <c r="B192">
        <f t="array" ref="B192:C221">TRANSPOSE(A186:AD187)</f>
        <v>1</v>
      </c>
      <c r="C192" s="914">
        <f ca="1"/>
        <v>28.158000000000001</v>
      </c>
      <c r="D192" s="870">
        <f ca="1">+C192/Menu!$F$13</f>
        <v>7.0395000000000003</v>
      </c>
      <c r="E192">
        <f t="shared" ref="E192:E218" si="149">+L22</f>
        <v>31.2</v>
      </c>
      <c r="F192">
        <f t="shared" ref="F192:F218" si="150">+K22</f>
        <v>7.8</v>
      </c>
    </row>
    <row r="193" spans="2:6" x14ac:dyDescent="0.3">
      <c r="B193">
        <v>2</v>
      </c>
      <c r="C193" s="914">
        <f ca="1"/>
        <v>37.536417041240526</v>
      </c>
      <c r="D193" s="870">
        <f ca="1">+C193/Menu!$F$13</f>
        <v>9.3841042603101315</v>
      </c>
      <c r="E193">
        <f t="shared" si="149"/>
        <v>40</v>
      </c>
      <c r="F193">
        <f t="shared" si="150"/>
        <v>10</v>
      </c>
    </row>
    <row r="194" spans="2:6" x14ac:dyDescent="0.3">
      <c r="B194">
        <v>3</v>
      </c>
      <c r="C194" s="914">
        <f ca="1"/>
        <v>32.985921957609882</v>
      </c>
      <c r="D194" s="870">
        <f ca="1">+C194/Menu!$F$13</f>
        <v>8.2464804894024706</v>
      </c>
      <c r="E194">
        <f t="shared" si="149"/>
        <v>34</v>
      </c>
      <c r="F194">
        <f t="shared" si="150"/>
        <v>8.5</v>
      </c>
    </row>
    <row r="195" spans="2:6" x14ac:dyDescent="0.3">
      <c r="B195">
        <v>4</v>
      </c>
      <c r="C195" s="914">
        <f ca="1"/>
        <v>38.363940111574827</v>
      </c>
      <c r="D195" s="870">
        <f ca="1">+C195/Menu!$F$13</f>
        <v>9.5909850278937068</v>
      </c>
      <c r="E195">
        <f t="shared" si="149"/>
        <v>38</v>
      </c>
      <c r="F195">
        <f t="shared" si="150"/>
        <v>9.5</v>
      </c>
    </row>
    <row r="196" spans="2:6" x14ac:dyDescent="0.3">
      <c r="B196">
        <v>5</v>
      </c>
      <c r="C196" s="914">
        <f ca="1"/>
        <v>31.63247996577979</v>
      </c>
      <c r="D196" s="870">
        <f ca="1">+C196/Menu!$F$13</f>
        <v>7.9081199914449476</v>
      </c>
      <c r="E196">
        <f t="shared" si="149"/>
        <v>31.2</v>
      </c>
      <c r="F196">
        <f t="shared" si="150"/>
        <v>7.8</v>
      </c>
    </row>
    <row r="197" spans="2:6" x14ac:dyDescent="0.3">
      <c r="B197">
        <v>6</v>
      </c>
      <c r="C197" s="914">
        <f ca="1"/>
        <v>40.5603397150756</v>
      </c>
      <c r="D197" s="870">
        <f ca="1">+C197/Menu!$F$13</f>
        <v>10.1400849287689</v>
      </c>
      <c r="E197">
        <f t="shared" si="149"/>
        <v>40</v>
      </c>
      <c r="F197">
        <f t="shared" si="150"/>
        <v>10</v>
      </c>
    </row>
    <row r="198" spans="2:6" x14ac:dyDescent="0.3">
      <c r="B198">
        <v>7</v>
      </c>
      <c r="C198" s="914">
        <f ca="1"/>
        <v>34.331292685126634</v>
      </c>
      <c r="D198" s="870">
        <f ca="1">+C198/Menu!$F$13</f>
        <v>8.5828231712816585</v>
      </c>
      <c r="E198">
        <f t="shared" si="149"/>
        <v>34</v>
      </c>
      <c r="F198">
        <f t="shared" si="150"/>
        <v>8.5</v>
      </c>
    </row>
    <row r="199" spans="2:6" x14ac:dyDescent="0.3">
      <c r="B199">
        <v>8</v>
      </c>
      <c r="C199" s="914">
        <f ca="1"/>
        <v>39.295150554005758</v>
      </c>
      <c r="D199" s="870">
        <f ca="1">+C199/Menu!$F$13</f>
        <v>9.8237876385014395</v>
      </c>
      <c r="E199">
        <f t="shared" si="149"/>
        <v>38</v>
      </c>
      <c r="F199">
        <f t="shared" si="150"/>
        <v>9.5</v>
      </c>
    </row>
    <row r="200" spans="2:6" x14ac:dyDescent="0.3">
      <c r="B200">
        <v>9</v>
      </c>
      <c r="C200" s="914">
        <f ca="1"/>
        <v>31.23397694285012</v>
      </c>
      <c r="D200" s="870">
        <f ca="1">+C200/Menu!$F$13</f>
        <v>7.80849423571253</v>
      </c>
      <c r="E200">
        <f t="shared" si="149"/>
        <v>31.2</v>
      </c>
      <c r="F200">
        <f t="shared" si="150"/>
        <v>7.8</v>
      </c>
    </row>
    <row r="201" spans="2:6" x14ac:dyDescent="0.3">
      <c r="B201">
        <v>10</v>
      </c>
      <c r="C201" s="914">
        <f ca="1"/>
        <v>39.898447053809249</v>
      </c>
      <c r="D201" s="870">
        <f ca="1">+C201/Menu!$F$13</f>
        <v>9.9746117634523124</v>
      </c>
      <c r="E201">
        <f t="shared" si="149"/>
        <v>40</v>
      </c>
      <c r="F201">
        <f t="shared" si="150"/>
        <v>10</v>
      </c>
    </row>
    <row r="202" spans="2:6" x14ac:dyDescent="0.3">
      <c r="B202">
        <v>11</v>
      </c>
      <c r="C202" s="914">
        <f ca="1"/>
        <v>0</v>
      </c>
      <c r="D202" s="870">
        <f ca="1">+C202/Menu!$F$13</f>
        <v>0</v>
      </c>
      <c r="E202">
        <f t="shared" si="149"/>
        <v>0</v>
      </c>
      <c r="F202">
        <f t="shared" si="150"/>
        <v>0</v>
      </c>
    </row>
    <row r="203" spans="2:6" x14ac:dyDescent="0.3">
      <c r="B203">
        <v>12</v>
      </c>
      <c r="C203" s="914">
        <f ca="1"/>
        <v>0</v>
      </c>
      <c r="D203" s="870">
        <f ca="1">+C203/Menu!$F$13</f>
        <v>0</v>
      </c>
      <c r="E203">
        <f t="shared" si="149"/>
        <v>0</v>
      </c>
      <c r="F203">
        <f t="shared" si="150"/>
        <v>0</v>
      </c>
    </row>
    <row r="204" spans="2:6" x14ac:dyDescent="0.3">
      <c r="B204">
        <v>13</v>
      </c>
      <c r="C204" s="914">
        <f ca="1"/>
        <v>0</v>
      </c>
      <c r="D204" s="870">
        <f ca="1">+C204/Menu!$F$13</f>
        <v>0</v>
      </c>
      <c r="E204">
        <f t="shared" si="149"/>
        <v>0</v>
      </c>
      <c r="F204">
        <f t="shared" si="150"/>
        <v>0</v>
      </c>
    </row>
    <row r="205" spans="2:6" x14ac:dyDescent="0.3">
      <c r="B205">
        <v>14</v>
      </c>
      <c r="C205" s="914">
        <f ca="1"/>
        <v>0</v>
      </c>
      <c r="D205" s="870">
        <f ca="1">+C205/Menu!$F$13</f>
        <v>0</v>
      </c>
      <c r="E205">
        <f t="shared" si="149"/>
        <v>0</v>
      </c>
      <c r="F205">
        <f t="shared" si="150"/>
        <v>0</v>
      </c>
    </row>
    <row r="206" spans="2:6" x14ac:dyDescent="0.3">
      <c r="B206">
        <v>15</v>
      </c>
      <c r="C206" s="914">
        <f ca="1"/>
        <v>0</v>
      </c>
      <c r="D206" s="870">
        <f ca="1">+C206/Menu!$F$13</f>
        <v>0</v>
      </c>
      <c r="E206">
        <f t="shared" si="149"/>
        <v>0</v>
      </c>
      <c r="F206">
        <f t="shared" si="150"/>
        <v>0</v>
      </c>
    </row>
    <row r="207" spans="2:6" x14ac:dyDescent="0.3">
      <c r="B207">
        <v>16</v>
      </c>
      <c r="C207" s="914">
        <f ca="1"/>
        <v>0</v>
      </c>
      <c r="D207" s="870">
        <f ca="1">+C207/Menu!$F$13</f>
        <v>0</v>
      </c>
      <c r="E207">
        <f t="shared" si="149"/>
        <v>0</v>
      </c>
      <c r="F207">
        <f t="shared" si="150"/>
        <v>0</v>
      </c>
    </row>
    <row r="208" spans="2:6" x14ac:dyDescent="0.3">
      <c r="B208">
        <v>17</v>
      </c>
      <c r="C208" s="914">
        <f ca="1"/>
        <v>0</v>
      </c>
      <c r="D208" s="870">
        <f ca="1">+C208/Menu!$F$13</f>
        <v>0</v>
      </c>
      <c r="E208">
        <f t="shared" si="149"/>
        <v>0</v>
      </c>
      <c r="F208">
        <f t="shared" si="150"/>
        <v>0</v>
      </c>
    </row>
    <row r="209" spans="2:6" x14ac:dyDescent="0.3">
      <c r="B209">
        <v>18</v>
      </c>
      <c r="C209" s="914">
        <f ca="1"/>
        <v>0</v>
      </c>
      <c r="D209" s="870">
        <f ca="1">+C209/Menu!$F$13</f>
        <v>0</v>
      </c>
      <c r="E209">
        <f t="shared" si="149"/>
        <v>0</v>
      </c>
      <c r="F209">
        <f t="shared" si="150"/>
        <v>0</v>
      </c>
    </row>
    <row r="210" spans="2:6" x14ac:dyDescent="0.3">
      <c r="B210">
        <v>19</v>
      </c>
      <c r="C210" s="914">
        <f ca="1"/>
        <v>0</v>
      </c>
      <c r="D210" s="870">
        <f ca="1">+C210/Menu!$F$13</f>
        <v>0</v>
      </c>
      <c r="E210">
        <f t="shared" si="149"/>
        <v>0</v>
      </c>
      <c r="F210">
        <f t="shared" si="150"/>
        <v>0</v>
      </c>
    </row>
    <row r="211" spans="2:6" x14ac:dyDescent="0.3">
      <c r="B211">
        <v>20</v>
      </c>
      <c r="C211" s="914">
        <f ca="1"/>
        <v>0</v>
      </c>
      <c r="D211" s="870">
        <f ca="1">+C211/Menu!$F$13</f>
        <v>0</v>
      </c>
      <c r="E211">
        <f t="shared" si="149"/>
        <v>0</v>
      </c>
      <c r="F211">
        <f t="shared" si="150"/>
        <v>0</v>
      </c>
    </row>
    <row r="212" spans="2:6" x14ac:dyDescent="0.3">
      <c r="B212">
        <v>21</v>
      </c>
      <c r="C212" s="914">
        <f ca="1"/>
        <v>0</v>
      </c>
      <c r="D212" s="870">
        <f ca="1">+C212/Menu!$F$13</f>
        <v>0</v>
      </c>
      <c r="E212">
        <f t="shared" si="149"/>
        <v>0</v>
      </c>
      <c r="F212">
        <f t="shared" si="150"/>
        <v>0</v>
      </c>
    </row>
    <row r="213" spans="2:6" x14ac:dyDescent="0.3">
      <c r="B213">
        <v>22</v>
      </c>
      <c r="C213" s="914">
        <f ca="1"/>
        <v>0</v>
      </c>
      <c r="D213" s="870">
        <f ca="1">+C213/Menu!$F$13</f>
        <v>0</v>
      </c>
      <c r="E213">
        <f t="shared" si="149"/>
        <v>0</v>
      </c>
      <c r="F213">
        <f t="shared" si="150"/>
        <v>0</v>
      </c>
    </row>
    <row r="214" spans="2:6" x14ac:dyDescent="0.3">
      <c r="B214">
        <v>23</v>
      </c>
      <c r="C214" s="914">
        <f ca="1"/>
        <v>0</v>
      </c>
      <c r="D214" s="870">
        <f ca="1">+C214/Menu!$F$13</f>
        <v>0</v>
      </c>
      <c r="E214">
        <f t="shared" si="149"/>
        <v>0</v>
      </c>
      <c r="F214">
        <f t="shared" si="150"/>
        <v>0</v>
      </c>
    </row>
    <row r="215" spans="2:6" x14ac:dyDescent="0.3">
      <c r="B215">
        <v>24</v>
      </c>
      <c r="C215" s="914">
        <f ca="1"/>
        <v>0</v>
      </c>
      <c r="D215" s="870">
        <f ca="1">+C215/Menu!$F$13</f>
        <v>0</v>
      </c>
      <c r="E215">
        <f t="shared" si="149"/>
        <v>0</v>
      </c>
      <c r="F215">
        <f t="shared" si="150"/>
        <v>0</v>
      </c>
    </row>
    <row r="216" spans="2:6" x14ac:dyDescent="0.3">
      <c r="B216">
        <v>25</v>
      </c>
      <c r="C216" s="914">
        <f ca="1"/>
        <v>0</v>
      </c>
      <c r="D216" s="870">
        <f ca="1">+C216/Menu!$F$13</f>
        <v>0</v>
      </c>
      <c r="E216">
        <f t="shared" si="149"/>
        <v>0</v>
      </c>
      <c r="F216">
        <f t="shared" si="150"/>
        <v>0</v>
      </c>
    </row>
    <row r="217" spans="2:6" x14ac:dyDescent="0.3">
      <c r="B217">
        <v>26</v>
      </c>
      <c r="C217" s="914">
        <f ca="1"/>
        <v>0</v>
      </c>
      <c r="D217" s="870">
        <f ca="1">+C217/Menu!$F$13</f>
        <v>0</v>
      </c>
      <c r="E217">
        <f t="shared" si="149"/>
        <v>0</v>
      </c>
      <c r="F217">
        <f t="shared" si="150"/>
        <v>0</v>
      </c>
    </row>
    <row r="218" spans="2:6" x14ac:dyDescent="0.3">
      <c r="B218">
        <v>27</v>
      </c>
      <c r="C218" s="914">
        <f ca="1"/>
        <v>0</v>
      </c>
      <c r="D218" s="870">
        <f ca="1">+C218/Menu!$F$13</f>
        <v>0</v>
      </c>
      <c r="E218">
        <f t="shared" si="149"/>
        <v>0</v>
      </c>
      <c r="F218">
        <f t="shared" si="150"/>
        <v>0</v>
      </c>
    </row>
    <row r="219" spans="2:6" x14ac:dyDescent="0.3">
      <c r="B219">
        <v>28</v>
      </c>
      <c r="C219" s="914">
        <f ca="1"/>
        <v>0</v>
      </c>
      <c r="D219" s="870">
        <f ca="1">+C219/Menu!$F$13</f>
        <v>0</v>
      </c>
      <c r="E219">
        <f>+L49</f>
        <v>0</v>
      </c>
      <c r="F219">
        <f>+K49</f>
        <v>0</v>
      </c>
    </row>
    <row r="220" spans="2:6" x14ac:dyDescent="0.3">
      <c r="B220">
        <v>29</v>
      </c>
      <c r="C220" s="914">
        <f ca="1"/>
        <v>0</v>
      </c>
      <c r="D220" s="870">
        <f ca="1">+C220/Menu!$F$13</f>
        <v>0</v>
      </c>
      <c r="E220">
        <f>+L50</f>
        <v>0</v>
      </c>
      <c r="F220">
        <f>+K50</f>
        <v>0</v>
      </c>
    </row>
    <row r="221" spans="2:6" x14ac:dyDescent="0.3">
      <c r="B221">
        <v>30</v>
      </c>
      <c r="C221" s="914">
        <f ca="1"/>
        <v>0</v>
      </c>
      <c r="D221" s="870">
        <f ca="1">+C221/Menu!$F$13</f>
        <v>0</v>
      </c>
      <c r="E221">
        <f>+L51</f>
        <v>0</v>
      </c>
      <c r="F221">
        <f>+K51</f>
        <v>0</v>
      </c>
    </row>
  </sheetData>
  <mergeCells count="61">
    <mergeCell ref="FN55:FS55"/>
    <mergeCell ref="FT55:FY55"/>
    <mergeCell ref="FN181:FS181"/>
    <mergeCell ref="FT181:FY181"/>
    <mergeCell ref="B55:G55"/>
    <mergeCell ref="H55:M55"/>
    <mergeCell ref="N55:S55"/>
    <mergeCell ref="T55:Y55"/>
    <mergeCell ref="EJ55:EO55"/>
    <mergeCell ref="CB55:CG55"/>
    <mergeCell ref="CN55:CS55"/>
    <mergeCell ref="CT55:CY55"/>
    <mergeCell ref="CZ55:DE55"/>
    <mergeCell ref="AX55:BC55"/>
    <mergeCell ref="BD55:BI55"/>
    <mergeCell ref="BJ55:BO55"/>
    <mergeCell ref="BP55:BU55"/>
    <mergeCell ref="BV55:CA55"/>
    <mergeCell ref="Z55:AE55"/>
    <mergeCell ref="AF55:AK55"/>
    <mergeCell ref="AL55:AQ55"/>
    <mergeCell ref="AR55:AW55"/>
    <mergeCell ref="CH55:CM55"/>
    <mergeCell ref="FH55:FM55"/>
    <mergeCell ref="DF55:DK55"/>
    <mergeCell ref="DL55:DQ55"/>
    <mergeCell ref="DR55:DW55"/>
    <mergeCell ref="DX55:EC55"/>
    <mergeCell ref="ED55:EI55"/>
    <mergeCell ref="EP55:EU55"/>
    <mergeCell ref="EV55:FA55"/>
    <mergeCell ref="FB55:FG55"/>
    <mergeCell ref="BV181:CA181"/>
    <mergeCell ref="CB181:CG181"/>
    <mergeCell ref="CH181:CM181"/>
    <mergeCell ref="B181:G181"/>
    <mergeCell ref="H181:M181"/>
    <mergeCell ref="N181:S181"/>
    <mergeCell ref="T181:Y181"/>
    <mergeCell ref="Z181:AE181"/>
    <mergeCell ref="AF181:AK181"/>
    <mergeCell ref="AL181:AQ181"/>
    <mergeCell ref="AR181:AW181"/>
    <mergeCell ref="AX181:BC181"/>
    <mergeCell ref="BD181:BI181"/>
    <mergeCell ref="M19:N19"/>
    <mergeCell ref="EV181:FA181"/>
    <mergeCell ref="FB181:FG181"/>
    <mergeCell ref="FH181:FM181"/>
    <mergeCell ref="DR181:DW181"/>
    <mergeCell ref="DX181:EC181"/>
    <mergeCell ref="ED181:EI181"/>
    <mergeCell ref="EJ181:EO181"/>
    <mergeCell ref="EP181:EU181"/>
    <mergeCell ref="CN181:CS181"/>
    <mergeCell ref="CT181:CY181"/>
    <mergeCell ref="CZ181:DE181"/>
    <mergeCell ref="DF181:DK181"/>
    <mergeCell ref="DL181:DQ181"/>
    <mergeCell ref="BJ181:BO181"/>
    <mergeCell ref="BP181:BU181"/>
  </mergeCells>
  <phoneticPr fontId="45" type="noConversion"/>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C20E3-6BC6-4F31-A585-01933BF0E14D}">
  <sheetPr>
    <tabColor theme="7" tint="-0.249977111117893"/>
  </sheetPr>
  <dimension ref="A1:FY221"/>
  <sheetViews>
    <sheetView topLeftCell="F4" zoomScale="70" zoomScaleNormal="70" workbookViewId="0">
      <selection activeCell="J31" sqref="J31"/>
    </sheetView>
  </sheetViews>
  <sheetFormatPr baseColWidth="10" defaultRowHeight="14.4" x14ac:dyDescent="0.3"/>
  <cols>
    <col min="1" max="1" width="18.5546875" bestFit="1" customWidth="1"/>
    <col min="3" max="3" width="20.6640625" bestFit="1" customWidth="1"/>
    <col min="4" max="4" width="12.21875" bestFit="1" customWidth="1"/>
    <col min="5" max="5" width="15.44140625" customWidth="1"/>
    <col min="6" max="6" width="25.77734375" bestFit="1" customWidth="1"/>
    <col min="7" max="7" width="14.33203125" customWidth="1"/>
    <col min="8" max="8" width="15.6640625" bestFit="1" customWidth="1"/>
    <col min="9" max="9" width="18.33203125" bestFit="1" customWidth="1"/>
    <col min="10" max="12" width="20.6640625" bestFit="1" customWidth="1"/>
    <col min="13" max="13" width="18.33203125" bestFit="1" customWidth="1"/>
    <col min="14" max="14" width="26" bestFit="1" customWidth="1"/>
    <col min="33" max="33" width="11.21875" customWidth="1"/>
    <col min="44" max="44" width="13.21875" customWidth="1"/>
    <col min="54" max="54" width="13.109375" customWidth="1"/>
  </cols>
  <sheetData>
    <row r="1" spans="1:38" x14ac:dyDescent="0.3">
      <c r="A1" t="s">
        <v>432</v>
      </c>
      <c r="B1" t="s">
        <v>281</v>
      </c>
      <c r="C1" t="s">
        <v>282</v>
      </c>
      <c r="I1" s="629" t="s">
        <v>431</v>
      </c>
      <c r="J1" s="600" t="s">
        <v>283</v>
      </c>
      <c r="K1" s="672" t="s">
        <v>430</v>
      </c>
    </row>
    <row r="2" spans="1:38" ht="15" thickBot="1" x14ac:dyDescent="0.35">
      <c r="B2" s="828">
        <f>+Menu!D13</f>
        <v>200</v>
      </c>
      <c r="C2" s="828">
        <f>+Menu!E13</f>
        <v>200</v>
      </c>
      <c r="I2" s="831">
        <f>+Menu!D54</f>
        <v>1</v>
      </c>
      <c r="J2" s="830">
        <f>+Menu!E54</f>
        <v>14</v>
      </c>
      <c r="K2" s="829">
        <f>+Menu!F54</f>
        <v>13</v>
      </c>
    </row>
    <row r="3" spans="1:38" ht="15" thickBot="1" x14ac:dyDescent="0.35"/>
    <row r="4" spans="1:38" x14ac:dyDescent="0.3">
      <c r="A4" s="697" t="s">
        <v>284</v>
      </c>
      <c r="B4" s="613" t="s">
        <v>429</v>
      </c>
      <c r="C4" s="613" t="s">
        <v>428</v>
      </c>
      <c r="D4" s="613" t="s">
        <v>427</v>
      </c>
      <c r="E4" s="613" t="s">
        <v>285</v>
      </c>
      <c r="F4" s="614" t="s">
        <v>286</v>
      </c>
      <c r="T4" t="s">
        <v>623</v>
      </c>
      <c r="Y4" t="s">
        <v>622</v>
      </c>
      <c r="AD4" t="s">
        <v>624</v>
      </c>
      <c r="AI4" t="s">
        <v>625</v>
      </c>
    </row>
    <row r="5" spans="1:38" x14ac:dyDescent="0.3">
      <c r="A5" s="698" t="s">
        <v>287</v>
      </c>
      <c r="B5" s="522">
        <f>+Menu!D20</f>
        <v>200</v>
      </c>
      <c r="C5" s="522">
        <f>+Menu!E20</f>
        <v>5</v>
      </c>
      <c r="D5" s="522">
        <f>+Menu!D34</f>
        <v>12</v>
      </c>
      <c r="E5" s="522">
        <f>+Menu!E34</f>
        <v>0.5</v>
      </c>
      <c r="F5" s="858">
        <f>+Menu!F34</f>
        <v>0.3</v>
      </c>
      <c r="H5" s="454" t="s">
        <v>223</v>
      </c>
      <c r="I5" s="454"/>
      <c r="J5" s="454" t="s">
        <v>426</v>
      </c>
      <c r="K5" s="454" t="s">
        <v>425</v>
      </c>
      <c r="L5" s="454" t="s">
        <v>424</v>
      </c>
    </row>
    <row r="6" spans="1:38" x14ac:dyDescent="0.3">
      <c r="A6" s="698" t="s">
        <v>288</v>
      </c>
      <c r="B6" s="522">
        <f>+Menu!D21</f>
        <v>200</v>
      </c>
      <c r="C6" s="522">
        <f>+Menu!E21</f>
        <v>5</v>
      </c>
      <c r="D6" s="522">
        <f>+Menu!D35</f>
        <v>12</v>
      </c>
      <c r="E6" s="522">
        <f>+Menu!E35</f>
        <v>0.8</v>
      </c>
      <c r="F6" s="858">
        <f>+Menu!F35</f>
        <v>0.7</v>
      </c>
      <c r="H6" s="454" t="s">
        <v>289</v>
      </c>
      <c r="I6" s="863"/>
      <c r="J6" s="522">
        <f>+Menu!E59*100</f>
        <v>20</v>
      </c>
      <c r="K6" s="522">
        <f>+Menu!F59*100</f>
        <v>-10</v>
      </c>
      <c r="L6" s="522">
        <f>+Menu!D59*100</f>
        <v>-5</v>
      </c>
    </row>
    <row r="7" spans="1:38" x14ac:dyDescent="0.3">
      <c r="A7" s="698" t="s">
        <v>290</v>
      </c>
      <c r="B7" s="522">
        <f>+Menu!D22</f>
        <v>200</v>
      </c>
      <c r="C7" s="522">
        <f>+Menu!E22</f>
        <v>5</v>
      </c>
      <c r="D7" s="522">
        <f>+Menu!D36</f>
        <v>12</v>
      </c>
      <c r="E7" s="522">
        <f>+Menu!E36</f>
        <v>0.7</v>
      </c>
      <c r="F7" s="858">
        <f>+Menu!F36</f>
        <v>0.3</v>
      </c>
      <c r="H7" s="454" t="s">
        <v>291</v>
      </c>
      <c r="I7" s="863"/>
      <c r="J7" s="522">
        <f>+Menu!E60*100</f>
        <v>20</v>
      </c>
      <c r="K7" s="522">
        <f>+Menu!F60*100</f>
        <v>-5</v>
      </c>
      <c r="L7" s="522">
        <f>+Menu!D60*100</f>
        <v>-20</v>
      </c>
      <c r="N7" s="454" t="s">
        <v>413</v>
      </c>
      <c r="O7" s="476">
        <v>1</v>
      </c>
      <c r="P7" s="476">
        <v>2</v>
      </c>
      <c r="Q7" s="476">
        <v>3</v>
      </c>
      <c r="R7" s="476">
        <v>4</v>
      </c>
      <c r="T7" t="s">
        <v>620</v>
      </c>
      <c r="U7" s="974">
        <v>15</v>
      </c>
      <c r="V7" t="s">
        <v>297</v>
      </c>
      <c r="Y7" t="s">
        <v>620</v>
      </c>
      <c r="Z7" s="974">
        <f>+U7</f>
        <v>15</v>
      </c>
      <c r="AA7" t="s">
        <v>297</v>
      </c>
      <c r="AD7" t="s">
        <v>620</v>
      </c>
      <c r="AE7" s="974">
        <f>+U7</f>
        <v>15</v>
      </c>
      <c r="AF7" t="s">
        <v>297</v>
      </c>
      <c r="AI7" t="s">
        <v>620</v>
      </c>
      <c r="AJ7" s="974">
        <f>+U7</f>
        <v>15</v>
      </c>
      <c r="AK7" t="s">
        <v>297</v>
      </c>
    </row>
    <row r="8" spans="1:38" ht="15" thickBot="1" x14ac:dyDescent="0.35">
      <c r="A8" s="696" t="s">
        <v>292</v>
      </c>
      <c r="B8" s="859">
        <f>+Menu!D23</f>
        <v>200</v>
      </c>
      <c r="C8" s="859">
        <f>+Menu!E23</f>
        <v>5</v>
      </c>
      <c r="D8" s="859">
        <f>+Menu!D37</f>
        <v>12</v>
      </c>
      <c r="E8" s="859">
        <f>+Menu!E37</f>
        <v>0.6</v>
      </c>
      <c r="F8" s="860">
        <f>+Menu!F37</f>
        <v>1</v>
      </c>
      <c r="N8" s="454" t="s">
        <v>223</v>
      </c>
      <c r="O8" s="476" t="str">
        <f>+H10</f>
        <v>Blé d'hiver</v>
      </c>
      <c r="P8" s="476" t="str">
        <f>+H11</f>
        <v>Prairie temporaire</v>
      </c>
      <c r="Q8" s="476" t="str">
        <f>+H12</f>
        <v>Orge d'hiver</v>
      </c>
      <c r="R8" s="476" t="str">
        <f>+H13</f>
        <v>Maïs</v>
      </c>
      <c r="T8" t="s">
        <v>621</v>
      </c>
      <c r="U8" s="975">
        <f>+Menu!D34</f>
        <v>12</v>
      </c>
      <c r="V8" t="s">
        <v>472</v>
      </c>
      <c r="Y8" t="s">
        <v>621</v>
      </c>
      <c r="Z8" s="975">
        <f>+Menu!D37</f>
        <v>12</v>
      </c>
      <c r="AA8" t="s">
        <v>472</v>
      </c>
      <c r="AD8" t="s">
        <v>621</v>
      </c>
      <c r="AE8" s="975">
        <f>+Menu!D35</f>
        <v>12</v>
      </c>
      <c r="AF8" t="s">
        <v>472</v>
      </c>
      <c r="AI8" t="s">
        <v>621</v>
      </c>
      <c r="AJ8" s="975">
        <f>+Menu!D36</f>
        <v>12</v>
      </c>
      <c r="AK8" t="s">
        <v>472</v>
      </c>
    </row>
    <row r="9" spans="1:38" ht="15" thickBot="1" x14ac:dyDescent="0.35">
      <c r="A9" s="668" t="s">
        <v>423</v>
      </c>
      <c r="B9" s="50">
        <f>B2-(C8+C7)</f>
        <v>190</v>
      </c>
      <c r="C9" s="630">
        <f>C2-(C5+C6)</f>
        <v>190</v>
      </c>
      <c r="I9" s="454" t="s">
        <v>527</v>
      </c>
      <c r="J9" s="454" t="s">
        <v>525</v>
      </c>
      <c r="K9" s="454" t="s">
        <v>556</v>
      </c>
      <c r="L9" s="454"/>
      <c r="N9" s="454" t="s">
        <v>525</v>
      </c>
      <c r="O9" s="476">
        <f>+J10</f>
        <v>7.8</v>
      </c>
      <c r="P9" s="476">
        <f>+J11</f>
        <v>10</v>
      </c>
      <c r="Q9" s="476">
        <f>+J12</f>
        <v>8.5</v>
      </c>
      <c r="R9" s="476">
        <f>+J13</f>
        <v>9.5</v>
      </c>
    </row>
    <row r="10" spans="1:38" x14ac:dyDescent="0.3">
      <c r="H10" s="864" t="str">
        <f>+Menu!C46</f>
        <v>Blé d'hiver</v>
      </c>
      <c r="I10" s="523" t="str">
        <f>IF(Menu!C46=Menu!$V$6, "HIVER",IF(Menu!C46=Menu!$V$7,"HIVER",IF(Menu!C46=Menu!$V$8,"HIVER",IF(Menu!C46=Menu!$V$13,"HIVER",IF(Menu!C46=Menu!$V$16,"HIVER",IF(H10="0","","ETE"))))))</f>
        <v>HIVER</v>
      </c>
      <c r="J10" s="522">
        <f>+Menu!E46</f>
        <v>7.8</v>
      </c>
      <c r="K10" s="663">
        <f>+Menu!J46</f>
        <v>1194.2</v>
      </c>
      <c r="L10" s="454"/>
      <c r="N10" s="454" t="s">
        <v>413</v>
      </c>
      <c r="O10" s="476">
        <v>1</v>
      </c>
      <c r="P10" s="476">
        <v>2</v>
      </c>
      <c r="Q10" s="476">
        <v>3</v>
      </c>
      <c r="R10" s="476">
        <v>4</v>
      </c>
    </row>
    <row r="11" spans="1:38" ht="15" thickBot="1" x14ac:dyDescent="0.35">
      <c r="A11" t="s">
        <v>422</v>
      </c>
      <c r="H11" s="864" t="str">
        <f>+Menu!C47</f>
        <v>Prairie temporaire</v>
      </c>
      <c r="I11" s="523" t="str">
        <f>IF(Menu!C47=Menu!$V$6, "HIVER",IF(Menu!C47=Menu!$V$7,"HIVER",IF(Menu!C47=Menu!$V$8,"HIVER",IF(Menu!C47=Menu!$V$13,"HIVER",IF(Menu!C47=Menu!$V$16,"HIVER",IF(H11="0","","ETE"))))))</f>
        <v>HIVER</v>
      </c>
      <c r="J11" s="522">
        <f>+Menu!E47</f>
        <v>10</v>
      </c>
      <c r="K11" s="663">
        <f>+Menu!J47</f>
        <v>927</v>
      </c>
      <c r="L11" s="454"/>
      <c r="N11" s="454" t="s">
        <v>541</v>
      </c>
      <c r="O11" s="454" t="str">
        <f>+I10</f>
        <v>HIVER</v>
      </c>
      <c r="P11" s="454" t="str">
        <f>+I11</f>
        <v>HIVER</v>
      </c>
      <c r="Q11" s="454" t="str">
        <f>+I12</f>
        <v>HIVER</v>
      </c>
      <c r="R11" s="454" t="str">
        <f>+I13</f>
        <v>ETE</v>
      </c>
      <c r="U11" s="966"/>
      <c r="V11" s="967" t="s">
        <v>612</v>
      </c>
      <c r="Z11" s="966"/>
      <c r="AA11" s="967" t="s">
        <v>612</v>
      </c>
      <c r="AE11" s="966"/>
      <c r="AF11" s="967" t="s">
        <v>612</v>
      </c>
      <c r="AJ11" s="966"/>
      <c r="AK11" s="967" t="s">
        <v>612</v>
      </c>
    </row>
    <row r="12" spans="1:38" x14ac:dyDescent="0.3">
      <c r="A12" s="629" t="s">
        <v>421</v>
      </c>
      <c r="B12" s="672" t="s">
        <v>420</v>
      </c>
      <c r="C12" s="684" t="s">
        <v>419</v>
      </c>
      <c r="E12" s="828" t="s">
        <v>540</v>
      </c>
      <c r="F12" s="866">
        <f>+Menu!D43</f>
        <v>4</v>
      </c>
      <c r="H12" s="864" t="str">
        <f>+Menu!C48</f>
        <v>Orge d'hiver</v>
      </c>
      <c r="I12" s="523" t="str">
        <f>IF(Menu!C48=Menu!$V$6, "HIVER",IF(Menu!C48=Menu!$V$7,"HIVER",IF(Menu!C48=Menu!$V$8,"HIVER",IF(Menu!C48=Menu!$V$13,"HIVER",IF(Menu!C48=Menu!$V$16,"HIVER",IF(H12="0","","ETE"))))))</f>
        <v>HIVER</v>
      </c>
      <c r="J12" s="522">
        <f>+Menu!E48</f>
        <v>8.5</v>
      </c>
      <c r="K12" s="663">
        <f>+Menu!J48</f>
        <v>1280.5</v>
      </c>
      <c r="L12" s="454"/>
      <c r="N12" s="454" t="s">
        <v>413</v>
      </c>
      <c r="O12" s="476">
        <v>1</v>
      </c>
      <c r="P12" s="476">
        <v>2</v>
      </c>
      <c r="Q12" s="476">
        <v>3</v>
      </c>
      <c r="R12" s="476">
        <v>4</v>
      </c>
      <c r="U12" s="966"/>
      <c r="V12" s="968" t="s">
        <v>613</v>
      </c>
      <c r="Z12" s="966"/>
      <c r="AA12" s="968" t="s">
        <v>613</v>
      </c>
      <c r="AE12" s="966"/>
      <c r="AF12" s="968" t="s">
        <v>613</v>
      </c>
      <c r="AJ12" s="966"/>
      <c r="AK12" s="968" t="s">
        <v>613</v>
      </c>
    </row>
    <row r="13" spans="1:38" x14ac:dyDescent="0.3">
      <c r="A13" s="827" t="s">
        <v>418</v>
      </c>
      <c r="B13" s="345">
        <v>1</v>
      </c>
      <c r="C13" s="867">
        <v>100</v>
      </c>
      <c r="E13" s="828" t="s">
        <v>592</v>
      </c>
      <c r="F13" s="866">
        <v>30</v>
      </c>
      <c r="H13" s="864" t="str">
        <f>+Menu!C49</f>
        <v>Maïs</v>
      </c>
      <c r="I13" s="523" t="str">
        <f>IF(Menu!C49=Menu!$V$6, "HIVER",IF(Menu!C49=Menu!$V$7,"HIVER",IF(Menu!C49=Menu!$V$8,"HIVER",IF(Menu!C49=Menu!$V$13,"HIVER",IF(Menu!C49=Menu!$V$16,"HIVER",IF(H13="0","","ETE"))))))</f>
        <v>ETE</v>
      </c>
      <c r="J13" s="522">
        <f>+Menu!E49</f>
        <v>9.5</v>
      </c>
      <c r="K13" s="663">
        <f>+Menu!J49</f>
        <v>1472</v>
      </c>
      <c r="L13" s="454"/>
      <c r="N13" s="865" t="s">
        <v>525</v>
      </c>
      <c r="O13" s="476">
        <f>+J10</f>
        <v>7.8</v>
      </c>
      <c r="P13" s="476">
        <f>+J11</f>
        <v>10</v>
      </c>
      <c r="Q13" s="476">
        <f>+J12</f>
        <v>8.5</v>
      </c>
      <c r="R13" s="476">
        <f>+J13</f>
        <v>9.5</v>
      </c>
      <c r="U13" s="966"/>
      <c r="V13" s="966"/>
      <c r="Z13" s="966"/>
      <c r="AA13" s="966"/>
      <c r="AE13" s="966"/>
      <c r="AF13" s="966"/>
      <c r="AJ13" s="966"/>
      <c r="AK13" s="966"/>
    </row>
    <row r="14" spans="1:38" x14ac:dyDescent="0.3">
      <c r="A14" s="827" t="s">
        <v>417</v>
      </c>
      <c r="B14" s="345">
        <v>1</v>
      </c>
      <c r="C14" s="867">
        <v>50</v>
      </c>
      <c r="E14" s="828" t="s">
        <v>593</v>
      </c>
      <c r="F14" s="866">
        <f>+Menu!D170</f>
        <v>10</v>
      </c>
      <c r="N14" s="454" t="str">
        <f>+N12</f>
        <v>Année</v>
      </c>
      <c r="O14" s="454">
        <f>+O12</f>
        <v>1</v>
      </c>
      <c r="P14" s="454">
        <f>+P12</f>
        <v>2</v>
      </c>
      <c r="Q14" s="454">
        <f>+Q12</f>
        <v>3</v>
      </c>
      <c r="R14" s="454">
        <f>+R12</f>
        <v>4</v>
      </c>
      <c r="T14" t="s">
        <v>614</v>
      </c>
      <c r="U14" s="966">
        <v>10</v>
      </c>
      <c r="V14" s="966"/>
      <c r="Y14" t="s">
        <v>614</v>
      </c>
      <c r="Z14" s="966">
        <v>10</v>
      </c>
      <c r="AA14" s="966"/>
      <c r="AD14" t="s">
        <v>614</v>
      </c>
      <c r="AE14" s="966">
        <v>10</v>
      </c>
      <c r="AF14" s="966"/>
      <c r="AI14" t="s">
        <v>614</v>
      </c>
      <c r="AJ14" s="966">
        <v>10</v>
      </c>
      <c r="AK14" s="966"/>
    </row>
    <row r="15" spans="1:38" ht="72" x14ac:dyDescent="0.3">
      <c r="A15" s="827" t="s">
        <v>416</v>
      </c>
      <c r="B15" s="345">
        <v>1</v>
      </c>
      <c r="C15" s="867">
        <v>100</v>
      </c>
      <c r="E15" t="s">
        <v>594</v>
      </c>
      <c r="F15" s="4">
        <f>+(F13+F14)/2</f>
        <v>20</v>
      </c>
      <c r="N15" s="454" t="s">
        <v>555</v>
      </c>
      <c r="O15" s="663">
        <f>+K10</f>
        <v>1194.2</v>
      </c>
      <c r="P15" s="663">
        <f>+K11</f>
        <v>927</v>
      </c>
      <c r="Q15" s="663">
        <f>+K12</f>
        <v>1280.5</v>
      </c>
      <c r="R15" s="663">
        <f>+K13</f>
        <v>1472</v>
      </c>
      <c r="T15" t="s">
        <v>615</v>
      </c>
      <c r="U15" s="966">
        <v>0</v>
      </c>
      <c r="V15" s="966"/>
      <c r="W15" s="913" t="s">
        <v>616</v>
      </c>
      <c r="Y15" t="s">
        <v>615</v>
      </c>
      <c r="Z15" s="966">
        <v>0</v>
      </c>
      <c r="AA15" s="966"/>
      <c r="AB15" s="913" t="s">
        <v>616</v>
      </c>
      <c r="AD15" t="s">
        <v>615</v>
      </c>
      <c r="AE15" s="966">
        <v>0</v>
      </c>
      <c r="AF15" s="966"/>
      <c r="AG15" s="913" t="s">
        <v>616</v>
      </c>
      <c r="AI15" t="s">
        <v>615</v>
      </c>
      <c r="AJ15" s="966">
        <v>0</v>
      </c>
      <c r="AK15" s="966"/>
      <c r="AL15" s="913" t="s">
        <v>616</v>
      </c>
    </row>
    <row r="16" spans="1:38" ht="15" thickBot="1" x14ac:dyDescent="0.35">
      <c r="A16" s="826" t="s">
        <v>415</v>
      </c>
      <c r="B16" s="630">
        <v>1</v>
      </c>
      <c r="C16" s="868">
        <v>150</v>
      </c>
      <c r="T16" t="s">
        <v>617</v>
      </c>
      <c r="U16" s="969">
        <f>0.25*U8</f>
        <v>3</v>
      </c>
      <c r="V16" s="969"/>
      <c r="W16" s="970">
        <f>+U7</f>
        <v>15</v>
      </c>
      <c r="Y16" t="s">
        <v>617</v>
      </c>
      <c r="Z16" s="969">
        <f>0.25*Z8</f>
        <v>3</v>
      </c>
      <c r="AA16" s="969"/>
      <c r="AB16" s="970">
        <f>+Z7</f>
        <v>15</v>
      </c>
      <c r="AD16" t="s">
        <v>617</v>
      </c>
      <c r="AE16" s="969">
        <f>0.25*AE8</f>
        <v>3</v>
      </c>
      <c r="AF16" s="969"/>
      <c r="AG16" s="970">
        <f>+AE7</f>
        <v>15</v>
      </c>
      <c r="AI16" t="s">
        <v>617</v>
      </c>
      <c r="AJ16" s="969">
        <f>0.25*AJ8</f>
        <v>3</v>
      </c>
      <c r="AK16" s="969"/>
      <c r="AL16" s="970">
        <f>+AJ7</f>
        <v>15</v>
      </c>
    </row>
    <row r="17" spans="1:69" x14ac:dyDescent="0.3">
      <c r="T17" t="s">
        <v>618</v>
      </c>
      <c r="U17" s="969">
        <v>2</v>
      </c>
      <c r="V17" s="969"/>
      <c r="W17" s="970">
        <f>+U8</f>
        <v>12</v>
      </c>
      <c r="Y17" t="s">
        <v>618</v>
      </c>
      <c r="Z17" s="969">
        <v>2</v>
      </c>
      <c r="AA17" s="969"/>
      <c r="AB17" s="970">
        <f>+Z8</f>
        <v>12</v>
      </c>
      <c r="AD17" t="s">
        <v>618</v>
      </c>
      <c r="AE17" s="969">
        <v>2</v>
      </c>
      <c r="AF17" s="969"/>
      <c r="AG17" s="970">
        <f>+AE8</f>
        <v>12</v>
      </c>
      <c r="AI17" t="s">
        <v>618</v>
      </c>
      <c r="AJ17" s="969">
        <v>2</v>
      </c>
      <c r="AK17" s="969"/>
      <c r="AL17" s="970">
        <f>+AJ8</f>
        <v>12</v>
      </c>
      <c r="BJ17" t="s">
        <v>652</v>
      </c>
    </row>
    <row r="18" spans="1:69" ht="15" thickBot="1" x14ac:dyDescent="0.35">
      <c r="W18" s="842">
        <f>VLOOKUP(W16,T21:U51,2)</f>
        <v>6.4780264123512135</v>
      </c>
      <c r="AB18" s="842">
        <f>VLOOKUP(AB16,Y21:Z51,2)</f>
        <v>6.4780264123512135</v>
      </c>
      <c r="AG18" s="842">
        <f>VLOOKUP(AG16,AD21:AE51,2)</f>
        <v>6.4780264123512135</v>
      </c>
      <c r="AL18" s="842">
        <f>VLOOKUP(AL16,AI21:AJ51,2)</f>
        <v>6.4780264123512135</v>
      </c>
      <c r="AO18" s="1006"/>
      <c r="AP18" s="1006"/>
      <c r="AQ18" s="1006"/>
      <c r="AR18" s="1006"/>
      <c r="AS18" s="1007" t="s">
        <v>670</v>
      </c>
      <c r="AT18" s="1007"/>
      <c r="AU18" s="1007"/>
      <c r="AV18" s="1007"/>
      <c r="AW18" s="1007"/>
      <c r="AX18" s="1007"/>
      <c r="AY18" s="1007"/>
      <c r="AZ18" s="1007"/>
      <c r="BA18" s="1007"/>
      <c r="BB18" s="1007"/>
      <c r="BC18" s="1007"/>
      <c r="BD18" s="1007"/>
      <c r="BE18" s="1007"/>
      <c r="BF18" s="1007"/>
      <c r="BG18" s="1007"/>
      <c r="BH18" s="1007"/>
      <c r="BI18" s="1007"/>
      <c r="BJ18" t="s">
        <v>739</v>
      </c>
      <c r="BN18" t="s">
        <v>740</v>
      </c>
    </row>
    <row r="19" spans="1:69" ht="15" thickBot="1" x14ac:dyDescent="0.35">
      <c r="M19" s="1386" t="s">
        <v>414</v>
      </c>
      <c r="N19" s="1386"/>
      <c r="X19" t="s">
        <v>619</v>
      </c>
      <c r="AC19" t="s">
        <v>619</v>
      </c>
      <c r="AH19" t="s">
        <v>619</v>
      </c>
      <c r="AM19" t="s">
        <v>619</v>
      </c>
      <c r="AO19" s="1006" t="s">
        <v>553</v>
      </c>
      <c r="AP19" s="1006"/>
      <c r="AQ19" s="1006"/>
      <c r="AR19" s="1006"/>
      <c r="AS19" s="1008" t="s">
        <v>558</v>
      </c>
      <c r="AT19" s="1008"/>
      <c r="AU19" s="1008"/>
      <c r="AV19" s="1008"/>
      <c r="AW19" s="1008"/>
      <c r="AX19" s="88" t="s">
        <v>703</v>
      </c>
      <c r="AY19" s="88"/>
      <c r="AZ19" s="88"/>
      <c r="BA19" s="88"/>
      <c r="BB19" s="88"/>
      <c r="BC19" s="88"/>
      <c r="BD19" s="88"/>
      <c r="BE19" s="88"/>
      <c r="BF19" s="88"/>
      <c r="BG19" s="88"/>
      <c r="BH19" s="528" t="s">
        <v>700</v>
      </c>
      <c r="BI19" s="528"/>
      <c r="BJ19" s="1105" t="s">
        <v>722</v>
      </c>
      <c r="BK19" s="1091" t="s">
        <v>714</v>
      </c>
      <c r="BL19" s="1091"/>
      <c r="BM19" s="1091"/>
      <c r="BN19" s="1105" t="s">
        <v>722</v>
      </c>
      <c r="BO19" s="1091" t="s">
        <v>714</v>
      </c>
      <c r="BP19" s="1091"/>
      <c r="BQ19" s="1091"/>
    </row>
    <row r="20" spans="1:69" ht="29.4" thickBot="1" x14ac:dyDescent="0.35">
      <c r="I20" s="872" t="s">
        <v>551</v>
      </c>
      <c r="J20" s="872"/>
      <c r="K20" s="871" t="s">
        <v>549</v>
      </c>
      <c r="L20" s="871"/>
      <c r="M20" t="s">
        <v>552</v>
      </c>
      <c r="N20" s="873">
        <f>+M22/L22</f>
        <v>0.90249999999999997</v>
      </c>
      <c r="T20" t="s">
        <v>413</v>
      </c>
      <c r="U20" s="971">
        <f>($U$15-$U$14)/(1+EXP((T21-$U$17)/$U$16))+$U$14</f>
        <v>3.392436312341828</v>
      </c>
      <c r="V20" s="971"/>
      <c r="W20" s="972"/>
      <c r="Y20" t="s">
        <v>413</v>
      </c>
      <c r="Z20" s="971">
        <f>($U$15-$U$14)/(1+EXP((Y21-$U$17)/$U$16))+$U$14</f>
        <v>3.392436312341828</v>
      </c>
      <c r="AA20" s="971"/>
      <c r="AB20" s="972"/>
      <c r="AD20" t="s">
        <v>413</v>
      </c>
      <c r="AE20" s="971">
        <f>($U$15-$U$14)/(1+EXP((AD21-$U$17)/$U$16))+$U$14</f>
        <v>3.392436312341828</v>
      </c>
      <c r="AF20" s="971"/>
      <c r="AG20" s="972"/>
      <c r="AI20" t="s">
        <v>413</v>
      </c>
      <c r="AJ20" s="971">
        <f>($U$15-$U$14)/(1+EXP((AI21-$U$17)/$U$16))+$U$14</f>
        <v>3.392436312341828</v>
      </c>
      <c r="AK20" s="971"/>
      <c r="AL20" s="972"/>
      <c r="AO20" s="1006"/>
      <c r="AP20" s="1006"/>
      <c r="AQ20" s="1006"/>
      <c r="AR20" s="1006"/>
      <c r="AS20" s="1008"/>
      <c r="AT20" s="1008"/>
      <c r="AU20" s="1008"/>
      <c r="AV20" s="1008"/>
      <c r="AW20" s="1008"/>
      <c r="AX20" s="88"/>
      <c r="AY20" s="88" t="s">
        <v>691</v>
      </c>
      <c r="AZ20" s="88"/>
      <c r="BA20" s="88"/>
      <c r="BB20" s="88" t="s">
        <v>695</v>
      </c>
      <c r="BC20" s="88"/>
      <c r="BD20" s="88"/>
      <c r="BE20" s="88"/>
      <c r="BF20" s="88"/>
      <c r="BG20" s="88"/>
      <c r="BH20" s="528" t="s">
        <v>704</v>
      </c>
      <c r="BI20" s="528"/>
      <c r="BJ20" s="1106" t="s">
        <v>668</v>
      </c>
      <c r="BK20" s="1097" t="s">
        <v>713</v>
      </c>
      <c r="BL20" s="1094" t="s">
        <v>711</v>
      </c>
      <c r="BM20" s="1092" t="s">
        <v>658</v>
      </c>
      <c r="BN20" s="1106" t="s">
        <v>668</v>
      </c>
      <c r="BO20" s="1097" t="s">
        <v>713</v>
      </c>
      <c r="BP20" s="1094" t="s">
        <v>711</v>
      </c>
      <c r="BQ20" s="1092" t="s">
        <v>658</v>
      </c>
    </row>
    <row r="21" spans="1:69" ht="28.8" x14ac:dyDescent="0.3">
      <c r="A21" t="s">
        <v>413</v>
      </c>
      <c r="C21" t="s">
        <v>223</v>
      </c>
      <c r="D21" t="s">
        <v>412</v>
      </c>
      <c r="E21" t="s">
        <v>411</v>
      </c>
      <c r="F21" t="s">
        <v>410</v>
      </c>
      <c r="G21" t="s">
        <v>409</v>
      </c>
      <c r="H21" t="s">
        <v>408</v>
      </c>
      <c r="I21" s="872" t="s">
        <v>548</v>
      </c>
      <c r="J21" s="872" t="s">
        <v>550</v>
      </c>
      <c r="K21" s="871" t="s">
        <v>547</v>
      </c>
      <c r="L21" s="871" t="s">
        <v>548</v>
      </c>
      <c r="M21" t="s">
        <v>546</v>
      </c>
      <c r="N21" t="s">
        <v>407</v>
      </c>
      <c r="O21" t="s">
        <v>406</v>
      </c>
      <c r="T21">
        <v>0</v>
      </c>
      <c r="U21" s="971">
        <v>0</v>
      </c>
      <c r="V21" s="973">
        <v>0</v>
      </c>
      <c r="W21" s="971">
        <f>IF(T21&gt;$W$16,0,U21*$W$17/$W$18)</f>
        <v>0</v>
      </c>
      <c r="X21" s="869">
        <f>+W21</f>
        <v>0</v>
      </c>
      <c r="Y21">
        <v>0</v>
      </c>
      <c r="Z21" s="971">
        <v>0</v>
      </c>
      <c r="AA21" s="973">
        <v>0</v>
      </c>
      <c r="AB21" s="971">
        <f>IF(Y21&gt;$W$16,0,Z21*$W$17/$W$18)</f>
        <v>0</v>
      </c>
      <c r="AC21" s="869">
        <f>+AB21</f>
        <v>0</v>
      </c>
      <c r="AD21">
        <v>0</v>
      </c>
      <c r="AE21" s="971">
        <v>0</v>
      </c>
      <c r="AF21" s="973">
        <v>0</v>
      </c>
      <c r="AG21" s="971">
        <f>IF(AD21&gt;$W$16,0,AE21*$W$17/$W$18)</f>
        <v>0</v>
      </c>
      <c r="AH21" s="869">
        <f>+AG21</f>
        <v>0</v>
      </c>
      <c r="AI21">
        <v>0</v>
      </c>
      <c r="AJ21" s="971">
        <v>0</v>
      </c>
      <c r="AK21" s="973">
        <v>0</v>
      </c>
      <c r="AL21" s="971">
        <f>IF(AI21&gt;$W$16,0,AJ21*$W$17/$W$18)</f>
        <v>0</v>
      </c>
      <c r="AM21" s="869">
        <f>+AL21</f>
        <v>0</v>
      </c>
      <c r="AO21" s="1030" t="s">
        <v>554</v>
      </c>
      <c r="AP21" s="1030" t="s">
        <v>689</v>
      </c>
      <c r="AQ21" s="1030" t="s">
        <v>557</v>
      </c>
      <c r="AR21" s="1030" t="s">
        <v>688</v>
      </c>
      <c r="AS21" s="1029" t="s">
        <v>554</v>
      </c>
      <c r="AT21" s="1029" t="s">
        <v>689</v>
      </c>
      <c r="AU21" s="1029" t="s">
        <v>557</v>
      </c>
      <c r="AV21" s="1029" t="s">
        <v>688</v>
      </c>
      <c r="AW21" s="1029" t="s">
        <v>690</v>
      </c>
      <c r="AX21" s="1036" t="s">
        <v>694</v>
      </c>
      <c r="AY21" s="1035" t="s">
        <v>693</v>
      </c>
      <c r="AZ21" s="1035" t="s">
        <v>351</v>
      </c>
      <c r="BA21" s="1035" t="s">
        <v>692</v>
      </c>
      <c r="BB21" s="1035" t="s">
        <v>693</v>
      </c>
      <c r="BC21" s="1035" t="s">
        <v>351</v>
      </c>
      <c r="BD21" s="1035" t="s">
        <v>692</v>
      </c>
      <c r="BE21" s="1035" t="s">
        <v>696</v>
      </c>
      <c r="BF21" s="1035" t="s">
        <v>697</v>
      </c>
      <c r="BG21" s="1035" t="s">
        <v>698</v>
      </c>
      <c r="BH21" s="528" t="s">
        <v>696</v>
      </c>
      <c r="BI21" s="528" t="s">
        <v>701</v>
      </c>
    </row>
    <row r="22" spans="1:69" x14ac:dyDescent="0.3">
      <c r="A22">
        <v>1</v>
      </c>
      <c r="B22" t="str">
        <f t="shared" ref="B22:B51" si="0">IF(A22&gt;$F$13," ",HLOOKUP(IF(A22-(F$12*ROUNDDOWN(A22/F$12,0))=0,F$12,A22-(F$12*ROUNDDOWN(A22/F$12,0))),$N$7:$R$8,2,FALSE))</f>
        <v>Blé d'hiver</v>
      </c>
      <c r="C22" t="str">
        <f t="shared" ref="C22:C51" si="1">IF(A22&gt;$F$13," ",HLOOKUP(IF(A22-(F$12*ROUNDDOWN(A22/F$12,0))=0,F$12,A22-(F$12*ROUNDDOWN(A22/F$12,0))),$N$10:$R$11,2,FALSE))</f>
        <v>HIVER</v>
      </c>
      <c r="D22" s="869">
        <f>+$X21</f>
        <v>0</v>
      </c>
      <c r="E22" s="869">
        <f>+AC21</f>
        <v>0</v>
      </c>
      <c r="F22" s="869">
        <f>+AH21</f>
        <v>0</v>
      </c>
      <c r="G22" s="869">
        <f>+AM21</f>
        <v>0</v>
      </c>
      <c r="H22" t="s">
        <v>405</v>
      </c>
      <c r="I22" s="842">
        <f ca="1">'Générateur P.Durable 15ans'!C192</f>
        <v>28.158000000000001</v>
      </c>
      <c r="J22" s="842">
        <f ca="1">I22/($B$9*$C$9/10000)</f>
        <v>7.8000000000000007</v>
      </c>
      <c r="K22">
        <f>IF(A22&lt;=$U$7,IF(A22&gt;$F$13," ",HLOOKUP(IF(A22-(F$12*ROUNDDOWN(A22/F$12,0))=0,F$12,A22-(F$12*ROUNDDOWN(A22/F$12,0))),$N$12:$R$13,2,FALSE)),0)</f>
        <v>7.8</v>
      </c>
      <c r="L22">
        <f t="shared" ref="L22:L51" si="2">K22*($B$2*$C$2)/10000</f>
        <v>31.2</v>
      </c>
      <c r="M22">
        <f>IF(C22="ETE",(B$2-(C$5+C$6))*(C$2-(C$7+C$8))/10000*K22,(B$2-(C$5+C$6))*(C$2-(C$7+C$8))/10000*K22)</f>
        <v>28.157999999999998</v>
      </c>
      <c r="N22">
        <f ca="1">I22-L22</f>
        <v>-3.041999999999998</v>
      </c>
      <c r="O22">
        <f t="shared" ref="O22:O51" ca="1" si="3">I22-M22</f>
        <v>0</v>
      </c>
      <c r="T22">
        <v>1</v>
      </c>
      <c r="U22" s="971">
        <f>($U$15-$U$14)/(1+EXP((T22-$U$17)/$U$16))+$U$14-$U$20</f>
        <v>0.7818616230350246</v>
      </c>
      <c r="V22" s="973">
        <v>1</v>
      </c>
      <c r="W22" s="971">
        <f t="shared" ref="W22:W51" si="4">IF(T22&gt;$W$16,0,U22*$W$17/$W$18)</f>
        <v>1.4483330074930885</v>
      </c>
      <c r="X22" s="869">
        <f>IF(W22=0,$W$17,W22)</f>
        <v>1.4483330074930885</v>
      </c>
      <c r="Y22">
        <v>1</v>
      </c>
      <c r="Z22" s="971">
        <f>($U$15-$U$14)/(1+EXP((Y22-$U$17)/$U$16))+$U$14-$U$20</f>
        <v>0.7818616230350246</v>
      </c>
      <c r="AA22" s="973">
        <v>1</v>
      </c>
      <c r="AB22" s="971">
        <f t="shared" ref="AB22:AB51" si="5">IF(Y22&gt;$W$16,0,Z22*$W$17/$W$18)</f>
        <v>1.4483330074930885</v>
      </c>
      <c r="AC22" s="869">
        <f>IF(AB22=0,$W$17,AB22)</f>
        <v>1.4483330074930885</v>
      </c>
      <c r="AD22">
        <v>1</v>
      </c>
      <c r="AE22" s="971">
        <f>($U$15-$U$14)/(1+EXP((AD22-$U$17)/$U$16))+$U$14-$U$20</f>
        <v>0.7818616230350246</v>
      </c>
      <c r="AF22" s="973">
        <v>1</v>
      </c>
      <c r="AG22" s="971">
        <f t="shared" ref="AG22:AG51" si="6">IF(AD22&gt;$W$16,0,AE22*$W$17/$W$18)</f>
        <v>1.4483330074930885</v>
      </c>
      <c r="AH22" s="869">
        <f>IF(AG22=0,$W$17,AG22)</f>
        <v>1.4483330074930885</v>
      </c>
      <c r="AI22">
        <v>1</v>
      </c>
      <c r="AJ22" s="971">
        <f>($U$15-$U$14)/(1+EXP((AI22-$U$17)/$U$16))+$U$14-$U$20</f>
        <v>0.7818616230350246</v>
      </c>
      <c r="AK22" s="973">
        <v>1</v>
      </c>
      <c r="AL22" s="971">
        <f t="shared" ref="AL22:AL51" si="7">IF(AI22&gt;$W$16,0,AJ22*$W$17/$W$18)</f>
        <v>1.4483330074930885</v>
      </c>
      <c r="AM22" s="869">
        <f>IF(AL22=0,$W$17,AL22)</f>
        <v>1.4483330074930885</v>
      </c>
      <c r="AO22" s="869">
        <f>+'Générateur P.Durable 15ans'!K22</f>
        <v>7.8</v>
      </c>
      <c r="AP22" s="877">
        <f>IF(Résultats!$B54&lt;='Générateur P.Durable 15ans'!$U$7,IF(Résultats!$B54&gt;'Générateur P.Durable 15ans'!$F$13," ",HLOOKUP(IF(Résultats!$B54-('Générateur P.Durable 15ans'!$F$12*ROUNDDOWN(Résultats!$B54/'Générateur P.Durable 15ans'!$F$12,0))=0,'Générateur P.Durable 15ans'!$F$12,Résultats!$B54-('Générateur P.Durable 15ans'!$F$12*ROUNDDOWN(Résultats!$B54/'Générateur P.Durable 15ans'!$F$12,0))),'Générateur P.Durable 15ans'!$N$14:$R$15,2,FALSE)),0)</f>
        <v>1194.2</v>
      </c>
      <c r="AQ22" s="869">
        <f>+'Générateur P.Durable 15ans'!L22</f>
        <v>31.2</v>
      </c>
      <c r="AR22" s="876">
        <f>+AP22*Menu!$F$13</f>
        <v>4776.8</v>
      </c>
      <c r="AS22" s="869">
        <f ca="1">+'Générateur P.Durable 15ans'!D192</f>
        <v>7.0395000000000003</v>
      </c>
      <c r="AT22" s="877">
        <f ca="1">IF(Résultats!$B54&lt;='Générateur P.Durable 15ans'!$U$7,+AP22*AS22/AO22+IF(Résultats!$B54&lt;=Menu!$G$64,Menu!$D$64,0),0)</f>
        <v>1084.7655000000002</v>
      </c>
      <c r="AU22" s="869">
        <f ca="1">+'Générateur P.Durable 15ans'!C192</f>
        <v>28.158000000000001</v>
      </c>
      <c r="AV22" s="877">
        <f ca="1">+AT22*Menu!$F$13</f>
        <v>4339.0620000000008</v>
      </c>
      <c r="AW22" s="1010">
        <f t="shared" ref="AW22:AW51" ca="1" si="8">IF(AO22&gt;0,+AV22/AR22,0)</f>
        <v>0.90836166471277857</v>
      </c>
      <c r="AX22" s="876">
        <f>+'Base de données Haies'!I26*Menu!D246*Menu!E89+(Menu!D247+Menu!D248)*Menu!D95*1000*'Base de données Haies'!I26+IF(Résultats!B54&lt;Menu!$D$253,Menu!$D$252*Menu!$F$13,0)+IF(Résultats!B54&lt;Menu!$D$258,Menu!$D$257*Menu!$F$13,0)+IF(Résultats!B54&lt;Menu!$D$263,Menu!$D$262*Menu!$D$24,0)+IF(Résultats!B54&lt;Menu!D268,Menu!$G$267,0)</f>
        <v>0</v>
      </c>
      <c r="AY22" s="1034">
        <f>+IF('Base de données Haies'!$I$26=1,Menu!$E$88)*Menu!$D$95+Menu!$K$113+Menu!$I$217+Menu!$I$218</f>
        <v>3.7866666666666662</v>
      </c>
      <c r="AZ22" s="1034">
        <f>+AY22/Menu!$F$13</f>
        <v>0.94666666666666655</v>
      </c>
      <c r="BA22" s="1034">
        <f>+AY22/Menu!$D$123</f>
        <v>4.7333333333333325</v>
      </c>
      <c r="BE22" s="1034">
        <f t="shared" ref="BE22:BE30" si="9">+AX22+BB22-AY22</f>
        <v>-3.7866666666666662</v>
      </c>
      <c r="BF22" s="1034">
        <f>+BE22/Menu!$F$13</f>
        <v>-0.94666666666666655</v>
      </c>
      <c r="BG22" s="1034">
        <f>+BE22/Menu!$D$123</f>
        <v>-4.7333333333333325</v>
      </c>
      <c r="BH22" s="1009">
        <f t="shared" ref="BH22:BH30" ca="1" si="10">+BE22+AV22</f>
        <v>4335.2753333333339</v>
      </c>
      <c r="BI22" s="1009">
        <f t="shared" ref="BI22:BI30" ca="1" si="11">+BF22+AT22</f>
        <v>1083.8188333333335</v>
      </c>
      <c r="BJ22" s="1009">
        <f>Résultats!D92+'Générateur P.Durable 15ans'!AP22/(1+Résultats!$D$29)^(Résultats!$B93-1)</f>
        <v>1194.2</v>
      </c>
      <c r="BK22" s="1009">
        <f ca="1">Résultats!U92+'Générateur P.Durable 15ans'!AT22/(1+Résultats!$D$31)^(Résultats!$B93-1)</f>
        <v>1084.7655000000002</v>
      </c>
      <c r="BL22" s="1009">
        <f>Résultats!AE92+'Générateur P.Durable 15ans'!BF22/(1+Résultats!$D$31)^(Résultats!$B93-1)</f>
        <v>-0.94666666666666655</v>
      </c>
      <c r="BM22" s="1009">
        <f ca="1">Résultats!AE92+'Générateur P.Durable 15ans'!BI22/(1+Résultats!$D$31)^(Résultats!$B93-1)</f>
        <v>1083.8188333333335</v>
      </c>
      <c r="BN22" s="1009">
        <f>Résultats!I92+'Générateur P.Durable 15ans'!AR22/(1+Résultats!$D$29)^(Résultats!$B93-1)</f>
        <v>4776.8</v>
      </c>
      <c r="BO22" s="1009">
        <f ca="1">Résultats!Z92+'Générateur P.Durable 15ans'!AV22/(1+Résultats!$D$31)^(Résultats!$B93-1)</f>
        <v>4339.0620000000008</v>
      </c>
      <c r="BP22" s="1009">
        <f>Résultats!AJ92+'Générateur P.Durable 15ans'!BE22/(1+Résultats!$D$31)^(Résultats!$B93-1)</f>
        <v>-3.7866666666666662</v>
      </c>
      <c r="BQ22" s="1009">
        <f ca="1">Résultats!AT92+'Générateur P.Durable 15ans'!BH22/(1+Résultats!$D$31)^(Résultats!$B93-1)</f>
        <v>4335.2753333333339</v>
      </c>
    </row>
    <row r="23" spans="1:69" x14ac:dyDescent="0.3">
      <c r="A23">
        <v>2</v>
      </c>
      <c r="B23" t="str">
        <f t="shared" si="0"/>
        <v>Prairie temporaire</v>
      </c>
      <c r="C23" t="str">
        <f t="shared" si="1"/>
        <v>HIVER</v>
      </c>
      <c r="D23" s="869">
        <f t="shared" ref="D23:D51" si="12">+$X22</f>
        <v>1.4483330074930885</v>
      </c>
      <c r="E23" s="869">
        <f t="shared" ref="E23:E51" si="13">+AC22</f>
        <v>1.4483330074930885</v>
      </c>
      <c r="F23" s="869">
        <f t="shared" ref="F23:F51" si="14">+AH22</f>
        <v>1.4483330074930885</v>
      </c>
      <c r="G23" s="869">
        <f t="shared" ref="G23:G51" si="15">+AM22</f>
        <v>1.4483330074930885</v>
      </c>
      <c r="H23" t="s">
        <v>405</v>
      </c>
      <c r="I23" s="842">
        <f ca="1">'Générateur P.Durable 15ans'!C193</f>
        <v>37.429460035387521</v>
      </c>
      <c r="J23" s="842">
        <f t="shared" ref="J23:J51" ca="1" si="16">I23/($B$9*$C$9/10000)</f>
        <v>10.368271477946681</v>
      </c>
      <c r="K23">
        <f t="shared" ref="K23:K51" si="17">IF(A23&lt;=$U$7,IF(A23&gt;$F$13," ",HLOOKUP(IF(A23-(F$12*ROUNDDOWN(A23/F$12,0))=0,F$12,A23-(F$12*ROUNDDOWN(A23/F$12,0))),$N$12:$R$13,2,FALSE)),0)</f>
        <v>10</v>
      </c>
      <c r="L23">
        <f t="shared" si="2"/>
        <v>40</v>
      </c>
      <c r="M23">
        <f t="shared" ref="M23:M51" si="18">IF(C23="ETE",(B$2-(C$5+C$6))*(C$2-(C$7+C$8))/10000*K23,(B$2-(C$5+C$6))*(C$2-(C$7+C$8))/10000*K23)</f>
        <v>36.1</v>
      </c>
      <c r="N23">
        <f t="shared" ref="N23:N51" ca="1" si="19">I23-L23</f>
        <v>-2.5705399646124789</v>
      </c>
      <c r="O23">
        <f t="shared" ca="1" si="3"/>
        <v>1.3294600353875197</v>
      </c>
      <c r="T23">
        <v>2</v>
      </c>
      <c r="U23" s="971">
        <f t="shared" ref="U23:U51" si="20">($U$15-$U$14)/(1+EXP((T23-$U$17)/$U$16))+$U$14-$U$20</f>
        <v>1.607563687658172</v>
      </c>
      <c r="V23" s="973">
        <v>2</v>
      </c>
      <c r="W23" s="971">
        <f t="shared" si="4"/>
        <v>2.97787675195607</v>
      </c>
      <c r="X23" s="869">
        <f t="shared" ref="X23:X51" si="21">IF(W23=0,$W$17,W23)</f>
        <v>2.97787675195607</v>
      </c>
      <c r="Y23">
        <v>2</v>
      </c>
      <c r="Z23" s="971">
        <f t="shared" ref="Z23:Z51" si="22">($U$15-$U$14)/(1+EXP((Y23-$U$17)/$U$16))+$U$14-$U$20</f>
        <v>1.607563687658172</v>
      </c>
      <c r="AA23" s="973">
        <v>2</v>
      </c>
      <c r="AB23" s="971">
        <f t="shared" si="5"/>
        <v>2.97787675195607</v>
      </c>
      <c r="AC23" s="869">
        <f t="shared" ref="AC23:AC51" si="23">IF(AB23=0,$W$17,AB23)</f>
        <v>2.97787675195607</v>
      </c>
      <c r="AD23">
        <v>2</v>
      </c>
      <c r="AE23" s="971">
        <f t="shared" ref="AE23:AE51" si="24">($U$15-$U$14)/(1+EXP((AD23-$U$17)/$U$16))+$U$14-$U$20</f>
        <v>1.607563687658172</v>
      </c>
      <c r="AF23" s="973">
        <v>2</v>
      </c>
      <c r="AG23" s="971">
        <f t="shared" si="6"/>
        <v>2.97787675195607</v>
      </c>
      <c r="AH23" s="869">
        <f t="shared" ref="AH23:AH51" si="25">IF(AG23=0,$W$17,AG23)</f>
        <v>2.97787675195607</v>
      </c>
      <c r="AI23">
        <v>2</v>
      </c>
      <c r="AJ23" s="971">
        <f t="shared" ref="AJ23:AJ51" si="26">($U$15-$U$14)/(1+EXP((AI23-$U$17)/$U$16))+$U$14-$U$20</f>
        <v>1.607563687658172</v>
      </c>
      <c r="AK23" s="973">
        <v>2</v>
      </c>
      <c r="AL23" s="971">
        <f t="shared" si="7"/>
        <v>2.97787675195607</v>
      </c>
      <c r="AM23" s="869">
        <f t="shared" ref="AM23:AM51" si="27">IF(AL23=0,$W$17,AL23)</f>
        <v>2.97787675195607</v>
      </c>
      <c r="AO23" s="869">
        <f>+'Générateur P.Durable 15ans'!K23</f>
        <v>10</v>
      </c>
      <c r="AP23" s="877">
        <f>IF(Résultats!$B55&lt;='Générateur P.Durable 15ans'!$U$7,IF(Résultats!$B55&gt;'Générateur P.Durable 15ans'!$F$13," ",HLOOKUP(IF(Résultats!$B55-('Générateur P.Durable 15ans'!$F$12*ROUNDDOWN(Résultats!$B55/'Générateur P.Durable 15ans'!$F$12,0))=0,'Générateur P.Durable 15ans'!$F$12,Résultats!$B55-('Générateur P.Durable 15ans'!$F$12*ROUNDDOWN(Résultats!$B55/'Générateur P.Durable 15ans'!$F$12,0))),'Générateur P.Durable 15ans'!$N$14:$R$15,2,FALSE)),0)</f>
        <v>927</v>
      </c>
      <c r="AQ23" s="869">
        <f>+'Générateur P.Durable 15ans'!L23</f>
        <v>40</v>
      </c>
      <c r="AR23" s="876">
        <f>+AP23*Menu!$F$13</f>
        <v>3708</v>
      </c>
      <c r="AS23" s="869">
        <f ca="1">+'Générateur P.Durable 15ans'!D193</f>
        <v>9.3573650088468803</v>
      </c>
      <c r="AT23" s="877">
        <f ca="1">IF(Résultats!$B55&lt;='Générateur P.Durable 15ans'!$U$7,+AP23*AS23/AO23+IF(Résultats!$B55&lt;=Menu!$G$64,Menu!$D$64,0),0)</f>
        <v>874.42773632010574</v>
      </c>
      <c r="AU23" s="869">
        <f ca="1">+'Générateur P.Durable 15ans'!C193</f>
        <v>37.429460035387521</v>
      </c>
      <c r="AV23" s="877">
        <f ca="1">+AT23*Menu!$F$13</f>
        <v>3497.7109452804229</v>
      </c>
      <c r="AW23" s="1010">
        <f t="shared" ca="1" si="8"/>
        <v>0.94328774144563721</v>
      </c>
      <c r="AX23" s="876">
        <f>+IF(Résultats!B55&lt;=Menu!$D$253,Menu!$D$252*Menu!$F$13,0)+IF(Résultats!B55&lt;=Menu!$D$258,Menu!$D$257*Menu!$F$13,0)+IF(Résultats!B55&lt;=Menu!$D$263,Menu!$D$262*Menu!$D$24,0)+IF(Résultats!B55&lt;=Menu!$D$268,Menu!$G$267,0)</f>
        <v>0</v>
      </c>
      <c r="AY23" s="1034">
        <f>+Menu!$K$113+Menu!$J$217</f>
        <v>45.907500000000006</v>
      </c>
      <c r="AZ23" s="1034">
        <f>+AY23/Menu!$F$13</f>
        <v>11.476875000000001</v>
      </c>
      <c r="BA23" s="1034">
        <f>+AY23/Menu!$D$123</f>
        <v>57.384375000000006</v>
      </c>
      <c r="BE23" s="1034">
        <f t="shared" si="9"/>
        <v>-45.907500000000006</v>
      </c>
      <c r="BF23" s="1034">
        <f>+BE23/Menu!$F$13</f>
        <v>-11.476875000000001</v>
      </c>
      <c r="BG23" s="1034">
        <f>+BE23/Menu!$D$123</f>
        <v>-57.384375000000006</v>
      </c>
      <c r="BH23" s="1009">
        <f t="shared" ca="1" si="10"/>
        <v>3451.8034452804231</v>
      </c>
      <c r="BI23" s="1009">
        <f t="shared" ca="1" si="11"/>
        <v>862.95086132010579</v>
      </c>
      <c r="BJ23" s="1009">
        <f>BJ22+'Générateur P.Durable 15ans'!AP23/(1+Résultats!$D$29)^(Résultats!$B94-1)</f>
        <v>2085.5461538461541</v>
      </c>
      <c r="BK23" s="1009">
        <f ca="1">BK22+'Générateur P.Durable 15ans'!AT23/(1+Résultats!$D$31)^(Résultats!$B94-1)</f>
        <v>1933.7244673010737</v>
      </c>
      <c r="BL23" s="1009">
        <f>BL22+'Générateur P.Durable 15ans'!BF23/(1+Résultats!$D$31)^(Résultats!$B94-1)</f>
        <v>-12.089263754045309</v>
      </c>
      <c r="BM23" s="1009">
        <f ca="1">BM22+'Générateur P.Durable 15ans'!BI23/(1+Résultats!$D$31)^(Résultats!$B94-1)</f>
        <v>1921.6352035470284</v>
      </c>
      <c r="BN23" s="1009">
        <f>BN22+'Générateur P.Durable 15ans'!AR23/(1+Résultats!$D$29)^(Résultats!$B94-1)</f>
        <v>8342.1846153846163</v>
      </c>
      <c r="BO23" s="1009">
        <f ca="1">BO22+'Générateur P.Durable 15ans'!AV23/(1+Résultats!$D$31)^(Résultats!$B94-1)</f>
        <v>7734.8978692042947</v>
      </c>
      <c r="BP23" s="1009">
        <f>BP22+'Générateur P.Durable 15ans'!BE23/(1+Résultats!$D$31)^(Résultats!$B94-1)</f>
        <v>-48.357055016181235</v>
      </c>
      <c r="BQ23" s="1009">
        <f ca="1">BQ22+'Générateur P.Durable 15ans'!BH23/(1+Résultats!$D$31)^(Résultats!$B94-1)</f>
        <v>7686.5408141881135</v>
      </c>
    </row>
    <row r="24" spans="1:69" x14ac:dyDescent="0.3">
      <c r="A24">
        <v>3</v>
      </c>
      <c r="B24" t="str">
        <f t="shared" si="0"/>
        <v>Orge d'hiver</v>
      </c>
      <c r="C24" t="str">
        <f t="shared" si="1"/>
        <v>HIVER</v>
      </c>
      <c r="D24" s="869">
        <f t="shared" si="12"/>
        <v>2.97787675195607</v>
      </c>
      <c r="E24" s="869">
        <f t="shared" si="13"/>
        <v>2.97787675195607</v>
      </c>
      <c r="F24" s="869">
        <f t="shared" si="14"/>
        <v>2.97787675195607</v>
      </c>
      <c r="G24" s="869">
        <f t="shared" si="15"/>
        <v>2.97787675195607</v>
      </c>
      <c r="H24" t="s">
        <v>405</v>
      </c>
      <c r="I24" s="842">
        <f ca="1">'Générateur P.Durable 15ans'!C194</f>
        <v>32.831282352334895</v>
      </c>
      <c r="J24" s="842">
        <f t="shared" ca="1" si="16"/>
        <v>9.0945380477381992</v>
      </c>
      <c r="K24">
        <f t="shared" si="17"/>
        <v>8.5</v>
      </c>
      <c r="L24">
        <f t="shared" si="2"/>
        <v>34</v>
      </c>
      <c r="M24">
        <f t="shared" si="18"/>
        <v>30.684999999999999</v>
      </c>
      <c r="N24">
        <f t="shared" ca="1" si="19"/>
        <v>-1.1687176476651047</v>
      </c>
      <c r="O24">
        <f t="shared" ca="1" si="3"/>
        <v>2.1462823523348966</v>
      </c>
      <c r="T24">
        <v>3</v>
      </c>
      <c r="U24" s="971">
        <f t="shared" si="20"/>
        <v>2.4332657522813195</v>
      </c>
      <c r="V24" s="973">
        <v>3</v>
      </c>
      <c r="W24" s="971">
        <f t="shared" si="4"/>
        <v>4.5074204964190514</v>
      </c>
      <c r="X24" s="869">
        <f t="shared" si="21"/>
        <v>4.5074204964190514</v>
      </c>
      <c r="Y24">
        <v>3</v>
      </c>
      <c r="Z24" s="971">
        <f t="shared" si="22"/>
        <v>2.4332657522813195</v>
      </c>
      <c r="AA24" s="973">
        <v>3</v>
      </c>
      <c r="AB24" s="971">
        <f t="shared" si="5"/>
        <v>4.5074204964190514</v>
      </c>
      <c r="AC24" s="869">
        <f t="shared" si="23"/>
        <v>4.5074204964190514</v>
      </c>
      <c r="AD24">
        <v>3</v>
      </c>
      <c r="AE24" s="971">
        <f t="shared" si="24"/>
        <v>2.4332657522813195</v>
      </c>
      <c r="AF24" s="973">
        <v>3</v>
      </c>
      <c r="AG24" s="971">
        <f t="shared" si="6"/>
        <v>4.5074204964190514</v>
      </c>
      <c r="AH24" s="869">
        <f t="shared" si="25"/>
        <v>4.5074204964190514</v>
      </c>
      <c r="AI24">
        <v>3</v>
      </c>
      <c r="AJ24" s="971">
        <f t="shared" si="26"/>
        <v>2.4332657522813195</v>
      </c>
      <c r="AK24" s="973">
        <v>3</v>
      </c>
      <c r="AL24" s="971">
        <f t="shared" si="7"/>
        <v>4.5074204964190514</v>
      </c>
      <c r="AM24" s="869">
        <f t="shared" si="27"/>
        <v>4.5074204964190514</v>
      </c>
      <c r="AO24" s="869">
        <f>+'Générateur P.Durable 15ans'!K24</f>
        <v>8.5</v>
      </c>
      <c r="AP24" s="877">
        <f>IF(Résultats!$B56&lt;='Générateur P.Durable 15ans'!$U$7,IF(Résultats!$B56&gt;'Générateur P.Durable 15ans'!$F$13," ",HLOOKUP(IF(Résultats!$B56-('Générateur P.Durable 15ans'!$F$12*ROUNDDOWN(Résultats!$B56/'Générateur P.Durable 15ans'!$F$12,0))=0,'Générateur P.Durable 15ans'!$F$12,Résultats!$B56-('Générateur P.Durable 15ans'!$F$12*ROUNDDOWN(Résultats!$B56/'Générateur P.Durable 15ans'!$F$12,0))),'Générateur P.Durable 15ans'!$N$14:$R$15,2,FALSE)),0)</f>
        <v>1280.5</v>
      </c>
      <c r="AQ24" s="869">
        <f>+'Générateur P.Durable 15ans'!L24</f>
        <v>34</v>
      </c>
      <c r="AR24" s="876">
        <f>+AP24*Menu!$F$13</f>
        <v>5122</v>
      </c>
      <c r="AS24" s="869">
        <f ca="1">+'Générateur P.Durable 15ans'!D194</f>
        <v>8.2078205880837238</v>
      </c>
      <c r="AT24" s="877">
        <f ca="1">IF(Résultats!$B56&lt;='Générateur P.Durable 15ans'!$U$7,+AP24*AS24/AO24+IF(Résultats!$B56&lt;=Menu!$G$64,Menu!$D$64,0),0)</f>
        <v>1243.4840309460246</v>
      </c>
      <c r="AU24" s="869">
        <f ca="1">+'Générateur P.Durable 15ans'!C194</f>
        <v>32.831282352334895</v>
      </c>
      <c r="AV24" s="877">
        <f ca="1">+AT24*Menu!$F$13</f>
        <v>4973.9361237840985</v>
      </c>
      <c r="AW24" s="1010">
        <f t="shared" ca="1" si="8"/>
        <v>0.97109256614293216</v>
      </c>
      <c r="AX24" s="876">
        <f>+IF(Résultats!B56&lt;=Menu!$D$253,Menu!$D$252*Menu!$F$13,0)+IF(Résultats!B56&lt;=Menu!$D$258,Menu!$D$257*Menu!$F$13,0)+IF(Résultats!B56&lt;=Menu!$D$263,Menu!$D$262*Menu!$D$24,0)+IF(Résultats!B56&lt;=Menu!$D$268,Menu!$G$267,0)</f>
        <v>0</v>
      </c>
      <c r="AY24" s="1034">
        <f>+Menu!$K$113+Menu!$J$217</f>
        <v>45.907500000000006</v>
      </c>
      <c r="AZ24" s="1034">
        <f>+AY24/Menu!$F$13</f>
        <v>11.476875000000001</v>
      </c>
      <c r="BA24" s="1034">
        <f>+AY24/Menu!$D$123</f>
        <v>57.384375000000006</v>
      </c>
      <c r="BE24" s="1034">
        <f t="shared" si="9"/>
        <v>-45.907500000000006</v>
      </c>
      <c r="BF24" s="1034">
        <f>+BE24/Menu!$F$13</f>
        <v>-11.476875000000001</v>
      </c>
      <c r="BG24" s="1034">
        <f>+BE24/Menu!$D$123</f>
        <v>-57.384375000000006</v>
      </c>
      <c r="BH24" s="1009">
        <f t="shared" ca="1" si="10"/>
        <v>4928.0286237840983</v>
      </c>
      <c r="BI24" s="1009">
        <f t="shared" ca="1" si="11"/>
        <v>1232.0071559460246</v>
      </c>
      <c r="BJ24" s="1009">
        <f>BJ23+'Générateur P.Durable 15ans'!AP24/(1+Résultats!$D$29)^(Résultats!$B95-1)</f>
        <v>3269.4403846153846</v>
      </c>
      <c r="BK24" s="1009">
        <f ca="1">BK23+'Générateur P.Durable 15ans'!AT24/(1+Résultats!$D$31)^(Résultats!$B95-1)</f>
        <v>3105.8274279439474</v>
      </c>
      <c r="BL24" s="1009">
        <f>BL23+'Générateur P.Durable 15ans'!BF24/(1+Résultats!$D$31)^(Résultats!$B95-1)</f>
        <v>-22.907319178684766</v>
      </c>
      <c r="BM24" s="1009">
        <f ca="1">BM23+'Générateur P.Durable 15ans'!BI24/(1+Résultats!$D$31)^(Résultats!$B95-1)</f>
        <v>3082.9201087652627</v>
      </c>
      <c r="BN24" s="1009">
        <f>BN23+'Générateur P.Durable 15ans'!AR24/(1+Résultats!$D$29)^(Résultats!$B95-1)</f>
        <v>13077.761538461538</v>
      </c>
      <c r="BO24" s="1009">
        <f ca="1">BO23+'Générateur P.Durable 15ans'!AV24/(1+Résultats!$D$31)^(Résultats!$B95-1)</f>
        <v>12423.30971177579</v>
      </c>
      <c r="BP24" s="1009">
        <f>BP23+'Générateur P.Durable 15ans'!BE24/(1+Résultats!$D$31)^(Résultats!$B95-1)</f>
        <v>-91.629276714739063</v>
      </c>
      <c r="BQ24" s="1009">
        <f ca="1">BQ23+'Générateur P.Durable 15ans'!BH24/(1+Résultats!$D$31)^(Résultats!$B95-1)</f>
        <v>12331.680435061051</v>
      </c>
    </row>
    <row r="25" spans="1:69" x14ac:dyDescent="0.3">
      <c r="A25">
        <v>4</v>
      </c>
      <c r="B25" t="str">
        <f t="shared" si="0"/>
        <v>Maïs</v>
      </c>
      <c r="C25" t="str">
        <f t="shared" si="1"/>
        <v>ETE</v>
      </c>
      <c r="D25" s="869">
        <f t="shared" si="12"/>
        <v>4.5074204964190514</v>
      </c>
      <c r="E25" s="869">
        <f t="shared" si="13"/>
        <v>4.5074204964190514</v>
      </c>
      <c r="F25" s="869">
        <f t="shared" si="14"/>
        <v>4.5074204964190514</v>
      </c>
      <c r="G25" s="869">
        <f t="shared" si="15"/>
        <v>4.5074204964190514</v>
      </c>
      <c r="H25" t="s">
        <v>405</v>
      </c>
      <c r="I25" s="842">
        <f ca="1">'Générateur P.Durable 15ans'!C195</f>
        <v>38.11433308159399</v>
      </c>
      <c r="J25" s="842">
        <f t="shared" ca="1" si="16"/>
        <v>10.557987003211633</v>
      </c>
      <c r="K25">
        <f t="shared" si="17"/>
        <v>9.5</v>
      </c>
      <c r="L25">
        <f t="shared" si="2"/>
        <v>38</v>
      </c>
      <c r="M25">
        <f t="shared" si="18"/>
        <v>34.295000000000002</v>
      </c>
      <c r="N25">
        <f t="shared" ca="1" si="19"/>
        <v>0.11433308159399047</v>
      </c>
      <c r="O25">
        <f t="shared" ca="1" si="3"/>
        <v>3.8193330815939888</v>
      </c>
      <c r="T25">
        <v>4</v>
      </c>
      <c r="U25" s="971">
        <f t="shared" si="20"/>
        <v>3.2151273753163432</v>
      </c>
      <c r="V25" s="973">
        <v>4</v>
      </c>
      <c r="W25" s="971">
        <f t="shared" si="4"/>
        <v>5.9557535039121392</v>
      </c>
      <c r="X25" s="869">
        <f t="shared" si="21"/>
        <v>5.9557535039121392</v>
      </c>
      <c r="Y25">
        <v>4</v>
      </c>
      <c r="Z25" s="971">
        <f t="shared" si="22"/>
        <v>3.2151273753163432</v>
      </c>
      <c r="AA25" s="973">
        <v>4</v>
      </c>
      <c r="AB25" s="971">
        <f t="shared" si="5"/>
        <v>5.9557535039121392</v>
      </c>
      <c r="AC25" s="869">
        <f t="shared" si="23"/>
        <v>5.9557535039121392</v>
      </c>
      <c r="AD25">
        <v>4</v>
      </c>
      <c r="AE25" s="971">
        <f t="shared" si="24"/>
        <v>3.2151273753163432</v>
      </c>
      <c r="AF25" s="973">
        <v>4</v>
      </c>
      <c r="AG25" s="971">
        <f t="shared" si="6"/>
        <v>5.9557535039121392</v>
      </c>
      <c r="AH25" s="869">
        <f t="shared" si="25"/>
        <v>5.9557535039121392</v>
      </c>
      <c r="AI25">
        <v>4</v>
      </c>
      <c r="AJ25" s="971">
        <f t="shared" si="26"/>
        <v>3.2151273753163432</v>
      </c>
      <c r="AK25" s="973">
        <v>4</v>
      </c>
      <c r="AL25" s="971">
        <f t="shared" si="7"/>
        <v>5.9557535039121392</v>
      </c>
      <c r="AM25" s="869">
        <f t="shared" si="27"/>
        <v>5.9557535039121392</v>
      </c>
      <c r="AO25" s="869">
        <f>+'Générateur P.Durable 15ans'!K25</f>
        <v>9.5</v>
      </c>
      <c r="AP25" s="877">
        <f>IF(Résultats!$B57&lt;='Générateur P.Durable 15ans'!$U$7,IF(Résultats!$B57&gt;'Générateur P.Durable 15ans'!$F$13," ",HLOOKUP(IF(Résultats!$B57-('Générateur P.Durable 15ans'!$F$12*ROUNDDOWN(Résultats!$B57/'Générateur P.Durable 15ans'!$F$12,0))=0,'Générateur P.Durable 15ans'!$F$12,Résultats!$B57-('Générateur P.Durable 15ans'!$F$12*ROUNDDOWN(Résultats!$B57/'Générateur P.Durable 15ans'!$F$12,0))),'Générateur P.Durable 15ans'!$N$14:$R$15,2,FALSE)),0)</f>
        <v>1472</v>
      </c>
      <c r="AQ25" s="869">
        <f>+'Générateur P.Durable 15ans'!L25</f>
        <v>38</v>
      </c>
      <c r="AR25" s="876">
        <f>+AP25*Menu!$F$13</f>
        <v>5888</v>
      </c>
      <c r="AS25" s="869">
        <f ca="1">+'Générateur P.Durable 15ans'!D195</f>
        <v>9.5285832703984976</v>
      </c>
      <c r="AT25" s="877">
        <f ca="1">IF(Résultats!$B57&lt;='Générateur P.Durable 15ans'!$U$7,+AP25*AS25/AO25+IF(Résultats!$B57&lt;=Menu!$G$64,Menu!$D$64,0),0)</f>
        <v>1483.4289025291146</v>
      </c>
      <c r="AU25" s="869">
        <f ca="1">+'Générateur P.Durable 15ans'!C195</f>
        <v>38.11433308159399</v>
      </c>
      <c r="AV25" s="877">
        <f ca="1">+AT25*Menu!$F$13</f>
        <v>5933.7156101164583</v>
      </c>
      <c r="AW25" s="1010">
        <f t="shared" ca="1" si="8"/>
        <v>1.0077642000877136</v>
      </c>
      <c r="AX25" s="876">
        <f>+IF(Résultats!B57&lt;=Menu!$D$253,Menu!$D$252*Menu!$F$13,0)+IF(Résultats!B57&lt;=Menu!$D$258,Menu!$D$257*Menu!$F$13,0)+IF(Résultats!B57&lt;=Menu!$D$263,Menu!$D$262*Menu!$D$24,0)+IF(Résultats!B57&lt;=Menu!$D$268,Menu!$G$267,0)</f>
        <v>0</v>
      </c>
      <c r="AY25" s="1034">
        <f>+Menu!$K$113+Menu!$J$217</f>
        <v>45.907500000000006</v>
      </c>
      <c r="AZ25" s="1034">
        <f>+AY25/Menu!$F$13</f>
        <v>11.476875000000001</v>
      </c>
      <c r="BA25" s="1034">
        <f>+AY25/Menu!$D$123</f>
        <v>57.384375000000006</v>
      </c>
      <c r="BE25" s="1034">
        <f t="shared" si="9"/>
        <v>-45.907500000000006</v>
      </c>
      <c r="BF25" s="1034">
        <f>+BE25/Menu!$F$13</f>
        <v>-11.476875000000001</v>
      </c>
      <c r="BG25" s="1034">
        <f>+BE25/Menu!$D$123</f>
        <v>-57.384375000000006</v>
      </c>
      <c r="BH25" s="1009">
        <f t="shared" ca="1" si="10"/>
        <v>5887.808110116458</v>
      </c>
      <c r="BI25" s="1009">
        <f t="shared" ca="1" si="11"/>
        <v>1471.9520275291145</v>
      </c>
      <c r="BJ25" s="1009">
        <f>BJ24+'Générateur P.Durable 15ans'!AP25/(1+Résultats!$D$29)^(Résultats!$B96-1)</f>
        <v>4578.0430245789712</v>
      </c>
      <c r="BK25" s="1009">
        <f ca="1">BK24+'Générateur P.Durable 15ans'!AT25/(1+Résultats!$D$31)^(Résultats!$B96-1)</f>
        <v>4463.3750153368783</v>
      </c>
      <c r="BL25" s="1009">
        <f>BL24+'Générateur P.Durable 15ans'!BF25/(1+Résultats!$D$31)^(Résultats!$B96-1)</f>
        <v>-33.410285610373563</v>
      </c>
      <c r="BM25" s="1009">
        <f ca="1">BM24+'Générateur P.Durable 15ans'!BI25/(1+Résultats!$D$31)^(Résultats!$B96-1)</f>
        <v>4429.9647297265037</v>
      </c>
      <c r="BN25" s="1009">
        <f>BN24+'Générateur P.Durable 15ans'!AR25/(1+Résultats!$D$29)^(Résultats!$B96-1)</f>
        <v>18312.172098315885</v>
      </c>
      <c r="BO25" s="1009">
        <f ca="1">BO24+'Générateur P.Durable 15ans'!AV25/(1+Résultats!$D$31)^(Résultats!$B96-1)</f>
        <v>17853.500061347513</v>
      </c>
      <c r="BP25" s="1009">
        <f>BP24+'Générateur P.Durable 15ans'!BE25/(1+Résultats!$D$31)^(Résultats!$B96-1)</f>
        <v>-133.64114244149425</v>
      </c>
      <c r="BQ25" s="1009">
        <f ca="1">BQ24+'Générateur P.Durable 15ans'!BH25/(1+Résultats!$D$31)^(Résultats!$B96-1)</f>
        <v>17719.858918906015</v>
      </c>
    </row>
    <row r="26" spans="1:69" x14ac:dyDescent="0.3">
      <c r="A26">
        <v>5</v>
      </c>
      <c r="B26" t="str">
        <f t="shared" si="0"/>
        <v>Blé d'hiver</v>
      </c>
      <c r="C26" t="str">
        <f t="shared" si="1"/>
        <v>HIVER</v>
      </c>
      <c r="D26" s="869">
        <f t="shared" si="12"/>
        <v>5.9557535039121392</v>
      </c>
      <c r="E26" s="869">
        <f t="shared" si="13"/>
        <v>5.9557535039121392</v>
      </c>
      <c r="F26" s="869">
        <f t="shared" si="14"/>
        <v>5.9557535039121392</v>
      </c>
      <c r="G26" s="869">
        <f t="shared" si="15"/>
        <v>5.9557535039121392</v>
      </c>
      <c r="H26" t="s">
        <v>405</v>
      </c>
      <c r="I26" s="842">
        <f ca="1">'Générateur P.Durable 15ans'!C196</f>
        <v>31.464029725230606</v>
      </c>
      <c r="J26" s="842">
        <f t="shared" ca="1" si="16"/>
        <v>8.7157977078201121</v>
      </c>
      <c r="K26">
        <f t="shared" si="17"/>
        <v>7.8</v>
      </c>
      <c r="L26">
        <f t="shared" si="2"/>
        <v>31.2</v>
      </c>
      <c r="M26">
        <f t="shared" si="18"/>
        <v>28.157999999999998</v>
      </c>
      <c r="N26">
        <f t="shared" ca="1" si="19"/>
        <v>0.26402972523060697</v>
      </c>
      <c r="O26">
        <f t="shared" ca="1" si="3"/>
        <v>3.3060297252306086</v>
      </c>
      <c r="T26">
        <v>5</v>
      </c>
      <c r="U26" s="971">
        <f t="shared" si="20"/>
        <v>3.9181494739582208</v>
      </c>
      <c r="V26" s="973">
        <v>5</v>
      </c>
      <c r="W26" s="971">
        <f t="shared" si="4"/>
        <v>7.25804291224454</v>
      </c>
      <c r="X26" s="869">
        <f t="shared" si="21"/>
        <v>7.25804291224454</v>
      </c>
      <c r="Y26">
        <v>5</v>
      </c>
      <c r="Z26" s="971">
        <f t="shared" si="22"/>
        <v>3.9181494739582208</v>
      </c>
      <c r="AA26" s="973">
        <v>5</v>
      </c>
      <c r="AB26" s="971">
        <f t="shared" si="5"/>
        <v>7.25804291224454</v>
      </c>
      <c r="AC26" s="869">
        <f t="shared" si="23"/>
        <v>7.25804291224454</v>
      </c>
      <c r="AD26">
        <v>5</v>
      </c>
      <c r="AE26" s="971">
        <f t="shared" si="24"/>
        <v>3.9181494739582208</v>
      </c>
      <c r="AF26" s="973">
        <v>5</v>
      </c>
      <c r="AG26" s="971">
        <f t="shared" si="6"/>
        <v>7.25804291224454</v>
      </c>
      <c r="AH26" s="869">
        <f t="shared" si="25"/>
        <v>7.25804291224454</v>
      </c>
      <c r="AI26">
        <v>5</v>
      </c>
      <c r="AJ26" s="971">
        <f t="shared" si="26"/>
        <v>3.9181494739582208</v>
      </c>
      <c r="AK26" s="973">
        <v>5</v>
      </c>
      <c r="AL26" s="971">
        <f t="shared" si="7"/>
        <v>7.25804291224454</v>
      </c>
      <c r="AM26" s="869">
        <f t="shared" si="27"/>
        <v>7.25804291224454</v>
      </c>
      <c r="AO26" s="869">
        <f>+'Générateur P.Durable 15ans'!K26</f>
        <v>7.8</v>
      </c>
      <c r="AP26" s="877">
        <f>IF(Résultats!$B58&lt;='Générateur P.Durable 15ans'!$U$7,IF(Résultats!$B58&gt;'Générateur P.Durable 15ans'!$F$13," ",HLOOKUP(IF(Résultats!$B58-('Générateur P.Durable 15ans'!$F$12*ROUNDDOWN(Résultats!$B58/'Générateur P.Durable 15ans'!$F$12,0))=0,'Générateur P.Durable 15ans'!$F$12,Résultats!$B58-('Générateur P.Durable 15ans'!$F$12*ROUNDDOWN(Résultats!$B58/'Générateur P.Durable 15ans'!$F$12,0))),'Générateur P.Durable 15ans'!$N$14:$R$15,2,FALSE)),0)</f>
        <v>1194.2</v>
      </c>
      <c r="AQ26" s="869">
        <f>+'Générateur P.Durable 15ans'!L26</f>
        <v>31.2</v>
      </c>
      <c r="AR26" s="876">
        <f>+AP26*Menu!$F$13</f>
        <v>4776.8</v>
      </c>
      <c r="AS26" s="869">
        <f ca="1">+'Générateur P.Durable 15ans'!D196</f>
        <v>7.8660074313076516</v>
      </c>
      <c r="AT26" s="877">
        <f ca="1">IF(Résultats!$B58&lt;='Générateur P.Durable 15ans'!$U$7,+AP26*AS26/AO26+IF(Résultats!$B58&lt;=Menu!$G$64,Menu!$D$64,0),0)</f>
        <v>1211.3059069830254</v>
      </c>
      <c r="AU26" s="869">
        <f ca="1">+'Générateur P.Durable 15ans'!C196</f>
        <v>31.464029725230606</v>
      </c>
      <c r="AV26" s="877">
        <f ca="1">+AT26*Menu!$F$13</f>
        <v>4845.2236279321014</v>
      </c>
      <c r="AW26" s="1010">
        <f t="shared" ca="1" si="8"/>
        <v>1.0143241559060672</v>
      </c>
      <c r="AX26" s="876">
        <f>+IF(Résultats!B58&lt;=Menu!$D$253,Menu!$D$252*Menu!$F$13,0)+IF(Résultats!B58&lt;=Menu!$D$258,Menu!$D$257*Menu!$F$13,0)+IF(Résultats!B58&lt;=Menu!$D$263,Menu!$D$262*Menu!$D$24,0)+IF(Résultats!B58&lt;=Menu!$D$268,Menu!$G$267,0)</f>
        <v>0</v>
      </c>
      <c r="AY26" s="1034">
        <f>+Menu!$K$113+Menu!$J$217</f>
        <v>45.907500000000006</v>
      </c>
      <c r="AZ26" s="1034">
        <f>+AY26/Menu!$F$13</f>
        <v>11.476875000000001</v>
      </c>
      <c r="BA26" s="1034">
        <f>+AY26/Menu!$D$123</f>
        <v>57.384375000000006</v>
      </c>
      <c r="BE26" s="1034">
        <f t="shared" si="9"/>
        <v>-45.907500000000006</v>
      </c>
      <c r="BF26" s="1034">
        <f>+BE26/Menu!$F$13</f>
        <v>-11.476875000000001</v>
      </c>
      <c r="BG26" s="1034">
        <f>+BE26/Menu!$D$123</f>
        <v>-57.384375000000006</v>
      </c>
      <c r="BH26" s="1009">
        <f t="shared" ca="1" si="10"/>
        <v>4799.3161279321012</v>
      </c>
      <c r="BI26" s="1009">
        <f t="shared" ca="1" si="11"/>
        <v>1199.8290319830253</v>
      </c>
      <c r="BJ26" s="1009">
        <f>BJ25+'Générateur P.Durable 15ans'!AP26/(1+Résultats!$D$29)^(Résultats!$B97-1)</f>
        <v>5598.8501895066693</v>
      </c>
      <c r="BK26" s="1009">
        <f ca="1">BK25+'Générateur P.Durable 15ans'!AT26/(1+Résultats!$D$31)^(Résultats!$B97-1)</f>
        <v>5539.6046247550621</v>
      </c>
      <c r="BL26" s="1009">
        <f>BL25+'Générateur P.Durable 15ans'!BF26/(1+Résultats!$D$31)^(Résultats!$B97-1)</f>
        <v>-43.607340398420938</v>
      </c>
      <c r="BM26" s="1009">
        <f ca="1">BM25+'Générateur P.Durable 15ans'!BI26/(1+Résultats!$D$31)^(Résultats!$B97-1)</f>
        <v>5495.9972843566411</v>
      </c>
      <c r="BN26" s="1009">
        <f>BN25+'Générateur P.Durable 15ans'!AR26/(1+Résultats!$D$29)^(Résultats!$B97-1)</f>
        <v>22395.400758026677</v>
      </c>
      <c r="BO26" s="1009">
        <f ca="1">BO25+'Générateur P.Durable 15ans'!AV26/(1+Résultats!$D$31)^(Résultats!$B97-1)</f>
        <v>22158.418499020248</v>
      </c>
      <c r="BP26" s="1009">
        <f>BP25+'Générateur P.Durable 15ans'!BE26/(1+Résultats!$D$31)^(Résultats!$B97-1)</f>
        <v>-174.42936159368375</v>
      </c>
      <c r="BQ26" s="1009">
        <f ca="1">BQ25+'Générateur P.Durable 15ans'!BH26/(1+Résultats!$D$31)^(Résultats!$B97-1)</f>
        <v>21983.989137426564</v>
      </c>
    </row>
    <row r="27" spans="1:69" x14ac:dyDescent="0.3">
      <c r="A27">
        <v>6</v>
      </c>
      <c r="B27" t="str">
        <f t="shared" si="0"/>
        <v>Prairie temporaire</v>
      </c>
      <c r="C27" t="str">
        <f t="shared" si="1"/>
        <v>HIVER</v>
      </c>
      <c r="D27" s="869">
        <f t="shared" si="12"/>
        <v>7.25804291224454</v>
      </c>
      <c r="E27" s="869">
        <f t="shared" si="13"/>
        <v>7.25804291224454</v>
      </c>
      <c r="F27" s="869">
        <f t="shared" si="14"/>
        <v>7.25804291224454</v>
      </c>
      <c r="G27" s="869">
        <f t="shared" si="15"/>
        <v>7.25804291224454</v>
      </c>
      <c r="H27" t="s">
        <v>405</v>
      </c>
      <c r="I27" s="842">
        <f ca="1">'Générateur P.Durable 15ans'!C197</f>
        <v>40.629140507706268</v>
      </c>
      <c r="J27" s="842">
        <f t="shared" ca="1" si="16"/>
        <v>11.254609558921404</v>
      </c>
      <c r="K27">
        <f t="shared" si="17"/>
        <v>10</v>
      </c>
      <c r="L27">
        <f t="shared" si="2"/>
        <v>40</v>
      </c>
      <c r="M27">
        <f t="shared" si="18"/>
        <v>36.1</v>
      </c>
      <c r="N27">
        <f t="shared" ca="1" si="19"/>
        <v>0.62914050770626773</v>
      </c>
      <c r="O27">
        <f t="shared" ca="1" si="3"/>
        <v>4.5291405077062663</v>
      </c>
      <c r="T27">
        <v>6</v>
      </c>
      <c r="U27" s="971">
        <f t="shared" si="20"/>
        <v>4.5214784143977225</v>
      </c>
      <c r="V27" s="973">
        <v>6</v>
      </c>
      <c r="W27" s="971">
        <f t="shared" si="4"/>
        <v>8.3756591157645044</v>
      </c>
      <c r="X27" s="869">
        <f t="shared" si="21"/>
        <v>8.3756591157645044</v>
      </c>
      <c r="Y27">
        <v>6</v>
      </c>
      <c r="Z27" s="971">
        <f t="shared" si="22"/>
        <v>4.5214784143977225</v>
      </c>
      <c r="AA27" s="973">
        <v>6</v>
      </c>
      <c r="AB27" s="971">
        <f t="shared" si="5"/>
        <v>8.3756591157645044</v>
      </c>
      <c r="AC27" s="869">
        <f t="shared" si="23"/>
        <v>8.3756591157645044</v>
      </c>
      <c r="AD27">
        <v>6</v>
      </c>
      <c r="AE27" s="971">
        <f t="shared" si="24"/>
        <v>4.5214784143977225</v>
      </c>
      <c r="AF27" s="973">
        <v>6</v>
      </c>
      <c r="AG27" s="971">
        <f t="shared" si="6"/>
        <v>8.3756591157645044</v>
      </c>
      <c r="AH27" s="869">
        <f t="shared" si="25"/>
        <v>8.3756591157645044</v>
      </c>
      <c r="AI27">
        <v>6</v>
      </c>
      <c r="AJ27" s="971">
        <f t="shared" si="26"/>
        <v>4.5214784143977225</v>
      </c>
      <c r="AK27" s="973">
        <v>6</v>
      </c>
      <c r="AL27" s="971">
        <f t="shared" si="7"/>
        <v>8.3756591157645044</v>
      </c>
      <c r="AM27" s="869">
        <f t="shared" si="27"/>
        <v>8.3756591157645044</v>
      </c>
      <c r="AO27" s="869">
        <f>+'Générateur P.Durable 15ans'!K27</f>
        <v>10</v>
      </c>
      <c r="AP27" s="877">
        <f>IF(Résultats!$B59&lt;='Générateur P.Durable 15ans'!$U$7,IF(Résultats!$B59&gt;'Générateur P.Durable 15ans'!$F$13," ",HLOOKUP(IF(Résultats!$B59-('Générateur P.Durable 15ans'!$F$12*ROUNDDOWN(Résultats!$B59/'Générateur P.Durable 15ans'!$F$12,0))=0,'Générateur P.Durable 15ans'!$F$12,Résultats!$B59-('Générateur P.Durable 15ans'!$F$12*ROUNDDOWN(Résultats!$B59/'Générateur P.Durable 15ans'!$F$12,0))),'Générateur P.Durable 15ans'!$N$14:$R$15,2,FALSE)),0)</f>
        <v>927</v>
      </c>
      <c r="AQ27" s="869">
        <f>+'Générateur P.Durable 15ans'!L27</f>
        <v>40</v>
      </c>
      <c r="AR27" s="876">
        <f>+AP27*Menu!$F$13</f>
        <v>3708</v>
      </c>
      <c r="AS27" s="869">
        <f ca="1">+'Générateur P.Durable 15ans'!D197</f>
        <v>10.157285126926567</v>
      </c>
      <c r="AT27" s="877">
        <f ca="1">IF(Résultats!$B59&lt;='Générateur P.Durable 15ans'!$U$7,+AP27*AS27/AO27+IF(Résultats!$B59&lt;=Menu!$G$64,Menu!$D$64,0),0)</f>
        <v>948.5803312660928</v>
      </c>
      <c r="AU27" s="869">
        <f ca="1">+'Générateur P.Durable 15ans'!C197</f>
        <v>40.629140507706268</v>
      </c>
      <c r="AV27" s="877">
        <f ca="1">+AT27*Menu!$F$13</f>
        <v>3794.3213250643712</v>
      </c>
      <c r="AW27" s="1010">
        <f t="shared" ca="1" si="8"/>
        <v>1.023279753253606</v>
      </c>
      <c r="AX27" s="876">
        <f>+IF(Résultats!B59&lt;=Menu!$D$253,Menu!$D$252*Menu!$F$13,0)+IF(Résultats!B59&lt;=Menu!$D$258,Menu!$D$257*Menu!$F$13,0)+IF(Résultats!B59&lt;=Menu!$D$263,Menu!$D$262*Menu!$D$24,0)+IF(Résultats!B59&lt;=Menu!$D$268,Menu!$G$267,0)</f>
        <v>0</v>
      </c>
      <c r="AY27" s="1034">
        <f>+Menu!$K$113+Menu!$J$217</f>
        <v>45.907500000000006</v>
      </c>
      <c r="AZ27" s="1034">
        <f>+AY27/Menu!$F$13</f>
        <v>11.476875000000001</v>
      </c>
      <c r="BA27" s="1034">
        <f>+AY27/Menu!$D$123</f>
        <v>57.384375000000006</v>
      </c>
      <c r="BE27" s="1034">
        <f t="shared" si="9"/>
        <v>-45.907500000000006</v>
      </c>
      <c r="BF27" s="1034">
        <f>+BE27/Menu!$F$13</f>
        <v>-11.476875000000001</v>
      </c>
      <c r="BG27" s="1034">
        <f>+BE27/Menu!$D$123</f>
        <v>-57.384375000000006</v>
      </c>
      <c r="BH27" s="1009">
        <f t="shared" ca="1" si="10"/>
        <v>3748.4138250643714</v>
      </c>
      <c r="BI27" s="1009">
        <f t="shared" ca="1" si="11"/>
        <v>937.10345626609285</v>
      </c>
      <c r="BJ27" s="1009">
        <f>BJ26+'Générateur P.Durable 15ans'!AP27/(1+Résultats!$D$29)^(Résultats!$B98-1)</f>
        <v>6360.7766174725884</v>
      </c>
      <c r="BK27" s="1009">
        <f ca="1">BK26+'Générateur P.Durable 15ans'!AT27/(1+Résultats!$D$31)^(Résultats!$B98-1)</f>
        <v>6357.8583511992338</v>
      </c>
      <c r="BL27" s="1009">
        <f>BL26+'Générateur P.Durable 15ans'!BF27/(1+Résultats!$D$31)^(Résultats!$B98-1)</f>
        <v>-53.507393590699941</v>
      </c>
      <c r="BM27" s="1009">
        <f ca="1">BM26+'Générateur P.Durable 15ans'!BI27/(1+Résultats!$D$31)^(Résultats!$B98-1)</f>
        <v>6304.3509576085344</v>
      </c>
      <c r="BN27" s="1009">
        <f>BN26+'Générateur P.Durable 15ans'!AR27/(1+Résultats!$D$29)^(Résultats!$B98-1)</f>
        <v>25443.106469890354</v>
      </c>
      <c r="BO27" s="1009">
        <f ca="1">BO26+'Générateur P.Durable 15ans'!AV27/(1+Résultats!$D$31)^(Résultats!$B98-1)</f>
        <v>25431.433404796935</v>
      </c>
      <c r="BP27" s="1009">
        <f>BP26+'Générateur P.Durable 15ans'!BE27/(1+Résultats!$D$31)^(Résultats!$B98-1)</f>
        <v>-214.02957436279976</v>
      </c>
      <c r="BQ27" s="1009">
        <f ca="1">BQ26+'Générateur P.Durable 15ans'!BH27/(1+Résultats!$D$31)^(Résultats!$B98-1)</f>
        <v>25217.403830434137</v>
      </c>
    </row>
    <row r="28" spans="1:69" x14ac:dyDescent="0.3">
      <c r="A28">
        <v>7</v>
      </c>
      <c r="B28" t="str">
        <f t="shared" si="0"/>
        <v>Orge d'hiver</v>
      </c>
      <c r="C28" t="str">
        <f t="shared" si="1"/>
        <v>HIVER</v>
      </c>
      <c r="D28" s="869">
        <f t="shared" si="12"/>
        <v>8.3756591157645044</v>
      </c>
      <c r="E28" s="869">
        <f t="shared" si="13"/>
        <v>8.3756591157645044</v>
      </c>
      <c r="F28" s="869">
        <f t="shared" si="14"/>
        <v>8.3756591157645044</v>
      </c>
      <c r="G28" s="869">
        <f t="shared" si="15"/>
        <v>8.3756591157645044</v>
      </c>
      <c r="H28" t="s">
        <v>405</v>
      </c>
      <c r="I28" s="842">
        <f ca="1">'Générateur P.Durable 15ans'!C198</f>
        <v>34.423717806341358</v>
      </c>
      <c r="J28" s="842">
        <f t="shared" ca="1" si="16"/>
        <v>9.5356559020336178</v>
      </c>
      <c r="K28">
        <f t="shared" si="17"/>
        <v>8.5</v>
      </c>
      <c r="L28">
        <f t="shared" si="2"/>
        <v>34</v>
      </c>
      <c r="M28">
        <f t="shared" si="18"/>
        <v>30.684999999999999</v>
      </c>
      <c r="N28">
        <f t="shared" ca="1" si="19"/>
        <v>0.42371780634135803</v>
      </c>
      <c r="O28">
        <f t="shared" ca="1" si="3"/>
        <v>3.7387178063413593</v>
      </c>
      <c r="T28">
        <v>7</v>
      </c>
      <c r="U28" s="971">
        <f t="shared" si="20"/>
        <v>5.0188726388490208</v>
      </c>
      <c r="V28" s="973">
        <v>7</v>
      </c>
      <c r="W28" s="971">
        <f t="shared" si="4"/>
        <v>9.2970401527475275</v>
      </c>
      <c r="X28" s="869">
        <f t="shared" si="21"/>
        <v>9.2970401527475275</v>
      </c>
      <c r="Y28">
        <v>7</v>
      </c>
      <c r="Z28" s="971">
        <f t="shared" si="22"/>
        <v>5.0188726388490208</v>
      </c>
      <c r="AA28" s="973">
        <v>7</v>
      </c>
      <c r="AB28" s="971">
        <f t="shared" si="5"/>
        <v>9.2970401527475275</v>
      </c>
      <c r="AC28" s="869">
        <f t="shared" si="23"/>
        <v>9.2970401527475275</v>
      </c>
      <c r="AD28">
        <v>7</v>
      </c>
      <c r="AE28" s="971">
        <f t="shared" si="24"/>
        <v>5.0188726388490208</v>
      </c>
      <c r="AF28" s="973">
        <v>7</v>
      </c>
      <c r="AG28" s="971">
        <f t="shared" si="6"/>
        <v>9.2970401527475275</v>
      </c>
      <c r="AH28" s="869">
        <f t="shared" si="25"/>
        <v>9.2970401527475275</v>
      </c>
      <c r="AI28">
        <v>7</v>
      </c>
      <c r="AJ28" s="971">
        <f t="shared" si="26"/>
        <v>5.0188726388490208</v>
      </c>
      <c r="AK28" s="973">
        <v>7</v>
      </c>
      <c r="AL28" s="971">
        <f t="shared" si="7"/>
        <v>9.2970401527475275</v>
      </c>
      <c r="AM28" s="869">
        <f t="shared" si="27"/>
        <v>9.2970401527475275</v>
      </c>
      <c r="AO28" s="869">
        <f>+'Générateur P.Durable 15ans'!K28</f>
        <v>8.5</v>
      </c>
      <c r="AP28" s="877">
        <f>IF(Résultats!$B60&lt;='Générateur P.Durable 15ans'!$U$7,IF(Résultats!$B60&gt;'Générateur P.Durable 15ans'!$F$13," ",HLOOKUP(IF(Résultats!$B60-('Générateur P.Durable 15ans'!$F$12*ROUNDDOWN(Résultats!$B60/'Générateur P.Durable 15ans'!$F$12,0))=0,'Générateur P.Durable 15ans'!$F$12,Résultats!$B60-('Générateur P.Durable 15ans'!$F$12*ROUNDDOWN(Résultats!$B60/'Générateur P.Durable 15ans'!$F$12,0))),'Générateur P.Durable 15ans'!$N$14:$R$15,2,FALSE)),0)</f>
        <v>1280.5</v>
      </c>
      <c r="AQ28" s="869">
        <f>+'Générateur P.Durable 15ans'!L28</f>
        <v>34</v>
      </c>
      <c r="AR28" s="876">
        <f>+AP28*Menu!$F$13</f>
        <v>5122</v>
      </c>
      <c r="AS28" s="869">
        <f ca="1">+'Générateur P.Durable 15ans'!D198</f>
        <v>8.6059294515853395</v>
      </c>
      <c r="AT28" s="877">
        <f ca="1">IF(Résultats!$B60&lt;='Générateur P.Durable 15ans'!$U$7,+AP28*AS28/AO28+IF(Résultats!$B60&lt;=Menu!$G$64,Menu!$D$64,0),0)</f>
        <v>1296.4579603241209</v>
      </c>
      <c r="AU28" s="869">
        <f ca="1">+'Générateur P.Durable 15ans'!C198</f>
        <v>34.423717806341358</v>
      </c>
      <c r="AV28" s="877">
        <f ca="1">+AT28*Menu!$F$13</f>
        <v>5185.8318412964836</v>
      </c>
      <c r="AW28" s="1010">
        <f t="shared" ca="1" si="8"/>
        <v>1.0124622884218046</v>
      </c>
      <c r="AX28" s="876">
        <f>+IF(Résultats!B60&lt;=Menu!$D$253,Menu!$D$252*Menu!$F$13,0)+IF(Résultats!B60&lt;=Menu!$D$258,Menu!$D$257*Menu!$F$13,0)+IF(Résultats!B60&lt;=Menu!$D$263,Menu!$D$262*Menu!$D$24,0)+IF(Résultats!B60&lt;=Menu!$D$268,Menu!$G$267,0)</f>
        <v>0</v>
      </c>
      <c r="AY28" s="1034">
        <f>+Menu!$K$113+Menu!$J$217</f>
        <v>45.907500000000006</v>
      </c>
      <c r="AZ28" s="1034">
        <f>+AY28/Menu!$F$13</f>
        <v>11.476875000000001</v>
      </c>
      <c r="BA28" s="1034">
        <f>+AY28/Menu!$D$123</f>
        <v>57.384375000000006</v>
      </c>
      <c r="BE28" s="1034">
        <f t="shared" si="9"/>
        <v>-45.907500000000006</v>
      </c>
      <c r="BF28" s="1034">
        <f>+BE28/Menu!$F$13</f>
        <v>-11.476875000000001</v>
      </c>
      <c r="BG28" s="1034">
        <f>+BE28/Menu!$D$123</f>
        <v>-57.384375000000006</v>
      </c>
      <c r="BH28" s="1009">
        <f t="shared" ca="1" si="10"/>
        <v>5139.9243412964834</v>
      </c>
      <c r="BI28" s="1009">
        <f t="shared" ca="1" si="11"/>
        <v>1284.9810853241208</v>
      </c>
      <c r="BJ28" s="1009">
        <f>BJ27+'Générateur P.Durable 15ans'!AP28/(1+Résultats!$D$29)^(Résultats!$B99-1)</f>
        <v>7372.7743676700402</v>
      </c>
      <c r="BK28" s="1009">
        <f ca="1">BK27+'Générateur P.Durable 15ans'!AT28/(1+Résultats!$D$31)^(Résultats!$B99-1)</f>
        <v>7443.6214824228864</v>
      </c>
      <c r="BL28" s="1009">
        <f>BL27+'Générateur P.Durable 15ans'!BF28/(1+Résultats!$D$31)^(Résultats!$B99-1)</f>
        <v>-63.119095719126157</v>
      </c>
      <c r="BM28" s="1009">
        <f ca="1">BM27+'Générateur P.Durable 15ans'!BI28/(1+Résultats!$D$31)^(Résultats!$B99-1)</f>
        <v>7380.5023867037617</v>
      </c>
      <c r="BN28" s="1009">
        <f>BN27+'Générateur P.Durable 15ans'!AR28/(1+Résultats!$D$29)^(Résultats!$B99-1)</f>
        <v>29491.097470680161</v>
      </c>
      <c r="BO28" s="1009">
        <f ca="1">BO27+'Générateur P.Durable 15ans'!AV28/(1+Résultats!$D$31)^(Résultats!$B99-1)</f>
        <v>29774.485929691546</v>
      </c>
      <c r="BP28" s="1009">
        <f>BP27+'Générateur P.Durable 15ans'!BE28/(1+Résultats!$D$31)^(Résultats!$B99-1)</f>
        <v>-252.47638287650463</v>
      </c>
      <c r="BQ28" s="1009">
        <f ca="1">BQ27+'Générateur P.Durable 15ans'!BH28/(1+Résultats!$D$31)^(Résultats!$B99-1)</f>
        <v>29522.009546815047</v>
      </c>
    </row>
    <row r="29" spans="1:69" x14ac:dyDescent="0.3">
      <c r="A29">
        <v>8</v>
      </c>
      <c r="B29" t="str">
        <f t="shared" si="0"/>
        <v>Maïs</v>
      </c>
      <c r="C29" t="str">
        <f t="shared" si="1"/>
        <v>ETE</v>
      </c>
      <c r="D29" s="869">
        <f t="shared" si="12"/>
        <v>9.2970401527475275</v>
      </c>
      <c r="E29" s="869">
        <f t="shared" si="13"/>
        <v>9.2970401527475275</v>
      </c>
      <c r="F29" s="869">
        <f t="shared" si="14"/>
        <v>9.2970401527475275</v>
      </c>
      <c r="G29" s="869">
        <f t="shared" si="15"/>
        <v>9.2970401527475275</v>
      </c>
      <c r="H29" t="s">
        <v>405</v>
      </c>
      <c r="I29" s="842">
        <f ca="1">'Générateur P.Durable 15ans'!C199</f>
        <v>39.347414872065897</v>
      </c>
      <c r="J29" s="842">
        <f t="shared" ca="1" si="16"/>
        <v>10.899560906389446</v>
      </c>
      <c r="K29">
        <f t="shared" si="17"/>
        <v>9.5</v>
      </c>
      <c r="L29">
        <f t="shared" si="2"/>
        <v>38</v>
      </c>
      <c r="M29">
        <f t="shared" si="18"/>
        <v>34.295000000000002</v>
      </c>
      <c r="N29">
        <f t="shared" ca="1" si="19"/>
        <v>1.3474148720658974</v>
      </c>
      <c r="O29">
        <f t="shared" ca="1" si="3"/>
        <v>5.0524148720658957</v>
      </c>
      <c r="T29">
        <v>8</v>
      </c>
      <c r="U29" s="971">
        <f t="shared" si="20"/>
        <v>5.4155344674369958</v>
      </c>
      <c r="V29" s="973">
        <v>8</v>
      </c>
      <c r="W29" s="971">
        <f t="shared" si="4"/>
        <v>10.031822884411024</v>
      </c>
      <c r="X29" s="869">
        <f t="shared" si="21"/>
        <v>10.031822884411024</v>
      </c>
      <c r="Y29">
        <v>8</v>
      </c>
      <c r="Z29" s="971">
        <f t="shared" si="22"/>
        <v>5.4155344674369958</v>
      </c>
      <c r="AA29" s="973">
        <v>8</v>
      </c>
      <c r="AB29" s="971">
        <f t="shared" si="5"/>
        <v>10.031822884411024</v>
      </c>
      <c r="AC29" s="869">
        <f t="shared" si="23"/>
        <v>10.031822884411024</v>
      </c>
      <c r="AD29">
        <v>8</v>
      </c>
      <c r="AE29" s="971">
        <f t="shared" si="24"/>
        <v>5.4155344674369958</v>
      </c>
      <c r="AF29" s="973">
        <v>8</v>
      </c>
      <c r="AG29" s="971">
        <f t="shared" si="6"/>
        <v>10.031822884411024</v>
      </c>
      <c r="AH29" s="869">
        <f t="shared" si="25"/>
        <v>10.031822884411024</v>
      </c>
      <c r="AI29">
        <v>8</v>
      </c>
      <c r="AJ29" s="971">
        <f t="shared" si="26"/>
        <v>5.4155344674369958</v>
      </c>
      <c r="AK29" s="973">
        <v>8</v>
      </c>
      <c r="AL29" s="971">
        <f t="shared" si="7"/>
        <v>10.031822884411024</v>
      </c>
      <c r="AM29" s="869">
        <f t="shared" si="27"/>
        <v>10.031822884411024</v>
      </c>
      <c r="AO29" s="869">
        <f>+'Générateur P.Durable 15ans'!K29</f>
        <v>9.5</v>
      </c>
      <c r="AP29" s="877">
        <f>IF(Résultats!$B61&lt;='Générateur P.Durable 15ans'!$U$7,IF(Résultats!$B61&gt;'Générateur P.Durable 15ans'!$F$13," ",HLOOKUP(IF(Résultats!$B61-('Générateur P.Durable 15ans'!$F$12*ROUNDDOWN(Résultats!$B61/'Générateur P.Durable 15ans'!$F$12,0))=0,'Générateur P.Durable 15ans'!$F$12,Résultats!$B61-('Générateur P.Durable 15ans'!$F$12*ROUNDDOWN(Résultats!$B61/'Générateur P.Durable 15ans'!$F$12,0))),'Générateur P.Durable 15ans'!$N$14:$R$15,2,FALSE)),0)</f>
        <v>1472</v>
      </c>
      <c r="AQ29" s="869">
        <f>+'Générateur P.Durable 15ans'!L29</f>
        <v>38</v>
      </c>
      <c r="AR29" s="876">
        <f>+AP29*Menu!$F$13</f>
        <v>5888</v>
      </c>
      <c r="AS29" s="869">
        <f ca="1">+'Générateur P.Durable 15ans'!D199</f>
        <v>9.8368537180164743</v>
      </c>
      <c r="AT29" s="877">
        <f ca="1">IF(Résultats!$B61&lt;='Générateur P.Durable 15ans'!$U$7,+AP29*AS29/AO29+IF(Résultats!$B61&lt;=Menu!$G$64,Menu!$D$64,0),0)</f>
        <v>1524.1945971494999</v>
      </c>
      <c r="AU29" s="869">
        <f ca="1">+'Générateur P.Durable 15ans'!C199</f>
        <v>39.347414872065897</v>
      </c>
      <c r="AV29" s="877">
        <f ca="1">+AT29*Menu!$F$13</f>
        <v>6096.7783885979998</v>
      </c>
      <c r="AW29" s="1010">
        <f t="shared" ca="1" si="8"/>
        <v>1.0354582861069972</v>
      </c>
      <c r="AX29" s="876">
        <f>+IF(Résultats!B61&lt;=Menu!$D$253,Menu!$D$252*Menu!$F$13,0)+IF(Résultats!B61&lt;=Menu!$D$258,Menu!$D$257*Menu!$F$13,0)+IF(Résultats!B61&lt;=Menu!$D$263,Menu!$D$262*Menu!$D$24,0)+IF(Résultats!B61&lt;=Menu!$D$268,Menu!$G$267,0)</f>
        <v>0</v>
      </c>
      <c r="AY29" s="1034">
        <f>+Menu!$K$113+Menu!$J$217</f>
        <v>45.907500000000006</v>
      </c>
      <c r="AZ29" s="1034">
        <f>+AY29/Menu!$F$13</f>
        <v>11.476875000000001</v>
      </c>
      <c r="BA29" s="1034">
        <f>+AY29/Menu!$D$123</f>
        <v>57.384375000000006</v>
      </c>
      <c r="BE29" s="1034">
        <f t="shared" si="9"/>
        <v>-45.907500000000006</v>
      </c>
      <c r="BF29" s="1034">
        <f>+BE29/Menu!$F$13</f>
        <v>-11.476875000000001</v>
      </c>
      <c r="BG29" s="1034">
        <f>+BE29/Menu!$D$123</f>
        <v>-57.384375000000006</v>
      </c>
      <c r="BH29" s="1009">
        <f t="shared" ca="1" si="10"/>
        <v>6050.8708885979995</v>
      </c>
      <c r="BI29" s="1009">
        <f t="shared" ca="1" si="11"/>
        <v>1512.7177221494999</v>
      </c>
      <c r="BJ29" s="1009">
        <f>BJ28+'Générateur P.Durable 15ans'!AP29/(1+Résultats!$D$29)^(Résultats!$B100-1)</f>
        <v>8491.3733887034778</v>
      </c>
      <c r="BK29" s="1009">
        <f ca="1">BK28+'Générateur P.Durable 15ans'!AT29/(1+Résultats!$D$31)^(Résultats!$B100-1)</f>
        <v>8682.9311710005477</v>
      </c>
      <c r="BL29" s="1009">
        <f>BL28+'Générateur P.Durable 15ans'!BF29/(1+Résultats!$D$31)^(Résultats!$B100-1)</f>
        <v>-72.450845358374906</v>
      </c>
      <c r="BM29" s="1009">
        <f ca="1">BM28+'Générateur P.Durable 15ans'!BI29/(1+Résultats!$D$31)^(Résultats!$B100-1)</f>
        <v>8610.4803256421746</v>
      </c>
      <c r="BN29" s="1009">
        <f>BN28+'Générateur P.Durable 15ans'!AR29/(1+Résultats!$D$29)^(Résultats!$B100-1)</f>
        <v>33965.493554813911</v>
      </c>
      <c r="BO29" s="1009">
        <f ca="1">BO28+'Générateur P.Durable 15ans'!AV29/(1+Résultats!$D$31)^(Résultats!$B100-1)</f>
        <v>34731.724684002191</v>
      </c>
      <c r="BP29" s="1009">
        <f>BP28+'Générateur P.Durable 15ans'!BE29/(1+Résultats!$D$31)^(Résultats!$B100-1)</f>
        <v>-289.80338143349962</v>
      </c>
      <c r="BQ29" s="1009">
        <f ca="1">BQ28+'Générateur P.Durable 15ans'!BH29/(1+Résultats!$D$31)^(Résultats!$B100-1)</f>
        <v>34441.921302568699</v>
      </c>
    </row>
    <row r="30" spans="1:69" x14ac:dyDescent="0.3">
      <c r="A30">
        <v>9</v>
      </c>
      <c r="B30" t="str">
        <f t="shared" si="0"/>
        <v>Blé d'hiver</v>
      </c>
      <c r="C30" t="str">
        <f t="shared" si="1"/>
        <v>HIVER</v>
      </c>
      <c r="D30" s="869">
        <f t="shared" si="12"/>
        <v>10.031822884411024</v>
      </c>
      <c r="E30" s="869">
        <f t="shared" si="13"/>
        <v>10.031822884411024</v>
      </c>
      <c r="F30" s="869">
        <f t="shared" si="14"/>
        <v>10.031822884411024</v>
      </c>
      <c r="G30" s="869">
        <f t="shared" si="15"/>
        <v>10.031822884411024</v>
      </c>
      <c r="H30" t="s">
        <v>405</v>
      </c>
      <c r="I30" s="842">
        <f ca="1">'Générateur P.Durable 15ans'!C200</f>
        <v>31.376180618501433</v>
      </c>
      <c r="J30" s="842">
        <f t="shared" ca="1" si="16"/>
        <v>8.6914627752081532</v>
      </c>
      <c r="K30">
        <f t="shared" si="17"/>
        <v>7.8</v>
      </c>
      <c r="L30">
        <f t="shared" si="2"/>
        <v>31.2</v>
      </c>
      <c r="M30">
        <f t="shared" si="18"/>
        <v>28.157999999999998</v>
      </c>
      <c r="N30">
        <f t="shared" ca="1" si="19"/>
        <v>0.17618061850143363</v>
      </c>
      <c r="O30">
        <f t="shared" ca="1" si="3"/>
        <v>3.2181806185014352</v>
      </c>
      <c r="T30">
        <v>9</v>
      </c>
      <c r="U30" s="971">
        <f t="shared" si="20"/>
        <v>5.7235669155875888</v>
      </c>
      <c r="V30" s="973">
        <v>9</v>
      </c>
      <c r="W30" s="971">
        <f t="shared" si="4"/>
        <v>10.602427130599255</v>
      </c>
      <c r="X30" s="869">
        <f t="shared" si="21"/>
        <v>10.602427130599255</v>
      </c>
      <c r="Y30">
        <v>9</v>
      </c>
      <c r="Z30" s="971">
        <f t="shared" si="22"/>
        <v>5.7235669155875888</v>
      </c>
      <c r="AA30" s="973">
        <v>9</v>
      </c>
      <c r="AB30" s="971">
        <f t="shared" si="5"/>
        <v>10.602427130599255</v>
      </c>
      <c r="AC30" s="869">
        <f t="shared" si="23"/>
        <v>10.602427130599255</v>
      </c>
      <c r="AD30">
        <v>9</v>
      </c>
      <c r="AE30" s="971">
        <f t="shared" si="24"/>
        <v>5.7235669155875888</v>
      </c>
      <c r="AF30" s="973">
        <v>9</v>
      </c>
      <c r="AG30" s="971">
        <f t="shared" si="6"/>
        <v>10.602427130599255</v>
      </c>
      <c r="AH30" s="869">
        <f t="shared" si="25"/>
        <v>10.602427130599255</v>
      </c>
      <c r="AI30">
        <v>9</v>
      </c>
      <c r="AJ30" s="971">
        <f t="shared" si="26"/>
        <v>5.7235669155875888</v>
      </c>
      <c r="AK30" s="973">
        <v>9</v>
      </c>
      <c r="AL30" s="971">
        <f t="shared" si="7"/>
        <v>10.602427130599255</v>
      </c>
      <c r="AM30" s="869">
        <f t="shared" si="27"/>
        <v>10.602427130599255</v>
      </c>
      <c r="AO30" s="869">
        <f>+'Générateur P.Durable 15ans'!K30</f>
        <v>7.8</v>
      </c>
      <c r="AP30" s="877">
        <f>IF(Résultats!$B62&lt;='Générateur P.Durable 15ans'!$U$7,IF(Résultats!$B62&gt;'Générateur P.Durable 15ans'!$F$13," ",HLOOKUP(IF(Résultats!$B62-('Générateur P.Durable 15ans'!$F$12*ROUNDDOWN(Résultats!$B62/'Générateur P.Durable 15ans'!$F$12,0))=0,'Générateur P.Durable 15ans'!$F$12,Résultats!$B62-('Générateur P.Durable 15ans'!$F$12*ROUNDDOWN(Résultats!$B62/'Générateur P.Durable 15ans'!$F$12,0))),'Générateur P.Durable 15ans'!$N$14:$R$15,2,FALSE)),0)</f>
        <v>1194.2</v>
      </c>
      <c r="AQ30" s="869">
        <f>+'Générateur P.Durable 15ans'!L30</f>
        <v>31.2</v>
      </c>
      <c r="AR30" s="876">
        <f>+AP30*Menu!$F$13</f>
        <v>4776.8</v>
      </c>
      <c r="AS30" s="869">
        <f ca="1">+'Générateur P.Durable 15ans'!D200</f>
        <v>7.8440451546253582</v>
      </c>
      <c r="AT30" s="877">
        <f ca="1">IF(Résultats!$B62&lt;='Générateur P.Durable 15ans'!$U$7,+AP30*AS30/AO30+IF(Résultats!$B62&lt;=Menu!$G$64,Menu!$D$64,0),0)</f>
        <v>1200.9434261094361</v>
      </c>
      <c r="AU30" s="869">
        <f ca="1">+'Générateur P.Durable 15ans'!C200</f>
        <v>31.376180618501433</v>
      </c>
      <c r="AV30" s="877">
        <f ca="1">+AT30*Menu!$F$13</f>
        <v>4803.7737044377445</v>
      </c>
      <c r="AW30" s="1010">
        <f t="shared" ca="1" si="8"/>
        <v>1.0056468146955586</v>
      </c>
      <c r="AX30" s="876">
        <f>+IF(Résultats!B62&lt;=Menu!$D$253,Menu!$D$252*Menu!$F$13,0)+IF(Résultats!B62&lt;=Menu!$D$258,Menu!$D$257*Menu!$F$13,0)+IF(Résultats!B62&lt;=Menu!$D$263,Menu!$D$262*Menu!$D$24,0)+IF(Résultats!B62&lt;=Menu!$D$268,Menu!$G$267,0)</f>
        <v>0</v>
      </c>
      <c r="AY30" s="1034">
        <f>+Menu!$K$113+Menu!$J$217</f>
        <v>45.907500000000006</v>
      </c>
      <c r="AZ30" s="1034">
        <f>+AY30/Menu!$F$13</f>
        <v>11.476875000000001</v>
      </c>
      <c r="BA30" s="1034">
        <f>+AY30/Menu!$D$123</f>
        <v>57.384375000000006</v>
      </c>
      <c r="BE30" s="1034">
        <f t="shared" si="9"/>
        <v>-45.907500000000006</v>
      </c>
      <c r="BF30" s="1034">
        <f>+BE30/Menu!$F$13</f>
        <v>-11.476875000000001</v>
      </c>
      <c r="BG30" s="1034">
        <f>+BE30/Menu!$D$123</f>
        <v>-57.384375000000006</v>
      </c>
      <c r="BH30" s="1009">
        <f t="shared" ca="1" si="10"/>
        <v>4757.8662044377443</v>
      </c>
      <c r="BI30" s="1009">
        <f t="shared" ca="1" si="11"/>
        <v>1189.4665511094361</v>
      </c>
      <c r="BJ30" s="1009">
        <f>BJ29+'Générateur P.Durable 15ans'!AP30/(1+Résultats!$D$29)^(Résultats!$B101-1)</f>
        <v>9363.9636315168464</v>
      </c>
      <c r="BK30" s="1009">
        <f ca="1">BK29+'Générateur P.Durable 15ans'!AT30/(1+Résultats!$D$31)^(Résultats!$B101-1)</f>
        <v>9630.9670014599524</v>
      </c>
      <c r="BL30" s="1009">
        <f>BL29+'Générateur P.Durable 15ans'!BF30/(1+Résultats!$D$31)^(Résultats!$B101-1)</f>
        <v>-81.510796464441654</v>
      </c>
      <c r="BM30" s="1009">
        <f ca="1">BM29+'Générateur P.Durable 15ans'!BI30/(1+Résultats!$D$31)^(Résultats!$B101-1)</f>
        <v>9549.456204995513</v>
      </c>
      <c r="BN30" s="1009">
        <f>BN29+'Générateur P.Durable 15ans'!AR30/(1+Résultats!$D$29)^(Résultats!$B101-1)</f>
        <v>37455.854526067385</v>
      </c>
      <c r="BO30" s="1009">
        <f ca="1">BO29+'Générateur P.Durable 15ans'!AV30/(1+Résultats!$D$31)^(Résultats!$B101-1)</f>
        <v>38523.868005839809</v>
      </c>
      <c r="BP30" s="1009">
        <f>BP29+'Générateur P.Durable 15ans'!BE30/(1+Résultats!$D$31)^(Résultats!$B101-1)</f>
        <v>-326.04318585776662</v>
      </c>
      <c r="BQ30" s="1009">
        <f ca="1">BQ29+'Générateur P.Durable 15ans'!BH30/(1+Résultats!$D$31)^(Résultats!$B101-1)</f>
        <v>38197.824819982052</v>
      </c>
    </row>
    <row r="31" spans="1:69" x14ac:dyDescent="0.3">
      <c r="A31">
        <v>10</v>
      </c>
      <c r="B31" t="str">
        <f t="shared" si="0"/>
        <v>Prairie temporaire</v>
      </c>
      <c r="C31" t="str">
        <f t="shared" si="1"/>
        <v>HIVER</v>
      </c>
      <c r="D31" s="869">
        <f t="shared" si="12"/>
        <v>10.602427130599255</v>
      </c>
      <c r="E31" s="869">
        <f t="shared" si="13"/>
        <v>10.602427130599255</v>
      </c>
      <c r="F31" s="869">
        <f t="shared" si="14"/>
        <v>10.602427130599255</v>
      </c>
      <c r="G31" s="869">
        <f t="shared" si="15"/>
        <v>10.602427130599255</v>
      </c>
      <c r="H31" t="s">
        <v>405</v>
      </c>
      <c r="I31" s="842">
        <f ca="1">'Générateur P.Durable 15ans'!C201</f>
        <v>40.110091793624811</v>
      </c>
      <c r="J31" s="842">
        <f t="shared" ca="1" si="16"/>
        <v>11.110828751696625</v>
      </c>
      <c r="K31">
        <f t="shared" si="17"/>
        <v>10</v>
      </c>
      <c r="L31">
        <f t="shared" si="2"/>
        <v>40</v>
      </c>
      <c r="M31">
        <f t="shared" si="18"/>
        <v>36.1</v>
      </c>
      <c r="N31">
        <f t="shared" ca="1" si="19"/>
        <v>0.11009179362481092</v>
      </c>
      <c r="O31">
        <f t="shared" ca="1" si="3"/>
        <v>4.0100917936248095</v>
      </c>
      <c r="T31">
        <v>10</v>
      </c>
      <c r="U31" s="971">
        <f t="shared" si="20"/>
        <v>5.957871996371531</v>
      </c>
      <c r="V31" s="973">
        <v>10</v>
      </c>
      <c r="W31" s="971">
        <f t="shared" si="4"/>
        <v>11.036457619275021</v>
      </c>
      <c r="X31" s="869">
        <f t="shared" si="21"/>
        <v>11.036457619275021</v>
      </c>
      <c r="Y31">
        <v>10</v>
      </c>
      <c r="Z31" s="971">
        <f t="shared" si="22"/>
        <v>5.957871996371531</v>
      </c>
      <c r="AA31" s="973">
        <v>10</v>
      </c>
      <c r="AB31" s="971">
        <f t="shared" si="5"/>
        <v>11.036457619275021</v>
      </c>
      <c r="AC31" s="869">
        <f t="shared" si="23"/>
        <v>11.036457619275021</v>
      </c>
      <c r="AD31">
        <v>10</v>
      </c>
      <c r="AE31" s="971">
        <f t="shared" si="24"/>
        <v>5.957871996371531</v>
      </c>
      <c r="AF31" s="973">
        <v>10</v>
      </c>
      <c r="AG31" s="971">
        <f t="shared" si="6"/>
        <v>11.036457619275021</v>
      </c>
      <c r="AH31" s="869">
        <f t="shared" si="25"/>
        <v>11.036457619275021</v>
      </c>
      <c r="AI31">
        <v>10</v>
      </c>
      <c r="AJ31" s="971">
        <f t="shared" si="26"/>
        <v>5.957871996371531</v>
      </c>
      <c r="AK31" s="973">
        <v>10</v>
      </c>
      <c r="AL31" s="971">
        <f t="shared" si="7"/>
        <v>11.036457619275021</v>
      </c>
      <c r="AM31" s="869">
        <f t="shared" si="27"/>
        <v>11.036457619275021</v>
      </c>
      <c r="AO31" s="869">
        <f>+'Générateur P.Durable 15ans'!K31</f>
        <v>10</v>
      </c>
      <c r="AP31" s="877">
        <f>IF(Résultats!$B63&lt;='Générateur P.Durable 15ans'!$U$7,IF(Résultats!$B63&gt;'Générateur P.Durable 15ans'!$F$13," ",HLOOKUP(IF(Résultats!$B63-('Générateur P.Durable 15ans'!$F$12*ROUNDDOWN(Résultats!$B63/'Générateur P.Durable 15ans'!$F$12,0))=0,'Générateur P.Durable 15ans'!$F$12,Résultats!$B63-('Générateur P.Durable 15ans'!$F$12*ROUNDDOWN(Résultats!$B63/'Générateur P.Durable 15ans'!$F$12,0))),'Générateur P.Durable 15ans'!$N$14:$R$15,2,FALSE)),0)</f>
        <v>927</v>
      </c>
      <c r="AQ31" s="869">
        <f>+'Générateur P.Durable 15ans'!L31</f>
        <v>40</v>
      </c>
      <c r="AR31" s="876">
        <f>+AP31*Menu!$F$13</f>
        <v>3708</v>
      </c>
      <c r="AS31" s="869">
        <f ca="1">+'Générateur P.Durable 15ans'!D201</f>
        <v>10.027522948406203</v>
      </c>
      <c r="AT31" s="877">
        <f ca="1">IF(Résultats!$B63&lt;='Générateur P.Durable 15ans'!$U$7,+AP31*AS31/AO31+IF(Résultats!$B63&lt;=Menu!$G$64,Menu!$D$64,0),0)</f>
        <v>929.55137731725495</v>
      </c>
      <c r="AU31" s="869">
        <f ca="1">+'Générateur P.Durable 15ans'!C201</f>
        <v>40.110091793624811</v>
      </c>
      <c r="AV31" s="877">
        <f ca="1">+AT31*Menu!$F$13</f>
        <v>3718.2055092690198</v>
      </c>
      <c r="AW31" s="1010">
        <f t="shared" ca="1" si="8"/>
        <v>1.0027522948406202</v>
      </c>
      <c r="AX31" s="876">
        <f>+IF(Résultats!B63&lt;=Menu!$D$253,Menu!$D$252*Menu!$F$13,0)+IF(Résultats!B63&lt;=Menu!$D$258,Menu!$D$257*Menu!$F$13,0)+IF(Résultats!B63&lt;=Menu!$D$263,Menu!$D$262*Menu!$D$24,0)+IF(Résultats!B63&lt;=Menu!$D$268,Menu!$G$267,0)</f>
        <v>0</v>
      </c>
      <c r="AY31" s="1034">
        <f>+Menu!$K$113+Menu!$J$217</f>
        <v>45.907500000000006</v>
      </c>
      <c r="AZ31" s="1034">
        <f>+AY31/Menu!$F$13</f>
        <v>11.476875000000001</v>
      </c>
      <c r="BA31" s="1034">
        <f>+AY31/Menu!$D$123</f>
        <v>57.384375000000006</v>
      </c>
      <c r="BE31" s="1034">
        <f t="shared" ref="BE31:BE36" si="28">+AX31+BB31-AY31</f>
        <v>-45.907500000000006</v>
      </c>
      <c r="BF31" s="1034">
        <f>+BE31/Menu!$F$13</f>
        <v>-11.476875000000001</v>
      </c>
      <c r="BG31" s="1034">
        <f>+BE31/Menu!$D$123</f>
        <v>-57.384375000000006</v>
      </c>
      <c r="BH31" s="1009">
        <f t="shared" ref="BH31:BH36" ca="1" si="29">+BE31+AV31</f>
        <v>3672.29800926902</v>
      </c>
      <c r="BI31" s="1009">
        <f t="shared" ref="BI31:BI36" ca="1" si="30">+BF31+AT31</f>
        <v>918.074502317255</v>
      </c>
      <c r="BJ31" s="1009">
        <f>BJ30+'Générateur P.Durable 15ans'!AP31/(1+Résultats!$D$29)^(Résultats!$B102-1)</f>
        <v>10015.261535398422</v>
      </c>
      <c r="BK31" s="1009">
        <f ca="1">BK30+'Générateur P.Durable 15ans'!AT31/(1+Résultats!$D$31)^(Résultats!$B102-1)</f>
        <v>10343.39073060896</v>
      </c>
      <c r="BL31" s="1009">
        <f>BL30+'Générateur P.Durable 15ans'!BF31/(1+Résultats!$D$31)^(Résultats!$B102-1)</f>
        <v>-90.306865499457913</v>
      </c>
      <c r="BM31" s="1009">
        <f ca="1">BM30+'Générateur P.Durable 15ans'!BI31/(1+Résultats!$D$31)^(Résultats!$B102-1)</f>
        <v>10253.083865109505</v>
      </c>
      <c r="BN31" s="1009">
        <f>BN30+'Générateur P.Durable 15ans'!AR31/(1+Résultats!$D$29)^(Résultats!$B102-1)</f>
        <v>40061.046141593688</v>
      </c>
      <c r="BO31" s="1009">
        <f ca="1">BO30+'Générateur P.Durable 15ans'!AV31/(1+Résultats!$D$31)^(Résultats!$B102-1)</f>
        <v>41373.562922435842</v>
      </c>
      <c r="BP31" s="1009">
        <f>BP30+'Générateur P.Durable 15ans'!BE31/(1+Résultats!$D$31)^(Résultats!$B102-1)</f>
        <v>-361.22746199783165</v>
      </c>
      <c r="BQ31" s="1009">
        <f ca="1">BQ30+'Générateur P.Durable 15ans'!BH31/(1+Résultats!$D$31)^(Résultats!$B102-1)</f>
        <v>41012.335460438022</v>
      </c>
    </row>
    <row r="32" spans="1:69" x14ac:dyDescent="0.3">
      <c r="A32">
        <v>11</v>
      </c>
      <c r="B32" t="str">
        <f t="shared" si="0"/>
        <v>Orge d'hiver</v>
      </c>
      <c r="C32" t="str">
        <f t="shared" si="1"/>
        <v>HIVER</v>
      </c>
      <c r="D32" s="869">
        <f t="shared" si="12"/>
        <v>11.036457619275021</v>
      </c>
      <c r="E32" s="869">
        <f t="shared" si="13"/>
        <v>11.036457619275021</v>
      </c>
      <c r="F32" s="869">
        <f t="shared" si="14"/>
        <v>11.036457619275021</v>
      </c>
      <c r="G32" s="869">
        <f t="shared" si="15"/>
        <v>11.036457619275021</v>
      </c>
      <c r="H32" t="s">
        <v>405</v>
      </c>
      <c r="I32" s="842">
        <f ca="1">'Générateur P.Durable 15ans'!C202</f>
        <v>34.012344663456702</v>
      </c>
      <c r="J32" s="842">
        <f t="shared" ca="1" si="16"/>
        <v>9.4217021228411912</v>
      </c>
      <c r="K32">
        <f t="shared" si="17"/>
        <v>8.5</v>
      </c>
      <c r="L32">
        <f t="shared" si="2"/>
        <v>34</v>
      </c>
      <c r="M32">
        <f t="shared" si="18"/>
        <v>30.684999999999999</v>
      </c>
      <c r="N32">
        <f t="shared" ca="1" si="19"/>
        <v>1.234466345670171E-2</v>
      </c>
      <c r="O32">
        <f t="shared" ca="1" si="3"/>
        <v>3.327344663456703</v>
      </c>
      <c r="T32">
        <v>11</v>
      </c>
      <c r="U32" s="971">
        <f t="shared" si="20"/>
        <v>6.1333049558825037</v>
      </c>
      <c r="V32" s="973">
        <v>11</v>
      </c>
      <c r="W32" s="971">
        <f t="shared" si="4"/>
        <v>11.361432446502929</v>
      </c>
      <c r="X32" s="869">
        <f t="shared" si="21"/>
        <v>11.361432446502929</v>
      </c>
      <c r="Y32">
        <v>11</v>
      </c>
      <c r="Z32" s="971">
        <f t="shared" si="22"/>
        <v>6.1333049558825037</v>
      </c>
      <c r="AA32" s="973">
        <v>11</v>
      </c>
      <c r="AB32" s="971">
        <f t="shared" si="5"/>
        <v>11.361432446502929</v>
      </c>
      <c r="AC32" s="869">
        <f t="shared" si="23"/>
        <v>11.361432446502929</v>
      </c>
      <c r="AD32">
        <v>11</v>
      </c>
      <c r="AE32" s="971">
        <f t="shared" si="24"/>
        <v>6.1333049558825037</v>
      </c>
      <c r="AF32" s="973">
        <v>11</v>
      </c>
      <c r="AG32" s="971">
        <f t="shared" si="6"/>
        <v>11.361432446502929</v>
      </c>
      <c r="AH32" s="869">
        <f t="shared" si="25"/>
        <v>11.361432446502929</v>
      </c>
      <c r="AI32">
        <v>11</v>
      </c>
      <c r="AJ32" s="971">
        <f t="shared" si="26"/>
        <v>6.1333049558825037</v>
      </c>
      <c r="AK32" s="973">
        <v>11</v>
      </c>
      <c r="AL32" s="971">
        <f t="shared" si="7"/>
        <v>11.361432446502929</v>
      </c>
      <c r="AM32" s="869">
        <f t="shared" si="27"/>
        <v>11.361432446502929</v>
      </c>
      <c r="AO32" s="869">
        <f>+'Générateur P.Durable 15ans'!K32</f>
        <v>8.5</v>
      </c>
      <c r="AP32" s="877">
        <f>IF(Résultats!$B64&lt;='Générateur P.Durable 15ans'!$U$7,IF(Résultats!$B64&gt;'Générateur P.Durable 15ans'!$F$13," ",HLOOKUP(IF(Résultats!$B64-('Générateur P.Durable 15ans'!$F$12*ROUNDDOWN(Résultats!$B64/'Générateur P.Durable 15ans'!$F$12,0))=0,'Générateur P.Durable 15ans'!$F$12,Résultats!$B64-('Générateur P.Durable 15ans'!$F$12*ROUNDDOWN(Résultats!$B64/'Générateur P.Durable 15ans'!$F$12,0))),'Générateur P.Durable 15ans'!$N$14:$R$15,2,FALSE)),0)</f>
        <v>1280.5</v>
      </c>
      <c r="AQ32" s="869">
        <f>+'Générateur P.Durable 15ans'!L32</f>
        <v>34</v>
      </c>
      <c r="AR32" s="876">
        <f>+AP32*Menu!$F$13</f>
        <v>5122</v>
      </c>
      <c r="AS32" s="869">
        <f ca="1">+'Générateur P.Durable 15ans'!D202</f>
        <v>8.5030861658641754</v>
      </c>
      <c r="AT32" s="877">
        <f ca="1">IF(Résultats!$B64&lt;='Générateur P.Durable 15ans'!$U$7,+AP32*AS32/AO32+IF(Résultats!$B64&lt;=Menu!$G$64,Menu!$D$64,0),0)</f>
        <v>1280.9649218104796</v>
      </c>
      <c r="AU32" s="869">
        <f ca="1">+'Générateur P.Durable 15ans'!C202</f>
        <v>34.012344663456702</v>
      </c>
      <c r="AV32" s="877">
        <f ca="1">+AT32*Menu!$F$13</f>
        <v>5123.8596872419184</v>
      </c>
      <c r="AW32" s="1010">
        <f t="shared" ca="1" si="8"/>
        <v>1.0003630783369619</v>
      </c>
      <c r="AX32" s="876">
        <f>+IF(Résultats!B64&lt;=Menu!$D$253,Menu!$D$252*Menu!$F$13,0)+IF(Résultats!B64&lt;=Menu!$D$258,Menu!$D$257*Menu!$F$13,0)+IF(Résultats!B64&lt;=Menu!$D$263,Menu!$D$262*Menu!$D$24,0)+IF(Résultats!B64&lt;=Menu!$D$268,Menu!$G$267,0)</f>
        <v>0</v>
      </c>
      <c r="AY32" s="1034">
        <f>+Menu!$K$113+Menu!$J$217</f>
        <v>45.907500000000006</v>
      </c>
      <c r="AZ32" s="1034">
        <f>+AY32/Menu!$F$13</f>
        <v>11.476875000000001</v>
      </c>
      <c r="BA32" s="1034">
        <f>+AY32/Menu!$D$123</f>
        <v>57.384375000000006</v>
      </c>
      <c r="BB32" s="876"/>
      <c r="BE32" s="1034">
        <f t="shared" si="28"/>
        <v>-45.907500000000006</v>
      </c>
      <c r="BF32" s="1034">
        <f>+BE32/Menu!$F$13</f>
        <v>-11.476875000000001</v>
      </c>
      <c r="BG32" s="1034">
        <f>+BE32/Menu!$D$123</f>
        <v>-57.384375000000006</v>
      </c>
      <c r="BH32" s="1009">
        <f t="shared" ca="1" si="29"/>
        <v>5077.9521872419182</v>
      </c>
      <c r="BI32" s="1009">
        <f t="shared" ca="1" si="30"/>
        <v>1269.4880468104795</v>
      </c>
      <c r="BJ32" s="1009">
        <f>BJ31+'Générateur P.Durable 15ans'!AP32/(1+Résultats!$D$29)^(Résultats!$B103-1)</f>
        <v>10880.321453579858</v>
      </c>
      <c r="BK32" s="1009">
        <f ca="1">BK31+'Générateur P.Durable 15ans'!AT32/(1+Résultats!$D$31)^(Résultats!$B103-1)</f>
        <v>11296.548934124297</v>
      </c>
      <c r="BL32" s="1009">
        <f>BL31+'Générateur P.Durable 15ans'!BF32/(1+Résultats!$D$31)^(Résultats!$B103-1)</f>
        <v>-98.846738348988268</v>
      </c>
      <c r="BM32" s="1009">
        <f ca="1">BM31+'Générateur P.Durable 15ans'!BI32/(1+Résultats!$D$31)^(Résultats!$B103-1)</f>
        <v>11197.702195775313</v>
      </c>
      <c r="BN32" s="1009">
        <f>BN31+'Générateur P.Durable 15ans'!AR32/(1+Résultats!$D$29)^(Résultats!$B103-1)</f>
        <v>43521.285814319432</v>
      </c>
      <c r="BO32" s="1009">
        <f ca="1">BO31+'Générateur P.Durable 15ans'!AV32/(1+Résultats!$D$31)^(Résultats!$B103-1)</f>
        <v>45186.19573649719</v>
      </c>
      <c r="BP32" s="1009">
        <f>BP31+'Générateur P.Durable 15ans'!BE32/(1+Résultats!$D$31)^(Résultats!$B103-1)</f>
        <v>-395.38695339595307</v>
      </c>
      <c r="BQ32" s="1009">
        <f ca="1">BQ31+'Générateur P.Durable 15ans'!BH32/(1+Résultats!$D$31)^(Résultats!$B103-1)</f>
        <v>44790.808783101253</v>
      </c>
    </row>
    <row r="33" spans="1:69" x14ac:dyDescent="0.3">
      <c r="A33">
        <v>12</v>
      </c>
      <c r="B33" t="str">
        <f t="shared" si="0"/>
        <v>Maïs</v>
      </c>
      <c r="C33" t="str">
        <f t="shared" si="1"/>
        <v>ETE</v>
      </c>
      <c r="D33" s="869">
        <f t="shared" si="12"/>
        <v>11.361432446502929</v>
      </c>
      <c r="E33" s="869">
        <f t="shared" si="13"/>
        <v>11.361432446502929</v>
      </c>
      <c r="F33" s="869">
        <f t="shared" si="14"/>
        <v>11.361432446502929</v>
      </c>
      <c r="G33" s="869">
        <f t="shared" si="15"/>
        <v>11.361432446502929</v>
      </c>
      <c r="H33" t="s">
        <v>405</v>
      </c>
      <c r="I33">
        <f ca="1">'Générateur P.Durable 15ans'!C203</f>
        <v>39.172231693387701</v>
      </c>
      <c r="J33" s="842">
        <f t="shared" ca="1" si="16"/>
        <v>10.851033710079696</v>
      </c>
      <c r="K33">
        <f t="shared" si="17"/>
        <v>9.5</v>
      </c>
      <c r="L33">
        <f t="shared" si="2"/>
        <v>38</v>
      </c>
      <c r="M33">
        <f t="shared" si="18"/>
        <v>34.295000000000002</v>
      </c>
      <c r="N33">
        <f t="shared" ca="1" si="19"/>
        <v>1.1722316933877011</v>
      </c>
      <c r="O33">
        <f t="shared" ca="1" si="3"/>
        <v>4.8772316933876994</v>
      </c>
      <c r="T33">
        <v>12</v>
      </c>
      <c r="U33" s="971">
        <f t="shared" si="20"/>
        <v>6.2631117309960596</v>
      </c>
      <c r="V33" s="973">
        <v>12</v>
      </c>
      <c r="W33" s="971">
        <f t="shared" si="4"/>
        <v>11.60188859814701</v>
      </c>
      <c r="X33" s="869">
        <f t="shared" si="21"/>
        <v>11.60188859814701</v>
      </c>
      <c r="Y33">
        <v>12</v>
      </c>
      <c r="Z33" s="971">
        <f t="shared" si="22"/>
        <v>6.2631117309960596</v>
      </c>
      <c r="AA33" s="973">
        <v>12</v>
      </c>
      <c r="AB33" s="971">
        <f t="shared" si="5"/>
        <v>11.60188859814701</v>
      </c>
      <c r="AC33" s="869">
        <f t="shared" si="23"/>
        <v>11.60188859814701</v>
      </c>
      <c r="AD33">
        <v>12</v>
      </c>
      <c r="AE33" s="971">
        <f t="shared" si="24"/>
        <v>6.2631117309960596</v>
      </c>
      <c r="AF33" s="973">
        <v>12</v>
      </c>
      <c r="AG33" s="971">
        <f t="shared" si="6"/>
        <v>11.60188859814701</v>
      </c>
      <c r="AH33" s="869">
        <f t="shared" si="25"/>
        <v>11.60188859814701</v>
      </c>
      <c r="AI33">
        <v>12</v>
      </c>
      <c r="AJ33" s="971">
        <f t="shared" si="26"/>
        <v>6.2631117309960596</v>
      </c>
      <c r="AK33" s="973">
        <v>12</v>
      </c>
      <c r="AL33" s="971">
        <f t="shared" si="7"/>
        <v>11.60188859814701</v>
      </c>
      <c r="AM33" s="869">
        <f t="shared" si="27"/>
        <v>11.60188859814701</v>
      </c>
      <c r="AO33" s="869">
        <f>+'Générateur P.Durable 15ans'!K33</f>
        <v>9.5</v>
      </c>
      <c r="AP33" s="877">
        <f>IF(Résultats!$B65&lt;='Générateur P.Durable 15ans'!$U$7,IF(Résultats!$B65&gt;'Générateur P.Durable 15ans'!$F$13," ",HLOOKUP(IF(Résultats!$B65-('Générateur P.Durable 15ans'!$F$12*ROUNDDOWN(Résultats!$B65/'Générateur P.Durable 15ans'!$F$12,0))=0,'Générateur P.Durable 15ans'!$F$12,Résultats!$B65-('Générateur P.Durable 15ans'!$F$12*ROUNDDOWN(Résultats!$B65/'Générateur P.Durable 15ans'!$F$12,0))),'Générateur P.Durable 15ans'!$N$14:$R$15,2,FALSE)),0)</f>
        <v>1472</v>
      </c>
      <c r="AQ33" s="869">
        <f>+'Générateur P.Durable 15ans'!L33</f>
        <v>38</v>
      </c>
      <c r="AR33" s="876">
        <f>+AP33*Menu!$F$13</f>
        <v>5888</v>
      </c>
      <c r="AS33" s="869">
        <f ca="1">+'Générateur P.Durable 15ans'!D203</f>
        <v>9.7930579233469253</v>
      </c>
      <c r="AT33" s="877">
        <f ca="1">IF(Résultats!$B65&lt;='Générateur P.Durable 15ans'!$U$7,+AP33*AS33/AO33+IF(Résultats!$B65&lt;=Menu!$G$64,Menu!$D$64,0),0)</f>
        <v>1517.4085540175445</v>
      </c>
      <c r="AU33" s="869">
        <f ca="1">+'Générateur P.Durable 15ans'!C203</f>
        <v>39.172231693387701</v>
      </c>
      <c r="AV33" s="877">
        <f ca="1">+AT33*Menu!$F$13</f>
        <v>6069.6342160701779</v>
      </c>
      <c r="AW33" s="1010">
        <f t="shared" ca="1" si="8"/>
        <v>1.0308482024575709</v>
      </c>
      <c r="AX33" s="876">
        <f>+IF(Résultats!B65&lt;=Menu!$D$253,Menu!$D$252*Menu!$F$13,0)+IF(Résultats!B65&lt;=Menu!$D$258,Menu!$D$257*Menu!$F$13,0)+IF(Résultats!B65&lt;=Menu!$D$263,Menu!$D$262*Menu!$D$24,0)+IF(Résultats!B65&lt;=Menu!$D$268,Menu!$G$267,0)</f>
        <v>0</v>
      </c>
      <c r="AY33" s="1034">
        <f>+Menu!$K$113+Menu!$J$217</f>
        <v>45.907500000000006</v>
      </c>
      <c r="AZ33" s="1034">
        <f>+AY33/Menu!$F$13</f>
        <v>11.476875000000001</v>
      </c>
      <c r="BA33" s="1034">
        <f>+AY33/Menu!$D$123</f>
        <v>57.384375000000006</v>
      </c>
      <c r="BB33" s="876"/>
      <c r="BE33" s="1034">
        <f t="shared" si="28"/>
        <v>-45.907500000000006</v>
      </c>
      <c r="BF33" s="1034">
        <f>+BE33/Menu!$F$13</f>
        <v>-11.476875000000001</v>
      </c>
      <c r="BG33" s="1034">
        <f>+BE33/Menu!$D$123</f>
        <v>-57.384375000000006</v>
      </c>
      <c r="BH33" s="1009">
        <f t="shared" ca="1" si="29"/>
        <v>6023.7267160701776</v>
      </c>
      <c r="BI33" s="1009">
        <f t="shared" ca="1" si="30"/>
        <v>1505.9316790175444</v>
      </c>
      <c r="BJ33" s="1009">
        <f>BJ32+'Générateur P.Durable 15ans'!AP33/(1+Résultats!$D$29)^(Résultats!$B104-1)</f>
        <v>11836.504584840988</v>
      </c>
      <c r="BK33" s="1009">
        <f ca="1">BK32+'Générateur P.Durable 15ans'!AT33/(1+Résultats!$D$31)^(Résultats!$B104-1)</f>
        <v>12392.757158839533</v>
      </c>
      <c r="BL33" s="1009">
        <f>BL32+'Générateur P.Durable 15ans'!BF33/(1+Résultats!$D$31)^(Résultats!$B104-1)</f>
        <v>-107.13787703785269</v>
      </c>
      <c r="BM33" s="1009">
        <f ca="1">BM32+'Générateur P.Durable 15ans'!BI33/(1+Résultats!$D$31)^(Résultats!$B104-1)</f>
        <v>12285.619281801684</v>
      </c>
      <c r="BN33" s="1009">
        <f>BN32+'Générateur P.Durable 15ans'!AR33/(1+Résultats!$D$29)^(Résultats!$B104-1)</f>
        <v>47346.018339363953</v>
      </c>
      <c r="BO33" s="1009">
        <f ca="1">BO32+'Générateur P.Durable 15ans'!AV33/(1+Résultats!$D$31)^(Résultats!$B104-1)</f>
        <v>49571.028635358132</v>
      </c>
      <c r="BP33" s="1009">
        <f>BP32+'Générateur P.Durable 15ans'!BE33/(1+Résultats!$D$31)^(Résultats!$B104-1)</f>
        <v>-428.55150815141076</v>
      </c>
      <c r="BQ33" s="1009">
        <f ca="1">BQ32+'Générateur P.Durable 15ans'!BH33/(1+Résultats!$D$31)^(Résultats!$B104-1)</f>
        <v>49142.477127206737</v>
      </c>
    </row>
    <row r="34" spans="1:69" x14ac:dyDescent="0.3">
      <c r="A34">
        <v>13</v>
      </c>
      <c r="B34" t="str">
        <f t="shared" si="0"/>
        <v>Blé d'hiver</v>
      </c>
      <c r="C34" t="str">
        <f t="shared" si="1"/>
        <v>HIVER</v>
      </c>
      <c r="D34" s="869">
        <f t="shared" si="12"/>
        <v>11.60188859814701</v>
      </c>
      <c r="E34" s="869">
        <f t="shared" si="13"/>
        <v>11.60188859814701</v>
      </c>
      <c r="F34" s="869">
        <f t="shared" si="14"/>
        <v>11.60188859814701</v>
      </c>
      <c r="G34" s="869">
        <f t="shared" si="15"/>
        <v>11.60188859814701</v>
      </c>
      <c r="H34" t="s">
        <v>405</v>
      </c>
      <c r="I34" s="842">
        <f ca="1">'Générateur P.Durable 15ans'!C204</f>
        <v>31.106635075904506</v>
      </c>
      <c r="J34" s="842">
        <f t="shared" ca="1" si="16"/>
        <v>8.6167964199181455</v>
      </c>
      <c r="K34">
        <f t="shared" si="17"/>
        <v>7.8</v>
      </c>
      <c r="L34">
        <f t="shared" si="2"/>
        <v>31.2</v>
      </c>
      <c r="M34">
        <f t="shared" si="18"/>
        <v>28.157999999999998</v>
      </c>
      <c r="N34">
        <f t="shared" ca="1" si="19"/>
        <v>-9.3364924095492796E-2</v>
      </c>
      <c r="O34">
        <f t="shared" ca="1" si="3"/>
        <v>2.9486350759045088</v>
      </c>
      <c r="T34">
        <v>13</v>
      </c>
      <c r="U34" s="971">
        <f t="shared" si="20"/>
        <v>6.3583194211870309</v>
      </c>
      <c r="V34" s="973">
        <v>13</v>
      </c>
      <c r="W34" s="971">
        <f t="shared" si="4"/>
        <v>11.778252850091604</v>
      </c>
      <c r="X34" s="869">
        <f t="shared" si="21"/>
        <v>11.778252850091604</v>
      </c>
      <c r="Y34">
        <v>13</v>
      </c>
      <c r="Z34" s="971">
        <f t="shared" si="22"/>
        <v>6.3583194211870309</v>
      </c>
      <c r="AA34" s="973">
        <v>13</v>
      </c>
      <c r="AB34" s="971">
        <f t="shared" si="5"/>
        <v>11.778252850091604</v>
      </c>
      <c r="AC34" s="869">
        <f t="shared" si="23"/>
        <v>11.778252850091604</v>
      </c>
      <c r="AD34">
        <v>13</v>
      </c>
      <c r="AE34" s="971">
        <f t="shared" si="24"/>
        <v>6.3583194211870309</v>
      </c>
      <c r="AF34" s="973">
        <v>13</v>
      </c>
      <c r="AG34" s="971">
        <f t="shared" si="6"/>
        <v>11.778252850091604</v>
      </c>
      <c r="AH34" s="869">
        <f t="shared" si="25"/>
        <v>11.778252850091604</v>
      </c>
      <c r="AI34">
        <v>13</v>
      </c>
      <c r="AJ34" s="971">
        <f t="shared" si="26"/>
        <v>6.3583194211870309</v>
      </c>
      <c r="AK34" s="973">
        <v>13</v>
      </c>
      <c r="AL34" s="971">
        <f t="shared" si="7"/>
        <v>11.778252850091604</v>
      </c>
      <c r="AM34" s="869">
        <f t="shared" si="27"/>
        <v>11.778252850091604</v>
      </c>
      <c r="AO34" s="869">
        <f>+'Générateur P.Durable 15ans'!K34</f>
        <v>7.8</v>
      </c>
      <c r="AP34" s="877">
        <f>IF(Résultats!$B66&lt;='Générateur P.Durable 15ans'!$U$7,IF(Résultats!$B66&gt;'Générateur P.Durable 15ans'!$F$13," ",HLOOKUP(IF(Résultats!$B66-('Générateur P.Durable 15ans'!$F$12*ROUNDDOWN(Résultats!$B66/'Générateur P.Durable 15ans'!$F$12,0))=0,'Générateur P.Durable 15ans'!$F$12,Résultats!$B66-('Générateur P.Durable 15ans'!$F$12*ROUNDDOWN(Résultats!$B66/'Générateur P.Durable 15ans'!$F$12,0))),'Générateur P.Durable 15ans'!$N$14:$R$15,2,FALSE)),0)</f>
        <v>1194.2</v>
      </c>
      <c r="AQ34" s="869">
        <f>+'Générateur P.Durable 15ans'!L34</f>
        <v>31.2</v>
      </c>
      <c r="AR34" s="876">
        <f>+AP34*Menu!$F$13</f>
        <v>4776.8</v>
      </c>
      <c r="AS34" s="869">
        <f ca="1">+'Générateur P.Durable 15ans'!D204</f>
        <v>7.7766587689761266</v>
      </c>
      <c r="AT34" s="877">
        <f ca="1">IF(Résultats!$B66&lt;='Générateur P.Durable 15ans'!$U$7,+AP34*AS34/AO34+IF(Résultats!$B66&lt;=Menu!$G$64,Menu!$D$64,0),0)</f>
        <v>1190.6263976809348</v>
      </c>
      <c r="AU34" s="869">
        <f ca="1">+'Générateur P.Durable 15ans'!C204</f>
        <v>31.106635075904506</v>
      </c>
      <c r="AV34" s="877">
        <f ca="1">+AT34*Menu!$F$13</f>
        <v>4762.5055907237393</v>
      </c>
      <c r="AW34" s="1010">
        <f t="shared" ca="1" si="8"/>
        <v>0.99700753448411883</v>
      </c>
      <c r="AX34" s="876">
        <f>+IF(Résultats!B66&lt;=Menu!$D$253,Menu!$D$252*Menu!$F$13,0)+IF(Résultats!B66&lt;=Menu!$D$258,Menu!$D$257*Menu!$F$13,0)+IF(Résultats!B66&lt;=Menu!$D$263,Menu!$D$262*Menu!$D$24,0)+IF(Résultats!B66&lt;=Menu!$D$268,Menu!$G$267,0)</f>
        <v>0</v>
      </c>
      <c r="AY34" s="1034">
        <f>+Menu!$K$113+Menu!$J$217</f>
        <v>45.907500000000006</v>
      </c>
      <c r="AZ34" s="1034">
        <f>+AY34/Menu!$F$13</f>
        <v>11.476875000000001</v>
      </c>
      <c r="BA34" s="1034">
        <f>+AY34/Menu!$D$123</f>
        <v>57.384375000000006</v>
      </c>
      <c r="BB34" s="876"/>
      <c r="BE34" s="1034">
        <f t="shared" si="28"/>
        <v>-45.907500000000006</v>
      </c>
      <c r="BF34" s="1034">
        <f>+BE34/Menu!$F$13</f>
        <v>-11.476875000000001</v>
      </c>
      <c r="BG34" s="1034">
        <f>+BE34/Menu!$D$123</f>
        <v>-57.384375000000006</v>
      </c>
      <c r="BH34" s="1009">
        <f t="shared" ca="1" si="29"/>
        <v>4716.598090723739</v>
      </c>
      <c r="BI34" s="1009">
        <f t="shared" ca="1" si="30"/>
        <v>1179.1495226809348</v>
      </c>
      <c r="BJ34" s="1009">
        <f>BJ33+'Générateur P.Durable 15ans'!AP34/(1+Résultats!$D$29)^(Résultats!$B105-1)</f>
        <v>12582.398381449502</v>
      </c>
      <c r="BK34" s="1009">
        <f ca="1">BK33+'Générateur P.Durable 15ans'!AT34/(1+Résultats!$D$31)^(Résultats!$B105-1)</f>
        <v>13227.838558999578</v>
      </c>
      <c r="BL34" s="1009">
        <f>BL33+'Générateur P.Durable 15ans'!BF34/(1+Résultats!$D$31)^(Résultats!$B105-1)</f>
        <v>-115.18752625034242</v>
      </c>
      <c r="BM34" s="1009">
        <f ca="1">BM33+'Générateur P.Durable 15ans'!BI34/(1+Résultats!$D$31)^(Résultats!$B105-1)</f>
        <v>13112.65103274924</v>
      </c>
      <c r="BN34" s="1009">
        <f>BN33+'Générateur P.Durable 15ans'!AR34/(1+Résultats!$D$29)^(Résultats!$B105-1)</f>
        <v>50329.593525798009</v>
      </c>
      <c r="BO34" s="1009">
        <f ca="1">BO33+'Générateur P.Durable 15ans'!AV34/(1+Résultats!$D$31)^(Résultats!$B105-1)</f>
        <v>52911.354235998311</v>
      </c>
      <c r="BP34" s="1009">
        <f>BP33+'Générateur P.Durable 15ans'!BE34/(1+Résultats!$D$31)^(Résultats!$B105-1)</f>
        <v>-460.75010500136966</v>
      </c>
      <c r="BQ34" s="1009">
        <f ca="1">BQ33+'Générateur P.Durable 15ans'!BH34/(1+Résultats!$D$31)^(Résultats!$B105-1)</f>
        <v>52450.604130996959</v>
      </c>
    </row>
    <row r="35" spans="1:69" x14ac:dyDescent="0.3">
      <c r="A35">
        <v>14</v>
      </c>
      <c r="B35" t="str">
        <f t="shared" si="0"/>
        <v>Prairie temporaire</v>
      </c>
      <c r="C35" t="str">
        <f t="shared" si="1"/>
        <v>HIVER</v>
      </c>
      <c r="D35" s="869">
        <f t="shared" si="12"/>
        <v>11.778252850091604</v>
      </c>
      <c r="E35" s="869">
        <f t="shared" si="13"/>
        <v>11.778252850091604</v>
      </c>
      <c r="F35" s="869">
        <f t="shared" si="14"/>
        <v>11.778252850091604</v>
      </c>
      <c r="G35" s="869">
        <f t="shared" si="15"/>
        <v>11.778252850091604</v>
      </c>
      <c r="H35" t="s">
        <v>405</v>
      </c>
      <c r="I35" s="842">
        <f ca="1">'Générateur P.Durable 15ans'!C205</f>
        <v>39.836185901762036</v>
      </c>
      <c r="J35" s="842">
        <f t="shared" ca="1" si="16"/>
        <v>11.034954543424387</v>
      </c>
      <c r="K35">
        <f t="shared" si="17"/>
        <v>10</v>
      </c>
      <c r="L35">
        <f t="shared" si="2"/>
        <v>40</v>
      </c>
      <c r="M35">
        <f t="shared" si="18"/>
        <v>36.1</v>
      </c>
      <c r="N35">
        <f t="shared" ca="1" si="19"/>
        <v>-0.16381409823796389</v>
      </c>
      <c r="O35">
        <f t="shared" ca="1" si="3"/>
        <v>3.7361859017620347</v>
      </c>
      <c r="T35">
        <v>14</v>
      </c>
      <c r="U35" s="971">
        <f t="shared" si="20"/>
        <v>6.4277015880372561</v>
      </c>
      <c r="V35" s="973">
        <v>14</v>
      </c>
      <c r="W35" s="971">
        <f t="shared" si="4"/>
        <v>11.906777488493089</v>
      </c>
      <c r="X35" s="869">
        <f t="shared" si="21"/>
        <v>11.906777488493089</v>
      </c>
      <c r="Y35">
        <v>14</v>
      </c>
      <c r="Z35" s="971">
        <f t="shared" si="22"/>
        <v>6.4277015880372561</v>
      </c>
      <c r="AA35" s="973">
        <v>14</v>
      </c>
      <c r="AB35" s="971">
        <f t="shared" si="5"/>
        <v>11.906777488493089</v>
      </c>
      <c r="AC35" s="869">
        <f t="shared" si="23"/>
        <v>11.906777488493089</v>
      </c>
      <c r="AD35">
        <v>14</v>
      </c>
      <c r="AE35" s="971">
        <f t="shared" si="24"/>
        <v>6.4277015880372561</v>
      </c>
      <c r="AF35" s="973">
        <v>14</v>
      </c>
      <c r="AG35" s="971">
        <f t="shared" si="6"/>
        <v>11.906777488493089</v>
      </c>
      <c r="AH35" s="869">
        <f t="shared" si="25"/>
        <v>11.906777488493089</v>
      </c>
      <c r="AI35">
        <v>14</v>
      </c>
      <c r="AJ35" s="971">
        <f t="shared" si="26"/>
        <v>6.4277015880372561</v>
      </c>
      <c r="AK35" s="973">
        <v>14</v>
      </c>
      <c r="AL35" s="971">
        <f t="shared" si="7"/>
        <v>11.906777488493089</v>
      </c>
      <c r="AM35" s="869">
        <f t="shared" si="27"/>
        <v>11.906777488493089</v>
      </c>
      <c r="AO35" s="869">
        <f>+'Générateur P.Durable 15ans'!K35</f>
        <v>10</v>
      </c>
      <c r="AP35" s="877">
        <f>IF(Résultats!$B67&lt;='Générateur P.Durable 15ans'!$U$7,IF(Résultats!$B67&gt;'Générateur P.Durable 15ans'!$F$13," ",HLOOKUP(IF(Résultats!$B67-('Générateur P.Durable 15ans'!$F$12*ROUNDDOWN(Résultats!$B67/'Générateur P.Durable 15ans'!$F$12,0))=0,'Générateur P.Durable 15ans'!$F$12,Résultats!$B67-('Générateur P.Durable 15ans'!$F$12*ROUNDDOWN(Résultats!$B67/'Générateur P.Durable 15ans'!$F$12,0))),'Générateur P.Durable 15ans'!$N$14:$R$15,2,FALSE)),0)</f>
        <v>927</v>
      </c>
      <c r="AQ35" s="869">
        <f>+'Générateur P.Durable 15ans'!L35</f>
        <v>40</v>
      </c>
      <c r="AR35" s="876">
        <f>+AP35*Menu!$F$13</f>
        <v>3708</v>
      </c>
      <c r="AS35" s="869">
        <f ca="1">+'Générateur P.Durable 15ans'!D205</f>
        <v>9.959046475440509</v>
      </c>
      <c r="AT35" s="877">
        <f ca="1">IF(Résultats!$B67&lt;='Générateur P.Durable 15ans'!$U$7,+AP35*AS35/AO35+IF(Résultats!$B67&lt;=Menu!$G$64,Menu!$D$64,0),0)</f>
        <v>923.20360827333513</v>
      </c>
      <c r="AU35" s="869">
        <f ca="1">+'Générateur P.Durable 15ans'!C205</f>
        <v>39.836185901762036</v>
      </c>
      <c r="AV35" s="877">
        <f ca="1">+AT35*Menu!$F$13</f>
        <v>3692.8144330933405</v>
      </c>
      <c r="AW35" s="1010">
        <f t="shared" ca="1" si="8"/>
        <v>0.99590464754405084</v>
      </c>
      <c r="AX35" s="876">
        <f>+IF(Résultats!B67&lt;=Menu!$D$253,Menu!$D$252*Menu!$F$13,0)+IF(Résultats!B67&lt;=Menu!$D$258,Menu!$D$257*Menu!$F$13,0)+IF(Résultats!B67&lt;=Menu!$D$263,Menu!$D$262*Menu!$D$24,0)+IF(Résultats!B67&lt;=Menu!$D$268,Menu!$G$267,0)</f>
        <v>0</v>
      </c>
      <c r="AY35" s="1034">
        <f>+Menu!$K$113+Menu!$J$217</f>
        <v>45.907500000000006</v>
      </c>
      <c r="AZ35" s="1034">
        <f>+AY35/Menu!$F$13</f>
        <v>11.476875000000001</v>
      </c>
      <c r="BA35" s="1034">
        <f>+AY35/Menu!$D$123</f>
        <v>57.384375000000006</v>
      </c>
      <c r="BB35" s="876"/>
      <c r="BE35" s="1034">
        <f t="shared" si="28"/>
        <v>-45.907500000000006</v>
      </c>
      <c r="BF35" s="1034">
        <f>+BE35/Menu!$F$13</f>
        <v>-11.476875000000001</v>
      </c>
      <c r="BG35" s="1034">
        <f>+BE35/Menu!$D$123</f>
        <v>-57.384375000000006</v>
      </c>
      <c r="BH35" s="1009">
        <f t="shared" ca="1" si="29"/>
        <v>3646.9069330933407</v>
      </c>
      <c r="BI35" s="1009">
        <f t="shared" ca="1" si="30"/>
        <v>911.72673327333519</v>
      </c>
      <c r="BJ35" s="1009">
        <f>BJ34+'Générateur P.Durable 15ans'!AP35/(1+Résultats!$D$29)^(Résultats!$B106-1)</f>
        <v>13139.130559296349</v>
      </c>
      <c r="BK35" s="1009">
        <f ca="1">BK34+'Générateur P.Durable 15ans'!AT35/(1+Résultats!$D$31)^(Résultats!$B106-1)</f>
        <v>13856.495293139842</v>
      </c>
      <c r="BL35" s="1009">
        <f>BL34+'Générateur P.Durable 15ans'!BF35/(1+Résultats!$D$31)^(Résultats!$B106-1)</f>
        <v>-123.00271966052662</v>
      </c>
      <c r="BM35" s="1009">
        <f ca="1">BM34+'Générateur P.Durable 15ans'!BI35/(1+Résultats!$D$31)^(Résultats!$B106-1)</f>
        <v>13733.49257347932</v>
      </c>
      <c r="BN35" s="1009">
        <f>BN34+'Générateur P.Durable 15ans'!AR35/(1+Résultats!$D$29)^(Résultats!$B106-1)</f>
        <v>52556.522237185396</v>
      </c>
      <c r="BO35" s="1009">
        <f ca="1">BO34+'Générateur P.Durable 15ans'!AV35/(1+Résultats!$D$31)^(Résultats!$B106-1)</f>
        <v>55425.981172559368</v>
      </c>
      <c r="BP35" s="1009">
        <f>BP34+'Générateur P.Durable 15ans'!BE35/(1+Résultats!$D$31)^(Résultats!$B106-1)</f>
        <v>-492.01087864210649</v>
      </c>
      <c r="BQ35" s="1009">
        <f ca="1">BQ34+'Générateur P.Durable 15ans'!BH35/(1+Résultats!$D$31)^(Résultats!$B106-1)</f>
        <v>54933.970293917278</v>
      </c>
    </row>
    <row r="36" spans="1:69" x14ac:dyDescent="0.3">
      <c r="A36">
        <v>15</v>
      </c>
      <c r="B36" t="str">
        <f t="shared" si="0"/>
        <v>Orge d'hiver</v>
      </c>
      <c r="C36" t="str">
        <f t="shared" si="1"/>
        <v>HIVER</v>
      </c>
      <c r="D36" s="869">
        <f t="shared" si="12"/>
        <v>11.906777488493089</v>
      </c>
      <c r="E36" s="869">
        <f t="shared" si="13"/>
        <v>11.906777488493089</v>
      </c>
      <c r="F36" s="869">
        <f t="shared" si="14"/>
        <v>11.906777488493089</v>
      </c>
      <c r="G36" s="869">
        <f t="shared" si="15"/>
        <v>11.906777488493089</v>
      </c>
      <c r="H36" t="s">
        <v>405</v>
      </c>
      <c r="I36" s="842">
        <f ca="1">'Générateur P.Durable 15ans'!C206</f>
        <v>33.832858512167</v>
      </c>
      <c r="J36" s="842">
        <f t="shared" ca="1" si="16"/>
        <v>9.3719829673592798</v>
      </c>
      <c r="K36">
        <f t="shared" si="17"/>
        <v>8.5</v>
      </c>
      <c r="L36">
        <f t="shared" si="2"/>
        <v>34</v>
      </c>
      <c r="M36">
        <f t="shared" si="18"/>
        <v>30.684999999999999</v>
      </c>
      <c r="N36">
        <f t="shared" ca="1" si="19"/>
        <v>-0.16714148783299976</v>
      </c>
      <c r="O36">
        <f t="shared" ca="1" si="3"/>
        <v>3.1478585121670015</v>
      </c>
      <c r="T36">
        <v>15</v>
      </c>
      <c r="U36" s="971">
        <f t="shared" si="20"/>
        <v>6.4780264123512135</v>
      </c>
      <c r="V36" s="973">
        <v>15</v>
      </c>
      <c r="W36" s="971">
        <f t="shared" si="4"/>
        <v>12</v>
      </c>
      <c r="X36" s="869">
        <f t="shared" si="21"/>
        <v>12</v>
      </c>
      <c r="Y36">
        <v>15</v>
      </c>
      <c r="Z36" s="971">
        <f t="shared" si="22"/>
        <v>6.4780264123512135</v>
      </c>
      <c r="AA36" s="973">
        <v>15</v>
      </c>
      <c r="AB36" s="971">
        <f t="shared" si="5"/>
        <v>12</v>
      </c>
      <c r="AC36" s="869">
        <f t="shared" si="23"/>
        <v>12</v>
      </c>
      <c r="AD36">
        <v>15</v>
      </c>
      <c r="AE36" s="971">
        <f t="shared" si="24"/>
        <v>6.4780264123512135</v>
      </c>
      <c r="AF36" s="973">
        <v>15</v>
      </c>
      <c r="AG36" s="971">
        <f t="shared" si="6"/>
        <v>12</v>
      </c>
      <c r="AH36" s="869">
        <f t="shared" si="25"/>
        <v>12</v>
      </c>
      <c r="AI36">
        <v>15</v>
      </c>
      <c r="AJ36" s="971">
        <f t="shared" si="26"/>
        <v>6.4780264123512135</v>
      </c>
      <c r="AK36" s="973">
        <v>15</v>
      </c>
      <c r="AL36" s="971">
        <f t="shared" si="7"/>
        <v>12</v>
      </c>
      <c r="AM36" s="869">
        <f t="shared" si="27"/>
        <v>12</v>
      </c>
      <c r="AO36" s="869">
        <f>+'Générateur P.Durable 15ans'!K36</f>
        <v>8.5</v>
      </c>
      <c r="AP36" s="877">
        <f>IF(Résultats!$B68&lt;='Générateur P.Durable 15ans'!$U$7,IF(Résultats!$B68&gt;'Générateur P.Durable 15ans'!$F$13," ",HLOOKUP(IF(Résultats!$B68-('Générateur P.Durable 15ans'!$F$12*ROUNDDOWN(Résultats!$B68/'Générateur P.Durable 15ans'!$F$12,0))=0,'Générateur P.Durable 15ans'!$F$12,Résultats!$B68-('Générateur P.Durable 15ans'!$F$12*ROUNDDOWN(Résultats!$B68/'Générateur P.Durable 15ans'!$F$12,0))),'Générateur P.Durable 15ans'!$N$14:$R$15,2,FALSE)),0)</f>
        <v>1280.5</v>
      </c>
      <c r="AQ36" s="869">
        <f>+'Générateur P.Durable 15ans'!L36</f>
        <v>34</v>
      </c>
      <c r="AR36" s="876">
        <f>+AP36*Menu!$F$13</f>
        <v>5122</v>
      </c>
      <c r="AS36" s="869">
        <f ca="1">+'Générateur P.Durable 15ans'!D206</f>
        <v>8.4582146280417501</v>
      </c>
      <c r="AT36" s="877">
        <f ca="1">IF(Résultats!$B68&lt;='Générateur P.Durable 15ans'!$U$7,+AP36*AS36/AO36+IF(Résultats!$B68&lt;=Menu!$G$64,Menu!$D$64,0),0)</f>
        <v>1274.2051566126424</v>
      </c>
      <c r="AU36" s="869">
        <f ca="1">+'Générateur P.Durable 15ans'!C206</f>
        <v>33.832858512167</v>
      </c>
      <c r="AV36" s="877">
        <f ca="1">+AT36*Menu!$F$13</f>
        <v>5096.8206264505698</v>
      </c>
      <c r="AW36" s="1010">
        <f t="shared" ca="1" si="8"/>
        <v>0.99508407388726472</v>
      </c>
      <c r="AX36" s="876">
        <f>+IF(Résultats!B68&lt;=Menu!$D$253,Menu!$D$252*Menu!$F$13,0)+IF(Résultats!B68&lt;=Menu!$D$258,Menu!$D$257*Menu!$F$13,0)+IF(Résultats!B68&lt;=Menu!$D$263,Menu!$D$262*Menu!$D$24,0)+IF(Résultats!B68&lt;=Menu!$D$268,Menu!$G$267,0)</f>
        <v>0</v>
      </c>
      <c r="AY36" s="1034">
        <f>+Menu!$K$113+Menu!$J$217</f>
        <v>45.907500000000006</v>
      </c>
      <c r="AZ36" s="1034">
        <f>+AY36/Menu!$F$13</f>
        <v>11.476875000000001</v>
      </c>
      <c r="BA36" s="1034">
        <f>+AY36/Menu!$D$123</f>
        <v>57.384375000000006</v>
      </c>
      <c r="BB36" s="876">
        <f>IF('Base de données Haies'!$I$26=1,0.7,1)*Menu!H242-Menu!H192*Menu!D123</f>
        <v>504.64000000000033</v>
      </c>
      <c r="BC36">
        <f>+BB36/Menu!$F$13</f>
        <v>126.16000000000008</v>
      </c>
      <c r="BD36">
        <f>+BB36/Menu!D123</f>
        <v>630.80000000000041</v>
      </c>
      <c r="BE36" s="1034">
        <f t="shared" si="28"/>
        <v>458.7325000000003</v>
      </c>
      <c r="BF36" s="1034">
        <f>+BE36/Menu!$F$13</f>
        <v>114.68312500000008</v>
      </c>
      <c r="BG36" s="1034">
        <f>+BE36/Menu!$D$123</f>
        <v>573.41562500000032</v>
      </c>
      <c r="BH36" s="1009">
        <f t="shared" ca="1" si="29"/>
        <v>5555.5531264505698</v>
      </c>
      <c r="BI36" s="1009">
        <f t="shared" ca="1" si="30"/>
        <v>1388.8882816126425</v>
      </c>
      <c r="BJ36" s="1009">
        <f>BJ35+'Générateur P.Durable 15ans'!AP36/(1+Résultats!$D$29)^(Résultats!$B107-1)</f>
        <v>13878.587402849671</v>
      </c>
      <c r="BK36" s="1009">
        <f ca="1">BK35+'Générateur P.Durable 15ans'!AT36/(1+Résultats!$D$31)^(Résultats!$B107-1)</f>
        <v>14698.895010442362</v>
      </c>
      <c r="BL36" s="1009">
        <f>BL35+'Générateur P.Durable 15ans'!BF36/(1+Résultats!$D$31)^(Résultats!$B107-1)</f>
        <v>-47.183663696104134</v>
      </c>
      <c r="BM36" s="1009">
        <f ca="1">BM35+'Générateur P.Durable 15ans'!BI36/(1+Résultats!$D$31)^(Résultats!$B107-1)</f>
        <v>14651.711346746262</v>
      </c>
      <c r="BN36" s="1009">
        <f>BN35+'Générateur P.Durable 15ans'!AR36/(1+Résultats!$D$29)^(Résultats!$B107-1)</f>
        <v>55514.349611398684</v>
      </c>
      <c r="BO36" s="1009">
        <f ca="1">BO35+'Générateur P.Durable 15ans'!AV36/(1+Résultats!$D$31)^(Résultats!$B107-1)</f>
        <v>58795.580041769448</v>
      </c>
      <c r="BP36" s="1009">
        <f>BP35+'Générateur P.Durable 15ans'!BE36/(1+Résultats!$D$31)^(Résultats!$B107-1)</f>
        <v>-188.73465478441653</v>
      </c>
      <c r="BQ36" s="1009">
        <f ca="1">BQ35+'Générateur P.Durable 15ans'!BH36/(1+Résultats!$D$31)^(Résultats!$B107-1)</f>
        <v>58606.845386985049</v>
      </c>
    </row>
    <row r="37" spans="1:69" x14ac:dyDescent="0.3">
      <c r="A37">
        <v>16</v>
      </c>
      <c r="B37" t="str">
        <f t="shared" si="0"/>
        <v>Maïs</v>
      </c>
      <c r="C37" t="str">
        <f t="shared" si="1"/>
        <v>ETE</v>
      </c>
      <c r="D37" s="869">
        <f t="shared" si="12"/>
        <v>12</v>
      </c>
      <c r="E37" s="869">
        <f t="shared" si="13"/>
        <v>12</v>
      </c>
      <c r="F37" s="869">
        <f t="shared" si="14"/>
        <v>12</v>
      </c>
      <c r="G37" s="869">
        <f t="shared" si="15"/>
        <v>12</v>
      </c>
      <c r="H37" t="s">
        <v>405</v>
      </c>
      <c r="I37">
        <f ca="1">'Générateur P.Durable 15ans'!C207</f>
        <v>0</v>
      </c>
      <c r="J37" s="842">
        <f t="shared" ca="1" si="16"/>
        <v>0</v>
      </c>
      <c r="K37">
        <f t="shared" si="17"/>
        <v>0</v>
      </c>
      <c r="L37">
        <f t="shared" si="2"/>
        <v>0</v>
      </c>
      <c r="M37">
        <f t="shared" si="18"/>
        <v>0</v>
      </c>
      <c r="N37">
        <f t="shared" ca="1" si="19"/>
        <v>0</v>
      </c>
      <c r="O37">
        <f t="shared" ca="1" si="3"/>
        <v>0</v>
      </c>
      <c r="T37">
        <v>16</v>
      </c>
      <c r="U37" s="971">
        <f t="shared" si="20"/>
        <v>6.5144040942075057</v>
      </c>
      <c r="V37" s="973">
        <v>16</v>
      </c>
      <c r="W37" s="971">
        <f t="shared" si="4"/>
        <v>0</v>
      </c>
      <c r="X37" s="869">
        <f t="shared" si="21"/>
        <v>12</v>
      </c>
      <c r="Y37">
        <v>16</v>
      </c>
      <c r="Z37" s="971">
        <f t="shared" si="22"/>
        <v>6.5144040942075057</v>
      </c>
      <c r="AA37" s="973">
        <v>16</v>
      </c>
      <c r="AB37" s="971">
        <f t="shared" si="5"/>
        <v>0</v>
      </c>
      <c r="AC37" s="869">
        <f t="shared" si="23"/>
        <v>12</v>
      </c>
      <c r="AD37">
        <v>16</v>
      </c>
      <c r="AE37" s="971">
        <f t="shared" si="24"/>
        <v>6.5144040942075057</v>
      </c>
      <c r="AF37" s="973">
        <v>16</v>
      </c>
      <c r="AG37" s="971">
        <f t="shared" si="6"/>
        <v>0</v>
      </c>
      <c r="AH37" s="869">
        <f t="shared" si="25"/>
        <v>12</v>
      </c>
      <c r="AI37">
        <v>16</v>
      </c>
      <c r="AJ37" s="971">
        <f t="shared" si="26"/>
        <v>6.5144040942075057</v>
      </c>
      <c r="AK37" s="973">
        <v>16</v>
      </c>
      <c r="AL37" s="971">
        <f t="shared" si="7"/>
        <v>0</v>
      </c>
      <c r="AM37" s="869">
        <f t="shared" si="27"/>
        <v>12</v>
      </c>
      <c r="AO37" s="869">
        <f>+'Générateur P.Durable 15ans'!K37</f>
        <v>0</v>
      </c>
      <c r="AP37" s="877">
        <f>IF(Résultats!$B69&lt;='Générateur P.Durable 15ans'!$U$7,IF(Résultats!$B69&gt;'Générateur P.Durable 15ans'!$F$13," ",HLOOKUP(IF(Résultats!$B69-('Générateur P.Durable 15ans'!$F$12*ROUNDDOWN(Résultats!$B69/'Générateur P.Durable 15ans'!$F$12,0))=0,'Générateur P.Durable 15ans'!$F$12,Résultats!$B69-('Générateur P.Durable 15ans'!$F$12*ROUNDDOWN(Résultats!$B69/'Générateur P.Durable 15ans'!$F$12,0))),'Générateur P.Durable 15ans'!$N$14:$R$15,2,FALSE)),0)</f>
        <v>0</v>
      </c>
      <c r="AQ37" s="869">
        <f>+'Générateur P.Durable 15ans'!L37</f>
        <v>0</v>
      </c>
      <c r="AR37" s="876">
        <f>+AP37*Menu!$F$13</f>
        <v>0</v>
      </c>
      <c r="AS37" s="869">
        <f ca="1">+'Générateur P.Durable 15ans'!D207</f>
        <v>0</v>
      </c>
      <c r="AT37" s="877">
        <f>IF(Résultats!$B69&lt;='Générateur P.Durable 15ans'!$U$7,+AP37*AS37/AO37+IF(Résultats!$B69&lt;=Menu!$G$64,Menu!$D$64,0),0)</f>
        <v>0</v>
      </c>
      <c r="AU37" s="869">
        <f ca="1">+'Générateur P.Durable 15ans'!C207</f>
        <v>0</v>
      </c>
      <c r="AV37" s="877">
        <f>+AT37*Menu!$F$13</f>
        <v>0</v>
      </c>
      <c r="AW37" s="1010">
        <f t="shared" si="8"/>
        <v>0</v>
      </c>
      <c r="BJ37" s="1009">
        <f>BJ36+'Générateur P.Durable 15ans'!AP37/(1+Résultats!$D$29)^(Résultats!$B108-1)</f>
        <v>13878.587402849671</v>
      </c>
      <c r="BK37" s="1009">
        <f ca="1">BK36+'Générateur P.Durable 15ans'!AT37/(1+Résultats!$D$31)^(Résultats!$B108-1)</f>
        <v>14698.895010442362</v>
      </c>
      <c r="BL37" s="1009">
        <f>BL36+'Générateur P.Durable 15ans'!BF37/(1+Résultats!$D$31)^(Résultats!$B108-1)</f>
        <v>-47.183663696104134</v>
      </c>
      <c r="BM37" s="1009">
        <f ca="1">BM36+'Générateur P.Durable 15ans'!BI37/(1+Résultats!$D$31)^(Résultats!$B108-1)</f>
        <v>14651.711346746262</v>
      </c>
      <c r="BN37" s="1009">
        <f>BN36+'Générateur P.Durable 15ans'!AR37/(1+Résultats!$D$29)^(Résultats!$B108-1)</f>
        <v>55514.349611398684</v>
      </c>
      <c r="BO37" s="1009">
        <f ca="1">BO36+'Générateur P.Durable 15ans'!AV37/(1+Résultats!$D$31)^(Résultats!$B108-1)</f>
        <v>58795.580041769448</v>
      </c>
      <c r="BP37" s="1009">
        <f>BP36+'Générateur P.Durable 15ans'!BE37/(1+Résultats!$D$31)^(Résultats!$B108-1)</f>
        <v>-188.73465478441653</v>
      </c>
      <c r="BQ37" s="1009">
        <f ca="1">BQ36+'Générateur P.Durable 15ans'!BH37/(1+Résultats!$D$31)^(Résultats!$B108-1)</f>
        <v>58606.845386985049</v>
      </c>
    </row>
    <row r="38" spans="1:69" x14ac:dyDescent="0.3">
      <c r="A38">
        <v>17</v>
      </c>
      <c r="B38" t="str">
        <f t="shared" si="0"/>
        <v>Blé d'hiver</v>
      </c>
      <c r="C38" t="str">
        <f t="shared" si="1"/>
        <v>HIVER</v>
      </c>
      <c r="D38" s="869">
        <f t="shared" si="12"/>
        <v>12</v>
      </c>
      <c r="E38" s="869">
        <f t="shared" si="13"/>
        <v>12</v>
      </c>
      <c r="F38" s="869">
        <f t="shared" si="14"/>
        <v>12</v>
      </c>
      <c r="G38" s="869">
        <f t="shared" si="15"/>
        <v>12</v>
      </c>
      <c r="H38" t="s">
        <v>405</v>
      </c>
      <c r="I38">
        <f ca="1">'Générateur P.Durable 15ans'!C208</f>
        <v>0</v>
      </c>
      <c r="J38" s="842">
        <f t="shared" ca="1" si="16"/>
        <v>0</v>
      </c>
      <c r="K38">
        <f t="shared" si="17"/>
        <v>0</v>
      </c>
      <c r="L38">
        <f t="shared" si="2"/>
        <v>0</v>
      </c>
      <c r="M38">
        <f t="shared" si="18"/>
        <v>0</v>
      </c>
      <c r="N38">
        <f t="shared" ca="1" si="19"/>
        <v>0</v>
      </c>
      <c r="O38">
        <f t="shared" ca="1" si="3"/>
        <v>0</v>
      </c>
      <c r="T38">
        <v>17</v>
      </c>
      <c r="U38" s="971">
        <f t="shared" si="20"/>
        <v>6.5406351784153243</v>
      </c>
      <c r="V38" s="973">
        <v>17</v>
      </c>
      <c r="W38" s="971">
        <f t="shared" si="4"/>
        <v>0</v>
      </c>
      <c r="X38" s="869">
        <f t="shared" si="21"/>
        <v>12</v>
      </c>
      <c r="Y38">
        <v>17</v>
      </c>
      <c r="Z38" s="971">
        <f t="shared" si="22"/>
        <v>6.5406351784153243</v>
      </c>
      <c r="AA38" s="973">
        <v>17</v>
      </c>
      <c r="AB38" s="971">
        <f t="shared" si="5"/>
        <v>0</v>
      </c>
      <c r="AC38" s="869">
        <f t="shared" si="23"/>
        <v>12</v>
      </c>
      <c r="AD38">
        <v>17</v>
      </c>
      <c r="AE38" s="971">
        <f t="shared" si="24"/>
        <v>6.5406351784153243</v>
      </c>
      <c r="AF38" s="973">
        <v>17</v>
      </c>
      <c r="AG38" s="971">
        <f t="shared" si="6"/>
        <v>0</v>
      </c>
      <c r="AH38" s="869">
        <f t="shared" si="25"/>
        <v>12</v>
      </c>
      <c r="AI38">
        <v>17</v>
      </c>
      <c r="AJ38" s="971">
        <f t="shared" si="26"/>
        <v>6.5406351784153243</v>
      </c>
      <c r="AK38" s="973">
        <v>17</v>
      </c>
      <c r="AL38" s="971">
        <f t="shared" si="7"/>
        <v>0</v>
      </c>
      <c r="AM38" s="869">
        <f t="shared" si="27"/>
        <v>12</v>
      </c>
      <c r="AO38" s="869">
        <f>+'Générateur P.Durable 15ans'!K38</f>
        <v>0</v>
      </c>
      <c r="AP38" s="877">
        <f>IF(Résultats!$B70&lt;='Générateur P.Durable 15ans'!$U$7,IF(Résultats!$B70&gt;'Générateur P.Durable 15ans'!$F$13," ",HLOOKUP(IF(Résultats!$B70-('Générateur P.Durable 15ans'!$F$12*ROUNDDOWN(Résultats!$B70/'Générateur P.Durable 15ans'!$F$12,0))=0,'Générateur P.Durable 15ans'!$F$12,Résultats!$B70-('Générateur P.Durable 15ans'!$F$12*ROUNDDOWN(Résultats!$B70/'Générateur P.Durable 15ans'!$F$12,0))),'Générateur P.Durable 15ans'!$N$14:$R$15,2,FALSE)),0)</f>
        <v>0</v>
      </c>
      <c r="AQ38" s="869">
        <f>+'Générateur P.Durable 15ans'!L38</f>
        <v>0</v>
      </c>
      <c r="AR38" s="876">
        <f>+AP38*Menu!$F$13</f>
        <v>0</v>
      </c>
      <c r="AS38" s="869">
        <f ca="1">+'Générateur P.Durable 15ans'!D208</f>
        <v>0</v>
      </c>
      <c r="AT38" s="877">
        <f>IF(Résultats!$B70&lt;='Générateur P.Durable 15ans'!$U$7,+AP38*AS38/AO38+IF(Résultats!$B70&lt;=Menu!$G$64,Menu!$D$64,0),0)</f>
        <v>0</v>
      </c>
      <c r="AU38" s="869">
        <f ca="1">+'Générateur P.Durable 15ans'!C208</f>
        <v>0</v>
      </c>
      <c r="AV38" s="877">
        <f>+AT38*Menu!$F$13</f>
        <v>0</v>
      </c>
      <c r="AW38" s="1010">
        <f t="shared" si="8"/>
        <v>0</v>
      </c>
      <c r="BJ38" s="1009">
        <f>BJ37+'Générateur P.Durable 15ans'!AP38/(1+Résultats!$D$29)^(Résultats!$B109-1)</f>
        <v>13878.587402849671</v>
      </c>
      <c r="BK38" s="1009">
        <f ca="1">BK37+'Générateur P.Durable 15ans'!AT38/(1+Résultats!$D$31)^(Résultats!$B109-1)</f>
        <v>14698.895010442362</v>
      </c>
      <c r="BL38" s="1009">
        <f>BL37+'Générateur P.Durable 15ans'!BF38/(1+Résultats!$D$31)^(Résultats!$B109-1)</f>
        <v>-47.183663696104134</v>
      </c>
      <c r="BM38" s="1009">
        <f ca="1">BM37+'Générateur P.Durable 15ans'!BI38/(1+Résultats!$D$31)^(Résultats!$B109-1)</f>
        <v>14651.711346746262</v>
      </c>
      <c r="BN38" s="1009">
        <f>BN37+'Générateur P.Durable 15ans'!AR38/(1+Résultats!$D$29)^(Résultats!$B109-1)</f>
        <v>55514.349611398684</v>
      </c>
      <c r="BO38" s="1009">
        <f ca="1">BO37+'Générateur P.Durable 15ans'!AV38/(1+Résultats!$D$31)^(Résultats!$B109-1)</f>
        <v>58795.580041769448</v>
      </c>
      <c r="BP38" s="1009">
        <f>BP37+'Générateur P.Durable 15ans'!BE38/(1+Résultats!$D$31)^(Résultats!$B109-1)</f>
        <v>-188.73465478441653</v>
      </c>
      <c r="BQ38" s="1009">
        <f ca="1">BQ37+'Générateur P.Durable 15ans'!BH38/(1+Résultats!$D$31)^(Résultats!$B109-1)</f>
        <v>58606.845386985049</v>
      </c>
    </row>
    <row r="39" spans="1:69" x14ac:dyDescent="0.3">
      <c r="A39">
        <v>18</v>
      </c>
      <c r="B39" t="str">
        <f t="shared" si="0"/>
        <v>Prairie temporaire</v>
      </c>
      <c r="C39" t="str">
        <f t="shared" si="1"/>
        <v>HIVER</v>
      </c>
      <c r="D39" s="869">
        <f t="shared" si="12"/>
        <v>12</v>
      </c>
      <c r="E39" s="869">
        <f t="shared" si="13"/>
        <v>12</v>
      </c>
      <c r="F39" s="869">
        <f t="shared" si="14"/>
        <v>12</v>
      </c>
      <c r="G39" s="869">
        <f t="shared" si="15"/>
        <v>12</v>
      </c>
      <c r="H39" t="s">
        <v>405</v>
      </c>
      <c r="I39">
        <f ca="1">'Générateur P.Durable 15ans'!C209</f>
        <v>0</v>
      </c>
      <c r="J39" s="842">
        <f t="shared" ca="1" si="16"/>
        <v>0</v>
      </c>
      <c r="K39">
        <f t="shared" si="17"/>
        <v>0</v>
      </c>
      <c r="L39">
        <f t="shared" si="2"/>
        <v>0</v>
      </c>
      <c r="M39">
        <f t="shared" si="18"/>
        <v>0</v>
      </c>
      <c r="N39">
        <f t="shared" ca="1" si="19"/>
        <v>0</v>
      </c>
      <c r="O39">
        <f t="shared" ca="1" si="3"/>
        <v>0</v>
      </c>
      <c r="T39">
        <v>18</v>
      </c>
      <c r="U39" s="971">
        <f t="shared" si="20"/>
        <v>6.5595161587865762</v>
      </c>
      <c r="V39" s="973">
        <v>18</v>
      </c>
      <c r="W39" s="971">
        <f t="shared" si="4"/>
        <v>0</v>
      </c>
      <c r="X39" s="869">
        <f t="shared" si="21"/>
        <v>12</v>
      </c>
      <c r="Y39">
        <v>18</v>
      </c>
      <c r="Z39" s="971">
        <f t="shared" si="22"/>
        <v>6.5595161587865762</v>
      </c>
      <c r="AA39" s="973">
        <v>18</v>
      </c>
      <c r="AB39" s="971">
        <f t="shared" si="5"/>
        <v>0</v>
      </c>
      <c r="AC39" s="869">
        <f t="shared" si="23"/>
        <v>12</v>
      </c>
      <c r="AD39">
        <v>18</v>
      </c>
      <c r="AE39" s="971">
        <f t="shared" si="24"/>
        <v>6.5595161587865762</v>
      </c>
      <c r="AF39" s="973">
        <v>18</v>
      </c>
      <c r="AG39" s="971">
        <f t="shared" si="6"/>
        <v>0</v>
      </c>
      <c r="AH39" s="869">
        <f t="shared" si="25"/>
        <v>12</v>
      </c>
      <c r="AI39">
        <v>18</v>
      </c>
      <c r="AJ39" s="971">
        <f t="shared" si="26"/>
        <v>6.5595161587865762</v>
      </c>
      <c r="AK39" s="973">
        <v>18</v>
      </c>
      <c r="AL39" s="971">
        <f t="shared" si="7"/>
        <v>0</v>
      </c>
      <c r="AM39" s="869">
        <f t="shared" si="27"/>
        <v>12</v>
      </c>
      <c r="AO39" s="869">
        <f>+'Générateur P.Durable 15ans'!K39</f>
        <v>0</v>
      </c>
      <c r="AP39" s="877">
        <f>IF(Résultats!$B71&lt;='Générateur P.Durable 15ans'!$U$7,IF(Résultats!$B71&gt;'Générateur P.Durable 15ans'!$F$13," ",HLOOKUP(IF(Résultats!$B71-('Générateur P.Durable 15ans'!$F$12*ROUNDDOWN(Résultats!$B71/'Générateur P.Durable 15ans'!$F$12,0))=0,'Générateur P.Durable 15ans'!$F$12,Résultats!$B71-('Générateur P.Durable 15ans'!$F$12*ROUNDDOWN(Résultats!$B71/'Générateur P.Durable 15ans'!$F$12,0))),'Générateur P.Durable 15ans'!$N$14:$R$15,2,FALSE)),0)</f>
        <v>0</v>
      </c>
      <c r="AQ39" s="869">
        <f>+'Générateur P.Durable 15ans'!L39</f>
        <v>0</v>
      </c>
      <c r="AR39" s="876">
        <f>+AP39*Menu!$F$13</f>
        <v>0</v>
      </c>
      <c r="AS39" s="869">
        <f ca="1">+'Générateur P.Durable 15ans'!D209</f>
        <v>0</v>
      </c>
      <c r="AT39" s="877">
        <f>IF(Résultats!$B71&lt;='Générateur P.Durable 15ans'!$U$7,+AP39*AS39/AO39+IF(Résultats!$B71&lt;=Menu!$G$64,Menu!$D$64,0),0)</f>
        <v>0</v>
      </c>
      <c r="AU39" s="869">
        <f ca="1">+'Générateur P.Durable 15ans'!C209</f>
        <v>0</v>
      </c>
      <c r="AV39" s="877">
        <f>+AT39*Menu!$F$13</f>
        <v>0</v>
      </c>
      <c r="AW39" s="1010">
        <f t="shared" si="8"/>
        <v>0</v>
      </c>
      <c r="BJ39" s="1009">
        <f>BJ38+'Générateur P.Durable 15ans'!AP39/(1+Résultats!$D$29)^(Résultats!$B110-1)</f>
        <v>13878.587402849671</v>
      </c>
      <c r="BK39" s="1009">
        <f ca="1">BK38+'Générateur P.Durable 15ans'!AT39/(1+Résultats!$D$31)^(Résultats!$B110-1)</f>
        <v>14698.895010442362</v>
      </c>
      <c r="BL39" s="1009">
        <f>BL38+'Générateur P.Durable 15ans'!BF39/(1+Résultats!$D$31)^(Résultats!$B110-1)</f>
        <v>-47.183663696104134</v>
      </c>
      <c r="BM39" s="1009">
        <f ca="1">BM38+'Générateur P.Durable 15ans'!BI39/(1+Résultats!$D$31)^(Résultats!$B110-1)</f>
        <v>14651.711346746262</v>
      </c>
      <c r="BN39" s="1009">
        <f>BN38+'Générateur P.Durable 15ans'!AR39/(1+Résultats!$D$29)^(Résultats!$B110-1)</f>
        <v>55514.349611398684</v>
      </c>
      <c r="BO39" s="1009">
        <f ca="1">BO38+'Générateur P.Durable 15ans'!AV39/(1+Résultats!$D$31)^(Résultats!$B110-1)</f>
        <v>58795.580041769448</v>
      </c>
      <c r="BP39" s="1009">
        <f>BP38+'Générateur P.Durable 15ans'!BE39/(1+Résultats!$D$31)^(Résultats!$B110-1)</f>
        <v>-188.73465478441653</v>
      </c>
      <c r="BQ39" s="1009">
        <f ca="1">BQ38+'Générateur P.Durable 15ans'!BH39/(1+Résultats!$D$31)^(Résultats!$B110-1)</f>
        <v>58606.845386985049</v>
      </c>
    </row>
    <row r="40" spans="1:69" x14ac:dyDescent="0.3">
      <c r="A40">
        <v>19</v>
      </c>
      <c r="B40" t="str">
        <f t="shared" si="0"/>
        <v>Orge d'hiver</v>
      </c>
      <c r="C40" t="str">
        <f t="shared" si="1"/>
        <v>HIVER</v>
      </c>
      <c r="D40" s="869">
        <f t="shared" si="12"/>
        <v>12</v>
      </c>
      <c r="E40" s="869">
        <f t="shared" si="13"/>
        <v>12</v>
      </c>
      <c r="F40" s="869">
        <f t="shared" si="14"/>
        <v>12</v>
      </c>
      <c r="G40" s="869">
        <f t="shared" si="15"/>
        <v>12</v>
      </c>
      <c r="H40" t="s">
        <v>405</v>
      </c>
      <c r="I40">
        <f ca="1">'Générateur P.Durable 15ans'!C210</f>
        <v>0</v>
      </c>
      <c r="J40" s="842">
        <f t="shared" ca="1" si="16"/>
        <v>0</v>
      </c>
      <c r="K40">
        <f t="shared" si="17"/>
        <v>0</v>
      </c>
      <c r="L40">
        <f t="shared" si="2"/>
        <v>0</v>
      </c>
      <c r="M40">
        <f t="shared" si="18"/>
        <v>0</v>
      </c>
      <c r="N40">
        <f t="shared" ca="1" si="19"/>
        <v>0</v>
      </c>
      <c r="O40">
        <f t="shared" ca="1" si="3"/>
        <v>0</v>
      </c>
      <c r="T40">
        <v>19</v>
      </c>
      <c r="U40" s="971">
        <f t="shared" si="20"/>
        <v>6.5730891746425373</v>
      </c>
      <c r="V40" s="973">
        <v>19</v>
      </c>
      <c r="W40" s="971">
        <f t="shared" si="4"/>
        <v>0</v>
      </c>
      <c r="X40" s="869">
        <f t="shared" si="21"/>
        <v>12</v>
      </c>
      <c r="Y40">
        <v>19</v>
      </c>
      <c r="Z40" s="971">
        <f t="shared" si="22"/>
        <v>6.5730891746425373</v>
      </c>
      <c r="AA40" s="973">
        <v>19</v>
      </c>
      <c r="AB40" s="971">
        <f t="shared" si="5"/>
        <v>0</v>
      </c>
      <c r="AC40" s="869">
        <f t="shared" si="23"/>
        <v>12</v>
      </c>
      <c r="AD40">
        <v>19</v>
      </c>
      <c r="AE40" s="971">
        <f t="shared" si="24"/>
        <v>6.5730891746425373</v>
      </c>
      <c r="AF40" s="973">
        <v>19</v>
      </c>
      <c r="AG40" s="971">
        <f t="shared" si="6"/>
        <v>0</v>
      </c>
      <c r="AH40" s="869">
        <f t="shared" si="25"/>
        <v>12</v>
      </c>
      <c r="AI40">
        <v>19</v>
      </c>
      <c r="AJ40" s="971">
        <f t="shared" si="26"/>
        <v>6.5730891746425373</v>
      </c>
      <c r="AK40" s="973">
        <v>19</v>
      </c>
      <c r="AL40" s="971">
        <f t="shared" si="7"/>
        <v>0</v>
      </c>
      <c r="AM40" s="869">
        <f t="shared" si="27"/>
        <v>12</v>
      </c>
      <c r="AO40" s="869">
        <f>+'Générateur P.Durable 15ans'!K40</f>
        <v>0</v>
      </c>
      <c r="AP40" s="877">
        <f>IF(Résultats!$B72&lt;='Générateur P.Durable 15ans'!$U$7,IF(Résultats!$B72&gt;'Générateur P.Durable 15ans'!$F$13," ",HLOOKUP(IF(Résultats!$B72-('Générateur P.Durable 15ans'!$F$12*ROUNDDOWN(Résultats!$B72/'Générateur P.Durable 15ans'!$F$12,0))=0,'Générateur P.Durable 15ans'!$F$12,Résultats!$B72-('Générateur P.Durable 15ans'!$F$12*ROUNDDOWN(Résultats!$B72/'Générateur P.Durable 15ans'!$F$12,0))),'Générateur P.Durable 15ans'!$N$14:$R$15,2,FALSE)),0)</f>
        <v>0</v>
      </c>
      <c r="AQ40" s="869">
        <f>+'Générateur P.Durable 15ans'!L40</f>
        <v>0</v>
      </c>
      <c r="AR40" s="876">
        <f>+AP40*Menu!$F$13</f>
        <v>0</v>
      </c>
      <c r="AS40" s="869">
        <f ca="1">+'Générateur P.Durable 15ans'!D210</f>
        <v>0</v>
      </c>
      <c r="AT40" s="877">
        <f>IF(Résultats!$B72&lt;='Générateur P.Durable 15ans'!$U$7,+AP40*AS40/AO40+IF(Résultats!$B72&lt;=Menu!$G$64,Menu!$D$64,0),0)</f>
        <v>0</v>
      </c>
      <c r="AU40" s="869">
        <f ca="1">+'Générateur P.Durable 15ans'!C210</f>
        <v>0</v>
      </c>
      <c r="AV40" s="877">
        <f>+AT40*Menu!$F$13</f>
        <v>0</v>
      </c>
      <c r="AW40" s="1010">
        <f t="shared" si="8"/>
        <v>0</v>
      </c>
      <c r="BJ40" s="1009">
        <f>BJ39+'Générateur P.Durable 15ans'!AP40/(1+Résultats!$D$29)^(Résultats!$B111-1)</f>
        <v>13878.587402849671</v>
      </c>
      <c r="BK40" s="1009">
        <f ca="1">BK39+'Générateur P.Durable 15ans'!AT40/(1+Résultats!$D$31)^(Résultats!$B111-1)</f>
        <v>14698.895010442362</v>
      </c>
      <c r="BL40" s="1009">
        <f>BL39+'Générateur P.Durable 15ans'!BF40/(1+Résultats!$D$31)^(Résultats!$B111-1)</f>
        <v>-47.183663696104134</v>
      </c>
      <c r="BM40" s="1009">
        <f ca="1">BM39+'Générateur P.Durable 15ans'!BI40/(1+Résultats!$D$31)^(Résultats!$B111-1)</f>
        <v>14651.711346746262</v>
      </c>
      <c r="BN40" s="1009">
        <f>BN39+'Générateur P.Durable 15ans'!AR40/(1+Résultats!$D$29)^(Résultats!$B111-1)</f>
        <v>55514.349611398684</v>
      </c>
      <c r="BO40" s="1009">
        <f ca="1">BO39+'Générateur P.Durable 15ans'!AV40/(1+Résultats!$D$31)^(Résultats!$B111-1)</f>
        <v>58795.580041769448</v>
      </c>
      <c r="BP40" s="1009">
        <f>BP39+'Générateur P.Durable 15ans'!BE40/(1+Résultats!$D$31)^(Résultats!$B111-1)</f>
        <v>-188.73465478441653</v>
      </c>
      <c r="BQ40" s="1009">
        <f ca="1">BQ39+'Générateur P.Durable 15ans'!BH40/(1+Résultats!$D$31)^(Résultats!$B111-1)</f>
        <v>58606.845386985049</v>
      </c>
    </row>
    <row r="41" spans="1:69" x14ac:dyDescent="0.3">
      <c r="A41">
        <v>20</v>
      </c>
      <c r="B41" t="str">
        <f t="shared" si="0"/>
        <v>Maïs</v>
      </c>
      <c r="C41" t="str">
        <f t="shared" si="1"/>
        <v>ETE</v>
      </c>
      <c r="D41" s="869">
        <f t="shared" si="12"/>
        <v>12</v>
      </c>
      <c r="E41" s="869">
        <f t="shared" si="13"/>
        <v>12</v>
      </c>
      <c r="F41" s="869">
        <f t="shared" si="14"/>
        <v>12</v>
      </c>
      <c r="G41" s="869">
        <f t="shared" si="15"/>
        <v>12</v>
      </c>
      <c r="H41" t="s">
        <v>405</v>
      </c>
      <c r="I41">
        <f ca="1">'Générateur P.Durable 15ans'!C211</f>
        <v>0</v>
      </c>
      <c r="J41" s="842">
        <f t="shared" ca="1" si="16"/>
        <v>0</v>
      </c>
      <c r="K41">
        <f t="shared" si="17"/>
        <v>0</v>
      </c>
      <c r="L41">
        <f t="shared" si="2"/>
        <v>0</v>
      </c>
      <c r="M41">
        <f t="shared" si="18"/>
        <v>0</v>
      </c>
      <c r="N41">
        <f t="shared" ca="1" si="19"/>
        <v>0</v>
      </c>
      <c r="O41">
        <f t="shared" ca="1" si="3"/>
        <v>0</v>
      </c>
      <c r="T41">
        <v>20</v>
      </c>
      <c r="U41" s="971">
        <f t="shared" si="20"/>
        <v>6.5828374560918244</v>
      </c>
      <c r="V41" s="973">
        <v>20</v>
      </c>
      <c r="W41" s="971">
        <f t="shared" si="4"/>
        <v>0</v>
      </c>
      <c r="X41" s="869">
        <f t="shared" si="21"/>
        <v>12</v>
      </c>
      <c r="Y41">
        <v>20</v>
      </c>
      <c r="Z41" s="971">
        <f t="shared" si="22"/>
        <v>6.5828374560918244</v>
      </c>
      <c r="AA41" s="973">
        <v>20</v>
      </c>
      <c r="AB41" s="971">
        <f t="shared" si="5"/>
        <v>0</v>
      </c>
      <c r="AC41" s="869">
        <f t="shared" si="23"/>
        <v>12</v>
      </c>
      <c r="AD41">
        <v>20</v>
      </c>
      <c r="AE41" s="971">
        <f t="shared" si="24"/>
        <v>6.5828374560918244</v>
      </c>
      <c r="AF41" s="973">
        <v>20</v>
      </c>
      <c r="AG41" s="971">
        <f t="shared" si="6"/>
        <v>0</v>
      </c>
      <c r="AH41" s="869">
        <f t="shared" si="25"/>
        <v>12</v>
      </c>
      <c r="AI41">
        <v>20</v>
      </c>
      <c r="AJ41" s="971">
        <f t="shared" si="26"/>
        <v>6.5828374560918244</v>
      </c>
      <c r="AK41" s="973">
        <v>20</v>
      </c>
      <c r="AL41" s="971">
        <f t="shared" si="7"/>
        <v>0</v>
      </c>
      <c r="AM41" s="869">
        <f t="shared" si="27"/>
        <v>12</v>
      </c>
      <c r="AO41" s="869">
        <f>+'Générateur P.Durable 15ans'!K41</f>
        <v>0</v>
      </c>
      <c r="AP41" s="877">
        <f>IF(Résultats!$B73&lt;='Générateur P.Durable 15ans'!$U$7,IF(Résultats!$B73&gt;'Générateur P.Durable 15ans'!$F$13," ",HLOOKUP(IF(Résultats!$B73-('Générateur P.Durable 15ans'!$F$12*ROUNDDOWN(Résultats!$B73/'Générateur P.Durable 15ans'!$F$12,0))=0,'Générateur P.Durable 15ans'!$F$12,Résultats!$B73-('Générateur P.Durable 15ans'!$F$12*ROUNDDOWN(Résultats!$B73/'Générateur P.Durable 15ans'!$F$12,0))),'Générateur P.Durable 15ans'!$N$14:$R$15,2,FALSE)),0)</f>
        <v>0</v>
      </c>
      <c r="AQ41" s="869">
        <f>+'Générateur P.Durable 15ans'!L41</f>
        <v>0</v>
      </c>
      <c r="AR41" s="876">
        <f>+AP41*Menu!$F$13</f>
        <v>0</v>
      </c>
      <c r="AS41" s="869">
        <f ca="1">+'Générateur P.Durable 15ans'!D211</f>
        <v>0</v>
      </c>
      <c r="AT41" s="877">
        <f>IF(Résultats!$B73&lt;='Générateur P.Durable 15ans'!$U$7,+AP41*AS41/AO41+IF(Résultats!$B73&lt;=Menu!$G$64,Menu!$D$64,0),0)</f>
        <v>0</v>
      </c>
      <c r="AU41" s="869">
        <f ca="1">+'Générateur P.Durable 15ans'!C211</f>
        <v>0</v>
      </c>
      <c r="AV41" s="877">
        <f>+AT41*Menu!$F$13</f>
        <v>0</v>
      </c>
      <c r="AW41" s="1010">
        <f t="shared" si="8"/>
        <v>0</v>
      </c>
      <c r="BJ41" s="1009">
        <f>BJ40+'Générateur P.Durable 15ans'!AP41/(1+Résultats!$D$29)^(Résultats!$B112-1)</f>
        <v>13878.587402849671</v>
      </c>
      <c r="BK41" s="1009">
        <f ca="1">BK40+'Générateur P.Durable 15ans'!AT41/(1+Résultats!$D$31)^(Résultats!$B112-1)</f>
        <v>14698.895010442362</v>
      </c>
      <c r="BL41" s="1009">
        <f>BL40+'Générateur P.Durable 15ans'!BF41/(1+Résultats!$D$31)^(Résultats!$B112-1)</f>
        <v>-47.183663696104134</v>
      </c>
      <c r="BM41" s="1009">
        <f ca="1">BM40+'Générateur P.Durable 15ans'!BI41/(1+Résultats!$D$31)^(Résultats!$B112-1)</f>
        <v>14651.711346746262</v>
      </c>
      <c r="BN41" s="1009">
        <f>BN40+'Générateur P.Durable 15ans'!AR41/(1+Résultats!$D$29)^(Résultats!$B112-1)</f>
        <v>55514.349611398684</v>
      </c>
      <c r="BO41" s="1009">
        <f ca="1">BO40+'Générateur P.Durable 15ans'!AV41/(1+Résultats!$D$31)^(Résultats!$B112-1)</f>
        <v>58795.580041769448</v>
      </c>
      <c r="BP41" s="1009">
        <f>BP40+'Générateur P.Durable 15ans'!BE41/(1+Résultats!$D$31)^(Résultats!$B112-1)</f>
        <v>-188.73465478441653</v>
      </c>
      <c r="BQ41" s="1009">
        <f ca="1">BQ40+'Générateur P.Durable 15ans'!BH41/(1+Résultats!$D$31)^(Résultats!$B112-1)</f>
        <v>58606.845386985049</v>
      </c>
    </row>
    <row r="42" spans="1:69" x14ac:dyDescent="0.3">
      <c r="A42">
        <v>21</v>
      </c>
      <c r="B42" t="str">
        <f t="shared" si="0"/>
        <v>Blé d'hiver</v>
      </c>
      <c r="C42" t="str">
        <f t="shared" si="1"/>
        <v>HIVER</v>
      </c>
      <c r="D42" s="869">
        <f t="shared" si="12"/>
        <v>12</v>
      </c>
      <c r="E42" s="869">
        <f t="shared" si="13"/>
        <v>12</v>
      </c>
      <c r="F42" s="869">
        <f t="shared" si="14"/>
        <v>12</v>
      </c>
      <c r="G42" s="869">
        <f t="shared" si="15"/>
        <v>12</v>
      </c>
      <c r="H42" t="s">
        <v>405</v>
      </c>
      <c r="I42">
        <f ca="1">'Générateur P.Durable 15ans'!C212</f>
        <v>0</v>
      </c>
      <c r="J42" s="842">
        <f t="shared" ca="1" si="16"/>
        <v>0</v>
      </c>
      <c r="K42">
        <f t="shared" si="17"/>
        <v>0</v>
      </c>
      <c r="L42">
        <f t="shared" si="2"/>
        <v>0</v>
      </c>
      <c r="M42">
        <f t="shared" si="18"/>
        <v>0</v>
      </c>
      <c r="N42">
        <f t="shared" ca="1" si="19"/>
        <v>0</v>
      </c>
      <c r="O42">
        <f t="shared" ca="1" si="3"/>
        <v>0</v>
      </c>
      <c r="T42">
        <v>21</v>
      </c>
      <c r="U42" s="971">
        <f t="shared" si="20"/>
        <v>6.5898341417102513</v>
      </c>
      <c r="V42" s="973">
        <v>21</v>
      </c>
      <c r="W42" s="971">
        <f t="shared" si="4"/>
        <v>0</v>
      </c>
      <c r="X42" s="869">
        <f t="shared" si="21"/>
        <v>12</v>
      </c>
      <c r="Y42">
        <v>21</v>
      </c>
      <c r="Z42" s="971">
        <f t="shared" si="22"/>
        <v>6.5898341417102513</v>
      </c>
      <c r="AA42" s="973">
        <v>21</v>
      </c>
      <c r="AB42" s="971">
        <f t="shared" si="5"/>
        <v>0</v>
      </c>
      <c r="AC42" s="869">
        <f t="shared" si="23"/>
        <v>12</v>
      </c>
      <c r="AD42">
        <v>21</v>
      </c>
      <c r="AE42" s="971">
        <f t="shared" si="24"/>
        <v>6.5898341417102513</v>
      </c>
      <c r="AF42" s="973">
        <v>21</v>
      </c>
      <c r="AG42" s="971">
        <f t="shared" si="6"/>
        <v>0</v>
      </c>
      <c r="AH42" s="869">
        <f t="shared" si="25"/>
        <v>12</v>
      </c>
      <c r="AI42">
        <v>21</v>
      </c>
      <c r="AJ42" s="971">
        <f t="shared" si="26"/>
        <v>6.5898341417102513</v>
      </c>
      <c r="AK42" s="973">
        <v>21</v>
      </c>
      <c r="AL42" s="971">
        <f t="shared" si="7"/>
        <v>0</v>
      </c>
      <c r="AM42" s="869">
        <f t="shared" si="27"/>
        <v>12</v>
      </c>
      <c r="AO42" s="869">
        <f>+'Générateur P.Durable 15ans'!K42</f>
        <v>0</v>
      </c>
      <c r="AP42" s="877">
        <f>IF(Résultats!$B74&lt;='Générateur P.Durable 15ans'!$U$7,IF(Résultats!$B74&gt;'Générateur P.Durable 15ans'!$F$13," ",HLOOKUP(IF(Résultats!$B74-('Générateur P.Durable 15ans'!$F$12*ROUNDDOWN(Résultats!$B74/'Générateur P.Durable 15ans'!$F$12,0))=0,'Générateur P.Durable 15ans'!$F$12,Résultats!$B74-('Générateur P.Durable 15ans'!$F$12*ROUNDDOWN(Résultats!$B74/'Générateur P.Durable 15ans'!$F$12,0))),'Générateur P.Durable 15ans'!$N$14:$R$15,2,FALSE)),0)</f>
        <v>0</v>
      </c>
      <c r="AQ42" s="869">
        <f>+'Générateur P.Durable 15ans'!L42</f>
        <v>0</v>
      </c>
      <c r="AR42" s="876">
        <f>+AP42*Menu!$F$13</f>
        <v>0</v>
      </c>
      <c r="AS42" s="869">
        <f ca="1">+'Générateur P.Durable 15ans'!D212</f>
        <v>0</v>
      </c>
      <c r="AT42" s="877">
        <f>IF(Résultats!$B74&lt;='Générateur P.Durable 15ans'!$U$7,+AP42*AS42/AO42+IF(Résultats!$B74&lt;=Menu!$G$64,Menu!$D$64,0),0)</f>
        <v>0</v>
      </c>
      <c r="AU42" s="869">
        <f ca="1">+'Générateur P.Durable 15ans'!C212</f>
        <v>0</v>
      </c>
      <c r="AV42" s="877">
        <f>+AT42*Menu!$F$13</f>
        <v>0</v>
      </c>
      <c r="AW42" s="1010">
        <f t="shared" si="8"/>
        <v>0</v>
      </c>
      <c r="BJ42" s="1009">
        <f>BJ41+'Générateur P.Durable 15ans'!AP42/(1+Résultats!$D$29)^(Résultats!$B113-1)</f>
        <v>13878.587402849671</v>
      </c>
      <c r="BK42" s="1009">
        <f ca="1">BK41+'Générateur P.Durable 15ans'!AT42/(1+Résultats!$D$31)^(Résultats!$B113-1)</f>
        <v>14698.895010442362</v>
      </c>
      <c r="BL42" s="1009">
        <f>BL41+'Générateur P.Durable 15ans'!BF42/(1+Résultats!$D$31)^(Résultats!$B113-1)</f>
        <v>-47.183663696104134</v>
      </c>
      <c r="BM42" s="1009">
        <f ca="1">BM41+'Générateur P.Durable 15ans'!BI42/(1+Résultats!$D$31)^(Résultats!$B113-1)</f>
        <v>14651.711346746262</v>
      </c>
      <c r="BN42" s="1009">
        <f>BN41+'Générateur P.Durable 15ans'!AR42/(1+Résultats!$D$29)^(Résultats!$B113-1)</f>
        <v>55514.349611398684</v>
      </c>
      <c r="BO42" s="1009">
        <f ca="1">BO41+'Générateur P.Durable 15ans'!AV42/(1+Résultats!$D$31)^(Résultats!$B113-1)</f>
        <v>58795.580041769448</v>
      </c>
      <c r="BP42" s="1009">
        <f>BP41+'Générateur P.Durable 15ans'!BE42/(1+Résultats!$D$31)^(Résultats!$B113-1)</f>
        <v>-188.73465478441653</v>
      </c>
      <c r="BQ42" s="1009">
        <f ca="1">BQ41+'Générateur P.Durable 15ans'!BH42/(1+Résultats!$D$31)^(Résultats!$B113-1)</f>
        <v>58606.845386985049</v>
      </c>
    </row>
    <row r="43" spans="1:69" x14ac:dyDescent="0.3">
      <c r="A43">
        <v>22</v>
      </c>
      <c r="B43" t="str">
        <f t="shared" si="0"/>
        <v>Prairie temporaire</v>
      </c>
      <c r="C43" t="str">
        <f t="shared" si="1"/>
        <v>HIVER</v>
      </c>
      <c r="D43" s="869">
        <f t="shared" si="12"/>
        <v>12</v>
      </c>
      <c r="E43" s="869">
        <f t="shared" si="13"/>
        <v>12</v>
      </c>
      <c r="F43" s="869">
        <f t="shared" si="14"/>
        <v>12</v>
      </c>
      <c r="G43" s="869">
        <f t="shared" si="15"/>
        <v>12</v>
      </c>
      <c r="H43" t="s">
        <v>405</v>
      </c>
      <c r="I43">
        <f ca="1">'Générateur P.Durable 15ans'!C213</f>
        <v>0</v>
      </c>
      <c r="J43" s="842">
        <f t="shared" ca="1" si="16"/>
        <v>0</v>
      </c>
      <c r="K43">
        <f t="shared" si="17"/>
        <v>0</v>
      </c>
      <c r="L43">
        <f t="shared" si="2"/>
        <v>0</v>
      </c>
      <c r="M43">
        <f t="shared" si="18"/>
        <v>0</v>
      </c>
      <c r="N43">
        <f t="shared" ca="1" si="19"/>
        <v>0</v>
      </c>
      <c r="O43">
        <f t="shared" ca="1" si="3"/>
        <v>0</v>
      </c>
      <c r="T43">
        <v>22</v>
      </c>
      <c r="U43" s="971">
        <f t="shared" si="20"/>
        <v>6.5948535250273581</v>
      </c>
      <c r="V43" s="973">
        <v>22</v>
      </c>
      <c r="W43" s="971">
        <f t="shared" si="4"/>
        <v>0</v>
      </c>
      <c r="X43" s="869">
        <f t="shared" si="21"/>
        <v>12</v>
      </c>
      <c r="Y43">
        <v>22</v>
      </c>
      <c r="Z43" s="971">
        <f t="shared" si="22"/>
        <v>6.5948535250273581</v>
      </c>
      <c r="AA43" s="973">
        <v>22</v>
      </c>
      <c r="AB43" s="971">
        <f t="shared" si="5"/>
        <v>0</v>
      </c>
      <c r="AC43" s="869">
        <f t="shared" si="23"/>
        <v>12</v>
      </c>
      <c r="AD43">
        <v>22</v>
      </c>
      <c r="AE43" s="971">
        <f t="shared" si="24"/>
        <v>6.5948535250273581</v>
      </c>
      <c r="AF43" s="973">
        <v>22</v>
      </c>
      <c r="AG43" s="971">
        <f t="shared" si="6"/>
        <v>0</v>
      </c>
      <c r="AH43" s="869">
        <f t="shared" si="25"/>
        <v>12</v>
      </c>
      <c r="AI43">
        <v>22</v>
      </c>
      <c r="AJ43" s="971">
        <f t="shared" si="26"/>
        <v>6.5948535250273581</v>
      </c>
      <c r="AK43" s="973">
        <v>22</v>
      </c>
      <c r="AL43" s="971">
        <f t="shared" si="7"/>
        <v>0</v>
      </c>
      <c r="AM43" s="869">
        <f t="shared" si="27"/>
        <v>12</v>
      </c>
      <c r="AO43" s="869">
        <f>+'Générateur P.Durable 15ans'!K43</f>
        <v>0</v>
      </c>
      <c r="AP43" s="877">
        <f>IF(Résultats!$B75&lt;='Générateur P.Durable 15ans'!$U$7,IF(Résultats!$B75&gt;'Générateur P.Durable 15ans'!$F$13," ",HLOOKUP(IF(Résultats!$B75-('Générateur P.Durable 15ans'!$F$12*ROUNDDOWN(Résultats!$B75/'Générateur P.Durable 15ans'!$F$12,0))=0,'Générateur P.Durable 15ans'!$F$12,Résultats!$B75-('Générateur P.Durable 15ans'!$F$12*ROUNDDOWN(Résultats!$B75/'Générateur P.Durable 15ans'!$F$12,0))),'Générateur P.Durable 15ans'!$N$14:$R$15,2,FALSE)),0)</f>
        <v>0</v>
      </c>
      <c r="AQ43" s="869">
        <f>+'Générateur P.Durable 15ans'!L43</f>
        <v>0</v>
      </c>
      <c r="AR43" s="876">
        <f>+AP43*Menu!$F$13</f>
        <v>0</v>
      </c>
      <c r="AS43" s="869">
        <f ca="1">+'Générateur P.Durable 15ans'!D213</f>
        <v>0</v>
      </c>
      <c r="AT43" s="877">
        <f>IF(Résultats!$B75&lt;='Générateur P.Durable 15ans'!$U$7,+AP43*AS43/AO43+IF(Résultats!$B75&lt;=Menu!$G$64,Menu!$D$64,0),0)</f>
        <v>0</v>
      </c>
      <c r="AU43" s="869">
        <f ca="1">+'Générateur P.Durable 15ans'!C213</f>
        <v>0</v>
      </c>
      <c r="AV43" s="877">
        <f>+AT43*Menu!$F$13</f>
        <v>0</v>
      </c>
      <c r="AW43" s="1010">
        <f t="shared" si="8"/>
        <v>0</v>
      </c>
      <c r="BJ43" s="1009">
        <f>BJ42+'Générateur P.Durable 15ans'!AP43/(1+Résultats!$D$29)^(Résultats!$B114-1)</f>
        <v>13878.587402849671</v>
      </c>
      <c r="BK43" s="1009">
        <f ca="1">BK42+'Générateur P.Durable 15ans'!AT43/(1+Résultats!$D$31)^(Résultats!$B114-1)</f>
        <v>14698.895010442362</v>
      </c>
      <c r="BL43" s="1009">
        <f>BL42+'Générateur P.Durable 15ans'!BF43/(1+Résultats!$D$31)^(Résultats!$B114-1)</f>
        <v>-47.183663696104134</v>
      </c>
      <c r="BM43" s="1009">
        <f ca="1">BM42+'Générateur P.Durable 15ans'!BI43/(1+Résultats!$D$31)^(Résultats!$B114-1)</f>
        <v>14651.711346746262</v>
      </c>
      <c r="BN43" s="1009">
        <f>BN42+'Générateur P.Durable 15ans'!AR43/(1+Résultats!$D$29)^(Résultats!$B114-1)</f>
        <v>55514.349611398684</v>
      </c>
      <c r="BO43" s="1009">
        <f ca="1">BO42+'Générateur P.Durable 15ans'!AV43/(1+Résultats!$D$31)^(Résultats!$B114-1)</f>
        <v>58795.580041769448</v>
      </c>
      <c r="BP43" s="1009">
        <f>BP42+'Générateur P.Durable 15ans'!BE43/(1+Résultats!$D$31)^(Résultats!$B114-1)</f>
        <v>-188.73465478441653</v>
      </c>
      <c r="BQ43" s="1009">
        <f ca="1">BQ42+'Générateur P.Durable 15ans'!BH43/(1+Résultats!$D$31)^(Résultats!$B114-1)</f>
        <v>58606.845386985049</v>
      </c>
    </row>
    <row r="44" spans="1:69" x14ac:dyDescent="0.3">
      <c r="A44">
        <v>23</v>
      </c>
      <c r="B44" t="str">
        <f t="shared" si="0"/>
        <v>Orge d'hiver</v>
      </c>
      <c r="C44" t="str">
        <f t="shared" si="1"/>
        <v>HIVER</v>
      </c>
      <c r="D44" s="869">
        <f t="shared" si="12"/>
        <v>12</v>
      </c>
      <c r="E44" s="869">
        <f t="shared" si="13"/>
        <v>12</v>
      </c>
      <c r="F44" s="869">
        <f t="shared" si="14"/>
        <v>12</v>
      </c>
      <c r="G44" s="869">
        <f t="shared" si="15"/>
        <v>12</v>
      </c>
      <c r="H44" t="s">
        <v>405</v>
      </c>
      <c r="I44">
        <f ca="1">'Générateur P.Durable 15ans'!C214</f>
        <v>0</v>
      </c>
      <c r="J44" s="842">
        <f t="shared" ca="1" si="16"/>
        <v>0</v>
      </c>
      <c r="K44">
        <f t="shared" si="17"/>
        <v>0</v>
      </c>
      <c r="L44">
        <f t="shared" si="2"/>
        <v>0</v>
      </c>
      <c r="M44">
        <f t="shared" si="18"/>
        <v>0</v>
      </c>
      <c r="N44">
        <f t="shared" ca="1" si="19"/>
        <v>0</v>
      </c>
      <c r="O44">
        <f t="shared" ca="1" si="3"/>
        <v>0</v>
      </c>
      <c r="T44">
        <v>23</v>
      </c>
      <c r="U44" s="971">
        <f t="shared" si="20"/>
        <v>6.5984531757141651</v>
      </c>
      <c r="V44" s="973">
        <v>23</v>
      </c>
      <c r="W44" s="971">
        <f t="shared" si="4"/>
        <v>0</v>
      </c>
      <c r="X44" s="869">
        <f t="shared" si="21"/>
        <v>12</v>
      </c>
      <c r="Y44">
        <v>23</v>
      </c>
      <c r="Z44" s="971">
        <f t="shared" si="22"/>
        <v>6.5984531757141651</v>
      </c>
      <c r="AA44" s="973">
        <v>23</v>
      </c>
      <c r="AB44" s="971">
        <f t="shared" si="5"/>
        <v>0</v>
      </c>
      <c r="AC44" s="869">
        <f t="shared" si="23"/>
        <v>12</v>
      </c>
      <c r="AD44">
        <v>23</v>
      </c>
      <c r="AE44" s="971">
        <f t="shared" si="24"/>
        <v>6.5984531757141651</v>
      </c>
      <c r="AF44" s="973">
        <v>23</v>
      </c>
      <c r="AG44" s="971">
        <f t="shared" si="6"/>
        <v>0</v>
      </c>
      <c r="AH44" s="869">
        <f t="shared" si="25"/>
        <v>12</v>
      </c>
      <c r="AI44">
        <v>23</v>
      </c>
      <c r="AJ44" s="971">
        <f t="shared" si="26"/>
        <v>6.5984531757141651</v>
      </c>
      <c r="AK44" s="973">
        <v>23</v>
      </c>
      <c r="AL44" s="971">
        <f t="shared" si="7"/>
        <v>0</v>
      </c>
      <c r="AM44" s="869">
        <f t="shared" si="27"/>
        <v>12</v>
      </c>
      <c r="AO44" s="869">
        <f>+'Générateur P.Durable 15ans'!K44</f>
        <v>0</v>
      </c>
      <c r="AP44" s="877">
        <f>IF(Résultats!$B76&lt;='Générateur P.Durable 15ans'!$U$7,IF(Résultats!$B76&gt;'Générateur P.Durable 15ans'!$F$13," ",HLOOKUP(IF(Résultats!$B76-('Générateur P.Durable 15ans'!$F$12*ROUNDDOWN(Résultats!$B76/'Générateur P.Durable 15ans'!$F$12,0))=0,'Générateur P.Durable 15ans'!$F$12,Résultats!$B76-('Générateur P.Durable 15ans'!$F$12*ROUNDDOWN(Résultats!$B76/'Générateur P.Durable 15ans'!$F$12,0))),'Générateur P.Durable 15ans'!$N$14:$R$15,2,FALSE)),0)</f>
        <v>0</v>
      </c>
      <c r="AQ44" s="869">
        <f>+'Générateur P.Durable 15ans'!L44</f>
        <v>0</v>
      </c>
      <c r="AR44" s="876">
        <f>+AP44*Menu!$F$13</f>
        <v>0</v>
      </c>
      <c r="AS44" s="869">
        <f ca="1">+'Générateur P.Durable 15ans'!D214</f>
        <v>0</v>
      </c>
      <c r="AT44" s="877">
        <f>IF(Résultats!$B76&lt;='Générateur P.Durable 15ans'!$U$7,+AP44*AS44/AO44+IF(Résultats!$B76&lt;=Menu!$G$64,Menu!$D$64,0),0)</f>
        <v>0</v>
      </c>
      <c r="AU44" s="869">
        <f ca="1">+'Générateur P.Durable 15ans'!C214</f>
        <v>0</v>
      </c>
      <c r="AV44" s="877">
        <f>+AT44*Menu!$F$13</f>
        <v>0</v>
      </c>
      <c r="AW44" s="1010">
        <f t="shared" si="8"/>
        <v>0</v>
      </c>
      <c r="BJ44" s="1009">
        <f>BJ43+'Générateur P.Durable 15ans'!AP44/(1+Résultats!$D$29)^(Résultats!$B115-1)</f>
        <v>13878.587402849671</v>
      </c>
      <c r="BK44" s="1009">
        <f ca="1">BK43+'Générateur P.Durable 15ans'!AT44/(1+Résultats!$D$31)^(Résultats!$B115-1)</f>
        <v>14698.895010442362</v>
      </c>
      <c r="BL44" s="1009">
        <f>BL43+'Générateur P.Durable 15ans'!BF44/(1+Résultats!$D$31)^(Résultats!$B115-1)</f>
        <v>-47.183663696104134</v>
      </c>
      <c r="BM44" s="1009">
        <f ca="1">BM43+'Générateur P.Durable 15ans'!BI44/(1+Résultats!$D$31)^(Résultats!$B115-1)</f>
        <v>14651.711346746262</v>
      </c>
      <c r="BN44" s="1009">
        <f>BN43+'Générateur P.Durable 15ans'!AR44/(1+Résultats!$D$29)^(Résultats!$B115-1)</f>
        <v>55514.349611398684</v>
      </c>
      <c r="BO44" s="1009">
        <f ca="1">BO43+'Générateur P.Durable 15ans'!AV44/(1+Résultats!$D$31)^(Résultats!$B115-1)</f>
        <v>58795.580041769448</v>
      </c>
      <c r="BP44" s="1009">
        <f>BP43+'Générateur P.Durable 15ans'!BE44/(1+Résultats!$D$31)^(Résultats!$B115-1)</f>
        <v>-188.73465478441653</v>
      </c>
      <c r="BQ44" s="1009">
        <f ca="1">BQ43+'Générateur P.Durable 15ans'!BH44/(1+Résultats!$D$31)^(Résultats!$B115-1)</f>
        <v>58606.845386985049</v>
      </c>
    </row>
    <row r="45" spans="1:69" x14ac:dyDescent="0.3">
      <c r="A45">
        <v>24</v>
      </c>
      <c r="B45" t="str">
        <f t="shared" si="0"/>
        <v>Maïs</v>
      </c>
      <c r="C45" t="str">
        <f t="shared" si="1"/>
        <v>ETE</v>
      </c>
      <c r="D45" s="869">
        <f t="shared" si="12"/>
        <v>12</v>
      </c>
      <c r="E45" s="869">
        <f t="shared" si="13"/>
        <v>12</v>
      </c>
      <c r="F45" s="869">
        <f t="shared" si="14"/>
        <v>12</v>
      </c>
      <c r="G45" s="869">
        <f t="shared" si="15"/>
        <v>12</v>
      </c>
      <c r="H45" t="s">
        <v>405</v>
      </c>
      <c r="I45">
        <f ca="1">'Générateur P.Durable 15ans'!C215</f>
        <v>0</v>
      </c>
      <c r="J45" s="842">
        <f t="shared" ca="1" si="16"/>
        <v>0</v>
      </c>
      <c r="K45">
        <f t="shared" si="17"/>
        <v>0</v>
      </c>
      <c r="L45">
        <f t="shared" si="2"/>
        <v>0</v>
      </c>
      <c r="M45">
        <f t="shared" si="18"/>
        <v>0</v>
      </c>
      <c r="N45">
        <f t="shared" ca="1" si="19"/>
        <v>0</v>
      </c>
      <c r="O45">
        <f t="shared" ca="1" si="3"/>
        <v>0</v>
      </c>
      <c r="T45">
        <v>24</v>
      </c>
      <c r="U45" s="971">
        <f t="shared" si="20"/>
        <v>6.6010340342826455</v>
      </c>
      <c r="V45" s="973">
        <v>24</v>
      </c>
      <c r="W45" s="971">
        <f t="shared" si="4"/>
        <v>0</v>
      </c>
      <c r="X45" s="869">
        <f t="shared" si="21"/>
        <v>12</v>
      </c>
      <c r="Y45">
        <v>24</v>
      </c>
      <c r="Z45" s="971">
        <f t="shared" si="22"/>
        <v>6.6010340342826455</v>
      </c>
      <c r="AA45" s="973">
        <v>24</v>
      </c>
      <c r="AB45" s="971">
        <f t="shared" si="5"/>
        <v>0</v>
      </c>
      <c r="AC45" s="869">
        <f t="shared" si="23"/>
        <v>12</v>
      </c>
      <c r="AD45">
        <v>24</v>
      </c>
      <c r="AE45" s="971">
        <f t="shared" si="24"/>
        <v>6.6010340342826455</v>
      </c>
      <c r="AF45" s="973">
        <v>24</v>
      </c>
      <c r="AG45" s="971">
        <f t="shared" si="6"/>
        <v>0</v>
      </c>
      <c r="AH45" s="869">
        <f t="shared" si="25"/>
        <v>12</v>
      </c>
      <c r="AI45">
        <v>24</v>
      </c>
      <c r="AJ45" s="971">
        <f t="shared" si="26"/>
        <v>6.6010340342826455</v>
      </c>
      <c r="AK45" s="973">
        <v>24</v>
      </c>
      <c r="AL45" s="971">
        <f t="shared" si="7"/>
        <v>0</v>
      </c>
      <c r="AM45" s="869">
        <f t="shared" si="27"/>
        <v>12</v>
      </c>
      <c r="AO45" s="869">
        <f>+'Générateur P.Durable 15ans'!K45</f>
        <v>0</v>
      </c>
      <c r="AP45" s="877">
        <f>IF(Résultats!$B77&lt;='Générateur P.Durable 15ans'!$U$7,IF(Résultats!$B77&gt;'Générateur P.Durable 15ans'!$F$13," ",HLOOKUP(IF(Résultats!$B77-('Générateur P.Durable 15ans'!$F$12*ROUNDDOWN(Résultats!$B77/'Générateur P.Durable 15ans'!$F$12,0))=0,'Générateur P.Durable 15ans'!$F$12,Résultats!$B77-('Générateur P.Durable 15ans'!$F$12*ROUNDDOWN(Résultats!$B77/'Générateur P.Durable 15ans'!$F$12,0))),'Générateur P.Durable 15ans'!$N$14:$R$15,2,FALSE)),0)</f>
        <v>0</v>
      </c>
      <c r="AQ45" s="869">
        <f>+'Générateur P.Durable 15ans'!L45</f>
        <v>0</v>
      </c>
      <c r="AR45" s="876">
        <f>+AP45*Menu!$F$13</f>
        <v>0</v>
      </c>
      <c r="AS45" s="869">
        <f ca="1">+'Générateur P.Durable 15ans'!D215</f>
        <v>0</v>
      </c>
      <c r="AT45" s="877">
        <f>IF(Résultats!$B77&lt;='Générateur P.Durable 15ans'!$U$7,+AP45*AS45/AO45+IF(Résultats!$B77&lt;=Menu!$G$64,Menu!$D$64,0),0)</f>
        <v>0</v>
      </c>
      <c r="AU45" s="869">
        <f ca="1">+'Générateur P.Durable 15ans'!C215</f>
        <v>0</v>
      </c>
      <c r="AV45" s="877">
        <f>+AT45*Menu!$F$13</f>
        <v>0</v>
      </c>
      <c r="AW45" s="1010">
        <f t="shared" si="8"/>
        <v>0</v>
      </c>
      <c r="BJ45" s="1009">
        <f>BJ44+'Générateur P.Durable 15ans'!AP45/(1+Résultats!$D$29)^(Résultats!$B116-1)</f>
        <v>13878.587402849671</v>
      </c>
      <c r="BK45" s="1009">
        <f ca="1">BK44+'Générateur P.Durable 15ans'!AT45/(1+Résultats!$D$31)^(Résultats!$B116-1)</f>
        <v>14698.895010442362</v>
      </c>
      <c r="BL45" s="1009">
        <f>BL44+'Générateur P.Durable 15ans'!BF45/(1+Résultats!$D$31)^(Résultats!$B116-1)</f>
        <v>-47.183663696104134</v>
      </c>
      <c r="BM45" s="1009">
        <f ca="1">BM44+'Générateur P.Durable 15ans'!BI45/(1+Résultats!$D$31)^(Résultats!$B116-1)</f>
        <v>14651.711346746262</v>
      </c>
      <c r="BN45" s="1009">
        <f>BN44+'Générateur P.Durable 15ans'!AR45/(1+Résultats!$D$29)^(Résultats!$B116-1)</f>
        <v>55514.349611398684</v>
      </c>
      <c r="BO45" s="1009">
        <f ca="1">BO44+'Générateur P.Durable 15ans'!AV45/(1+Résultats!$D$31)^(Résultats!$B116-1)</f>
        <v>58795.580041769448</v>
      </c>
      <c r="BP45" s="1009">
        <f>BP44+'Générateur P.Durable 15ans'!BE45/(1+Résultats!$D$31)^(Résultats!$B116-1)</f>
        <v>-188.73465478441653</v>
      </c>
      <c r="BQ45" s="1009">
        <f ca="1">BQ44+'Générateur P.Durable 15ans'!BH45/(1+Résultats!$D$31)^(Résultats!$B116-1)</f>
        <v>58606.845386985049</v>
      </c>
    </row>
    <row r="46" spans="1:69" x14ac:dyDescent="0.3">
      <c r="A46">
        <v>25</v>
      </c>
      <c r="B46" t="str">
        <f t="shared" si="0"/>
        <v>Blé d'hiver</v>
      </c>
      <c r="C46" t="str">
        <f t="shared" si="1"/>
        <v>HIVER</v>
      </c>
      <c r="D46" s="869">
        <f t="shared" si="12"/>
        <v>12</v>
      </c>
      <c r="E46" s="869">
        <f t="shared" si="13"/>
        <v>12</v>
      </c>
      <c r="F46" s="869">
        <f t="shared" si="14"/>
        <v>12</v>
      </c>
      <c r="G46" s="869">
        <f t="shared" si="15"/>
        <v>12</v>
      </c>
      <c r="H46" t="s">
        <v>405</v>
      </c>
      <c r="I46">
        <f ca="1">'Générateur P.Durable 15ans'!C216</f>
        <v>0</v>
      </c>
      <c r="J46" s="842">
        <f t="shared" ca="1" si="16"/>
        <v>0</v>
      </c>
      <c r="K46">
        <f t="shared" si="17"/>
        <v>0</v>
      </c>
      <c r="L46">
        <f t="shared" si="2"/>
        <v>0</v>
      </c>
      <c r="M46">
        <f t="shared" si="18"/>
        <v>0</v>
      </c>
      <c r="N46">
        <f t="shared" ca="1" si="19"/>
        <v>0</v>
      </c>
      <c r="O46">
        <f t="shared" ca="1" si="3"/>
        <v>0</v>
      </c>
      <c r="T46">
        <v>25</v>
      </c>
      <c r="U46" s="971">
        <f t="shared" si="20"/>
        <v>6.6028841204018418</v>
      </c>
      <c r="V46" s="973">
        <v>25</v>
      </c>
      <c r="W46" s="971">
        <f t="shared" si="4"/>
        <v>0</v>
      </c>
      <c r="X46" s="869">
        <f t="shared" si="21"/>
        <v>12</v>
      </c>
      <c r="Y46">
        <v>25</v>
      </c>
      <c r="Z46" s="971">
        <f t="shared" si="22"/>
        <v>6.6028841204018418</v>
      </c>
      <c r="AA46" s="973">
        <v>25</v>
      </c>
      <c r="AB46" s="971">
        <f t="shared" si="5"/>
        <v>0</v>
      </c>
      <c r="AC46" s="869">
        <f t="shared" si="23"/>
        <v>12</v>
      </c>
      <c r="AD46">
        <v>25</v>
      </c>
      <c r="AE46" s="971">
        <f t="shared" si="24"/>
        <v>6.6028841204018418</v>
      </c>
      <c r="AF46" s="973">
        <v>25</v>
      </c>
      <c r="AG46" s="971">
        <f t="shared" si="6"/>
        <v>0</v>
      </c>
      <c r="AH46" s="869">
        <f t="shared" si="25"/>
        <v>12</v>
      </c>
      <c r="AI46">
        <v>25</v>
      </c>
      <c r="AJ46" s="971">
        <f t="shared" si="26"/>
        <v>6.6028841204018418</v>
      </c>
      <c r="AK46" s="973">
        <v>25</v>
      </c>
      <c r="AL46" s="971">
        <f t="shared" si="7"/>
        <v>0</v>
      </c>
      <c r="AM46" s="869">
        <f t="shared" si="27"/>
        <v>12</v>
      </c>
      <c r="AO46" s="869">
        <f>+'Générateur P.Durable 15ans'!K46</f>
        <v>0</v>
      </c>
      <c r="AP46" s="877">
        <f>IF(Résultats!$B78&lt;='Générateur P.Durable 15ans'!$U$7,IF(Résultats!$B78&gt;'Générateur P.Durable 15ans'!$F$13," ",HLOOKUP(IF(Résultats!$B78-('Générateur P.Durable 15ans'!$F$12*ROUNDDOWN(Résultats!$B78/'Générateur P.Durable 15ans'!$F$12,0))=0,'Générateur P.Durable 15ans'!$F$12,Résultats!$B78-('Générateur P.Durable 15ans'!$F$12*ROUNDDOWN(Résultats!$B78/'Générateur P.Durable 15ans'!$F$12,0))),'Générateur P.Durable 15ans'!$N$14:$R$15,2,FALSE)),0)</f>
        <v>0</v>
      </c>
      <c r="AQ46" s="869">
        <f>+'Générateur P.Durable 15ans'!L46</f>
        <v>0</v>
      </c>
      <c r="AR46" s="876">
        <f>+AP46*Menu!$F$13</f>
        <v>0</v>
      </c>
      <c r="AS46" s="869">
        <f ca="1">+'Générateur P.Durable 15ans'!D216</f>
        <v>0</v>
      </c>
      <c r="AT46" s="877">
        <f>IF(Résultats!$B78&lt;='Générateur P.Durable 15ans'!$U$7,+AP46*AS46/AO46+IF(Résultats!$B78&lt;=Menu!$G$64,Menu!$D$64,0),0)</f>
        <v>0</v>
      </c>
      <c r="AU46" s="869">
        <f ca="1">+'Générateur P.Durable 15ans'!C216</f>
        <v>0</v>
      </c>
      <c r="AV46" s="877">
        <f>+AT46*Menu!$F$13</f>
        <v>0</v>
      </c>
      <c r="AW46" s="1010">
        <f t="shared" si="8"/>
        <v>0</v>
      </c>
      <c r="BJ46" s="1009">
        <f>BJ45+'Générateur P.Durable 15ans'!AP46/(1+Résultats!$D$29)^(Résultats!$B117-1)</f>
        <v>13878.587402849671</v>
      </c>
      <c r="BK46" s="1009">
        <f ca="1">BK45+'Générateur P.Durable 15ans'!AT46/(1+Résultats!$D$31)^(Résultats!$B117-1)</f>
        <v>14698.895010442362</v>
      </c>
      <c r="BL46" s="1009">
        <f>BL45+'Générateur P.Durable 15ans'!BF46/(1+Résultats!$D$31)^(Résultats!$B117-1)</f>
        <v>-47.183663696104134</v>
      </c>
      <c r="BM46" s="1009">
        <f ca="1">BM45+'Générateur P.Durable 15ans'!BI46/(1+Résultats!$D$31)^(Résultats!$B117-1)</f>
        <v>14651.711346746262</v>
      </c>
      <c r="BN46" s="1009">
        <f>BN45+'Générateur P.Durable 15ans'!AR46/(1+Résultats!$D$29)^(Résultats!$B117-1)</f>
        <v>55514.349611398684</v>
      </c>
      <c r="BO46" s="1009">
        <f ca="1">BO45+'Générateur P.Durable 15ans'!AV46/(1+Résultats!$D$31)^(Résultats!$B117-1)</f>
        <v>58795.580041769448</v>
      </c>
      <c r="BP46" s="1009">
        <f>BP45+'Générateur P.Durable 15ans'!BE46/(1+Résultats!$D$31)^(Résultats!$B117-1)</f>
        <v>-188.73465478441653</v>
      </c>
      <c r="BQ46" s="1009">
        <f ca="1">BQ45+'Générateur P.Durable 15ans'!BH46/(1+Résultats!$D$31)^(Résultats!$B117-1)</f>
        <v>58606.845386985049</v>
      </c>
    </row>
    <row r="47" spans="1:69" x14ac:dyDescent="0.3">
      <c r="A47">
        <v>26</v>
      </c>
      <c r="B47" t="str">
        <f t="shared" si="0"/>
        <v>Prairie temporaire</v>
      </c>
      <c r="C47" t="str">
        <f t="shared" si="1"/>
        <v>HIVER</v>
      </c>
      <c r="D47" s="869">
        <f t="shared" si="12"/>
        <v>12</v>
      </c>
      <c r="E47" s="869">
        <f t="shared" si="13"/>
        <v>12</v>
      </c>
      <c r="F47" s="869">
        <f t="shared" si="14"/>
        <v>12</v>
      </c>
      <c r="G47" s="869">
        <f t="shared" si="15"/>
        <v>12</v>
      </c>
      <c r="H47" t="s">
        <v>405</v>
      </c>
      <c r="I47">
        <f ca="1">'Générateur P.Durable 15ans'!C217</f>
        <v>0</v>
      </c>
      <c r="J47" s="842">
        <f t="shared" ca="1" si="16"/>
        <v>0</v>
      </c>
      <c r="K47">
        <f t="shared" si="17"/>
        <v>0</v>
      </c>
      <c r="L47">
        <f t="shared" si="2"/>
        <v>0</v>
      </c>
      <c r="M47">
        <f t="shared" si="18"/>
        <v>0</v>
      </c>
      <c r="N47">
        <f t="shared" ca="1" si="19"/>
        <v>0</v>
      </c>
      <c r="O47">
        <f t="shared" ca="1" si="3"/>
        <v>0</v>
      </c>
      <c r="T47">
        <v>26</v>
      </c>
      <c r="U47" s="971">
        <f t="shared" si="20"/>
        <v>6.6042101863535079</v>
      </c>
      <c r="V47" s="973">
        <v>26</v>
      </c>
      <c r="W47" s="971">
        <f t="shared" si="4"/>
        <v>0</v>
      </c>
      <c r="X47" s="869">
        <f t="shared" si="21"/>
        <v>12</v>
      </c>
      <c r="Y47">
        <v>26</v>
      </c>
      <c r="Z47" s="971">
        <f t="shared" si="22"/>
        <v>6.6042101863535079</v>
      </c>
      <c r="AA47" s="973">
        <v>26</v>
      </c>
      <c r="AB47" s="971">
        <f t="shared" si="5"/>
        <v>0</v>
      </c>
      <c r="AC47" s="869">
        <f t="shared" si="23"/>
        <v>12</v>
      </c>
      <c r="AD47">
        <v>26</v>
      </c>
      <c r="AE47" s="971">
        <f t="shared" si="24"/>
        <v>6.6042101863535079</v>
      </c>
      <c r="AF47" s="973">
        <v>26</v>
      </c>
      <c r="AG47" s="971">
        <f t="shared" si="6"/>
        <v>0</v>
      </c>
      <c r="AH47" s="869">
        <f t="shared" si="25"/>
        <v>12</v>
      </c>
      <c r="AI47">
        <v>26</v>
      </c>
      <c r="AJ47" s="971">
        <f t="shared" si="26"/>
        <v>6.6042101863535079</v>
      </c>
      <c r="AK47" s="973">
        <v>26</v>
      </c>
      <c r="AL47" s="971">
        <f t="shared" si="7"/>
        <v>0</v>
      </c>
      <c r="AM47" s="869">
        <f t="shared" si="27"/>
        <v>12</v>
      </c>
      <c r="AO47" s="869">
        <f>+'Générateur P.Durable 15ans'!K47</f>
        <v>0</v>
      </c>
      <c r="AP47" s="877">
        <f>IF(Résultats!$B79&lt;='Générateur P.Durable 15ans'!$U$7,IF(Résultats!$B79&gt;'Générateur P.Durable 15ans'!$F$13," ",HLOOKUP(IF(Résultats!$B79-('Générateur P.Durable 15ans'!$F$12*ROUNDDOWN(Résultats!$B79/'Générateur P.Durable 15ans'!$F$12,0))=0,'Générateur P.Durable 15ans'!$F$12,Résultats!$B79-('Générateur P.Durable 15ans'!$F$12*ROUNDDOWN(Résultats!$B79/'Générateur P.Durable 15ans'!$F$12,0))),'Générateur P.Durable 15ans'!$N$14:$R$15,2,FALSE)),0)</f>
        <v>0</v>
      </c>
      <c r="AQ47" s="869">
        <f>+'Générateur P.Durable 15ans'!L47</f>
        <v>0</v>
      </c>
      <c r="AR47" s="876">
        <f>+AP47*Menu!$F$13</f>
        <v>0</v>
      </c>
      <c r="AS47" s="869">
        <f ca="1">+'Générateur P.Durable 15ans'!D217</f>
        <v>0</v>
      </c>
      <c r="AT47" s="877">
        <f>IF(Résultats!$B79&lt;='Générateur P.Durable 15ans'!$U$7,+AP47*AS47/AO47+IF(Résultats!$B79&lt;=Menu!$G$64,Menu!$D$64,0),0)</f>
        <v>0</v>
      </c>
      <c r="AU47" s="869">
        <f ca="1">+'Générateur P.Durable 15ans'!C217</f>
        <v>0</v>
      </c>
      <c r="AV47" s="877">
        <f>+AT47*Menu!$F$13</f>
        <v>0</v>
      </c>
      <c r="AW47" s="1010">
        <f t="shared" si="8"/>
        <v>0</v>
      </c>
      <c r="BJ47" s="1009">
        <f>BJ46+'Générateur P.Durable 15ans'!AP47/(1+Résultats!$D$29)^(Résultats!$B118-1)</f>
        <v>13878.587402849671</v>
      </c>
      <c r="BK47" s="1009">
        <f ca="1">BK46+'Générateur P.Durable 15ans'!AT47/(1+Résultats!$D$31)^(Résultats!$B118-1)</f>
        <v>14698.895010442362</v>
      </c>
      <c r="BL47" s="1009">
        <f>BL46+'Générateur P.Durable 15ans'!BF47/(1+Résultats!$D$31)^(Résultats!$B118-1)</f>
        <v>-47.183663696104134</v>
      </c>
      <c r="BM47" s="1009">
        <f ca="1">BM46+'Générateur P.Durable 15ans'!BI47/(1+Résultats!$D$31)^(Résultats!$B118-1)</f>
        <v>14651.711346746262</v>
      </c>
      <c r="BN47" s="1009">
        <f>BN46+'Générateur P.Durable 15ans'!AR47/(1+Résultats!$D$29)^(Résultats!$B118-1)</f>
        <v>55514.349611398684</v>
      </c>
      <c r="BO47" s="1009">
        <f ca="1">BO46+'Générateur P.Durable 15ans'!AV47/(1+Résultats!$D$31)^(Résultats!$B118-1)</f>
        <v>58795.580041769448</v>
      </c>
      <c r="BP47" s="1009">
        <f>BP46+'Générateur P.Durable 15ans'!BE47/(1+Résultats!$D$31)^(Résultats!$B118-1)</f>
        <v>-188.73465478441653</v>
      </c>
      <c r="BQ47" s="1009">
        <f ca="1">BQ46+'Générateur P.Durable 15ans'!BH47/(1+Résultats!$D$31)^(Résultats!$B118-1)</f>
        <v>58606.845386985049</v>
      </c>
    </row>
    <row r="48" spans="1:69" x14ac:dyDescent="0.3">
      <c r="A48">
        <v>27</v>
      </c>
      <c r="B48" t="str">
        <f t="shared" si="0"/>
        <v>Orge d'hiver</v>
      </c>
      <c r="C48" t="str">
        <f t="shared" si="1"/>
        <v>HIVER</v>
      </c>
      <c r="D48" s="869">
        <f t="shared" si="12"/>
        <v>12</v>
      </c>
      <c r="E48" s="869">
        <f t="shared" si="13"/>
        <v>12</v>
      </c>
      <c r="F48" s="869">
        <f t="shared" si="14"/>
        <v>12</v>
      </c>
      <c r="G48" s="869">
        <f t="shared" si="15"/>
        <v>12</v>
      </c>
      <c r="H48" t="s">
        <v>405</v>
      </c>
      <c r="I48">
        <f ca="1">'Générateur P.Durable 15ans'!C218</f>
        <v>0</v>
      </c>
      <c r="J48" s="842">
        <f t="shared" ca="1" si="16"/>
        <v>0</v>
      </c>
      <c r="K48">
        <f t="shared" si="17"/>
        <v>0</v>
      </c>
      <c r="L48">
        <f t="shared" si="2"/>
        <v>0</v>
      </c>
      <c r="M48">
        <f t="shared" si="18"/>
        <v>0</v>
      </c>
      <c r="N48">
        <f t="shared" ca="1" si="19"/>
        <v>0</v>
      </c>
      <c r="O48">
        <f t="shared" ca="1" si="3"/>
        <v>0</v>
      </c>
      <c r="T48">
        <v>27</v>
      </c>
      <c r="U48" s="971">
        <f t="shared" si="20"/>
        <v>6.605160570529983</v>
      </c>
      <c r="V48" s="973">
        <v>27</v>
      </c>
      <c r="W48" s="971">
        <f t="shared" si="4"/>
        <v>0</v>
      </c>
      <c r="X48" s="869">
        <f t="shared" si="21"/>
        <v>12</v>
      </c>
      <c r="Y48">
        <v>27</v>
      </c>
      <c r="Z48" s="971">
        <f t="shared" si="22"/>
        <v>6.605160570529983</v>
      </c>
      <c r="AA48" s="973">
        <v>27</v>
      </c>
      <c r="AB48" s="971">
        <f t="shared" si="5"/>
        <v>0</v>
      </c>
      <c r="AC48" s="869">
        <f t="shared" si="23"/>
        <v>12</v>
      </c>
      <c r="AD48">
        <v>27</v>
      </c>
      <c r="AE48" s="971">
        <f t="shared" si="24"/>
        <v>6.605160570529983</v>
      </c>
      <c r="AF48" s="973">
        <v>27</v>
      </c>
      <c r="AG48" s="971">
        <f t="shared" si="6"/>
        <v>0</v>
      </c>
      <c r="AH48" s="869">
        <f t="shared" si="25"/>
        <v>12</v>
      </c>
      <c r="AI48">
        <v>27</v>
      </c>
      <c r="AJ48" s="971">
        <f t="shared" si="26"/>
        <v>6.605160570529983</v>
      </c>
      <c r="AK48" s="973">
        <v>27</v>
      </c>
      <c r="AL48" s="971">
        <f t="shared" si="7"/>
        <v>0</v>
      </c>
      <c r="AM48" s="869">
        <f t="shared" si="27"/>
        <v>12</v>
      </c>
      <c r="AO48" s="869">
        <f>+'Générateur P.Durable 15ans'!K48</f>
        <v>0</v>
      </c>
      <c r="AP48" s="877">
        <f>IF(Résultats!$B80&lt;='Générateur P.Durable 15ans'!$U$7,IF(Résultats!$B80&gt;'Générateur P.Durable 15ans'!$F$13," ",HLOOKUP(IF(Résultats!$B80-('Générateur P.Durable 15ans'!$F$12*ROUNDDOWN(Résultats!$B80/'Générateur P.Durable 15ans'!$F$12,0))=0,'Générateur P.Durable 15ans'!$F$12,Résultats!$B80-('Générateur P.Durable 15ans'!$F$12*ROUNDDOWN(Résultats!$B80/'Générateur P.Durable 15ans'!$F$12,0))),'Générateur P.Durable 15ans'!$N$14:$R$15,2,FALSE)),0)</f>
        <v>0</v>
      </c>
      <c r="AQ48" s="869">
        <f>+'Générateur P.Durable 15ans'!L48</f>
        <v>0</v>
      </c>
      <c r="AR48" s="876">
        <f>+AP48*Menu!$F$13</f>
        <v>0</v>
      </c>
      <c r="AS48" s="869">
        <f ca="1">+'Générateur P.Durable 15ans'!D218</f>
        <v>0</v>
      </c>
      <c r="AT48" s="877">
        <f>IF(Résultats!$B80&lt;='Générateur P.Durable 15ans'!$U$7,+AP48*AS48/AO48+IF(Résultats!$B80&lt;=Menu!$G$64,Menu!$D$64,0),0)</f>
        <v>0</v>
      </c>
      <c r="AU48" s="869">
        <f ca="1">+'Générateur P.Durable 15ans'!C218</f>
        <v>0</v>
      </c>
      <c r="AV48" s="877">
        <f>+AT48*Menu!$F$13</f>
        <v>0</v>
      </c>
      <c r="AW48" s="1010">
        <f t="shared" si="8"/>
        <v>0</v>
      </c>
      <c r="BJ48" s="1009">
        <f>BJ47+'Générateur P.Durable 15ans'!AP48/(1+Résultats!$D$29)^(Résultats!$B119-1)</f>
        <v>13878.587402849671</v>
      </c>
      <c r="BK48" s="1009">
        <f ca="1">BK47+'Générateur P.Durable 15ans'!AT48/(1+Résultats!$D$31)^(Résultats!$B119-1)</f>
        <v>14698.895010442362</v>
      </c>
      <c r="BL48" s="1009">
        <f>BL47+'Générateur P.Durable 15ans'!BF48/(1+Résultats!$D$31)^(Résultats!$B119-1)</f>
        <v>-47.183663696104134</v>
      </c>
      <c r="BM48" s="1009">
        <f ca="1">BM47+'Générateur P.Durable 15ans'!BI48/(1+Résultats!$D$31)^(Résultats!$B119-1)</f>
        <v>14651.711346746262</v>
      </c>
      <c r="BN48" s="1009">
        <f>BN47+'Générateur P.Durable 15ans'!AR48/(1+Résultats!$D$29)^(Résultats!$B119-1)</f>
        <v>55514.349611398684</v>
      </c>
      <c r="BO48" s="1009">
        <f ca="1">BO47+'Générateur P.Durable 15ans'!AV48/(1+Résultats!$D$31)^(Résultats!$B119-1)</f>
        <v>58795.580041769448</v>
      </c>
      <c r="BP48" s="1009">
        <f>BP47+'Générateur P.Durable 15ans'!BE48/(1+Résultats!$D$31)^(Résultats!$B119-1)</f>
        <v>-188.73465478441653</v>
      </c>
      <c r="BQ48" s="1009">
        <f ca="1">BQ47+'Générateur P.Durable 15ans'!BH48/(1+Résultats!$D$31)^(Résultats!$B119-1)</f>
        <v>58606.845386985049</v>
      </c>
    </row>
    <row r="49" spans="1:181" x14ac:dyDescent="0.3">
      <c r="A49">
        <v>28</v>
      </c>
      <c r="B49" t="str">
        <f t="shared" si="0"/>
        <v>Maïs</v>
      </c>
      <c r="C49" t="str">
        <f t="shared" si="1"/>
        <v>ETE</v>
      </c>
      <c r="D49" s="869">
        <f t="shared" si="12"/>
        <v>12</v>
      </c>
      <c r="E49" s="869">
        <f t="shared" si="13"/>
        <v>12</v>
      </c>
      <c r="F49" s="869">
        <f t="shared" si="14"/>
        <v>12</v>
      </c>
      <c r="G49" s="869">
        <f t="shared" si="15"/>
        <v>12</v>
      </c>
      <c r="H49" t="s">
        <v>405</v>
      </c>
      <c r="I49">
        <f ca="1">'Générateur P.Durable 15ans'!C219</f>
        <v>0</v>
      </c>
      <c r="J49" s="842">
        <f t="shared" ca="1" si="16"/>
        <v>0</v>
      </c>
      <c r="K49">
        <f t="shared" si="17"/>
        <v>0</v>
      </c>
      <c r="L49">
        <f t="shared" si="2"/>
        <v>0</v>
      </c>
      <c r="M49">
        <f t="shared" si="18"/>
        <v>0</v>
      </c>
      <c r="N49">
        <f t="shared" ca="1" si="19"/>
        <v>0</v>
      </c>
      <c r="O49">
        <f t="shared" ca="1" si="3"/>
        <v>0</v>
      </c>
      <c r="T49">
        <v>28</v>
      </c>
      <c r="U49" s="971">
        <f t="shared" si="20"/>
        <v>6.6058416616869815</v>
      </c>
      <c r="V49" s="973">
        <v>28</v>
      </c>
      <c r="W49" s="971">
        <f t="shared" si="4"/>
        <v>0</v>
      </c>
      <c r="X49" s="869">
        <f t="shared" si="21"/>
        <v>12</v>
      </c>
      <c r="Y49">
        <v>28</v>
      </c>
      <c r="Z49" s="971">
        <f t="shared" si="22"/>
        <v>6.6058416616869815</v>
      </c>
      <c r="AA49" s="973">
        <v>28</v>
      </c>
      <c r="AB49" s="971">
        <f t="shared" si="5"/>
        <v>0</v>
      </c>
      <c r="AC49" s="869">
        <f t="shared" si="23"/>
        <v>12</v>
      </c>
      <c r="AD49">
        <v>28</v>
      </c>
      <c r="AE49" s="971">
        <f t="shared" si="24"/>
        <v>6.6058416616869815</v>
      </c>
      <c r="AF49" s="973">
        <v>28</v>
      </c>
      <c r="AG49" s="971">
        <f t="shared" si="6"/>
        <v>0</v>
      </c>
      <c r="AH49" s="869">
        <f t="shared" si="25"/>
        <v>12</v>
      </c>
      <c r="AI49">
        <v>28</v>
      </c>
      <c r="AJ49" s="971">
        <f t="shared" si="26"/>
        <v>6.6058416616869815</v>
      </c>
      <c r="AK49" s="973">
        <v>28</v>
      </c>
      <c r="AL49" s="971">
        <f t="shared" si="7"/>
        <v>0</v>
      </c>
      <c r="AM49" s="869">
        <f t="shared" si="27"/>
        <v>12</v>
      </c>
      <c r="AO49" s="869">
        <f>+'Générateur P.Durable 15ans'!K49</f>
        <v>0</v>
      </c>
      <c r="AP49" s="877">
        <f>IF(Résultats!$B81&lt;='Générateur P.Durable 15ans'!$U$7,IF(Résultats!$B81&gt;'Générateur P.Durable 15ans'!$F$13," ",HLOOKUP(IF(Résultats!$B81-('Générateur P.Durable 15ans'!$F$12*ROUNDDOWN(Résultats!$B81/'Générateur P.Durable 15ans'!$F$12,0))=0,'Générateur P.Durable 15ans'!$F$12,Résultats!$B81-('Générateur P.Durable 15ans'!$F$12*ROUNDDOWN(Résultats!$B81/'Générateur P.Durable 15ans'!$F$12,0))),'Générateur P.Durable 15ans'!$N$14:$R$15,2,FALSE)),0)</f>
        <v>0</v>
      </c>
      <c r="AQ49" s="869">
        <f>+'Générateur P.Durable 15ans'!L49</f>
        <v>0</v>
      </c>
      <c r="AR49" s="876">
        <f>+AP49*Menu!$F$13</f>
        <v>0</v>
      </c>
      <c r="AS49" s="869">
        <f ca="1">+'Générateur P.Durable 15ans'!D219</f>
        <v>0</v>
      </c>
      <c r="AT49" s="877">
        <f>IF(Résultats!$B81&lt;='Générateur P.Durable 15ans'!$U$7,+AP49*AS49/AO49+IF(Résultats!$B81&lt;=Menu!$G$64,Menu!$D$64,0),0)</f>
        <v>0</v>
      </c>
      <c r="AU49" s="869">
        <f ca="1">+'Générateur P.Durable 15ans'!C219</f>
        <v>0</v>
      </c>
      <c r="AV49" s="877">
        <f>+AT49*Menu!$F$13</f>
        <v>0</v>
      </c>
      <c r="AW49" s="1010">
        <f t="shared" si="8"/>
        <v>0</v>
      </c>
      <c r="BJ49" s="1009">
        <f>BJ48+'Générateur P.Durable 15ans'!AP49/(1+Résultats!$D$29)^(Résultats!$B120-1)</f>
        <v>13878.587402849671</v>
      </c>
      <c r="BK49" s="1009">
        <f ca="1">BK48+'Générateur P.Durable 15ans'!AT49/(1+Résultats!$D$31)^(Résultats!$B120-1)</f>
        <v>14698.895010442362</v>
      </c>
      <c r="BL49" s="1009">
        <f>BL48+'Générateur P.Durable 15ans'!BF49/(1+Résultats!$D$31)^(Résultats!$B120-1)</f>
        <v>-47.183663696104134</v>
      </c>
      <c r="BM49" s="1009">
        <f ca="1">BM48+'Générateur P.Durable 15ans'!BI49/(1+Résultats!$D$31)^(Résultats!$B120-1)</f>
        <v>14651.711346746262</v>
      </c>
      <c r="BN49" s="1009">
        <f>BN48+'Générateur P.Durable 15ans'!AR49/(1+Résultats!$D$29)^(Résultats!$B120-1)</f>
        <v>55514.349611398684</v>
      </c>
      <c r="BO49" s="1009">
        <f ca="1">BO48+'Générateur P.Durable 15ans'!AV49/(1+Résultats!$D$31)^(Résultats!$B120-1)</f>
        <v>58795.580041769448</v>
      </c>
      <c r="BP49" s="1009">
        <f>BP48+'Générateur P.Durable 15ans'!BE49/(1+Résultats!$D$31)^(Résultats!$B120-1)</f>
        <v>-188.73465478441653</v>
      </c>
      <c r="BQ49" s="1009">
        <f ca="1">BQ48+'Générateur P.Durable 15ans'!BH49/(1+Résultats!$D$31)^(Résultats!$B120-1)</f>
        <v>58606.845386985049</v>
      </c>
    </row>
    <row r="50" spans="1:181" x14ac:dyDescent="0.3">
      <c r="A50">
        <v>29</v>
      </c>
      <c r="B50" t="str">
        <f t="shared" si="0"/>
        <v>Blé d'hiver</v>
      </c>
      <c r="C50" t="str">
        <f t="shared" si="1"/>
        <v>HIVER</v>
      </c>
      <c r="D50" s="869">
        <f t="shared" si="12"/>
        <v>12</v>
      </c>
      <c r="E50" s="869">
        <f t="shared" si="13"/>
        <v>12</v>
      </c>
      <c r="F50" s="869">
        <f t="shared" si="14"/>
        <v>12</v>
      </c>
      <c r="G50" s="869">
        <f t="shared" si="15"/>
        <v>12</v>
      </c>
      <c r="H50" t="s">
        <v>405</v>
      </c>
      <c r="I50" s="842">
        <f ca="1">'Générateur P.Durable 15ans'!C220</f>
        <v>0</v>
      </c>
      <c r="J50" s="842">
        <f t="shared" ca="1" si="16"/>
        <v>0</v>
      </c>
      <c r="K50">
        <f t="shared" si="17"/>
        <v>0</v>
      </c>
      <c r="L50">
        <f t="shared" si="2"/>
        <v>0</v>
      </c>
      <c r="M50">
        <f t="shared" si="18"/>
        <v>0</v>
      </c>
      <c r="N50">
        <f t="shared" ca="1" si="19"/>
        <v>0</v>
      </c>
      <c r="O50">
        <f t="shared" ca="1" si="3"/>
        <v>0</v>
      </c>
      <c r="T50">
        <v>29</v>
      </c>
      <c r="U50" s="971">
        <f t="shared" si="20"/>
        <v>6.6063297418983096</v>
      </c>
      <c r="V50" s="973">
        <v>29</v>
      </c>
      <c r="W50" s="971">
        <f t="shared" si="4"/>
        <v>0</v>
      </c>
      <c r="X50" s="869">
        <f t="shared" si="21"/>
        <v>12</v>
      </c>
      <c r="Y50">
        <v>29</v>
      </c>
      <c r="Z50" s="971">
        <f t="shared" si="22"/>
        <v>6.6063297418983096</v>
      </c>
      <c r="AA50" s="973">
        <v>29</v>
      </c>
      <c r="AB50" s="971">
        <f t="shared" si="5"/>
        <v>0</v>
      </c>
      <c r="AC50" s="869">
        <f t="shared" si="23"/>
        <v>12</v>
      </c>
      <c r="AD50">
        <v>29</v>
      </c>
      <c r="AE50" s="971">
        <f t="shared" si="24"/>
        <v>6.6063297418983096</v>
      </c>
      <c r="AF50" s="973">
        <v>29</v>
      </c>
      <c r="AG50" s="971">
        <f t="shared" si="6"/>
        <v>0</v>
      </c>
      <c r="AH50" s="869">
        <f t="shared" si="25"/>
        <v>12</v>
      </c>
      <c r="AI50">
        <v>29</v>
      </c>
      <c r="AJ50" s="971">
        <f t="shared" si="26"/>
        <v>6.6063297418983096</v>
      </c>
      <c r="AK50" s="973">
        <v>29</v>
      </c>
      <c r="AL50" s="971">
        <f t="shared" si="7"/>
        <v>0</v>
      </c>
      <c r="AM50" s="869">
        <f t="shared" si="27"/>
        <v>12</v>
      </c>
      <c r="AO50" s="869">
        <f>+'Générateur P.Durable 15ans'!K50</f>
        <v>0</v>
      </c>
      <c r="AP50" s="877">
        <f>IF(Résultats!$B82&lt;='Générateur P.Durable 15ans'!$U$7,IF(Résultats!$B82&gt;'Générateur P.Durable 15ans'!$F$13," ",HLOOKUP(IF(Résultats!$B82-('Générateur P.Durable 15ans'!$F$12*ROUNDDOWN(Résultats!$B82/'Générateur P.Durable 15ans'!$F$12,0))=0,'Générateur P.Durable 15ans'!$F$12,Résultats!$B82-('Générateur P.Durable 15ans'!$F$12*ROUNDDOWN(Résultats!$B82/'Générateur P.Durable 15ans'!$F$12,0))),'Générateur P.Durable 15ans'!$N$14:$R$15,2,FALSE)),0)</f>
        <v>0</v>
      </c>
      <c r="AQ50" s="869">
        <f>+'Générateur P.Durable 15ans'!L50</f>
        <v>0</v>
      </c>
      <c r="AR50" s="876">
        <f>+AP50*Menu!$F$13</f>
        <v>0</v>
      </c>
      <c r="AS50" s="869">
        <f ca="1">+'Générateur P.Durable 15ans'!D220</f>
        <v>0</v>
      </c>
      <c r="AT50" s="877">
        <f>IF(Résultats!$B82&lt;='Générateur P.Durable 15ans'!$U$7,+AP50*AS50/AO50+IF(Résultats!$B82&lt;=Menu!$G$64,Menu!$D$64,0),0)</f>
        <v>0</v>
      </c>
      <c r="AU50" s="869">
        <f ca="1">+'Générateur P.Durable 15ans'!C220</f>
        <v>0</v>
      </c>
      <c r="AV50" s="877">
        <f>+AT50*Menu!$F$13</f>
        <v>0</v>
      </c>
      <c r="AW50" s="1010">
        <f t="shared" si="8"/>
        <v>0</v>
      </c>
      <c r="BJ50" s="1009">
        <f>BJ49+'Générateur P.Durable 15ans'!AP50/(1+Résultats!$D$29)^(Résultats!$B121-1)</f>
        <v>13878.587402849671</v>
      </c>
      <c r="BK50" s="1009">
        <f ca="1">BK49+'Générateur P.Durable 15ans'!AT50/(1+Résultats!$D$31)^(Résultats!$B121-1)</f>
        <v>14698.895010442362</v>
      </c>
      <c r="BL50" s="1009">
        <f>BL49+'Générateur P.Durable 15ans'!BF50/(1+Résultats!$D$31)^(Résultats!$B121-1)</f>
        <v>-47.183663696104134</v>
      </c>
      <c r="BM50" s="1009">
        <f ca="1">BM49+'Générateur P.Durable 15ans'!BI50/(1+Résultats!$D$31)^(Résultats!$B121-1)</f>
        <v>14651.711346746262</v>
      </c>
      <c r="BN50" s="1009">
        <f>BN49+'Générateur P.Durable 15ans'!AR50/(1+Résultats!$D$29)^(Résultats!$B121-1)</f>
        <v>55514.349611398684</v>
      </c>
      <c r="BO50" s="1009">
        <f ca="1">BO49+'Générateur P.Durable 15ans'!AV50/(1+Résultats!$D$31)^(Résultats!$B121-1)</f>
        <v>58795.580041769448</v>
      </c>
      <c r="BP50" s="1009">
        <f>BP49+'Générateur P.Durable 15ans'!BE50/(1+Résultats!$D$31)^(Résultats!$B121-1)</f>
        <v>-188.73465478441653</v>
      </c>
      <c r="BQ50" s="1009">
        <f ca="1">BQ49+'Générateur P.Durable 15ans'!BH50/(1+Résultats!$D$31)^(Résultats!$B121-1)</f>
        <v>58606.845386985049</v>
      </c>
    </row>
    <row r="51" spans="1:181" x14ac:dyDescent="0.3">
      <c r="A51">
        <v>30</v>
      </c>
      <c r="B51" t="str">
        <f t="shared" si="0"/>
        <v>Prairie temporaire</v>
      </c>
      <c r="C51" t="str">
        <f t="shared" si="1"/>
        <v>HIVER</v>
      </c>
      <c r="D51" s="869">
        <f t="shared" si="12"/>
        <v>12</v>
      </c>
      <c r="E51" s="869">
        <f t="shared" si="13"/>
        <v>12</v>
      </c>
      <c r="F51" s="869">
        <f t="shared" si="14"/>
        <v>12</v>
      </c>
      <c r="G51" s="869">
        <f t="shared" si="15"/>
        <v>12</v>
      </c>
      <c r="H51" t="s">
        <v>405</v>
      </c>
      <c r="I51" s="842">
        <f ca="1">'Générateur P.Durable 15ans'!C221</f>
        <v>0</v>
      </c>
      <c r="J51" s="842">
        <f t="shared" ca="1" si="16"/>
        <v>0</v>
      </c>
      <c r="K51">
        <f t="shared" si="17"/>
        <v>0</v>
      </c>
      <c r="L51">
        <f t="shared" si="2"/>
        <v>0</v>
      </c>
      <c r="M51">
        <f t="shared" si="18"/>
        <v>0</v>
      </c>
      <c r="N51">
        <f t="shared" ca="1" si="19"/>
        <v>0</v>
      </c>
      <c r="O51">
        <f t="shared" ca="1" si="3"/>
        <v>0</v>
      </c>
      <c r="T51">
        <v>30</v>
      </c>
      <c r="U51" s="971">
        <f t="shared" si="20"/>
        <v>6.6066794959579829</v>
      </c>
      <c r="V51" s="973">
        <v>30</v>
      </c>
      <c r="W51" s="971">
        <f t="shared" si="4"/>
        <v>0</v>
      </c>
      <c r="X51" s="869">
        <f t="shared" si="21"/>
        <v>12</v>
      </c>
      <c r="Y51">
        <v>30</v>
      </c>
      <c r="Z51" s="971">
        <f t="shared" si="22"/>
        <v>6.6066794959579829</v>
      </c>
      <c r="AA51" s="973">
        <v>30</v>
      </c>
      <c r="AB51" s="971">
        <f t="shared" si="5"/>
        <v>0</v>
      </c>
      <c r="AC51" s="869">
        <f t="shared" si="23"/>
        <v>12</v>
      </c>
      <c r="AD51">
        <v>30</v>
      </c>
      <c r="AE51" s="971">
        <f t="shared" si="24"/>
        <v>6.6066794959579829</v>
      </c>
      <c r="AF51" s="973">
        <v>30</v>
      </c>
      <c r="AG51" s="971">
        <f t="shared" si="6"/>
        <v>0</v>
      </c>
      <c r="AH51" s="869">
        <f t="shared" si="25"/>
        <v>12</v>
      </c>
      <c r="AI51">
        <v>30</v>
      </c>
      <c r="AJ51" s="971">
        <f t="shared" si="26"/>
        <v>6.6066794959579829</v>
      </c>
      <c r="AK51" s="973">
        <v>30</v>
      </c>
      <c r="AL51" s="971">
        <f t="shared" si="7"/>
        <v>0</v>
      </c>
      <c r="AM51" s="869">
        <f t="shared" si="27"/>
        <v>12</v>
      </c>
      <c r="AO51" s="869">
        <f>+'Générateur P.Durable 15ans'!K51</f>
        <v>0</v>
      </c>
      <c r="AP51" s="877">
        <f>IF(Résultats!$B83&lt;='Générateur P.Durable 15ans'!$U$7,IF(Résultats!$B83&gt;'Générateur P.Durable 15ans'!$F$13," ",HLOOKUP(IF(Résultats!$B83-('Générateur P.Durable 15ans'!$F$12*ROUNDDOWN(Résultats!$B83/'Générateur P.Durable 15ans'!$F$12,0))=0,'Générateur P.Durable 15ans'!$F$12,Résultats!$B83-('Générateur P.Durable 15ans'!$F$12*ROUNDDOWN(Résultats!$B83/'Générateur P.Durable 15ans'!$F$12,0))),'Générateur P.Durable 15ans'!$N$14:$R$15,2,FALSE)),0)</f>
        <v>0</v>
      </c>
      <c r="AQ51" s="869">
        <f>+'Générateur P.Durable 15ans'!L51</f>
        <v>0</v>
      </c>
      <c r="AR51" s="876">
        <f>+AP51*Menu!$F$13</f>
        <v>0</v>
      </c>
      <c r="AS51" s="869">
        <f ca="1">+'Générateur P.Durable 15ans'!D221</f>
        <v>0</v>
      </c>
      <c r="AT51" s="877">
        <f>IF(Résultats!$B83&lt;='Générateur P.Durable 15ans'!$U$7,+AP51*AS51/AO51+IF(Résultats!$B83&lt;=Menu!$G$64,Menu!$D$64,0),0)</f>
        <v>0</v>
      </c>
      <c r="AU51" s="869">
        <f ca="1">+'Générateur P.Durable 15ans'!C221</f>
        <v>0</v>
      </c>
      <c r="AV51" s="877">
        <f>+AT51*Menu!$F$13</f>
        <v>0</v>
      </c>
      <c r="AW51" s="1010">
        <f t="shared" si="8"/>
        <v>0</v>
      </c>
      <c r="BJ51" s="1009">
        <f>BJ50+'Générateur P.Durable 15ans'!AP51/(1+Résultats!$D$29)^(Résultats!$B122-1)</f>
        <v>13878.587402849671</v>
      </c>
      <c r="BK51" s="1009">
        <f ca="1">BK50+'Générateur P.Durable 15ans'!AT51/(1+Résultats!$D$31)^(Résultats!$B122-1)</f>
        <v>14698.895010442362</v>
      </c>
      <c r="BL51" s="1009">
        <f>BL50+'Générateur P.Durable 15ans'!BF51/(1+Résultats!$D$31)^(Résultats!$B122-1)</f>
        <v>-47.183663696104134</v>
      </c>
      <c r="BM51" s="1009">
        <f ca="1">BM50+'Générateur P.Durable 15ans'!BI51/(1+Résultats!$D$31)^(Résultats!$B122-1)</f>
        <v>14651.711346746262</v>
      </c>
      <c r="BN51" s="1009">
        <f>BN50+'Générateur P.Durable 15ans'!AR51/(1+Résultats!$D$29)^(Résultats!$B122-1)</f>
        <v>55514.349611398684</v>
      </c>
      <c r="BO51" s="1009">
        <f ca="1">BO50+'Générateur P.Durable 15ans'!AV51/(1+Résultats!$D$31)^(Résultats!$B122-1)</f>
        <v>58795.580041769448</v>
      </c>
      <c r="BP51" s="1009">
        <f>BP50+'Générateur P.Durable 15ans'!BE51/(1+Résultats!$D$31)^(Résultats!$B122-1)</f>
        <v>-188.73465478441653</v>
      </c>
      <c r="BQ51" s="1009">
        <f ca="1">BQ50+'Générateur P.Durable 15ans'!BH51/(1+Résultats!$D$31)^(Résultats!$B122-1)</f>
        <v>58606.845386985049</v>
      </c>
    </row>
    <row r="52" spans="1:181" x14ac:dyDescent="0.3">
      <c r="M52">
        <f ca="1">SUM(N22:N49)</f>
        <v>-2.9560933605352702</v>
      </c>
      <c r="N52">
        <f ca="1">SUM(O22:O49)</f>
        <v>49.186906639464723</v>
      </c>
    </row>
    <row r="53" spans="1:181" ht="15" thickBot="1" x14ac:dyDescent="0.35"/>
    <row r="54" spans="1:181" x14ac:dyDescent="0.3">
      <c r="A54" s="629"/>
      <c r="B54" s="629"/>
      <c r="C54" s="629"/>
      <c r="D54" s="629"/>
      <c r="E54" s="629"/>
      <c r="F54" s="629"/>
      <c r="G54" s="629"/>
      <c r="H54" s="629"/>
      <c r="I54" s="629"/>
      <c r="J54" s="629"/>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9"/>
      <c r="AP54" s="629"/>
      <c r="AQ54" s="629"/>
      <c r="AR54" s="629"/>
      <c r="AS54" s="629"/>
      <c r="AT54" s="629"/>
      <c r="AU54" s="629"/>
      <c r="AV54" s="629"/>
      <c r="AW54" s="629"/>
      <c r="AX54" s="629"/>
      <c r="AY54" s="629"/>
      <c r="AZ54" s="629"/>
      <c r="BA54" s="629"/>
      <c r="BB54" s="629"/>
      <c r="BC54" s="629"/>
      <c r="BD54" s="629"/>
      <c r="BE54" s="629"/>
      <c r="BF54" s="629"/>
      <c r="BG54" s="629"/>
      <c r="BH54" s="629"/>
      <c r="BI54" s="629"/>
      <c r="BJ54" s="629"/>
      <c r="BK54" s="629"/>
      <c r="BL54" s="629"/>
      <c r="BM54" s="629"/>
      <c r="BN54" s="629"/>
      <c r="BO54" s="629"/>
      <c r="BP54" s="629"/>
      <c r="BQ54" s="629"/>
      <c r="BR54" s="629"/>
      <c r="BS54" s="629"/>
      <c r="BT54" s="629"/>
      <c r="BU54" s="629"/>
      <c r="BV54" s="629"/>
      <c r="BW54" s="629"/>
      <c r="BX54" s="629"/>
      <c r="BY54" s="629"/>
      <c r="BZ54" s="629"/>
      <c r="CA54" s="629"/>
      <c r="CB54" s="629"/>
      <c r="CC54" s="629"/>
      <c r="CD54" s="629"/>
      <c r="CE54" s="629"/>
      <c r="CF54" s="629"/>
      <c r="CG54" s="629"/>
      <c r="CH54" s="629"/>
      <c r="CI54" s="629"/>
      <c r="CJ54" s="629"/>
      <c r="CK54" s="629"/>
      <c r="CL54" s="600"/>
      <c r="CM54" s="672"/>
      <c r="CN54" s="600" t="s">
        <v>521</v>
      </c>
      <c r="CO54" s="600"/>
      <c r="CP54" s="600"/>
      <c r="CQ54" s="600"/>
      <c r="CR54" s="600"/>
      <c r="CS54" s="672"/>
      <c r="CT54" s="600" t="s">
        <v>521</v>
      </c>
      <c r="CU54" s="600"/>
      <c r="CV54" s="600"/>
      <c r="CW54" s="600"/>
      <c r="CX54" s="600"/>
      <c r="CY54" s="672"/>
      <c r="CZ54" s="600" t="s">
        <v>521</v>
      </c>
      <c r="DA54" s="600"/>
      <c r="DB54" s="600"/>
      <c r="DC54" s="600"/>
      <c r="DD54" s="600"/>
      <c r="DE54" s="672"/>
      <c r="DF54" s="600" t="s">
        <v>521</v>
      </c>
      <c r="DG54" s="600"/>
      <c r="DH54" s="600"/>
      <c r="DI54" s="600"/>
      <c r="DJ54" s="600"/>
      <c r="DK54" s="672"/>
      <c r="DL54" s="600" t="s">
        <v>521</v>
      </c>
      <c r="DM54" s="600"/>
      <c r="DN54" s="600"/>
      <c r="DO54" s="600"/>
      <c r="DP54" s="600"/>
      <c r="DQ54" s="672"/>
      <c r="DR54" s="600" t="s">
        <v>521</v>
      </c>
      <c r="DS54" s="600"/>
      <c r="DT54" s="600"/>
      <c r="DU54" s="600"/>
      <c r="DV54" s="600"/>
      <c r="DW54" s="672"/>
      <c r="DX54" s="600" t="s">
        <v>521</v>
      </c>
      <c r="DY54" s="600"/>
      <c r="DZ54" s="600"/>
      <c r="EA54" s="600"/>
      <c r="EB54" s="600"/>
      <c r="EC54" s="672"/>
      <c r="ED54" s="600" t="s">
        <v>521</v>
      </c>
      <c r="EE54" s="600"/>
      <c r="EF54" s="600"/>
      <c r="EG54" s="600"/>
      <c r="EH54" s="600"/>
      <c r="EI54" s="672"/>
      <c r="EJ54" s="600" t="s">
        <v>521</v>
      </c>
      <c r="EK54" s="600"/>
      <c r="EL54" s="600"/>
      <c r="EM54" s="600"/>
      <c r="EN54" s="600"/>
      <c r="EO54" s="672"/>
      <c r="EP54" s="600" t="s">
        <v>521</v>
      </c>
      <c r="EQ54" s="600"/>
      <c r="ER54" s="600"/>
      <c r="ES54" s="600"/>
      <c r="ET54" s="600"/>
      <c r="EU54" s="672"/>
      <c r="EV54" s="600" t="s">
        <v>521</v>
      </c>
      <c r="EW54" s="600"/>
      <c r="EX54" s="600"/>
      <c r="EY54" s="600"/>
      <c r="EZ54" s="600"/>
      <c r="FA54" s="672"/>
      <c r="FB54" s="600" t="s">
        <v>521</v>
      </c>
      <c r="FC54" s="600"/>
      <c r="FD54" s="600"/>
      <c r="FE54" s="600"/>
      <c r="FF54" s="600"/>
      <c r="FG54" s="672"/>
      <c r="FH54" s="600" t="s">
        <v>521</v>
      </c>
      <c r="FI54" s="600"/>
      <c r="FJ54" s="600"/>
      <c r="FK54" s="600"/>
      <c r="FL54" s="600"/>
      <c r="FM54" s="672"/>
      <c r="FN54" s="600" t="s">
        <v>521</v>
      </c>
      <c r="FO54" s="600"/>
      <c r="FP54" s="600"/>
      <c r="FQ54" s="600"/>
      <c r="FR54" s="600"/>
      <c r="FS54" s="672"/>
      <c r="FT54" s="600" t="s">
        <v>521</v>
      </c>
      <c r="FU54" s="600"/>
      <c r="FV54" s="600"/>
      <c r="FW54" s="600"/>
      <c r="FX54" s="600"/>
      <c r="FY54" s="672"/>
    </row>
    <row r="55" spans="1:181" x14ac:dyDescent="0.3">
      <c r="A55" s="19"/>
      <c r="B55" s="1386" t="s">
        <v>520</v>
      </c>
      <c r="C55" s="1386"/>
      <c r="D55" s="1386"/>
      <c r="E55" s="1386"/>
      <c r="F55" s="1386"/>
      <c r="G55" s="1387"/>
      <c r="H55" s="1385" t="s">
        <v>519</v>
      </c>
      <c r="I55" s="1386"/>
      <c r="J55" s="1386"/>
      <c r="K55" s="1386"/>
      <c r="L55" s="1386"/>
      <c r="M55" s="1387"/>
      <c r="N55" s="1386" t="s">
        <v>518</v>
      </c>
      <c r="O55" s="1386"/>
      <c r="P55" s="1386"/>
      <c r="Q55" s="1386"/>
      <c r="R55" s="1386"/>
      <c r="S55" s="1387"/>
      <c r="T55" s="1385" t="s">
        <v>517</v>
      </c>
      <c r="U55" s="1386"/>
      <c r="V55" s="1386"/>
      <c r="W55" s="1386"/>
      <c r="X55" s="1386"/>
      <c r="Y55" s="1387"/>
      <c r="Z55" s="1385" t="s">
        <v>516</v>
      </c>
      <c r="AA55" s="1386"/>
      <c r="AB55" s="1386"/>
      <c r="AC55" s="1386"/>
      <c r="AD55" s="1386"/>
      <c r="AE55" s="1387"/>
      <c r="AF55" s="1386" t="s">
        <v>515</v>
      </c>
      <c r="AG55" s="1386"/>
      <c r="AH55" s="1386"/>
      <c r="AI55" s="1386"/>
      <c r="AJ55" s="1386"/>
      <c r="AK55" s="1387"/>
      <c r="AL55" s="1385" t="s">
        <v>514</v>
      </c>
      <c r="AM55" s="1386"/>
      <c r="AN55" s="1386"/>
      <c r="AO55" s="1386"/>
      <c r="AP55" s="1386"/>
      <c r="AQ55" s="1387"/>
      <c r="AR55" s="1385" t="s">
        <v>513</v>
      </c>
      <c r="AS55" s="1386"/>
      <c r="AT55" s="1386"/>
      <c r="AU55" s="1386"/>
      <c r="AV55" s="1386"/>
      <c r="AW55" s="1387"/>
      <c r="AX55" s="1386" t="s">
        <v>512</v>
      </c>
      <c r="AY55" s="1386"/>
      <c r="AZ55" s="1386"/>
      <c r="BA55" s="1386"/>
      <c r="BB55" s="1386"/>
      <c r="BC55" s="1387"/>
      <c r="BD55" s="1385" t="s">
        <v>511</v>
      </c>
      <c r="BE55" s="1386"/>
      <c r="BF55" s="1386"/>
      <c r="BG55" s="1386"/>
      <c r="BH55" s="1386"/>
      <c r="BI55" s="1387"/>
      <c r="BJ55" s="1385" t="s">
        <v>510</v>
      </c>
      <c r="BK55" s="1386"/>
      <c r="BL55" s="1386"/>
      <c r="BM55" s="1386"/>
      <c r="BN55" s="1386"/>
      <c r="BO55" s="1387"/>
      <c r="BP55" s="1386" t="s">
        <v>509</v>
      </c>
      <c r="BQ55" s="1386"/>
      <c r="BR55" s="1386"/>
      <c r="BS55" s="1386"/>
      <c r="BT55" s="1386"/>
      <c r="BU55" s="1387"/>
      <c r="BV55" s="1385" t="s">
        <v>508</v>
      </c>
      <c r="BW55" s="1386"/>
      <c r="BX55" s="1386"/>
      <c r="BY55" s="1386"/>
      <c r="BZ55" s="1386"/>
      <c r="CA55" s="1387"/>
      <c r="CB55" s="1385" t="s">
        <v>507</v>
      </c>
      <c r="CC55" s="1386"/>
      <c r="CD55" s="1386"/>
      <c r="CE55" s="1386"/>
      <c r="CF55" s="1386"/>
      <c r="CG55" s="1387"/>
      <c r="CH55" s="1386" t="s">
        <v>506</v>
      </c>
      <c r="CI55" s="1386"/>
      <c r="CJ55" s="1386"/>
      <c r="CK55" s="1386"/>
      <c r="CL55" s="1386"/>
      <c r="CM55" s="1387"/>
      <c r="CN55" s="1385" t="s">
        <v>505</v>
      </c>
      <c r="CO55" s="1386"/>
      <c r="CP55" s="1386"/>
      <c r="CQ55" s="1386"/>
      <c r="CR55" s="1386"/>
      <c r="CS55" s="1387"/>
      <c r="CT55" s="1385" t="s">
        <v>504</v>
      </c>
      <c r="CU55" s="1386"/>
      <c r="CV55" s="1386"/>
      <c r="CW55" s="1386"/>
      <c r="CX55" s="1386"/>
      <c r="CY55" s="1387"/>
      <c r="CZ55" s="1386" t="s">
        <v>503</v>
      </c>
      <c r="DA55" s="1386"/>
      <c r="DB55" s="1386"/>
      <c r="DC55" s="1386"/>
      <c r="DD55" s="1386"/>
      <c r="DE55" s="1387"/>
      <c r="DF55" s="1385" t="s">
        <v>502</v>
      </c>
      <c r="DG55" s="1386"/>
      <c r="DH55" s="1386"/>
      <c r="DI55" s="1386"/>
      <c r="DJ55" s="1386"/>
      <c r="DK55" s="1387"/>
      <c r="DL55" s="1385" t="s">
        <v>501</v>
      </c>
      <c r="DM55" s="1386"/>
      <c r="DN55" s="1386"/>
      <c r="DO55" s="1386"/>
      <c r="DP55" s="1386"/>
      <c r="DQ55" s="1387"/>
      <c r="DR55" s="1386" t="s">
        <v>500</v>
      </c>
      <c r="DS55" s="1386"/>
      <c r="DT55" s="1386"/>
      <c r="DU55" s="1386"/>
      <c r="DV55" s="1386"/>
      <c r="DW55" s="1387"/>
      <c r="DX55" s="1385" t="s">
        <v>499</v>
      </c>
      <c r="DY55" s="1386"/>
      <c r="DZ55" s="1386"/>
      <c r="EA55" s="1386"/>
      <c r="EB55" s="1386"/>
      <c r="EC55" s="1387"/>
      <c r="ED55" s="1385" t="s">
        <v>498</v>
      </c>
      <c r="EE55" s="1386"/>
      <c r="EF55" s="1386"/>
      <c r="EG55" s="1386"/>
      <c r="EH55" s="1386"/>
      <c r="EI55" s="1387"/>
      <c r="EJ55" s="1386" t="s">
        <v>497</v>
      </c>
      <c r="EK55" s="1386"/>
      <c r="EL55" s="1386"/>
      <c r="EM55" s="1386"/>
      <c r="EN55" s="1386"/>
      <c r="EO55" s="1387"/>
      <c r="EP55" s="1385" t="s">
        <v>496</v>
      </c>
      <c r="EQ55" s="1386"/>
      <c r="ER55" s="1386"/>
      <c r="ES55" s="1386"/>
      <c r="ET55" s="1386"/>
      <c r="EU55" s="1387"/>
      <c r="EV55" s="1385" t="s">
        <v>495</v>
      </c>
      <c r="EW55" s="1386"/>
      <c r="EX55" s="1386"/>
      <c r="EY55" s="1386"/>
      <c r="EZ55" s="1386"/>
      <c r="FA55" s="1387"/>
      <c r="FB55" s="1386" t="s">
        <v>494</v>
      </c>
      <c r="FC55" s="1386"/>
      <c r="FD55" s="1386"/>
      <c r="FE55" s="1386"/>
      <c r="FF55" s="1386"/>
      <c r="FG55" s="1387"/>
      <c r="FH55" s="1385" t="s">
        <v>493</v>
      </c>
      <c r="FI55" s="1386"/>
      <c r="FJ55" s="1386"/>
      <c r="FK55" s="1386"/>
      <c r="FL55" s="1386"/>
      <c r="FM55" s="1387"/>
      <c r="FN55" s="1385" t="s">
        <v>596</v>
      </c>
      <c r="FO55" s="1386"/>
      <c r="FP55" s="1386"/>
      <c r="FQ55" s="1386"/>
      <c r="FR55" s="1386"/>
      <c r="FS55" s="1387"/>
      <c r="FT55" s="1385" t="s">
        <v>597</v>
      </c>
      <c r="FU55" s="1386"/>
      <c r="FV55" s="1386"/>
      <c r="FW55" s="1386"/>
      <c r="FX55" s="1386"/>
      <c r="FY55" s="1387"/>
    </row>
    <row r="56" spans="1:181" x14ac:dyDescent="0.3">
      <c r="A56" s="19"/>
      <c r="D56" t="s">
        <v>492</v>
      </c>
      <c r="G56" s="345"/>
      <c r="J56" t="s">
        <v>492</v>
      </c>
      <c r="M56" s="345"/>
      <c r="P56" t="s">
        <v>492</v>
      </c>
      <c r="S56" s="345"/>
      <c r="V56" t="s">
        <v>492</v>
      </c>
      <c r="Y56" s="345"/>
      <c r="AB56" t="s">
        <v>492</v>
      </c>
      <c r="AE56" s="345"/>
      <c r="AH56" t="s">
        <v>492</v>
      </c>
      <c r="AK56" s="345"/>
      <c r="AN56" t="s">
        <v>492</v>
      </c>
      <c r="AQ56" s="345"/>
      <c r="AT56" t="s">
        <v>492</v>
      </c>
      <c r="AW56" s="345"/>
      <c r="AZ56" t="s">
        <v>492</v>
      </c>
      <c r="BC56" s="345"/>
      <c r="BF56" t="s">
        <v>492</v>
      </c>
      <c r="BI56" s="345"/>
      <c r="BL56" t="s">
        <v>492</v>
      </c>
      <c r="BO56" s="345"/>
      <c r="BR56" t="s">
        <v>492</v>
      </c>
      <c r="BU56" s="345"/>
      <c r="BX56" t="s">
        <v>492</v>
      </c>
      <c r="CA56" s="345"/>
      <c r="CD56" t="s">
        <v>492</v>
      </c>
      <c r="CG56" s="345"/>
      <c r="CJ56" t="s">
        <v>492</v>
      </c>
      <c r="CM56" s="345"/>
      <c r="CP56" t="s">
        <v>492</v>
      </c>
      <c r="CS56" s="345"/>
      <c r="CV56" t="s">
        <v>492</v>
      </c>
      <c r="CY56" s="345"/>
      <c r="DB56" t="s">
        <v>492</v>
      </c>
      <c r="DE56" s="345"/>
      <c r="DH56" t="s">
        <v>492</v>
      </c>
      <c r="DK56" s="345"/>
      <c r="DN56" t="s">
        <v>492</v>
      </c>
      <c r="DQ56" s="345"/>
      <c r="DT56" t="s">
        <v>492</v>
      </c>
      <c r="DW56" s="345"/>
      <c r="DZ56" t="s">
        <v>492</v>
      </c>
      <c r="EC56" s="345"/>
      <c r="EF56" t="s">
        <v>492</v>
      </c>
      <c r="EI56" s="345"/>
      <c r="EL56" t="s">
        <v>492</v>
      </c>
      <c r="EO56" s="345"/>
      <c r="ER56" t="s">
        <v>492</v>
      </c>
      <c r="EU56" s="345"/>
      <c r="EX56" t="s">
        <v>492</v>
      </c>
      <c r="FA56" s="345"/>
      <c r="FD56" t="s">
        <v>492</v>
      </c>
      <c r="FG56" s="345"/>
      <c r="FJ56" t="s">
        <v>492</v>
      </c>
      <c r="FM56" s="345"/>
      <c r="FP56" t="s">
        <v>492</v>
      </c>
      <c r="FS56" s="345"/>
      <c r="FV56" t="s">
        <v>492</v>
      </c>
      <c r="FY56" s="345"/>
    </row>
    <row r="57" spans="1:181" ht="15" thickBot="1" x14ac:dyDescent="0.35">
      <c r="A57" s="19"/>
      <c r="G57" s="345"/>
      <c r="M57" s="345"/>
      <c r="S57" s="345"/>
      <c r="Y57" s="345"/>
      <c r="AE57" s="345"/>
      <c r="AK57" s="345"/>
      <c r="AQ57" s="345"/>
      <c r="AW57" s="345"/>
      <c r="BC57" s="345"/>
      <c r="BI57" s="345"/>
      <c r="BO57" s="345"/>
      <c r="BU57" s="345"/>
      <c r="CA57" s="345"/>
      <c r="CG57" s="345"/>
      <c r="CM57" s="345"/>
      <c r="CS57" s="345"/>
      <c r="CY57" s="345"/>
      <c r="DE57" s="345"/>
      <c r="DK57" s="345"/>
      <c r="DQ57" s="345"/>
      <c r="DW57" s="345"/>
      <c r="EC57" s="345"/>
      <c r="EI57" s="345"/>
      <c r="EO57" s="345"/>
      <c r="EU57" s="345"/>
      <c r="FA57" s="345"/>
      <c r="FG57" s="345"/>
      <c r="FM57" s="345"/>
      <c r="FS57" s="345"/>
      <c r="FY57" s="345"/>
    </row>
    <row r="58" spans="1:181" ht="15" thickBot="1" x14ac:dyDescent="0.35">
      <c r="A58" s="19"/>
      <c r="C58" s="629" t="s">
        <v>491</v>
      </c>
      <c r="D58" s="672" t="s">
        <v>490</v>
      </c>
      <c r="G58" s="345"/>
      <c r="I58" s="629" t="s">
        <v>491</v>
      </c>
      <c r="J58" s="672" t="s">
        <v>490</v>
      </c>
      <c r="M58" s="345"/>
      <c r="O58" s="629" t="s">
        <v>491</v>
      </c>
      <c r="P58" s="672" t="s">
        <v>490</v>
      </c>
      <c r="S58" s="345"/>
      <c r="U58" s="629" t="s">
        <v>491</v>
      </c>
      <c r="V58" s="672" t="s">
        <v>490</v>
      </c>
      <c r="Y58" s="345"/>
      <c r="AA58" s="629" t="s">
        <v>491</v>
      </c>
      <c r="AB58" s="672" t="s">
        <v>490</v>
      </c>
      <c r="AE58" s="345"/>
      <c r="AG58" s="629" t="s">
        <v>491</v>
      </c>
      <c r="AH58" s="672" t="s">
        <v>490</v>
      </c>
      <c r="AK58" s="345"/>
      <c r="AM58" s="629" t="s">
        <v>491</v>
      </c>
      <c r="AN58" s="672" t="s">
        <v>490</v>
      </c>
      <c r="AQ58" s="345"/>
      <c r="AS58" s="629" t="s">
        <v>491</v>
      </c>
      <c r="AT58" s="672" t="s">
        <v>490</v>
      </c>
      <c r="AW58" s="345"/>
      <c r="AY58" s="629" t="s">
        <v>491</v>
      </c>
      <c r="AZ58" s="672" t="s">
        <v>490</v>
      </c>
      <c r="BC58" s="345"/>
      <c r="BE58" s="629" t="s">
        <v>491</v>
      </c>
      <c r="BF58" s="672" t="s">
        <v>490</v>
      </c>
      <c r="BI58" s="345"/>
      <c r="BK58" s="629" t="s">
        <v>491</v>
      </c>
      <c r="BL58" s="672" t="s">
        <v>490</v>
      </c>
      <c r="BO58" s="345"/>
      <c r="BQ58" s="629" t="s">
        <v>491</v>
      </c>
      <c r="BR58" s="672" t="s">
        <v>490</v>
      </c>
      <c r="BU58" s="345"/>
      <c r="BW58" s="629" t="s">
        <v>491</v>
      </c>
      <c r="BX58" s="672" t="s">
        <v>490</v>
      </c>
      <c r="CA58" s="345"/>
      <c r="CC58" s="629" t="s">
        <v>491</v>
      </c>
      <c r="CD58" s="672" t="s">
        <v>490</v>
      </c>
      <c r="CG58" s="345"/>
      <c r="CI58" s="629" t="s">
        <v>491</v>
      </c>
      <c r="CJ58" s="672" t="s">
        <v>490</v>
      </c>
      <c r="CM58" s="345"/>
      <c r="CO58" s="629" t="s">
        <v>491</v>
      </c>
      <c r="CP58" s="672" t="s">
        <v>490</v>
      </c>
      <c r="CS58" s="345"/>
      <c r="CU58" s="629" t="s">
        <v>491</v>
      </c>
      <c r="CV58" s="672" t="s">
        <v>490</v>
      </c>
      <c r="CY58" s="345"/>
      <c r="DA58" s="629" t="s">
        <v>491</v>
      </c>
      <c r="DB58" s="672" t="s">
        <v>490</v>
      </c>
      <c r="DE58" s="345"/>
      <c r="DG58" s="629" t="s">
        <v>491</v>
      </c>
      <c r="DH58" s="672" t="s">
        <v>490</v>
      </c>
      <c r="DK58" s="345"/>
      <c r="DM58" s="629" t="s">
        <v>491</v>
      </c>
      <c r="DN58" s="672" t="s">
        <v>490</v>
      </c>
      <c r="DQ58" s="345"/>
      <c r="DS58" s="629" t="s">
        <v>491</v>
      </c>
      <c r="DT58" s="672" t="s">
        <v>490</v>
      </c>
      <c r="DW58" s="345"/>
      <c r="DY58" s="629" t="s">
        <v>491</v>
      </c>
      <c r="DZ58" s="672" t="s">
        <v>490</v>
      </c>
      <c r="EC58" s="345"/>
      <c r="EE58" s="629" t="s">
        <v>491</v>
      </c>
      <c r="EF58" s="672" t="s">
        <v>490</v>
      </c>
      <c r="EI58" s="345"/>
      <c r="EK58" s="629" t="s">
        <v>491</v>
      </c>
      <c r="EL58" s="672" t="s">
        <v>490</v>
      </c>
      <c r="EO58" s="345"/>
      <c r="EQ58" s="629" t="s">
        <v>491</v>
      </c>
      <c r="ER58" s="672" t="s">
        <v>490</v>
      </c>
      <c r="EU58" s="345"/>
      <c r="EW58" s="629" t="s">
        <v>491</v>
      </c>
      <c r="EX58" s="672" t="s">
        <v>490</v>
      </c>
      <c r="FA58" s="345"/>
      <c r="FC58" s="629" t="s">
        <v>491</v>
      </c>
      <c r="FD58" s="672" t="s">
        <v>490</v>
      </c>
      <c r="FG58" s="345"/>
      <c r="FI58" s="629" t="s">
        <v>491</v>
      </c>
      <c r="FJ58" s="672" t="s">
        <v>490</v>
      </c>
      <c r="FM58" s="345"/>
      <c r="FO58" s="629" t="s">
        <v>491</v>
      </c>
      <c r="FP58" s="672" t="s">
        <v>490</v>
      </c>
      <c r="FS58" s="345"/>
      <c r="FU58" s="629" t="s">
        <v>491</v>
      </c>
      <c r="FV58" s="672" t="s">
        <v>490</v>
      </c>
      <c r="FY58" s="345"/>
    </row>
    <row r="59" spans="1:181" x14ac:dyDescent="0.3">
      <c r="A59" s="19"/>
      <c r="B59" s="629" t="s">
        <v>284</v>
      </c>
      <c r="C59" s="629" t="s">
        <v>429</v>
      </c>
      <c r="D59" s="672" t="s">
        <v>428</v>
      </c>
      <c r="E59" s="672" t="s">
        <v>427</v>
      </c>
      <c r="G59" s="345"/>
      <c r="H59" s="629" t="s">
        <v>284</v>
      </c>
      <c r="I59" s="629" t="s">
        <v>429</v>
      </c>
      <c r="J59" s="672" t="s">
        <v>428</v>
      </c>
      <c r="K59" s="672" t="s">
        <v>427</v>
      </c>
      <c r="M59" s="345"/>
      <c r="N59" s="629" t="s">
        <v>284</v>
      </c>
      <c r="O59" s="629" t="s">
        <v>429</v>
      </c>
      <c r="P59" s="672" t="s">
        <v>428</v>
      </c>
      <c r="Q59" s="672" t="s">
        <v>427</v>
      </c>
      <c r="S59" s="345"/>
      <c r="T59" s="629" t="s">
        <v>284</v>
      </c>
      <c r="U59" s="629" t="s">
        <v>429</v>
      </c>
      <c r="V59" s="672" t="s">
        <v>428</v>
      </c>
      <c r="W59" s="672" t="s">
        <v>427</v>
      </c>
      <c r="Y59" s="345"/>
      <c r="Z59" s="629" t="s">
        <v>284</v>
      </c>
      <c r="AA59" s="629" t="s">
        <v>429</v>
      </c>
      <c r="AB59" s="672" t="s">
        <v>428</v>
      </c>
      <c r="AC59" s="672" t="s">
        <v>427</v>
      </c>
      <c r="AE59" s="345"/>
      <c r="AF59" s="629" t="s">
        <v>284</v>
      </c>
      <c r="AG59" s="629" t="s">
        <v>429</v>
      </c>
      <c r="AH59" s="672" t="s">
        <v>428</v>
      </c>
      <c r="AI59" s="672" t="s">
        <v>427</v>
      </c>
      <c r="AK59" s="345"/>
      <c r="AL59" s="629" t="s">
        <v>284</v>
      </c>
      <c r="AM59" s="629" t="s">
        <v>429</v>
      </c>
      <c r="AN59" s="672" t="s">
        <v>428</v>
      </c>
      <c r="AO59" s="672" t="s">
        <v>427</v>
      </c>
      <c r="AQ59" s="345"/>
      <c r="AR59" s="629" t="s">
        <v>284</v>
      </c>
      <c r="AS59" s="629" t="s">
        <v>429</v>
      </c>
      <c r="AT59" s="672" t="s">
        <v>428</v>
      </c>
      <c r="AU59" s="672" t="s">
        <v>427</v>
      </c>
      <c r="AW59" s="345"/>
      <c r="AX59" s="629" t="s">
        <v>284</v>
      </c>
      <c r="AY59" s="629" t="s">
        <v>429</v>
      </c>
      <c r="AZ59" s="672" t="s">
        <v>428</v>
      </c>
      <c r="BA59" s="672" t="s">
        <v>427</v>
      </c>
      <c r="BC59" s="345"/>
      <c r="BD59" s="629" t="s">
        <v>284</v>
      </c>
      <c r="BE59" s="629" t="s">
        <v>429</v>
      </c>
      <c r="BF59" s="672" t="s">
        <v>428</v>
      </c>
      <c r="BG59" s="672" t="s">
        <v>427</v>
      </c>
      <c r="BI59" s="345"/>
      <c r="BJ59" s="629" t="s">
        <v>284</v>
      </c>
      <c r="BK59" s="629" t="s">
        <v>429</v>
      </c>
      <c r="BL59" s="672" t="s">
        <v>428</v>
      </c>
      <c r="BM59" s="672" t="s">
        <v>427</v>
      </c>
      <c r="BO59" s="345"/>
      <c r="BP59" s="629" t="s">
        <v>284</v>
      </c>
      <c r="BQ59" s="629" t="s">
        <v>429</v>
      </c>
      <c r="BR59" s="672" t="s">
        <v>428</v>
      </c>
      <c r="BS59" s="672" t="s">
        <v>427</v>
      </c>
      <c r="BU59" s="345"/>
      <c r="BV59" s="629" t="s">
        <v>284</v>
      </c>
      <c r="BW59" s="629" t="s">
        <v>429</v>
      </c>
      <c r="BX59" s="672" t="s">
        <v>428</v>
      </c>
      <c r="BY59" s="672" t="s">
        <v>427</v>
      </c>
      <c r="CA59" s="345"/>
      <c r="CB59" s="629" t="s">
        <v>284</v>
      </c>
      <c r="CC59" s="629" t="s">
        <v>429</v>
      </c>
      <c r="CD59" s="672" t="s">
        <v>428</v>
      </c>
      <c r="CE59" s="672" t="s">
        <v>427</v>
      </c>
      <c r="CG59" s="345"/>
      <c r="CH59" s="629" t="s">
        <v>284</v>
      </c>
      <c r="CI59" s="629" t="s">
        <v>429</v>
      </c>
      <c r="CJ59" s="672" t="s">
        <v>428</v>
      </c>
      <c r="CK59" s="672" t="s">
        <v>427</v>
      </c>
      <c r="CM59" s="345"/>
      <c r="CN59" s="629" t="s">
        <v>284</v>
      </c>
      <c r="CO59" s="629" t="s">
        <v>429</v>
      </c>
      <c r="CP59" s="672" t="s">
        <v>428</v>
      </c>
      <c r="CQ59" s="672" t="s">
        <v>427</v>
      </c>
      <c r="CS59" s="345"/>
      <c r="CT59" s="629" t="s">
        <v>284</v>
      </c>
      <c r="CU59" s="629" t="s">
        <v>429</v>
      </c>
      <c r="CV59" s="672" t="s">
        <v>428</v>
      </c>
      <c r="CW59" s="672" t="s">
        <v>427</v>
      </c>
      <c r="CY59" s="345"/>
      <c r="CZ59" s="629" t="s">
        <v>284</v>
      </c>
      <c r="DA59" s="629" t="s">
        <v>429</v>
      </c>
      <c r="DB59" s="672" t="s">
        <v>428</v>
      </c>
      <c r="DC59" s="672" t="s">
        <v>427</v>
      </c>
      <c r="DE59" s="345"/>
      <c r="DF59" s="629" t="s">
        <v>284</v>
      </c>
      <c r="DG59" s="629" t="s">
        <v>429</v>
      </c>
      <c r="DH59" s="672" t="s">
        <v>428</v>
      </c>
      <c r="DI59" s="672" t="s">
        <v>427</v>
      </c>
      <c r="DK59" s="345"/>
      <c r="DL59" s="629" t="s">
        <v>284</v>
      </c>
      <c r="DM59" s="629" t="s">
        <v>429</v>
      </c>
      <c r="DN59" s="672" t="s">
        <v>428</v>
      </c>
      <c r="DO59" s="672" t="s">
        <v>427</v>
      </c>
      <c r="DQ59" s="345"/>
      <c r="DR59" s="629" t="s">
        <v>284</v>
      </c>
      <c r="DS59" s="629" t="s">
        <v>429</v>
      </c>
      <c r="DT59" s="672" t="s">
        <v>428</v>
      </c>
      <c r="DU59" s="672" t="s">
        <v>427</v>
      </c>
      <c r="DW59" s="345"/>
      <c r="DX59" s="629" t="s">
        <v>284</v>
      </c>
      <c r="DY59" s="629" t="s">
        <v>429</v>
      </c>
      <c r="DZ59" s="672" t="s">
        <v>428</v>
      </c>
      <c r="EA59" s="672" t="s">
        <v>427</v>
      </c>
      <c r="EC59" s="345"/>
      <c r="ED59" s="629" t="s">
        <v>284</v>
      </c>
      <c r="EE59" s="629" t="s">
        <v>429</v>
      </c>
      <c r="EF59" s="672" t="s">
        <v>428</v>
      </c>
      <c r="EG59" s="672" t="s">
        <v>427</v>
      </c>
      <c r="EI59" s="345"/>
      <c r="EJ59" s="629" t="s">
        <v>284</v>
      </c>
      <c r="EK59" s="629" t="s">
        <v>429</v>
      </c>
      <c r="EL59" s="672" t="s">
        <v>428</v>
      </c>
      <c r="EM59" s="672" t="s">
        <v>427</v>
      </c>
      <c r="EO59" s="345"/>
      <c r="EP59" s="629" t="s">
        <v>284</v>
      </c>
      <c r="EQ59" s="629" t="s">
        <v>429</v>
      </c>
      <c r="ER59" s="672" t="s">
        <v>428</v>
      </c>
      <c r="ES59" s="672" t="s">
        <v>427</v>
      </c>
      <c r="EU59" s="345"/>
      <c r="EV59" s="629" t="s">
        <v>284</v>
      </c>
      <c r="EW59" s="629" t="s">
        <v>429</v>
      </c>
      <c r="EX59" s="672" t="s">
        <v>428</v>
      </c>
      <c r="EY59" s="672" t="s">
        <v>427</v>
      </c>
      <c r="FA59" s="345"/>
      <c r="FB59" s="629" t="s">
        <v>284</v>
      </c>
      <c r="FC59" s="629" t="s">
        <v>429</v>
      </c>
      <c r="FD59" s="672" t="s">
        <v>428</v>
      </c>
      <c r="FE59" s="672" t="s">
        <v>427</v>
      </c>
      <c r="FG59" s="345"/>
      <c r="FH59" s="629" t="s">
        <v>284</v>
      </c>
      <c r="FI59" s="629" t="s">
        <v>429</v>
      </c>
      <c r="FJ59" s="672" t="s">
        <v>428</v>
      </c>
      <c r="FK59" s="672" t="s">
        <v>427</v>
      </c>
      <c r="FM59" s="345"/>
      <c r="FN59" s="629" t="s">
        <v>284</v>
      </c>
      <c r="FO59" s="629" t="s">
        <v>429</v>
      </c>
      <c r="FP59" s="672" t="s">
        <v>428</v>
      </c>
      <c r="FQ59" s="672" t="s">
        <v>427</v>
      </c>
      <c r="FS59" s="345"/>
      <c r="FT59" s="629" t="s">
        <v>284</v>
      </c>
      <c r="FU59" s="629" t="s">
        <v>429</v>
      </c>
      <c r="FV59" s="672" t="s">
        <v>428</v>
      </c>
      <c r="FW59" s="672" t="s">
        <v>427</v>
      </c>
      <c r="FY59" s="345"/>
    </row>
    <row r="60" spans="1:181" x14ac:dyDescent="0.3">
      <c r="A60" s="19"/>
      <c r="B60" s="827" t="s">
        <v>287</v>
      </c>
      <c r="C60" s="827">
        <f>+$B$5</f>
        <v>200</v>
      </c>
      <c r="D60" s="827">
        <f>'Générateur P.Durable 15ans'!$C5</f>
        <v>5</v>
      </c>
      <c r="E60" s="834">
        <f>'Générateur P.Durable 15ans'!$D22</f>
        <v>0</v>
      </c>
      <c r="G60" s="345"/>
      <c r="H60" s="19" t="s">
        <v>287</v>
      </c>
      <c r="I60" s="827">
        <f>+$B$5</f>
        <v>200</v>
      </c>
      <c r="J60" s="19">
        <f>'Générateur P.Durable 15ans'!$C5</f>
        <v>5</v>
      </c>
      <c r="K60" s="345">
        <f>'Générateur P.Durable 15ans'!$D23</f>
        <v>1.4483330074930885</v>
      </c>
      <c r="M60" s="345"/>
      <c r="N60" s="19" t="s">
        <v>287</v>
      </c>
      <c r="O60" s="827">
        <f>+$B$5</f>
        <v>200</v>
      </c>
      <c r="P60" s="19">
        <f>'Générateur P.Durable 15ans'!$C5</f>
        <v>5</v>
      </c>
      <c r="Q60" s="345">
        <f>'Générateur P.Durable 15ans'!$D24</f>
        <v>2.97787675195607</v>
      </c>
      <c r="S60" s="345"/>
      <c r="T60" s="19" t="s">
        <v>287</v>
      </c>
      <c r="U60" s="827">
        <f>+$B$5</f>
        <v>200</v>
      </c>
      <c r="V60" s="19">
        <f>'Générateur P.Durable 15ans'!$C5</f>
        <v>5</v>
      </c>
      <c r="W60" s="345">
        <f>'Générateur P.Durable 15ans'!$D25</f>
        <v>4.5074204964190514</v>
      </c>
      <c r="Y60" s="345"/>
      <c r="Z60" s="19" t="s">
        <v>287</v>
      </c>
      <c r="AA60" s="827">
        <f>+$B$5</f>
        <v>200</v>
      </c>
      <c r="AB60" s="19">
        <f>'Générateur P.Durable 15ans'!$C5</f>
        <v>5</v>
      </c>
      <c r="AC60" s="345">
        <f>'Générateur P.Durable 15ans'!$D26</f>
        <v>5.9557535039121392</v>
      </c>
      <c r="AE60" s="345"/>
      <c r="AF60" s="19" t="s">
        <v>287</v>
      </c>
      <c r="AG60" s="827">
        <f>+$B$5</f>
        <v>200</v>
      </c>
      <c r="AH60" s="19">
        <f>'Générateur P.Durable 15ans'!$C5</f>
        <v>5</v>
      </c>
      <c r="AI60" s="345">
        <f>'Générateur P.Durable 15ans'!$D27</f>
        <v>7.25804291224454</v>
      </c>
      <c r="AK60" s="345"/>
      <c r="AL60" s="19" t="s">
        <v>287</v>
      </c>
      <c r="AM60" s="827">
        <f>+$B$5</f>
        <v>200</v>
      </c>
      <c r="AN60" s="19">
        <f>'Générateur P.Durable 15ans'!$C5</f>
        <v>5</v>
      </c>
      <c r="AO60" s="345">
        <f>'Générateur P.Durable 15ans'!$D28</f>
        <v>8.3756591157645044</v>
      </c>
      <c r="AQ60" s="345"/>
      <c r="AR60" s="19" t="s">
        <v>287</v>
      </c>
      <c r="AS60" s="827">
        <f>+$B$5</f>
        <v>200</v>
      </c>
      <c r="AT60" s="19">
        <f>'Générateur P.Durable 15ans'!$C5</f>
        <v>5</v>
      </c>
      <c r="AU60" s="345">
        <f>'Générateur P.Durable 15ans'!$D29</f>
        <v>9.2970401527475275</v>
      </c>
      <c r="AW60" s="345"/>
      <c r="AX60" s="19" t="s">
        <v>287</v>
      </c>
      <c r="AY60" s="827">
        <f>+$B$5</f>
        <v>200</v>
      </c>
      <c r="AZ60" s="19">
        <f>'Générateur P.Durable 15ans'!$C5</f>
        <v>5</v>
      </c>
      <c r="BA60" s="345">
        <f>'Générateur P.Durable 15ans'!$D30</f>
        <v>10.031822884411024</v>
      </c>
      <c r="BC60" s="345"/>
      <c r="BD60" s="19" t="s">
        <v>287</v>
      </c>
      <c r="BE60" s="827">
        <f>+$B$5</f>
        <v>200</v>
      </c>
      <c r="BF60" s="19">
        <f>'Générateur P.Durable 15ans'!$C5</f>
        <v>5</v>
      </c>
      <c r="BG60" s="345">
        <f>'Générateur P.Durable 15ans'!$D31</f>
        <v>10.602427130599255</v>
      </c>
      <c r="BI60" s="345"/>
      <c r="BJ60" s="19" t="s">
        <v>287</v>
      </c>
      <c r="BK60" s="827">
        <f>+$B$5</f>
        <v>200</v>
      </c>
      <c r="BL60" s="19">
        <f>'Générateur P.Durable 15ans'!$C5</f>
        <v>5</v>
      </c>
      <c r="BM60" s="345">
        <f>'Générateur P.Durable 15ans'!$D32</f>
        <v>11.036457619275021</v>
      </c>
      <c r="BO60" s="345"/>
      <c r="BP60" s="19" t="s">
        <v>287</v>
      </c>
      <c r="BQ60" s="827">
        <f>+$B$5</f>
        <v>200</v>
      </c>
      <c r="BR60" s="19">
        <f>'Générateur P.Durable 15ans'!$C5</f>
        <v>5</v>
      </c>
      <c r="BS60" s="345">
        <f>'Générateur P.Durable 15ans'!$D33</f>
        <v>11.361432446502929</v>
      </c>
      <c r="BU60" s="345"/>
      <c r="BV60" s="19" t="s">
        <v>287</v>
      </c>
      <c r="BW60" s="827">
        <f>+$B$5</f>
        <v>200</v>
      </c>
      <c r="BX60" s="19">
        <f>'Générateur P.Durable 15ans'!$C5</f>
        <v>5</v>
      </c>
      <c r="BY60" s="345">
        <f>'Générateur P.Durable 15ans'!$D34</f>
        <v>11.60188859814701</v>
      </c>
      <c r="CA60" s="345"/>
      <c r="CB60" s="19" t="s">
        <v>287</v>
      </c>
      <c r="CC60" s="827">
        <f>+$B$5</f>
        <v>200</v>
      </c>
      <c r="CD60" s="19">
        <f>'Générateur P.Durable 15ans'!$C5</f>
        <v>5</v>
      </c>
      <c r="CE60" s="345">
        <f>'Générateur P.Durable 15ans'!$D35</f>
        <v>11.778252850091604</v>
      </c>
      <c r="CG60" s="345"/>
      <c r="CH60" s="19" t="s">
        <v>287</v>
      </c>
      <c r="CI60" s="827">
        <f>+$B$5</f>
        <v>200</v>
      </c>
      <c r="CJ60" s="19">
        <f>'Générateur P.Durable 15ans'!$C5</f>
        <v>5</v>
      </c>
      <c r="CK60" s="345">
        <f>'Générateur P.Durable 15ans'!$D36</f>
        <v>11.906777488493089</v>
      </c>
      <c r="CM60" s="345"/>
      <c r="CN60" s="19" t="s">
        <v>287</v>
      </c>
      <c r="CO60" s="827">
        <f>+$B$5</f>
        <v>200</v>
      </c>
      <c r="CP60" s="19">
        <f>'Générateur P.Durable 15ans'!$C5</f>
        <v>5</v>
      </c>
      <c r="CQ60" s="345">
        <f>'Générateur P.Durable 15ans'!$D37</f>
        <v>12</v>
      </c>
      <c r="CS60" s="345"/>
      <c r="CT60" s="19" t="s">
        <v>287</v>
      </c>
      <c r="CU60" s="827">
        <f>+$B$5</f>
        <v>200</v>
      </c>
      <c r="CV60" s="19">
        <f>'Générateur P.Durable 15ans'!$C5</f>
        <v>5</v>
      </c>
      <c r="CW60" s="345">
        <f>'Générateur P.Durable 15ans'!$D38</f>
        <v>12</v>
      </c>
      <c r="CY60" s="345"/>
      <c r="CZ60" s="19" t="s">
        <v>287</v>
      </c>
      <c r="DA60" s="827">
        <f>+$B$5</f>
        <v>200</v>
      </c>
      <c r="DB60" s="19">
        <f>'Générateur P.Durable 15ans'!$C5</f>
        <v>5</v>
      </c>
      <c r="DC60" s="345">
        <f>'Générateur P.Durable 15ans'!$D39</f>
        <v>12</v>
      </c>
      <c r="DE60" s="345"/>
      <c r="DF60" s="19" t="s">
        <v>287</v>
      </c>
      <c r="DG60" s="827">
        <f>+$B$5</f>
        <v>200</v>
      </c>
      <c r="DH60" s="19">
        <f>'Générateur P.Durable 15ans'!$C5</f>
        <v>5</v>
      </c>
      <c r="DI60" s="345">
        <f>'Générateur P.Durable 15ans'!$D40</f>
        <v>12</v>
      </c>
      <c r="DK60" s="345"/>
      <c r="DL60" s="19" t="s">
        <v>287</v>
      </c>
      <c r="DM60" s="827">
        <f>+$B$5</f>
        <v>200</v>
      </c>
      <c r="DN60" s="19">
        <f>'Générateur P.Durable 15ans'!$C5</f>
        <v>5</v>
      </c>
      <c r="DO60" s="345">
        <f>'Générateur P.Durable 15ans'!$D41</f>
        <v>12</v>
      </c>
      <c r="DQ60" s="345"/>
      <c r="DR60" s="19" t="s">
        <v>287</v>
      </c>
      <c r="DS60" s="827">
        <f>+$B$5</f>
        <v>200</v>
      </c>
      <c r="DT60" s="19">
        <f>'Générateur P.Durable 15ans'!$C5</f>
        <v>5</v>
      </c>
      <c r="DU60" s="345">
        <f>'Générateur P.Durable 15ans'!$D42</f>
        <v>12</v>
      </c>
      <c r="DW60" s="345"/>
      <c r="DX60" s="19" t="s">
        <v>287</v>
      </c>
      <c r="DY60" s="827">
        <f>+$B$5</f>
        <v>200</v>
      </c>
      <c r="DZ60" s="19">
        <f>'Générateur P.Durable 15ans'!$C5</f>
        <v>5</v>
      </c>
      <c r="EA60" s="345">
        <f>'Générateur P.Durable 15ans'!$D43</f>
        <v>12</v>
      </c>
      <c r="EC60" s="345"/>
      <c r="ED60" s="19" t="s">
        <v>287</v>
      </c>
      <c r="EE60" s="827">
        <f>+$B$5</f>
        <v>200</v>
      </c>
      <c r="EF60" s="19">
        <f>'Générateur P.Durable 15ans'!$C5</f>
        <v>5</v>
      </c>
      <c r="EG60" s="345">
        <f>'Générateur P.Durable 15ans'!$D44</f>
        <v>12</v>
      </c>
      <c r="EI60" s="345"/>
      <c r="EJ60" s="19" t="s">
        <v>287</v>
      </c>
      <c r="EK60" s="827">
        <f>+$B$5</f>
        <v>200</v>
      </c>
      <c r="EL60" s="19">
        <f>'Générateur P.Durable 15ans'!$C5</f>
        <v>5</v>
      </c>
      <c r="EM60" s="345">
        <f>'Générateur P.Durable 15ans'!$D45</f>
        <v>12</v>
      </c>
      <c r="EO60" s="345"/>
      <c r="EP60" s="19" t="s">
        <v>287</v>
      </c>
      <c r="EQ60" s="827">
        <f>+$B$5</f>
        <v>200</v>
      </c>
      <c r="ER60" s="19">
        <f>'Générateur P.Durable 15ans'!$C5</f>
        <v>5</v>
      </c>
      <c r="ES60" s="345">
        <f>'Générateur P.Durable 15ans'!$D46</f>
        <v>12</v>
      </c>
      <c r="EU60" s="345"/>
      <c r="EV60" s="19" t="s">
        <v>287</v>
      </c>
      <c r="EW60" s="827">
        <f>+$B$5</f>
        <v>200</v>
      </c>
      <c r="EX60" s="19">
        <f>'Générateur P.Durable 15ans'!$C5</f>
        <v>5</v>
      </c>
      <c r="EY60" s="345">
        <f>'Générateur P.Durable 15ans'!$D47</f>
        <v>12</v>
      </c>
      <c r="FA60" s="345"/>
      <c r="FB60" s="19" t="s">
        <v>287</v>
      </c>
      <c r="FC60" s="827">
        <f>+$B$5</f>
        <v>200</v>
      </c>
      <c r="FD60" s="19">
        <f>'Générateur P.Durable 15ans'!$C5</f>
        <v>5</v>
      </c>
      <c r="FE60" s="345">
        <f>'Générateur P.Durable 15ans'!$D48</f>
        <v>12</v>
      </c>
      <c r="FG60" s="345"/>
      <c r="FH60" s="19" t="s">
        <v>287</v>
      </c>
      <c r="FI60" s="827">
        <f>+$B$5</f>
        <v>200</v>
      </c>
      <c r="FJ60" s="19">
        <f>'Générateur P.Durable 15ans'!$C5</f>
        <v>5</v>
      </c>
      <c r="FK60" s="345">
        <f>'Générateur P.Durable 15ans'!$D49</f>
        <v>12</v>
      </c>
      <c r="FM60" s="345"/>
      <c r="FN60" s="19" t="s">
        <v>287</v>
      </c>
      <c r="FO60" s="827">
        <f>+$B$5</f>
        <v>200</v>
      </c>
      <c r="FP60" s="19">
        <f>'Générateur P.Durable 15ans'!$C5</f>
        <v>5</v>
      </c>
      <c r="FQ60" s="345">
        <f>'Générateur P.Durable 15ans'!$D50</f>
        <v>12</v>
      </c>
      <c r="FS60" s="345"/>
      <c r="FT60" s="19" t="s">
        <v>287</v>
      </c>
      <c r="FU60" s="827">
        <f>+$B$5</f>
        <v>200</v>
      </c>
      <c r="FV60" s="19">
        <f>'Générateur P.Durable 15ans'!$C5</f>
        <v>5</v>
      </c>
      <c r="FW60" s="345">
        <f>'Générateur P.Durable 15ans'!$D51</f>
        <v>12</v>
      </c>
      <c r="FY60" s="345"/>
    </row>
    <row r="61" spans="1:181" x14ac:dyDescent="0.3">
      <c r="A61" s="19"/>
      <c r="B61" s="827" t="s">
        <v>288</v>
      </c>
      <c r="C61" s="827">
        <f>+$B$6</f>
        <v>200</v>
      </c>
      <c r="D61" s="827">
        <f>'Générateur P.Durable 15ans'!$C6</f>
        <v>5</v>
      </c>
      <c r="E61" s="834">
        <f>'Générateur P.Durable 15ans'!$F22</f>
        <v>0</v>
      </c>
      <c r="G61" s="345"/>
      <c r="H61" s="19" t="s">
        <v>288</v>
      </c>
      <c r="I61" s="827">
        <f>+$B$6</f>
        <v>200</v>
      </c>
      <c r="J61" s="19">
        <f>'Générateur P.Durable 15ans'!$C6</f>
        <v>5</v>
      </c>
      <c r="K61" s="345">
        <f>'Générateur P.Durable 15ans'!$F23</f>
        <v>1.4483330074930885</v>
      </c>
      <c r="M61" s="345"/>
      <c r="N61" s="19" t="s">
        <v>288</v>
      </c>
      <c r="O61" s="827">
        <f>+$B$6</f>
        <v>200</v>
      </c>
      <c r="P61" s="19">
        <f>'Générateur P.Durable 15ans'!$C6</f>
        <v>5</v>
      </c>
      <c r="Q61" s="345">
        <f>'Générateur P.Durable 15ans'!$F24</f>
        <v>2.97787675195607</v>
      </c>
      <c r="S61" s="345"/>
      <c r="T61" s="19" t="s">
        <v>288</v>
      </c>
      <c r="U61" s="827">
        <f>+$B$6</f>
        <v>200</v>
      </c>
      <c r="V61" s="19">
        <f>'Générateur P.Durable 15ans'!$C6</f>
        <v>5</v>
      </c>
      <c r="W61" s="345">
        <f>'Générateur P.Durable 15ans'!$F25</f>
        <v>4.5074204964190514</v>
      </c>
      <c r="Y61" s="345"/>
      <c r="Z61" s="19" t="s">
        <v>288</v>
      </c>
      <c r="AA61" s="827">
        <f>+$B$6</f>
        <v>200</v>
      </c>
      <c r="AB61" s="19">
        <f>'Générateur P.Durable 15ans'!$C6</f>
        <v>5</v>
      </c>
      <c r="AC61" s="345">
        <f>'Générateur P.Durable 15ans'!$F26</f>
        <v>5.9557535039121392</v>
      </c>
      <c r="AE61" s="345"/>
      <c r="AF61" s="19" t="s">
        <v>288</v>
      </c>
      <c r="AG61" s="827">
        <f>+$B$6</f>
        <v>200</v>
      </c>
      <c r="AH61" s="19">
        <f>'Générateur P.Durable 15ans'!$C6</f>
        <v>5</v>
      </c>
      <c r="AI61" s="345">
        <f>'Générateur P.Durable 15ans'!$F27</f>
        <v>7.25804291224454</v>
      </c>
      <c r="AK61" s="345"/>
      <c r="AL61" s="19" t="s">
        <v>288</v>
      </c>
      <c r="AM61" s="827">
        <f>+$B$6</f>
        <v>200</v>
      </c>
      <c r="AN61" s="19">
        <f>'Générateur P.Durable 15ans'!$C6</f>
        <v>5</v>
      </c>
      <c r="AO61" s="345">
        <f>'Générateur P.Durable 15ans'!$F28</f>
        <v>8.3756591157645044</v>
      </c>
      <c r="AQ61" s="345"/>
      <c r="AR61" s="19" t="s">
        <v>288</v>
      </c>
      <c r="AS61" s="827">
        <f>+$B$6</f>
        <v>200</v>
      </c>
      <c r="AT61" s="19">
        <f>'Générateur P.Durable 15ans'!$C6</f>
        <v>5</v>
      </c>
      <c r="AU61" s="345">
        <f>'Générateur P.Durable 15ans'!$F29</f>
        <v>9.2970401527475275</v>
      </c>
      <c r="AW61" s="345"/>
      <c r="AX61" s="19" t="s">
        <v>288</v>
      </c>
      <c r="AY61" s="827">
        <f>+$B$6</f>
        <v>200</v>
      </c>
      <c r="AZ61" s="19">
        <f>'Générateur P.Durable 15ans'!$C6</f>
        <v>5</v>
      </c>
      <c r="BA61" s="345">
        <f>'Générateur P.Durable 15ans'!$F30</f>
        <v>10.031822884411024</v>
      </c>
      <c r="BC61" s="345"/>
      <c r="BD61" s="19" t="s">
        <v>288</v>
      </c>
      <c r="BE61" s="827">
        <f>+$B$6</f>
        <v>200</v>
      </c>
      <c r="BF61" s="19">
        <f>'Générateur P.Durable 15ans'!$C6</f>
        <v>5</v>
      </c>
      <c r="BG61" s="345">
        <f>'Générateur P.Durable 15ans'!$F31</f>
        <v>10.602427130599255</v>
      </c>
      <c r="BI61" s="345"/>
      <c r="BJ61" s="19" t="s">
        <v>288</v>
      </c>
      <c r="BK61" s="827">
        <f>+$B$6</f>
        <v>200</v>
      </c>
      <c r="BL61" s="19">
        <f>'Générateur P.Durable 15ans'!$C6</f>
        <v>5</v>
      </c>
      <c r="BM61" s="345">
        <f>'Générateur P.Durable 15ans'!$F32</f>
        <v>11.036457619275021</v>
      </c>
      <c r="BO61" s="345"/>
      <c r="BP61" s="19" t="s">
        <v>288</v>
      </c>
      <c r="BQ61" s="827">
        <f>+$B$6</f>
        <v>200</v>
      </c>
      <c r="BR61" s="19">
        <f>'Générateur P.Durable 15ans'!$C6</f>
        <v>5</v>
      </c>
      <c r="BS61" s="345">
        <f>'Générateur P.Durable 15ans'!$F33</f>
        <v>11.361432446502929</v>
      </c>
      <c r="BU61" s="345"/>
      <c r="BV61" s="19" t="s">
        <v>288</v>
      </c>
      <c r="BW61" s="827">
        <f>+$B$6</f>
        <v>200</v>
      </c>
      <c r="BX61" s="19">
        <f>'Générateur P.Durable 15ans'!$C6</f>
        <v>5</v>
      </c>
      <c r="BY61" s="345">
        <f>'Générateur P.Durable 15ans'!$F34</f>
        <v>11.60188859814701</v>
      </c>
      <c r="CA61" s="345"/>
      <c r="CB61" s="19" t="s">
        <v>288</v>
      </c>
      <c r="CC61" s="827">
        <f>+$B$6</f>
        <v>200</v>
      </c>
      <c r="CD61" s="19">
        <f>'Générateur P.Durable 15ans'!$C6</f>
        <v>5</v>
      </c>
      <c r="CE61" s="345">
        <f>'Générateur P.Durable 15ans'!$F35</f>
        <v>11.778252850091604</v>
      </c>
      <c r="CG61" s="345"/>
      <c r="CH61" s="19" t="s">
        <v>288</v>
      </c>
      <c r="CI61" s="827">
        <f>+$B$6</f>
        <v>200</v>
      </c>
      <c r="CJ61" s="19">
        <f>'Générateur P.Durable 15ans'!$C6</f>
        <v>5</v>
      </c>
      <c r="CK61" s="345">
        <f>'Générateur P.Durable 15ans'!$F36</f>
        <v>11.906777488493089</v>
      </c>
      <c r="CM61" s="345"/>
      <c r="CN61" s="19" t="s">
        <v>288</v>
      </c>
      <c r="CO61" s="827">
        <f>+$B$6</f>
        <v>200</v>
      </c>
      <c r="CP61" s="19">
        <f>'Générateur P.Durable 15ans'!$C6</f>
        <v>5</v>
      </c>
      <c r="CQ61" s="345">
        <f>'Générateur P.Durable 15ans'!$F37</f>
        <v>12</v>
      </c>
      <c r="CS61" s="345"/>
      <c r="CT61" s="19" t="s">
        <v>288</v>
      </c>
      <c r="CU61" s="827">
        <f>+$B$6</f>
        <v>200</v>
      </c>
      <c r="CV61" s="19">
        <f>'Générateur P.Durable 15ans'!$C6</f>
        <v>5</v>
      </c>
      <c r="CW61" s="345">
        <f>'Générateur P.Durable 15ans'!$F38</f>
        <v>12</v>
      </c>
      <c r="CY61" s="345"/>
      <c r="CZ61" s="19" t="s">
        <v>288</v>
      </c>
      <c r="DA61" s="827">
        <f>+$B$6</f>
        <v>200</v>
      </c>
      <c r="DB61" s="19">
        <f>'Générateur P.Durable 15ans'!$C6</f>
        <v>5</v>
      </c>
      <c r="DC61" s="345">
        <f>'Générateur P.Durable 15ans'!$F39</f>
        <v>12</v>
      </c>
      <c r="DE61" s="345"/>
      <c r="DF61" s="19" t="s">
        <v>288</v>
      </c>
      <c r="DG61" s="827">
        <f>+$B$6</f>
        <v>200</v>
      </c>
      <c r="DH61" s="19">
        <f>'Générateur P.Durable 15ans'!$C6</f>
        <v>5</v>
      </c>
      <c r="DI61" s="345">
        <f>'Générateur P.Durable 15ans'!$F40</f>
        <v>12</v>
      </c>
      <c r="DK61" s="345"/>
      <c r="DL61" s="19" t="s">
        <v>288</v>
      </c>
      <c r="DM61" s="827">
        <f>+$B$6</f>
        <v>200</v>
      </c>
      <c r="DN61" s="19">
        <f>'Générateur P.Durable 15ans'!$C6</f>
        <v>5</v>
      </c>
      <c r="DO61" s="345">
        <f>'Générateur P.Durable 15ans'!$F41</f>
        <v>12</v>
      </c>
      <c r="DQ61" s="345"/>
      <c r="DR61" s="19" t="s">
        <v>288</v>
      </c>
      <c r="DS61" s="827">
        <f>+$B$6</f>
        <v>200</v>
      </c>
      <c r="DT61" s="19">
        <f>'Générateur P.Durable 15ans'!$C6</f>
        <v>5</v>
      </c>
      <c r="DU61" s="345">
        <f>'Générateur P.Durable 15ans'!$F42</f>
        <v>12</v>
      </c>
      <c r="DW61" s="345"/>
      <c r="DX61" s="19" t="s">
        <v>288</v>
      </c>
      <c r="DY61" s="827">
        <f>+$B$6</f>
        <v>200</v>
      </c>
      <c r="DZ61" s="19">
        <f>'Générateur P.Durable 15ans'!$C6</f>
        <v>5</v>
      </c>
      <c r="EA61" s="345">
        <f>'Générateur P.Durable 15ans'!$F43</f>
        <v>12</v>
      </c>
      <c r="EC61" s="345"/>
      <c r="ED61" s="19" t="s">
        <v>288</v>
      </c>
      <c r="EE61" s="827">
        <f>+$B$6</f>
        <v>200</v>
      </c>
      <c r="EF61" s="19">
        <f>'Générateur P.Durable 15ans'!$C6</f>
        <v>5</v>
      </c>
      <c r="EG61" s="345">
        <f>'Générateur P.Durable 15ans'!$F44</f>
        <v>12</v>
      </c>
      <c r="EI61" s="345"/>
      <c r="EJ61" s="19" t="s">
        <v>288</v>
      </c>
      <c r="EK61" s="827">
        <f>+$B$6</f>
        <v>200</v>
      </c>
      <c r="EL61" s="19">
        <f>'Générateur P.Durable 15ans'!$C6</f>
        <v>5</v>
      </c>
      <c r="EM61" s="345">
        <f>'Générateur P.Durable 15ans'!$F45</f>
        <v>12</v>
      </c>
      <c r="EO61" s="345"/>
      <c r="EP61" s="19" t="s">
        <v>288</v>
      </c>
      <c r="EQ61" s="827">
        <f>+$B$6</f>
        <v>200</v>
      </c>
      <c r="ER61" s="19">
        <f>'Générateur P.Durable 15ans'!$C6</f>
        <v>5</v>
      </c>
      <c r="ES61" s="345">
        <f>'Générateur P.Durable 15ans'!$F46</f>
        <v>12</v>
      </c>
      <c r="EU61" s="345"/>
      <c r="EV61" s="19" t="s">
        <v>288</v>
      </c>
      <c r="EW61" s="827">
        <f>+$B$6</f>
        <v>200</v>
      </c>
      <c r="EX61" s="19">
        <f>'Générateur P.Durable 15ans'!$C6</f>
        <v>5</v>
      </c>
      <c r="EY61" s="345">
        <f>'Générateur P.Durable 15ans'!$F47</f>
        <v>12</v>
      </c>
      <c r="FA61" s="345"/>
      <c r="FB61" s="19" t="s">
        <v>288</v>
      </c>
      <c r="FC61" s="827">
        <f>+$B$6</f>
        <v>200</v>
      </c>
      <c r="FD61" s="19">
        <f>'Générateur P.Durable 15ans'!$C6</f>
        <v>5</v>
      </c>
      <c r="FE61" s="345">
        <f>'Générateur P.Durable 15ans'!$F48</f>
        <v>12</v>
      </c>
      <c r="FG61" s="345"/>
      <c r="FH61" s="19" t="s">
        <v>288</v>
      </c>
      <c r="FI61" s="827">
        <f>+$B$6</f>
        <v>200</v>
      </c>
      <c r="FJ61" s="19">
        <f>'Générateur P.Durable 15ans'!$C6</f>
        <v>5</v>
      </c>
      <c r="FK61" s="345">
        <f>'Générateur P.Durable 15ans'!$F49</f>
        <v>12</v>
      </c>
      <c r="FM61" s="345"/>
      <c r="FN61" s="19" t="s">
        <v>288</v>
      </c>
      <c r="FO61" s="827">
        <f>+$B$6</f>
        <v>200</v>
      </c>
      <c r="FP61" s="19">
        <f>'Générateur P.Durable 15ans'!$C6</f>
        <v>5</v>
      </c>
      <c r="FQ61" s="345">
        <f>'Générateur P.Durable 15ans'!$F50</f>
        <v>12</v>
      </c>
      <c r="FS61" s="345"/>
      <c r="FT61" s="19" t="s">
        <v>288</v>
      </c>
      <c r="FU61" s="827">
        <f>+$B$6</f>
        <v>200</v>
      </c>
      <c r="FV61" s="19">
        <f>'Générateur P.Durable 15ans'!$C6</f>
        <v>5</v>
      </c>
      <c r="FW61" s="345">
        <f>'Générateur P.Durable 15ans'!$F51</f>
        <v>12</v>
      </c>
      <c r="FY61" s="345"/>
    </row>
    <row r="62" spans="1:181" x14ac:dyDescent="0.3">
      <c r="A62" s="19"/>
      <c r="B62" s="827" t="s">
        <v>290</v>
      </c>
      <c r="C62" s="827">
        <f>+$B$7</f>
        <v>200</v>
      </c>
      <c r="D62" s="827">
        <f>'Générateur P.Durable 15ans'!$C7</f>
        <v>5</v>
      </c>
      <c r="E62" s="834">
        <f>'Générateur P.Durable 15ans'!$G22</f>
        <v>0</v>
      </c>
      <c r="G62" s="345"/>
      <c r="H62" s="827" t="s">
        <v>290</v>
      </c>
      <c r="I62" s="827">
        <f>+$B$7</f>
        <v>200</v>
      </c>
      <c r="J62" s="827">
        <f>'Générateur P.Durable 15ans'!$C7</f>
        <v>5</v>
      </c>
      <c r="K62" s="834">
        <f>'Générateur P.Durable 15ans'!$G23</f>
        <v>1.4483330074930885</v>
      </c>
      <c r="M62" s="345"/>
      <c r="N62" s="827" t="s">
        <v>290</v>
      </c>
      <c r="O62" s="827">
        <f>+$B$7</f>
        <v>200</v>
      </c>
      <c r="P62" s="827">
        <f>'Générateur P.Durable 15ans'!$C7</f>
        <v>5</v>
      </c>
      <c r="Q62" s="834">
        <f>'Générateur P.Durable 15ans'!$G24</f>
        <v>2.97787675195607</v>
      </c>
      <c r="S62" s="345"/>
      <c r="T62" s="827" t="s">
        <v>290</v>
      </c>
      <c r="U62" s="827">
        <f>+$B$7</f>
        <v>200</v>
      </c>
      <c r="V62" s="827">
        <f>'Générateur P.Durable 15ans'!$C7</f>
        <v>5</v>
      </c>
      <c r="W62" s="834">
        <f>'Générateur P.Durable 15ans'!$G25</f>
        <v>4.5074204964190514</v>
      </c>
      <c r="Y62" s="345"/>
      <c r="Z62" s="827" t="s">
        <v>290</v>
      </c>
      <c r="AA62" s="827">
        <f>+$B$7</f>
        <v>200</v>
      </c>
      <c r="AB62" s="827">
        <f>'Générateur P.Durable 15ans'!$C7</f>
        <v>5</v>
      </c>
      <c r="AC62" s="834">
        <f>'Générateur P.Durable 15ans'!$G26</f>
        <v>5.9557535039121392</v>
      </c>
      <c r="AE62" s="345"/>
      <c r="AF62" s="827" t="s">
        <v>290</v>
      </c>
      <c r="AG62" s="827">
        <f>+$B$7</f>
        <v>200</v>
      </c>
      <c r="AH62" s="827">
        <f>'Générateur P.Durable 15ans'!$C7</f>
        <v>5</v>
      </c>
      <c r="AI62" s="834">
        <f>'Générateur P.Durable 15ans'!$G27</f>
        <v>7.25804291224454</v>
      </c>
      <c r="AK62" s="345"/>
      <c r="AL62" s="827" t="s">
        <v>290</v>
      </c>
      <c r="AM62" s="827">
        <f>+$B$7</f>
        <v>200</v>
      </c>
      <c r="AN62" s="827">
        <f>'Générateur P.Durable 15ans'!$C7</f>
        <v>5</v>
      </c>
      <c r="AO62" s="834">
        <f>'Générateur P.Durable 15ans'!$G28</f>
        <v>8.3756591157645044</v>
      </c>
      <c r="AQ62" s="345"/>
      <c r="AR62" s="827" t="s">
        <v>290</v>
      </c>
      <c r="AS62" s="827">
        <f>+$B$7</f>
        <v>200</v>
      </c>
      <c r="AT62" s="827">
        <f>'Générateur P.Durable 15ans'!$C7</f>
        <v>5</v>
      </c>
      <c r="AU62" s="834">
        <f>'Générateur P.Durable 15ans'!$G29</f>
        <v>9.2970401527475275</v>
      </c>
      <c r="AW62" s="345"/>
      <c r="AX62" s="827" t="s">
        <v>290</v>
      </c>
      <c r="AY62" s="827">
        <f>+$B$7</f>
        <v>200</v>
      </c>
      <c r="AZ62" s="827">
        <f>'Générateur P.Durable 15ans'!$C7</f>
        <v>5</v>
      </c>
      <c r="BA62" s="834">
        <f>'Générateur P.Durable 15ans'!$G30</f>
        <v>10.031822884411024</v>
      </c>
      <c r="BC62" s="345"/>
      <c r="BD62" s="827" t="s">
        <v>290</v>
      </c>
      <c r="BE62" s="827">
        <f>+$B$7</f>
        <v>200</v>
      </c>
      <c r="BF62" s="827">
        <f>'Générateur P.Durable 15ans'!$C7</f>
        <v>5</v>
      </c>
      <c r="BG62" s="834">
        <f>'Générateur P.Durable 15ans'!$G31</f>
        <v>10.602427130599255</v>
      </c>
      <c r="BI62" s="345"/>
      <c r="BJ62" s="827" t="s">
        <v>290</v>
      </c>
      <c r="BK62" s="827">
        <f>+$B$7</f>
        <v>200</v>
      </c>
      <c r="BL62" s="827">
        <f>'Générateur P.Durable 15ans'!$C7</f>
        <v>5</v>
      </c>
      <c r="BM62" s="834">
        <f>'Générateur P.Durable 15ans'!$G32</f>
        <v>11.036457619275021</v>
      </c>
      <c r="BO62" s="345"/>
      <c r="BP62" s="827" t="s">
        <v>290</v>
      </c>
      <c r="BQ62" s="827">
        <f>+$B$7</f>
        <v>200</v>
      </c>
      <c r="BR62" s="827">
        <f>'Générateur P.Durable 15ans'!$C7</f>
        <v>5</v>
      </c>
      <c r="BS62" s="834">
        <f>'Générateur P.Durable 15ans'!$G33</f>
        <v>11.361432446502929</v>
      </c>
      <c r="BU62" s="345"/>
      <c r="BV62" s="827" t="s">
        <v>290</v>
      </c>
      <c r="BW62" s="827">
        <f>+$B$7</f>
        <v>200</v>
      </c>
      <c r="BX62" s="827">
        <f>'Générateur P.Durable 15ans'!$C7</f>
        <v>5</v>
      </c>
      <c r="BY62" s="834">
        <f>'Générateur P.Durable 15ans'!$G34</f>
        <v>11.60188859814701</v>
      </c>
      <c r="CA62" s="345"/>
      <c r="CB62" s="827" t="s">
        <v>290</v>
      </c>
      <c r="CC62" s="827">
        <f>+$B$7</f>
        <v>200</v>
      </c>
      <c r="CD62" s="827">
        <f>'Générateur P.Durable 15ans'!$C7</f>
        <v>5</v>
      </c>
      <c r="CE62" s="834">
        <f>'Générateur P.Durable 15ans'!$G35</f>
        <v>11.778252850091604</v>
      </c>
      <c r="CG62" s="345"/>
      <c r="CH62" s="827" t="s">
        <v>290</v>
      </c>
      <c r="CI62" s="827">
        <f>+$B$7</f>
        <v>200</v>
      </c>
      <c r="CJ62" s="827">
        <f>'Générateur P.Durable 15ans'!$C7</f>
        <v>5</v>
      </c>
      <c r="CK62" s="834">
        <f>'Générateur P.Durable 15ans'!$G36</f>
        <v>11.906777488493089</v>
      </c>
      <c r="CM62" s="345"/>
      <c r="CN62" s="827" t="s">
        <v>290</v>
      </c>
      <c r="CO62" s="827">
        <f>+$B$7</f>
        <v>200</v>
      </c>
      <c r="CP62" s="827">
        <f>'Générateur P.Durable 15ans'!$C7</f>
        <v>5</v>
      </c>
      <c r="CQ62" s="834">
        <f>'Générateur P.Durable 15ans'!$G37</f>
        <v>12</v>
      </c>
      <c r="CS62" s="345"/>
      <c r="CT62" s="827" t="s">
        <v>290</v>
      </c>
      <c r="CU62" s="827">
        <f>+$B$7</f>
        <v>200</v>
      </c>
      <c r="CV62" s="827">
        <f>'Générateur P.Durable 15ans'!$C7</f>
        <v>5</v>
      </c>
      <c r="CW62" s="834">
        <f>'Générateur P.Durable 15ans'!$G38</f>
        <v>12</v>
      </c>
      <c r="CY62" s="345"/>
      <c r="CZ62" s="827" t="s">
        <v>290</v>
      </c>
      <c r="DA62" s="827">
        <f>+$B$7</f>
        <v>200</v>
      </c>
      <c r="DB62" s="827">
        <f>'Générateur P.Durable 15ans'!$C7</f>
        <v>5</v>
      </c>
      <c r="DC62" s="834">
        <f>'Générateur P.Durable 15ans'!$G39</f>
        <v>12</v>
      </c>
      <c r="DE62" s="345"/>
      <c r="DF62" s="827" t="s">
        <v>290</v>
      </c>
      <c r="DG62" s="827">
        <f>+$B$7</f>
        <v>200</v>
      </c>
      <c r="DH62" s="827">
        <f>'Générateur P.Durable 15ans'!$C7</f>
        <v>5</v>
      </c>
      <c r="DI62" s="834">
        <f>'Générateur P.Durable 15ans'!$G40</f>
        <v>12</v>
      </c>
      <c r="DK62" s="345"/>
      <c r="DL62" s="827" t="s">
        <v>290</v>
      </c>
      <c r="DM62" s="827">
        <f>+$B$7</f>
        <v>200</v>
      </c>
      <c r="DN62" s="827">
        <f>'Générateur P.Durable 15ans'!$C7</f>
        <v>5</v>
      </c>
      <c r="DO62" s="834">
        <f>'Générateur P.Durable 15ans'!$G41</f>
        <v>12</v>
      </c>
      <c r="DQ62" s="345"/>
      <c r="DR62" s="827" t="s">
        <v>290</v>
      </c>
      <c r="DS62" s="827">
        <f>+$B$7</f>
        <v>200</v>
      </c>
      <c r="DT62" s="827">
        <f>'Générateur P.Durable 15ans'!$C7</f>
        <v>5</v>
      </c>
      <c r="DU62" s="834">
        <f>'Générateur P.Durable 15ans'!$G42</f>
        <v>12</v>
      </c>
      <c r="DW62" s="345"/>
      <c r="DX62" s="827" t="s">
        <v>290</v>
      </c>
      <c r="DY62" s="827">
        <f>+$B$7</f>
        <v>200</v>
      </c>
      <c r="DZ62" s="827">
        <f>'Générateur P.Durable 15ans'!$C7</f>
        <v>5</v>
      </c>
      <c r="EA62" s="834">
        <f>'Générateur P.Durable 15ans'!$G43</f>
        <v>12</v>
      </c>
      <c r="EC62" s="345"/>
      <c r="ED62" s="827" t="s">
        <v>290</v>
      </c>
      <c r="EE62" s="827">
        <f>+$B$7</f>
        <v>200</v>
      </c>
      <c r="EF62" s="827">
        <f>'Générateur P.Durable 15ans'!$C7</f>
        <v>5</v>
      </c>
      <c r="EG62" s="834">
        <f>'Générateur P.Durable 15ans'!$G44</f>
        <v>12</v>
      </c>
      <c r="EI62" s="345"/>
      <c r="EJ62" s="827" t="s">
        <v>290</v>
      </c>
      <c r="EK62" s="827">
        <f>+$B$7</f>
        <v>200</v>
      </c>
      <c r="EL62" s="827">
        <f>'Générateur P.Durable 15ans'!$C7</f>
        <v>5</v>
      </c>
      <c r="EM62" s="834">
        <f>'Générateur P.Durable 15ans'!$G45</f>
        <v>12</v>
      </c>
      <c r="EO62" s="345"/>
      <c r="EP62" s="827" t="s">
        <v>290</v>
      </c>
      <c r="EQ62" s="827">
        <f>+$B$7</f>
        <v>200</v>
      </c>
      <c r="ER62" s="827">
        <f>'Générateur P.Durable 15ans'!$C7</f>
        <v>5</v>
      </c>
      <c r="ES62" s="834">
        <f>'Générateur P.Durable 15ans'!$G46</f>
        <v>12</v>
      </c>
      <c r="EU62" s="345"/>
      <c r="EV62" s="827" t="s">
        <v>290</v>
      </c>
      <c r="EW62" s="827">
        <f>+$B$7</f>
        <v>200</v>
      </c>
      <c r="EX62" s="827">
        <f>'Générateur P.Durable 15ans'!$C7</f>
        <v>5</v>
      </c>
      <c r="EY62" s="834">
        <f>'Générateur P.Durable 15ans'!$G47</f>
        <v>12</v>
      </c>
      <c r="FA62" s="345"/>
      <c r="FB62" s="827" t="s">
        <v>290</v>
      </c>
      <c r="FC62" s="827">
        <f>+$B$7</f>
        <v>200</v>
      </c>
      <c r="FD62" s="827">
        <f>'Générateur P.Durable 15ans'!$C7</f>
        <v>5</v>
      </c>
      <c r="FE62" s="834">
        <f>'Générateur P.Durable 15ans'!$G48</f>
        <v>12</v>
      </c>
      <c r="FG62" s="345"/>
      <c r="FH62" s="827" t="s">
        <v>290</v>
      </c>
      <c r="FI62" s="827">
        <f>+$B$7</f>
        <v>200</v>
      </c>
      <c r="FJ62" s="827">
        <f>'Générateur P.Durable 15ans'!$C7</f>
        <v>5</v>
      </c>
      <c r="FK62" s="834">
        <f>'Générateur P.Durable 15ans'!$G49</f>
        <v>12</v>
      </c>
      <c r="FM62" s="345"/>
      <c r="FN62" s="827" t="s">
        <v>290</v>
      </c>
      <c r="FO62" s="827">
        <f>+$B$7</f>
        <v>200</v>
      </c>
      <c r="FP62" s="827">
        <f>'Générateur P.Durable 15ans'!$C7</f>
        <v>5</v>
      </c>
      <c r="FQ62" s="834">
        <f>'Générateur P.Durable 15ans'!$G50</f>
        <v>12</v>
      </c>
      <c r="FS62" s="345"/>
      <c r="FT62" s="827" t="s">
        <v>290</v>
      </c>
      <c r="FU62" s="827">
        <f>+$B$7</f>
        <v>200</v>
      </c>
      <c r="FV62" s="827">
        <f>'Générateur P.Durable 15ans'!$C7</f>
        <v>5</v>
      </c>
      <c r="FW62" s="834">
        <f>'Générateur P.Durable 15ans'!$G51</f>
        <v>12</v>
      </c>
      <c r="FY62" s="345"/>
    </row>
    <row r="63" spans="1:181" ht="15" thickBot="1" x14ac:dyDescent="0.35">
      <c r="A63" s="19"/>
      <c r="B63" s="826" t="s">
        <v>292</v>
      </c>
      <c r="C63" s="826">
        <f>+$B$8</f>
        <v>200</v>
      </c>
      <c r="D63" s="827">
        <f>'Générateur P.Durable 15ans'!$C8</f>
        <v>5</v>
      </c>
      <c r="E63" s="832">
        <f>'Générateur P.Durable 15ans'!$E22</f>
        <v>0</v>
      </c>
      <c r="G63" s="345"/>
      <c r="H63" s="668" t="s">
        <v>292</v>
      </c>
      <c r="I63" s="826">
        <f>+$B$8</f>
        <v>200</v>
      </c>
      <c r="J63" s="19">
        <f>'Générateur P.Durable 15ans'!$C8</f>
        <v>5</v>
      </c>
      <c r="K63" s="630">
        <f>'Générateur P.Durable 15ans'!$E23</f>
        <v>1.4483330074930885</v>
      </c>
      <c r="M63" s="345"/>
      <c r="N63" s="668" t="s">
        <v>292</v>
      </c>
      <c r="O63" s="826">
        <f>+$B$8</f>
        <v>200</v>
      </c>
      <c r="P63" s="19">
        <f>'Générateur P.Durable 15ans'!$C8</f>
        <v>5</v>
      </c>
      <c r="Q63" s="630">
        <f>'Générateur P.Durable 15ans'!$E24</f>
        <v>2.97787675195607</v>
      </c>
      <c r="S63" s="345"/>
      <c r="T63" s="668" t="s">
        <v>292</v>
      </c>
      <c r="U63" s="826">
        <f>+$B$8</f>
        <v>200</v>
      </c>
      <c r="V63" s="19">
        <f>'Générateur P.Durable 15ans'!$C8</f>
        <v>5</v>
      </c>
      <c r="W63" s="630">
        <f>'Générateur P.Durable 15ans'!$E25</f>
        <v>4.5074204964190514</v>
      </c>
      <c r="Y63" s="345"/>
      <c r="Z63" s="668" t="s">
        <v>292</v>
      </c>
      <c r="AA63" s="826">
        <f>+$B$8</f>
        <v>200</v>
      </c>
      <c r="AB63" s="19">
        <f>'Générateur P.Durable 15ans'!$C8</f>
        <v>5</v>
      </c>
      <c r="AC63" s="630">
        <f>'Générateur P.Durable 15ans'!$E26</f>
        <v>5.9557535039121392</v>
      </c>
      <c r="AE63" s="345"/>
      <c r="AF63" s="668" t="s">
        <v>292</v>
      </c>
      <c r="AG63" s="826">
        <f>+$B$8</f>
        <v>200</v>
      </c>
      <c r="AH63" s="19">
        <f>'Générateur P.Durable 15ans'!$C8</f>
        <v>5</v>
      </c>
      <c r="AI63" s="630">
        <f>'Générateur P.Durable 15ans'!$E27</f>
        <v>7.25804291224454</v>
      </c>
      <c r="AK63" s="345"/>
      <c r="AL63" s="668" t="s">
        <v>292</v>
      </c>
      <c r="AM63" s="826">
        <f>+$B$8</f>
        <v>200</v>
      </c>
      <c r="AN63" s="19">
        <f>'Générateur P.Durable 15ans'!$C8</f>
        <v>5</v>
      </c>
      <c r="AO63" s="630">
        <f>'Générateur P.Durable 15ans'!$E28</f>
        <v>8.3756591157645044</v>
      </c>
      <c r="AQ63" s="345"/>
      <c r="AR63" s="668" t="s">
        <v>292</v>
      </c>
      <c r="AS63" s="826">
        <f>+$B$8</f>
        <v>200</v>
      </c>
      <c r="AT63" s="19">
        <f>'Générateur P.Durable 15ans'!$C8</f>
        <v>5</v>
      </c>
      <c r="AU63" s="630">
        <f>'Générateur P.Durable 15ans'!$E29</f>
        <v>9.2970401527475275</v>
      </c>
      <c r="AW63" s="345"/>
      <c r="AX63" s="668" t="s">
        <v>292</v>
      </c>
      <c r="AY63" s="826">
        <f>+$B$8</f>
        <v>200</v>
      </c>
      <c r="AZ63" s="19">
        <f>'Générateur P.Durable 15ans'!$C8</f>
        <v>5</v>
      </c>
      <c r="BA63" s="630">
        <f>'Générateur P.Durable 15ans'!$E30</f>
        <v>10.031822884411024</v>
      </c>
      <c r="BC63" s="345"/>
      <c r="BD63" s="668" t="s">
        <v>292</v>
      </c>
      <c r="BE63" s="826">
        <f>+$B$8</f>
        <v>200</v>
      </c>
      <c r="BF63" s="19">
        <f>'Générateur P.Durable 15ans'!$C8</f>
        <v>5</v>
      </c>
      <c r="BG63" s="630">
        <f>'Générateur P.Durable 15ans'!$E31</f>
        <v>10.602427130599255</v>
      </c>
      <c r="BI63" s="345"/>
      <c r="BJ63" s="668" t="s">
        <v>292</v>
      </c>
      <c r="BK63" s="826">
        <f>+$B$8</f>
        <v>200</v>
      </c>
      <c r="BL63" s="19">
        <f>'Générateur P.Durable 15ans'!$C8</f>
        <v>5</v>
      </c>
      <c r="BM63" s="630">
        <f>'Générateur P.Durable 15ans'!$E32</f>
        <v>11.036457619275021</v>
      </c>
      <c r="BO63" s="345"/>
      <c r="BP63" s="668" t="s">
        <v>292</v>
      </c>
      <c r="BQ63" s="826">
        <f>+$B$8</f>
        <v>200</v>
      </c>
      <c r="BR63" s="19">
        <f>'Générateur P.Durable 15ans'!$C8</f>
        <v>5</v>
      </c>
      <c r="BS63" s="630">
        <f>'Générateur P.Durable 15ans'!$E33</f>
        <v>11.361432446502929</v>
      </c>
      <c r="BU63" s="345"/>
      <c r="BV63" s="668" t="s">
        <v>292</v>
      </c>
      <c r="BW63" s="826">
        <f>+$B$8</f>
        <v>200</v>
      </c>
      <c r="BX63" s="19">
        <f>'Générateur P.Durable 15ans'!$C8</f>
        <v>5</v>
      </c>
      <c r="BY63" s="630">
        <f>'Générateur P.Durable 15ans'!$E34</f>
        <v>11.60188859814701</v>
      </c>
      <c r="CA63" s="345"/>
      <c r="CB63" s="668" t="s">
        <v>292</v>
      </c>
      <c r="CC63" s="826">
        <f>+$B$8</f>
        <v>200</v>
      </c>
      <c r="CD63" s="19">
        <f>'Générateur P.Durable 15ans'!$C8</f>
        <v>5</v>
      </c>
      <c r="CE63" s="630">
        <f>'Générateur P.Durable 15ans'!$E35</f>
        <v>11.778252850091604</v>
      </c>
      <c r="CG63" s="345"/>
      <c r="CH63" s="668" t="s">
        <v>292</v>
      </c>
      <c r="CI63" s="826">
        <f>+$B$8</f>
        <v>200</v>
      </c>
      <c r="CJ63" s="19">
        <f>'Générateur P.Durable 15ans'!$C8</f>
        <v>5</v>
      </c>
      <c r="CK63" s="630">
        <f>'Générateur P.Durable 15ans'!$E36</f>
        <v>11.906777488493089</v>
      </c>
      <c r="CM63" s="345"/>
      <c r="CN63" s="668" t="s">
        <v>292</v>
      </c>
      <c r="CO63" s="826">
        <f>+$B$8</f>
        <v>200</v>
      </c>
      <c r="CP63" s="19">
        <f>'Générateur P.Durable 15ans'!$C8</f>
        <v>5</v>
      </c>
      <c r="CQ63" s="630">
        <f>'Générateur P.Durable 15ans'!$E37</f>
        <v>12</v>
      </c>
      <c r="CS63" s="345"/>
      <c r="CT63" s="668" t="s">
        <v>292</v>
      </c>
      <c r="CU63" s="826">
        <f>+$B$8</f>
        <v>200</v>
      </c>
      <c r="CV63" s="19">
        <f>'Générateur P.Durable 15ans'!$C8</f>
        <v>5</v>
      </c>
      <c r="CW63" s="630">
        <f>'Générateur P.Durable 15ans'!$E38</f>
        <v>12</v>
      </c>
      <c r="CY63" s="345"/>
      <c r="CZ63" s="668" t="s">
        <v>292</v>
      </c>
      <c r="DA63" s="826">
        <f>+$B$8</f>
        <v>200</v>
      </c>
      <c r="DB63" s="19">
        <f>'Générateur P.Durable 15ans'!$C8</f>
        <v>5</v>
      </c>
      <c r="DC63" s="630">
        <f>'Générateur P.Durable 15ans'!$E39</f>
        <v>12</v>
      </c>
      <c r="DE63" s="345"/>
      <c r="DF63" s="668" t="s">
        <v>292</v>
      </c>
      <c r="DG63" s="826">
        <f>+$B$8</f>
        <v>200</v>
      </c>
      <c r="DH63" s="19">
        <f>'Générateur P.Durable 15ans'!$C8</f>
        <v>5</v>
      </c>
      <c r="DI63" s="630">
        <f>'Générateur P.Durable 15ans'!$E40</f>
        <v>12</v>
      </c>
      <c r="DK63" s="345"/>
      <c r="DL63" s="668" t="s">
        <v>292</v>
      </c>
      <c r="DM63" s="826">
        <f>+$B$8</f>
        <v>200</v>
      </c>
      <c r="DN63" s="19">
        <f>'Générateur P.Durable 15ans'!$C8</f>
        <v>5</v>
      </c>
      <c r="DO63" s="630">
        <f>'Générateur P.Durable 15ans'!$E41</f>
        <v>12</v>
      </c>
      <c r="DQ63" s="345"/>
      <c r="DR63" s="668" t="s">
        <v>292</v>
      </c>
      <c r="DS63" s="826">
        <f>+$B$8</f>
        <v>200</v>
      </c>
      <c r="DT63" s="19">
        <f>'Générateur P.Durable 15ans'!$C8</f>
        <v>5</v>
      </c>
      <c r="DU63" s="630">
        <f>'Générateur P.Durable 15ans'!$E42</f>
        <v>12</v>
      </c>
      <c r="DW63" s="345"/>
      <c r="DX63" s="668" t="s">
        <v>292</v>
      </c>
      <c r="DY63" s="826">
        <f>+$B$8</f>
        <v>200</v>
      </c>
      <c r="DZ63" s="19">
        <f>'Générateur P.Durable 15ans'!$C8</f>
        <v>5</v>
      </c>
      <c r="EA63" s="630">
        <f>'Générateur P.Durable 15ans'!$E43</f>
        <v>12</v>
      </c>
      <c r="EC63" s="345"/>
      <c r="ED63" s="668" t="s">
        <v>292</v>
      </c>
      <c r="EE63" s="826">
        <f>+$B$8</f>
        <v>200</v>
      </c>
      <c r="EF63" s="19">
        <f>'Générateur P.Durable 15ans'!$C8</f>
        <v>5</v>
      </c>
      <c r="EG63" s="630">
        <f>'Générateur P.Durable 15ans'!$E44</f>
        <v>12</v>
      </c>
      <c r="EI63" s="345"/>
      <c r="EJ63" s="668" t="s">
        <v>292</v>
      </c>
      <c r="EK63" s="826">
        <f>+$B$8</f>
        <v>200</v>
      </c>
      <c r="EL63" s="19">
        <f>'Générateur P.Durable 15ans'!$C8</f>
        <v>5</v>
      </c>
      <c r="EM63" s="630">
        <f>'Générateur P.Durable 15ans'!$E45</f>
        <v>12</v>
      </c>
      <c r="EO63" s="345"/>
      <c r="EP63" s="668" t="s">
        <v>292</v>
      </c>
      <c r="EQ63" s="826">
        <f>+$B$8</f>
        <v>200</v>
      </c>
      <c r="ER63" s="19">
        <f>'Générateur P.Durable 15ans'!$C8</f>
        <v>5</v>
      </c>
      <c r="ES63" s="630">
        <f>'Générateur P.Durable 15ans'!$E46</f>
        <v>12</v>
      </c>
      <c r="EU63" s="345"/>
      <c r="EV63" s="668" t="s">
        <v>292</v>
      </c>
      <c r="EW63" s="826">
        <f>+$B$8</f>
        <v>200</v>
      </c>
      <c r="EX63" s="19">
        <f>'Générateur P.Durable 15ans'!$C8</f>
        <v>5</v>
      </c>
      <c r="EY63" s="630">
        <f>'Générateur P.Durable 15ans'!$E47</f>
        <v>12</v>
      </c>
      <c r="FA63" s="345"/>
      <c r="FB63" s="668" t="s">
        <v>292</v>
      </c>
      <c r="FC63" s="826">
        <f>+$B$8</f>
        <v>200</v>
      </c>
      <c r="FD63" s="19">
        <f>'Générateur P.Durable 15ans'!$C8</f>
        <v>5</v>
      </c>
      <c r="FE63" s="630">
        <f>'Générateur P.Durable 15ans'!$E48</f>
        <v>12</v>
      </c>
      <c r="FG63" s="345"/>
      <c r="FH63" s="668" t="s">
        <v>292</v>
      </c>
      <c r="FI63" s="826">
        <f>+$B$8</f>
        <v>200</v>
      </c>
      <c r="FJ63" s="19">
        <f>'Générateur P.Durable 15ans'!$C8</f>
        <v>5</v>
      </c>
      <c r="FK63" s="630">
        <f>'Générateur P.Durable 15ans'!$E49</f>
        <v>12</v>
      </c>
      <c r="FM63" s="345"/>
      <c r="FN63" s="668" t="s">
        <v>292</v>
      </c>
      <c r="FO63" s="826">
        <f>+$B$8</f>
        <v>200</v>
      </c>
      <c r="FP63" s="19">
        <f>'Générateur P.Durable 15ans'!$C8</f>
        <v>5</v>
      </c>
      <c r="FQ63" s="630">
        <f>'Générateur P.Durable 15ans'!$E50</f>
        <v>12</v>
      </c>
      <c r="FS63" s="345"/>
      <c r="FT63" s="668" t="s">
        <v>292</v>
      </c>
      <c r="FU63" s="826">
        <f>+$B$8</f>
        <v>200</v>
      </c>
      <c r="FV63" s="19">
        <f>'Générateur P.Durable 15ans'!$C8</f>
        <v>5</v>
      </c>
      <c r="FW63" s="630">
        <f>'Générateur P.Durable 15ans'!$E51</f>
        <v>12</v>
      </c>
      <c r="FY63" s="345"/>
    </row>
    <row r="64" spans="1:181" ht="15" thickBot="1" x14ac:dyDescent="0.35">
      <c r="A64" s="19"/>
      <c r="B64" s="847" t="s">
        <v>489</v>
      </c>
      <c r="C64" s="847">
        <f>'Générateur P.Durable 15ans'!$C2-($D63+$D62)</f>
        <v>190</v>
      </c>
      <c r="D64" s="845">
        <f>'Générateur P.Durable 15ans'!$B2-($D61+$D60)</f>
        <v>190</v>
      </c>
      <c r="E64" s="845">
        <f>C64*D64</f>
        <v>36100</v>
      </c>
      <c r="G64" s="345"/>
      <c r="H64" s="847" t="s">
        <v>489</v>
      </c>
      <c r="I64" s="847">
        <f>'Générateur P.Durable 15ans'!$C2-($D63+$D62)</f>
        <v>190</v>
      </c>
      <c r="J64" s="845">
        <f>'Générateur P.Durable 15ans'!$B2-($D61+$D60)</f>
        <v>190</v>
      </c>
      <c r="K64" s="845">
        <f>I64*J64</f>
        <v>36100</v>
      </c>
      <c r="M64" s="345"/>
      <c r="N64" s="10" t="s">
        <v>489</v>
      </c>
      <c r="O64" s="10">
        <f>'Générateur P.Durable 15ans'!$C2-($D63+$D62)</f>
        <v>190</v>
      </c>
      <c r="P64" s="477">
        <f>'Générateur P.Durable 15ans'!$B2-($D61+$D60)</f>
        <v>190</v>
      </c>
      <c r="Q64" s="477">
        <f>O64*P64</f>
        <v>36100</v>
      </c>
      <c r="S64" s="345"/>
      <c r="T64" s="10" t="s">
        <v>489</v>
      </c>
      <c r="U64" s="10">
        <f>'Générateur P.Durable 15ans'!$C2-($D63+$D62)</f>
        <v>190</v>
      </c>
      <c r="V64" s="477">
        <f>'Générateur P.Durable 15ans'!$B2-($D61+$D60)</f>
        <v>190</v>
      </c>
      <c r="W64" s="477">
        <f>U64*V64</f>
        <v>36100</v>
      </c>
      <c r="Y64" s="345"/>
      <c r="Z64" s="10" t="s">
        <v>489</v>
      </c>
      <c r="AA64" s="10">
        <f>'Générateur P.Durable 15ans'!$C2-($D63+$D62)</f>
        <v>190</v>
      </c>
      <c r="AB64" s="477">
        <f>'Générateur P.Durable 15ans'!$B2-($D61+$D60)</f>
        <v>190</v>
      </c>
      <c r="AC64" s="477">
        <f>AA64*AB64</f>
        <v>36100</v>
      </c>
      <c r="AE64" s="345"/>
      <c r="AF64" s="10" t="s">
        <v>489</v>
      </c>
      <c r="AG64" s="10">
        <f>'Générateur P.Durable 15ans'!$C2-($D63+$D62)</f>
        <v>190</v>
      </c>
      <c r="AH64" s="477">
        <f>'Générateur P.Durable 15ans'!$B2-($D61+$D60)</f>
        <v>190</v>
      </c>
      <c r="AI64" s="477">
        <f>AG64*AH64</f>
        <v>36100</v>
      </c>
      <c r="AK64" s="345"/>
      <c r="AL64" s="10" t="s">
        <v>489</v>
      </c>
      <c r="AM64" s="10">
        <f>'Générateur P.Durable 15ans'!$C2-($D63+$D62)</f>
        <v>190</v>
      </c>
      <c r="AN64" s="477">
        <f>'Générateur P.Durable 15ans'!$B2-($D61+$D60)</f>
        <v>190</v>
      </c>
      <c r="AO64" s="477">
        <f>AM64*AN64</f>
        <v>36100</v>
      </c>
      <c r="AQ64" s="345"/>
      <c r="AR64" s="10" t="s">
        <v>489</v>
      </c>
      <c r="AS64" s="10">
        <f>'Générateur P.Durable 15ans'!$C2-($D63+$D62)</f>
        <v>190</v>
      </c>
      <c r="AT64" s="477">
        <f>'Générateur P.Durable 15ans'!$B2-($D61+$D60)</f>
        <v>190</v>
      </c>
      <c r="AU64" s="477">
        <f>AS64*AT64</f>
        <v>36100</v>
      </c>
      <c r="AW64" s="345"/>
      <c r="AX64" s="10" t="s">
        <v>489</v>
      </c>
      <c r="AY64" s="10">
        <f>'Générateur P.Durable 15ans'!$C2-($D63+$D62)</f>
        <v>190</v>
      </c>
      <c r="AZ64" s="477">
        <f>'Générateur P.Durable 15ans'!$B2-($D61+$D60)</f>
        <v>190</v>
      </c>
      <c r="BA64" s="477">
        <f>AY64*AZ64</f>
        <v>36100</v>
      </c>
      <c r="BC64" s="345"/>
      <c r="BD64" s="10" t="s">
        <v>489</v>
      </c>
      <c r="BE64" s="10">
        <f>'Générateur P.Durable 15ans'!$C2-($D63+$D62)</f>
        <v>190</v>
      </c>
      <c r="BF64" s="477">
        <f>'Générateur P.Durable 15ans'!$B2-($D61+$D60)</f>
        <v>190</v>
      </c>
      <c r="BG64" s="477">
        <f>BE64*BF64</f>
        <v>36100</v>
      </c>
      <c r="BI64" s="345"/>
      <c r="BJ64" s="10" t="s">
        <v>489</v>
      </c>
      <c r="BK64" s="10">
        <f>'Générateur P.Durable 15ans'!$C2-($D63+$D62)</f>
        <v>190</v>
      </c>
      <c r="BL64" s="477">
        <f>'Générateur P.Durable 15ans'!$B2-($D61+$D60)</f>
        <v>190</v>
      </c>
      <c r="BM64" s="477">
        <f>BK64*BL64</f>
        <v>36100</v>
      </c>
      <c r="BO64" s="345"/>
      <c r="BP64" s="10" t="s">
        <v>489</v>
      </c>
      <c r="BQ64" s="10">
        <f>'Générateur P.Durable 15ans'!$C2-($D63+$D62)</f>
        <v>190</v>
      </c>
      <c r="BR64" s="477">
        <f>'Générateur P.Durable 15ans'!$B2-($D61+$D60)</f>
        <v>190</v>
      </c>
      <c r="BS64" s="477">
        <f>BQ64*BR64</f>
        <v>36100</v>
      </c>
      <c r="BU64" s="345"/>
      <c r="BV64" s="10" t="s">
        <v>489</v>
      </c>
      <c r="BW64" s="10">
        <f>'Générateur P.Durable 15ans'!$C2-($D63+$D62)</f>
        <v>190</v>
      </c>
      <c r="BX64" s="477">
        <f>'Générateur P.Durable 15ans'!$B2-($D61+$D60)</f>
        <v>190</v>
      </c>
      <c r="BY64" s="477">
        <f>BW64*BX64</f>
        <v>36100</v>
      </c>
      <c r="CA64" s="345"/>
      <c r="CB64" s="10" t="s">
        <v>489</v>
      </c>
      <c r="CC64" s="10">
        <f>'Générateur P.Durable 15ans'!$C2-($D63+$D62)</f>
        <v>190</v>
      </c>
      <c r="CD64" s="477">
        <f>'Générateur P.Durable 15ans'!$B2-($D61+$D60)</f>
        <v>190</v>
      </c>
      <c r="CE64" s="477">
        <f>CC64*CD64</f>
        <v>36100</v>
      </c>
      <c r="CG64" s="345"/>
      <c r="CH64" s="10" t="s">
        <v>489</v>
      </c>
      <c r="CI64" s="10">
        <f>'Générateur P.Durable 15ans'!$C2-($D63+$D62)</f>
        <v>190</v>
      </c>
      <c r="CJ64" s="477">
        <f>'Générateur P.Durable 15ans'!$B2-($D61+$D60)</f>
        <v>190</v>
      </c>
      <c r="CK64" s="477">
        <f>CI64*CJ64</f>
        <v>36100</v>
      </c>
      <c r="CM64" s="345"/>
      <c r="CN64" s="10" t="s">
        <v>489</v>
      </c>
      <c r="CO64" s="10">
        <f>'Générateur P.Durable 15ans'!$C2-($D63+$D62)</f>
        <v>190</v>
      </c>
      <c r="CP64" s="477">
        <f>'Générateur P.Durable 15ans'!$B2-($D61+$D60)</f>
        <v>190</v>
      </c>
      <c r="CQ64" s="477">
        <f>CO64*CP64</f>
        <v>36100</v>
      </c>
      <c r="CS64" s="345"/>
      <c r="CT64" s="10" t="s">
        <v>489</v>
      </c>
      <c r="CU64" s="10">
        <f>'Générateur P.Durable 15ans'!$C2-($D63+$D62)</f>
        <v>190</v>
      </c>
      <c r="CV64" s="477">
        <f>'Générateur P.Durable 15ans'!$B2-($D61+$D60)</f>
        <v>190</v>
      </c>
      <c r="CW64" s="477">
        <f>CU64*CV64</f>
        <v>36100</v>
      </c>
      <c r="CY64" s="345"/>
      <c r="CZ64" s="10" t="s">
        <v>489</v>
      </c>
      <c r="DA64" s="10">
        <f>'Générateur P.Durable 15ans'!$C2-($D63+$D62)</f>
        <v>190</v>
      </c>
      <c r="DB64" s="477">
        <f>'Générateur P.Durable 15ans'!$B2-($D61+$D60)</f>
        <v>190</v>
      </c>
      <c r="DC64" s="477">
        <f>DA64*DB64</f>
        <v>36100</v>
      </c>
      <c r="DE64" s="345"/>
      <c r="DF64" s="10" t="s">
        <v>489</v>
      </c>
      <c r="DG64" s="10">
        <f>'Générateur P.Durable 15ans'!$C2-($D63+$D62)</f>
        <v>190</v>
      </c>
      <c r="DH64" s="477">
        <f>'Générateur P.Durable 15ans'!$B2-($D61+$D60)</f>
        <v>190</v>
      </c>
      <c r="DI64" s="477">
        <f>DG64*DH64</f>
        <v>36100</v>
      </c>
      <c r="DK64" s="345"/>
      <c r="DL64" s="10" t="s">
        <v>489</v>
      </c>
      <c r="DM64" s="10">
        <f>'Générateur P.Durable 15ans'!$C2-($D63+$D62)</f>
        <v>190</v>
      </c>
      <c r="DN64" s="477">
        <f>'Générateur P.Durable 15ans'!$B2-($D61+$D60)</f>
        <v>190</v>
      </c>
      <c r="DO64" s="477">
        <f>DM64*DN64</f>
        <v>36100</v>
      </c>
      <c r="DQ64" s="345"/>
      <c r="DR64" s="10" t="s">
        <v>489</v>
      </c>
      <c r="DS64" s="10">
        <f>'Générateur P.Durable 15ans'!$C2-($D63+$D62)</f>
        <v>190</v>
      </c>
      <c r="DT64" s="477">
        <f>'Générateur P.Durable 15ans'!$B2-($D61+$D60)</f>
        <v>190</v>
      </c>
      <c r="DU64" s="477">
        <f>DS64*DT64</f>
        <v>36100</v>
      </c>
      <c r="DW64" s="345"/>
      <c r="DX64" s="10" t="s">
        <v>489</v>
      </c>
      <c r="DY64" s="10">
        <f>'Générateur P.Durable 15ans'!$C2-($D63+$D62)</f>
        <v>190</v>
      </c>
      <c r="DZ64" s="477">
        <f>'Générateur P.Durable 15ans'!$B2-($D61+$D60)</f>
        <v>190</v>
      </c>
      <c r="EA64" s="477">
        <f>DY64*DZ64</f>
        <v>36100</v>
      </c>
      <c r="EC64" s="345"/>
      <c r="ED64" s="10" t="s">
        <v>489</v>
      </c>
      <c r="EE64" s="10">
        <f>'Générateur P.Durable 15ans'!$C2-($D63+$D62)</f>
        <v>190</v>
      </c>
      <c r="EF64" s="477">
        <f>'Générateur P.Durable 15ans'!$B2-($D61+$D60)</f>
        <v>190</v>
      </c>
      <c r="EG64" s="477">
        <f>EE64*EF64</f>
        <v>36100</v>
      </c>
      <c r="EI64" s="345"/>
      <c r="EJ64" s="10" t="s">
        <v>489</v>
      </c>
      <c r="EK64" s="10">
        <f>'Générateur P.Durable 15ans'!$C2-($D63+$D62)</f>
        <v>190</v>
      </c>
      <c r="EL64" s="477">
        <f>'Générateur P.Durable 15ans'!$B2-($D61+$D60)</f>
        <v>190</v>
      </c>
      <c r="EM64" s="477">
        <f>EK64*EL64</f>
        <v>36100</v>
      </c>
      <c r="EO64" s="345"/>
      <c r="EP64" s="10" t="s">
        <v>489</v>
      </c>
      <c r="EQ64" s="10">
        <f>'Générateur P.Durable 15ans'!$C2-($D63+$D62)</f>
        <v>190</v>
      </c>
      <c r="ER64" s="477">
        <f>'Générateur P.Durable 15ans'!$B2-($D61+$D60)</f>
        <v>190</v>
      </c>
      <c r="ES64" s="477">
        <f>EQ64*ER64</f>
        <v>36100</v>
      </c>
      <c r="EU64" s="345"/>
      <c r="EV64" s="10" t="s">
        <v>489</v>
      </c>
      <c r="EW64" s="10">
        <f>'Générateur P.Durable 15ans'!$C2-($D63+$D62)</f>
        <v>190</v>
      </c>
      <c r="EX64" s="477">
        <f>'Générateur P.Durable 15ans'!$B2-($D61+$D60)</f>
        <v>190</v>
      </c>
      <c r="EY64" s="477">
        <f>EW64*EX64</f>
        <v>36100</v>
      </c>
      <c r="FA64" s="345"/>
      <c r="FB64" s="10" t="s">
        <v>489</v>
      </c>
      <c r="FC64" s="10">
        <f>'Générateur P.Durable 15ans'!$C2-($D63+$D62)</f>
        <v>190</v>
      </c>
      <c r="FD64" s="477">
        <f>'Générateur P.Durable 15ans'!$B2-($D61+$D60)</f>
        <v>190</v>
      </c>
      <c r="FE64" s="477">
        <f>FC64*FD64</f>
        <v>36100</v>
      </c>
      <c r="FG64" s="345"/>
      <c r="FH64" s="10" t="s">
        <v>489</v>
      </c>
      <c r="FI64" s="10">
        <f>'Générateur P.Durable 15ans'!$C2-($D63+$D62)</f>
        <v>190</v>
      </c>
      <c r="FJ64" s="477">
        <f>'Générateur P.Durable 15ans'!$B2-($D61+$D60)</f>
        <v>190</v>
      </c>
      <c r="FK64" s="477">
        <f>FI64*FJ64</f>
        <v>36100</v>
      </c>
      <c r="FM64" s="345"/>
      <c r="FN64" s="10" t="s">
        <v>489</v>
      </c>
      <c r="FO64" s="10">
        <f>'Générateur P.Durable 15ans'!$C2-($D63+$D62)</f>
        <v>190</v>
      </c>
      <c r="FP64" s="477">
        <f>'Générateur P.Durable 15ans'!$B2-($D61+$D60)</f>
        <v>190</v>
      </c>
      <c r="FQ64" s="477">
        <f>FO64*FP64</f>
        <v>36100</v>
      </c>
      <c r="FS64" s="345"/>
      <c r="FT64" s="10" t="s">
        <v>489</v>
      </c>
      <c r="FU64" s="10">
        <f>'Générateur P.Durable 15ans'!$C2-($D63+$D62)</f>
        <v>190</v>
      </c>
      <c r="FV64" s="477">
        <f>'Générateur P.Durable 15ans'!$B2-($D61+$D60)</f>
        <v>190</v>
      </c>
      <c r="FW64" s="477">
        <f>FU64*FV64</f>
        <v>36100</v>
      </c>
      <c r="FY64" s="345"/>
    </row>
    <row r="65" spans="1:181" ht="15" thickBot="1" x14ac:dyDescent="0.35">
      <c r="A65" s="19"/>
      <c r="G65" s="345"/>
      <c r="M65" s="345"/>
      <c r="S65" s="345"/>
      <c r="Y65" s="345"/>
      <c r="AE65" s="345"/>
      <c r="AK65" s="345"/>
      <c r="AQ65" s="345"/>
      <c r="AW65" s="345"/>
      <c r="BC65" s="345"/>
      <c r="BI65" s="345"/>
      <c r="BO65" s="345"/>
      <c r="BU65" s="345"/>
      <c r="CA65" s="345"/>
      <c r="CG65" s="345"/>
      <c r="CM65" s="345"/>
      <c r="CS65" s="345"/>
      <c r="CY65" s="345"/>
      <c r="DE65" s="345"/>
      <c r="DK65" s="345"/>
      <c r="DQ65" s="345"/>
      <c r="DW65" s="345"/>
      <c r="EC65" s="345"/>
      <c r="EI65" s="345"/>
      <c r="EO65" s="345"/>
      <c r="EU65" s="345"/>
      <c r="FA65" s="345"/>
      <c r="FG65" s="345"/>
      <c r="FM65" s="345"/>
      <c r="FS65" s="345"/>
      <c r="FY65" s="345"/>
    </row>
    <row r="66" spans="1:181" x14ac:dyDescent="0.3">
      <c r="A66" s="19"/>
      <c r="B66" s="629" t="s">
        <v>431</v>
      </c>
      <c r="C66" s="600" t="s">
        <v>488</v>
      </c>
      <c r="D66" s="672" t="s">
        <v>487</v>
      </c>
      <c r="G66" s="345"/>
      <c r="H66" s="629" t="s">
        <v>431</v>
      </c>
      <c r="I66" s="600" t="s">
        <v>488</v>
      </c>
      <c r="J66" s="672" t="s">
        <v>487</v>
      </c>
      <c r="M66" s="345"/>
      <c r="N66" s="629" t="s">
        <v>431</v>
      </c>
      <c r="O66" s="600" t="s">
        <v>488</v>
      </c>
      <c r="P66" s="672" t="s">
        <v>487</v>
      </c>
      <c r="S66" s="345"/>
      <c r="T66" s="629" t="s">
        <v>431</v>
      </c>
      <c r="U66" s="600" t="s">
        <v>488</v>
      </c>
      <c r="V66" s="672" t="s">
        <v>487</v>
      </c>
      <c r="Y66" s="345"/>
      <c r="Z66" s="629" t="s">
        <v>431</v>
      </c>
      <c r="AA66" s="600" t="s">
        <v>488</v>
      </c>
      <c r="AB66" s="672" t="s">
        <v>487</v>
      </c>
      <c r="AE66" s="345"/>
      <c r="AF66" s="629" t="s">
        <v>431</v>
      </c>
      <c r="AG66" s="600" t="s">
        <v>488</v>
      </c>
      <c r="AH66" s="672" t="s">
        <v>487</v>
      </c>
      <c r="AK66" s="345"/>
      <c r="AL66" s="629" t="s">
        <v>431</v>
      </c>
      <c r="AM66" s="600" t="s">
        <v>488</v>
      </c>
      <c r="AN66" s="672" t="s">
        <v>487</v>
      </c>
      <c r="AQ66" s="345"/>
      <c r="AR66" s="629" t="s">
        <v>431</v>
      </c>
      <c r="AS66" s="600" t="s">
        <v>488</v>
      </c>
      <c r="AT66" s="672" t="s">
        <v>487</v>
      </c>
      <c r="AW66" s="345"/>
      <c r="AX66" s="629" t="s">
        <v>431</v>
      </c>
      <c r="AY66" s="600" t="s">
        <v>488</v>
      </c>
      <c r="AZ66" s="672" t="s">
        <v>487</v>
      </c>
      <c r="BC66" s="345"/>
      <c r="BD66" s="629" t="s">
        <v>431</v>
      </c>
      <c r="BE66" s="600" t="s">
        <v>488</v>
      </c>
      <c r="BF66" s="672" t="s">
        <v>487</v>
      </c>
      <c r="BI66" s="345"/>
      <c r="BJ66" s="629" t="s">
        <v>431</v>
      </c>
      <c r="BK66" s="600" t="s">
        <v>488</v>
      </c>
      <c r="BL66" s="672" t="s">
        <v>487</v>
      </c>
      <c r="BO66" s="345"/>
      <c r="BP66" s="629" t="s">
        <v>431</v>
      </c>
      <c r="BQ66" s="600" t="s">
        <v>488</v>
      </c>
      <c r="BR66" s="672" t="s">
        <v>487</v>
      </c>
      <c r="BU66" s="345"/>
      <c r="BV66" s="629" t="s">
        <v>431</v>
      </c>
      <c r="BW66" s="600" t="s">
        <v>488</v>
      </c>
      <c r="BX66" s="672" t="s">
        <v>487</v>
      </c>
      <c r="CA66" s="345"/>
      <c r="CB66" s="629" t="s">
        <v>431</v>
      </c>
      <c r="CC66" s="600" t="s">
        <v>488</v>
      </c>
      <c r="CD66" s="672" t="s">
        <v>487</v>
      </c>
      <c r="CG66" s="345"/>
      <c r="CH66" s="629" t="s">
        <v>431</v>
      </c>
      <c r="CI66" s="600" t="s">
        <v>488</v>
      </c>
      <c r="CJ66" s="672" t="s">
        <v>487</v>
      </c>
      <c r="CM66" s="345"/>
      <c r="CN66" s="629" t="s">
        <v>431</v>
      </c>
      <c r="CO66" s="600" t="s">
        <v>488</v>
      </c>
      <c r="CP66" s="672" t="s">
        <v>487</v>
      </c>
      <c r="CS66" s="345"/>
      <c r="CT66" s="629" t="s">
        <v>431</v>
      </c>
      <c r="CU66" s="600" t="s">
        <v>488</v>
      </c>
      <c r="CV66" s="672" t="s">
        <v>487</v>
      </c>
      <c r="CY66" s="345"/>
      <c r="CZ66" s="629" t="s">
        <v>431</v>
      </c>
      <c r="DA66" s="600" t="s">
        <v>488</v>
      </c>
      <c r="DB66" s="672" t="s">
        <v>487</v>
      </c>
      <c r="DE66" s="345"/>
      <c r="DF66" s="629" t="s">
        <v>431</v>
      </c>
      <c r="DG66" s="600" t="s">
        <v>488</v>
      </c>
      <c r="DH66" s="672" t="s">
        <v>487</v>
      </c>
      <c r="DK66" s="345"/>
      <c r="DL66" s="629" t="s">
        <v>431</v>
      </c>
      <c r="DM66" s="600" t="s">
        <v>488</v>
      </c>
      <c r="DN66" s="672" t="s">
        <v>487</v>
      </c>
      <c r="DQ66" s="345"/>
      <c r="DR66" s="629" t="s">
        <v>431</v>
      </c>
      <c r="DS66" s="600" t="s">
        <v>488</v>
      </c>
      <c r="DT66" s="672" t="s">
        <v>487</v>
      </c>
      <c r="DW66" s="345"/>
      <c r="DX66" s="629" t="s">
        <v>431</v>
      </c>
      <c r="DY66" s="600" t="s">
        <v>488</v>
      </c>
      <c r="DZ66" s="672" t="s">
        <v>487</v>
      </c>
      <c r="EC66" s="345"/>
      <c r="ED66" s="629" t="s">
        <v>431</v>
      </c>
      <c r="EE66" s="600" t="s">
        <v>488</v>
      </c>
      <c r="EF66" s="672" t="s">
        <v>487</v>
      </c>
      <c r="EI66" s="345"/>
      <c r="EJ66" s="629" t="s">
        <v>431</v>
      </c>
      <c r="EK66" s="600" t="s">
        <v>488</v>
      </c>
      <c r="EL66" s="672" t="s">
        <v>487</v>
      </c>
      <c r="EO66" s="345"/>
      <c r="EP66" s="629" t="s">
        <v>431</v>
      </c>
      <c r="EQ66" s="600" t="s">
        <v>488</v>
      </c>
      <c r="ER66" s="672" t="s">
        <v>487</v>
      </c>
      <c r="EU66" s="345"/>
      <c r="EV66" s="629" t="s">
        <v>431</v>
      </c>
      <c r="EW66" s="600" t="s">
        <v>488</v>
      </c>
      <c r="EX66" s="672" t="s">
        <v>487</v>
      </c>
      <c r="FA66" s="345"/>
      <c r="FB66" s="629" t="s">
        <v>431</v>
      </c>
      <c r="FC66" s="600" t="s">
        <v>488</v>
      </c>
      <c r="FD66" s="672" t="s">
        <v>487</v>
      </c>
      <c r="FG66" s="345"/>
      <c r="FH66" s="629" t="s">
        <v>431</v>
      </c>
      <c r="FI66" s="600" t="s">
        <v>488</v>
      </c>
      <c r="FJ66" s="672" t="s">
        <v>487</v>
      </c>
      <c r="FM66" s="345"/>
      <c r="FN66" s="629" t="s">
        <v>431</v>
      </c>
      <c r="FO66" s="600" t="s">
        <v>488</v>
      </c>
      <c r="FP66" s="672" t="s">
        <v>487</v>
      </c>
      <c r="FS66" s="345"/>
      <c r="FT66" s="629" t="s">
        <v>431</v>
      </c>
      <c r="FU66" s="600" t="s">
        <v>488</v>
      </c>
      <c r="FV66" s="672" t="s">
        <v>487</v>
      </c>
      <c r="FY66" s="345"/>
    </row>
    <row r="67" spans="1:181" ht="15" thickBot="1" x14ac:dyDescent="0.35">
      <c r="A67" s="19"/>
      <c r="B67" s="826">
        <f>'Générateur P.Durable 15ans'!$I2</f>
        <v>1</v>
      </c>
      <c r="C67" s="833">
        <f>'Générateur P.Durable 15ans'!$J2</f>
        <v>14</v>
      </c>
      <c r="D67" s="832">
        <f>'Générateur P.Durable 15ans'!$K2</f>
        <v>13</v>
      </c>
      <c r="G67" s="345"/>
      <c r="H67" s="668">
        <f>'Générateur P.Durable 15ans'!$I2</f>
        <v>1</v>
      </c>
      <c r="I67" s="50">
        <f>'Générateur P.Durable 15ans'!$J2</f>
        <v>14</v>
      </c>
      <c r="J67" s="630">
        <f>'Générateur P.Durable 15ans'!$K2</f>
        <v>13</v>
      </c>
      <c r="M67" s="345"/>
      <c r="N67" s="668">
        <f>'Générateur P.Durable 15ans'!$I2</f>
        <v>1</v>
      </c>
      <c r="O67" s="50">
        <f>'Générateur P.Durable 15ans'!$J2</f>
        <v>14</v>
      </c>
      <c r="P67" s="630">
        <f>'Générateur P.Durable 15ans'!$K2</f>
        <v>13</v>
      </c>
      <c r="S67" s="345"/>
      <c r="T67" s="668">
        <f>'Générateur P.Durable 15ans'!$I2</f>
        <v>1</v>
      </c>
      <c r="U67" s="50">
        <f>'Générateur P.Durable 15ans'!$J2</f>
        <v>14</v>
      </c>
      <c r="V67" s="630">
        <f>'Générateur P.Durable 15ans'!$K2</f>
        <v>13</v>
      </c>
      <c r="Y67" s="345"/>
      <c r="Z67" s="668">
        <f>'Générateur P.Durable 15ans'!$I2</f>
        <v>1</v>
      </c>
      <c r="AA67" s="50">
        <f>'Générateur P.Durable 15ans'!$J2</f>
        <v>14</v>
      </c>
      <c r="AB67" s="630">
        <f>'Générateur P.Durable 15ans'!$K2</f>
        <v>13</v>
      </c>
      <c r="AE67" s="345"/>
      <c r="AF67" s="668">
        <f>'Générateur P.Durable 15ans'!$I2</f>
        <v>1</v>
      </c>
      <c r="AG67" s="50">
        <f>'Générateur P.Durable 15ans'!$J2</f>
        <v>14</v>
      </c>
      <c r="AH67" s="630">
        <f>'Générateur P.Durable 15ans'!$K2</f>
        <v>13</v>
      </c>
      <c r="AK67" s="345"/>
      <c r="AL67" s="668">
        <f>'Générateur P.Durable 15ans'!$I2</f>
        <v>1</v>
      </c>
      <c r="AM67" s="50">
        <f>'Générateur P.Durable 15ans'!$J2</f>
        <v>14</v>
      </c>
      <c r="AN67" s="630">
        <f>'Générateur P.Durable 15ans'!$K2</f>
        <v>13</v>
      </c>
      <c r="AQ67" s="345"/>
      <c r="AR67" s="668">
        <f>'Générateur P.Durable 15ans'!$I2</f>
        <v>1</v>
      </c>
      <c r="AS67" s="50">
        <f>'Générateur P.Durable 15ans'!$J2</f>
        <v>14</v>
      </c>
      <c r="AT67" s="630">
        <f>'Générateur P.Durable 15ans'!$K2</f>
        <v>13</v>
      </c>
      <c r="AW67" s="345"/>
      <c r="AX67" s="668">
        <f>'Générateur P.Durable 15ans'!$I2</f>
        <v>1</v>
      </c>
      <c r="AY67" s="50">
        <f>'Générateur P.Durable 15ans'!$J2</f>
        <v>14</v>
      </c>
      <c r="AZ67" s="630">
        <f>'Générateur P.Durable 15ans'!$K2</f>
        <v>13</v>
      </c>
      <c r="BC67" s="345"/>
      <c r="BD67" s="668">
        <f>'Générateur P.Durable 15ans'!$I2</f>
        <v>1</v>
      </c>
      <c r="BE67" s="50">
        <f>'Générateur P.Durable 15ans'!$J2</f>
        <v>14</v>
      </c>
      <c r="BF67" s="630">
        <f>'Générateur P.Durable 15ans'!$K2</f>
        <v>13</v>
      </c>
      <c r="BI67" s="345"/>
      <c r="BJ67" s="668">
        <f>'Générateur P.Durable 15ans'!$I2</f>
        <v>1</v>
      </c>
      <c r="BK67" s="50">
        <f>'Générateur P.Durable 15ans'!$J2</f>
        <v>14</v>
      </c>
      <c r="BL67" s="630">
        <f>'Générateur P.Durable 15ans'!$K2</f>
        <v>13</v>
      </c>
      <c r="BO67" s="345"/>
      <c r="BP67" s="668">
        <f>'Générateur P.Durable 15ans'!$I2</f>
        <v>1</v>
      </c>
      <c r="BQ67" s="50">
        <f>'Générateur P.Durable 15ans'!$J2</f>
        <v>14</v>
      </c>
      <c r="BR67" s="630">
        <f>'Générateur P.Durable 15ans'!$K2</f>
        <v>13</v>
      </c>
      <c r="BU67" s="345"/>
      <c r="BV67" s="668">
        <f>'Générateur P.Durable 15ans'!$I2</f>
        <v>1</v>
      </c>
      <c r="BW67" s="50">
        <f>'Générateur P.Durable 15ans'!$J2</f>
        <v>14</v>
      </c>
      <c r="BX67" s="630">
        <f>'Générateur P.Durable 15ans'!$K2</f>
        <v>13</v>
      </c>
      <c r="CA67" s="345"/>
      <c r="CB67" s="668">
        <f>'Générateur P.Durable 15ans'!$I2</f>
        <v>1</v>
      </c>
      <c r="CC67" s="50">
        <f>'Générateur P.Durable 15ans'!$J2</f>
        <v>14</v>
      </c>
      <c r="CD67" s="630">
        <f>'Générateur P.Durable 15ans'!$K2</f>
        <v>13</v>
      </c>
      <c r="CG67" s="345"/>
      <c r="CH67" s="668">
        <f>'Générateur P.Durable 15ans'!$I2</f>
        <v>1</v>
      </c>
      <c r="CI67" s="50">
        <f>'Générateur P.Durable 15ans'!$J2</f>
        <v>14</v>
      </c>
      <c r="CJ67" s="630">
        <f>'Générateur P.Durable 15ans'!$K2</f>
        <v>13</v>
      </c>
      <c r="CM67" s="345"/>
      <c r="CN67" s="668">
        <f>'Générateur P.Durable 15ans'!$I2</f>
        <v>1</v>
      </c>
      <c r="CO67" s="50">
        <f>'Générateur P.Durable 15ans'!$J2</f>
        <v>14</v>
      </c>
      <c r="CP67" s="630">
        <f>'Générateur P.Durable 15ans'!$K2</f>
        <v>13</v>
      </c>
      <c r="CS67" s="345"/>
      <c r="CT67" s="668">
        <f>'Générateur P.Durable 15ans'!$I2</f>
        <v>1</v>
      </c>
      <c r="CU67" s="50">
        <f>'Générateur P.Durable 15ans'!$J2</f>
        <v>14</v>
      </c>
      <c r="CV67" s="630">
        <f>'Générateur P.Durable 15ans'!$K2</f>
        <v>13</v>
      </c>
      <c r="CY67" s="345"/>
      <c r="CZ67" s="668">
        <f>'Générateur P.Durable 15ans'!$I2</f>
        <v>1</v>
      </c>
      <c r="DA67" s="50">
        <f>'Générateur P.Durable 15ans'!$J2</f>
        <v>14</v>
      </c>
      <c r="DB67" s="630">
        <f>'Générateur P.Durable 15ans'!$K2</f>
        <v>13</v>
      </c>
      <c r="DE67" s="345"/>
      <c r="DF67" s="668">
        <f>'Générateur P.Durable 15ans'!$I2</f>
        <v>1</v>
      </c>
      <c r="DG67" s="50">
        <f>'Générateur P.Durable 15ans'!$J2</f>
        <v>14</v>
      </c>
      <c r="DH67" s="630">
        <f>'Générateur P.Durable 15ans'!$K2</f>
        <v>13</v>
      </c>
      <c r="DK67" s="345"/>
      <c r="DL67" s="668">
        <f>'Générateur P.Durable 15ans'!$I2</f>
        <v>1</v>
      </c>
      <c r="DM67" s="50">
        <f>'Générateur P.Durable 15ans'!$J2</f>
        <v>14</v>
      </c>
      <c r="DN67" s="630">
        <f>'Générateur P.Durable 15ans'!$K2</f>
        <v>13</v>
      </c>
      <c r="DQ67" s="345"/>
      <c r="DR67" s="668">
        <f>'Générateur P.Durable 15ans'!$I2</f>
        <v>1</v>
      </c>
      <c r="DS67" s="50">
        <f>'Générateur P.Durable 15ans'!$J2</f>
        <v>14</v>
      </c>
      <c r="DT67" s="630">
        <f>'Générateur P.Durable 15ans'!$K2</f>
        <v>13</v>
      </c>
      <c r="DW67" s="345"/>
      <c r="DX67" s="668">
        <f>'Générateur P.Durable 15ans'!$I2</f>
        <v>1</v>
      </c>
      <c r="DY67" s="50">
        <f>'Générateur P.Durable 15ans'!$J2</f>
        <v>14</v>
      </c>
      <c r="DZ67" s="630">
        <f>'Générateur P.Durable 15ans'!$K2</f>
        <v>13</v>
      </c>
      <c r="EC67" s="345"/>
      <c r="ED67" s="668">
        <f>'Générateur P.Durable 15ans'!$I2</f>
        <v>1</v>
      </c>
      <c r="EE67" s="50">
        <f>'Générateur P.Durable 15ans'!$J2</f>
        <v>14</v>
      </c>
      <c r="EF67" s="630">
        <f>'Générateur P.Durable 15ans'!$K2</f>
        <v>13</v>
      </c>
      <c r="EI67" s="345"/>
      <c r="EJ67" s="668">
        <f>'Générateur P.Durable 15ans'!$I2</f>
        <v>1</v>
      </c>
      <c r="EK67" s="50">
        <f>'Générateur P.Durable 15ans'!$J2</f>
        <v>14</v>
      </c>
      <c r="EL67" s="630">
        <f>'Générateur P.Durable 15ans'!$K2</f>
        <v>13</v>
      </c>
      <c r="EO67" s="345"/>
      <c r="EP67" s="668">
        <f>'Générateur P.Durable 15ans'!$I2</f>
        <v>1</v>
      </c>
      <c r="EQ67" s="50">
        <f>'Générateur P.Durable 15ans'!$J2</f>
        <v>14</v>
      </c>
      <c r="ER67" s="630">
        <f>'Générateur P.Durable 15ans'!$K2</f>
        <v>13</v>
      </c>
      <c r="EU67" s="345"/>
      <c r="EV67" s="668">
        <f>'Générateur P.Durable 15ans'!$I2</f>
        <v>1</v>
      </c>
      <c r="EW67" s="50">
        <f>'Générateur P.Durable 15ans'!$J2</f>
        <v>14</v>
      </c>
      <c r="EX67" s="630">
        <f>'Générateur P.Durable 15ans'!$K2</f>
        <v>13</v>
      </c>
      <c r="FA67" s="345"/>
      <c r="FB67" s="668">
        <f>'Générateur P.Durable 15ans'!$I2</f>
        <v>1</v>
      </c>
      <c r="FC67" s="50">
        <f>'Générateur P.Durable 15ans'!$J2</f>
        <v>14</v>
      </c>
      <c r="FD67" s="630">
        <f>'Générateur P.Durable 15ans'!$K2</f>
        <v>13</v>
      </c>
      <c r="FG67" s="345"/>
      <c r="FH67" s="668">
        <f>'Générateur P.Durable 15ans'!$I2</f>
        <v>1</v>
      </c>
      <c r="FI67" s="50">
        <f>'Générateur P.Durable 15ans'!$J2</f>
        <v>14</v>
      </c>
      <c r="FJ67" s="630">
        <f>'Générateur P.Durable 15ans'!$K2</f>
        <v>13</v>
      </c>
      <c r="FM67" s="345"/>
      <c r="FN67" s="668">
        <f>'Générateur P.Durable 15ans'!$I2</f>
        <v>1</v>
      </c>
      <c r="FO67" s="50">
        <f>'Générateur P.Durable 15ans'!$J2</f>
        <v>14</v>
      </c>
      <c r="FP67" s="630">
        <f>'Générateur P.Durable 15ans'!$K2</f>
        <v>13</v>
      </c>
      <c r="FS67" s="345"/>
      <c r="FT67" s="668">
        <f>'Générateur P.Durable 15ans'!$I2</f>
        <v>1</v>
      </c>
      <c r="FU67" s="50">
        <f>'Générateur P.Durable 15ans'!$J2</f>
        <v>14</v>
      </c>
      <c r="FV67" s="630">
        <f>'Générateur P.Durable 15ans'!$K2</f>
        <v>13</v>
      </c>
      <c r="FY67" s="345"/>
    </row>
    <row r="68" spans="1:181" ht="15" thickBot="1" x14ac:dyDescent="0.35">
      <c r="A68" s="19"/>
      <c r="G68" s="345"/>
      <c r="M68" s="345"/>
      <c r="S68" s="345"/>
      <c r="Y68" s="345"/>
      <c r="AE68" s="345"/>
      <c r="AK68" s="345"/>
      <c r="AQ68" s="345"/>
      <c r="AW68" s="345"/>
      <c r="BC68" s="345"/>
      <c r="BI68" s="345"/>
      <c r="BO68" s="345"/>
      <c r="BU68" s="345"/>
      <c r="CA68" s="345"/>
      <c r="CG68" s="345"/>
      <c r="CM68" s="345"/>
      <c r="CS68" s="345"/>
      <c r="CY68" s="345"/>
      <c r="DE68" s="345"/>
      <c r="DK68" s="345"/>
      <c r="DQ68" s="345"/>
      <c r="DW68" s="345"/>
      <c r="EC68" s="345"/>
      <c r="EI68" s="345"/>
      <c r="EO68" s="345"/>
      <c r="EU68" s="345"/>
      <c r="FA68" s="345"/>
      <c r="FG68" s="345"/>
      <c r="FM68" s="345"/>
      <c r="FS68" s="345"/>
      <c r="FY68" s="345"/>
    </row>
    <row r="69" spans="1:181" ht="15" thickBot="1" x14ac:dyDescent="0.35">
      <c r="A69" s="19"/>
      <c r="B69" s="838" t="s">
        <v>486</v>
      </c>
      <c r="C69" s="600" t="s">
        <v>485</v>
      </c>
      <c r="D69" s="600" t="s">
        <v>445</v>
      </c>
      <c r="E69" s="672" t="s">
        <v>475</v>
      </c>
      <c r="G69" s="345"/>
      <c r="H69" s="838" t="s">
        <v>486</v>
      </c>
      <c r="I69" s="600" t="s">
        <v>485</v>
      </c>
      <c r="J69" s="600" t="s">
        <v>445</v>
      </c>
      <c r="K69" s="672" t="s">
        <v>475</v>
      </c>
      <c r="M69" s="345"/>
      <c r="N69" s="838" t="s">
        <v>486</v>
      </c>
      <c r="O69" s="600" t="s">
        <v>485</v>
      </c>
      <c r="P69" s="600" t="s">
        <v>445</v>
      </c>
      <c r="Q69" s="672" t="s">
        <v>475</v>
      </c>
      <c r="S69" s="345"/>
      <c r="T69" s="838" t="s">
        <v>486</v>
      </c>
      <c r="U69" s="600" t="s">
        <v>485</v>
      </c>
      <c r="V69" s="600" t="s">
        <v>445</v>
      </c>
      <c r="W69" s="672" t="s">
        <v>475</v>
      </c>
      <c r="Y69" s="345"/>
      <c r="Z69" s="838" t="s">
        <v>486</v>
      </c>
      <c r="AA69" s="600" t="s">
        <v>485</v>
      </c>
      <c r="AB69" s="600" t="s">
        <v>445</v>
      </c>
      <c r="AC69" s="672" t="s">
        <v>475</v>
      </c>
      <c r="AE69" s="345"/>
      <c r="AF69" s="838" t="s">
        <v>486</v>
      </c>
      <c r="AG69" s="600" t="s">
        <v>485</v>
      </c>
      <c r="AH69" s="600" t="s">
        <v>445</v>
      </c>
      <c r="AI69" s="672" t="s">
        <v>475</v>
      </c>
      <c r="AK69" s="345"/>
      <c r="AL69" s="838" t="s">
        <v>486</v>
      </c>
      <c r="AM69" s="600" t="s">
        <v>485</v>
      </c>
      <c r="AN69" s="600" t="s">
        <v>445</v>
      </c>
      <c r="AO69" s="672" t="s">
        <v>475</v>
      </c>
      <c r="AQ69" s="345"/>
      <c r="AR69" s="838" t="s">
        <v>486</v>
      </c>
      <c r="AS69" s="600" t="s">
        <v>485</v>
      </c>
      <c r="AT69" s="600" t="s">
        <v>445</v>
      </c>
      <c r="AU69" s="672" t="s">
        <v>475</v>
      </c>
      <c r="AW69" s="345"/>
      <c r="AX69" s="838" t="s">
        <v>486</v>
      </c>
      <c r="AY69" s="600" t="s">
        <v>485</v>
      </c>
      <c r="AZ69" s="600" t="s">
        <v>445</v>
      </c>
      <c r="BA69" s="672" t="s">
        <v>475</v>
      </c>
      <c r="BC69" s="345"/>
      <c r="BD69" s="838" t="s">
        <v>486</v>
      </c>
      <c r="BE69" s="600" t="s">
        <v>485</v>
      </c>
      <c r="BF69" s="600" t="s">
        <v>445</v>
      </c>
      <c r="BG69" s="672" t="s">
        <v>475</v>
      </c>
      <c r="BI69" s="345"/>
      <c r="BJ69" s="838" t="s">
        <v>486</v>
      </c>
      <c r="BK69" s="600" t="s">
        <v>485</v>
      </c>
      <c r="BL69" s="600" t="s">
        <v>445</v>
      </c>
      <c r="BM69" s="672" t="s">
        <v>475</v>
      </c>
      <c r="BO69" s="345"/>
      <c r="BP69" s="838" t="s">
        <v>486</v>
      </c>
      <c r="BQ69" s="600" t="s">
        <v>485</v>
      </c>
      <c r="BR69" s="600" t="s">
        <v>445</v>
      </c>
      <c r="BS69" s="672" t="s">
        <v>475</v>
      </c>
      <c r="BU69" s="345"/>
      <c r="BV69" s="838" t="s">
        <v>486</v>
      </c>
      <c r="BW69" s="600" t="s">
        <v>485</v>
      </c>
      <c r="BX69" s="600" t="s">
        <v>445</v>
      </c>
      <c r="BY69" s="672" t="s">
        <v>475</v>
      </c>
      <c r="CA69" s="345"/>
      <c r="CB69" s="838" t="s">
        <v>486</v>
      </c>
      <c r="CC69" s="600" t="s">
        <v>485</v>
      </c>
      <c r="CD69" s="600" t="s">
        <v>445</v>
      </c>
      <c r="CE69" s="672" t="s">
        <v>475</v>
      </c>
      <c r="CG69" s="345"/>
      <c r="CH69" s="838" t="s">
        <v>486</v>
      </c>
      <c r="CI69" s="600" t="s">
        <v>485</v>
      </c>
      <c r="CJ69" s="600" t="s">
        <v>445</v>
      </c>
      <c r="CK69" s="672" t="s">
        <v>475</v>
      </c>
      <c r="CM69" s="345"/>
      <c r="CN69" s="838" t="s">
        <v>486</v>
      </c>
      <c r="CO69" s="600" t="s">
        <v>485</v>
      </c>
      <c r="CP69" s="600" t="s">
        <v>445</v>
      </c>
      <c r="CQ69" s="672" t="s">
        <v>475</v>
      </c>
      <c r="CS69" s="345"/>
      <c r="CT69" s="838" t="s">
        <v>486</v>
      </c>
      <c r="CU69" s="600" t="s">
        <v>485</v>
      </c>
      <c r="CV69" s="600" t="s">
        <v>445</v>
      </c>
      <c r="CW69" s="672" t="s">
        <v>475</v>
      </c>
      <c r="CY69" s="345"/>
      <c r="CZ69" s="838" t="s">
        <v>486</v>
      </c>
      <c r="DA69" s="600" t="s">
        <v>485</v>
      </c>
      <c r="DB69" s="600" t="s">
        <v>445</v>
      </c>
      <c r="DC69" s="672" t="s">
        <v>475</v>
      </c>
      <c r="DE69" s="345"/>
      <c r="DF69" s="838" t="s">
        <v>486</v>
      </c>
      <c r="DG69" s="600" t="s">
        <v>485</v>
      </c>
      <c r="DH69" s="600" t="s">
        <v>445</v>
      </c>
      <c r="DI69" s="672" t="s">
        <v>475</v>
      </c>
      <c r="DK69" s="345"/>
      <c r="DL69" s="838" t="s">
        <v>486</v>
      </c>
      <c r="DM69" s="600" t="s">
        <v>485</v>
      </c>
      <c r="DN69" s="600" t="s">
        <v>445</v>
      </c>
      <c r="DO69" s="672" t="s">
        <v>475</v>
      </c>
      <c r="DQ69" s="345"/>
      <c r="DR69" s="838" t="s">
        <v>486</v>
      </c>
      <c r="DS69" s="600" t="s">
        <v>485</v>
      </c>
      <c r="DT69" s="600" t="s">
        <v>445</v>
      </c>
      <c r="DU69" s="672" t="s">
        <v>475</v>
      </c>
      <c r="DW69" s="345"/>
      <c r="DX69" s="838" t="s">
        <v>486</v>
      </c>
      <c r="DY69" s="600" t="s">
        <v>485</v>
      </c>
      <c r="DZ69" s="600" t="s">
        <v>445</v>
      </c>
      <c r="EA69" s="672" t="s">
        <v>475</v>
      </c>
      <c r="EC69" s="345"/>
      <c r="ED69" s="838" t="s">
        <v>486</v>
      </c>
      <c r="EE69" s="600" t="s">
        <v>485</v>
      </c>
      <c r="EF69" s="600" t="s">
        <v>445</v>
      </c>
      <c r="EG69" s="672" t="s">
        <v>475</v>
      </c>
      <c r="EI69" s="345"/>
      <c r="EJ69" s="838" t="s">
        <v>486</v>
      </c>
      <c r="EK69" s="600" t="s">
        <v>485</v>
      </c>
      <c r="EL69" s="600" t="s">
        <v>445</v>
      </c>
      <c r="EM69" s="672" t="s">
        <v>475</v>
      </c>
      <c r="EO69" s="345"/>
      <c r="EP69" s="838" t="s">
        <v>486</v>
      </c>
      <c r="EQ69" s="600" t="s">
        <v>485</v>
      </c>
      <c r="ER69" s="600" t="s">
        <v>445</v>
      </c>
      <c r="ES69" s="672" t="s">
        <v>475</v>
      </c>
      <c r="EU69" s="345"/>
      <c r="EV69" s="838" t="s">
        <v>486</v>
      </c>
      <c r="EW69" s="600" t="s">
        <v>485</v>
      </c>
      <c r="EX69" s="600" t="s">
        <v>445</v>
      </c>
      <c r="EY69" s="672" t="s">
        <v>475</v>
      </c>
      <c r="FA69" s="345"/>
      <c r="FB69" s="838" t="s">
        <v>486</v>
      </c>
      <c r="FC69" s="600" t="s">
        <v>485</v>
      </c>
      <c r="FD69" s="600" t="s">
        <v>445</v>
      </c>
      <c r="FE69" s="672" t="s">
        <v>475</v>
      </c>
      <c r="FG69" s="345"/>
      <c r="FH69" s="838" t="s">
        <v>486</v>
      </c>
      <c r="FI69" s="600" t="s">
        <v>485</v>
      </c>
      <c r="FJ69" s="600" t="s">
        <v>445</v>
      </c>
      <c r="FK69" s="672" t="s">
        <v>475</v>
      </c>
      <c r="FM69" s="345"/>
      <c r="FN69" s="838" t="s">
        <v>486</v>
      </c>
      <c r="FO69" s="600" t="s">
        <v>485</v>
      </c>
      <c r="FP69" s="600" t="s">
        <v>445</v>
      </c>
      <c r="FQ69" s="672" t="s">
        <v>475</v>
      </c>
      <c r="FS69" s="345"/>
      <c r="FT69" s="838" t="s">
        <v>486</v>
      </c>
      <c r="FU69" s="600" t="s">
        <v>485</v>
      </c>
      <c r="FV69" s="600" t="s">
        <v>445</v>
      </c>
      <c r="FW69" s="672" t="s">
        <v>475</v>
      </c>
      <c r="FY69" s="345"/>
    </row>
    <row r="70" spans="1:181" ht="15" thickBot="1" x14ac:dyDescent="0.35">
      <c r="A70" s="19"/>
      <c r="B70" s="857">
        <f>IF(AND(C67*E63&gt;C60,C67*E62&gt;C60),1,0)</f>
        <v>0</v>
      </c>
      <c r="C70" s="857">
        <f>IF(AND(C67*E61&gt;C62,C67*E60&gt;C62),1,0)</f>
        <v>0</v>
      </c>
      <c r="D70" s="856">
        <f>IF(AND(C70=1,B70=1),1,0)</f>
        <v>0</v>
      </c>
      <c r="E70" s="855">
        <f>IF(AND(B70=0,C70=0,D70=0),1,0)</f>
        <v>1</v>
      </c>
      <c r="G70" s="345"/>
      <c r="H70" s="854">
        <f>IF(AND(I67*K63&gt;I60,I67*K62&gt;I60),1,0)</f>
        <v>0</v>
      </c>
      <c r="I70" s="854">
        <f>IF(AND(I67*K61&gt;I62,I67*K60&gt;I62),1,0)</f>
        <v>0</v>
      </c>
      <c r="J70" s="853">
        <f>IF(AND(I70=1,H70=1),1,0)</f>
        <v>0</v>
      </c>
      <c r="K70" s="852">
        <f>IF(AND(H70=0,I70=0,J70=0),1,0)</f>
        <v>1</v>
      </c>
      <c r="M70" s="345"/>
      <c r="N70" s="854">
        <f>IF(AND(O67*Q63&gt;O60,O67*Q62&gt;O60),1,0)</f>
        <v>0</v>
      </c>
      <c r="O70" s="854">
        <f>IF(AND(O67*Q61&gt;O62,O67*Q60&gt;O62),1,0)</f>
        <v>0</v>
      </c>
      <c r="P70" s="853">
        <f>IF(AND(O70=1,N70=1),1,0)</f>
        <v>0</v>
      </c>
      <c r="Q70" s="852">
        <f>IF(AND(N70=0,O70=0,P70=0),1,0)</f>
        <v>1</v>
      </c>
      <c r="S70" s="345"/>
      <c r="T70" s="854">
        <f>IF(AND(U67*W63&gt;U60,U67*W62&gt;U60),1,0)</f>
        <v>0</v>
      </c>
      <c r="U70" s="854">
        <f>IF(AND(U67*W61&gt;U62,U67*W60&gt;U62),1,0)</f>
        <v>0</v>
      </c>
      <c r="V70" s="853">
        <f>IF(AND(U70=1,T70=1),1,0)</f>
        <v>0</v>
      </c>
      <c r="W70" s="852">
        <f>IF(AND(T70=0,U70=0,V70=0),1,0)</f>
        <v>1</v>
      </c>
      <c r="Y70" s="345"/>
      <c r="Z70" s="854">
        <f>IF(AND(AA67*AC63&gt;AA60,AA67*AC62&gt;AA60),1,0)</f>
        <v>0</v>
      </c>
      <c r="AA70" s="854">
        <f>IF(AND(AA67*AC61&gt;AA62,AA67*AC60&gt;AA62),1,0)</f>
        <v>0</v>
      </c>
      <c r="AB70" s="853">
        <f>IF(AND(AA70=1,Z70=1),1,0)</f>
        <v>0</v>
      </c>
      <c r="AC70" s="852">
        <f>IF(AND(Z70=0,AA70=0,AB70=0),1,0)</f>
        <v>1</v>
      </c>
      <c r="AE70" s="345"/>
      <c r="AF70" s="854">
        <f>IF(AND(AG67*AI63&gt;AG60,AG67*AI62&gt;AG60),1,0)</f>
        <v>0</v>
      </c>
      <c r="AG70" s="854">
        <f>IF(AND(AG67*AI61&gt;AG62,AG67*AI60&gt;AG62),1,0)</f>
        <v>0</v>
      </c>
      <c r="AH70" s="853">
        <f>IF(AND(AG70=1,AF70=1),1,0)</f>
        <v>0</v>
      </c>
      <c r="AI70" s="852">
        <f>IF(AND(AF70=0,AG70=0,AH70=0),1,0)</f>
        <v>1</v>
      </c>
      <c r="AK70" s="345"/>
      <c r="AL70" s="854">
        <f>IF(AND(AM67*AO63&gt;AM60,AM67*AO62&gt;AM60),1,0)</f>
        <v>0</v>
      </c>
      <c r="AM70" s="854">
        <f>IF(AND(AM67*AO61&gt;AM62,AM67*AO60&gt;AM62),1,0)</f>
        <v>0</v>
      </c>
      <c r="AN70" s="853">
        <f>IF(AND(AM70=1,AL70=1),1,0)</f>
        <v>0</v>
      </c>
      <c r="AO70" s="852">
        <f>IF(AND(AL70=0,AM70=0,AN70=0),1,0)</f>
        <v>1</v>
      </c>
      <c r="AQ70" s="345"/>
      <c r="AR70" s="854">
        <f>IF(AND(AS67*AU63&gt;AS60,AS67*AU62&gt;AS60),1,0)</f>
        <v>0</v>
      </c>
      <c r="AS70" s="854">
        <f>IF(AND(AS67*AU61&gt;AS62,AS67*AU60&gt;AS62),1,0)</f>
        <v>0</v>
      </c>
      <c r="AT70" s="853">
        <f>IF(AND(AS70=1,AR70=1),1,0)</f>
        <v>0</v>
      </c>
      <c r="AU70" s="852">
        <f>IF(AND(AR70=0,AS70=0,AT70=0),1,0)</f>
        <v>1</v>
      </c>
      <c r="AW70" s="345"/>
      <c r="AX70" s="854">
        <f>IF(AND(AY67*BA63&gt;AY60,AY67*BA62&gt;AY60),1,0)</f>
        <v>0</v>
      </c>
      <c r="AY70" s="854">
        <f>IF(AND(AY67*BA61&gt;AY62,AY67*BA60&gt;AY62),1,0)</f>
        <v>0</v>
      </c>
      <c r="AZ70" s="853">
        <f>IF(AND(AY70=1,AX70=1),1,0)</f>
        <v>0</v>
      </c>
      <c r="BA70" s="852">
        <f>IF(AND(AX70=0,AY70=0,AZ70=0),1,0)</f>
        <v>1</v>
      </c>
      <c r="BC70" s="345"/>
      <c r="BD70" s="854">
        <f>IF(AND(BE67*BG63&gt;BE60,BE67*BG62&gt;BE60),1,0)</f>
        <v>0</v>
      </c>
      <c r="BE70" s="854">
        <f>IF(AND(BE67*BG61&gt;BE62,BE67*BG60&gt;BE62),1,0)</f>
        <v>0</v>
      </c>
      <c r="BF70" s="853">
        <f>IF(AND(BE70=1,BD70=1),1,0)</f>
        <v>0</v>
      </c>
      <c r="BG70" s="852">
        <f>IF(AND(BD70=0,BE70=0,BF70=0),1,0)</f>
        <v>1</v>
      </c>
      <c r="BI70" s="345"/>
      <c r="BJ70" s="854">
        <f>IF(AND(BK67*BM63&gt;BK60,BK67*BM62&gt;BK60),1,0)</f>
        <v>0</v>
      </c>
      <c r="BK70" s="854">
        <f>IF(AND(BK67*BM61&gt;BK62,BK67*BM60&gt;BK62),1,0)</f>
        <v>0</v>
      </c>
      <c r="BL70" s="853">
        <f>IF(AND(BK70=1,BJ70=1),1,0)</f>
        <v>0</v>
      </c>
      <c r="BM70" s="852">
        <f>IF(AND(BJ70=0,BK70=0,BL70=0),1,0)</f>
        <v>1</v>
      </c>
      <c r="BO70" s="345"/>
      <c r="BP70" s="854">
        <f>IF(AND(BQ67*BS63&gt;BQ60,BQ67*BS62&gt;BQ60),1,0)</f>
        <v>0</v>
      </c>
      <c r="BQ70" s="854">
        <f>IF(AND(BQ67*BS61&gt;BQ62,BQ67*BS60&gt;BQ62),1,0)</f>
        <v>0</v>
      </c>
      <c r="BR70" s="853">
        <f>IF(AND(BQ70=1,BP70=1),1,0)</f>
        <v>0</v>
      </c>
      <c r="BS70" s="852">
        <f>IF(AND(BP70=0,BQ70=0,BR70=0),1,0)</f>
        <v>1</v>
      </c>
      <c r="BU70" s="345"/>
      <c r="BV70" s="854">
        <f>IF(AND(BW67*BY63&gt;BW60,BW67*BY62&gt;BW60),1,0)</f>
        <v>0</v>
      </c>
      <c r="BW70" s="854">
        <f>IF(AND(BW67*BY61&gt;BW62,BW67*BY60&gt;BW62),1,0)</f>
        <v>0</v>
      </c>
      <c r="BX70" s="853">
        <f>IF(AND(BW70=1,BV70=1),1,0)</f>
        <v>0</v>
      </c>
      <c r="BY70" s="852">
        <f>IF(AND(BV70=0,BW70=0,BX70=0),1,0)</f>
        <v>1</v>
      </c>
      <c r="CA70" s="345"/>
      <c r="CB70" s="854">
        <f>IF(AND(CC67*CE63&gt;CC60,CC67*CE62&gt;CC60),1,0)</f>
        <v>0</v>
      </c>
      <c r="CC70" s="854">
        <f>IF(AND(CC67*CE61&gt;CC62,CC67*CE60&gt;CC62),1,0)</f>
        <v>0</v>
      </c>
      <c r="CD70" s="853">
        <f>IF(AND(CC70=1,CB70=1),1,0)</f>
        <v>0</v>
      </c>
      <c r="CE70" s="852">
        <f>IF(AND(CB70=0,CC70=0,CD70=0),1,0)</f>
        <v>1</v>
      </c>
      <c r="CG70" s="345"/>
      <c r="CH70" s="854">
        <f>IF(AND(CI67*CK63&gt;CI60,CI67*CK62&gt;CI60),1,0)</f>
        <v>0</v>
      </c>
      <c r="CI70" s="854">
        <f>IF(AND(CI67*CK61&gt;CI62,CI67*CK60&gt;CI62),1,0)</f>
        <v>0</v>
      </c>
      <c r="CJ70" s="853">
        <f>IF(AND(CI70=1,CH70=1),1,0)</f>
        <v>0</v>
      </c>
      <c r="CK70" s="852">
        <f>IF(AND(CH70=0,CI70=0,CJ70=0),1,0)</f>
        <v>1</v>
      </c>
      <c r="CM70" s="345"/>
      <c r="CN70" s="854">
        <f>IF(AND(CO67*CQ63&gt;CO60,CO67*CQ62&gt;CO60),1,0)</f>
        <v>0</v>
      </c>
      <c r="CO70" s="854">
        <f>IF(AND(CO67*CQ61&gt;CO62,CO67*CQ60&gt;CO62),1,0)</f>
        <v>0</v>
      </c>
      <c r="CP70" s="853">
        <f>IF(AND(CO70=1,CN70=1),1,0)</f>
        <v>0</v>
      </c>
      <c r="CQ70" s="852">
        <f>IF(AND(CN70=0,CO70=0,CP70=0),1,0)</f>
        <v>1</v>
      </c>
      <c r="CS70" s="345"/>
      <c r="CT70" s="854">
        <f>IF(AND(CU67*CW63&gt;CU60,CU67*CW62&gt;CU60),1,0)</f>
        <v>0</v>
      </c>
      <c r="CU70" s="854">
        <f>IF(AND(CU67*CW61&gt;CU62,CU67*CW60&gt;CU62),1,0)</f>
        <v>0</v>
      </c>
      <c r="CV70" s="853">
        <f>IF(AND(CU70=1,CT70=1),1,0)</f>
        <v>0</v>
      </c>
      <c r="CW70" s="852">
        <f>IF(AND(CT70=0,CU70=0,CV70=0),1,0)</f>
        <v>1</v>
      </c>
      <c r="CY70" s="345"/>
      <c r="CZ70" s="854">
        <f>IF(AND(DA67*DC63&gt;DA60,DA67*DC62&gt;DA60),1,0)</f>
        <v>0</v>
      </c>
      <c r="DA70" s="854">
        <f>IF(AND(DA67*DC61&gt;DA62,DA67*DC60&gt;DA62),1,0)</f>
        <v>0</v>
      </c>
      <c r="DB70" s="853">
        <f>IF(AND(DA70=1,CZ70=1),1,0)</f>
        <v>0</v>
      </c>
      <c r="DC70" s="852">
        <f>IF(AND(CZ70=0,DA70=0,DB70=0),1,0)</f>
        <v>1</v>
      </c>
      <c r="DE70" s="345"/>
      <c r="DF70" s="854">
        <f>IF(AND(DG67*DI63&gt;DG60,DG67*DI62&gt;DG60),1,0)</f>
        <v>0</v>
      </c>
      <c r="DG70" s="854">
        <f>IF(AND(DG67*DI61&gt;DG62,DG67*DI60&gt;DG62),1,0)</f>
        <v>0</v>
      </c>
      <c r="DH70" s="853">
        <f>IF(AND(DG70=1,DF70=1),1,0)</f>
        <v>0</v>
      </c>
      <c r="DI70" s="852">
        <f>IF(AND(DF70=0,DG70=0,DH70=0),1,0)</f>
        <v>1</v>
      </c>
      <c r="DK70" s="345"/>
      <c r="DL70" s="854">
        <f>IF(AND(DM67*DO63&gt;DM60,DM67*DO62&gt;DM60),1,0)</f>
        <v>0</v>
      </c>
      <c r="DM70" s="854">
        <f>IF(AND(DM67*DO61&gt;DM62,DM67*DO60&gt;DM62),1,0)</f>
        <v>0</v>
      </c>
      <c r="DN70" s="853">
        <f>IF(AND(DM70=1,DL70=1),1,0)</f>
        <v>0</v>
      </c>
      <c r="DO70" s="852">
        <f>IF(AND(DL70=0,DM70=0,DN70=0),1,0)</f>
        <v>1</v>
      </c>
      <c r="DQ70" s="345"/>
      <c r="DR70" s="854">
        <f>IF(AND(DS67*DU63&gt;DS60,DS67*DU62&gt;DS60),1,0)</f>
        <v>0</v>
      </c>
      <c r="DS70" s="854">
        <f>IF(AND(DS67*DU61&gt;DS62,DS67*DU60&gt;DS62),1,0)</f>
        <v>0</v>
      </c>
      <c r="DT70" s="853">
        <f>IF(AND(DS70=1,DR70=1),1,0)</f>
        <v>0</v>
      </c>
      <c r="DU70" s="852">
        <f>IF(AND(DR70=0,DS70=0,DT70=0),1,0)</f>
        <v>1</v>
      </c>
      <c r="DW70" s="345"/>
      <c r="DX70" s="854">
        <f>IF(AND(DY67*EA63&gt;DY60,DY67*EA62&gt;DY60),1,0)</f>
        <v>0</v>
      </c>
      <c r="DY70" s="854">
        <f>IF(AND(DY67*EA61&gt;DY62,DY67*EA60&gt;DY62),1,0)</f>
        <v>0</v>
      </c>
      <c r="DZ70" s="853">
        <f>IF(AND(DY70=1,DX70=1),1,0)</f>
        <v>0</v>
      </c>
      <c r="EA70" s="852">
        <f>IF(AND(DX70=0,DY70=0,DZ70=0),1,0)</f>
        <v>1</v>
      </c>
      <c r="EC70" s="345"/>
      <c r="ED70" s="854">
        <f>IF(AND(EE67*EG63&gt;EE60,EE67*EG62&gt;EE60),1,0)</f>
        <v>0</v>
      </c>
      <c r="EE70" s="854">
        <f>IF(AND(EE67*EG61&gt;EE62,EE67*EG60&gt;EE62),1,0)</f>
        <v>0</v>
      </c>
      <c r="EF70" s="853">
        <f>IF(AND(EE70=1,ED70=1),1,0)</f>
        <v>0</v>
      </c>
      <c r="EG70" s="852">
        <f>IF(AND(ED70=0,EE70=0,EF70=0),1,0)</f>
        <v>1</v>
      </c>
      <c r="EI70" s="345"/>
      <c r="EJ70" s="854">
        <f>IF(AND(EK67*EM63&gt;EK60,EK67*EM62&gt;EK60),1,0)</f>
        <v>0</v>
      </c>
      <c r="EK70" s="854">
        <f>IF(AND(EK67*EM61&gt;EK62,EK67*EM60&gt;EK62),1,0)</f>
        <v>0</v>
      </c>
      <c r="EL70" s="853">
        <f>IF(AND(EK70=1,EJ70=1),1,0)</f>
        <v>0</v>
      </c>
      <c r="EM70" s="852">
        <f>IF(AND(EJ70=0,EK70=0,EL70=0),1,0)</f>
        <v>1</v>
      </c>
      <c r="EO70" s="345"/>
      <c r="EP70" s="854">
        <f>IF(AND(EQ67*ES63&gt;EQ60,EQ67*ES62&gt;EQ60),1,0)</f>
        <v>0</v>
      </c>
      <c r="EQ70" s="854">
        <f>IF(AND(EQ67*ES61&gt;EQ62,EQ67*ES60&gt;EQ62),1,0)</f>
        <v>0</v>
      </c>
      <c r="ER70" s="853">
        <f>IF(AND(EQ70=1,EP70=1),1,0)</f>
        <v>0</v>
      </c>
      <c r="ES70" s="852">
        <f>IF(AND(EP70=0,EQ70=0,ER70=0),1,0)</f>
        <v>1</v>
      </c>
      <c r="EU70" s="345"/>
      <c r="EV70" s="854">
        <f>IF(AND(EW67*EY63&gt;EW60,EW67*EY62&gt;EW60),1,0)</f>
        <v>0</v>
      </c>
      <c r="EW70" s="854">
        <f>IF(AND(EW67*EY61&gt;EW62,EW67*EY60&gt;EW62),1,0)</f>
        <v>0</v>
      </c>
      <c r="EX70" s="853">
        <f>IF(AND(EW70=1,EV70=1),1,0)</f>
        <v>0</v>
      </c>
      <c r="EY70" s="852">
        <f>IF(AND(EV70=0,EW70=0,EX70=0),1,0)</f>
        <v>1</v>
      </c>
      <c r="FA70" s="345"/>
      <c r="FB70" s="854">
        <f>IF(AND(FC67*FE63&gt;FC60,FC67*FE62&gt;FC60),1,0)</f>
        <v>0</v>
      </c>
      <c r="FC70" s="854">
        <f>IF(AND(FC67*FE61&gt;FC62,FC67*FE60&gt;FC62),1,0)</f>
        <v>0</v>
      </c>
      <c r="FD70" s="853">
        <f>IF(AND(FC70=1,FB70=1),1,0)</f>
        <v>0</v>
      </c>
      <c r="FE70" s="852">
        <f>IF(AND(FB70=0,FC70=0,FD70=0),1,0)</f>
        <v>1</v>
      </c>
      <c r="FG70" s="345"/>
      <c r="FH70" s="854">
        <f>IF(AND(FI67*FK63&gt;FI60,FI67*FK62&gt;FI60),1,0)</f>
        <v>0</v>
      </c>
      <c r="FI70" s="854">
        <f>IF(AND(FI67*FK61&gt;FI62,FI67*FK60&gt;FI62),1,0)</f>
        <v>0</v>
      </c>
      <c r="FJ70" s="853">
        <f>IF(AND(FI70=1,FH70=1),1,0)</f>
        <v>0</v>
      </c>
      <c r="FK70" s="852">
        <f>IF(AND(FH70=0,FI70=0,FJ70=0),1,0)</f>
        <v>1</v>
      </c>
      <c r="FM70" s="345"/>
      <c r="FN70" s="854">
        <f>IF(AND(FO67*FQ63&gt;FO60,FO67*FQ62&gt;FO60),1,0)</f>
        <v>0</v>
      </c>
      <c r="FO70" s="854">
        <f>IF(AND(FO67*FQ61&gt;FO62,FO67*FQ60&gt;FO62),1,0)</f>
        <v>0</v>
      </c>
      <c r="FP70" s="853">
        <f>IF(AND(FO70=1,FN70=1),1,0)</f>
        <v>0</v>
      </c>
      <c r="FQ70" s="852">
        <f>IF(AND(FN70=0,FO70=0,FP70=0),1,0)</f>
        <v>1</v>
      </c>
      <c r="FS70" s="345"/>
      <c r="FT70" s="854">
        <f>IF(AND(FU67*FW63&gt;FU60,FU67*FW62&gt;FU60),1,0)</f>
        <v>0</v>
      </c>
      <c r="FU70" s="854">
        <f>IF(AND(FU67*FW61&gt;FU62,FU67*FW60&gt;FU62),1,0)</f>
        <v>0</v>
      </c>
      <c r="FV70" s="853">
        <f>IF(AND(FU70=1,FT70=1),1,0)</f>
        <v>0</v>
      </c>
      <c r="FW70" s="852">
        <f>IF(AND(FT70=0,FU70=0,FV70=0),1,0)</f>
        <v>1</v>
      </c>
      <c r="FY70" s="345"/>
    </row>
    <row r="71" spans="1:181" ht="15" thickBot="1" x14ac:dyDescent="0.35">
      <c r="A71" s="19"/>
      <c r="G71" s="345"/>
      <c r="M71" s="345"/>
      <c r="S71" s="345"/>
      <c r="Y71" s="345"/>
      <c r="AE71" s="345"/>
      <c r="AK71" s="345"/>
      <c r="AQ71" s="345"/>
      <c r="AW71" s="345"/>
      <c r="BC71" s="345"/>
      <c r="BI71" s="345"/>
      <c r="BO71" s="345"/>
      <c r="BU71" s="345"/>
      <c r="CA71" s="345"/>
      <c r="CG71" s="345"/>
      <c r="CM71" s="345"/>
      <c r="CS71" s="345"/>
      <c r="CY71" s="345"/>
      <c r="DE71" s="345"/>
      <c r="DK71" s="345"/>
      <c r="DQ71" s="345"/>
      <c r="DW71" s="345"/>
      <c r="EC71" s="345"/>
      <c r="EI71" s="345"/>
      <c r="EO71" s="345"/>
      <c r="EU71" s="345"/>
      <c r="FA71" s="345"/>
      <c r="FG71" s="345"/>
      <c r="FM71" s="345"/>
      <c r="FS71" s="345"/>
      <c r="FY71" s="345"/>
    </row>
    <row r="72" spans="1:181" x14ac:dyDescent="0.3">
      <c r="A72" s="19"/>
      <c r="B72" s="629" t="s">
        <v>421</v>
      </c>
      <c r="C72" s="672" t="s">
        <v>420</v>
      </c>
      <c r="D72" s="629" t="s">
        <v>484</v>
      </c>
      <c r="E72" s="600" t="s">
        <v>482</v>
      </c>
      <c r="F72" s="672"/>
      <c r="G72" s="345"/>
      <c r="H72" s="629" t="s">
        <v>421</v>
      </c>
      <c r="I72" s="672" t="s">
        <v>420</v>
      </c>
      <c r="J72" s="629" t="s">
        <v>484</v>
      </c>
      <c r="K72" s="600" t="s">
        <v>482</v>
      </c>
      <c r="L72" s="672"/>
      <c r="M72" s="345"/>
      <c r="N72" s="629" t="s">
        <v>421</v>
      </c>
      <c r="O72" s="672" t="s">
        <v>420</v>
      </c>
      <c r="P72" s="629" t="s">
        <v>484</v>
      </c>
      <c r="Q72" s="600" t="s">
        <v>482</v>
      </c>
      <c r="R72" s="672"/>
      <c r="S72" s="345"/>
      <c r="T72" s="629" t="s">
        <v>421</v>
      </c>
      <c r="U72" s="672" t="s">
        <v>420</v>
      </c>
      <c r="V72" s="629" t="s">
        <v>484</v>
      </c>
      <c r="W72" s="600" t="s">
        <v>482</v>
      </c>
      <c r="X72" s="672"/>
      <c r="Y72" s="345"/>
      <c r="Z72" s="629" t="s">
        <v>421</v>
      </c>
      <c r="AA72" s="672" t="s">
        <v>420</v>
      </c>
      <c r="AB72" s="629" t="s">
        <v>484</v>
      </c>
      <c r="AC72" s="600" t="s">
        <v>482</v>
      </c>
      <c r="AD72" s="672"/>
      <c r="AE72" s="345"/>
      <c r="AF72" s="629" t="s">
        <v>421</v>
      </c>
      <c r="AG72" s="672" t="s">
        <v>420</v>
      </c>
      <c r="AH72" s="629" t="s">
        <v>484</v>
      </c>
      <c r="AI72" s="600" t="s">
        <v>482</v>
      </c>
      <c r="AJ72" s="672"/>
      <c r="AK72" s="345"/>
      <c r="AL72" s="629" t="s">
        <v>421</v>
      </c>
      <c r="AM72" s="672" t="s">
        <v>420</v>
      </c>
      <c r="AN72" s="629" t="s">
        <v>484</v>
      </c>
      <c r="AO72" s="600" t="s">
        <v>482</v>
      </c>
      <c r="AP72" s="672"/>
      <c r="AQ72" s="345"/>
      <c r="AR72" s="629" t="s">
        <v>421</v>
      </c>
      <c r="AS72" s="672" t="s">
        <v>420</v>
      </c>
      <c r="AT72" s="629" t="s">
        <v>484</v>
      </c>
      <c r="AU72" s="600" t="s">
        <v>482</v>
      </c>
      <c r="AV72" s="672"/>
      <c r="AW72" s="345"/>
      <c r="AX72" s="629" t="s">
        <v>421</v>
      </c>
      <c r="AY72" s="672" t="s">
        <v>420</v>
      </c>
      <c r="AZ72" s="629" t="s">
        <v>484</v>
      </c>
      <c r="BA72" s="600" t="s">
        <v>482</v>
      </c>
      <c r="BB72" s="672"/>
      <c r="BC72" s="345"/>
      <c r="BD72" s="629" t="s">
        <v>421</v>
      </c>
      <c r="BE72" s="672" t="s">
        <v>420</v>
      </c>
      <c r="BF72" s="629" t="s">
        <v>484</v>
      </c>
      <c r="BG72" s="600" t="s">
        <v>482</v>
      </c>
      <c r="BH72" s="672"/>
      <c r="BI72" s="345"/>
      <c r="BJ72" s="629" t="s">
        <v>421</v>
      </c>
      <c r="BK72" s="672" t="s">
        <v>420</v>
      </c>
      <c r="BL72" s="629" t="s">
        <v>484</v>
      </c>
      <c r="BM72" s="600" t="s">
        <v>482</v>
      </c>
      <c r="BN72" s="672"/>
      <c r="BO72" s="345"/>
      <c r="BP72" s="629" t="s">
        <v>421</v>
      </c>
      <c r="BQ72" s="672" t="s">
        <v>420</v>
      </c>
      <c r="BR72" s="629" t="s">
        <v>484</v>
      </c>
      <c r="BS72" s="600" t="s">
        <v>482</v>
      </c>
      <c r="BT72" s="672"/>
      <c r="BU72" s="345"/>
      <c r="BV72" s="629" t="s">
        <v>421</v>
      </c>
      <c r="BW72" s="672" t="s">
        <v>420</v>
      </c>
      <c r="BX72" s="629" t="s">
        <v>484</v>
      </c>
      <c r="BY72" s="600" t="s">
        <v>482</v>
      </c>
      <c r="BZ72" s="672"/>
      <c r="CA72" s="345"/>
      <c r="CB72" s="629" t="s">
        <v>421</v>
      </c>
      <c r="CC72" s="672" t="s">
        <v>420</v>
      </c>
      <c r="CD72" s="629" t="s">
        <v>484</v>
      </c>
      <c r="CE72" s="600" t="s">
        <v>482</v>
      </c>
      <c r="CF72" s="672"/>
      <c r="CG72" s="345"/>
      <c r="CH72" s="629" t="s">
        <v>421</v>
      </c>
      <c r="CI72" s="672" t="s">
        <v>420</v>
      </c>
      <c r="CJ72" s="629" t="s">
        <v>484</v>
      </c>
      <c r="CK72" s="600" t="s">
        <v>482</v>
      </c>
      <c r="CL72" s="672"/>
      <c r="CM72" s="345"/>
      <c r="CN72" s="629" t="s">
        <v>421</v>
      </c>
      <c r="CO72" s="672" t="s">
        <v>420</v>
      </c>
      <c r="CP72" s="629" t="s">
        <v>484</v>
      </c>
      <c r="CQ72" s="600" t="s">
        <v>482</v>
      </c>
      <c r="CR72" s="672"/>
      <c r="CS72" s="345"/>
      <c r="CT72" s="629" t="s">
        <v>421</v>
      </c>
      <c r="CU72" s="672" t="s">
        <v>420</v>
      </c>
      <c r="CV72" s="629" t="s">
        <v>484</v>
      </c>
      <c r="CW72" s="600" t="s">
        <v>482</v>
      </c>
      <c r="CX72" s="672"/>
      <c r="CY72" s="345"/>
      <c r="CZ72" s="629" t="s">
        <v>421</v>
      </c>
      <c r="DA72" s="672" t="s">
        <v>420</v>
      </c>
      <c r="DB72" s="629" t="s">
        <v>484</v>
      </c>
      <c r="DC72" s="600" t="s">
        <v>482</v>
      </c>
      <c r="DD72" s="672"/>
      <c r="DE72" s="345"/>
      <c r="DF72" s="629" t="s">
        <v>421</v>
      </c>
      <c r="DG72" s="672" t="s">
        <v>420</v>
      </c>
      <c r="DH72" s="629" t="s">
        <v>484</v>
      </c>
      <c r="DI72" s="600" t="s">
        <v>482</v>
      </c>
      <c r="DJ72" s="672"/>
      <c r="DK72" s="345"/>
      <c r="DL72" s="629" t="s">
        <v>421</v>
      </c>
      <c r="DM72" s="672" t="s">
        <v>420</v>
      </c>
      <c r="DN72" s="629" t="s">
        <v>484</v>
      </c>
      <c r="DO72" s="600" t="s">
        <v>482</v>
      </c>
      <c r="DP72" s="672"/>
      <c r="DQ72" s="345"/>
      <c r="DR72" s="629" t="s">
        <v>421</v>
      </c>
      <c r="DS72" s="672" t="s">
        <v>420</v>
      </c>
      <c r="DT72" s="629" t="s">
        <v>484</v>
      </c>
      <c r="DU72" s="600" t="s">
        <v>482</v>
      </c>
      <c r="DV72" s="672"/>
      <c r="DW72" s="345"/>
      <c r="DX72" s="629" t="s">
        <v>421</v>
      </c>
      <c r="DY72" s="672" t="s">
        <v>420</v>
      </c>
      <c r="DZ72" s="629" t="s">
        <v>484</v>
      </c>
      <c r="EA72" s="600" t="s">
        <v>482</v>
      </c>
      <c r="EB72" s="672"/>
      <c r="EC72" s="345"/>
      <c r="ED72" s="629" t="s">
        <v>421</v>
      </c>
      <c r="EE72" s="672" t="s">
        <v>420</v>
      </c>
      <c r="EF72" s="629" t="s">
        <v>484</v>
      </c>
      <c r="EG72" s="600" t="s">
        <v>482</v>
      </c>
      <c r="EH72" s="672"/>
      <c r="EI72" s="345"/>
      <c r="EJ72" s="629" t="s">
        <v>421</v>
      </c>
      <c r="EK72" s="672" t="s">
        <v>420</v>
      </c>
      <c r="EL72" s="629" t="s">
        <v>484</v>
      </c>
      <c r="EM72" s="600" t="s">
        <v>482</v>
      </c>
      <c r="EN72" s="672"/>
      <c r="EO72" s="345"/>
      <c r="EP72" s="629" t="s">
        <v>421</v>
      </c>
      <c r="EQ72" s="672" t="s">
        <v>420</v>
      </c>
      <c r="ER72" s="629" t="s">
        <v>484</v>
      </c>
      <c r="ES72" s="600" t="s">
        <v>482</v>
      </c>
      <c r="ET72" s="672"/>
      <c r="EU72" s="345"/>
      <c r="EV72" s="629" t="s">
        <v>421</v>
      </c>
      <c r="EW72" s="672" t="s">
        <v>420</v>
      </c>
      <c r="EX72" s="629" t="s">
        <v>484</v>
      </c>
      <c r="EY72" s="600" t="s">
        <v>482</v>
      </c>
      <c r="EZ72" s="672"/>
      <c r="FA72" s="345"/>
      <c r="FB72" s="629" t="s">
        <v>421</v>
      </c>
      <c r="FC72" s="672" t="s">
        <v>420</v>
      </c>
      <c r="FD72" s="629" t="s">
        <v>484</v>
      </c>
      <c r="FE72" s="600" t="s">
        <v>482</v>
      </c>
      <c r="FF72" s="672"/>
      <c r="FG72" s="345"/>
      <c r="FH72" s="629" t="s">
        <v>421</v>
      </c>
      <c r="FI72" s="672" t="s">
        <v>420</v>
      </c>
      <c r="FJ72" s="629" t="s">
        <v>484</v>
      </c>
      <c r="FK72" s="600" t="s">
        <v>482</v>
      </c>
      <c r="FL72" s="672"/>
      <c r="FM72" s="345"/>
      <c r="FN72" s="629" t="s">
        <v>421</v>
      </c>
      <c r="FO72" s="672" t="s">
        <v>420</v>
      </c>
      <c r="FP72" s="629" t="s">
        <v>484</v>
      </c>
      <c r="FQ72" s="600" t="s">
        <v>482</v>
      </c>
      <c r="FR72" s="672"/>
      <c r="FS72" s="345"/>
      <c r="FT72" s="629" t="s">
        <v>421</v>
      </c>
      <c r="FU72" s="672" t="s">
        <v>420</v>
      </c>
      <c r="FV72" s="629" t="s">
        <v>484</v>
      </c>
      <c r="FW72" s="600" t="s">
        <v>482</v>
      </c>
      <c r="FX72" s="672"/>
      <c r="FY72" s="345"/>
    </row>
    <row r="73" spans="1:181" x14ac:dyDescent="0.3">
      <c r="A73" s="19"/>
      <c r="B73" s="827" t="s">
        <v>418</v>
      </c>
      <c r="C73" s="834">
        <f>'Générateur P.Durable 15ans'!$B$13*B$67</f>
        <v>1</v>
      </c>
      <c r="D73" s="827" t="s">
        <v>450</v>
      </c>
      <c r="E73" s="835">
        <f>(E60*C$73)*(C$74*E63)</f>
        <v>0</v>
      </c>
      <c r="F73" s="345"/>
      <c r="G73" s="345"/>
      <c r="H73" s="827" t="s">
        <v>418</v>
      </c>
      <c r="I73" s="834">
        <f>'Générateur P.Durable 15ans'!$B$13*H$67</f>
        <v>1</v>
      </c>
      <c r="J73" s="827" t="s">
        <v>450</v>
      </c>
      <c r="K73" s="835">
        <f>(K60*I$73)*(I$74*K63)</f>
        <v>2.0976685005939748</v>
      </c>
      <c r="L73" s="345"/>
      <c r="M73" s="345"/>
      <c r="N73" s="827" t="s">
        <v>418</v>
      </c>
      <c r="O73" s="834">
        <f>'Générateur P.Durable 15ans'!$B$13*N$67</f>
        <v>1</v>
      </c>
      <c r="P73" s="827" t="s">
        <v>450</v>
      </c>
      <c r="Q73" s="835">
        <f>(Q60*O$73)*(O$74*Q63)</f>
        <v>8.8677499498404337</v>
      </c>
      <c r="R73" s="345"/>
      <c r="S73" s="345"/>
      <c r="T73" s="827" t="s">
        <v>418</v>
      </c>
      <c r="U73" s="834">
        <f>'Générateur P.Durable 15ans'!$B$13*T$67</f>
        <v>1</v>
      </c>
      <c r="V73" s="827" t="s">
        <v>450</v>
      </c>
      <c r="W73" s="835">
        <f>(W60*U$73)*(U$74*W63)</f>
        <v>20.316839531538569</v>
      </c>
      <c r="X73" s="345"/>
      <c r="Y73" s="345"/>
      <c r="Z73" s="827" t="s">
        <v>418</v>
      </c>
      <c r="AA73" s="834">
        <f>'Générateur P.Durable 15ans'!$B$13*Z$67</f>
        <v>1</v>
      </c>
      <c r="AB73" s="827" t="s">
        <v>450</v>
      </c>
      <c r="AC73" s="835">
        <f>(AC60*AA$73)*(AA$74*AC63)</f>
        <v>35.470999799361721</v>
      </c>
      <c r="AD73" s="345"/>
      <c r="AE73" s="345"/>
      <c r="AF73" s="827" t="s">
        <v>418</v>
      </c>
      <c r="AG73" s="834">
        <f>'Générateur P.Durable 15ans'!$B$13*AF$67</f>
        <v>1</v>
      </c>
      <c r="AH73" s="827" t="s">
        <v>450</v>
      </c>
      <c r="AI73" s="835">
        <f>(AI60*AG$73)*(AG$74*AI63)</f>
        <v>52.679186915983202</v>
      </c>
      <c r="AJ73" s="345"/>
      <c r="AK73" s="345"/>
      <c r="AL73" s="827" t="s">
        <v>418</v>
      </c>
      <c r="AM73" s="834">
        <f>'Générateur P.Durable 15ans'!$B$13*AL$67</f>
        <v>1</v>
      </c>
      <c r="AN73" s="827" t="s">
        <v>450</v>
      </c>
      <c r="AO73" s="835">
        <f>(AO60*AM$73)*(AM$74*AO63)</f>
        <v>70.151665623489038</v>
      </c>
      <c r="AP73" s="345"/>
      <c r="AQ73" s="345"/>
      <c r="AR73" s="827" t="s">
        <v>418</v>
      </c>
      <c r="AS73" s="834">
        <f>'Générateur P.Durable 15ans'!$B$13*AR$67</f>
        <v>1</v>
      </c>
      <c r="AT73" s="827" t="s">
        <v>450</v>
      </c>
      <c r="AU73" s="835">
        <f>(AU60*AS$73)*(AS$74*AU63)</f>
        <v>86.434955601799771</v>
      </c>
      <c r="AV73" s="345"/>
      <c r="AW73" s="345"/>
      <c r="AX73" s="827" t="s">
        <v>418</v>
      </c>
      <c r="AY73" s="834">
        <f>'Générateur P.Durable 15ans'!$B$13*AX$67</f>
        <v>1</v>
      </c>
      <c r="AZ73" s="827" t="s">
        <v>450</v>
      </c>
      <c r="BA73" s="835">
        <f>(BA60*AY$73)*(AY$74*BA63)</f>
        <v>100.63747038419272</v>
      </c>
      <c r="BB73" s="345"/>
      <c r="BC73" s="345"/>
      <c r="BD73" s="827" t="s">
        <v>418</v>
      </c>
      <c r="BE73" s="834">
        <f>'Générateur P.Durable 15ans'!$B$13*BD$67</f>
        <v>1</v>
      </c>
      <c r="BF73" s="827" t="s">
        <v>450</v>
      </c>
      <c r="BG73" s="835">
        <f>(BG60*BE$73)*(BE$74*BG63)</f>
        <v>112.41146105966715</v>
      </c>
      <c r="BH73" s="345"/>
      <c r="BI73" s="345"/>
      <c r="BJ73" s="827" t="s">
        <v>418</v>
      </c>
      <c r="BK73" s="834">
        <f>'Générateur P.Durable 15ans'!$B$13*BJ$67</f>
        <v>1</v>
      </c>
      <c r="BL73" s="827" t="s">
        <v>450</v>
      </c>
      <c r="BM73" s="835">
        <f>(BM60*BK$73)*(BK$74*BM63)</f>
        <v>121.80339678205367</v>
      </c>
      <c r="BN73" s="345"/>
      <c r="BO73" s="345"/>
      <c r="BP73" s="827" t="s">
        <v>418</v>
      </c>
      <c r="BQ73" s="834">
        <f>'Générateur P.Durable 15ans'!$B$13*BP$67</f>
        <v>1</v>
      </c>
      <c r="BR73" s="827" t="s">
        <v>450</v>
      </c>
      <c r="BS73" s="835">
        <f>(BS60*BQ$73)*(BQ$74*BS63)</f>
        <v>129.08214723644954</v>
      </c>
      <c r="BT73" s="345"/>
      <c r="BU73" s="345"/>
      <c r="BV73" s="827" t="s">
        <v>418</v>
      </c>
      <c r="BW73" s="834">
        <f>'Générateur P.Durable 15ans'!$B$13*BV$67</f>
        <v>1</v>
      </c>
      <c r="BX73" s="827" t="s">
        <v>450</v>
      </c>
      <c r="BY73" s="835">
        <f>(BY60*BW$73)*(BW$74*BY63)</f>
        <v>134.60381904381359</v>
      </c>
      <c r="BZ73" s="345"/>
      <c r="CA73" s="345"/>
      <c r="CB73" s="827" t="s">
        <v>418</v>
      </c>
      <c r="CC73" s="834">
        <f>'Générateur P.Durable 15ans'!$B$13*CB$67</f>
        <v>1</v>
      </c>
      <c r="CD73" s="827" t="s">
        <v>450</v>
      </c>
      <c r="CE73" s="835">
        <f>(CE60*CC$73)*(CC$74*CE63)</f>
        <v>138.727240200691</v>
      </c>
      <c r="CF73" s="345"/>
      <c r="CG73" s="345"/>
      <c r="CH73" s="827" t="s">
        <v>418</v>
      </c>
      <c r="CI73" s="834">
        <f>'Générateur P.Durable 15ans'!$B$13*CH$67</f>
        <v>1</v>
      </c>
      <c r="CJ73" s="827" t="s">
        <v>450</v>
      </c>
      <c r="CK73" s="835">
        <f>(CK60*CI$73)*(CI$74*CK63)</f>
        <v>141.77135016048581</v>
      </c>
      <c r="CL73" s="345"/>
      <c r="CM73" s="345"/>
      <c r="CN73" s="827" t="s">
        <v>418</v>
      </c>
      <c r="CO73" s="834">
        <f>'Générateur P.Durable 15ans'!$B$13*CN$67</f>
        <v>1</v>
      </c>
      <c r="CP73" s="827" t="s">
        <v>450</v>
      </c>
      <c r="CQ73" s="835">
        <f>(CQ60*CO$73)*(CO$74*CQ63)</f>
        <v>144</v>
      </c>
      <c r="CR73" s="345"/>
      <c r="CS73" s="345"/>
      <c r="CT73" s="827" t="s">
        <v>418</v>
      </c>
      <c r="CU73" s="834">
        <f>'Générateur P.Durable 15ans'!$B$13*CT$67</f>
        <v>1</v>
      </c>
      <c r="CV73" s="827" t="s">
        <v>450</v>
      </c>
      <c r="CW73" s="835">
        <f>(CW60*CU$73)*(CU$74*CW63)</f>
        <v>144</v>
      </c>
      <c r="CX73" s="345"/>
      <c r="CY73" s="345"/>
      <c r="CZ73" s="827" t="s">
        <v>418</v>
      </c>
      <c r="DA73" s="834">
        <f>'Générateur P.Durable 15ans'!$B$13*CZ$67</f>
        <v>1</v>
      </c>
      <c r="DB73" s="827" t="s">
        <v>450</v>
      </c>
      <c r="DC73" s="835">
        <f>(DC60*DA$73)*(DA$74*DC63)</f>
        <v>144</v>
      </c>
      <c r="DD73" s="345"/>
      <c r="DE73" s="345"/>
      <c r="DF73" s="827" t="s">
        <v>418</v>
      </c>
      <c r="DG73" s="834">
        <f>'Générateur P.Durable 15ans'!$B$13*DF$67</f>
        <v>1</v>
      </c>
      <c r="DH73" s="827" t="s">
        <v>450</v>
      </c>
      <c r="DI73" s="835">
        <f>(DI60*DG$73)*(DG$74*DI63)</f>
        <v>144</v>
      </c>
      <c r="DJ73" s="345"/>
      <c r="DK73" s="345"/>
      <c r="DL73" s="827" t="s">
        <v>418</v>
      </c>
      <c r="DM73" s="834">
        <f>'Générateur P.Durable 15ans'!$B$13*DL$67</f>
        <v>1</v>
      </c>
      <c r="DN73" s="827" t="s">
        <v>450</v>
      </c>
      <c r="DO73" s="835">
        <f>(DO60*DM$73)*(DM$74*DO63)</f>
        <v>144</v>
      </c>
      <c r="DP73" s="345"/>
      <c r="DQ73" s="345"/>
      <c r="DR73" s="827" t="s">
        <v>418</v>
      </c>
      <c r="DS73" s="834">
        <f>'Générateur P.Durable 15ans'!$B$13*DR$67</f>
        <v>1</v>
      </c>
      <c r="DT73" s="827" t="s">
        <v>450</v>
      </c>
      <c r="DU73" s="835">
        <f>(DU60*DS$73)*(DS$74*DU63)</f>
        <v>144</v>
      </c>
      <c r="DV73" s="345"/>
      <c r="DW73" s="345"/>
      <c r="DX73" s="827" t="s">
        <v>418</v>
      </c>
      <c r="DY73" s="834">
        <f>'Générateur P.Durable 15ans'!$B$13*DX$67</f>
        <v>1</v>
      </c>
      <c r="DZ73" s="827" t="s">
        <v>450</v>
      </c>
      <c r="EA73" s="835">
        <f>(EA60*DY$73)*(DY$74*EA63)</f>
        <v>144</v>
      </c>
      <c r="EB73" s="345"/>
      <c r="EC73" s="345"/>
      <c r="ED73" s="827" t="s">
        <v>418</v>
      </c>
      <c r="EE73" s="834">
        <f>'Générateur P.Durable 15ans'!$B$13*ED$67</f>
        <v>1</v>
      </c>
      <c r="EF73" s="827" t="s">
        <v>450</v>
      </c>
      <c r="EG73" s="835">
        <f>(EG60*EE$73)*(EE$74*EG63)</f>
        <v>144</v>
      </c>
      <c r="EH73" s="345"/>
      <c r="EI73" s="345"/>
      <c r="EJ73" s="827" t="s">
        <v>418</v>
      </c>
      <c r="EK73" s="834">
        <f>'Générateur P.Durable 15ans'!$B$13*EJ$67</f>
        <v>1</v>
      </c>
      <c r="EL73" s="827" t="s">
        <v>450</v>
      </c>
      <c r="EM73" s="835">
        <f>(EM60*EK$73)*(EK$74*EM63)</f>
        <v>144</v>
      </c>
      <c r="EN73" s="345"/>
      <c r="EO73" s="345"/>
      <c r="EP73" s="827" t="s">
        <v>418</v>
      </c>
      <c r="EQ73" s="834">
        <f>'Générateur P.Durable 15ans'!$B$13*EP$67</f>
        <v>1</v>
      </c>
      <c r="ER73" s="827" t="s">
        <v>450</v>
      </c>
      <c r="ES73" s="835">
        <f>(ES60*EQ$73)*(EQ$74*ES63)</f>
        <v>144</v>
      </c>
      <c r="ET73" s="345"/>
      <c r="EU73" s="345"/>
      <c r="EV73" s="827" t="s">
        <v>418</v>
      </c>
      <c r="EW73" s="834">
        <f>'Générateur P.Durable 15ans'!$B$13*EV$67</f>
        <v>1</v>
      </c>
      <c r="EX73" s="827" t="s">
        <v>450</v>
      </c>
      <c r="EY73" s="835">
        <f>(EY60*EW$73)*(EW$74*EY63)</f>
        <v>144</v>
      </c>
      <c r="EZ73" s="345"/>
      <c r="FA73" s="345"/>
      <c r="FB73" s="827" t="s">
        <v>418</v>
      </c>
      <c r="FC73" s="834">
        <f>'Générateur P.Durable 15ans'!$B$13*FB$67</f>
        <v>1</v>
      </c>
      <c r="FD73" s="827" t="s">
        <v>450</v>
      </c>
      <c r="FE73" s="835">
        <f>(FE60*FC$73)*(FC$74*FE63)</f>
        <v>144</v>
      </c>
      <c r="FF73" s="345"/>
      <c r="FG73" s="345"/>
      <c r="FH73" s="827" t="s">
        <v>418</v>
      </c>
      <c r="FI73" s="834">
        <f>'Générateur P.Durable 15ans'!$B$13*FH$67</f>
        <v>1</v>
      </c>
      <c r="FJ73" s="827" t="s">
        <v>450</v>
      </c>
      <c r="FK73" s="835">
        <f>(FK60*FI$73)*(FI$74*FK63)</f>
        <v>144</v>
      </c>
      <c r="FL73" s="345"/>
      <c r="FM73" s="345"/>
      <c r="FN73" s="827" t="s">
        <v>418</v>
      </c>
      <c r="FO73" s="834">
        <f>'Générateur P.Durable 15ans'!$B$13*FN$67</f>
        <v>1</v>
      </c>
      <c r="FP73" s="827" t="s">
        <v>450</v>
      </c>
      <c r="FQ73" s="835">
        <f>(FQ60*FO$73)*(FO$74*FQ63)</f>
        <v>144</v>
      </c>
      <c r="FR73" s="345"/>
      <c r="FS73" s="345"/>
      <c r="FT73" s="827" t="s">
        <v>418</v>
      </c>
      <c r="FU73" s="834">
        <f>'Générateur P.Durable 15ans'!$B$13*FT$67</f>
        <v>1</v>
      </c>
      <c r="FV73" s="827" t="s">
        <v>450</v>
      </c>
      <c r="FW73" s="835">
        <f>(FW60*FU$73)*(FU$74*FW63)</f>
        <v>144</v>
      </c>
      <c r="FX73" s="345"/>
      <c r="FY73" s="345"/>
    </row>
    <row r="74" spans="1:181" x14ac:dyDescent="0.3">
      <c r="A74" s="19"/>
      <c r="B74" s="827" t="s">
        <v>417</v>
      </c>
      <c r="C74" s="834">
        <f>'Générateur P.Durable 15ans'!$B$14*B$67</f>
        <v>1</v>
      </c>
      <c r="D74" s="827" t="s">
        <v>449</v>
      </c>
      <c r="E74" s="835">
        <f>(E61*C$75)*(C$74*E63)</f>
        <v>0</v>
      </c>
      <c r="F74" s="834"/>
      <c r="G74" s="345"/>
      <c r="H74" s="827" t="s">
        <v>417</v>
      </c>
      <c r="I74" s="834">
        <f>'Générateur P.Durable 15ans'!$B$14*H$67</f>
        <v>1</v>
      </c>
      <c r="J74" s="827" t="s">
        <v>449</v>
      </c>
      <c r="K74" s="835">
        <f>(K61*I$75)*(I$74*K63)</f>
        <v>2.0976685005939748</v>
      </c>
      <c r="L74" s="834"/>
      <c r="M74" s="345"/>
      <c r="N74" s="827" t="s">
        <v>417</v>
      </c>
      <c r="O74" s="834">
        <f>'Générateur P.Durable 15ans'!$B$14*N$67</f>
        <v>1</v>
      </c>
      <c r="P74" s="827" t="s">
        <v>449</v>
      </c>
      <c r="Q74" s="835">
        <f>(Q61*O$75)*(O$74*Q63)</f>
        <v>8.8677499498404337</v>
      </c>
      <c r="R74" s="834"/>
      <c r="S74" s="345"/>
      <c r="T74" s="827" t="s">
        <v>417</v>
      </c>
      <c r="U74" s="834">
        <f>'Générateur P.Durable 15ans'!$B$14*T$67</f>
        <v>1</v>
      </c>
      <c r="V74" s="827" t="s">
        <v>449</v>
      </c>
      <c r="W74" s="835">
        <f>(W61*U$75)*(U$74*W63)</f>
        <v>20.316839531538569</v>
      </c>
      <c r="X74" s="834"/>
      <c r="Y74" s="345"/>
      <c r="Z74" s="827" t="s">
        <v>417</v>
      </c>
      <c r="AA74" s="834">
        <f>'Générateur P.Durable 15ans'!$B$14*Z$67</f>
        <v>1</v>
      </c>
      <c r="AB74" s="827" t="s">
        <v>449</v>
      </c>
      <c r="AC74" s="835">
        <f>(AC61*AA$75)*(AA$74*AC63)</f>
        <v>35.470999799361721</v>
      </c>
      <c r="AD74" s="834"/>
      <c r="AE74" s="345"/>
      <c r="AF74" s="827" t="s">
        <v>417</v>
      </c>
      <c r="AG74" s="834">
        <f>'Générateur P.Durable 15ans'!$B$14*AF$67</f>
        <v>1</v>
      </c>
      <c r="AH74" s="827" t="s">
        <v>449</v>
      </c>
      <c r="AI74" s="835">
        <f>(AI61*AG$75)*(AG$74*AI63)</f>
        <v>52.679186915983202</v>
      </c>
      <c r="AJ74" s="834"/>
      <c r="AK74" s="345"/>
      <c r="AL74" s="827" t="s">
        <v>417</v>
      </c>
      <c r="AM74" s="834">
        <f>'Générateur P.Durable 15ans'!$B$14*AL$67</f>
        <v>1</v>
      </c>
      <c r="AN74" s="827" t="s">
        <v>449</v>
      </c>
      <c r="AO74" s="835">
        <f>(AO61*AM$75)*(AM$74*AO63)</f>
        <v>70.151665623489038</v>
      </c>
      <c r="AP74" s="834"/>
      <c r="AQ74" s="345"/>
      <c r="AR74" s="827" t="s">
        <v>417</v>
      </c>
      <c r="AS74" s="834">
        <f>'Générateur P.Durable 15ans'!$B$14*AR$67</f>
        <v>1</v>
      </c>
      <c r="AT74" s="827" t="s">
        <v>449</v>
      </c>
      <c r="AU74" s="835">
        <f>(AU61*AS$75)*(AS$74*AU63)</f>
        <v>86.434955601799771</v>
      </c>
      <c r="AV74" s="834"/>
      <c r="AW74" s="345"/>
      <c r="AX74" s="827" t="s">
        <v>417</v>
      </c>
      <c r="AY74" s="834">
        <f>'Générateur P.Durable 15ans'!$B$14*AX$67</f>
        <v>1</v>
      </c>
      <c r="AZ74" s="827" t="s">
        <v>449</v>
      </c>
      <c r="BA74" s="835">
        <f>(BA61*AY$75)*(AY$74*BA63)</f>
        <v>100.63747038419272</v>
      </c>
      <c r="BB74" s="834"/>
      <c r="BC74" s="345"/>
      <c r="BD74" s="827" t="s">
        <v>417</v>
      </c>
      <c r="BE74" s="834">
        <f>'Générateur P.Durable 15ans'!$B$14*BD$67</f>
        <v>1</v>
      </c>
      <c r="BF74" s="827" t="s">
        <v>449</v>
      </c>
      <c r="BG74" s="835">
        <f>(BG61*BE$75)*(BE$74*BG63)</f>
        <v>112.41146105966715</v>
      </c>
      <c r="BH74" s="834"/>
      <c r="BI74" s="345"/>
      <c r="BJ74" s="827" t="s">
        <v>417</v>
      </c>
      <c r="BK74" s="834">
        <f>'Générateur P.Durable 15ans'!$B$14*BJ$67</f>
        <v>1</v>
      </c>
      <c r="BL74" s="827" t="s">
        <v>449</v>
      </c>
      <c r="BM74" s="835">
        <f>(BM61*BK$75)*(BK$74*BM63)</f>
        <v>121.80339678205367</v>
      </c>
      <c r="BN74" s="834"/>
      <c r="BO74" s="345"/>
      <c r="BP74" s="827" t="s">
        <v>417</v>
      </c>
      <c r="BQ74" s="834">
        <f>'Générateur P.Durable 15ans'!$B$14*BP$67</f>
        <v>1</v>
      </c>
      <c r="BR74" s="827" t="s">
        <v>449</v>
      </c>
      <c r="BS74" s="835">
        <f>(BS61*BQ$75)*(BQ$74*BS63)</f>
        <v>129.08214723644954</v>
      </c>
      <c r="BT74" s="834"/>
      <c r="BU74" s="345"/>
      <c r="BV74" s="827" t="s">
        <v>417</v>
      </c>
      <c r="BW74" s="834">
        <f>'Générateur P.Durable 15ans'!$B$14*BV$67</f>
        <v>1</v>
      </c>
      <c r="BX74" s="827" t="s">
        <v>449</v>
      </c>
      <c r="BY74" s="835">
        <f>(BY61*BW$75)*(BW$74*BY63)</f>
        <v>134.60381904381359</v>
      </c>
      <c r="BZ74" s="834"/>
      <c r="CA74" s="345"/>
      <c r="CB74" s="827" t="s">
        <v>417</v>
      </c>
      <c r="CC74" s="834">
        <f>'Générateur P.Durable 15ans'!$B$14*CB$67</f>
        <v>1</v>
      </c>
      <c r="CD74" s="827" t="s">
        <v>449</v>
      </c>
      <c r="CE74" s="835">
        <f>(CE61*CC$75)*(CC$74*CE63)</f>
        <v>138.727240200691</v>
      </c>
      <c r="CF74" s="834"/>
      <c r="CG74" s="345"/>
      <c r="CH74" s="827" t="s">
        <v>417</v>
      </c>
      <c r="CI74" s="834">
        <f>'Générateur P.Durable 15ans'!$B$14*CH$67</f>
        <v>1</v>
      </c>
      <c r="CJ74" s="827" t="s">
        <v>449</v>
      </c>
      <c r="CK74" s="835">
        <f>(CK61*CI$75)*(CI$74*CK63)</f>
        <v>141.77135016048581</v>
      </c>
      <c r="CL74" s="834"/>
      <c r="CM74" s="345"/>
      <c r="CN74" s="827" t="s">
        <v>417</v>
      </c>
      <c r="CO74" s="834">
        <f>'Générateur P.Durable 15ans'!$B$14*CN$67</f>
        <v>1</v>
      </c>
      <c r="CP74" s="827" t="s">
        <v>449</v>
      </c>
      <c r="CQ74" s="835">
        <f>(CQ61*CO$75)*(CO$74*CQ63)</f>
        <v>144</v>
      </c>
      <c r="CR74" s="834"/>
      <c r="CS74" s="345"/>
      <c r="CT74" s="827" t="s">
        <v>417</v>
      </c>
      <c r="CU74" s="834">
        <f>'Générateur P.Durable 15ans'!$B$14*CT$67</f>
        <v>1</v>
      </c>
      <c r="CV74" s="827" t="s">
        <v>449</v>
      </c>
      <c r="CW74" s="835">
        <f>(CW61*CU$75)*(CU$74*CW63)</f>
        <v>144</v>
      </c>
      <c r="CX74" s="834"/>
      <c r="CY74" s="345"/>
      <c r="CZ74" s="827" t="s">
        <v>417</v>
      </c>
      <c r="DA74" s="834">
        <f>'Générateur P.Durable 15ans'!$B$14*CZ$67</f>
        <v>1</v>
      </c>
      <c r="DB74" s="827" t="s">
        <v>449</v>
      </c>
      <c r="DC74" s="835">
        <f>(DC61*DA$75)*(DA$74*DC63)</f>
        <v>144</v>
      </c>
      <c r="DD74" s="834"/>
      <c r="DE74" s="345"/>
      <c r="DF74" s="827" t="s">
        <v>417</v>
      </c>
      <c r="DG74" s="834">
        <f>'Générateur P.Durable 15ans'!$B$14*DF$67</f>
        <v>1</v>
      </c>
      <c r="DH74" s="827" t="s">
        <v>449</v>
      </c>
      <c r="DI74" s="835">
        <f>(DI61*DG$75)*(DG$74*DI63)</f>
        <v>144</v>
      </c>
      <c r="DJ74" s="834"/>
      <c r="DK74" s="345"/>
      <c r="DL74" s="827" t="s">
        <v>417</v>
      </c>
      <c r="DM74" s="834">
        <f>'Générateur P.Durable 15ans'!$B$14*DL$67</f>
        <v>1</v>
      </c>
      <c r="DN74" s="827" t="s">
        <v>449</v>
      </c>
      <c r="DO74" s="835">
        <f>(DO61*DM$75)*(DM$74*DO63)</f>
        <v>144</v>
      </c>
      <c r="DP74" s="834"/>
      <c r="DQ74" s="345"/>
      <c r="DR74" s="827" t="s">
        <v>417</v>
      </c>
      <c r="DS74" s="834">
        <f>'Générateur P.Durable 15ans'!$B$14*DR$67</f>
        <v>1</v>
      </c>
      <c r="DT74" s="827" t="s">
        <v>449</v>
      </c>
      <c r="DU74" s="835">
        <f>(DU61*DS$75)*(DS$74*DU63)</f>
        <v>144</v>
      </c>
      <c r="DV74" s="834"/>
      <c r="DW74" s="345"/>
      <c r="DX74" s="827" t="s">
        <v>417</v>
      </c>
      <c r="DY74" s="834">
        <f>'Générateur P.Durable 15ans'!$B$14*DX$67</f>
        <v>1</v>
      </c>
      <c r="DZ74" s="827" t="s">
        <v>449</v>
      </c>
      <c r="EA74" s="835">
        <f>(EA61*DY$75)*(DY$74*EA63)</f>
        <v>144</v>
      </c>
      <c r="EB74" s="834"/>
      <c r="EC74" s="345"/>
      <c r="ED74" s="827" t="s">
        <v>417</v>
      </c>
      <c r="EE74" s="834">
        <f>'Générateur P.Durable 15ans'!$B$14*ED$67</f>
        <v>1</v>
      </c>
      <c r="EF74" s="827" t="s">
        <v>449</v>
      </c>
      <c r="EG74" s="835">
        <f>(EG61*EE$75)*(EE$74*EG63)</f>
        <v>144</v>
      </c>
      <c r="EH74" s="834"/>
      <c r="EI74" s="345"/>
      <c r="EJ74" s="827" t="s">
        <v>417</v>
      </c>
      <c r="EK74" s="834">
        <f>'Générateur P.Durable 15ans'!$B$14*EJ$67</f>
        <v>1</v>
      </c>
      <c r="EL74" s="827" t="s">
        <v>449</v>
      </c>
      <c r="EM74" s="835">
        <f>(EM61*EK$75)*(EK$74*EM63)</f>
        <v>144</v>
      </c>
      <c r="EN74" s="834"/>
      <c r="EO74" s="345"/>
      <c r="EP74" s="827" t="s">
        <v>417</v>
      </c>
      <c r="EQ74" s="834">
        <f>'Générateur P.Durable 15ans'!$B$14*EP$67</f>
        <v>1</v>
      </c>
      <c r="ER74" s="827" t="s">
        <v>449</v>
      </c>
      <c r="ES74" s="835">
        <f>(ES61*EQ$75)*(EQ$74*ES63)</f>
        <v>144</v>
      </c>
      <c r="ET74" s="834"/>
      <c r="EU74" s="345"/>
      <c r="EV74" s="827" t="s">
        <v>417</v>
      </c>
      <c r="EW74" s="834">
        <f>'Générateur P.Durable 15ans'!$B$14*EV$67</f>
        <v>1</v>
      </c>
      <c r="EX74" s="827" t="s">
        <v>449</v>
      </c>
      <c r="EY74" s="835">
        <f>(EY61*EW$75)*(EW$74*EY63)</f>
        <v>144</v>
      </c>
      <c r="EZ74" s="834"/>
      <c r="FA74" s="345"/>
      <c r="FB74" s="827" t="s">
        <v>417</v>
      </c>
      <c r="FC74" s="834">
        <f>'Générateur P.Durable 15ans'!$B$14*FB$67</f>
        <v>1</v>
      </c>
      <c r="FD74" s="827" t="s">
        <v>449</v>
      </c>
      <c r="FE74" s="835">
        <f>(FE61*FC$75)*(FC$74*FE63)</f>
        <v>144</v>
      </c>
      <c r="FF74" s="834"/>
      <c r="FG74" s="345"/>
      <c r="FH74" s="827" t="s">
        <v>417</v>
      </c>
      <c r="FI74" s="834">
        <f>'Générateur P.Durable 15ans'!$B$14*FH$67</f>
        <v>1</v>
      </c>
      <c r="FJ74" s="827" t="s">
        <v>449</v>
      </c>
      <c r="FK74" s="835">
        <f>(FK61*FI$75)*(FI$74*FK63)</f>
        <v>144</v>
      </c>
      <c r="FL74" s="834"/>
      <c r="FM74" s="345"/>
      <c r="FN74" s="827" t="s">
        <v>417</v>
      </c>
      <c r="FO74" s="834">
        <f>'Générateur P.Durable 15ans'!$B$14*FN$67</f>
        <v>1</v>
      </c>
      <c r="FP74" s="827" t="s">
        <v>449</v>
      </c>
      <c r="FQ74" s="835">
        <f>(FQ61*FO$75)*(FO$74*FQ63)</f>
        <v>144</v>
      </c>
      <c r="FR74" s="834"/>
      <c r="FS74" s="345"/>
      <c r="FT74" s="827" t="s">
        <v>417</v>
      </c>
      <c r="FU74" s="834">
        <f>'Générateur P.Durable 15ans'!$B$14*FT$67</f>
        <v>1</v>
      </c>
      <c r="FV74" s="827" t="s">
        <v>449</v>
      </c>
      <c r="FW74" s="835">
        <f>(FW61*FU$75)*(FU$74*FW63)</f>
        <v>144</v>
      </c>
      <c r="FX74" s="834"/>
      <c r="FY74" s="345"/>
    </row>
    <row r="75" spans="1:181" x14ac:dyDescent="0.3">
      <c r="A75" s="19"/>
      <c r="B75" s="827" t="s">
        <v>416</v>
      </c>
      <c r="C75" s="834">
        <f>'Générateur P.Durable 15ans'!$B$15*B$67</f>
        <v>1</v>
      </c>
      <c r="D75" s="827" t="s">
        <v>448</v>
      </c>
      <c r="E75" s="835">
        <f>(E61*C$75)*(C$76*E62)</f>
        <v>0</v>
      </c>
      <c r="F75" s="834"/>
      <c r="G75" s="345"/>
      <c r="H75" s="827" t="s">
        <v>416</v>
      </c>
      <c r="I75" s="834">
        <f>'Générateur P.Durable 15ans'!$B$15*H$67</f>
        <v>1</v>
      </c>
      <c r="J75" s="827" t="s">
        <v>448</v>
      </c>
      <c r="K75" s="835">
        <f>(K61*I$75)*(I$76*K62)</f>
        <v>2.0976685005939748</v>
      </c>
      <c r="L75" s="834"/>
      <c r="M75" s="345"/>
      <c r="N75" s="827" t="s">
        <v>416</v>
      </c>
      <c r="O75" s="834">
        <f>'Générateur P.Durable 15ans'!$B$15*N$67</f>
        <v>1</v>
      </c>
      <c r="P75" s="827" t="s">
        <v>448</v>
      </c>
      <c r="Q75" s="835">
        <f>(Q61*O$75)*(O$76*Q62)</f>
        <v>8.8677499498404337</v>
      </c>
      <c r="R75" s="834"/>
      <c r="S75" s="345"/>
      <c r="T75" s="827" t="s">
        <v>416</v>
      </c>
      <c r="U75" s="834">
        <f>'Générateur P.Durable 15ans'!$B$15*T$67</f>
        <v>1</v>
      </c>
      <c r="V75" s="827" t="s">
        <v>448</v>
      </c>
      <c r="W75" s="835">
        <f>(W61*U$75)*(U$76*W62)</f>
        <v>20.316839531538569</v>
      </c>
      <c r="X75" s="834"/>
      <c r="Y75" s="345"/>
      <c r="Z75" s="827" t="s">
        <v>416</v>
      </c>
      <c r="AA75" s="834">
        <f>'Générateur P.Durable 15ans'!$B$15*Z$67</f>
        <v>1</v>
      </c>
      <c r="AB75" s="827" t="s">
        <v>448</v>
      </c>
      <c r="AC75" s="835">
        <f>(AC61*AA$75)*(AA$76*AC62)</f>
        <v>35.470999799361721</v>
      </c>
      <c r="AD75" s="834"/>
      <c r="AE75" s="345"/>
      <c r="AF75" s="827" t="s">
        <v>416</v>
      </c>
      <c r="AG75" s="834">
        <f>'Générateur P.Durable 15ans'!$B$15*AF$67</f>
        <v>1</v>
      </c>
      <c r="AH75" s="827" t="s">
        <v>448</v>
      </c>
      <c r="AI75" s="835">
        <f>(AI61*AG$75)*(AG$76*AI62)</f>
        <v>52.679186915983202</v>
      </c>
      <c r="AJ75" s="834"/>
      <c r="AK75" s="345"/>
      <c r="AL75" s="827" t="s">
        <v>416</v>
      </c>
      <c r="AM75" s="834">
        <f>'Générateur P.Durable 15ans'!$B$15*AL$67</f>
        <v>1</v>
      </c>
      <c r="AN75" s="827" t="s">
        <v>448</v>
      </c>
      <c r="AO75" s="835">
        <f>(AO61*AM$75)*(AM$76*AO62)</f>
        <v>70.151665623489038</v>
      </c>
      <c r="AP75" s="834"/>
      <c r="AQ75" s="345"/>
      <c r="AR75" s="827" t="s">
        <v>416</v>
      </c>
      <c r="AS75" s="834">
        <f>'Générateur P.Durable 15ans'!$B$15*AR$67</f>
        <v>1</v>
      </c>
      <c r="AT75" s="827" t="s">
        <v>448</v>
      </c>
      <c r="AU75" s="835">
        <f>(AU61*AS$75)*(AS$76*AU62)</f>
        <v>86.434955601799771</v>
      </c>
      <c r="AV75" s="834"/>
      <c r="AW75" s="345"/>
      <c r="AX75" s="827" t="s">
        <v>416</v>
      </c>
      <c r="AY75" s="834">
        <f>'Générateur P.Durable 15ans'!$B$15*AX$67</f>
        <v>1</v>
      </c>
      <c r="AZ75" s="827" t="s">
        <v>448</v>
      </c>
      <c r="BA75" s="835">
        <f>(BA61*AY$75)*(AY$76*BA62)</f>
        <v>100.63747038419272</v>
      </c>
      <c r="BB75" s="834"/>
      <c r="BC75" s="345"/>
      <c r="BD75" s="827" t="s">
        <v>416</v>
      </c>
      <c r="BE75" s="834">
        <f>'Générateur P.Durable 15ans'!$B$15*BD$67</f>
        <v>1</v>
      </c>
      <c r="BF75" s="827" t="s">
        <v>448</v>
      </c>
      <c r="BG75" s="835">
        <f>(BG61*BE$75)*(BE$76*BG62)</f>
        <v>112.41146105966715</v>
      </c>
      <c r="BH75" s="834"/>
      <c r="BI75" s="345"/>
      <c r="BJ75" s="827" t="s">
        <v>416</v>
      </c>
      <c r="BK75" s="834">
        <f>'Générateur P.Durable 15ans'!$B$15*BJ$67</f>
        <v>1</v>
      </c>
      <c r="BL75" s="827" t="s">
        <v>448</v>
      </c>
      <c r="BM75" s="835">
        <f>(BM61*BK$75)*(BK$76*BM62)</f>
        <v>121.80339678205367</v>
      </c>
      <c r="BN75" s="834"/>
      <c r="BO75" s="345"/>
      <c r="BP75" s="827" t="s">
        <v>416</v>
      </c>
      <c r="BQ75" s="834">
        <f>'Générateur P.Durable 15ans'!$B$15*BP$67</f>
        <v>1</v>
      </c>
      <c r="BR75" s="827" t="s">
        <v>448</v>
      </c>
      <c r="BS75" s="835">
        <f>(BS61*BQ$75)*(BQ$76*BS62)</f>
        <v>129.08214723644954</v>
      </c>
      <c r="BT75" s="834"/>
      <c r="BU75" s="345"/>
      <c r="BV75" s="827" t="s">
        <v>416</v>
      </c>
      <c r="BW75" s="834">
        <f>'Générateur P.Durable 15ans'!$B$15*BV$67</f>
        <v>1</v>
      </c>
      <c r="BX75" s="827" t="s">
        <v>448</v>
      </c>
      <c r="BY75" s="835">
        <f>(BY61*BW$75)*(BW$76*BY62)</f>
        <v>134.60381904381359</v>
      </c>
      <c r="BZ75" s="834"/>
      <c r="CA75" s="345"/>
      <c r="CB75" s="827" t="s">
        <v>416</v>
      </c>
      <c r="CC75" s="834">
        <f>'Générateur P.Durable 15ans'!$B$15*CB$67</f>
        <v>1</v>
      </c>
      <c r="CD75" s="827" t="s">
        <v>448</v>
      </c>
      <c r="CE75" s="835">
        <f>(CE61*CC$75)*(CC$76*CE62)</f>
        <v>138.727240200691</v>
      </c>
      <c r="CF75" s="834"/>
      <c r="CG75" s="345"/>
      <c r="CH75" s="827" t="s">
        <v>416</v>
      </c>
      <c r="CI75" s="834">
        <f>'Générateur P.Durable 15ans'!$B$15*CH$67</f>
        <v>1</v>
      </c>
      <c r="CJ75" s="827" t="s">
        <v>448</v>
      </c>
      <c r="CK75" s="835">
        <f>(CK61*CI$75)*(CI$76*CK62)</f>
        <v>141.77135016048581</v>
      </c>
      <c r="CL75" s="834"/>
      <c r="CM75" s="345"/>
      <c r="CN75" s="827" t="s">
        <v>416</v>
      </c>
      <c r="CO75" s="834">
        <f>'Générateur P.Durable 15ans'!$B$15*CN$67</f>
        <v>1</v>
      </c>
      <c r="CP75" s="827" t="s">
        <v>448</v>
      </c>
      <c r="CQ75" s="835">
        <f>(CQ61*CO$75)*(CO$76*CQ62)</f>
        <v>144</v>
      </c>
      <c r="CR75" s="834"/>
      <c r="CS75" s="345"/>
      <c r="CT75" s="827" t="s">
        <v>416</v>
      </c>
      <c r="CU75" s="834">
        <f>'Générateur P.Durable 15ans'!$B$15*CT$67</f>
        <v>1</v>
      </c>
      <c r="CV75" s="827" t="s">
        <v>448</v>
      </c>
      <c r="CW75" s="835">
        <f>(CW61*CU$75)*(CU$76*CW62)</f>
        <v>144</v>
      </c>
      <c r="CX75" s="834"/>
      <c r="CY75" s="345"/>
      <c r="CZ75" s="827" t="s">
        <v>416</v>
      </c>
      <c r="DA75" s="834">
        <f>'Générateur P.Durable 15ans'!$B$15*CZ$67</f>
        <v>1</v>
      </c>
      <c r="DB75" s="827" t="s">
        <v>448</v>
      </c>
      <c r="DC75" s="835">
        <f>(DC61*DA$75)*(DA$76*DC62)</f>
        <v>144</v>
      </c>
      <c r="DD75" s="834"/>
      <c r="DE75" s="345"/>
      <c r="DF75" s="827" t="s">
        <v>416</v>
      </c>
      <c r="DG75" s="834">
        <f>'Générateur P.Durable 15ans'!$B$15*DF$67</f>
        <v>1</v>
      </c>
      <c r="DH75" s="827" t="s">
        <v>448</v>
      </c>
      <c r="DI75" s="835">
        <f>(DI61*DG$75)*(DG$76*DI62)</f>
        <v>144</v>
      </c>
      <c r="DJ75" s="834"/>
      <c r="DK75" s="345"/>
      <c r="DL75" s="827" t="s">
        <v>416</v>
      </c>
      <c r="DM75" s="834">
        <f>'Générateur P.Durable 15ans'!$B$15*DL$67</f>
        <v>1</v>
      </c>
      <c r="DN75" s="827" t="s">
        <v>448</v>
      </c>
      <c r="DO75" s="835">
        <f>(DO61*DM$75)*(DM$76*DO62)</f>
        <v>144</v>
      </c>
      <c r="DP75" s="834"/>
      <c r="DQ75" s="345"/>
      <c r="DR75" s="827" t="s">
        <v>416</v>
      </c>
      <c r="DS75" s="834">
        <f>'Générateur P.Durable 15ans'!$B$15*DR$67</f>
        <v>1</v>
      </c>
      <c r="DT75" s="827" t="s">
        <v>448</v>
      </c>
      <c r="DU75" s="835">
        <f>(DU61*DS$75)*(DS$76*DU62)</f>
        <v>144</v>
      </c>
      <c r="DV75" s="834"/>
      <c r="DW75" s="345"/>
      <c r="DX75" s="827" t="s">
        <v>416</v>
      </c>
      <c r="DY75" s="834">
        <f>'Générateur P.Durable 15ans'!$B$15*DX$67</f>
        <v>1</v>
      </c>
      <c r="DZ75" s="827" t="s">
        <v>448</v>
      </c>
      <c r="EA75" s="835">
        <f>(EA61*DY$75)*(DY$76*EA62)</f>
        <v>144</v>
      </c>
      <c r="EB75" s="834"/>
      <c r="EC75" s="345"/>
      <c r="ED75" s="827" t="s">
        <v>416</v>
      </c>
      <c r="EE75" s="834">
        <f>'Générateur P.Durable 15ans'!$B$15*ED$67</f>
        <v>1</v>
      </c>
      <c r="EF75" s="827" t="s">
        <v>448</v>
      </c>
      <c r="EG75" s="835">
        <f>(EG61*EE$75)*(EE$76*EG62)</f>
        <v>144</v>
      </c>
      <c r="EH75" s="834"/>
      <c r="EI75" s="345"/>
      <c r="EJ75" s="827" t="s">
        <v>416</v>
      </c>
      <c r="EK75" s="834">
        <f>'Générateur P.Durable 15ans'!$B$15*EJ$67</f>
        <v>1</v>
      </c>
      <c r="EL75" s="827" t="s">
        <v>448</v>
      </c>
      <c r="EM75" s="835">
        <f>(EM61*EK$75)*(EK$76*EM62)</f>
        <v>144</v>
      </c>
      <c r="EN75" s="834"/>
      <c r="EO75" s="345"/>
      <c r="EP75" s="827" t="s">
        <v>416</v>
      </c>
      <c r="EQ75" s="834">
        <f>'Générateur P.Durable 15ans'!$B$15*EP$67</f>
        <v>1</v>
      </c>
      <c r="ER75" s="827" t="s">
        <v>448</v>
      </c>
      <c r="ES75" s="835">
        <f>(ES61*EQ$75)*(EQ$76*ES62)</f>
        <v>144</v>
      </c>
      <c r="ET75" s="834"/>
      <c r="EU75" s="345"/>
      <c r="EV75" s="827" t="s">
        <v>416</v>
      </c>
      <c r="EW75" s="834">
        <f>'Générateur P.Durable 15ans'!$B$15*EV$67</f>
        <v>1</v>
      </c>
      <c r="EX75" s="827" t="s">
        <v>448</v>
      </c>
      <c r="EY75" s="835">
        <f>(EY61*EW$75)*(EW$76*EY62)</f>
        <v>144</v>
      </c>
      <c r="EZ75" s="834"/>
      <c r="FA75" s="345"/>
      <c r="FB75" s="827" t="s">
        <v>416</v>
      </c>
      <c r="FC75" s="834">
        <f>'Générateur P.Durable 15ans'!$B$15*FB$67</f>
        <v>1</v>
      </c>
      <c r="FD75" s="827" t="s">
        <v>448</v>
      </c>
      <c r="FE75" s="835">
        <f>(FE61*FC$75)*(FC$76*FE62)</f>
        <v>144</v>
      </c>
      <c r="FF75" s="834"/>
      <c r="FG75" s="345"/>
      <c r="FH75" s="827" t="s">
        <v>416</v>
      </c>
      <c r="FI75" s="834">
        <f>'Générateur P.Durable 15ans'!$B$15*FH$67</f>
        <v>1</v>
      </c>
      <c r="FJ75" s="827" t="s">
        <v>448</v>
      </c>
      <c r="FK75" s="835">
        <f>(FK61*FI$75)*(FI$76*FK62)</f>
        <v>144</v>
      </c>
      <c r="FL75" s="834"/>
      <c r="FM75" s="345"/>
      <c r="FN75" s="827" t="s">
        <v>416</v>
      </c>
      <c r="FO75" s="834">
        <f>'Générateur P.Durable 15ans'!$B$15*FN$67</f>
        <v>1</v>
      </c>
      <c r="FP75" s="827" t="s">
        <v>448</v>
      </c>
      <c r="FQ75" s="835">
        <f>(FQ61*FO$75)*(FO$76*FQ62)</f>
        <v>144</v>
      </c>
      <c r="FR75" s="834"/>
      <c r="FS75" s="345"/>
      <c r="FT75" s="827" t="s">
        <v>416</v>
      </c>
      <c r="FU75" s="834">
        <f>'Générateur P.Durable 15ans'!$B$15*FT$67</f>
        <v>1</v>
      </c>
      <c r="FV75" s="827" t="s">
        <v>448</v>
      </c>
      <c r="FW75" s="835">
        <f>(FW61*FU$75)*(FU$76*FW62)</f>
        <v>144</v>
      </c>
      <c r="FX75" s="834"/>
      <c r="FY75" s="345"/>
    </row>
    <row r="76" spans="1:181" ht="15" thickBot="1" x14ac:dyDescent="0.35">
      <c r="A76" s="19"/>
      <c r="B76" s="826" t="s">
        <v>415</v>
      </c>
      <c r="C76" s="832">
        <f>'Générateur P.Durable 15ans'!$B$16*B$67</f>
        <v>1</v>
      </c>
      <c r="D76" s="826" t="s">
        <v>447</v>
      </c>
      <c r="E76" s="833">
        <f>(E60*C$76)*(C$73*E62)</f>
        <v>0</v>
      </c>
      <c r="F76" s="832"/>
      <c r="G76" s="345"/>
      <c r="H76" s="826" t="s">
        <v>415</v>
      </c>
      <c r="I76" s="832">
        <f>'Générateur P.Durable 15ans'!$B$16*H$67</f>
        <v>1</v>
      </c>
      <c r="J76" s="826" t="s">
        <v>447</v>
      </c>
      <c r="K76" s="833">
        <f>(K60*I$76)*(I$73*K62)</f>
        <v>2.0976685005939748</v>
      </c>
      <c r="L76" s="832"/>
      <c r="M76" s="345"/>
      <c r="N76" s="826" t="s">
        <v>415</v>
      </c>
      <c r="O76" s="832">
        <f>'Générateur P.Durable 15ans'!$B$16*N$67</f>
        <v>1</v>
      </c>
      <c r="P76" s="826" t="s">
        <v>447</v>
      </c>
      <c r="Q76" s="833">
        <f>(Q60*O$76)*(O$73*Q62)</f>
        <v>8.8677499498404337</v>
      </c>
      <c r="R76" s="832"/>
      <c r="S76" s="345"/>
      <c r="T76" s="826" t="s">
        <v>415</v>
      </c>
      <c r="U76" s="832">
        <f>'Générateur P.Durable 15ans'!$B$16*T$67</f>
        <v>1</v>
      </c>
      <c r="V76" s="826" t="s">
        <v>447</v>
      </c>
      <c r="W76" s="833">
        <f>(W60*U$76)*(U$73*W62)</f>
        <v>20.316839531538569</v>
      </c>
      <c r="X76" s="832"/>
      <c r="Y76" s="345"/>
      <c r="Z76" s="826" t="s">
        <v>415</v>
      </c>
      <c r="AA76" s="832">
        <f>'Générateur P.Durable 15ans'!$B$16*Z$67</f>
        <v>1</v>
      </c>
      <c r="AB76" s="826" t="s">
        <v>447</v>
      </c>
      <c r="AC76" s="833">
        <f>(AC60*AA$76)*(AA$73*AC62)</f>
        <v>35.470999799361721</v>
      </c>
      <c r="AD76" s="832"/>
      <c r="AE76" s="345"/>
      <c r="AF76" s="826" t="s">
        <v>415</v>
      </c>
      <c r="AG76" s="832">
        <f>'Générateur P.Durable 15ans'!$B$16*AF$67</f>
        <v>1</v>
      </c>
      <c r="AH76" s="826" t="s">
        <v>447</v>
      </c>
      <c r="AI76" s="833">
        <f>(AI60*AG$76)*(AG$73*AI62)</f>
        <v>52.679186915983202</v>
      </c>
      <c r="AJ76" s="832"/>
      <c r="AK76" s="345"/>
      <c r="AL76" s="826" t="s">
        <v>415</v>
      </c>
      <c r="AM76" s="832">
        <f>'Générateur P.Durable 15ans'!$B$16*AL$67</f>
        <v>1</v>
      </c>
      <c r="AN76" s="826" t="s">
        <v>447</v>
      </c>
      <c r="AO76" s="833">
        <f>(AO60*AM$76)*(AM$73*AO62)</f>
        <v>70.151665623489038</v>
      </c>
      <c r="AP76" s="832"/>
      <c r="AQ76" s="345"/>
      <c r="AR76" s="826" t="s">
        <v>415</v>
      </c>
      <c r="AS76" s="832">
        <f>'Générateur P.Durable 15ans'!$B$16*AR$67</f>
        <v>1</v>
      </c>
      <c r="AT76" s="826" t="s">
        <v>447</v>
      </c>
      <c r="AU76" s="833">
        <f>(AU60*AS$76)*(AS$73*AU62)</f>
        <v>86.434955601799771</v>
      </c>
      <c r="AV76" s="832"/>
      <c r="AW76" s="345"/>
      <c r="AX76" s="826" t="s">
        <v>415</v>
      </c>
      <c r="AY76" s="832">
        <f>'Générateur P.Durable 15ans'!$B$16*AX$67</f>
        <v>1</v>
      </c>
      <c r="AZ76" s="826" t="s">
        <v>447</v>
      </c>
      <c r="BA76" s="833">
        <f>(BA60*AY$76)*(AY$73*BA62)</f>
        <v>100.63747038419272</v>
      </c>
      <c r="BB76" s="832"/>
      <c r="BC76" s="345"/>
      <c r="BD76" s="826" t="s">
        <v>415</v>
      </c>
      <c r="BE76" s="832">
        <f>'Générateur P.Durable 15ans'!$B$16*BD$67</f>
        <v>1</v>
      </c>
      <c r="BF76" s="826" t="s">
        <v>447</v>
      </c>
      <c r="BG76" s="833">
        <f>(BG60*BE$76)*(BE$73*BG62)</f>
        <v>112.41146105966715</v>
      </c>
      <c r="BH76" s="832"/>
      <c r="BI76" s="345"/>
      <c r="BJ76" s="826" t="s">
        <v>415</v>
      </c>
      <c r="BK76" s="832">
        <f>'Générateur P.Durable 15ans'!$B$16*BJ$67</f>
        <v>1</v>
      </c>
      <c r="BL76" s="826" t="s">
        <v>447</v>
      </c>
      <c r="BM76" s="833">
        <f>(BM60*BK$76)*(BK$73*BM62)</f>
        <v>121.80339678205367</v>
      </c>
      <c r="BN76" s="832"/>
      <c r="BO76" s="345"/>
      <c r="BP76" s="826" t="s">
        <v>415</v>
      </c>
      <c r="BQ76" s="832">
        <f>'Générateur P.Durable 15ans'!$B$16*BP$67</f>
        <v>1</v>
      </c>
      <c r="BR76" s="826" t="s">
        <v>447</v>
      </c>
      <c r="BS76" s="833">
        <f>(BS60*BQ$76)*(BQ$73*BS62)</f>
        <v>129.08214723644954</v>
      </c>
      <c r="BT76" s="832"/>
      <c r="BU76" s="345"/>
      <c r="BV76" s="826" t="s">
        <v>415</v>
      </c>
      <c r="BW76" s="832">
        <f>'Générateur P.Durable 15ans'!$B$16*BV$67</f>
        <v>1</v>
      </c>
      <c r="BX76" s="826" t="s">
        <v>447</v>
      </c>
      <c r="BY76" s="833">
        <f>(BY60*BW$76)*(BW$73*BY62)</f>
        <v>134.60381904381359</v>
      </c>
      <c r="BZ76" s="832"/>
      <c r="CA76" s="345"/>
      <c r="CB76" s="826" t="s">
        <v>415</v>
      </c>
      <c r="CC76" s="832">
        <f>'Générateur P.Durable 15ans'!$B$16*CB$67</f>
        <v>1</v>
      </c>
      <c r="CD76" s="826" t="s">
        <v>447</v>
      </c>
      <c r="CE76" s="833">
        <f>(CE60*CC$76)*(CC$73*CE62)</f>
        <v>138.727240200691</v>
      </c>
      <c r="CF76" s="832"/>
      <c r="CG76" s="345"/>
      <c r="CH76" s="826" t="s">
        <v>415</v>
      </c>
      <c r="CI76" s="832">
        <f>'Générateur P.Durable 15ans'!$B$16*CH$67</f>
        <v>1</v>
      </c>
      <c r="CJ76" s="826" t="s">
        <v>447</v>
      </c>
      <c r="CK76" s="833">
        <f>(CK60*CI$76)*(CI$73*CK62)</f>
        <v>141.77135016048581</v>
      </c>
      <c r="CL76" s="832"/>
      <c r="CM76" s="345"/>
      <c r="CN76" s="826" t="s">
        <v>415</v>
      </c>
      <c r="CO76" s="832">
        <f>'Générateur P.Durable 15ans'!$B$16*CN$67</f>
        <v>1</v>
      </c>
      <c r="CP76" s="826" t="s">
        <v>447</v>
      </c>
      <c r="CQ76" s="833">
        <f>(CQ60*CO$76)*(CO$73*CQ62)</f>
        <v>144</v>
      </c>
      <c r="CR76" s="832"/>
      <c r="CS76" s="345"/>
      <c r="CT76" s="826" t="s">
        <v>415</v>
      </c>
      <c r="CU76" s="832">
        <f>'Générateur P.Durable 15ans'!$B$16*CT$67</f>
        <v>1</v>
      </c>
      <c r="CV76" s="826" t="s">
        <v>447</v>
      </c>
      <c r="CW76" s="833">
        <f>(CW60*CU$76)*(CU$73*CW62)</f>
        <v>144</v>
      </c>
      <c r="CX76" s="832"/>
      <c r="CY76" s="345"/>
      <c r="CZ76" s="826" t="s">
        <v>415</v>
      </c>
      <c r="DA76" s="832">
        <f>'Générateur P.Durable 15ans'!$B$16*CZ$67</f>
        <v>1</v>
      </c>
      <c r="DB76" s="826" t="s">
        <v>447</v>
      </c>
      <c r="DC76" s="833">
        <f>(DC60*DA$76)*(DA$73*DC62)</f>
        <v>144</v>
      </c>
      <c r="DD76" s="832"/>
      <c r="DE76" s="345"/>
      <c r="DF76" s="826" t="s">
        <v>415</v>
      </c>
      <c r="DG76" s="832">
        <f>'Générateur P.Durable 15ans'!$B$16*DF$67</f>
        <v>1</v>
      </c>
      <c r="DH76" s="826" t="s">
        <v>447</v>
      </c>
      <c r="DI76" s="833">
        <f>(DI60*DG$76)*(DG$73*DI62)</f>
        <v>144</v>
      </c>
      <c r="DJ76" s="832"/>
      <c r="DK76" s="345"/>
      <c r="DL76" s="826" t="s">
        <v>415</v>
      </c>
      <c r="DM76" s="832">
        <f>'Générateur P.Durable 15ans'!$B$16*DL$67</f>
        <v>1</v>
      </c>
      <c r="DN76" s="826" t="s">
        <v>447</v>
      </c>
      <c r="DO76" s="833">
        <f>(DO60*DM$76)*(DM$73*DO62)</f>
        <v>144</v>
      </c>
      <c r="DP76" s="832"/>
      <c r="DQ76" s="345"/>
      <c r="DR76" s="826" t="s">
        <v>415</v>
      </c>
      <c r="DS76" s="832">
        <f>'Générateur P.Durable 15ans'!$B$16*DR$67</f>
        <v>1</v>
      </c>
      <c r="DT76" s="826" t="s">
        <v>447</v>
      </c>
      <c r="DU76" s="833">
        <f>(DU60*DS$76)*(DS$73*DU62)</f>
        <v>144</v>
      </c>
      <c r="DV76" s="832"/>
      <c r="DW76" s="345"/>
      <c r="DX76" s="826" t="s">
        <v>415</v>
      </c>
      <c r="DY76" s="832">
        <f>'Générateur P.Durable 15ans'!$B$16*DX$67</f>
        <v>1</v>
      </c>
      <c r="DZ76" s="826" t="s">
        <v>447</v>
      </c>
      <c r="EA76" s="833">
        <f>(EA60*DY$76)*(DY$73*EA62)</f>
        <v>144</v>
      </c>
      <c r="EB76" s="832"/>
      <c r="EC76" s="345"/>
      <c r="ED76" s="826" t="s">
        <v>415</v>
      </c>
      <c r="EE76" s="832">
        <f>'Générateur P.Durable 15ans'!$B$16*ED$67</f>
        <v>1</v>
      </c>
      <c r="EF76" s="826" t="s">
        <v>447</v>
      </c>
      <c r="EG76" s="833">
        <f>(EG60*EE$76)*(EE$73*EG62)</f>
        <v>144</v>
      </c>
      <c r="EH76" s="832"/>
      <c r="EI76" s="345"/>
      <c r="EJ76" s="826" t="s">
        <v>415</v>
      </c>
      <c r="EK76" s="832">
        <f>'Générateur P.Durable 15ans'!$B$16*EJ$67</f>
        <v>1</v>
      </c>
      <c r="EL76" s="826" t="s">
        <v>447</v>
      </c>
      <c r="EM76" s="833">
        <f>(EM60*EK$76)*(EK$73*EM62)</f>
        <v>144</v>
      </c>
      <c r="EN76" s="832"/>
      <c r="EO76" s="345"/>
      <c r="EP76" s="826" t="s">
        <v>415</v>
      </c>
      <c r="EQ76" s="832">
        <f>'Générateur P.Durable 15ans'!$B$16*EP$67</f>
        <v>1</v>
      </c>
      <c r="ER76" s="826" t="s">
        <v>447</v>
      </c>
      <c r="ES76" s="833">
        <f>(ES60*EQ$76)*(EQ$73*ES62)</f>
        <v>144</v>
      </c>
      <c r="ET76" s="832"/>
      <c r="EU76" s="345"/>
      <c r="EV76" s="826" t="s">
        <v>415</v>
      </c>
      <c r="EW76" s="832">
        <f>'Générateur P.Durable 15ans'!$B$16*EV$67</f>
        <v>1</v>
      </c>
      <c r="EX76" s="826" t="s">
        <v>447</v>
      </c>
      <c r="EY76" s="833">
        <f>(EY60*EW$76)*(EW$73*EY62)</f>
        <v>144</v>
      </c>
      <c r="EZ76" s="832"/>
      <c r="FA76" s="345"/>
      <c r="FB76" s="826" t="s">
        <v>415</v>
      </c>
      <c r="FC76" s="832">
        <f>'Générateur P.Durable 15ans'!$B$16*FB$67</f>
        <v>1</v>
      </c>
      <c r="FD76" s="826" t="s">
        <v>447</v>
      </c>
      <c r="FE76" s="833">
        <f>(FE60*FC$76)*(FC$73*FE62)</f>
        <v>144</v>
      </c>
      <c r="FF76" s="832"/>
      <c r="FG76" s="345"/>
      <c r="FH76" s="826" t="s">
        <v>415</v>
      </c>
      <c r="FI76" s="832">
        <f>'Générateur P.Durable 15ans'!$B$16*FH$67</f>
        <v>1</v>
      </c>
      <c r="FJ76" s="826" t="s">
        <v>447</v>
      </c>
      <c r="FK76" s="833">
        <f>(FK60*FI$76)*(FI$73*FK62)</f>
        <v>144</v>
      </c>
      <c r="FL76" s="832"/>
      <c r="FM76" s="345"/>
      <c r="FN76" s="826" t="s">
        <v>415</v>
      </c>
      <c r="FO76" s="832">
        <f>'Générateur P.Durable 15ans'!$B$16*FN$67</f>
        <v>1</v>
      </c>
      <c r="FP76" s="826" t="s">
        <v>447</v>
      </c>
      <c r="FQ76" s="833">
        <f>(FQ60*FO$76)*(FO$73*FQ62)</f>
        <v>144</v>
      </c>
      <c r="FR76" s="832"/>
      <c r="FS76" s="345"/>
      <c r="FT76" s="826" t="s">
        <v>415</v>
      </c>
      <c r="FU76" s="832">
        <f>'Générateur P.Durable 15ans'!$B$16*FT$67</f>
        <v>1</v>
      </c>
      <c r="FV76" s="826" t="s">
        <v>447</v>
      </c>
      <c r="FW76" s="833">
        <f>(FW60*FU$76)*(FU$73*FW62)</f>
        <v>144</v>
      </c>
      <c r="FX76" s="832"/>
      <c r="FY76" s="345"/>
    </row>
    <row r="77" spans="1:181" x14ac:dyDescent="0.3">
      <c r="A77" s="19"/>
      <c r="B77" s="851"/>
      <c r="E77" s="835" t="s">
        <v>481</v>
      </c>
      <c r="F77" s="839">
        <f>SUM(E73:E76)</f>
        <v>0</v>
      </c>
      <c r="G77" s="345"/>
      <c r="H77" s="851"/>
      <c r="K77" s="835" t="s">
        <v>481</v>
      </c>
      <c r="L77" s="839">
        <f>SUM(K73:K76)</f>
        <v>8.3906740023758992</v>
      </c>
      <c r="M77" s="345"/>
      <c r="N77" s="851"/>
      <c r="Q77" s="835" t="s">
        <v>481</v>
      </c>
      <c r="R77" s="839">
        <f>SUM(Q73:Q76)</f>
        <v>35.470999799361735</v>
      </c>
      <c r="S77" s="345"/>
      <c r="T77" s="851"/>
      <c r="W77" s="835" t="s">
        <v>481</v>
      </c>
      <c r="X77" s="839">
        <f>SUM(W73:W76)</f>
        <v>81.267358126154278</v>
      </c>
      <c r="Y77" s="345"/>
      <c r="Z77" s="851"/>
      <c r="AC77" s="835" t="s">
        <v>481</v>
      </c>
      <c r="AD77" s="839">
        <f>SUM(AC73:AC76)</f>
        <v>141.88399919744688</v>
      </c>
      <c r="AE77" s="345"/>
      <c r="AF77" s="851"/>
      <c r="AI77" s="835" t="s">
        <v>481</v>
      </c>
      <c r="AJ77" s="839">
        <f>SUM(AI73:AI76)</f>
        <v>210.71674766393281</v>
      </c>
      <c r="AK77" s="345"/>
      <c r="AL77" s="851"/>
      <c r="AO77" s="835" t="s">
        <v>481</v>
      </c>
      <c r="AP77" s="839">
        <f>SUM(AO73:AO76)</f>
        <v>280.60666249395615</v>
      </c>
      <c r="AQ77" s="345"/>
      <c r="AR77" s="851"/>
      <c r="AU77" s="835" t="s">
        <v>481</v>
      </c>
      <c r="AV77" s="839">
        <f>SUM(AU73:AU76)</f>
        <v>345.73982240719909</v>
      </c>
      <c r="AW77" s="345"/>
      <c r="AX77" s="851"/>
      <c r="BA77" s="835" t="s">
        <v>481</v>
      </c>
      <c r="BB77" s="839">
        <f>SUM(BA73:BA76)</f>
        <v>402.5498815367709</v>
      </c>
      <c r="BC77" s="345"/>
      <c r="BD77" s="851"/>
      <c r="BG77" s="835" t="s">
        <v>481</v>
      </c>
      <c r="BH77" s="839">
        <f>SUM(BG73:BG76)</f>
        <v>449.64584423866859</v>
      </c>
      <c r="BI77" s="345"/>
      <c r="BJ77" s="851"/>
      <c r="BM77" s="835" t="s">
        <v>481</v>
      </c>
      <c r="BN77" s="839">
        <f>SUM(BM73:BM76)</f>
        <v>487.21358712821467</v>
      </c>
      <c r="BO77" s="345"/>
      <c r="BP77" s="851"/>
      <c r="BS77" s="835" t="s">
        <v>481</v>
      </c>
      <c r="BT77" s="839">
        <f>SUM(BS73:BS76)</f>
        <v>516.32858894579817</v>
      </c>
      <c r="BU77" s="345"/>
      <c r="BV77" s="851"/>
      <c r="BY77" s="835" t="s">
        <v>481</v>
      </c>
      <c r="BZ77" s="839">
        <f>SUM(BY73:BY76)</f>
        <v>538.41527617525435</v>
      </c>
      <c r="CA77" s="345"/>
      <c r="CB77" s="851"/>
      <c r="CE77" s="835" t="s">
        <v>481</v>
      </c>
      <c r="CF77" s="839">
        <f>SUM(CE73:CE76)</f>
        <v>554.908960802764</v>
      </c>
      <c r="CG77" s="345"/>
      <c r="CH77" s="851"/>
      <c r="CK77" s="835" t="s">
        <v>481</v>
      </c>
      <c r="CL77" s="839">
        <f>SUM(CK73:CK76)</f>
        <v>567.08540064194324</v>
      </c>
      <c r="CM77" s="345"/>
      <c r="CN77" s="851"/>
      <c r="CQ77" s="835" t="s">
        <v>481</v>
      </c>
      <c r="CR77" s="839">
        <f>SUM(CQ73:CQ76)</f>
        <v>576</v>
      </c>
      <c r="CS77" s="345"/>
      <c r="CT77" s="851"/>
      <c r="CW77" s="835" t="s">
        <v>481</v>
      </c>
      <c r="CX77" s="839">
        <f>SUM(CW73:CW76)</f>
        <v>576</v>
      </c>
      <c r="CY77" s="345"/>
      <c r="CZ77" s="851"/>
      <c r="DC77" s="835" t="s">
        <v>481</v>
      </c>
      <c r="DD77" s="839">
        <f>SUM(DC73:DC76)</f>
        <v>576</v>
      </c>
      <c r="DE77" s="345"/>
      <c r="DF77" s="851"/>
      <c r="DI77" s="835" t="s">
        <v>481</v>
      </c>
      <c r="DJ77" s="839">
        <f>SUM(DI73:DI76)</f>
        <v>576</v>
      </c>
      <c r="DK77" s="345"/>
      <c r="DL77" s="851"/>
      <c r="DO77" s="835" t="s">
        <v>481</v>
      </c>
      <c r="DP77" s="839">
        <f>SUM(DO73:DO76)</f>
        <v>576</v>
      </c>
      <c r="DQ77" s="345"/>
      <c r="DR77" s="851"/>
      <c r="DU77" s="835" t="s">
        <v>481</v>
      </c>
      <c r="DV77" s="839">
        <f>SUM(DU73:DU76)</f>
        <v>576</v>
      </c>
      <c r="DW77" s="345"/>
      <c r="DX77" s="851"/>
      <c r="EA77" s="835" t="s">
        <v>481</v>
      </c>
      <c r="EB77" s="839">
        <f>SUM(EA73:EA76)</f>
        <v>576</v>
      </c>
      <c r="EC77" s="345"/>
      <c r="ED77" s="851"/>
      <c r="EG77" s="835" t="s">
        <v>481</v>
      </c>
      <c r="EH77" s="839">
        <f>SUM(EG73:EG76)</f>
        <v>576</v>
      </c>
      <c r="EI77" s="345"/>
      <c r="EJ77" s="851"/>
      <c r="EM77" s="835" t="s">
        <v>481</v>
      </c>
      <c r="EN77" s="839">
        <f>SUM(EM73:EM76)</f>
        <v>576</v>
      </c>
      <c r="EO77" s="345"/>
      <c r="EP77" s="851"/>
      <c r="ES77" s="835" t="s">
        <v>481</v>
      </c>
      <c r="ET77" s="839">
        <f>SUM(ES73:ES76)</f>
        <v>576</v>
      </c>
      <c r="EU77" s="345"/>
      <c r="EV77" s="851"/>
      <c r="EY77" s="835" t="s">
        <v>481</v>
      </c>
      <c r="EZ77" s="839">
        <f>SUM(EY73:EY76)</f>
        <v>576</v>
      </c>
      <c r="FA77" s="345"/>
      <c r="FB77" s="851"/>
      <c r="FE77" s="835" t="s">
        <v>481</v>
      </c>
      <c r="FF77" s="839">
        <f>SUM(FE73:FE76)</f>
        <v>576</v>
      </c>
      <c r="FG77" s="345"/>
      <c r="FH77" s="851"/>
      <c r="FK77" s="835" t="s">
        <v>481</v>
      </c>
      <c r="FL77" s="839">
        <f>SUM(FK73:FK76)</f>
        <v>576</v>
      </c>
      <c r="FM77" s="345"/>
      <c r="FN77" s="851"/>
      <c r="FQ77" s="835" t="s">
        <v>481</v>
      </c>
      <c r="FR77" s="839">
        <f>SUM(FQ73:FQ76)</f>
        <v>576</v>
      </c>
      <c r="FS77" s="345"/>
      <c r="FT77" s="851"/>
      <c r="FW77" s="835" t="s">
        <v>481</v>
      </c>
      <c r="FX77" s="839">
        <f>SUM(FW73:FW76)</f>
        <v>576</v>
      </c>
      <c r="FY77" s="345"/>
    </row>
    <row r="78" spans="1:181" ht="15" thickBot="1" x14ac:dyDescent="0.35">
      <c r="A78" s="19"/>
      <c r="G78" s="345"/>
      <c r="M78" s="345"/>
      <c r="S78" s="345"/>
      <c r="Y78" s="345"/>
      <c r="AE78" s="345"/>
      <c r="AK78" s="345"/>
      <c r="AQ78" s="345"/>
      <c r="AW78" s="345"/>
      <c r="BC78" s="345"/>
      <c r="BI78" s="345"/>
      <c r="BO78" s="345"/>
      <c r="BU78" s="345"/>
      <c r="CA78" s="345"/>
      <c r="CG78" s="345"/>
      <c r="CM78" s="345"/>
      <c r="CS78" s="345"/>
      <c r="CY78" s="345"/>
      <c r="DE78" s="345"/>
      <c r="DK78" s="345"/>
      <c r="DQ78" s="345"/>
      <c r="DW78" s="345"/>
      <c r="EC78" s="345"/>
      <c r="EI78" s="345"/>
      <c r="EO78" s="345"/>
      <c r="EU78" s="345"/>
      <c r="FA78" s="345"/>
      <c r="FG78" s="345"/>
      <c r="FM78" s="345"/>
      <c r="FS78" s="345"/>
      <c r="FY78" s="345"/>
    </row>
    <row r="79" spans="1:181" x14ac:dyDescent="0.3">
      <c r="A79" s="19"/>
      <c r="B79" s="838" t="s">
        <v>483</v>
      </c>
      <c r="C79" s="600" t="s">
        <v>429</v>
      </c>
      <c r="D79" s="672" t="s">
        <v>482</v>
      </c>
      <c r="G79" s="345"/>
      <c r="H79" s="838" t="s">
        <v>483</v>
      </c>
      <c r="I79" s="600" t="s">
        <v>429</v>
      </c>
      <c r="J79" s="672" t="s">
        <v>482</v>
      </c>
      <c r="M79" s="345"/>
      <c r="N79" s="838" t="s">
        <v>483</v>
      </c>
      <c r="O79" s="600" t="s">
        <v>429</v>
      </c>
      <c r="P79" s="672" t="s">
        <v>482</v>
      </c>
      <c r="S79" s="345"/>
      <c r="T79" s="838" t="s">
        <v>483</v>
      </c>
      <c r="U79" s="600" t="s">
        <v>429</v>
      </c>
      <c r="V79" s="672" t="s">
        <v>482</v>
      </c>
      <c r="Y79" s="345"/>
      <c r="Z79" s="838" t="s">
        <v>483</v>
      </c>
      <c r="AA79" s="600" t="s">
        <v>429</v>
      </c>
      <c r="AB79" s="672" t="s">
        <v>482</v>
      </c>
      <c r="AE79" s="345"/>
      <c r="AF79" s="838" t="s">
        <v>483</v>
      </c>
      <c r="AG79" s="600" t="s">
        <v>429</v>
      </c>
      <c r="AH79" s="672" t="s">
        <v>482</v>
      </c>
      <c r="AK79" s="345"/>
      <c r="AL79" s="838" t="s">
        <v>483</v>
      </c>
      <c r="AM79" s="600" t="s">
        <v>429</v>
      </c>
      <c r="AN79" s="672" t="s">
        <v>482</v>
      </c>
      <c r="AQ79" s="345"/>
      <c r="AR79" s="838" t="s">
        <v>483</v>
      </c>
      <c r="AS79" s="600" t="s">
        <v>429</v>
      </c>
      <c r="AT79" s="672" t="s">
        <v>482</v>
      </c>
      <c r="AW79" s="345"/>
      <c r="AX79" s="838" t="s">
        <v>483</v>
      </c>
      <c r="AY79" s="600" t="s">
        <v>429</v>
      </c>
      <c r="AZ79" s="672" t="s">
        <v>482</v>
      </c>
      <c r="BC79" s="345"/>
      <c r="BD79" s="838" t="s">
        <v>483</v>
      </c>
      <c r="BE79" s="600" t="s">
        <v>429</v>
      </c>
      <c r="BF79" s="672" t="s">
        <v>482</v>
      </c>
      <c r="BI79" s="345"/>
      <c r="BJ79" s="838" t="s">
        <v>483</v>
      </c>
      <c r="BK79" s="600" t="s">
        <v>429</v>
      </c>
      <c r="BL79" s="672" t="s">
        <v>482</v>
      </c>
      <c r="BO79" s="345"/>
      <c r="BP79" s="838" t="s">
        <v>483</v>
      </c>
      <c r="BQ79" s="600" t="s">
        <v>429</v>
      </c>
      <c r="BR79" s="672" t="s">
        <v>482</v>
      </c>
      <c r="BU79" s="345"/>
      <c r="BV79" s="838" t="s">
        <v>483</v>
      </c>
      <c r="BW79" s="600" t="s">
        <v>429</v>
      </c>
      <c r="BX79" s="672" t="s">
        <v>482</v>
      </c>
      <c r="CA79" s="345"/>
      <c r="CB79" s="838" t="s">
        <v>483</v>
      </c>
      <c r="CC79" s="600" t="s">
        <v>429</v>
      </c>
      <c r="CD79" s="672" t="s">
        <v>482</v>
      </c>
      <c r="CG79" s="345"/>
      <c r="CH79" s="838" t="s">
        <v>483</v>
      </c>
      <c r="CI79" s="600" t="s">
        <v>429</v>
      </c>
      <c r="CJ79" s="672" t="s">
        <v>482</v>
      </c>
      <c r="CM79" s="345"/>
      <c r="CN79" s="838" t="s">
        <v>483</v>
      </c>
      <c r="CO79" s="600" t="s">
        <v>429</v>
      </c>
      <c r="CP79" s="672" t="s">
        <v>482</v>
      </c>
      <c r="CS79" s="345"/>
      <c r="CT79" s="838" t="s">
        <v>483</v>
      </c>
      <c r="CU79" s="600" t="s">
        <v>429</v>
      </c>
      <c r="CV79" s="672" t="s">
        <v>482</v>
      </c>
      <c r="CY79" s="345"/>
      <c r="CZ79" s="838" t="s">
        <v>483</v>
      </c>
      <c r="DA79" s="600" t="s">
        <v>429</v>
      </c>
      <c r="DB79" s="672" t="s">
        <v>482</v>
      </c>
      <c r="DE79" s="345"/>
      <c r="DF79" s="838" t="s">
        <v>483</v>
      </c>
      <c r="DG79" s="600" t="s">
        <v>429</v>
      </c>
      <c r="DH79" s="672" t="s">
        <v>482</v>
      </c>
      <c r="DK79" s="345"/>
      <c r="DL79" s="838" t="s">
        <v>483</v>
      </c>
      <c r="DM79" s="600" t="s">
        <v>429</v>
      </c>
      <c r="DN79" s="672" t="s">
        <v>482</v>
      </c>
      <c r="DQ79" s="345"/>
      <c r="DR79" s="838" t="s">
        <v>483</v>
      </c>
      <c r="DS79" s="600" t="s">
        <v>429</v>
      </c>
      <c r="DT79" s="672" t="s">
        <v>482</v>
      </c>
      <c r="DW79" s="345"/>
      <c r="DX79" s="838" t="s">
        <v>483</v>
      </c>
      <c r="DY79" s="600" t="s">
        <v>429</v>
      </c>
      <c r="DZ79" s="672" t="s">
        <v>482</v>
      </c>
      <c r="EC79" s="345"/>
      <c r="ED79" s="838" t="s">
        <v>483</v>
      </c>
      <c r="EE79" s="600" t="s">
        <v>429</v>
      </c>
      <c r="EF79" s="672" t="s">
        <v>482</v>
      </c>
      <c r="EI79" s="345"/>
      <c r="EJ79" s="838" t="s">
        <v>483</v>
      </c>
      <c r="EK79" s="600" t="s">
        <v>429</v>
      </c>
      <c r="EL79" s="672" t="s">
        <v>482</v>
      </c>
      <c r="EO79" s="345"/>
      <c r="EP79" s="838" t="s">
        <v>483</v>
      </c>
      <c r="EQ79" s="600" t="s">
        <v>429</v>
      </c>
      <c r="ER79" s="672" t="s">
        <v>482</v>
      </c>
      <c r="EU79" s="345"/>
      <c r="EV79" s="838" t="s">
        <v>483</v>
      </c>
      <c r="EW79" s="600" t="s">
        <v>429</v>
      </c>
      <c r="EX79" s="672" t="s">
        <v>482</v>
      </c>
      <c r="FA79" s="345"/>
      <c r="FB79" s="838" t="s">
        <v>483</v>
      </c>
      <c r="FC79" s="600" t="s">
        <v>429</v>
      </c>
      <c r="FD79" s="672" t="s">
        <v>482</v>
      </c>
      <c r="FG79" s="345"/>
      <c r="FH79" s="838" t="s">
        <v>483</v>
      </c>
      <c r="FI79" s="600" t="s">
        <v>429</v>
      </c>
      <c r="FJ79" s="672" t="s">
        <v>482</v>
      </c>
      <c r="FM79" s="345"/>
      <c r="FN79" s="838" t="s">
        <v>483</v>
      </c>
      <c r="FO79" s="600" t="s">
        <v>429</v>
      </c>
      <c r="FP79" s="672" t="s">
        <v>482</v>
      </c>
      <c r="FS79" s="345"/>
      <c r="FT79" s="838" t="s">
        <v>483</v>
      </c>
      <c r="FU79" s="600" t="s">
        <v>429</v>
      </c>
      <c r="FV79" s="672" t="s">
        <v>482</v>
      </c>
      <c r="FY79" s="345"/>
    </row>
    <row r="80" spans="1:181" x14ac:dyDescent="0.3">
      <c r="A80" s="19"/>
      <c r="B80" s="827" t="s">
        <v>418</v>
      </c>
      <c r="C80" s="835">
        <f>C64-((C$74*E63)+(C$76*E62))</f>
        <v>190</v>
      </c>
      <c r="D80" s="834">
        <f>C80*C$73*E60</f>
        <v>0</v>
      </c>
      <c r="G80" s="345"/>
      <c r="H80" s="827" t="s">
        <v>418</v>
      </c>
      <c r="I80" s="835">
        <f>I64-((I$74*K63)+(I$76*K62))</f>
        <v>187.10333398501382</v>
      </c>
      <c r="J80" s="834">
        <f>I80*I$73*K60</f>
        <v>270.98793442249888</v>
      </c>
      <c r="M80" s="345"/>
      <c r="N80" s="827" t="s">
        <v>418</v>
      </c>
      <c r="O80" s="835">
        <f>O64-((O$74*Q63)+(O$76*Q62))</f>
        <v>184.04424649608785</v>
      </c>
      <c r="P80" s="834">
        <f>O80*O$73*Q60</f>
        <v>548.06108297197238</v>
      </c>
      <c r="S80" s="345"/>
      <c r="T80" s="827" t="s">
        <v>418</v>
      </c>
      <c r="U80" s="835">
        <f>U64-((U$74*W63)+(U$76*W62))</f>
        <v>180.98515900716188</v>
      </c>
      <c r="V80" s="834">
        <f>U80*U$73*W60</f>
        <v>815.77621525654251</v>
      </c>
      <c r="Y80" s="345"/>
      <c r="Z80" s="827" t="s">
        <v>418</v>
      </c>
      <c r="AA80" s="835">
        <f>AA64-((AA$74*AC63)+(AA$76*AC62))</f>
        <v>178.08849299217573</v>
      </c>
      <c r="AB80" s="834">
        <f>AA80*AA$73*AC60</f>
        <v>1060.6511661445832</v>
      </c>
      <c r="AE80" s="345"/>
      <c r="AF80" s="827" t="s">
        <v>418</v>
      </c>
      <c r="AG80" s="835">
        <f>AG64-((AG$74*AI63)+(AG$76*AI62))</f>
        <v>175.48391417551093</v>
      </c>
      <c r="AH80" s="834">
        <f>AG80*AG$73*AI60</f>
        <v>1273.6697794944962</v>
      </c>
      <c r="AK80" s="345"/>
      <c r="AL80" s="827" t="s">
        <v>418</v>
      </c>
      <c r="AM80" s="835">
        <f>AM64-((AM$74*AO63)+(AM$76*AO62))</f>
        <v>173.24868176847099</v>
      </c>
      <c r="AN80" s="834">
        <f>AM80*AM$73*AO60</f>
        <v>1451.0719007482778</v>
      </c>
      <c r="AQ80" s="345"/>
      <c r="AR80" s="827" t="s">
        <v>418</v>
      </c>
      <c r="AS80" s="835">
        <f>AS64-((AS$74*AU63)+(AS$76*AU62))</f>
        <v>171.40591969450495</v>
      </c>
      <c r="AT80" s="834">
        <f>AS80*AS$73*AU60</f>
        <v>1593.5677178184308</v>
      </c>
      <c r="AW80" s="345"/>
      <c r="AX80" s="827" t="s">
        <v>418</v>
      </c>
      <c r="AY80" s="835">
        <f>AY64-((AY$74*BA63)+(AY$76*BA62))</f>
        <v>169.93635423117794</v>
      </c>
      <c r="AZ80" s="834">
        <f>AY80*AY$73*BA60</f>
        <v>1704.771407269709</v>
      </c>
      <c r="BC80" s="345"/>
      <c r="BD80" s="827" t="s">
        <v>418</v>
      </c>
      <c r="BE80" s="835">
        <f>BE64-((BE$74*BG63)+(BE$76*BG62))</f>
        <v>168.79514573880149</v>
      </c>
      <c r="BF80" s="834">
        <f>BE80*BE$73*BG60</f>
        <v>1789.638232694524</v>
      </c>
      <c r="BI80" s="345"/>
      <c r="BJ80" s="827" t="s">
        <v>418</v>
      </c>
      <c r="BK80" s="835">
        <f>BK64-((BK$74*BM63)+(BK$76*BM62))</f>
        <v>167.92708476144995</v>
      </c>
      <c r="BL80" s="834">
        <f>BK80*BK$73*BM60</f>
        <v>1853.3201540981465</v>
      </c>
      <c r="BO80" s="345"/>
      <c r="BP80" s="827" t="s">
        <v>418</v>
      </c>
      <c r="BQ80" s="835">
        <f>BQ64-((BQ$74*BS63)+(BQ$76*BS62))</f>
        <v>167.27713510699414</v>
      </c>
      <c r="BR80" s="834">
        <f>BQ80*BQ$73*BS60</f>
        <v>1900.5078703626575</v>
      </c>
      <c r="BU80" s="345"/>
      <c r="BV80" s="827" t="s">
        <v>418</v>
      </c>
      <c r="BW80" s="835">
        <f>BW64-((BW$74*BY63)+(BW$76*BY62))</f>
        <v>166.79622280370597</v>
      </c>
      <c r="BX80" s="834">
        <f>BW80*BW$73*BY60</f>
        <v>1935.1511955603046</v>
      </c>
      <c r="CA80" s="345"/>
      <c r="CB80" s="827" t="s">
        <v>418</v>
      </c>
      <c r="CC80" s="835">
        <f>CC64-((CC$74*CE63)+(CC$76*CE62))</f>
        <v>166.44349429981679</v>
      </c>
      <c r="CD80" s="834">
        <f>CC80*CC$73*CE60</f>
        <v>1960.4135611160227</v>
      </c>
      <c r="CG80" s="345"/>
      <c r="CH80" s="827" t="s">
        <v>418</v>
      </c>
      <c r="CI80" s="835">
        <f>CI64-((CI$74*CK63)+(CI$76*CK62))</f>
        <v>166.18644502301382</v>
      </c>
      <c r="CJ80" s="834">
        <f>CI80*CI$73*CK60</f>
        <v>1978.7450224927154</v>
      </c>
      <c r="CM80" s="345"/>
      <c r="CN80" s="827" t="s">
        <v>418</v>
      </c>
      <c r="CO80" s="835">
        <f>CO64-((CO$74*CQ63)+(CO$76*CQ62))</f>
        <v>166</v>
      </c>
      <c r="CP80" s="834">
        <f>CO80*CO$73*CQ60</f>
        <v>1992</v>
      </c>
      <c r="CS80" s="345"/>
      <c r="CT80" s="827" t="s">
        <v>418</v>
      </c>
      <c r="CU80" s="835">
        <f>CU64-((CU$74*CW63)+(CU$76*CW62))</f>
        <v>166</v>
      </c>
      <c r="CV80" s="834">
        <f>CU80*CU$73*CW60</f>
        <v>1992</v>
      </c>
      <c r="CY80" s="345"/>
      <c r="CZ80" s="827" t="s">
        <v>418</v>
      </c>
      <c r="DA80" s="835">
        <f>DA64-((DA$74*DC63)+(DA$76*DC62))</f>
        <v>166</v>
      </c>
      <c r="DB80" s="834">
        <f>DA80*DA$73*DC60</f>
        <v>1992</v>
      </c>
      <c r="DE80" s="345"/>
      <c r="DF80" s="827" t="s">
        <v>418</v>
      </c>
      <c r="DG80" s="835">
        <f>DG64-((DG$74*DI63)+(DG$76*DI62))</f>
        <v>166</v>
      </c>
      <c r="DH80" s="834">
        <f>DG80*DG$73*DI60</f>
        <v>1992</v>
      </c>
      <c r="DK80" s="345"/>
      <c r="DL80" s="827" t="s">
        <v>418</v>
      </c>
      <c r="DM80" s="835">
        <f>DM64-((DM$74*DO63)+(DM$76*DO62))</f>
        <v>166</v>
      </c>
      <c r="DN80" s="834">
        <f>DM80*DM$73*DO60</f>
        <v>1992</v>
      </c>
      <c r="DQ80" s="345"/>
      <c r="DR80" s="827" t="s">
        <v>418</v>
      </c>
      <c r="DS80" s="835">
        <f>DS64-((DS$74*DU63)+(DS$76*DU62))</f>
        <v>166</v>
      </c>
      <c r="DT80" s="834">
        <f>DS80*DS$73*DU60</f>
        <v>1992</v>
      </c>
      <c r="DW80" s="345"/>
      <c r="DX80" s="827" t="s">
        <v>418</v>
      </c>
      <c r="DY80" s="835">
        <f>DY64-((DY$74*EA63)+(DY$76*EA62))</f>
        <v>166</v>
      </c>
      <c r="DZ80" s="834">
        <f>DY80*DY$73*EA60</f>
        <v>1992</v>
      </c>
      <c r="EC80" s="345"/>
      <c r="ED80" s="827" t="s">
        <v>418</v>
      </c>
      <c r="EE80" s="835">
        <f>EE64-((EE$74*EG63)+(EE$76*EG62))</f>
        <v>166</v>
      </c>
      <c r="EF80" s="834">
        <f>EE80*EE$73*EG60</f>
        <v>1992</v>
      </c>
      <c r="EI80" s="345"/>
      <c r="EJ80" s="827" t="s">
        <v>418</v>
      </c>
      <c r="EK80" s="835">
        <f>EK64-((EK$74*EM63)+(EK$76*EM62))</f>
        <v>166</v>
      </c>
      <c r="EL80" s="834">
        <f>EK80*EK$73*EM60</f>
        <v>1992</v>
      </c>
      <c r="EO80" s="345"/>
      <c r="EP80" s="827" t="s">
        <v>418</v>
      </c>
      <c r="EQ80" s="835">
        <f>EQ64-((EQ$74*ES63)+(EQ$76*ES62))</f>
        <v>166</v>
      </c>
      <c r="ER80" s="834">
        <f>EQ80*EQ$73*ES60</f>
        <v>1992</v>
      </c>
      <c r="EU80" s="345"/>
      <c r="EV80" s="827" t="s">
        <v>418</v>
      </c>
      <c r="EW80" s="835">
        <f>EW64-((EW$74*EY63)+(EW$76*EY62))</f>
        <v>166</v>
      </c>
      <c r="EX80" s="834">
        <f>EW80*EW$73*EY60</f>
        <v>1992</v>
      </c>
      <c r="FA80" s="345"/>
      <c r="FB80" s="827" t="s">
        <v>418</v>
      </c>
      <c r="FC80" s="835">
        <f>FC64-((FC$74*FE63)+(FC$76*FE62))</f>
        <v>166</v>
      </c>
      <c r="FD80" s="834">
        <f>FC80*FC$73*FE60</f>
        <v>1992</v>
      </c>
      <c r="FG80" s="345"/>
      <c r="FH80" s="827" t="s">
        <v>418</v>
      </c>
      <c r="FI80" s="835">
        <f>FI64-((FI$74*FK63)+(FI$76*FK62))</f>
        <v>166</v>
      </c>
      <c r="FJ80" s="834">
        <f>FI80*FI$73*FK60</f>
        <v>1992</v>
      </c>
      <c r="FM80" s="345"/>
      <c r="FN80" s="827" t="s">
        <v>418</v>
      </c>
      <c r="FO80" s="835">
        <f>FO64-((FO$74*FQ63)+(FO$76*FQ62))</f>
        <v>166</v>
      </c>
      <c r="FP80" s="834">
        <f>FO80*FO$73*FQ60</f>
        <v>1992</v>
      </c>
      <c r="FS80" s="345"/>
      <c r="FT80" s="827" t="s">
        <v>418</v>
      </c>
      <c r="FU80" s="835">
        <f>FU64-((FU$74*FW63)+(FU$76*FW62))</f>
        <v>166</v>
      </c>
      <c r="FV80" s="834">
        <f>FU80*FU$73*FW60</f>
        <v>1992</v>
      </c>
      <c r="FY80" s="345"/>
    </row>
    <row r="81" spans="1:181" x14ac:dyDescent="0.3">
      <c r="A81" s="19"/>
      <c r="B81" s="827" t="s">
        <v>417</v>
      </c>
      <c r="C81" s="835">
        <f>D64-((C$75*E61)+(C$73*E60))</f>
        <v>190</v>
      </c>
      <c r="D81" s="834">
        <f>C81*C$74*E63</f>
        <v>0</v>
      </c>
      <c r="G81" s="345"/>
      <c r="H81" s="827" t="s">
        <v>417</v>
      </c>
      <c r="I81" s="835">
        <f>J64-((I$75*K61)+(I$73*K60))</f>
        <v>187.10333398501382</v>
      </c>
      <c r="J81" s="834">
        <f>I81*I$74*K63</f>
        <v>270.98793442249888</v>
      </c>
      <c r="M81" s="345"/>
      <c r="N81" s="827" t="s">
        <v>417</v>
      </c>
      <c r="O81" s="835">
        <f>P64-((O$75*Q61)+(O$73*Q60))</f>
        <v>184.04424649608785</v>
      </c>
      <c r="P81" s="834">
        <f>O81*O$74*Q63</f>
        <v>548.06108297197238</v>
      </c>
      <c r="S81" s="345"/>
      <c r="T81" s="827" t="s">
        <v>417</v>
      </c>
      <c r="U81" s="835">
        <f>V64-((U$75*W61)+(U$73*W60))</f>
        <v>180.98515900716188</v>
      </c>
      <c r="V81" s="834">
        <f>U81*U$74*W63</f>
        <v>815.77621525654251</v>
      </c>
      <c r="Y81" s="345"/>
      <c r="Z81" s="827" t="s">
        <v>417</v>
      </c>
      <c r="AA81" s="835">
        <f>AB64-((AA$75*AC61)+(AA$73*AC60))</f>
        <v>178.08849299217573</v>
      </c>
      <c r="AB81" s="834">
        <f>AA81*AA$74*AC63</f>
        <v>1060.6511661445832</v>
      </c>
      <c r="AE81" s="345"/>
      <c r="AF81" s="827" t="s">
        <v>417</v>
      </c>
      <c r="AG81" s="835">
        <f>AH64-((AG$75*AI61)+(AG$73*AI60))</f>
        <v>175.48391417551093</v>
      </c>
      <c r="AH81" s="834">
        <f>AG81*AG$74*AI63</f>
        <v>1273.6697794944962</v>
      </c>
      <c r="AK81" s="345"/>
      <c r="AL81" s="827" t="s">
        <v>417</v>
      </c>
      <c r="AM81" s="835">
        <f>AN64-((AM$75*AO61)+(AM$73*AO60))</f>
        <v>173.24868176847099</v>
      </c>
      <c r="AN81" s="834">
        <f>AM81*AM$74*AO63</f>
        <v>1451.0719007482778</v>
      </c>
      <c r="AQ81" s="345"/>
      <c r="AR81" s="827" t="s">
        <v>417</v>
      </c>
      <c r="AS81" s="835">
        <f>AT64-((AS$75*AU61)+(AS$73*AU60))</f>
        <v>171.40591969450495</v>
      </c>
      <c r="AT81" s="834">
        <f>AS81*AS$74*AU63</f>
        <v>1593.5677178184308</v>
      </c>
      <c r="AW81" s="345"/>
      <c r="AX81" s="827" t="s">
        <v>417</v>
      </c>
      <c r="AY81" s="835">
        <f>AZ64-((AY$75*BA61)+(AY$73*BA60))</f>
        <v>169.93635423117794</v>
      </c>
      <c r="AZ81" s="834">
        <f>AY81*AY$74*BA63</f>
        <v>1704.771407269709</v>
      </c>
      <c r="BC81" s="345"/>
      <c r="BD81" s="827" t="s">
        <v>417</v>
      </c>
      <c r="BE81" s="835">
        <f>BF64-((BE$75*BG61)+(BE$73*BG60))</f>
        <v>168.79514573880149</v>
      </c>
      <c r="BF81" s="834">
        <f>BE81*BE$74*BG63</f>
        <v>1789.638232694524</v>
      </c>
      <c r="BI81" s="345"/>
      <c r="BJ81" s="827" t="s">
        <v>417</v>
      </c>
      <c r="BK81" s="835">
        <f>BL64-((BK$75*BM61)+(BK$73*BM60))</f>
        <v>167.92708476144995</v>
      </c>
      <c r="BL81" s="834">
        <f>BK81*BK$74*BM63</f>
        <v>1853.3201540981465</v>
      </c>
      <c r="BO81" s="345"/>
      <c r="BP81" s="827" t="s">
        <v>417</v>
      </c>
      <c r="BQ81" s="835">
        <f>BR64-((BQ$75*BS61)+(BQ$73*BS60))</f>
        <v>167.27713510699414</v>
      </c>
      <c r="BR81" s="834">
        <f>BQ81*BQ$74*BS63</f>
        <v>1900.5078703626575</v>
      </c>
      <c r="BU81" s="345"/>
      <c r="BV81" s="827" t="s">
        <v>417</v>
      </c>
      <c r="BW81" s="835">
        <f>BX64-((BW$75*BY61)+(BW$73*BY60))</f>
        <v>166.79622280370597</v>
      </c>
      <c r="BX81" s="834">
        <f>BW81*BW$74*BY63</f>
        <v>1935.1511955603046</v>
      </c>
      <c r="CA81" s="345"/>
      <c r="CB81" s="827" t="s">
        <v>417</v>
      </c>
      <c r="CC81" s="835">
        <f>CD64-((CC$75*CE61)+(CC$73*CE60))</f>
        <v>166.44349429981679</v>
      </c>
      <c r="CD81" s="834">
        <f>CC81*CC$74*CE63</f>
        <v>1960.4135611160227</v>
      </c>
      <c r="CG81" s="345"/>
      <c r="CH81" s="827" t="s">
        <v>417</v>
      </c>
      <c r="CI81" s="835">
        <f>CJ64-((CI$75*CK61)+(CI$73*CK60))</f>
        <v>166.18644502301382</v>
      </c>
      <c r="CJ81" s="834">
        <f>CI81*CI$74*CK63</f>
        <v>1978.7450224927154</v>
      </c>
      <c r="CM81" s="345"/>
      <c r="CN81" s="827" t="s">
        <v>417</v>
      </c>
      <c r="CO81" s="835">
        <f>CP64-((CO$75*CQ61)+(CO$73*CQ60))</f>
        <v>166</v>
      </c>
      <c r="CP81" s="834">
        <f>CO81*CO$74*CQ63</f>
        <v>1992</v>
      </c>
      <c r="CS81" s="345"/>
      <c r="CT81" s="827" t="s">
        <v>417</v>
      </c>
      <c r="CU81" s="835">
        <f>CV64-((CU$75*CW61)+(CU$73*CW60))</f>
        <v>166</v>
      </c>
      <c r="CV81" s="834">
        <f>CU81*CU$74*CW63</f>
        <v>1992</v>
      </c>
      <c r="CY81" s="345"/>
      <c r="CZ81" s="827" t="s">
        <v>417</v>
      </c>
      <c r="DA81" s="835">
        <f>DB64-((DA$75*DC61)+(DA$73*DC60))</f>
        <v>166</v>
      </c>
      <c r="DB81" s="834">
        <f>DA81*DA$74*DC63</f>
        <v>1992</v>
      </c>
      <c r="DE81" s="345"/>
      <c r="DF81" s="827" t="s">
        <v>417</v>
      </c>
      <c r="DG81" s="835">
        <f>DH64-((DG$75*DI61)+(DG$73*DI60))</f>
        <v>166</v>
      </c>
      <c r="DH81" s="834">
        <f>DG81*DG$74*DI63</f>
        <v>1992</v>
      </c>
      <c r="DK81" s="345"/>
      <c r="DL81" s="827" t="s">
        <v>417</v>
      </c>
      <c r="DM81" s="835">
        <f>DN64-((DM$75*DO61)+(DM$73*DO60))</f>
        <v>166</v>
      </c>
      <c r="DN81" s="834">
        <f>DM81*DM$74*DO63</f>
        <v>1992</v>
      </c>
      <c r="DQ81" s="345"/>
      <c r="DR81" s="827" t="s">
        <v>417</v>
      </c>
      <c r="DS81" s="835">
        <f>DT64-((DS$75*DU61)+(DS$73*DU60))</f>
        <v>166</v>
      </c>
      <c r="DT81" s="834">
        <f>DS81*DS$74*DU63</f>
        <v>1992</v>
      </c>
      <c r="DW81" s="345"/>
      <c r="DX81" s="827" t="s">
        <v>417</v>
      </c>
      <c r="DY81" s="835">
        <f>DZ64-((DY$75*EA61)+(DY$73*EA60))</f>
        <v>166</v>
      </c>
      <c r="DZ81" s="834">
        <f>DY81*DY$74*EA63</f>
        <v>1992</v>
      </c>
      <c r="EC81" s="345"/>
      <c r="ED81" s="827" t="s">
        <v>417</v>
      </c>
      <c r="EE81" s="835">
        <f>EF64-((EE$75*EG61)+(EE$73*EG60))</f>
        <v>166</v>
      </c>
      <c r="EF81" s="834">
        <f>EE81*EE$74*EG63</f>
        <v>1992</v>
      </c>
      <c r="EI81" s="345"/>
      <c r="EJ81" s="827" t="s">
        <v>417</v>
      </c>
      <c r="EK81" s="835">
        <f>EL64-((EK$75*EM61)+(EK$73*EM60))</f>
        <v>166</v>
      </c>
      <c r="EL81" s="834">
        <f>EK81*EK$74*EM63</f>
        <v>1992</v>
      </c>
      <c r="EO81" s="345"/>
      <c r="EP81" s="827" t="s">
        <v>417</v>
      </c>
      <c r="EQ81" s="835">
        <f>ER64-((EQ$75*ES61)+(EQ$73*ES60))</f>
        <v>166</v>
      </c>
      <c r="ER81" s="834">
        <f>EQ81*EQ$74*ES63</f>
        <v>1992</v>
      </c>
      <c r="EU81" s="345"/>
      <c r="EV81" s="827" t="s">
        <v>417</v>
      </c>
      <c r="EW81" s="835">
        <f>EX64-((EW$75*EY61)+(EW$73*EY60))</f>
        <v>166</v>
      </c>
      <c r="EX81" s="834">
        <f>EW81*EW$74*EY63</f>
        <v>1992</v>
      </c>
      <c r="FA81" s="345"/>
      <c r="FB81" s="827" t="s">
        <v>417</v>
      </c>
      <c r="FC81" s="835">
        <f>FD64-((FC$75*FE61)+(FC$73*FE60))</f>
        <v>166</v>
      </c>
      <c r="FD81" s="834">
        <f>FC81*FC$74*FE63</f>
        <v>1992</v>
      </c>
      <c r="FG81" s="345"/>
      <c r="FH81" s="827" t="s">
        <v>417</v>
      </c>
      <c r="FI81" s="835">
        <f>FJ64-((FI$75*FK61)+(FI$73*FK60))</f>
        <v>166</v>
      </c>
      <c r="FJ81" s="834">
        <f>FI81*FI$74*FK63</f>
        <v>1992</v>
      </c>
      <c r="FM81" s="345"/>
      <c r="FN81" s="827" t="s">
        <v>417</v>
      </c>
      <c r="FO81" s="835">
        <f>FP64-((FO$75*FQ61)+(FO$73*FQ60))</f>
        <v>166</v>
      </c>
      <c r="FP81" s="834">
        <f>FO81*FO$74*FQ63</f>
        <v>1992</v>
      </c>
      <c r="FS81" s="345"/>
      <c r="FT81" s="827" t="s">
        <v>417</v>
      </c>
      <c r="FU81" s="835">
        <f>FV64-((FU$75*FW61)+(FU$73*FW60))</f>
        <v>166</v>
      </c>
      <c r="FV81" s="834">
        <f>FU81*FU$74*FW63</f>
        <v>1992</v>
      </c>
      <c r="FY81" s="345"/>
    </row>
    <row r="82" spans="1:181" x14ac:dyDescent="0.3">
      <c r="A82" s="19"/>
      <c r="B82" s="827" t="s">
        <v>416</v>
      </c>
      <c r="C82" s="835">
        <f>C64-((C$74*E63)+(C$76*E62))</f>
        <v>190</v>
      </c>
      <c r="D82" s="834">
        <f>C82*C$75*E61</f>
        <v>0</v>
      </c>
      <c r="G82" s="345"/>
      <c r="H82" s="827" t="s">
        <v>416</v>
      </c>
      <c r="I82" s="835">
        <f>I64-((I$74*K63)+(I$76*K62))</f>
        <v>187.10333398501382</v>
      </c>
      <c r="J82" s="834">
        <f>I82*I$75*K61</f>
        <v>270.98793442249888</v>
      </c>
      <c r="M82" s="345"/>
      <c r="N82" s="827" t="s">
        <v>416</v>
      </c>
      <c r="O82" s="835">
        <f>O64-((O$74*Q63)+(O$76*Q62))</f>
        <v>184.04424649608785</v>
      </c>
      <c r="P82" s="834">
        <f>O82*O$75*Q61</f>
        <v>548.06108297197238</v>
      </c>
      <c r="S82" s="345"/>
      <c r="T82" s="827" t="s">
        <v>416</v>
      </c>
      <c r="U82" s="835">
        <f>U64-((U$74*W63)+(U$76*W62))</f>
        <v>180.98515900716188</v>
      </c>
      <c r="V82" s="834">
        <f>U82*U$75*W61</f>
        <v>815.77621525654251</v>
      </c>
      <c r="Y82" s="345"/>
      <c r="Z82" s="827" t="s">
        <v>416</v>
      </c>
      <c r="AA82" s="835">
        <f>AA64-((AA$74*AC63)+(AA$76*AC62))</f>
        <v>178.08849299217573</v>
      </c>
      <c r="AB82" s="834">
        <f>AA82*AA$75*AC61</f>
        <v>1060.6511661445832</v>
      </c>
      <c r="AE82" s="345"/>
      <c r="AF82" s="827" t="s">
        <v>416</v>
      </c>
      <c r="AG82" s="835">
        <f>AG64-((AG$74*AI63)+(AG$76*AI62))</f>
        <v>175.48391417551093</v>
      </c>
      <c r="AH82" s="834">
        <f>AG82*AG$75*AI61</f>
        <v>1273.6697794944962</v>
      </c>
      <c r="AK82" s="345"/>
      <c r="AL82" s="827" t="s">
        <v>416</v>
      </c>
      <c r="AM82" s="835">
        <f>AM64-((AM$74*AO63)+(AM$76*AO62))</f>
        <v>173.24868176847099</v>
      </c>
      <c r="AN82" s="834">
        <f>AM82*AM$75*AO61</f>
        <v>1451.0719007482778</v>
      </c>
      <c r="AQ82" s="345"/>
      <c r="AR82" s="827" t="s">
        <v>416</v>
      </c>
      <c r="AS82" s="835">
        <f>AS64-((AS$74*AU63)+(AS$76*AU62))</f>
        <v>171.40591969450495</v>
      </c>
      <c r="AT82" s="834">
        <f>AS82*AS$75*AU61</f>
        <v>1593.5677178184308</v>
      </c>
      <c r="AW82" s="345"/>
      <c r="AX82" s="827" t="s">
        <v>416</v>
      </c>
      <c r="AY82" s="835">
        <f>AY64-((AY$74*BA63)+(AY$76*BA62))</f>
        <v>169.93635423117794</v>
      </c>
      <c r="AZ82" s="834">
        <f>AY82*AY$75*BA61</f>
        <v>1704.771407269709</v>
      </c>
      <c r="BC82" s="345"/>
      <c r="BD82" s="827" t="s">
        <v>416</v>
      </c>
      <c r="BE82" s="835">
        <f>BE64-((BE$74*BG63)+(BE$76*BG62))</f>
        <v>168.79514573880149</v>
      </c>
      <c r="BF82" s="834">
        <f>BE82*BE$75*BG61</f>
        <v>1789.638232694524</v>
      </c>
      <c r="BI82" s="345"/>
      <c r="BJ82" s="827" t="s">
        <v>416</v>
      </c>
      <c r="BK82" s="835">
        <f>BK64-((BK$74*BM63)+(BK$76*BM62))</f>
        <v>167.92708476144995</v>
      </c>
      <c r="BL82" s="834">
        <f>BK82*BK$75*BM61</f>
        <v>1853.3201540981465</v>
      </c>
      <c r="BO82" s="345"/>
      <c r="BP82" s="827" t="s">
        <v>416</v>
      </c>
      <c r="BQ82" s="835">
        <f>BQ64-((BQ$74*BS63)+(BQ$76*BS62))</f>
        <v>167.27713510699414</v>
      </c>
      <c r="BR82" s="834">
        <f>BQ82*BQ$75*BS61</f>
        <v>1900.5078703626575</v>
      </c>
      <c r="BU82" s="345"/>
      <c r="BV82" s="827" t="s">
        <v>416</v>
      </c>
      <c r="BW82" s="835">
        <f>BW64-((BW$74*BY63)+(BW$76*BY62))</f>
        <v>166.79622280370597</v>
      </c>
      <c r="BX82" s="834">
        <f>BW82*BW$75*BY61</f>
        <v>1935.1511955603046</v>
      </c>
      <c r="CA82" s="345"/>
      <c r="CB82" s="827" t="s">
        <v>416</v>
      </c>
      <c r="CC82" s="835">
        <f>CC64-((CC$74*CE63)+(CC$76*CE62))</f>
        <v>166.44349429981679</v>
      </c>
      <c r="CD82" s="834">
        <f>CC82*CC$75*CE61</f>
        <v>1960.4135611160227</v>
      </c>
      <c r="CG82" s="345"/>
      <c r="CH82" s="827" t="s">
        <v>416</v>
      </c>
      <c r="CI82" s="835">
        <f>CI64-((CI$74*CK63)+(CI$76*CK62))</f>
        <v>166.18644502301382</v>
      </c>
      <c r="CJ82" s="834">
        <f>CI82*CI$75*CK61</f>
        <v>1978.7450224927154</v>
      </c>
      <c r="CM82" s="345"/>
      <c r="CN82" s="827" t="s">
        <v>416</v>
      </c>
      <c r="CO82" s="835">
        <f>CO64-((CO$74*CQ63)+(CO$76*CQ62))</f>
        <v>166</v>
      </c>
      <c r="CP82" s="834">
        <f>CO82*CO$75*CQ61</f>
        <v>1992</v>
      </c>
      <c r="CS82" s="345"/>
      <c r="CT82" s="827" t="s">
        <v>416</v>
      </c>
      <c r="CU82" s="835">
        <f>CU64-((CU$74*CW63)+(CU$76*CW62))</f>
        <v>166</v>
      </c>
      <c r="CV82" s="834">
        <f>CU82*CU$75*CW61</f>
        <v>1992</v>
      </c>
      <c r="CY82" s="345"/>
      <c r="CZ82" s="827" t="s">
        <v>416</v>
      </c>
      <c r="DA82" s="835">
        <f>DA64-((DA$74*DC63)+(DA$76*DC62))</f>
        <v>166</v>
      </c>
      <c r="DB82" s="834">
        <f>DA82*DA$75*DC61</f>
        <v>1992</v>
      </c>
      <c r="DE82" s="345"/>
      <c r="DF82" s="827" t="s">
        <v>416</v>
      </c>
      <c r="DG82" s="835">
        <f>DG64-((DG$74*DI63)+(DG$76*DI62))</f>
        <v>166</v>
      </c>
      <c r="DH82" s="834">
        <f>DG82*DG$75*DI61</f>
        <v>1992</v>
      </c>
      <c r="DK82" s="345"/>
      <c r="DL82" s="827" t="s">
        <v>416</v>
      </c>
      <c r="DM82" s="835">
        <f>DM64-((DM$74*DO63)+(DM$76*DO62))</f>
        <v>166</v>
      </c>
      <c r="DN82" s="834">
        <f>DM82*DM$75*DO61</f>
        <v>1992</v>
      </c>
      <c r="DQ82" s="345"/>
      <c r="DR82" s="827" t="s">
        <v>416</v>
      </c>
      <c r="DS82" s="835">
        <f>DS64-((DS$74*DU63)+(DS$76*DU62))</f>
        <v>166</v>
      </c>
      <c r="DT82" s="834">
        <f>DS82*DS$75*DU61</f>
        <v>1992</v>
      </c>
      <c r="DW82" s="345"/>
      <c r="DX82" s="827" t="s">
        <v>416</v>
      </c>
      <c r="DY82" s="835">
        <f>DY64-((DY$74*EA63)+(DY$76*EA62))</f>
        <v>166</v>
      </c>
      <c r="DZ82" s="834">
        <f>DY82*DY$75*EA61</f>
        <v>1992</v>
      </c>
      <c r="EC82" s="345"/>
      <c r="ED82" s="827" t="s">
        <v>416</v>
      </c>
      <c r="EE82" s="835">
        <f>EE64-((EE$74*EG63)+(EE$76*EG62))</f>
        <v>166</v>
      </c>
      <c r="EF82" s="834">
        <f>EE82*EE$75*EG61</f>
        <v>1992</v>
      </c>
      <c r="EI82" s="345"/>
      <c r="EJ82" s="827" t="s">
        <v>416</v>
      </c>
      <c r="EK82" s="835">
        <f>EK64-((EK$74*EM63)+(EK$76*EM62))</f>
        <v>166</v>
      </c>
      <c r="EL82" s="834">
        <f>EK82*EK$75*EM61</f>
        <v>1992</v>
      </c>
      <c r="EO82" s="345"/>
      <c r="EP82" s="827" t="s">
        <v>416</v>
      </c>
      <c r="EQ82" s="835">
        <f>EQ64-((EQ$74*ES63)+(EQ$76*ES62))</f>
        <v>166</v>
      </c>
      <c r="ER82" s="834">
        <f>EQ82*EQ$75*ES61</f>
        <v>1992</v>
      </c>
      <c r="EU82" s="345"/>
      <c r="EV82" s="827" t="s">
        <v>416</v>
      </c>
      <c r="EW82" s="835">
        <f>EW64-((EW$74*EY63)+(EW$76*EY62))</f>
        <v>166</v>
      </c>
      <c r="EX82" s="834">
        <f>EW82*EW$75*EY61</f>
        <v>1992</v>
      </c>
      <c r="FA82" s="345"/>
      <c r="FB82" s="827" t="s">
        <v>416</v>
      </c>
      <c r="FC82" s="835">
        <f>FC64-((FC$74*FE63)+(FC$76*FE62))</f>
        <v>166</v>
      </c>
      <c r="FD82" s="834">
        <f>FC82*FC$75*FE61</f>
        <v>1992</v>
      </c>
      <c r="FG82" s="345"/>
      <c r="FH82" s="827" t="s">
        <v>416</v>
      </c>
      <c r="FI82" s="835">
        <f>FI64-((FI$74*FK63)+(FI$76*FK62))</f>
        <v>166</v>
      </c>
      <c r="FJ82" s="834">
        <f>FI82*FI$75*FK61</f>
        <v>1992</v>
      </c>
      <c r="FM82" s="345"/>
      <c r="FN82" s="827" t="s">
        <v>416</v>
      </c>
      <c r="FO82" s="835">
        <f>FO64-((FO$74*FQ63)+(FO$76*FQ62))</f>
        <v>166</v>
      </c>
      <c r="FP82" s="834">
        <f>FO82*FO$75*FQ61</f>
        <v>1992</v>
      </c>
      <c r="FS82" s="345"/>
      <c r="FT82" s="827" t="s">
        <v>416</v>
      </c>
      <c r="FU82" s="835">
        <f>FU64-((FU$74*FW63)+(FU$76*FW62))</f>
        <v>166</v>
      </c>
      <c r="FV82" s="834">
        <f>FU82*FU$75*FW61</f>
        <v>1992</v>
      </c>
      <c r="FY82" s="345"/>
    </row>
    <row r="83" spans="1:181" x14ac:dyDescent="0.3">
      <c r="A83" s="19"/>
      <c r="B83" s="827" t="s">
        <v>415</v>
      </c>
      <c r="C83" s="835">
        <f>D64-((C$75*E61)+(C$73*E60))</f>
        <v>190</v>
      </c>
      <c r="D83" s="834">
        <f>C83*C$76*E62</f>
        <v>0</v>
      </c>
      <c r="G83" s="345"/>
      <c r="H83" s="827" t="s">
        <v>415</v>
      </c>
      <c r="I83" s="835">
        <f>J64-((I$75*K61)+(I$73*K60))</f>
        <v>187.10333398501382</v>
      </c>
      <c r="J83" s="834">
        <f>I83*I$76*K62</f>
        <v>270.98793442249888</v>
      </c>
      <c r="M83" s="345"/>
      <c r="N83" s="827" t="s">
        <v>415</v>
      </c>
      <c r="O83" s="835">
        <f>P64-((O$75*Q61)+(O$73*Q60))</f>
        <v>184.04424649608785</v>
      </c>
      <c r="P83" s="834">
        <f>O83*O$76*Q62</f>
        <v>548.06108297197238</v>
      </c>
      <c r="S83" s="345"/>
      <c r="T83" s="827" t="s">
        <v>415</v>
      </c>
      <c r="U83" s="835">
        <f>V64-((U$75*W61)+(U$73*W60))</f>
        <v>180.98515900716188</v>
      </c>
      <c r="V83" s="834">
        <f>U83*U$76*W62</f>
        <v>815.77621525654251</v>
      </c>
      <c r="Y83" s="345"/>
      <c r="Z83" s="827" t="s">
        <v>415</v>
      </c>
      <c r="AA83" s="835">
        <f>AB64-((AA$75*AC61)+(AA$73*AC60))</f>
        <v>178.08849299217573</v>
      </c>
      <c r="AB83" s="834">
        <f>AA83*AA$76*AC62</f>
        <v>1060.6511661445832</v>
      </c>
      <c r="AE83" s="345"/>
      <c r="AF83" s="827" t="s">
        <v>415</v>
      </c>
      <c r="AG83" s="835">
        <f>AH64-((AG$75*AI61)+(AG$73*AI60))</f>
        <v>175.48391417551093</v>
      </c>
      <c r="AH83" s="834">
        <f>AG83*AG$76*AI62</f>
        <v>1273.6697794944962</v>
      </c>
      <c r="AK83" s="345"/>
      <c r="AL83" s="827" t="s">
        <v>415</v>
      </c>
      <c r="AM83" s="835">
        <f>AN64-((AM$75*AO61)+(AM$73*AO60))</f>
        <v>173.24868176847099</v>
      </c>
      <c r="AN83" s="834">
        <f>AM83*AM$76*AO62</f>
        <v>1451.0719007482778</v>
      </c>
      <c r="AQ83" s="345"/>
      <c r="AR83" s="827" t="s">
        <v>415</v>
      </c>
      <c r="AS83" s="835">
        <f>AT64-((AS$75*AU61)+(AS$73*AU60))</f>
        <v>171.40591969450495</v>
      </c>
      <c r="AT83" s="834">
        <f>AS83*AS$76*AU62</f>
        <v>1593.5677178184308</v>
      </c>
      <c r="AW83" s="345"/>
      <c r="AX83" s="827" t="s">
        <v>415</v>
      </c>
      <c r="AY83" s="835">
        <f>AZ64-((AY$75*BA61)+(AY$73*BA60))</f>
        <v>169.93635423117794</v>
      </c>
      <c r="AZ83" s="834">
        <f>AY83*AY$76*BA62</f>
        <v>1704.771407269709</v>
      </c>
      <c r="BC83" s="345"/>
      <c r="BD83" s="827" t="s">
        <v>415</v>
      </c>
      <c r="BE83" s="835">
        <f>BF64-((BE$75*BG61)+(BE$73*BG60))</f>
        <v>168.79514573880149</v>
      </c>
      <c r="BF83" s="834">
        <f>BE83*BE$76*BG62</f>
        <v>1789.638232694524</v>
      </c>
      <c r="BI83" s="345"/>
      <c r="BJ83" s="827" t="s">
        <v>415</v>
      </c>
      <c r="BK83" s="835">
        <f>BL64-((BK$75*BM61)+(BK$73*BM60))</f>
        <v>167.92708476144995</v>
      </c>
      <c r="BL83" s="834">
        <f>BK83*BK$76*BM62</f>
        <v>1853.3201540981465</v>
      </c>
      <c r="BO83" s="345"/>
      <c r="BP83" s="827" t="s">
        <v>415</v>
      </c>
      <c r="BQ83" s="835">
        <f>BR64-((BQ$75*BS61)+(BQ$73*BS60))</f>
        <v>167.27713510699414</v>
      </c>
      <c r="BR83" s="834">
        <f>BQ83*BQ$76*BS62</f>
        <v>1900.5078703626575</v>
      </c>
      <c r="BU83" s="345"/>
      <c r="BV83" s="827" t="s">
        <v>415</v>
      </c>
      <c r="BW83" s="835">
        <f>BX64-((BW$75*BY61)+(BW$73*BY60))</f>
        <v>166.79622280370597</v>
      </c>
      <c r="BX83" s="834">
        <f>BW83*BW$76*BY62</f>
        <v>1935.1511955603046</v>
      </c>
      <c r="CA83" s="345"/>
      <c r="CB83" s="827" t="s">
        <v>415</v>
      </c>
      <c r="CC83" s="835">
        <f>CD64-((CC$75*CE61)+(CC$73*CE60))</f>
        <v>166.44349429981679</v>
      </c>
      <c r="CD83" s="834">
        <f>CC83*CC$76*CE62</f>
        <v>1960.4135611160227</v>
      </c>
      <c r="CG83" s="345"/>
      <c r="CH83" s="827" t="s">
        <v>415</v>
      </c>
      <c r="CI83" s="835">
        <f>CJ64-((CI$75*CK61)+(CI$73*CK60))</f>
        <v>166.18644502301382</v>
      </c>
      <c r="CJ83" s="834">
        <f>CI83*CI$76*CK62</f>
        <v>1978.7450224927154</v>
      </c>
      <c r="CM83" s="345"/>
      <c r="CN83" s="827" t="s">
        <v>415</v>
      </c>
      <c r="CO83" s="835">
        <f>CP64-((CO$75*CQ61)+(CO$73*CQ60))</f>
        <v>166</v>
      </c>
      <c r="CP83" s="834">
        <f>CO83*CO$76*CQ62</f>
        <v>1992</v>
      </c>
      <c r="CS83" s="345"/>
      <c r="CT83" s="827" t="s">
        <v>415</v>
      </c>
      <c r="CU83" s="835">
        <f>CV64-((CU$75*CW61)+(CU$73*CW60))</f>
        <v>166</v>
      </c>
      <c r="CV83" s="834">
        <f>CU83*CU$76*CW62</f>
        <v>1992</v>
      </c>
      <c r="CY83" s="345"/>
      <c r="CZ83" s="827" t="s">
        <v>415</v>
      </c>
      <c r="DA83" s="835">
        <f>DB64-((DA$75*DC61)+(DA$73*DC60))</f>
        <v>166</v>
      </c>
      <c r="DB83" s="834">
        <f>DA83*DA$76*DC62</f>
        <v>1992</v>
      </c>
      <c r="DE83" s="345"/>
      <c r="DF83" s="827" t="s">
        <v>415</v>
      </c>
      <c r="DG83" s="835">
        <f>DH64-((DG$75*DI61)+(DG$73*DI60))</f>
        <v>166</v>
      </c>
      <c r="DH83" s="834">
        <f>DG83*DG$76*DI62</f>
        <v>1992</v>
      </c>
      <c r="DK83" s="345"/>
      <c r="DL83" s="827" t="s">
        <v>415</v>
      </c>
      <c r="DM83" s="835">
        <f>DN64-((DM$75*DO61)+(DM$73*DO60))</f>
        <v>166</v>
      </c>
      <c r="DN83" s="834">
        <f>DM83*DM$76*DO62</f>
        <v>1992</v>
      </c>
      <c r="DQ83" s="345"/>
      <c r="DR83" s="827" t="s">
        <v>415</v>
      </c>
      <c r="DS83" s="835">
        <f>DT64-((DS$75*DU61)+(DS$73*DU60))</f>
        <v>166</v>
      </c>
      <c r="DT83" s="834">
        <f>DS83*DS$76*DU62</f>
        <v>1992</v>
      </c>
      <c r="DW83" s="345"/>
      <c r="DX83" s="827" t="s">
        <v>415</v>
      </c>
      <c r="DY83" s="835">
        <f>DZ64-((DY$75*EA61)+(DY$73*EA60))</f>
        <v>166</v>
      </c>
      <c r="DZ83" s="834">
        <f>DY83*DY$76*EA62</f>
        <v>1992</v>
      </c>
      <c r="EC83" s="345"/>
      <c r="ED83" s="827" t="s">
        <v>415</v>
      </c>
      <c r="EE83" s="835">
        <f>EF64-((EE$75*EG61)+(EE$73*EG60))</f>
        <v>166</v>
      </c>
      <c r="EF83" s="834">
        <f>EE83*EE$76*EG62</f>
        <v>1992</v>
      </c>
      <c r="EI83" s="345"/>
      <c r="EJ83" s="827" t="s">
        <v>415</v>
      </c>
      <c r="EK83" s="835">
        <f>EL64-((EK$75*EM61)+(EK$73*EM60))</f>
        <v>166</v>
      </c>
      <c r="EL83" s="834">
        <f>EK83*EK$76*EM62</f>
        <v>1992</v>
      </c>
      <c r="EO83" s="345"/>
      <c r="EP83" s="827" t="s">
        <v>415</v>
      </c>
      <c r="EQ83" s="835">
        <f>ER64-((EQ$75*ES61)+(EQ$73*ES60))</f>
        <v>166</v>
      </c>
      <c r="ER83" s="834">
        <f>EQ83*EQ$76*ES62</f>
        <v>1992</v>
      </c>
      <c r="EU83" s="345"/>
      <c r="EV83" s="827" t="s">
        <v>415</v>
      </c>
      <c r="EW83" s="835">
        <f>EX64-((EW$75*EY61)+(EW$73*EY60))</f>
        <v>166</v>
      </c>
      <c r="EX83" s="834">
        <f>EW83*EW$76*EY62</f>
        <v>1992</v>
      </c>
      <c r="FA83" s="345"/>
      <c r="FB83" s="827" t="s">
        <v>415</v>
      </c>
      <c r="FC83" s="835">
        <f>FD64-((FC$75*FE61)+(FC$73*FE60))</f>
        <v>166</v>
      </c>
      <c r="FD83" s="834">
        <f>FC83*FC$76*FE62</f>
        <v>1992</v>
      </c>
      <c r="FG83" s="345"/>
      <c r="FH83" s="827" t="s">
        <v>415</v>
      </c>
      <c r="FI83" s="835">
        <f>FJ64-((FI$75*FK61)+(FI$73*FK60))</f>
        <v>166</v>
      </c>
      <c r="FJ83" s="834">
        <f>FI83*FI$76*FK62</f>
        <v>1992</v>
      </c>
      <c r="FM83" s="345"/>
      <c r="FN83" s="827" t="s">
        <v>415</v>
      </c>
      <c r="FO83" s="835">
        <f>FP64-((FO$75*FQ61)+(FO$73*FQ60))</f>
        <v>166</v>
      </c>
      <c r="FP83" s="834">
        <f>FO83*FO$76*FQ62</f>
        <v>1992</v>
      </c>
      <c r="FS83" s="345"/>
      <c r="FT83" s="827" t="s">
        <v>415</v>
      </c>
      <c r="FU83" s="835">
        <f>FV64-((FU$75*FW61)+(FU$73*FW60))</f>
        <v>166</v>
      </c>
      <c r="FV83" s="834">
        <f>FU83*FU$76*FW62</f>
        <v>1992</v>
      </c>
      <c r="FY83" s="345"/>
    </row>
    <row r="84" spans="1:181" x14ac:dyDescent="0.3">
      <c r="A84" s="19"/>
      <c r="B84" s="827"/>
      <c r="C84" s="835"/>
      <c r="D84" s="850">
        <f>SUM(D80:D83)</f>
        <v>0</v>
      </c>
      <c r="G84" s="345"/>
      <c r="H84" s="827"/>
      <c r="I84" s="835"/>
      <c r="J84" s="850">
        <f>SUM(J80:J83)</f>
        <v>1083.9517376899955</v>
      </c>
      <c r="M84" s="345"/>
      <c r="N84" s="827"/>
      <c r="O84" s="835"/>
      <c r="P84" s="850">
        <f>SUM(P80:P83)</f>
        <v>2192.2443318878895</v>
      </c>
      <c r="S84" s="345"/>
      <c r="T84" s="827"/>
      <c r="U84" s="835"/>
      <c r="V84" s="850">
        <f>SUM(V80:V83)</f>
        <v>3263.1048610261701</v>
      </c>
      <c r="Y84" s="345"/>
      <c r="Z84" s="827"/>
      <c r="AA84" s="835"/>
      <c r="AB84" s="850">
        <f>SUM(AB80:AB83)</f>
        <v>4242.6046645783326</v>
      </c>
      <c r="AE84" s="345"/>
      <c r="AF84" s="827"/>
      <c r="AG84" s="835"/>
      <c r="AH84" s="850">
        <f>SUM(AH80:AH83)</f>
        <v>5094.6791179779848</v>
      </c>
      <c r="AK84" s="345"/>
      <c r="AL84" s="827"/>
      <c r="AM84" s="835"/>
      <c r="AN84" s="850">
        <f>SUM(AN80:AN83)</f>
        <v>5804.2876029931112</v>
      </c>
      <c r="AQ84" s="345"/>
      <c r="AR84" s="827"/>
      <c r="AS84" s="835"/>
      <c r="AT84" s="850">
        <f>SUM(AT80:AT83)</f>
        <v>6374.2708712737231</v>
      </c>
      <c r="AW84" s="345"/>
      <c r="AX84" s="827"/>
      <c r="AY84" s="835"/>
      <c r="AZ84" s="850">
        <f>SUM(AZ80:AZ83)</f>
        <v>6819.0856290788361</v>
      </c>
      <c r="BC84" s="345"/>
      <c r="BD84" s="827"/>
      <c r="BE84" s="835"/>
      <c r="BF84" s="850">
        <f>SUM(BF80:BF83)</f>
        <v>7158.5529307780962</v>
      </c>
      <c r="BI84" s="345"/>
      <c r="BJ84" s="827"/>
      <c r="BK84" s="835"/>
      <c r="BL84" s="850">
        <f>SUM(BL80:BL83)</f>
        <v>7413.2806163925861</v>
      </c>
      <c r="BO84" s="345"/>
      <c r="BP84" s="827"/>
      <c r="BQ84" s="835"/>
      <c r="BR84" s="850">
        <f>SUM(BR80:BR83)</f>
        <v>7602.0314814506301</v>
      </c>
      <c r="BU84" s="345"/>
      <c r="BV84" s="827"/>
      <c r="BW84" s="835"/>
      <c r="BX84" s="850">
        <f>SUM(BX80:BX83)</f>
        <v>7740.6047822412183</v>
      </c>
      <c r="CA84" s="345"/>
      <c r="CB84" s="827"/>
      <c r="CC84" s="835"/>
      <c r="CD84" s="850">
        <f>SUM(CD80:CD83)</f>
        <v>7841.6542444640909</v>
      </c>
      <c r="CG84" s="345"/>
      <c r="CH84" s="827"/>
      <c r="CI84" s="835"/>
      <c r="CJ84" s="850">
        <f>SUM(CJ80:CJ83)</f>
        <v>7914.9800899708616</v>
      </c>
      <c r="CM84" s="345"/>
      <c r="CN84" s="827"/>
      <c r="CO84" s="835"/>
      <c r="CP84" s="850">
        <f>SUM(CP80:CP83)</f>
        <v>7968</v>
      </c>
      <c r="CS84" s="345"/>
      <c r="CT84" s="827"/>
      <c r="CU84" s="835"/>
      <c r="CV84" s="850">
        <f>SUM(CV80:CV83)</f>
        <v>7968</v>
      </c>
      <c r="CY84" s="345"/>
      <c r="CZ84" s="827"/>
      <c r="DA84" s="835"/>
      <c r="DB84" s="850">
        <f>SUM(DB80:DB83)</f>
        <v>7968</v>
      </c>
      <c r="DE84" s="345"/>
      <c r="DF84" s="827"/>
      <c r="DG84" s="835"/>
      <c r="DH84" s="850">
        <f>SUM(DH80:DH83)</f>
        <v>7968</v>
      </c>
      <c r="DK84" s="345"/>
      <c r="DL84" s="827"/>
      <c r="DM84" s="835"/>
      <c r="DN84" s="850">
        <f>SUM(DN80:DN83)</f>
        <v>7968</v>
      </c>
      <c r="DQ84" s="345"/>
      <c r="DR84" s="827"/>
      <c r="DS84" s="835"/>
      <c r="DT84" s="850">
        <f>SUM(DT80:DT83)</f>
        <v>7968</v>
      </c>
      <c r="DW84" s="345"/>
      <c r="DX84" s="827"/>
      <c r="DY84" s="835"/>
      <c r="DZ84" s="850">
        <f>SUM(DZ80:DZ83)</f>
        <v>7968</v>
      </c>
      <c r="EC84" s="345"/>
      <c r="ED84" s="827"/>
      <c r="EE84" s="835"/>
      <c r="EF84" s="850">
        <f>SUM(EF80:EF83)</f>
        <v>7968</v>
      </c>
      <c r="EI84" s="345"/>
      <c r="EJ84" s="827"/>
      <c r="EK84" s="835"/>
      <c r="EL84" s="850">
        <f>SUM(EL80:EL83)</f>
        <v>7968</v>
      </c>
      <c r="EO84" s="345"/>
      <c r="EP84" s="827"/>
      <c r="EQ84" s="835"/>
      <c r="ER84" s="850">
        <f>SUM(ER80:ER83)</f>
        <v>7968</v>
      </c>
      <c r="EU84" s="345"/>
      <c r="EV84" s="827"/>
      <c r="EW84" s="835"/>
      <c r="EX84" s="850">
        <f>SUM(EX80:EX83)</f>
        <v>7968</v>
      </c>
      <c r="FA84" s="345"/>
      <c r="FB84" s="827"/>
      <c r="FC84" s="835"/>
      <c r="FD84" s="850">
        <f>SUM(FD80:FD83)</f>
        <v>7968</v>
      </c>
      <c r="FG84" s="345"/>
      <c r="FH84" s="827"/>
      <c r="FI84" s="835"/>
      <c r="FJ84" s="850">
        <f>SUM(FJ80:FJ83)</f>
        <v>7968</v>
      </c>
      <c r="FM84" s="345"/>
      <c r="FN84" s="827"/>
      <c r="FO84" s="835"/>
      <c r="FP84" s="850">
        <f>SUM(FP80:FP83)</f>
        <v>7968</v>
      </c>
      <c r="FS84" s="345"/>
      <c r="FT84" s="827"/>
      <c r="FU84" s="835"/>
      <c r="FV84" s="850">
        <f>SUM(FV80:FV83)</f>
        <v>7968</v>
      </c>
      <c r="FY84" s="345"/>
    </row>
    <row r="85" spans="1:181" ht="15" thickBot="1" x14ac:dyDescent="0.35">
      <c r="A85" s="19"/>
      <c r="B85" s="826"/>
      <c r="C85" s="833" t="s">
        <v>481</v>
      </c>
      <c r="D85" s="849">
        <f>F77+D84</f>
        <v>0</v>
      </c>
      <c r="G85" s="345"/>
      <c r="H85" s="826"/>
      <c r="I85" s="833" t="s">
        <v>481</v>
      </c>
      <c r="J85" s="849">
        <f>L77+J84</f>
        <v>1092.3424116923713</v>
      </c>
      <c r="M85" s="345"/>
      <c r="N85" s="826"/>
      <c r="O85" s="833" t="s">
        <v>481</v>
      </c>
      <c r="P85" s="849">
        <f>R77+P84</f>
        <v>2227.7153316872514</v>
      </c>
      <c r="S85" s="345"/>
      <c r="T85" s="826"/>
      <c r="U85" s="833" t="s">
        <v>481</v>
      </c>
      <c r="V85" s="849">
        <f>X77+V84</f>
        <v>3344.3722191523243</v>
      </c>
      <c r="Y85" s="345"/>
      <c r="Z85" s="826"/>
      <c r="AA85" s="833" t="s">
        <v>481</v>
      </c>
      <c r="AB85" s="849">
        <f>AD77+AB84</f>
        <v>4384.4886637757791</v>
      </c>
      <c r="AE85" s="345"/>
      <c r="AF85" s="826"/>
      <c r="AG85" s="833" t="s">
        <v>481</v>
      </c>
      <c r="AH85" s="849">
        <f>AJ77+AH84</f>
        <v>5305.3958656419172</v>
      </c>
      <c r="AK85" s="345"/>
      <c r="AL85" s="826"/>
      <c r="AM85" s="833" t="s">
        <v>481</v>
      </c>
      <c r="AN85" s="849">
        <f>AP77+AN84</f>
        <v>6084.8942654870671</v>
      </c>
      <c r="AQ85" s="345"/>
      <c r="AR85" s="826"/>
      <c r="AS85" s="833" t="s">
        <v>481</v>
      </c>
      <c r="AT85" s="849">
        <f>AV77+AT84</f>
        <v>6720.0106936809225</v>
      </c>
      <c r="AW85" s="345"/>
      <c r="AX85" s="826"/>
      <c r="AY85" s="833" t="s">
        <v>481</v>
      </c>
      <c r="AZ85" s="849">
        <f>BB77+AZ84</f>
        <v>7221.635510615607</v>
      </c>
      <c r="BC85" s="345"/>
      <c r="BD85" s="826"/>
      <c r="BE85" s="833" t="s">
        <v>481</v>
      </c>
      <c r="BF85" s="849">
        <f>BH77+BF84</f>
        <v>7608.1987750167646</v>
      </c>
      <c r="BI85" s="345"/>
      <c r="BJ85" s="826"/>
      <c r="BK85" s="833" t="s">
        <v>481</v>
      </c>
      <c r="BL85" s="849">
        <f>BN77+BL84</f>
        <v>7900.4942035208005</v>
      </c>
      <c r="BO85" s="345"/>
      <c r="BP85" s="826"/>
      <c r="BQ85" s="833" t="s">
        <v>481</v>
      </c>
      <c r="BR85" s="849">
        <f>BT77+BR84</f>
        <v>8118.3600703964285</v>
      </c>
      <c r="BU85" s="345"/>
      <c r="BV85" s="826"/>
      <c r="BW85" s="833" t="s">
        <v>481</v>
      </c>
      <c r="BX85" s="849">
        <f>BZ77+BX84</f>
        <v>8279.0200584164722</v>
      </c>
      <c r="CA85" s="345"/>
      <c r="CB85" s="826"/>
      <c r="CC85" s="833" t="s">
        <v>481</v>
      </c>
      <c r="CD85" s="849">
        <f>CF77+CD84</f>
        <v>8396.5632052668552</v>
      </c>
      <c r="CG85" s="345"/>
      <c r="CH85" s="826"/>
      <c r="CI85" s="833" t="s">
        <v>481</v>
      </c>
      <c r="CJ85" s="849">
        <f>CL77+CJ84</f>
        <v>8482.0654906128057</v>
      </c>
      <c r="CM85" s="345"/>
      <c r="CN85" s="826"/>
      <c r="CO85" s="833" t="s">
        <v>481</v>
      </c>
      <c r="CP85" s="849">
        <f>CR77+CP84</f>
        <v>8544</v>
      </c>
      <c r="CS85" s="345"/>
      <c r="CT85" s="826"/>
      <c r="CU85" s="833" t="s">
        <v>481</v>
      </c>
      <c r="CV85" s="849">
        <f>CX77+CV84</f>
        <v>8544</v>
      </c>
      <c r="CY85" s="345"/>
      <c r="CZ85" s="826"/>
      <c r="DA85" s="833" t="s">
        <v>481</v>
      </c>
      <c r="DB85" s="849">
        <f>DD77+DB84</f>
        <v>8544</v>
      </c>
      <c r="DE85" s="345"/>
      <c r="DF85" s="826"/>
      <c r="DG85" s="833" t="s">
        <v>481</v>
      </c>
      <c r="DH85" s="849">
        <f>DJ77+DH84</f>
        <v>8544</v>
      </c>
      <c r="DK85" s="345"/>
      <c r="DL85" s="826"/>
      <c r="DM85" s="833" t="s">
        <v>481</v>
      </c>
      <c r="DN85" s="849">
        <f>DP77+DN84</f>
        <v>8544</v>
      </c>
      <c r="DQ85" s="345"/>
      <c r="DR85" s="826"/>
      <c r="DS85" s="833" t="s">
        <v>481</v>
      </c>
      <c r="DT85" s="849">
        <f>DV77+DT84</f>
        <v>8544</v>
      </c>
      <c r="DW85" s="345"/>
      <c r="DX85" s="826"/>
      <c r="DY85" s="833" t="s">
        <v>481</v>
      </c>
      <c r="DZ85" s="849">
        <f>EB77+DZ84</f>
        <v>8544</v>
      </c>
      <c r="EC85" s="345"/>
      <c r="ED85" s="826"/>
      <c r="EE85" s="833" t="s">
        <v>481</v>
      </c>
      <c r="EF85" s="849">
        <f>EH77+EF84</f>
        <v>8544</v>
      </c>
      <c r="EI85" s="345"/>
      <c r="EJ85" s="826"/>
      <c r="EK85" s="833" t="s">
        <v>481</v>
      </c>
      <c r="EL85" s="849">
        <f>EN77+EL84</f>
        <v>8544</v>
      </c>
      <c r="EO85" s="345"/>
      <c r="EP85" s="826"/>
      <c r="EQ85" s="833" t="s">
        <v>481</v>
      </c>
      <c r="ER85" s="849">
        <f>ET77+ER84</f>
        <v>8544</v>
      </c>
      <c r="EU85" s="345"/>
      <c r="EV85" s="826"/>
      <c r="EW85" s="833" t="s">
        <v>481</v>
      </c>
      <c r="EX85" s="849">
        <f>EZ77+EX84</f>
        <v>8544</v>
      </c>
      <c r="FA85" s="345"/>
      <c r="FB85" s="826"/>
      <c r="FC85" s="833" t="s">
        <v>481</v>
      </c>
      <c r="FD85" s="849">
        <f>FF77+FD84</f>
        <v>8544</v>
      </c>
      <c r="FG85" s="345"/>
      <c r="FH85" s="826"/>
      <c r="FI85" s="833" t="s">
        <v>481</v>
      </c>
      <c r="FJ85" s="849">
        <f>FL77+FJ84</f>
        <v>8544</v>
      </c>
      <c r="FM85" s="345"/>
      <c r="FN85" s="826"/>
      <c r="FO85" s="833" t="s">
        <v>481</v>
      </c>
      <c r="FP85" s="849">
        <f>FR77+FP84</f>
        <v>8544</v>
      </c>
      <c r="FS85" s="345"/>
      <c r="FT85" s="826"/>
      <c r="FU85" s="833" t="s">
        <v>481</v>
      </c>
      <c r="FV85" s="849">
        <f>FX77+FV84</f>
        <v>8544</v>
      </c>
      <c r="FY85" s="345"/>
    </row>
    <row r="86" spans="1:181" ht="15" thickBot="1" x14ac:dyDescent="0.35">
      <c r="A86" s="19"/>
      <c r="C86" s="847" t="s">
        <v>480</v>
      </c>
      <c r="D86" s="848">
        <f>E64-D85</f>
        <v>36100</v>
      </c>
      <c r="G86" s="345"/>
      <c r="I86" s="847" t="s">
        <v>480</v>
      </c>
      <c r="J86" s="848">
        <f>K64-J85</f>
        <v>35007.657588307629</v>
      </c>
      <c r="M86" s="345"/>
      <c r="O86" s="847" t="s">
        <v>480</v>
      </c>
      <c r="P86" s="848">
        <f>Q64-P85</f>
        <v>33872.28466831275</v>
      </c>
      <c r="S86" s="345"/>
      <c r="U86" s="847" t="s">
        <v>480</v>
      </c>
      <c r="V86" s="848">
        <f>W64-V85</f>
        <v>32755.627780847677</v>
      </c>
      <c r="Y86" s="345"/>
      <c r="AA86" s="847" t="s">
        <v>480</v>
      </c>
      <c r="AB86" s="848">
        <f>AC64-AB85</f>
        <v>31715.511336224219</v>
      </c>
      <c r="AE86" s="345"/>
      <c r="AG86" s="847" t="s">
        <v>480</v>
      </c>
      <c r="AH86" s="848">
        <f>AI64-AH85</f>
        <v>30794.604134358084</v>
      </c>
      <c r="AK86" s="345"/>
      <c r="AM86" s="847" t="s">
        <v>480</v>
      </c>
      <c r="AN86" s="848">
        <f>AO64-AN85</f>
        <v>30015.105734512934</v>
      </c>
      <c r="AQ86" s="345"/>
      <c r="AS86" s="847" t="s">
        <v>480</v>
      </c>
      <c r="AT86" s="848">
        <f>AU64-AT85</f>
        <v>29379.989306319076</v>
      </c>
      <c r="AW86" s="345"/>
      <c r="AY86" s="847" t="s">
        <v>480</v>
      </c>
      <c r="AZ86" s="848">
        <f>BA64-AZ85</f>
        <v>28878.364489384392</v>
      </c>
      <c r="BC86" s="345"/>
      <c r="BE86" s="847" t="s">
        <v>480</v>
      </c>
      <c r="BF86" s="848">
        <f>BG64-BF85</f>
        <v>28491.801224983235</v>
      </c>
      <c r="BI86" s="345"/>
      <c r="BK86" s="847" t="s">
        <v>480</v>
      </c>
      <c r="BL86" s="848">
        <f>BM64-BL85</f>
        <v>28199.505796479199</v>
      </c>
      <c r="BO86" s="345"/>
      <c r="BQ86" s="847" t="s">
        <v>480</v>
      </c>
      <c r="BR86" s="848">
        <f>BS64-BR85</f>
        <v>27981.639929603571</v>
      </c>
      <c r="BU86" s="345"/>
      <c r="BW86" s="847" t="s">
        <v>480</v>
      </c>
      <c r="BX86" s="848">
        <f>BY64-BX85</f>
        <v>27820.97994158353</v>
      </c>
      <c r="CA86" s="345"/>
      <c r="CC86" s="847" t="s">
        <v>480</v>
      </c>
      <c r="CD86" s="848">
        <f>CE64-CD85</f>
        <v>27703.436794733145</v>
      </c>
      <c r="CG86" s="345"/>
      <c r="CI86" s="847" t="s">
        <v>480</v>
      </c>
      <c r="CJ86" s="848">
        <f>CK64-CJ85</f>
        <v>27617.934509387196</v>
      </c>
      <c r="CM86" s="345"/>
      <c r="CO86" s="847" t="s">
        <v>480</v>
      </c>
      <c r="CP86" s="848">
        <f>CQ64-CP85</f>
        <v>27556</v>
      </c>
      <c r="CS86" s="345"/>
      <c r="CU86" s="847" t="s">
        <v>480</v>
      </c>
      <c r="CV86" s="848">
        <f>CW64-CV85</f>
        <v>27556</v>
      </c>
      <c r="CY86" s="345"/>
      <c r="DA86" s="847" t="s">
        <v>480</v>
      </c>
      <c r="DB86" s="848">
        <f>DC64-DB85</f>
        <v>27556</v>
      </c>
      <c r="DE86" s="345"/>
      <c r="DG86" s="847" t="s">
        <v>480</v>
      </c>
      <c r="DH86" s="848">
        <f>DI64-DH85</f>
        <v>27556</v>
      </c>
      <c r="DK86" s="345"/>
      <c r="DM86" s="847" t="s">
        <v>480</v>
      </c>
      <c r="DN86" s="848">
        <f>DO64-DN85</f>
        <v>27556</v>
      </c>
      <c r="DQ86" s="345"/>
      <c r="DS86" s="847" t="s">
        <v>480</v>
      </c>
      <c r="DT86" s="848">
        <f>DU64-DT85</f>
        <v>27556</v>
      </c>
      <c r="DW86" s="345"/>
      <c r="DY86" s="847" t="s">
        <v>480</v>
      </c>
      <c r="DZ86" s="848">
        <f>EA64-DZ85</f>
        <v>27556</v>
      </c>
      <c r="EC86" s="345"/>
      <c r="EE86" s="847" t="s">
        <v>480</v>
      </c>
      <c r="EF86" s="848">
        <f>EG64-EF85</f>
        <v>27556</v>
      </c>
      <c r="EI86" s="345"/>
      <c r="EK86" s="847" t="s">
        <v>480</v>
      </c>
      <c r="EL86" s="848">
        <f>EM64-EL85</f>
        <v>27556</v>
      </c>
      <c r="EO86" s="345"/>
      <c r="EQ86" s="847" t="s">
        <v>480</v>
      </c>
      <c r="ER86" s="848">
        <f>ES64-ER85</f>
        <v>27556</v>
      </c>
      <c r="EU86" s="345"/>
      <c r="EW86" s="847" t="s">
        <v>480</v>
      </c>
      <c r="EX86" s="848">
        <f>EY64-EX85</f>
        <v>27556</v>
      </c>
      <c r="FA86" s="345"/>
      <c r="FC86" s="847" t="s">
        <v>480</v>
      </c>
      <c r="FD86" s="848">
        <f>FE64-FD85</f>
        <v>27556</v>
      </c>
      <c r="FG86" s="345"/>
      <c r="FI86" s="847" t="s">
        <v>480</v>
      </c>
      <c r="FJ86" s="848">
        <f>FK64-FJ85</f>
        <v>27556</v>
      </c>
      <c r="FM86" s="345"/>
      <c r="FO86" s="847" t="s">
        <v>480</v>
      </c>
      <c r="FP86" s="848">
        <f>FQ64-FP85</f>
        <v>27556</v>
      </c>
      <c r="FS86" s="345"/>
      <c r="FU86" s="847" t="s">
        <v>480</v>
      </c>
      <c r="FV86" s="848">
        <f>FW64-FV85</f>
        <v>27556</v>
      </c>
      <c r="FY86" s="345"/>
    </row>
    <row r="87" spans="1:181" ht="15" thickBot="1" x14ac:dyDescent="0.35">
      <c r="A87" s="19"/>
      <c r="G87" s="345"/>
      <c r="M87" s="345"/>
      <c r="S87" s="345"/>
      <c r="Y87" s="345"/>
      <c r="AE87" s="345"/>
      <c r="AK87" s="345"/>
      <c r="AQ87" s="345"/>
      <c r="AW87" s="345"/>
      <c r="BC87" s="345"/>
      <c r="BI87" s="345"/>
      <c r="BO87" s="345"/>
      <c r="BU87" s="345"/>
      <c r="CA87" s="345"/>
      <c r="CG87" s="345"/>
      <c r="CM87" s="345"/>
      <c r="CS87" s="345"/>
      <c r="CY87" s="345"/>
      <c r="DE87" s="345"/>
      <c r="DK87" s="345"/>
      <c r="DQ87" s="345"/>
      <c r="DW87" s="345"/>
      <c r="EC87" s="345"/>
      <c r="EI87" s="345"/>
      <c r="EO87" s="345"/>
      <c r="EU87" s="345"/>
      <c r="FA87" s="345"/>
      <c r="FG87" s="345"/>
      <c r="FM87" s="345"/>
      <c r="FS87" s="345"/>
      <c r="FY87" s="345"/>
    </row>
    <row r="88" spans="1:181" ht="15" thickBot="1" x14ac:dyDescent="0.35">
      <c r="A88" s="19"/>
      <c r="B88" s="847" t="s">
        <v>445</v>
      </c>
      <c r="C88" s="846"/>
      <c r="D88" s="845">
        <f>IF(D$70=1,D86,0)</f>
        <v>0</v>
      </c>
      <c r="G88" s="345"/>
      <c r="H88" s="10" t="s">
        <v>445</v>
      </c>
      <c r="I88" s="682"/>
      <c r="J88" s="477">
        <f>IF(J$70=1,J86,0)</f>
        <v>0</v>
      </c>
      <c r="M88" s="345"/>
      <c r="N88" s="10" t="s">
        <v>445</v>
      </c>
      <c r="O88" s="682"/>
      <c r="P88" s="477">
        <f>IF(P$70=1,P86,0)</f>
        <v>0</v>
      </c>
      <c r="S88" s="345"/>
      <c r="T88" s="10" t="s">
        <v>445</v>
      </c>
      <c r="U88" s="682"/>
      <c r="V88" s="477">
        <f>IF(V$70=1,V86,0)</f>
        <v>0</v>
      </c>
      <c r="Y88" s="345"/>
      <c r="Z88" s="10" t="s">
        <v>445</v>
      </c>
      <c r="AA88" s="682"/>
      <c r="AB88" s="477">
        <f>IF(AB$70=1,AB86,0)</f>
        <v>0</v>
      </c>
      <c r="AE88" s="345"/>
      <c r="AF88" s="10" t="s">
        <v>445</v>
      </c>
      <c r="AG88" s="682"/>
      <c r="AH88" s="477">
        <f>IF(AH$70=1,AH86,0)</f>
        <v>0</v>
      </c>
      <c r="AK88" s="345"/>
      <c r="AL88" s="10" t="s">
        <v>445</v>
      </c>
      <c r="AM88" s="682"/>
      <c r="AN88" s="477">
        <f>IF(AN$70=1,AN86,0)</f>
        <v>0</v>
      </c>
      <c r="AQ88" s="345"/>
      <c r="AR88" s="10" t="s">
        <v>445</v>
      </c>
      <c r="AS88" s="682"/>
      <c r="AT88" s="477">
        <f>IF(AT$70=1,AT86,0)</f>
        <v>0</v>
      </c>
      <c r="AW88" s="345"/>
      <c r="AX88" s="10" t="s">
        <v>445</v>
      </c>
      <c r="AY88" s="682"/>
      <c r="AZ88" s="477">
        <f>IF(AZ$70=1,AZ86,0)</f>
        <v>0</v>
      </c>
      <c r="BC88" s="345"/>
      <c r="BD88" s="10" t="s">
        <v>445</v>
      </c>
      <c r="BE88" s="682"/>
      <c r="BF88" s="477">
        <f>IF(BF$70=1,BF86,0)</f>
        <v>0</v>
      </c>
      <c r="BI88" s="345"/>
      <c r="BJ88" s="10" t="s">
        <v>445</v>
      </c>
      <c r="BK88" s="682"/>
      <c r="BL88" s="477">
        <f>IF(BL$70=1,BL86,0)</f>
        <v>0</v>
      </c>
      <c r="BO88" s="345"/>
      <c r="BP88" s="10" t="s">
        <v>445</v>
      </c>
      <c r="BQ88" s="682"/>
      <c r="BR88" s="477">
        <f>IF(BR$70=1,BR86,0)</f>
        <v>0</v>
      </c>
      <c r="BU88" s="345"/>
      <c r="BV88" s="10" t="s">
        <v>445</v>
      </c>
      <c r="BW88" s="682"/>
      <c r="BX88" s="477">
        <f>IF(BX$70=1,BX86,0)</f>
        <v>0</v>
      </c>
      <c r="CA88" s="345"/>
      <c r="CB88" s="10" t="s">
        <v>445</v>
      </c>
      <c r="CC88" s="682"/>
      <c r="CD88" s="477">
        <f>IF(CD$70=1,CD86,0)</f>
        <v>0</v>
      </c>
      <c r="CG88" s="345"/>
      <c r="CH88" s="10" t="s">
        <v>445</v>
      </c>
      <c r="CI88" s="682"/>
      <c r="CJ88" s="477">
        <f>IF(CJ$70=1,CJ86,0)</f>
        <v>0</v>
      </c>
      <c r="CM88" s="345"/>
      <c r="CN88" s="10" t="s">
        <v>445</v>
      </c>
      <c r="CO88" s="682"/>
      <c r="CP88" s="477">
        <f>IF(CP$70=1,CP86,0)</f>
        <v>0</v>
      </c>
      <c r="CS88" s="345"/>
      <c r="CT88" s="10" t="s">
        <v>445</v>
      </c>
      <c r="CU88" s="682"/>
      <c r="CV88" s="477">
        <f>IF(CV$70=1,CV86,0)</f>
        <v>0</v>
      </c>
      <c r="CY88" s="345"/>
      <c r="CZ88" s="10" t="s">
        <v>445</v>
      </c>
      <c r="DA88" s="682"/>
      <c r="DB88" s="477">
        <f>IF(DB$70=1,DB86,0)</f>
        <v>0</v>
      </c>
      <c r="DE88" s="345"/>
      <c r="DF88" s="10" t="s">
        <v>445</v>
      </c>
      <c r="DG88" s="682"/>
      <c r="DH88" s="477">
        <f>IF(DH$70=1,DH86,0)</f>
        <v>0</v>
      </c>
      <c r="DK88" s="345"/>
      <c r="DL88" s="10" t="s">
        <v>445</v>
      </c>
      <c r="DM88" s="682"/>
      <c r="DN88" s="477">
        <f>IF(DN$70=1,DN86,0)</f>
        <v>0</v>
      </c>
      <c r="DQ88" s="345"/>
      <c r="DR88" s="10" t="s">
        <v>445</v>
      </c>
      <c r="DS88" s="682"/>
      <c r="DT88" s="477">
        <f>IF(DT$70=1,DT86,0)</f>
        <v>0</v>
      </c>
      <c r="DW88" s="345"/>
      <c r="DX88" s="10" t="s">
        <v>445</v>
      </c>
      <c r="DY88" s="682"/>
      <c r="DZ88" s="477">
        <f>IF(DZ$70=1,DZ86,0)</f>
        <v>0</v>
      </c>
      <c r="EC88" s="345"/>
      <c r="ED88" s="10" t="s">
        <v>445</v>
      </c>
      <c r="EE88" s="682"/>
      <c r="EF88" s="477">
        <f>IF(EF$70=1,EF86,0)</f>
        <v>0</v>
      </c>
      <c r="EI88" s="345"/>
      <c r="EJ88" s="10" t="s">
        <v>445</v>
      </c>
      <c r="EK88" s="682"/>
      <c r="EL88" s="477">
        <f>IF(EL$70=1,EL86,0)</f>
        <v>0</v>
      </c>
      <c r="EO88" s="345"/>
      <c r="EP88" s="10" t="s">
        <v>445</v>
      </c>
      <c r="EQ88" s="682"/>
      <c r="ER88" s="477">
        <f>IF(ER$70=1,ER86,0)</f>
        <v>0</v>
      </c>
      <c r="EU88" s="345"/>
      <c r="EV88" s="10" t="s">
        <v>445</v>
      </c>
      <c r="EW88" s="682"/>
      <c r="EX88" s="477">
        <f>IF(EX$70=1,EX86,0)</f>
        <v>0</v>
      </c>
      <c r="FA88" s="345"/>
      <c r="FB88" s="10" t="s">
        <v>445</v>
      </c>
      <c r="FC88" s="682"/>
      <c r="FD88" s="477">
        <f>IF(FD$70=1,FD86,0)</f>
        <v>0</v>
      </c>
      <c r="FG88" s="345"/>
      <c r="FH88" s="10" t="s">
        <v>445</v>
      </c>
      <c r="FI88" s="682"/>
      <c r="FJ88" s="477">
        <f>IF(FJ$70=1,FJ86,0)</f>
        <v>0</v>
      </c>
      <c r="FM88" s="345"/>
      <c r="FN88" s="10" t="s">
        <v>445</v>
      </c>
      <c r="FO88" s="682"/>
      <c r="FP88" s="477">
        <f>IF(FP$70=1,FP86,0)</f>
        <v>0</v>
      </c>
      <c r="FS88" s="345"/>
      <c r="FT88" s="10" t="s">
        <v>445</v>
      </c>
      <c r="FU88" s="682"/>
      <c r="FV88" s="477">
        <f>IF(FV$70=1,FV86,0)</f>
        <v>0</v>
      </c>
      <c r="FY88" s="345"/>
    </row>
    <row r="89" spans="1:181" ht="15" thickBot="1" x14ac:dyDescent="0.35">
      <c r="A89" s="19"/>
      <c r="G89" s="345"/>
      <c r="M89" s="345"/>
      <c r="S89" s="345"/>
      <c r="Y89" s="345"/>
      <c r="AE89" s="345"/>
      <c r="AK89" s="345"/>
      <c r="AQ89" s="345"/>
      <c r="AW89" s="345"/>
      <c r="BC89" s="345"/>
      <c r="BI89" s="345"/>
      <c r="BO89" s="345"/>
      <c r="BU89" s="345"/>
      <c r="CA89" s="345"/>
      <c r="CG89" s="345"/>
      <c r="CM89" s="345"/>
      <c r="CS89" s="345"/>
      <c r="CY89" s="345"/>
      <c r="DE89" s="345"/>
      <c r="DK89" s="345"/>
      <c r="DQ89" s="345"/>
      <c r="DW89" s="345"/>
      <c r="EC89" s="345"/>
      <c r="EI89" s="345"/>
      <c r="EO89" s="345"/>
      <c r="EU89" s="345"/>
      <c r="FA89" s="345"/>
      <c r="FG89" s="345"/>
      <c r="FM89" s="345"/>
      <c r="FS89" s="345"/>
      <c r="FY89" s="345"/>
    </row>
    <row r="90" spans="1:181" x14ac:dyDescent="0.3">
      <c r="A90" s="19"/>
      <c r="B90" s="838" t="s">
        <v>479</v>
      </c>
      <c r="C90" s="841">
        <f>IF(E105&lt;0,F105*C109,(C110-(D114+D112))*C109)</f>
        <v>36100</v>
      </c>
      <c r="D90" s="836">
        <f>IF(AND(B$70=1,C$70=0),C90,0)</f>
        <v>0</v>
      </c>
      <c r="G90" s="345"/>
      <c r="H90" s="838" t="s">
        <v>479</v>
      </c>
      <c r="I90" s="841">
        <f>IF(K105&lt;0,L105*I109,(I110-(J114+J112))*I109)</f>
        <v>27961.971293322658</v>
      </c>
      <c r="J90" s="836">
        <f>IF(AND(H$70=1,I$70=0),I90,0)</f>
        <v>0</v>
      </c>
      <c r="M90" s="345"/>
      <c r="N90" s="838" t="s">
        <v>479</v>
      </c>
      <c r="O90" s="841">
        <f>IF(Q105&lt;0,R105*O109,(O110-(P114+P112))*O109)</f>
        <v>19622.69651104146</v>
      </c>
      <c r="P90" s="836">
        <f>IF(AND(N$70=1,O$70=0),O90,0)</f>
        <v>0</v>
      </c>
      <c r="S90" s="345"/>
      <c r="T90" s="838" t="s">
        <v>479</v>
      </c>
      <c r="U90" s="841">
        <f>IF(W105&lt;0,X105*U109,(U110-(V114+V112))*U109)</f>
        <v>11545.446184177563</v>
      </c>
      <c r="V90" s="836">
        <f>IF(AND(T$70=1,U$70=0),U90,0)</f>
        <v>0</v>
      </c>
      <c r="Y90" s="345"/>
      <c r="Z90" s="838" t="s">
        <v>479</v>
      </c>
      <c r="AA90" s="841">
        <f>IF(AC105&lt;0,AD105*AA109,(AA110-(AB114+AB112))*AA109)</f>
        <v>4138.5810164650647</v>
      </c>
      <c r="AB90" s="836">
        <f>IF(AND(Z$70=1,AA$70=0),AA90,0)</f>
        <v>0</v>
      </c>
      <c r="AE90" s="345"/>
      <c r="AF90" s="838" t="s">
        <v>479</v>
      </c>
      <c r="AG90" s="841">
        <f>IF(AI105&lt;0,AJ105*AG109,(AG110-(AH114+AH112))*AG109)</f>
        <v>2320.8101324988183</v>
      </c>
      <c r="AH90" s="836">
        <f>IF(AND(AF$70=1,AG$70=0),AG90,0)</f>
        <v>0</v>
      </c>
      <c r="AK90" s="345"/>
      <c r="AL90" s="838" t="s">
        <v>479</v>
      </c>
      <c r="AM90" s="841">
        <f>IF(AO105&lt;0,AP105*AM109,(AM110-(AN114+AN112))*AM109)</f>
        <v>7712.763684942287</v>
      </c>
      <c r="AN90" s="836">
        <f>IF(AND(AL$70=1,AM$70=0),AM90,0)</f>
        <v>0</v>
      </c>
      <c r="AQ90" s="345"/>
      <c r="AR90" s="838" t="s">
        <v>479</v>
      </c>
      <c r="AS90" s="841">
        <f>IF(AU105&lt;0,AV105*AS109,(AS110-(AT114+AT112))*AS109)</f>
        <v>12052.77135696012</v>
      </c>
      <c r="AT90" s="836">
        <f>IF(AND(AR$70=1,AS$70=0),AS90,0)</f>
        <v>0</v>
      </c>
      <c r="AW90" s="345"/>
      <c r="AX90" s="838" t="s">
        <v>479</v>
      </c>
      <c r="AY90" s="841">
        <f>IF(BA105&lt;0,BB105*AY109,(AY110-(AZ114+AZ112))*AY109)</f>
        <v>15445.692099628048</v>
      </c>
      <c r="AZ90" s="836">
        <f>IF(AND(AX$70=1,AY$70=0),AY90,0)</f>
        <v>0</v>
      </c>
      <c r="BC90" s="345"/>
      <c r="BD90" s="838" t="s">
        <v>479</v>
      </c>
      <c r="BE90" s="841">
        <f>IF(BG105&lt;0,BH105*BE109,(BE110-(BF114+BF112))*BE109)</f>
        <v>18038.792825074386</v>
      </c>
      <c r="BF90" s="836">
        <f>IF(AND(BD$70=1,BE$70=0),BE90,0)</f>
        <v>0</v>
      </c>
      <c r="BI90" s="345"/>
      <c r="BJ90" s="838" t="s">
        <v>479</v>
      </c>
      <c r="BK90" s="841">
        <f>IF(BM105&lt;0,BN105*BK109,(BK110-(BL114+BL112))*BK109)</f>
        <v>19986.818210072615</v>
      </c>
      <c r="BL90" s="836">
        <f>IF(AND(BJ$70=1,BK$70=0),BK90,0)</f>
        <v>0</v>
      </c>
      <c r="BO90" s="345"/>
      <c r="BP90" s="838" t="s">
        <v>479</v>
      </c>
      <c r="BQ90" s="841">
        <f>IF(BS105&lt;0,BT105*BQ109,(BQ110-(BR114+BR112))*BQ109)</f>
        <v>21431.564699825522</v>
      </c>
      <c r="BR90" s="836">
        <f>IF(AND(BP$70=1,BQ$70=0),BQ90,0)</f>
        <v>0</v>
      </c>
      <c r="BU90" s="345"/>
      <c r="BV90" s="838" t="s">
        <v>479</v>
      </c>
      <c r="BW90" s="841">
        <f>IF(BY105&lt;0,BZ105*BW109,(BW110-(BX114+BX112))*BW109)</f>
        <v>22492.951142984391</v>
      </c>
      <c r="BX90" s="836">
        <f>IF(AND(BV$70=1,BW$70=0),BW90,0)</f>
        <v>0</v>
      </c>
      <c r="CA90" s="345"/>
      <c r="CB90" s="838" t="s">
        <v>479</v>
      </c>
      <c r="CC90" s="841">
        <f>IF(CE105&lt;0,CF105*CC109,(CC110-(CD114+CD112))*CC109)</f>
        <v>23267.315794283448</v>
      </c>
      <c r="CD90" s="836">
        <f>IF(AND(CB$70=1,CC$70=0),CC90,0)</f>
        <v>0</v>
      </c>
      <c r="CG90" s="345"/>
      <c r="CH90" s="838" t="s">
        <v>479</v>
      </c>
      <c r="CI90" s="841">
        <f>IF(CK105&lt;0,CL105*CI109,(CI110-(CJ114+CJ112))*CI109)</f>
        <v>23829.436075423408</v>
      </c>
      <c r="CJ90" s="836">
        <f>IF(AND(CH$70=1,CI$70=0),CI90,0)</f>
        <v>0</v>
      </c>
      <c r="CM90" s="345"/>
      <c r="CN90" s="838" t="s">
        <v>479</v>
      </c>
      <c r="CO90" s="841">
        <f>IF(CQ105&lt;0,CR105*CO109,(CO110-(CP114+CP112))*CO109)</f>
        <v>24236</v>
      </c>
      <c r="CP90" s="836">
        <f>IF(AND(CN$70=1,CO$70=0),CO90,0)</f>
        <v>0</v>
      </c>
      <c r="CS90" s="345"/>
      <c r="CT90" s="838" t="s">
        <v>479</v>
      </c>
      <c r="CU90" s="841">
        <f>IF(CW105&lt;0,CX105*CU109,(CU110-(CV114+CV112))*CU109)</f>
        <v>24236</v>
      </c>
      <c r="CV90" s="836">
        <f>IF(AND(CT$70=1,CU$70=0),CU90,0)</f>
        <v>0</v>
      </c>
      <c r="CY90" s="345"/>
      <c r="CZ90" s="838" t="s">
        <v>479</v>
      </c>
      <c r="DA90" s="841">
        <f>IF(DC105&lt;0,DD105*DA109,(DA110-(DB114+DB112))*DA109)</f>
        <v>24236</v>
      </c>
      <c r="DB90" s="836">
        <f>IF(AND(CZ$70=1,DA$70=0),DA90,0)</f>
        <v>0</v>
      </c>
      <c r="DE90" s="345"/>
      <c r="DF90" s="838" t="s">
        <v>479</v>
      </c>
      <c r="DG90" s="841">
        <f>IF(DI105&lt;0,DJ105*DG109,(DG110-(DH114+DH112))*DG109)</f>
        <v>24236</v>
      </c>
      <c r="DH90" s="836">
        <f>IF(AND(DF$70=1,DG$70=0),DG90,0)</f>
        <v>0</v>
      </c>
      <c r="DK90" s="345"/>
      <c r="DL90" s="838" t="s">
        <v>479</v>
      </c>
      <c r="DM90" s="841">
        <f>IF(DO105&lt;0,DP105*DM109,(DM110-(DN114+DN112))*DM109)</f>
        <v>24236</v>
      </c>
      <c r="DN90" s="836">
        <f>IF(AND(DL$70=1,DM$70=0),DM90,0)</f>
        <v>0</v>
      </c>
      <c r="DQ90" s="345"/>
      <c r="DR90" s="838" t="s">
        <v>479</v>
      </c>
      <c r="DS90" s="841">
        <f>IF(DU105&lt;0,DV105*DS109,(DS110-(DT114+DT112))*DS109)</f>
        <v>24236</v>
      </c>
      <c r="DT90" s="836">
        <f>IF(AND(DR$70=1,DS$70=0),DS90,0)</f>
        <v>0</v>
      </c>
      <c r="DW90" s="345"/>
      <c r="DX90" s="838" t="s">
        <v>479</v>
      </c>
      <c r="DY90" s="841">
        <f>IF(EA105&lt;0,EB105*DY109,(DY110-(DZ114+DZ112))*DY109)</f>
        <v>24236</v>
      </c>
      <c r="DZ90" s="836">
        <f>IF(AND(DX$70=1,DY$70=0),DY90,0)</f>
        <v>0</v>
      </c>
      <c r="EC90" s="345"/>
      <c r="ED90" s="838" t="s">
        <v>479</v>
      </c>
      <c r="EE90" s="841">
        <f>IF(EG105&lt;0,EH105*EE109,(EE110-(EF114+EF112))*EE109)</f>
        <v>24236</v>
      </c>
      <c r="EF90" s="836">
        <f>IF(AND(ED$70=1,EE$70=0),EE90,0)</f>
        <v>0</v>
      </c>
      <c r="EI90" s="345"/>
      <c r="EJ90" s="838" t="s">
        <v>479</v>
      </c>
      <c r="EK90" s="841">
        <f>IF(EM105&lt;0,EN105*EK109,(EK110-(EL114+EL112))*EK109)</f>
        <v>24236</v>
      </c>
      <c r="EL90" s="836">
        <f>IF(AND(EJ$70=1,EK$70=0),EK90,0)</f>
        <v>0</v>
      </c>
      <c r="EO90" s="345"/>
      <c r="EP90" s="838" t="s">
        <v>479</v>
      </c>
      <c r="EQ90" s="841">
        <f>IF(ES105&lt;0,ET105*EQ109,(EQ110-(ER114+ER112))*EQ109)</f>
        <v>24236</v>
      </c>
      <c r="ER90" s="836">
        <f>IF(AND(EP$70=1,EQ$70=0),EQ90,0)</f>
        <v>0</v>
      </c>
      <c r="EU90" s="345"/>
      <c r="EV90" s="838" t="s">
        <v>479</v>
      </c>
      <c r="EW90" s="841">
        <f>IF(EY105&lt;0,EZ105*EW109,(EW110-(EX114+EX112))*EW109)</f>
        <v>24236</v>
      </c>
      <c r="EX90" s="836">
        <f>IF(AND(EV$70=1,EW$70=0),EW90,0)</f>
        <v>0</v>
      </c>
      <c r="FA90" s="345"/>
      <c r="FB90" s="838" t="s">
        <v>479</v>
      </c>
      <c r="FC90" s="841">
        <f>IF(FE105&lt;0,FF105*FC109,(FC110-(FD114+FD112))*FC109)</f>
        <v>24236</v>
      </c>
      <c r="FD90" s="836">
        <f>IF(AND(FB$70=1,FC$70=0),FC90,0)</f>
        <v>0</v>
      </c>
      <c r="FG90" s="345"/>
      <c r="FH90" s="838" t="s">
        <v>479</v>
      </c>
      <c r="FI90" s="841">
        <f>IF(FK105&lt;0,FL105*FI109,(FI110-(FJ114+FJ112))*FI109)</f>
        <v>24236</v>
      </c>
      <c r="FJ90" s="836">
        <f>IF(AND(FH$70=1,FI$70=0),FI90,0)</f>
        <v>0</v>
      </c>
      <c r="FM90" s="345"/>
      <c r="FN90" s="838" t="s">
        <v>479</v>
      </c>
      <c r="FO90" s="841">
        <f>IF(FQ105&lt;0,FR105*FO109,(FO110-(FP114+FP112))*FO109)</f>
        <v>24236</v>
      </c>
      <c r="FP90" s="836">
        <f>IF(AND(FN$70=1,FO$70=0),FO90,0)</f>
        <v>0</v>
      </c>
      <c r="FS90" s="345"/>
      <c r="FT90" s="838" t="s">
        <v>479</v>
      </c>
      <c r="FU90" s="841">
        <f>IF(FW105&lt;0,FX105*FU109,(FU110-(FV114+FV112))*FU109)</f>
        <v>24236</v>
      </c>
      <c r="FV90" s="836">
        <f>IF(AND(FT$70=1,FU$70=0),FU90,0)</f>
        <v>0</v>
      </c>
      <c r="FY90" s="345"/>
    </row>
    <row r="91" spans="1:181" x14ac:dyDescent="0.3">
      <c r="A91" s="19"/>
      <c r="B91" s="827" t="s">
        <v>439</v>
      </c>
      <c r="C91" s="839">
        <f>IF(E105&gt;0,D114*C107,((C110-D112)*C107))</f>
        <v>0</v>
      </c>
      <c r="D91" s="834">
        <f>IF(AND(B$70=1,C$70=0),C91,0)</f>
        <v>0</v>
      </c>
      <c r="G91" s="345"/>
      <c r="H91" s="827" t="s">
        <v>439</v>
      </c>
      <c r="I91" s="839">
        <f>IF(K105&gt;0,J114*I107,((I110-J112)*I107))</f>
        <v>3522.8431474924855</v>
      </c>
      <c r="J91" s="834">
        <f>IF(AND(H$70=1,I$70=0),I91,0)</f>
        <v>0</v>
      </c>
      <c r="M91" s="345"/>
      <c r="N91" s="827" t="s">
        <v>439</v>
      </c>
      <c r="O91" s="839">
        <f>IF(Q105&gt;0,P114*O107,((O110-P112)*O107))</f>
        <v>7124.7940786356412</v>
      </c>
      <c r="P91" s="834">
        <f>IF(AND(N$70=1,O$70=0),O91,0)</f>
        <v>0</v>
      </c>
      <c r="S91" s="345"/>
      <c r="T91" s="827" t="s">
        <v>439</v>
      </c>
      <c r="U91" s="839">
        <f>IF(W105&gt;0,V114*U107,((U110-V112)*U107))</f>
        <v>10605.090798335053</v>
      </c>
      <c r="V91" s="834">
        <f>IF(AND(T$70=1,U$70=0),U91,0)</f>
        <v>0</v>
      </c>
      <c r="Y91" s="345"/>
      <c r="Z91" s="827" t="s">
        <v>439</v>
      </c>
      <c r="AA91" s="839">
        <f>IF(AC105&gt;0,AB114*AA107,((AA110-AB112)*AA107))</f>
        <v>13788.465159879579</v>
      </c>
      <c r="AB91" s="834">
        <f>IF(AND(Z$70=1,AA$70=0),AA91,0)</f>
        <v>0</v>
      </c>
      <c r="AE91" s="345"/>
      <c r="AF91" s="827" t="s">
        <v>439</v>
      </c>
      <c r="AG91" s="839">
        <f>IF(AI105&gt;0,AH114*AG107,((AG110-AH112)*AG107))</f>
        <v>14236.897000929634</v>
      </c>
      <c r="AH91" s="834">
        <f>IF(AND(AF$70=1,AG$70=0),AG91,0)</f>
        <v>0</v>
      </c>
      <c r="AK91" s="345"/>
      <c r="AL91" s="827" t="s">
        <v>439</v>
      </c>
      <c r="AM91" s="839">
        <f>IF(AO105&gt;0,AN114*AM107,((AM110-AN112)*AM107))</f>
        <v>11151.171024785323</v>
      </c>
      <c r="AN91" s="834">
        <f>IF(AND(AL$70=1,AM$70=0),AM91,0)</f>
        <v>0</v>
      </c>
      <c r="AQ91" s="345"/>
      <c r="AR91" s="827" t="s">
        <v>439</v>
      </c>
      <c r="AS91" s="839">
        <f>IF(AU105&gt;0,AT114*AS107,((AS110-AT112)*AS107))</f>
        <v>8663.6089746794787</v>
      </c>
      <c r="AT91" s="834">
        <f>IF(AND(AR$70=1,AS$70=0),AS91,0)</f>
        <v>0</v>
      </c>
      <c r="AW91" s="345"/>
      <c r="AX91" s="827" t="s">
        <v>439</v>
      </c>
      <c r="AY91" s="839">
        <f>IF(BA105&gt;0,AZ114*AY107,((AY110-AZ112)*AY107))</f>
        <v>6716.3361948781712</v>
      </c>
      <c r="AZ91" s="834">
        <f>IF(AND(AX$70=1,AY$70=0),AY91,0)</f>
        <v>0</v>
      </c>
      <c r="BC91" s="345"/>
      <c r="BD91" s="827" t="s">
        <v>439</v>
      </c>
      <c r="BE91" s="839">
        <f>IF(BG105&gt;0,BF114*BE107,((BE110-BF112)*BE107))</f>
        <v>5226.5041999544246</v>
      </c>
      <c r="BF91" s="834">
        <f>IF(AND(BD$70=1,BE$70=0),BE91,0)</f>
        <v>0</v>
      </c>
      <c r="BI91" s="345"/>
      <c r="BJ91" s="827" t="s">
        <v>439</v>
      </c>
      <c r="BK91" s="839">
        <f>IF(BM105&gt;0,BL114*BK107,((BK110-BL112)*BK107))</f>
        <v>4106.3437932032903</v>
      </c>
      <c r="BL91" s="834">
        <f>IF(AND(BJ$70=1,BK$70=0),BK91,0)</f>
        <v>0</v>
      </c>
      <c r="BO91" s="345"/>
      <c r="BP91" s="827" t="s">
        <v>439</v>
      </c>
      <c r="BQ91" s="839">
        <f>IF(BS105&gt;0,BR114*BQ107,((BQ110-BR112)*BQ107))</f>
        <v>3275.0376148890241</v>
      </c>
      <c r="BR91" s="834">
        <f>IF(AND(BP$70=1,BQ$70=0),BQ91,0)</f>
        <v>0</v>
      </c>
      <c r="BU91" s="345"/>
      <c r="BV91" s="827" t="s">
        <v>439</v>
      </c>
      <c r="BW91" s="839">
        <f>IF(BY105&gt;0,BX114*BW107,((BW110-BX112)*BW107))</f>
        <v>2664.0143992995663</v>
      </c>
      <c r="BX91" s="834">
        <f>IF(AND(BV$70=1,BW$70=0),BW91,0)</f>
        <v>0</v>
      </c>
      <c r="CA91" s="345"/>
      <c r="CB91" s="827" t="s">
        <v>439</v>
      </c>
      <c r="CC91" s="839">
        <f>IF(CE105&gt;0,CD114*CC107,((CC110-CD112)*CC107))</f>
        <v>2218.0605002248481</v>
      </c>
      <c r="CD91" s="834">
        <f>IF(AND(CB$70=1,CC$70=0),CC91,0)</f>
        <v>0</v>
      </c>
      <c r="CG91" s="345"/>
      <c r="CH91" s="827" t="s">
        <v>439</v>
      </c>
      <c r="CI91" s="839">
        <f>IF(CK105&gt;0,CJ114*CI107,((CI110-CJ112)*CI107))</f>
        <v>1894.2492169818929</v>
      </c>
      <c r="CJ91" s="834">
        <f>IF(AND(CH$70=1,CI$70=0),CI91,0)</f>
        <v>0</v>
      </c>
      <c r="CM91" s="345"/>
      <c r="CN91" s="827" t="s">
        <v>439</v>
      </c>
      <c r="CO91" s="839">
        <f>IF(CQ105&gt;0,CP114*CO107,((CO110-CP112)*CO107))</f>
        <v>1660</v>
      </c>
      <c r="CP91" s="834">
        <f>IF(AND(CN$70=1,CO$70=0),CO91,0)</f>
        <v>0</v>
      </c>
      <c r="CS91" s="345"/>
      <c r="CT91" s="827" t="s">
        <v>439</v>
      </c>
      <c r="CU91" s="839">
        <f>IF(CW105&gt;0,CV114*CU107,((CU110-CV112)*CU107))</f>
        <v>1660</v>
      </c>
      <c r="CV91" s="834">
        <f>IF(AND(CT$70=1,CU$70=0),CU91,0)</f>
        <v>0</v>
      </c>
      <c r="CY91" s="345"/>
      <c r="CZ91" s="827" t="s">
        <v>439</v>
      </c>
      <c r="DA91" s="839">
        <f>IF(DC105&gt;0,DB114*DA107,((DA110-DB112)*DA107))</f>
        <v>1660</v>
      </c>
      <c r="DB91" s="834">
        <f>IF(AND(CZ$70=1,DA$70=0),DA91,0)</f>
        <v>0</v>
      </c>
      <c r="DE91" s="345"/>
      <c r="DF91" s="827" t="s">
        <v>439</v>
      </c>
      <c r="DG91" s="839">
        <f>IF(DI105&gt;0,DH114*DG107,((DG110-DH112)*DG107))</f>
        <v>1660</v>
      </c>
      <c r="DH91" s="834">
        <f>IF(AND(DF$70=1,DG$70=0),DG91,0)</f>
        <v>0</v>
      </c>
      <c r="DK91" s="345"/>
      <c r="DL91" s="827" t="s">
        <v>439</v>
      </c>
      <c r="DM91" s="839">
        <f>IF(DO105&gt;0,DN114*DM107,((DM110-DN112)*DM107))</f>
        <v>1660</v>
      </c>
      <c r="DN91" s="834">
        <f>IF(AND(DL$70=1,DM$70=0),DM91,0)</f>
        <v>0</v>
      </c>
      <c r="DQ91" s="345"/>
      <c r="DR91" s="827" t="s">
        <v>439</v>
      </c>
      <c r="DS91" s="839">
        <f>IF(DU105&gt;0,DT114*DS107,((DS110-DT112)*DS107))</f>
        <v>1660</v>
      </c>
      <c r="DT91" s="834">
        <f>IF(AND(DR$70=1,DS$70=0),DS91,0)</f>
        <v>0</v>
      </c>
      <c r="DW91" s="345"/>
      <c r="DX91" s="827" t="s">
        <v>439</v>
      </c>
      <c r="DY91" s="839">
        <f>IF(EA105&gt;0,DZ114*DY107,((DY110-DZ112)*DY107))</f>
        <v>1660</v>
      </c>
      <c r="DZ91" s="834">
        <f>IF(AND(DX$70=1,DY$70=0),DY91,0)</f>
        <v>0</v>
      </c>
      <c r="EC91" s="345"/>
      <c r="ED91" s="827" t="s">
        <v>439</v>
      </c>
      <c r="EE91" s="839">
        <f>IF(EG105&gt;0,EF114*EE107,((EE110-EF112)*EE107))</f>
        <v>1660</v>
      </c>
      <c r="EF91" s="834">
        <f>IF(AND(ED$70=1,EE$70=0),EE91,0)</f>
        <v>0</v>
      </c>
      <c r="EI91" s="345"/>
      <c r="EJ91" s="827" t="s">
        <v>439</v>
      </c>
      <c r="EK91" s="839">
        <f>IF(EM105&gt;0,EL114*EK107,((EK110-EL112)*EK107))</f>
        <v>1660</v>
      </c>
      <c r="EL91" s="834">
        <f>IF(AND(EJ$70=1,EK$70=0),EK91,0)</f>
        <v>0</v>
      </c>
      <c r="EO91" s="345"/>
      <c r="EP91" s="827" t="s">
        <v>439</v>
      </c>
      <c r="EQ91" s="839">
        <f>IF(ES105&gt;0,ER114*EQ107,((EQ110-ER112)*EQ107))</f>
        <v>1660</v>
      </c>
      <c r="ER91" s="834">
        <f>IF(AND(EP$70=1,EQ$70=0),EQ91,0)</f>
        <v>0</v>
      </c>
      <c r="EU91" s="345"/>
      <c r="EV91" s="827" t="s">
        <v>439</v>
      </c>
      <c r="EW91" s="839">
        <f>IF(EY105&gt;0,EX114*EW107,((EW110-EX112)*EW107))</f>
        <v>1660</v>
      </c>
      <c r="EX91" s="834">
        <f>IF(AND(EV$70=1,EW$70=0),EW91,0)</f>
        <v>0</v>
      </c>
      <c r="FA91" s="345"/>
      <c r="FB91" s="827" t="s">
        <v>439</v>
      </c>
      <c r="FC91" s="839">
        <f>IF(FE105&gt;0,FD114*FC107,((FC110-FD112)*FC107))</f>
        <v>1660</v>
      </c>
      <c r="FD91" s="834">
        <f>IF(AND(FB$70=1,FC$70=0),FC91,0)</f>
        <v>0</v>
      </c>
      <c r="FG91" s="345"/>
      <c r="FH91" s="827" t="s">
        <v>439</v>
      </c>
      <c r="FI91" s="839">
        <f>IF(FK105&gt;0,FJ114*FI107,((FI110-FJ112)*FI107))</f>
        <v>1660</v>
      </c>
      <c r="FJ91" s="834">
        <f>IF(AND(FH$70=1,FI$70=0),FI91,0)</f>
        <v>0</v>
      </c>
      <c r="FM91" s="345"/>
      <c r="FN91" s="827" t="s">
        <v>439</v>
      </c>
      <c r="FO91" s="839">
        <f>IF(FQ105&gt;0,FP114*FO107,((FO110-FP112)*FO107))</f>
        <v>1660</v>
      </c>
      <c r="FP91" s="834">
        <f>IF(AND(FN$70=1,FO$70=0),FO91,0)</f>
        <v>0</v>
      </c>
      <c r="FS91" s="345"/>
      <c r="FT91" s="827" t="s">
        <v>439</v>
      </c>
      <c r="FU91" s="839">
        <f>IF(FW105&gt;0,FV114*FU107,((FU110-FV112)*FU107))</f>
        <v>1660</v>
      </c>
      <c r="FV91" s="834">
        <f>IF(AND(FT$70=1,FU$70=0),FU91,0)</f>
        <v>0</v>
      </c>
      <c r="FY91" s="345"/>
    </row>
    <row r="92" spans="1:181" ht="15" thickBot="1" x14ac:dyDescent="0.35">
      <c r="A92" s="19"/>
      <c r="B92" s="826" t="s">
        <v>435</v>
      </c>
      <c r="C92" s="844">
        <f>IF(E105&gt;0,D112*C107,((C110-D114)*C107))</f>
        <v>0</v>
      </c>
      <c r="D92" s="832">
        <f>IF(AND(B$70=1,C$70=0),C92,0)</f>
        <v>0</v>
      </c>
      <c r="G92" s="345"/>
      <c r="H92" s="826" t="s">
        <v>435</v>
      </c>
      <c r="I92" s="839">
        <f>IF(K105&gt;0,J112*I107,((I110-J114)*I107))</f>
        <v>3522.8431474924855</v>
      </c>
      <c r="J92" s="832">
        <f>IF(AND(H$70=1,I$70=0),I92,0)</f>
        <v>0</v>
      </c>
      <c r="M92" s="345"/>
      <c r="N92" s="826" t="s">
        <v>435</v>
      </c>
      <c r="O92" s="839">
        <f>IF(Q105&gt;0,P112*O107,((O110-P114)*O107))</f>
        <v>7124.7940786356412</v>
      </c>
      <c r="P92" s="832">
        <f>IF(AND(N$70=1,O$70=0),O92,0)</f>
        <v>0</v>
      </c>
      <c r="S92" s="345"/>
      <c r="T92" s="826" t="s">
        <v>435</v>
      </c>
      <c r="U92" s="839">
        <f>IF(W105&gt;0,V112*U107,((U110-V114)*U107))</f>
        <v>10605.090798335053</v>
      </c>
      <c r="V92" s="832">
        <f>IF(AND(T$70=1,U$70=0),U92,0)</f>
        <v>0</v>
      </c>
      <c r="Y92" s="345"/>
      <c r="Z92" s="826" t="s">
        <v>435</v>
      </c>
      <c r="AA92" s="839">
        <f>IF(AC105&gt;0,AB112*AA107,((AA110-AB114)*AA107))</f>
        <v>13788.465159879579</v>
      </c>
      <c r="AB92" s="832">
        <f>IF(AND(Z$70=1,AA$70=0),AA92,0)</f>
        <v>0</v>
      </c>
      <c r="AE92" s="345"/>
      <c r="AF92" s="826" t="s">
        <v>435</v>
      </c>
      <c r="AG92" s="839">
        <f>IF(AI105&gt;0,AH112*AG107,((AG110-AH114)*AG107))</f>
        <v>14236.897000929634</v>
      </c>
      <c r="AH92" s="832">
        <f>IF(AND(AF$70=1,AG$70=0),AG92,0)</f>
        <v>0</v>
      </c>
      <c r="AK92" s="345"/>
      <c r="AL92" s="826" t="s">
        <v>435</v>
      </c>
      <c r="AM92" s="839">
        <f>IF(AO105&gt;0,AN112*AM107,((AM110-AN114)*AM107))</f>
        <v>11151.171024785323</v>
      </c>
      <c r="AN92" s="832">
        <f>IF(AND(AL$70=1,AM$70=0),AM92,0)</f>
        <v>0</v>
      </c>
      <c r="AQ92" s="345"/>
      <c r="AR92" s="826" t="s">
        <v>435</v>
      </c>
      <c r="AS92" s="839">
        <f>IF(AU105&gt;0,AT112*AS107,((AS110-AT114)*AS107))</f>
        <v>8663.6089746794787</v>
      </c>
      <c r="AT92" s="832">
        <f>IF(AND(AR$70=1,AS$70=0),AS92,0)</f>
        <v>0</v>
      </c>
      <c r="AW92" s="345"/>
      <c r="AX92" s="826" t="s">
        <v>435</v>
      </c>
      <c r="AY92" s="839">
        <f>IF(BA105&gt;0,AZ112*AY107,((AY110-AZ114)*AY107))</f>
        <v>6716.3361948781712</v>
      </c>
      <c r="AZ92" s="832">
        <f>IF(AND(AX$70=1,AY$70=0),AY92,0)</f>
        <v>0</v>
      </c>
      <c r="BC92" s="345"/>
      <c r="BD92" s="826" t="s">
        <v>435</v>
      </c>
      <c r="BE92" s="839">
        <f>IF(BG105&gt;0,BF112*BE107,((BE110-BF114)*BE107))</f>
        <v>5226.5041999544246</v>
      </c>
      <c r="BF92" s="832">
        <f>IF(AND(BD$70=1,BE$70=0),BE92,0)</f>
        <v>0</v>
      </c>
      <c r="BI92" s="345"/>
      <c r="BJ92" s="826" t="s">
        <v>435</v>
      </c>
      <c r="BK92" s="839">
        <f>IF(BM105&gt;0,BL112*BK107,((BK110-BL114)*BK107))</f>
        <v>4106.3437932032903</v>
      </c>
      <c r="BL92" s="832">
        <f>IF(AND(BJ$70=1,BK$70=0),BK92,0)</f>
        <v>0</v>
      </c>
      <c r="BO92" s="345"/>
      <c r="BP92" s="826" t="s">
        <v>435</v>
      </c>
      <c r="BQ92" s="839">
        <f>IF(BS105&gt;0,BR112*BQ107,((BQ110-BR114)*BQ107))</f>
        <v>3275.0376148890241</v>
      </c>
      <c r="BR92" s="832">
        <f>IF(AND(BP$70=1,BQ$70=0),BQ92,0)</f>
        <v>0</v>
      </c>
      <c r="BU92" s="345"/>
      <c r="BV92" s="826" t="s">
        <v>435</v>
      </c>
      <c r="BW92" s="839">
        <f>IF(BY105&gt;0,BX112*BW107,((BW110-BX114)*BW107))</f>
        <v>2664.0143992995663</v>
      </c>
      <c r="BX92" s="832">
        <f>IF(AND(BV$70=1,BW$70=0),BW92,0)</f>
        <v>0</v>
      </c>
      <c r="CA92" s="345"/>
      <c r="CB92" s="826" t="s">
        <v>435</v>
      </c>
      <c r="CC92" s="839">
        <f>IF(CE105&gt;0,CD112*CC107,((CC110-CD114)*CC107))</f>
        <v>2218.0605002248481</v>
      </c>
      <c r="CD92" s="832">
        <f>IF(AND(CB$70=1,CC$70=0),CC92,0)</f>
        <v>0</v>
      </c>
      <c r="CG92" s="345"/>
      <c r="CH92" s="826" t="s">
        <v>435</v>
      </c>
      <c r="CI92" s="839">
        <f>IF(CK105&gt;0,CJ112*CI107,((CI110-CJ114)*CI107))</f>
        <v>1894.2492169818929</v>
      </c>
      <c r="CJ92" s="832">
        <f>IF(AND(CH$70=1,CI$70=0),CI92,0)</f>
        <v>0</v>
      </c>
      <c r="CM92" s="345"/>
      <c r="CN92" s="826" t="s">
        <v>435</v>
      </c>
      <c r="CO92" s="839">
        <f>IF(CQ105&gt;0,CP112*CO107,((CO110-CP114)*CO107))</f>
        <v>1660</v>
      </c>
      <c r="CP92" s="832">
        <f>IF(AND(CN$70=1,CO$70=0),CO92,0)</f>
        <v>0</v>
      </c>
      <c r="CS92" s="345"/>
      <c r="CT92" s="826" t="s">
        <v>435</v>
      </c>
      <c r="CU92" s="839">
        <f>IF(CW105&gt;0,CV112*CU107,((CU110-CV114)*CU107))</f>
        <v>1660</v>
      </c>
      <c r="CV92" s="832">
        <f>IF(AND(CT$70=1,CU$70=0),CU92,0)</f>
        <v>0</v>
      </c>
      <c r="CY92" s="345"/>
      <c r="CZ92" s="826" t="s">
        <v>435</v>
      </c>
      <c r="DA92" s="839">
        <f>IF(DC105&gt;0,DB112*DA107,((DA110-DB114)*DA107))</f>
        <v>1660</v>
      </c>
      <c r="DB92" s="832">
        <f>IF(AND(CZ$70=1,DA$70=0),DA92,0)</f>
        <v>0</v>
      </c>
      <c r="DE92" s="345"/>
      <c r="DF92" s="826" t="s">
        <v>435</v>
      </c>
      <c r="DG92" s="839">
        <f>IF(DI105&gt;0,DH112*DG107,((DG110-DH114)*DG107))</f>
        <v>1660</v>
      </c>
      <c r="DH92" s="832">
        <f>IF(AND(DF$70=1,DG$70=0),DG92,0)</f>
        <v>0</v>
      </c>
      <c r="DK92" s="345"/>
      <c r="DL92" s="826" t="s">
        <v>435</v>
      </c>
      <c r="DM92" s="839">
        <f>IF(DO105&gt;0,DN112*DM107,((DM110-DN114)*DM107))</f>
        <v>1660</v>
      </c>
      <c r="DN92" s="832">
        <f>IF(AND(DL$70=1,DM$70=0),DM92,0)</f>
        <v>0</v>
      </c>
      <c r="DQ92" s="345"/>
      <c r="DR92" s="826" t="s">
        <v>435</v>
      </c>
      <c r="DS92" s="839">
        <f>IF(DU105&gt;0,DT112*DS107,((DS110-DT114)*DS107))</f>
        <v>1660</v>
      </c>
      <c r="DT92" s="832">
        <f>IF(AND(DR$70=1,DS$70=0),DS92,0)</f>
        <v>0</v>
      </c>
      <c r="DW92" s="345"/>
      <c r="DX92" s="826" t="s">
        <v>435</v>
      </c>
      <c r="DY92" s="839">
        <f>IF(EA105&gt;0,DZ112*DY107,((DY110-DZ114)*DY107))</f>
        <v>1660</v>
      </c>
      <c r="DZ92" s="832">
        <f>IF(AND(DX$70=1,DY$70=0),DY92,0)</f>
        <v>0</v>
      </c>
      <c r="EC92" s="345"/>
      <c r="ED92" s="826" t="s">
        <v>435</v>
      </c>
      <c r="EE92" s="839">
        <f>IF(EG105&gt;0,EF112*EE107,((EE110-EF114)*EE107))</f>
        <v>1660</v>
      </c>
      <c r="EF92" s="832">
        <f>IF(AND(ED$70=1,EE$70=0),EE92,0)</f>
        <v>0</v>
      </c>
      <c r="EI92" s="345"/>
      <c r="EJ92" s="826" t="s">
        <v>435</v>
      </c>
      <c r="EK92" s="839">
        <f>IF(EM105&gt;0,EL112*EK107,((EK110-EL114)*EK107))</f>
        <v>1660</v>
      </c>
      <c r="EL92" s="832">
        <f>IF(AND(EJ$70=1,EK$70=0),EK92,0)</f>
        <v>0</v>
      </c>
      <c r="EO92" s="345"/>
      <c r="EP92" s="826" t="s">
        <v>435</v>
      </c>
      <c r="EQ92" s="839">
        <f>IF(ES105&gt;0,ER112*EQ107,((EQ110-ER114)*EQ107))</f>
        <v>1660</v>
      </c>
      <c r="ER92" s="832">
        <f>IF(AND(EP$70=1,EQ$70=0),EQ92,0)</f>
        <v>0</v>
      </c>
      <c r="EU92" s="345"/>
      <c r="EV92" s="826" t="s">
        <v>435</v>
      </c>
      <c r="EW92" s="839">
        <f>IF(EY105&gt;0,EX112*EW107,((EW110-EX114)*EW107))</f>
        <v>1660</v>
      </c>
      <c r="EX92" s="832">
        <f>IF(AND(EV$70=1,EW$70=0),EW92,0)</f>
        <v>0</v>
      </c>
      <c r="FA92" s="345"/>
      <c r="FB92" s="826" t="s">
        <v>435</v>
      </c>
      <c r="FC92" s="839">
        <f>IF(FE105&gt;0,FD112*FC107,((FC110-FD114)*FC107))</f>
        <v>1660</v>
      </c>
      <c r="FD92" s="832">
        <f>IF(AND(FB$70=1,FC$70=0),FC92,0)</f>
        <v>0</v>
      </c>
      <c r="FG92" s="345"/>
      <c r="FH92" s="826" t="s">
        <v>435</v>
      </c>
      <c r="FI92" s="839">
        <f>IF(FK105&gt;0,FJ112*FI107,((FI110-FJ114)*FI107))</f>
        <v>1660</v>
      </c>
      <c r="FJ92" s="832">
        <f>IF(AND(FH$70=1,FI$70=0),FI92,0)</f>
        <v>0</v>
      </c>
      <c r="FM92" s="345"/>
      <c r="FN92" s="826" t="s">
        <v>435</v>
      </c>
      <c r="FO92" s="839">
        <f>IF(FQ105&gt;0,FP112*FO107,((FO110-FP114)*FO107))</f>
        <v>1660</v>
      </c>
      <c r="FP92" s="832">
        <f>IF(AND(FN$70=1,FO$70=0),FO92,0)</f>
        <v>0</v>
      </c>
      <c r="FS92" s="345"/>
      <c r="FT92" s="826" t="s">
        <v>435</v>
      </c>
      <c r="FU92" s="839">
        <f>IF(FW105&gt;0,FV112*FU107,((FU110-FV114)*FU107))</f>
        <v>1660</v>
      </c>
      <c r="FV92" s="832">
        <f>IF(AND(FT$70=1,FU$70=0),FU92,0)</f>
        <v>0</v>
      </c>
      <c r="FY92" s="345"/>
    </row>
    <row r="93" spans="1:181" x14ac:dyDescent="0.3">
      <c r="A93" s="19"/>
      <c r="B93" s="835"/>
      <c r="C93" s="843">
        <f>SUM(C90:C92)</f>
        <v>36100</v>
      </c>
      <c r="D93" s="835"/>
      <c r="G93" s="345"/>
      <c r="H93" s="835"/>
      <c r="I93" s="843">
        <f>SUM(I90:I92)</f>
        <v>35007.657588307629</v>
      </c>
      <c r="J93" s="835"/>
      <c r="M93" s="345"/>
      <c r="N93" s="835"/>
      <c r="O93" s="843">
        <f>SUM(O90:O92)</f>
        <v>33872.284668312743</v>
      </c>
      <c r="P93" s="835"/>
      <c r="S93" s="345"/>
      <c r="T93" s="835"/>
      <c r="U93" s="843">
        <f>SUM(U90:U92)</f>
        <v>32755.627780847673</v>
      </c>
      <c r="V93" s="835"/>
      <c r="Y93" s="345"/>
      <c r="Z93" s="835"/>
      <c r="AA93" s="843">
        <f>SUM(AA90:AA92)</f>
        <v>31715.511336224223</v>
      </c>
      <c r="AB93" s="835"/>
      <c r="AE93" s="345"/>
      <c r="AF93" s="835"/>
      <c r="AG93" s="843">
        <f>SUM(AG90:AG92)</f>
        <v>30794.604134358087</v>
      </c>
      <c r="AH93" s="835"/>
      <c r="AK93" s="345"/>
      <c r="AL93" s="835"/>
      <c r="AM93" s="843">
        <f>SUM(AM90:AM92)</f>
        <v>30015.105734512934</v>
      </c>
      <c r="AN93" s="835"/>
      <c r="AQ93" s="345"/>
      <c r="AR93" s="835"/>
      <c r="AS93" s="843">
        <f>SUM(AS90:AS92)</f>
        <v>29379.989306319079</v>
      </c>
      <c r="AT93" s="835"/>
      <c r="AW93" s="345"/>
      <c r="AX93" s="835"/>
      <c r="AY93" s="843">
        <f>SUM(AY90:AY92)</f>
        <v>28878.364489384392</v>
      </c>
      <c r="AZ93" s="835"/>
      <c r="BC93" s="345"/>
      <c r="BD93" s="835"/>
      <c r="BE93" s="843">
        <f>SUM(BE90:BE92)</f>
        <v>28491.801224983239</v>
      </c>
      <c r="BF93" s="835"/>
      <c r="BI93" s="345"/>
      <c r="BJ93" s="835"/>
      <c r="BK93" s="843">
        <f>SUM(BK90:BK92)</f>
        <v>28199.505796479196</v>
      </c>
      <c r="BL93" s="835"/>
      <c r="BO93" s="345"/>
      <c r="BP93" s="835"/>
      <c r="BQ93" s="843">
        <f>SUM(BQ90:BQ92)</f>
        <v>27981.639929603571</v>
      </c>
      <c r="BR93" s="835"/>
      <c r="BU93" s="345"/>
      <c r="BV93" s="835"/>
      <c r="BW93" s="843">
        <f>SUM(BW90:BW92)</f>
        <v>27820.979941583522</v>
      </c>
      <c r="BX93" s="835"/>
      <c r="CA93" s="345"/>
      <c r="CB93" s="835"/>
      <c r="CC93" s="843">
        <f>SUM(CC90:CC92)</f>
        <v>27703.436794733145</v>
      </c>
      <c r="CD93" s="835"/>
      <c r="CG93" s="345"/>
      <c r="CH93" s="835"/>
      <c r="CI93" s="843">
        <f>SUM(CI90:CI92)</f>
        <v>27617.934509387196</v>
      </c>
      <c r="CJ93" s="835"/>
      <c r="CM93" s="345"/>
      <c r="CN93" s="835"/>
      <c r="CO93" s="843">
        <f>SUM(CO90:CO92)</f>
        <v>27556</v>
      </c>
      <c r="CP93" s="835"/>
      <c r="CS93" s="345"/>
      <c r="CT93" s="835"/>
      <c r="CU93" s="843">
        <f>SUM(CU90:CU92)</f>
        <v>27556</v>
      </c>
      <c r="CV93" s="835"/>
      <c r="CY93" s="345"/>
      <c r="CZ93" s="835"/>
      <c r="DA93" s="843">
        <f>SUM(DA90:DA92)</f>
        <v>27556</v>
      </c>
      <c r="DB93" s="835"/>
      <c r="DE93" s="345"/>
      <c r="DF93" s="835"/>
      <c r="DG93" s="843">
        <f>SUM(DG90:DG92)</f>
        <v>27556</v>
      </c>
      <c r="DH93" s="835"/>
      <c r="DK93" s="345"/>
      <c r="DL93" s="835"/>
      <c r="DM93" s="843">
        <f>SUM(DM90:DM92)</f>
        <v>27556</v>
      </c>
      <c r="DN93" s="835"/>
      <c r="DQ93" s="345"/>
      <c r="DR93" s="835"/>
      <c r="DS93" s="843">
        <f>SUM(DS90:DS92)</f>
        <v>27556</v>
      </c>
      <c r="DT93" s="835"/>
      <c r="DW93" s="345"/>
      <c r="DX93" s="835"/>
      <c r="DY93" s="843">
        <f>SUM(DY90:DY92)</f>
        <v>27556</v>
      </c>
      <c r="DZ93" s="835"/>
      <c r="EC93" s="345"/>
      <c r="ED93" s="835"/>
      <c r="EE93" s="843">
        <f>SUM(EE90:EE92)</f>
        <v>27556</v>
      </c>
      <c r="EF93" s="835"/>
      <c r="EI93" s="345"/>
      <c r="EJ93" s="835"/>
      <c r="EK93" s="843">
        <f>SUM(EK90:EK92)</f>
        <v>27556</v>
      </c>
      <c r="EL93" s="835"/>
      <c r="EO93" s="345"/>
      <c r="EP93" s="835"/>
      <c r="EQ93" s="843">
        <f>SUM(EQ90:EQ92)</f>
        <v>27556</v>
      </c>
      <c r="ER93" s="835"/>
      <c r="EU93" s="345"/>
      <c r="EV93" s="835"/>
      <c r="EW93" s="843">
        <f>SUM(EW90:EW92)</f>
        <v>27556</v>
      </c>
      <c r="EX93" s="835"/>
      <c r="FA93" s="345"/>
      <c r="FB93" s="835"/>
      <c r="FC93" s="843">
        <f>SUM(FC90:FC92)</f>
        <v>27556</v>
      </c>
      <c r="FD93" s="835"/>
      <c r="FG93" s="345"/>
      <c r="FH93" s="835"/>
      <c r="FI93" s="843">
        <f>SUM(FI90:FI92)</f>
        <v>27556</v>
      </c>
      <c r="FJ93" s="835"/>
      <c r="FM93" s="345"/>
      <c r="FN93" s="835"/>
      <c r="FO93" s="843">
        <f>SUM(FO90:FO92)</f>
        <v>27556</v>
      </c>
      <c r="FP93" s="835"/>
      <c r="FS93" s="345"/>
      <c r="FT93" s="835"/>
      <c r="FU93" s="843">
        <f>SUM(FU90:FU92)</f>
        <v>27556</v>
      </c>
      <c r="FV93" s="835"/>
      <c r="FY93" s="345"/>
    </row>
    <row r="94" spans="1:181" x14ac:dyDescent="0.3">
      <c r="A94" s="19"/>
      <c r="B94" s="835" t="s">
        <v>477</v>
      </c>
      <c r="C94" s="839">
        <f>D86-C93</f>
        <v>0</v>
      </c>
      <c r="D94" s="835"/>
      <c r="G94" s="345"/>
      <c r="H94" s="835" t="s">
        <v>477</v>
      </c>
      <c r="I94" s="839">
        <f>J86-I93</f>
        <v>0</v>
      </c>
      <c r="J94" s="835"/>
      <c r="M94" s="345"/>
      <c r="N94" s="835" t="s">
        <v>477</v>
      </c>
      <c r="O94" s="839">
        <f>P86-O93</f>
        <v>0</v>
      </c>
      <c r="P94" s="835"/>
      <c r="S94" s="345"/>
      <c r="T94" s="835" t="s">
        <v>477</v>
      </c>
      <c r="U94" s="839">
        <f>V86-U93</f>
        <v>0</v>
      </c>
      <c r="V94" s="835"/>
      <c r="Y94" s="345"/>
      <c r="Z94" s="835" t="s">
        <v>477</v>
      </c>
      <c r="AA94" s="839">
        <f>AB86-AA93</f>
        <v>0</v>
      </c>
      <c r="AB94" s="835"/>
      <c r="AE94" s="345"/>
      <c r="AF94" s="835" t="s">
        <v>477</v>
      </c>
      <c r="AG94" s="839">
        <f>AH86-AG93</f>
        <v>0</v>
      </c>
      <c r="AH94" s="835"/>
      <c r="AK94" s="345"/>
      <c r="AL94" s="835" t="s">
        <v>477</v>
      </c>
      <c r="AM94" s="839">
        <f>AN86-AM93</f>
        <v>0</v>
      </c>
      <c r="AN94" s="835"/>
      <c r="AQ94" s="345"/>
      <c r="AR94" s="835" t="s">
        <v>477</v>
      </c>
      <c r="AS94" s="839">
        <f>AT86-AS93</f>
        <v>0</v>
      </c>
      <c r="AT94" s="835"/>
      <c r="AW94" s="345"/>
      <c r="AX94" s="835" t="s">
        <v>477</v>
      </c>
      <c r="AY94" s="839">
        <f>AZ86-AY93</f>
        <v>0</v>
      </c>
      <c r="AZ94" s="835"/>
      <c r="BC94" s="345"/>
      <c r="BD94" s="835" t="s">
        <v>477</v>
      </c>
      <c r="BE94" s="839">
        <f>BF86-BE93</f>
        <v>0</v>
      </c>
      <c r="BF94" s="835"/>
      <c r="BI94" s="345"/>
      <c r="BJ94" s="835" t="s">
        <v>477</v>
      </c>
      <c r="BK94" s="839">
        <f>BL86-BK93</f>
        <v>0</v>
      </c>
      <c r="BL94" s="835"/>
      <c r="BO94" s="345"/>
      <c r="BP94" s="835" t="s">
        <v>477</v>
      </c>
      <c r="BQ94" s="839">
        <f>BR86-BQ93</f>
        <v>0</v>
      </c>
      <c r="BR94" s="835"/>
      <c r="BU94" s="345"/>
      <c r="BV94" s="835" t="s">
        <v>477</v>
      </c>
      <c r="BW94" s="839">
        <f>BX86-BW93</f>
        <v>0</v>
      </c>
      <c r="BX94" s="835"/>
      <c r="CA94" s="345"/>
      <c r="CB94" s="835" t="s">
        <v>477</v>
      </c>
      <c r="CC94" s="839">
        <f>CD86-CC93</f>
        <v>0</v>
      </c>
      <c r="CD94" s="835"/>
      <c r="CG94" s="345"/>
      <c r="CH94" s="835" t="s">
        <v>477</v>
      </c>
      <c r="CI94" s="839">
        <f>CJ86-CI93</f>
        <v>0</v>
      </c>
      <c r="CJ94" s="835"/>
      <c r="CM94" s="345"/>
      <c r="CN94" s="835" t="s">
        <v>477</v>
      </c>
      <c r="CO94" s="839">
        <f>CP86-CO93</f>
        <v>0</v>
      </c>
      <c r="CP94" s="835"/>
      <c r="CS94" s="345"/>
      <c r="CT94" s="835" t="s">
        <v>477</v>
      </c>
      <c r="CU94" s="839">
        <f>CV86-CU93</f>
        <v>0</v>
      </c>
      <c r="CV94" s="835"/>
      <c r="CY94" s="345"/>
      <c r="CZ94" s="835" t="s">
        <v>477</v>
      </c>
      <c r="DA94" s="839">
        <f>DB86-DA93</f>
        <v>0</v>
      </c>
      <c r="DB94" s="835"/>
      <c r="DE94" s="345"/>
      <c r="DF94" s="835" t="s">
        <v>477</v>
      </c>
      <c r="DG94" s="839">
        <f>DH86-DG93</f>
        <v>0</v>
      </c>
      <c r="DH94" s="835"/>
      <c r="DK94" s="345"/>
      <c r="DL94" s="835" t="s">
        <v>477</v>
      </c>
      <c r="DM94" s="839">
        <f>DN86-DM93</f>
        <v>0</v>
      </c>
      <c r="DN94" s="835"/>
      <c r="DQ94" s="345"/>
      <c r="DR94" s="835" t="s">
        <v>477</v>
      </c>
      <c r="DS94" s="839">
        <f>DT86-DS93</f>
        <v>0</v>
      </c>
      <c r="DT94" s="835"/>
      <c r="DW94" s="345"/>
      <c r="DX94" s="835" t="s">
        <v>477</v>
      </c>
      <c r="DY94" s="839">
        <f>DZ86-DY93</f>
        <v>0</v>
      </c>
      <c r="DZ94" s="835"/>
      <c r="EC94" s="345"/>
      <c r="ED94" s="835" t="s">
        <v>477</v>
      </c>
      <c r="EE94" s="839">
        <f>EF86-EE93</f>
        <v>0</v>
      </c>
      <c r="EF94" s="835"/>
      <c r="EI94" s="345"/>
      <c r="EJ94" s="835" t="s">
        <v>477</v>
      </c>
      <c r="EK94" s="839">
        <f>EL86-EK93</f>
        <v>0</v>
      </c>
      <c r="EL94" s="835"/>
      <c r="EO94" s="345"/>
      <c r="EP94" s="835" t="s">
        <v>477</v>
      </c>
      <c r="EQ94" s="839">
        <f>ER86-EQ93</f>
        <v>0</v>
      </c>
      <c r="ER94" s="835"/>
      <c r="EU94" s="345"/>
      <c r="EV94" s="835" t="s">
        <v>477</v>
      </c>
      <c r="EW94" s="839">
        <f>EX86-EW93</f>
        <v>0</v>
      </c>
      <c r="EX94" s="835"/>
      <c r="FA94" s="345"/>
      <c r="FB94" s="835" t="s">
        <v>477</v>
      </c>
      <c r="FC94" s="839">
        <f>FD86-FC93</f>
        <v>0</v>
      </c>
      <c r="FD94" s="835"/>
      <c r="FG94" s="345"/>
      <c r="FH94" s="835" t="s">
        <v>477</v>
      </c>
      <c r="FI94" s="839">
        <f>FJ86-FI93</f>
        <v>0</v>
      </c>
      <c r="FJ94" s="835"/>
      <c r="FM94" s="345"/>
      <c r="FN94" s="835" t="s">
        <v>477</v>
      </c>
      <c r="FO94" s="839">
        <f>FP86-FO93</f>
        <v>0</v>
      </c>
      <c r="FP94" s="835"/>
      <c r="FS94" s="345"/>
      <c r="FT94" s="835" t="s">
        <v>477</v>
      </c>
      <c r="FU94" s="839">
        <f>FV86-FU93</f>
        <v>0</v>
      </c>
      <c r="FV94" s="835"/>
      <c r="FY94" s="345"/>
    </row>
    <row r="95" spans="1:181" x14ac:dyDescent="0.3">
      <c r="A95" s="19"/>
      <c r="C95" s="842"/>
      <c r="G95" s="345"/>
      <c r="I95" s="842"/>
      <c r="M95" s="345"/>
      <c r="O95" s="842"/>
      <c r="S95" s="345"/>
      <c r="U95" s="842"/>
      <c r="Y95" s="345"/>
      <c r="AA95" s="842"/>
      <c r="AE95" s="345"/>
      <c r="AG95" s="842"/>
      <c r="AK95" s="345"/>
      <c r="AM95" s="842"/>
      <c r="AQ95" s="345"/>
      <c r="AS95" s="842"/>
      <c r="AW95" s="345"/>
      <c r="AY95" s="842"/>
      <c r="BC95" s="345"/>
      <c r="BE95" s="842"/>
      <c r="BI95" s="345"/>
      <c r="BK95" s="842"/>
      <c r="BO95" s="345"/>
      <c r="BQ95" s="842"/>
      <c r="BU95" s="345"/>
      <c r="BW95" s="842"/>
      <c r="CA95" s="345"/>
      <c r="CC95" s="842"/>
      <c r="CG95" s="345"/>
      <c r="CI95" s="842"/>
      <c r="CM95" s="345"/>
      <c r="CO95" s="842"/>
      <c r="CS95" s="345"/>
      <c r="CU95" s="842"/>
      <c r="CY95" s="345"/>
      <c r="DA95" s="842"/>
      <c r="DE95" s="345"/>
      <c r="DG95" s="842"/>
      <c r="DK95" s="345"/>
      <c r="DM95" s="842"/>
      <c r="DQ95" s="345"/>
      <c r="DS95" s="842"/>
      <c r="DW95" s="345"/>
      <c r="DY95" s="842"/>
      <c r="EC95" s="345"/>
      <c r="EE95" s="842"/>
      <c r="EI95" s="345"/>
      <c r="EK95" s="842"/>
      <c r="EO95" s="345"/>
      <c r="EQ95" s="842"/>
      <c r="EU95" s="345"/>
      <c r="EW95" s="842"/>
      <c r="FA95" s="345"/>
      <c r="FC95" s="842"/>
      <c r="FG95" s="345"/>
      <c r="FI95" s="842"/>
      <c r="FM95" s="345"/>
      <c r="FO95" s="842"/>
      <c r="FS95" s="345"/>
      <c r="FU95" s="842"/>
      <c r="FY95" s="345"/>
    </row>
    <row r="96" spans="1:181" ht="15" thickBot="1" x14ac:dyDescent="0.35">
      <c r="A96" s="19"/>
      <c r="C96" s="842"/>
      <c r="G96" s="345"/>
      <c r="I96" s="842"/>
      <c r="M96" s="345"/>
      <c r="O96" s="842"/>
      <c r="S96" s="345"/>
      <c r="U96" s="842"/>
      <c r="Y96" s="345"/>
      <c r="AA96" s="842"/>
      <c r="AE96" s="345"/>
      <c r="AG96" s="842"/>
      <c r="AK96" s="345"/>
      <c r="AM96" s="842"/>
      <c r="AQ96" s="345"/>
      <c r="AS96" s="842"/>
      <c r="AW96" s="345"/>
      <c r="AY96" s="842"/>
      <c r="BC96" s="345"/>
      <c r="BE96" s="842"/>
      <c r="BI96" s="345"/>
      <c r="BK96" s="842"/>
      <c r="BO96" s="345"/>
      <c r="BQ96" s="842"/>
      <c r="BU96" s="345"/>
      <c r="BW96" s="842"/>
      <c r="CA96" s="345"/>
      <c r="CC96" s="842"/>
      <c r="CG96" s="345"/>
      <c r="CI96" s="842"/>
      <c r="CM96" s="345"/>
      <c r="CO96" s="842"/>
      <c r="CS96" s="345"/>
      <c r="CU96" s="842"/>
      <c r="CY96" s="345"/>
      <c r="DA96" s="842"/>
      <c r="DE96" s="345"/>
      <c r="DG96" s="842"/>
      <c r="DK96" s="345"/>
      <c r="DM96" s="842"/>
      <c r="DQ96" s="345"/>
      <c r="DS96" s="842"/>
      <c r="DW96" s="345"/>
      <c r="DY96" s="842"/>
      <c r="EC96" s="345"/>
      <c r="EE96" s="842"/>
      <c r="EI96" s="345"/>
      <c r="EK96" s="842"/>
      <c r="EO96" s="345"/>
      <c r="EQ96" s="842"/>
      <c r="EU96" s="345"/>
      <c r="EW96" s="842"/>
      <c r="FA96" s="345"/>
      <c r="FC96" s="842"/>
      <c r="FG96" s="345"/>
      <c r="FI96" s="842"/>
      <c r="FM96" s="345"/>
      <c r="FO96" s="842"/>
      <c r="FS96" s="345"/>
      <c r="FU96" s="842"/>
      <c r="FY96" s="345"/>
    </row>
    <row r="97" spans="1:181" x14ac:dyDescent="0.3">
      <c r="A97" s="19"/>
      <c r="B97" s="838" t="s">
        <v>478</v>
      </c>
      <c r="C97" s="841">
        <f>IF(E106&lt;0,F106*C108,(C107-(D115+D113))*C108)</f>
        <v>36100</v>
      </c>
      <c r="D97" s="836">
        <f>IF(AND(B$70=0,C$70=1),C97,0)</f>
        <v>0</v>
      </c>
      <c r="G97" s="345"/>
      <c r="H97" s="838" t="s">
        <v>478</v>
      </c>
      <c r="I97" s="841">
        <f>IF(K106&lt;0,L106*I108,(I107-(J115+J113))*I108)</f>
        <v>27961.971293322658</v>
      </c>
      <c r="J97" s="836">
        <f>IF(AND(H$70=0,I$70=1),I97,0)</f>
        <v>0</v>
      </c>
      <c r="M97" s="345"/>
      <c r="N97" s="838" t="s">
        <v>478</v>
      </c>
      <c r="O97" s="841">
        <f>IF(Q106&lt;0,R106*O108,(O107-(P115+P113))*O108)</f>
        <v>19622.69651104146</v>
      </c>
      <c r="P97" s="836">
        <f>IF(AND(N$70=0,O$70=1),O97,0)</f>
        <v>0</v>
      </c>
      <c r="S97" s="345"/>
      <c r="T97" s="838" t="s">
        <v>478</v>
      </c>
      <c r="U97" s="841">
        <f>IF(W106&lt;0,X106*U108,(U107-(V115+V113))*U108)</f>
        <v>11545.446184177563</v>
      </c>
      <c r="V97" s="836">
        <f>IF(AND(T$70=0,U$70=1),U97,0)</f>
        <v>0</v>
      </c>
      <c r="Y97" s="345"/>
      <c r="Z97" s="838" t="s">
        <v>478</v>
      </c>
      <c r="AA97" s="841">
        <f>IF(AC106&lt;0,AD106*AA108,(AA107-(AB115+AB113))*AA108)</f>
        <v>4138.5810164650647</v>
      </c>
      <c r="AB97" s="836">
        <f>IF(AND(Z$70=0,AA$70=1),AA97,0)</f>
        <v>0</v>
      </c>
      <c r="AE97" s="345"/>
      <c r="AF97" s="838" t="s">
        <v>478</v>
      </c>
      <c r="AG97" s="841">
        <f>IF(AI106&lt;0,AJ106*AG108,(AG107-(AH115+AH113))*AG108)</f>
        <v>2320.8101324988183</v>
      </c>
      <c r="AH97" s="836">
        <f>IF(AND(AF$70=0,AG$70=1),AG97,0)</f>
        <v>0</v>
      </c>
      <c r="AK97" s="345"/>
      <c r="AL97" s="838" t="s">
        <v>478</v>
      </c>
      <c r="AM97" s="841">
        <f>IF(AO106&lt;0,AP106*AM108,(AM107-(AN115+AN113))*AM108)</f>
        <v>7712.763684942287</v>
      </c>
      <c r="AN97" s="836">
        <f>IF(AND(AL$70=0,AM$70=1),AM97,0)</f>
        <v>0</v>
      </c>
      <c r="AQ97" s="345"/>
      <c r="AR97" s="838" t="s">
        <v>478</v>
      </c>
      <c r="AS97" s="841">
        <f>IF(AU106&lt;0,AV106*AS108,(AS107-(AT115+AT113))*AS108)</f>
        <v>12052.77135696012</v>
      </c>
      <c r="AT97" s="836">
        <f>IF(AND(AR$70=0,AS$70=1),AS97,0)</f>
        <v>0</v>
      </c>
      <c r="AW97" s="345"/>
      <c r="AX97" s="838" t="s">
        <v>478</v>
      </c>
      <c r="AY97" s="841">
        <f>IF(BA106&lt;0,BB106*AY108,(AY107-(AZ115+AZ113))*AY108)</f>
        <v>15445.692099628048</v>
      </c>
      <c r="AZ97" s="836">
        <f>IF(AND(AX$70=0,AY$70=1),AY97,0)</f>
        <v>0</v>
      </c>
      <c r="BC97" s="345"/>
      <c r="BD97" s="838" t="s">
        <v>478</v>
      </c>
      <c r="BE97" s="841">
        <f>IF(BG106&lt;0,BH106*BE108,(BE107-(BF115+BF113))*BE108)</f>
        <v>18038.792825074386</v>
      </c>
      <c r="BF97" s="836">
        <f>IF(AND(BD$70=0,BE$70=1),BE97,0)</f>
        <v>0</v>
      </c>
      <c r="BI97" s="345"/>
      <c r="BJ97" s="838" t="s">
        <v>478</v>
      </c>
      <c r="BK97" s="841">
        <f>IF(BM106&lt;0,BN106*BK108,(BK107-(BL115+BL113))*BK108)</f>
        <v>19986.818210072615</v>
      </c>
      <c r="BL97" s="836">
        <f>IF(AND(BJ$70=0,BK$70=1),BK97,0)</f>
        <v>0</v>
      </c>
      <c r="BO97" s="345"/>
      <c r="BP97" s="838" t="s">
        <v>478</v>
      </c>
      <c r="BQ97" s="841">
        <f>IF(BS106&lt;0,BT106*BQ108,(BQ107-(BR115+BR113))*BQ108)</f>
        <v>21431.564699825522</v>
      </c>
      <c r="BR97" s="836">
        <f>IF(AND(BP$70=0,BQ$70=1),BQ97,0)</f>
        <v>0</v>
      </c>
      <c r="BU97" s="345"/>
      <c r="BV97" s="838" t="s">
        <v>478</v>
      </c>
      <c r="BW97" s="841">
        <f>IF(BY106&lt;0,BZ106*BW108,(BW107-(BX115+BX113))*BW108)</f>
        <v>22492.951142984391</v>
      </c>
      <c r="BX97" s="836">
        <f>IF(AND(BV$70=0,BW$70=1),BW97,0)</f>
        <v>0</v>
      </c>
      <c r="CA97" s="345"/>
      <c r="CB97" s="838" t="s">
        <v>478</v>
      </c>
      <c r="CC97" s="841">
        <f>IF(CE106&lt;0,CF106*CC108,(CC107-(CD115+CD113))*CC108)</f>
        <v>23267.315794283448</v>
      </c>
      <c r="CD97" s="836">
        <f>IF(AND(CB$70=0,CC$70=1),CC97,0)</f>
        <v>0</v>
      </c>
      <c r="CG97" s="345"/>
      <c r="CH97" s="838" t="s">
        <v>478</v>
      </c>
      <c r="CI97" s="841">
        <f>IF(CK106&lt;0,CL106*CI108,(CI107-(CJ115+CJ113))*CI108)</f>
        <v>23829.436075423408</v>
      </c>
      <c r="CJ97" s="836">
        <f>IF(AND(CH$70=0,CI$70=1),CI97,0)</f>
        <v>0</v>
      </c>
      <c r="CM97" s="345"/>
      <c r="CN97" s="838" t="s">
        <v>478</v>
      </c>
      <c r="CO97" s="841">
        <f>IF(CQ106&lt;0,CR106*CO108,(CO107-(CP115+CP113))*CO108)</f>
        <v>24236</v>
      </c>
      <c r="CP97" s="836">
        <f>IF(AND(CN$70=0,CO$70=1),CO97,0)</f>
        <v>0</v>
      </c>
      <c r="CS97" s="345"/>
      <c r="CT97" s="838" t="s">
        <v>478</v>
      </c>
      <c r="CU97" s="841">
        <f>IF(CW106&lt;0,CX106*CU108,(CU107-(CV115+CV113))*CU108)</f>
        <v>24236</v>
      </c>
      <c r="CV97" s="836">
        <f>IF(AND(CT$70=0,CU$70=1),CU97,0)</f>
        <v>0</v>
      </c>
      <c r="CY97" s="345"/>
      <c r="CZ97" s="838" t="s">
        <v>478</v>
      </c>
      <c r="DA97" s="841">
        <f>IF(DC106&lt;0,DD106*DA108,(DA107-(DB115+DB113))*DA108)</f>
        <v>24236</v>
      </c>
      <c r="DB97" s="836">
        <f>IF(AND(CZ$70=0,DA$70=1),DA97,0)</f>
        <v>0</v>
      </c>
      <c r="DE97" s="345"/>
      <c r="DF97" s="838" t="s">
        <v>478</v>
      </c>
      <c r="DG97" s="841">
        <f>IF(DI106&lt;0,DJ106*DG108,(DG107-(DH115+DH113))*DG108)</f>
        <v>24236</v>
      </c>
      <c r="DH97" s="836">
        <f>IF(AND(DF$70=0,DG$70=1),DG97,0)</f>
        <v>0</v>
      </c>
      <c r="DK97" s="345"/>
      <c r="DL97" s="838" t="s">
        <v>478</v>
      </c>
      <c r="DM97" s="841">
        <f>IF(DO106&lt;0,DP106*DM108,(DM107-(DN115+DN113))*DM108)</f>
        <v>24236</v>
      </c>
      <c r="DN97" s="836">
        <f>IF(AND(DL$70=0,DM$70=1),DM97,0)</f>
        <v>0</v>
      </c>
      <c r="DQ97" s="345"/>
      <c r="DR97" s="838" t="s">
        <v>478</v>
      </c>
      <c r="DS97" s="841">
        <f>IF(DU106&lt;0,DV106*DS108,(DS107-(DT115+DT113))*DS108)</f>
        <v>24236</v>
      </c>
      <c r="DT97" s="836">
        <f>IF(AND(DR$70=0,DS$70=1),DS97,0)</f>
        <v>0</v>
      </c>
      <c r="DW97" s="345"/>
      <c r="DX97" s="838" t="s">
        <v>478</v>
      </c>
      <c r="DY97" s="841">
        <f>IF(EA106&lt;0,EB106*DY108,(DY107-(DZ115+DZ113))*DY108)</f>
        <v>24236</v>
      </c>
      <c r="DZ97" s="836">
        <f>IF(AND(DX$70=0,DY$70=1),DY97,0)</f>
        <v>0</v>
      </c>
      <c r="EC97" s="345"/>
      <c r="ED97" s="838" t="s">
        <v>478</v>
      </c>
      <c r="EE97" s="841">
        <f>IF(EG106&lt;0,EH106*EE108,(EE107-(EF115+EF113))*EE108)</f>
        <v>24236</v>
      </c>
      <c r="EF97" s="836">
        <f>IF(AND(ED$70=0,EE$70=1),EE97,0)</f>
        <v>0</v>
      </c>
      <c r="EI97" s="345"/>
      <c r="EJ97" s="838" t="s">
        <v>478</v>
      </c>
      <c r="EK97" s="841">
        <f>IF(EM106&lt;0,EN106*EK108,(EK107-(EL115+EL113))*EK108)</f>
        <v>24236</v>
      </c>
      <c r="EL97" s="836">
        <f>IF(AND(EJ$70=0,EK$70=1),EK97,0)</f>
        <v>0</v>
      </c>
      <c r="EO97" s="345"/>
      <c r="EP97" s="838" t="s">
        <v>478</v>
      </c>
      <c r="EQ97" s="841">
        <f>IF(ES106&lt;0,ET106*EQ108,(EQ107-(ER115+ER113))*EQ108)</f>
        <v>24236</v>
      </c>
      <c r="ER97" s="836">
        <f>IF(AND(EP$70=0,EQ$70=1),EQ97,0)</f>
        <v>0</v>
      </c>
      <c r="EU97" s="345"/>
      <c r="EV97" s="838" t="s">
        <v>478</v>
      </c>
      <c r="EW97" s="841">
        <f>IF(EY106&lt;0,EZ106*EW108,(EW107-(EX115+EX113))*EW108)</f>
        <v>24236</v>
      </c>
      <c r="EX97" s="836">
        <f>IF(AND(EV$70=0,EW$70=1),EW97,0)</f>
        <v>0</v>
      </c>
      <c r="FA97" s="345"/>
      <c r="FB97" s="838" t="s">
        <v>478</v>
      </c>
      <c r="FC97" s="841">
        <f>IF(FE106&lt;0,FF106*FC108,(FC107-(FD115+FD113))*FC108)</f>
        <v>24236</v>
      </c>
      <c r="FD97" s="836">
        <f>IF(AND(FB$70=0,FC$70=1),FC97,0)</f>
        <v>0</v>
      </c>
      <c r="FG97" s="345"/>
      <c r="FH97" s="838" t="s">
        <v>478</v>
      </c>
      <c r="FI97" s="841">
        <f>IF(FK106&lt;0,FL106*FI108,(FI107-(FJ115+FJ113))*FI108)</f>
        <v>24236</v>
      </c>
      <c r="FJ97" s="836">
        <f>IF(AND(FH$70=0,FI$70=1),FI97,0)</f>
        <v>0</v>
      </c>
      <c r="FM97" s="345"/>
      <c r="FN97" s="838" t="s">
        <v>478</v>
      </c>
      <c r="FO97" s="841">
        <f>IF(FQ106&lt;0,FR106*FO108,(FO107-(FP115+FP113))*FO108)</f>
        <v>24236</v>
      </c>
      <c r="FP97" s="836">
        <f>IF(AND(FN$70=0,FO$70=1),FO97,0)</f>
        <v>0</v>
      </c>
      <c r="FS97" s="345"/>
      <c r="FT97" s="838" t="s">
        <v>478</v>
      </c>
      <c r="FU97" s="841">
        <f>IF(FW106&lt;0,FX106*FU108,(FU107-(FV115+FV113))*FU108)</f>
        <v>24236</v>
      </c>
      <c r="FV97" s="836">
        <f>IF(AND(FT$70=0,FU$70=1),FU97,0)</f>
        <v>0</v>
      </c>
      <c r="FY97" s="345"/>
    </row>
    <row r="98" spans="1:181" x14ac:dyDescent="0.3">
      <c r="A98" s="19"/>
      <c r="B98" s="827" t="s">
        <v>441</v>
      </c>
      <c r="C98" s="839">
        <f>IF(E106&gt;0,C108*D113,(C107-D115)*C108)</f>
        <v>0</v>
      </c>
      <c r="D98" s="834">
        <f>IF(AND(B$70=0,C$70=1),C98,0)</f>
        <v>0</v>
      </c>
      <c r="G98" s="345"/>
      <c r="H98" s="827" t="s">
        <v>441</v>
      </c>
      <c r="I98" s="839">
        <f>IF(K106&gt;0,I108*J113,(I107-J115)*I108)</f>
        <v>3522.8431474924855</v>
      </c>
      <c r="J98" s="834">
        <f>IF(AND(H$70=0,I$70=1),I98,0)</f>
        <v>0</v>
      </c>
      <c r="M98" s="345"/>
      <c r="N98" s="827" t="s">
        <v>441</v>
      </c>
      <c r="O98" s="839">
        <f>IF(Q106&gt;0,O108*P113,(O107-P115)*O108)</f>
        <v>7124.7940786356412</v>
      </c>
      <c r="P98" s="834">
        <f>IF(AND(N$70=0,O$70=1),O98,0)</f>
        <v>0</v>
      </c>
      <c r="S98" s="345"/>
      <c r="T98" s="827" t="s">
        <v>441</v>
      </c>
      <c r="U98" s="839">
        <f>IF(W106&gt;0,U108*V113,(U107-V115)*U108)</f>
        <v>10605.090798335053</v>
      </c>
      <c r="V98" s="834">
        <f>IF(AND(T$70=0,U$70=1),U98,0)</f>
        <v>0</v>
      </c>
      <c r="Y98" s="345"/>
      <c r="Z98" s="827" t="s">
        <v>441</v>
      </c>
      <c r="AA98" s="839">
        <f>IF(AC106&gt;0,AA108*AB113,(AA107-AB115)*AA108)</f>
        <v>13788.465159879579</v>
      </c>
      <c r="AB98" s="834">
        <f>IF(AND(Z$70=0,AA$70=1),AA98,0)</f>
        <v>0</v>
      </c>
      <c r="AE98" s="345"/>
      <c r="AF98" s="827" t="s">
        <v>441</v>
      </c>
      <c r="AG98" s="839">
        <f>IF(AI106&gt;0,AG108*AH113,(AG107-AH115)*AG108)</f>
        <v>14236.897000929634</v>
      </c>
      <c r="AH98" s="834">
        <f>IF(AND(AF$70=0,AG$70=1),AG98,0)</f>
        <v>0</v>
      </c>
      <c r="AK98" s="345"/>
      <c r="AL98" s="827" t="s">
        <v>441</v>
      </c>
      <c r="AM98" s="839">
        <f>IF(AO106&gt;0,AM108*AN113,(AM107-AN115)*AM108)</f>
        <v>11151.171024785323</v>
      </c>
      <c r="AN98" s="834">
        <f>IF(AND(AL$70=0,AM$70=1),AM98,0)</f>
        <v>0</v>
      </c>
      <c r="AQ98" s="345"/>
      <c r="AR98" s="827" t="s">
        <v>441</v>
      </c>
      <c r="AS98" s="839">
        <f>IF(AU106&gt;0,AS108*AT113,(AS107-AT115)*AS108)</f>
        <v>8663.6089746794787</v>
      </c>
      <c r="AT98" s="834">
        <f>IF(AND(AR$70=0,AS$70=1),AS98,0)</f>
        <v>0</v>
      </c>
      <c r="AW98" s="345"/>
      <c r="AX98" s="827" t="s">
        <v>441</v>
      </c>
      <c r="AY98" s="839">
        <f>IF(BA106&gt;0,AY108*AZ113,(AY107-AZ115)*AY108)</f>
        <v>6716.3361948781712</v>
      </c>
      <c r="AZ98" s="834">
        <f>IF(AND(AX$70=0,AY$70=1),AY98,0)</f>
        <v>0</v>
      </c>
      <c r="BC98" s="345"/>
      <c r="BD98" s="827" t="s">
        <v>441</v>
      </c>
      <c r="BE98" s="839">
        <f>IF(BG106&gt;0,BE108*BF113,(BE107-BF115)*BE108)</f>
        <v>5226.5041999544246</v>
      </c>
      <c r="BF98" s="834">
        <f>IF(AND(BD$70=0,BE$70=1),BE98,0)</f>
        <v>0</v>
      </c>
      <c r="BI98" s="345"/>
      <c r="BJ98" s="827" t="s">
        <v>441</v>
      </c>
      <c r="BK98" s="839">
        <f>IF(BM106&gt;0,BK108*BL113,(BK107-BL115)*BK108)</f>
        <v>4106.3437932032903</v>
      </c>
      <c r="BL98" s="834">
        <f>IF(AND(BJ$70=0,BK$70=1),BK98,0)</f>
        <v>0</v>
      </c>
      <c r="BO98" s="345"/>
      <c r="BP98" s="827" t="s">
        <v>441</v>
      </c>
      <c r="BQ98" s="839">
        <f>IF(BS106&gt;0,BQ108*BR113,(BQ107-BR115)*BQ108)</f>
        <v>3275.0376148890241</v>
      </c>
      <c r="BR98" s="834">
        <f>IF(AND(BP$70=0,BQ$70=1),BQ98,0)</f>
        <v>0</v>
      </c>
      <c r="BU98" s="345"/>
      <c r="BV98" s="827" t="s">
        <v>441</v>
      </c>
      <c r="BW98" s="839">
        <f>IF(BY106&gt;0,BW108*BX113,(BW107-BX115)*BW108)</f>
        <v>2664.0143992995663</v>
      </c>
      <c r="BX98" s="834">
        <f>IF(AND(BV$70=0,BW$70=1),BW98,0)</f>
        <v>0</v>
      </c>
      <c r="CA98" s="345"/>
      <c r="CB98" s="827" t="s">
        <v>441</v>
      </c>
      <c r="CC98" s="839">
        <f>IF(CE106&gt;0,CC108*CD113,(CC107-CD115)*CC108)</f>
        <v>2218.0605002248481</v>
      </c>
      <c r="CD98" s="834">
        <f>IF(AND(CB$70=0,CC$70=1),CC98,0)</f>
        <v>0</v>
      </c>
      <c r="CG98" s="345"/>
      <c r="CH98" s="827" t="s">
        <v>441</v>
      </c>
      <c r="CI98" s="839">
        <f>IF(CK106&gt;0,CI108*CJ113,(CI107-CJ115)*CI108)</f>
        <v>1894.2492169818929</v>
      </c>
      <c r="CJ98" s="834">
        <f>IF(AND(CH$70=0,CI$70=1),CI98,0)</f>
        <v>0</v>
      </c>
      <c r="CM98" s="345"/>
      <c r="CN98" s="827" t="s">
        <v>441</v>
      </c>
      <c r="CO98" s="839">
        <f>IF(CQ106&gt;0,CO108*CP113,(CO107-CP115)*CO108)</f>
        <v>1660</v>
      </c>
      <c r="CP98" s="834">
        <f>IF(AND(CN$70=0,CO$70=1),CO98,0)</f>
        <v>0</v>
      </c>
      <c r="CS98" s="345"/>
      <c r="CT98" s="827" t="s">
        <v>441</v>
      </c>
      <c r="CU98" s="839">
        <f>IF(CW106&gt;0,CU108*CV113,(CU107-CV115)*CU108)</f>
        <v>1660</v>
      </c>
      <c r="CV98" s="834">
        <f>IF(AND(CT$70=0,CU$70=1),CU98,0)</f>
        <v>0</v>
      </c>
      <c r="CY98" s="345"/>
      <c r="CZ98" s="827" t="s">
        <v>441</v>
      </c>
      <c r="DA98" s="839">
        <f>IF(DC106&gt;0,DA108*DB113,(DA107-DB115)*DA108)</f>
        <v>1660</v>
      </c>
      <c r="DB98" s="834">
        <f>IF(AND(CZ$70=0,DA$70=1),DA98,0)</f>
        <v>0</v>
      </c>
      <c r="DE98" s="345"/>
      <c r="DF98" s="827" t="s">
        <v>441</v>
      </c>
      <c r="DG98" s="839">
        <f>IF(DI106&gt;0,DG108*DH113,(DG107-DH115)*DG108)</f>
        <v>1660</v>
      </c>
      <c r="DH98" s="834">
        <f>IF(AND(DF$70=0,DG$70=1),DG98,0)</f>
        <v>0</v>
      </c>
      <c r="DK98" s="345"/>
      <c r="DL98" s="827" t="s">
        <v>441</v>
      </c>
      <c r="DM98" s="839">
        <f>IF(DO106&gt;0,DM108*DN113,(DM107-DN115)*DM108)</f>
        <v>1660</v>
      </c>
      <c r="DN98" s="834">
        <f>IF(AND(DL$70=0,DM$70=1),DM98,0)</f>
        <v>0</v>
      </c>
      <c r="DQ98" s="345"/>
      <c r="DR98" s="827" t="s">
        <v>441</v>
      </c>
      <c r="DS98" s="839">
        <f>IF(DU106&gt;0,DS108*DT113,(DS107-DT115)*DS108)</f>
        <v>1660</v>
      </c>
      <c r="DT98" s="834">
        <f>IF(AND(DR$70=0,DS$70=1),DS98,0)</f>
        <v>0</v>
      </c>
      <c r="DW98" s="345"/>
      <c r="DX98" s="827" t="s">
        <v>441</v>
      </c>
      <c r="DY98" s="839">
        <f>IF(EA106&gt;0,DY108*DZ113,(DY107-DZ115)*DY108)</f>
        <v>1660</v>
      </c>
      <c r="DZ98" s="834">
        <f>IF(AND(DX$70=0,DY$70=1),DY98,0)</f>
        <v>0</v>
      </c>
      <c r="EC98" s="345"/>
      <c r="ED98" s="827" t="s">
        <v>441</v>
      </c>
      <c r="EE98" s="839">
        <f>IF(EG106&gt;0,EE108*EF113,(EE107-EF115)*EE108)</f>
        <v>1660</v>
      </c>
      <c r="EF98" s="834">
        <f>IF(AND(ED$70=0,EE$70=1),EE98,0)</f>
        <v>0</v>
      </c>
      <c r="EI98" s="345"/>
      <c r="EJ98" s="827" t="s">
        <v>441</v>
      </c>
      <c r="EK98" s="839">
        <f>IF(EM106&gt;0,EK108*EL113,(EK107-EL115)*EK108)</f>
        <v>1660</v>
      </c>
      <c r="EL98" s="834">
        <f>IF(AND(EJ$70=0,EK$70=1),EK98,0)</f>
        <v>0</v>
      </c>
      <c r="EO98" s="345"/>
      <c r="EP98" s="827" t="s">
        <v>441</v>
      </c>
      <c r="EQ98" s="839">
        <f>IF(ES106&gt;0,EQ108*ER113,(EQ107-ER115)*EQ108)</f>
        <v>1660</v>
      </c>
      <c r="ER98" s="834">
        <f>IF(AND(EP$70=0,EQ$70=1),EQ98,0)</f>
        <v>0</v>
      </c>
      <c r="EU98" s="345"/>
      <c r="EV98" s="827" t="s">
        <v>441</v>
      </c>
      <c r="EW98" s="839">
        <f>IF(EY106&gt;0,EW108*EX113,(EW107-EX115)*EW108)</f>
        <v>1660</v>
      </c>
      <c r="EX98" s="834">
        <f>IF(AND(EV$70=0,EW$70=1),EW98,0)</f>
        <v>0</v>
      </c>
      <c r="FA98" s="345"/>
      <c r="FB98" s="827" t="s">
        <v>441</v>
      </c>
      <c r="FC98" s="839">
        <f>IF(FE106&gt;0,FC108*FD113,(FC107-FD115)*FC108)</f>
        <v>1660</v>
      </c>
      <c r="FD98" s="834">
        <f>IF(AND(FB$70=0,FC$70=1),FC98,0)</f>
        <v>0</v>
      </c>
      <c r="FG98" s="345"/>
      <c r="FH98" s="827" t="s">
        <v>441</v>
      </c>
      <c r="FI98" s="839">
        <f>IF(FK106&gt;0,FI108*FJ113,(FI107-FJ115)*FI108)</f>
        <v>1660</v>
      </c>
      <c r="FJ98" s="834">
        <f>IF(AND(FH$70=0,FI$70=1),FI98,0)</f>
        <v>0</v>
      </c>
      <c r="FM98" s="345"/>
      <c r="FN98" s="827" t="s">
        <v>441</v>
      </c>
      <c r="FO98" s="839">
        <f>IF(FQ106&gt;0,FO108*FP113,(FO107-FP115)*FO108)</f>
        <v>1660</v>
      </c>
      <c r="FP98" s="834">
        <f>IF(AND(FN$70=0,FO$70=1),FO98,0)</f>
        <v>0</v>
      </c>
      <c r="FS98" s="345"/>
      <c r="FT98" s="827" t="s">
        <v>441</v>
      </c>
      <c r="FU98" s="839">
        <f>IF(FW106&gt;0,FU108*FV113,(FU107-FV115)*FU108)</f>
        <v>1660</v>
      </c>
      <c r="FV98" s="834">
        <f>IF(AND(FT$70=0,FU$70=1),FU98,0)</f>
        <v>0</v>
      </c>
      <c r="FY98" s="345"/>
    </row>
    <row r="99" spans="1:181" ht="15" thickBot="1" x14ac:dyDescent="0.35">
      <c r="A99" s="19"/>
      <c r="B99" s="826" t="s">
        <v>437</v>
      </c>
      <c r="C99" s="839">
        <f>IF(E106&gt;0,C110*D115,(C107-D113)*C108)</f>
        <v>0</v>
      </c>
      <c r="D99" s="832">
        <f>IF(AND(B$70=0,C$70=1),C99,0)</f>
        <v>0</v>
      </c>
      <c r="G99" s="345"/>
      <c r="H99" s="826" t="s">
        <v>437</v>
      </c>
      <c r="I99" s="839">
        <f>IF(K106&gt;0,I110*J115,(I107-J113)*I108)</f>
        <v>3522.8431474924855</v>
      </c>
      <c r="J99" s="832">
        <f>IF(AND(H$70=0,I$70=1),I99,0)</f>
        <v>0</v>
      </c>
      <c r="M99" s="345"/>
      <c r="N99" s="826" t="s">
        <v>437</v>
      </c>
      <c r="O99" s="839">
        <f>IF(Q106&gt;0,O110*P115,(O107-P113)*O108)</f>
        <v>7124.7940786356412</v>
      </c>
      <c r="P99" s="832">
        <f>IF(AND(N$70=0,O$70=1),O99,0)</f>
        <v>0</v>
      </c>
      <c r="S99" s="345"/>
      <c r="T99" s="826" t="s">
        <v>437</v>
      </c>
      <c r="U99" s="839">
        <f>IF(W106&gt;0,U110*V115,(U107-V113)*U108)</f>
        <v>10605.090798335053</v>
      </c>
      <c r="V99" s="832">
        <f>IF(AND(T$70=0,U$70=1),U99,0)</f>
        <v>0</v>
      </c>
      <c r="Y99" s="345"/>
      <c r="Z99" s="826" t="s">
        <v>437</v>
      </c>
      <c r="AA99" s="839">
        <f>IF(AC106&gt;0,AA110*AB115,(AA107-AB113)*AA108)</f>
        <v>13788.465159879579</v>
      </c>
      <c r="AB99" s="832">
        <f>IF(AND(Z$70=0,AA$70=1),AA99,0)</f>
        <v>0</v>
      </c>
      <c r="AE99" s="345"/>
      <c r="AF99" s="826" t="s">
        <v>437</v>
      </c>
      <c r="AG99" s="839">
        <f>IF(AI106&gt;0,AG110*AH115,(AG107-AH113)*AG108)</f>
        <v>14236.897000929634</v>
      </c>
      <c r="AH99" s="832">
        <f>IF(AND(AF$70=0,AG$70=1),AG99,0)</f>
        <v>0</v>
      </c>
      <c r="AK99" s="345"/>
      <c r="AL99" s="826" t="s">
        <v>437</v>
      </c>
      <c r="AM99" s="839">
        <f>IF(AO106&gt;0,AM110*AN115,(AM107-AN113)*AM108)</f>
        <v>11151.171024785323</v>
      </c>
      <c r="AN99" s="832">
        <f>IF(AND(AL$70=0,AM$70=1),AM99,0)</f>
        <v>0</v>
      </c>
      <c r="AQ99" s="345"/>
      <c r="AR99" s="826" t="s">
        <v>437</v>
      </c>
      <c r="AS99" s="839">
        <f>IF(AU106&gt;0,AS110*AT115,(AS107-AT113)*AS108)</f>
        <v>8663.6089746794787</v>
      </c>
      <c r="AT99" s="832">
        <f>IF(AND(AR$70=0,AS$70=1),AS99,0)</f>
        <v>0</v>
      </c>
      <c r="AW99" s="345"/>
      <c r="AX99" s="826" t="s">
        <v>437</v>
      </c>
      <c r="AY99" s="839">
        <f>IF(BA106&gt;0,AY110*AZ115,(AY107-AZ113)*AY108)</f>
        <v>6716.3361948781712</v>
      </c>
      <c r="AZ99" s="832">
        <f>IF(AND(AX$70=0,AY$70=1),AY99,0)</f>
        <v>0</v>
      </c>
      <c r="BC99" s="345"/>
      <c r="BD99" s="826" t="s">
        <v>437</v>
      </c>
      <c r="BE99" s="839">
        <f>IF(BG106&gt;0,BE110*BF115,(BE107-BF113)*BE108)</f>
        <v>5226.5041999544246</v>
      </c>
      <c r="BF99" s="832">
        <f>IF(AND(BD$70=0,BE$70=1),BE99,0)</f>
        <v>0</v>
      </c>
      <c r="BI99" s="345"/>
      <c r="BJ99" s="826" t="s">
        <v>437</v>
      </c>
      <c r="BK99" s="839">
        <f>IF(BM106&gt;0,BK110*BL115,(BK107-BL113)*BK108)</f>
        <v>4106.3437932032903</v>
      </c>
      <c r="BL99" s="832">
        <f>IF(AND(BJ$70=0,BK$70=1),BK99,0)</f>
        <v>0</v>
      </c>
      <c r="BO99" s="345"/>
      <c r="BP99" s="826" t="s">
        <v>437</v>
      </c>
      <c r="BQ99" s="839">
        <f>IF(BS106&gt;0,BQ110*BR115,(BQ107-BR113)*BQ108)</f>
        <v>3275.0376148890241</v>
      </c>
      <c r="BR99" s="832">
        <f>IF(AND(BP$70=0,BQ$70=1),BQ99,0)</f>
        <v>0</v>
      </c>
      <c r="BU99" s="345"/>
      <c r="BV99" s="826" t="s">
        <v>437</v>
      </c>
      <c r="BW99" s="839">
        <f>IF(BY106&gt;0,BW110*BX115,(BW107-BX113)*BW108)</f>
        <v>2664.0143992995663</v>
      </c>
      <c r="BX99" s="832">
        <f>IF(AND(BV$70=0,BW$70=1),BW99,0)</f>
        <v>0</v>
      </c>
      <c r="CA99" s="345"/>
      <c r="CB99" s="826" t="s">
        <v>437</v>
      </c>
      <c r="CC99" s="839">
        <f>IF(CE106&gt;0,CC110*CD115,(CC107-CD113)*CC108)</f>
        <v>2218.0605002248481</v>
      </c>
      <c r="CD99" s="832">
        <f>IF(AND(CB$70=0,CC$70=1),CC99,0)</f>
        <v>0</v>
      </c>
      <c r="CG99" s="345"/>
      <c r="CH99" s="826" t="s">
        <v>437</v>
      </c>
      <c r="CI99" s="839">
        <f>IF(CK106&gt;0,CI110*CJ115,(CI107-CJ113)*CI108)</f>
        <v>1894.2492169818929</v>
      </c>
      <c r="CJ99" s="832">
        <f>IF(AND(CH$70=0,CI$70=1),CI99,0)</f>
        <v>0</v>
      </c>
      <c r="CM99" s="345"/>
      <c r="CN99" s="826" t="s">
        <v>437</v>
      </c>
      <c r="CO99" s="839">
        <f>IF(CQ106&gt;0,CO110*CP115,(CO107-CP113)*CO108)</f>
        <v>1660</v>
      </c>
      <c r="CP99" s="832">
        <f>IF(AND(CN$70=0,CO$70=1),CO99,0)</f>
        <v>0</v>
      </c>
      <c r="CS99" s="345"/>
      <c r="CT99" s="826" t="s">
        <v>437</v>
      </c>
      <c r="CU99" s="839">
        <f>IF(CW106&gt;0,CU110*CV115,(CU107-CV113)*CU108)</f>
        <v>1660</v>
      </c>
      <c r="CV99" s="832">
        <f>IF(AND(CT$70=0,CU$70=1),CU99,0)</f>
        <v>0</v>
      </c>
      <c r="CY99" s="345"/>
      <c r="CZ99" s="826" t="s">
        <v>437</v>
      </c>
      <c r="DA99" s="839">
        <f>IF(DC106&gt;0,DA110*DB115,(DA107-DB113)*DA108)</f>
        <v>1660</v>
      </c>
      <c r="DB99" s="832">
        <f>IF(AND(CZ$70=0,DA$70=1),DA99,0)</f>
        <v>0</v>
      </c>
      <c r="DE99" s="345"/>
      <c r="DF99" s="826" t="s">
        <v>437</v>
      </c>
      <c r="DG99" s="839">
        <f>IF(DI106&gt;0,DG110*DH115,(DG107-DH113)*DG108)</f>
        <v>1660</v>
      </c>
      <c r="DH99" s="832">
        <f>IF(AND(DF$70=0,DG$70=1),DG99,0)</f>
        <v>0</v>
      </c>
      <c r="DK99" s="345"/>
      <c r="DL99" s="826" t="s">
        <v>437</v>
      </c>
      <c r="DM99" s="839">
        <f>IF(DO106&gt;0,DM110*DN115,(DM107-DN113)*DM108)</f>
        <v>1660</v>
      </c>
      <c r="DN99" s="832">
        <f>IF(AND(DL$70=0,DM$70=1),DM99,0)</f>
        <v>0</v>
      </c>
      <c r="DQ99" s="345"/>
      <c r="DR99" s="826" t="s">
        <v>437</v>
      </c>
      <c r="DS99" s="839">
        <f>IF(DU106&gt;0,DS110*DT115,(DS107-DT113)*DS108)</f>
        <v>1660</v>
      </c>
      <c r="DT99" s="832">
        <f>IF(AND(DR$70=0,DS$70=1),DS99,0)</f>
        <v>0</v>
      </c>
      <c r="DW99" s="345"/>
      <c r="DX99" s="826" t="s">
        <v>437</v>
      </c>
      <c r="DY99" s="839">
        <f>IF(EA106&gt;0,DY110*DZ115,(DY107-DZ113)*DY108)</f>
        <v>1660</v>
      </c>
      <c r="DZ99" s="832">
        <f>IF(AND(DX$70=0,DY$70=1),DY99,0)</f>
        <v>0</v>
      </c>
      <c r="EC99" s="345"/>
      <c r="ED99" s="826" t="s">
        <v>437</v>
      </c>
      <c r="EE99" s="839">
        <f>IF(EG106&gt;0,EE110*EF115,(EE107-EF113)*EE108)</f>
        <v>1660</v>
      </c>
      <c r="EF99" s="832">
        <f>IF(AND(ED$70=0,EE$70=1),EE99,0)</f>
        <v>0</v>
      </c>
      <c r="EI99" s="345"/>
      <c r="EJ99" s="826" t="s">
        <v>437</v>
      </c>
      <c r="EK99" s="839">
        <f>IF(EM106&gt;0,EK110*EL115,(EK107-EL113)*EK108)</f>
        <v>1660</v>
      </c>
      <c r="EL99" s="832">
        <f>IF(AND(EJ$70=0,EK$70=1),EK99,0)</f>
        <v>0</v>
      </c>
      <c r="EO99" s="345"/>
      <c r="EP99" s="826" t="s">
        <v>437</v>
      </c>
      <c r="EQ99" s="839">
        <f>IF(ES106&gt;0,EQ110*ER115,(EQ107-ER113)*EQ108)</f>
        <v>1660</v>
      </c>
      <c r="ER99" s="832">
        <f>IF(AND(EP$70=0,EQ$70=1),EQ99,0)</f>
        <v>0</v>
      </c>
      <c r="EU99" s="345"/>
      <c r="EV99" s="826" t="s">
        <v>437</v>
      </c>
      <c r="EW99" s="839">
        <f>IF(EY106&gt;0,EW110*EX115,(EW107-EX113)*EW108)</f>
        <v>1660</v>
      </c>
      <c r="EX99" s="832">
        <f>IF(AND(EV$70=0,EW$70=1),EW99,0)</f>
        <v>0</v>
      </c>
      <c r="FA99" s="345"/>
      <c r="FB99" s="826" t="s">
        <v>437</v>
      </c>
      <c r="FC99" s="839">
        <f>IF(FE106&gt;0,FC110*FD115,(FC107-FD113)*FC108)</f>
        <v>1660</v>
      </c>
      <c r="FD99" s="832">
        <f>IF(AND(FB$70=0,FC$70=1),FC99,0)</f>
        <v>0</v>
      </c>
      <c r="FG99" s="345"/>
      <c r="FH99" s="826" t="s">
        <v>437</v>
      </c>
      <c r="FI99" s="839">
        <f>IF(FK106&gt;0,FI110*FJ115,(FI107-FJ113)*FI108)</f>
        <v>1660</v>
      </c>
      <c r="FJ99" s="832">
        <f>IF(AND(FH$70=0,FI$70=1),FI99,0)</f>
        <v>0</v>
      </c>
      <c r="FM99" s="345"/>
      <c r="FN99" s="826" t="s">
        <v>437</v>
      </c>
      <c r="FO99" s="839">
        <f>IF(FQ106&gt;0,FO110*FP115,(FO107-FP113)*FO108)</f>
        <v>1660</v>
      </c>
      <c r="FP99" s="832">
        <f>IF(AND(FN$70=0,FO$70=1),FO99,0)</f>
        <v>0</v>
      </c>
      <c r="FS99" s="345"/>
      <c r="FT99" s="826" t="s">
        <v>437</v>
      </c>
      <c r="FU99" s="839">
        <f>IF(FW106&gt;0,FU110*FV115,(FU107-FV113)*FU108)</f>
        <v>1660</v>
      </c>
      <c r="FV99" s="832">
        <f>IF(AND(FT$70=0,FU$70=1),FU99,0)</f>
        <v>0</v>
      </c>
      <c r="FY99" s="345"/>
    </row>
    <row r="100" spans="1:181" x14ac:dyDescent="0.3">
      <c r="A100" s="19"/>
      <c r="B100" s="835"/>
      <c r="C100" s="839">
        <f>SUM(C97:C99)</f>
        <v>36100</v>
      </c>
      <c r="D100" s="835"/>
      <c r="G100" s="345"/>
      <c r="H100" s="835"/>
      <c r="I100" s="839">
        <f>SUM(I97:I99)</f>
        <v>35007.657588307629</v>
      </c>
      <c r="J100" s="835"/>
      <c r="M100" s="345"/>
      <c r="N100" s="835"/>
      <c r="O100" s="839">
        <f>SUM(O97:O99)</f>
        <v>33872.284668312743</v>
      </c>
      <c r="P100" s="835"/>
      <c r="S100" s="345"/>
      <c r="T100" s="835"/>
      <c r="U100" s="839">
        <f>SUM(U97:U99)</f>
        <v>32755.627780847673</v>
      </c>
      <c r="V100" s="835"/>
      <c r="Y100" s="345"/>
      <c r="Z100" s="835"/>
      <c r="AA100" s="839">
        <f>SUM(AA97:AA99)</f>
        <v>31715.511336224223</v>
      </c>
      <c r="AB100" s="835"/>
      <c r="AE100" s="345"/>
      <c r="AF100" s="835"/>
      <c r="AG100" s="839">
        <f>SUM(AG97:AG99)</f>
        <v>30794.604134358087</v>
      </c>
      <c r="AH100" s="835"/>
      <c r="AK100" s="345"/>
      <c r="AL100" s="835"/>
      <c r="AM100" s="839">
        <f>SUM(AM97:AM99)</f>
        <v>30015.105734512934</v>
      </c>
      <c r="AN100" s="835"/>
      <c r="AQ100" s="345"/>
      <c r="AR100" s="835"/>
      <c r="AS100" s="839">
        <f>SUM(AS97:AS99)</f>
        <v>29379.989306319079</v>
      </c>
      <c r="AT100" s="835"/>
      <c r="AW100" s="345"/>
      <c r="AX100" s="835"/>
      <c r="AY100" s="839">
        <f>SUM(AY97:AY99)</f>
        <v>28878.364489384392</v>
      </c>
      <c r="AZ100" s="835"/>
      <c r="BC100" s="345"/>
      <c r="BD100" s="835"/>
      <c r="BE100" s="839">
        <f>SUM(BE97:BE99)</f>
        <v>28491.801224983239</v>
      </c>
      <c r="BF100" s="835"/>
      <c r="BI100" s="345"/>
      <c r="BJ100" s="835"/>
      <c r="BK100" s="839">
        <f>SUM(BK97:BK99)</f>
        <v>28199.505796479196</v>
      </c>
      <c r="BL100" s="835"/>
      <c r="BO100" s="345"/>
      <c r="BP100" s="835"/>
      <c r="BQ100" s="839">
        <f>SUM(BQ97:BQ99)</f>
        <v>27981.639929603571</v>
      </c>
      <c r="BR100" s="835"/>
      <c r="BU100" s="345"/>
      <c r="BV100" s="835"/>
      <c r="BW100" s="839">
        <f>SUM(BW97:BW99)</f>
        <v>27820.979941583522</v>
      </c>
      <c r="BX100" s="835"/>
      <c r="CA100" s="345"/>
      <c r="CB100" s="835"/>
      <c r="CC100" s="839">
        <f>SUM(CC97:CC99)</f>
        <v>27703.436794733145</v>
      </c>
      <c r="CD100" s="835"/>
      <c r="CG100" s="345"/>
      <c r="CH100" s="835"/>
      <c r="CI100" s="839">
        <f>SUM(CI97:CI99)</f>
        <v>27617.934509387196</v>
      </c>
      <c r="CJ100" s="835"/>
      <c r="CM100" s="345"/>
      <c r="CN100" s="835"/>
      <c r="CO100" s="839">
        <f>SUM(CO97:CO99)</f>
        <v>27556</v>
      </c>
      <c r="CP100" s="835"/>
      <c r="CS100" s="345"/>
      <c r="CT100" s="835"/>
      <c r="CU100" s="839">
        <f>SUM(CU97:CU99)</f>
        <v>27556</v>
      </c>
      <c r="CV100" s="835"/>
      <c r="CY100" s="345"/>
      <c r="CZ100" s="835"/>
      <c r="DA100" s="839">
        <f>SUM(DA97:DA99)</f>
        <v>27556</v>
      </c>
      <c r="DB100" s="835"/>
      <c r="DE100" s="345"/>
      <c r="DF100" s="835"/>
      <c r="DG100" s="839">
        <f>SUM(DG97:DG99)</f>
        <v>27556</v>
      </c>
      <c r="DH100" s="835"/>
      <c r="DK100" s="345"/>
      <c r="DL100" s="835"/>
      <c r="DM100" s="839">
        <f>SUM(DM97:DM99)</f>
        <v>27556</v>
      </c>
      <c r="DN100" s="835"/>
      <c r="DQ100" s="345"/>
      <c r="DR100" s="835"/>
      <c r="DS100" s="839">
        <f>SUM(DS97:DS99)</f>
        <v>27556</v>
      </c>
      <c r="DT100" s="835"/>
      <c r="DW100" s="345"/>
      <c r="DX100" s="835"/>
      <c r="DY100" s="839">
        <f>SUM(DY97:DY99)</f>
        <v>27556</v>
      </c>
      <c r="DZ100" s="835"/>
      <c r="EC100" s="345"/>
      <c r="ED100" s="835"/>
      <c r="EE100" s="839">
        <f>SUM(EE97:EE99)</f>
        <v>27556</v>
      </c>
      <c r="EF100" s="835"/>
      <c r="EI100" s="345"/>
      <c r="EJ100" s="835"/>
      <c r="EK100" s="839">
        <f>SUM(EK97:EK99)</f>
        <v>27556</v>
      </c>
      <c r="EL100" s="835"/>
      <c r="EO100" s="345"/>
      <c r="EP100" s="835"/>
      <c r="EQ100" s="839">
        <f>SUM(EQ97:EQ99)</f>
        <v>27556</v>
      </c>
      <c r="ER100" s="835"/>
      <c r="EU100" s="345"/>
      <c r="EV100" s="835"/>
      <c r="EW100" s="839">
        <f>SUM(EW97:EW99)</f>
        <v>27556</v>
      </c>
      <c r="EX100" s="835"/>
      <c r="FA100" s="345"/>
      <c r="FB100" s="835"/>
      <c r="FC100" s="839">
        <f>SUM(FC97:FC99)</f>
        <v>27556</v>
      </c>
      <c r="FD100" s="835"/>
      <c r="FG100" s="345"/>
      <c r="FH100" s="835"/>
      <c r="FI100" s="839">
        <f>SUM(FI97:FI99)</f>
        <v>27556</v>
      </c>
      <c r="FJ100" s="835"/>
      <c r="FM100" s="345"/>
      <c r="FN100" s="835"/>
      <c r="FO100" s="839">
        <f>SUM(FO97:FO99)</f>
        <v>27556</v>
      </c>
      <c r="FP100" s="835"/>
      <c r="FS100" s="345"/>
      <c r="FT100" s="835"/>
      <c r="FU100" s="839">
        <f>SUM(FU97:FU99)</f>
        <v>27556</v>
      </c>
      <c r="FV100" s="835"/>
      <c r="FY100" s="345"/>
    </row>
    <row r="101" spans="1:181" x14ac:dyDescent="0.3">
      <c r="A101" s="19"/>
      <c r="B101" s="835" t="s">
        <v>477</v>
      </c>
      <c r="C101" s="839">
        <f>D86-C100</f>
        <v>0</v>
      </c>
      <c r="D101" s="835"/>
      <c r="G101" s="345"/>
      <c r="H101" s="835" t="s">
        <v>477</v>
      </c>
      <c r="I101" s="839">
        <f>J86-I100</f>
        <v>0</v>
      </c>
      <c r="J101" s="835"/>
      <c r="M101" s="345"/>
      <c r="N101" s="835" t="s">
        <v>477</v>
      </c>
      <c r="O101" s="839">
        <f>P86-O100</f>
        <v>0</v>
      </c>
      <c r="P101" s="835"/>
      <c r="S101" s="345"/>
      <c r="T101" s="835" t="s">
        <v>477</v>
      </c>
      <c r="U101" s="839">
        <f>V86-U100</f>
        <v>0</v>
      </c>
      <c r="V101" s="835"/>
      <c r="Y101" s="345"/>
      <c r="Z101" s="835" t="s">
        <v>477</v>
      </c>
      <c r="AA101" s="839">
        <f>AB86-AA100</f>
        <v>0</v>
      </c>
      <c r="AB101" s="835"/>
      <c r="AE101" s="345"/>
      <c r="AF101" s="835" t="s">
        <v>477</v>
      </c>
      <c r="AG101" s="839">
        <f>AH86-AG100</f>
        <v>0</v>
      </c>
      <c r="AH101" s="835"/>
      <c r="AK101" s="345"/>
      <c r="AL101" s="835" t="s">
        <v>477</v>
      </c>
      <c r="AM101" s="839">
        <f>AN86-AM100</f>
        <v>0</v>
      </c>
      <c r="AN101" s="835"/>
      <c r="AQ101" s="345"/>
      <c r="AR101" s="835" t="s">
        <v>477</v>
      </c>
      <c r="AS101" s="839">
        <f>AT86-AS100</f>
        <v>0</v>
      </c>
      <c r="AT101" s="835"/>
      <c r="AW101" s="345"/>
      <c r="AX101" s="835" t="s">
        <v>477</v>
      </c>
      <c r="AY101" s="839">
        <f>AZ86-AY100</f>
        <v>0</v>
      </c>
      <c r="AZ101" s="835"/>
      <c r="BC101" s="345"/>
      <c r="BD101" s="835" t="s">
        <v>477</v>
      </c>
      <c r="BE101" s="839">
        <f>BF86-BE100</f>
        <v>0</v>
      </c>
      <c r="BF101" s="835"/>
      <c r="BI101" s="345"/>
      <c r="BJ101" s="835" t="s">
        <v>477</v>
      </c>
      <c r="BK101" s="839">
        <f>BL86-BK100</f>
        <v>0</v>
      </c>
      <c r="BL101" s="835"/>
      <c r="BO101" s="345"/>
      <c r="BP101" s="835" t="s">
        <v>477</v>
      </c>
      <c r="BQ101" s="839">
        <f>BR86-BQ100</f>
        <v>0</v>
      </c>
      <c r="BR101" s="835"/>
      <c r="BU101" s="345"/>
      <c r="BV101" s="835" t="s">
        <v>477</v>
      </c>
      <c r="BW101" s="839">
        <f>BX86-BW100</f>
        <v>0</v>
      </c>
      <c r="BX101" s="835"/>
      <c r="CA101" s="345"/>
      <c r="CB101" s="835" t="s">
        <v>477</v>
      </c>
      <c r="CC101" s="839">
        <f>CD86-CC100</f>
        <v>0</v>
      </c>
      <c r="CD101" s="835"/>
      <c r="CG101" s="345"/>
      <c r="CH101" s="835" t="s">
        <v>477</v>
      </c>
      <c r="CI101" s="839">
        <f>CJ86-CI100</f>
        <v>0</v>
      </c>
      <c r="CJ101" s="835"/>
      <c r="CM101" s="345"/>
      <c r="CN101" s="835" t="s">
        <v>477</v>
      </c>
      <c r="CO101" s="839">
        <f>CP86-CO100</f>
        <v>0</v>
      </c>
      <c r="CP101" s="835"/>
      <c r="CS101" s="345"/>
      <c r="CT101" s="835" t="s">
        <v>477</v>
      </c>
      <c r="CU101" s="839">
        <f>CV86-CU100</f>
        <v>0</v>
      </c>
      <c r="CV101" s="835"/>
      <c r="CY101" s="345"/>
      <c r="CZ101" s="835" t="s">
        <v>477</v>
      </c>
      <c r="DA101" s="839">
        <f>DB86-DA100</f>
        <v>0</v>
      </c>
      <c r="DB101" s="835"/>
      <c r="DE101" s="345"/>
      <c r="DF101" s="835" t="s">
        <v>477</v>
      </c>
      <c r="DG101" s="839">
        <f>DH86-DG100</f>
        <v>0</v>
      </c>
      <c r="DH101" s="835"/>
      <c r="DK101" s="345"/>
      <c r="DL101" s="835" t="s">
        <v>477</v>
      </c>
      <c r="DM101" s="839">
        <f>DN86-DM100</f>
        <v>0</v>
      </c>
      <c r="DN101" s="835"/>
      <c r="DQ101" s="345"/>
      <c r="DR101" s="835" t="s">
        <v>477</v>
      </c>
      <c r="DS101" s="839">
        <f>DT86-DS100</f>
        <v>0</v>
      </c>
      <c r="DT101" s="835"/>
      <c r="DW101" s="345"/>
      <c r="DX101" s="835" t="s">
        <v>477</v>
      </c>
      <c r="DY101" s="839">
        <f>DZ86-DY100</f>
        <v>0</v>
      </c>
      <c r="DZ101" s="835"/>
      <c r="EC101" s="345"/>
      <c r="ED101" s="835" t="s">
        <v>477</v>
      </c>
      <c r="EE101" s="839">
        <f>EF86-EE100</f>
        <v>0</v>
      </c>
      <c r="EF101" s="835"/>
      <c r="EI101" s="345"/>
      <c r="EJ101" s="835" t="s">
        <v>477</v>
      </c>
      <c r="EK101" s="839">
        <f>EL86-EK100</f>
        <v>0</v>
      </c>
      <c r="EL101" s="835"/>
      <c r="EO101" s="345"/>
      <c r="EP101" s="835" t="s">
        <v>477</v>
      </c>
      <c r="EQ101" s="839">
        <f>ER86-EQ100</f>
        <v>0</v>
      </c>
      <c r="ER101" s="835"/>
      <c r="EU101" s="345"/>
      <c r="EV101" s="835" t="s">
        <v>477</v>
      </c>
      <c r="EW101" s="839">
        <f>EX86-EW100</f>
        <v>0</v>
      </c>
      <c r="EX101" s="835"/>
      <c r="FA101" s="345"/>
      <c r="FB101" s="835" t="s">
        <v>477</v>
      </c>
      <c r="FC101" s="839">
        <f>FD86-FC100</f>
        <v>0</v>
      </c>
      <c r="FD101" s="835"/>
      <c r="FG101" s="345"/>
      <c r="FH101" s="835" t="s">
        <v>477</v>
      </c>
      <c r="FI101" s="839">
        <f>FJ86-FI100</f>
        <v>0</v>
      </c>
      <c r="FJ101" s="835"/>
      <c r="FM101" s="345"/>
      <c r="FN101" s="835" t="s">
        <v>477</v>
      </c>
      <c r="FO101" s="839">
        <f>FP86-FO100</f>
        <v>0</v>
      </c>
      <c r="FP101" s="835"/>
      <c r="FS101" s="345"/>
      <c r="FT101" s="835" t="s">
        <v>477</v>
      </c>
      <c r="FU101" s="839">
        <f>FV86-FU100</f>
        <v>0</v>
      </c>
      <c r="FV101" s="835"/>
      <c r="FY101" s="345"/>
    </row>
    <row r="102" spans="1:181" x14ac:dyDescent="0.3">
      <c r="A102" s="19"/>
      <c r="G102" s="345"/>
      <c r="M102" s="345"/>
      <c r="S102" s="345"/>
      <c r="Y102" s="345"/>
      <c r="AE102" s="345"/>
      <c r="AK102" s="345"/>
      <c r="AQ102" s="345"/>
      <c r="AW102" s="345"/>
      <c r="BC102" s="345"/>
      <c r="BI102" s="345"/>
      <c r="BO102" s="345"/>
      <c r="BU102" s="345"/>
      <c r="CA102" s="345"/>
      <c r="CG102" s="345"/>
      <c r="CM102" s="345"/>
      <c r="CS102" s="345"/>
      <c r="CY102" s="345"/>
      <c r="DE102" s="345"/>
      <c r="DK102" s="345"/>
      <c r="DQ102" s="345"/>
      <c r="DW102" s="345"/>
      <c r="EC102" s="345"/>
      <c r="EI102" s="345"/>
      <c r="EO102" s="345"/>
      <c r="EU102" s="345"/>
      <c r="FA102" s="345"/>
      <c r="FG102" s="345"/>
      <c r="FM102" s="345"/>
      <c r="FS102" s="345"/>
      <c r="FY102" s="345"/>
    </row>
    <row r="103" spans="1:181" x14ac:dyDescent="0.3">
      <c r="A103" s="19"/>
      <c r="G103" s="345"/>
      <c r="M103" s="345"/>
      <c r="S103" s="345"/>
      <c r="Y103" s="345"/>
      <c r="AE103" s="345"/>
      <c r="AK103" s="345"/>
      <c r="AQ103" s="345"/>
      <c r="AW103" s="345"/>
      <c r="BC103" s="345"/>
      <c r="BI103" s="345"/>
      <c r="BO103" s="345"/>
      <c r="BU103" s="345"/>
      <c r="CA103" s="345"/>
      <c r="CG103" s="345"/>
      <c r="CM103" s="345"/>
      <c r="CS103" s="345"/>
      <c r="CY103" s="345"/>
      <c r="DE103" s="345"/>
      <c r="DK103" s="345"/>
      <c r="DQ103" s="345"/>
      <c r="DW103" s="345"/>
      <c r="EC103" s="345"/>
      <c r="EI103" s="345"/>
      <c r="EO103" s="345"/>
      <c r="EU103" s="345"/>
      <c r="FA103" s="345"/>
      <c r="FG103" s="345"/>
      <c r="FM103" s="345"/>
      <c r="FS103" s="345"/>
      <c r="FY103" s="345"/>
    </row>
    <row r="104" spans="1:181" x14ac:dyDescent="0.3">
      <c r="A104" s="19"/>
      <c r="D104" t="s">
        <v>476</v>
      </c>
      <c r="F104" t="s">
        <v>472</v>
      </c>
      <c r="G104" s="345"/>
      <c r="J104" t="s">
        <v>476</v>
      </c>
      <c r="L104" t="s">
        <v>472</v>
      </c>
      <c r="M104" s="345"/>
      <c r="P104" t="s">
        <v>476</v>
      </c>
      <c r="R104" t="s">
        <v>472</v>
      </c>
      <c r="S104" s="345"/>
      <c r="V104" t="s">
        <v>476</v>
      </c>
      <c r="X104" t="s">
        <v>472</v>
      </c>
      <c r="Y104" s="345"/>
      <c r="AB104" t="s">
        <v>476</v>
      </c>
      <c r="AD104" t="s">
        <v>472</v>
      </c>
      <c r="AE104" s="345"/>
      <c r="AH104" t="s">
        <v>476</v>
      </c>
      <c r="AJ104" t="s">
        <v>472</v>
      </c>
      <c r="AK104" s="345"/>
      <c r="AN104" t="s">
        <v>476</v>
      </c>
      <c r="AP104" t="s">
        <v>472</v>
      </c>
      <c r="AQ104" s="345"/>
      <c r="AT104" t="s">
        <v>476</v>
      </c>
      <c r="AV104" t="s">
        <v>472</v>
      </c>
      <c r="AW104" s="345"/>
      <c r="AZ104" t="s">
        <v>476</v>
      </c>
      <c r="BB104" t="s">
        <v>472</v>
      </c>
      <c r="BC104" s="345"/>
      <c r="BF104" t="s">
        <v>476</v>
      </c>
      <c r="BH104" t="s">
        <v>472</v>
      </c>
      <c r="BI104" s="345"/>
      <c r="BL104" t="s">
        <v>476</v>
      </c>
      <c r="BN104" t="s">
        <v>472</v>
      </c>
      <c r="BO104" s="345"/>
      <c r="BR104" t="s">
        <v>476</v>
      </c>
      <c r="BT104" t="s">
        <v>472</v>
      </c>
      <c r="BU104" s="345"/>
      <c r="BX104" t="s">
        <v>476</v>
      </c>
      <c r="BZ104" t="s">
        <v>472</v>
      </c>
      <c r="CA104" s="345"/>
      <c r="CD104" t="s">
        <v>476</v>
      </c>
      <c r="CF104" t="s">
        <v>472</v>
      </c>
      <c r="CG104" s="345"/>
      <c r="CJ104" t="s">
        <v>476</v>
      </c>
      <c r="CL104" t="s">
        <v>472</v>
      </c>
      <c r="CM104" s="345"/>
      <c r="CP104" t="s">
        <v>476</v>
      </c>
      <c r="CR104" t="s">
        <v>472</v>
      </c>
      <c r="CS104" s="345"/>
      <c r="CV104" t="s">
        <v>476</v>
      </c>
      <c r="CX104" t="s">
        <v>472</v>
      </c>
      <c r="CY104" s="345"/>
      <c r="DB104" t="s">
        <v>476</v>
      </c>
      <c r="DD104" t="s">
        <v>472</v>
      </c>
      <c r="DE104" s="345"/>
      <c r="DH104" t="s">
        <v>476</v>
      </c>
      <c r="DJ104" t="s">
        <v>472</v>
      </c>
      <c r="DK104" s="345"/>
      <c r="DN104" t="s">
        <v>476</v>
      </c>
      <c r="DP104" t="s">
        <v>472</v>
      </c>
      <c r="DQ104" s="345"/>
      <c r="DT104" t="s">
        <v>476</v>
      </c>
      <c r="DV104" t="s">
        <v>472</v>
      </c>
      <c r="DW104" s="345"/>
      <c r="DZ104" t="s">
        <v>476</v>
      </c>
      <c r="EB104" t="s">
        <v>472</v>
      </c>
      <c r="EC104" s="345"/>
      <c r="EF104" t="s">
        <v>476</v>
      </c>
      <c r="EH104" t="s">
        <v>472</v>
      </c>
      <c r="EI104" s="345"/>
      <c r="EL104" t="s">
        <v>476</v>
      </c>
      <c r="EN104" t="s">
        <v>472</v>
      </c>
      <c r="EO104" s="345"/>
      <c r="ER104" t="s">
        <v>476</v>
      </c>
      <c r="ET104" t="s">
        <v>472</v>
      </c>
      <c r="EU104" s="345"/>
      <c r="EX104" t="s">
        <v>476</v>
      </c>
      <c r="EZ104" t="s">
        <v>472</v>
      </c>
      <c r="FA104" s="345"/>
      <c r="FD104" t="s">
        <v>476</v>
      </c>
      <c r="FF104" t="s">
        <v>472</v>
      </c>
      <c r="FG104" s="345"/>
      <c r="FJ104" t="s">
        <v>476</v>
      </c>
      <c r="FL104" t="s">
        <v>472</v>
      </c>
      <c r="FM104" s="345"/>
      <c r="FP104" t="s">
        <v>476</v>
      </c>
      <c r="FR104" t="s">
        <v>472</v>
      </c>
      <c r="FS104" s="345"/>
      <c r="FV104" t="s">
        <v>476</v>
      </c>
      <c r="FX104" t="s">
        <v>472</v>
      </c>
      <c r="FY104" s="345"/>
    </row>
    <row r="105" spans="1:181" x14ac:dyDescent="0.3">
      <c r="A105" s="19"/>
      <c r="B105" s="835" t="s">
        <v>475</v>
      </c>
      <c r="C105" s="835"/>
      <c r="D105" s="827" t="s">
        <v>474</v>
      </c>
      <c r="E105" s="835">
        <f>C81-(D112+D114)</f>
        <v>190</v>
      </c>
      <c r="F105" s="835">
        <f>ABS(E105)</f>
        <v>190</v>
      </c>
      <c r="G105" s="345"/>
      <c r="H105" s="835" t="s">
        <v>475</v>
      </c>
      <c r="I105" s="835"/>
      <c r="J105" s="827" t="s">
        <v>474</v>
      </c>
      <c r="K105" s="835">
        <f>I81-(J112+J114)</f>
        <v>149.44667579019352</v>
      </c>
      <c r="L105" s="835">
        <f>ABS(K105)</f>
        <v>149.44667579019352</v>
      </c>
      <c r="M105" s="345"/>
      <c r="N105" s="835" t="s">
        <v>475</v>
      </c>
      <c r="O105" s="835"/>
      <c r="P105" s="827" t="s">
        <v>474</v>
      </c>
      <c r="Q105" s="835">
        <f>O81-(P112+P114)</f>
        <v>106.61945094523003</v>
      </c>
      <c r="R105" s="835">
        <f>ABS(Q105)</f>
        <v>106.61945094523003</v>
      </c>
      <c r="S105" s="345"/>
      <c r="T105" s="835" t="s">
        <v>475</v>
      </c>
      <c r="U105" s="835"/>
      <c r="V105" s="827" t="s">
        <v>474</v>
      </c>
      <c r="W105" s="835">
        <f>U81-(V112+V114)</f>
        <v>63.792226100266546</v>
      </c>
      <c r="X105" s="835">
        <f>ABS(W105)</f>
        <v>63.792226100266546</v>
      </c>
      <c r="Y105" s="345"/>
      <c r="Z105" s="835" t="s">
        <v>475</v>
      </c>
      <c r="AA105" s="835"/>
      <c r="AB105" s="827" t="s">
        <v>474</v>
      </c>
      <c r="AC105" s="835">
        <f>AA81-(AB112+AB114)</f>
        <v>23.238901890460113</v>
      </c>
      <c r="AD105" s="835">
        <f>ABS(AC105)</f>
        <v>23.238901890460113</v>
      </c>
      <c r="AE105" s="345"/>
      <c r="AF105" s="835" t="s">
        <v>475</v>
      </c>
      <c r="AG105" s="835"/>
      <c r="AH105" s="827" t="s">
        <v>474</v>
      </c>
      <c r="AI105" s="835">
        <f>AG81-(AH112+AH114)</f>
        <v>-13.225201542847117</v>
      </c>
      <c r="AJ105" s="835">
        <f>ABS(AI105)</f>
        <v>13.225201542847117</v>
      </c>
      <c r="AK105" s="345"/>
      <c r="AL105" s="835" t="s">
        <v>475</v>
      </c>
      <c r="AM105" s="835"/>
      <c r="AN105" s="827" t="s">
        <v>474</v>
      </c>
      <c r="AO105" s="835">
        <f>AM81-(AN112+AN114)</f>
        <v>-44.518455241406116</v>
      </c>
      <c r="AP105" s="835">
        <f>ABS(AO105)</f>
        <v>44.518455241406116</v>
      </c>
      <c r="AQ105" s="345"/>
      <c r="AR105" s="835" t="s">
        <v>475</v>
      </c>
      <c r="AS105" s="835"/>
      <c r="AT105" s="827" t="s">
        <v>474</v>
      </c>
      <c r="AU105" s="835">
        <f>AS81-(AT112+AT114)</f>
        <v>-70.31712427693077</v>
      </c>
      <c r="AV105" s="835">
        <f>ABS(AU105)</f>
        <v>70.31712427693077</v>
      </c>
      <c r="AW105" s="345"/>
      <c r="AX105" s="835" t="s">
        <v>475</v>
      </c>
      <c r="AY105" s="835"/>
      <c r="AZ105" s="827" t="s">
        <v>474</v>
      </c>
      <c r="BA105" s="835">
        <f>AY81-(AZ112+AZ114)</f>
        <v>-90.891040763508698</v>
      </c>
      <c r="BB105" s="835">
        <f>ABS(BA105)</f>
        <v>90.891040763508698</v>
      </c>
      <c r="BC105" s="345"/>
      <c r="BD105" s="835" t="s">
        <v>475</v>
      </c>
      <c r="BE105" s="835"/>
      <c r="BF105" s="827" t="s">
        <v>474</v>
      </c>
      <c r="BG105" s="835">
        <f>BE81-(BF112+BF114)</f>
        <v>-106.86795965677911</v>
      </c>
      <c r="BH105" s="835">
        <f>ABS(BG105)</f>
        <v>106.86795965677911</v>
      </c>
      <c r="BI105" s="345"/>
      <c r="BJ105" s="835" t="s">
        <v>475</v>
      </c>
      <c r="BK105" s="835"/>
      <c r="BL105" s="827" t="s">
        <v>474</v>
      </c>
      <c r="BM105" s="835">
        <f>BK81-(BL112+BL114)</f>
        <v>-119.0208133397006</v>
      </c>
      <c r="BN105" s="835">
        <f>ABS(BM105)</f>
        <v>119.0208133397006</v>
      </c>
      <c r="BO105" s="345"/>
      <c r="BP105" s="835" t="s">
        <v>475</v>
      </c>
      <c r="BQ105" s="835"/>
      <c r="BR105" s="827" t="s">
        <v>474</v>
      </c>
      <c r="BS105" s="835">
        <f>BQ81-(BR112+BR114)</f>
        <v>-128.12010850208202</v>
      </c>
      <c r="BT105" s="835">
        <f>ABS(BS105)</f>
        <v>128.12010850208202</v>
      </c>
      <c r="BU105" s="345"/>
      <c r="BV105" s="835" t="s">
        <v>475</v>
      </c>
      <c r="BW105" s="835"/>
      <c r="BX105" s="827" t="s">
        <v>474</v>
      </c>
      <c r="BY105" s="835">
        <f>BW81-(BX112+BX114)</f>
        <v>-134.85288074811626</v>
      </c>
      <c r="BZ105" s="835">
        <f>ABS(BY105)</f>
        <v>134.85288074811626</v>
      </c>
      <c r="CA105" s="345"/>
      <c r="CB105" s="835" t="s">
        <v>475</v>
      </c>
      <c r="CC105" s="835"/>
      <c r="CD105" s="827" t="s">
        <v>474</v>
      </c>
      <c r="CE105" s="835">
        <f>CC81-(CD112+CD114)</f>
        <v>-139.79107980256492</v>
      </c>
      <c r="CF105" s="835">
        <f>ABS(CE105)</f>
        <v>139.79107980256492</v>
      </c>
      <c r="CG105" s="345"/>
      <c r="CH105" s="835" t="s">
        <v>475</v>
      </c>
      <c r="CI105" s="835"/>
      <c r="CJ105" s="827" t="s">
        <v>474</v>
      </c>
      <c r="CK105" s="835">
        <f>CI81-(CJ112+CJ114)</f>
        <v>-143.38976967780653</v>
      </c>
      <c r="CL105" s="835">
        <f>ABS(CK105)</f>
        <v>143.38976967780653</v>
      </c>
      <c r="CM105" s="345"/>
      <c r="CN105" s="835" t="s">
        <v>475</v>
      </c>
      <c r="CO105" s="835"/>
      <c r="CP105" s="827" t="s">
        <v>474</v>
      </c>
      <c r="CQ105" s="835">
        <f>CO81-(CP112+CP114)</f>
        <v>-146</v>
      </c>
      <c r="CR105" s="835">
        <f>ABS(CQ105)</f>
        <v>146</v>
      </c>
      <c r="CS105" s="345"/>
      <c r="CT105" s="835" t="s">
        <v>475</v>
      </c>
      <c r="CU105" s="835"/>
      <c r="CV105" s="827" t="s">
        <v>474</v>
      </c>
      <c r="CW105" s="835">
        <f>CU81-(CV112+CV114)</f>
        <v>-146</v>
      </c>
      <c r="CX105" s="835">
        <f>ABS(CW105)</f>
        <v>146</v>
      </c>
      <c r="CY105" s="345"/>
      <c r="CZ105" s="835" t="s">
        <v>475</v>
      </c>
      <c r="DA105" s="835"/>
      <c r="DB105" s="827" t="s">
        <v>474</v>
      </c>
      <c r="DC105" s="835">
        <f>DA81-(DB112+DB114)</f>
        <v>-146</v>
      </c>
      <c r="DD105" s="835">
        <f>ABS(DC105)</f>
        <v>146</v>
      </c>
      <c r="DE105" s="345"/>
      <c r="DF105" s="835" t="s">
        <v>475</v>
      </c>
      <c r="DG105" s="835"/>
      <c r="DH105" s="827" t="s">
        <v>474</v>
      </c>
      <c r="DI105" s="835">
        <f>DG81-(DH112+DH114)</f>
        <v>-146</v>
      </c>
      <c r="DJ105" s="835">
        <f>ABS(DI105)</f>
        <v>146</v>
      </c>
      <c r="DK105" s="345"/>
      <c r="DL105" s="835" t="s">
        <v>475</v>
      </c>
      <c r="DM105" s="835"/>
      <c r="DN105" s="827" t="s">
        <v>474</v>
      </c>
      <c r="DO105" s="835">
        <f>DM81-(DN112+DN114)</f>
        <v>-146</v>
      </c>
      <c r="DP105" s="835">
        <f>ABS(DO105)</f>
        <v>146</v>
      </c>
      <c r="DQ105" s="345"/>
      <c r="DR105" s="835" t="s">
        <v>475</v>
      </c>
      <c r="DS105" s="835"/>
      <c r="DT105" s="827" t="s">
        <v>474</v>
      </c>
      <c r="DU105" s="835">
        <f>DS81-(DT112+DT114)</f>
        <v>-146</v>
      </c>
      <c r="DV105" s="835">
        <f>ABS(DU105)</f>
        <v>146</v>
      </c>
      <c r="DW105" s="345"/>
      <c r="DX105" s="835" t="s">
        <v>475</v>
      </c>
      <c r="DY105" s="835"/>
      <c r="DZ105" s="827" t="s">
        <v>474</v>
      </c>
      <c r="EA105" s="835">
        <f>DY81-(DZ112+DZ114)</f>
        <v>-146</v>
      </c>
      <c r="EB105" s="835">
        <f>ABS(EA105)</f>
        <v>146</v>
      </c>
      <c r="EC105" s="345"/>
      <c r="ED105" s="835" t="s">
        <v>475</v>
      </c>
      <c r="EE105" s="835"/>
      <c r="EF105" s="827" t="s">
        <v>474</v>
      </c>
      <c r="EG105" s="835">
        <f>EE81-(EF112+EF114)</f>
        <v>-146</v>
      </c>
      <c r="EH105" s="835">
        <f>ABS(EG105)</f>
        <v>146</v>
      </c>
      <c r="EI105" s="345"/>
      <c r="EJ105" s="835" t="s">
        <v>475</v>
      </c>
      <c r="EK105" s="835"/>
      <c r="EL105" s="827" t="s">
        <v>474</v>
      </c>
      <c r="EM105" s="835">
        <f>EK81-(EL112+EL114)</f>
        <v>-146</v>
      </c>
      <c r="EN105" s="835">
        <f>ABS(EM105)</f>
        <v>146</v>
      </c>
      <c r="EO105" s="345"/>
      <c r="EP105" s="835" t="s">
        <v>475</v>
      </c>
      <c r="EQ105" s="835"/>
      <c r="ER105" s="827" t="s">
        <v>474</v>
      </c>
      <c r="ES105" s="835">
        <f>EQ81-(ER112+ER114)</f>
        <v>-146</v>
      </c>
      <c r="ET105" s="835">
        <f>ABS(ES105)</f>
        <v>146</v>
      </c>
      <c r="EU105" s="345"/>
      <c r="EV105" s="835" t="s">
        <v>475</v>
      </c>
      <c r="EW105" s="835"/>
      <c r="EX105" s="827" t="s">
        <v>474</v>
      </c>
      <c r="EY105" s="835">
        <f>EW81-(EX112+EX114)</f>
        <v>-146</v>
      </c>
      <c r="EZ105" s="835">
        <f>ABS(EY105)</f>
        <v>146</v>
      </c>
      <c r="FA105" s="345"/>
      <c r="FB105" s="835" t="s">
        <v>475</v>
      </c>
      <c r="FC105" s="835"/>
      <c r="FD105" s="827" t="s">
        <v>474</v>
      </c>
      <c r="FE105" s="835">
        <f>FC81-(FD112+FD114)</f>
        <v>-146</v>
      </c>
      <c r="FF105" s="835">
        <f>ABS(FE105)</f>
        <v>146</v>
      </c>
      <c r="FG105" s="345"/>
      <c r="FH105" s="835" t="s">
        <v>475</v>
      </c>
      <c r="FI105" s="835"/>
      <c r="FJ105" s="827" t="s">
        <v>474</v>
      </c>
      <c r="FK105" s="835">
        <f>FI81-(FJ112+FJ114)</f>
        <v>-146</v>
      </c>
      <c r="FL105" s="835">
        <f>ABS(FK105)</f>
        <v>146</v>
      </c>
      <c r="FM105" s="345"/>
      <c r="FN105" s="835" t="s">
        <v>475</v>
      </c>
      <c r="FO105" s="835"/>
      <c r="FP105" s="827" t="s">
        <v>474</v>
      </c>
      <c r="FQ105" s="835">
        <f>FO81-(FP112+FP114)</f>
        <v>-146</v>
      </c>
      <c r="FR105" s="835">
        <f>ABS(FQ105)</f>
        <v>146</v>
      </c>
      <c r="FS105" s="345"/>
      <c r="FT105" s="835" t="s">
        <v>475</v>
      </c>
      <c r="FU105" s="835"/>
      <c r="FV105" s="827" t="s">
        <v>474</v>
      </c>
      <c r="FW105" s="835">
        <f>FU81-(FV112+FV114)</f>
        <v>-146</v>
      </c>
      <c r="FX105" s="835">
        <f>ABS(FW105)</f>
        <v>146</v>
      </c>
      <c r="FY105" s="345"/>
    </row>
    <row r="106" spans="1:181" x14ac:dyDescent="0.3">
      <c r="A106" s="19"/>
      <c r="B106" s="835"/>
      <c r="C106" s="840" t="s">
        <v>472</v>
      </c>
      <c r="D106" s="827" t="s">
        <v>473</v>
      </c>
      <c r="E106" s="835">
        <f>C82-(D113+D115)</f>
        <v>190</v>
      </c>
      <c r="F106" s="835">
        <f>ABS(E106)</f>
        <v>190</v>
      </c>
      <c r="G106" s="345"/>
      <c r="H106" s="835"/>
      <c r="I106" s="840" t="s">
        <v>472</v>
      </c>
      <c r="J106" s="827" t="s">
        <v>473</v>
      </c>
      <c r="K106" s="835">
        <f>I82-(J113+J115)</f>
        <v>149.44667579019352</v>
      </c>
      <c r="L106" s="835">
        <f>ABS(K106)</f>
        <v>149.44667579019352</v>
      </c>
      <c r="M106" s="345"/>
      <c r="N106" s="835"/>
      <c r="O106" s="840" t="s">
        <v>472</v>
      </c>
      <c r="P106" s="827" t="s">
        <v>473</v>
      </c>
      <c r="Q106" s="835">
        <f>O82-(P113+P115)</f>
        <v>106.61945094523003</v>
      </c>
      <c r="R106" s="835">
        <f>ABS(Q106)</f>
        <v>106.61945094523003</v>
      </c>
      <c r="S106" s="345"/>
      <c r="T106" s="835"/>
      <c r="U106" s="840" t="s">
        <v>472</v>
      </c>
      <c r="V106" s="827" t="s">
        <v>473</v>
      </c>
      <c r="W106" s="835">
        <f>U82-(V113+V115)</f>
        <v>63.792226100266546</v>
      </c>
      <c r="X106" s="835">
        <f>ABS(W106)</f>
        <v>63.792226100266546</v>
      </c>
      <c r="Y106" s="345"/>
      <c r="Z106" s="835"/>
      <c r="AA106" s="840" t="s">
        <v>472</v>
      </c>
      <c r="AB106" s="827" t="s">
        <v>473</v>
      </c>
      <c r="AC106" s="835">
        <f>AA82-(AB113+AB115)</f>
        <v>23.238901890460113</v>
      </c>
      <c r="AD106" s="835">
        <f>ABS(AC106)</f>
        <v>23.238901890460113</v>
      </c>
      <c r="AE106" s="345"/>
      <c r="AF106" s="835"/>
      <c r="AG106" s="840" t="s">
        <v>472</v>
      </c>
      <c r="AH106" s="827" t="s">
        <v>473</v>
      </c>
      <c r="AI106" s="835">
        <f>AG82-(AH113+AH115)</f>
        <v>-13.225201542847117</v>
      </c>
      <c r="AJ106" s="835">
        <f>ABS(AI106)</f>
        <v>13.225201542847117</v>
      </c>
      <c r="AK106" s="345"/>
      <c r="AL106" s="835"/>
      <c r="AM106" s="840" t="s">
        <v>472</v>
      </c>
      <c r="AN106" s="827" t="s">
        <v>473</v>
      </c>
      <c r="AO106" s="835">
        <f>AM82-(AN113+AN115)</f>
        <v>-44.518455241406116</v>
      </c>
      <c r="AP106" s="835">
        <f>ABS(AO106)</f>
        <v>44.518455241406116</v>
      </c>
      <c r="AQ106" s="345"/>
      <c r="AR106" s="835"/>
      <c r="AS106" s="840" t="s">
        <v>472</v>
      </c>
      <c r="AT106" s="827" t="s">
        <v>473</v>
      </c>
      <c r="AU106" s="835">
        <f>AS82-(AT113+AT115)</f>
        <v>-70.31712427693077</v>
      </c>
      <c r="AV106" s="835">
        <f>ABS(AU106)</f>
        <v>70.31712427693077</v>
      </c>
      <c r="AW106" s="345"/>
      <c r="AX106" s="835"/>
      <c r="AY106" s="840" t="s">
        <v>472</v>
      </c>
      <c r="AZ106" s="827" t="s">
        <v>473</v>
      </c>
      <c r="BA106" s="835">
        <f>AY82-(AZ113+AZ115)</f>
        <v>-90.891040763508698</v>
      </c>
      <c r="BB106" s="835">
        <f>ABS(BA106)</f>
        <v>90.891040763508698</v>
      </c>
      <c r="BC106" s="345"/>
      <c r="BD106" s="835"/>
      <c r="BE106" s="840" t="s">
        <v>472</v>
      </c>
      <c r="BF106" s="827" t="s">
        <v>473</v>
      </c>
      <c r="BG106" s="835">
        <f>BE82-(BF113+BF115)</f>
        <v>-106.86795965677911</v>
      </c>
      <c r="BH106" s="835">
        <f>ABS(BG106)</f>
        <v>106.86795965677911</v>
      </c>
      <c r="BI106" s="345"/>
      <c r="BJ106" s="835"/>
      <c r="BK106" s="840" t="s">
        <v>472</v>
      </c>
      <c r="BL106" s="827" t="s">
        <v>473</v>
      </c>
      <c r="BM106" s="835">
        <f>BK82-(BL113+BL115)</f>
        <v>-119.0208133397006</v>
      </c>
      <c r="BN106" s="835">
        <f>ABS(BM106)</f>
        <v>119.0208133397006</v>
      </c>
      <c r="BO106" s="345"/>
      <c r="BP106" s="835"/>
      <c r="BQ106" s="840" t="s">
        <v>472</v>
      </c>
      <c r="BR106" s="827" t="s">
        <v>473</v>
      </c>
      <c r="BS106" s="835">
        <f>BQ82-(BR113+BR115)</f>
        <v>-128.12010850208202</v>
      </c>
      <c r="BT106" s="835">
        <f>ABS(BS106)</f>
        <v>128.12010850208202</v>
      </c>
      <c r="BU106" s="345"/>
      <c r="BV106" s="835"/>
      <c r="BW106" s="840" t="s">
        <v>472</v>
      </c>
      <c r="BX106" s="827" t="s">
        <v>473</v>
      </c>
      <c r="BY106" s="835">
        <f>BW82-(BX113+BX115)</f>
        <v>-134.85288074811626</v>
      </c>
      <c r="BZ106" s="835">
        <f>ABS(BY106)</f>
        <v>134.85288074811626</v>
      </c>
      <c r="CA106" s="345"/>
      <c r="CB106" s="835"/>
      <c r="CC106" s="840" t="s">
        <v>472</v>
      </c>
      <c r="CD106" s="827" t="s">
        <v>473</v>
      </c>
      <c r="CE106" s="835">
        <f>CC82-(CD113+CD115)</f>
        <v>-139.79107980256492</v>
      </c>
      <c r="CF106" s="835">
        <f>ABS(CE106)</f>
        <v>139.79107980256492</v>
      </c>
      <c r="CG106" s="345"/>
      <c r="CH106" s="835"/>
      <c r="CI106" s="840" t="s">
        <v>472</v>
      </c>
      <c r="CJ106" s="827" t="s">
        <v>473</v>
      </c>
      <c r="CK106" s="835">
        <f>CI82-(CJ113+CJ115)</f>
        <v>-143.38976967780653</v>
      </c>
      <c r="CL106" s="835">
        <f>ABS(CK106)</f>
        <v>143.38976967780653</v>
      </c>
      <c r="CM106" s="345"/>
      <c r="CN106" s="835"/>
      <c r="CO106" s="840" t="s">
        <v>472</v>
      </c>
      <c r="CP106" s="827" t="s">
        <v>473</v>
      </c>
      <c r="CQ106" s="835">
        <f>CO82-(CP113+CP115)</f>
        <v>-146</v>
      </c>
      <c r="CR106" s="835">
        <f>ABS(CQ106)</f>
        <v>146</v>
      </c>
      <c r="CS106" s="345"/>
      <c r="CT106" s="835"/>
      <c r="CU106" s="840" t="s">
        <v>472</v>
      </c>
      <c r="CV106" s="827" t="s">
        <v>473</v>
      </c>
      <c r="CW106" s="835">
        <f>CU82-(CV113+CV115)</f>
        <v>-146</v>
      </c>
      <c r="CX106" s="835">
        <f>ABS(CW106)</f>
        <v>146</v>
      </c>
      <c r="CY106" s="345"/>
      <c r="CZ106" s="835"/>
      <c r="DA106" s="840" t="s">
        <v>472</v>
      </c>
      <c r="DB106" s="827" t="s">
        <v>473</v>
      </c>
      <c r="DC106" s="835">
        <f>DA82-(DB113+DB115)</f>
        <v>-146</v>
      </c>
      <c r="DD106" s="835">
        <f>ABS(DC106)</f>
        <v>146</v>
      </c>
      <c r="DE106" s="345"/>
      <c r="DF106" s="835"/>
      <c r="DG106" s="840" t="s">
        <v>472</v>
      </c>
      <c r="DH106" s="827" t="s">
        <v>473</v>
      </c>
      <c r="DI106" s="835">
        <f>DG82-(DH113+DH115)</f>
        <v>-146</v>
      </c>
      <c r="DJ106" s="835">
        <f>ABS(DI106)</f>
        <v>146</v>
      </c>
      <c r="DK106" s="345"/>
      <c r="DL106" s="835"/>
      <c r="DM106" s="840" t="s">
        <v>472</v>
      </c>
      <c r="DN106" s="827" t="s">
        <v>473</v>
      </c>
      <c r="DO106" s="835">
        <f>DM82-(DN113+DN115)</f>
        <v>-146</v>
      </c>
      <c r="DP106" s="835">
        <f>ABS(DO106)</f>
        <v>146</v>
      </c>
      <c r="DQ106" s="345"/>
      <c r="DR106" s="835"/>
      <c r="DS106" s="840" t="s">
        <v>472</v>
      </c>
      <c r="DT106" s="827" t="s">
        <v>473</v>
      </c>
      <c r="DU106" s="835">
        <f>DS82-(DT113+DT115)</f>
        <v>-146</v>
      </c>
      <c r="DV106" s="835">
        <f>ABS(DU106)</f>
        <v>146</v>
      </c>
      <c r="DW106" s="345"/>
      <c r="DX106" s="835"/>
      <c r="DY106" s="840" t="s">
        <v>472</v>
      </c>
      <c r="DZ106" s="827" t="s">
        <v>473</v>
      </c>
      <c r="EA106" s="835">
        <f>DY82-(DZ113+DZ115)</f>
        <v>-146</v>
      </c>
      <c r="EB106" s="835">
        <f>ABS(EA106)</f>
        <v>146</v>
      </c>
      <c r="EC106" s="345"/>
      <c r="ED106" s="835"/>
      <c r="EE106" s="840" t="s">
        <v>472</v>
      </c>
      <c r="EF106" s="827" t="s">
        <v>473</v>
      </c>
      <c r="EG106" s="835">
        <f>EE82-(EF113+EF115)</f>
        <v>-146</v>
      </c>
      <c r="EH106" s="835">
        <f>ABS(EG106)</f>
        <v>146</v>
      </c>
      <c r="EI106" s="345"/>
      <c r="EJ106" s="835"/>
      <c r="EK106" s="840" t="s">
        <v>472</v>
      </c>
      <c r="EL106" s="827" t="s">
        <v>473</v>
      </c>
      <c r="EM106" s="835">
        <f>EK82-(EL113+EL115)</f>
        <v>-146</v>
      </c>
      <c r="EN106" s="835">
        <f>ABS(EM106)</f>
        <v>146</v>
      </c>
      <c r="EO106" s="345"/>
      <c r="EP106" s="835"/>
      <c r="EQ106" s="840" t="s">
        <v>472</v>
      </c>
      <c r="ER106" s="827" t="s">
        <v>473</v>
      </c>
      <c r="ES106" s="835">
        <f>EQ82-(ER113+ER115)</f>
        <v>-146</v>
      </c>
      <c r="ET106" s="835">
        <f>ABS(ES106)</f>
        <v>146</v>
      </c>
      <c r="EU106" s="345"/>
      <c r="EV106" s="835"/>
      <c r="EW106" s="840" t="s">
        <v>472</v>
      </c>
      <c r="EX106" s="827" t="s">
        <v>473</v>
      </c>
      <c r="EY106" s="835">
        <f>EW82-(EX113+EX115)</f>
        <v>-146</v>
      </c>
      <c r="EZ106" s="835">
        <f>ABS(EY106)</f>
        <v>146</v>
      </c>
      <c r="FA106" s="345"/>
      <c r="FB106" s="835"/>
      <c r="FC106" s="840" t="s">
        <v>472</v>
      </c>
      <c r="FD106" s="827" t="s">
        <v>473</v>
      </c>
      <c r="FE106" s="835">
        <f>FC82-(FD113+FD115)</f>
        <v>-146</v>
      </c>
      <c r="FF106" s="835">
        <f>ABS(FE106)</f>
        <v>146</v>
      </c>
      <c r="FG106" s="345"/>
      <c r="FH106" s="835"/>
      <c r="FI106" s="840" t="s">
        <v>472</v>
      </c>
      <c r="FJ106" s="827" t="s">
        <v>473</v>
      </c>
      <c r="FK106" s="835">
        <f>FI82-(FJ113+FJ115)</f>
        <v>-146</v>
      </c>
      <c r="FL106" s="835">
        <f>ABS(FK106)</f>
        <v>146</v>
      </c>
      <c r="FM106" s="345"/>
      <c r="FN106" s="835"/>
      <c r="FO106" s="840" t="s">
        <v>472</v>
      </c>
      <c r="FP106" s="827" t="s">
        <v>473</v>
      </c>
      <c r="FQ106" s="835">
        <f>FO82-(FP113+FP115)</f>
        <v>-146</v>
      </c>
      <c r="FR106" s="835">
        <f>ABS(FQ106)</f>
        <v>146</v>
      </c>
      <c r="FS106" s="345"/>
      <c r="FT106" s="835"/>
      <c r="FU106" s="840" t="s">
        <v>472</v>
      </c>
      <c r="FV106" s="827" t="s">
        <v>473</v>
      </c>
      <c r="FW106" s="835">
        <f>FU82-(FV113+FV115)</f>
        <v>-146</v>
      </c>
      <c r="FX106" s="835">
        <f>ABS(FW106)</f>
        <v>146</v>
      </c>
      <c r="FY106" s="345"/>
    </row>
    <row r="107" spans="1:181" x14ac:dyDescent="0.3">
      <c r="A107" s="19"/>
      <c r="B107" s="827" t="s">
        <v>418</v>
      </c>
      <c r="C107" s="840">
        <f>C80</f>
        <v>190</v>
      </c>
      <c r="D107" s="835"/>
      <c r="E107" s="835"/>
      <c r="F107" s="835"/>
      <c r="G107" s="345"/>
      <c r="H107" s="827" t="s">
        <v>418</v>
      </c>
      <c r="I107" s="840">
        <f>I80</f>
        <v>187.10333398501382</v>
      </c>
      <c r="J107" s="835"/>
      <c r="K107" s="835"/>
      <c r="L107" s="835"/>
      <c r="M107" s="345"/>
      <c r="N107" s="827" t="s">
        <v>418</v>
      </c>
      <c r="O107" s="840">
        <f>O80</f>
        <v>184.04424649608785</v>
      </c>
      <c r="P107" s="835"/>
      <c r="Q107" s="835"/>
      <c r="R107" s="835"/>
      <c r="S107" s="345"/>
      <c r="T107" s="827" t="s">
        <v>418</v>
      </c>
      <c r="U107" s="840">
        <f>U80</f>
        <v>180.98515900716188</v>
      </c>
      <c r="V107" s="835"/>
      <c r="W107" s="835"/>
      <c r="X107" s="835"/>
      <c r="Y107" s="345"/>
      <c r="Z107" s="827" t="s">
        <v>418</v>
      </c>
      <c r="AA107" s="840">
        <f>AA80</f>
        <v>178.08849299217573</v>
      </c>
      <c r="AB107" s="835"/>
      <c r="AC107" s="835"/>
      <c r="AD107" s="835"/>
      <c r="AE107" s="345"/>
      <c r="AF107" s="827" t="s">
        <v>418</v>
      </c>
      <c r="AG107" s="840">
        <f>AG80</f>
        <v>175.48391417551093</v>
      </c>
      <c r="AH107" s="835"/>
      <c r="AI107" s="835"/>
      <c r="AJ107" s="835"/>
      <c r="AK107" s="345"/>
      <c r="AL107" s="827" t="s">
        <v>418</v>
      </c>
      <c r="AM107" s="840">
        <f>AM80</f>
        <v>173.24868176847099</v>
      </c>
      <c r="AN107" s="835"/>
      <c r="AO107" s="835"/>
      <c r="AP107" s="835"/>
      <c r="AQ107" s="345"/>
      <c r="AR107" s="827" t="s">
        <v>418</v>
      </c>
      <c r="AS107" s="840">
        <f>AS80</f>
        <v>171.40591969450495</v>
      </c>
      <c r="AT107" s="835"/>
      <c r="AU107" s="835"/>
      <c r="AV107" s="835"/>
      <c r="AW107" s="345"/>
      <c r="AX107" s="827" t="s">
        <v>418</v>
      </c>
      <c r="AY107" s="840">
        <f>AY80</f>
        <v>169.93635423117794</v>
      </c>
      <c r="AZ107" s="835"/>
      <c r="BA107" s="835"/>
      <c r="BB107" s="835"/>
      <c r="BC107" s="345"/>
      <c r="BD107" s="827" t="s">
        <v>418</v>
      </c>
      <c r="BE107" s="840">
        <f>BE80</f>
        <v>168.79514573880149</v>
      </c>
      <c r="BF107" s="835"/>
      <c r="BG107" s="835"/>
      <c r="BH107" s="835"/>
      <c r="BI107" s="345"/>
      <c r="BJ107" s="827" t="s">
        <v>418</v>
      </c>
      <c r="BK107" s="840">
        <f>BK80</f>
        <v>167.92708476144995</v>
      </c>
      <c r="BL107" s="835"/>
      <c r="BM107" s="835"/>
      <c r="BN107" s="835"/>
      <c r="BO107" s="345"/>
      <c r="BP107" s="827" t="s">
        <v>418</v>
      </c>
      <c r="BQ107" s="840">
        <f>BQ80</f>
        <v>167.27713510699414</v>
      </c>
      <c r="BR107" s="835"/>
      <c r="BS107" s="835"/>
      <c r="BT107" s="835"/>
      <c r="BU107" s="345"/>
      <c r="BV107" s="827" t="s">
        <v>418</v>
      </c>
      <c r="BW107" s="840">
        <f>BW80</f>
        <v>166.79622280370597</v>
      </c>
      <c r="BX107" s="835"/>
      <c r="BY107" s="835"/>
      <c r="BZ107" s="835"/>
      <c r="CA107" s="345"/>
      <c r="CB107" s="827" t="s">
        <v>418</v>
      </c>
      <c r="CC107" s="840">
        <f>CC80</f>
        <v>166.44349429981679</v>
      </c>
      <c r="CD107" s="835"/>
      <c r="CE107" s="835"/>
      <c r="CF107" s="835"/>
      <c r="CG107" s="345"/>
      <c r="CH107" s="827" t="s">
        <v>418</v>
      </c>
      <c r="CI107" s="840">
        <f>CI80</f>
        <v>166.18644502301382</v>
      </c>
      <c r="CJ107" s="835"/>
      <c r="CK107" s="835"/>
      <c r="CL107" s="835"/>
      <c r="CM107" s="345"/>
      <c r="CN107" s="827" t="s">
        <v>418</v>
      </c>
      <c r="CO107" s="840">
        <f>CO80</f>
        <v>166</v>
      </c>
      <c r="CP107" s="835"/>
      <c r="CQ107" s="835"/>
      <c r="CR107" s="835"/>
      <c r="CS107" s="345"/>
      <c r="CT107" s="827" t="s">
        <v>418</v>
      </c>
      <c r="CU107" s="840">
        <f>CU80</f>
        <v>166</v>
      </c>
      <c r="CV107" s="835"/>
      <c r="CW107" s="835"/>
      <c r="CX107" s="835"/>
      <c r="CY107" s="345"/>
      <c r="CZ107" s="827" t="s">
        <v>418</v>
      </c>
      <c r="DA107" s="840">
        <f>DA80</f>
        <v>166</v>
      </c>
      <c r="DB107" s="835"/>
      <c r="DC107" s="835"/>
      <c r="DD107" s="835"/>
      <c r="DE107" s="345"/>
      <c r="DF107" s="827" t="s">
        <v>418</v>
      </c>
      <c r="DG107" s="840">
        <f>DG80</f>
        <v>166</v>
      </c>
      <c r="DH107" s="835"/>
      <c r="DI107" s="835"/>
      <c r="DJ107" s="835"/>
      <c r="DK107" s="345"/>
      <c r="DL107" s="827" t="s">
        <v>418</v>
      </c>
      <c r="DM107" s="840">
        <f>DM80</f>
        <v>166</v>
      </c>
      <c r="DN107" s="835"/>
      <c r="DO107" s="835"/>
      <c r="DP107" s="835"/>
      <c r="DQ107" s="345"/>
      <c r="DR107" s="827" t="s">
        <v>418</v>
      </c>
      <c r="DS107" s="840">
        <f>DS80</f>
        <v>166</v>
      </c>
      <c r="DT107" s="835"/>
      <c r="DU107" s="835"/>
      <c r="DV107" s="835"/>
      <c r="DW107" s="345"/>
      <c r="DX107" s="827" t="s">
        <v>418</v>
      </c>
      <c r="DY107" s="840">
        <f>DY80</f>
        <v>166</v>
      </c>
      <c r="DZ107" s="835"/>
      <c r="EA107" s="835"/>
      <c r="EB107" s="835"/>
      <c r="EC107" s="345"/>
      <c r="ED107" s="827" t="s">
        <v>418</v>
      </c>
      <c r="EE107" s="840">
        <f>EE80</f>
        <v>166</v>
      </c>
      <c r="EF107" s="835"/>
      <c r="EG107" s="835"/>
      <c r="EH107" s="835"/>
      <c r="EI107" s="345"/>
      <c r="EJ107" s="827" t="s">
        <v>418</v>
      </c>
      <c r="EK107" s="840">
        <f>EK80</f>
        <v>166</v>
      </c>
      <c r="EL107" s="835"/>
      <c r="EM107" s="835"/>
      <c r="EN107" s="835"/>
      <c r="EO107" s="345"/>
      <c r="EP107" s="827" t="s">
        <v>418</v>
      </c>
      <c r="EQ107" s="840">
        <f>EQ80</f>
        <v>166</v>
      </c>
      <c r="ER107" s="835"/>
      <c r="ES107" s="835"/>
      <c r="ET107" s="835"/>
      <c r="EU107" s="345"/>
      <c r="EV107" s="827" t="s">
        <v>418</v>
      </c>
      <c r="EW107" s="840">
        <f>EW80</f>
        <v>166</v>
      </c>
      <c r="EX107" s="835"/>
      <c r="EY107" s="835"/>
      <c r="EZ107" s="835"/>
      <c r="FA107" s="345"/>
      <c r="FB107" s="827" t="s">
        <v>418</v>
      </c>
      <c r="FC107" s="840">
        <f>FC80</f>
        <v>166</v>
      </c>
      <c r="FD107" s="835"/>
      <c r="FE107" s="835"/>
      <c r="FF107" s="835"/>
      <c r="FG107" s="345"/>
      <c r="FH107" s="827" t="s">
        <v>418</v>
      </c>
      <c r="FI107" s="840">
        <f>FI80</f>
        <v>166</v>
      </c>
      <c r="FJ107" s="835"/>
      <c r="FK107" s="835"/>
      <c r="FL107" s="835"/>
      <c r="FM107" s="345"/>
      <c r="FN107" s="827" t="s">
        <v>418</v>
      </c>
      <c r="FO107" s="840">
        <f>FO80</f>
        <v>166</v>
      </c>
      <c r="FP107" s="835"/>
      <c r="FQ107" s="835"/>
      <c r="FR107" s="835"/>
      <c r="FS107" s="345"/>
      <c r="FT107" s="827" t="s">
        <v>418</v>
      </c>
      <c r="FU107" s="840">
        <f>FU80</f>
        <v>166</v>
      </c>
      <c r="FV107" s="835"/>
      <c r="FW107" s="835"/>
      <c r="FX107" s="835"/>
      <c r="FY107" s="345"/>
    </row>
    <row r="108" spans="1:181" x14ac:dyDescent="0.3">
      <c r="A108" s="19"/>
      <c r="B108" s="827" t="s">
        <v>417</v>
      </c>
      <c r="C108" s="840">
        <f>C81</f>
        <v>190</v>
      </c>
      <c r="D108" s="835"/>
      <c r="E108" s="835"/>
      <c r="F108" s="835"/>
      <c r="G108" s="345"/>
      <c r="H108" s="827" t="s">
        <v>417</v>
      </c>
      <c r="I108" s="840">
        <f>I81</f>
        <v>187.10333398501382</v>
      </c>
      <c r="J108" s="835"/>
      <c r="K108" s="835"/>
      <c r="L108" s="835"/>
      <c r="M108" s="345"/>
      <c r="N108" s="827" t="s">
        <v>417</v>
      </c>
      <c r="O108" s="840">
        <f>O81</f>
        <v>184.04424649608785</v>
      </c>
      <c r="P108" s="835"/>
      <c r="Q108" s="835"/>
      <c r="R108" s="835"/>
      <c r="S108" s="345"/>
      <c r="T108" s="827" t="s">
        <v>417</v>
      </c>
      <c r="U108" s="840">
        <f>U81</f>
        <v>180.98515900716188</v>
      </c>
      <c r="V108" s="835"/>
      <c r="W108" s="835"/>
      <c r="X108" s="835"/>
      <c r="Y108" s="345"/>
      <c r="Z108" s="827" t="s">
        <v>417</v>
      </c>
      <c r="AA108" s="840">
        <f>AA81</f>
        <v>178.08849299217573</v>
      </c>
      <c r="AB108" s="835"/>
      <c r="AC108" s="835"/>
      <c r="AD108" s="835"/>
      <c r="AE108" s="345"/>
      <c r="AF108" s="827" t="s">
        <v>417</v>
      </c>
      <c r="AG108" s="840">
        <f>AG81</f>
        <v>175.48391417551093</v>
      </c>
      <c r="AH108" s="835"/>
      <c r="AI108" s="835"/>
      <c r="AJ108" s="835"/>
      <c r="AK108" s="345"/>
      <c r="AL108" s="827" t="s">
        <v>417</v>
      </c>
      <c r="AM108" s="840">
        <f>AM81</f>
        <v>173.24868176847099</v>
      </c>
      <c r="AN108" s="835"/>
      <c r="AO108" s="835"/>
      <c r="AP108" s="835"/>
      <c r="AQ108" s="345"/>
      <c r="AR108" s="827" t="s">
        <v>417</v>
      </c>
      <c r="AS108" s="840">
        <f>AS81</f>
        <v>171.40591969450495</v>
      </c>
      <c r="AT108" s="835"/>
      <c r="AU108" s="835"/>
      <c r="AV108" s="835"/>
      <c r="AW108" s="345"/>
      <c r="AX108" s="827" t="s">
        <v>417</v>
      </c>
      <c r="AY108" s="840">
        <f>AY81</f>
        <v>169.93635423117794</v>
      </c>
      <c r="AZ108" s="835"/>
      <c r="BA108" s="835"/>
      <c r="BB108" s="835"/>
      <c r="BC108" s="345"/>
      <c r="BD108" s="827" t="s">
        <v>417</v>
      </c>
      <c r="BE108" s="840">
        <f>BE81</f>
        <v>168.79514573880149</v>
      </c>
      <c r="BF108" s="835"/>
      <c r="BG108" s="835"/>
      <c r="BH108" s="835"/>
      <c r="BI108" s="345"/>
      <c r="BJ108" s="827" t="s">
        <v>417</v>
      </c>
      <c r="BK108" s="840">
        <f>BK81</f>
        <v>167.92708476144995</v>
      </c>
      <c r="BL108" s="835"/>
      <c r="BM108" s="835"/>
      <c r="BN108" s="835"/>
      <c r="BO108" s="345"/>
      <c r="BP108" s="827" t="s">
        <v>417</v>
      </c>
      <c r="BQ108" s="840">
        <f>BQ81</f>
        <v>167.27713510699414</v>
      </c>
      <c r="BR108" s="835"/>
      <c r="BS108" s="835"/>
      <c r="BT108" s="835"/>
      <c r="BU108" s="345"/>
      <c r="BV108" s="827" t="s">
        <v>417</v>
      </c>
      <c r="BW108" s="840">
        <f>BW81</f>
        <v>166.79622280370597</v>
      </c>
      <c r="BX108" s="835"/>
      <c r="BY108" s="835"/>
      <c r="BZ108" s="835"/>
      <c r="CA108" s="345"/>
      <c r="CB108" s="827" t="s">
        <v>417</v>
      </c>
      <c r="CC108" s="840">
        <f>CC81</f>
        <v>166.44349429981679</v>
      </c>
      <c r="CD108" s="835"/>
      <c r="CE108" s="835"/>
      <c r="CF108" s="835"/>
      <c r="CG108" s="345"/>
      <c r="CH108" s="827" t="s">
        <v>417</v>
      </c>
      <c r="CI108" s="840">
        <f>CI81</f>
        <v>166.18644502301382</v>
      </c>
      <c r="CJ108" s="835"/>
      <c r="CK108" s="835"/>
      <c r="CL108" s="835"/>
      <c r="CM108" s="345"/>
      <c r="CN108" s="827" t="s">
        <v>417</v>
      </c>
      <c r="CO108" s="840">
        <f>CO81</f>
        <v>166</v>
      </c>
      <c r="CP108" s="835"/>
      <c r="CQ108" s="835"/>
      <c r="CR108" s="835"/>
      <c r="CS108" s="345"/>
      <c r="CT108" s="827" t="s">
        <v>417</v>
      </c>
      <c r="CU108" s="840">
        <f>CU81</f>
        <v>166</v>
      </c>
      <c r="CV108" s="835"/>
      <c r="CW108" s="835"/>
      <c r="CX108" s="835"/>
      <c r="CY108" s="345"/>
      <c r="CZ108" s="827" t="s">
        <v>417</v>
      </c>
      <c r="DA108" s="840">
        <f>DA81</f>
        <v>166</v>
      </c>
      <c r="DB108" s="835"/>
      <c r="DC108" s="835"/>
      <c r="DD108" s="835"/>
      <c r="DE108" s="345"/>
      <c r="DF108" s="827" t="s">
        <v>417</v>
      </c>
      <c r="DG108" s="840">
        <f>DG81</f>
        <v>166</v>
      </c>
      <c r="DH108" s="835"/>
      <c r="DI108" s="835"/>
      <c r="DJ108" s="835"/>
      <c r="DK108" s="345"/>
      <c r="DL108" s="827" t="s">
        <v>417</v>
      </c>
      <c r="DM108" s="840">
        <f>DM81</f>
        <v>166</v>
      </c>
      <c r="DN108" s="835"/>
      <c r="DO108" s="835"/>
      <c r="DP108" s="835"/>
      <c r="DQ108" s="345"/>
      <c r="DR108" s="827" t="s">
        <v>417</v>
      </c>
      <c r="DS108" s="840">
        <f>DS81</f>
        <v>166</v>
      </c>
      <c r="DT108" s="835"/>
      <c r="DU108" s="835"/>
      <c r="DV108" s="835"/>
      <c r="DW108" s="345"/>
      <c r="DX108" s="827" t="s">
        <v>417</v>
      </c>
      <c r="DY108" s="840">
        <f>DY81</f>
        <v>166</v>
      </c>
      <c r="DZ108" s="835"/>
      <c r="EA108" s="835"/>
      <c r="EB108" s="835"/>
      <c r="EC108" s="345"/>
      <c r="ED108" s="827" t="s">
        <v>417</v>
      </c>
      <c r="EE108" s="840">
        <f>EE81</f>
        <v>166</v>
      </c>
      <c r="EF108" s="835"/>
      <c r="EG108" s="835"/>
      <c r="EH108" s="835"/>
      <c r="EI108" s="345"/>
      <c r="EJ108" s="827" t="s">
        <v>417</v>
      </c>
      <c r="EK108" s="840">
        <f>EK81</f>
        <v>166</v>
      </c>
      <c r="EL108" s="835"/>
      <c r="EM108" s="835"/>
      <c r="EN108" s="835"/>
      <c r="EO108" s="345"/>
      <c r="EP108" s="827" t="s">
        <v>417</v>
      </c>
      <c r="EQ108" s="840">
        <f>EQ81</f>
        <v>166</v>
      </c>
      <c r="ER108" s="835"/>
      <c r="ES108" s="835"/>
      <c r="ET108" s="835"/>
      <c r="EU108" s="345"/>
      <c r="EV108" s="827" t="s">
        <v>417</v>
      </c>
      <c r="EW108" s="840">
        <f>EW81</f>
        <v>166</v>
      </c>
      <c r="EX108" s="835"/>
      <c r="EY108" s="835"/>
      <c r="EZ108" s="835"/>
      <c r="FA108" s="345"/>
      <c r="FB108" s="827" t="s">
        <v>417</v>
      </c>
      <c r="FC108" s="840">
        <f>FC81</f>
        <v>166</v>
      </c>
      <c r="FD108" s="835"/>
      <c r="FE108" s="835"/>
      <c r="FF108" s="835"/>
      <c r="FG108" s="345"/>
      <c r="FH108" s="827" t="s">
        <v>417</v>
      </c>
      <c r="FI108" s="840">
        <f>FI81</f>
        <v>166</v>
      </c>
      <c r="FJ108" s="835"/>
      <c r="FK108" s="835"/>
      <c r="FL108" s="835"/>
      <c r="FM108" s="345"/>
      <c r="FN108" s="827" t="s">
        <v>417</v>
      </c>
      <c r="FO108" s="840">
        <f>FO81</f>
        <v>166</v>
      </c>
      <c r="FP108" s="835"/>
      <c r="FQ108" s="835"/>
      <c r="FR108" s="835"/>
      <c r="FS108" s="345"/>
      <c r="FT108" s="827" t="s">
        <v>417</v>
      </c>
      <c r="FU108" s="840">
        <f>FU81</f>
        <v>166</v>
      </c>
      <c r="FV108" s="835"/>
      <c r="FW108" s="835"/>
      <c r="FX108" s="835"/>
      <c r="FY108" s="345"/>
    </row>
    <row r="109" spans="1:181" x14ac:dyDescent="0.3">
      <c r="A109" s="19"/>
      <c r="B109" s="827" t="s">
        <v>416</v>
      </c>
      <c r="C109" s="840">
        <f>C82</f>
        <v>190</v>
      </c>
      <c r="D109" s="835"/>
      <c r="E109" s="835"/>
      <c r="F109" s="835"/>
      <c r="G109" s="345"/>
      <c r="H109" s="827" t="s">
        <v>416</v>
      </c>
      <c r="I109" s="840">
        <f>I82</f>
        <v>187.10333398501382</v>
      </c>
      <c r="J109" s="835"/>
      <c r="K109" s="835"/>
      <c r="L109" s="835"/>
      <c r="M109" s="345"/>
      <c r="N109" s="827" t="s">
        <v>416</v>
      </c>
      <c r="O109" s="840">
        <f>O82</f>
        <v>184.04424649608785</v>
      </c>
      <c r="P109" s="835"/>
      <c r="Q109" s="835"/>
      <c r="R109" s="835"/>
      <c r="S109" s="345"/>
      <c r="T109" s="827" t="s">
        <v>416</v>
      </c>
      <c r="U109" s="840">
        <f>U82</f>
        <v>180.98515900716188</v>
      </c>
      <c r="V109" s="835"/>
      <c r="W109" s="835"/>
      <c r="X109" s="835"/>
      <c r="Y109" s="345"/>
      <c r="Z109" s="827" t="s">
        <v>416</v>
      </c>
      <c r="AA109" s="840">
        <f>AA82</f>
        <v>178.08849299217573</v>
      </c>
      <c r="AB109" s="835"/>
      <c r="AC109" s="835"/>
      <c r="AD109" s="835"/>
      <c r="AE109" s="345"/>
      <c r="AF109" s="827" t="s">
        <v>416</v>
      </c>
      <c r="AG109" s="840">
        <f>AG82</f>
        <v>175.48391417551093</v>
      </c>
      <c r="AH109" s="835"/>
      <c r="AI109" s="835"/>
      <c r="AJ109" s="835"/>
      <c r="AK109" s="345"/>
      <c r="AL109" s="827" t="s">
        <v>416</v>
      </c>
      <c r="AM109" s="840">
        <f>AM82</f>
        <v>173.24868176847099</v>
      </c>
      <c r="AN109" s="835"/>
      <c r="AO109" s="835"/>
      <c r="AP109" s="835"/>
      <c r="AQ109" s="345"/>
      <c r="AR109" s="827" t="s">
        <v>416</v>
      </c>
      <c r="AS109" s="840">
        <f>AS82</f>
        <v>171.40591969450495</v>
      </c>
      <c r="AT109" s="835"/>
      <c r="AU109" s="835"/>
      <c r="AV109" s="835"/>
      <c r="AW109" s="345"/>
      <c r="AX109" s="827" t="s">
        <v>416</v>
      </c>
      <c r="AY109" s="840">
        <f>AY82</f>
        <v>169.93635423117794</v>
      </c>
      <c r="AZ109" s="835"/>
      <c r="BA109" s="835"/>
      <c r="BB109" s="835"/>
      <c r="BC109" s="345"/>
      <c r="BD109" s="827" t="s">
        <v>416</v>
      </c>
      <c r="BE109" s="840">
        <f>BE82</f>
        <v>168.79514573880149</v>
      </c>
      <c r="BF109" s="835"/>
      <c r="BG109" s="835"/>
      <c r="BH109" s="835"/>
      <c r="BI109" s="345"/>
      <c r="BJ109" s="827" t="s">
        <v>416</v>
      </c>
      <c r="BK109" s="840">
        <f>BK82</f>
        <v>167.92708476144995</v>
      </c>
      <c r="BL109" s="835"/>
      <c r="BM109" s="835"/>
      <c r="BN109" s="835"/>
      <c r="BO109" s="345"/>
      <c r="BP109" s="827" t="s">
        <v>416</v>
      </c>
      <c r="BQ109" s="840">
        <f>BQ82</f>
        <v>167.27713510699414</v>
      </c>
      <c r="BR109" s="835"/>
      <c r="BS109" s="835"/>
      <c r="BT109" s="835"/>
      <c r="BU109" s="345"/>
      <c r="BV109" s="827" t="s">
        <v>416</v>
      </c>
      <c r="BW109" s="840">
        <f>BW82</f>
        <v>166.79622280370597</v>
      </c>
      <c r="BX109" s="835"/>
      <c r="BY109" s="835"/>
      <c r="BZ109" s="835"/>
      <c r="CA109" s="345"/>
      <c r="CB109" s="827" t="s">
        <v>416</v>
      </c>
      <c r="CC109" s="840">
        <f>CC82</f>
        <v>166.44349429981679</v>
      </c>
      <c r="CD109" s="835"/>
      <c r="CE109" s="835"/>
      <c r="CF109" s="835"/>
      <c r="CG109" s="345"/>
      <c r="CH109" s="827" t="s">
        <v>416</v>
      </c>
      <c r="CI109" s="840">
        <f>CI82</f>
        <v>166.18644502301382</v>
      </c>
      <c r="CJ109" s="835"/>
      <c r="CK109" s="835"/>
      <c r="CL109" s="835"/>
      <c r="CM109" s="345"/>
      <c r="CN109" s="827" t="s">
        <v>416</v>
      </c>
      <c r="CO109" s="840">
        <f>CO82</f>
        <v>166</v>
      </c>
      <c r="CP109" s="835"/>
      <c r="CQ109" s="835"/>
      <c r="CR109" s="835"/>
      <c r="CS109" s="345"/>
      <c r="CT109" s="827" t="s">
        <v>416</v>
      </c>
      <c r="CU109" s="840">
        <f>CU82</f>
        <v>166</v>
      </c>
      <c r="CV109" s="835"/>
      <c r="CW109" s="835"/>
      <c r="CX109" s="835"/>
      <c r="CY109" s="345"/>
      <c r="CZ109" s="827" t="s">
        <v>416</v>
      </c>
      <c r="DA109" s="840">
        <f>DA82</f>
        <v>166</v>
      </c>
      <c r="DB109" s="835"/>
      <c r="DC109" s="835"/>
      <c r="DD109" s="835"/>
      <c r="DE109" s="345"/>
      <c r="DF109" s="827" t="s">
        <v>416</v>
      </c>
      <c r="DG109" s="840">
        <f>DG82</f>
        <v>166</v>
      </c>
      <c r="DH109" s="835"/>
      <c r="DI109" s="835"/>
      <c r="DJ109" s="835"/>
      <c r="DK109" s="345"/>
      <c r="DL109" s="827" t="s">
        <v>416</v>
      </c>
      <c r="DM109" s="840">
        <f>DM82</f>
        <v>166</v>
      </c>
      <c r="DN109" s="835"/>
      <c r="DO109" s="835"/>
      <c r="DP109" s="835"/>
      <c r="DQ109" s="345"/>
      <c r="DR109" s="827" t="s">
        <v>416</v>
      </c>
      <c r="DS109" s="840">
        <f>DS82</f>
        <v>166</v>
      </c>
      <c r="DT109" s="835"/>
      <c r="DU109" s="835"/>
      <c r="DV109" s="835"/>
      <c r="DW109" s="345"/>
      <c r="DX109" s="827" t="s">
        <v>416</v>
      </c>
      <c r="DY109" s="840">
        <f>DY82</f>
        <v>166</v>
      </c>
      <c r="DZ109" s="835"/>
      <c r="EA109" s="835"/>
      <c r="EB109" s="835"/>
      <c r="EC109" s="345"/>
      <c r="ED109" s="827" t="s">
        <v>416</v>
      </c>
      <c r="EE109" s="840">
        <f>EE82</f>
        <v>166</v>
      </c>
      <c r="EF109" s="835"/>
      <c r="EG109" s="835"/>
      <c r="EH109" s="835"/>
      <c r="EI109" s="345"/>
      <c r="EJ109" s="827" t="s">
        <v>416</v>
      </c>
      <c r="EK109" s="840">
        <f>EK82</f>
        <v>166</v>
      </c>
      <c r="EL109" s="835"/>
      <c r="EM109" s="835"/>
      <c r="EN109" s="835"/>
      <c r="EO109" s="345"/>
      <c r="EP109" s="827" t="s">
        <v>416</v>
      </c>
      <c r="EQ109" s="840">
        <f>EQ82</f>
        <v>166</v>
      </c>
      <c r="ER109" s="835"/>
      <c r="ES109" s="835"/>
      <c r="ET109" s="835"/>
      <c r="EU109" s="345"/>
      <c r="EV109" s="827" t="s">
        <v>416</v>
      </c>
      <c r="EW109" s="840">
        <f>EW82</f>
        <v>166</v>
      </c>
      <c r="EX109" s="835"/>
      <c r="EY109" s="835"/>
      <c r="EZ109" s="835"/>
      <c r="FA109" s="345"/>
      <c r="FB109" s="827" t="s">
        <v>416</v>
      </c>
      <c r="FC109" s="840">
        <f>FC82</f>
        <v>166</v>
      </c>
      <c r="FD109" s="835"/>
      <c r="FE109" s="835"/>
      <c r="FF109" s="835"/>
      <c r="FG109" s="345"/>
      <c r="FH109" s="827" t="s">
        <v>416</v>
      </c>
      <c r="FI109" s="840">
        <f>FI82</f>
        <v>166</v>
      </c>
      <c r="FJ109" s="835"/>
      <c r="FK109" s="835"/>
      <c r="FL109" s="835"/>
      <c r="FM109" s="345"/>
      <c r="FN109" s="827" t="s">
        <v>416</v>
      </c>
      <c r="FO109" s="840">
        <f>FO82</f>
        <v>166</v>
      </c>
      <c r="FP109" s="835"/>
      <c r="FQ109" s="835"/>
      <c r="FR109" s="835"/>
      <c r="FS109" s="345"/>
      <c r="FT109" s="827" t="s">
        <v>416</v>
      </c>
      <c r="FU109" s="840">
        <f>FU82</f>
        <v>166</v>
      </c>
      <c r="FV109" s="835"/>
      <c r="FW109" s="835"/>
      <c r="FX109" s="835"/>
      <c r="FY109" s="345"/>
    </row>
    <row r="110" spans="1:181" x14ac:dyDescent="0.3">
      <c r="A110" s="19"/>
      <c r="B110" s="827" t="s">
        <v>415</v>
      </c>
      <c r="C110" s="840">
        <f>C83</f>
        <v>190</v>
      </c>
      <c r="D110" s="835"/>
      <c r="E110" s="835"/>
      <c r="F110" s="835"/>
      <c r="G110" s="345"/>
      <c r="H110" s="827" t="s">
        <v>415</v>
      </c>
      <c r="I110" s="840">
        <f>I83</f>
        <v>187.10333398501382</v>
      </c>
      <c r="J110" s="835"/>
      <c r="K110" s="835"/>
      <c r="L110" s="835"/>
      <c r="M110" s="345"/>
      <c r="N110" s="827" t="s">
        <v>415</v>
      </c>
      <c r="O110" s="840">
        <f>O83</f>
        <v>184.04424649608785</v>
      </c>
      <c r="P110" s="835"/>
      <c r="Q110" s="835"/>
      <c r="R110" s="835"/>
      <c r="S110" s="345"/>
      <c r="T110" s="827" t="s">
        <v>415</v>
      </c>
      <c r="U110" s="840">
        <f>U83</f>
        <v>180.98515900716188</v>
      </c>
      <c r="V110" s="835"/>
      <c r="W110" s="835"/>
      <c r="X110" s="835"/>
      <c r="Y110" s="345"/>
      <c r="Z110" s="827" t="s">
        <v>415</v>
      </c>
      <c r="AA110" s="840">
        <f>AA83</f>
        <v>178.08849299217573</v>
      </c>
      <c r="AB110" s="835"/>
      <c r="AC110" s="835"/>
      <c r="AD110" s="835"/>
      <c r="AE110" s="345"/>
      <c r="AF110" s="827" t="s">
        <v>415</v>
      </c>
      <c r="AG110" s="840">
        <f>AG83</f>
        <v>175.48391417551093</v>
      </c>
      <c r="AH110" s="835"/>
      <c r="AI110" s="835"/>
      <c r="AJ110" s="835"/>
      <c r="AK110" s="345"/>
      <c r="AL110" s="827" t="s">
        <v>415</v>
      </c>
      <c r="AM110" s="840">
        <f>AM83</f>
        <v>173.24868176847099</v>
      </c>
      <c r="AN110" s="835"/>
      <c r="AO110" s="835"/>
      <c r="AP110" s="835"/>
      <c r="AQ110" s="345"/>
      <c r="AR110" s="827" t="s">
        <v>415</v>
      </c>
      <c r="AS110" s="840">
        <f>AS83</f>
        <v>171.40591969450495</v>
      </c>
      <c r="AT110" s="835"/>
      <c r="AU110" s="835"/>
      <c r="AV110" s="835"/>
      <c r="AW110" s="345"/>
      <c r="AX110" s="827" t="s">
        <v>415</v>
      </c>
      <c r="AY110" s="840">
        <f>AY83</f>
        <v>169.93635423117794</v>
      </c>
      <c r="AZ110" s="835"/>
      <c r="BA110" s="835"/>
      <c r="BB110" s="835"/>
      <c r="BC110" s="345"/>
      <c r="BD110" s="827" t="s">
        <v>415</v>
      </c>
      <c r="BE110" s="840">
        <f>BE83</f>
        <v>168.79514573880149</v>
      </c>
      <c r="BF110" s="835"/>
      <c r="BG110" s="835"/>
      <c r="BH110" s="835"/>
      <c r="BI110" s="345"/>
      <c r="BJ110" s="827" t="s">
        <v>415</v>
      </c>
      <c r="BK110" s="840">
        <f>BK83</f>
        <v>167.92708476144995</v>
      </c>
      <c r="BL110" s="835"/>
      <c r="BM110" s="835"/>
      <c r="BN110" s="835"/>
      <c r="BO110" s="345"/>
      <c r="BP110" s="827" t="s">
        <v>415</v>
      </c>
      <c r="BQ110" s="840">
        <f>BQ83</f>
        <v>167.27713510699414</v>
      </c>
      <c r="BR110" s="835"/>
      <c r="BS110" s="835"/>
      <c r="BT110" s="835"/>
      <c r="BU110" s="345"/>
      <c r="BV110" s="827" t="s">
        <v>415</v>
      </c>
      <c r="BW110" s="840">
        <f>BW83</f>
        <v>166.79622280370597</v>
      </c>
      <c r="BX110" s="835"/>
      <c r="BY110" s="835"/>
      <c r="BZ110" s="835"/>
      <c r="CA110" s="345"/>
      <c r="CB110" s="827" t="s">
        <v>415</v>
      </c>
      <c r="CC110" s="840">
        <f>CC83</f>
        <v>166.44349429981679</v>
      </c>
      <c r="CD110" s="835"/>
      <c r="CE110" s="835"/>
      <c r="CF110" s="835"/>
      <c r="CG110" s="345"/>
      <c r="CH110" s="827" t="s">
        <v>415</v>
      </c>
      <c r="CI110" s="840">
        <f>CI83</f>
        <v>166.18644502301382</v>
      </c>
      <c r="CJ110" s="835"/>
      <c r="CK110" s="835"/>
      <c r="CL110" s="835"/>
      <c r="CM110" s="345"/>
      <c r="CN110" s="827" t="s">
        <v>415</v>
      </c>
      <c r="CO110" s="840">
        <f>CO83</f>
        <v>166</v>
      </c>
      <c r="CP110" s="835"/>
      <c r="CQ110" s="835"/>
      <c r="CR110" s="835"/>
      <c r="CS110" s="345"/>
      <c r="CT110" s="827" t="s">
        <v>415</v>
      </c>
      <c r="CU110" s="840">
        <f>CU83</f>
        <v>166</v>
      </c>
      <c r="CV110" s="835"/>
      <c r="CW110" s="835"/>
      <c r="CX110" s="835"/>
      <c r="CY110" s="345"/>
      <c r="CZ110" s="827" t="s">
        <v>415</v>
      </c>
      <c r="DA110" s="840">
        <f>DA83</f>
        <v>166</v>
      </c>
      <c r="DB110" s="835"/>
      <c r="DC110" s="835"/>
      <c r="DD110" s="835"/>
      <c r="DE110" s="345"/>
      <c r="DF110" s="827" t="s">
        <v>415</v>
      </c>
      <c r="DG110" s="840">
        <f>DG83</f>
        <v>166</v>
      </c>
      <c r="DH110" s="835"/>
      <c r="DI110" s="835"/>
      <c r="DJ110" s="835"/>
      <c r="DK110" s="345"/>
      <c r="DL110" s="827" t="s">
        <v>415</v>
      </c>
      <c r="DM110" s="840">
        <f>DM83</f>
        <v>166</v>
      </c>
      <c r="DN110" s="835"/>
      <c r="DO110" s="835"/>
      <c r="DP110" s="835"/>
      <c r="DQ110" s="345"/>
      <c r="DR110" s="827" t="s">
        <v>415</v>
      </c>
      <c r="DS110" s="840">
        <f>DS83</f>
        <v>166</v>
      </c>
      <c r="DT110" s="835"/>
      <c r="DU110" s="835"/>
      <c r="DV110" s="835"/>
      <c r="DW110" s="345"/>
      <c r="DX110" s="827" t="s">
        <v>415</v>
      </c>
      <c r="DY110" s="840">
        <f>DY83</f>
        <v>166</v>
      </c>
      <c r="DZ110" s="835"/>
      <c r="EA110" s="835"/>
      <c r="EB110" s="835"/>
      <c r="EC110" s="345"/>
      <c r="ED110" s="827" t="s">
        <v>415</v>
      </c>
      <c r="EE110" s="840">
        <f>EE83</f>
        <v>166</v>
      </c>
      <c r="EF110" s="835"/>
      <c r="EG110" s="835"/>
      <c r="EH110" s="835"/>
      <c r="EI110" s="345"/>
      <c r="EJ110" s="827" t="s">
        <v>415</v>
      </c>
      <c r="EK110" s="840">
        <f>EK83</f>
        <v>166</v>
      </c>
      <c r="EL110" s="835"/>
      <c r="EM110" s="835"/>
      <c r="EN110" s="835"/>
      <c r="EO110" s="345"/>
      <c r="EP110" s="827" t="s">
        <v>415</v>
      </c>
      <c r="EQ110" s="840">
        <f>EQ83</f>
        <v>166</v>
      </c>
      <c r="ER110" s="835"/>
      <c r="ES110" s="835"/>
      <c r="ET110" s="835"/>
      <c r="EU110" s="345"/>
      <c r="EV110" s="827" t="s">
        <v>415</v>
      </c>
      <c r="EW110" s="840">
        <f>EW83</f>
        <v>166</v>
      </c>
      <c r="EX110" s="835"/>
      <c r="EY110" s="835"/>
      <c r="EZ110" s="835"/>
      <c r="FA110" s="345"/>
      <c r="FB110" s="827" t="s">
        <v>415</v>
      </c>
      <c r="FC110" s="840">
        <f>FC83</f>
        <v>166</v>
      </c>
      <c r="FD110" s="835"/>
      <c r="FE110" s="835"/>
      <c r="FF110" s="835"/>
      <c r="FG110" s="345"/>
      <c r="FH110" s="827" t="s">
        <v>415</v>
      </c>
      <c r="FI110" s="840">
        <f>FI83</f>
        <v>166</v>
      </c>
      <c r="FJ110" s="835"/>
      <c r="FK110" s="835"/>
      <c r="FL110" s="835"/>
      <c r="FM110" s="345"/>
      <c r="FN110" s="827" t="s">
        <v>415</v>
      </c>
      <c r="FO110" s="840">
        <f>FO83</f>
        <v>166</v>
      </c>
      <c r="FP110" s="835"/>
      <c r="FQ110" s="835"/>
      <c r="FR110" s="835"/>
      <c r="FS110" s="345"/>
      <c r="FT110" s="827" t="s">
        <v>415</v>
      </c>
      <c r="FU110" s="840">
        <f>FU83</f>
        <v>166</v>
      </c>
      <c r="FV110" s="835"/>
      <c r="FW110" s="835"/>
      <c r="FX110" s="835"/>
      <c r="FY110" s="345"/>
    </row>
    <row r="111" spans="1:181" x14ac:dyDescent="0.3">
      <c r="A111" s="19"/>
      <c r="B111" s="835"/>
      <c r="C111" s="840"/>
      <c r="D111" s="840" t="s">
        <v>472</v>
      </c>
      <c r="E111" s="835"/>
      <c r="F111" s="835"/>
      <c r="G111" s="345"/>
      <c r="H111" s="835"/>
      <c r="I111" s="840"/>
      <c r="J111" s="840" t="s">
        <v>472</v>
      </c>
      <c r="K111" s="835"/>
      <c r="L111" s="835"/>
      <c r="M111" s="345"/>
      <c r="N111" s="835"/>
      <c r="O111" s="840"/>
      <c r="P111" s="840" t="s">
        <v>472</v>
      </c>
      <c r="Q111" s="835"/>
      <c r="R111" s="835"/>
      <c r="S111" s="345"/>
      <c r="T111" s="835"/>
      <c r="U111" s="840"/>
      <c r="V111" s="840" t="s">
        <v>472</v>
      </c>
      <c r="W111" s="835"/>
      <c r="X111" s="835"/>
      <c r="Y111" s="345"/>
      <c r="Z111" s="835"/>
      <c r="AA111" s="840"/>
      <c r="AB111" s="840" t="s">
        <v>472</v>
      </c>
      <c r="AC111" s="835"/>
      <c r="AD111" s="835"/>
      <c r="AE111" s="345"/>
      <c r="AF111" s="835"/>
      <c r="AG111" s="840"/>
      <c r="AH111" s="840" t="s">
        <v>472</v>
      </c>
      <c r="AI111" s="835"/>
      <c r="AJ111" s="835"/>
      <c r="AK111" s="345"/>
      <c r="AL111" s="835"/>
      <c r="AM111" s="840"/>
      <c r="AN111" s="840" t="s">
        <v>472</v>
      </c>
      <c r="AO111" s="835"/>
      <c r="AP111" s="835"/>
      <c r="AQ111" s="345"/>
      <c r="AR111" s="835"/>
      <c r="AS111" s="840"/>
      <c r="AT111" s="840" t="s">
        <v>472</v>
      </c>
      <c r="AU111" s="835"/>
      <c r="AV111" s="835"/>
      <c r="AW111" s="345"/>
      <c r="AX111" s="835"/>
      <c r="AY111" s="840"/>
      <c r="AZ111" s="840" t="s">
        <v>472</v>
      </c>
      <c r="BA111" s="835"/>
      <c r="BB111" s="835"/>
      <c r="BC111" s="345"/>
      <c r="BD111" s="835"/>
      <c r="BE111" s="840"/>
      <c r="BF111" s="840" t="s">
        <v>472</v>
      </c>
      <c r="BG111" s="835"/>
      <c r="BH111" s="835"/>
      <c r="BI111" s="345"/>
      <c r="BJ111" s="835"/>
      <c r="BK111" s="840"/>
      <c r="BL111" s="840" t="s">
        <v>472</v>
      </c>
      <c r="BM111" s="835"/>
      <c r="BN111" s="835"/>
      <c r="BO111" s="345"/>
      <c r="BP111" s="835"/>
      <c r="BQ111" s="840"/>
      <c r="BR111" s="840" t="s">
        <v>472</v>
      </c>
      <c r="BS111" s="835"/>
      <c r="BT111" s="835"/>
      <c r="BU111" s="345"/>
      <c r="BV111" s="835"/>
      <c r="BW111" s="840"/>
      <c r="BX111" s="840" t="s">
        <v>472</v>
      </c>
      <c r="BY111" s="835"/>
      <c r="BZ111" s="835"/>
      <c r="CA111" s="345"/>
      <c r="CB111" s="835"/>
      <c r="CC111" s="840"/>
      <c r="CD111" s="840" t="s">
        <v>472</v>
      </c>
      <c r="CE111" s="835"/>
      <c r="CF111" s="835"/>
      <c r="CG111" s="345"/>
      <c r="CH111" s="835"/>
      <c r="CI111" s="840"/>
      <c r="CJ111" s="840" t="s">
        <v>472</v>
      </c>
      <c r="CK111" s="835"/>
      <c r="CL111" s="835"/>
      <c r="CM111" s="345"/>
      <c r="CN111" s="835"/>
      <c r="CO111" s="840"/>
      <c r="CP111" s="840" t="s">
        <v>472</v>
      </c>
      <c r="CQ111" s="835"/>
      <c r="CR111" s="835"/>
      <c r="CS111" s="345"/>
      <c r="CT111" s="835"/>
      <c r="CU111" s="840"/>
      <c r="CV111" s="840" t="s">
        <v>472</v>
      </c>
      <c r="CW111" s="835"/>
      <c r="CX111" s="835"/>
      <c r="CY111" s="345"/>
      <c r="CZ111" s="835"/>
      <c r="DA111" s="840"/>
      <c r="DB111" s="840" t="s">
        <v>472</v>
      </c>
      <c r="DC111" s="835"/>
      <c r="DD111" s="835"/>
      <c r="DE111" s="345"/>
      <c r="DF111" s="835"/>
      <c r="DG111" s="840"/>
      <c r="DH111" s="840" t="s">
        <v>472</v>
      </c>
      <c r="DI111" s="835"/>
      <c r="DJ111" s="835"/>
      <c r="DK111" s="345"/>
      <c r="DL111" s="835"/>
      <c r="DM111" s="840"/>
      <c r="DN111" s="840" t="s">
        <v>472</v>
      </c>
      <c r="DO111" s="835"/>
      <c r="DP111" s="835"/>
      <c r="DQ111" s="345"/>
      <c r="DR111" s="835"/>
      <c r="DS111" s="840"/>
      <c r="DT111" s="840" t="s">
        <v>472</v>
      </c>
      <c r="DU111" s="835"/>
      <c r="DV111" s="835"/>
      <c r="DW111" s="345"/>
      <c r="DX111" s="835"/>
      <c r="DY111" s="840"/>
      <c r="DZ111" s="840" t="s">
        <v>472</v>
      </c>
      <c r="EA111" s="835"/>
      <c r="EB111" s="835"/>
      <c r="EC111" s="345"/>
      <c r="ED111" s="835"/>
      <c r="EE111" s="840"/>
      <c r="EF111" s="840" t="s">
        <v>472</v>
      </c>
      <c r="EG111" s="835"/>
      <c r="EH111" s="835"/>
      <c r="EI111" s="345"/>
      <c r="EJ111" s="835"/>
      <c r="EK111" s="840"/>
      <c r="EL111" s="840" t="s">
        <v>472</v>
      </c>
      <c r="EM111" s="835"/>
      <c r="EN111" s="835"/>
      <c r="EO111" s="345"/>
      <c r="EP111" s="835"/>
      <c r="EQ111" s="840"/>
      <c r="ER111" s="840" t="s">
        <v>472</v>
      </c>
      <c r="ES111" s="835"/>
      <c r="ET111" s="835"/>
      <c r="EU111" s="345"/>
      <c r="EV111" s="835"/>
      <c r="EW111" s="840"/>
      <c r="EX111" s="840" t="s">
        <v>472</v>
      </c>
      <c r="EY111" s="835"/>
      <c r="EZ111" s="835"/>
      <c r="FA111" s="345"/>
      <c r="FB111" s="835"/>
      <c r="FC111" s="840"/>
      <c r="FD111" s="840" t="s">
        <v>472</v>
      </c>
      <c r="FE111" s="835"/>
      <c r="FF111" s="835"/>
      <c r="FG111" s="345"/>
      <c r="FH111" s="835"/>
      <c r="FI111" s="840"/>
      <c r="FJ111" s="840" t="s">
        <v>472</v>
      </c>
      <c r="FK111" s="835"/>
      <c r="FL111" s="835"/>
      <c r="FM111" s="345"/>
      <c r="FN111" s="835"/>
      <c r="FO111" s="840"/>
      <c r="FP111" s="840" t="s">
        <v>472</v>
      </c>
      <c r="FQ111" s="835"/>
      <c r="FR111" s="835"/>
      <c r="FS111" s="345"/>
      <c r="FT111" s="835"/>
      <c r="FU111" s="840"/>
      <c r="FV111" s="840" t="s">
        <v>472</v>
      </c>
      <c r="FW111" s="835"/>
      <c r="FX111" s="835"/>
      <c r="FY111" s="345"/>
    </row>
    <row r="112" spans="1:181" x14ac:dyDescent="0.3">
      <c r="A112" s="19"/>
      <c r="B112" s="835" t="s">
        <v>471</v>
      </c>
      <c r="C112" s="840">
        <f>D$67*E60</f>
        <v>0</v>
      </c>
      <c r="D112" s="840">
        <f>IF(C112&gt;C108,C108,C112)</f>
        <v>0</v>
      </c>
      <c r="E112" s="835"/>
      <c r="F112" s="835" t="s">
        <v>470</v>
      </c>
      <c r="G112" s="345"/>
      <c r="H112" s="835" t="s">
        <v>471</v>
      </c>
      <c r="I112" s="840">
        <f>$D$67*K60</f>
        <v>18.828329097410151</v>
      </c>
      <c r="J112" s="840">
        <f>IF(I112&gt;I108,I108,I112)</f>
        <v>18.828329097410151</v>
      </c>
      <c r="K112" s="835"/>
      <c r="L112" s="835" t="s">
        <v>470</v>
      </c>
      <c r="M112" s="345"/>
      <c r="N112" s="835" t="s">
        <v>471</v>
      </c>
      <c r="O112" s="840">
        <f>$D$67*Q60</f>
        <v>38.712397775428911</v>
      </c>
      <c r="P112" s="840">
        <f>IF(O112&gt;O108,O108,O112)</f>
        <v>38.712397775428911</v>
      </c>
      <c r="Q112" s="835"/>
      <c r="R112" s="835" t="s">
        <v>470</v>
      </c>
      <c r="S112" s="345"/>
      <c r="T112" s="835" t="s">
        <v>471</v>
      </c>
      <c r="U112" s="840">
        <f>$D$67*W60</f>
        <v>58.596466453447668</v>
      </c>
      <c r="V112" s="840">
        <f>IF(U112&gt;U108,U108,U112)</f>
        <v>58.596466453447668</v>
      </c>
      <c r="W112" s="835"/>
      <c r="X112" s="835" t="s">
        <v>470</v>
      </c>
      <c r="Y112" s="345"/>
      <c r="Z112" s="835" t="s">
        <v>471</v>
      </c>
      <c r="AA112" s="840">
        <f>$D$67*AC60</f>
        <v>77.424795550857809</v>
      </c>
      <c r="AB112" s="840">
        <f>IF(AA112&gt;AA108,AA108,AA112)</f>
        <v>77.424795550857809</v>
      </c>
      <c r="AC112" s="835"/>
      <c r="AD112" s="835" t="s">
        <v>470</v>
      </c>
      <c r="AE112" s="345"/>
      <c r="AF112" s="835" t="s">
        <v>471</v>
      </c>
      <c r="AG112" s="840">
        <f>$D$67*AI60</f>
        <v>94.354557859179025</v>
      </c>
      <c r="AH112" s="840">
        <f>IF(AG112&gt;AG108,AG108,AG112)</f>
        <v>94.354557859179025</v>
      </c>
      <c r="AI112" s="835"/>
      <c r="AJ112" s="835" t="s">
        <v>470</v>
      </c>
      <c r="AK112" s="345"/>
      <c r="AL112" s="835" t="s">
        <v>471</v>
      </c>
      <c r="AM112" s="840">
        <f>$D$67*AO60</f>
        <v>108.88356850493855</v>
      </c>
      <c r="AN112" s="840">
        <f>IF(AM112&gt;AM108,AM108,AM112)</f>
        <v>108.88356850493855</v>
      </c>
      <c r="AO112" s="835"/>
      <c r="AP112" s="835" t="s">
        <v>470</v>
      </c>
      <c r="AQ112" s="345"/>
      <c r="AR112" s="835" t="s">
        <v>471</v>
      </c>
      <c r="AS112" s="840">
        <f>$D$67*AU60</f>
        <v>120.86152198571786</v>
      </c>
      <c r="AT112" s="840">
        <f>IF(AS112&gt;AS108,AS108,AS112)</f>
        <v>120.86152198571786</v>
      </c>
      <c r="AU112" s="835"/>
      <c r="AV112" s="835" t="s">
        <v>470</v>
      </c>
      <c r="AW112" s="345"/>
      <c r="AX112" s="835" t="s">
        <v>471</v>
      </c>
      <c r="AY112" s="840">
        <f>$D$67*BA60</f>
        <v>130.41369749734332</v>
      </c>
      <c r="AZ112" s="840">
        <f>IF(AY112&gt;AY108,AY108,AY112)</f>
        <v>130.41369749734332</v>
      </c>
      <c r="BA112" s="835"/>
      <c r="BB112" s="835" t="s">
        <v>470</v>
      </c>
      <c r="BC112" s="345"/>
      <c r="BD112" s="835" t="s">
        <v>471</v>
      </c>
      <c r="BE112" s="840">
        <f>$D$67*BG60</f>
        <v>137.8315526977903</v>
      </c>
      <c r="BF112" s="840">
        <f>IF(BE112&gt;BE108,BE108,BE112)</f>
        <v>137.8315526977903</v>
      </c>
      <c r="BG112" s="835"/>
      <c r="BH112" s="835" t="s">
        <v>470</v>
      </c>
      <c r="BI112" s="345"/>
      <c r="BJ112" s="835" t="s">
        <v>471</v>
      </c>
      <c r="BK112" s="840">
        <f>$D$67*BM60</f>
        <v>143.47394905057527</v>
      </c>
      <c r="BL112" s="840">
        <f>IF(BK112&gt;BK108,BK108,BK112)</f>
        <v>143.47394905057527</v>
      </c>
      <c r="BM112" s="835"/>
      <c r="BN112" s="835" t="s">
        <v>470</v>
      </c>
      <c r="BO112" s="345"/>
      <c r="BP112" s="835" t="s">
        <v>471</v>
      </c>
      <c r="BQ112" s="840">
        <f>$D$67*BS60</f>
        <v>147.69862180453808</v>
      </c>
      <c r="BR112" s="840">
        <f>IF(BQ112&gt;BQ108,BQ108,BQ112)</f>
        <v>147.69862180453808</v>
      </c>
      <c r="BS112" s="835"/>
      <c r="BT112" s="835" t="s">
        <v>470</v>
      </c>
      <c r="BU112" s="345"/>
      <c r="BV112" s="835" t="s">
        <v>471</v>
      </c>
      <c r="BW112" s="840">
        <f>$D$67*BY60</f>
        <v>150.82455177591112</v>
      </c>
      <c r="BX112" s="840">
        <f>IF(BW112&gt;BW108,BW108,BW112)</f>
        <v>150.82455177591112</v>
      </c>
      <c r="BY112" s="835"/>
      <c r="BZ112" s="835" t="s">
        <v>470</v>
      </c>
      <c r="CA112" s="345"/>
      <c r="CB112" s="835" t="s">
        <v>471</v>
      </c>
      <c r="CC112" s="840">
        <f>$D$67*CE60</f>
        <v>153.11728705119086</v>
      </c>
      <c r="CD112" s="840">
        <f>IF(CC112&gt;CC108,CC108,CC112)</f>
        <v>153.11728705119086</v>
      </c>
      <c r="CE112" s="835"/>
      <c r="CF112" s="835" t="s">
        <v>470</v>
      </c>
      <c r="CG112" s="345"/>
      <c r="CH112" s="835" t="s">
        <v>471</v>
      </c>
      <c r="CI112" s="840">
        <f>$D$67*CK60</f>
        <v>154.78810735041017</v>
      </c>
      <c r="CJ112" s="840">
        <f>IF(CI112&gt;CI108,CI108,CI112)</f>
        <v>154.78810735041017</v>
      </c>
      <c r="CK112" s="835"/>
      <c r="CL112" s="835" t="s">
        <v>470</v>
      </c>
      <c r="CM112" s="345"/>
      <c r="CN112" s="835" t="s">
        <v>471</v>
      </c>
      <c r="CO112" s="840">
        <f>$D$67*CQ60</f>
        <v>156</v>
      </c>
      <c r="CP112" s="840">
        <f>IF(CO112&gt;CO108,CO108,CO112)</f>
        <v>156</v>
      </c>
      <c r="CQ112" s="835"/>
      <c r="CR112" s="835" t="s">
        <v>470</v>
      </c>
      <c r="CS112" s="345"/>
      <c r="CT112" s="835" t="s">
        <v>471</v>
      </c>
      <c r="CU112" s="840">
        <f>$D$67*CW60</f>
        <v>156</v>
      </c>
      <c r="CV112" s="840">
        <f>IF(CU112&gt;CU108,CU108,CU112)</f>
        <v>156</v>
      </c>
      <c r="CW112" s="835"/>
      <c r="CX112" s="835" t="s">
        <v>470</v>
      </c>
      <c r="CY112" s="345"/>
      <c r="CZ112" s="835" t="s">
        <v>471</v>
      </c>
      <c r="DA112" s="840">
        <f>$D$67*DC60</f>
        <v>156</v>
      </c>
      <c r="DB112" s="840">
        <f>IF(DA112&gt;DA108,DA108,DA112)</f>
        <v>156</v>
      </c>
      <c r="DC112" s="835"/>
      <c r="DD112" s="835" t="s">
        <v>470</v>
      </c>
      <c r="DE112" s="345"/>
      <c r="DF112" s="835" t="s">
        <v>471</v>
      </c>
      <c r="DG112" s="840">
        <f>$D$67*DI60</f>
        <v>156</v>
      </c>
      <c r="DH112" s="840">
        <f>IF(DG112&gt;DG108,DG108,DG112)</f>
        <v>156</v>
      </c>
      <c r="DI112" s="835"/>
      <c r="DJ112" s="835" t="s">
        <v>470</v>
      </c>
      <c r="DK112" s="345"/>
      <c r="DL112" s="835" t="s">
        <v>471</v>
      </c>
      <c r="DM112" s="840">
        <f>$D$67*DO60</f>
        <v>156</v>
      </c>
      <c r="DN112" s="840">
        <f>IF(DM112&gt;DM108,DM108,DM112)</f>
        <v>156</v>
      </c>
      <c r="DO112" s="835"/>
      <c r="DP112" s="835" t="s">
        <v>470</v>
      </c>
      <c r="DQ112" s="345"/>
      <c r="DR112" s="835" t="s">
        <v>471</v>
      </c>
      <c r="DS112" s="840">
        <f>$D$67*DU60</f>
        <v>156</v>
      </c>
      <c r="DT112" s="840">
        <f>IF(DS112&gt;DS108,DS108,DS112)</f>
        <v>156</v>
      </c>
      <c r="DU112" s="835"/>
      <c r="DV112" s="835" t="s">
        <v>470</v>
      </c>
      <c r="DW112" s="345"/>
      <c r="DX112" s="835" t="s">
        <v>471</v>
      </c>
      <c r="DY112" s="840">
        <f>$D$67*EA60</f>
        <v>156</v>
      </c>
      <c r="DZ112" s="840">
        <f>IF(DY112&gt;DY108,DY108,DY112)</f>
        <v>156</v>
      </c>
      <c r="EA112" s="835"/>
      <c r="EB112" s="835" t="s">
        <v>470</v>
      </c>
      <c r="EC112" s="345"/>
      <c r="ED112" s="835" t="s">
        <v>471</v>
      </c>
      <c r="EE112" s="840">
        <f>$D$67*EG60</f>
        <v>156</v>
      </c>
      <c r="EF112" s="840">
        <f>IF(EE112&gt;EE108,EE108,EE112)</f>
        <v>156</v>
      </c>
      <c r="EG112" s="835"/>
      <c r="EH112" s="835" t="s">
        <v>470</v>
      </c>
      <c r="EI112" s="345"/>
      <c r="EJ112" s="835" t="s">
        <v>471</v>
      </c>
      <c r="EK112" s="840">
        <f>$D$67*EM60</f>
        <v>156</v>
      </c>
      <c r="EL112" s="840">
        <f>IF(EK112&gt;EK108,EK108,EK112)</f>
        <v>156</v>
      </c>
      <c r="EM112" s="835"/>
      <c r="EN112" s="835" t="s">
        <v>470</v>
      </c>
      <c r="EO112" s="345"/>
      <c r="EP112" s="835" t="s">
        <v>471</v>
      </c>
      <c r="EQ112" s="840">
        <f>$D$67*ES60</f>
        <v>156</v>
      </c>
      <c r="ER112" s="840">
        <f>IF(EQ112&gt;EQ108,EQ108,EQ112)</f>
        <v>156</v>
      </c>
      <c r="ES112" s="835"/>
      <c r="ET112" s="835" t="s">
        <v>470</v>
      </c>
      <c r="EU112" s="345"/>
      <c r="EV112" s="835" t="s">
        <v>471</v>
      </c>
      <c r="EW112" s="840">
        <f>$D$67*EY60</f>
        <v>156</v>
      </c>
      <c r="EX112" s="840">
        <f>IF(EW112&gt;EW108,EW108,EW112)</f>
        <v>156</v>
      </c>
      <c r="EY112" s="835"/>
      <c r="EZ112" s="835" t="s">
        <v>470</v>
      </c>
      <c r="FA112" s="345"/>
      <c r="FB112" s="835" t="s">
        <v>471</v>
      </c>
      <c r="FC112" s="840">
        <f>$D$67*FE60</f>
        <v>156</v>
      </c>
      <c r="FD112" s="840">
        <f>IF(FC112&gt;FC108,FC108,FC112)</f>
        <v>156</v>
      </c>
      <c r="FE112" s="835"/>
      <c r="FF112" s="835" t="s">
        <v>470</v>
      </c>
      <c r="FG112" s="345"/>
      <c r="FH112" s="835" t="s">
        <v>471</v>
      </c>
      <c r="FI112" s="840">
        <f>$D$67*FK60</f>
        <v>156</v>
      </c>
      <c r="FJ112" s="840">
        <f>IF(FI112&gt;FI108,FI108,FI112)</f>
        <v>156</v>
      </c>
      <c r="FK112" s="835"/>
      <c r="FL112" s="835" t="s">
        <v>470</v>
      </c>
      <c r="FM112" s="345"/>
      <c r="FN112" s="835" t="s">
        <v>471</v>
      </c>
      <c r="FO112" s="840">
        <f>$D$67*FQ60</f>
        <v>156</v>
      </c>
      <c r="FP112" s="840">
        <f>IF(FO112&gt;FO108,FO108,FO112)</f>
        <v>156</v>
      </c>
      <c r="FQ112" s="835"/>
      <c r="FR112" s="835" t="s">
        <v>470</v>
      </c>
      <c r="FS112" s="345"/>
      <c r="FT112" s="835" t="s">
        <v>471</v>
      </c>
      <c r="FU112" s="840">
        <f>$D$67*FW60</f>
        <v>156</v>
      </c>
      <c r="FV112" s="840">
        <f>IF(FU112&gt;FU108,FU108,FU112)</f>
        <v>156</v>
      </c>
      <c r="FW112" s="835"/>
      <c r="FX112" s="835" t="s">
        <v>470</v>
      </c>
      <c r="FY112" s="345"/>
    </row>
    <row r="113" spans="1:181" x14ac:dyDescent="0.3">
      <c r="A113" s="19"/>
      <c r="B113" s="835" t="s">
        <v>469</v>
      </c>
      <c r="C113" s="840">
        <f>D$67*E63</f>
        <v>0</v>
      </c>
      <c r="D113" s="840">
        <f>IF(C113&gt;C109,C109,C113)</f>
        <v>0</v>
      </c>
      <c r="E113" s="835"/>
      <c r="F113" s="835">
        <f>C107*C108</f>
        <v>36100</v>
      </c>
      <c r="G113" s="345"/>
      <c r="H113" s="835" t="s">
        <v>469</v>
      </c>
      <c r="I113" s="840">
        <f>$D$67*K63</f>
        <v>18.828329097410151</v>
      </c>
      <c r="J113" s="840">
        <f>IF(I113&gt;I109,I109,I113)</f>
        <v>18.828329097410151</v>
      </c>
      <c r="K113" s="835"/>
      <c r="L113" s="835">
        <f>I107*I108</f>
        <v>35007.657588307629</v>
      </c>
      <c r="M113" s="345"/>
      <c r="N113" s="835" t="s">
        <v>469</v>
      </c>
      <c r="O113" s="840">
        <f>$D$67*Q63</f>
        <v>38.712397775428911</v>
      </c>
      <c r="P113" s="840">
        <f>IF(O113&gt;O109,O109,O113)</f>
        <v>38.712397775428911</v>
      </c>
      <c r="Q113" s="835"/>
      <c r="R113" s="835">
        <f>O107*O108</f>
        <v>33872.284668312743</v>
      </c>
      <c r="S113" s="345"/>
      <c r="T113" s="835" t="s">
        <v>469</v>
      </c>
      <c r="U113" s="840">
        <f>$D$67*W63</f>
        <v>58.596466453447668</v>
      </c>
      <c r="V113" s="840">
        <f>IF(U113&gt;U109,U109,U113)</f>
        <v>58.596466453447668</v>
      </c>
      <c r="W113" s="835"/>
      <c r="X113" s="835">
        <f>U107*U108</f>
        <v>32755.62778084767</v>
      </c>
      <c r="Y113" s="345"/>
      <c r="Z113" s="835" t="s">
        <v>469</v>
      </c>
      <c r="AA113" s="840">
        <f>$D$67*AC63</f>
        <v>77.424795550857809</v>
      </c>
      <c r="AB113" s="840">
        <f>IF(AA113&gt;AA109,AA109,AA113)</f>
        <v>77.424795550857809</v>
      </c>
      <c r="AC113" s="835"/>
      <c r="AD113" s="835">
        <f>AA107*AA108</f>
        <v>31715.511336224223</v>
      </c>
      <c r="AE113" s="345"/>
      <c r="AF113" s="835" t="s">
        <v>469</v>
      </c>
      <c r="AG113" s="840">
        <f>$D$67*AI63</f>
        <v>94.354557859179025</v>
      </c>
      <c r="AH113" s="840">
        <f>IF(AG113&gt;AG109,AG109,AG113)</f>
        <v>94.354557859179025</v>
      </c>
      <c r="AI113" s="835"/>
      <c r="AJ113" s="835">
        <f>AG107*AG108</f>
        <v>30794.604134358087</v>
      </c>
      <c r="AK113" s="345"/>
      <c r="AL113" s="835" t="s">
        <v>469</v>
      </c>
      <c r="AM113" s="840">
        <f>$D$67*AO63</f>
        <v>108.88356850493855</v>
      </c>
      <c r="AN113" s="840">
        <f>IF(AM113&gt;AM109,AM109,AM113)</f>
        <v>108.88356850493855</v>
      </c>
      <c r="AO113" s="835"/>
      <c r="AP113" s="835">
        <f>AM107*AM108</f>
        <v>30015.10573451293</v>
      </c>
      <c r="AQ113" s="345"/>
      <c r="AR113" s="835" t="s">
        <v>469</v>
      </c>
      <c r="AS113" s="840">
        <f>$D$67*AU63</f>
        <v>120.86152198571786</v>
      </c>
      <c r="AT113" s="840">
        <f>IF(AS113&gt;AS109,AS109,AS113)</f>
        <v>120.86152198571786</v>
      </c>
      <c r="AU113" s="835"/>
      <c r="AV113" s="835">
        <f>AS107*AS108</f>
        <v>29379.989306319079</v>
      </c>
      <c r="AW113" s="345"/>
      <c r="AX113" s="835" t="s">
        <v>469</v>
      </c>
      <c r="AY113" s="840">
        <f>$D$67*BA63</f>
        <v>130.41369749734332</v>
      </c>
      <c r="AZ113" s="840">
        <f>IF(AY113&gt;AY109,AY109,AY113)</f>
        <v>130.41369749734332</v>
      </c>
      <c r="BA113" s="835"/>
      <c r="BB113" s="835">
        <f>AY107*AY108</f>
        <v>28878.364489384388</v>
      </c>
      <c r="BC113" s="345"/>
      <c r="BD113" s="835" t="s">
        <v>469</v>
      </c>
      <c r="BE113" s="840">
        <f>$D$67*BG63</f>
        <v>137.8315526977903</v>
      </c>
      <c r="BF113" s="840">
        <f>IF(BE113&gt;BE109,BE109,BE113)</f>
        <v>137.8315526977903</v>
      </c>
      <c r="BG113" s="835"/>
      <c r="BH113" s="835">
        <f>BE107*BE108</f>
        <v>28491.801224983235</v>
      </c>
      <c r="BI113" s="345"/>
      <c r="BJ113" s="835" t="s">
        <v>469</v>
      </c>
      <c r="BK113" s="840">
        <f>$D$67*BM63</f>
        <v>143.47394905057527</v>
      </c>
      <c r="BL113" s="840">
        <f>IF(BK113&gt;BK109,BK109,BK113)</f>
        <v>143.47394905057527</v>
      </c>
      <c r="BM113" s="835"/>
      <c r="BN113" s="835">
        <f>BK107*BK108</f>
        <v>28199.505796479196</v>
      </c>
      <c r="BO113" s="345"/>
      <c r="BP113" s="835" t="s">
        <v>469</v>
      </c>
      <c r="BQ113" s="840">
        <f>$D$67*BS63</f>
        <v>147.69862180453808</v>
      </c>
      <c r="BR113" s="840">
        <f>IF(BQ113&gt;BQ109,BQ109,BQ113)</f>
        <v>147.69862180453808</v>
      </c>
      <c r="BS113" s="835"/>
      <c r="BT113" s="835">
        <f>BQ107*BQ108</f>
        <v>27981.639929603571</v>
      </c>
      <c r="BU113" s="345"/>
      <c r="BV113" s="835" t="s">
        <v>469</v>
      </c>
      <c r="BW113" s="840">
        <f>$D$67*BY63</f>
        <v>150.82455177591112</v>
      </c>
      <c r="BX113" s="840">
        <f>IF(BW113&gt;BW109,BW109,BW113)</f>
        <v>150.82455177591112</v>
      </c>
      <c r="BY113" s="835"/>
      <c r="BZ113" s="835">
        <f>BW107*BW108</f>
        <v>27820.979941583526</v>
      </c>
      <c r="CA113" s="345"/>
      <c r="CB113" s="835" t="s">
        <v>469</v>
      </c>
      <c r="CC113" s="840">
        <f>$D$67*CE63</f>
        <v>153.11728705119086</v>
      </c>
      <c r="CD113" s="840">
        <f>IF(CC113&gt;CC109,CC109,CC113)</f>
        <v>153.11728705119086</v>
      </c>
      <c r="CE113" s="835"/>
      <c r="CF113" s="835">
        <f>CC107*CC108</f>
        <v>27703.436794733145</v>
      </c>
      <c r="CG113" s="345"/>
      <c r="CH113" s="835" t="s">
        <v>469</v>
      </c>
      <c r="CI113" s="840">
        <f>$D$67*CK63</f>
        <v>154.78810735041017</v>
      </c>
      <c r="CJ113" s="840">
        <f>IF(CI113&gt;CI109,CI109,CI113)</f>
        <v>154.78810735041017</v>
      </c>
      <c r="CK113" s="835"/>
      <c r="CL113" s="835">
        <f>CI107*CI108</f>
        <v>27617.934509387193</v>
      </c>
      <c r="CM113" s="345"/>
      <c r="CN113" s="835" t="s">
        <v>469</v>
      </c>
      <c r="CO113" s="840">
        <f>$D$67*CQ63</f>
        <v>156</v>
      </c>
      <c r="CP113" s="840">
        <f>IF(CO113&gt;CO109,CO109,CO113)</f>
        <v>156</v>
      </c>
      <c r="CQ113" s="835"/>
      <c r="CR113" s="835">
        <f>CO107*CO108</f>
        <v>27556</v>
      </c>
      <c r="CS113" s="345"/>
      <c r="CT113" s="835" t="s">
        <v>469</v>
      </c>
      <c r="CU113" s="840">
        <f>$D$67*CW63</f>
        <v>156</v>
      </c>
      <c r="CV113" s="840">
        <f>IF(CU113&gt;CU109,CU109,CU113)</f>
        <v>156</v>
      </c>
      <c r="CW113" s="835"/>
      <c r="CX113" s="835">
        <f>CU107*CU108</f>
        <v>27556</v>
      </c>
      <c r="CY113" s="345"/>
      <c r="CZ113" s="835" t="s">
        <v>469</v>
      </c>
      <c r="DA113" s="840">
        <f>$D$67*DC63</f>
        <v>156</v>
      </c>
      <c r="DB113" s="840">
        <f>IF(DA113&gt;DA109,DA109,DA113)</f>
        <v>156</v>
      </c>
      <c r="DC113" s="835"/>
      <c r="DD113" s="835">
        <f>DA107*DA108</f>
        <v>27556</v>
      </c>
      <c r="DE113" s="345"/>
      <c r="DF113" s="835" t="s">
        <v>469</v>
      </c>
      <c r="DG113" s="840">
        <f>$D$67*DI63</f>
        <v>156</v>
      </c>
      <c r="DH113" s="840">
        <f>IF(DG113&gt;DG109,DG109,DG113)</f>
        <v>156</v>
      </c>
      <c r="DI113" s="835"/>
      <c r="DJ113" s="835">
        <f>DG107*DG108</f>
        <v>27556</v>
      </c>
      <c r="DK113" s="345"/>
      <c r="DL113" s="835" t="s">
        <v>469</v>
      </c>
      <c r="DM113" s="840">
        <f>$D$67*DO63</f>
        <v>156</v>
      </c>
      <c r="DN113" s="840">
        <f>IF(DM113&gt;DM109,DM109,DM113)</f>
        <v>156</v>
      </c>
      <c r="DO113" s="835"/>
      <c r="DP113" s="835">
        <f>DM107*DM108</f>
        <v>27556</v>
      </c>
      <c r="DQ113" s="345"/>
      <c r="DR113" s="835" t="s">
        <v>469</v>
      </c>
      <c r="DS113" s="840">
        <f>$D$67*DU63</f>
        <v>156</v>
      </c>
      <c r="DT113" s="840">
        <f>IF(DS113&gt;DS109,DS109,DS113)</f>
        <v>156</v>
      </c>
      <c r="DU113" s="835"/>
      <c r="DV113" s="835">
        <f>DS107*DS108</f>
        <v>27556</v>
      </c>
      <c r="DW113" s="345"/>
      <c r="DX113" s="835" t="s">
        <v>469</v>
      </c>
      <c r="DY113" s="840">
        <f>$D$67*EA63</f>
        <v>156</v>
      </c>
      <c r="DZ113" s="840">
        <f>IF(DY113&gt;DY109,DY109,DY113)</f>
        <v>156</v>
      </c>
      <c r="EA113" s="835"/>
      <c r="EB113" s="835">
        <f>DY107*DY108</f>
        <v>27556</v>
      </c>
      <c r="EC113" s="345"/>
      <c r="ED113" s="835" t="s">
        <v>469</v>
      </c>
      <c r="EE113" s="840">
        <f>$D$67*EG63</f>
        <v>156</v>
      </c>
      <c r="EF113" s="840">
        <f>IF(EE113&gt;EE109,EE109,EE113)</f>
        <v>156</v>
      </c>
      <c r="EG113" s="835"/>
      <c r="EH113" s="835">
        <f>EE107*EE108</f>
        <v>27556</v>
      </c>
      <c r="EI113" s="345"/>
      <c r="EJ113" s="835" t="s">
        <v>469</v>
      </c>
      <c r="EK113" s="840">
        <f>$D$67*EM63</f>
        <v>156</v>
      </c>
      <c r="EL113" s="840">
        <f>IF(EK113&gt;EK109,EK109,EK113)</f>
        <v>156</v>
      </c>
      <c r="EM113" s="835"/>
      <c r="EN113" s="835">
        <f>EK107*EK108</f>
        <v>27556</v>
      </c>
      <c r="EO113" s="345"/>
      <c r="EP113" s="835" t="s">
        <v>469</v>
      </c>
      <c r="EQ113" s="840">
        <f>$D$67*ES63</f>
        <v>156</v>
      </c>
      <c r="ER113" s="840">
        <f>IF(EQ113&gt;EQ109,EQ109,EQ113)</f>
        <v>156</v>
      </c>
      <c r="ES113" s="835"/>
      <c r="ET113" s="835">
        <f>EQ107*EQ108</f>
        <v>27556</v>
      </c>
      <c r="EU113" s="345"/>
      <c r="EV113" s="835" t="s">
        <v>469</v>
      </c>
      <c r="EW113" s="840">
        <f>$D$67*EY63</f>
        <v>156</v>
      </c>
      <c r="EX113" s="840">
        <f>IF(EW113&gt;EW109,EW109,EW113)</f>
        <v>156</v>
      </c>
      <c r="EY113" s="835"/>
      <c r="EZ113" s="835">
        <f>EW107*EW108</f>
        <v>27556</v>
      </c>
      <c r="FA113" s="345"/>
      <c r="FB113" s="835" t="s">
        <v>469</v>
      </c>
      <c r="FC113" s="840">
        <f>$D$67*FE63</f>
        <v>156</v>
      </c>
      <c r="FD113" s="840">
        <f>IF(FC113&gt;FC109,FC109,FC113)</f>
        <v>156</v>
      </c>
      <c r="FE113" s="835"/>
      <c r="FF113" s="835">
        <f>FC107*FC108</f>
        <v>27556</v>
      </c>
      <c r="FG113" s="345"/>
      <c r="FH113" s="835" t="s">
        <v>469</v>
      </c>
      <c r="FI113" s="840">
        <f>$D$67*FK63</f>
        <v>156</v>
      </c>
      <c r="FJ113" s="840">
        <f>IF(FI113&gt;FI109,FI109,FI113)</f>
        <v>156</v>
      </c>
      <c r="FK113" s="835"/>
      <c r="FL113" s="835">
        <f>FI107*FI108</f>
        <v>27556</v>
      </c>
      <c r="FM113" s="345"/>
      <c r="FN113" s="835" t="s">
        <v>469</v>
      </c>
      <c r="FO113" s="840">
        <f>$D$67*FQ63</f>
        <v>156</v>
      </c>
      <c r="FP113" s="840">
        <f>IF(FO113&gt;FO109,FO109,FO113)</f>
        <v>156</v>
      </c>
      <c r="FQ113" s="835"/>
      <c r="FR113" s="835">
        <f>FO107*FO108</f>
        <v>27556</v>
      </c>
      <c r="FS113" s="345"/>
      <c r="FT113" s="835" t="s">
        <v>469</v>
      </c>
      <c r="FU113" s="840">
        <f>$D$67*FW63</f>
        <v>156</v>
      </c>
      <c r="FV113" s="840">
        <f>IF(FU113&gt;FU109,FU109,FU113)</f>
        <v>156</v>
      </c>
      <c r="FW113" s="835"/>
      <c r="FX113" s="835">
        <f>FU107*FU108</f>
        <v>27556</v>
      </c>
      <c r="FY113" s="345"/>
    </row>
    <row r="114" spans="1:181" x14ac:dyDescent="0.3">
      <c r="A114" s="19"/>
      <c r="B114" s="835" t="s">
        <v>468</v>
      </c>
      <c r="C114" s="840">
        <f>D$67*E61</f>
        <v>0</v>
      </c>
      <c r="D114" s="840">
        <f>IF(C114&gt;C110,C110,C114)</f>
        <v>0</v>
      </c>
      <c r="E114" s="835"/>
      <c r="F114" s="835"/>
      <c r="G114" s="345"/>
      <c r="H114" s="835" t="s">
        <v>468</v>
      </c>
      <c r="I114" s="840">
        <f>$D$67*K61</f>
        <v>18.828329097410151</v>
      </c>
      <c r="J114" s="840">
        <f>IF(I114&gt;I110,I110,I114)</f>
        <v>18.828329097410151</v>
      </c>
      <c r="K114" s="835"/>
      <c r="L114" s="835"/>
      <c r="M114" s="345"/>
      <c r="N114" s="835" t="s">
        <v>468</v>
      </c>
      <c r="O114" s="840">
        <f>$D$67*Q61</f>
        <v>38.712397775428911</v>
      </c>
      <c r="P114" s="840">
        <f>IF(O114&gt;O110,O110,O114)</f>
        <v>38.712397775428911</v>
      </c>
      <c r="Q114" s="835"/>
      <c r="R114" s="835"/>
      <c r="S114" s="345"/>
      <c r="T114" s="835" t="s">
        <v>468</v>
      </c>
      <c r="U114" s="840">
        <f>$D$67*W61</f>
        <v>58.596466453447668</v>
      </c>
      <c r="V114" s="840">
        <f>IF(U114&gt;U110,U110,U114)</f>
        <v>58.596466453447668</v>
      </c>
      <c r="W114" s="835"/>
      <c r="X114" s="835"/>
      <c r="Y114" s="345"/>
      <c r="Z114" s="835" t="s">
        <v>468</v>
      </c>
      <c r="AA114" s="840">
        <f>$D$67*AC61</f>
        <v>77.424795550857809</v>
      </c>
      <c r="AB114" s="840">
        <f>IF(AA114&gt;AA110,AA110,AA114)</f>
        <v>77.424795550857809</v>
      </c>
      <c r="AC114" s="835"/>
      <c r="AD114" s="835"/>
      <c r="AE114" s="345"/>
      <c r="AF114" s="835" t="s">
        <v>468</v>
      </c>
      <c r="AG114" s="840">
        <f>$D$67*AI61</f>
        <v>94.354557859179025</v>
      </c>
      <c r="AH114" s="840">
        <f>IF(AG114&gt;AG110,AG110,AG114)</f>
        <v>94.354557859179025</v>
      </c>
      <c r="AI114" s="835"/>
      <c r="AJ114" s="835"/>
      <c r="AK114" s="345"/>
      <c r="AL114" s="835" t="s">
        <v>468</v>
      </c>
      <c r="AM114" s="840">
        <f>$D$67*AO61</f>
        <v>108.88356850493855</v>
      </c>
      <c r="AN114" s="840">
        <f>IF(AM114&gt;AM110,AM110,AM114)</f>
        <v>108.88356850493855</v>
      </c>
      <c r="AO114" s="835"/>
      <c r="AP114" s="835"/>
      <c r="AQ114" s="345"/>
      <c r="AR114" s="835" t="s">
        <v>468</v>
      </c>
      <c r="AS114" s="840">
        <f>$D$67*AU61</f>
        <v>120.86152198571786</v>
      </c>
      <c r="AT114" s="840">
        <f>IF(AS114&gt;AS110,AS110,AS114)</f>
        <v>120.86152198571786</v>
      </c>
      <c r="AU114" s="835"/>
      <c r="AV114" s="835"/>
      <c r="AW114" s="345"/>
      <c r="AX114" s="835" t="s">
        <v>468</v>
      </c>
      <c r="AY114" s="840">
        <f>$D$67*BA61</f>
        <v>130.41369749734332</v>
      </c>
      <c r="AZ114" s="840">
        <f>IF(AY114&gt;AY110,AY110,AY114)</f>
        <v>130.41369749734332</v>
      </c>
      <c r="BA114" s="835"/>
      <c r="BB114" s="835"/>
      <c r="BC114" s="345"/>
      <c r="BD114" s="835" t="s">
        <v>468</v>
      </c>
      <c r="BE114" s="840">
        <f>$D$67*BG61</f>
        <v>137.8315526977903</v>
      </c>
      <c r="BF114" s="840">
        <f>IF(BE114&gt;BE110,BE110,BE114)</f>
        <v>137.8315526977903</v>
      </c>
      <c r="BG114" s="835"/>
      <c r="BH114" s="835"/>
      <c r="BI114" s="345"/>
      <c r="BJ114" s="835" t="s">
        <v>468</v>
      </c>
      <c r="BK114" s="840">
        <f>$D$67*BM61</f>
        <v>143.47394905057527</v>
      </c>
      <c r="BL114" s="840">
        <f>IF(BK114&gt;BK110,BK110,BK114)</f>
        <v>143.47394905057527</v>
      </c>
      <c r="BM114" s="835"/>
      <c r="BN114" s="835"/>
      <c r="BO114" s="345"/>
      <c r="BP114" s="835" t="s">
        <v>468</v>
      </c>
      <c r="BQ114" s="840">
        <f>$D$67*BS61</f>
        <v>147.69862180453808</v>
      </c>
      <c r="BR114" s="840">
        <f>IF(BQ114&gt;BQ110,BQ110,BQ114)</f>
        <v>147.69862180453808</v>
      </c>
      <c r="BS114" s="835"/>
      <c r="BT114" s="835"/>
      <c r="BU114" s="345"/>
      <c r="BV114" s="835" t="s">
        <v>468</v>
      </c>
      <c r="BW114" s="840">
        <f>$D$67*BY61</f>
        <v>150.82455177591112</v>
      </c>
      <c r="BX114" s="840">
        <f>IF(BW114&gt;BW110,BW110,BW114)</f>
        <v>150.82455177591112</v>
      </c>
      <c r="BY114" s="835"/>
      <c r="BZ114" s="835"/>
      <c r="CA114" s="345"/>
      <c r="CB114" s="835" t="s">
        <v>468</v>
      </c>
      <c r="CC114" s="840">
        <f>$D$67*CE61</f>
        <v>153.11728705119086</v>
      </c>
      <c r="CD114" s="840">
        <f>IF(CC114&gt;CC110,CC110,CC114)</f>
        <v>153.11728705119086</v>
      </c>
      <c r="CE114" s="835"/>
      <c r="CF114" s="835"/>
      <c r="CG114" s="345"/>
      <c r="CH114" s="835" t="s">
        <v>468</v>
      </c>
      <c r="CI114" s="840">
        <f>$D$67*CK61</f>
        <v>154.78810735041017</v>
      </c>
      <c r="CJ114" s="840">
        <f>IF(CI114&gt;CI110,CI110,CI114)</f>
        <v>154.78810735041017</v>
      </c>
      <c r="CK114" s="835"/>
      <c r="CL114" s="835"/>
      <c r="CM114" s="345"/>
      <c r="CN114" s="835" t="s">
        <v>468</v>
      </c>
      <c r="CO114" s="840">
        <f>$D$67*CQ61</f>
        <v>156</v>
      </c>
      <c r="CP114" s="840">
        <f>IF(CO114&gt;CO110,CO110,CO114)</f>
        <v>156</v>
      </c>
      <c r="CQ114" s="835"/>
      <c r="CR114" s="835"/>
      <c r="CS114" s="345"/>
      <c r="CT114" s="835" t="s">
        <v>468</v>
      </c>
      <c r="CU114" s="840">
        <f>$D$67*CW61</f>
        <v>156</v>
      </c>
      <c r="CV114" s="840">
        <f>IF(CU114&gt;CU110,CU110,CU114)</f>
        <v>156</v>
      </c>
      <c r="CW114" s="835"/>
      <c r="CX114" s="835"/>
      <c r="CY114" s="345"/>
      <c r="CZ114" s="835" t="s">
        <v>468</v>
      </c>
      <c r="DA114" s="840">
        <f>$D$67*DC61</f>
        <v>156</v>
      </c>
      <c r="DB114" s="840">
        <f>IF(DA114&gt;DA110,DA110,DA114)</f>
        <v>156</v>
      </c>
      <c r="DC114" s="835"/>
      <c r="DD114" s="835"/>
      <c r="DE114" s="345"/>
      <c r="DF114" s="835" t="s">
        <v>468</v>
      </c>
      <c r="DG114" s="840">
        <f>$D$67*DI61</f>
        <v>156</v>
      </c>
      <c r="DH114" s="840">
        <f>IF(DG114&gt;DG110,DG110,DG114)</f>
        <v>156</v>
      </c>
      <c r="DI114" s="835"/>
      <c r="DJ114" s="835"/>
      <c r="DK114" s="345"/>
      <c r="DL114" s="835" t="s">
        <v>468</v>
      </c>
      <c r="DM114" s="840">
        <f>$D$67*DO61</f>
        <v>156</v>
      </c>
      <c r="DN114" s="840">
        <f>IF(DM114&gt;DM110,DM110,DM114)</f>
        <v>156</v>
      </c>
      <c r="DO114" s="835"/>
      <c r="DP114" s="835"/>
      <c r="DQ114" s="345"/>
      <c r="DR114" s="835" t="s">
        <v>468</v>
      </c>
      <c r="DS114" s="840">
        <f>$D$67*DU61</f>
        <v>156</v>
      </c>
      <c r="DT114" s="840">
        <f>IF(DS114&gt;DS110,DS110,DS114)</f>
        <v>156</v>
      </c>
      <c r="DU114" s="835"/>
      <c r="DV114" s="835"/>
      <c r="DW114" s="345"/>
      <c r="DX114" s="835" t="s">
        <v>468</v>
      </c>
      <c r="DY114" s="840">
        <f>$D$67*EA61</f>
        <v>156</v>
      </c>
      <c r="DZ114" s="840">
        <f>IF(DY114&gt;DY110,DY110,DY114)</f>
        <v>156</v>
      </c>
      <c r="EA114" s="835"/>
      <c r="EB114" s="835"/>
      <c r="EC114" s="345"/>
      <c r="ED114" s="835" t="s">
        <v>468</v>
      </c>
      <c r="EE114" s="840">
        <f>$D$67*EG61</f>
        <v>156</v>
      </c>
      <c r="EF114" s="840">
        <f>IF(EE114&gt;EE110,EE110,EE114)</f>
        <v>156</v>
      </c>
      <c r="EG114" s="835"/>
      <c r="EH114" s="835"/>
      <c r="EI114" s="345"/>
      <c r="EJ114" s="835" t="s">
        <v>468</v>
      </c>
      <c r="EK114" s="840">
        <f>$D$67*EM61</f>
        <v>156</v>
      </c>
      <c r="EL114" s="840">
        <f>IF(EK114&gt;EK110,EK110,EK114)</f>
        <v>156</v>
      </c>
      <c r="EM114" s="835"/>
      <c r="EN114" s="835"/>
      <c r="EO114" s="345"/>
      <c r="EP114" s="835" t="s">
        <v>468</v>
      </c>
      <c r="EQ114" s="840">
        <f>$D$67*ES61</f>
        <v>156</v>
      </c>
      <c r="ER114" s="840">
        <f>IF(EQ114&gt;EQ110,EQ110,EQ114)</f>
        <v>156</v>
      </c>
      <c r="ES114" s="835"/>
      <c r="ET114" s="835"/>
      <c r="EU114" s="345"/>
      <c r="EV114" s="835" t="s">
        <v>468</v>
      </c>
      <c r="EW114" s="840">
        <f>$D$67*EY61</f>
        <v>156</v>
      </c>
      <c r="EX114" s="840">
        <f>IF(EW114&gt;EW110,EW110,EW114)</f>
        <v>156</v>
      </c>
      <c r="EY114" s="835"/>
      <c r="EZ114" s="835"/>
      <c r="FA114" s="345"/>
      <c r="FB114" s="835" t="s">
        <v>468</v>
      </c>
      <c r="FC114" s="840">
        <f>$D$67*FE61</f>
        <v>156</v>
      </c>
      <c r="FD114" s="840">
        <f>IF(FC114&gt;FC110,FC110,FC114)</f>
        <v>156</v>
      </c>
      <c r="FE114" s="835"/>
      <c r="FF114" s="835"/>
      <c r="FG114" s="345"/>
      <c r="FH114" s="835" t="s">
        <v>468</v>
      </c>
      <c r="FI114" s="840">
        <f>$D$67*FK61</f>
        <v>156</v>
      </c>
      <c r="FJ114" s="840">
        <f>IF(FI114&gt;FI110,FI110,FI114)</f>
        <v>156</v>
      </c>
      <c r="FK114" s="835"/>
      <c r="FL114" s="835"/>
      <c r="FM114" s="345"/>
      <c r="FN114" s="835" t="s">
        <v>468</v>
      </c>
      <c r="FO114" s="840">
        <f>$D$67*FQ61</f>
        <v>156</v>
      </c>
      <c r="FP114" s="840">
        <f>IF(FO114&gt;FO110,FO110,FO114)</f>
        <v>156</v>
      </c>
      <c r="FQ114" s="835"/>
      <c r="FR114" s="835"/>
      <c r="FS114" s="345"/>
      <c r="FT114" s="835" t="s">
        <v>468</v>
      </c>
      <c r="FU114" s="840">
        <f>$D$67*FW61</f>
        <v>156</v>
      </c>
      <c r="FV114" s="840">
        <f>IF(FU114&gt;FU110,FU110,FU114)</f>
        <v>156</v>
      </c>
      <c r="FW114" s="835"/>
      <c r="FX114" s="835"/>
      <c r="FY114" s="345"/>
    </row>
    <row r="115" spans="1:181" x14ac:dyDescent="0.3">
      <c r="A115" s="19"/>
      <c r="B115" s="835" t="s">
        <v>467</v>
      </c>
      <c r="C115" s="840">
        <f>D$67*E62</f>
        <v>0</v>
      </c>
      <c r="D115" s="840">
        <f>IF(C115&gt;C107,C107,C115)</f>
        <v>0</v>
      </c>
      <c r="E115" s="835"/>
      <c r="F115" s="835"/>
      <c r="G115" s="345"/>
      <c r="H115" s="835" t="s">
        <v>467</v>
      </c>
      <c r="I115" s="840">
        <f>$D$67*K62</f>
        <v>18.828329097410151</v>
      </c>
      <c r="J115" s="840">
        <f>IF(I115&gt;I107,I107,I115)</f>
        <v>18.828329097410151</v>
      </c>
      <c r="K115" s="835"/>
      <c r="L115" s="835"/>
      <c r="M115" s="345"/>
      <c r="N115" s="835" t="s">
        <v>467</v>
      </c>
      <c r="O115" s="840">
        <f>$D$67*Q62</f>
        <v>38.712397775428911</v>
      </c>
      <c r="P115" s="840">
        <f>IF(O115&gt;O107,O107,O115)</f>
        <v>38.712397775428911</v>
      </c>
      <c r="Q115" s="835"/>
      <c r="R115" s="835"/>
      <c r="S115" s="345"/>
      <c r="T115" s="835" t="s">
        <v>467</v>
      </c>
      <c r="U115" s="840">
        <f>$D$67*W62</f>
        <v>58.596466453447668</v>
      </c>
      <c r="V115" s="840">
        <f>IF(U115&gt;U107,U107,U115)</f>
        <v>58.596466453447668</v>
      </c>
      <c r="W115" s="835"/>
      <c r="X115" s="835"/>
      <c r="Y115" s="345"/>
      <c r="Z115" s="835" t="s">
        <v>467</v>
      </c>
      <c r="AA115" s="840">
        <f>$D$67*AC62</f>
        <v>77.424795550857809</v>
      </c>
      <c r="AB115" s="840">
        <f>IF(AA115&gt;AA107,AA107,AA115)</f>
        <v>77.424795550857809</v>
      </c>
      <c r="AC115" s="835"/>
      <c r="AD115" s="835"/>
      <c r="AE115" s="345"/>
      <c r="AF115" s="835" t="s">
        <v>467</v>
      </c>
      <c r="AG115" s="840">
        <f>$D$67*AI62</f>
        <v>94.354557859179025</v>
      </c>
      <c r="AH115" s="840">
        <f>IF(AG115&gt;AG107,AG107,AG115)</f>
        <v>94.354557859179025</v>
      </c>
      <c r="AI115" s="835"/>
      <c r="AJ115" s="835"/>
      <c r="AK115" s="345"/>
      <c r="AL115" s="835" t="s">
        <v>467</v>
      </c>
      <c r="AM115" s="840">
        <f>$D$67*AO62</f>
        <v>108.88356850493855</v>
      </c>
      <c r="AN115" s="840">
        <f>IF(AM115&gt;AM107,AM107,AM115)</f>
        <v>108.88356850493855</v>
      </c>
      <c r="AO115" s="835"/>
      <c r="AP115" s="835"/>
      <c r="AQ115" s="345"/>
      <c r="AR115" s="835" t="s">
        <v>467</v>
      </c>
      <c r="AS115" s="840">
        <f>$D$67*AU62</f>
        <v>120.86152198571786</v>
      </c>
      <c r="AT115" s="840">
        <f>IF(AS115&gt;AS107,AS107,AS115)</f>
        <v>120.86152198571786</v>
      </c>
      <c r="AU115" s="835"/>
      <c r="AV115" s="835"/>
      <c r="AW115" s="345"/>
      <c r="AX115" s="835" t="s">
        <v>467</v>
      </c>
      <c r="AY115" s="840">
        <f>$D$67*BA62</f>
        <v>130.41369749734332</v>
      </c>
      <c r="AZ115" s="840">
        <f>IF(AY115&gt;AY107,AY107,AY115)</f>
        <v>130.41369749734332</v>
      </c>
      <c r="BA115" s="835"/>
      <c r="BB115" s="835"/>
      <c r="BC115" s="345"/>
      <c r="BD115" s="835" t="s">
        <v>467</v>
      </c>
      <c r="BE115" s="840">
        <f>$D$67*BG62</f>
        <v>137.8315526977903</v>
      </c>
      <c r="BF115" s="840">
        <f>IF(BE115&gt;BE107,BE107,BE115)</f>
        <v>137.8315526977903</v>
      </c>
      <c r="BG115" s="835"/>
      <c r="BH115" s="835"/>
      <c r="BI115" s="345"/>
      <c r="BJ115" s="835" t="s">
        <v>467</v>
      </c>
      <c r="BK115" s="840">
        <f>$D$67*BM62</f>
        <v>143.47394905057527</v>
      </c>
      <c r="BL115" s="840">
        <f>IF(BK115&gt;BK107,BK107,BK115)</f>
        <v>143.47394905057527</v>
      </c>
      <c r="BM115" s="835"/>
      <c r="BN115" s="835"/>
      <c r="BO115" s="345"/>
      <c r="BP115" s="835" t="s">
        <v>467</v>
      </c>
      <c r="BQ115" s="840">
        <f>$D$67*BS62</f>
        <v>147.69862180453808</v>
      </c>
      <c r="BR115" s="840">
        <f>IF(BQ115&gt;BQ107,BQ107,BQ115)</f>
        <v>147.69862180453808</v>
      </c>
      <c r="BS115" s="835"/>
      <c r="BT115" s="835"/>
      <c r="BU115" s="345"/>
      <c r="BV115" s="835" t="s">
        <v>467</v>
      </c>
      <c r="BW115" s="840">
        <f>$D$67*BY62</f>
        <v>150.82455177591112</v>
      </c>
      <c r="BX115" s="840">
        <f>IF(BW115&gt;BW107,BW107,BW115)</f>
        <v>150.82455177591112</v>
      </c>
      <c r="BY115" s="835"/>
      <c r="BZ115" s="835"/>
      <c r="CA115" s="345"/>
      <c r="CB115" s="835" t="s">
        <v>467</v>
      </c>
      <c r="CC115" s="840">
        <f>$D$67*CE62</f>
        <v>153.11728705119086</v>
      </c>
      <c r="CD115" s="840">
        <f>IF(CC115&gt;CC107,CC107,CC115)</f>
        <v>153.11728705119086</v>
      </c>
      <c r="CE115" s="835"/>
      <c r="CF115" s="835"/>
      <c r="CG115" s="345"/>
      <c r="CH115" s="835" t="s">
        <v>467</v>
      </c>
      <c r="CI115" s="840">
        <f>$D$67*CK62</f>
        <v>154.78810735041017</v>
      </c>
      <c r="CJ115" s="840">
        <f>IF(CI115&gt;CI107,CI107,CI115)</f>
        <v>154.78810735041017</v>
      </c>
      <c r="CK115" s="835"/>
      <c r="CL115" s="835"/>
      <c r="CM115" s="345"/>
      <c r="CN115" s="835" t="s">
        <v>467</v>
      </c>
      <c r="CO115" s="840">
        <f>$D$67*CQ62</f>
        <v>156</v>
      </c>
      <c r="CP115" s="840">
        <f>IF(CO115&gt;CO107,CO107,CO115)</f>
        <v>156</v>
      </c>
      <c r="CQ115" s="835"/>
      <c r="CR115" s="835"/>
      <c r="CS115" s="345"/>
      <c r="CT115" s="835" t="s">
        <v>467</v>
      </c>
      <c r="CU115" s="840">
        <f>$D$67*CW62</f>
        <v>156</v>
      </c>
      <c r="CV115" s="840">
        <f>IF(CU115&gt;CU107,CU107,CU115)</f>
        <v>156</v>
      </c>
      <c r="CW115" s="835"/>
      <c r="CX115" s="835"/>
      <c r="CY115" s="345"/>
      <c r="CZ115" s="835" t="s">
        <v>467</v>
      </c>
      <c r="DA115" s="840">
        <f>$D$67*DC62</f>
        <v>156</v>
      </c>
      <c r="DB115" s="840">
        <f>IF(DA115&gt;DA107,DA107,DA115)</f>
        <v>156</v>
      </c>
      <c r="DC115" s="835"/>
      <c r="DD115" s="835"/>
      <c r="DE115" s="345"/>
      <c r="DF115" s="835" t="s">
        <v>467</v>
      </c>
      <c r="DG115" s="840">
        <f>$D$67*DI62</f>
        <v>156</v>
      </c>
      <c r="DH115" s="840">
        <f>IF(DG115&gt;DG107,DG107,DG115)</f>
        <v>156</v>
      </c>
      <c r="DI115" s="835"/>
      <c r="DJ115" s="835"/>
      <c r="DK115" s="345"/>
      <c r="DL115" s="835" t="s">
        <v>467</v>
      </c>
      <c r="DM115" s="840">
        <f>$D$67*DO62</f>
        <v>156</v>
      </c>
      <c r="DN115" s="840">
        <f>IF(DM115&gt;DM107,DM107,DM115)</f>
        <v>156</v>
      </c>
      <c r="DO115" s="835"/>
      <c r="DP115" s="835"/>
      <c r="DQ115" s="345"/>
      <c r="DR115" s="835" t="s">
        <v>467</v>
      </c>
      <c r="DS115" s="840">
        <f>$D$67*DU62</f>
        <v>156</v>
      </c>
      <c r="DT115" s="840">
        <f>IF(DS115&gt;DS107,DS107,DS115)</f>
        <v>156</v>
      </c>
      <c r="DU115" s="835"/>
      <c r="DV115" s="835"/>
      <c r="DW115" s="345"/>
      <c r="DX115" s="835" t="s">
        <v>467</v>
      </c>
      <c r="DY115" s="840">
        <f>$D$67*EA62</f>
        <v>156</v>
      </c>
      <c r="DZ115" s="840">
        <f>IF(DY115&gt;DY107,DY107,DY115)</f>
        <v>156</v>
      </c>
      <c r="EA115" s="835"/>
      <c r="EB115" s="835"/>
      <c r="EC115" s="345"/>
      <c r="ED115" s="835" t="s">
        <v>467</v>
      </c>
      <c r="EE115" s="840">
        <f>$D$67*EG62</f>
        <v>156</v>
      </c>
      <c r="EF115" s="840">
        <f>IF(EE115&gt;EE107,EE107,EE115)</f>
        <v>156</v>
      </c>
      <c r="EG115" s="835"/>
      <c r="EH115" s="835"/>
      <c r="EI115" s="345"/>
      <c r="EJ115" s="835" t="s">
        <v>467</v>
      </c>
      <c r="EK115" s="840">
        <f>$D$67*EM62</f>
        <v>156</v>
      </c>
      <c r="EL115" s="840">
        <f>IF(EK115&gt;EK107,EK107,EK115)</f>
        <v>156</v>
      </c>
      <c r="EM115" s="835"/>
      <c r="EN115" s="835"/>
      <c r="EO115" s="345"/>
      <c r="EP115" s="835" t="s">
        <v>467</v>
      </c>
      <c r="EQ115" s="840">
        <f>$D$67*ES62</f>
        <v>156</v>
      </c>
      <c r="ER115" s="840">
        <f>IF(EQ115&gt;EQ107,EQ107,EQ115)</f>
        <v>156</v>
      </c>
      <c r="ES115" s="835"/>
      <c r="ET115" s="835"/>
      <c r="EU115" s="345"/>
      <c r="EV115" s="835" t="s">
        <v>467</v>
      </c>
      <c r="EW115" s="840">
        <f>$D$67*EY62</f>
        <v>156</v>
      </c>
      <c r="EX115" s="840">
        <f>IF(EW115&gt;EW107,EW107,EW115)</f>
        <v>156</v>
      </c>
      <c r="EY115" s="835"/>
      <c r="EZ115" s="835"/>
      <c r="FA115" s="345"/>
      <c r="FB115" s="835" t="s">
        <v>467</v>
      </c>
      <c r="FC115" s="840">
        <f>$D$67*FE62</f>
        <v>156</v>
      </c>
      <c r="FD115" s="840">
        <f>IF(FC115&gt;FC107,FC107,FC115)</f>
        <v>156</v>
      </c>
      <c r="FE115" s="835"/>
      <c r="FF115" s="835"/>
      <c r="FG115" s="345"/>
      <c r="FH115" s="835" t="s">
        <v>467</v>
      </c>
      <c r="FI115" s="840">
        <f>$D$67*FK62</f>
        <v>156</v>
      </c>
      <c r="FJ115" s="840">
        <f>IF(FI115&gt;FI107,FI107,FI115)</f>
        <v>156</v>
      </c>
      <c r="FK115" s="835"/>
      <c r="FL115" s="835"/>
      <c r="FM115" s="345"/>
      <c r="FN115" s="835" t="s">
        <v>467</v>
      </c>
      <c r="FO115" s="840">
        <f>$D$67*FQ62</f>
        <v>156</v>
      </c>
      <c r="FP115" s="840">
        <f>IF(FO115&gt;FO107,FO107,FO115)</f>
        <v>156</v>
      </c>
      <c r="FQ115" s="835"/>
      <c r="FR115" s="835"/>
      <c r="FS115" s="345"/>
      <c r="FT115" s="835" t="s">
        <v>467</v>
      </c>
      <c r="FU115" s="840">
        <f>$D$67*FW62</f>
        <v>156</v>
      </c>
      <c r="FV115" s="840">
        <f>IF(FU115&gt;FU107,FU107,FU115)</f>
        <v>156</v>
      </c>
      <c r="FW115" s="835"/>
      <c r="FX115" s="835"/>
      <c r="FY115" s="345"/>
    </row>
    <row r="116" spans="1:181" ht="15" thickBot="1" x14ac:dyDescent="0.35">
      <c r="A116" s="19"/>
      <c r="B116" s="835"/>
      <c r="C116" s="835" t="s">
        <v>466</v>
      </c>
      <c r="D116" s="835" t="s">
        <v>465</v>
      </c>
      <c r="E116" s="835"/>
      <c r="F116" s="835"/>
      <c r="G116" s="345"/>
      <c r="H116" s="835"/>
      <c r="I116" s="835" t="s">
        <v>466</v>
      </c>
      <c r="J116" s="835" t="s">
        <v>465</v>
      </c>
      <c r="K116" s="835"/>
      <c r="L116" s="835"/>
      <c r="M116" s="345"/>
      <c r="N116" s="835"/>
      <c r="O116" s="835" t="s">
        <v>466</v>
      </c>
      <c r="P116" s="835" t="s">
        <v>465</v>
      </c>
      <c r="Q116" s="835"/>
      <c r="R116" s="835"/>
      <c r="S116" s="345"/>
      <c r="T116" s="835"/>
      <c r="U116" s="835" t="s">
        <v>466</v>
      </c>
      <c r="V116" s="835" t="s">
        <v>465</v>
      </c>
      <c r="W116" s="835"/>
      <c r="X116" s="835"/>
      <c r="Y116" s="345"/>
      <c r="Z116" s="835"/>
      <c r="AA116" s="835" t="s">
        <v>466</v>
      </c>
      <c r="AB116" s="835" t="s">
        <v>465</v>
      </c>
      <c r="AC116" s="835"/>
      <c r="AD116" s="835"/>
      <c r="AE116" s="345"/>
      <c r="AF116" s="835"/>
      <c r="AG116" s="835" t="s">
        <v>466</v>
      </c>
      <c r="AH116" s="835" t="s">
        <v>465</v>
      </c>
      <c r="AI116" s="835"/>
      <c r="AJ116" s="835"/>
      <c r="AK116" s="345"/>
      <c r="AL116" s="835"/>
      <c r="AM116" s="835" t="s">
        <v>466</v>
      </c>
      <c r="AN116" s="835" t="s">
        <v>465</v>
      </c>
      <c r="AO116" s="835"/>
      <c r="AP116" s="835"/>
      <c r="AQ116" s="345"/>
      <c r="AR116" s="835"/>
      <c r="AS116" s="835" t="s">
        <v>466</v>
      </c>
      <c r="AT116" s="835" t="s">
        <v>465</v>
      </c>
      <c r="AU116" s="835"/>
      <c r="AV116" s="835"/>
      <c r="AW116" s="345"/>
      <c r="AX116" s="835"/>
      <c r="AY116" s="835" t="s">
        <v>466</v>
      </c>
      <c r="AZ116" s="835" t="s">
        <v>465</v>
      </c>
      <c r="BA116" s="835"/>
      <c r="BB116" s="835"/>
      <c r="BC116" s="345"/>
      <c r="BD116" s="835"/>
      <c r="BE116" s="835" t="s">
        <v>466</v>
      </c>
      <c r="BF116" s="835" t="s">
        <v>465</v>
      </c>
      <c r="BG116" s="835"/>
      <c r="BH116" s="835"/>
      <c r="BI116" s="345"/>
      <c r="BJ116" s="835"/>
      <c r="BK116" s="835" t="s">
        <v>466</v>
      </c>
      <c r="BL116" s="835" t="s">
        <v>465</v>
      </c>
      <c r="BM116" s="835"/>
      <c r="BN116" s="835"/>
      <c r="BO116" s="345"/>
      <c r="BP116" s="835"/>
      <c r="BQ116" s="835" t="s">
        <v>466</v>
      </c>
      <c r="BR116" s="835" t="s">
        <v>465</v>
      </c>
      <c r="BS116" s="835"/>
      <c r="BT116" s="835"/>
      <c r="BU116" s="345"/>
      <c r="BV116" s="835"/>
      <c r="BW116" s="835" t="s">
        <v>466</v>
      </c>
      <c r="BX116" s="835" t="s">
        <v>465</v>
      </c>
      <c r="BY116" s="835"/>
      <c r="BZ116" s="835"/>
      <c r="CA116" s="345"/>
      <c r="CB116" s="835"/>
      <c r="CC116" s="835" t="s">
        <v>466</v>
      </c>
      <c r="CD116" s="835" t="s">
        <v>465</v>
      </c>
      <c r="CE116" s="835"/>
      <c r="CF116" s="835"/>
      <c r="CG116" s="345"/>
      <c r="CH116" s="835"/>
      <c r="CI116" s="835" t="s">
        <v>466</v>
      </c>
      <c r="CJ116" s="835" t="s">
        <v>465</v>
      </c>
      <c r="CK116" s="835"/>
      <c r="CL116" s="835"/>
      <c r="CM116" s="345"/>
      <c r="CN116" s="835"/>
      <c r="CO116" s="835" t="s">
        <v>466</v>
      </c>
      <c r="CP116" s="835" t="s">
        <v>465</v>
      </c>
      <c r="CQ116" s="835"/>
      <c r="CR116" s="835"/>
      <c r="CS116" s="345"/>
      <c r="CT116" s="835"/>
      <c r="CU116" s="835" t="s">
        <v>466</v>
      </c>
      <c r="CV116" s="835" t="s">
        <v>465</v>
      </c>
      <c r="CW116" s="835"/>
      <c r="CX116" s="835"/>
      <c r="CY116" s="345"/>
      <c r="CZ116" s="835"/>
      <c r="DA116" s="835" t="s">
        <v>466</v>
      </c>
      <c r="DB116" s="835" t="s">
        <v>465</v>
      </c>
      <c r="DC116" s="835"/>
      <c r="DD116" s="835"/>
      <c r="DE116" s="345"/>
      <c r="DF116" s="835"/>
      <c r="DG116" s="835" t="s">
        <v>466</v>
      </c>
      <c r="DH116" s="835" t="s">
        <v>465</v>
      </c>
      <c r="DI116" s="835"/>
      <c r="DJ116" s="835"/>
      <c r="DK116" s="345"/>
      <c r="DL116" s="835"/>
      <c r="DM116" s="835" t="s">
        <v>466</v>
      </c>
      <c r="DN116" s="835" t="s">
        <v>465</v>
      </c>
      <c r="DO116" s="835"/>
      <c r="DP116" s="835"/>
      <c r="DQ116" s="345"/>
      <c r="DR116" s="835"/>
      <c r="DS116" s="835" t="s">
        <v>466</v>
      </c>
      <c r="DT116" s="835" t="s">
        <v>465</v>
      </c>
      <c r="DU116" s="835"/>
      <c r="DV116" s="835"/>
      <c r="DW116" s="345"/>
      <c r="DX116" s="835"/>
      <c r="DY116" s="835" t="s">
        <v>466</v>
      </c>
      <c r="DZ116" s="835" t="s">
        <v>465</v>
      </c>
      <c r="EA116" s="835"/>
      <c r="EB116" s="835"/>
      <c r="EC116" s="345"/>
      <c r="ED116" s="835"/>
      <c r="EE116" s="835" t="s">
        <v>466</v>
      </c>
      <c r="EF116" s="835" t="s">
        <v>465</v>
      </c>
      <c r="EG116" s="835"/>
      <c r="EH116" s="835"/>
      <c r="EI116" s="345"/>
      <c r="EJ116" s="835"/>
      <c r="EK116" s="835" t="s">
        <v>466</v>
      </c>
      <c r="EL116" s="835" t="s">
        <v>465</v>
      </c>
      <c r="EM116" s="835"/>
      <c r="EN116" s="835"/>
      <c r="EO116" s="345"/>
      <c r="EP116" s="835"/>
      <c r="EQ116" s="835" t="s">
        <v>466</v>
      </c>
      <c r="ER116" s="835" t="s">
        <v>465</v>
      </c>
      <c r="ES116" s="835"/>
      <c r="ET116" s="835"/>
      <c r="EU116" s="345"/>
      <c r="EV116" s="835"/>
      <c r="EW116" s="835" t="s">
        <v>466</v>
      </c>
      <c r="EX116" s="835" t="s">
        <v>465</v>
      </c>
      <c r="EY116" s="835"/>
      <c r="EZ116" s="835"/>
      <c r="FA116" s="345"/>
      <c r="FB116" s="835"/>
      <c r="FC116" s="835" t="s">
        <v>466</v>
      </c>
      <c r="FD116" s="835" t="s">
        <v>465</v>
      </c>
      <c r="FE116" s="835"/>
      <c r="FF116" s="835"/>
      <c r="FG116" s="345"/>
      <c r="FH116" s="835"/>
      <c r="FI116" s="835" t="s">
        <v>466</v>
      </c>
      <c r="FJ116" s="835" t="s">
        <v>465</v>
      </c>
      <c r="FK116" s="835"/>
      <c r="FL116" s="835"/>
      <c r="FM116" s="345"/>
      <c r="FN116" s="835"/>
      <c r="FO116" s="835" t="s">
        <v>466</v>
      </c>
      <c r="FP116" s="835" t="s">
        <v>465</v>
      </c>
      <c r="FQ116" s="835"/>
      <c r="FR116" s="835"/>
      <c r="FS116" s="345"/>
      <c r="FT116" s="835"/>
      <c r="FU116" s="835" t="s">
        <v>466</v>
      </c>
      <c r="FV116" s="835" t="s">
        <v>465</v>
      </c>
      <c r="FW116" s="835"/>
      <c r="FX116" s="835"/>
      <c r="FY116" s="345"/>
    </row>
    <row r="117" spans="1:181" x14ac:dyDescent="0.3">
      <c r="A117" s="19"/>
      <c r="B117" s="838" t="s">
        <v>442</v>
      </c>
      <c r="C117" s="837">
        <f>IF(E105&lt;0,C81-D114,D112)</f>
        <v>0</v>
      </c>
      <c r="D117" s="837">
        <f>IF(E106&lt;0,C80-D115,D113)</f>
        <v>0</v>
      </c>
      <c r="E117" s="837">
        <f t="shared" ref="E117:E124" si="31">IF($E$70=1,D117*C117,0)</f>
        <v>0</v>
      </c>
      <c r="F117" s="836"/>
      <c r="G117" s="345"/>
      <c r="H117" s="838" t="s">
        <v>442</v>
      </c>
      <c r="I117" s="837">
        <f>IF(K105&lt;0,I81-J114,J112)</f>
        <v>18.828329097410151</v>
      </c>
      <c r="J117" s="837">
        <f>IF(K106&lt;0,I80-J115,J113)</f>
        <v>18.828329097410151</v>
      </c>
      <c r="K117" s="837">
        <f t="shared" ref="K117:K124" si="32">IF($E$70=1,J117*I117,0)</f>
        <v>354.50597660038176</v>
      </c>
      <c r="L117" s="836"/>
      <c r="M117" s="345"/>
      <c r="N117" s="838" t="s">
        <v>442</v>
      </c>
      <c r="O117" s="837">
        <f>IF(Q105&lt;0,O81-P114,P112)</f>
        <v>38.712397775428911</v>
      </c>
      <c r="P117" s="837">
        <f>IF(Q106&lt;0,O80-P115,P113)</f>
        <v>38.712397775428911</v>
      </c>
      <c r="Q117" s="837">
        <f t="shared" ref="Q117:Q124" si="33">IF($E$70=1,P117*O117,0)</f>
        <v>1498.6497415230333</v>
      </c>
      <c r="R117" s="836"/>
      <c r="S117" s="345"/>
      <c r="T117" s="838" t="s">
        <v>442</v>
      </c>
      <c r="U117" s="837">
        <f>IF(W105&lt;0,U81-V114,V112)</f>
        <v>58.596466453447668</v>
      </c>
      <c r="V117" s="837">
        <f>IF(W106&lt;0,U80-V115,V113)</f>
        <v>58.596466453447668</v>
      </c>
      <c r="W117" s="837">
        <f t="shared" ref="W117:W124" si="34">IF($E$70=1,V117*U117,0)</f>
        <v>3433.5458808300182</v>
      </c>
      <c r="X117" s="836"/>
      <c r="Y117" s="345"/>
      <c r="Z117" s="838" t="s">
        <v>442</v>
      </c>
      <c r="AA117" s="837">
        <f>IF(AC105&lt;0,AA81-AB114,AB112)</f>
        <v>77.424795550857809</v>
      </c>
      <c r="AB117" s="837">
        <f>IF(AC106&lt;0,AA80-AB115,AB113)</f>
        <v>77.424795550857809</v>
      </c>
      <c r="AC117" s="837">
        <f t="shared" ref="AC117:AC124" si="35">IF($E$70=1,AB117*AA117,0)</f>
        <v>5994.5989660921314</v>
      </c>
      <c r="AD117" s="836"/>
      <c r="AE117" s="345"/>
      <c r="AF117" s="838" t="s">
        <v>442</v>
      </c>
      <c r="AG117" s="837">
        <f>IF(AI105&lt;0,AG81-AH114,AH112)</f>
        <v>81.129356316331908</v>
      </c>
      <c r="AH117" s="837">
        <f>IF(AI106&lt;0,AG80-AH115,AH113)</f>
        <v>81.129356316331908</v>
      </c>
      <c r="AI117" s="837">
        <f t="shared" ref="AI117:AI124" si="36">IF($E$70=1,AH117*AG117,0)</f>
        <v>6581.9724563023437</v>
      </c>
      <c r="AJ117" s="836"/>
      <c r="AK117" s="345"/>
      <c r="AL117" s="838" t="s">
        <v>442</v>
      </c>
      <c r="AM117" s="837">
        <f>IF(AO105&lt;0,AM81-AN114,AN112)</f>
        <v>64.365113263532436</v>
      </c>
      <c r="AN117" s="837">
        <f>IF(AO106&lt;0,AM80-AN115,AN113)</f>
        <v>64.365113263532436</v>
      </c>
      <c r="AO117" s="837">
        <f t="shared" ref="AO117:AO124" si="37">IF($E$70=1,AN117*AM117,0)</f>
        <v>4142.8678054273587</v>
      </c>
      <c r="AP117" s="836"/>
      <c r="AQ117" s="345"/>
      <c r="AR117" s="838" t="s">
        <v>442</v>
      </c>
      <c r="AS117" s="837">
        <f>IF(AU105&lt;0,AS81-AT114,AT112)</f>
        <v>50.544397708787088</v>
      </c>
      <c r="AT117" s="837">
        <f>IF(AU106&lt;0,AS80-AT115,AT113)</f>
        <v>50.544397708787088</v>
      </c>
      <c r="AU117" s="837">
        <f t="shared" ref="AU117:AU124" si="38">IF($E$70=1,AT117*AS117,0)</f>
        <v>2554.7361397440413</v>
      </c>
      <c r="AV117" s="836"/>
      <c r="AW117" s="345"/>
      <c r="AX117" s="838" t="s">
        <v>442</v>
      </c>
      <c r="AY117" s="837">
        <f>IF(BA105&lt;0,AY81-AZ114,AZ112)</f>
        <v>39.522656733834623</v>
      </c>
      <c r="AZ117" s="837">
        <f>IF(BA106&lt;0,AY80-AZ115,AZ113)</f>
        <v>39.522656733834623</v>
      </c>
      <c r="BA117" s="837">
        <f t="shared" ref="BA117:BA124" si="39">IF($E$70=1,AZ117*AY117,0)</f>
        <v>1562.0403953005232</v>
      </c>
      <c r="BB117" s="836"/>
      <c r="BC117" s="345"/>
      <c r="BD117" s="838" t="s">
        <v>442</v>
      </c>
      <c r="BE117" s="837">
        <f>IF(BG105&lt;0,BE81-BF114,BF112)</f>
        <v>30.963593041011194</v>
      </c>
      <c r="BF117" s="837">
        <f>IF(BG106&lt;0,BE80-BF115,BF113)</f>
        <v>30.963593041011194</v>
      </c>
      <c r="BG117" s="837">
        <f t="shared" ref="BG117:BG124" si="40">IF($E$70=1,BF117*BE117,0)</f>
        <v>958.74409400935679</v>
      </c>
      <c r="BH117" s="836"/>
      <c r="BI117" s="345"/>
      <c r="BJ117" s="838" t="s">
        <v>442</v>
      </c>
      <c r="BK117" s="837">
        <f>IF(BM105&lt;0,BK81-BL114,BL112)</f>
        <v>24.453135710874676</v>
      </c>
      <c r="BL117" s="837">
        <f>IF(BM106&lt;0,BK80-BL115,BL113)</f>
        <v>24.453135710874676</v>
      </c>
      <c r="BM117" s="837">
        <f t="shared" ref="BM117:BM124" si="41">IF($E$70=1,BL117*BK117,0)</f>
        <v>597.95584609445439</v>
      </c>
      <c r="BN117" s="836"/>
      <c r="BO117" s="345"/>
      <c r="BP117" s="838" t="s">
        <v>442</v>
      </c>
      <c r="BQ117" s="837">
        <f>IF(BS105&lt;0,BQ81-BR114,BR112)</f>
        <v>19.578513302456059</v>
      </c>
      <c r="BR117" s="837">
        <f>IF(BS106&lt;0,BQ80-BR115,BR113)</f>
        <v>19.578513302456059</v>
      </c>
      <c r="BS117" s="837">
        <f t="shared" ref="BS117:BS124" si="42">IF($E$70=1,BR117*BQ117,0)</f>
        <v>383.31818313444887</v>
      </c>
      <c r="BT117" s="836"/>
      <c r="BU117" s="345"/>
      <c r="BV117" s="838" t="s">
        <v>442</v>
      </c>
      <c r="BW117" s="837">
        <f>IF(BY105&lt;0,BW81-BX114,BX112)</f>
        <v>15.971671027794855</v>
      </c>
      <c r="BX117" s="837">
        <f>IF(BY106&lt;0,BW80-BX115,BX113)</f>
        <v>15.971671027794855</v>
      </c>
      <c r="BY117" s="837">
        <f t="shared" ref="BY117:BY124" si="43">IF($E$70=1,BX117*BW117,0)</f>
        <v>255.09427542010155</v>
      </c>
      <c r="BZ117" s="836"/>
      <c r="CA117" s="345"/>
      <c r="CB117" s="838" t="s">
        <v>442</v>
      </c>
      <c r="CC117" s="837">
        <f>IF(CE105&lt;0,CC81-CD114,CD112)</f>
        <v>13.326207248625934</v>
      </c>
      <c r="CD117" s="837">
        <f>IF(CE106&lt;0,CC80-CD115,CD113)</f>
        <v>13.326207248625934</v>
      </c>
      <c r="CE117" s="837">
        <f t="shared" ref="CE117:CE124" si="44">IF($E$70=1,CD117*CC117,0)</f>
        <v>177.58779963333041</v>
      </c>
      <c r="CF117" s="836"/>
      <c r="CG117" s="345"/>
      <c r="CH117" s="838" t="s">
        <v>442</v>
      </c>
      <c r="CI117" s="837">
        <f>IF(CK105&lt;0,CI81-CJ114,CJ112)</f>
        <v>11.398337672603645</v>
      </c>
      <c r="CJ117" s="837">
        <f>IF(CK106&lt;0,CI80-CJ115,CJ113)</f>
        <v>11.398337672603645</v>
      </c>
      <c r="CK117" s="837">
        <f t="shared" ref="CK117:CK124" si="45">IF($E$70=1,CJ117*CI117,0)</f>
        <v>129.92210169869549</v>
      </c>
      <c r="CL117" s="836"/>
      <c r="CM117" s="345"/>
      <c r="CN117" s="838" t="s">
        <v>442</v>
      </c>
      <c r="CO117" s="837">
        <f>IF(CQ105&lt;0,CO81-CP114,CP112)</f>
        <v>10</v>
      </c>
      <c r="CP117" s="837">
        <f>IF(CQ106&lt;0,CO80-CP115,CP113)</f>
        <v>10</v>
      </c>
      <c r="CQ117" s="837">
        <f t="shared" ref="CQ117:CQ124" si="46">IF($E$70=1,CP117*CO117,0)</f>
        <v>100</v>
      </c>
      <c r="CR117" s="836"/>
      <c r="CS117" s="345"/>
      <c r="CT117" s="838" t="s">
        <v>442</v>
      </c>
      <c r="CU117" s="837">
        <f>IF(CW105&lt;0,CU81-CV114,CV112)</f>
        <v>10</v>
      </c>
      <c r="CV117" s="837">
        <f>IF(CW106&lt;0,CU80-CV115,CV113)</f>
        <v>10</v>
      </c>
      <c r="CW117" s="837">
        <f t="shared" ref="CW117:CW124" si="47">IF($E$70=1,CV117*CU117,0)</f>
        <v>100</v>
      </c>
      <c r="CX117" s="836"/>
      <c r="CY117" s="345"/>
      <c r="CZ117" s="838" t="s">
        <v>442</v>
      </c>
      <c r="DA117" s="837">
        <f>IF(DC105&lt;0,DA81-DB114,DB112)</f>
        <v>10</v>
      </c>
      <c r="DB117" s="837">
        <f>IF(DC106&lt;0,DA80-DB115,DB113)</f>
        <v>10</v>
      </c>
      <c r="DC117" s="837">
        <f t="shared" ref="DC117:DC124" si="48">IF($E$70=1,DB117*DA117,0)</f>
        <v>100</v>
      </c>
      <c r="DD117" s="836"/>
      <c r="DE117" s="345"/>
      <c r="DF117" s="838" t="s">
        <v>442</v>
      </c>
      <c r="DG117" s="837">
        <f>IF(DI105&lt;0,DG81-DH114,DH112)</f>
        <v>10</v>
      </c>
      <c r="DH117" s="837">
        <f>IF(DI106&lt;0,DG80-DH115,DH113)</f>
        <v>10</v>
      </c>
      <c r="DI117" s="837">
        <f t="shared" ref="DI117:DI124" si="49">IF($E$70=1,DH117*DG117,0)</f>
        <v>100</v>
      </c>
      <c r="DJ117" s="836"/>
      <c r="DK117" s="345"/>
      <c r="DL117" s="838" t="s">
        <v>442</v>
      </c>
      <c r="DM117" s="837">
        <f>IF(DO105&lt;0,DM81-DN114,DN112)</f>
        <v>10</v>
      </c>
      <c r="DN117" s="837">
        <f>IF(DO106&lt;0,DM80-DN115,DN113)</f>
        <v>10</v>
      </c>
      <c r="DO117" s="837">
        <f t="shared" ref="DO117:DO124" si="50">IF($E$70=1,DN117*DM117,0)</f>
        <v>100</v>
      </c>
      <c r="DP117" s="836"/>
      <c r="DQ117" s="345"/>
      <c r="DR117" s="838" t="s">
        <v>442</v>
      </c>
      <c r="DS117" s="837">
        <f>IF(DU105&lt;0,DS81-DT114,DT112)</f>
        <v>10</v>
      </c>
      <c r="DT117" s="837">
        <f>IF(DU106&lt;0,DS80-DT115,DT113)</f>
        <v>10</v>
      </c>
      <c r="DU117" s="837">
        <f t="shared" ref="DU117:DU124" si="51">IF($E$70=1,DT117*DS117,0)</f>
        <v>100</v>
      </c>
      <c r="DV117" s="836"/>
      <c r="DW117" s="345"/>
      <c r="DX117" s="838" t="s">
        <v>442</v>
      </c>
      <c r="DY117" s="837">
        <f>IF(EA105&lt;0,DY81-DZ114,DZ112)</f>
        <v>10</v>
      </c>
      <c r="DZ117" s="837">
        <f>IF(EA106&lt;0,DY80-DZ115,DZ113)</f>
        <v>10</v>
      </c>
      <c r="EA117" s="837">
        <f t="shared" ref="EA117:EA124" si="52">IF($E$70=1,DZ117*DY117,0)</f>
        <v>100</v>
      </c>
      <c r="EB117" s="836"/>
      <c r="EC117" s="345"/>
      <c r="ED117" s="838" t="s">
        <v>442</v>
      </c>
      <c r="EE117" s="837">
        <f>IF(EG105&lt;0,EE81-EF114,EF112)</f>
        <v>10</v>
      </c>
      <c r="EF117" s="837">
        <f>IF(EG106&lt;0,EE80-EF115,EF113)</f>
        <v>10</v>
      </c>
      <c r="EG117" s="837">
        <f t="shared" ref="EG117:EG124" si="53">IF($E$70=1,EF117*EE117,0)</f>
        <v>100</v>
      </c>
      <c r="EH117" s="836"/>
      <c r="EI117" s="345"/>
      <c r="EJ117" s="838" t="s">
        <v>442</v>
      </c>
      <c r="EK117" s="837">
        <f>IF(EM105&lt;0,EK81-EL114,EL112)</f>
        <v>10</v>
      </c>
      <c r="EL117" s="837">
        <f>IF(EM106&lt;0,EK80-EL115,EL113)</f>
        <v>10</v>
      </c>
      <c r="EM117" s="837">
        <f t="shared" ref="EM117:EM124" si="54">IF($E$70=1,EL117*EK117,0)</f>
        <v>100</v>
      </c>
      <c r="EN117" s="836"/>
      <c r="EO117" s="345"/>
      <c r="EP117" s="838" t="s">
        <v>442</v>
      </c>
      <c r="EQ117" s="837">
        <f>IF(ES105&lt;0,EQ81-ER114,ER112)</f>
        <v>10</v>
      </c>
      <c r="ER117" s="837">
        <f>IF(ES106&lt;0,EQ80-ER115,ER113)</f>
        <v>10</v>
      </c>
      <c r="ES117" s="837">
        <f t="shared" ref="ES117:ES124" si="55">IF($E$70=1,ER117*EQ117,0)</f>
        <v>100</v>
      </c>
      <c r="ET117" s="836"/>
      <c r="EU117" s="345"/>
      <c r="EV117" s="838" t="s">
        <v>442</v>
      </c>
      <c r="EW117" s="837">
        <f>IF(EY105&lt;0,EW81-EX114,EX112)</f>
        <v>10</v>
      </c>
      <c r="EX117" s="837">
        <f>IF(EY106&lt;0,EW80-EX115,EX113)</f>
        <v>10</v>
      </c>
      <c r="EY117" s="837">
        <f t="shared" ref="EY117:EY124" si="56">IF($E$70=1,EX117*EW117,0)</f>
        <v>100</v>
      </c>
      <c r="EZ117" s="836"/>
      <c r="FA117" s="345"/>
      <c r="FB117" s="838" t="s">
        <v>442</v>
      </c>
      <c r="FC117" s="837">
        <f>IF(FE105&lt;0,FC81-FD114,FD112)</f>
        <v>10</v>
      </c>
      <c r="FD117" s="837">
        <f>IF(FE106&lt;0,FC80-FD115,FD113)</f>
        <v>10</v>
      </c>
      <c r="FE117" s="837">
        <f t="shared" ref="FE117:FE124" si="57">IF($E$70=1,FD117*FC117,0)</f>
        <v>100</v>
      </c>
      <c r="FF117" s="836"/>
      <c r="FG117" s="345"/>
      <c r="FH117" s="838" t="s">
        <v>442</v>
      </c>
      <c r="FI117" s="837">
        <f>IF(FK105&lt;0,FI81-FJ114,FJ112)</f>
        <v>10</v>
      </c>
      <c r="FJ117" s="837">
        <f>IF(FK106&lt;0,FI80-FJ115,FJ113)</f>
        <v>10</v>
      </c>
      <c r="FK117" s="837">
        <f t="shared" ref="FK117:FK124" si="58">IF($E$70=1,FJ117*FI117,0)</f>
        <v>100</v>
      </c>
      <c r="FL117" s="836"/>
      <c r="FM117" s="345"/>
      <c r="FN117" s="838" t="s">
        <v>442</v>
      </c>
      <c r="FO117" s="837">
        <f>IF(FQ105&lt;0,FO81-FP114,FP112)</f>
        <v>10</v>
      </c>
      <c r="FP117" s="837">
        <f>IF(FQ106&lt;0,FO80-FP115,FP113)</f>
        <v>10</v>
      </c>
      <c r="FQ117" s="837">
        <f t="shared" ref="FQ117:FQ124" si="59">IF($E$70=1,FP117*FO117,0)</f>
        <v>100</v>
      </c>
      <c r="FR117" s="836"/>
      <c r="FS117" s="345"/>
      <c r="FT117" s="838" t="s">
        <v>442</v>
      </c>
      <c r="FU117" s="837">
        <f>IF(FW105&lt;0,FU81-FV114,FV112)</f>
        <v>10</v>
      </c>
      <c r="FV117" s="837">
        <f>IF(FW106&lt;0,FU80-FV115,FV113)</f>
        <v>10</v>
      </c>
      <c r="FW117" s="837">
        <f t="shared" ref="FW117:FW124" si="60">IF($E$70=1,FV117*FU117,0)</f>
        <v>100</v>
      </c>
      <c r="FX117" s="836"/>
      <c r="FY117" s="345"/>
    </row>
    <row r="118" spans="1:181" x14ac:dyDescent="0.3">
      <c r="A118" s="19"/>
      <c r="B118" s="827" t="s">
        <v>441</v>
      </c>
      <c r="C118" s="835">
        <f>IF(E105&lt;0,F105,C81-(C112+C114))</f>
        <v>190</v>
      </c>
      <c r="D118" s="835">
        <f>IF(E106&lt;0,C80-D115,D113)</f>
        <v>0</v>
      </c>
      <c r="E118" s="835">
        <f t="shared" si="31"/>
        <v>0</v>
      </c>
      <c r="F118" s="834"/>
      <c r="G118" s="345"/>
      <c r="H118" s="827" t="s">
        <v>441</v>
      </c>
      <c r="I118" s="835">
        <f>IF(K105&lt;0,L105,I81-(I112+I114))</f>
        <v>149.44667579019352</v>
      </c>
      <c r="J118" s="835">
        <f>IF(K106&lt;0,I80-J115,J113)</f>
        <v>18.828329097410151</v>
      </c>
      <c r="K118" s="835">
        <f t="shared" si="32"/>
        <v>2813.8311942917221</v>
      </c>
      <c r="L118" s="834"/>
      <c r="M118" s="345"/>
      <c r="N118" s="827" t="s">
        <v>441</v>
      </c>
      <c r="O118" s="835">
        <f>IF(Q105&lt;0,R105,O81-(O112+O114))</f>
        <v>106.61945094523003</v>
      </c>
      <c r="P118" s="835">
        <f>IF(Q106&lt;0,O80-P115,P113)</f>
        <v>38.712397775428911</v>
      </c>
      <c r="Q118" s="835">
        <f t="shared" si="33"/>
        <v>4127.4945955895746</v>
      </c>
      <c r="R118" s="834"/>
      <c r="S118" s="345"/>
      <c r="T118" s="827" t="s">
        <v>441</v>
      </c>
      <c r="U118" s="835">
        <f>IF(W105&lt;0,X105,U81-(U112+U114))</f>
        <v>63.792226100266546</v>
      </c>
      <c r="V118" s="835">
        <f>IF(W106&lt;0,U80-V115,V113)</f>
        <v>58.596466453447668</v>
      </c>
      <c r="W118" s="835">
        <f t="shared" si="34"/>
        <v>3737.9990366750176</v>
      </c>
      <c r="X118" s="834"/>
      <c r="Y118" s="345"/>
      <c r="Z118" s="827" t="s">
        <v>441</v>
      </c>
      <c r="AA118" s="835">
        <f>IF(AC105&lt;0,AD105,AA81-(AA112+AA114))</f>
        <v>23.238901890460113</v>
      </c>
      <c r="AB118" s="835">
        <f>IF(AC106&lt;0,AA80-AB115,AB113)</f>
        <v>77.424795550857809</v>
      </c>
      <c r="AC118" s="835">
        <f t="shared" si="35"/>
        <v>1799.2672276953174</v>
      </c>
      <c r="AD118" s="834"/>
      <c r="AE118" s="345"/>
      <c r="AF118" s="827" t="s">
        <v>441</v>
      </c>
      <c r="AG118" s="835">
        <f>IF(AI105&lt;0,AJ105,AG81-(AG112+AG114))</f>
        <v>13.225201542847117</v>
      </c>
      <c r="AH118" s="835">
        <f>IF(AI106&lt;0,AG80-AH115,AH113)</f>
        <v>81.129356316331908</v>
      </c>
      <c r="AI118" s="835">
        <f t="shared" si="36"/>
        <v>1072.9520883249463</v>
      </c>
      <c r="AJ118" s="834"/>
      <c r="AK118" s="345"/>
      <c r="AL118" s="827" t="s">
        <v>441</v>
      </c>
      <c r="AM118" s="835">
        <f>IF(AO105&lt;0,AP105,AM81-(AM112+AM114))</f>
        <v>44.518455241406116</v>
      </c>
      <c r="AN118" s="835">
        <f>IF(AO106&lt;0,AM80-AN115,AN113)</f>
        <v>64.365113263532436</v>
      </c>
      <c r="AO118" s="835">
        <f t="shared" si="37"/>
        <v>2865.4354139306038</v>
      </c>
      <c r="AP118" s="834"/>
      <c r="AQ118" s="345"/>
      <c r="AR118" s="827" t="s">
        <v>441</v>
      </c>
      <c r="AS118" s="835">
        <f>IF(AU105&lt;0,AV105,AS81-(AS112+AS114))</f>
        <v>70.31712427693077</v>
      </c>
      <c r="AT118" s="835">
        <f>IF(AU106&lt;0,AS80-AT115,AT113)</f>
        <v>50.544397708787088</v>
      </c>
      <c r="AU118" s="835">
        <f t="shared" si="38"/>
        <v>3554.1366951913965</v>
      </c>
      <c r="AV118" s="834"/>
      <c r="AW118" s="345"/>
      <c r="AX118" s="827" t="s">
        <v>441</v>
      </c>
      <c r="AY118" s="835">
        <f>IF(BA105&lt;0,BB105,AY81-(AY112+AY114))</f>
        <v>90.891040763508698</v>
      </c>
      <c r="AZ118" s="835">
        <f>IF(BA106&lt;0,AY80-AZ115,AZ113)</f>
        <v>39.522656733834623</v>
      </c>
      <c r="BA118" s="835">
        <f t="shared" si="39"/>
        <v>3592.2554042771244</v>
      </c>
      <c r="BB118" s="834"/>
      <c r="BC118" s="345"/>
      <c r="BD118" s="827" t="s">
        <v>441</v>
      </c>
      <c r="BE118" s="835">
        <f>IF(BG105&lt;0,BH105,BE81-(BE112+BE114))</f>
        <v>106.86795965677911</v>
      </c>
      <c r="BF118" s="835">
        <f>IF(BG106&lt;0,BE80-BF115,BF113)</f>
        <v>30.963593041011194</v>
      </c>
      <c r="BG118" s="835">
        <f t="shared" si="40"/>
        <v>3309.0160119357106</v>
      </c>
      <c r="BH118" s="834"/>
      <c r="BI118" s="345"/>
      <c r="BJ118" s="827" t="s">
        <v>441</v>
      </c>
      <c r="BK118" s="835">
        <f>IF(BM105&lt;0,BN105,BK81-(BK112+BK114))</f>
        <v>119.0208133397006</v>
      </c>
      <c r="BL118" s="835">
        <f>IF(BM106&lt;0,BK80-BL115,BL113)</f>
        <v>24.453135710874676</v>
      </c>
      <c r="BM118" s="835">
        <f t="shared" si="41"/>
        <v>2910.4321010143817</v>
      </c>
      <c r="BN118" s="834"/>
      <c r="BO118" s="345"/>
      <c r="BP118" s="827" t="s">
        <v>441</v>
      </c>
      <c r="BQ118" s="835">
        <f>IF(BS105&lt;0,BT105,BQ81-(BQ112+BQ114))</f>
        <v>128.12010850208202</v>
      </c>
      <c r="BR118" s="835">
        <f>IF(BS106&lt;0,BQ80-BR115,BR113)</f>
        <v>19.578513302456059</v>
      </c>
      <c r="BS118" s="835">
        <f t="shared" si="42"/>
        <v>2508.4012486201264</v>
      </c>
      <c r="BT118" s="834"/>
      <c r="BU118" s="345"/>
      <c r="BV118" s="827" t="s">
        <v>441</v>
      </c>
      <c r="BW118" s="835">
        <f>IF(BY105&lt;0,BZ105,BW81-(BW112+BW114))</f>
        <v>134.85288074811626</v>
      </c>
      <c r="BX118" s="835">
        <f>IF(BY106&lt;0,BW80-BX115,BX113)</f>
        <v>15.971671027794855</v>
      </c>
      <c r="BY118" s="835">
        <f t="shared" si="43"/>
        <v>2153.825848459363</v>
      </c>
      <c r="BZ118" s="834"/>
      <c r="CA118" s="345"/>
      <c r="CB118" s="827" t="s">
        <v>441</v>
      </c>
      <c r="CC118" s="835">
        <f>IF(CE105&lt;0,CF105,CC81-(CC112+CC114))</f>
        <v>139.79107980256492</v>
      </c>
      <c r="CD118" s="835">
        <f>IF(CE106&lt;0,CC80-CD115,CD113)</f>
        <v>13.326207248625934</v>
      </c>
      <c r="CE118" s="835">
        <f t="shared" si="44"/>
        <v>1862.884900958187</v>
      </c>
      <c r="CF118" s="834"/>
      <c r="CG118" s="345"/>
      <c r="CH118" s="827" t="s">
        <v>441</v>
      </c>
      <c r="CI118" s="835">
        <f>IF(CK105&lt;0,CL105,CI81-(CI112+CI114))</f>
        <v>143.38976967780653</v>
      </c>
      <c r="CJ118" s="835">
        <f>IF(CK106&lt;0,CI80-CJ115,CJ113)</f>
        <v>11.398337672603645</v>
      </c>
      <c r="CK118" s="835">
        <f t="shared" si="45"/>
        <v>1634.4050135845021</v>
      </c>
      <c r="CL118" s="834"/>
      <c r="CM118" s="345"/>
      <c r="CN118" s="827" t="s">
        <v>441</v>
      </c>
      <c r="CO118" s="835">
        <f>IF(CQ105&lt;0,CR105,CO81-(CO112+CO114))</f>
        <v>146</v>
      </c>
      <c r="CP118" s="835">
        <f>IF(CQ106&lt;0,CO80-CP115,CP113)</f>
        <v>10</v>
      </c>
      <c r="CQ118" s="835">
        <f t="shared" si="46"/>
        <v>1460</v>
      </c>
      <c r="CR118" s="834"/>
      <c r="CS118" s="345"/>
      <c r="CT118" s="827" t="s">
        <v>441</v>
      </c>
      <c r="CU118" s="835">
        <f>IF(CW105&lt;0,CX105,CU81-(CU112+CU114))</f>
        <v>146</v>
      </c>
      <c r="CV118" s="835">
        <f>IF(CW106&lt;0,CU80-CV115,CV113)</f>
        <v>10</v>
      </c>
      <c r="CW118" s="835">
        <f t="shared" si="47"/>
        <v>1460</v>
      </c>
      <c r="CX118" s="834"/>
      <c r="CY118" s="345"/>
      <c r="CZ118" s="827" t="s">
        <v>441</v>
      </c>
      <c r="DA118" s="835">
        <f>IF(DC105&lt;0,DD105,DA81-(DA112+DA114))</f>
        <v>146</v>
      </c>
      <c r="DB118" s="835">
        <f>IF(DC106&lt;0,DA80-DB115,DB113)</f>
        <v>10</v>
      </c>
      <c r="DC118" s="835">
        <f t="shared" si="48"/>
        <v>1460</v>
      </c>
      <c r="DD118" s="834"/>
      <c r="DE118" s="345"/>
      <c r="DF118" s="827" t="s">
        <v>441</v>
      </c>
      <c r="DG118" s="835">
        <f>IF(DI105&lt;0,DJ105,DG81-(DG112+DG114))</f>
        <v>146</v>
      </c>
      <c r="DH118" s="835">
        <f>IF(DI106&lt;0,DG80-DH115,DH113)</f>
        <v>10</v>
      </c>
      <c r="DI118" s="835">
        <f t="shared" si="49"/>
        <v>1460</v>
      </c>
      <c r="DJ118" s="834"/>
      <c r="DK118" s="345"/>
      <c r="DL118" s="827" t="s">
        <v>441</v>
      </c>
      <c r="DM118" s="835">
        <f>IF(DO105&lt;0,DP105,DM81-(DM112+DM114))</f>
        <v>146</v>
      </c>
      <c r="DN118" s="835">
        <f>IF(DO106&lt;0,DM80-DN115,DN113)</f>
        <v>10</v>
      </c>
      <c r="DO118" s="835">
        <f t="shared" si="50"/>
        <v>1460</v>
      </c>
      <c r="DP118" s="834"/>
      <c r="DQ118" s="345"/>
      <c r="DR118" s="827" t="s">
        <v>441</v>
      </c>
      <c r="DS118" s="835">
        <f>IF(DU105&lt;0,DV105,DS81-(DS112+DS114))</f>
        <v>146</v>
      </c>
      <c r="DT118" s="835">
        <f>IF(DU106&lt;0,DS80-DT115,DT113)</f>
        <v>10</v>
      </c>
      <c r="DU118" s="835">
        <f t="shared" si="51"/>
        <v>1460</v>
      </c>
      <c r="DV118" s="834"/>
      <c r="DW118" s="345"/>
      <c r="DX118" s="827" t="s">
        <v>441</v>
      </c>
      <c r="DY118" s="835">
        <f>IF(EA105&lt;0,EB105,DY81-(DY112+DY114))</f>
        <v>146</v>
      </c>
      <c r="DZ118" s="835">
        <f>IF(EA106&lt;0,DY80-DZ115,DZ113)</f>
        <v>10</v>
      </c>
      <c r="EA118" s="835">
        <f t="shared" si="52"/>
        <v>1460</v>
      </c>
      <c r="EB118" s="834"/>
      <c r="EC118" s="345"/>
      <c r="ED118" s="827" t="s">
        <v>441</v>
      </c>
      <c r="EE118" s="835">
        <f>IF(EG105&lt;0,EH105,EE81-(EE112+EE114))</f>
        <v>146</v>
      </c>
      <c r="EF118" s="835">
        <f>IF(EG106&lt;0,EE80-EF115,EF113)</f>
        <v>10</v>
      </c>
      <c r="EG118" s="835">
        <f t="shared" si="53"/>
        <v>1460</v>
      </c>
      <c r="EH118" s="834"/>
      <c r="EI118" s="345"/>
      <c r="EJ118" s="827" t="s">
        <v>441</v>
      </c>
      <c r="EK118" s="835">
        <f>IF(EM105&lt;0,EN105,EK81-(EK112+EK114))</f>
        <v>146</v>
      </c>
      <c r="EL118" s="835">
        <f>IF(EM106&lt;0,EK80-EL115,EL113)</f>
        <v>10</v>
      </c>
      <c r="EM118" s="835">
        <f t="shared" si="54"/>
        <v>1460</v>
      </c>
      <c r="EN118" s="834"/>
      <c r="EO118" s="345"/>
      <c r="EP118" s="827" t="s">
        <v>441</v>
      </c>
      <c r="EQ118" s="835">
        <f>IF(ES105&lt;0,ET105,EQ81-(EQ112+EQ114))</f>
        <v>146</v>
      </c>
      <c r="ER118" s="835">
        <f>IF(ES106&lt;0,EQ80-ER115,ER113)</f>
        <v>10</v>
      </c>
      <c r="ES118" s="835">
        <f t="shared" si="55"/>
        <v>1460</v>
      </c>
      <c r="ET118" s="834"/>
      <c r="EU118" s="345"/>
      <c r="EV118" s="827" t="s">
        <v>441</v>
      </c>
      <c r="EW118" s="835">
        <f>IF(EY105&lt;0,EZ105,EW81-(EW112+EW114))</f>
        <v>146</v>
      </c>
      <c r="EX118" s="835">
        <f>IF(EY106&lt;0,EW80-EX115,EX113)</f>
        <v>10</v>
      </c>
      <c r="EY118" s="835">
        <f t="shared" si="56"/>
        <v>1460</v>
      </c>
      <c r="EZ118" s="834"/>
      <c r="FA118" s="345"/>
      <c r="FB118" s="827" t="s">
        <v>441</v>
      </c>
      <c r="FC118" s="835">
        <f>IF(FE105&lt;0,FF105,FC81-(FC112+FC114))</f>
        <v>146</v>
      </c>
      <c r="FD118" s="835">
        <f>IF(FE106&lt;0,FC80-FD115,FD113)</f>
        <v>10</v>
      </c>
      <c r="FE118" s="835">
        <f t="shared" si="57"/>
        <v>1460</v>
      </c>
      <c r="FF118" s="834"/>
      <c r="FG118" s="345"/>
      <c r="FH118" s="827" t="s">
        <v>441</v>
      </c>
      <c r="FI118" s="835">
        <f>IF(FK105&lt;0,FL105,FI81-(FI112+FI114))</f>
        <v>146</v>
      </c>
      <c r="FJ118" s="835">
        <f>IF(FK106&lt;0,FI80-FJ115,FJ113)</f>
        <v>10</v>
      </c>
      <c r="FK118" s="835">
        <f t="shared" si="58"/>
        <v>1460</v>
      </c>
      <c r="FL118" s="834"/>
      <c r="FM118" s="345"/>
      <c r="FN118" s="827" t="s">
        <v>441</v>
      </c>
      <c r="FO118" s="835">
        <f>IF(FQ105&lt;0,FR105,FO81-(FO112+FO114))</f>
        <v>146</v>
      </c>
      <c r="FP118" s="835">
        <f>IF(FQ106&lt;0,FO80-FP115,FP113)</f>
        <v>10</v>
      </c>
      <c r="FQ118" s="835">
        <f t="shared" si="59"/>
        <v>1460</v>
      </c>
      <c r="FR118" s="834"/>
      <c r="FS118" s="345"/>
      <c r="FT118" s="827" t="s">
        <v>441</v>
      </c>
      <c r="FU118" s="835">
        <f>IF(FW105&lt;0,FX105,FU81-(FU112+FU114))</f>
        <v>146</v>
      </c>
      <c r="FV118" s="835">
        <f>IF(FW106&lt;0,FU80-FV115,FV113)</f>
        <v>10</v>
      </c>
      <c r="FW118" s="835">
        <f t="shared" si="60"/>
        <v>1460</v>
      </c>
      <c r="FX118" s="834"/>
      <c r="FY118" s="345"/>
    </row>
    <row r="119" spans="1:181" x14ac:dyDescent="0.3">
      <c r="A119" s="19"/>
      <c r="B119" s="827" t="s">
        <v>440</v>
      </c>
      <c r="C119" s="835">
        <f>IF(E105&lt;0,C81-D112,D114)</f>
        <v>0</v>
      </c>
      <c r="D119" s="835">
        <f>IF(E106&lt;0,C80-D115,D113)</f>
        <v>0</v>
      </c>
      <c r="E119" s="835">
        <f t="shared" si="31"/>
        <v>0</v>
      </c>
      <c r="F119" s="834"/>
      <c r="G119" s="345"/>
      <c r="H119" s="827" t="s">
        <v>440</v>
      </c>
      <c r="I119" s="835">
        <f>IF(K105&lt;0,I81-J112,J114)</f>
        <v>18.828329097410151</v>
      </c>
      <c r="J119" s="835">
        <f>IF(K106&lt;0,I80-J115,J113)</f>
        <v>18.828329097410151</v>
      </c>
      <c r="K119" s="835">
        <f t="shared" si="32"/>
        <v>354.50597660038176</v>
      </c>
      <c r="L119" s="834"/>
      <c r="M119" s="345"/>
      <c r="N119" s="827" t="s">
        <v>440</v>
      </c>
      <c r="O119" s="835">
        <f>IF(Q105&lt;0,O81-P112,P114)</f>
        <v>38.712397775428911</v>
      </c>
      <c r="P119" s="835">
        <f>IF(Q106&lt;0,O80-P115,P113)</f>
        <v>38.712397775428911</v>
      </c>
      <c r="Q119" s="835">
        <f t="shared" si="33"/>
        <v>1498.6497415230333</v>
      </c>
      <c r="R119" s="834"/>
      <c r="S119" s="345"/>
      <c r="T119" s="827" t="s">
        <v>440</v>
      </c>
      <c r="U119" s="835">
        <f>IF(W105&lt;0,U81-V112,V114)</f>
        <v>58.596466453447668</v>
      </c>
      <c r="V119" s="835">
        <f>IF(W106&lt;0,U80-V115,V113)</f>
        <v>58.596466453447668</v>
      </c>
      <c r="W119" s="835">
        <f t="shared" si="34"/>
        <v>3433.5458808300182</v>
      </c>
      <c r="X119" s="834"/>
      <c r="Y119" s="345"/>
      <c r="Z119" s="827" t="s">
        <v>440</v>
      </c>
      <c r="AA119" s="835">
        <f>IF(AC105&lt;0,AA81-AB112,AB114)</f>
        <v>77.424795550857809</v>
      </c>
      <c r="AB119" s="835">
        <f>IF(AC106&lt;0,AA80-AB115,AB113)</f>
        <v>77.424795550857809</v>
      </c>
      <c r="AC119" s="835">
        <f t="shared" si="35"/>
        <v>5994.5989660921314</v>
      </c>
      <c r="AD119" s="834"/>
      <c r="AE119" s="345"/>
      <c r="AF119" s="827" t="s">
        <v>440</v>
      </c>
      <c r="AG119" s="835">
        <f>IF(AI105&lt;0,AG81-AH112,AH114)</f>
        <v>81.129356316331908</v>
      </c>
      <c r="AH119" s="835">
        <f>IF(AI106&lt;0,AG80-AH115,AH113)</f>
        <v>81.129356316331908</v>
      </c>
      <c r="AI119" s="835">
        <f t="shared" si="36"/>
        <v>6581.9724563023437</v>
      </c>
      <c r="AJ119" s="834"/>
      <c r="AK119" s="345"/>
      <c r="AL119" s="827" t="s">
        <v>440</v>
      </c>
      <c r="AM119" s="835">
        <f>IF(AO105&lt;0,AM81-AN112,AN114)</f>
        <v>64.365113263532436</v>
      </c>
      <c r="AN119" s="835">
        <f>IF(AO106&lt;0,AM80-AN115,AN113)</f>
        <v>64.365113263532436</v>
      </c>
      <c r="AO119" s="835">
        <f t="shared" si="37"/>
        <v>4142.8678054273587</v>
      </c>
      <c r="AP119" s="834"/>
      <c r="AQ119" s="345"/>
      <c r="AR119" s="827" t="s">
        <v>440</v>
      </c>
      <c r="AS119" s="835">
        <f>IF(AU105&lt;0,AS81-AT112,AT114)</f>
        <v>50.544397708787088</v>
      </c>
      <c r="AT119" s="835">
        <f>IF(AU106&lt;0,AS80-AT115,AT113)</f>
        <v>50.544397708787088</v>
      </c>
      <c r="AU119" s="835">
        <f t="shared" si="38"/>
        <v>2554.7361397440413</v>
      </c>
      <c r="AV119" s="834"/>
      <c r="AW119" s="345"/>
      <c r="AX119" s="827" t="s">
        <v>440</v>
      </c>
      <c r="AY119" s="835">
        <f>IF(BA105&lt;0,AY81-AZ112,AZ114)</f>
        <v>39.522656733834623</v>
      </c>
      <c r="AZ119" s="835">
        <f>IF(BA106&lt;0,AY80-AZ115,AZ113)</f>
        <v>39.522656733834623</v>
      </c>
      <c r="BA119" s="835">
        <f t="shared" si="39"/>
        <v>1562.0403953005232</v>
      </c>
      <c r="BB119" s="834"/>
      <c r="BC119" s="345"/>
      <c r="BD119" s="827" t="s">
        <v>440</v>
      </c>
      <c r="BE119" s="835">
        <f>IF(BG105&lt;0,BE81-BF112,BF114)</f>
        <v>30.963593041011194</v>
      </c>
      <c r="BF119" s="835">
        <f>IF(BG106&lt;0,BE80-BF115,BF113)</f>
        <v>30.963593041011194</v>
      </c>
      <c r="BG119" s="835">
        <f t="shared" si="40"/>
        <v>958.74409400935679</v>
      </c>
      <c r="BH119" s="834"/>
      <c r="BI119" s="345"/>
      <c r="BJ119" s="827" t="s">
        <v>440</v>
      </c>
      <c r="BK119" s="835">
        <f>IF(BM105&lt;0,BK81-BL112,BL114)</f>
        <v>24.453135710874676</v>
      </c>
      <c r="BL119" s="835">
        <f>IF(BM106&lt;0,BK80-BL115,BL113)</f>
        <v>24.453135710874676</v>
      </c>
      <c r="BM119" s="835">
        <f t="shared" si="41"/>
        <v>597.95584609445439</v>
      </c>
      <c r="BN119" s="834"/>
      <c r="BO119" s="345"/>
      <c r="BP119" s="827" t="s">
        <v>440</v>
      </c>
      <c r="BQ119" s="835">
        <f>IF(BS105&lt;0,BQ81-BR112,BR114)</f>
        <v>19.578513302456059</v>
      </c>
      <c r="BR119" s="835">
        <f>IF(BS106&lt;0,BQ80-BR115,BR113)</f>
        <v>19.578513302456059</v>
      </c>
      <c r="BS119" s="835">
        <f t="shared" si="42"/>
        <v>383.31818313444887</v>
      </c>
      <c r="BT119" s="834"/>
      <c r="BU119" s="345"/>
      <c r="BV119" s="827" t="s">
        <v>440</v>
      </c>
      <c r="BW119" s="835">
        <f>IF(BY105&lt;0,BW81-BX112,BX114)</f>
        <v>15.971671027794855</v>
      </c>
      <c r="BX119" s="835">
        <f>IF(BY106&lt;0,BW80-BX115,BX113)</f>
        <v>15.971671027794855</v>
      </c>
      <c r="BY119" s="835">
        <f t="shared" si="43"/>
        <v>255.09427542010155</v>
      </c>
      <c r="BZ119" s="834"/>
      <c r="CA119" s="345"/>
      <c r="CB119" s="827" t="s">
        <v>440</v>
      </c>
      <c r="CC119" s="835">
        <f>IF(CE105&lt;0,CC81-CD112,CD114)</f>
        <v>13.326207248625934</v>
      </c>
      <c r="CD119" s="835">
        <f>IF(CE106&lt;0,CC80-CD115,CD113)</f>
        <v>13.326207248625934</v>
      </c>
      <c r="CE119" s="835">
        <f t="shared" si="44"/>
        <v>177.58779963333041</v>
      </c>
      <c r="CF119" s="834"/>
      <c r="CG119" s="345"/>
      <c r="CH119" s="827" t="s">
        <v>440</v>
      </c>
      <c r="CI119" s="835">
        <f>IF(CK105&lt;0,CI81-CJ112,CJ114)</f>
        <v>11.398337672603645</v>
      </c>
      <c r="CJ119" s="835">
        <f>IF(CK106&lt;0,CI80-CJ115,CJ113)</f>
        <v>11.398337672603645</v>
      </c>
      <c r="CK119" s="835">
        <f t="shared" si="45"/>
        <v>129.92210169869549</v>
      </c>
      <c r="CL119" s="834"/>
      <c r="CM119" s="345"/>
      <c r="CN119" s="827" t="s">
        <v>440</v>
      </c>
      <c r="CO119" s="835">
        <f>IF(CQ105&lt;0,CO81-CP112,CP114)</f>
        <v>10</v>
      </c>
      <c r="CP119" s="835">
        <f>IF(CQ106&lt;0,CO80-CP115,CP113)</f>
        <v>10</v>
      </c>
      <c r="CQ119" s="835">
        <f t="shared" si="46"/>
        <v>100</v>
      </c>
      <c r="CR119" s="834"/>
      <c r="CS119" s="345"/>
      <c r="CT119" s="827" t="s">
        <v>440</v>
      </c>
      <c r="CU119" s="835">
        <f>IF(CW105&lt;0,CU81-CV112,CV114)</f>
        <v>10</v>
      </c>
      <c r="CV119" s="835">
        <f>IF(CW106&lt;0,CU80-CV115,CV113)</f>
        <v>10</v>
      </c>
      <c r="CW119" s="835">
        <f t="shared" si="47"/>
        <v>100</v>
      </c>
      <c r="CX119" s="834"/>
      <c r="CY119" s="345"/>
      <c r="CZ119" s="827" t="s">
        <v>440</v>
      </c>
      <c r="DA119" s="835">
        <f>IF(DC105&lt;0,DA81-DB112,DB114)</f>
        <v>10</v>
      </c>
      <c r="DB119" s="835">
        <f>IF(DC106&lt;0,DA80-DB115,DB113)</f>
        <v>10</v>
      </c>
      <c r="DC119" s="835">
        <f t="shared" si="48"/>
        <v>100</v>
      </c>
      <c r="DD119" s="834"/>
      <c r="DE119" s="345"/>
      <c r="DF119" s="827" t="s">
        <v>440</v>
      </c>
      <c r="DG119" s="835">
        <f>IF(DI105&lt;0,DG81-DH112,DH114)</f>
        <v>10</v>
      </c>
      <c r="DH119" s="835">
        <f>IF(DI106&lt;0,DG80-DH115,DH113)</f>
        <v>10</v>
      </c>
      <c r="DI119" s="835">
        <f t="shared" si="49"/>
        <v>100</v>
      </c>
      <c r="DJ119" s="834"/>
      <c r="DK119" s="345"/>
      <c r="DL119" s="827" t="s">
        <v>440</v>
      </c>
      <c r="DM119" s="835">
        <f>IF(DO105&lt;0,DM81-DN112,DN114)</f>
        <v>10</v>
      </c>
      <c r="DN119" s="835">
        <f>IF(DO106&lt;0,DM80-DN115,DN113)</f>
        <v>10</v>
      </c>
      <c r="DO119" s="835">
        <f t="shared" si="50"/>
        <v>100</v>
      </c>
      <c r="DP119" s="834"/>
      <c r="DQ119" s="345"/>
      <c r="DR119" s="827" t="s">
        <v>440</v>
      </c>
      <c r="DS119" s="835">
        <f>IF(DU105&lt;0,DS81-DT112,DT114)</f>
        <v>10</v>
      </c>
      <c r="DT119" s="835">
        <f>IF(DU106&lt;0,DS80-DT115,DT113)</f>
        <v>10</v>
      </c>
      <c r="DU119" s="835">
        <f t="shared" si="51"/>
        <v>100</v>
      </c>
      <c r="DV119" s="834"/>
      <c r="DW119" s="345"/>
      <c r="DX119" s="827" t="s">
        <v>440</v>
      </c>
      <c r="DY119" s="835">
        <f>IF(EA105&lt;0,DY81-DZ112,DZ114)</f>
        <v>10</v>
      </c>
      <c r="DZ119" s="835">
        <f>IF(EA106&lt;0,DY80-DZ115,DZ113)</f>
        <v>10</v>
      </c>
      <c r="EA119" s="835">
        <f t="shared" si="52"/>
        <v>100</v>
      </c>
      <c r="EB119" s="834"/>
      <c r="EC119" s="345"/>
      <c r="ED119" s="827" t="s">
        <v>440</v>
      </c>
      <c r="EE119" s="835">
        <f>IF(EG105&lt;0,EE81-EF112,EF114)</f>
        <v>10</v>
      </c>
      <c r="EF119" s="835">
        <f>IF(EG106&lt;0,EE80-EF115,EF113)</f>
        <v>10</v>
      </c>
      <c r="EG119" s="835">
        <f t="shared" si="53"/>
        <v>100</v>
      </c>
      <c r="EH119" s="834"/>
      <c r="EI119" s="345"/>
      <c r="EJ119" s="827" t="s">
        <v>440</v>
      </c>
      <c r="EK119" s="835">
        <f>IF(EM105&lt;0,EK81-EL112,EL114)</f>
        <v>10</v>
      </c>
      <c r="EL119" s="835">
        <f>IF(EM106&lt;0,EK80-EL115,EL113)</f>
        <v>10</v>
      </c>
      <c r="EM119" s="835">
        <f t="shared" si="54"/>
        <v>100</v>
      </c>
      <c r="EN119" s="834"/>
      <c r="EO119" s="345"/>
      <c r="EP119" s="827" t="s">
        <v>440</v>
      </c>
      <c r="EQ119" s="835">
        <f>IF(ES105&lt;0,EQ81-ER112,ER114)</f>
        <v>10</v>
      </c>
      <c r="ER119" s="835">
        <f>IF(ES106&lt;0,EQ80-ER115,ER113)</f>
        <v>10</v>
      </c>
      <c r="ES119" s="835">
        <f t="shared" si="55"/>
        <v>100</v>
      </c>
      <c r="ET119" s="834"/>
      <c r="EU119" s="345"/>
      <c r="EV119" s="827" t="s">
        <v>440</v>
      </c>
      <c r="EW119" s="835">
        <f>IF(EY105&lt;0,EW81-EX112,EX114)</f>
        <v>10</v>
      </c>
      <c r="EX119" s="835">
        <f>IF(EY106&lt;0,EW80-EX115,EX113)</f>
        <v>10</v>
      </c>
      <c r="EY119" s="835">
        <f t="shared" si="56"/>
        <v>100</v>
      </c>
      <c r="EZ119" s="834"/>
      <c r="FA119" s="345"/>
      <c r="FB119" s="827" t="s">
        <v>440</v>
      </c>
      <c r="FC119" s="835">
        <f>IF(FE105&lt;0,FC81-FD112,FD114)</f>
        <v>10</v>
      </c>
      <c r="FD119" s="835">
        <f>IF(FE106&lt;0,FC80-FD115,FD113)</f>
        <v>10</v>
      </c>
      <c r="FE119" s="835">
        <f t="shared" si="57"/>
        <v>100</v>
      </c>
      <c r="FF119" s="834"/>
      <c r="FG119" s="345"/>
      <c r="FH119" s="827" t="s">
        <v>440</v>
      </c>
      <c r="FI119" s="835">
        <f>IF(FK105&lt;0,FI81-FJ112,FJ114)</f>
        <v>10</v>
      </c>
      <c r="FJ119" s="835">
        <f>IF(FK106&lt;0,FI80-FJ115,FJ113)</f>
        <v>10</v>
      </c>
      <c r="FK119" s="835">
        <f t="shared" si="58"/>
        <v>100</v>
      </c>
      <c r="FL119" s="834"/>
      <c r="FM119" s="345"/>
      <c r="FN119" s="827" t="s">
        <v>440</v>
      </c>
      <c r="FO119" s="835">
        <f>IF(FQ105&lt;0,FO81-FP112,FP114)</f>
        <v>10</v>
      </c>
      <c r="FP119" s="835">
        <f>IF(FQ106&lt;0,FO80-FP115,FP113)</f>
        <v>10</v>
      </c>
      <c r="FQ119" s="835">
        <f t="shared" si="59"/>
        <v>100</v>
      </c>
      <c r="FR119" s="834"/>
      <c r="FS119" s="345"/>
      <c r="FT119" s="827" t="s">
        <v>440</v>
      </c>
      <c r="FU119" s="835">
        <f>IF(FW105&lt;0,FU81-FV112,FV114)</f>
        <v>10</v>
      </c>
      <c r="FV119" s="835">
        <f>IF(FW106&lt;0,FU80-FV115,FV113)</f>
        <v>10</v>
      </c>
      <c r="FW119" s="835">
        <f t="shared" si="60"/>
        <v>100</v>
      </c>
      <c r="FX119" s="834"/>
      <c r="FY119" s="345"/>
    </row>
    <row r="120" spans="1:181" x14ac:dyDescent="0.3">
      <c r="A120" s="19"/>
      <c r="B120" s="827" t="s">
        <v>439</v>
      </c>
      <c r="C120" s="835">
        <f>IF(E105&lt;0,C81-D112,D114)</f>
        <v>0</v>
      </c>
      <c r="D120" s="835">
        <f>F106</f>
        <v>190</v>
      </c>
      <c r="E120" s="835">
        <f t="shared" si="31"/>
        <v>0</v>
      </c>
      <c r="F120" s="834"/>
      <c r="G120" s="345"/>
      <c r="H120" s="827" t="s">
        <v>439</v>
      </c>
      <c r="I120" s="835">
        <f>IF(K105&lt;0,I81-J112,J114)</f>
        <v>18.828329097410151</v>
      </c>
      <c r="J120" s="835">
        <f>L106</f>
        <v>149.44667579019352</v>
      </c>
      <c r="K120" s="835">
        <f t="shared" si="32"/>
        <v>2813.8311942917221</v>
      </c>
      <c r="L120" s="834"/>
      <c r="M120" s="345"/>
      <c r="N120" s="827" t="s">
        <v>439</v>
      </c>
      <c r="O120" s="835">
        <f>IF(Q105&lt;0,O81-P112,P114)</f>
        <v>38.712397775428911</v>
      </c>
      <c r="P120" s="835">
        <f>R106</f>
        <v>106.61945094523003</v>
      </c>
      <c r="Q120" s="835">
        <f t="shared" si="33"/>
        <v>4127.4945955895746</v>
      </c>
      <c r="R120" s="834"/>
      <c r="S120" s="345"/>
      <c r="T120" s="827" t="s">
        <v>439</v>
      </c>
      <c r="U120" s="835">
        <f>IF(W105&lt;0,U81-V112,V114)</f>
        <v>58.596466453447668</v>
      </c>
      <c r="V120" s="835">
        <f>X106</f>
        <v>63.792226100266546</v>
      </c>
      <c r="W120" s="835">
        <f t="shared" si="34"/>
        <v>3737.9990366750176</v>
      </c>
      <c r="X120" s="834"/>
      <c r="Y120" s="345"/>
      <c r="Z120" s="827" t="s">
        <v>439</v>
      </c>
      <c r="AA120" s="835">
        <f>IF(AC105&lt;0,AA81-AB112,AB114)</f>
        <v>77.424795550857809</v>
      </c>
      <c r="AB120" s="835">
        <f>AD106</f>
        <v>23.238901890460113</v>
      </c>
      <c r="AC120" s="835">
        <f t="shared" si="35"/>
        <v>1799.2672276953174</v>
      </c>
      <c r="AD120" s="834"/>
      <c r="AE120" s="345"/>
      <c r="AF120" s="827" t="s">
        <v>439</v>
      </c>
      <c r="AG120" s="835">
        <f>IF(AI105&lt;0,AG81-AH112,AH114)</f>
        <v>81.129356316331908</v>
      </c>
      <c r="AH120" s="835">
        <f>AJ106</f>
        <v>13.225201542847117</v>
      </c>
      <c r="AI120" s="835">
        <f t="shared" si="36"/>
        <v>1072.9520883249463</v>
      </c>
      <c r="AJ120" s="834"/>
      <c r="AK120" s="345"/>
      <c r="AL120" s="827" t="s">
        <v>439</v>
      </c>
      <c r="AM120" s="835">
        <f>IF(AO105&lt;0,AM81-AN112,AN114)</f>
        <v>64.365113263532436</v>
      </c>
      <c r="AN120" s="835">
        <f>AP106</f>
        <v>44.518455241406116</v>
      </c>
      <c r="AO120" s="835">
        <f t="shared" si="37"/>
        <v>2865.4354139306038</v>
      </c>
      <c r="AP120" s="834"/>
      <c r="AQ120" s="345"/>
      <c r="AR120" s="827" t="s">
        <v>439</v>
      </c>
      <c r="AS120" s="835">
        <f>IF(AU105&lt;0,AS81-AT112,AT114)</f>
        <v>50.544397708787088</v>
      </c>
      <c r="AT120" s="835">
        <f>AV106</f>
        <v>70.31712427693077</v>
      </c>
      <c r="AU120" s="835">
        <f t="shared" si="38"/>
        <v>3554.1366951913965</v>
      </c>
      <c r="AV120" s="834"/>
      <c r="AW120" s="345"/>
      <c r="AX120" s="827" t="s">
        <v>439</v>
      </c>
      <c r="AY120" s="835">
        <f>IF(BA105&lt;0,AY81-AZ112,AZ114)</f>
        <v>39.522656733834623</v>
      </c>
      <c r="AZ120" s="835">
        <f>BB106</f>
        <v>90.891040763508698</v>
      </c>
      <c r="BA120" s="835">
        <f t="shared" si="39"/>
        <v>3592.2554042771244</v>
      </c>
      <c r="BB120" s="834"/>
      <c r="BC120" s="345"/>
      <c r="BD120" s="827" t="s">
        <v>439</v>
      </c>
      <c r="BE120" s="835">
        <f>IF(BG105&lt;0,BE81-BF112,BF114)</f>
        <v>30.963593041011194</v>
      </c>
      <c r="BF120" s="835">
        <f>BH106</f>
        <v>106.86795965677911</v>
      </c>
      <c r="BG120" s="835">
        <f t="shared" si="40"/>
        <v>3309.0160119357106</v>
      </c>
      <c r="BH120" s="834"/>
      <c r="BI120" s="345"/>
      <c r="BJ120" s="827" t="s">
        <v>439</v>
      </c>
      <c r="BK120" s="835">
        <f>IF(BM105&lt;0,BK81-BL112,BL114)</f>
        <v>24.453135710874676</v>
      </c>
      <c r="BL120" s="835">
        <f>BN106</f>
        <v>119.0208133397006</v>
      </c>
      <c r="BM120" s="835">
        <f t="shared" si="41"/>
        <v>2910.4321010143817</v>
      </c>
      <c r="BN120" s="834"/>
      <c r="BO120" s="345"/>
      <c r="BP120" s="827" t="s">
        <v>439</v>
      </c>
      <c r="BQ120" s="835">
        <f>IF(BS105&lt;0,BQ81-BR112,BR114)</f>
        <v>19.578513302456059</v>
      </c>
      <c r="BR120" s="835">
        <f>BT106</f>
        <v>128.12010850208202</v>
      </c>
      <c r="BS120" s="835">
        <f t="shared" si="42"/>
        <v>2508.4012486201264</v>
      </c>
      <c r="BT120" s="834"/>
      <c r="BU120" s="345"/>
      <c r="BV120" s="827" t="s">
        <v>439</v>
      </c>
      <c r="BW120" s="835">
        <f>IF(BY105&lt;0,BW81-BX112,BX114)</f>
        <v>15.971671027794855</v>
      </c>
      <c r="BX120" s="835">
        <f>BZ106</f>
        <v>134.85288074811626</v>
      </c>
      <c r="BY120" s="835">
        <f t="shared" si="43"/>
        <v>2153.825848459363</v>
      </c>
      <c r="BZ120" s="834"/>
      <c r="CA120" s="345"/>
      <c r="CB120" s="827" t="s">
        <v>439</v>
      </c>
      <c r="CC120" s="835">
        <f>IF(CE105&lt;0,CC81-CD112,CD114)</f>
        <v>13.326207248625934</v>
      </c>
      <c r="CD120" s="835">
        <f>CF106</f>
        <v>139.79107980256492</v>
      </c>
      <c r="CE120" s="835">
        <f t="shared" si="44"/>
        <v>1862.884900958187</v>
      </c>
      <c r="CF120" s="834"/>
      <c r="CG120" s="345"/>
      <c r="CH120" s="827" t="s">
        <v>439</v>
      </c>
      <c r="CI120" s="835">
        <f>IF(CK105&lt;0,CI81-CJ112,CJ114)</f>
        <v>11.398337672603645</v>
      </c>
      <c r="CJ120" s="835">
        <f>CL106</f>
        <v>143.38976967780653</v>
      </c>
      <c r="CK120" s="835">
        <f t="shared" si="45"/>
        <v>1634.4050135845021</v>
      </c>
      <c r="CL120" s="834"/>
      <c r="CM120" s="345"/>
      <c r="CN120" s="827" t="s">
        <v>439</v>
      </c>
      <c r="CO120" s="835">
        <f>IF(CQ105&lt;0,CO81-CP112,CP114)</f>
        <v>10</v>
      </c>
      <c r="CP120" s="835">
        <f>CR106</f>
        <v>146</v>
      </c>
      <c r="CQ120" s="835">
        <f t="shared" si="46"/>
        <v>1460</v>
      </c>
      <c r="CR120" s="834"/>
      <c r="CS120" s="345"/>
      <c r="CT120" s="827" t="s">
        <v>439</v>
      </c>
      <c r="CU120" s="835">
        <f>IF(CW105&lt;0,CU81-CV112,CV114)</f>
        <v>10</v>
      </c>
      <c r="CV120" s="835">
        <f>CX106</f>
        <v>146</v>
      </c>
      <c r="CW120" s="835">
        <f t="shared" si="47"/>
        <v>1460</v>
      </c>
      <c r="CX120" s="834"/>
      <c r="CY120" s="345"/>
      <c r="CZ120" s="827" t="s">
        <v>439</v>
      </c>
      <c r="DA120" s="835">
        <f>IF(DC105&lt;0,DA81-DB112,DB114)</f>
        <v>10</v>
      </c>
      <c r="DB120" s="835">
        <f>DD106</f>
        <v>146</v>
      </c>
      <c r="DC120" s="835">
        <f t="shared" si="48"/>
        <v>1460</v>
      </c>
      <c r="DD120" s="834"/>
      <c r="DE120" s="345"/>
      <c r="DF120" s="827" t="s">
        <v>439</v>
      </c>
      <c r="DG120" s="835">
        <f>IF(DI105&lt;0,DG81-DH112,DH114)</f>
        <v>10</v>
      </c>
      <c r="DH120" s="835">
        <f>DJ106</f>
        <v>146</v>
      </c>
      <c r="DI120" s="835">
        <f t="shared" si="49"/>
        <v>1460</v>
      </c>
      <c r="DJ120" s="834"/>
      <c r="DK120" s="345"/>
      <c r="DL120" s="827" t="s">
        <v>439</v>
      </c>
      <c r="DM120" s="835">
        <f>IF(DO105&lt;0,DM81-DN112,DN114)</f>
        <v>10</v>
      </c>
      <c r="DN120" s="835">
        <f>DP106</f>
        <v>146</v>
      </c>
      <c r="DO120" s="835">
        <f t="shared" si="50"/>
        <v>1460</v>
      </c>
      <c r="DP120" s="834"/>
      <c r="DQ120" s="345"/>
      <c r="DR120" s="827" t="s">
        <v>439</v>
      </c>
      <c r="DS120" s="835">
        <f>IF(DU105&lt;0,DS81-DT112,DT114)</f>
        <v>10</v>
      </c>
      <c r="DT120" s="835">
        <f>DV106</f>
        <v>146</v>
      </c>
      <c r="DU120" s="835">
        <f t="shared" si="51"/>
        <v>1460</v>
      </c>
      <c r="DV120" s="834"/>
      <c r="DW120" s="345"/>
      <c r="DX120" s="827" t="s">
        <v>439</v>
      </c>
      <c r="DY120" s="835">
        <f>IF(EA105&lt;0,DY81-DZ112,DZ114)</f>
        <v>10</v>
      </c>
      <c r="DZ120" s="835">
        <f>EB106</f>
        <v>146</v>
      </c>
      <c r="EA120" s="835">
        <f t="shared" si="52"/>
        <v>1460</v>
      </c>
      <c r="EB120" s="834"/>
      <c r="EC120" s="345"/>
      <c r="ED120" s="827" t="s">
        <v>439</v>
      </c>
      <c r="EE120" s="835">
        <f>IF(EG105&lt;0,EE81-EF112,EF114)</f>
        <v>10</v>
      </c>
      <c r="EF120" s="835">
        <f>EH106</f>
        <v>146</v>
      </c>
      <c r="EG120" s="835">
        <f t="shared" si="53"/>
        <v>1460</v>
      </c>
      <c r="EH120" s="834"/>
      <c r="EI120" s="345"/>
      <c r="EJ120" s="827" t="s">
        <v>439</v>
      </c>
      <c r="EK120" s="835">
        <f>IF(EM105&lt;0,EK81-EL112,EL114)</f>
        <v>10</v>
      </c>
      <c r="EL120" s="835">
        <f>EN106</f>
        <v>146</v>
      </c>
      <c r="EM120" s="835">
        <f t="shared" si="54"/>
        <v>1460</v>
      </c>
      <c r="EN120" s="834"/>
      <c r="EO120" s="345"/>
      <c r="EP120" s="827" t="s">
        <v>439</v>
      </c>
      <c r="EQ120" s="835">
        <f>IF(ES105&lt;0,EQ81-ER112,ER114)</f>
        <v>10</v>
      </c>
      <c r="ER120" s="835">
        <f>ET106</f>
        <v>146</v>
      </c>
      <c r="ES120" s="835">
        <f t="shared" si="55"/>
        <v>1460</v>
      </c>
      <c r="ET120" s="834"/>
      <c r="EU120" s="345"/>
      <c r="EV120" s="827" t="s">
        <v>439</v>
      </c>
      <c r="EW120" s="835">
        <f>IF(EY105&lt;0,EW81-EX112,EX114)</f>
        <v>10</v>
      </c>
      <c r="EX120" s="835">
        <f>EZ106</f>
        <v>146</v>
      </c>
      <c r="EY120" s="835">
        <f t="shared" si="56"/>
        <v>1460</v>
      </c>
      <c r="EZ120" s="834"/>
      <c r="FA120" s="345"/>
      <c r="FB120" s="827" t="s">
        <v>439</v>
      </c>
      <c r="FC120" s="835">
        <f>IF(FE105&lt;0,FC81-FD112,FD114)</f>
        <v>10</v>
      </c>
      <c r="FD120" s="835">
        <f>FF106</f>
        <v>146</v>
      </c>
      <c r="FE120" s="835">
        <f t="shared" si="57"/>
        <v>1460</v>
      </c>
      <c r="FF120" s="834"/>
      <c r="FG120" s="345"/>
      <c r="FH120" s="827" t="s">
        <v>439</v>
      </c>
      <c r="FI120" s="835">
        <f>IF(FK105&lt;0,FI81-FJ112,FJ114)</f>
        <v>10</v>
      </c>
      <c r="FJ120" s="835">
        <f>FL106</f>
        <v>146</v>
      </c>
      <c r="FK120" s="835">
        <f t="shared" si="58"/>
        <v>1460</v>
      </c>
      <c r="FL120" s="834"/>
      <c r="FM120" s="345"/>
      <c r="FN120" s="827" t="s">
        <v>439</v>
      </c>
      <c r="FO120" s="835">
        <f>IF(FQ105&lt;0,FO81-FP112,FP114)</f>
        <v>10</v>
      </c>
      <c r="FP120" s="835">
        <f>FR106</f>
        <v>146</v>
      </c>
      <c r="FQ120" s="835">
        <f t="shared" si="59"/>
        <v>1460</v>
      </c>
      <c r="FR120" s="834"/>
      <c r="FS120" s="345"/>
      <c r="FT120" s="827" t="s">
        <v>439</v>
      </c>
      <c r="FU120" s="835">
        <f>IF(FW105&lt;0,FU81-FV112,FV114)</f>
        <v>10</v>
      </c>
      <c r="FV120" s="835">
        <f>FX106</f>
        <v>146</v>
      </c>
      <c r="FW120" s="835">
        <f t="shared" si="60"/>
        <v>1460</v>
      </c>
      <c r="FX120" s="834"/>
      <c r="FY120" s="345"/>
    </row>
    <row r="121" spans="1:181" x14ac:dyDescent="0.3">
      <c r="A121" s="19"/>
      <c r="B121" s="827" t="s">
        <v>438</v>
      </c>
      <c r="C121" s="835">
        <f>IF(E105&lt;0,C81-D112,D114)</f>
        <v>0</v>
      </c>
      <c r="D121" s="835">
        <f>IF(E106&lt;0,C80-D113,D115)</f>
        <v>0</v>
      </c>
      <c r="E121" s="835">
        <f t="shared" si="31"/>
        <v>0</v>
      </c>
      <c r="F121" s="834"/>
      <c r="G121" s="345"/>
      <c r="H121" s="827" t="s">
        <v>438</v>
      </c>
      <c r="I121" s="835">
        <f>IF(K105&lt;0,I81-J112,J114)</f>
        <v>18.828329097410151</v>
      </c>
      <c r="J121" s="835">
        <f>IF(K106&lt;0,I80-J113,J115)</f>
        <v>18.828329097410151</v>
      </c>
      <c r="K121" s="835">
        <f t="shared" si="32"/>
        <v>354.50597660038176</v>
      </c>
      <c r="L121" s="834"/>
      <c r="M121" s="345"/>
      <c r="N121" s="827" t="s">
        <v>438</v>
      </c>
      <c r="O121" s="835">
        <f>IF(Q105&lt;0,O81-P112,P114)</f>
        <v>38.712397775428911</v>
      </c>
      <c r="P121" s="835">
        <f>IF(Q106&lt;0,O80-P113,P115)</f>
        <v>38.712397775428911</v>
      </c>
      <c r="Q121" s="835">
        <f t="shared" si="33"/>
        <v>1498.6497415230333</v>
      </c>
      <c r="R121" s="834"/>
      <c r="S121" s="345"/>
      <c r="T121" s="827" t="s">
        <v>438</v>
      </c>
      <c r="U121" s="835">
        <f>IF(W105&lt;0,U81-V112,V114)</f>
        <v>58.596466453447668</v>
      </c>
      <c r="V121" s="835">
        <f>IF(W106&lt;0,U80-V113,V115)</f>
        <v>58.596466453447668</v>
      </c>
      <c r="W121" s="835">
        <f t="shared" si="34"/>
        <v>3433.5458808300182</v>
      </c>
      <c r="X121" s="834"/>
      <c r="Y121" s="345"/>
      <c r="Z121" s="827" t="s">
        <v>438</v>
      </c>
      <c r="AA121" s="835">
        <f>IF(AC105&lt;0,AA81-AB112,AB114)</f>
        <v>77.424795550857809</v>
      </c>
      <c r="AB121" s="835">
        <f>IF(AC106&lt;0,AA80-AB113,AB115)</f>
        <v>77.424795550857809</v>
      </c>
      <c r="AC121" s="835">
        <f t="shared" si="35"/>
        <v>5994.5989660921314</v>
      </c>
      <c r="AD121" s="834"/>
      <c r="AE121" s="345"/>
      <c r="AF121" s="827" t="s">
        <v>438</v>
      </c>
      <c r="AG121" s="835">
        <f>IF(AI105&lt;0,AG81-AH112,AH114)</f>
        <v>81.129356316331908</v>
      </c>
      <c r="AH121" s="835">
        <f>IF(AI106&lt;0,AG80-AH113,AH115)</f>
        <v>81.129356316331908</v>
      </c>
      <c r="AI121" s="835">
        <f t="shared" si="36"/>
        <v>6581.9724563023437</v>
      </c>
      <c r="AJ121" s="834"/>
      <c r="AK121" s="345"/>
      <c r="AL121" s="827" t="s">
        <v>438</v>
      </c>
      <c r="AM121" s="835">
        <f>IF(AO105&lt;0,AM81-AN112,AN114)</f>
        <v>64.365113263532436</v>
      </c>
      <c r="AN121" s="835">
        <f>IF(AO106&lt;0,AM80-AN113,AN115)</f>
        <v>64.365113263532436</v>
      </c>
      <c r="AO121" s="835">
        <f t="shared" si="37"/>
        <v>4142.8678054273587</v>
      </c>
      <c r="AP121" s="834"/>
      <c r="AQ121" s="345"/>
      <c r="AR121" s="827" t="s">
        <v>438</v>
      </c>
      <c r="AS121" s="835">
        <f>IF(AU105&lt;0,AS81-AT112,AT114)</f>
        <v>50.544397708787088</v>
      </c>
      <c r="AT121" s="835">
        <f>IF(AU106&lt;0,AS80-AT113,AT115)</f>
        <v>50.544397708787088</v>
      </c>
      <c r="AU121" s="835">
        <f t="shared" si="38"/>
        <v>2554.7361397440413</v>
      </c>
      <c r="AV121" s="834"/>
      <c r="AW121" s="345"/>
      <c r="AX121" s="827" t="s">
        <v>438</v>
      </c>
      <c r="AY121" s="835">
        <f>IF(BA105&lt;0,AY81-AZ112,AZ114)</f>
        <v>39.522656733834623</v>
      </c>
      <c r="AZ121" s="835">
        <f>IF(BA106&lt;0,AY80-AZ113,AZ115)</f>
        <v>39.522656733834623</v>
      </c>
      <c r="BA121" s="835">
        <f t="shared" si="39"/>
        <v>1562.0403953005232</v>
      </c>
      <c r="BB121" s="834"/>
      <c r="BC121" s="345"/>
      <c r="BD121" s="827" t="s">
        <v>438</v>
      </c>
      <c r="BE121" s="835">
        <f>IF(BG105&lt;0,BE81-BF112,BF114)</f>
        <v>30.963593041011194</v>
      </c>
      <c r="BF121" s="835">
        <f>IF(BG106&lt;0,BE80-BF113,BF115)</f>
        <v>30.963593041011194</v>
      </c>
      <c r="BG121" s="835">
        <f t="shared" si="40"/>
        <v>958.74409400935679</v>
      </c>
      <c r="BH121" s="834"/>
      <c r="BI121" s="345"/>
      <c r="BJ121" s="827" t="s">
        <v>438</v>
      </c>
      <c r="BK121" s="835">
        <f>IF(BM105&lt;0,BK81-BL112,BL114)</f>
        <v>24.453135710874676</v>
      </c>
      <c r="BL121" s="835">
        <f>IF(BM106&lt;0,BK80-BL113,BL115)</f>
        <v>24.453135710874676</v>
      </c>
      <c r="BM121" s="835">
        <f t="shared" si="41"/>
        <v>597.95584609445439</v>
      </c>
      <c r="BN121" s="834"/>
      <c r="BO121" s="345"/>
      <c r="BP121" s="827" t="s">
        <v>438</v>
      </c>
      <c r="BQ121" s="835">
        <f>IF(BS105&lt;0,BQ81-BR112,BR114)</f>
        <v>19.578513302456059</v>
      </c>
      <c r="BR121" s="835">
        <f>IF(BS106&lt;0,BQ80-BR113,BR115)</f>
        <v>19.578513302456059</v>
      </c>
      <c r="BS121" s="835">
        <f t="shared" si="42"/>
        <v>383.31818313444887</v>
      </c>
      <c r="BT121" s="834"/>
      <c r="BU121" s="345"/>
      <c r="BV121" s="827" t="s">
        <v>438</v>
      </c>
      <c r="BW121" s="835">
        <f>IF(BY105&lt;0,BW81-BX112,BX114)</f>
        <v>15.971671027794855</v>
      </c>
      <c r="BX121" s="835">
        <f>IF(BY106&lt;0,BW80-BX113,BX115)</f>
        <v>15.971671027794855</v>
      </c>
      <c r="BY121" s="835">
        <f t="shared" si="43"/>
        <v>255.09427542010155</v>
      </c>
      <c r="BZ121" s="834"/>
      <c r="CA121" s="345"/>
      <c r="CB121" s="827" t="s">
        <v>438</v>
      </c>
      <c r="CC121" s="835">
        <f>IF(CE105&lt;0,CC81-CD112,CD114)</f>
        <v>13.326207248625934</v>
      </c>
      <c r="CD121" s="835">
        <f>IF(CE106&lt;0,CC80-CD113,CD115)</f>
        <v>13.326207248625934</v>
      </c>
      <c r="CE121" s="835">
        <f t="shared" si="44"/>
        <v>177.58779963333041</v>
      </c>
      <c r="CF121" s="834"/>
      <c r="CG121" s="345"/>
      <c r="CH121" s="827" t="s">
        <v>438</v>
      </c>
      <c r="CI121" s="835">
        <f>IF(CK105&lt;0,CI81-CJ112,CJ114)</f>
        <v>11.398337672603645</v>
      </c>
      <c r="CJ121" s="835">
        <f>IF(CK106&lt;0,CI80-CJ113,CJ115)</f>
        <v>11.398337672603645</v>
      </c>
      <c r="CK121" s="835">
        <f t="shared" si="45"/>
        <v>129.92210169869549</v>
      </c>
      <c r="CL121" s="834"/>
      <c r="CM121" s="345"/>
      <c r="CN121" s="827" t="s">
        <v>438</v>
      </c>
      <c r="CO121" s="835">
        <f>IF(CQ105&lt;0,CO81-CP112,CP114)</f>
        <v>10</v>
      </c>
      <c r="CP121" s="835">
        <f>IF(CQ106&lt;0,CO80-CP113,CP115)</f>
        <v>10</v>
      </c>
      <c r="CQ121" s="835">
        <f t="shared" si="46"/>
        <v>100</v>
      </c>
      <c r="CR121" s="834"/>
      <c r="CS121" s="345"/>
      <c r="CT121" s="827" t="s">
        <v>438</v>
      </c>
      <c r="CU121" s="835">
        <f>IF(CW105&lt;0,CU81-CV112,CV114)</f>
        <v>10</v>
      </c>
      <c r="CV121" s="835">
        <f>IF(CW106&lt;0,CU80-CV113,CV115)</f>
        <v>10</v>
      </c>
      <c r="CW121" s="835">
        <f t="shared" si="47"/>
        <v>100</v>
      </c>
      <c r="CX121" s="834"/>
      <c r="CY121" s="345"/>
      <c r="CZ121" s="827" t="s">
        <v>438</v>
      </c>
      <c r="DA121" s="835">
        <f>IF(DC105&lt;0,DA81-DB112,DB114)</f>
        <v>10</v>
      </c>
      <c r="DB121" s="835">
        <f>IF(DC106&lt;0,DA80-DB113,DB115)</f>
        <v>10</v>
      </c>
      <c r="DC121" s="835">
        <f t="shared" si="48"/>
        <v>100</v>
      </c>
      <c r="DD121" s="834"/>
      <c r="DE121" s="345"/>
      <c r="DF121" s="827" t="s">
        <v>438</v>
      </c>
      <c r="DG121" s="835">
        <f>IF(DI105&lt;0,DG81-DH112,DH114)</f>
        <v>10</v>
      </c>
      <c r="DH121" s="835">
        <f>IF(DI106&lt;0,DG80-DH113,DH115)</f>
        <v>10</v>
      </c>
      <c r="DI121" s="835">
        <f t="shared" si="49"/>
        <v>100</v>
      </c>
      <c r="DJ121" s="834"/>
      <c r="DK121" s="345"/>
      <c r="DL121" s="827" t="s">
        <v>438</v>
      </c>
      <c r="DM121" s="835">
        <f>IF(DO105&lt;0,DM81-DN112,DN114)</f>
        <v>10</v>
      </c>
      <c r="DN121" s="835">
        <f>IF(DO106&lt;0,DM80-DN113,DN115)</f>
        <v>10</v>
      </c>
      <c r="DO121" s="835">
        <f t="shared" si="50"/>
        <v>100</v>
      </c>
      <c r="DP121" s="834"/>
      <c r="DQ121" s="345"/>
      <c r="DR121" s="827" t="s">
        <v>438</v>
      </c>
      <c r="DS121" s="835">
        <f>IF(DU105&lt;0,DS81-DT112,DT114)</f>
        <v>10</v>
      </c>
      <c r="DT121" s="835">
        <f>IF(DU106&lt;0,DS80-DT113,DT115)</f>
        <v>10</v>
      </c>
      <c r="DU121" s="835">
        <f t="shared" si="51"/>
        <v>100</v>
      </c>
      <c r="DV121" s="834"/>
      <c r="DW121" s="345"/>
      <c r="DX121" s="827" t="s">
        <v>438</v>
      </c>
      <c r="DY121" s="835">
        <f>IF(EA105&lt;0,DY81-DZ112,DZ114)</f>
        <v>10</v>
      </c>
      <c r="DZ121" s="835">
        <f>IF(EA106&lt;0,DY80-DZ113,DZ115)</f>
        <v>10</v>
      </c>
      <c r="EA121" s="835">
        <f t="shared" si="52"/>
        <v>100</v>
      </c>
      <c r="EB121" s="834"/>
      <c r="EC121" s="345"/>
      <c r="ED121" s="827" t="s">
        <v>438</v>
      </c>
      <c r="EE121" s="835">
        <f>IF(EG105&lt;0,EE81-EF112,EF114)</f>
        <v>10</v>
      </c>
      <c r="EF121" s="835">
        <f>IF(EG106&lt;0,EE80-EF113,EF115)</f>
        <v>10</v>
      </c>
      <c r="EG121" s="835">
        <f t="shared" si="53"/>
        <v>100</v>
      </c>
      <c r="EH121" s="834"/>
      <c r="EI121" s="345"/>
      <c r="EJ121" s="827" t="s">
        <v>438</v>
      </c>
      <c r="EK121" s="835">
        <f>IF(EM105&lt;0,EK81-EL112,EL114)</f>
        <v>10</v>
      </c>
      <c r="EL121" s="835">
        <f>IF(EM106&lt;0,EK80-EL113,EL115)</f>
        <v>10</v>
      </c>
      <c r="EM121" s="835">
        <f t="shared" si="54"/>
        <v>100</v>
      </c>
      <c r="EN121" s="834"/>
      <c r="EO121" s="345"/>
      <c r="EP121" s="827" t="s">
        <v>438</v>
      </c>
      <c r="EQ121" s="835">
        <f>IF(ES105&lt;0,EQ81-ER112,ER114)</f>
        <v>10</v>
      </c>
      <c r="ER121" s="835">
        <f>IF(ES106&lt;0,EQ80-ER113,ER115)</f>
        <v>10</v>
      </c>
      <c r="ES121" s="835">
        <f t="shared" si="55"/>
        <v>100</v>
      </c>
      <c r="ET121" s="834"/>
      <c r="EU121" s="345"/>
      <c r="EV121" s="827" t="s">
        <v>438</v>
      </c>
      <c r="EW121" s="835">
        <f>IF(EY105&lt;0,EW81-EX112,EX114)</f>
        <v>10</v>
      </c>
      <c r="EX121" s="835">
        <f>IF(EY106&lt;0,EW80-EX113,EX115)</f>
        <v>10</v>
      </c>
      <c r="EY121" s="835">
        <f t="shared" si="56"/>
        <v>100</v>
      </c>
      <c r="EZ121" s="834"/>
      <c r="FA121" s="345"/>
      <c r="FB121" s="827" t="s">
        <v>438</v>
      </c>
      <c r="FC121" s="835">
        <f>IF(FE105&lt;0,FC81-FD112,FD114)</f>
        <v>10</v>
      </c>
      <c r="FD121" s="835">
        <f>IF(FE106&lt;0,FC80-FD113,FD115)</f>
        <v>10</v>
      </c>
      <c r="FE121" s="835">
        <f t="shared" si="57"/>
        <v>100</v>
      </c>
      <c r="FF121" s="834"/>
      <c r="FG121" s="345"/>
      <c r="FH121" s="827" t="s">
        <v>438</v>
      </c>
      <c r="FI121" s="835">
        <f>IF(FK105&lt;0,FI81-FJ112,FJ114)</f>
        <v>10</v>
      </c>
      <c r="FJ121" s="835">
        <f>IF(FK106&lt;0,FI80-FJ113,FJ115)</f>
        <v>10</v>
      </c>
      <c r="FK121" s="835">
        <f t="shared" si="58"/>
        <v>100</v>
      </c>
      <c r="FL121" s="834"/>
      <c r="FM121" s="345"/>
      <c r="FN121" s="827" t="s">
        <v>438</v>
      </c>
      <c r="FO121" s="835">
        <f>IF(FQ105&lt;0,FO81-FP112,FP114)</f>
        <v>10</v>
      </c>
      <c r="FP121" s="835">
        <f>IF(FQ106&lt;0,FO80-FP113,FP115)</f>
        <v>10</v>
      </c>
      <c r="FQ121" s="835">
        <f t="shared" si="59"/>
        <v>100</v>
      </c>
      <c r="FR121" s="834"/>
      <c r="FS121" s="345"/>
      <c r="FT121" s="827" t="s">
        <v>438</v>
      </c>
      <c r="FU121" s="835">
        <f>IF(FW105&lt;0,FU81-FV112,FV114)</f>
        <v>10</v>
      </c>
      <c r="FV121" s="835">
        <f>IF(FW106&lt;0,FU80-FV113,FV115)</f>
        <v>10</v>
      </c>
      <c r="FW121" s="835">
        <f t="shared" si="60"/>
        <v>100</v>
      </c>
      <c r="FX121" s="834"/>
      <c r="FY121" s="345"/>
    </row>
    <row r="122" spans="1:181" x14ac:dyDescent="0.3">
      <c r="A122" s="19"/>
      <c r="B122" s="827" t="s">
        <v>437</v>
      </c>
      <c r="C122" s="835">
        <f>F105</f>
        <v>190</v>
      </c>
      <c r="D122" s="835">
        <f>IF(E106&lt;0,C80-D113,D115)</f>
        <v>0</v>
      </c>
      <c r="E122" s="835">
        <f t="shared" si="31"/>
        <v>0</v>
      </c>
      <c r="F122" s="834"/>
      <c r="G122" s="345"/>
      <c r="H122" s="827" t="s">
        <v>437</v>
      </c>
      <c r="I122" s="835">
        <f>L105</f>
        <v>149.44667579019352</v>
      </c>
      <c r="J122" s="835">
        <f>IF(K106&lt;0,I80-J113,J115)</f>
        <v>18.828329097410151</v>
      </c>
      <c r="K122" s="835">
        <f t="shared" si="32"/>
        <v>2813.8311942917221</v>
      </c>
      <c r="L122" s="834"/>
      <c r="M122" s="345"/>
      <c r="N122" s="827" t="s">
        <v>437</v>
      </c>
      <c r="O122" s="835">
        <f>R105</f>
        <v>106.61945094523003</v>
      </c>
      <c r="P122" s="835">
        <f>IF(Q106&lt;0,O80-P113,P115)</f>
        <v>38.712397775428911</v>
      </c>
      <c r="Q122" s="835">
        <f t="shared" si="33"/>
        <v>4127.4945955895746</v>
      </c>
      <c r="R122" s="834"/>
      <c r="S122" s="345"/>
      <c r="T122" s="827" t="s">
        <v>437</v>
      </c>
      <c r="U122" s="835">
        <f>X105</f>
        <v>63.792226100266546</v>
      </c>
      <c r="V122" s="835">
        <f>IF(W106&lt;0,U80-V113,V115)</f>
        <v>58.596466453447668</v>
      </c>
      <c r="W122" s="835">
        <f t="shared" si="34"/>
        <v>3737.9990366750176</v>
      </c>
      <c r="X122" s="834"/>
      <c r="Y122" s="345"/>
      <c r="Z122" s="827" t="s">
        <v>437</v>
      </c>
      <c r="AA122" s="835">
        <f>AD105</f>
        <v>23.238901890460113</v>
      </c>
      <c r="AB122" s="835">
        <f>IF(AC106&lt;0,AA80-AB113,AB115)</f>
        <v>77.424795550857809</v>
      </c>
      <c r="AC122" s="835">
        <f t="shared" si="35"/>
        <v>1799.2672276953174</v>
      </c>
      <c r="AD122" s="834"/>
      <c r="AE122" s="345"/>
      <c r="AF122" s="827" t="s">
        <v>437</v>
      </c>
      <c r="AG122" s="835">
        <f>AJ105</f>
        <v>13.225201542847117</v>
      </c>
      <c r="AH122" s="835">
        <f>IF(AI106&lt;0,AG80-AH113,AH115)</f>
        <v>81.129356316331908</v>
      </c>
      <c r="AI122" s="835">
        <f t="shared" si="36"/>
        <v>1072.9520883249463</v>
      </c>
      <c r="AJ122" s="834"/>
      <c r="AK122" s="345"/>
      <c r="AL122" s="827" t="s">
        <v>437</v>
      </c>
      <c r="AM122" s="835">
        <f>AP105</f>
        <v>44.518455241406116</v>
      </c>
      <c r="AN122" s="835">
        <f>IF(AO106&lt;0,AM80-AN113,AN115)</f>
        <v>64.365113263532436</v>
      </c>
      <c r="AO122" s="835">
        <f t="shared" si="37"/>
        <v>2865.4354139306038</v>
      </c>
      <c r="AP122" s="834"/>
      <c r="AQ122" s="345"/>
      <c r="AR122" s="827" t="s">
        <v>437</v>
      </c>
      <c r="AS122" s="835">
        <f>AV105</f>
        <v>70.31712427693077</v>
      </c>
      <c r="AT122" s="835">
        <f>IF(AU106&lt;0,AS80-AT113,AT115)</f>
        <v>50.544397708787088</v>
      </c>
      <c r="AU122" s="835">
        <f t="shared" si="38"/>
        <v>3554.1366951913965</v>
      </c>
      <c r="AV122" s="834"/>
      <c r="AW122" s="345"/>
      <c r="AX122" s="827" t="s">
        <v>437</v>
      </c>
      <c r="AY122" s="835">
        <f>BB105</f>
        <v>90.891040763508698</v>
      </c>
      <c r="AZ122" s="835">
        <f>IF(BA106&lt;0,AY80-AZ113,AZ115)</f>
        <v>39.522656733834623</v>
      </c>
      <c r="BA122" s="835">
        <f t="shared" si="39"/>
        <v>3592.2554042771244</v>
      </c>
      <c r="BB122" s="834"/>
      <c r="BC122" s="345"/>
      <c r="BD122" s="827" t="s">
        <v>437</v>
      </c>
      <c r="BE122" s="835">
        <f>BH105</f>
        <v>106.86795965677911</v>
      </c>
      <c r="BF122" s="835">
        <f>IF(BG106&lt;0,BE80-BF113,BF115)</f>
        <v>30.963593041011194</v>
      </c>
      <c r="BG122" s="835">
        <f t="shared" si="40"/>
        <v>3309.0160119357106</v>
      </c>
      <c r="BH122" s="834"/>
      <c r="BI122" s="345"/>
      <c r="BJ122" s="827" t="s">
        <v>437</v>
      </c>
      <c r="BK122" s="835">
        <f>BN105</f>
        <v>119.0208133397006</v>
      </c>
      <c r="BL122" s="835">
        <f>IF(BM106&lt;0,BK80-BL113,BL115)</f>
        <v>24.453135710874676</v>
      </c>
      <c r="BM122" s="835">
        <f t="shared" si="41"/>
        <v>2910.4321010143817</v>
      </c>
      <c r="BN122" s="834"/>
      <c r="BO122" s="345"/>
      <c r="BP122" s="827" t="s">
        <v>437</v>
      </c>
      <c r="BQ122" s="835">
        <f>BT105</f>
        <v>128.12010850208202</v>
      </c>
      <c r="BR122" s="835">
        <f>IF(BS106&lt;0,BQ80-BR113,BR115)</f>
        <v>19.578513302456059</v>
      </c>
      <c r="BS122" s="835">
        <f t="shared" si="42"/>
        <v>2508.4012486201264</v>
      </c>
      <c r="BT122" s="834"/>
      <c r="BU122" s="345"/>
      <c r="BV122" s="827" t="s">
        <v>437</v>
      </c>
      <c r="BW122" s="835">
        <f>BZ105</f>
        <v>134.85288074811626</v>
      </c>
      <c r="BX122" s="835">
        <f>IF(BY106&lt;0,BW80-BX113,BX115)</f>
        <v>15.971671027794855</v>
      </c>
      <c r="BY122" s="835">
        <f t="shared" si="43"/>
        <v>2153.825848459363</v>
      </c>
      <c r="BZ122" s="834"/>
      <c r="CA122" s="345"/>
      <c r="CB122" s="827" t="s">
        <v>437</v>
      </c>
      <c r="CC122" s="835">
        <f>CF105</f>
        <v>139.79107980256492</v>
      </c>
      <c r="CD122" s="835">
        <f>IF(CE106&lt;0,CC80-CD113,CD115)</f>
        <v>13.326207248625934</v>
      </c>
      <c r="CE122" s="835">
        <f t="shared" si="44"/>
        <v>1862.884900958187</v>
      </c>
      <c r="CF122" s="834"/>
      <c r="CG122" s="345"/>
      <c r="CH122" s="827" t="s">
        <v>437</v>
      </c>
      <c r="CI122" s="835">
        <f>CL105</f>
        <v>143.38976967780653</v>
      </c>
      <c r="CJ122" s="835">
        <f>IF(CK106&lt;0,CI80-CJ113,CJ115)</f>
        <v>11.398337672603645</v>
      </c>
      <c r="CK122" s="835">
        <f t="shared" si="45"/>
        <v>1634.4050135845021</v>
      </c>
      <c r="CL122" s="834"/>
      <c r="CM122" s="345"/>
      <c r="CN122" s="827" t="s">
        <v>437</v>
      </c>
      <c r="CO122" s="835">
        <f>CR105</f>
        <v>146</v>
      </c>
      <c r="CP122" s="835">
        <f>IF(CQ106&lt;0,CO80-CP113,CP115)</f>
        <v>10</v>
      </c>
      <c r="CQ122" s="835">
        <f t="shared" si="46"/>
        <v>1460</v>
      </c>
      <c r="CR122" s="834"/>
      <c r="CS122" s="345"/>
      <c r="CT122" s="827" t="s">
        <v>437</v>
      </c>
      <c r="CU122" s="835">
        <f>CX105</f>
        <v>146</v>
      </c>
      <c r="CV122" s="835">
        <f>IF(CW106&lt;0,CU80-CV113,CV115)</f>
        <v>10</v>
      </c>
      <c r="CW122" s="835">
        <f t="shared" si="47"/>
        <v>1460</v>
      </c>
      <c r="CX122" s="834"/>
      <c r="CY122" s="345"/>
      <c r="CZ122" s="827" t="s">
        <v>437</v>
      </c>
      <c r="DA122" s="835">
        <f>DD105</f>
        <v>146</v>
      </c>
      <c r="DB122" s="835">
        <f>IF(DC106&lt;0,DA80-DB113,DB115)</f>
        <v>10</v>
      </c>
      <c r="DC122" s="835">
        <f t="shared" si="48"/>
        <v>1460</v>
      </c>
      <c r="DD122" s="834"/>
      <c r="DE122" s="345"/>
      <c r="DF122" s="827" t="s">
        <v>437</v>
      </c>
      <c r="DG122" s="835">
        <f>DJ105</f>
        <v>146</v>
      </c>
      <c r="DH122" s="835">
        <f>IF(DI106&lt;0,DG80-DH113,DH115)</f>
        <v>10</v>
      </c>
      <c r="DI122" s="835">
        <f t="shared" si="49"/>
        <v>1460</v>
      </c>
      <c r="DJ122" s="834"/>
      <c r="DK122" s="345"/>
      <c r="DL122" s="827" t="s">
        <v>437</v>
      </c>
      <c r="DM122" s="835">
        <f>DP105</f>
        <v>146</v>
      </c>
      <c r="DN122" s="835">
        <f>IF(DO106&lt;0,DM80-DN113,DN115)</f>
        <v>10</v>
      </c>
      <c r="DO122" s="835">
        <f t="shared" si="50"/>
        <v>1460</v>
      </c>
      <c r="DP122" s="834"/>
      <c r="DQ122" s="345"/>
      <c r="DR122" s="827" t="s">
        <v>437</v>
      </c>
      <c r="DS122" s="835">
        <f>DV105</f>
        <v>146</v>
      </c>
      <c r="DT122" s="835">
        <f>IF(DU106&lt;0,DS80-DT113,DT115)</f>
        <v>10</v>
      </c>
      <c r="DU122" s="835">
        <f t="shared" si="51"/>
        <v>1460</v>
      </c>
      <c r="DV122" s="834"/>
      <c r="DW122" s="345"/>
      <c r="DX122" s="827" t="s">
        <v>437</v>
      </c>
      <c r="DY122" s="835">
        <f>EB105</f>
        <v>146</v>
      </c>
      <c r="DZ122" s="835">
        <f>IF(EA106&lt;0,DY80-DZ113,DZ115)</f>
        <v>10</v>
      </c>
      <c r="EA122" s="835">
        <f t="shared" si="52"/>
        <v>1460</v>
      </c>
      <c r="EB122" s="834"/>
      <c r="EC122" s="345"/>
      <c r="ED122" s="827" t="s">
        <v>437</v>
      </c>
      <c r="EE122" s="835">
        <f>EH105</f>
        <v>146</v>
      </c>
      <c r="EF122" s="835">
        <f>IF(EG106&lt;0,EE80-EF113,EF115)</f>
        <v>10</v>
      </c>
      <c r="EG122" s="835">
        <f t="shared" si="53"/>
        <v>1460</v>
      </c>
      <c r="EH122" s="834"/>
      <c r="EI122" s="345"/>
      <c r="EJ122" s="827" t="s">
        <v>437</v>
      </c>
      <c r="EK122" s="835">
        <f>EN105</f>
        <v>146</v>
      </c>
      <c r="EL122" s="835">
        <f>IF(EM106&lt;0,EK80-EL113,EL115)</f>
        <v>10</v>
      </c>
      <c r="EM122" s="835">
        <f t="shared" si="54"/>
        <v>1460</v>
      </c>
      <c r="EN122" s="834"/>
      <c r="EO122" s="345"/>
      <c r="EP122" s="827" t="s">
        <v>437</v>
      </c>
      <c r="EQ122" s="835">
        <f>ET105</f>
        <v>146</v>
      </c>
      <c r="ER122" s="835">
        <f>IF(ES106&lt;0,EQ80-ER113,ER115)</f>
        <v>10</v>
      </c>
      <c r="ES122" s="835">
        <f t="shared" si="55"/>
        <v>1460</v>
      </c>
      <c r="ET122" s="834"/>
      <c r="EU122" s="345"/>
      <c r="EV122" s="827" t="s">
        <v>437</v>
      </c>
      <c r="EW122" s="835">
        <f>EZ105</f>
        <v>146</v>
      </c>
      <c r="EX122" s="835">
        <f>IF(EY106&lt;0,EW80-EX113,EX115)</f>
        <v>10</v>
      </c>
      <c r="EY122" s="835">
        <f t="shared" si="56"/>
        <v>1460</v>
      </c>
      <c r="EZ122" s="834"/>
      <c r="FA122" s="345"/>
      <c r="FB122" s="827" t="s">
        <v>437</v>
      </c>
      <c r="FC122" s="835">
        <f>FF105</f>
        <v>146</v>
      </c>
      <c r="FD122" s="835">
        <f>IF(FE106&lt;0,FC80-FD113,FD115)</f>
        <v>10</v>
      </c>
      <c r="FE122" s="835">
        <f t="shared" si="57"/>
        <v>1460</v>
      </c>
      <c r="FF122" s="834"/>
      <c r="FG122" s="345"/>
      <c r="FH122" s="827" t="s">
        <v>437</v>
      </c>
      <c r="FI122" s="835">
        <f>FL105</f>
        <v>146</v>
      </c>
      <c r="FJ122" s="835">
        <f>IF(FK106&lt;0,FI80-FJ113,FJ115)</f>
        <v>10</v>
      </c>
      <c r="FK122" s="835">
        <f t="shared" si="58"/>
        <v>1460</v>
      </c>
      <c r="FL122" s="834"/>
      <c r="FM122" s="345"/>
      <c r="FN122" s="827" t="s">
        <v>437</v>
      </c>
      <c r="FO122" s="835">
        <f>FR105</f>
        <v>146</v>
      </c>
      <c r="FP122" s="835">
        <f>IF(FQ106&lt;0,FO80-FP113,FP115)</f>
        <v>10</v>
      </c>
      <c r="FQ122" s="835">
        <f t="shared" si="59"/>
        <v>1460</v>
      </c>
      <c r="FR122" s="834"/>
      <c r="FS122" s="345"/>
      <c r="FT122" s="827" t="s">
        <v>437</v>
      </c>
      <c r="FU122" s="835">
        <f>FX105</f>
        <v>146</v>
      </c>
      <c r="FV122" s="835">
        <f>IF(FW106&lt;0,FU80-FV113,FV115)</f>
        <v>10</v>
      </c>
      <c r="FW122" s="835">
        <f t="shared" si="60"/>
        <v>1460</v>
      </c>
      <c r="FX122" s="834"/>
      <c r="FY122" s="345"/>
    </row>
    <row r="123" spans="1:181" x14ac:dyDescent="0.3">
      <c r="A123" s="19"/>
      <c r="B123" s="827" t="s">
        <v>436</v>
      </c>
      <c r="C123" s="835">
        <f>IF(E105&lt;0,C81-D114,D112)</f>
        <v>0</v>
      </c>
      <c r="D123" s="835">
        <f>IF(E106&lt;0,C80-D113,D115)</f>
        <v>0</v>
      </c>
      <c r="E123" s="835">
        <f t="shared" si="31"/>
        <v>0</v>
      </c>
      <c r="F123" s="834"/>
      <c r="G123" s="345"/>
      <c r="H123" s="827" t="s">
        <v>436</v>
      </c>
      <c r="I123" s="835">
        <f>IF(K105&lt;0,I81-J114,J112)</f>
        <v>18.828329097410151</v>
      </c>
      <c r="J123" s="835">
        <f>IF(K106&lt;0,I80-J113,J115)</f>
        <v>18.828329097410151</v>
      </c>
      <c r="K123" s="835">
        <f t="shared" si="32"/>
        <v>354.50597660038176</v>
      </c>
      <c r="L123" s="834"/>
      <c r="M123" s="345"/>
      <c r="N123" s="827" t="s">
        <v>436</v>
      </c>
      <c r="O123" s="835">
        <f>IF(Q105&lt;0,O81-P114,P112)</f>
        <v>38.712397775428911</v>
      </c>
      <c r="P123" s="835">
        <f>IF(Q106&lt;0,O80-P113,P115)</f>
        <v>38.712397775428911</v>
      </c>
      <c r="Q123" s="835">
        <f t="shared" si="33"/>
        <v>1498.6497415230333</v>
      </c>
      <c r="R123" s="834"/>
      <c r="S123" s="345"/>
      <c r="T123" s="827" t="s">
        <v>436</v>
      </c>
      <c r="U123" s="835">
        <f>IF(W105&lt;0,U81-V114,V112)</f>
        <v>58.596466453447668</v>
      </c>
      <c r="V123" s="835">
        <f>IF(W106&lt;0,U80-V113,V115)</f>
        <v>58.596466453447668</v>
      </c>
      <c r="W123" s="835">
        <f t="shared" si="34"/>
        <v>3433.5458808300182</v>
      </c>
      <c r="X123" s="834"/>
      <c r="Y123" s="345"/>
      <c r="Z123" s="827" t="s">
        <v>436</v>
      </c>
      <c r="AA123" s="835">
        <f>IF(AC105&lt;0,AA81-AB114,AB112)</f>
        <v>77.424795550857809</v>
      </c>
      <c r="AB123" s="835">
        <f>IF(AC106&lt;0,AA80-AB113,AB115)</f>
        <v>77.424795550857809</v>
      </c>
      <c r="AC123" s="835">
        <f t="shared" si="35"/>
        <v>5994.5989660921314</v>
      </c>
      <c r="AD123" s="834"/>
      <c r="AE123" s="345"/>
      <c r="AF123" s="827" t="s">
        <v>436</v>
      </c>
      <c r="AG123" s="835">
        <f>IF(AI105&lt;0,AG81-AH114,AH112)</f>
        <v>81.129356316331908</v>
      </c>
      <c r="AH123" s="835">
        <f>IF(AI106&lt;0,AG80-AH113,AH115)</f>
        <v>81.129356316331908</v>
      </c>
      <c r="AI123" s="835">
        <f t="shared" si="36"/>
        <v>6581.9724563023437</v>
      </c>
      <c r="AJ123" s="834"/>
      <c r="AK123" s="345"/>
      <c r="AL123" s="827" t="s">
        <v>436</v>
      </c>
      <c r="AM123" s="835">
        <f>IF(AO105&lt;0,AM81-AN114,AN112)</f>
        <v>64.365113263532436</v>
      </c>
      <c r="AN123" s="835">
        <f>IF(AO106&lt;0,AM80-AN113,AN115)</f>
        <v>64.365113263532436</v>
      </c>
      <c r="AO123" s="835">
        <f t="shared" si="37"/>
        <v>4142.8678054273587</v>
      </c>
      <c r="AP123" s="834"/>
      <c r="AQ123" s="345"/>
      <c r="AR123" s="827" t="s">
        <v>436</v>
      </c>
      <c r="AS123" s="835">
        <f>IF(AU105&lt;0,AS81-AT114,AT112)</f>
        <v>50.544397708787088</v>
      </c>
      <c r="AT123" s="835">
        <f>IF(AU106&lt;0,AS80-AT113,AT115)</f>
        <v>50.544397708787088</v>
      </c>
      <c r="AU123" s="835">
        <f t="shared" si="38"/>
        <v>2554.7361397440413</v>
      </c>
      <c r="AV123" s="834"/>
      <c r="AW123" s="345"/>
      <c r="AX123" s="827" t="s">
        <v>436</v>
      </c>
      <c r="AY123" s="835">
        <f>IF(BA105&lt;0,AY81-AZ114,AZ112)</f>
        <v>39.522656733834623</v>
      </c>
      <c r="AZ123" s="835">
        <f>IF(BA106&lt;0,AY80-AZ113,AZ115)</f>
        <v>39.522656733834623</v>
      </c>
      <c r="BA123" s="835">
        <f t="shared" si="39"/>
        <v>1562.0403953005232</v>
      </c>
      <c r="BB123" s="834"/>
      <c r="BC123" s="345"/>
      <c r="BD123" s="827" t="s">
        <v>436</v>
      </c>
      <c r="BE123" s="835">
        <f>IF(BG105&lt;0,BE81-BF114,BF112)</f>
        <v>30.963593041011194</v>
      </c>
      <c r="BF123" s="835">
        <f>IF(BG106&lt;0,BE80-BF113,BF115)</f>
        <v>30.963593041011194</v>
      </c>
      <c r="BG123" s="835">
        <f t="shared" si="40"/>
        <v>958.74409400935679</v>
      </c>
      <c r="BH123" s="834"/>
      <c r="BI123" s="345"/>
      <c r="BJ123" s="827" t="s">
        <v>436</v>
      </c>
      <c r="BK123" s="835">
        <f>IF(BM105&lt;0,BK81-BL114,BL112)</f>
        <v>24.453135710874676</v>
      </c>
      <c r="BL123" s="835">
        <f>IF(BM106&lt;0,BK80-BL113,BL115)</f>
        <v>24.453135710874676</v>
      </c>
      <c r="BM123" s="835">
        <f t="shared" si="41"/>
        <v>597.95584609445439</v>
      </c>
      <c r="BN123" s="834"/>
      <c r="BO123" s="345"/>
      <c r="BP123" s="827" t="s">
        <v>436</v>
      </c>
      <c r="BQ123" s="835">
        <f>IF(BS105&lt;0,BQ81-BR114,BR112)</f>
        <v>19.578513302456059</v>
      </c>
      <c r="BR123" s="835">
        <f>IF(BS106&lt;0,BQ80-BR113,BR115)</f>
        <v>19.578513302456059</v>
      </c>
      <c r="BS123" s="835">
        <f t="shared" si="42"/>
        <v>383.31818313444887</v>
      </c>
      <c r="BT123" s="834"/>
      <c r="BU123" s="345"/>
      <c r="BV123" s="827" t="s">
        <v>436</v>
      </c>
      <c r="BW123" s="835">
        <f>IF(BY105&lt;0,BW81-BX114,BX112)</f>
        <v>15.971671027794855</v>
      </c>
      <c r="BX123" s="835">
        <f>IF(BY106&lt;0,BW80-BX113,BX115)</f>
        <v>15.971671027794855</v>
      </c>
      <c r="BY123" s="835">
        <f t="shared" si="43"/>
        <v>255.09427542010155</v>
      </c>
      <c r="BZ123" s="834"/>
      <c r="CA123" s="345"/>
      <c r="CB123" s="827" t="s">
        <v>436</v>
      </c>
      <c r="CC123" s="835">
        <f>IF(CE105&lt;0,CC81-CD114,CD112)</f>
        <v>13.326207248625934</v>
      </c>
      <c r="CD123" s="835">
        <f>IF(CE106&lt;0,CC80-CD113,CD115)</f>
        <v>13.326207248625934</v>
      </c>
      <c r="CE123" s="835">
        <f t="shared" si="44"/>
        <v>177.58779963333041</v>
      </c>
      <c r="CF123" s="834"/>
      <c r="CG123" s="345"/>
      <c r="CH123" s="827" t="s">
        <v>436</v>
      </c>
      <c r="CI123" s="835">
        <f>IF(CK105&lt;0,CI81-CJ114,CJ112)</f>
        <v>11.398337672603645</v>
      </c>
      <c r="CJ123" s="835">
        <f>IF(CK106&lt;0,CI80-CJ113,CJ115)</f>
        <v>11.398337672603645</v>
      </c>
      <c r="CK123" s="835">
        <f t="shared" si="45"/>
        <v>129.92210169869549</v>
      </c>
      <c r="CL123" s="834"/>
      <c r="CM123" s="345"/>
      <c r="CN123" s="827" t="s">
        <v>436</v>
      </c>
      <c r="CO123" s="835">
        <f>IF(CQ105&lt;0,CO81-CP114,CP112)</f>
        <v>10</v>
      </c>
      <c r="CP123" s="835">
        <f>IF(CQ106&lt;0,CO80-CP113,CP115)</f>
        <v>10</v>
      </c>
      <c r="CQ123" s="835">
        <f t="shared" si="46"/>
        <v>100</v>
      </c>
      <c r="CR123" s="834"/>
      <c r="CS123" s="345"/>
      <c r="CT123" s="827" t="s">
        <v>436</v>
      </c>
      <c r="CU123" s="835">
        <f>IF(CW105&lt;0,CU81-CV114,CV112)</f>
        <v>10</v>
      </c>
      <c r="CV123" s="835">
        <f>IF(CW106&lt;0,CU80-CV113,CV115)</f>
        <v>10</v>
      </c>
      <c r="CW123" s="835">
        <f t="shared" si="47"/>
        <v>100</v>
      </c>
      <c r="CX123" s="834"/>
      <c r="CY123" s="345"/>
      <c r="CZ123" s="827" t="s">
        <v>436</v>
      </c>
      <c r="DA123" s="835">
        <f>IF(DC105&lt;0,DA81-DB114,DB112)</f>
        <v>10</v>
      </c>
      <c r="DB123" s="835">
        <f>IF(DC106&lt;0,DA80-DB113,DB115)</f>
        <v>10</v>
      </c>
      <c r="DC123" s="835">
        <f t="shared" si="48"/>
        <v>100</v>
      </c>
      <c r="DD123" s="834"/>
      <c r="DE123" s="345"/>
      <c r="DF123" s="827" t="s">
        <v>436</v>
      </c>
      <c r="DG123" s="835">
        <f>IF(DI105&lt;0,DG81-DH114,DH112)</f>
        <v>10</v>
      </c>
      <c r="DH123" s="835">
        <f>IF(DI106&lt;0,DG80-DH113,DH115)</f>
        <v>10</v>
      </c>
      <c r="DI123" s="835">
        <f t="shared" si="49"/>
        <v>100</v>
      </c>
      <c r="DJ123" s="834"/>
      <c r="DK123" s="345"/>
      <c r="DL123" s="827" t="s">
        <v>436</v>
      </c>
      <c r="DM123" s="835">
        <f>IF(DO105&lt;0,DM81-DN114,DN112)</f>
        <v>10</v>
      </c>
      <c r="DN123" s="835">
        <f>IF(DO106&lt;0,DM80-DN113,DN115)</f>
        <v>10</v>
      </c>
      <c r="DO123" s="835">
        <f t="shared" si="50"/>
        <v>100</v>
      </c>
      <c r="DP123" s="834"/>
      <c r="DQ123" s="345"/>
      <c r="DR123" s="827" t="s">
        <v>436</v>
      </c>
      <c r="DS123" s="835">
        <f>IF(DU105&lt;0,DS81-DT114,DT112)</f>
        <v>10</v>
      </c>
      <c r="DT123" s="835">
        <f>IF(DU106&lt;0,DS80-DT113,DT115)</f>
        <v>10</v>
      </c>
      <c r="DU123" s="835">
        <f t="shared" si="51"/>
        <v>100</v>
      </c>
      <c r="DV123" s="834"/>
      <c r="DW123" s="345"/>
      <c r="DX123" s="827" t="s">
        <v>436</v>
      </c>
      <c r="DY123" s="835">
        <f>IF(EA105&lt;0,DY81-DZ114,DZ112)</f>
        <v>10</v>
      </c>
      <c r="DZ123" s="835">
        <f>IF(EA106&lt;0,DY80-DZ113,DZ115)</f>
        <v>10</v>
      </c>
      <c r="EA123" s="835">
        <f t="shared" si="52"/>
        <v>100</v>
      </c>
      <c r="EB123" s="834"/>
      <c r="EC123" s="345"/>
      <c r="ED123" s="827" t="s">
        <v>436</v>
      </c>
      <c r="EE123" s="835">
        <f>IF(EG105&lt;0,EE81-EF114,EF112)</f>
        <v>10</v>
      </c>
      <c r="EF123" s="835">
        <f>IF(EG106&lt;0,EE80-EF113,EF115)</f>
        <v>10</v>
      </c>
      <c r="EG123" s="835">
        <f t="shared" si="53"/>
        <v>100</v>
      </c>
      <c r="EH123" s="834"/>
      <c r="EI123" s="345"/>
      <c r="EJ123" s="827" t="s">
        <v>436</v>
      </c>
      <c r="EK123" s="835">
        <f>IF(EM105&lt;0,EK81-EL114,EL112)</f>
        <v>10</v>
      </c>
      <c r="EL123" s="835">
        <f>IF(EM106&lt;0,EK80-EL113,EL115)</f>
        <v>10</v>
      </c>
      <c r="EM123" s="835">
        <f t="shared" si="54"/>
        <v>100</v>
      </c>
      <c r="EN123" s="834"/>
      <c r="EO123" s="345"/>
      <c r="EP123" s="827" t="s">
        <v>436</v>
      </c>
      <c r="EQ123" s="835">
        <f>IF(ES105&lt;0,EQ81-ER114,ER112)</f>
        <v>10</v>
      </c>
      <c r="ER123" s="835">
        <f>IF(ES106&lt;0,EQ80-ER113,ER115)</f>
        <v>10</v>
      </c>
      <c r="ES123" s="835">
        <f t="shared" si="55"/>
        <v>100</v>
      </c>
      <c r="ET123" s="834"/>
      <c r="EU123" s="345"/>
      <c r="EV123" s="827" t="s">
        <v>436</v>
      </c>
      <c r="EW123" s="835">
        <f>IF(EY105&lt;0,EW81-EX114,EX112)</f>
        <v>10</v>
      </c>
      <c r="EX123" s="835">
        <f>IF(EY106&lt;0,EW80-EX113,EX115)</f>
        <v>10</v>
      </c>
      <c r="EY123" s="835">
        <f t="shared" si="56"/>
        <v>100</v>
      </c>
      <c r="EZ123" s="834"/>
      <c r="FA123" s="345"/>
      <c r="FB123" s="827" t="s">
        <v>436</v>
      </c>
      <c r="FC123" s="835">
        <f>IF(FE105&lt;0,FC81-FD114,FD112)</f>
        <v>10</v>
      </c>
      <c r="FD123" s="835">
        <f>IF(FE106&lt;0,FC80-FD113,FD115)</f>
        <v>10</v>
      </c>
      <c r="FE123" s="835">
        <f t="shared" si="57"/>
        <v>100</v>
      </c>
      <c r="FF123" s="834"/>
      <c r="FG123" s="345"/>
      <c r="FH123" s="827" t="s">
        <v>436</v>
      </c>
      <c r="FI123" s="835">
        <f>IF(FK105&lt;0,FI81-FJ114,FJ112)</f>
        <v>10</v>
      </c>
      <c r="FJ123" s="835">
        <f>IF(FK106&lt;0,FI80-FJ113,FJ115)</f>
        <v>10</v>
      </c>
      <c r="FK123" s="835">
        <f t="shared" si="58"/>
        <v>100</v>
      </c>
      <c r="FL123" s="834"/>
      <c r="FM123" s="345"/>
      <c r="FN123" s="827" t="s">
        <v>436</v>
      </c>
      <c r="FO123" s="835">
        <f>IF(FQ105&lt;0,FO81-FP114,FP112)</f>
        <v>10</v>
      </c>
      <c r="FP123" s="835">
        <f>IF(FQ106&lt;0,FO80-FP113,FP115)</f>
        <v>10</v>
      </c>
      <c r="FQ123" s="835">
        <f t="shared" si="59"/>
        <v>100</v>
      </c>
      <c r="FR123" s="834"/>
      <c r="FS123" s="345"/>
      <c r="FT123" s="827" t="s">
        <v>436</v>
      </c>
      <c r="FU123" s="835">
        <f>IF(FW105&lt;0,FU81-FV114,FV112)</f>
        <v>10</v>
      </c>
      <c r="FV123" s="835">
        <f>IF(FW106&lt;0,FU80-FV113,FV115)</f>
        <v>10</v>
      </c>
      <c r="FW123" s="835">
        <f t="shared" si="60"/>
        <v>100</v>
      </c>
      <c r="FX123" s="834"/>
      <c r="FY123" s="345"/>
    </row>
    <row r="124" spans="1:181" x14ac:dyDescent="0.3">
      <c r="A124" s="19"/>
      <c r="B124" s="827" t="s">
        <v>435</v>
      </c>
      <c r="C124" s="835">
        <f>IF(E105&lt;0,C81-D114,D112)</f>
        <v>0</v>
      </c>
      <c r="D124" s="835">
        <f>F106</f>
        <v>190</v>
      </c>
      <c r="E124" s="835">
        <f t="shared" si="31"/>
        <v>0</v>
      </c>
      <c r="F124" s="834"/>
      <c r="G124" s="345"/>
      <c r="H124" s="827" t="s">
        <v>435</v>
      </c>
      <c r="I124" s="835">
        <f>IF(K105&lt;0,I81-J114,J112)</f>
        <v>18.828329097410151</v>
      </c>
      <c r="J124" s="835">
        <f>L106</f>
        <v>149.44667579019352</v>
      </c>
      <c r="K124" s="835">
        <f t="shared" si="32"/>
        <v>2813.8311942917221</v>
      </c>
      <c r="L124" s="834"/>
      <c r="M124" s="345"/>
      <c r="N124" s="827" t="s">
        <v>435</v>
      </c>
      <c r="O124" s="835">
        <f>IF(Q105&lt;0,O81-P114,P112)</f>
        <v>38.712397775428911</v>
      </c>
      <c r="P124" s="835">
        <f>R106</f>
        <v>106.61945094523003</v>
      </c>
      <c r="Q124" s="835">
        <f t="shared" si="33"/>
        <v>4127.4945955895746</v>
      </c>
      <c r="R124" s="834"/>
      <c r="S124" s="345"/>
      <c r="T124" s="827" t="s">
        <v>435</v>
      </c>
      <c r="U124" s="835">
        <f>IF(W105&lt;0,U81-V114,V112)</f>
        <v>58.596466453447668</v>
      </c>
      <c r="V124" s="835">
        <f>X106</f>
        <v>63.792226100266546</v>
      </c>
      <c r="W124" s="835">
        <f t="shared" si="34"/>
        <v>3737.9990366750176</v>
      </c>
      <c r="X124" s="834"/>
      <c r="Y124" s="345"/>
      <c r="Z124" s="827" t="s">
        <v>435</v>
      </c>
      <c r="AA124" s="835">
        <f>IF(AC105&lt;0,AA81-AB114,AB112)</f>
        <v>77.424795550857809</v>
      </c>
      <c r="AB124" s="835">
        <f>AD106</f>
        <v>23.238901890460113</v>
      </c>
      <c r="AC124" s="835">
        <f t="shared" si="35"/>
        <v>1799.2672276953174</v>
      </c>
      <c r="AD124" s="834"/>
      <c r="AE124" s="345"/>
      <c r="AF124" s="827" t="s">
        <v>435</v>
      </c>
      <c r="AG124" s="835">
        <f>IF(AI105&lt;0,AG81-AH114,AH112)</f>
        <v>81.129356316331908</v>
      </c>
      <c r="AH124" s="835">
        <f>AJ106</f>
        <v>13.225201542847117</v>
      </c>
      <c r="AI124" s="835">
        <f t="shared" si="36"/>
        <v>1072.9520883249463</v>
      </c>
      <c r="AJ124" s="834"/>
      <c r="AK124" s="345"/>
      <c r="AL124" s="827" t="s">
        <v>435</v>
      </c>
      <c r="AM124" s="835">
        <f>IF(AO105&lt;0,AM81-AN114,AN112)</f>
        <v>64.365113263532436</v>
      </c>
      <c r="AN124" s="835">
        <f>AP106</f>
        <v>44.518455241406116</v>
      </c>
      <c r="AO124" s="835">
        <f t="shared" si="37"/>
        <v>2865.4354139306038</v>
      </c>
      <c r="AP124" s="834"/>
      <c r="AQ124" s="345"/>
      <c r="AR124" s="827" t="s">
        <v>435</v>
      </c>
      <c r="AS124" s="835">
        <f>IF(AU105&lt;0,AS81-AT114,AT112)</f>
        <v>50.544397708787088</v>
      </c>
      <c r="AT124" s="835">
        <f>AV106</f>
        <v>70.31712427693077</v>
      </c>
      <c r="AU124" s="835">
        <f t="shared" si="38"/>
        <v>3554.1366951913965</v>
      </c>
      <c r="AV124" s="834"/>
      <c r="AW124" s="345"/>
      <c r="AX124" s="827" t="s">
        <v>435</v>
      </c>
      <c r="AY124" s="835">
        <f>IF(BA105&lt;0,AY81-AZ114,AZ112)</f>
        <v>39.522656733834623</v>
      </c>
      <c r="AZ124" s="835">
        <f>BB106</f>
        <v>90.891040763508698</v>
      </c>
      <c r="BA124" s="835">
        <f t="shared" si="39"/>
        <v>3592.2554042771244</v>
      </c>
      <c r="BB124" s="834"/>
      <c r="BC124" s="345"/>
      <c r="BD124" s="827" t="s">
        <v>435</v>
      </c>
      <c r="BE124" s="835">
        <f>IF(BG105&lt;0,BE81-BF114,BF112)</f>
        <v>30.963593041011194</v>
      </c>
      <c r="BF124" s="835">
        <f>BH106</f>
        <v>106.86795965677911</v>
      </c>
      <c r="BG124" s="835">
        <f t="shared" si="40"/>
        <v>3309.0160119357106</v>
      </c>
      <c r="BH124" s="834"/>
      <c r="BI124" s="345"/>
      <c r="BJ124" s="827" t="s">
        <v>435</v>
      </c>
      <c r="BK124" s="835">
        <f>IF(BM105&lt;0,BK81-BL114,BL112)</f>
        <v>24.453135710874676</v>
      </c>
      <c r="BL124" s="835">
        <f>BN106</f>
        <v>119.0208133397006</v>
      </c>
      <c r="BM124" s="835">
        <f t="shared" si="41"/>
        <v>2910.4321010143817</v>
      </c>
      <c r="BN124" s="834"/>
      <c r="BO124" s="345"/>
      <c r="BP124" s="827" t="s">
        <v>435</v>
      </c>
      <c r="BQ124" s="835">
        <f>IF(BS105&lt;0,BQ81-BR114,BR112)</f>
        <v>19.578513302456059</v>
      </c>
      <c r="BR124" s="835">
        <f>BT106</f>
        <v>128.12010850208202</v>
      </c>
      <c r="BS124" s="835">
        <f t="shared" si="42"/>
        <v>2508.4012486201264</v>
      </c>
      <c r="BT124" s="834"/>
      <c r="BU124" s="345"/>
      <c r="BV124" s="827" t="s">
        <v>435</v>
      </c>
      <c r="BW124" s="835">
        <f>IF(BY105&lt;0,BW81-BX114,BX112)</f>
        <v>15.971671027794855</v>
      </c>
      <c r="BX124" s="835">
        <f>BZ106</f>
        <v>134.85288074811626</v>
      </c>
      <c r="BY124" s="835">
        <f t="shared" si="43"/>
        <v>2153.825848459363</v>
      </c>
      <c r="BZ124" s="834"/>
      <c r="CA124" s="345"/>
      <c r="CB124" s="827" t="s">
        <v>435</v>
      </c>
      <c r="CC124" s="835">
        <f>IF(CE105&lt;0,CC81-CD114,CD112)</f>
        <v>13.326207248625934</v>
      </c>
      <c r="CD124" s="835">
        <f>CF106</f>
        <v>139.79107980256492</v>
      </c>
      <c r="CE124" s="835">
        <f t="shared" si="44"/>
        <v>1862.884900958187</v>
      </c>
      <c r="CF124" s="834"/>
      <c r="CG124" s="345"/>
      <c r="CH124" s="827" t="s">
        <v>435</v>
      </c>
      <c r="CI124" s="835">
        <f>IF(CK105&lt;0,CI81-CJ114,CJ112)</f>
        <v>11.398337672603645</v>
      </c>
      <c r="CJ124" s="835">
        <f>CL106</f>
        <v>143.38976967780653</v>
      </c>
      <c r="CK124" s="835">
        <f t="shared" si="45"/>
        <v>1634.4050135845021</v>
      </c>
      <c r="CL124" s="834"/>
      <c r="CM124" s="345"/>
      <c r="CN124" s="827" t="s">
        <v>435</v>
      </c>
      <c r="CO124" s="835">
        <f>IF(CQ105&lt;0,CO81-CP114,CP112)</f>
        <v>10</v>
      </c>
      <c r="CP124" s="835">
        <f>CR106</f>
        <v>146</v>
      </c>
      <c r="CQ124" s="835">
        <f t="shared" si="46"/>
        <v>1460</v>
      </c>
      <c r="CR124" s="834"/>
      <c r="CS124" s="345"/>
      <c r="CT124" s="827" t="s">
        <v>435</v>
      </c>
      <c r="CU124" s="835">
        <f>IF(CW105&lt;0,CU81-CV114,CV112)</f>
        <v>10</v>
      </c>
      <c r="CV124" s="835">
        <f>CX106</f>
        <v>146</v>
      </c>
      <c r="CW124" s="835">
        <f t="shared" si="47"/>
        <v>1460</v>
      </c>
      <c r="CX124" s="834"/>
      <c r="CY124" s="345"/>
      <c r="CZ124" s="827" t="s">
        <v>435</v>
      </c>
      <c r="DA124" s="835">
        <f>IF(DC105&lt;0,DA81-DB114,DB112)</f>
        <v>10</v>
      </c>
      <c r="DB124" s="835">
        <f>DD106</f>
        <v>146</v>
      </c>
      <c r="DC124" s="835">
        <f t="shared" si="48"/>
        <v>1460</v>
      </c>
      <c r="DD124" s="834"/>
      <c r="DE124" s="345"/>
      <c r="DF124" s="827" t="s">
        <v>435</v>
      </c>
      <c r="DG124" s="835">
        <f>IF(DI105&lt;0,DG81-DH114,DH112)</f>
        <v>10</v>
      </c>
      <c r="DH124" s="835">
        <f>DJ106</f>
        <v>146</v>
      </c>
      <c r="DI124" s="835">
        <f t="shared" si="49"/>
        <v>1460</v>
      </c>
      <c r="DJ124" s="834"/>
      <c r="DK124" s="345"/>
      <c r="DL124" s="827" t="s">
        <v>435</v>
      </c>
      <c r="DM124" s="835">
        <f>IF(DO105&lt;0,DM81-DN114,DN112)</f>
        <v>10</v>
      </c>
      <c r="DN124" s="835">
        <f>DP106</f>
        <v>146</v>
      </c>
      <c r="DO124" s="835">
        <f t="shared" si="50"/>
        <v>1460</v>
      </c>
      <c r="DP124" s="834"/>
      <c r="DQ124" s="345"/>
      <c r="DR124" s="827" t="s">
        <v>435</v>
      </c>
      <c r="DS124" s="835">
        <f>IF(DU105&lt;0,DS81-DT114,DT112)</f>
        <v>10</v>
      </c>
      <c r="DT124" s="835">
        <f>DV106</f>
        <v>146</v>
      </c>
      <c r="DU124" s="835">
        <f t="shared" si="51"/>
        <v>1460</v>
      </c>
      <c r="DV124" s="834"/>
      <c r="DW124" s="345"/>
      <c r="DX124" s="827" t="s">
        <v>435</v>
      </c>
      <c r="DY124" s="835">
        <f>IF(EA105&lt;0,DY81-DZ114,DZ112)</f>
        <v>10</v>
      </c>
      <c r="DZ124" s="835">
        <f>EB106</f>
        <v>146</v>
      </c>
      <c r="EA124" s="835">
        <f t="shared" si="52"/>
        <v>1460</v>
      </c>
      <c r="EB124" s="834"/>
      <c r="EC124" s="345"/>
      <c r="ED124" s="827" t="s">
        <v>435</v>
      </c>
      <c r="EE124" s="835">
        <f>IF(EG105&lt;0,EE81-EF114,EF112)</f>
        <v>10</v>
      </c>
      <c r="EF124" s="835">
        <f>EH106</f>
        <v>146</v>
      </c>
      <c r="EG124" s="835">
        <f t="shared" si="53"/>
        <v>1460</v>
      </c>
      <c r="EH124" s="834"/>
      <c r="EI124" s="345"/>
      <c r="EJ124" s="827" t="s">
        <v>435</v>
      </c>
      <c r="EK124" s="835">
        <f>IF(EM105&lt;0,EK81-EL114,EL112)</f>
        <v>10</v>
      </c>
      <c r="EL124" s="835">
        <f>EN106</f>
        <v>146</v>
      </c>
      <c r="EM124" s="835">
        <f t="shared" si="54"/>
        <v>1460</v>
      </c>
      <c r="EN124" s="834"/>
      <c r="EO124" s="345"/>
      <c r="EP124" s="827" t="s">
        <v>435</v>
      </c>
      <c r="EQ124" s="835">
        <f>IF(ES105&lt;0,EQ81-ER114,ER112)</f>
        <v>10</v>
      </c>
      <c r="ER124" s="835">
        <f>ET106</f>
        <v>146</v>
      </c>
      <c r="ES124" s="835">
        <f t="shared" si="55"/>
        <v>1460</v>
      </c>
      <c r="ET124" s="834"/>
      <c r="EU124" s="345"/>
      <c r="EV124" s="827" t="s">
        <v>435</v>
      </c>
      <c r="EW124" s="835">
        <f>IF(EY105&lt;0,EW81-EX114,EX112)</f>
        <v>10</v>
      </c>
      <c r="EX124" s="835">
        <f>EZ106</f>
        <v>146</v>
      </c>
      <c r="EY124" s="835">
        <f t="shared" si="56"/>
        <v>1460</v>
      </c>
      <c r="EZ124" s="834"/>
      <c r="FA124" s="345"/>
      <c r="FB124" s="827" t="s">
        <v>435</v>
      </c>
      <c r="FC124" s="835">
        <f>IF(FE105&lt;0,FC81-FD114,FD112)</f>
        <v>10</v>
      </c>
      <c r="FD124" s="835">
        <f>FF106</f>
        <v>146</v>
      </c>
      <c r="FE124" s="835">
        <f t="shared" si="57"/>
        <v>1460</v>
      </c>
      <c r="FF124" s="834"/>
      <c r="FG124" s="345"/>
      <c r="FH124" s="827" t="s">
        <v>435</v>
      </c>
      <c r="FI124" s="835">
        <f>IF(FK105&lt;0,FI81-FJ114,FJ112)</f>
        <v>10</v>
      </c>
      <c r="FJ124" s="835">
        <f>FL106</f>
        <v>146</v>
      </c>
      <c r="FK124" s="835">
        <f t="shared" si="58"/>
        <v>1460</v>
      </c>
      <c r="FL124" s="834"/>
      <c r="FM124" s="345"/>
      <c r="FN124" s="827" t="s">
        <v>435</v>
      </c>
      <c r="FO124" s="835">
        <f>IF(FQ105&lt;0,FO81-FP114,FP112)</f>
        <v>10</v>
      </c>
      <c r="FP124" s="835">
        <f>FR106</f>
        <v>146</v>
      </c>
      <c r="FQ124" s="835">
        <f t="shared" si="59"/>
        <v>1460</v>
      </c>
      <c r="FR124" s="834"/>
      <c r="FS124" s="345"/>
      <c r="FT124" s="827" t="s">
        <v>435</v>
      </c>
      <c r="FU124" s="835">
        <f>IF(FW105&lt;0,FU81-FV114,FV112)</f>
        <v>10</v>
      </c>
      <c r="FV124" s="835">
        <f>FX106</f>
        <v>146</v>
      </c>
      <c r="FW124" s="835">
        <f t="shared" si="60"/>
        <v>1460</v>
      </c>
      <c r="FX124" s="834"/>
      <c r="FY124" s="345"/>
    </row>
    <row r="125" spans="1:181" ht="15" thickBot="1" x14ac:dyDescent="0.35">
      <c r="A125" s="19"/>
      <c r="B125" s="826" t="s">
        <v>434</v>
      </c>
      <c r="C125" s="833">
        <f>F105</f>
        <v>190</v>
      </c>
      <c r="D125" s="833">
        <f>F106</f>
        <v>190</v>
      </c>
      <c r="E125" s="833">
        <f>IF($E$70=1,ABS(D125*C125),0)</f>
        <v>36100</v>
      </c>
      <c r="F125" s="832"/>
      <c r="G125" s="345"/>
      <c r="H125" s="826" t="s">
        <v>434</v>
      </c>
      <c r="I125" s="833">
        <f>L105</f>
        <v>149.44667579019352</v>
      </c>
      <c r="J125" s="833">
        <f>L106</f>
        <v>149.44667579019352</v>
      </c>
      <c r="K125" s="833">
        <f>IF($E$70=1,ABS(J125*I125),0)</f>
        <v>22334.308904739217</v>
      </c>
      <c r="L125" s="832"/>
      <c r="M125" s="345"/>
      <c r="N125" s="826" t="s">
        <v>434</v>
      </c>
      <c r="O125" s="833">
        <f>R105</f>
        <v>106.61945094523003</v>
      </c>
      <c r="P125" s="833">
        <f>R106</f>
        <v>106.61945094523003</v>
      </c>
      <c r="Q125" s="833">
        <f>IF($E$70=1,ABS(P125*O125),0)</f>
        <v>11367.707319862313</v>
      </c>
      <c r="R125" s="832"/>
      <c r="S125" s="345"/>
      <c r="T125" s="826" t="s">
        <v>434</v>
      </c>
      <c r="U125" s="833">
        <f>X105</f>
        <v>63.792226100266546</v>
      </c>
      <c r="V125" s="833">
        <f>X106</f>
        <v>63.792226100266546</v>
      </c>
      <c r="W125" s="833">
        <f>IF($E$70=1,ABS(V125*U125),0)</f>
        <v>4069.4481108275286</v>
      </c>
      <c r="X125" s="832"/>
      <c r="Y125" s="345"/>
      <c r="Z125" s="826" t="s">
        <v>434</v>
      </c>
      <c r="AA125" s="833">
        <f>AD105</f>
        <v>23.238901890460113</v>
      </c>
      <c r="AB125" s="833">
        <f>AD106</f>
        <v>23.238901890460113</v>
      </c>
      <c r="AC125" s="833">
        <f>IF($E$70=1,ABS(AB125*AA125),0)</f>
        <v>540.04656107443066</v>
      </c>
      <c r="AD125" s="832"/>
      <c r="AE125" s="345"/>
      <c r="AF125" s="826" t="s">
        <v>434</v>
      </c>
      <c r="AG125" s="833">
        <f>AJ105</f>
        <v>13.225201542847117</v>
      </c>
      <c r="AH125" s="833">
        <f>AJ106</f>
        <v>13.225201542847117</v>
      </c>
      <c r="AI125" s="833">
        <f>IF($E$70=1,ABS(AH125*AG125),0)</f>
        <v>174.90595584892577</v>
      </c>
      <c r="AJ125" s="832"/>
      <c r="AK125" s="345"/>
      <c r="AL125" s="826" t="s">
        <v>434</v>
      </c>
      <c r="AM125" s="833">
        <f>AP105</f>
        <v>44.518455241406116</v>
      </c>
      <c r="AN125" s="833">
        <f>AP106</f>
        <v>44.518455241406116</v>
      </c>
      <c r="AO125" s="833">
        <f>IF($E$70=1,ABS(AN125*AM125),0)</f>
        <v>1981.8928570810797</v>
      </c>
      <c r="AP125" s="832"/>
      <c r="AQ125" s="345"/>
      <c r="AR125" s="826" t="s">
        <v>434</v>
      </c>
      <c r="AS125" s="833">
        <f>AV105</f>
        <v>70.31712427693077</v>
      </c>
      <c r="AT125" s="833">
        <f>AV106</f>
        <v>70.31712427693077</v>
      </c>
      <c r="AU125" s="833">
        <f>IF($E$70=1,ABS(AT125*AS125),0)</f>
        <v>4944.4979665773262</v>
      </c>
      <c r="AV125" s="832"/>
      <c r="AW125" s="345"/>
      <c r="AX125" s="826" t="s">
        <v>434</v>
      </c>
      <c r="AY125" s="833">
        <f>BB105</f>
        <v>90.891040763508698</v>
      </c>
      <c r="AZ125" s="833">
        <f>BB106</f>
        <v>90.891040763508698</v>
      </c>
      <c r="BA125" s="833">
        <f>IF($E$70=1,ABS(AZ125*AY125),0)</f>
        <v>8261.181291073799</v>
      </c>
      <c r="BB125" s="832"/>
      <c r="BC125" s="345"/>
      <c r="BD125" s="826" t="s">
        <v>434</v>
      </c>
      <c r="BE125" s="833">
        <f>BH105</f>
        <v>106.86795965677911</v>
      </c>
      <c r="BF125" s="833">
        <f>BH106</f>
        <v>106.86795965677911</v>
      </c>
      <c r="BG125" s="833">
        <f>IF($E$70=1,ABS(BF125*BE125),0)</f>
        <v>11420.760801202967</v>
      </c>
      <c r="BH125" s="832"/>
      <c r="BI125" s="345"/>
      <c r="BJ125" s="826" t="s">
        <v>434</v>
      </c>
      <c r="BK125" s="833">
        <f>BN105</f>
        <v>119.0208133397006</v>
      </c>
      <c r="BL125" s="833">
        <f>BN106</f>
        <v>119.0208133397006</v>
      </c>
      <c r="BM125" s="833">
        <f>IF($E$70=1,ABS(BL125*BK125),0)</f>
        <v>14165.954008043851</v>
      </c>
      <c r="BN125" s="832"/>
      <c r="BO125" s="345"/>
      <c r="BP125" s="826" t="s">
        <v>434</v>
      </c>
      <c r="BQ125" s="833">
        <f>BT105</f>
        <v>128.12010850208202</v>
      </c>
      <c r="BR125" s="833">
        <f>BT106</f>
        <v>128.12010850208202</v>
      </c>
      <c r="BS125" s="833">
        <f>IF($E$70=1,ABS(BR125*BQ125),0)</f>
        <v>16414.762202585269</v>
      </c>
      <c r="BT125" s="832"/>
      <c r="BU125" s="345"/>
      <c r="BV125" s="826" t="s">
        <v>434</v>
      </c>
      <c r="BW125" s="833">
        <f>BZ105</f>
        <v>134.85288074811626</v>
      </c>
      <c r="BX125" s="833">
        <f>BZ106</f>
        <v>134.85288074811626</v>
      </c>
      <c r="BY125" s="833">
        <f>IF($E$70=1,ABS(BX125*BW125),0)</f>
        <v>18185.299446065666</v>
      </c>
      <c r="BZ125" s="832"/>
      <c r="CA125" s="345"/>
      <c r="CB125" s="826" t="s">
        <v>434</v>
      </c>
      <c r="CC125" s="833">
        <f>CF105</f>
        <v>139.79107980256492</v>
      </c>
      <c r="CD125" s="833">
        <f>CF106</f>
        <v>139.79107980256492</v>
      </c>
      <c r="CE125" s="833">
        <f>IF($E$70=1,ABS(CD125*CC125),0)</f>
        <v>19541.545992367075</v>
      </c>
      <c r="CF125" s="832"/>
      <c r="CG125" s="345"/>
      <c r="CH125" s="826" t="s">
        <v>434</v>
      </c>
      <c r="CI125" s="833">
        <f>CL105</f>
        <v>143.38976967780653</v>
      </c>
      <c r="CJ125" s="833">
        <f>CL106</f>
        <v>143.38976967780653</v>
      </c>
      <c r="CK125" s="833">
        <f>IF($E$70=1,ABS(CJ125*CI125),0)</f>
        <v>20560.626048254406</v>
      </c>
      <c r="CL125" s="832"/>
      <c r="CM125" s="345"/>
      <c r="CN125" s="826" t="s">
        <v>434</v>
      </c>
      <c r="CO125" s="833">
        <f>CR105</f>
        <v>146</v>
      </c>
      <c r="CP125" s="833">
        <f>CR106</f>
        <v>146</v>
      </c>
      <c r="CQ125" s="833">
        <f>IF($E$70=1,ABS(CP125*CO125),0)</f>
        <v>21316</v>
      </c>
      <c r="CR125" s="832"/>
      <c r="CS125" s="345"/>
      <c r="CT125" s="826" t="s">
        <v>434</v>
      </c>
      <c r="CU125" s="833">
        <f>CX105</f>
        <v>146</v>
      </c>
      <c r="CV125" s="833">
        <f>CX106</f>
        <v>146</v>
      </c>
      <c r="CW125" s="833">
        <f>IF($E$70=1,ABS(CV125*CU125),0)</f>
        <v>21316</v>
      </c>
      <c r="CX125" s="832"/>
      <c r="CY125" s="345"/>
      <c r="CZ125" s="826" t="s">
        <v>434</v>
      </c>
      <c r="DA125" s="833">
        <f>DD105</f>
        <v>146</v>
      </c>
      <c r="DB125" s="833">
        <f>DD106</f>
        <v>146</v>
      </c>
      <c r="DC125" s="833">
        <f>IF($E$70=1,ABS(DB125*DA125),0)</f>
        <v>21316</v>
      </c>
      <c r="DD125" s="832"/>
      <c r="DE125" s="345"/>
      <c r="DF125" s="826" t="s">
        <v>434</v>
      </c>
      <c r="DG125" s="833">
        <f>DJ105</f>
        <v>146</v>
      </c>
      <c r="DH125" s="833">
        <f>DJ106</f>
        <v>146</v>
      </c>
      <c r="DI125" s="833">
        <f>IF($E$70=1,ABS(DH125*DG125),0)</f>
        <v>21316</v>
      </c>
      <c r="DJ125" s="832"/>
      <c r="DK125" s="345"/>
      <c r="DL125" s="826" t="s">
        <v>434</v>
      </c>
      <c r="DM125" s="833">
        <f>DP105</f>
        <v>146</v>
      </c>
      <c r="DN125" s="833">
        <f>DP106</f>
        <v>146</v>
      </c>
      <c r="DO125" s="833">
        <f>IF($E$70=1,ABS(DN125*DM125),0)</f>
        <v>21316</v>
      </c>
      <c r="DP125" s="832"/>
      <c r="DQ125" s="345"/>
      <c r="DR125" s="826" t="s">
        <v>434</v>
      </c>
      <c r="DS125" s="833">
        <f>DV105</f>
        <v>146</v>
      </c>
      <c r="DT125" s="833">
        <f>DV106</f>
        <v>146</v>
      </c>
      <c r="DU125" s="833">
        <f>IF($E$70=1,ABS(DT125*DS125),0)</f>
        <v>21316</v>
      </c>
      <c r="DV125" s="832"/>
      <c r="DW125" s="345"/>
      <c r="DX125" s="826" t="s">
        <v>434</v>
      </c>
      <c r="DY125" s="833">
        <f>EB105</f>
        <v>146</v>
      </c>
      <c r="DZ125" s="833">
        <f>EB106</f>
        <v>146</v>
      </c>
      <c r="EA125" s="833">
        <f>IF($E$70=1,ABS(DZ125*DY125),0)</f>
        <v>21316</v>
      </c>
      <c r="EB125" s="832"/>
      <c r="EC125" s="345"/>
      <c r="ED125" s="826" t="s">
        <v>434</v>
      </c>
      <c r="EE125" s="833">
        <f>EH105</f>
        <v>146</v>
      </c>
      <c r="EF125" s="833">
        <f>EH106</f>
        <v>146</v>
      </c>
      <c r="EG125" s="833">
        <f>IF($E$70=1,ABS(EF125*EE125),0)</f>
        <v>21316</v>
      </c>
      <c r="EH125" s="832"/>
      <c r="EI125" s="345"/>
      <c r="EJ125" s="826" t="s">
        <v>434</v>
      </c>
      <c r="EK125" s="833">
        <f>EN105</f>
        <v>146</v>
      </c>
      <c r="EL125" s="833">
        <f>EN106</f>
        <v>146</v>
      </c>
      <c r="EM125" s="833">
        <f>IF($E$70=1,ABS(EL125*EK125),0)</f>
        <v>21316</v>
      </c>
      <c r="EN125" s="832"/>
      <c r="EO125" s="345"/>
      <c r="EP125" s="826" t="s">
        <v>434</v>
      </c>
      <c r="EQ125" s="833">
        <f>ET105</f>
        <v>146</v>
      </c>
      <c r="ER125" s="833">
        <f>ET106</f>
        <v>146</v>
      </c>
      <c r="ES125" s="833">
        <f>IF($E$70=1,ABS(ER125*EQ125),0)</f>
        <v>21316</v>
      </c>
      <c r="ET125" s="832"/>
      <c r="EU125" s="345"/>
      <c r="EV125" s="826" t="s">
        <v>434</v>
      </c>
      <c r="EW125" s="833">
        <f>EZ105</f>
        <v>146</v>
      </c>
      <c r="EX125" s="833">
        <f>EZ106</f>
        <v>146</v>
      </c>
      <c r="EY125" s="833">
        <f>IF($E$70=1,ABS(EX125*EW125),0)</f>
        <v>21316</v>
      </c>
      <c r="EZ125" s="832"/>
      <c r="FA125" s="345"/>
      <c r="FB125" s="826" t="s">
        <v>434</v>
      </c>
      <c r="FC125" s="833">
        <f>FF105</f>
        <v>146</v>
      </c>
      <c r="FD125" s="833">
        <f>FF106</f>
        <v>146</v>
      </c>
      <c r="FE125" s="833">
        <f>IF($E$70=1,ABS(FD125*FC125),0)</f>
        <v>21316</v>
      </c>
      <c r="FF125" s="832"/>
      <c r="FG125" s="345"/>
      <c r="FH125" s="826" t="s">
        <v>434</v>
      </c>
      <c r="FI125" s="833">
        <f>FL105</f>
        <v>146</v>
      </c>
      <c r="FJ125" s="833">
        <f>FL106</f>
        <v>146</v>
      </c>
      <c r="FK125" s="833">
        <f>IF($E$70=1,ABS(FJ125*FI125),0)</f>
        <v>21316</v>
      </c>
      <c r="FL125" s="832"/>
      <c r="FM125" s="345"/>
      <c r="FN125" s="826" t="s">
        <v>434</v>
      </c>
      <c r="FO125" s="833">
        <f>FR105</f>
        <v>146</v>
      </c>
      <c r="FP125" s="833">
        <f>FR106</f>
        <v>146</v>
      </c>
      <c r="FQ125" s="833">
        <f>IF($E$70=1,ABS(FP125*FO125),0)</f>
        <v>21316</v>
      </c>
      <c r="FR125" s="832"/>
      <c r="FS125" s="345"/>
      <c r="FT125" s="826" t="s">
        <v>434</v>
      </c>
      <c r="FU125" s="833">
        <f>FX105</f>
        <v>146</v>
      </c>
      <c r="FV125" s="833">
        <f>FX106</f>
        <v>146</v>
      </c>
      <c r="FW125" s="833">
        <f>IF($E$70=1,ABS(FV125*FU125),0)</f>
        <v>21316</v>
      </c>
      <c r="FX125" s="832"/>
      <c r="FY125" s="345"/>
    </row>
    <row r="126" spans="1:181" x14ac:dyDescent="0.3">
      <c r="A126" s="19"/>
      <c r="E126" s="835">
        <f>SUM(E117:E125)</f>
        <v>36100</v>
      </c>
      <c r="F126" s="835"/>
      <c r="G126" s="345"/>
      <c r="K126" s="835">
        <f>SUM(K117:K125)</f>
        <v>35007.657588307629</v>
      </c>
      <c r="L126" s="835"/>
      <c r="M126" s="345"/>
      <c r="Q126" s="835">
        <f>SUM(Q117:Q125)</f>
        <v>33872.284668312743</v>
      </c>
      <c r="R126" s="835"/>
      <c r="S126" s="345"/>
      <c r="W126" s="835">
        <f>SUM(W117:W125)</f>
        <v>32755.62778084767</v>
      </c>
      <c r="X126" s="835"/>
      <c r="Y126" s="345"/>
      <c r="AC126" s="835">
        <f>SUM(AC117:AC125)</f>
        <v>31715.511336224223</v>
      </c>
      <c r="AD126" s="835"/>
      <c r="AE126" s="345"/>
      <c r="AI126" s="835">
        <f>SUM(AI117:AI125)</f>
        <v>30794.604134358084</v>
      </c>
      <c r="AJ126" s="835"/>
      <c r="AK126" s="345"/>
      <c r="AO126" s="835">
        <f>SUM(AO117:AO125)</f>
        <v>30015.10573451293</v>
      </c>
      <c r="AP126" s="835"/>
      <c r="AQ126" s="345"/>
      <c r="AU126" s="835">
        <f>SUM(AU117:AU125)</f>
        <v>29379.989306319076</v>
      </c>
      <c r="AV126" s="835"/>
      <c r="AW126" s="345"/>
      <c r="BA126" s="835">
        <f>SUM(BA117:BA125)</f>
        <v>28878.364489384388</v>
      </c>
      <c r="BB126" s="835"/>
      <c r="BC126" s="345"/>
      <c r="BG126" s="835">
        <f>SUM(BG117:BG125)</f>
        <v>28491.801224983235</v>
      </c>
      <c r="BH126" s="835"/>
      <c r="BI126" s="345"/>
      <c r="BM126" s="835">
        <f>SUM(BM117:BM125)</f>
        <v>28199.505796479192</v>
      </c>
      <c r="BN126" s="835"/>
      <c r="BO126" s="345"/>
      <c r="BS126" s="835">
        <f>SUM(BS117:BS125)</f>
        <v>27981.639929603567</v>
      </c>
      <c r="BT126" s="835"/>
      <c r="BU126" s="345"/>
      <c r="BY126" s="835">
        <f>SUM(BY117:BY125)</f>
        <v>27820.979941583522</v>
      </c>
      <c r="BZ126" s="835"/>
      <c r="CA126" s="345"/>
      <c r="CE126" s="835">
        <f>SUM(CE117:CE125)</f>
        <v>27703.436794733145</v>
      </c>
      <c r="CF126" s="835"/>
      <c r="CG126" s="345"/>
      <c r="CK126" s="835">
        <f>SUM(CK117:CK125)</f>
        <v>27617.934509387196</v>
      </c>
      <c r="CL126" s="835"/>
      <c r="CM126" s="345"/>
      <c r="CQ126" s="835">
        <f>SUM(CQ117:CQ125)</f>
        <v>27556</v>
      </c>
      <c r="CR126" s="835"/>
      <c r="CS126" s="345"/>
      <c r="CW126" s="835">
        <f>SUM(CW117:CW125)</f>
        <v>27556</v>
      </c>
      <c r="CX126" s="835"/>
      <c r="CY126" s="345"/>
      <c r="DC126" s="835">
        <f>SUM(DC117:DC125)</f>
        <v>27556</v>
      </c>
      <c r="DD126" s="835"/>
      <c r="DE126" s="345"/>
      <c r="DI126" s="835">
        <f>SUM(DI117:DI125)</f>
        <v>27556</v>
      </c>
      <c r="DJ126" s="835"/>
      <c r="DK126" s="345"/>
      <c r="DO126" s="835">
        <f>SUM(DO117:DO125)</f>
        <v>27556</v>
      </c>
      <c r="DP126" s="835"/>
      <c r="DQ126" s="345"/>
      <c r="DU126" s="835">
        <f>SUM(DU117:DU125)</f>
        <v>27556</v>
      </c>
      <c r="DV126" s="835"/>
      <c r="DW126" s="345"/>
      <c r="EA126" s="835">
        <f>SUM(EA117:EA125)</f>
        <v>27556</v>
      </c>
      <c r="EB126" s="835"/>
      <c r="EC126" s="345"/>
      <c r="EG126" s="835">
        <f>SUM(EG117:EG125)</f>
        <v>27556</v>
      </c>
      <c r="EH126" s="835"/>
      <c r="EI126" s="345"/>
      <c r="EM126" s="835">
        <f>SUM(EM117:EM125)</f>
        <v>27556</v>
      </c>
      <c r="EN126" s="835"/>
      <c r="EO126" s="345"/>
      <c r="ES126" s="835">
        <f>SUM(ES117:ES125)</f>
        <v>27556</v>
      </c>
      <c r="ET126" s="835"/>
      <c r="EU126" s="345"/>
      <c r="EY126" s="835">
        <f>SUM(EY117:EY125)</f>
        <v>27556</v>
      </c>
      <c r="EZ126" s="835"/>
      <c r="FA126" s="345"/>
      <c r="FE126" s="835">
        <f>SUM(FE117:FE125)</f>
        <v>27556</v>
      </c>
      <c r="FF126" s="835"/>
      <c r="FG126" s="345"/>
      <c r="FK126" s="835">
        <f>SUM(FK117:FK125)</f>
        <v>27556</v>
      </c>
      <c r="FL126" s="835"/>
      <c r="FM126" s="345"/>
      <c r="FQ126" s="835">
        <f>SUM(FQ117:FQ125)</f>
        <v>27556</v>
      </c>
      <c r="FR126" s="835"/>
      <c r="FS126" s="345"/>
      <c r="FW126" s="835">
        <f>SUM(FW117:FW125)</f>
        <v>27556</v>
      </c>
      <c r="FX126" s="835"/>
      <c r="FY126" s="345"/>
    </row>
    <row r="127" spans="1:181" x14ac:dyDescent="0.3">
      <c r="A127" s="19"/>
      <c r="B127" s="835" t="s">
        <v>464</v>
      </c>
      <c r="C127" s="839">
        <f>D86-E126</f>
        <v>0</v>
      </c>
      <c r="E127" s="835"/>
      <c r="F127" s="835"/>
      <c r="G127" s="345"/>
      <c r="H127" s="835" t="s">
        <v>464</v>
      </c>
      <c r="I127" s="839">
        <f>J86-K126</f>
        <v>0</v>
      </c>
      <c r="K127" s="835"/>
      <c r="L127" s="835"/>
      <c r="M127" s="345"/>
      <c r="N127" s="835" t="s">
        <v>464</v>
      </c>
      <c r="O127" s="839">
        <f>P86-Q126</f>
        <v>0</v>
      </c>
      <c r="Q127" s="835"/>
      <c r="R127" s="835"/>
      <c r="S127" s="345"/>
      <c r="T127" s="835" t="s">
        <v>464</v>
      </c>
      <c r="U127" s="839">
        <f>V86-W126</f>
        <v>0</v>
      </c>
      <c r="W127" s="835"/>
      <c r="X127" s="835"/>
      <c r="Y127" s="345"/>
      <c r="Z127" s="835" t="s">
        <v>464</v>
      </c>
      <c r="AA127" s="839">
        <f>AB86-AC126</f>
        <v>0</v>
      </c>
      <c r="AC127" s="835"/>
      <c r="AD127" s="835"/>
      <c r="AE127" s="345"/>
      <c r="AF127" s="835" t="s">
        <v>464</v>
      </c>
      <c r="AG127" s="839">
        <f>AH86-AI126</f>
        <v>0</v>
      </c>
      <c r="AI127" s="835"/>
      <c r="AJ127" s="835"/>
      <c r="AK127" s="345"/>
      <c r="AL127" s="835" t="s">
        <v>464</v>
      </c>
      <c r="AM127" s="839">
        <f>AN86-AO126</f>
        <v>0</v>
      </c>
      <c r="AO127" s="835"/>
      <c r="AP127" s="835"/>
      <c r="AQ127" s="345"/>
      <c r="AR127" s="835" t="s">
        <v>464</v>
      </c>
      <c r="AS127" s="839">
        <f>AT86-AU126</f>
        <v>0</v>
      </c>
      <c r="AU127" s="835"/>
      <c r="AV127" s="835"/>
      <c r="AW127" s="345"/>
      <c r="AX127" s="835" t="s">
        <v>464</v>
      </c>
      <c r="AY127" s="839">
        <f>AZ86-BA126</f>
        <v>0</v>
      </c>
      <c r="BA127" s="835"/>
      <c r="BB127" s="835"/>
      <c r="BC127" s="345"/>
      <c r="BD127" s="835" t="s">
        <v>464</v>
      </c>
      <c r="BE127" s="839">
        <f>BF86-BG126</f>
        <v>0</v>
      </c>
      <c r="BG127" s="835"/>
      <c r="BH127" s="835"/>
      <c r="BI127" s="345"/>
      <c r="BJ127" s="835" t="s">
        <v>464</v>
      </c>
      <c r="BK127" s="839">
        <f>BL86-BM126</f>
        <v>0</v>
      </c>
      <c r="BM127" s="835"/>
      <c r="BN127" s="835"/>
      <c r="BO127" s="345"/>
      <c r="BP127" s="835" t="s">
        <v>464</v>
      </c>
      <c r="BQ127" s="839">
        <f>BR86-BS126</f>
        <v>0</v>
      </c>
      <c r="BS127" s="835"/>
      <c r="BT127" s="835"/>
      <c r="BU127" s="345"/>
      <c r="BV127" s="835" t="s">
        <v>464</v>
      </c>
      <c r="BW127" s="839">
        <f>BX86-BY126</f>
        <v>0</v>
      </c>
      <c r="BY127" s="835"/>
      <c r="BZ127" s="835"/>
      <c r="CA127" s="345"/>
      <c r="CB127" s="835" t="s">
        <v>464</v>
      </c>
      <c r="CC127" s="839">
        <f>CD86-CE126</f>
        <v>0</v>
      </c>
      <c r="CE127" s="835"/>
      <c r="CF127" s="835"/>
      <c r="CG127" s="345"/>
      <c r="CH127" s="835" t="s">
        <v>464</v>
      </c>
      <c r="CI127" s="839">
        <f>CJ86-CK126</f>
        <v>0</v>
      </c>
      <c r="CK127" s="835"/>
      <c r="CL127" s="835"/>
      <c r="CM127" s="345"/>
      <c r="CN127" s="835" t="s">
        <v>464</v>
      </c>
      <c r="CO127" s="839">
        <f>CP86-CQ126</f>
        <v>0</v>
      </c>
      <c r="CQ127" s="835"/>
      <c r="CR127" s="835"/>
      <c r="CS127" s="345"/>
      <c r="CT127" s="835" t="s">
        <v>464</v>
      </c>
      <c r="CU127" s="839">
        <f>CV86-CW126</f>
        <v>0</v>
      </c>
      <c r="CW127" s="835"/>
      <c r="CX127" s="835"/>
      <c r="CY127" s="345"/>
      <c r="CZ127" s="835" t="s">
        <v>464</v>
      </c>
      <c r="DA127" s="839">
        <f>DB86-DC126</f>
        <v>0</v>
      </c>
      <c r="DC127" s="835"/>
      <c r="DD127" s="835"/>
      <c r="DE127" s="345"/>
      <c r="DF127" s="835" t="s">
        <v>464</v>
      </c>
      <c r="DG127" s="839">
        <f>DH86-DI126</f>
        <v>0</v>
      </c>
      <c r="DI127" s="835"/>
      <c r="DJ127" s="835"/>
      <c r="DK127" s="345"/>
      <c r="DL127" s="835" t="s">
        <v>464</v>
      </c>
      <c r="DM127" s="839">
        <f>DN86-DO126</f>
        <v>0</v>
      </c>
      <c r="DO127" s="835"/>
      <c r="DP127" s="835"/>
      <c r="DQ127" s="345"/>
      <c r="DR127" s="835" t="s">
        <v>464</v>
      </c>
      <c r="DS127" s="839">
        <f>DT86-DU126</f>
        <v>0</v>
      </c>
      <c r="DU127" s="835"/>
      <c r="DV127" s="835"/>
      <c r="DW127" s="345"/>
      <c r="DX127" s="835" t="s">
        <v>464</v>
      </c>
      <c r="DY127" s="839">
        <f>DZ86-EA126</f>
        <v>0</v>
      </c>
      <c r="EA127" s="835"/>
      <c r="EB127" s="835"/>
      <c r="EC127" s="345"/>
      <c r="ED127" s="835" t="s">
        <v>464</v>
      </c>
      <c r="EE127" s="839">
        <f>EF86-EG126</f>
        <v>0</v>
      </c>
      <c r="EG127" s="835"/>
      <c r="EH127" s="835"/>
      <c r="EI127" s="345"/>
      <c r="EJ127" s="835" t="s">
        <v>464</v>
      </c>
      <c r="EK127" s="839">
        <f>EL86-EM126</f>
        <v>0</v>
      </c>
      <c r="EM127" s="835"/>
      <c r="EN127" s="835"/>
      <c r="EO127" s="345"/>
      <c r="EP127" s="835" t="s">
        <v>464</v>
      </c>
      <c r="EQ127" s="839">
        <f>ER86-ES126</f>
        <v>0</v>
      </c>
      <c r="ES127" s="835"/>
      <c r="ET127" s="835"/>
      <c r="EU127" s="345"/>
      <c r="EV127" s="835" t="s">
        <v>464</v>
      </c>
      <c r="EW127" s="839">
        <f>EX86-EY126</f>
        <v>0</v>
      </c>
      <c r="EY127" s="835"/>
      <c r="EZ127" s="835"/>
      <c r="FA127" s="345"/>
      <c r="FB127" s="835" t="s">
        <v>464</v>
      </c>
      <c r="FC127" s="839">
        <f>FD86-FE126</f>
        <v>0</v>
      </c>
      <c r="FE127" s="835"/>
      <c r="FF127" s="835"/>
      <c r="FG127" s="345"/>
      <c r="FH127" s="835" t="s">
        <v>464</v>
      </c>
      <c r="FI127" s="839">
        <f>FJ86-FK126</f>
        <v>0</v>
      </c>
      <c r="FK127" s="835"/>
      <c r="FL127" s="835"/>
      <c r="FM127" s="345"/>
      <c r="FN127" s="835" t="s">
        <v>464</v>
      </c>
      <c r="FO127" s="839">
        <f>FP86-FQ126</f>
        <v>0</v>
      </c>
      <c r="FQ127" s="835"/>
      <c r="FR127" s="835"/>
      <c r="FS127" s="345"/>
      <c r="FT127" s="835" t="s">
        <v>464</v>
      </c>
      <c r="FU127" s="839">
        <f>FV86-FW126</f>
        <v>0</v>
      </c>
      <c r="FW127" s="835"/>
      <c r="FX127" s="835"/>
      <c r="FY127" s="345"/>
    </row>
    <row r="128" spans="1:181" ht="15" thickBot="1" x14ac:dyDescent="0.35">
      <c r="A128" s="19"/>
      <c r="G128" s="345"/>
      <c r="M128" s="345"/>
      <c r="S128" s="345"/>
      <c r="Y128" s="345"/>
      <c r="AE128" s="345"/>
      <c r="AK128" s="345"/>
      <c r="AQ128" s="345"/>
      <c r="AW128" s="345"/>
      <c r="BC128" s="345"/>
      <c r="BI128" s="345"/>
      <c r="BO128" s="345"/>
      <c r="BU128" s="345"/>
      <c r="CA128" s="345"/>
      <c r="CG128" s="345"/>
      <c r="CM128" s="345"/>
      <c r="CS128" s="345"/>
      <c r="CY128" s="345"/>
      <c r="DE128" s="345"/>
      <c r="DK128" s="345"/>
      <c r="DQ128" s="345"/>
      <c r="DW128" s="345"/>
      <c r="EC128" s="345"/>
      <c r="EI128" s="345"/>
      <c r="EO128" s="345"/>
      <c r="EU128" s="345"/>
      <c r="FA128" s="345"/>
      <c r="FG128" s="345"/>
      <c r="FM128" s="345"/>
      <c r="FS128" s="345"/>
      <c r="FY128" s="345"/>
    </row>
    <row r="129" spans="1:181" x14ac:dyDescent="0.3">
      <c r="A129" s="19"/>
      <c r="B129" s="838"/>
      <c r="C129" s="837" t="s">
        <v>463</v>
      </c>
      <c r="D129" s="837"/>
      <c r="E129" s="837"/>
      <c r="F129" s="836"/>
      <c r="G129" s="345"/>
      <c r="I129" t="s">
        <v>463</v>
      </c>
      <c r="M129" s="345"/>
      <c r="O129" t="s">
        <v>463</v>
      </c>
      <c r="S129" s="345"/>
      <c r="U129" t="s">
        <v>463</v>
      </c>
      <c r="Y129" s="345"/>
      <c r="AA129" t="s">
        <v>463</v>
      </c>
      <c r="AE129" s="345"/>
      <c r="AG129" t="s">
        <v>463</v>
      </c>
      <c r="AK129" s="345"/>
      <c r="AM129" t="s">
        <v>463</v>
      </c>
      <c r="AQ129" s="345"/>
      <c r="AS129" t="s">
        <v>463</v>
      </c>
      <c r="AW129" s="345"/>
      <c r="AY129" t="s">
        <v>463</v>
      </c>
      <c r="BC129" s="345"/>
      <c r="BE129" t="s">
        <v>463</v>
      </c>
      <c r="BI129" s="345"/>
      <c r="BK129" t="s">
        <v>463</v>
      </c>
      <c r="BO129" s="345"/>
      <c r="BQ129" t="s">
        <v>463</v>
      </c>
      <c r="BU129" s="345"/>
      <c r="BW129" t="s">
        <v>463</v>
      </c>
      <c r="CA129" s="345"/>
      <c r="CC129" t="s">
        <v>463</v>
      </c>
      <c r="CG129" s="345"/>
      <c r="CI129" t="s">
        <v>463</v>
      </c>
      <c r="CM129" s="345"/>
      <c r="CO129" t="s">
        <v>463</v>
      </c>
      <c r="CS129" s="345"/>
      <c r="CU129" t="s">
        <v>463</v>
      </c>
      <c r="CY129" s="345"/>
      <c r="DA129" t="s">
        <v>463</v>
      </c>
      <c r="DE129" s="345"/>
      <c r="DG129" t="s">
        <v>463</v>
      </c>
      <c r="DK129" s="345"/>
      <c r="DM129" t="s">
        <v>463</v>
      </c>
      <c r="DQ129" s="345"/>
      <c r="DS129" t="s">
        <v>463</v>
      </c>
      <c r="DW129" s="345"/>
      <c r="DY129" t="s">
        <v>463</v>
      </c>
      <c r="EC129" s="345"/>
      <c r="EE129" t="s">
        <v>463</v>
      </c>
      <c r="EI129" s="345"/>
      <c r="EK129" t="s">
        <v>463</v>
      </c>
      <c r="EO129" s="345"/>
      <c r="EQ129" t="s">
        <v>463</v>
      </c>
      <c r="EU129" s="345"/>
      <c r="EW129" t="s">
        <v>463</v>
      </c>
      <c r="FA129" s="345"/>
      <c r="FC129" t="s">
        <v>463</v>
      </c>
      <c r="FG129" s="345"/>
      <c r="FI129" t="s">
        <v>463</v>
      </c>
      <c r="FM129" s="345"/>
      <c r="FO129" t="s">
        <v>463</v>
      </c>
      <c r="FS129" s="345"/>
      <c r="FU129" t="s">
        <v>463</v>
      </c>
      <c r="FY129" s="345"/>
    </row>
    <row r="130" spans="1:181" x14ac:dyDescent="0.3">
      <c r="A130" s="19"/>
      <c r="B130" s="827"/>
      <c r="C130" s="835"/>
      <c r="D130" s="835"/>
      <c r="E130" s="835"/>
      <c r="F130" s="834"/>
      <c r="G130" s="345"/>
      <c r="M130" s="345"/>
      <c r="S130" s="345"/>
      <c r="Y130" s="345"/>
      <c r="AE130" s="345"/>
      <c r="AK130" s="345"/>
      <c r="AQ130" s="345"/>
      <c r="AW130" s="345"/>
      <c r="BC130" s="345"/>
      <c r="BI130" s="345"/>
      <c r="BO130" s="345"/>
      <c r="BU130" s="345"/>
      <c r="CA130" s="345"/>
      <c r="CG130" s="345"/>
      <c r="CM130" s="345"/>
      <c r="CS130" s="345"/>
      <c r="CY130" s="345"/>
      <c r="DE130" s="345"/>
      <c r="DK130" s="345"/>
      <c r="DQ130" s="345"/>
      <c r="DW130" s="345"/>
      <c r="EC130" s="345"/>
      <c r="EI130" s="345"/>
      <c r="EO130" s="345"/>
      <c r="EU130" s="345"/>
      <c r="FA130" s="345"/>
      <c r="FG130" s="345"/>
      <c r="FM130" s="345"/>
      <c r="FS130" s="345"/>
      <c r="FY130" s="345"/>
    </row>
    <row r="131" spans="1:181" ht="15" thickBot="1" x14ac:dyDescent="0.35">
      <c r="A131" s="19"/>
      <c r="B131" s="826"/>
      <c r="C131" s="833">
        <f>IF(AND('Générateur P.Durable 15ans'!$C22="ETE",'Générateur P.Durable 15ans'!$H22="Positif"),'Générateur P.Durable 15ans'!$J6,0)</f>
        <v>0</v>
      </c>
      <c r="D131" s="833">
        <f>IF(AND('Générateur P.Durable 15ans'!$C22="HIVER",'Générateur P.Durable 15ans'!$H22="Positif"),'Générateur P.Durable 15ans'!$J7,0)</f>
        <v>20</v>
      </c>
      <c r="E131" s="833">
        <f>IF(AND('Générateur P.Durable 15ans'!$C22="ETE",'Générateur P.Durable 15ans'!$H22="Negatif"),'Générateur P.Durable 15ans'!$K6,0)</f>
        <v>0</v>
      </c>
      <c r="F131" s="832">
        <f>IF(AND('Générateur P.Durable 15ans'!$C22="HIVER",'Générateur P.Durable 15ans'!$H22="Negatif"),'Générateur P.Durable 15ans'!$K7,0)</f>
        <v>0</v>
      </c>
      <c r="G131" s="345"/>
      <c r="I131">
        <f>IF(AND('Générateur P.Durable 15ans'!$C23="ETE",'Générateur P.Durable 15ans'!$H23="Positif"),'Générateur P.Durable 15ans'!$J6,0)</f>
        <v>0</v>
      </c>
      <c r="J131">
        <f>IF(AND('Générateur P.Durable 15ans'!$C23="HIVER",'Générateur P.Durable 15ans'!$H23="Positif"),'Générateur P.Durable 15ans'!$J7,0)</f>
        <v>20</v>
      </c>
      <c r="K131">
        <f>IF(AND('Générateur P.Durable 15ans'!$C23="ETE",'Générateur P.Durable 15ans'!$H23="Negatif"),'Générateur P.Durable 15ans'!$K6,0)</f>
        <v>0</v>
      </c>
      <c r="L131">
        <f>IF(AND('Générateur P.Durable 15ans'!$C23="HIVER",'Générateur P.Durable 15ans'!$H23="Negatif"),'Générateur P.Durable 15ans'!$K7,0)</f>
        <v>0</v>
      </c>
      <c r="M131" s="345"/>
      <c r="O131">
        <f>IF(AND('Générateur P.Durable 15ans'!$C24="ETE",'Générateur P.Durable 15ans'!$H24="Positif"),'Générateur P.Durable 15ans'!$J6,0)</f>
        <v>0</v>
      </c>
      <c r="P131">
        <f>IF(AND('Générateur P.Durable 15ans'!$C24="HIVER",'Générateur P.Durable 15ans'!$H24="Positif"),'Générateur P.Durable 15ans'!$J7,0)</f>
        <v>20</v>
      </c>
      <c r="Q131">
        <f>IF(AND('Générateur P.Durable 15ans'!$C24="ETE",'Générateur P.Durable 15ans'!$H24="Negatif"),'Générateur P.Durable 15ans'!$K6,0)</f>
        <v>0</v>
      </c>
      <c r="R131">
        <f>IF(AND('Générateur P.Durable 15ans'!$C24="HIVER",'Générateur P.Durable 15ans'!$H24="Negatif"),'Générateur P.Durable 15ans'!$K7,0)</f>
        <v>0</v>
      </c>
      <c r="S131" s="345"/>
      <c r="U131">
        <f>IF(AND('Générateur P.Durable 15ans'!$C25="ETE",'Générateur P.Durable 15ans'!$H25="Positif"),'Générateur P.Durable 15ans'!$J6,0)</f>
        <v>20</v>
      </c>
      <c r="V131">
        <f>IF(AND('Générateur P.Durable 15ans'!$C25="HIVER",'Générateur P.Durable 15ans'!$H25="Positif"),'Générateur P.Durable 15ans'!$J7,0)</f>
        <v>0</v>
      </c>
      <c r="W131">
        <f>IF(AND('Générateur P.Durable 15ans'!$C25="ETE",'Générateur P.Durable 15ans'!$H25="Negatif"),'Générateur P.Durable 15ans'!$K6,0)</f>
        <v>0</v>
      </c>
      <c r="X131">
        <f>IF(AND('Générateur P.Durable 15ans'!$C25="HIVER",'Générateur P.Durable 15ans'!$H25="Negatif"),'Générateur P.Durable 15ans'!$K7,0)</f>
        <v>0</v>
      </c>
      <c r="Y131" s="345"/>
      <c r="AA131">
        <f>IF(AND('Générateur P.Durable 15ans'!$C26="ETE",'Générateur P.Durable 15ans'!$H26="Positif"),'Générateur P.Durable 15ans'!$J6,0)</f>
        <v>0</v>
      </c>
      <c r="AB131">
        <f>IF(AND('Générateur P.Durable 15ans'!$C26="HIVER",'Générateur P.Durable 15ans'!$H26="Positif"),'Générateur P.Durable 15ans'!$J7,0)</f>
        <v>20</v>
      </c>
      <c r="AC131">
        <f>IF(AND('Générateur P.Durable 15ans'!$C26="ETE",'Générateur P.Durable 15ans'!$H26="Negatif"),'Générateur P.Durable 15ans'!$K6,0)</f>
        <v>0</v>
      </c>
      <c r="AD131">
        <f>IF(AND('Générateur P.Durable 15ans'!$C26="HIVER",'Générateur P.Durable 15ans'!$H26="Negatif"),'Générateur P.Durable 15ans'!$K7,0)</f>
        <v>0</v>
      </c>
      <c r="AE131" s="345"/>
      <c r="AG131">
        <f>IF(AND('Générateur P.Durable 15ans'!$C27="ETE",'Générateur P.Durable 15ans'!$H27="Positif"),'Générateur P.Durable 15ans'!$J6,0)</f>
        <v>0</v>
      </c>
      <c r="AH131">
        <f>IF(AND('Générateur P.Durable 15ans'!$C27="HIVER",'Générateur P.Durable 15ans'!$H27="Positif"),'Générateur P.Durable 15ans'!$J7,0)</f>
        <v>20</v>
      </c>
      <c r="AI131">
        <f>IF(AND('Générateur P.Durable 15ans'!$C27="ETE",'Générateur P.Durable 15ans'!$H27="Negatif"),'Générateur P.Durable 15ans'!$K6,0)</f>
        <v>0</v>
      </c>
      <c r="AJ131">
        <f>IF(AND('Générateur P.Durable 15ans'!$C27="HIVER",'Générateur P.Durable 15ans'!$H27="Negatif"),'Générateur P.Durable 15ans'!$K7,0)</f>
        <v>0</v>
      </c>
      <c r="AK131" s="345"/>
      <c r="AM131">
        <f>IF(AND('Générateur P.Durable 15ans'!$C28="ETE",'Générateur P.Durable 15ans'!$H28="Positif"),'Générateur P.Durable 15ans'!$J6,0)</f>
        <v>0</v>
      </c>
      <c r="AN131">
        <f>IF(AND('Générateur P.Durable 15ans'!$C28="HIVER",'Générateur P.Durable 15ans'!$H28="Positif"),'Générateur P.Durable 15ans'!$J7,0)</f>
        <v>20</v>
      </c>
      <c r="AO131">
        <f>IF(AND('Générateur P.Durable 15ans'!$C28="ETE",'Générateur P.Durable 15ans'!$H28="Negatif"),'Générateur P.Durable 15ans'!$K6,0)</f>
        <v>0</v>
      </c>
      <c r="AP131">
        <f>IF(AND('Générateur P.Durable 15ans'!$C28="HIVER",'Générateur P.Durable 15ans'!$H28="Negatif"),'Générateur P.Durable 15ans'!$K7,0)</f>
        <v>0</v>
      </c>
      <c r="AQ131" s="345"/>
      <c r="AS131">
        <f>IF(AND('Générateur P.Durable 15ans'!$C29="ETE",'Générateur P.Durable 15ans'!$H29="Positif"),'Générateur P.Durable 15ans'!$J6,0)</f>
        <v>20</v>
      </c>
      <c r="AT131">
        <f>IF(AND('Générateur P.Durable 15ans'!$C29="HIVER",'Générateur P.Durable 15ans'!$H29="Positif"),'Générateur P.Durable 15ans'!$J7,0)</f>
        <v>0</v>
      </c>
      <c r="AU131">
        <f>IF(AND('Générateur P.Durable 15ans'!$C29="ETE",'Générateur P.Durable 15ans'!$H29="Negatif"),'Générateur P.Durable 15ans'!$K6,0)</f>
        <v>0</v>
      </c>
      <c r="AV131">
        <f>IF(AND('Générateur P.Durable 15ans'!$C29="HIVER",'Générateur P.Durable 15ans'!$H29="Negatif"),'Générateur P.Durable 15ans'!$K7,0)</f>
        <v>0</v>
      </c>
      <c r="AW131" s="345"/>
      <c r="AY131">
        <f>IF(AND('Générateur P.Durable 15ans'!$C30="ETE",'Générateur P.Durable 15ans'!$H30="Positif"),'Générateur P.Durable 15ans'!$J6,0)</f>
        <v>0</v>
      </c>
      <c r="AZ131">
        <f>IF(AND('Générateur P.Durable 15ans'!$C30="HIVER",'Générateur P.Durable 15ans'!$H30="Positif"),'Générateur P.Durable 15ans'!$J7,0)</f>
        <v>20</v>
      </c>
      <c r="BA131">
        <f>IF(AND('Générateur P.Durable 15ans'!$C30="ETE",'Générateur P.Durable 15ans'!$H30="Negatif"),'Générateur P.Durable 15ans'!$K6,0)</f>
        <v>0</v>
      </c>
      <c r="BB131">
        <f>IF(AND('Générateur P.Durable 15ans'!$C30="HIVER",'Générateur P.Durable 15ans'!$H30="Negatif"),'Générateur P.Durable 15ans'!$K7,0)</f>
        <v>0</v>
      </c>
      <c r="BC131" s="345"/>
      <c r="BE131">
        <f>IF(AND('Générateur P.Durable 15ans'!$C31="ETE",'Générateur P.Durable 15ans'!$H31="Positif"),'Générateur P.Durable 15ans'!$J6,0)</f>
        <v>0</v>
      </c>
      <c r="BF131">
        <f>IF(AND('Générateur P.Durable 15ans'!$C31="HIVER",'Générateur P.Durable 15ans'!$H31="Positif"),'Générateur P.Durable 15ans'!$J7,0)</f>
        <v>20</v>
      </c>
      <c r="BG131">
        <f>IF(AND('Générateur P.Durable 15ans'!$C31="ETE",'Générateur P.Durable 15ans'!$H31="Negatif"),'Générateur P.Durable 15ans'!$K6,0)</f>
        <v>0</v>
      </c>
      <c r="BH131">
        <f>IF(AND('Générateur P.Durable 15ans'!$C31="HIVER",'Générateur P.Durable 15ans'!$H31="Negatif"),'Générateur P.Durable 15ans'!$K7,0)</f>
        <v>0</v>
      </c>
      <c r="BI131" s="345"/>
      <c r="BK131">
        <f>IF(AND('Générateur P.Durable 15ans'!$C32="ETE",'Générateur P.Durable 15ans'!$H32="Positif"),'Générateur P.Durable 15ans'!$J6,0)</f>
        <v>0</v>
      </c>
      <c r="BL131">
        <f>IF(AND('Générateur P.Durable 15ans'!$C32="HIVER",'Générateur P.Durable 15ans'!$H32="Positif"),'Générateur P.Durable 15ans'!$J7,0)</f>
        <v>20</v>
      </c>
      <c r="BM131">
        <f>IF(AND('Générateur P.Durable 15ans'!$C32="ETE",'Générateur P.Durable 15ans'!$H32="Negatif"),'Générateur P.Durable 15ans'!$K6,0)</f>
        <v>0</v>
      </c>
      <c r="BN131">
        <f>IF(AND('Générateur P.Durable 15ans'!$C32="HIVER",'Générateur P.Durable 15ans'!$H32="Negatif"),'Générateur P.Durable 15ans'!$K7,0)</f>
        <v>0</v>
      </c>
      <c r="BO131" s="345"/>
      <c r="BQ131">
        <f>IF(AND('Générateur P.Durable 15ans'!$C33="ETE",'Générateur P.Durable 15ans'!$H33="Positif"),'Générateur P.Durable 15ans'!$J6,0)</f>
        <v>20</v>
      </c>
      <c r="BR131">
        <f>IF(AND('Générateur P.Durable 15ans'!$C33="HIVER",'Générateur P.Durable 15ans'!$H33="Positif"),'Générateur P.Durable 15ans'!$J7,0)</f>
        <v>0</v>
      </c>
      <c r="BS131">
        <f>IF(AND('Générateur P.Durable 15ans'!$C33="ETE",'Générateur P.Durable 15ans'!$H33="Negatif"),'Générateur P.Durable 15ans'!$K6,0)</f>
        <v>0</v>
      </c>
      <c r="BT131">
        <f>IF(AND('Générateur P.Durable 15ans'!$C33="HIVER",'Générateur P.Durable 15ans'!$H33="Negatif"),'Générateur P.Durable 15ans'!$K7,0)</f>
        <v>0</v>
      </c>
      <c r="BU131" s="345"/>
      <c r="BW131">
        <f>IF(AND('Générateur P.Durable 15ans'!$C34="ETE",'Générateur P.Durable 15ans'!$H34="Positif"),'Générateur P.Durable 15ans'!$J6,0)</f>
        <v>0</v>
      </c>
      <c r="BX131">
        <f>IF(AND('Générateur P.Durable 15ans'!$C34="HIVER",'Générateur P.Durable 15ans'!$H34="Positif"),'Générateur P.Durable 15ans'!$J7,0)</f>
        <v>20</v>
      </c>
      <c r="BY131">
        <f>IF(AND('Générateur P.Durable 15ans'!$C34="ETE",'Générateur P.Durable 15ans'!$H34="Negatif"),'Générateur P.Durable 15ans'!$K6,0)</f>
        <v>0</v>
      </c>
      <c r="BZ131">
        <f>IF(AND('Générateur P.Durable 15ans'!$C34="HIVER",'Générateur P.Durable 15ans'!$H34="Negatif"),'Générateur P.Durable 15ans'!$K7,0)</f>
        <v>0</v>
      </c>
      <c r="CA131" s="345"/>
      <c r="CC131">
        <f>IF(AND('Générateur P.Durable 15ans'!$C35="ETE",'Générateur P.Durable 15ans'!$H35="Positif"),'Générateur P.Durable 15ans'!$J6,0)</f>
        <v>0</v>
      </c>
      <c r="CD131">
        <f>IF(AND('Générateur P.Durable 15ans'!$C35="HIVER",'Générateur P.Durable 15ans'!$H35="Positif"),'Générateur P.Durable 15ans'!$J7,0)</f>
        <v>20</v>
      </c>
      <c r="CE131">
        <f>IF(AND('Générateur P.Durable 15ans'!$C35="ETE",'Générateur P.Durable 15ans'!$H35="Negatif"),'Générateur P.Durable 15ans'!$K6,0)</f>
        <v>0</v>
      </c>
      <c r="CF131">
        <f>IF(AND('Générateur P.Durable 15ans'!$C35="HIVER",'Générateur P.Durable 15ans'!$H35="Negatif"),'Générateur P.Durable 15ans'!$K7,0)</f>
        <v>0</v>
      </c>
      <c r="CG131" s="345"/>
      <c r="CI131">
        <f>IF(AND('Générateur P.Durable 15ans'!$C36="ETE",'Générateur P.Durable 15ans'!$H36="Positif"),'Générateur P.Durable 15ans'!$J$6,0)</f>
        <v>0</v>
      </c>
      <c r="CJ131">
        <f>IF(AND('Générateur P.Durable 15ans'!$C36="HIVER",'Générateur P.Durable 15ans'!$H36="Positif"),'Générateur P.Durable 15ans'!$J$7,0)</f>
        <v>20</v>
      </c>
      <c r="CK131">
        <f>IF(AND('Générateur P.Durable 15ans'!$C36="ETE",'Générateur P.Durable 15ans'!$H36="Negatif"),'Générateur P.Durable 15ans'!$K$6,0)</f>
        <v>0</v>
      </c>
      <c r="CL131">
        <f>IF(AND('Générateur P.Durable 15ans'!$C36="HIVER",'Générateur P.Durable 15ans'!$H36="Negatif"),'Générateur P.Durable 15ans'!$K$7,0)</f>
        <v>0</v>
      </c>
      <c r="CM131" s="345"/>
      <c r="CO131">
        <f>IF(AND('Générateur P.Durable 15ans'!$C37="ETE",'Générateur P.Durable 15ans'!$H37="Positif"),'Générateur P.Durable 15ans'!$J$6,0)</f>
        <v>20</v>
      </c>
      <c r="CP131">
        <f>IF(AND('Générateur P.Durable 15ans'!$C37="HIVER",'Générateur P.Durable 15ans'!$H37="Positif"),'Générateur P.Durable 15ans'!$J$7,0)</f>
        <v>0</v>
      </c>
      <c r="CQ131">
        <f>IF(AND('Générateur P.Durable 15ans'!$C37="ETE",'Générateur P.Durable 15ans'!$H37="Negatif"),'Générateur P.Durable 15ans'!$K$6,0)</f>
        <v>0</v>
      </c>
      <c r="CR131">
        <f>IF(AND('Générateur P.Durable 15ans'!$C37="HIVER",'Générateur P.Durable 15ans'!$H37="Negatif"),'Générateur P.Durable 15ans'!$K$7,0)</f>
        <v>0</v>
      </c>
      <c r="CS131" s="345"/>
      <c r="CU131">
        <f>IF(AND('Générateur P.Durable 15ans'!$C38="ETE",'Générateur P.Durable 15ans'!$H38="Positif"),'Générateur P.Durable 15ans'!$J$6,0)</f>
        <v>0</v>
      </c>
      <c r="CV131">
        <f>IF(AND('Générateur P.Durable 15ans'!$C38="HIVER",'Générateur P.Durable 15ans'!$H38="Positif"),'Générateur P.Durable 15ans'!$J$7,0)</f>
        <v>20</v>
      </c>
      <c r="CW131">
        <f>IF(AND('Générateur P.Durable 15ans'!$C38="ETE",'Générateur P.Durable 15ans'!$H38="Negatif"),'Générateur P.Durable 15ans'!$K$6,0)</f>
        <v>0</v>
      </c>
      <c r="CX131">
        <f>IF(AND('Générateur P.Durable 15ans'!$C38="HIVER",'Générateur P.Durable 15ans'!$H38="Negatif"),'Générateur P.Durable 15ans'!$K$7,0)</f>
        <v>0</v>
      </c>
      <c r="CY131" s="345"/>
      <c r="DA131">
        <f>IF(AND('Générateur P.Durable 15ans'!$C39="ETE",'Générateur P.Durable 15ans'!$H39="Positif"),'Générateur P.Durable 15ans'!$J$6,0)</f>
        <v>0</v>
      </c>
      <c r="DB131">
        <f>IF(AND('Générateur P.Durable 15ans'!$C39="HIVER",'Générateur P.Durable 15ans'!$H39="Positif"),'Générateur P.Durable 15ans'!$J$7,0)</f>
        <v>20</v>
      </c>
      <c r="DC131">
        <f>IF(AND('Générateur P.Durable 15ans'!$C39="ETE",'Générateur P.Durable 15ans'!$H39="Negatif"),'Générateur P.Durable 15ans'!$K$6,0)</f>
        <v>0</v>
      </c>
      <c r="DD131">
        <f>IF(AND('Générateur P.Durable 15ans'!$C39="HIVER",'Générateur P.Durable 15ans'!$H39="Negatif"),'Générateur P.Durable 15ans'!$K$7,0)</f>
        <v>0</v>
      </c>
      <c r="DE131" s="345"/>
      <c r="DG131">
        <f>IF(AND('Générateur P.Durable 15ans'!$C40="ETE",'Générateur P.Durable 15ans'!$H40="Positif"),'Générateur P.Durable 15ans'!$J$6,0)</f>
        <v>0</v>
      </c>
      <c r="DH131">
        <f>IF(AND('Générateur P.Durable 15ans'!$C40="HIVER",'Générateur P.Durable 15ans'!$H40="Positif"),'Générateur P.Durable 15ans'!$J$7,0)</f>
        <v>20</v>
      </c>
      <c r="DI131">
        <f>IF(AND('Générateur P.Durable 15ans'!$C40="ETE",'Générateur P.Durable 15ans'!$H40="Negatif"),'Générateur P.Durable 15ans'!$K$6,0)</f>
        <v>0</v>
      </c>
      <c r="DJ131">
        <f>IF(AND('Générateur P.Durable 15ans'!$C40="HIVER",'Générateur P.Durable 15ans'!$H40="Negatif"),'Générateur P.Durable 15ans'!$K$7,0)</f>
        <v>0</v>
      </c>
      <c r="DK131" s="345"/>
      <c r="DM131">
        <f>IF(AND('Générateur P.Durable 15ans'!$C41="ETE",'Générateur P.Durable 15ans'!$H41="Positif"),'Générateur P.Durable 15ans'!$J$6,0)</f>
        <v>20</v>
      </c>
      <c r="DN131">
        <f>IF(AND('Générateur P.Durable 15ans'!$C41="HIVER",'Générateur P.Durable 15ans'!$H41="Positif"),'Générateur P.Durable 15ans'!$J$7,0)</f>
        <v>0</v>
      </c>
      <c r="DO131">
        <f>IF(AND('Générateur P.Durable 15ans'!$C41="ETE",'Générateur P.Durable 15ans'!$H41="Negatif"),'Générateur P.Durable 15ans'!$K$6,0)</f>
        <v>0</v>
      </c>
      <c r="DP131">
        <f>IF(AND('Générateur P.Durable 15ans'!$C41="HIVER",'Générateur P.Durable 15ans'!$H41="Negatif"),'Générateur P.Durable 15ans'!$K$7,0)</f>
        <v>0</v>
      </c>
      <c r="DQ131" s="345"/>
      <c r="DS131">
        <f>IF(AND('Générateur P.Durable 15ans'!$C42="ETE",'Générateur P.Durable 15ans'!$H42="Positif"),'Générateur P.Durable 15ans'!$J$6,0)</f>
        <v>0</v>
      </c>
      <c r="DT131">
        <f>IF(AND('Générateur P.Durable 15ans'!$C42="HIVER",'Générateur P.Durable 15ans'!$H42="Positif"),'Générateur P.Durable 15ans'!$J$7,0)</f>
        <v>20</v>
      </c>
      <c r="DU131">
        <f>IF(AND('Générateur P.Durable 15ans'!$C42="ETE",'Générateur P.Durable 15ans'!$H42="Negatif"),'Générateur P.Durable 15ans'!$K$6,0)</f>
        <v>0</v>
      </c>
      <c r="DV131">
        <f>IF(AND('Générateur P.Durable 15ans'!$C42="HIVER",'Générateur P.Durable 15ans'!$H42="Negatif"),'Générateur P.Durable 15ans'!$K$7,0)</f>
        <v>0</v>
      </c>
      <c r="DW131" s="345"/>
      <c r="DY131">
        <f>IF(AND('Générateur P.Durable 15ans'!$C43="ETE",'Générateur P.Durable 15ans'!$H43="Positif"),'Générateur P.Durable 15ans'!$J$6,0)</f>
        <v>0</v>
      </c>
      <c r="DZ131">
        <f>IF(AND('Générateur P.Durable 15ans'!$C43="HIVER",'Générateur P.Durable 15ans'!$H43="Positif"),'Générateur P.Durable 15ans'!$J$7,0)</f>
        <v>20</v>
      </c>
      <c r="EA131">
        <f>IF(AND('Générateur P.Durable 15ans'!$C43="ETE",'Générateur P.Durable 15ans'!$H43="Negatif"),'Générateur P.Durable 15ans'!$K$6,0)</f>
        <v>0</v>
      </c>
      <c r="EB131">
        <f>IF(AND('Générateur P.Durable 15ans'!$C43="HIVER",'Générateur P.Durable 15ans'!$H43="Negatif"),'Générateur P.Durable 15ans'!$K$7,0)</f>
        <v>0</v>
      </c>
      <c r="EC131" s="345"/>
      <c r="EE131">
        <f>IF(AND('Générateur P.Durable 15ans'!$C44="ETE",'Générateur P.Durable 15ans'!$H44="Positif"),'Générateur P.Durable 15ans'!$J$6,0)</f>
        <v>0</v>
      </c>
      <c r="EF131">
        <f>IF(AND('Générateur P.Durable 15ans'!$C44="HIVER",'Générateur P.Durable 15ans'!$H44="Positif"),'Générateur P.Durable 15ans'!$J$7,0)</f>
        <v>20</v>
      </c>
      <c r="EG131">
        <f>IF(AND('Générateur P.Durable 15ans'!$C44="ETE",'Générateur P.Durable 15ans'!$H44="Negatif"),'Générateur P.Durable 15ans'!$K$6,0)</f>
        <v>0</v>
      </c>
      <c r="EH131">
        <f>IF(AND('Générateur P.Durable 15ans'!$C44="HIVER",'Générateur P.Durable 15ans'!$H44="Negatif"),'Générateur P.Durable 15ans'!$K$7,0)</f>
        <v>0</v>
      </c>
      <c r="EI131" s="345"/>
      <c r="EK131">
        <f>IF(AND('Générateur P.Durable 15ans'!$C45="ETE",'Générateur P.Durable 15ans'!$H45="Positif"),'Générateur P.Durable 15ans'!$J$6,0)</f>
        <v>20</v>
      </c>
      <c r="EL131">
        <f>IF(AND('Générateur P.Durable 15ans'!$C45="HIVER",'Générateur P.Durable 15ans'!$H45="Positif"),'Générateur P.Durable 15ans'!$J$7,0)</f>
        <v>0</v>
      </c>
      <c r="EM131">
        <f>IF(AND('Générateur P.Durable 15ans'!$C45="ETE",'Générateur P.Durable 15ans'!$H45="Negatif"),'Générateur P.Durable 15ans'!$K$6,0)</f>
        <v>0</v>
      </c>
      <c r="EN131">
        <f>IF(AND('Générateur P.Durable 15ans'!$C45="HIVER",'Générateur P.Durable 15ans'!$H45="Negatif"),'Générateur P.Durable 15ans'!$K$7,0)</f>
        <v>0</v>
      </c>
      <c r="EO131" s="345"/>
      <c r="EQ131">
        <f>IF(AND('Générateur P.Durable 15ans'!$C46="ETE",'Générateur P.Durable 15ans'!$H46="Positif"),'Générateur P.Durable 15ans'!$J$6,0)</f>
        <v>0</v>
      </c>
      <c r="ER131">
        <f>IF(AND('Générateur P.Durable 15ans'!$C46="HIVER",'Générateur P.Durable 15ans'!$H46="Positif"),'Générateur P.Durable 15ans'!$J$7,0)</f>
        <v>20</v>
      </c>
      <c r="ES131">
        <f>IF(AND('Générateur P.Durable 15ans'!$C46="ETE",'Générateur P.Durable 15ans'!$H46="Negatif"),'Générateur P.Durable 15ans'!$K$6,0)</f>
        <v>0</v>
      </c>
      <c r="ET131">
        <f>IF(AND('Générateur P.Durable 15ans'!$C46="HIVER",'Générateur P.Durable 15ans'!$H46="Negatif"),'Générateur P.Durable 15ans'!$K$7,0)</f>
        <v>0</v>
      </c>
      <c r="EU131" s="345"/>
      <c r="EW131">
        <f>IF(AND('Générateur P.Durable 15ans'!$C47="ETE",'Générateur P.Durable 15ans'!$H47="Positif"),'Générateur P.Durable 15ans'!$J$6,0)</f>
        <v>0</v>
      </c>
      <c r="EX131">
        <f>IF(AND('Générateur P.Durable 15ans'!$C47="HIVER",'Générateur P.Durable 15ans'!$H47="Positif"),'Générateur P.Durable 15ans'!$J$7,0)</f>
        <v>20</v>
      </c>
      <c r="EY131">
        <f>IF(AND('Générateur P.Durable 15ans'!$C47="ETE",'Générateur P.Durable 15ans'!$H47="Negatif"),'Générateur P.Durable 15ans'!$K$6,0)</f>
        <v>0</v>
      </c>
      <c r="EZ131">
        <f>IF(AND('Générateur P.Durable 15ans'!$C47="HIVER",'Générateur P.Durable 15ans'!$H47="Negatif"),'Générateur P.Durable 15ans'!$K$7,0)</f>
        <v>0</v>
      </c>
      <c r="FA131" s="345"/>
      <c r="FC131">
        <f>IF(AND('Générateur P.Durable 15ans'!$C48="ETE",'Générateur P.Durable 15ans'!$H48="Positif"),'Générateur P.Durable 15ans'!$J$6,0)</f>
        <v>0</v>
      </c>
      <c r="FD131">
        <f>IF(AND('Générateur P.Durable 15ans'!$C48="HIVER",'Générateur P.Durable 15ans'!$H48="Positif"),'Générateur P.Durable 15ans'!$J$7,0)</f>
        <v>20</v>
      </c>
      <c r="FE131">
        <f>IF(AND('Générateur P.Durable 15ans'!$C48="ETE",'Générateur P.Durable 15ans'!$H48="Negatif"),'Générateur P.Durable 15ans'!$K$6,0)</f>
        <v>0</v>
      </c>
      <c r="FF131">
        <f>IF(AND('Générateur P.Durable 15ans'!$C48="HIVER",'Générateur P.Durable 15ans'!$H48="Negatif"),'Générateur P.Durable 15ans'!$K$7,0)</f>
        <v>0</v>
      </c>
      <c r="FG131" s="345"/>
      <c r="FI131">
        <f>IF(AND('Générateur P.Durable 15ans'!$C49="ETE",'Générateur P.Durable 15ans'!$H49="Positif"),'Générateur P.Durable 15ans'!$J$6,0)</f>
        <v>20</v>
      </c>
      <c r="FJ131">
        <f>IF(AND('Générateur P.Durable 15ans'!$C49="HIVER",'Générateur P.Durable 15ans'!$H49="Positif"),'Générateur P.Durable 15ans'!$J$7,0)</f>
        <v>0</v>
      </c>
      <c r="FK131">
        <f>IF(AND('Générateur P.Durable 15ans'!$C49="ETE",'Générateur P.Durable 15ans'!$H49="Negatif"),'Générateur P.Durable 15ans'!$K$6,0)</f>
        <v>0</v>
      </c>
      <c r="FL131">
        <f>IF(AND('Générateur P.Durable 15ans'!$C49="HIVER",'Générateur P.Durable 15ans'!$H49="Negatif"),'Générateur P.Durable 15ans'!$K$7,0)</f>
        <v>0</v>
      </c>
      <c r="FM131" s="345"/>
      <c r="FO131">
        <f>IF(AND('Générateur P.Durable 15ans'!$C50="ETE",'Générateur P.Durable 15ans'!$H50="Positif"),'Générateur P.Durable 15ans'!$J$6,0)</f>
        <v>0</v>
      </c>
      <c r="FP131">
        <f>IF(AND('Générateur P.Durable 15ans'!$C50="HIVER",'Générateur P.Durable 15ans'!$H50="Positif"),'Générateur P.Durable 15ans'!$J$7,0)</f>
        <v>20</v>
      </c>
      <c r="FQ131">
        <f>IF(AND('Générateur P.Durable 15ans'!$C50="ETE",'Générateur P.Durable 15ans'!$H50="Negatif"),'Générateur P.Durable 15ans'!$K$6,0)</f>
        <v>0</v>
      </c>
      <c r="FR131">
        <f>IF(AND('Générateur P.Durable 15ans'!$C50="HIVER",'Générateur P.Durable 15ans'!$H50="Negatif"),'Générateur P.Durable 15ans'!$K$7,0)</f>
        <v>0</v>
      </c>
      <c r="FS131" s="345"/>
      <c r="FU131">
        <f>IF(AND('Générateur P.Durable 15ans'!$C51="ETE",'Générateur P.Durable 15ans'!$H51="Positif"),'Générateur P.Durable 15ans'!$J$6,0)</f>
        <v>0</v>
      </c>
      <c r="FV131">
        <f>IF(AND('Générateur P.Durable 15ans'!$C51="HIVER",'Générateur P.Durable 15ans'!$H51="Positif"),'Générateur P.Durable 15ans'!$J$7,0)</f>
        <v>20</v>
      </c>
      <c r="FW131">
        <f>IF(AND('Générateur P.Durable 15ans'!$C51="ETE",'Générateur P.Durable 15ans'!$H51="Negatif"),'Générateur P.Durable 15ans'!$K$6,0)</f>
        <v>0</v>
      </c>
      <c r="FX131">
        <f>IF(AND('Générateur P.Durable 15ans'!$C51="HIVER",'Générateur P.Durable 15ans'!$H51="Negatif"),'Générateur P.Durable 15ans'!$K$7,0)</f>
        <v>0</v>
      </c>
      <c r="FY131" s="345"/>
    </row>
    <row r="132" spans="1:181" x14ac:dyDescent="0.3">
      <c r="A132" s="19"/>
      <c r="G132" s="345"/>
      <c r="M132" s="345"/>
      <c r="S132" s="345"/>
      <c r="Y132" s="345"/>
      <c r="AE132" s="345"/>
      <c r="AK132" s="345"/>
      <c r="AQ132" s="345"/>
      <c r="AW132" s="345"/>
      <c r="BC132" s="345"/>
      <c r="BI132" s="345"/>
      <c r="BO132" s="345"/>
      <c r="BU132" s="345"/>
      <c r="CA132" s="345"/>
      <c r="CG132" s="345"/>
      <c r="CM132" s="345"/>
      <c r="CS132" s="345"/>
      <c r="CY132" s="345"/>
      <c r="DE132" s="345"/>
      <c r="DK132" s="345"/>
      <c r="DQ132" s="345"/>
      <c r="DW132" s="345"/>
      <c r="EC132" s="345"/>
      <c r="EI132" s="345"/>
      <c r="EO132" s="345"/>
      <c r="EU132" s="345"/>
      <c r="FA132" s="345"/>
      <c r="FG132" s="345"/>
      <c r="FM132" s="345"/>
      <c r="FS132" s="345"/>
      <c r="FY132" s="345"/>
    </row>
    <row r="133" spans="1:181" ht="15" thickBot="1" x14ac:dyDescent="0.35">
      <c r="A133" s="19"/>
      <c r="G133" s="345"/>
      <c r="M133" s="345"/>
      <c r="S133" s="345"/>
      <c r="Y133" s="345"/>
      <c r="AE133" s="345"/>
      <c r="AK133" s="345"/>
      <c r="AQ133" s="345"/>
      <c r="AW133" s="345"/>
      <c r="BC133" s="345"/>
      <c r="BI133" s="345"/>
      <c r="BO133" s="345"/>
      <c r="BU133" s="345"/>
      <c r="CA133" s="345"/>
      <c r="CG133" s="345"/>
      <c r="CM133" s="345"/>
      <c r="CS133" s="345"/>
      <c r="CY133" s="345"/>
      <c r="DE133" s="345"/>
      <c r="DK133" s="345"/>
      <c r="DQ133" s="345"/>
      <c r="DW133" s="345"/>
      <c r="EC133" s="345"/>
      <c r="EI133" s="345"/>
      <c r="EO133" s="345"/>
      <c r="EU133" s="345"/>
      <c r="FA133" s="345"/>
      <c r="FG133" s="345"/>
      <c r="FM133" s="345"/>
      <c r="FS133" s="345"/>
      <c r="FY133" s="345"/>
    </row>
    <row r="134" spans="1:181" x14ac:dyDescent="0.3">
      <c r="A134" s="19"/>
      <c r="B134" s="838">
        <f>'Générateur P.Durable 15ans'!$I5</f>
        <v>0</v>
      </c>
      <c r="C134" s="837" t="str">
        <f>'Générateur P.Durable 15ans'!$J5</f>
        <v>Gain max brise vent</v>
      </c>
      <c r="D134" s="837" t="str">
        <f>'Générateur P.Durable 15ans'!$L5</f>
        <v>Effet negatif de la haie</v>
      </c>
      <c r="E134" s="837"/>
      <c r="F134" s="836"/>
      <c r="G134" s="345"/>
      <c r="H134">
        <f>'Générateur P.Durable 15ans'!$I5</f>
        <v>0</v>
      </c>
      <c r="I134" t="str">
        <f>'Générateur P.Durable 15ans'!$J5</f>
        <v>Gain max brise vent</v>
      </c>
      <c r="J134" t="str">
        <f>'Générateur P.Durable 15ans'!$L5</f>
        <v>Effet negatif de la haie</v>
      </c>
      <c r="M134" s="345"/>
      <c r="N134">
        <f>'Générateur P.Durable 15ans'!$I5</f>
        <v>0</v>
      </c>
      <c r="O134" t="str">
        <f>'Générateur P.Durable 15ans'!$J5</f>
        <v>Gain max brise vent</v>
      </c>
      <c r="P134" t="str">
        <f>'Générateur P.Durable 15ans'!$L5</f>
        <v>Effet negatif de la haie</v>
      </c>
      <c r="S134" s="345"/>
      <c r="T134">
        <f>'Générateur P.Durable 15ans'!$I5</f>
        <v>0</v>
      </c>
      <c r="U134" t="str">
        <f>'Générateur P.Durable 15ans'!$J5</f>
        <v>Gain max brise vent</v>
      </c>
      <c r="V134" t="str">
        <f>'Générateur P.Durable 15ans'!$L5</f>
        <v>Effet negatif de la haie</v>
      </c>
      <c r="Y134" s="345"/>
      <c r="Z134">
        <f>'Générateur P.Durable 15ans'!$I5</f>
        <v>0</v>
      </c>
      <c r="AA134" t="str">
        <f>'Générateur P.Durable 15ans'!$J5</f>
        <v>Gain max brise vent</v>
      </c>
      <c r="AB134" t="str">
        <f>'Générateur P.Durable 15ans'!$L5</f>
        <v>Effet negatif de la haie</v>
      </c>
      <c r="AE134" s="345"/>
      <c r="AF134">
        <f>'Générateur P.Durable 15ans'!$I5</f>
        <v>0</v>
      </c>
      <c r="AG134" t="str">
        <f>'Générateur P.Durable 15ans'!$J5</f>
        <v>Gain max brise vent</v>
      </c>
      <c r="AH134" t="str">
        <f>'Générateur P.Durable 15ans'!$L5</f>
        <v>Effet negatif de la haie</v>
      </c>
      <c r="AK134" s="345"/>
      <c r="AL134">
        <f>'Générateur P.Durable 15ans'!$I5</f>
        <v>0</v>
      </c>
      <c r="AM134" t="str">
        <f>'Générateur P.Durable 15ans'!$J5</f>
        <v>Gain max brise vent</v>
      </c>
      <c r="AN134" t="str">
        <f>'Générateur P.Durable 15ans'!$L5</f>
        <v>Effet negatif de la haie</v>
      </c>
      <c r="AQ134" s="345"/>
      <c r="AR134">
        <f>'Générateur P.Durable 15ans'!$I5</f>
        <v>0</v>
      </c>
      <c r="AS134" t="str">
        <f>'Générateur P.Durable 15ans'!$J5</f>
        <v>Gain max brise vent</v>
      </c>
      <c r="AT134" t="str">
        <f>'Générateur P.Durable 15ans'!$L5</f>
        <v>Effet negatif de la haie</v>
      </c>
      <c r="AW134" s="345"/>
      <c r="AX134">
        <f>'Générateur P.Durable 15ans'!$I5</f>
        <v>0</v>
      </c>
      <c r="AY134" t="str">
        <f>'Générateur P.Durable 15ans'!$J5</f>
        <v>Gain max brise vent</v>
      </c>
      <c r="AZ134" t="str">
        <f>'Générateur P.Durable 15ans'!$L5</f>
        <v>Effet negatif de la haie</v>
      </c>
      <c r="BC134" s="345"/>
      <c r="BD134">
        <f>'Générateur P.Durable 15ans'!$I5</f>
        <v>0</v>
      </c>
      <c r="BE134" t="str">
        <f>'Générateur P.Durable 15ans'!$J5</f>
        <v>Gain max brise vent</v>
      </c>
      <c r="BF134" t="str">
        <f>'Générateur P.Durable 15ans'!$L5</f>
        <v>Effet negatif de la haie</v>
      </c>
      <c r="BI134" s="345"/>
      <c r="BJ134">
        <f>'Générateur P.Durable 15ans'!$I5</f>
        <v>0</v>
      </c>
      <c r="BK134" t="str">
        <f>'Générateur P.Durable 15ans'!$J5</f>
        <v>Gain max brise vent</v>
      </c>
      <c r="BL134" t="str">
        <f>'Générateur P.Durable 15ans'!$L5</f>
        <v>Effet negatif de la haie</v>
      </c>
      <c r="BO134" s="345"/>
      <c r="BP134">
        <f>'Générateur P.Durable 15ans'!$I5</f>
        <v>0</v>
      </c>
      <c r="BQ134" t="str">
        <f>'Générateur P.Durable 15ans'!$J5</f>
        <v>Gain max brise vent</v>
      </c>
      <c r="BR134" t="str">
        <f>'Générateur P.Durable 15ans'!$L5</f>
        <v>Effet negatif de la haie</v>
      </c>
      <c r="BU134" s="345"/>
      <c r="BV134">
        <f>'Générateur P.Durable 15ans'!$I5</f>
        <v>0</v>
      </c>
      <c r="BW134" t="str">
        <f>'Générateur P.Durable 15ans'!$J5</f>
        <v>Gain max brise vent</v>
      </c>
      <c r="BX134" t="str">
        <f>'Générateur P.Durable 15ans'!$L5</f>
        <v>Effet negatif de la haie</v>
      </c>
      <c r="CA134" s="345"/>
      <c r="CB134">
        <f>'Générateur P.Durable 15ans'!$I5</f>
        <v>0</v>
      </c>
      <c r="CC134" t="str">
        <f>'Générateur P.Durable 15ans'!$J5</f>
        <v>Gain max brise vent</v>
      </c>
      <c r="CD134" t="str">
        <f>'Générateur P.Durable 15ans'!$L5</f>
        <v>Effet negatif de la haie</v>
      </c>
      <c r="CG134" s="345"/>
      <c r="CH134">
        <f>'Générateur P.Durable 15ans'!$I5</f>
        <v>0</v>
      </c>
      <c r="CI134" t="str">
        <f>'Générateur P.Durable 15ans'!$J5</f>
        <v>Gain max brise vent</v>
      </c>
      <c r="CJ134" t="str">
        <f>'Générateur P.Durable 15ans'!$L5</f>
        <v>Effet negatif de la haie</v>
      </c>
      <c r="CM134" s="345"/>
      <c r="CN134">
        <f>'Générateur P.Durable 15ans'!$I5</f>
        <v>0</v>
      </c>
      <c r="CO134" t="str">
        <f>'Générateur P.Durable 15ans'!$J5</f>
        <v>Gain max brise vent</v>
      </c>
      <c r="CP134" t="str">
        <f>'Générateur P.Durable 15ans'!$L5</f>
        <v>Effet negatif de la haie</v>
      </c>
      <c r="CS134" s="345"/>
      <c r="CT134">
        <f>'Générateur P.Durable 15ans'!$I5</f>
        <v>0</v>
      </c>
      <c r="CU134" t="str">
        <f>'Générateur P.Durable 15ans'!$J5</f>
        <v>Gain max brise vent</v>
      </c>
      <c r="CV134" t="str">
        <f>'Générateur P.Durable 15ans'!$L5</f>
        <v>Effet negatif de la haie</v>
      </c>
      <c r="CY134" s="345"/>
      <c r="CZ134">
        <f>'Générateur P.Durable 15ans'!$I5</f>
        <v>0</v>
      </c>
      <c r="DA134" t="str">
        <f>'Générateur P.Durable 15ans'!$J5</f>
        <v>Gain max brise vent</v>
      </c>
      <c r="DB134" t="str">
        <f>'Générateur P.Durable 15ans'!$L5</f>
        <v>Effet negatif de la haie</v>
      </c>
      <c r="DE134" s="345"/>
      <c r="DF134">
        <f>'Générateur P.Durable 15ans'!$I5</f>
        <v>0</v>
      </c>
      <c r="DG134" t="str">
        <f>'Générateur P.Durable 15ans'!$J5</f>
        <v>Gain max brise vent</v>
      </c>
      <c r="DH134" t="str">
        <f>'Générateur P.Durable 15ans'!$L5</f>
        <v>Effet negatif de la haie</v>
      </c>
      <c r="DK134" s="345"/>
      <c r="DL134">
        <f>'Générateur P.Durable 15ans'!$I5</f>
        <v>0</v>
      </c>
      <c r="DM134" t="str">
        <f>'Générateur P.Durable 15ans'!$J5</f>
        <v>Gain max brise vent</v>
      </c>
      <c r="DN134" t="str">
        <f>'Générateur P.Durable 15ans'!$L5</f>
        <v>Effet negatif de la haie</v>
      </c>
      <c r="DQ134" s="345"/>
      <c r="DR134">
        <f>'Générateur P.Durable 15ans'!$I5</f>
        <v>0</v>
      </c>
      <c r="DS134" t="str">
        <f>'Générateur P.Durable 15ans'!$J5</f>
        <v>Gain max brise vent</v>
      </c>
      <c r="DT134" t="str">
        <f>'Générateur P.Durable 15ans'!$L5</f>
        <v>Effet negatif de la haie</v>
      </c>
      <c r="DW134" s="345"/>
      <c r="DX134">
        <f>'Générateur P.Durable 15ans'!$I5</f>
        <v>0</v>
      </c>
      <c r="DY134" t="str">
        <f>'Générateur P.Durable 15ans'!$J5</f>
        <v>Gain max brise vent</v>
      </c>
      <c r="DZ134" t="str">
        <f>'Générateur P.Durable 15ans'!$L5</f>
        <v>Effet negatif de la haie</v>
      </c>
      <c r="EC134" s="345"/>
      <c r="ED134">
        <f>'Générateur P.Durable 15ans'!$I5</f>
        <v>0</v>
      </c>
      <c r="EE134" t="str">
        <f>'Générateur P.Durable 15ans'!$J5</f>
        <v>Gain max brise vent</v>
      </c>
      <c r="EF134" t="str">
        <f>'Générateur P.Durable 15ans'!$L5</f>
        <v>Effet negatif de la haie</v>
      </c>
      <c r="EI134" s="345"/>
      <c r="EJ134">
        <f>'Générateur P.Durable 15ans'!$I5</f>
        <v>0</v>
      </c>
      <c r="EK134" t="str">
        <f>'Générateur P.Durable 15ans'!$J5</f>
        <v>Gain max brise vent</v>
      </c>
      <c r="EL134" t="str">
        <f>'Générateur P.Durable 15ans'!$L5</f>
        <v>Effet negatif de la haie</v>
      </c>
      <c r="EO134" s="345"/>
      <c r="EP134">
        <f>'Générateur P.Durable 15ans'!$I5</f>
        <v>0</v>
      </c>
      <c r="EQ134" t="str">
        <f>'Générateur P.Durable 15ans'!$J5</f>
        <v>Gain max brise vent</v>
      </c>
      <c r="ER134" t="str">
        <f>'Générateur P.Durable 15ans'!$L5</f>
        <v>Effet negatif de la haie</v>
      </c>
      <c r="EU134" s="345"/>
      <c r="EV134">
        <f>'Générateur P.Durable 15ans'!$I5</f>
        <v>0</v>
      </c>
      <c r="EW134" t="str">
        <f>'Générateur P.Durable 15ans'!$J5</f>
        <v>Gain max brise vent</v>
      </c>
      <c r="EX134" t="str">
        <f>'Générateur P.Durable 15ans'!$L5</f>
        <v>Effet negatif de la haie</v>
      </c>
      <c r="FA134" s="345"/>
      <c r="FB134">
        <f>'Générateur P.Durable 15ans'!$I5</f>
        <v>0</v>
      </c>
      <c r="FC134" t="str">
        <f>'Générateur P.Durable 15ans'!$J5</f>
        <v>Gain max brise vent</v>
      </c>
      <c r="FD134" t="str">
        <f>'Générateur P.Durable 15ans'!$L5</f>
        <v>Effet negatif de la haie</v>
      </c>
      <c r="FG134" s="345"/>
      <c r="FH134">
        <f>'Générateur P.Durable 15ans'!$I5</f>
        <v>0</v>
      </c>
      <c r="FI134" t="str">
        <f>'Générateur P.Durable 15ans'!$J5</f>
        <v>Gain max brise vent</v>
      </c>
      <c r="FJ134" t="str">
        <f>'Générateur P.Durable 15ans'!$L5</f>
        <v>Effet negatif de la haie</v>
      </c>
      <c r="FM134" s="345"/>
      <c r="FN134">
        <f>'Générateur P.Durable 15ans'!$I5</f>
        <v>0</v>
      </c>
      <c r="FO134" t="str">
        <f>'Générateur P.Durable 15ans'!$J5</f>
        <v>Gain max brise vent</v>
      </c>
      <c r="FP134" t="str">
        <f>'Générateur P.Durable 15ans'!$L5</f>
        <v>Effet negatif de la haie</v>
      </c>
      <c r="FS134" s="345"/>
      <c r="FT134">
        <f>'Générateur P.Durable 15ans'!$I5</f>
        <v>0</v>
      </c>
      <c r="FU134" t="str">
        <f>'Générateur P.Durable 15ans'!$J5</f>
        <v>Gain max brise vent</v>
      </c>
      <c r="FV134" t="str">
        <f>'Générateur P.Durable 15ans'!$L5</f>
        <v>Effet negatif de la haie</v>
      </c>
      <c r="FY134" s="345"/>
    </row>
    <row r="135" spans="1:181" x14ac:dyDescent="0.3">
      <c r="A135" s="19"/>
      <c r="B135" s="827">
        <f>+K22</f>
        <v>7.8</v>
      </c>
      <c r="C135" s="835">
        <f>SUM(C131:F131)/100</f>
        <v>0.2</v>
      </c>
      <c r="D135" s="835">
        <f>IF('Générateur P.Durable 15ans'!$C22="ETE",'Générateur P.Durable 15ans'!$L$6,'Générateur P.Durable 15ans'!$L$7)/100</f>
        <v>-0.2</v>
      </c>
      <c r="E135" s="835"/>
      <c r="F135" s="834"/>
      <c r="G135" s="345"/>
      <c r="H135">
        <f>+K23</f>
        <v>10</v>
      </c>
      <c r="I135">
        <f>SUM(I131:L131)/100</f>
        <v>0.2</v>
      </c>
      <c r="J135">
        <f>IF('Générateur P.Durable 15ans'!$C23="ETE",'Générateur P.Durable 15ans'!$L$6,'Générateur P.Durable 15ans'!$L$7)/100</f>
        <v>-0.2</v>
      </c>
      <c r="M135" s="345"/>
      <c r="N135">
        <f>+K24</f>
        <v>8.5</v>
      </c>
      <c r="O135">
        <f>SUM(O$131:R$131)/100</f>
        <v>0.2</v>
      </c>
      <c r="P135">
        <f>IF('Générateur P.Durable 15ans'!$C24="ETE",'Générateur P.Durable 15ans'!$L$6,'Générateur P.Durable 15ans'!$L$7)/100</f>
        <v>-0.2</v>
      </c>
      <c r="S135" s="345"/>
      <c r="T135">
        <f>+K25</f>
        <v>9.5</v>
      </c>
      <c r="U135">
        <f>SUM(U$131:X$131)/100</f>
        <v>0.2</v>
      </c>
      <c r="V135">
        <f>IF('Générateur P.Durable 15ans'!$C25="ETE",'Générateur P.Durable 15ans'!$L$6,'Générateur P.Durable 15ans'!$L$7)/100</f>
        <v>-0.05</v>
      </c>
      <c r="Y135" s="345"/>
      <c r="Z135">
        <f>+K26</f>
        <v>7.8</v>
      </c>
      <c r="AA135">
        <f>SUM(AA$131:AD$131)/100</f>
        <v>0.2</v>
      </c>
      <c r="AB135">
        <f>IF('Générateur P.Durable 15ans'!$C26="ETE",'Générateur P.Durable 15ans'!$L$6,'Générateur P.Durable 15ans'!$L$7)/100</f>
        <v>-0.2</v>
      </c>
      <c r="AE135" s="345"/>
      <c r="AF135">
        <f>+K27</f>
        <v>10</v>
      </c>
      <c r="AG135">
        <f>SUM(AG$131:AJ$131)/100</f>
        <v>0.2</v>
      </c>
      <c r="AH135">
        <f>IF('Générateur P.Durable 15ans'!$C27="ETE",'Générateur P.Durable 15ans'!$L$6,'Générateur P.Durable 15ans'!$L$7)/100</f>
        <v>-0.2</v>
      </c>
      <c r="AK135" s="345"/>
      <c r="AL135">
        <f>+K28</f>
        <v>8.5</v>
      </c>
      <c r="AM135">
        <f>SUM(AM$131:AP$131)/100</f>
        <v>0.2</v>
      </c>
      <c r="AN135">
        <f>IF('Générateur P.Durable 15ans'!$C28="ETE",'Générateur P.Durable 15ans'!$L$6,'Générateur P.Durable 15ans'!$L$7)/100</f>
        <v>-0.2</v>
      </c>
      <c r="AQ135" s="345"/>
      <c r="AR135">
        <f>+K29</f>
        <v>9.5</v>
      </c>
      <c r="AS135">
        <f>SUM(AS$131:AV$131)/100</f>
        <v>0.2</v>
      </c>
      <c r="AT135">
        <f>IF('Générateur P.Durable 15ans'!$C29="ETE",'Générateur P.Durable 15ans'!$L$6,'Générateur P.Durable 15ans'!$L$7)/100</f>
        <v>-0.05</v>
      </c>
      <c r="AW135" s="345"/>
      <c r="AX135">
        <f>+K30</f>
        <v>7.8</v>
      </c>
      <c r="AY135">
        <f>SUM(AY$131:BB$131)/100</f>
        <v>0.2</v>
      </c>
      <c r="AZ135">
        <f>IF('Générateur P.Durable 15ans'!$C30="ETE",'Générateur P.Durable 15ans'!$L$6,'Générateur P.Durable 15ans'!$L$7)/100</f>
        <v>-0.2</v>
      </c>
      <c r="BC135" s="345"/>
      <c r="BD135">
        <f>+K31</f>
        <v>10</v>
      </c>
      <c r="BE135">
        <f>SUM(BE131:BH131)/100</f>
        <v>0.2</v>
      </c>
      <c r="BF135">
        <f>IF('Générateur P.Durable 15ans'!$C31="ETE",'Générateur P.Durable 15ans'!$L$6,'Générateur P.Durable 15ans'!$L$7)/100</f>
        <v>-0.2</v>
      </c>
      <c r="BI135" s="345"/>
      <c r="BJ135">
        <f>+K32</f>
        <v>8.5</v>
      </c>
      <c r="BK135">
        <f>SUM(BK131:BN131)/100</f>
        <v>0.2</v>
      </c>
      <c r="BL135">
        <f>IF('Générateur P.Durable 15ans'!$C32="ETE",'Générateur P.Durable 15ans'!$L$6,'Générateur P.Durable 15ans'!$L$7)/100</f>
        <v>-0.2</v>
      </c>
      <c r="BO135" s="345"/>
      <c r="BP135">
        <f>+K33</f>
        <v>9.5</v>
      </c>
      <c r="BQ135">
        <f>SUM(BQ131:BT131)/100</f>
        <v>0.2</v>
      </c>
      <c r="BR135">
        <f>IF('Générateur P.Durable 15ans'!$C33="ETE",'Générateur P.Durable 15ans'!$L$6,'Générateur P.Durable 15ans'!$L$7)/100</f>
        <v>-0.05</v>
      </c>
      <c r="BU135" s="345"/>
      <c r="BV135">
        <f>+K34</f>
        <v>7.8</v>
      </c>
      <c r="BW135">
        <f>SUM(BW131:BZ131)/100</f>
        <v>0.2</v>
      </c>
      <c r="BX135">
        <f>IF('Générateur P.Durable 15ans'!$C34="ETE",'Générateur P.Durable 15ans'!$L$6,'Générateur P.Durable 15ans'!$L$7)/100</f>
        <v>-0.2</v>
      </c>
      <c r="CA135" s="345"/>
      <c r="CB135">
        <f>+K35</f>
        <v>10</v>
      </c>
      <c r="CC135">
        <f>SUM(CC131:CF131)/100</f>
        <v>0.2</v>
      </c>
      <c r="CD135">
        <f>IF('Générateur P.Durable 15ans'!$C35="ETE",'Générateur P.Durable 15ans'!$L$6,'Générateur P.Durable 15ans'!$L$7)/100</f>
        <v>-0.2</v>
      </c>
      <c r="CG135" s="345"/>
      <c r="CH135">
        <f>+K36</f>
        <v>8.5</v>
      </c>
      <c r="CI135">
        <f>SUM(CI131:CL131)/100</f>
        <v>0.2</v>
      </c>
      <c r="CJ135">
        <f>IF('Générateur P.Durable 15ans'!$C36="ETE",'Générateur P.Durable 15ans'!$L$6,'Générateur P.Durable 15ans'!$L$7)/100</f>
        <v>-0.2</v>
      </c>
      <c r="CM135" s="345"/>
      <c r="CN135">
        <f>+K37</f>
        <v>0</v>
      </c>
      <c r="CO135">
        <f>SUM(CO131:CR131)/100</f>
        <v>0.2</v>
      </c>
      <c r="CP135">
        <f>IF('Générateur P.Durable 15ans'!$C37="ETE",'Générateur P.Durable 15ans'!$L$6,'Générateur P.Durable 15ans'!$L$7)/100</f>
        <v>-0.05</v>
      </c>
      <c r="CS135" s="345"/>
      <c r="CT135">
        <f>+K38</f>
        <v>0</v>
      </c>
      <c r="CU135">
        <f>SUM(CU131:CX131)/100</f>
        <v>0.2</v>
      </c>
      <c r="CV135">
        <f>IF('Générateur P.Durable 15ans'!$C38="ETE",'Générateur P.Durable 15ans'!$L$6,'Générateur P.Durable 15ans'!$L$7)/100</f>
        <v>-0.2</v>
      </c>
      <c r="CY135" s="345"/>
      <c r="CZ135">
        <f>+K39</f>
        <v>0</v>
      </c>
      <c r="DA135">
        <f>SUM(DA131:DD131)/100</f>
        <v>0.2</v>
      </c>
      <c r="DB135">
        <f>IF('Générateur P.Durable 15ans'!$C39="ETE",'Générateur P.Durable 15ans'!$L$6,'Générateur P.Durable 15ans'!$L$7)/100</f>
        <v>-0.2</v>
      </c>
      <c r="DE135" s="345"/>
      <c r="DF135">
        <f>+K40</f>
        <v>0</v>
      </c>
      <c r="DG135">
        <f>SUM(DG131:DJ131)/100</f>
        <v>0.2</v>
      </c>
      <c r="DH135">
        <f>IF('Générateur P.Durable 15ans'!$C40="ETE",'Générateur P.Durable 15ans'!$L$6,'Générateur P.Durable 15ans'!$L$7)/100</f>
        <v>-0.2</v>
      </c>
      <c r="DK135" s="345"/>
      <c r="DL135">
        <f>+K41</f>
        <v>0</v>
      </c>
      <c r="DM135">
        <f>SUM(DM131:DP131)/100</f>
        <v>0.2</v>
      </c>
      <c r="DN135">
        <f>IF('Générateur P.Durable 15ans'!$C41="ETE",'Générateur P.Durable 15ans'!$L$6,'Générateur P.Durable 15ans'!$L$7)/100</f>
        <v>-0.05</v>
      </c>
      <c r="DQ135" s="345"/>
      <c r="DR135">
        <f>+K42</f>
        <v>0</v>
      </c>
      <c r="DS135">
        <f>SUM(DS131:DV131)/100</f>
        <v>0.2</v>
      </c>
      <c r="DT135">
        <f>IF('Générateur P.Durable 15ans'!$C42="ETE",'Générateur P.Durable 15ans'!$L$6,'Générateur P.Durable 15ans'!$L$7)/100</f>
        <v>-0.2</v>
      </c>
      <c r="DW135" s="345"/>
      <c r="DX135">
        <f>+K43</f>
        <v>0</v>
      </c>
      <c r="DY135">
        <f>SUM(DY131:EB131)/100</f>
        <v>0.2</v>
      </c>
      <c r="DZ135">
        <f>IF('Générateur P.Durable 15ans'!$C43="ETE",'Générateur P.Durable 15ans'!$L$6,'Générateur P.Durable 15ans'!$L$7)/100</f>
        <v>-0.2</v>
      </c>
      <c r="EC135" s="345"/>
      <c r="ED135">
        <f>+K44</f>
        <v>0</v>
      </c>
      <c r="EE135">
        <f>SUM(EE131:EH131)/100</f>
        <v>0.2</v>
      </c>
      <c r="EF135">
        <f>IF('Générateur P.Durable 15ans'!$C44="ETE",'Générateur P.Durable 15ans'!$L$6,'Générateur P.Durable 15ans'!$L$7)/100</f>
        <v>-0.2</v>
      </c>
      <c r="EI135" s="345"/>
      <c r="EJ135">
        <f>+K45</f>
        <v>0</v>
      </c>
      <c r="EK135">
        <f>SUM(EK131:EN131)/100</f>
        <v>0.2</v>
      </c>
      <c r="EL135">
        <f>IF('Générateur P.Durable 15ans'!$C45="ETE",'Générateur P.Durable 15ans'!$L$6,'Générateur P.Durable 15ans'!$L$7)/100</f>
        <v>-0.05</v>
      </c>
      <c r="EO135" s="345"/>
      <c r="EP135">
        <f>+K46</f>
        <v>0</v>
      </c>
      <c r="EQ135">
        <f>SUM(EQ131:ET131)/100</f>
        <v>0.2</v>
      </c>
      <c r="ER135">
        <f>IF('Générateur P.Durable 15ans'!$C46="ETE",'Générateur P.Durable 15ans'!$L$6,'Générateur P.Durable 15ans'!$L$7)/100</f>
        <v>-0.2</v>
      </c>
      <c r="EU135" s="345"/>
      <c r="EV135">
        <f>+K47</f>
        <v>0</v>
      </c>
      <c r="EW135">
        <f>SUM(EW131:EZ131)/100</f>
        <v>0.2</v>
      </c>
      <c r="EX135">
        <f>IF('Générateur P.Durable 15ans'!$C47="ETE",'Générateur P.Durable 15ans'!$L$6,'Générateur P.Durable 15ans'!$L$7)/100</f>
        <v>-0.2</v>
      </c>
      <c r="FA135" s="345"/>
      <c r="FB135">
        <f>+K48</f>
        <v>0</v>
      </c>
      <c r="FC135">
        <f>SUM(FC131:FF131)/100</f>
        <v>0.2</v>
      </c>
      <c r="FD135">
        <f>IF('Générateur P.Durable 15ans'!$C48="ETE",'Générateur P.Durable 15ans'!$L$6,'Générateur P.Durable 15ans'!$L$7)/100</f>
        <v>-0.2</v>
      </c>
      <c r="FG135" s="345"/>
      <c r="FH135">
        <f>+K49</f>
        <v>0</v>
      </c>
      <c r="FI135">
        <f>SUM(FI131:FL131)/100</f>
        <v>0.2</v>
      </c>
      <c r="FJ135">
        <f>IF('Générateur P.Durable 15ans'!$C49="ETE",'Générateur P.Durable 15ans'!$L$6,'Générateur P.Durable 15ans'!$L$7)/100</f>
        <v>-0.05</v>
      </c>
      <c r="FM135" s="345"/>
      <c r="FN135">
        <f>+K50</f>
        <v>0</v>
      </c>
      <c r="FO135">
        <f>SUM(FO131:FR131)/100</f>
        <v>0.2</v>
      </c>
      <c r="FP135">
        <f>IF('Générateur P.Durable 15ans'!$C50="ETE",'Générateur P.Durable 15ans'!$L$6,'Générateur P.Durable 15ans'!$L$7)/100</f>
        <v>-0.2</v>
      </c>
      <c r="FS135" s="345"/>
      <c r="FT135">
        <f>+K51</f>
        <v>0</v>
      </c>
      <c r="FU135">
        <f>SUM(FU131:FX131)/100</f>
        <v>0.2</v>
      </c>
      <c r="FV135">
        <f>IF('Générateur P.Durable 15ans'!$C51="ETE",'Générateur P.Durable 15ans'!$L$6,'Générateur P.Durable 15ans'!$L$7)/100</f>
        <v>-0.2</v>
      </c>
      <c r="FY135" s="345"/>
    </row>
    <row r="136" spans="1:181" ht="15" thickBot="1" x14ac:dyDescent="0.35">
      <c r="A136" s="19"/>
      <c r="B136" s="826"/>
      <c r="C136" s="833"/>
      <c r="D136" s="833"/>
      <c r="E136" s="833"/>
      <c r="F136" s="832"/>
      <c r="G136" s="345"/>
      <c r="M136" s="345"/>
      <c r="S136" s="345"/>
      <c r="Y136" s="345"/>
      <c r="AE136" s="345"/>
      <c r="AK136" s="345"/>
      <c r="AQ136" s="345"/>
      <c r="AW136" s="345"/>
      <c r="BC136" s="345"/>
      <c r="BI136" s="345"/>
      <c r="BO136" s="345"/>
      <c r="BU136" s="345"/>
      <c r="CA136" s="345"/>
      <c r="CG136" s="345"/>
      <c r="CM136" s="345"/>
      <c r="CS136" s="345"/>
      <c r="CY136" s="345"/>
      <c r="DE136" s="345"/>
      <c r="DK136" s="345"/>
      <c r="DQ136" s="345"/>
      <c r="DW136" s="345"/>
      <c r="EC136" s="345"/>
      <c r="EI136" s="345"/>
      <c r="EO136" s="345"/>
      <c r="EU136" s="345"/>
      <c r="FA136" s="345"/>
      <c r="FG136" s="345"/>
      <c r="FM136" s="345"/>
      <c r="FS136" s="345"/>
      <c r="FY136" s="345"/>
    </row>
    <row r="137" spans="1:181" ht="15" thickBot="1" x14ac:dyDescent="0.35">
      <c r="A137" s="19"/>
      <c r="G137" s="345"/>
      <c r="M137" s="345"/>
      <c r="S137" s="345"/>
      <c r="Y137" s="345"/>
      <c r="AE137" s="345"/>
      <c r="AK137" s="345"/>
      <c r="AQ137" s="345"/>
      <c r="AW137" s="345"/>
      <c r="BC137" s="345"/>
      <c r="BI137" s="345"/>
      <c r="BO137" s="345"/>
      <c r="BU137" s="345"/>
      <c r="CA137" s="345"/>
      <c r="CG137" s="345"/>
      <c r="CM137" s="345"/>
      <c r="CS137" s="345"/>
      <c r="CY137" s="345"/>
      <c r="DE137" s="345"/>
      <c r="DK137" s="345"/>
      <c r="DQ137" s="345"/>
      <c r="DW137" s="345"/>
      <c r="EC137" s="345"/>
      <c r="EI137" s="345"/>
      <c r="EO137" s="345"/>
      <c r="EU137" s="345"/>
      <c r="FA137" s="345"/>
      <c r="FG137" s="345"/>
      <c r="FM137" s="345"/>
      <c r="FS137" s="345"/>
      <c r="FY137" s="345"/>
    </row>
    <row r="138" spans="1:181" x14ac:dyDescent="0.3">
      <c r="A138" s="19"/>
      <c r="B138" s="838"/>
      <c r="C138" s="837" t="s">
        <v>462</v>
      </c>
      <c r="D138" s="837"/>
      <c r="E138" s="837"/>
      <c r="F138" s="836"/>
      <c r="G138" s="345"/>
      <c r="I138" t="s">
        <v>462</v>
      </c>
      <c r="M138" s="345"/>
      <c r="O138" t="s">
        <v>462</v>
      </c>
      <c r="S138" s="345"/>
      <c r="U138" t="s">
        <v>462</v>
      </c>
      <c r="Y138" s="345"/>
      <c r="AA138" t="s">
        <v>462</v>
      </c>
      <c r="AE138" s="345"/>
      <c r="AG138" t="s">
        <v>462</v>
      </c>
      <c r="AK138" s="345"/>
      <c r="AM138" t="s">
        <v>462</v>
      </c>
      <c r="AQ138" s="345"/>
      <c r="AS138" t="s">
        <v>462</v>
      </c>
      <c r="AW138" s="345"/>
      <c r="AY138" t="s">
        <v>462</v>
      </c>
      <c r="BC138" s="345"/>
      <c r="BE138" t="s">
        <v>462</v>
      </c>
      <c r="BI138" s="345"/>
      <c r="BK138" t="s">
        <v>462</v>
      </c>
      <c r="BO138" s="345"/>
      <c r="BQ138" t="s">
        <v>462</v>
      </c>
      <c r="BU138" s="345"/>
      <c r="BW138" t="s">
        <v>462</v>
      </c>
      <c r="CA138" s="345"/>
      <c r="CC138" t="s">
        <v>462</v>
      </c>
      <c r="CG138" s="345"/>
      <c r="CI138" t="s">
        <v>462</v>
      </c>
      <c r="CM138" s="345"/>
      <c r="CO138" t="s">
        <v>462</v>
      </c>
      <c r="CS138" s="345"/>
      <c r="CU138" t="s">
        <v>462</v>
      </c>
      <c r="CY138" s="345"/>
      <c r="DA138" t="s">
        <v>462</v>
      </c>
      <c r="DE138" s="345"/>
      <c r="DG138" t="s">
        <v>462</v>
      </c>
      <c r="DK138" s="345"/>
      <c r="DM138" t="s">
        <v>462</v>
      </c>
      <c r="DQ138" s="345"/>
      <c r="DS138" t="s">
        <v>462</v>
      </c>
      <c r="DW138" s="345"/>
      <c r="DY138" t="s">
        <v>462</v>
      </c>
      <c r="EC138" s="345"/>
      <c r="EE138" t="s">
        <v>462</v>
      </c>
      <c r="EI138" s="345"/>
      <c r="EK138" t="s">
        <v>462</v>
      </c>
      <c r="EO138" s="345"/>
      <c r="EQ138" t="s">
        <v>462</v>
      </c>
      <c r="EU138" s="345"/>
      <c r="EW138" t="s">
        <v>462</v>
      </c>
      <c r="FA138" s="345"/>
      <c r="FC138" t="s">
        <v>462</v>
      </c>
      <c r="FG138" s="345"/>
      <c r="FI138" t="s">
        <v>462</v>
      </c>
      <c r="FM138" s="345"/>
      <c r="FO138" t="s">
        <v>462</v>
      </c>
      <c r="FS138" s="345"/>
      <c r="FU138" t="s">
        <v>462</v>
      </c>
      <c r="FY138" s="345"/>
    </row>
    <row r="139" spans="1:181" x14ac:dyDescent="0.3">
      <c r="A139" s="19"/>
      <c r="B139" s="827" t="s">
        <v>461</v>
      </c>
      <c r="C139" s="835">
        <f>'Générateur P.Durable 15ans'!$F5</f>
        <v>0.3</v>
      </c>
      <c r="D139" s="835"/>
      <c r="E139" s="835" t="s">
        <v>460</v>
      </c>
      <c r="F139" s="834">
        <f>IF(E105&lt;0,C139+C140,0)</f>
        <v>0</v>
      </c>
      <c r="G139" s="345"/>
      <c r="H139" t="s">
        <v>461</v>
      </c>
      <c r="I139">
        <f>'Générateur P.Durable 15ans'!$F5</f>
        <v>0.3</v>
      </c>
      <c r="K139" t="s">
        <v>460</v>
      </c>
      <c r="L139">
        <f>IF(K105&lt;0,I139+I140,0)</f>
        <v>0</v>
      </c>
      <c r="M139" s="345"/>
      <c r="N139" t="s">
        <v>461</v>
      </c>
      <c r="O139">
        <f>'Générateur P.Durable 15ans'!$F5</f>
        <v>0.3</v>
      </c>
      <c r="Q139" t="s">
        <v>460</v>
      </c>
      <c r="R139">
        <f>IF(Q105&lt;0,O139+O140,0)</f>
        <v>0</v>
      </c>
      <c r="S139" s="345"/>
      <c r="T139" t="s">
        <v>461</v>
      </c>
      <c r="U139">
        <f>'Générateur P.Durable 15ans'!$F5</f>
        <v>0.3</v>
      </c>
      <c r="W139" t="s">
        <v>460</v>
      </c>
      <c r="X139">
        <f>IF(W105&lt;0,U139+U140,0)</f>
        <v>0</v>
      </c>
      <c r="Y139" s="345"/>
      <c r="Z139" t="s">
        <v>461</v>
      </c>
      <c r="AA139">
        <f>'Générateur P.Durable 15ans'!$F5</f>
        <v>0.3</v>
      </c>
      <c r="AC139" t="s">
        <v>460</v>
      </c>
      <c r="AD139">
        <f>IF(AC105&lt;0,AA139+AA140,0)</f>
        <v>0</v>
      </c>
      <c r="AE139" s="345"/>
      <c r="AF139" t="s">
        <v>461</v>
      </c>
      <c r="AG139">
        <f>'Générateur P.Durable 15ans'!$F5</f>
        <v>0.3</v>
      </c>
      <c r="AI139" t="s">
        <v>460</v>
      </c>
      <c r="AJ139">
        <f>IF(AI105&lt;0,AG139+AG140,0)</f>
        <v>1</v>
      </c>
      <c r="AK139" s="345"/>
      <c r="AL139" t="s">
        <v>461</v>
      </c>
      <c r="AM139">
        <f>'Générateur P.Durable 15ans'!$F5</f>
        <v>0.3</v>
      </c>
      <c r="AO139" t="s">
        <v>460</v>
      </c>
      <c r="AP139">
        <f>IF(AO105&lt;0,AM139+AM140,0)</f>
        <v>1</v>
      </c>
      <c r="AQ139" s="345"/>
      <c r="AR139" t="s">
        <v>461</v>
      </c>
      <c r="AS139">
        <f>'Générateur P.Durable 15ans'!$F5</f>
        <v>0.3</v>
      </c>
      <c r="AU139" t="s">
        <v>460</v>
      </c>
      <c r="AV139">
        <f>IF(AU105&lt;0,AS139+AS140,0)</f>
        <v>1</v>
      </c>
      <c r="AW139" s="345"/>
      <c r="AX139" t="s">
        <v>461</v>
      </c>
      <c r="AY139">
        <f>'Générateur P.Durable 15ans'!$F5</f>
        <v>0.3</v>
      </c>
      <c r="BA139" t="s">
        <v>460</v>
      </c>
      <c r="BB139">
        <f>IF(BA105&lt;0,AY139+AY140,0)</f>
        <v>1</v>
      </c>
      <c r="BC139" s="345"/>
      <c r="BD139" t="s">
        <v>461</v>
      </c>
      <c r="BE139">
        <f>'Générateur P.Durable 15ans'!$F5</f>
        <v>0.3</v>
      </c>
      <c r="BG139" t="s">
        <v>460</v>
      </c>
      <c r="BH139">
        <f>IF(BG105&lt;0,BE139+BE140,0)</f>
        <v>1</v>
      </c>
      <c r="BI139" s="345"/>
      <c r="BJ139" t="s">
        <v>461</v>
      </c>
      <c r="BK139">
        <f>'Générateur P.Durable 15ans'!$F5</f>
        <v>0.3</v>
      </c>
      <c r="BM139" t="s">
        <v>460</v>
      </c>
      <c r="BN139">
        <f>IF(BM105&lt;0,BK139+BK140,0)</f>
        <v>1</v>
      </c>
      <c r="BO139" s="345"/>
      <c r="BP139" t="s">
        <v>461</v>
      </c>
      <c r="BQ139">
        <f>'Générateur P.Durable 15ans'!$F5</f>
        <v>0.3</v>
      </c>
      <c r="BS139" t="s">
        <v>460</v>
      </c>
      <c r="BT139">
        <f>IF(BS105&lt;0,BQ139+BQ140,0)</f>
        <v>1</v>
      </c>
      <c r="BU139" s="345"/>
      <c r="BV139" t="s">
        <v>461</v>
      </c>
      <c r="BW139">
        <f>'Générateur P.Durable 15ans'!$F5</f>
        <v>0.3</v>
      </c>
      <c r="BY139" t="s">
        <v>460</v>
      </c>
      <c r="BZ139">
        <f>IF(BY105&lt;0,BW139+BW140,0)</f>
        <v>1</v>
      </c>
      <c r="CA139" s="345"/>
      <c r="CB139" t="s">
        <v>461</v>
      </c>
      <c r="CC139">
        <f>'Générateur P.Durable 15ans'!$F5</f>
        <v>0.3</v>
      </c>
      <c r="CE139" t="s">
        <v>460</v>
      </c>
      <c r="CF139">
        <f>IF(CE105&lt;0,CC139+CC140,0)</f>
        <v>1</v>
      </c>
      <c r="CG139" s="345"/>
      <c r="CH139" t="s">
        <v>461</v>
      </c>
      <c r="CI139">
        <f>'Générateur P.Durable 15ans'!$F5</f>
        <v>0.3</v>
      </c>
      <c r="CK139" t="s">
        <v>460</v>
      </c>
      <c r="CL139">
        <f>IF(CK105&lt;0,CI139+CI140,0)</f>
        <v>1</v>
      </c>
      <c r="CM139" s="345"/>
      <c r="CN139" t="s">
        <v>461</v>
      </c>
      <c r="CO139">
        <f>'Générateur P.Durable 15ans'!$F5</f>
        <v>0.3</v>
      </c>
      <c r="CQ139" t="s">
        <v>460</v>
      </c>
      <c r="CR139">
        <f>IF(CQ105&lt;0,CO139+CO140,0)</f>
        <v>1</v>
      </c>
      <c r="CS139" s="345"/>
      <c r="CT139" t="s">
        <v>461</v>
      </c>
      <c r="CU139">
        <f>'Générateur P.Durable 15ans'!$F5</f>
        <v>0.3</v>
      </c>
      <c r="CW139" t="s">
        <v>460</v>
      </c>
      <c r="CX139">
        <f>IF(CW105&lt;0,CU139+CU140,0)</f>
        <v>1</v>
      </c>
      <c r="CY139" s="345"/>
      <c r="CZ139" t="s">
        <v>461</v>
      </c>
      <c r="DA139">
        <f>'Générateur P.Durable 15ans'!$F5</f>
        <v>0.3</v>
      </c>
      <c r="DC139" t="s">
        <v>460</v>
      </c>
      <c r="DD139">
        <f>IF(DC105&lt;0,DA139+DA140,0)</f>
        <v>1</v>
      </c>
      <c r="DE139" s="345"/>
      <c r="DF139" t="s">
        <v>461</v>
      </c>
      <c r="DG139">
        <f>'Générateur P.Durable 15ans'!$F5</f>
        <v>0.3</v>
      </c>
      <c r="DI139" t="s">
        <v>460</v>
      </c>
      <c r="DJ139">
        <f>IF(DI105&lt;0,DG139+DG140,0)</f>
        <v>1</v>
      </c>
      <c r="DK139" s="345"/>
      <c r="DL139" t="s">
        <v>461</v>
      </c>
      <c r="DM139">
        <f>'Générateur P.Durable 15ans'!$F5</f>
        <v>0.3</v>
      </c>
      <c r="DO139" t="s">
        <v>460</v>
      </c>
      <c r="DP139">
        <f>IF(DO105&lt;0,DM139+DM140,0)</f>
        <v>1</v>
      </c>
      <c r="DQ139" s="345"/>
      <c r="DR139" t="s">
        <v>461</v>
      </c>
      <c r="DS139">
        <f>'Générateur P.Durable 15ans'!$F5</f>
        <v>0.3</v>
      </c>
      <c r="DU139" t="s">
        <v>460</v>
      </c>
      <c r="DV139">
        <f>IF(DU105&lt;0,DS139+DS140,0)</f>
        <v>1</v>
      </c>
      <c r="DW139" s="345"/>
      <c r="DX139" t="s">
        <v>461</v>
      </c>
      <c r="DY139">
        <f>'Générateur P.Durable 15ans'!$F5</f>
        <v>0.3</v>
      </c>
      <c r="EA139" t="s">
        <v>460</v>
      </c>
      <c r="EB139">
        <f>IF(EA105&lt;0,DY139+DY140,0)</f>
        <v>1</v>
      </c>
      <c r="EC139" s="345"/>
      <c r="ED139" t="s">
        <v>461</v>
      </c>
      <c r="EE139">
        <f>'Générateur P.Durable 15ans'!$F5</f>
        <v>0.3</v>
      </c>
      <c r="EG139" t="s">
        <v>460</v>
      </c>
      <c r="EH139">
        <f>IF(EG105&lt;0,EE139+EE140,0)</f>
        <v>1</v>
      </c>
      <c r="EI139" s="345"/>
      <c r="EJ139" t="s">
        <v>461</v>
      </c>
      <c r="EK139">
        <f>'Générateur P.Durable 15ans'!$F5</f>
        <v>0.3</v>
      </c>
      <c r="EM139" t="s">
        <v>460</v>
      </c>
      <c r="EN139">
        <f>IF(EM105&lt;0,EK139+EK140,0)</f>
        <v>1</v>
      </c>
      <c r="EO139" s="345"/>
      <c r="EP139" t="s">
        <v>461</v>
      </c>
      <c r="EQ139">
        <f>'Générateur P.Durable 15ans'!$F5</f>
        <v>0.3</v>
      </c>
      <c r="ES139" t="s">
        <v>460</v>
      </c>
      <c r="ET139">
        <f>IF(ES105&lt;0,EQ139+EQ140,0)</f>
        <v>1</v>
      </c>
      <c r="EU139" s="345"/>
      <c r="EV139" t="s">
        <v>461</v>
      </c>
      <c r="EW139">
        <f>'Générateur P.Durable 15ans'!$F5</f>
        <v>0.3</v>
      </c>
      <c r="EY139" t="s">
        <v>460</v>
      </c>
      <c r="EZ139">
        <f>IF(EY105&lt;0,EW139+EW140,0)</f>
        <v>1</v>
      </c>
      <c r="FA139" s="345"/>
      <c r="FB139" t="s">
        <v>461</v>
      </c>
      <c r="FC139">
        <f>'Générateur P.Durable 15ans'!$F5</f>
        <v>0.3</v>
      </c>
      <c r="FE139" t="s">
        <v>460</v>
      </c>
      <c r="FF139">
        <f>IF(FE105&lt;0,FC139+FC140,0)</f>
        <v>1</v>
      </c>
      <c r="FG139" s="345"/>
      <c r="FH139" t="s">
        <v>461</v>
      </c>
      <c r="FI139">
        <f>'Générateur P.Durable 15ans'!$F5</f>
        <v>0.3</v>
      </c>
      <c r="FK139" t="s">
        <v>460</v>
      </c>
      <c r="FL139">
        <f>IF(FK105&lt;0,FI139+FI140,0)</f>
        <v>1</v>
      </c>
      <c r="FM139" s="345"/>
      <c r="FN139" t="s">
        <v>461</v>
      </c>
      <c r="FO139">
        <f>'Générateur P.Durable 15ans'!$F5</f>
        <v>0.3</v>
      </c>
      <c r="FQ139" t="s">
        <v>460</v>
      </c>
      <c r="FR139">
        <f>IF(FQ105&lt;0,FO139+FO140,0)</f>
        <v>1</v>
      </c>
      <c r="FS139" s="345"/>
      <c r="FT139" t="s">
        <v>461</v>
      </c>
      <c r="FU139">
        <f>'Générateur P.Durable 15ans'!$F5</f>
        <v>0.3</v>
      </c>
      <c r="FW139" t="s">
        <v>460</v>
      </c>
      <c r="FX139">
        <f>IF(FW105&lt;0,FU139+FU140,0)</f>
        <v>1</v>
      </c>
      <c r="FY139" s="345"/>
    </row>
    <row r="140" spans="1:181" x14ac:dyDescent="0.3">
      <c r="A140" s="19"/>
      <c r="B140" s="827" t="s">
        <v>459</v>
      </c>
      <c r="C140" s="835">
        <f>'Générateur P.Durable 15ans'!$F6</f>
        <v>0.7</v>
      </c>
      <c r="D140" s="835"/>
      <c r="E140" s="835" t="s">
        <v>458</v>
      </c>
      <c r="F140" s="834">
        <f>IF(E106&lt;0,C141+C142,0)</f>
        <v>0</v>
      </c>
      <c r="G140" s="345"/>
      <c r="H140" t="s">
        <v>459</v>
      </c>
      <c r="I140">
        <f>'Générateur P.Durable 15ans'!$F6</f>
        <v>0.7</v>
      </c>
      <c r="K140" t="s">
        <v>458</v>
      </c>
      <c r="L140">
        <f>IF(K106&lt;0,I141+I142,0)</f>
        <v>0</v>
      </c>
      <c r="M140" s="345"/>
      <c r="N140" t="s">
        <v>459</v>
      </c>
      <c r="O140">
        <f>'Générateur P.Durable 15ans'!$F6</f>
        <v>0.7</v>
      </c>
      <c r="Q140" t="s">
        <v>458</v>
      </c>
      <c r="R140">
        <f>IF(Q106&lt;0,O141+O142,0)</f>
        <v>0</v>
      </c>
      <c r="S140" s="345"/>
      <c r="T140" t="s">
        <v>459</v>
      </c>
      <c r="U140">
        <f>'Générateur P.Durable 15ans'!$F6</f>
        <v>0.7</v>
      </c>
      <c r="W140" t="s">
        <v>458</v>
      </c>
      <c r="X140">
        <f>IF(W106&lt;0,U141+U142,0)</f>
        <v>0</v>
      </c>
      <c r="Y140" s="345"/>
      <c r="Z140" t="s">
        <v>459</v>
      </c>
      <c r="AA140">
        <f>'Générateur P.Durable 15ans'!$F6</f>
        <v>0.7</v>
      </c>
      <c r="AC140" t="s">
        <v>458</v>
      </c>
      <c r="AD140">
        <f>IF(AC106&lt;0,AA141+AA142,0)</f>
        <v>0</v>
      </c>
      <c r="AE140" s="345"/>
      <c r="AF140" t="s">
        <v>459</v>
      </c>
      <c r="AG140">
        <f>'Générateur P.Durable 15ans'!$F6</f>
        <v>0.7</v>
      </c>
      <c r="AI140" t="s">
        <v>458</v>
      </c>
      <c r="AJ140">
        <f>IF(AI106&lt;0,AG141+AG142,0)</f>
        <v>1.3</v>
      </c>
      <c r="AK140" s="345"/>
      <c r="AL140" t="s">
        <v>459</v>
      </c>
      <c r="AM140">
        <f>'Générateur P.Durable 15ans'!$F6</f>
        <v>0.7</v>
      </c>
      <c r="AO140" t="s">
        <v>458</v>
      </c>
      <c r="AP140">
        <f>IF(AO106&lt;0,AM141+AM142,0)</f>
        <v>1.3</v>
      </c>
      <c r="AQ140" s="345"/>
      <c r="AR140" t="s">
        <v>459</v>
      </c>
      <c r="AS140">
        <f>'Générateur P.Durable 15ans'!$F6</f>
        <v>0.7</v>
      </c>
      <c r="AU140" t="s">
        <v>458</v>
      </c>
      <c r="AV140">
        <f>IF(AU106&lt;0,AS141+AS142,0)</f>
        <v>1.3</v>
      </c>
      <c r="AW140" s="345"/>
      <c r="AX140" t="s">
        <v>459</v>
      </c>
      <c r="AY140">
        <f>'Générateur P.Durable 15ans'!$F6</f>
        <v>0.7</v>
      </c>
      <c r="BA140" t="s">
        <v>458</v>
      </c>
      <c r="BB140">
        <f>IF(BA106&lt;0,AY141+AY142,0)</f>
        <v>1.3</v>
      </c>
      <c r="BC140" s="345"/>
      <c r="BD140" t="s">
        <v>459</v>
      </c>
      <c r="BE140">
        <f>'Générateur P.Durable 15ans'!$F6</f>
        <v>0.7</v>
      </c>
      <c r="BG140" t="s">
        <v>458</v>
      </c>
      <c r="BH140">
        <f>IF(BG106&lt;0,BE141+BE142,0)</f>
        <v>1.3</v>
      </c>
      <c r="BI140" s="345"/>
      <c r="BJ140" t="s">
        <v>459</v>
      </c>
      <c r="BK140">
        <f>'Générateur P.Durable 15ans'!$F6</f>
        <v>0.7</v>
      </c>
      <c r="BM140" t="s">
        <v>458</v>
      </c>
      <c r="BN140">
        <f>IF(BM106&lt;0,BK141+BK142,0)</f>
        <v>1.3</v>
      </c>
      <c r="BO140" s="345"/>
      <c r="BP140" t="s">
        <v>459</v>
      </c>
      <c r="BQ140">
        <f>'Générateur P.Durable 15ans'!$F6</f>
        <v>0.7</v>
      </c>
      <c r="BS140" t="s">
        <v>458</v>
      </c>
      <c r="BT140">
        <f>IF(BS106&lt;0,BQ141+BQ142,0)</f>
        <v>1.3</v>
      </c>
      <c r="BU140" s="345"/>
      <c r="BV140" t="s">
        <v>459</v>
      </c>
      <c r="BW140">
        <f>'Générateur P.Durable 15ans'!$F6</f>
        <v>0.7</v>
      </c>
      <c r="BY140" t="s">
        <v>458</v>
      </c>
      <c r="BZ140">
        <f>IF(BY106&lt;0,BW141+BW142,0)</f>
        <v>1.3</v>
      </c>
      <c r="CA140" s="345"/>
      <c r="CB140" t="s">
        <v>459</v>
      </c>
      <c r="CC140">
        <f>'Générateur P.Durable 15ans'!$F6</f>
        <v>0.7</v>
      </c>
      <c r="CE140" t="s">
        <v>458</v>
      </c>
      <c r="CF140">
        <f>IF(CE106&lt;0,CC141+CC142,0)</f>
        <v>1.3</v>
      </c>
      <c r="CG140" s="345"/>
      <c r="CH140" t="s">
        <v>459</v>
      </c>
      <c r="CI140">
        <f>'Générateur P.Durable 15ans'!$F6</f>
        <v>0.7</v>
      </c>
      <c r="CK140" t="s">
        <v>458</v>
      </c>
      <c r="CL140">
        <f>IF(CK106&lt;0,CI141+CI142,0)</f>
        <v>1.3</v>
      </c>
      <c r="CM140" s="345"/>
      <c r="CN140" t="s">
        <v>459</v>
      </c>
      <c r="CO140">
        <f>'Générateur P.Durable 15ans'!$F6</f>
        <v>0.7</v>
      </c>
      <c r="CQ140" t="s">
        <v>458</v>
      </c>
      <c r="CR140">
        <f>IF(CQ106&lt;0,CO141+CO142,0)</f>
        <v>1.3</v>
      </c>
      <c r="CS140" s="345"/>
      <c r="CT140" t="s">
        <v>459</v>
      </c>
      <c r="CU140">
        <f>'Générateur P.Durable 15ans'!$F6</f>
        <v>0.7</v>
      </c>
      <c r="CW140" t="s">
        <v>458</v>
      </c>
      <c r="CX140">
        <f>IF(CW106&lt;0,CU141+CU142,0)</f>
        <v>1.3</v>
      </c>
      <c r="CY140" s="345"/>
      <c r="CZ140" t="s">
        <v>459</v>
      </c>
      <c r="DA140">
        <f>'Générateur P.Durable 15ans'!$F6</f>
        <v>0.7</v>
      </c>
      <c r="DC140" t="s">
        <v>458</v>
      </c>
      <c r="DD140">
        <f>IF(DC106&lt;0,DA141+DA142,0)</f>
        <v>1.3</v>
      </c>
      <c r="DE140" s="345"/>
      <c r="DF140" t="s">
        <v>459</v>
      </c>
      <c r="DG140">
        <f>'Générateur P.Durable 15ans'!$F6</f>
        <v>0.7</v>
      </c>
      <c r="DI140" t="s">
        <v>458</v>
      </c>
      <c r="DJ140">
        <f>IF(DI106&lt;0,DG141+DG142,0)</f>
        <v>1.3</v>
      </c>
      <c r="DK140" s="345"/>
      <c r="DL140" t="s">
        <v>459</v>
      </c>
      <c r="DM140">
        <f>'Générateur P.Durable 15ans'!$F6</f>
        <v>0.7</v>
      </c>
      <c r="DO140" t="s">
        <v>458</v>
      </c>
      <c r="DP140">
        <f>IF(DO106&lt;0,DM141+DM142,0)</f>
        <v>1.3</v>
      </c>
      <c r="DQ140" s="345"/>
      <c r="DR140" t="s">
        <v>459</v>
      </c>
      <c r="DS140">
        <f>'Générateur P.Durable 15ans'!$F6</f>
        <v>0.7</v>
      </c>
      <c r="DU140" t="s">
        <v>458</v>
      </c>
      <c r="DV140">
        <f>IF(DU106&lt;0,DS141+DS142,0)</f>
        <v>1.3</v>
      </c>
      <c r="DW140" s="345"/>
      <c r="DX140" t="s">
        <v>459</v>
      </c>
      <c r="DY140">
        <f>'Générateur P.Durable 15ans'!$F6</f>
        <v>0.7</v>
      </c>
      <c r="EA140" t="s">
        <v>458</v>
      </c>
      <c r="EB140">
        <f>IF(EA106&lt;0,DY141+DY142,0)</f>
        <v>1.3</v>
      </c>
      <c r="EC140" s="345"/>
      <c r="ED140" t="s">
        <v>459</v>
      </c>
      <c r="EE140">
        <f>'Générateur P.Durable 15ans'!$F6</f>
        <v>0.7</v>
      </c>
      <c r="EG140" t="s">
        <v>458</v>
      </c>
      <c r="EH140">
        <f>IF(EG106&lt;0,EE141+EE142,0)</f>
        <v>1.3</v>
      </c>
      <c r="EI140" s="345"/>
      <c r="EJ140" t="s">
        <v>459</v>
      </c>
      <c r="EK140">
        <f>'Générateur P.Durable 15ans'!$F6</f>
        <v>0.7</v>
      </c>
      <c r="EM140" t="s">
        <v>458</v>
      </c>
      <c r="EN140">
        <f>IF(EM106&lt;0,EK141+EK142,0)</f>
        <v>1.3</v>
      </c>
      <c r="EO140" s="345"/>
      <c r="EP140" t="s">
        <v>459</v>
      </c>
      <c r="EQ140">
        <f>'Générateur P.Durable 15ans'!$F6</f>
        <v>0.7</v>
      </c>
      <c r="ES140" t="s">
        <v>458</v>
      </c>
      <c r="ET140">
        <f>IF(ES106&lt;0,EQ141+EQ142,0)</f>
        <v>1.3</v>
      </c>
      <c r="EU140" s="345"/>
      <c r="EV140" t="s">
        <v>459</v>
      </c>
      <c r="EW140">
        <f>'Générateur P.Durable 15ans'!$F6</f>
        <v>0.7</v>
      </c>
      <c r="EY140" t="s">
        <v>458</v>
      </c>
      <c r="EZ140">
        <f>IF(EY106&lt;0,EW141+EW142,0)</f>
        <v>1.3</v>
      </c>
      <c r="FA140" s="345"/>
      <c r="FB140" t="s">
        <v>459</v>
      </c>
      <c r="FC140">
        <f>'Générateur P.Durable 15ans'!$F6</f>
        <v>0.7</v>
      </c>
      <c r="FE140" t="s">
        <v>458</v>
      </c>
      <c r="FF140">
        <f>IF(FE106&lt;0,FC141+FC142,0)</f>
        <v>1.3</v>
      </c>
      <c r="FG140" s="345"/>
      <c r="FH140" t="s">
        <v>459</v>
      </c>
      <c r="FI140">
        <f>'Générateur P.Durable 15ans'!$F6</f>
        <v>0.7</v>
      </c>
      <c r="FK140" t="s">
        <v>458</v>
      </c>
      <c r="FL140">
        <f>IF(FK106&lt;0,FI141+FI142,0)</f>
        <v>1.3</v>
      </c>
      <c r="FM140" s="345"/>
      <c r="FN140" t="s">
        <v>459</v>
      </c>
      <c r="FO140">
        <f>'Générateur P.Durable 15ans'!$F6</f>
        <v>0.7</v>
      </c>
      <c r="FQ140" t="s">
        <v>458</v>
      </c>
      <c r="FR140">
        <f>IF(FQ106&lt;0,FO141+FO142,0)</f>
        <v>1.3</v>
      </c>
      <c r="FS140" s="345"/>
      <c r="FT140" t="s">
        <v>459</v>
      </c>
      <c r="FU140">
        <f>'Générateur P.Durable 15ans'!$F6</f>
        <v>0.7</v>
      </c>
      <c r="FW140" t="s">
        <v>458</v>
      </c>
      <c r="FX140">
        <f>IF(FW106&lt;0,FU141+FU142,0)</f>
        <v>1.3</v>
      </c>
      <c r="FY140" s="345"/>
    </row>
    <row r="141" spans="1:181" x14ac:dyDescent="0.3">
      <c r="A141" s="19"/>
      <c r="B141" s="827" t="s">
        <v>457</v>
      </c>
      <c r="C141" s="835">
        <f>'Générateur P.Durable 15ans'!$F7</f>
        <v>0.3</v>
      </c>
      <c r="D141" s="835"/>
      <c r="E141" s="835" t="s">
        <v>18</v>
      </c>
      <c r="F141" s="834">
        <f>IF(AND(C125&lt;0,D125&lt;0),SUM(C139:C142),0)</f>
        <v>0</v>
      </c>
      <c r="G141" s="345"/>
      <c r="H141" t="s">
        <v>457</v>
      </c>
      <c r="I141">
        <f>'Générateur P.Durable 15ans'!$F7</f>
        <v>0.3</v>
      </c>
      <c r="K141" t="s">
        <v>18</v>
      </c>
      <c r="L141">
        <f>IF(AND(I125&lt;0,J125&lt;0),SUM(I139:I142),0)</f>
        <v>0</v>
      </c>
      <c r="M141" s="345"/>
      <c r="N141" t="s">
        <v>457</v>
      </c>
      <c r="O141">
        <f>'Générateur P.Durable 15ans'!$F7</f>
        <v>0.3</v>
      </c>
      <c r="Q141" t="s">
        <v>18</v>
      </c>
      <c r="R141">
        <f>IF(AND(O125&lt;0,P125&lt;0),SUM(O139:O142),0)</f>
        <v>0</v>
      </c>
      <c r="S141" s="345"/>
      <c r="T141" t="s">
        <v>457</v>
      </c>
      <c r="U141">
        <f>'Générateur P.Durable 15ans'!$F7</f>
        <v>0.3</v>
      </c>
      <c r="W141" t="s">
        <v>18</v>
      </c>
      <c r="X141">
        <f>IF(AND(U125&lt;0,V125&lt;0),SUM(U139:U142),0)</f>
        <v>0</v>
      </c>
      <c r="Y141" s="345"/>
      <c r="Z141" t="s">
        <v>457</v>
      </c>
      <c r="AA141">
        <f>'Générateur P.Durable 15ans'!$F7</f>
        <v>0.3</v>
      </c>
      <c r="AC141" t="s">
        <v>18</v>
      </c>
      <c r="AD141">
        <f>IF(AND(AA125&lt;0,AB125&lt;0),SUM(AA139:AA142),0)</f>
        <v>0</v>
      </c>
      <c r="AE141" s="345"/>
      <c r="AF141" t="s">
        <v>457</v>
      </c>
      <c r="AG141">
        <f>'Générateur P.Durable 15ans'!$F7</f>
        <v>0.3</v>
      </c>
      <c r="AI141" t="s">
        <v>18</v>
      </c>
      <c r="AJ141">
        <f>IF(AND(AG125&lt;0,AH125&lt;0),SUM(AG139:AG142),0)</f>
        <v>0</v>
      </c>
      <c r="AK141" s="345"/>
      <c r="AL141" t="s">
        <v>457</v>
      </c>
      <c r="AM141">
        <f>'Générateur P.Durable 15ans'!$F7</f>
        <v>0.3</v>
      </c>
      <c r="AO141" t="s">
        <v>18</v>
      </c>
      <c r="AP141">
        <f>IF(AND(AM125&lt;0,AN125&lt;0),SUM(AM139:AM142),0)</f>
        <v>0</v>
      </c>
      <c r="AQ141" s="345"/>
      <c r="AR141" t="s">
        <v>457</v>
      </c>
      <c r="AS141">
        <f>'Générateur P.Durable 15ans'!$F7</f>
        <v>0.3</v>
      </c>
      <c r="AU141" t="s">
        <v>18</v>
      </c>
      <c r="AV141">
        <f>IF(AND(AS125&lt;0,AT125&lt;0),SUM(AS139:AS142),0)</f>
        <v>0</v>
      </c>
      <c r="AW141" s="345"/>
      <c r="AX141" t="s">
        <v>457</v>
      </c>
      <c r="AY141">
        <f>'Générateur P.Durable 15ans'!$F7</f>
        <v>0.3</v>
      </c>
      <c r="BA141" t="s">
        <v>18</v>
      </c>
      <c r="BB141">
        <f>IF(AND(AY125&lt;0,AZ125&lt;0),SUM(AY139:AY142),0)</f>
        <v>0</v>
      </c>
      <c r="BC141" s="345"/>
      <c r="BD141" t="s">
        <v>457</v>
      </c>
      <c r="BE141">
        <f>'Générateur P.Durable 15ans'!$F7</f>
        <v>0.3</v>
      </c>
      <c r="BG141" t="s">
        <v>18</v>
      </c>
      <c r="BH141">
        <f>IF(AND(BE125&lt;0,BF125&lt;0),SUM(BE139:BE142),0)</f>
        <v>0</v>
      </c>
      <c r="BI141" s="345"/>
      <c r="BJ141" t="s">
        <v>457</v>
      </c>
      <c r="BK141">
        <f>'Générateur P.Durable 15ans'!$F7</f>
        <v>0.3</v>
      </c>
      <c r="BM141" t="s">
        <v>18</v>
      </c>
      <c r="BN141">
        <f>IF(AND(BK125&lt;0,BL125&lt;0),SUM(BK139:BK142),0)</f>
        <v>0</v>
      </c>
      <c r="BO141" s="345"/>
      <c r="BP141" t="s">
        <v>457</v>
      </c>
      <c r="BQ141">
        <f>'Générateur P.Durable 15ans'!$F7</f>
        <v>0.3</v>
      </c>
      <c r="BS141" t="s">
        <v>18</v>
      </c>
      <c r="BT141">
        <f>IF(AND(BQ125&lt;0,BR125&lt;0),SUM(BQ139:BQ142),0)</f>
        <v>0</v>
      </c>
      <c r="BU141" s="345"/>
      <c r="BV141" t="s">
        <v>457</v>
      </c>
      <c r="BW141">
        <f>'Générateur P.Durable 15ans'!$F7</f>
        <v>0.3</v>
      </c>
      <c r="BY141" t="s">
        <v>18</v>
      </c>
      <c r="BZ141">
        <f>IF(AND(BW125&lt;0,BX125&lt;0),SUM(BW139:BW142),0)</f>
        <v>0</v>
      </c>
      <c r="CA141" s="345"/>
      <c r="CB141" t="s">
        <v>457</v>
      </c>
      <c r="CC141">
        <f>'Générateur P.Durable 15ans'!$F7</f>
        <v>0.3</v>
      </c>
      <c r="CE141" t="s">
        <v>18</v>
      </c>
      <c r="CF141">
        <f>IF(AND(CC125&lt;0,CD125&lt;0),SUM(CC139:CC142),0)</f>
        <v>0</v>
      </c>
      <c r="CG141" s="345"/>
      <c r="CH141" t="s">
        <v>457</v>
      </c>
      <c r="CI141">
        <f>'Générateur P.Durable 15ans'!$F7</f>
        <v>0.3</v>
      </c>
      <c r="CK141" t="s">
        <v>18</v>
      </c>
      <c r="CL141">
        <f>IF(AND(CI125&lt;0,CJ125&lt;0),SUM(CI139:CI142),0)</f>
        <v>0</v>
      </c>
      <c r="CM141" s="345"/>
      <c r="CN141" t="s">
        <v>457</v>
      </c>
      <c r="CO141">
        <f>'Générateur P.Durable 15ans'!$F7</f>
        <v>0.3</v>
      </c>
      <c r="CQ141" t="s">
        <v>18</v>
      </c>
      <c r="CR141">
        <f>IF(AND(CO125&lt;0,CP125&lt;0),SUM(CO139:CO142),0)</f>
        <v>0</v>
      </c>
      <c r="CS141" s="345"/>
      <c r="CT141" t="s">
        <v>457</v>
      </c>
      <c r="CU141">
        <f>'Générateur P.Durable 15ans'!$F7</f>
        <v>0.3</v>
      </c>
      <c r="CW141" t="s">
        <v>18</v>
      </c>
      <c r="CX141">
        <f>IF(AND(CU125&lt;0,CV125&lt;0),SUM(CU139:CU142),0)</f>
        <v>0</v>
      </c>
      <c r="CY141" s="345"/>
      <c r="CZ141" t="s">
        <v>457</v>
      </c>
      <c r="DA141">
        <f>'Générateur P.Durable 15ans'!$F7</f>
        <v>0.3</v>
      </c>
      <c r="DC141" t="s">
        <v>18</v>
      </c>
      <c r="DD141">
        <f>IF(AND(DA125&lt;0,DB125&lt;0),SUM(DA139:DA142),0)</f>
        <v>0</v>
      </c>
      <c r="DE141" s="345"/>
      <c r="DF141" t="s">
        <v>457</v>
      </c>
      <c r="DG141">
        <f>'Générateur P.Durable 15ans'!$F7</f>
        <v>0.3</v>
      </c>
      <c r="DI141" t="s">
        <v>18</v>
      </c>
      <c r="DJ141">
        <f>IF(AND(DG125&lt;0,DH125&lt;0),SUM(DG139:DG142),0)</f>
        <v>0</v>
      </c>
      <c r="DK141" s="345"/>
      <c r="DL141" t="s">
        <v>457</v>
      </c>
      <c r="DM141">
        <f>'Générateur P.Durable 15ans'!$F7</f>
        <v>0.3</v>
      </c>
      <c r="DO141" t="s">
        <v>18</v>
      </c>
      <c r="DP141">
        <f>IF(AND(DM125&lt;0,DN125&lt;0),SUM(DM139:DM142),0)</f>
        <v>0</v>
      </c>
      <c r="DQ141" s="345"/>
      <c r="DR141" t="s">
        <v>457</v>
      </c>
      <c r="DS141">
        <f>'Générateur P.Durable 15ans'!$F7</f>
        <v>0.3</v>
      </c>
      <c r="DU141" t="s">
        <v>18</v>
      </c>
      <c r="DV141">
        <f>IF(AND(DS125&lt;0,DT125&lt;0),SUM(DS139:DS142),0)</f>
        <v>0</v>
      </c>
      <c r="DW141" s="345"/>
      <c r="DX141" t="s">
        <v>457</v>
      </c>
      <c r="DY141">
        <f>'Générateur P.Durable 15ans'!$F7</f>
        <v>0.3</v>
      </c>
      <c r="EA141" t="s">
        <v>18</v>
      </c>
      <c r="EB141">
        <f>IF(AND(DY125&lt;0,DZ125&lt;0),SUM(DY139:DY142),0)</f>
        <v>0</v>
      </c>
      <c r="EC141" s="345"/>
      <c r="ED141" t="s">
        <v>457</v>
      </c>
      <c r="EE141">
        <f>'Générateur P.Durable 15ans'!$F7</f>
        <v>0.3</v>
      </c>
      <c r="EG141" t="s">
        <v>18</v>
      </c>
      <c r="EH141">
        <f>IF(AND(EE125&lt;0,EF125&lt;0),SUM(EE139:EE142),0)</f>
        <v>0</v>
      </c>
      <c r="EI141" s="345"/>
      <c r="EJ141" t="s">
        <v>457</v>
      </c>
      <c r="EK141">
        <f>'Générateur P.Durable 15ans'!$F7</f>
        <v>0.3</v>
      </c>
      <c r="EM141" t="s">
        <v>18</v>
      </c>
      <c r="EN141">
        <f>IF(AND(EK125&lt;0,EL125&lt;0),SUM(EK139:EK142),0)</f>
        <v>0</v>
      </c>
      <c r="EO141" s="345"/>
      <c r="EP141" t="s">
        <v>457</v>
      </c>
      <c r="EQ141">
        <f>'Générateur P.Durable 15ans'!$F7</f>
        <v>0.3</v>
      </c>
      <c r="ES141" t="s">
        <v>18</v>
      </c>
      <c r="ET141">
        <f>IF(AND(EQ125&lt;0,ER125&lt;0),SUM(EQ139:EQ142),0)</f>
        <v>0</v>
      </c>
      <c r="EU141" s="345"/>
      <c r="EV141" t="s">
        <v>457</v>
      </c>
      <c r="EW141">
        <f>'Générateur P.Durable 15ans'!$F7</f>
        <v>0.3</v>
      </c>
      <c r="EY141" t="s">
        <v>18</v>
      </c>
      <c r="EZ141">
        <f>IF(AND(EW125&lt;0,EX125&lt;0),SUM(EW139:EW142),0)</f>
        <v>0</v>
      </c>
      <c r="FA141" s="345"/>
      <c r="FB141" t="s">
        <v>457</v>
      </c>
      <c r="FC141">
        <f>'Générateur P.Durable 15ans'!$F7</f>
        <v>0.3</v>
      </c>
      <c r="FE141" t="s">
        <v>18</v>
      </c>
      <c r="FF141">
        <f>IF(AND(FC125&lt;0,FD125&lt;0),SUM(FC139:FC142),0)</f>
        <v>0</v>
      </c>
      <c r="FG141" s="345"/>
      <c r="FH141" t="s">
        <v>457</v>
      </c>
      <c r="FI141">
        <f>'Générateur P.Durable 15ans'!$F7</f>
        <v>0.3</v>
      </c>
      <c r="FK141" t="s">
        <v>18</v>
      </c>
      <c r="FL141">
        <f>IF(AND(FI125&lt;0,FJ125&lt;0),SUM(FI139:FI142),0)</f>
        <v>0</v>
      </c>
      <c r="FM141" s="345"/>
      <c r="FN141" t="s">
        <v>457</v>
      </c>
      <c r="FO141">
        <f>'Générateur P.Durable 15ans'!$F7</f>
        <v>0.3</v>
      </c>
      <c r="FQ141" t="s">
        <v>18</v>
      </c>
      <c r="FR141">
        <f>IF(AND(FO125&lt;0,FP125&lt;0),SUM(FO139:FO142),0)</f>
        <v>0</v>
      </c>
      <c r="FS141" s="345"/>
      <c r="FT141" t="s">
        <v>457</v>
      </c>
      <c r="FU141">
        <f>'Générateur P.Durable 15ans'!$F7</f>
        <v>0.3</v>
      </c>
      <c r="FW141" t="s">
        <v>18</v>
      </c>
      <c r="FX141">
        <f>IF(AND(FU125&lt;0,FV125&lt;0),SUM(FU139:FU142),0)</f>
        <v>0</v>
      </c>
      <c r="FY141" s="345"/>
    </row>
    <row r="142" spans="1:181" ht="15" thickBot="1" x14ac:dyDescent="0.35">
      <c r="A142" s="19"/>
      <c r="B142" s="826" t="s">
        <v>456</v>
      </c>
      <c r="C142" s="833">
        <f>'Générateur P.Durable 15ans'!$F8</f>
        <v>1</v>
      </c>
      <c r="D142" s="833"/>
      <c r="E142" s="833"/>
      <c r="F142" s="832"/>
      <c r="G142" s="345"/>
      <c r="H142" t="s">
        <v>456</v>
      </c>
      <c r="I142">
        <f>'Générateur P.Durable 15ans'!$F8</f>
        <v>1</v>
      </c>
      <c r="M142" s="345"/>
      <c r="N142" t="s">
        <v>456</v>
      </c>
      <c r="O142">
        <f>'Générateur P.Durable 15ans'!$F8</f>
        <v>1</v>
      </c>
      <c r="S142" s="345"/>
      <c r="T142" t="s">
        <v>456</v>
      </c>
      <c r="U142">
        <f>'Générateur P.Durable 15ans'!$F8</f>
        <v>1</v>
      </c>
      <c r="Y142" s="345"/>
      <c r="Z142" t="s">
        <v>456</v>
      </c>
      <c r="AA142">
        <f>'Générateur P.Durable 15ans'!$F8</f>
        <v>1</v>
      </c>
      <c r="AE142" s="345"/>
      <c r="AF142" t="s">
        <v>456</v>
      </c>
      <c r="AG142">
        <f>'Générateur P.Durable 15ans'!$F8</f>
        <v>1</v>
      </c>
      <c r="AK142" s="345"/>
      <c r="AL142" t="s">
        <v>456</v>
      </c>
      <c r="AM142">
        <f>'Générateur P.Durable 15ans'!$F8</f>
        <v>1</v>
      </c>
      <c r="AQ142" s="345"/>
      <c r="AR142" t="s">
        <v>456</v>
      </c>
      <c r="AS142">
        <f>'Générateur P.Durable 15ans'!$F8</f>
        <v>1</v>
      </c>
      <c r="AW142" s="345"/>
      <c r="AX142" t="s">
        <v>456</v>
      </c>
      <c r="AY142">
        <f>'Générateur P.Durable 15ans'!$F8</f>
        <v>1</v>
      </c>
      <c r="BC142" s="345"/>
      <c r="BD142" t="s">
        <v>456</v>
      </c>
      <c r="BE142">
        <f>'Générateur P.Durable 15ans'!$F8</f>
        <v>1</v>
      </c>
      <c r="BI142" s="345"/>
      <c r="BJ142" t="s">
        <v>456</v>
      </c>
      <c r="BK142">
        <f>'Générateur P.Durable 15ans'!$F8</f>
        <v>1</v>
      </c>
      <c r="BO142" s="345"/>
      <c r="BP142" t="s">
        <v>456</v>
      </c>
      <c r="BQ142">
        <f>'Générateur P.Durable 15ans'!$F8</f>
        <v>1</v>
      </c>
      <c r="BU142" s="345"/>
      <c r="BV142" t="s">
        <v>456</v>
      </c>
      <c r="BW142">
        <f>'Générateur P.Durable 15ans'!$F8</f>
        <v>1</v>
      </c>
      <c r="CA142" s="345"/>
      <c r="CB142" t="s">
        <v>456</v>
      </c>
      <c r="CC142">
        <f>'Générateur P.Durable 15ans'!$F8</f>
        <v>1</v>
      </c>
      <c r="CG142" s="345"/>
      <c r="CH142" t="s">
        <v>456</v>
      </c>
      <c r="CI142">
        <f>'Générateur P.Durable 15ans'!$F8</f>
        <v>1</v>
      </c>
      <c r="CM142" s="345"/>
      <c r="CN142" t="s">
        <v>456</v>
      </c>
      <c r="CO142">
        <f>'Générateur P.Durable 15ans'!$F8</f>
        <v>1</v>
      </c>
      <c r="CS142" s="345"/>
      <c r="CT142" t="s">
        <v>456</v>
      </c>
      <c r="CU142">
        <f>'Générateur P.Durable 15ans'!$F8</f>
        <v>1</v>
      </c>
      <c r="CY142" s="345"/>
      <c r="CZ142" t="s">
        <v>456</v>
      </c>
      <c r="DA142">
        <f>'Générateur P.Durable 15ans'!$F8</f>
        <v>1</v>
      </c>
      <c r="DE142" s="345"/>
      <c r="DF142" t="s">
        <v>456</v>
      </c>
      <c r="DG142">
        <f>'Générateur P.Durable 15ans'!$F8</f>
        <v>1</v>
      </c>
      <c r="DK142" s="345"/>
      <c r="DL142" t="s">
        <v>456</v>
      </c>
      <c r="DM142">
        <f>'Générateur P.Durable 15ans'!$F8</f>
        <v>1</v>
      </c>
      <c r="DQ142" s="345"/>
      <c r="DR142" t="s">
        <v>456</v>
      </c>
      <c r="DS142">
        <f>'Générateur P.Durable 15ans'!$F8</f>
        <v>1</v>
      </c>
      <c r="DW142" s="345"/>
      <c r="DX142" t="s">
        <v>456</v>
      </c>
      <c r="DY142">
        <f>'Générateur P.Durable 15ans'!$F8</f>
        <v>1</v>
      </c>
      <c r="EC142" s="345"/>
      <c r="ED142" t="s">
        <v>456</v>
      </c>
      <c r="EE142">
        <f>'Générateur P.Durable 15ans'!$F8</f>
        <v>1</v>
      </c>
      <c r="EI142" s="345"/>
      <c r="EJ142" t="s">
        <v>456</v>
      </c>
      <c r="EK142">
        <f>'Générateur P.Durable 15ans'!$F8</f>
        <v>1</v>
      </c>
      <c r="EO142" s="345"/>
      <c r="EP142" t="s">
        <v>456</v>
      </c>
      <c r="EQ142">
        <f>'Générateur P.Durable 15ans'!$F8</f>
        <v>1</v>
      </c>
      <c r="EU142" s="345"/>
      <c r="EV142" t="s">
        <v>456</v>
      </c>
      <c r="EW142">
        <f>'Générateur P.Durable 15ans'!$F8</f>
        <v>1</v>
      </c>
      <c r="FA142" s="345"/>
      <c r="FB142" t="s">
        <v>456</v>
      </c>
      <c r="FC142">
        <f>'Générateur P.Durable 15ans'!$F8</f>
        <v>1</v>
      </c>
      <c r="FG142" s="345"/>
      <c r="FH142" t="s">
        <v>456</v>
      </c>
      <c r="FI142">
        <f>'Générateur P.Durable 15ans'!$F8</f>
        <v>1</v>
      </c>
      <c r="FM142" s="345"/>
      <c r="FN142" t="s">
        <v>456</v>
      </c>
      <c r="FO142">
        <f>'Générateur P.Durable 15ans'!$F8</f>
        <v>1</v>
      </c>
      <c r="FS142" s="345"/>
      <c r="FT142" t="s">
        <v>456</v>
      </c>
      <c r="FU142">
        <f>'Générateur P.Durable 15ans'!$F8</f>
        <v>1</v>
      </c>
      <c r="FY142" s="345"/>
    </row>
    <row r="143" spans="1:181" ht="15" thickBot="1" x14ac:dyDescent="0.35">
      <c r="A143" s="19"/>
      <c r="G143" s="345"/>
      <c r="M143" s="345"/>
      <c r="S143" s="345"/>
      <c r="Y143" s="345"/>
      <c r="AE143" s="345"/>
      <c r="AK143" s="345"/>
      <c r="AQ143" s="345"/>
      <c r="AW143" s="345"/>
      <c r="BC143" s="345"/>
      <c r="BI143" s="345"/>
      <c r="BO143" s="345"/>
      <c r="BU143" s="345"/>
      <c r="CA143" s="345"/>
      <c r="CG143" s="345"/>
      <c r="CM143" s="345"/>
      <c r="CS143" s="345"/>
      <c r="CY143" s="345"/>
      <c r="DE143" s="345"/>
      <c r="DK143" s="345"/>
      <c r="DQ143" s="345"/>
      <c r="DW143" s="345"/>
      <c r="EC143" s="345"/>
      <c r="EI143" s="345"/>
      <c r="EO143" s="345"/>
      <c r="EU143" s="345"/>
      <c r="FA143" s="345"/>
      <c r="FG143" s="345"/>
      <c r="FM143" s="345"/>
      <c r="FS143" s="345"/>
      <c r="FY143" s="345"/>
    </row>
    <row r="144" spans="1:181" x14ac:dyDescent="0.3">
      <c r="A144" s="19"/>
      <c r="B144" s="838"/>
      <c r="C144" s="837" t="s">
        <v>455</v>
      </c>
      <c r="D144" s="837" t="s">
        <v>454</v>
      </c>
      <c r="E144" s="837" t="s">
        <v>453</v>
      </c>
      <c r="F144" s="837" t="s">
        <v>452</v>
      </c>
      <c r="G144" s="836"/>
      <c r="H144" s="838"/>
      <c r="I144" s="837" t="s">
        <v>455</v>
      </c>
      <c r="J144" s="837" t="s">
        <v>454</v>
      </c>
      <c r="K144" s="837" t="s">
        <v>453</v>
      </c>
      <c r="L144" s="837" t="s">
        <v>452</v>
      </c>
      <c r="M144" s="836"/>
      <c r="N144" s="838"/>
      <c r="O144" s="837" t="s">
        <v>455</v>
      </c>
      <c r="P144" s="837" t="s">
        <v>454</v>
      </c>
      <c r="Q144" s="837" t="s">
        <v>453</v>
      </c>
      <c r="R144" s="837" t="s">
        <v>452</v>
      </c>
      <c r="S144" s="836"/>
      <c r="T144" s="838"/>
      <c r="U144" s="837" t="s">
        <v>455</v>
      </c>
      <c r="V144" s="837" t="s">
        <v>454</v>
      </c>
      <c r="W144" s="837" t="s">
        <v>453</v>
      </c>
      <c r="X144" s="837" t="s">
        <v>452</v>
      </c>
      <c r="Y144" s="836"/>
      <c r="Z144" s="838"/>
      <c r="AA144" s="837" t="s">
        <v>455</v>
      </c>
      <c r="AB144" s="837" t="s">
        <v>454</v>
      </c>
      <c r="AC144" s="837" t="s">
        <v>453</v>
      </c>
      <c r="AD144" s="837" t="s">
        <v>452</v>
      </c>
      <c r="AE144" s="836"/>
      <c r="AF144" s="838"/>
      <c r="AG144" s="837" t="s">
        <v>455</v>
      </c>
      <c r="AH144" s="837" t="s">
        <v>454</v>
      </c>
      <c r="AI144" s="837" t="s">
        <v>453</v>
      </c>
      <c r="AJ144" s="837" t="s">
        <v>452</v>
      </c>
      <c r="AK144" s="836"/>
      <c r="AL144" s="838"/>
      <c r="AM144" s="837" t="s">
        <v>455</v>
      </c>
      <c r="AN144" s="837" t="s">
        <v>454</v>
      </c>
      <c r="AO144" s="837" t="s">
        <v>453</v>
      </c>
      <c r="AP144" s="837" t="s">
        <v>452</v>
      </c>
      <c r="AQ144" s="836"/>
      <c r="AR144" s="838"/>
      <c r="AS144" s="837" t="s">
        <v>455</v>
      </c>
      <c r="AT144" s="837" t="s">
        <v>454</v>
      </c>
      <c r="AU144" s="837" t="s">
        <v>453</v>
      </c>
      <c r="AV144" s="837" t="s">
        <v>452</v>
      </c>
      <c r="AW144" s="836"/>
      <c r="AX144" s="838"/>
      <c r="AY144" s="837" t="s">
        <v>455</v>
      </c>
      <c r="AZ144" s="837" t="s">
        <v>454</v>
      </c>
      <c r="BA144" s="837" t="s">
        <v>453</v>
      </c>
      <c r="BB144" s="837" t="s">
        <v>452</v>
      </c>
      <c r="BC144" s="836"/>
      <c r="BD144" s="838"/>
      <c r="BE144" s="837" t="s">
        <v>455</v>
      </c>
      <c r="BF144" s="837" t="s">
        <v>454</v>
      </c>
      <c r="BG144" s="837" t="s">
        <v>453</v>
      </c>
      <c r="BH144" s="837" t="s">
        <v>452</v>
      </c>
      <c r="BI144" s="836"/>
      <c r="BJ144" s="838"/>
      <c r="BK144" s="837" t="s">
        <v>455</v>
      </c>
      <c r="BL144" s="837" t="s">
        <v>454</v>
      </c>
      <c r="BM144" s="837" t="s">
        <v>453</v>
      </c>
      <c r="BN144" s="837" t="s">
        <v>452</v>
      </c>
      <c r="BO144" s="836"/>
      <c r="BP144" s="838"/>
      <c r="BQ144" s="837" t="s">
        <v>455</v>
      </c>
      <c r="BR144" s="837" t="s">
        <v>454</v>
      </c>
      <c r="BS144" s="837" t="s">
        <v>453</v>
      </c>
      <c r="BT144" s="837" t="s">
        <v>452</v>
      </c>
      <c r="BU144" s="836"/>
      <c r="BV144" s="838"/>
      <c r="BW144" s="837" t="s">
        <v>455</v>
      </c>
      <c r="BX144" s="837" t="s">
        <v>454</v>
      </c>
      <c r="BY144" s="837" t="s">
        <v>453</v>
      </c>
      <c r="BZ144" s="837" t="s">
        <v>452</v>
      </c>
      <c r="CA144" s="836"/>
      <c r="CB144" s="838"/>
      <c r="CC144" s="837" t="s">
        <v>455</v>
      </c>
      <c r="CD144" s="837" t="s">
        <v>454</v>
      </c>
      <c r="CE144" s="837" t="s">
        <v>453</v>
      </c>
      <c r="CF144" s="837" t="s">
        <v>452</v>
      </c>
      <c r="CG144" s="836"/>
      <c r="CH144" s="838"/>
      <c r="CI144" s="837" t="s">
        <v>455</v>
      </c>
      <c r="CJ144" s="837" t="s">
        <v>454</v>
      </c>
      <c r="CK144" s="837" t="s">
        <v>453</v>
      </c>
      <c r="CL144" s="837" t="s">
        <v>452</v>
      </c>
      <c r="CM144" s="836"/>
      <c r="CN144" s="838"/>
      <c r="CO144" s="837" t="s">
        <v>455</v>
      </c>
      <c r="CP144" s="837" t="s">
        <v>454</v>
      </c>
      <c r="CQ144" s="837" t="s">
        <v>453</v>
      </c>
      <c r="CR144" s="837" t="s">
        <v>452</v>
      </c>
      <c r="CS144" s="836"/>
      <c r="CT144" s="838"/>
      <c r="CU144" s="837" t="s">
        <v>455</v>
      </c>
      <c r="CV144" s="837" t="s">
        <v>454</v>
      </c>
      <c r="CW144" s="837" t="s">
        <v>453</v>
      </c>
      <c r="CX144" s="837" t="s">
        <v>452</v>
      </c>
      <c r="CY144" s="836"/>
      <c r="CZ144" s="838"/>
      <c r="DA144" s="837" t="s">
        <v>455</v>
      </c>
      <c r="DB144" s="837" t="s">
        <v>454</v>
      </c>
      <c r="DC144" s="837" t="s">
        <v>453</v>
      </c>
      <c r="DD144" s="837" t="s">
        <v>452</v>
      </c>
      <c r="DE144" s="836"/>
      <c r="DF144" s="838"/>
      <c r="DG144" s="837" t="s">
        <v>455</v>
      </c>
      <c r="DH144" s="837" t="s">
        <v>454</v>
      </c>
      <c r="DI144" s="837" t="s">
        <v>453</v>
      </c>
      <c r="DJ144" s="837" t="s">
        <v>452</v>
      </c>
      <c r="DK144" s="836"/>
      <c r="DL144" s="838"/>
      <c r="DM144" s="837" t="s">
        <v>455</v>
      </c>
      <c r="DN144" s="837" t="s">
        <v>454</v>
      </c>
      <c r="DO144" s="837" t="s">
        <v>453</v>
      </c>
      <c r="DP144" s="837" t="s">
        <v>452</v>
      </c>
      <c r="DQ144" s="836"/>
      <c r="DR144" s="838"/>
      <c r="DS144" s="837" t="s">
        <v>455</v>
      </c>
      <c r="DT144" s="837" t="s">
        <v>454</v>
      </c>
      <c r="DU144" s="837" t="s">
        <v>453</v>
      </c>
      <c r="DV144" s="837" t="s">
        <v>452</v>
      </c>
      <c r="DW144" s="836"/>
      <c r="DX144" s="838"/>
      <c r="DY144" s="837" t="s">
        <v>455</v>
      </c>
      <c r="DZ144" s="837" t="s">
        <v>454</v>
      </c>
      <c r="EA144" s="837" t="s">
        <v>453</v>
      </c>
      <c r="EB144" s="837" t="s">
        <v>452</v>
      </c>
      <c r="EC144" s="836"/>
      <c r="ED144" s="838"/>
      <c r="EE144" s="837" t="s">
        <v>455</v>
      </c>
      <c r="EF144" s="837" t="s">
        <v>454</v>
      </c>
      <c r="EG144" s="837" t="s">
        <v>453</v>
      </c>
      <c r="EH144" s="837" t="s">
        <v>452</v>
      </c>
      <c r="EI144" s="836"/>
      <c r="EJ144" s="838"/>
      <c r="EK144" s="837" t="s">
        <v>455</v>
      </c>
      <c r="EL144" s="837" t="s">
        <v>454</v>
      </c>
      <c r="EM144" s="837" t="s">
        <v>453</v>
      </c>
      <c r="EN144" s="837" t="s">
        <v>452</v>
      </c>
      <c r="EO144" s="836"/>
      <c r="EP144" s="838"/>
      <c r="EQ144" s="837" t="s">
        <v>455</v>
      </c>
      <c r="ER144" s="837" t="s">
        <v>454</v>
      </c>
      <c r="ES144" s="837" t="s">
        <v>453</v>
      </c>
      <c r="ET144" s="837" t="s">
        <v>452</v>
      </c>
      <c r="EU144" s="836"/>
      <c r="EV144" s="838"/>
      <c r="EW144" s="837" t="s">
        <v>455</v>
      </c>
      <c r="EX144" s="837" t="s">
        <v>454</v>
      </c>
      <c r="EY144" s="837" t="s">
        <v>453</v>
      </c>
      <c r="EZ144" s="837" t="s">
        <v>452</v>
      </c>
      <c r="FA144" s="836"/>
      <c r="FB144" s="838"/>
      <c r="FC144" s="837" t="s">
        <v>455</v>
      </c>
      <c r="FD144" s="837" t="s">
        <v>454</v>
      </c>
      <c r="FE144" s="837" t="s">
        <v>453</v>
      </c>
      <c r="FF144" s="837" t="s">
        <v>452</v>
      </c>
      <c r="FG144" s="836"/>
      <c r="FH144" s="838"/>
      <c r="FI144" s="837" t="s">
        <v>455</v>
      </c>
      <c r="FJ144" s="837" t="s">
        <v>454</v>
      </c>
      <c r="FK144" s="837" t="s">
        <v>453</v>
      </c>
      <c r="FL144" s="837" t="s">
        <v>452</v>
      </c>
      <c r="FM144" s="836"/>
      <c r="FN144" s="838"/>
      <c r="FO144" s="837" t="s">
        <v>455</v>
      </c>
      <c r="FP144" s="837" t="s">
        <v>454</v>
      </c>
      <c r="FQ144" s="837" t="s">
        <v>453</v>
      </c>
      <c r="FR144" s="837" t="s">
        <v>452</v>
      </c>
      <c r="FS144" s="836"/>
      <c r="FT144" s="838"/>
      <c r="FU144" s="837" t="s">
        <v>455</v>
      </c>
      <c r="FV144" s="837" t="s">
        <v>454</v>
      </c>
      <c r="FW144" s="837" t="s">
        <v>453</v>
      </c>
      <c r="FX144" s="837" t="s">
        <v>452</v>
      </c>
      <c r="FY144" s="836"/>
    </row>
    <row r="145" spans="1:181" x14ac:dyDescent="0.3">
      <c r="A145" s="19"/>
      <c r="B145" s="827" t="s">
        <v>451</v>
      </c>
      <c r="C145" s="835"/>
      <c r="D145" s="835"/>
      <c r="E145" s="835"/>
      <c r="F145" s="835"/>
      <c r="G145" s="834"/>
      <c r="H145" s="827" t="s">
        <v>451</v>
      </c>
      <c r="I145" s="835"/>
      <c r="J145" s="835"/>
      <c r="K145" s="835"/>
      <c r="L145" s="835"/>
      <c r="M145" s="834"/>
      <c r="N145" s="827" t="s">
        <v>451</v>
      </c>
      <c r="O145" s="835"/>
      <c r="P145" s="835"/>
      <c r="Q145" s="835"/>
      <c r="R145" s="835"/>
      <c r="S145" s="834"/>
      <c r="T145" s="827" t="s">
        <v>451</v>
      </c>
      <c r="U145" s="835"/>
      <c r="V145" s="835"/>
      <c r="W145" s="835"/>
      <c r="X145" s="835"/>
      <c r="Y145" s="834"/>
      <c r="Z145" s="827" t="s">
        <v>451</v>
      </c>
      <c r="AA145" s="835"/>
      <c r="AB145" s="835"/>
      <c r="AC145" s="835"/>
      <c r="AD145" s="835"/>
      <c r="AE145" s="834"/>
      <c r="AF145" s="827" t="s">
        <v>451</v>
      </c>
      <c r="AG145" s="835"/>
      <c r="AH145" s="835"/>
      <c r="AI145" s="835"/>
      <c r="AJ145" s="835"/>
      <c r="AK145" s="834"/>
      <c r="AL145" s="827" t="s">
        <v>451</v>
      </c>
      <c r="AM145" s="835"/>
      <c r="AN145" s="835"/>
      <c r="AO145" s="835"/>
      <c r="AP145" s="835"/>
      <c r="AQ145" s="834"/>
      <c r="AR145" s="827" t="s">
        <v>451</v>
      </c>
      <c r="AS145" s="835"/>
      <c r="AT145" s="835"/>
      <c r="AU145" s="835"/>
      <c r="AV145" s="835"/>
      <c r="AW145" s="834"/>
      <c r="AX145" s="827" t="s">
        <v>451</v>
      </c>
      <c r="AY145" s="835"/>
      <c r="AZ145" s="835"/>
      <c r="BA145" s="835"/>
      <c r="BB145" s="835"/>
      <c r="BC145" s="834"/>
      <c r="BD145" s="827" t="s">
        <v>451</v>
      </c>
      <c r="BE145" s="835"/>
      <c r="BF145" s="835"/>
      <c r="BG145" s="835"/>
      <c r="BH145" s="835"/>
      <c r="BI145" s="834"/>
      <c r="BJ145" s="827" t="s">
        <v>451</v>
      </c>
      <c r="BK145" s="835"/>
      <c r="BL145" s="835"/>
      <c r="BM145" s="835"/>
      <c r="BN145" s="835"/>
      <c r="BO145" s="834"/>
      <c r="BP145" s="827" t="s">
        <v>451</v>
      </c>
      <c r="BQ145" s="835"/>
      <c r="BR145" s="835"/>
      <c r="BS145" s="835"/>
      <c r="BT145" s="835"/>
      <c r="BU145" s="834"/>
      <c r="BV145" s="827" t="s">
        <v>451</v>
      </c>
      <c r="BW145" s="835"/>
      <c r="BX145" s="835"/>
      <c r="BY145" s="835"/>
      <c r="BZ145" s="835"/>
      <c r="CA145" s="834"/>
      <c r="CB145" s="827" t="s">
        <v>451</v>
      </c>
      <c r="CC145" s="835"/>
      <c r="CD145" s="835"/>
      <c r="CE145" s="835"/>
      <c r="CF145" s="835"/>
      <c r="CG145" s="834"/>
      <c r="CH145" s="827" t="s">
        <v>451</v>
      </c>
      <c r="CI145" s="835"/>
      <c r="CJ145" s="835"/>
      <c r="CK145" s="835"/>
      <c r="CL145" s="835"/>
      <c r="CM145" s="834"/>
      <c r="CN145" s="827" t="s">
        <v>451</v>
      </c>
      <c r="CO145" s="835"/>
      <c r="CP145" s="835"/>
      <c r="CQ145" s="835"/>
      <c r="CR145" s="835"/>
      <c r="CS145" s="834"/>
      <c r="CT145" s="827" t="s">
        <v>451</v>
      </c>
      <c r="CU145" s="835"/>
      <c r="CV145" s="835"/>
      <c r="CW145" s="835"/>
      <c r="CX145" s="835"/>
      <c r="CY145" s="834"/>
      <c r="CZ145" s="827" t="s">
        <v>451</v>
      </c>
      <c r="DA145" s="835"/>
      <c r="DB145" s="835"/>
      <c r="DC145" s="835"/>
      <c r="DD145" s="835"/>
      <c r="DE145" s="834"/>
      <c r="DF145" s="827" t="s">
        <v>451</v>
      </c>
      <c r="DG145" s="835"/>
      <c r="DH145" s="835"/>
      <c r="DI145" s="835"/>
      <c r="DJ145" s="835"/>
      <c r="DK145" s="834"/>
      <c r="DL145" s="827" t="s">
        <v>451</v>
      </c>
      <c r="DM145" s="835"/>
      <c r="DN145" s="835"/>
      <c r="DO145" s="835"/>
      <c r="DP145" s="835"/>
      <c r="DQ145" s="834"/>
      <c r="DR145" s="827" t="s">
        <v>451</v>
      </c>
      <c r="DS145" s="835"/>
      <c r="DT145" s="835"/>
      <c r="DU145" s="835"/>
      <c r="DV145" s="835"/>
      <c r="DW145" s="834"/>
      <c r="DX145" s="827" t="s">
        <v>451</v>
      </c>
      <c r="DY145" s="835"/>
      <c r="DZ145" s="835"/>
      <c r="EA145" s="835"/>
      <c r="EB145" s="835"/>
      <c r="EC145" s="834"/>
      <c r="ED145" s="827" t="s">
        <v>451</v>
      </c>
      <c r="EE145" s="835"/>
      <c r="EF145" s="835"/>
      <c r="EG145" s="835"/>
      <c r="EH145" s="835"/>
      <c r="EI145" s="834"/>
      <c r="EJ145" s="827" t="s">
        <v>451</v>
      </c>
      <c r="EK145" s="835"/>
      <c r="EL145" s="835"/>
      <c r="EM145" s="835"/>
      <c r="EN145" s="835"/>
      <c r="EO145" s="834"/>
      <c r="EP145" s="827" t="s">
        <v>451</v>
      </c>
      <c r="EQ145" s="835"/>
      <c r="ER145" s="835"/>
      <c r="ES145" s="835"/>
      <c r="ET145" s="835"/>
      <c r="EU145" s="834"/>
      <c r="EV145" s="827" t="s">
        <v>451</v>
      </c>
      <c r="EW145" s="835"/>
      <c r="EX145" s="835"/>
      <c r="EY145" s="835"/>
      <c r="EZ145" s="835"/>
      <c r="FA145" s="834"/>
      <c r="FB145" s="827" t="s">
        <v>451</v>
      </c>
      <c r="FC145" s="835"/>
      <c r="FD145" s="835"/>
      <c r="FE145" s="835"/>
      <c r="FF145" s="835"/>
      <c r="FG145" s="834"/>
      <c r="FH145" s="827" t="s">
        <v>451</v>
      </c>
      <c r="FI145" s="835"/>
      <c r="FJ145" s="835"/>
      <c r="FK145" s="835"/>
      <c r="FL145" s="835"/>
      <c r="FM145" s="834"/>
      <c r="FN145" s="827" t="s">
        <v>451</v>
      </c>
      <c r="FO145" s="835"/>
      <c r="FP145" s="835"/>
      <c r="FQ145" s="835"/>
      <c r="FR145" s="835"/>
      <c r="FS145" s="834"/>
      <c r="FT145" s="827" t="s">
        <v>451</v>
      </c>
      <c r="FU145" s="835"/>
      <c r="FV145" s="835"/>
      <c r="FW145" s="835"/>
      <c r="FX145" s="835"/>
      <c r="FY145" s="834"/>
    </row>
    <row r="146" spans="1:181" x14ac:dyDescent="0.3">
      <c r="A146" s="19"/>
      <c r="B146" s="827" t="s">
        <v>450</v>
      </c>
      <c r="C146" s="835">
        <f>('Générateur P.Durable 15ans'!$C$13+'Générateur P.Durable 15ans'!$C$14)/(2*100)</f>
        <v>0.75</v>
      </c>
      <c r="D146" s="835">
        <f>(D$135*2*C146)</f>
        <v>-0.30000000000000004</v>
      </c>
      <c r="E146" s="835">
        <f>B$135+(B$135*D146)</f>
        <v>5.4599999999999991</v>
      </c>
      <c r="F146" s="835">
        <f>E146*E73/10000</f>
        <v>0</v>
      </c>
      <c r="G146" s="834"/>
      <c r="H146" s="827" t="s">
        <v>450</v>
      </c>
      <c r="I146" s="835">
        <f>('Générateur P.Durable 15ans'!$C$13+'Générateur P.Durable 15ans'!$C$14)/(2*100)</f>
        <v>0.75</v>
      </c>
      <c r="J146" s="835">
        <f>(J$135*2*I146)</f>
        <v>-0.30000000000000004</v>
      </c>
      <c r="K146" s="835">
        <f>H$135+(H$135*J146)</f>
        <v>7</v>
      </c>
      <c r="L146" s="835">
        <f>K146*K73/10000</f>
        <v>1.4683679504157823E-3</v>
      </c>
      <c r="M146" s="834"/>
      <c r="N146" s="827" t="s">
        <v>450</v>
      </c>
      <c r="O146" s="835">
        <f>('Générateur P.Durable 15ans'!$C$13+'Générateur P.Durable 15ans'!$C$14)/(2*100)</f>
        <v>0.75</v>
      </c>
      <c r="P146" s="835">
        <f>(P$135*2*O146)</f>
        <v>-0.30000000000000004</v>
      </c>
      <c r="Q146" s="835">
        <f>N$135+(N$135*P146)</f>
        <v>5.9499999999999993</v>
      </c>
      <c r="R146" s="835">
        <f>Q146*Q73/10000</f>
        <v>5.2763112201550579E-3</v>
      </c>
      <c r="S146" s="834"/>
      <c r="T146" s="827" t="s">
        <v>450</v>
      </c>
      <c r="U146" s="835">
        <f>('Générateur P.Durable 15ans'!$C$13+'Générateur P.Durable 15ans'!$C$14)/(2*100)</f>
        <v>0.75</v>
      </c>
      <c r="V146" s="835">
        <f>(V$135*2*U146)</f>
        <v>-7.5000000000000011E-2</v>
      </c>
      <c r="W146" s="835">
        <f>T$135+(T$135*V146)</f>
        <v>8.7874999999999996</v>
      </c>
      <c r="X146" s="835">
        <f>W146*W73/10000</f>
        <v>1.7853422738339519E-2</v>
      </c>
      <c r="Y146" s="834"/>
      <c r="Z146" s="827" t="s">
        <v>450</v>
      </c>
      <c r="AA146" s="835">
        <f>('Générateur P.Durable 15ans'!$C$13+'Générateur P.Durable 15ans'!$C$14)/(2*100)</f>
        <v>0.75</v>
      </c>
      <c r="AB146" s="835">
        <f>(AB$135*2*AA146)</f>
        <v>-0.30000000000000004</v>
      </c>
      <c r="AC146" s="835">
        <f>Z$135+(Z$135*AB146)</f>
        <v>5.4599999999999991</v>
      </c>
      <c r="AD146" s="835">
        <f>AC146*AC73/10000</f>
        <v>1.9367165890451496E-2</v>
      </c>
      <c r="AE146" s="834"/>
      <c r="AF146" s="827" t="s">
        <v>450</v>
      </c>
      <c r="AG146" s="835">
        <f>('Générateur P.Durable 15ans'!$C$13+'Générateur P.Durable 15ans'!$C$14)/(2*100)</f>
        <v>0.75</v>
      </c>
      <c r="AH146" s="835">
        <f>(AH$135*2*AG146)</f>
        <v>-0.30000000000000004</v>
      </c>
      <c r="AI146" s="835">
        <f>AF$135+(AF$135*AH146)</f>
        <v>7</v>
      </c>
      <c r="AJ146" s="835">
        <f>AI146*AI73/10000</f>
        <v>3.6875430841188238E-2</v>
      </c>
      <c r="AK146" s="834"/>
      <c r="AL146" s="827" t="s">
        <v>450</v>
      </c>
      <c r="AM146" s="835">
        <f>('Générateur P.Durable 15ans'!$C$13+'Générateur P.Durable 15ans'!$C$14)/(2*100)</f>
        <v>0.75</v>
      </c>
      <c r="AN146" s="835">
        <f>(AN$135*2*AM146)</f>
        <v>-0.30000000000000004</v>
      </c>
      <c r="AO146" s="835">
        <f>AL$135+(AL$135*AN146)</f>
        <v>5.9499999999999993</v>
      </c>
      <c r="AP146" s="835">
        <f>AO146*AO73/10000</f>
        <v>4.174024104597597E-2</v>
      </c>
      <c r="AQ146" s="834"/>
      <c r="AR146" s="827" t="s">
        <v>450</v>
      </c>
      <c r="AS146" s="835">
        <f>('Générateur P.Durable 15ans'!$C$13+'Générateur P.Durable 15ans'!$C$14)/(2*100)</f>
        <v>0.75</v>
      </c>
      <c r="AT146" s="835">
        <f>(AT$135*2*AS146)</f>
        <v>-7.5000000000000011E-2</v>
      </c>
      <c r="AU146" s="835">
        <f>AR$135+(AR$135*AT146)</f>
        <v>8.7874999999999996</v>
      </c>
      <c r="AV146" s="835">
        <f>AU146*AU73/10000</f>
        <v>7.5954717235081542E-2</v>
      </c>
      <c r="AW146" s="834"/>
      <c r="AX146" s="827" t="s">
        <v>450</v>
      </c>
      <c r="AY146" s="835">
        <f>('Générateur P.Durable 15ans'!$C$13+'Générateur P.Durable 15ans'!$C$14)/(2*100)</f>
        <v>0.75</v>
      </c>
      <c r="AZ146" s="835">
        <f>(AZ$135*2*AY146)</f>
        <v>-0.30000000000000004</v>
      </c>
      <c r="BA146" s="835">
        <f>AX$135+(AX$135*AZ146)</f>
        <v>5.4599999999999991</v>
      </c>
      <c r="BB146" s="835">
        <f>BA146*BA73/10000</f>
        <v>5.494805882976922E-2</v>
      </c>
      <c r="BC146" s="834"/>
      <c r="BD146" s="827" t="s">
        <v>450</v>
      </c>
      <c r="BE146" s="835">
        <f>('Générateur P.Durable 15ans'!$C$13+'Générateur P.Durable 15ans'!$C$14)/(2*100)</f>
        <v>0.75</v>
      </c>
      <c r="BF146" s="835">
        <f>(BF$135*2*BE146)</f>
        <v>-0.30000000000000004</v>
      </c>
      <c r="BG146" s="835">
        <f>BD$135+(BD$135*BF146)</f>
        <v>7</v>
      </c>
      <c r="BH146" s="835">
        <f>BG146*BG73/10000</f>
        <v>7.8688022741767005E-2</v>
      </c>
      <c r="BI146" s="834"/>
      <c r="BJ146" s="827" t="s">
        <v>450</v>
      </c>
      <c r="BK146" s="835">
        <f>('Générateur P.Durable 15ans'!$C$13+'Générateur P.Durable 15ans'!$C$14)/(2*100)</f>
        <v>0.75</v>
      </c>
      <c r="BL146" s="835">
        <f>(BL$135*2*BK146)</f>
        <v>-0.30000000000000004</v>
      </c>
      <c r="BM146" s="835">
        <f>BJ$135+(BJ$135*BL146)</f>
        <v>5.9499999999999993</v>
      </c>
      <c r="BN146" s="835">
        <f>BM146*BM73/10000</f>
        <v>7.2473021085321915E-2</v>
      </c>
      <c r="BO146" s="834"/>
      <c r="BP146" s="827" t="s">
        <v>450</v>
      </c>
      <c r="BQ146" s="835">
        <f>('Générateur P.Durable 15ans'!$C$13+'Générateur P.Durable 15ans'!$C$14)/(2*100)</f>
        <v>0.75</v>
      </c>
      <c r="BR146" s="835">
        <f>(BR$135*2*BQ146)</f>
        <v>-7.5000000000000011E-2</v>
      </c>
      <c r="BS146" s="835">
        <f>BP$135+(BP$135*BR146)</f>
        <v>8.7874999999999996</v>
      </c>
      <c r="BT146" s="835">
        <f>BS146*BS73/10000</f>
        <v>0.11343093688403003</v>
      </c>
      <c r="BU146" s="834"/>
      <c r="BV146" s="827" t="s">
        <v>450</v>
      </c>
      <c r="BW146" s="835">
        <f>('Générateur P.Durable 15ans'!$C$13+'Générateur P.Durable 15ans'!$C$14)/(2*100)</f>
        <v>0.75</v>
      </c>
      <c r="BX146" s="835">
        <f>(BX$135*2*BW146)</f>
        <v>-0.30000000000000004</v>
      </c>
      <c r="BY146" s="835">
        <f>BV$135+(BV$135*BX146)</f>
        <v>5.4599999999999991</v>
      </c>
      <c r="BZ146" s="835">
        <f>BY146*BY73/10000</f>
        <v>7.3493685197922209E-2</v>
      </c>
      <c r="CA146" s="834"/>
      <c r="CB146" s="827" t="s">
        <v>450</v>
      </c>
      <c r="CC146" s="835">
        <f>('Générateur P.Durable 15ans'!$C$13+'Générateur P.Durable 15ans'!$C$14)/(2*100)</f>
        <v>0.75</v>
      </c>
      <c r="CD146" s="835">
        <f>(CD$135*2*CC146)</f>
        <v>-0.30000000000000004</v>
      </c>
      <c r="CE146" s="835">
        <f>CB$135+(CB$135*CD146)</f>
        <v>7</v>
      </c>
      <c r="CF146" s="835">
        <f>CE146*CE73/10000</f>
        <v>9.7109068140483701E-2</v>
      </c>
      <c r="CG146" s="834"/>
      <c r="CH146" s="827" t="s">
        <v>450</v>
      </c>
      <c r="CI146" s="835">
        <f>('Générateur P.Durable 15ans'!$C$13+'Générateur P.Durable 15ans'!$C$14)/(2*100)</f>
        <v>0.75</v>
      </c>
      <c r="CJ146" s="835">
        <f>(CJ$135*2*CI146)</f>
        <v>-0.30000000000000004</v>
      </c>
      <c r="CK146" s="835">
        <f>CH$135+(CH$135*CJ146)</f>
        <v>5.9499999999999993</v>
      </c>
      <c r="CL146" s="835">
        <f>CK146*CK73/10000</f>
        <v>8.4353953345489049E-2</v>
      </c>
      <c r="CM146" s="834"/>
      <c r="CN146" s="827" t="s">
        <v>450</v>
      </c>
      <c r="CO146" s="835">
        <f>('Générateur P.Durable 15ans'!$C$13+'Générateur P.Durable 15ans'!$C$14)/(2*100)</f>
        <v>0.75</v>
      </c>
      <c r="CP146" s="835">
        <f>(CP$135*2*CO146)</f>
        <v>-7.5000000000000011E-2</v>
      </c>
      <c r="CQ146" s="835">
        <f>CN$135+(CN$135*CP146)</f>
        <v>0</v>
      </c>
      <c r="CR146" s="835">
        <f>CQ146*CQ73/10000</f>
        <v>0</v>
      </c>
      <c r="CS146" s="834"/>
      <c r="CT146" s="827" t="s">
        <v>450</v>
      </c>
      <c r="CU146" s="835">
        <f>('Générateur P.Durable 15ans'!$C$13+'Générateur P.Durable 15ans'!$C$14)/(2*100)</f>
        <v>0.75</v>
      </c>
      <c r="CV146" s="835">
        <f>(CV$135*2*CU146)</f>
        <v>-0.30000000000000004</v>
      </c>
      <c r="CW146" s="835">
        <f>CT$135+(CT$135*CV146)</f>
        <v>0</v>
      </c>
      <c r="CX146" s="835">
        <f>CW146*CW73/10000</f>
        <v>0</v>
      </c>
      <c r="CY146" s="834"/>
      <c r="CZ146" s="827" t="s">
        <v>450</v>
      </c>
      <c r="DA146" s="835">
        <f>('Générateur P.Durable 15ans'!$C$13+'Générateur P.Durable 15ans'!$C$14)/(2*100)</f>
        <v>0.75</v>
      </c>
      <c r="DB146" s="835">
        <f>(DB$135*2*DA146)</f>
        <v>-0.30000000000000004</v>
      </c>
      <c r="DC146" s="835">
        <f>CZ$135+(CZ$135*DB146)</f>
        <v>0</v>
      </c>
      <c r="DD146" s="835">
        <f>DC146*DC73/10000</f>
        <v>0</v>
      </c>
      <c r="DE146" s="834"/>
      <c r="DF146" s="827" t="s">
        <v>450</v>
      </c>
      <c r="DG146" s="835">
        <f>('Générateur P.Durable 15ans'!$C$13+'Générateur P.Durable 15ans'!$C$14)/(2*100)</f>
        <v>0.75</v>
      </c>
      <c r="DH146" s="835">
        <f>(DH$135*2*DG146)</f>
        <v>-0.30000000000000004</v>
      </c>
      <c r="DI146" s="835">
        <f>DF$135+(DF$135*DH146)</f>
        <v>0</v>
      </c>
      <c r="DJ146" s="835">
        <f>DI146*DI73/10000</f>
        <v>0</v>
      </c>
      <c r="DK146" s="834"/>
      <c r="DL146" s="827" t="s">
        <v>450</v>
      </c>
      <c r="DM146" s="835">
        <f>('Générateur P.Durable 15ans'!$C$13+'Générateur P.Durable 15ans'!$C$14)/(2*100)</f>
        <v>0.75</v>
      </c>
      <c r="DN146" s="835">
        <f>(DN$135*2*DM146)</f>
        <v>-7.5000000000000011E-2</v>
      </c>
      <c r="DO146" s="835">
        <f>DL$135+(DL$135*DN146)</f>
        <v>0</v>
      </c>
      <c r="DP146" s="835">
        <f>DO146*DO73/10000</f>
        <v>0</v>
      </c>
      <c r="DQ146" s="834"/>
      <c r="DR146" s="827" t="s">
        <v>450</v>
      </c>
      <c r="DS146" s="835">
        <f>('Générateur P.Durable 15ans'!$C$13+'Générateur P.Durable 15ans'!$C$14)/(2*100)</f>
        <v>0.75</v>
      </c>
      <c r="DT146" s="835">
        <f>(DT$135*2*DS146)</f>
        <v>-0.30000000000000004</v>
      </c>
      <c r="DU146" s="835">
        <f>DR$135+(DR$135*DT146)</f>
        <v>0</v>
      </c>
      <c r="DV146" s="835">
        <f>DU146*DU73/10000</f>
        <v>0</v>
      </c>
      <c r="DW146" s="834"/>
      <c r="DX146" s="827" t="s">
        <v>450</v>
      </c>
      <c r="DY146" s="835">
        <f>('Générateur P.Durable 15ans'!$C$13+'Générateur P.Durable 15ans'!$C$14)/(2*100)</f>
        <v>0.75</v>
      </c>
      <c r="DZ146" s="835">
        <f>(DZ$135*2*DY146)</f>
        <v>-0.30000000000000004</v>
      </c>
      <c r="EA146" s="835">
        <f>DX$135+(DX$135*DZ146)</f>
        <v>0</v>
      </c>
      <c r="EB146" s="835">
        <f>EA146*EA73/10000</f>
        <v>0</v>
      </c>
      <c r="EC146" s="834"/>
      <c r="ED146" s="827" t="s">
        <v>450</v>
      </c>
      <c r="EE146" s="835">
        <f>('Générateur P.Durable 15ans'!$C$13+'Générateur P.Durable 15ans'!$C$14)/(2*100)</f>
        <v>0.75</v>
      </c>
      <c r="EF146" s="835">
        <f>(EF$135*2*EE146)</f>
        <v>-0.30000000000000004</v>
      </c>
      <c r="EG146" s="835">
        <f>ED$135+(ED$135*EF146)</f>
        <v>0</v>
      </c>
      <c r="EH146" s="835">
        <f>EG146*EG73/10000</f>
        <v>0</v>
      </c>
      <c r="EI146" s="834"/>
      <c r="EJ146" s="827" t="s">
        <v>450</v>
      </c>
      <c r="EK146" s="835">
        <f>('Générateur P.Durable 15ans'!$C$13+'Générateur P.Durable 15ans'!$C$14)/(2*100)</f>
        <v>0.75</v>
      </c>
      <c r="EL146" s="835">
        <f>(EL$135*2*EK146)</f>
        <v>-7.5000000000000011E-2</v>
      </c>
      <c r="EM146" s="835">
        <f>EJ$135+(EJ$135*EL146)</f>
        <v>0</v>
      </c>
      <c r="EN146" s="835">
        <f>EM146*EM73/10000</f>
        <v>0</v>
      </c>
      <c r="EO146" s="834"/>
      <c r="EP146" s="827" t="s">
        <v>450</v>
      </c>
      <c r="EQ146" s="835">
        <f>('Générateur P.Durable 15ans'!$C$13+'Générateur P.Durable 15ans'!$C$14)/(2*100)</f>
        <v>0.75</v>
      </c>
      <c r="ER146" s="835">
        <f>(ER$135*2*EQ146)</f>
        <v>-0.30000000000000004</v>
      </c>
      <c r="ES146" s="835">
        <f>EP$135+(EP$135*ER146)</f>
        <v>0</v>
      </c>
      <c r="ET146" s="835">
        <f>ES146*ES73/10000</f>
        <v>0</v>
      </c>
      <c r="EU146" s="834"/>
      <c r="EV146" s="827" t="s">
        <v>450</v>
      </c>
      <c r="EW146" s="835">
        <f>('Générateur P.Durable 15ans'!$C$13+'Générateur P.Durable 15ans'!$C$14)/(2*100)</f>
        <v>0.75</v>
      </c>
      <c r="EX146" s="835">
        <f>(EX$135*2*EW146)</f>
        <v>-0.30000000000000004</v>
      </c>
      <c r="EY146" s="835">
        <f>EV$135+(EV$135*EX146)</f>
        <v>0</v>
      </c>
      <c r="EZ146" s="835">
        <f>EY146*EY73/10000</f>
        <v>0</v>
      </c>
      <c r="FA146" s="834"/>
      <c r="FB146" s="827" t="s">
        <v>450</v>
      </c>
      <c r="FC146" s="835">
        <f>('Générateur P.Durable 15ans'!$C$13+'Générateur P.Durable 15ans'!$C$14)/(2*100)</f>
        <v>0.75</v>
      </c>
      <c r="FD146" s="835">
        <f>(FD$135*2*FC146)</f>
        <v>-0.30000000000000004</v>
      </c>
      <c r="FE146" s="835">
        <f>FB$135+(FB$135*FD146)</f>
        <v>0</v>
      </c>
      <c r="FF146" s="835">
        <f>FE146*FE73/10000</f>
        <v>0</v>
      </c>
      <c r="FG146" s="834"/>
      <c r="FH146" s="827" t="s">
        <v>450</v>
      </c>
      <c r="FI146" s="835">
        <f>('Générateur P.Durable 15ans'!$C$13+'Générateur P.Durable 15ans'!$C$14)/(2*100)</f>
        <v>0.75</v>
      </c>
      <c r="FJ146" s="835">
        <f>(FJ$135*2*FI146)</f>
        <v>-7.5000000000000011E-2</v>
      </c>
      <c r="FK146" s="835">
        <f>FH$135+(FH$135*FJ146)</f>
        <v>0</v>
      </c>
      <c r="FL146" s="835">
        <f>FK146*FK73/10000</f>
        <v>0</v>
      </c>
      <c r="FM146" s="834"/>
      <c r="FN146" s="827" t="s">
        <v>450</v>
      </c>
      <c r="FO146" s="835">
        <f>('Générateur P.Durable 15ans'!$C$13+'Générateur P.Durable 15ans'!$C$14)/(2*100)</f>
        <v>0.75</v>
      </c>
      <c r="FP146" s="835">
        <f>(FP$135*2*FO146)</f>
        <v>-0.30000000000000004</v>
      </c>
      <c r="FQ146" s="835">
        <f>FN$135+(FN$135*FP146)</f>
        <v>0</v>
      </c>
      <c r="FR146" s="835">
        <f>FQ146*FQ73/10000</f>
        <v>0</v>
      </c>
      <c r="FS146" s="834"/>
      <c r="FT146" s="827" t="s">
        <v>450</v>
      </c>
      <c r="FU146" s="835">
        <f>('Générateur P.Durable 15ans'!$C$13+'Générateur P.Durable 15ans'!$C$14)/(2*100)</f>
        <v>0.75</v>
      </c>
      <c r="FV146" s="835">
        <f>(FV$135*2*FU146)</f>
        <v>-0.30000000000000004</v>
      </c>
      <c r="FW146" s="835">
        <f>FT$135+(FT$135*FV146)</f>
        <v>0</v>
      </c>
      <c r="FX146" s="835">
        <f>FW146*FW73/10000</f>
        <v>0</v>
      </c>
      <c r="FY146" s="834"/>
    </row>
    <row r="147" spans="1:181" x14ac:dyDescent="0.3">
      <c r="A147" s="19"/>
      <c r="B147" s="827" t="s">
        <v>449</v>
      </c>
      <c r="C147" s="835">
        <f>('Générateur P.Durable 15ans'!$C$14+'Générateur P.Durable 15ans'!$C$15)/(2*100)</f>
        <v>0.75</v>
      </c>
      <c r="D147" s="835">
        <f>(D$135*2*C147)</f>
        <v>-0.30000000000000004</v>
      </c>
      <c r="E147" s="835">
        <f>B$135+(B$135*D147)</f>
        <v>5.4599999999999991</v>
      </c>
      <c r="F147" s="835">
        <f>E147*E74/10000</f>
        <v>0</v>
      </c>
      <c r="G147" s="834"/>
      <c r="H147" s="827" t="s">
        <v>449</v>
      </c>
      <c r="I147" s="835">
        <f>('Générateur P.Durable 15ans'!$C$14+'Générateur P.Durable 15ans'!$C$15)/(2*100)</f>
        <v>0.75</v>
      </c>
      <c r="J147" s="835">
        <f>(J$135*2*I147)</f>
        <v>-0.30000000000000004</v>
      </c>
      <c r="K147" s="835">
        <f>H$135+(H$135*J147)</f>
        <v>7</v>
      </c>
      <c r="L147" s="835">
        <f>K147*K74/10000</f>
        <v>1.4683679504157823E-3</v>
      </c>
      <c r="M147" s="834"/>
      <c r="N147" s="827" t="s">
        <v>449</v>
      </c>
      <c r="O147" s="835">
        <f>('Générateur P.Durable 15ans'!$C$14+'Générateur P.Durable 15ans'!$C$15)/(2*100)</f>
        <v>0.75</v>
      </c>
      <c r="P147" s="835">
        <f>(P$135*2*O147)</f>
        <v>-0.30000000000000004</v>
      </c>
      <c r="Q147" s="835">
        <f>N$135+(N$135*P147)</f>
        <v>5.9499999999999993</v>
      </c>
      <c r="R147" s="835">
        <f>Q147*Q74/10000</f>
        <v>5.2763112201550579E-3</v>
      </c>
      <c r="S147" s="834"/>
      <c r="T147" s="827" t="s">
        <v>449</v>
      </c>
      <c r="U147" s="835">
        <f>('Générateur P.Durable 15ans'!$C$14+'Générateur P.Durable 15ans'!$C$15)/(2*100)</f>
        <v>0.75</v>
      </c>
      <c r="V147" s="835">
        <f>(V$135*2*U147)</f>
        <v>-7.5000000000000011E-2</v>
      </c>
      <c r="W147" s="835">
        <f>T$135+(T$135*V147)</f>
        <v>8.7874999999999996</v>
      </c>
      <c r="X147" s="835">
        <f>W147*W74/10000</f>
        <v>1.7853422738339519E-2</v>
      </c>
      <c r="Y147" s="834"/>
      <c r="Z147" s="827" t="s">
        <v>449</v>
      </c>
      <c r="AA147" s="835">
        <f>('Générateur P.Durable 15ans'!$C$14+'Générateur P.Durable 15ans'!$C$15)/(2*100)</f>
        <v>0.75</v>
      </c>
      <c r="AB147" s="835">
        <f>(AB$135*2*AA147)</f>
        <v>-0.30000000000000004</v>
      </c>
      <c r="AC147" s="835">
        <f>Z$135+(Z$135*AB147)</f>
        <v>5.4599999999999991</v>
      </c>
      <c r="AD147" s="835">
        <f>AC147*AC74/10000</f>
        <v>1.9367165890451496E-2</v>
      </c>
      <c r="AE147" s="834"/>
      <c r="AF147" s="827" t="s">
        <v>449</v>
      </c>
      <c r="AG147" s="835">
        <f>('Générateur P.Durable 15ans'!$C$14+'Générateur P.Durable 15ans'!$C$15)/(2*100)</f>
        <v>0.75</v>
      </c>
      <c r="AH147" s="835">
        <f>(AH$135*2*AG147)</f>
        <v>-0.30000000000000004</v>
      </c>
      <c r="AI147" s="835">
        <f>AF$135+(AF$135*AH147)</f>
        <v>7</v>
      </c>
      <c r="AJ147" s="835">
        <f>AI147*AI74/10000</f>
        <v>3.6875430841188238E-2</v>
      </c>
      <c r="AK147" s="834"/>
      <c r="AL147" s="827" t="s">
        <v>449</v>
      </c>
      <c r="AM147" s="835">
        <f>('Générateur P.Durable 15ans'!$C$14+'Générateur P.Durable 15ans'!$C$15)/(2*100)</f>
        <v>0.75</v>
      </c>
      <c r="AN147" s="835">
        <f>(AN$135*2*AM147)</f>
        <v>-0.30000000000000004</v>
      </c>
      <c r="AO147" s="835">
        <f>AL$135+(AL$135*AN147)</f>
        <v>5.9499999999999993</v>
      </c>
      <c r="AP147" s="835">
        <f>AO147*AO74/10000</f>
        <v>4.174024104597597E-2</v>
      </c>
      <c r="AQ147" s="834"/>
      <c r="AR147" s="827" t="s">
        <v>449</v>
      </c>
      <c r="AS147" s="835">
        <f>('Générateur P.Durable 15ans'!$C$14+'Générateur P.Durable 15ans'!$C$15)/(2*100)</f>
        <v>0.75</v>
      </c>
      <c r="AT147" s="835">
        <f>(AT$135*2*AS147)</f>
        <v>-7.5000000000000011E-2</v>
      </c>
      <c r="AU147" s="835">
        <f>AR$135+(AR$135*AT147)</f>
        <v>8.7874999999999996</v>
      </c>
      <c r="AV147" s="835">
        <f>AU147*AU74/10000</f>
        <v>7.5954717235081542E-2</v>
      </c>
      <c r="AW147" s="834"/>
      <c r="AX147" s="827" t="s">
        <v>449</v>
      </c>
      <c r="AY147" s="835">
        <f>('Générateur P.Durable 15ans'!$C$14+'Générateur P.Durable 15ans'!$C$15)/(2*100)</f>
        <v>0.75</v>
      </c>
      <c r="AZ147" s="835">
        <f>(AZ$135*2*AY147)</f>
        <v>-0.30000000000000004</v>
      </c>
      <c r="BA147" s="835">
        <f>AX$135+(AX$135*AZ147)</f>
        <v>5.4599999999999991</v>
      </c>
      <c r="BB147" s="835">
        <f>BA147*BA74/10000</f>
        <v>5.494805882976922E-2</v>
      </c>
      <c r="BC147" s="834"/>
      <c r="BD147" s="827" t="s">
        <v>449</v>
      </c>
      <c r="BE147" s="835">
        <f>('Générateur P.Durable 15ans'!$C$14+'Générateur P.Durable 15ans'!$C$15)/(2*100)</f>
        <v>0.75</v>
      </c>
      <c r="BF147" s="835">
        <f>(BF$135*2*BE147)</f>
        <v>-0.30000000000000004</v>
      </c>
      <c r="BG147" s="835">
        <f>BD$135+(BD$135*BF147)</f>
        <v>7</v>
      </c>
      <c r="BH147" s="835">
        <f>BG147*BG74/10000</f>
        <v>7.8688022741767005E-2</v>
      </c>
      <c r="BI147" s="834"/>
      <c r="BJ147" s="827" t="s">
        <v>449</v>
      </c>
      <c r="BK147" s="835">
        <f>('Générateur P.Durable 15ans'!$C$14+'Générateur P.Durable 15ans'!$C$15)/(2*100)</f>
        <v>0.75</v>
      </c>
      <c r="BL147" s="835">
        <f>(BL$135*2*BK147)</f>
        <v>-0.30000000000000004</v>
      </c>
      <c r="BM147" s="835">
        <f>BJ$135+(BJ$135*BL147)</f>
        <v>5.9499999999999993</v>
      </c>
      <c r="BN147" s="835">
        <f>BM147*BM74/10000</f>
        <v>7.2473021085321915E-2</v>
      </c>
      <c r="BO147" s="834"/>
      <c r="BP147" s="827" t="s">
        <v>449</v>
      </c>
      <c r="BQ147" s="835">
        <f>('Générateur P.Durable 15ans'!$C$14+'Générateur P.Durable 15ans'!$C$15)/(2*100)</f>
        <v>0.75</v>
      </c>
      <c r="BR147" s="835">
        <f>(BR$135*2*BQ147)</f>
        <v>-7.5000000000000011E-2</v>
      </c>
      <c r="BS147" s="835">
        <f>BP$135+(BP$135*BR147)</f>
        <v>8.7874999999999996</v>
      </c>
      <c r="BT147" s="835">
        <f>BS147*BS74/10000</f>
        <v>0.11343093688403003</v>
      </c>
      <c r="BU147" s="834"/>
      <c r="BV147" s="827" t="s">
        <v>449</v>
      </c>
      <c r="BW147" s="835">
        <f>('Générateur P.Durable 15ans'!$C$14+'Générateur P.Durable 15ans'!$C$15)/(2*100)</f>
        <v>0.75</v>
      </c>
      <c r="BX147" s="835">
        <f>(BX$135*2*BW147)</f>
        <v>-0.30000000000000004</v>
      </c>
      <c r="BY147" s="835">
        <f>BV$135+(BV$135*BX147)</f>
        <v>5.4599999999999991</v>
      </c>
      <c r="BZ147" s="835">
        <f>BY147*BY74/10000</f>
        <v>7.3493685197922209E-2</v>
      </c>
      <c r="CA147" s="834"/>
      <c r="CB147" s="827" t="s">
        <v>449</v>
      </c>
      <c r="CC147" s="835">
        <f>('Générateur P.Durable 15ans'!$C$14+'Générateur P.Durable 15ans'!$C$15)/(2*100)</f>
        <v>0.75</v>
      </c>
      <c r="CD147" s="835">
        <f>(CD$135*2*CC147)</f>
        <v>-0.30000000000000004</v>
      </c>
      <c r="CE147" s="835">
        <f>CB$135+(CB$135*CD147)</f>
        <v>7</v>
      </c>
      <c r="CF147" s="835">
        <f>CE147*CE74/10000</f>
        <v>9.7109068140483701E-2</v>
      </c>
      <c r="CG147" s="834"/>
      <c r="CH147" s="827" t="s">
        <v>449</v>
      </c>
      <c r="CI147" s="835">
        <f>('Générateur P.Durable 15ans'!$C$14+'Générateur P.Durable 15ans'!$C$15)/(2*100)</f>
        <v>0.75</v>
      </c>
      <c r="CJ147" s="835">
        <f>(CJ$135*2*CI147)</f>
        <v>-0.30000000000000004</v>
      </c>
      <c r="CK147" s="835">
        <f>CH$135+(CH$135*CJ147)</f>
        <v>5.9499999999999993</v>
      </c>
      <c r="CL147" s="835">
        <f>CK147*CK74/10000</f>
        <v>8.4353953345489049E-2</v>
      </c>
      <c r="CM147" s="834"/>
      <c r="CN147" s="827" t="s">
        <v>449</v>
      </c>
      <c r="CO147" s="835">
        <f>('Générateur P.Durable 15ans'!$C$14+'Générateur P.Durable 15ans'!$C$15)/(2*100)</f>
        <v>0.75</v>
      </c>
      <c r="CP147" s="835">
        <f>(CP$135*2*CO147)</f>
        <v>-7.5000000000000011E-2</v>
      </c>
      <c r="CQ147" s="835">
        <f>CN$135+(CN$135*CP147)</f>
        <v>0</v>
      </c>
      <c r="CR147" s="835">
        <f>CQ147*CQ74/10000</f>
        <v>0</v>
      </c>
      <c r="CS147" s="834"/>
      <c r="CT147" s="827" t="s">
        <v>449</v>
      </c>
      <c r="CU147" s="835">
        <f>('Générateur P.Durable 15ans'!$C$14+'Générateur P.Durable 15ans'!$C$15)/(2*100)</f>
        <v>0.75</v>
      </c>
      <c r="CV147" s="835">
        <f>(CV$135*2*CU147)</f>
        <v>-0.30000000000000004</v>
      </c>
      <c r="CW147" s="835">
        <f>CT$135+(CT$135*CV147)</f>
        <v>0</v>
      </c>
      <c r="CX147" s="835">
        <f>CW147*CW74/10000</f>
        <v>0</v>
      </c>
      <c r="CY147" s="834"/>
      <c r="CZ147" s="827" t="s">
        <v>449</v>
      </c>
      <c r="DA147" s="835">
        <f>('Générateur P.Durable 15ans'!$C$14+'Générateur P.Durable 15ans'!$C$15)/(2*100)</f>
        <v>0.75</v>
      </c>
      <c r="DB147" s="835">
        <f>(DB$135*2*DA147)</f>
        <v>-0.30000000000000004</v>
      </c>
      <c r="DC147" s="835">
        <f>CZ$135+(CZ$135*DB147)</f>
        <v>0</v>
      </c>
      <c r="DD147" s="835">
        <f>DC147*DC74/10000</f>
        <v>0</v>
      </c>
      <c r="DE147" s="834"/>
      <c r="DF147" s="827" t="s">
        <v>449</v>
      </c>
      <c r="DG147" s="835">
        <f>('Générateur P.Durable 15ans'!$C$14+'Générateur P.Durable 15ans'!$C$15)/(2*100)</f>
        <v>0.75</v>
      </c>
      <c r="DH147" s="835">
        <f>(DH$135*2*DG147)</f>
        <v>-0.30000000000000004</v>
      </c>
      <c r="DI147" s="835">
        <f>DF$135+(DF$135*DH147)</f>
        <v>0</v>
      </c>
      <c r="DJ147" s="835">
        <f>DI147*DI74/10000</f>
        <v>0</v>
      </c>
      <c r="DK147" s="834"/>
      <c r="DL147" s="827" t="s">
        <v>449</v>
      </c>
      <c r="DM147" s="835">
        <f>('Générateur P.Durable 15ans'!$C$14+'Générateur P.Durable 15ans'!$C$15)/(2*100)</f>
        <v>0.75</v>
      </c>
      <c r="DN147" s="835">
        <f>(DN$135*2*DM147)</f>
        <v>-7.5000000000000011E-2</v>
      </c>
      <c r="DO147" s="835">
        <f>DL$135+(DL$135*DN147)</f>
        <v>0</v>
      </c>
      <c r="DP147" s="835">
        <f>DO147*DO74/10000</f>
        <v>0</v>
      </c>
      <c r="DQ147" s="834"/>
      <c r="DR147" s="827" t="s">
        <v>449</v>
      </c>
      <c r="DS147" s="835">
        <f>('Générateur P.Durable 15ans'!$C$14+'Générateur P.Durable 15ans'!$C$15)/(2*100)</f>
        <v>0.75</v>
      </c>
      <c r="DT147" s="835">
        <f>(DT$135*2*DS147)</f>
        <v>-0.30000000000000004</v>
      </c>
      <c r="DU147" s="835">
        <f>DR$135+(DR$135*DT147)</f>
        <v>0</v>
      </c>
      <c r="DV147" s="835">
        <f>DU147*DU74/10000</f>
        <v>0</v>
      </c>
      <c r="DW147" s="834"/>
      <c r="DX147" s="827" t="s">
        <v>449</v>
      </c>
      <c r="DY147" s="835">
        <f>('Générateur P.Durable 15ans'!$C$14+'Générateur P.Durable 15ans'!$C$15)/(2*100)</f>
        <v>0.75</v>
      </c>
      <c r="DZ147" s="835">
        <f>(DZ$135*2*DY147)</f>
        <v>-0.30000000000000004</v>
      </c>
      <c r="EA147" s="835">
        <f>DX$135+(DX$135*DZ147)</f>
        <v>0</v>
      </c>
      <c r="EB147" s="835">
        <f>EA147*EA74/10000</f>
        <v>0</v>
      </c>
      <c r="EC147" s="834"/>
      <c r="ED147" s="827" t="s">
        <v>449</v>
      </c>
      <c r="EE147" s="835">
        <f>('Générateur P.Durable 15ans'!$C$14+'Générateur P.Durable 15ans'!$C$15)/(2*100)</f>
        <v>0.75</v>
      </c>
      <c r="EF147" s="835">
        <f>(EF$135*2*EE147)</f>
        <v>-0.30000000000000004</v>
      </c>
      <c r="EG147" s="835">
        <f>ED$135+(ED$135*EF147)</f>
        <v>0</v>
      </c>
      <c r="EH147" s="835">
        <f>EG147*EG74/10000</f>
        <v>0</v>
      </c>
      <c r="EI147" s="834"/>
      <c r="EJ147" s="827" t="s">
        <v>449</v>
      </c>
      <c r="EK147" s="835">
        <f>('Générateur P.Durable 15ans'!$C$14+'Générateur P.Durable 15ans'!$C$15)/(2*100)</f>
        <v>0.75</v>
      </c>
      <c r="EL147" s="835">
        <f>(EL$135*2*EK147)</f>
        <v>-7.5000000000000011E-2</v>
      </c>
      <c r="EM147" s="835">
        <f>EJ$135+(EJ$135*EL147)</f>
        <v>0</v>
      </c>
      <c r="EN147" s="835">
        <f>EM147*EM74/10000</f>
        <v>0</v>
      </c>
      <c r="EO147" s="834"/>
      <c r="EP147" s="827" t="s">
        <v>449</v>
      </c>
      <c r="EQ147" s="835">
        <f>('Générateur P.Durable 15ans'!$C$14+'Générateur P.Durable 15ans'!$C$15)/(2*100)</f>
        <v>0.75</v>
      </c>
      <c r="ER147" s="835">
        <f>(ER$135*2*EQ147)</f>
        <v>-0.30000000000000004</v>
      </c>
      <c r="ES147" s="835">
        <f>EP$135+(EP$135*ER147)</f>
        <v>0</v>
      </c>
      <c r="ET147" s="835">
        <f>ES147*ES74/10000</f>
        <v>0</v>
      </c>
      <c r="EU147" s="834"/>
      <c r="EV147" s="827" t="s">
        <v>449</v>
      </c>
      <c r="EW147" s="835">
        <f>('Générateur P.Durable 15ans'!$C$14+'Générateur P.Durable 15ans'!$C$15)/(2*100)</f>
        <v>0.75</v>
      </c>
      <c r="EX147" s="835">
        <f>(EX$135*2*EW147)</f>
        <v>-0.30000000000000004</v>
      </c>
      <c r="EY147" s="835">
        <f>EV$135+(EV$135*EX147)</f>
        <v>0</v>
      </c>
      <c r="EZ147" s="835">
        <f>EY147*EY74/10000</f>
        <v>0</v>
      </c>
      <c r="FA147" s="834"/>
      <c r="FB147" s="827" t="s">
        <v>449</v>
      </c>
      <c r="FC147" s="835">
        <f>('Générateur P.Durable 15ans'!$C$14+'Générateur P.Durable 15ans'!$C$15)/(2*100)</f>
        <v>0.75</v>
      </c>
      <c r="FD147" s="835">
        <f>(FD$135*2*FC147)</f>
        <v>-0.30000000000000004</v>
      </c>
      <c r="FE147" s="835">
        <f>FB$135+(FB$135*FD147)</f>
        <v>0</v>
      </c>
      <c r="FF147" s="835">
        <f>FE147*FE74/10000</f>
        <v>0</v>
      </c>
      <c r="FG147" s="834"/>
      <c r="FH147" s="827" t="s">
        <v>449</v>
      </c>
      <c r="FI147" s="835">
        <f>('Générateur P.Durable 15ans'!$C$14+'Générateur P.Durable 15ans'!$C$15)/(2*100)</f>
        <v>0.75</v>
      </c>
      <c r="FJ147" s="835">
        <f>(FJ$135*2*FI147)</f>
        <v>-7.5000000000000011E-2</v>
      </c>
      <c r="FK147" s="835">
        <f>FH$135+(FH$135*FJ147)</f>
        <v>0</v>
      </c>
      <c r="FL147" s="835">
        <f>FK147*FK74/10000</f>
        <v>0</v>
      </c>
      <c r="FM147" s="834"/>
      <c r="FN147" s="827" t="s">
        <v>449</v>
      </c>
      <c r="FO147" s="835">
        <f>('Générateur P.Durable 15ans'!$C$14+'Générateur P.Durable 15ans'!$C$15)/(2*100)</f>
        <v>0.75</v>
      </c>
      <c r="FP147" s="835">
        <f>(FP$135*2*FO147)</f>
        <v>-0.30000000000000004</v>
      </c>
      <c r="FQ147" s="835">
        <f>FN$135+(FN$135*FP147)</f>
        <v>0</v>
      </c>
      <c r="FR147" s="835">
        <f>FQ147*FQ74/10000</f>
        <v>0</v>
      </c>
      <c r="FS147" s="834"/>
      <c r="FT147" s="827" t="s">
        <v>449</v>
      </c>
      <c r="FU147" s="835">
        <f>('Générateur P.Durable 15ans'!$C$14+'Générateur P.Durable 15ans'!$C$15)/(2*100)</f>
        <v>0.75</v>
      </c>
      <c r="FV147" s="835">
        <f>(FV$135*2*FU147)</f>
        <v>-0.30000000000000004</v>
      </c>
      <c r="FW147" s="835">
        <f>FT$135+(FT$135*FV147)</f>
        <v>0</v>
      </c>
      <c r="FX147" s="835">
        <f>FW147*FW74/10000</f>
        <v>0</v>
      </c>
      <c r="FY147" s="834"/>
    </row>
    <row r="148" spans="1:181" x14ac:dyDescent="0.3">
      <c r="A148" s="19"/>
      <c r="B148" s="827" t="s">
        <v>448</v>
      </c>
      <c r="C148" s="835">
        <f>('Générateur P.Durable 15ans'!$C$15+'Générateur P.Durable 15ans'!$C$16)/(2*100)</f>
        <v>1.25</v>
      </c>
      <c r="D148" s="835">
        <f>(D$135*2*C148)</f>
        <v>-0.5</v>
      </c>
      <c r="E148" s="835">
        <f>B$135+(B$135*D148)</f>
        <v>3.9</v>
      </c>
      <c r="F148" s="835">
        <f>E148*E75/10000</f>
        <v>0</v>
      </c>
      <c r="G148" s="834"/>
      <c r="H148" s="827" t="s">
        <v>448</v>
      </c>
      <c r="I148" s="835">
        <f>('Générateur P.Durable 15ans'!$C$15+'Générateur P.Durable 15ans'!$C$16)/(2*100)</f>
        <v>1.25</v>
      </c>
      <c r="J148" s="835">
        <f>(J$135*2*I148)</f>
        <v>-0.5</v>
      </c>
      <c r="K148" s="835">
        <f>H$135+(H$135*J148)</f>
        <v>5</v>
      </c>
      <c r="L148" s="835">
        <f>K148*K75/10000</f>
        <v>1.0488342502969876E-3</v>
      </c>
      <c r="M148" s="834"/>
      <c r="N148" s="827" t="s">
        <v>448</v>
      </c>
      <c r="O148" s="835">
        <f>('Générateur P.Durable 15ans'!$C$15+'Générateur P.Durable 15ans'!$C$16)/(2*100)</f>
        <v>1.25</v>
      </c>
      <c r="P148" s="835">
        <f>(P$135*2*O148)</f>
        <v>-0.5</v>
      </c>
      <c r="Q148" s="835">
        <f>N$135+(N$135*P148)</f>
        <v>4.25</v>
      </c>
      <c r="R148" s="835">
        <f>Q148*Q75/10000</f>
        <v>3.7687937286821844E-3</v>
      </c>
      <c r="S148" s="834"/>
      <c r="T148" s="827" t="s">
        <v>448</v>
      </c>
      <c r="U148" s="835">
        <f>('Générateur P.Durable 15ans'!$C$15+'Générateur P.Durable 15ans'!$C$16)/(2*100)</f>
        <v>1.25</v>
      </c>
      <c r="V148" s="835">
        <f>(V$135*2*U148)</f>
        <v>-0.125</v>
      </c>
      <c r="W148" s="835">
        <f>T$135+(T$135*V148)</f>
        <v>8.3125</v>
      </c>
      <c r="X148" s="835">
        <f>W148*W75/10000</f>
        <v>1.6888372860591437E-2</v>
      </c>
      <c r="Y148" s="834"/>
      <c r="Z148" s="827" t="s">
        <v>448</v>
      </c>
      <c r="AA148" s="835">
        <f>('Générateur P.Durable 15ans'!$C$15+'Générateur P.Durable 15ans'!$C$16)/(2*100)</f>
        <v>1.25</v>
      </c>
      <c r="AB148" s="835">
        <f>(AB$135*2*AA148)</f>
        <v>-0.5</v>
      </c>
      <c r="AC148" s="835">
        <f>Z$135+(Z$135*AB148)</f>
        <v>3.9</v>
      </c>
      <c r="AD148" s="835">
        <f>AC148*AC75/10000</f>
        <v>1.3833689921751071E-2</v>
      </c>
      <c r="AE148" s="834"/>
      <c r="AF148" s="827" t="s">
        <v>448</v>
      </c>
      <c r="AG148" s="835">
        <f>('Générateur P.Durable 15ans'!$C$15+'Générateur P.Durable 15ans'!$C$16)/(2*100)</f>
        <v>1.25</v>
      </c>
      <c r="AH148" s="835">
        <f>(AH$135*2*AG148)</f>
        <v>-0.5</v>
      </c>
      <c r="AI148" s="835">
        <f>AF$135+(AF$135*AH148)</f>
        <v>5</v>
      </c>
      <c r="AJ148" s="835">
        <f>AI148*AI75/10000</f>
        <v>2.6339593457991601E-2</v>
      </c>
      <c r="AK148" s="834"/>
      <c r="AL148" s="827" t="s">
        <v>448</v>
      </c>
      <c r="AM148" s="835">
        <f>('Générateur P.Durable 15ans'!$C$15+'Générateur P.Durable 15ans'!$C$16)/(2*100)</f>
        <v>1.25</v>
      </c>
      <c r="AN148" s="835">
        <f>(AN$135*2*AM148)</f>
        <v>-0.5</v>
      </c>
      <c r="AO148" s="835">
        <f>AL$135+(AL$135*AN148)</f>
        <v>4.25</v>
      </c>
      <c r="AP148" s="835">
        <f>AO148*AO75/10000</f>
        <v>2.981445788998284E-2</v>
      </c>
      <c r="AQ148" s="834"/>
      <c r="AR148" s="827" t="s">
        <v>448</v>
      </c>
      <c r="AS148" s="835">
        <f>('Générateur P.Durable 15ans'!$C$15+'Générateur P.Durable 15ans'!$C$16)/(2*100)</f>
        <v>1.25</v>
      </c>
      <c r="AT148" s="835">
        <f>(AT$135*2*AS148)</f>
        <v>-0.125</v>
      </c>
      <c r="AU148" s="835">
        <f>AR$135+(AR$135*AT148)</f>
        <v>8.3125</v>
      </c>
      <c r="AV148" s="835">
        <f>AU148*AU75/10000</f>
        <v>7.1849056843996062E-2</v>
      </c>
      <c r="AW148" s="834"/>
      <c r="AX148" s="827" t="s">
        <v>448</v>
      </c>
      <c r="AY148" s="835">
        <f>('Générateur P.Durable 15ans'!$C$15+'Générateur P.Durable 15ans'!$C$16)/(2*100)</f>
        <v>1.25</v>
      </c>
      <c r="AZ148" s="835">
        <f>(AZ$135*2*AY148)</f>
        <v>-0.5</v>
      </c>
      <c r="BA148" s="835">
        <f>AX$135+(AX$135*AZ148)</f>
        <v>3.9</v>
      </c>
      <c r="BB148" s="835">
        <f>BA148*BA75/10000</f>
        <v>3.9248613449835157E-2</v>
      </c>
      <c r="BC148" s="834"/>
      <c r="BD148" s="827" t="s">
        <v>448</v>
      </c>
      <c r="BE148" s="835">
        <f>('Générateur P.Durable 15ans'!$C$15+'Générateur P.Durable 15ans'!$C$16)/(2*100)</f>
        <v>1.25</v>
      </c>
      <c r="BF148" s="835">
        <f>(BF$135*2*BE148)</f>
        <v>-0.5</v>
      </c>
      <c r="BG148" s="835">
        <f>BD$135+(BD$135*BF148)</f>
        <v>5</v>
      </c>
      <c r="BH148" s="835">
        <f>BG148*BG75/10000</f>
        <v>5.6205730529833568E-2</v>
      </c>
      <c r="BI148" s="834"/>
      <c r="BJ148" s="827" t="s">
        <v>448</v>
      </c>
      <c r="BK148" s="835">
        <f>('Générateur P.Durable 15ans'!$C$15+'Générateur P.Durable 15ans'!$C$16)/(2*100)</f>
        <v>1.25</v>
      </c>
      <c r="BL148" s="835">
        <f>(BL$135*2*BK148)</f>
        <v>-0.5</v>
      </c>
      <c r="BM148" s="835">
        <f>BJ$135+(BJ$135*BL148)</f>
        <v>4.25</v>
      </c>
      <c r="BN148" s="835">
        <f>BM148*BM75/10000</f>
        <v>5.1766443632372809E-2</v>
      </c>
      <c r="BO148" s="834"/>
      <c r="BP148" s="827" t="s">
        <v>448</v>
      </c>
      <c r="BQ148" s="835">
        <f>('Générateur P.Durable 15ans'!$C$15+'Générateur P.Durable 15ans'!$C$16)/(2*100)</f>
        <v>1.25</v>
      </c>
      <c r="BR148" s="835">
        <f>(BR$135*2*BQ148)</f>
        <v>-0.125</v>
      </c>
      <c r="BS148" s="835">
        <f>BP$135+(BP$135*BR148)</f>
        <v>8.3125</v>
      </c>
      <c r="BT148" s="835">
        <f>BS148*BS75/10000</f>
        <v>0.10729953489029867</v>
      </c>
      <c r="BU148" s="834"/>
      <c r="BV148" s="827" t="s">
        <v>448</v>
      </c>
      <c r="BW148" s="835">
        <f>('Générateur P.Durable 15ans'!$C$15+'Générateur P.Durable 15ans'!$C$16)/(2*100)</f>
        <v>1.25</v>
      </c>
      <c r="BX148" s="835">
        <f>(BX$135*2*BW148)</f>
        <v>-0.5</v>
      </c>
      <c r="BY148" s="835">
        <f>BV$135+(BV$135*BX148)</f>
        <v>3.9</v>
      </c>
      <c r="BZ148" s="835">
        <f>BY148*BY75/10000</f>
        <v>5.2495489427087295E-2</v>
      </c>
      <c r="CA148" s="834"/>
      <c r="CB148" s="827" t="s">
        <v>448</v>
      </c>
      <c r="CC148" s="835">
        <f>('Générateur P.Durable 15ans'!$C$15+'Générateur P.Durable 15ans'!$C$16)/(2*100)</f>
        <v>1.25</v>
      </c>
      <c r="CD148" s="835">
        <f>(CD$135*2*CC148)</f>
        <v>-0.5</v>
      </c>
      <c r="CE148" s="835">
        <f>CB$135+(CB$135*CD148)</f>
        <v>5</v>
      </c>
      <c r="CF148" s="835">
        <f>CE148*CE75/10000</f>
        <v>6.9363620100345497E-2</v>
      </c>
      <c r="CG148" s="834"/>
      <c r="CH148" s="827" t="s">
        <v>448</v>
      </c>
      <c r="CI148" s="835">
        <f>('Générateur P.Durable 15ans'!$C$15+'Générateur P.Durable 15ans'!$C$16)/(2*100)</f>
        <v>1.25</v>
      </c>
      <c r="CJ148" s="835">
        <f>(CJ$135*2*CI148)</f>
        <v>-0.5</v>
      </c>
      <c r="CK148" s="835">
        <f>CH$135+(CH$135*CJ148)</f>
        <v>4.25</v>
      </c>
      <c r="CL148" s="835">
        <f>CK148*CK75/10000</f>
        <v>6.0252823818206465E-2</v>
      </c>
      <c r="CM148" s="834"/>
      <c r="CN148" s="827" t="s">
        <v>448</v>
      </c>
      <c r="CO148" s="835">
        <f>('Générateur P.Durable 15ans'!$C$15+'Générateur P.Durable 15ans'!$C$16)/(2*100)</f>
        <v>1.25</v>
      </c>
      <c r="CP148" s="835">
        <f>(CP$135*2*CO148)</f>
        <v>-0.125</v>
      </c>
      <c r="CQ148" s="835">
        <f>CN$135+(CN$135*CP148)</f>
        <v>0</v>
      </c>
      <c r="CR148" s="835">
        <f>CQ148*CQ75/10000</f>
        <v>0</v>
      </c>
      <c r="CS148" s="834"/>
      <c r="CT148" s="827" t="s">
        <v>448</v>
      </c>
      <c r="CU148" s="835">
        <f>('Générateur P.Durable 15ans'!$C$15+'Générateur P.Durable 15ans'!$C$16)/(2*100)</f>
        <v>1.25</v>
      </c>
      <c r="CV148" s="835">
        <f>(CV$135*2*CU148)</f>
        <v>-0.5</v>
      </c>
      <c r="CW148" s="835">
        <f>CT$135+(CT$135*CV148)</f>
        <v>0</v>
      </c>
      <c r="CX148" s="835">
        <f>CW148*CW75/10000</f>
        <v>0</v>
      </c>
      <c r="CY148" s="834"/>
      <c r="CZ148" s="827" t="s">
        <v>448</v>
      </c>
      <c r="DA148" s="835">
        <f>('Générateur P.Durable 15ans'!$C$15+'Générateur P.Durable 15ans'!$C$16)/(2*100)</f>
        <v>1.25</v>
      </c>
      <c r="DB148" s="835">
        <f>(DB$135*2*DA148)</f>
        <v>-0.5</v>
      </c>
      <c r="DC148" s="835">
        <f>CZ$135+(CZ$135*DB148)</f>
        <v>0</v>
      </c>
      <c r="DD148" s="835">
        <f>DC148*DC75/10000</f>
        <v>0</v>
      </c>
      <c r="DE148" s="834"/>
      <c r="DF148" s="827" t="s">
        <v>448</v>
      </c>
      <c r="DG148" s="835">
        <f>('Générateur P.Durable 15ans'!$C$15+'Générateur P.Durable 15ans'!$C$16)/(2*100)</f>
        <v>1.25</v>
      </c>
      <c r="DH148" s="835">
        <f>(DH$135*2*DG148)</f>
        <v>-0.5</v>
      </c>
      <c r="DI148" s="835">
        <f>DF$135+(DF$135*DH148)</f>
        <v>0</v>
      </c>
      <c r="DJ148" s="835">
        <f>DI148*DI75/10000</f>
        <v>0</v>
      </c>
      <c r="DK148" s="834"/>
      <c r="DL148" s="827" t="s">
        <v>448</v>
      </c>
      <c r="DM148" s="835">
        <f>('Générateur P.Durable 15ans'!$C$15+'Générateur P.Durable 15ans'!$C$16)/(2*100)</f>
        <v>1.25</v>
      </c>
      <c r="DN148" s="835">
        <f>(DN$135*2*DM148)</f>
        <v>-0.125</v>
      </c>
      <c r="DO148" s="835">
        <f>DL$135+(DL$135*DN148)</f>
        <v>0</v>
      </c>
      <c r="DP148" s="835">
        <f>DO148*DO75/10000</f>
        <v>0</v>
      </c>
      <c r="DQ148" s="834"/>
      <c r="DR148" s="827" t="s">
        <v>448</v>
      </c>
      <c r="DS148" s="835">
        <f>('Générateur P.Durable 15ans'!$C$15+'Générateur P.Durable 15ans'!$C$16)/(2*100)</f>
        <v>1.25</v>
      </c>
      <c r="DT148" s="835">
        <f>(DT$135*2*DS148)</f>
        <v>-0.5</v>
      </c>
      <c r="DU148" s="835">
        <f>DR$135+(DR$135*DT148)</f>
        <v>0</v>
      </c>
      <c r="DV148" s="835">
        <f>DU148*DU75/10000</f>
        <v>0</v>
      </c>
      <c r="DW148" s="834"/>
      <c r="DX148" s="827" t="s">
        <v>448</v>
      </c>
      <c r="DY148" s="835">
        <f>('Générateur P.Durable 15ans'!$C$15+'Générateur P.Durable 15ans'!$C$16)/(2*100)</f>
        <v>1.25</v>
      </c>
      <c r="DZ148" s="835">
        <f>(DZ$135*2*DY148)</f>
        <v>-0.5</v>
      </c>
      <c r="EA148" s="835">
        <f>DX$135+(DX$135*DZ148)</f>
        <v>0</v>
      </c>
      <c r="EB148" s="835">
        <f>EA148*EA75/10000</f>
        <v>0</v>
      </c>
      <c r="EC148" s="834"/>
      <c r="ED148" s="827" t="s">
        <v>448</v>
      </c>
      <c r="EE148" s="835">
        <f>('Générateur P.Durable 15ans'!$C$15+'Générateur P.Durable 15ans'!$C$16)/(2*100)</f>
        <v>1.25</v>
      </c>
      <c r="EF148" s="835">
        <f>(EF$135*2*EE148)</f>
        <v>-0.5</v>
      </c>
      <c r="EG148" s="835">
        <f>ED$135+(ED$135*EF148)</f>
        <v>0</v>
      </c>
      <c r="EH148" s="835">
        <f>EG148*EG75/10000</f>
        <v>0</v>
      </c>
      <c r="EI148" s="834"/>
      <c r="EJ148" s="827" t="s">
        <v>448</v>
      </c>
      <c r="EK148" s="835">
        <f>('Générateur P.Durable 15ans'!$C$15+'Générateur P.Durable 15ans'!$C$16)/(2*100)</f>
        <v>1.25</v>
      </c>
      <c r="EL148" s="835">
        <f>(EL$135*2*EK148)</f>
        <v>-0.125</v>
      </c>
      <c r="EM148" s="835">
        <f>EJ$135+(EJ$135*EL148)</f>
        <v>0</v>
      </c>
      <c r="EN148" s="835">
        <f>EM148*EM75/10000</f>
        <v>0</v>
      </c>
      <c r="EO148" s="834"/>
      <c r="EP148" s="827" t="s">
        <v>448</v>
      </c>
      <c r="EQ148" s="835">
        <f>('Générateur P.Durable 15ans'!$C$15+'Générateur P.Durable 15ans'!$C$16)/(2*100)</f>
        <v>1.25</v>
      </c>
      <c r="ER148" s="835">
        <f>(ER$135*2*EQ148)</f>
        <v>-0.5</v>
      </c>
      <c r="ES148" s="835">
        <f>EP$135+(EP$135*ER148)</f>
        <v>0</v>
      </c>
      <c r="ET148" s="835">
        <f>ES148*ES75/10000</f>
        <v>0</v>
      </c>
      <c r="EU148" s="834"/>
      <c r="EV148" s="827" t="s">
        <v>448</v>
      </c>
      <c r="EW148" s="835">
        <f>('Générateur P.Durable 15ans'!$C$15+'Générateur P.Durable 15ans'!$C$16)/(2*100)</f>
        <v>1.25</v>
      </c>
      <c r="EX148" s="835">
        <f>(EX$135*2*EW148)</f>
        <v>-0.5</v>
      </c>
      <c r="EY148" s="835">
        <f>EV$135+(EV$135*EX148)</f>
        <v>0</v>
      </c>
      <c r="EZ148" s="835">
        <f>EY148*EY75/10000</f>
        <v>0</v>
      </c>
      <c r="FA148" s="834"/>
      <c r="FB148" s="827" t="s">
        <v>448</v>
      </c>
      <c r="FC148" s="835">
        <f>('Générateur P.Durable 15ans'!$C$15+'Générateur P.Durable 15ans'!$C$16)/(2*100)</f>
        <v>1.25</v>
      </c>
      <c r="FD148" s="835">
        <f>(FD$135*2*FC148)</f>
        <v>-0.5</v>
      </c>
      <c r="FE148" s="835">
        <f>FB$135+(FB$135*FD148)</f>
        <v>0</v>
      </c>
      <c r="FF148" s="835">
        <f>FE148*FE75/10000</f>
        <v>0</v>
      </c>
      <c r="FG148" s="834"/>
      <c r="FH148" s="827" t="s">
        <v>448</v>
      </c>
      <c r="FI148" s="835">
        <f>('Générateur P.Durable 15ans'!$C$15+'Générateur P.Durable 15ans'!$C$16)/(2*100)</f>
        <v>1.25</v>
      </c>
      <c r="FJ148" s="835">
        <f>(FJ$135*2*FI148)</f>
        <v>-0.125</v>
      </c>
      <c r="FK148" s="835">
        <f>FH$135+(FH$135*FJ148)</f>
        <v>0</v>
      </c>
      <c r="FL148" s="835">
        <f>FK148*FK75/10000</f>
        <v>0</v>
      </c>
      <c r="FM148" s="834"/>
      <c r="FN148" s="827" t="s">
        <v>448</v>
      </c>
      <c r="FO148" s="835">
        <f>('Générateur P.Durable 15ans'!$C$15+'Générateur P.Durable 15ans'!$C$16)/(2*100)</f>
        <v>1.25</v>
      </c>
      <c r="FP148" s="835">
        <f>(FP$135*2*FO148)</f>
        <v>-0.5</v>
      </c>
      <c r="FQ148" s="835">
        <f>FN$135+(FN$135*FP148)</f>
        <v>0</v>
      </c>
      <c r="FR148" s="835">
        <f>FQ148*FQ75/10000</f>
        <v>0</v>
      </c>
      <c r="FS148" s="834"/>
      <c r="FT148" s="827" t="s">
        <v>448</v>
      </c>
      <c r="FU148" s="835">
        <f>('Générateur P.Durable 15ans'!$C$15+'Générateur P.Durable 15ans'!$C$16)/(2*100)</f>
        <v>1.25</v>
      </c>
      <c r="FV148" s="835">
        <f>(FV$135*2*FU148)</f>
        <v>-0.5</v>
      </c>
      <c r="FW148" s="835">
        <f>FT$135+(FT$135*FV148)</f>
        <v>0</v>
      </c>
      <c r="FX148" s="835">
        <f>FW148*FW75/10000</f>
        <v>0</v>
      </c>
      <c r="FY148" s="834"/>
    </row>
    <row r="149" spans="1:181" x14ac:dyDescent="0.3">
      <c r="A149" s="19"/>
      <c r="B149" s="827" t="s">
        <v>447</v>
      </c>
      <c r="C149" s="835">
        <f>('Générateur P.Durable 15ans'!$C$16+'Générateur P.Durable 15ans'!$C$13)/(2*100)</f>
        <v>1.25</v>
      </c>
      <c r="D149" s="835">
        <f>(D$135*2*C149)</f>
        <v>-0.5</v>
      </c>
      <c r="E149" s="835">
        <f>B$135+(B$135*D149)</f>
        <v>3.9</v>
      </c>
      <c r="F149" s="835">
        <f>E149*E76/10000</f>
        <v>0</v>
      </c>
      <c r="G149" s="834"/>
      <c r="H149" s="827" t="s">
        <v>447</v>
      </c>
      <c r="I149" s="835">
        <f>('Générateur P.Durable 15ans'!$C$16+'Générateur P.Durable 15ans'!$C$13)/(2*100)</f>
        <v>1.25</v>
      </c>
      <c r="J149" s="835">
        <f>(J$135*2*I149)</f>
        <v>-0.5</v>
      </c>
      <c r="K149" s="835">
        <f>H$135+(H$135*J149)</f>
        <v>5</v>
      </c>
      <c r="L149" s="835">
        <f>K149*K76/10000</f>
        <v>1.0488342502969876E-3</v>
      </c>
      <c r="M149" s="834"/>
      <c r="N149" s="827" t="s">
        <v>447</v>
      </c>
      <c r="O149" s="835">
        <f>('Générateur P.Durable 15ans'!$C$16+'Générateur P.Durable 15ans'!$C$13)/(2*100)</f>
        <v>1.25</v>
      </c>
      <c r="P149" s="835">
        <f>(P$135*2*O149)</f>
        <v>-0.5</v>
      </c>
      <c r="Q149" s="835">
        <f>N$135+(N$135*P149)</f>
        <v>4.25</v>
      </c>
      <c r="R149" s="835">
        <f>Q149*Q76/10000</f>
        <v>3.7687937286821844E-3</v>
      </c>
      <c r="S149" s="834"/>
      <c r="T149" s="827" t="s">
        <v>447</v>
      </c>
      <c r="U149" s="835">
        <f>('Générateur P.Durable 15ans'!$C$16+'Générateur P.Durable 15ans'!$C$13)/(2*100)</f>
        <v>1.25</v>
      </c>
      <c r="V149" s="835">
        <f>(V$135*2*U149)</f>
        <v>-0.125</v>
      </c>
      <c r="W149" s="835">
        <f>T$135+(T$135*V149)</f>
        <v>8.3125</v>
      </c>
      <c r="X149" s="835">
        <f>W149*W76/10000</f>
        <v>1.6888372860591437E-2</v>
      </c>
      <c r="Y149" s="834"/>
      <c r="Z149" s="827" t="s">
        <v>447</v>
      </c>
      <c r="AA149" s="835">
        <f>('Générateur P.Durable 15ans'!$C$16+'Générateur P.Durable 15ans'!$C$13)/(2*100)</f>
        <v>1.25</v>
      </c>
      <c r="AB149" s="835">
        <f>(AB$135*2*AA149)</f>
        <v>-0.5</v>
      </c>
      <c r="AC149" s="835">
        <f>Z$135+(Z$135*AB149)</f>
        <v>3.9</v>
      </c>
      <c r="AD149" s="835">
        <f>AC149*AC76/10000</f>
        <v>1.3833689921751071E-2</v>
      </c>
      <c r="AE149" s="834"/>
      <c r="AF149" s="827" t="s">
        <v>447</v>
      </c>
      <c r="AG149" s="835">
        <f>('Générateur P.Durable 15ans'!$C$16+'Générateur P.Durable 15ans'!$C$13)/(2*100)</f>
        <v>1.25</v>
      </c>
      <c r="AH149" s="835">
        <f>(AH$135*2*AG149)</f>
        <v>-0.5</v>
      </c>
      <c r="AI149" s="835">
        <f>AF$135+(AF$135*AH149)</f>
        <v>5</v>
      </c>
      <c r="AJ149" s="835">
        <f>AI149*AI76/10000</f>
        <v>2.6339593457991601E-2</v>
      </c>
      <c r="AK149" s="834"/>
      <c r="AL149" s="827" t="s">
        <v>447</v>
      </c>
      <c r="AM149" s="835">
        <f>('Générateur P.Durable 15ans'!$C$16+'Générateur P.Durable 15ans'!$C$13)/(2*100)</f>
        <v>1.25</v>
      </c>
      <c r="AN149" s="835">
        <f>(AN$135*2*AM149)</f>
        <v>-0.5</v>
      </c>
      <c r="AO149" s="835">
        <f>AL$135+(AL$135*AN149)</f>
        <v>4.25</v>
      </c>
      <c r="AP149" s="835">
        <f>AO149*AO76/10000</f>
        <v>2.981445788998284E-2</v>
      </c>
      <c r="AQ149" s="834"/>
      <c r="AR149" s="827" t="s">
        <v>447</v>
      </c>
      <c r="AS149" s="835">
        <f>('Générateur P.Durable 15ans'!$C$16+'Générateur P.Durable 15ans'!$C$13)/(2*100)</f>
        <v>1.25</v>
      </c>
      <c r="AT149" s="835">
        <f>(AT$135*2*AS149)</f>
        <v>-0.125</v>
      </c>
      <c r="AU149" s="835">
        <f>AR$135+(AR$135*AT149)</f>
        <v>8.3125</v>
      </c>
      <c r="AV149" s="835">
        <f>AU149*AU76/10000</f>
        <v>7.1849056843996062E-2</v>
      </c>
      <c r="AW149" s="834"/>
      <c r="AX149" s="827" t="s">
        <v>447</v>
      </c>
      <c r="AY149" s="835">
        <f>('Générateur P.Durable 15ans'!$C$16+'Générateur P.Durable 15ans'!$C$13)/(2*100)</f>
        <v>1.25</v>
      </c>
      <c r="AZ149" s="835">
        <f>(AZ$135*2*AY149)</f>
        <v>-0.5</v>
      </c>
      <c r="BA149" s="835">
        <f>AX$135+(AX$135*AZ149)</f>
        <v>3.9</v>
      </c>
      <c r="BB149" s="835">
        <f>BA149*BA76/10000</f>
        <v>3.9248613449835157E-2</v>
      </c>
      <c r="BC149" s="834"/>
      <c r="BD149" s="827" t="s">
        <v>447</v>
      </c>
      <c r="BE149" s="835">
        <f>('Générateur P.Durable 15ans'!$C$16+'Générateur P.Durable 15ans'!$C$13)/(2*100)</f>
        <v>1.25</v>
      </c>
      <c r="BF149" s="835">
        <f>(BF$135*2*BE149)</f>
        <v>-0.5</v>
      </c>
      <c r="BG149" s="835">
        <f>BD$135+(BD$135*BF149)</f>
        <v>5</v>
      </c>
      <c r="BH149" s="835">
        <f>BG149*BG76/10000</f>
        <v>5.6205730529833568E-2</v>
      </c>
      <c r="BI149" s="834"/>
      <c r="BJ149" s="827" t="s">
        <v>447</v>
      </c>
      <c r="BK149" s="835">
        <f>('Générateur P.Durable 15ans'!$C$16+'Générateur P.Durable 15ans'!$C$13)/(2*100)</f>
        <v>1.25</v>
      </c>
      <c r="BL149" s="835">
        <f>(BL$135*2*BK149)</f>
        <v>-0.5</v>
      </c>
      <c r="BM149" s="835">
        <f>BJ$135+(BJ$135*BL149)</f>
        <v>4.25</v>
      </c>
      <c r="BN149" s="835">
        <f>BM149*BM76/10000</f>
        <v>5.1766443632372809E-2</v>
      </c>
      <c r="BO149" s="834"/>
      <c r="BP149" s="827" t="s">
        <v>447</v>
      </c>
      <c r="BQ149" s="835">
        <f>('Générateur P.Durable 15ans'!$C$16+'Générateur P.Durable 15ans'!$C$13)/(2*100)</f>
        <v>1.25</v>
      </c>
      <c r="BR149" s="835">
        <f>(BR$135*2*BQ149)</f>
        <v>-0.125</v>
      </c>
      <c r="BS149" s="835">
        <f>BP$135+(BP$135*BR149)</f>
        <v>8.3125</v>
      </c>
      <c r="BT149" s="835">
        <f>BS149*BS76/10000</f>
        <v>0.10729953489029867</v>
      </c>
      <c r="BU149" s="834"/>
      <c r="BV149" s="827" t="s">
        <v>447</v>
      </c>
      <c r="BW149" s="835">
        <f>('Générateur P.Durable 15ans'!$C$16+'Générateur P.Durable 15ans'!$C$13)/(2*100)</f>
        <v>1.25</v>
      </c>
      <c r="BX149" s="835">
        <f>(BX$135*2*BW149)</f>
        <v>-0.5</v>
      </c>
      <c r="BY149" s="835">
        <f>BV$135+(BV$135*BX149)</f>
        <v>3.9</v>
      </c>
      <c r="BZ149" s="835">
        <f>BY149*BY76/10000</f>
        <v>5.2495489427087295E-2</v>
      </c>
      <c r="CA149" s="834"/>
      <c r="CB149" s="827" t="s">
        <v>447</v>
      </c>
      <c r="CC149" s="835">
        <f>('Générateur P.Durable 15ans'!$C$16+'Générateur P.Durable 15ans'!$C$13)/(2*100)</f>
        <v>1.25</v>
      </c>
      <c r="CD149" s="835">
        <f>(CD$135*2*CC149)</f>
        <v>-0.5</v>
      </c>
      <c r="CE149" s="835">
        <f>CB$135+(CB$135*CD149)</f>
        <v>5</v>
      </c>
      <c r="CF149" s="835">
        <f>CE149*CE76/10000</f>
        <v>6.9363620100345497E-2</v>
      </c>
      <c r="CG149" s="834"/>
      <c r="CH149" s="827" t="s">
        <v>447</v>
      </c>
      <c r="CI149" s="835">
        <f>('Générateur P.Durable 15ans'!$C$16+'Générateur P.Durable 15ans'!$C$13)/(2*100)</f>
        <v>1.25</v>
      </c>
      <c r="CJ149" s="835">
        <f>(CJ$135*2*CI149)</f>
        <v>-0.5</v>
      </c>
      <c r="CK149" s="835">
        <f>CH$135+(CH$135*CJ149)</f>
        <v>4.25</v>
      </c>
      <c r="CL149" s="835">
        <f>CK149*CK76/10000</f>
        <v>6.0252823818206465E-2</v>
      </c>
      <c r="CM149" s="834"/>
      <c r="CN149" s="827" t="s">
        <v>447</v>
      </c>
      <c r="CO149" s="835">
        <f>('Générateur P.Durable 15ans'!$C$16+'Générateur P.Durable 15ans'!$C$13)/(2*100)</f>
        <v>1.25</v>
      </c>
      <c r="CP149" s="835">
        <f>(CP$135*2*CO149)</f>
        <v>-0.125</v>
      </c>
      <c r="CQ149" s="835">
        <f>CN$135+(CN$135*CP149)</f>
        <v>0</v>
      </c>
      <c r="CR149" s="835">
        <f>CQ149*CQ76/10000</f>
        <v>0</v>
      </c>
      <c r="CS149" s="834"/>
      <c r="CT149" s="827" t="s">
        <v>447</v>
      </c>
      <c r="CU149" s="835">
        <f>('Générateur P.Durable 15ans'!$C$16+'Générateur P.Durable 15ans'!$C$13)/(2*100)</f>
        <v>1.25</v>
      </c>
      <c r="CV149" s="835">
        <f>(CV$135*2*CU149)</f>
        <v>-0.5</v>
      </c>
      <c r="CW149" s="835">
        <f>CT$135+(CT$135*CV149)</f>
        <v>0</v>
      </c>
      <c r="CX149" s="835">
        <f>CW149*CW76/10000</f>
        <v>0</v>
      </c>
      <c r="CY149" s="834"/>
      <c r="CZ149" s="827" t="s">
        <v>447</v>
      </c>
      <c r="DA149" s="835">
        <f>('Générateur P.Durable 15ans'!$C$16+'Générateur P.Durable 15ans'!$C$13)/(2*100)</f>
        <v>1.25</v>
      </c>
      <c r="DB149" s="835">
        <f>(DB$135*2*DA149)</f>
        <v>-0.5</v>
      </c>
      <c r="DC149" s="835">
        <f>CZ$135+(CZ$135*DB149)</f>
        <v>0</v>
      </c>
      <c r="DD149" s="835">
        <f>DC149*DC76/10000</f>
        <v>0</v>
      </c>
      <c r="DE149" s="834"/>
      <c r="DF149" s="827" t="s">
        <v>447</v>
      </c>
      <c r="DG149" s="835">
        <f>('Générateur P.Durable 15ans'!$C$16+'Générateur P.Durable 15ans'!$C$13)/(2*100)</f>
        <v>1.25</v>
      </c>
      <c r="DH149" s="835">
        <f>(DH$135*2*DG149)</f>
        <v>-0.5</v>
      </c>
      <c r="DI149" s="835">
        <f>DF$135+(DF$135*DH149)</f>
        <v>0</v>
      </c>
      <c r="DJ149" s="835">
        <f>DI149*DI76/10000</f>
        <v>0</v>
      </c>
      <c r="DK149" s="834"/>
      <c r="DL149" s="827" t="s">
        <v>447</v>
      </c>
      <c r="DM149" s="835">
        <f>('Générateur P.Durable 15ans'!$C$16+'Générateur P.Durable 15ans'!$C$13)/(2*100)</f>
        <v>1.25</v>
      </c>
      <c r="DN149" s="835">
        <f>(DN$135*2*DM149)</f>
        <v>-0.125</v>
      </c>
      <c r="DO149" s="835">
        <f>DL$135+(DL$135*DN149)</f>
        <v>0</v>
      </c>
      <c r="DP149" s="835">
        <f>DO149*DO76/10000</f>
        <v>0</v>
      </c>
      <c r="DQ149" s="834"/>
      <c r="DR149" s="827" t="s">
        <v>447</v>
      </c>
      <c r="DS149" s="835">
        <f>('Générateur P.Durable 15ans'!$C$16+'Générateur P.Durable 15ans'!$C$13)/(2*100)</f>
        <v>1.25</v>
      </c>
      <c r="DT149" s="835">
        <f>(DT$135*2*DS149)</f>
        <v>-0.5</v>
      </c>
      <c r="DU149" s="835">
        <f>DR$135+(DR$135*DT149)</f>
        <v>0</v>
      </c>
      <c r="DV149" s="835">
        <f>DU149*DU76/10000</f>
        <v>0</v>
      </c>
      <c r="DW149" s="834"/>
      <c r="DX149" s="827" t="s">
        <v>447</v>
      </c>
      <c r="DY149" s="835">
        <f>('Générateur P.Durable 15ans'!$C$16+'Générateur P.Durable 15ans'!$C$13)/(2*100)</f>
        <v>1.25</v>
      </c>
      <c r="DZ149" s="835">
        <f>(DZ$135*2*DY149)</f>
        <v>-0.5</v>
      </c>
      <c r="EA149" s="835">
        <f>DX$135+(DX$135*DZ149)</f>
        <v>0</v>
      </c>
      <c r="EB149" s="835">
        <f>EA149*EA76/10000</f>
        <v>0</v>
      </c>
      <c r="EC149" s="834"/>
      <c r="ED149" s="827" t="s">
        <v>447</v>
      </c>
      <c r="EE149" s="835">
        <f>('Générateur P.Durable 15ans'!$C$16+'Générateur P.Durable 15ans'!$C$13)/(2*100)</f>
        <v>1.25</v>
      </c>
      <c r="EF149" s="835">
        <f>(EF$135*2*EE149)</f>
        <v>-0.5</v>
      </c>
      <c r="EG149" s="835">
        <f>ED$135+(ED$135*EF149)</f>
        <v>0</v>
      </c>
      <c r="EH149" s="835">
        <f>EG149*EG76/10000</f>
        <v>0</v>
      </c>
      <c r="EI149" s="834"/>
      <c r="EJ149" s="827" t="s">
        <v>447</v>
      </c>
      <c r="EK149" s="835">
        <f>('Générateur P.Durable 15ans'!$C$16+'Générateur P.Durable 15ans'!$C$13)/(2*100)</f>
        <v>1.25</v>
      </c>
      <c r="EL149" s="835">
        <f>(EL$135*2*EK149)</f>
        <v>-0.125</v>
      </c>
      <c r="EM149" s="835">
        <f>EJ$135+(EJ$135*EL149)</f>
        <v>0</v>
      </c>
      <c r="EN149" s="835">
        <f>EM149*EM76/10000</f>
        <v>0</v>
      </c>
      <c r="EO149" s="834"/>
      <c r="EP149" s="827" t="s">
        <v>447</v>
      </c>
      <c r="EQ149" s="835">
        <f>('Générateur P.Durable 15ans'!$C$16+'Générateur P.Durable 15ans'!$C$13)/(2*100)</f>
        <v>1.25</v>
      </c>
      <c r="ER149" s="835">
        <f>(ER$135*2*EQ149)</f>
        <v>-0.5</v>
      </c>
      <c r="ES149" s="835">
        <f>EP$135+(EP$135*ER149)</f>
        <v>0</v>
      </c>
      <c r="ET149" s="835">
        <f>ES149*ES76/10000</f>
        <v>0</v>
      </c>
      <c r="EU149" s="834"/>
      <c r="EV149" s="827" t="s">
        <v>447</v>
      </c>
      <c r="EW149" s="835">
        <f>('Générateur P.Durable 15ans'!$C$16+'Générateur P.Durable 15ans'!$C$13)/(2*100)</f>
        <v>1.25</v>
      </c>
      <c r="EX149" s="835">
        <f>(EX$135*2*EW149)</f>
        <v>-0.5</v>
      </c>
      <c r="EY149" s="835">
        <f>EV$135+(EV$135*EX149)</f>
        <v>0</v>
      </c>
      <c r="EZ149" s="835">
        <f>EY149*EY76/10000</f>
        <v>0</v>
      </c>
      <c r="FA149" s="834"/>
      <c r="FB149" s="827" t="s">
        <v>447</v>
      </c>
      <c r="FC149" s="835">
        <f>('Générateur P.Durable 15ans'!$C$16+'Générateur P.Durable 15ans'!$C$13)/(2*100)</f>
        <v>1.25</v>
      </c>
      <c r="FD149" s="835">
        <f>(FD$135*2*FC149)</f>
        <v>-0.5</v>
      </c>
      <c r="FE149" s="835">
        <f>FB$135+(FB$135*FD149)</f>
        <v>0</v>
      </c>
      <c r="FF149" s="835">
        <f>FE149*FE76/10000</f>
        <v>0</v>
      </c>
      <c r="FG149" s="834"/>
      <c r="FH149" s="827" t="s">
        <v>447</v>
      </c>
      <c r="FI149" s="835">
        <f>('Générateur P.Durable 15ans'!$C$16+'Générateur P.Durable 15ans'!$C$13)/(2*100)</f>
        <v>1.25</v>
      </c>
      <c r="FJ149" s="835">
        <f>(FJ$135*2*FI149)</f>
        <v>-0.125</v>
      </c>
      <c r="FK149" s="835">
        <f>FH$135+(FH$135*FJ149)</f>
        <v>0</v>
      </c>
      <c r="FL149" s="835">
        <f>FK149*FK76/10000</f>
        <v>0</v>
      </c>
      <c r="FM149" s="834"/>
      <c r="FN149" s="827" t="s">
        <v>447</v>
      </c>
      <c r="FO149" s="835">
        <f>('Générateur P.Durable 15ans'!$C$16+'Générateur P.Durable 15ans'!$C$13)/(2*100)</f>
        <v>1.25</v>
      </c>
      <c r="FP149" s="835">
        <f>(FP$135*2*FO149)</f>
        <v>-0.5</v>
      </c>
      <c r="FQ149" s="835">
        <f>FN$135+(FN$135*FP149)</f>
        <v>0</v>
      </c>
      <c r="FR149" s="835">
        <f>FQ149*FQ76/10000</f>
        <v>0</v>
      </c>
      <c r="FS149" s="834"/>
      <c r="FT149" s="827" t="s">
        <v>447</v>
      </c>
      <c r="FU149" s="835">
        <f>('Générateur P.Durable 15ans'!$C$16+'Générateur P.Durable 15ans'!$C$13)/(2*100)</f>
        <v>1.25</v>
      </c>
      <c r="FV149" s="835">
        <f>(FV$135*2*FU149)</f>
        <v>-0.5</v>
      </c>
      <c r="FW149" s="835">
        <f>FT$135+(FT$135*FV149)</f>
        <v>0</v>
      </c>
      <c r="FX149" s="835">
        <f>FW149*FW76/10000</f>
        <v>0</v>
      </c>
      <c r="FY149" s="834"/>
    </row>
    <row r="150" spans="1:181" x14ac:dyDescent="0.3">
      <c r="A150" s="19"/>
      <c r="B150" s="827"/>
      <c r="C150" s="835"/>
      <c r="D150" s="835"/>
      <c r="E150" s="835"/>
      <c r="F150" s="835"/>
      <c r="G150" s="834"/>
      <c r="H150" s="827"/>
      <c r="I150" s="835"/>
      <c r="J150" s="835"/>
      <c r="K150" s="835"/>
      <c r="L150" s="835"/>
      <c r="M150" s="834"/>
      <c r="N150" s="827"/>
      <c r="O150" s="835"/>
      <c r="P150" s="835"/>
      <c r="Q150" s="835"/>
      <c r="R150" s="835"/>
      <c r="S150" s="834"/>
      <c r="T150" s="827"/>
      <c r="U150" s="835"/>
      <c r="V150" s="835"/>
      <c r="W150" s="835"/>
      <c r="X150" s="835"/>
      <c r="Y150" s="834"/>
      <c r="Z150" s="827"/>
      <c r="AA150" s="835"/>
      <c r="AB150" s="835"/>
      <c r="AC150" s="835"/>
      <c r="AD150" s="835"/>
      <c r="AE150" s="834"/>
      <c r="AF150" s="827"/>
      <c r="AG150" s="835"/>
      <c r="AH150" s="835"/>
      <c r="AI150" s="835"/>
      <c r="AJ150" s="835"/>
      <c r="AK150" s="834"/>
      <c r="AL150" s="827"/>
      <c r="AM150" s="835"/>
      <c r="AN150" s="835"/>
      <c r="AO150" s="835"/>
      <c r="AP150" s="835"/>
      <c r="AQ150" s="834"/>
      <c r="AR150" s="827"/>
      <c r="AS150" s="835"/>
      <c r="AT150" s="835"/>
      <c r="AU150" s="835"/>
      <c r="AV150" s="835"/>
      <c r="AW150" s="834"/>
      <c r="AX150" s="827"/>
      <c r="AY150" s="835"/>
      <c r="AZ150" s="835"/>
      <c r="BA150" s="835"/>
      <c r="BB150" s="835"/>
      <c r="BC150" s="834"/>
      <c r="BD150" s="827"/>
      <c r="BE150" s="835"/>
      <c r="BF150" s="835"/>
      <c r="BG150" s="835"/>
      <c r="BH150" s="835"/>
      <c r="BI150" s="834"/>
      <c r="BJ150" s="827"/>
      <c r="BK150" s="835"/>
      <c r="BL150" s="835"/>
      <c r="BM150" s="835"/>
      <c r="BN150" s="835"/>
      <c r="BO150" s="834"/>
      <c r="BP150" s="827"/>
      <c r="BQ150" s="835"/>
      <c r="BR150" s="835"/>
      <c r="BS150" s="835"/>
      <c r="BT150" s="835"/>
      <c r="BU150" s="834"/>
      <c r="BV150" s="827"/>
      <c r="BW150" s="835"/>
      <c r="BX150" s="835"/>
      <c r="BY150" s="835"/>
      <c r="BZ150" s="835"/>
      <c r="CA150" s="834"/>
      <c r="CB150" s="827"/>
      <c r="CC150" s="835"/>
      <c r="CD150" s="835"/>
      <c r="CE150" s="835"/>
      <c r="CF150" s="835"/>
      <c r="CG150" s="834"/>
      <c r="CH150" s="827"/>
      <c r="CI150" s="835"/>
      <c r="CJ150" s="835"/>
      <c r="CK150" s="835"/>
      <c r="CL150" s="835"/>
      <c r="CM150" s="834"/>
      <c r="CN150" s="827"/>
      <c r="CO150" s="835"/>
      <c r="CP150" s="835"/>
      <c r="CQ150" s="835"/>
      <c r="CR150" s="835"/>
      <c r="CS150" s="834"/>
      <c r="CT150" s="827"/>
      <c r="CU150" s="835"/>
      <c r="CV150" s="835"/>
      <c r="CW150" s="835"/>
      <c r="CX150" s="835"/>
      <c r="CY150" s="834"/>
      <c r="CZ150" s="827"/>
      <c r="DA150" s="835"/>
      <c r="DB150" s="835"/>
      <c r="DC150" s="835"/>
      <c r="DD150" s="835"/>
      <c r="DE150" s="834"/>
      <c r="DF150" s="827"/>
      <c r="DG150" s="835"/>
      <c r="DH150" s="835"/>
      <c r="DI150" s="835"/>
      <c r="DJ150" s="835"/>
      <c r="DK150" s="834"/>
      <c r="DL150" s="827"/>
      <c r="DM150" s="835"/>
      <c r="DN150" s="835"/>
      <c r="DO150" s="835"/>
      <c r="DP150" s="835"/>
      <c r="DQ150" s="834"/>
      <c r="DR150" s="827"/>
      <c r="DS150" s="835"/>
      <c r="DT150" s="835"/>
      <c r="DU150" s="835"/>
      <c r="DV150" s="835"/>
      <c r="DW150" s="834"/>
      <c r="DX150" s="827"/>
      <c r="DY150" s="835"/>
      <c r="DZ150" s="835"/>
      <c r="EA150" s="835"/>
      <c r="EB150" s="835"/>
      <c r="EC150" s="834"/>
      <c r="ED150" s="827"/>
      <c r="EE150" s="835"/>
      <c r="EF150" s="835"/>
      <c r="EG150" s="835"/>
      <c r="EH150" s="835"/>
      <c r="EI150" s="834"/>
      <c r="EJ150" s="827"/>
      <c r="EK150" s="835"/>
      <c r="EL150" s="835"/>
      <c r="EM150" s="835"/>
      <c r="EN150" s="835"/>
      <c r="EO150" s="834"/>
      <c r="EP150" s="827"/>
      <c r="EQ150" s="835"/>
      <c r="ER150" s="835"/>
      <c r="ES150" s="835"/>
      <c r="ET150" s="835"/>
      <c r="EU150" s="834"/>
      <c r="EV150" s="827"/>
      <c r="EW150" s="835"/>
      <c r="EX150" s="835"/>
      <c r="EY150" s="835"/>
      <c r="EZ150" s="835"/>
      <c r="FA150" s="834"/>
      <c r="FB150" s="827"/>
      <c r="FC150" s="835"/>
      <c r="FD150" s="835"/>
      <c r="FE150" s="835"/>
      <c r="FF150" s="835"/>
      <c r="FG150" s="834"/>
      <c r="FH150" s="827"/>
      <c r="FI150" s="835"/>
      <c r="FJ150" s="835"/>
      <c r="FK150" s="835"/>
      <c r="FL150" s="835"/>
      <c r="FM150" s="834"/>
      <c r="FN150" s="827"/>
      <c r="FO150" s="835"/>
      <c r="FP150" s="835"/>
      <c r="FQ150" s="835"/>
      <c r="FR150" s="835"/>
      <c r="FS150" s="834"/>
      <c r="FT150" s="827"/>
      <c r="FU150" s="835"/>
      <c r="FV150" s="835"/>
      <c r="FW150" s="835"/>
      <c r="FX150" s="835"/>
      <c r="FY150" s="834"/>
    </row>
    <row r="151" spans="1:181" x14ac:dyDescent="0.3">
      <c r="A151" s="19"/>
      <c r="B151" s="827"/>
      <c r="C151" s="835"/>
      <c r="D151" s="835"/>
      <c r="E151" s="835"/>
      <c r="F151" s="835"/>
      <c r="G151" s="834"/>
      <c r="H151" s="827"/>
      <c r="I151" s="835"/>
      <c r="J151" s="835"/>
      <c r="K151" s="835"/>
      <c r="L151" s="835"/>
      <c r="M151" s="834"/>
      <c r="N151" s="827"/>
      <c r="O151" s="835"/>
      <c r="P151" s="835"/>
      <c r="Q151" s="835"/>
      <c r="R151" s="835"/>
      <c r="S151" s="834"/>
      <c r="T151" s="827"/>
      <c r="U151" s="835"/>
      <c r="V151" s="835"/>
      <c r="W151" s="835"/>
      <c r="X151" s="835"/>
      <c r="Y151" s="834"/>
      <c r="Z151" s="827"/>
      <c r="AA151" s="835"/>
      <c r="AB151" s="835"/>
      <c r="AC151" s="835"/>
      <c r="AD151" s="835"/>
      <c r="AE151" s="834"/>
      <c r="AF151" s="827"/>
      <c r="AG151" s="835"/>
      <c r="AH151" s="835"/>
      <c r="AI151" s="835"/>
      <c r="AJ151" s="835"/>
      <c r="AK151" s="834"/>
      <c r="AL151" s="827"/>
      <c r="AM151" s="835"/>
      <c r="AN151" s="835"/>
      <c r="AO151" s="835"/>
      <c r="AP151" s="835"/>
      <c r="AQ151" s="834"/>
      <c r="AR151" s="827"/>
      <c r="AS151" s="835"/>
      <c r="AT151" s="835"/>
      <c r="AU151" s="835"/>
      <c r="AV151" s="835"/>
      <c r="AW151" s="834"/>
      <c r="AX151" s="827"/>
      <c r="AY151" s="835"/>
      <c r="AZ151" s="835"/>
      <c r="BA151" s="835"/>
      <c r="BB151" s="835"/>
      <c r="BC151" s="834"/>
      <c r="BD151" s="827"/>
      <c r="BE151" s="835"/>
      <c r="BF151" s="835"/>
      <c r="BG151" s="835"/>
      <c r="BH151" s="835"/>
      <c r="BI151" s="834"/>
      <c r="BJ151" s="827"/>
      <c r="BK151" s="835"/>
      <c r="BL151" s="835"/>
      <c r="BM151" s="835"/>
      <c r="BN151" s="835"/>
      <c r="BO151" s="834"/>
      <c r="BP151" s="827"/>
      <c r="BQ151" s="835"/>
      <c r="BR151" s="835"/>
      <c r="BS151" s="835"/>
      <c r="BT151" s="835"/>
      <c r="BU151" s="834"/>
      <c r="BV151" s="827"/>
      <c r="BW151" s="835"/>
      <c r="BX151" s="835"/>
      <c r="BY151" s="835"/>
      <c r="BZ151" s="835"/>
      <c r="CA151" s="834"/>
      <c r="CB151" s="827"/>
      <c r="CC151" s="835"/>
      <c r="CD151" s="835"/>
      <c r="CE151" s="835"/>
      <c r="CF151" s="835"/>
      <c r="CG151" s="834"/>
      <c r="CH151" s="827"/>
      <c r="CI151" s="835"/>
      <c r="CJ151" s="835"/>
      <c r="CK151" s="835"/>
      <c r="CL151" s="835"/>
      <c r="CM151" s="834"/>
      <c r="CN151" s="827"/>
      <c r="CO151" s="835"/>
      <c r="CP151" s="835"/>
      <c r="CQ151" s="835"/>
      <c r="CR151" s="835"/>
      <c r="CS151" s="834"/>
      <c r="CT151" s="827"/>
      <c r="CU151" s="835"/>
      <c r="CV151" s="835"/>
      <c r="CW151" s="835"/>
      <c r="CX151" s="835"/>
      <c r="CY151" s="834"/>
      <c r="CZ151" s="827"/>
      <c r="DA151" s="835"/>
      <c r="DB151" s="835"/>
      <c r="DC151" s="835"/>
      <c r="DD151" s="835"/>
      <c r="DE151" s="834"/>
      <c r="DF151" s="827"/>
      <c r="DG151" s="835"/>
      <c r="DH151" s="835"/>
      <c r="DI151" s="835"/>
      <c r="DJ151" s="835"/>
      <c r="DK151" s="834"/>
      <c r="DL151" s="827"/>
      <c r="DM151" s="835"/>
      <c r="DN151" s="835"/>
      <c r="DO151" s="835"/>
      <c r="DP151" s="835"/>
      <c r="DQ151" s="834"/>
      <c r="DR151" s="827"/>
      <c r="DS151" s="835"/>
      <c r="DT151" s="835"/>
      <c r="DU151" s="835"/>
      <c r="DV151" s="835"/>
      <c r="DW151" s="834"/>
      <c r="DX151" s="827"/>
      <c r="DY151" s="835"/>
      <c r="DZ151" s="835"/>
      <c r="EA151" s="835"/>
      <c r="EB151" s="835"/>
      <c r="EC151" s="834"/>
      <c r="ED151" s="827"/>
      <c r="EE151" s="835"/>
      <c r="EF151" s="835"/>
      <c r="EG151" s="835"/>
      <c r="EH151" s="835"/>
      <c r="EI151" s="834"/>
      <c r="EJ151" s="827"/>
      <c r="EK151" s="835"/>
      <c r="EL151" s="835"/>
      <c r="EM151" s="835"/>
      <c r="EN151" s="835"/>
      <c r="EO151" s="834"/>
      <c r="EP151" s="827"/>
      <c r="EQ151" s="835"/>
      <c r="ER151" s="835"/>
      <c r="ES151" s="835"/>
      <c r="ET151" s="835"/>
      <c r="EU151" s="834"/>
      <c r="EV151" s="827"/>
      <c r="EW151" s="835"/>
      <c r="EX151" s="835"/>
      <c r="EY151" s="835"/>
      <c r="EZ151" s="835"/>
      <c r="FA151" s="834"/>
      <c r="FB151" s="827"/>
      <c r="FC151" s="835"/>
      <c r="FD151" s="835"/>
      <c r="FE151" s="835"/>
      <c r="FF151" s="835"/>
      <c r="FG151" s="834"/>
      <c r="FH151" s="827"/>
      <c r="FI151" s="835"/>
      <c r="FJ151" s="835"/>
      <c r="FK151" s="835"/>
      <c r="FL151" s="835"/>
      <c r="FM151" s="834"/>
      <c r="FN151" s="827"/>
      <c r="FO151" s="835"/>
      <c r="FP151" s="835"/>
      <c r="FQ151" s="835"/>
      <c r="FR151" s="835"/>
      <c r="FS151" s="834"/>
      <c r="FT151" s="827"/>
      <c r="FU151" s="835"/>
      <c r="FV151" s="835"/>
      <c r="FW151" s="835"/>
      <c r="FX151" s="835"/>
      <c r="FY151" s="834"/>
    </row>
    <row r="152" spans="1:181" x14ac:dyDescent="0.3">
      <c r="A152" s="19"/>
      <c r="B152" s="827" t="s">
        <v>446</v>
      </c>
      <c r="C152" s="835"/>
      <c r="D152" s="835"/>
      <c r="E152" s="835"/>
      <c r="F152" s="835"/>
      <c r="G152" s="834"/>
      <c r="H152" s="827" t="s">
        <v>446</v>
      </c>
      <c r="I152" s="835"/>
      <c r="J152" s="835"/>
      <c r="K152" s="835"/>
      <c r="L152" s="835"/>
      <c r="M152" s="834"/>
      <c r="N152" s="827" t="s">
        <v>446</v>
      </c>
      <c r="O152" s="835"/>
      <c r="P152" s="835"/>
      <c r="Q152" s="835"/>
      <c r="R152" s="835"/>
      <c r="S152" s="834"/>
      <c r="T152" s="827" t="s">
        <v>446</v>
      </c>
      <c r="U152" s="835"/>
      <c r="V152" s="835"/>
      <c r="W152" s="835"/>
      <c r="X152" s="835"/>
      <c r="Y152" s="834"/>
      <c r="Z152" s="827" t="s">
        <v>446</v>
      </c>
      <c r="AA152" s="835"/>
      <c r="AB152" s="835"/>
      <c r="AC152" s="835"/>
      <c r="AD152" s="835"/>
      <c r="AE152" s="834"/>
      <c r="AF152" s="827" t="s">
        <v>446</v>
      </c>
      <c r="AG152" s="835"/>
      <c r="AH152" s="835"/>
      <c r="AI152" s="835"/>
      <c r="AJ152" s="835"/>
      <c r="AK152" s="834"/>
      <c r="AL152" s="827" t="s">
        <v>446</v>
      </c>
      <c r="AM152" s="835"/>
      <c r="AN152" s="835"/>
      <c r="AO152" s="835"/>
      <c r="AP152" s="835"/>
      <c r="AQ152" s="834"/>
      <c r="AR152" s="827" t="s">
        <v>446</v>
      </c>
      <c r="AS152" s="835"/>
      <c r="AT152" s="835"/>
      <c r="AU152" s="835"/>
      <c r="AV152" s="835"/>
      <c r="AW152" s="834"/>
      <c r="AX152" s="827" t="s">
        <v>446</v>
      </c>
      <c r="AY152" s="835"/>
      <c r="AZ152" s="835"/>
      <c r="BA152" s="835"/>
      <c r="BB152" s="835"/>
      <c r="BC152" s="834"/>
      <c r="BD152" s="827" t="s">
        <v>446</v>
      </c>
      <c r="BE152" s="835"/>
      <c r="BF152" s="835"/>
      <c r="BG152" s="835"/>
      <c r="BH152" s="835"/>
      <c r="BI152" s="834"/>
      <c r="BJ152" s="827" t="s">
        <v>446</v>
      </c>
      <c r="BK152" s="835"/>
      <c r="BL152" s="835"/>
      <c r="BM152" s="835"/>
      <c r="BN152" s="835"/>
      <c r="BO152" s="834"/>
      <c r="BP152" s="827" t="s">
        <v>446</v>
      </c>
      <c r="BQ152" s="835"/>
      <c r="BR152" s="835"/>
      <c r="BS152" s="835"/>
      <c r="BT152" s="835"/>
      <c r="BU152" s="834"/>
      <c r="BV152" s="827" t="s">
        <v>446</v>
      </c>
      <c r="BW152" s="835"/>
      <c r="BX152" s="835"/>
      <c r="BY152" s="835"/>
      <c r="BZ152" s="835"/>
      <c r="CA152" s="834"/>
      <c r="CB152" s="827" t="s">
        <v>446</v>
      </c>
      <c r="CC152" s="835"/>
      <c r="CD152" s="835"/>
      <c r="CE152" s="835"/>
      <c r="CF152" s="835"/>
      <c r="CG152" s="834"/>
      <c r="CH152" s="827" t="s">
        <v>446</v>
      </c>
      <c r="CI152" s="835"/>
      <c r="CJ152" s="835"/>
      <c r="CK152" s="835"/>
      <c r="CL152" s="835"/>
      <c r="CM152" s="834"/>
      <c r="CN152" s="827" t="s">
        <v>446</v>
      </c>
      <c r="CO152" s="835"/>
      <c r="CP152" s="835"/>
      <c r="CQ152" s="835"/>
      <c r="CR152" s="835"/>
      <c r="CS152" s="834"/>
      <c r="CT152" s="827" t="s">
        <v>446</v>
      </c>
      <c r="CU152" s="835"/>
      <c r="CV152" s="835"/>
      <c r="CW152" s="835"/>
      <c r="CX152" s="835"/>
      <c r="CY152" s="834"/>
      <c r="CZ152" s="827" t="s">
        <v>446</v>
      </c>
      <c r="DA152" s="835"/>
      <c r="DB152" s="835"/>
      <c r="DC152" s="835"/>
      <c r="DD152" s="835"/>
      <c r="DE152" s="834"/>
      <c r="DF152" s="827" t="s">
        <v>446</v>
      </c>
      <c r="DG152" s="835"/>
      <c r="DH152" s="835"/>
      <c r="DI152" s="835"/>
      <c r="DJ152" s="835"/>
      <c r="DK152" s="834"/>
      <c r="DL152" s="827" t="s">
        <v>446</v>
      </c>
      <c r="DM152" s="835"/>
      <c r="DN152" s="835"/>
      <c r="DO152" s="835"/>
      <c r="DP152" s="835"/>
      <c r="DQ152" s="834"/>
      <c r="DR152" s="827" t="s">
        <v>446</v>
      </c>
      <c r="DS152" s="835"/>
      <c r="DT152" s="835"/>
      <c r="DU152" s="835"/>
      <c r="DV152" s="835"/>
      <c r="DW152" s="834"/>
      <c r="DX152" s="827" t="s">
        <v>446</v>
      </c>
      <c r="DY152" s="835"/>
      <c r="DZ152" s="835"/>
      <c r="EA152" s="835"/>
      <c r="EB152" s="835"/>
      <c r="EC152" s="834"/>
      <c r="ED152" s="827" t="s">
        <v>446</v>
      </c>
      <c r="EE152" s="835"/>
      <c r="EF152" s="835"/>
      <c r="EG152" s="835"/>
      <c r="EH152" s="835"/>
      <c r="EI152" s="834"/>
      <c r="EJ152" s="827" t="s">
        <v>446</v>
      </c>
      <c r="EK152" s="835"/>
      <c r="EL152" s="835"/>
      <c r="EM152" s="835"/>
      <c r="EN152" s="835"/>
      <c r="EO152" s="834"/>
      <c r="EP152" s="827" t="s">
        <v>446</v>
      </c>
      <c r="EQ152" s="835"/>
      <c r="ER152" s="835"/>
      <c r="ES152" s="835"/>
      <c r="ET152" s="835"/>
      <c r="EU152" s="834"/>
      <c r="EV152" s="827" t="s">
        <v>446</v>
      </c>
      <c r="EW152" s="835"/>
      <c r="EX152" s="835"/>
      <c r="EY152" s="835"/>
      <c r="EZ152" s="835"/>
      <c r="FA152" s="834"/>
      <c r="FB152" s="827" t="s">
        <v>446</v>
      </c>
      <c r="FC152" s="835"/>
      <c r="FD152" s="835"/>
      <c r="FE152" s="835"/>
      <c r="FF152" s="835"/>
      <c r="FG152" s="834"/>
      <c r="FH152" s="827" t="s">
        <v>446</v>
      </c>
      <c r="FI152" s="835"/>
      <c r="FJ152" s="835"/>
      <c r="FK152" s="835"/>
      <c r="FL152" s="835"/>
      <c r="FM152" s="834"/>
      <c r="FN152" s="827" t="s">
        <v>446</v>
      </c>
      <c r="FO152" s="835"/>
      <c r="FP152" s="835"/>
      <c r="FQ152" s="835"/>
      <c r="FR152" s="835"/>
      <c r="FS152" s="834"/>
      <c r="FT152" s="827" t="s">
        <v>446</v>
      </c>
      <c r="FU152" s="835"/>
      <c r="FV152" s="835"/>
      <c r="FW152" s="835"/>
      <c r="FX152" s="835"/>
      <c r="FY152" s="834"/>
    </row>
    <row r="153" spans="1:181" x14ac:dyDescent="0.3">
      <c r="A153" s="19"/>
      <c r="B153" s="827" t="s">
        <v>418</v>
      </c>
      <c r="C153" s="835">
        <f>'Générateur P.Durable 15ans'!$C$13/100</f>
        <v>1</v>
      </c>
      <c r="D153" s="835">
        <f>D$135*C153</f>
        <v>-0.2</v>
      </c>
      <c r="E153" s="835">
        <f>B$135+(B$135*D153)</f>
        <v>6.24</v>
      </c>
      <c r="F153" s="835">
        <f>E153*D80/10000</f>
        <v>0</v>
      </c>
      <c r="G153" s="834"/>
      <c r="H153" s="827" t="s">
        <v>418</v>
      </c>
      <c r="I153" s="835">
        <f>'Générateur P.Durable 15ans'!$C$13/100</f>
        <v>1</v>
      </c>
      <c r="J153" s="835">
        <f>J$135*I153</f>
        <v>-0.2</v>
      </c>
      <c r="K153" s="835">
        <f>H$135+(H$135*J153)</f>
        <v>8</v>
      </c>
      <c r="L153" s="835">
        <f>K153*J80/10000</f>
        <v>0.21679034753799911</v>
      </c>
      <c r="M153" s="834"/>
      <c r="N153" s="827" t="s">
        <v>418</v>
      </c>
      <c r="O153" s="835">
        <f>'Générateur P.Durable 15ans'!$C$13/100</f>
        <v>1</v>
      </c>
      <c r="P153" s="835">
        <f>P$135*O153</f>
        <v>-0.2</v>
      </c>
      <c r="Q153" s="835">
        <f>N$135+(N$135*P153)</f>
        <v>6.8</v>
      </c>
      <c r="R153" s="835">
        <f>Q153*P80/10000</f>
        <v>0.37268153642094121</v>
      </c>
      <c r="S153" s="834"/>
      <c r="T153" s="827" t="s">
        <v>418</v>
      </c>
      <c r="U153" s="835">
        <f>'Générateur P.Durable 15ans'!$C$13/100</f>
        <v>1</v>
      </c>
      <c r="V153" s="835">
        <f>V$135*U153</f>
        <v>-0.05</v>
      </c>
      <c r="W153" s="835">
        <f>T$135+(T$135*V153)</f>
        <v>9.0250000000000004</v>
      </c>
      <c r="X153" s="835">
        <f>W153*V80/10000</f>
        <v>0.73623803426902967</v>
      </c>
      <c r="Y153" s="834"/>
      <c r="Z153" s="827" t="s">
        <v>418</v>
      </c>
      <c r="AA153" s="835">
        <f>'Générateur P.Durable 15ans'!$C$13/100</f>
        <v>1</v>
      </c>
      <c r="AB153" s="835">
        <f>AB$135*AA153</f>
        <v>-0.2</v>
      </c>
      <c r="AC153" s="835">
        <f>Z$135+(Z$135*AB153)</f>
        <v>6.24</v>
      </c>
      <c r="AD153" s="835">
        <f>AC153*AB80/10000</f>
        <v>0.66184632767421991</v>
      </c>
      <c r="AE153" s="834"/>
      <c r="AF153" s="827" t="s">
        <v>418</v>
      </c>
      <c r="AG153" s="835">
        <f>'Générateur P.Durable 15ans'!$C$13/100</f>
        <v>1</v>
      </c>
      <c r="AH153" s="835">
        <f>AH$135*AG153</f>
        <v>-0.2</v>
      </c>
      <c r="AI153" s="835">
        <f>AF$135+(AF$135*AH153)</f>
        <v>8</v>
      </c>
      <c r="AJ153" s="835">
        <f>AI153*AH80/10000</f>
        <v>1.018935823595597</v>
      </c>
      <c r="AK153" s="834"/>
      <c r="AL153" s="827" t="s">
        <v>418</v>
      </c>
      <c r="AM153" s="835">
        <f>'Générateur P.Durable 15ans'!$C$13/100</f>
        <v>1</v>
      </c>
      <c r="AN153" s="835">
        <f>AN$135*AM153</f>
        <v>-0.2</v>
      </c>
      <c r="AO153" s="835">
        <f>AL$135+(AL$135*AN153)</f>
        <v>6.8</v>
      </c>
      <c r="AP153" s="835">
        <f>AO153*AN80/10000</f>
        <v>0.98672889250882889</v>
      </c>
      <c r="AQ153" s="834"/>
      <c r="AR153" s="827" t="s">
        <v>418</v>
      </c>
      <c r="AS153" s="835">
        <f>'Générateur P.Durable 15ans'!$C$13/100</f>
        <v>1</v>
      </c>
      <c r="AT153" s="835">
        <f>AT$135*AS153</f>
        <v>-0.05</v>
      </c>
      <c r="AU153" s="835">
        <f>AR$135+(AR$135*AT153)</f>
        <v>9.0250000000000004</v>
      </c>
      <c r="AV153" s="835">
        <f>AU153*AT80/10000</f>
        <v>1.4381948653311338</v>
      </c>
      <c r="AW153" s="834"/>
      <c r="AX153" s="827" t="s">
        <v>418</v>
      </c>
      <c r="AY153" s="835">
        <f>'Générateur P.Durable 15ans'!$C$13/100</f>
        <v>1</v>
      </c>
      <c r="AZ153" s="835">
        <f>AZ$135*AY153</f>
        <v>-0.2</v>
      </c>
      <c r="BA153" s="835">
        <f>AX$135+(AX$135*AZ153)</f>
        <v>6.24</v>
      </c>
      <c r="BB153" s="835">
        <f>BA153*AZ80/10000</f>
        <v>1.0637773581362984</v>
      </c>
      <c r="BC153" s="834"/>
      <c r="BD153" s="827" t="s">
        <v>418</v>
      </c>
      <c r="BE153" s="835">
        <f>'Générateur P.Durable 15ans'!$C$13/100</f>
        <v>1</v>
      </c>
      <c r="BF153" s="835">
        <f>BF$135*BE153</f>
        <v>-0.2</v>
      </c>
      <c r="BG153" s="835">
        <f>BD$135+(BD$135*BF153)</f>
        <v>8</v>
      </c>
      <c r="BH153" s="835">
        <f>BG153*BF80/10000</f>
        <v>1.4317105861556192</v>
      </c>
      <c r="BI153" s="834"/>
      <c r="BJ153" s="827" t="s">
        <v>418</v>
      </c>
      <c r="BK153" s="835">
        <f>'Générateur P.Durable 15ans'!$C$13/100</f>
        <v>1</v>
      </c>
      <c r="BL153" s="835">
        <f>BL$135*BK153</f>
        <v>-0.2</v>
      </c>
      <c r="BM153" s="835">
        <f>BJ$135+(BJ$135*BL153)</f>
        <v>6.8</v>
      </c>
      <c r="BN153" s="835">
        <f>BM153*BL80/10000</f>
        <v>1.2602577047867396</v>
      </c>
      <c r="BO153" s="834"/>
      <c r="BP153" s="827" t="s">
        <v>418</v>
      </c>
      <c r="BQ153" s="835">
        <f>'Générateur P.Durable 15ans'!$C$13/100</f>
        <v>1</v>
      </c>
      <c r="BR153" s="835">
        <f>BR$135*BQ153</f>
        <v>-0.05</v>
      </c>
      <c r="BS153" s="835">
        <f>BP$135+(BP$135*BR153)</f>
        <v>9.0250000000000004</v>
      </c>
      <c r="BT153" s="835">
        <f>BS153*BR80/10000</f>
        <v>1.7152083530022986</v>
      </c>
      <c r="BU153" s="834"/>
      <c r="BV153" s="827" t="s">
        <v>418</v>
      </c>
      <c r="BW153" s="835">
        <f>'Générateur P.Durable 15ans'!$C$13/100</f>
        <v>1</v>
      </c>
      <c r="BX153" s="835">
        <f>BX$135*BW153</f>
        <v>-0.2</v>
      </c>
      <c r="BY153" s="835">
        <f>BV$135+(BV$135*BX153)</f>
        <v>6.24</v>
      </c>
      <c r="BZ153" s="835">
        <f>BY153*BX80/10000</f>
        <v>1.2075343460296302</v>
      </c>
      <c r="CA153" s="834"/>
      <c r="CB153" s="827" t="s">
        <v>418</v>
      </c>
      <c r="CC153" s="835">
        <f>'Générateur P.Durable 15ans'!$C$13/100</f>
        <v>1</v>
      </c>
      <c r="CD153" s="835">
        <f>CD$135*CC153</f>
        <v>-0.2</v>
      </c>
      <c r="CE153" s="835">
        <f>CB$135+(CB$135*CD153)</f>
        <v>8</v>
      </c>
      <c r="CF153" s="835">
        <f>CE153*CD80/10000</f>
        <v>1.5683308488928183</v>
      </c>
      <c r="CG153" s="834"/>
      <c r="CH153" s="827" t="s">
        <v>418</v>
      </c>
      <c r="CI153" s="835">
        <f>'Générateur P.Durable 15ans'!$C$13/100</f>
        <v>1</v>
      </c>
      <c r="CJ153" s="835">
        <f>CJ$135*CI153</f>
        <v>-0.2</v>
      </c>
      <c r="CK153" s="835">
        <f>CH$135+(CH$135*CJ153)</f>
        <v>6.8</v>
      </c>
      <c r="CL153" s="835">
        <f>CK153*CJ80/10000</f>
        <v>1.3455466152950464</v>
      </c>
      <c r="CM153" s="834"/>
      <c r="CN153" s="827" t="s">
        <v>418</v>
      </c>
      <c r="CO153" s="835">
        <f>'Générateur P.Durable 15ans'!$C$13/100</f>
        <v>1</v>
      </c>
      <c r="CP153" s="835">
        <f>CP$135*CO153</f>
        <v>-0.05</v>
      </c>
      <c r="CQ153" s="835">
        <f>CN$135+(CN$135*CP153)</f>
        <v>0</v>
      </c>
      <c r="CR153" s="835">
        <f>CQ153*CP80/10000</f>
        <v>0</v>
      </c>
      <c r="CS153" s="834"/>
      <c r="CT153" s="827" t="s">
        <v>418</v>
      </c>
      <c r="CU153" s="835">
        <f>'Générateur P.Durable 15ans'!$C$13/100</f>
        <v>1</v>
      </c>
      <c r="CV153" s="835">
        <f>CV$135*CU153</f>
        <v>-0.2</v>
      </c>
      <c r="CW153" s="835">
        <f>CT$135+(CT$135*CV153)</f>
        <v>0</v>
      </c>
      <c r="CX153" s="835">
        <f>CW153*CV80/10000</f>
        <v>0</v>
      </c>
      <c r="CY153" s="834"/>
      <c r="CZ153" s="827" t="s">
        <v>418</v>
      </c>
      <c r="DA153" s="835">
        <f>'Générateur P.Durable 15ans'!$C$13/100</f>
        <v>1</v>
      </c>
      <c r="DB153" s="835">
        <f>DB$135*DA153</f>
        <v>-0.2</v>
      </c>
      <c r="DC153" s="835">
        <f>CZ$135+(CZ$135*DB153)</f>
        <v>0</v>
      </c>
      <c r="DD153" s="835">
        <f>DC153*DB80/10000</f>
        <v>0</v>
      </c>
      <c r="DE153" s="834"/>
      <c r="DF153" s="827" t="s">
        <v>418</v>
      </c>
      <c r="DG153" s="835">
        <f>'Générateur P.Durable 15ans'!$C$13/100</f>
        <v>1</v>
      </c>
      <c r="DH153" s="835">
        <f>DH$135*DG153</f>
        <v>-0.2</v>
      </c>
      <c r="DI153" s="835">
        <f>DF$135+(DF$135*DH153)</f>
        <v>0</v>
      </c>
      <c r="DJ153" s="835">
        <f>DI153*DH80/10000</f>
        <v>0</v>
      </c>
      <c r="DK153" s="834"/>
      <c r="DL153" s="827" t="s">
        <v>418</v>
      </c>
      <c r="DM153" s="835">
        <f>'Générateur P.Durable 15ans'!$C$13/100</f>
        <v>1</v>
      </c>
      <c r="DN153" s="835">
        <f>DN$135*DM153</f>
        <v>-0.05</v>
      </c>
      <c r="DO153" s="835">
        <f>DL$135+(DL$135*DN153)</f>
        <v>0</v>
      </c>
      <c r="DP153" s="835">
        <f>DO153*DN80/10000</f>
        <v>0</v>
      </c>
      <c r="DQ153" s="834"/>
      <c r="DR153" s="827" t="s">
        <v>418</v>
      </c>
      <c r="DS153" s="835">
        <f>'Générateur P.Durable 15ans'!$C$13/100</f>
        <v>1</v>
      </c>
      <c r="DT153" s="835">
        <f>DT$135*DS153</f>
        <v>-0.2</v>
      </c>
      <c r="DU153" s="835">
        <f>DR$135+(DR$135*DT153)</f>
        <v>0</v>
      </c>
      <c r="DV153" s="835">
        <f>DU153*DT80/10000</f>
        <v>0</v>
      </c>
      <c r="DW153" s="834"/>
      <c r="DX153" s="827" t="s">
        <v>418</v>
      </c>
      <c r="DY153" s="835">
        <f>'Générateur P.Durable 15ans'!$C$13/100</f>
        <v>1</v>
      </c>
      <c r="DZ153" s="835">
        <f>DZ$135*DY153</f>
        <v>-0.2</v>
      </c>
      <c r="EA153" s="835">
        <f>DX$135+(DX$135*DZ153)</f>
        <v>0</v>
      </c>
      <c r="EB153" s="835">
        <f>EA153*DZ80/10000</f>
        <v>0</v>
      </c>
      <c r="EC153" s="834"/>
      <c r="ED153" s="827" t="s">
        <v>418</v>
      </c>
      <c r="EE153" s="835">
        <f>'Générateur P.Durable 15ans'!$C$13/100</f>
        <v>1</v>
      </c>
      <c r="EF153" s="835">
        <f>EF$135*EE153</f>
        <v>-0.2</v>
      </c>
      <c r="EG153" s="835">
        <f>ED$135+(ED$135*EF153)</f>
        <v>0</v>
      </c>
      <c r="EH153" s="835">
        <f>EG153*EF80/10000</f>
        <v>0</v>
      </c>
      <c r="EI153" s="834"/>
      <c r="EJ153" s="827" t="s">
        <v>418</v>
      </c>
      <c r="EK153" s="835">
        <f>'Générateur P.Durable 15ans'!$C$13/100</f>
        <v>1</v>
      </c>
      <c r="EL153" s="835">
        <f>EL$135*EK153</f>
        <v>-0.05</v>
      </c>
      <c r="EM153" s="835">
        <f>EJ$135+(EJ$135*EL153)</f>
        <v>0</v>
      </c>
      <c r="EN153" s="835">
        <f>EM153*EL80/10000</f>
        <v>0</v>
      </c>
      <c r="EO153" s="834"/>
      <c r="EP153" s="827" t="s">
        <v>418</v>
      </c>
      <c r="EQ153" s="835">
        <f>'Générateur P.Durable 15ans'!$C$13/100</f>
        <v>1</v>
      </c>
      <c r="ER153" s="835">
        <f>ER$135*EQ153</f>
        <v>-0.2</v>
      </c>
      <c r="ES153" s="835">
        <f>EP$135+(EP$135*ER153)</f>
        <v>0</v>
      </c>
      <c r="ET153" s="835">
        <f>ES153*ER80/10000</f>
        <v>0</v>
      </c>
      <c r="EU153" s="834"/>
      <c r="EV153" s="827" t="s">
        <v>418</v>
      </c>
      <c r="EW153" s="835">
        <f>'Générateur P.Durable 15ans'!$C$13/100</f>
        <v>1</v>
      </c>
      <c r="EX153" s="835">
        <f>EX$135*EW153</f>
        <v>-0.2</v>
      </c>
      <c r="EY153" s="835">
        <f>EV$135+(EV$135*EX153)</f>
        <v>0</v>
      </c>
      <c r="EZ153" s="835">
        <f>EY153*EX80/10000</f>
        <v>0</v>
      </c>
      <c r="FA153" s="834"/>
      <c r="FB153" s="827" t="s">
        <v>418</v>
      </c>
      <c r="FC153" s="835">
        <f>'Générateur P.Durable 15ans'!$C$13/100</f>
        <v>1</v>
      </c>
      <c r="FD153" s="835">
        <f>FD$135*FC153</f>
        <v>-0.2</v>
      </c>
      <c r="FE153" s="835">
        <f>FB$135+(FB$135*FD153)</f>
        <v>0</v>
      </c>
      <c r="FF153" s="835">
        <f>FE153*FD80/10000</f>
        <v>0</v>
      </c>
      <c r="FG153" s="834"/>
      <c r="FH153" s="827" t="s">
        <v>418</v>
      </c>
      <c r="FI153" s="835">
        <f>'Générateur P.Durable 15ans'!$C$13/100</f>
        <v>1</v>
      </c>
      <c r="FJ153" s="835">
        <f>FJ$135*FI153</f>
        <v>-0.05</v>
      </c>
      <c r="FK153" s="835">
        <f>FH$135+(FH$135*FJ153)</f>
        <v>0</v>
      </c>
      <c r="FL153" s="835">
        <f>FK153*FJ80/10000</f>
        <v>0</v>
      </c>
      <c r="FM153" s="834"/>
      <c r="FN153" s="827" t="s">
        <v>418</v>
      </c>
      <c r="FO153" s="835">
        <f>'Générateur P.Durable 15ans'!$C$13/100</f>
        <v>1</v>
      </c>
      <c r="FP153" s="835">
        <f>FP$135*FO153</f>
        <v>-0.2</v>
      </c>
      <c r="FQ153" s="835">
        <f>FN$135+(FN$135*FP153)</f>
        <v>0</v>
      </c>
      <c r="FR153" s="835">
        <f>FQ153*FP80/10000</f>
        <v>0</v>
      </c>
      <c r="FS153" s="834"/>
      <c r="FT153" s="827" t="s">
        <v>418</v>
      </c>
      <c r="FU153" s="835">
        <f>'Générateur P.Durable 15ans'!$C$13/100</f>
        <v>1</v>
      </c>
      <c r="FV153" s="835">
        <f>FV$135*FU153</f>
        <v>-0.2</v>
      </c>
      <c r="FW153" s="835">
        <f>FT$135+(FT$135*FV153)</f>
        <v>0</v>
      </c>
      <c r="FX153" s="835">
        <f>FW153*FV80/10000</f>
        <v>0</v>
      </c>
      <c r="FY153" s="834"/>
    </row>
    <row r="154" spans="1:181" x14ac:dyDescent="0.3">
      <c r="A154" s="19"/>
      <c r="B154" s="827" t="s">
        <v>417</v>
      </c>
      <c r="C154" s="835">
        <f>'Générateur P.Durable 15ans'!$C$14/100</f>
        <v>0.5</v>
      </c>
      <c r="D154" s="835">
        <f>D$135*C154</f>
        <v>-0.1</v>
      </c>
      <c r="E154" s="835">
        <f>B$135+(B$135*D154)</f>
        <v>7.02</v>
      </c>
      <c r="F154" s="835">
        <f>E154*D81/10000</f>
        <v>0</v>
      </c>
      <c r="G154" s="834"/>
      <c r="H154" s="827" t="s">
        <v>417</v>
      </c>
      <c r="I154" s="835">
        <f>'Générateur P.Durable 15ans'!$C$14/100</f>
        <v>0.5</v>
      </c>
      <c r="J154" s="835">
        <f>J$135*I154</f>
        <v>-0.1</v>
      </c>
      <c r="K154" s="835">
        <f>H$135+(H$135*J154)</f>
        <v>9</v>
      </c>
      <c r="L154" s="835">
        <f>K154*J81/10000</f>
        <v>0.24388914098024897</v>
      </c>
      <c r="M154" s="834"/>
      <c r="N154" s="827" t="s">
        <v>417</v>
      </c>
      <c r="O154" s="835">
        <f>'Générateur P.Durable 15ans'!$C$14/100</f>
        <v>0.5</v>
      </c>
      <c r="P154" s="835">
        <f>P$135*O154</f>
        <v>-0.1</v>
      </c>
      <c r="Q154" s="835">
        <f>N$135+(N$135*P154)</f>
        <v>7.65</v>
      </c>
      <c r="R154" s="835">
        <f>Q154*P81/10000</f>
        <v>0.41926672847355884</v>
      </c>
      <c r="S154" s="834"/>
      <c r="T154" s="827" t="s">
        <v>417</v>
      </c>
      <c r="U154" s="835">
        <f>'Générateur P.Durable 15ans'!$C$14/100</f>
        <v>0.5</v>
      </c>
      <c r="V154" s="835">
        <f>V$135*U154</f>
        <v>-2.5000000000000001E-2</v>
      </c>
      <c r="W154" s="835">
        <f>T$135+(T$135*V154)</f>
        <v>9.2624999999999993</v>
      </c>
      <c r="X154" s="835">
        <f>W154*V81/10000</f>
        <v>0.75561271938137242</v>
      </c>
      <c r="Y154" s="834"/>
      <c r="Z154" s="827" t="s">
        <v>417</v>
      </c>
      <c r="AA154" s="835">
        <f>'Générateur P.Durable 15ans'!$C$14/100</f>
        <v>0.5</v>
      </c>
      <c r="AB154" s="835">
        <f>AB$135*AA154</f>
        <v>-0.1</v>
      </c>
      <c r="AC154" s="835">
        <f>Z$135+(Z$135*AB154)</f>
        <v>7.02</v>
      </c>
      <c r="AD154" s="835">
        <f>AC154*AB81/10000</f>
        <v>0.74457711863349729</v>
      </c>
      <c r="AE154" s="834"/>
      <c r="AF154" s="827" t="s">
        <v>417</v>
      </c>
      <c r="AG154" s="835">
        <f>'Générateur P.Durable 15ans'!$C$14/100</f>
        <v>0.5</v>
      </c>
      <c r="AH154" s="835">
        <f>AH$135*AG154</f>
        <v>-0.1</v>
      </c>
      <c r="AI154" s="835">
        <f>AF$135+(AF$135*AH154)</f>
        <v>9</v>
      </c>
      <c r="AJ154" s="835">
        <f>AI154*AH81/10000</f>
        <v>1.1463028015450465</v>
      </c>
      <c r="AK154" s="834"/>
      <c r="AL154" s="827" t="s">
        <v>417</v>
      </c>
      <c r="AM154" s="835">
        <f>'Générateur P.Durable 15ans'!$C$14/100</f>
        <v>0.5</v>
      </c>
      <c r="AN154" s="835">
        <f>AN$135*AM154</f>
        <v>-0.1</v>
      </c>
      <c r="AO154" s="835">
        <f>AL$135+(AL$135*AN154)</f>
        <v>7.65</v>
      </c>
      <c r="AP154" s="835">
        <f>AO154*AN81/10000</f>
        <v>1.1100700040724325</v>
      </c>
      <c r="AQ154" s="834"/>
      <c r="AR154" s="827" t="s">
        <v>417</v>
      </c>
      <c r="AS154" s="835">
        <f>'Générateur P.Durable 15ans'!$C$14/100</f>
        <v>0.5</v>
      </c>
      <c r="AT154" s="835">
        <f>AT$135*AS154</f>
        <v>-2.5000000000000001E-2</v>
      </c>
      <c r="AU154" s="835">
        <f>AR$135+(AR$135*AT154)</f>
        <v>9.2624999999999993</v>
      </c>
      <c r="AV154" s="835">
        <f>AU154*AT81/10000</f>
        <v>1.4760420986293212</v>
      </c>
      <c r="AW154" s="834"/>
      <c r="AX154" s="827" t="s">
        <v>417</v>
      </c>
      <c r="AY154" s="835">
        <f>'Générateur P.Durable 15ans'!$C$14/100</f>
        <v>0.5</v>
      </c>
      <c r="AZ154" s="835">
        <f>AZ$135*AY154</f>
        <v>-0.1</v>
      </c>
      <c r="BA154" s="835">
        <f>AX$135+(AX$135*AZ154)</f>
        <v>7.02</v>
      </c>
      <c r="BB154" s="835">
        <f>BA154*AZ81/10000</f>
        <v>1.1967495279033358</v>
      </c>
      <c r="BC154" s="834"/>
      <c r="BD154" s="827" t="s">
        <v>417</v>
      </c>
      <c r="BE154" s="835">
        <f>'Générateur P.Durable 15ans'!$C$14/100</f>
        <v>0.5</v>
      </c>
      <c r="BF154" s="835">
        <f>BF$135*BE154</f>
        <v>-0.1</v>
      </c>
      <c r="BG154" s="835">
        <f>BD$135+(BD$135*BF154)</f>
        <v>9</v>
      </c>
      <c r="BH154" s="835">
        <f>BG154*BF81/10000</f>
        <v>1.6106744094250716</v>
      </c>
      <c r="BI154" s="834"/>
      <c r="BJ154" s="827" t="s">
        <v>417</v>
      </c>
      <c r="BK154" s="835">
        <f>'Générateur P.Durable 15ans'!$C$14/100</f>
        <v>0.5</v>
      </c>
      <c r="BL154" s="835">
        <f>BL$135*BK154</f>
        <v>-0.1</v>
      </c>
      <c r="BM154" s="835">
        <f>BJ$135+(BJ$135*BL154)</f>
        <v>7.65</v>
      </c>
      <c r="BN154" s="835">
        <f>BM154*BL81/10000</f>
        <v>1.4177899178850821</v>
      </c>
      <c r="BO154" s="834"/>
      <c r="BP154" s="827" t="s">
        <v>417</v>
      </c>
      <c r="BQ154" s="835">
        <f>'Générateur P.Durable 15ans'!$C$14/100</f>
        <v>0.5</v>
      </c>
      <c r="BR154" s="835">
        <f>BR$135*BQ154</f>
        <v>-2.5000000000000001E-2</v>
      </c>
      <c r="BS154" s="835">
        <f>BP$135+(BP$135*BR154)</f>
        <v>9.2624999999999993</v>
      </c>
      <c r="BT154" s="835">
        <f>BS154*BR81/10000</f>
        <v>1.7603454149234112</v>
      </c>
      <c r="BU154" s="834"/>
      <c r="BV154" s="827" t="s">
        <v>417</v>
      </c>
      <c r="BW154" s="835">
        <f>'Générateur P.Durable 15ans'!$C$14/100</f>
        <v>0.5</v>
      </c>
      <c r="BX154" s="835">
        <f>BX$135*BW154</f>
        <v>-0.1</v>
      </c>
      <c r="BY154" s="835">
        <f>BV$135+(BV$135*BX154)</f>
        <v>7.02</v>
      </c>
      <c r="BZ154" s="835">
        <f>BY154*BX81/10000</f>
        <v>1.3584761392833338</v>
      </c>
      <c r="CA154" s="834"/>
      <c r="CB154" s="827" t="s">
        <v>417</v>
      </c>
      <c r="CC154" s="835">
        <f>'Générateur P.Durable 15ans'!$C$14/100</f>
        <v>0.5</v>
      </c>
      <c r="CD154" s="835">
        <f>CD$135*CC154</f>
        <v>-0.1</v>
      </c>
      <c r="CE154" s="835">
        <f>CB$135+(CB$135*CD154)</f>
        <v>9</v>
      </c>
      <c r="CF154" s="835">
        <f>CE154*CD81/10000</f>
        <v>1.7643722050044206</v>
      </c>
      <c r="CG154" s="834"/>
      <c r="CH154" s="827" t="s">
        <v>417</v>
      </c>
      <c r="CI154" s="835">
        <f>'Générateur P.Durable 15ans'!$C$14/100</f>
        <v>0.5</v>
      </c>
      <c r="CJ154" s="835">
        <f>CJ$135*CI154</f>
        <v>-0.1</v>
      </c>
      <c r="CK154" s="835">
        <f>CH$135+(CH$135*CJ154)</f>
        <v>7.65</v>
      </c>
      <c r="CL154" s="835">
        <f>CK154*CJ81/10000</f>
        <v>1.5137399422069273</v>
      </c>
      <c r="CM154" s="834"/>
      <c r="CN154" s="827" t="s">
        <v>417</v>
      </c>
      <c r="CO154" s="835">
        <f>'Générateur P.Durable 15ans'!$C$14/100</f>
        <v>0.5</v>
      </c>
      <c r="CP154" s="835">
        <f>CP$135*CO154</f>
        <v>-2.5000000000000001E-2</v>
      </c>
      <c r="CQ154" s="835">
        <f>CN$135+(CN$135*CP154)</f>
        <v>0</v>
      </c>
      <c r="CR154" s="835">
        <f>CQ154*CP81/10000</f>
        <v>0</v>
      </c>
      <c r="CS154" s="834"/>
      <c r="CT154" s="827" t="s">
        <v>417</v>
      </c>
      <c r="CU154" s="835">
        <f>'Générateur P.Durable 15ans'!$C$14/100</f>
        <v>0.5</v>
      </c>
      <c r="CV154" s="835">
        <f>CV$135*CU154</f>
        <v>-0.1</v>
      </c>
      <c r="CW154" s="835">
        <f>CT$135+(CT$135*CV154)</f>
        <v>0</v>
      </c>
      <c r="CX154" s="835">
        <f>CW154*CV81/10000</f>
        <v>0</v>
      </c>
      <c r="CY154" s="834"/>
      <c r="CZ154" s="827" t="s">
        <v>417</v>
      </c>
      <c r="DA154" s="835">
        <f>'Générateur P.Durable 15ans'!$C$14/100</f>
        <v>0.5</v>
      </c>
      <c r="DB154" s="835">
        <f>DB$135*DA154</f>
        <v>-0.1</v>
      </c>
      <c r="DC154" s="835">
        <f>CZ$135+(CZ$135*DB154)</f>
        <v>0</v>
      </c>
      <c r="DD154" s="835">
        <f>DC154*DB81/10000</f>
        <v>0</v>
      </c>
      <c r="DE154" s="834"/>
      <c r="DF154" s="827" t="s">
        <v>417</v>
      </c>
      <c r="DG154" s="835">
        <f>'Générateur P.Durable 15ans'!$C$14/100</f>
        <v>0.5</v>
      </c>
      <c r="DH154" s="835">
        <f>DH$135*DG154</f>
        <v>-0.1</v>
      </c>
      <c r="DI154" s="835">
        <f>DF$135+(DF$135*DH154)</f>
        <v>0</v>
      </c>
      <c r="DJ154" s="835">
        <f>DI154*DH81/10000</f>
        <v>0</v>
      </c>
      <c r="DK154" s="834"/>
      <c r="DL154" s="827" t="s">
        <v>417</v>
      </c>
      <c r="DM154" s="835">
        <f>'Générateur P.Durable 15ans'!$C$14/100</f>
        <v>0.5</v>
      </c>
      <c r="DN154" s="835">
        <f>DN$135*DM154</f>
        <v>-2.5000000000000001E-2</v>
      </c>
      <c r="DO154" s="835">
        <f>DL$135+(DL$135*DN154)</f>
        <v>0</v>
      </c>
      <c r="DP154" s="835">
        <f>DO154*DN81/10000</f>
        <v>0</v>
      </c>
      <c r="DQ154" s="834"/>
      <c r="DR154" s="827" t="s">
        <v>417</v>
      </c>
      <c r="DS154" s="835">
        <f>'Générateur P.Durable 15ans'!$C$14/100</f>
        <v>0.5</v>
      </c>
      <c r="DT154" s="835">
        <f>DT$135*DS154</f>
        <v>-0.1</v>
      </c>
      <c r="DU154" s="835">
        <f>DR$135+(DR$135*DT154)</f>
        <v>0</v>
      </c>
      <c r="DV154" s="835">
        <f>DU154*DT81/10000</f>
        <v>0</v>
      </c>
      <c r="DW154" s="834"/>
      <c r="DX154" s="827" t="s">
        <v>417</v>
      </c>
      <c r="DY154" s="835">
        <f>'Générateur P.Durable 15ans'!$C$14/100</f>
        <v>0.5</v>
      </c>
      <c r="DZ154" s="835">
        <f>DZ$135*DY154</f>
        <v>-0.1</v>
      </c>
      <c r="EA154" s="835">
        <f>DX$135+(DX$135*DZ154)</f>
        <v>0</v>
      </c>
      <c r="EB154" s="835">
        <f>EA154*DZ81/10000</f>
        <v>0</v>
      </c>
      <c r="EC154" s="834"/>
      <c r="ED154" s="827" t="s">
        <v>417</v>
      </c>
      <c r="EE154" s="835">
        <f>'Générateur P.Durable 15ans'!$C$14/100</f>
        <v>0.5</v>
      </c>
      <c r="EF154" s="835">
        <f>EF$135*EE154</f>
        <v>-0.1</v>
      </c>
      <c r="EG154" s="835">
        <f>ED$135+(ED$135*EF154)</f>
        <v>0</v>
      </c>
      <c r="EH154" s="835">
        <f>EG154*EF81/10000</f>
        <v>0</v>
      </c>
      <c r="EI154" s="834"/>
      <c r="EJ154" s="827" t="s">
        <v>417</v>
      </c>
      <c r="EK154" s="835">
        <f>'Générateur P.Durable 15ans'!$C$14/100</f>
        <v>0.5</v>
      </c>
      <c r="EL154" s="835">
        <f>EL$135*EK154</f>
        <v>-2.5000000000000001E-2</v>
      </c>
      <c r="EM154" s="835">
        <f>EJ$135+(EJ$135*EL154)</f>
        <v>0</v>
      </c>
      <c r="EN154" s="835">
        <f>EM154*EL81/10000</f>
        <v>0</v>
      </c>
      <c r="EO154" s="834"/>
      <c r="EP154" s="827" t="s">
        <v>417</v>
      </c>
      <c r="EQ154" s="835">
        <f>'Générateur P.Durable 15ans'!$C$14/100</f>
        <v>0.5</v>
      </c>
      <c r="ER154" s="835">
        <f>ER$135*EQ154</f>
        <v>-0.1</v>
      </c>
      <c r="ES154" s="835">
        <f>EP$135+(EP$135*ER154)</f>
        <v>0</v>
      </c>
      <c r="ET154" s="835">
        <f>ES154*ER81/10000</f>
        <v>0</v>
      </c>
      <c r="EU154" s="834"/>
      <c r="EV154" s="827" t="s">
        <v>417</v>
      </c>
      <c r="EW154" s="835">
        <f>'Générateur P.Durable 15ans'!$C$14/100</f>
        <v>0.5</v>
      </c>
      <c r="EX154" s="835">
        <f>EX$135*EW154</f>
        <v>-0.1</v>
      </c>
      <c r="EY154" s="835">
        <f>EV$135+(EV$135*EX154)</f>
        <v>0</v>
      </c>
      <c r="EZ154" s="835">
        <f>EY154*EX81/10000</f>
        <v>0</v>
      </c>
      <c r="FA154" s="834"/>
      <c r="FB154" s="827" t="s">
        <v>417</v>
      </c>
      <c r="FC154" s="835">
        <f>'Générateur P.Durable 15ans'!$C$14/100</f>
        <v>0.5</v>
      </c>
      <c r="FD154" s="835">
        <f>FD$135*FC154</f>
        <v>-0.1</v>
      </c>
      <c r="FE154" s="835">
        <f>FB$135+(FB$135*FD154)</f>
        <v>0</v>
      </c>
      <c r="FF154" s="835">
        <f>FE154*FD81/10000</f>
        <v>0</v>
      </c>
      <c r="FG154" s="834"/>
      <c r="FH154" s="827" t="s">
        <v>417</v>
      </c>
      <c r="FI154" s="835">
        <f>'Générateur P.Durable 15ans'!$C$14/100</f>
        <v>0.5</v>
      </c>
      <c r="FJ154" s="835">
        <f>FJ$135*FI154</f>
        <v>-2.5000000000000001E-2</v>
      </c>
      <c r="FK154" s="835">
        <f>FH$135+(FH$135*FJ154)</f>
        <v>0</v>
      </c>
      <c r="FL154" s="835">
        <f>FK154*FJ81/10000</f>
        <v>0</v>
      </c>
      <c r="FM154" s="834"/>
      <c r="FN154" s="827" t="s">
        <v>417</v>
      </c>
      <c r="FO154" s="835">
        <f>'Générateur P.Durable 15ans'!$C$14/100</f>
        <v>0.5</v>
      </c>
      <c r="FP154" s="835">
        <f>FP$135*FO154</f>
        <v>-0.1</v>
      </c>
      <c r="FQ154" s="835">
        <f>FN$135+(FN$135*FP154)</f>
        <v>0</v>
      </c>
      <c r="FR154" s="835">
        <f>FQ154*FP81/10000</f>
        <v>0</v>
      </c>
      <c r="FS154" s="834"/>
      <c r="FT154" s="827" t="s">
        <v>417</v>
      </c>
      <c r="FU154" s="835">
        <f>'Générateur P.Durable 15ans'!$C$14/100</f>
        <v>0.5</v>
      </c>
      <c r="FV154" s="835">
        <f>FV$135*FU154</f>
        <v>-0.1</v>
      </c>
      <c r="FW154" s="835">
        <f>FT$135+(FT$135*FV154)</f>
        <v>0</v>
      </c>
      <c r="FX154" s="835">
        <f>FW154*FV81/10000</f>
        <v>0</v>
      </c>
      <c r="FY154" s="834"/>
    </row>
    <row r="155" spans="1:181" x14ac:dyDescent="0.3">
      <c r="A155" s="19"/>
      <c r="B155" s="827" t="s">
        <v>416</v>
      </c>
      <c r="C155" s="835">
        <f>'Générateur P.Durable 15ans'!$C$15/100</f>
        <v>1</v>
      </c>
      <c r="D155" s="835">
        <f>D$135*C155</f>
        <v>-0.2</v>
      </c>
      <c r="E155" s="835">
        <f>B$135+(B$135*D155)</f>
        <v>6.24</v>
      </c>
      <c r="F155" s="835">
        <f>E155*D82/10000</f>
        <v>0</v>
      </c>
      <c r="G155" s="834"/>
      <c r="H155" s="827" t="s">
        <v>416</v>
      </c>
      <c r="I155" s="835">
        <f>'Générateur P.Durable 15ans'!$C$15/100</f>
        <v>1</v>
      </c>
      <c r="J155" s="835">
        <f>J$135*I155</f>
        <v>-0.2</v>
      </c>
      <c r="K155" s="835">
        <f>H$135+(H$135*J155)</f>
        <v>8</v>
      </c>
      <c r="L155" s="835">
        <f>K155*J82/10000</f>
        <v>0.21679034753799911</v>
      </c>
      <c r="M155" s="834"/>
      <c r="N155" s="827" t="s">
        <v>416</v>
      </c>
      <c r="O155" s="835">
        <f>'Générateur P.Durable 15ans'!$C$15/100</f>
        <v>1</v>
      </c>
      <c r="P155" s="835">
        <f>P$135*O155</f>
        <v>-0.2</v>
      </c>
      <c r="Q155" s="835">
        <f>N$135+(N$135*P155)</f>
        <v>6.8</v>
      </c>
      <c r="R155" s="835">
        <f>Q155*P82/10000</f>
        <v>0.37268153642094121</v>
      </c>
      <c r="S155" s="834"/>
      <c r="T155" s="827" t="s">
        <v>416</v>
      </c>
      <c r="U155" s="835">
        <f>'Générateur P.Durable 15ans'!$C$15/100</f>
        <v>1</v>
      </c>
      <c r="V155" s="835">
        <f>V$135*U155</f>
        <v>-0.05</v>
      </c>
      <c r="W155" s="835">
        <f>T$135+(T$135*V155)</f>
        <v>9.0250000000000004</v>
      </c>
      <c r="X155" s="835">
        <f>W155*V82/10000</f>
        <v>0.73623803426902967</v>
      </c>
      <c r="Y155" s="834"/>
      <c r="Z155" s="827" t="s">
        <v>416</v>
      </c>
      <c r="AA155" s="835">
        <f>'Générateur P.Durable 15ans'!$C$15/100</f>
        <v>1</v>
      </c>
      <c r="AB155" s="835">
        <f>AB$135*AA155</f>
        <v>-0.2</v>
      </c>
      <c r="AC155" s="835">
        <f>Z$135+(Z$135*AB155)</f>
        <v>6.24</v>
      </c>
      <c r="AD155" s="835">
        <f>AC155*AB82/10000</f>
        <v>0.66184632767421991</v>
      </c>
      <c r="AE155" s="834"/>
      <c r="AF155" s="827" t="s">
        <v>416</v>
      </c>
      <c r="AG155" s="835">
        <f>'Générateur P.Durable 15ans'!$C$15/100</f>
        <v>1</v>
      </c>
      <c r="AH155" s="835">
        <f>AH$135*AG155</f>
        <v>-0.2</v>
      </c>
      <c r="AI155" s="835">
        <f>AF$135+(AF$135*AH155)</f>
        <v>8</v>
      </c>
      <c r="AJ155" s="835">
        <f>AI155*AH82/10000</f>
        <v>1.018935823595597</v>
      </c>
      <c r="AK155" s="834"/>
      <c r="AL155" s="827" t="s">
        <v>416</v>
      </c>
      <c r="AM155" s="835">
        <f>'Générateur P.Durable 15ans'!$C$15/100</f>
        <v>1</v>
      </c>
      <c r="AN155" s="835">
        <f>AN$135*AM155</f>
        <v>-0.2</v>
      </c>
      <c r="AO155" s="835">
        <f>AL$135+(AL$135*AN155)</f>
        <v>6.8</v>
      </c>
      <c r="AP155" s="835">
        <f>AO155*AN82/10000</f>
        <v>0.98672889250882889</v>
      </c>
      <c r="AQ155" s="834"/>
      <c r="AR155" s="827" t="s">
        <v>416</v>
      </c>
      <c r="AS155" s="835">
        <f>'Générateur P.Durable 15ans'!$C$15/100</f>
        <v>1</v>
      </c>
      <c r="AT155" s="835">
        <f>AT$135*AS155</f>
        <v>-0.05</v>
      </c>
      <c r="AU155" s="835">
        <f>AR$135+(AR$135*AT155)</f>
        <v>9.0250000000000004</v>
      </c>
      <c r="AV155" s="835">
        <f>AU155*AT82/10000</f>
        <v>1.4381948653311338</v>
      </c>
      <c r="AW155" s="834"/>
      <c r="AX155" s="827" t="s">
        <v>416</v>
      </c>
      <c r="AY155" s="835">
        <f>'Générateur P.Durable 15ans'!$C$15/100</f>
        <v>1</v>
      </c>
      <c r="AZ155" s="835">
        <f>AZ$135*AY155</f>
        <v>-0.2</v>
      </c>
      <c r="BA155" s="835">
        <f>AX$135+(AX$135*AZ155)</f>
        <v>6.24</v>
      </c>
      <c r="BB155" s="835">
        <f>BA155*AZ82/10000</f>
        <v>1.0637773581362984</v>
      </c>
      <c r="BC155" s="834"/>
      <c r="BD155" s="827" t="s">
        <v>416</v>
      </c>
      <c r="BE155" s="835">
        <f>'Générateur P.Durable 15ans'!$C$15/100</f>
        <v>1</v>
      </c>
      <c r="BF155" s="835">
        <f>BF$135*BE155</f>
        <v>-0.2</v>
      </c>
      <c r="BG155" s="835">
        <f>BD$135+(BD$135*BF155)</f>
        <v>8</v>
      </c>
      <c r="BH155" s="835">
        <f>BG155*BF82/10000</f>
        <v>1.4317105861556192</v>
      </c>
      <c r="BI155" s="834"/>
      <c r="BJ155" s="827" t="s">
        <v>416</v>
      </c>
      <c r="BK155" s="835">
        <f>'Générateur P.Durable 15ans'!$C$15/100</f>
        <v>1</v>
      </c>
      <c r="BL155" s="835">
        <f>BL$135*BK155</f>
        <v>-0.2</v>
      </c>
      <c r="BM155" s="835">
        <f>BJ$135+(BJ$135*BL155)</f>
        <v>6.8</v>
      </c>
      <c r="BN155" s="835">
        <f>BM155*BL82/10000</f>
        <v>1.2602577047867396</v>
      </c>
      <c r="BO155" s="834"/>
      <c r="BP155" s="827" t="s">
        <v>416</v>
      </c>
      <c r="BQ155" s="835">
        <f>'Générateur P.Durable 15ans'!$C$15/100</f>
        <v>1</v>
      </c>
      <c r="BR155" s="835">
        <f>BR$135*BQ155</f>
        <v>-0.05</v>
      </c>
      <c r="BS155" s="835">
        <f>BP$135+(BP$135*BR155)</f>
        <v>9.0250000000000004</v>
      </c>
      <c r="BT155" s="835">
        <f>BS155*BR82/10000</f>
        <v>1.7152083530022986</v>
      </c>
      <c r="BU155" s="834"/>
      <c r="BV155" s="827" t="s">
        <v>416</v>
      </c>
      <c r="BW155" s="835">
        <f>'Générateur P.Durable 15ans'!$C$15/100</f>
        <v>1</v>
      </c>
      <c r="BX155" s="835">
        <f>BX$135*BW155</f>
        <v>-0.2</v>
      </c>
      <c r="BY155" s="835">
        <f>BV$135+(BV$135*BX155)</f>
        <v>6.24</v>
      </c>
      <c r="BZ155" s="835">
        <f>BY155*BX82/10000</f>
        <v>1.2075343460296302</v>
      </c>
      <c r="CA155" s="834"/>
      <c r="CB155" s="827" t="s">
        <v>416</v>
      </c>
      <c r="CC155" s="835">
        <f>'Générateur P.Durable 15ans'!$C$15/100</f>
        <v>1</v>
      </c>
      <c r="CD155" s="835">
        <f>CD$135*CC155</f>
        <v>-0.2</v>
      </c>
      <c r="CE155" s="835">
        <f>CB$135+(CB$135*CD155)</f>
        <v>8</v>
      </c>
      <c r="CF155" s="835">
        <f>CE155*CD82/10000</f>
        <v>1.5683308488928183</v>
      </c>
      <c r="CG155" s="834"/>
      <c r="CH155" s="827" t="s">
        <v>416</v>
      </c>
      <c r="CI155" s="835">
        <f>'Générateur P.Durable 15ans'!$C$15/100</f>
        <v>1</v>
      </c>
      <c r="CJ155" s="835">
        <f>CJ$135*CI155</f>
        <v>-0.2</v>
      </c>
      <c r="CK155" s="835">
        <f>CH$135+(CH$135*CJ155)</f>
        <v>6.8</v>
      </c>
      <c r="CL155" s="835">
        <f>CK155*CJ82/10000</f>
        <v>1.3455466152950464</v>
      </c>
      <c r="CM155" s="834"/>
      <c r="CN155" s="827" t="s">
        <v>416</v>
      </c>
      <c r="CO155" s="835">
        <f>'Générateur P.Durable 15ans'!$C$15/100</f>
        <v>1</v>
      </c>
      <c r="CP155" s="835">
        <f>CP$135*CO155</f>
        <v>-0.05</v>
      </c>
      <c r="CQ155" s="835">
        <f>CN$135+(CN$135*CP155)</f>
        <v>0</v>
      </c>
      <c r="CR155" s="835">
        <f>CQ155*CP82/10000</f>
        <v>0</v>
      </c>
      <c r="CS155" s="834"/>
      <c r="CT155" s="827" t="s">
        <v>416</v>
      </c>
      <c r="CU155" s="835">
        <f>'Générateur P.Durable 15ans'!$C$15/100</f>
        <v>1</v>
      </c>
      <c r="CV155" s="835">
        <f>CV$135*CU155</f>
        <v>-0.2</v>
      </c>
      <c r="CW155" s="835">
        <f>CT$135+(CT$135*CV155)</f>
        <v>0</v>
      </c>
      <c r="CX155" s="835">
        <f>CW155*CV82/10000</f>
        <v>0</v>
      </c>
      <c r="CY155" s="834"/>
      <c r="CZ155" s="827" t="s">
        <v>416</v>
      </c>
      <c r="DA155" s="835">
        <f>'Générateur P.Durable 15ans'!$C$15/100</f>
        <v>1</v>
      </c>
      <c r="DB155" s="835">
        <f>DB$135*DA155</f>
        <v>-0.2</v>
      </c>
      <c r="DC155" s="835">
        <f>CZ$135+(CZ$135*DB155)</f>
        <v>0</v>
      </c>
      <c r="DD155" s="835">
        <f>DC155*DB82/10000</f>
        <v>0</v>
      </c>
      <c r="DE155" s="834"/>
      <c r="DF155" s="827" t="s">
        <v>416</v>
      </c>
      <c r="DG155" s="835">
        <f>'Générateur P.Durable 15ans'!$C$15/100</f>
        <v>1</v>
      </c>
      <c r="DH155" s="835">
        <f>DH$135*DG155</f>
        <v>-0.2</v>
      </c>
      <c r="DI155" s="835">
        <f>DF$135+(DF$135*DH155)</f>
        <v>0</v>
      </c>
      <c r="DJ155" s="835">
        <f>DI155*DH82/10000</f>
        <v>0</v>
      </c>
      <c r="DK155" s="834"/>
      <c r="DL155" s="827" t="s">
        <v>416</v>
      </c>
      <c r="DM155" s="835">
        <f>'Générateur P.Durable 15ans'!$C$15/100</f>
        <v>1</v>
      </c>
      <c r="DN155" s="835">
        <f>DN$135*DM155</f>
        <v>-0.05</v>
      </c>
      <c r="DO155" s="835">
        <f>DL$135+(DL$135*DN155)</f>
        <v>0</v>
      </c>
      <c r="DP155" s="835">
        <f>DO155*DN82/10000</f>
        <v>0</v>
      </c>
      <c r="DQ155" s="834"/>
      <c r="DR155" s="827" t="s">
        <v>416</v>
      </c>
      <c r="DS155" s="835">
        <f>'Générateur P.Durable 15ans'!$C$15/100</f>
        <v>1</v>
      </c>
      <c r="DT155" s="835">
        <f>DT$135*DS155</f>
        <v>-0.2</v>
      </c>
      <c r="DU155" s="835">
        <f>DR$135+(DR$135*DT155)</f>
        <v>0</v>
      </c>
      <c r="DV155" s="835">
        <f>DU155*DT82/10000</f>
        <v>0</v>
      </c>
      <c r="DW155" s="834"/>
      <c r="DX155" s="827" t="s">
        <v>416</v>
      </c>
      <c r="DY155" s="835">
        <f>'Générateur P.Durable 15ans'!$C$15/100</f>
        <v>1</v>
      </c>
      <c r="DZ155" s="835">
        <f>DZ$135*DY155</f>
        <v>-0.2</v>
      </c>
      <c r="EA155" s="835">
        <f>DX$135+(DX$135*DZ155)</f>
        <v>0</v>
      </c>
      <c r="EB155" s="835">
        <f>EA155*DZ82/10000</f>
        <v>0</v>
      </c>
      <c r="EC155" s="834"/>
      <c r="ED155" s="827" t="s">
        <v>416</v>
      </c>
      <c r="EE155" s="835">
        <f>'Générateur P.Durable 15ans'!$C$15/100</f>
        <v>1</v>
      </c>
      <c r="EF155" s="835">
        <f>EF$135*EE155</f>
        <v>-0.2</v>
      </c>
      <c r="EG155" s="835">
        <f>ED$135+(ED$135*EF155)</f>
        <v>0</v>
      </c>
      <c r="EH155" s="835">
        <f>EG155*EF82/10000</f>
        <v>0</v>
      </c>
      <c r="EI155" s="834"/>
      <c r="EJ155" s="827" t="s">
        <v>416</v>
      </c>
      <c r="EK155" s="835">
        <f>'Générateur P.Durable 15ans'!$C$15/100</f>
        <v>1</v>
      </c>
      <c r="EL155" s="835">
        <f>EL$135*EK155</f>
        <v>-0.05</v>
      </c>
      <c r="EM155" s="835">
        <f>EJ$135+(EJ$135*EL155)</f>
        <v>0</v>
      </c>
      <c r="EN155" s="835">
        <f>EM155*EL82/10000</f>
        <v>0</v>
      </c>
      <c r="EO155" s="834"/>
      <c r="EP155" s="827" t="s">
        <v>416</v>
      </c>
      <c r="EQ155" s="835">
        <f>'Générateur P.Durable 15ans'!$C$15/100</f>
        <v>1</v>
      </c>
      <c r="ER155" s="835">
        <f>ER$135*EQ155</f>
        <v>-0.2</v>
      </c>
      <c r="ES155" s="835">
        <f>EP$135+(EP$135*ER155)</f>
        <v>0</v>
      </c>
      <c r="ET155" s="835">
        <f>ES155*ER82/10000</f>
        <v>0</v>
      </c>
      <c r="EU155" s="834"/>
      <c r="EV155" s="827" t="s">
        <v>416</v>
      </c>
      <c r="EW155" s="835">
        <f>'Générateur P.Durable 15ans'!$C$15/100</f>
        <v>1</v>
      </c>
      <c r="EX155" s="835">
        <f>EX$135*EW155</f>
        <v>-0.2</v>
      </c>
      <c r="EY155" s="835">
        <f>EV$135+(EV$135*EX155)</f>
        <v>0</v>
      </c>
      <c r="EZ155" s="835">
        <f>EY155*EX82/10000</f>
        <v>0</v>
      </c>
      <c r="FA155" s="834"/>
      <c r="FB155" s="827" t="s">
        <v>416</v>
      </c>
      <c r="FC155" s="835">
        <f>'Générateur P.Durable 15ans'!$C$15/100</f>
        <v>1</v>
      </c>
      <c r="FD155" s="835">
        <f>FD$135*FC155</f>
        <v>-0.2</v>
      </c>
      <c r="FE155" s="835">
        <f>FB$135+(FB$135*FD155)</f>
        <v>0</v>
      </c>
      <c r="FF155" s="835">
        <f>FE155*FD82/10000</f>
        <v>0</v>
      </c>
      <c r="FG155" s="834"/>
      <c r="FH155" s="827" t="s">
        <v>416</v>
      </c>
      <c r="FI155" s="835">
        <f>'Générateur P.Durable 15ans'!$C$15/100</f>
        <v>1</v>
      </c>
      <c r="FJ155" s="835">
        <f>FJ$135*FI155</f>
        <v>-0.05</v>
      </c>
      <c r="FK155" s="835">
        <f>FH$135+(FH$135*FJ155)</f>
        <v>0</v>
      </c>
      <c r="FL155" s="835">
        <f>FK155*FJ82/10000</f>
        <v>0</v>
      </c>
      <c r="FM155" s="834"/>
      <c r="FN155" s="827" t="s">
        <v>416</v>
      </c>
      <c r="FO155" s="835">
        <f>'Générateur P.Durable 15ans'!$C$15/100</f>
        <v>1</v>
      </c>
      <c r="FP155" s="835">
        <f>FP$135*FO155</f>
        <v>-0.2</v>
      </c>
      <c r="FQ155" s="835">
        <f>FN$135+(FN$135*FP155)</f>
        <v>0</v>
      </c>
      <c r="FR155" s="835">
        <f>FQ155*FP82/10000</f>
        <v>0</v>
      </c>
      <c r="FS155" s="834"/>
      <c r="FT155" s="827" t="s">
        <v>416</v>
      </c>
      <c r="FU155" s="835">
        <f>'Générateur P.Durable 15ans'!$C$15/100</f>
        <v>1</v>
      </c>
      <c r="FV155" s="835">
        <f>FV$135*FU155</f>
        <v>-0.2</v>
      </c>
      <c r="FW155" s="835">
        <f>FT$135+(FT$135*FV155)</f>
        <v>0</v>
      </c>
      <c r="FX155" s="835">
        <f>FW155*FV82/10000</f>
        <v>0</v>
      </c>
      <c r="FY155" s="834"/>
    </row>
    <row r="156" spans="1:181" x14ac:dyDescent="0.3">
      <c r="A156" s="19"/>
      <c r="B156" s="827" t="s">
        <v>415</v>
      </c>
      <c r="C156" s="835">
        <f>'Générateur P.Durable 15ans'!$C$16/100</f>
        <v>1.5</v>
      </c>
      <c r="D156" s="835">
        <f>D$135*C156</f>
        <v>-0.30000000000000004</v>
      </c>
      <c r="E156" s="835">
        <f>B$135+(B$135*D156)</f>
        <v>5.4599999999999991</v>
      </c>
      <c r="F156" s="835">
        <f>E156*D83/10000</f>
        <v>0</v>
      </c>
      <c r="G156" s="834"/>
      <c r="H156" s="827" t="s">
        <v>415</v>
      </c>
      <c r="I156" s="835">
        <f>'Générateur P.Durable 15ans'!$C$16/100</f>
        <v>1.5</v>
      </c>
      <c r="J156" s="835">
        <f>J$135*I156</f>
        <v>-0.30000000000000004</v>
      </c>
      <c r="K156" s="835">
        <f>H$135+(H$135*J156)</f>
        <v>7</v>
      </c>
      <c r="L156" s="835">
        <f>K156*J83/10000</f>
        <v>0.1896915540957492</v>
      </c>
      <c r="M156" s="834"/>
      <c r="N156" s="827" t="s">
        <v>415</v>
      </c>
      <c r="O156" s="835">
        <f>'Générateur P.Durable 15ans'!$C$16/100</f>
        <v>1.5</v>
      </c>
      <c r="P156" s="835">
        <f>P$135*O156</f>
        <v>-0.30000000000000004</v>
      </c>
      <c r="Q156" s="835">
        <f>N$135+(N$135*P156)</f>
        <v>5.9499999999999993</v>
      </c>
      <c r="R156" s="835">
        <f>Q156*P83/10000</f>
        <v>0.32609634436832352</v>
      </c>
      <c r="S156" s="834"/>
      <c r="T156" s="827" t="s">
        <v>415</v>
      </c>
      <c r="U156" s="835">
        <f>'Générateur P.Durable 15ans'!$C$16/100</f>
        <v>1.5</v>
      </c>
      <c r="V156" s="835">
        <f>V$135*U156</f>
        <v>-7.5000000000000011E-2</v>
      </c>
      <c r="W156" s="835">
        <f>T$135+(T$135*V156)</f>
        <v>8.7874999999999996</v>
      </c>
      <c r="X156" s="835">
        <f>W156*V83/10000</f>
        <v>0.7168633491566867</v>
      </c>
      <c r="Y156" s="834"/>
      <c r="Z156" s="827" t="s">
        <v>415</v>
      </c>
      <c r="AA156" s="835">
        <f>'Générateur P.Durable 15ans'!$C$16/100</f>
        <v>1.5</v>
      </c>
      <c r="AB156" s="835">
        <f>AB$135*AA156</f>
        <v>-0.30000000000000004</v>
      </c>
      <c r="AC156" s="835">
        <f>Z$135+(Z$135*AB156)</f>
        <v>5.4599999999999991</v>
      </c>
      <c r="AD156" s="835">
        <f>AC156*AB83/10000</f>
        <v>0.57911553671494231</v>
      </c>
      <c r="AE156" s="834"/>
      <c r="AF156" s="827" t="s">
        <v>415</v>
      </c>
      <c r="AG156" s="835">
        <f>'Générateur P.Durable 15ans'!$C$16/100</f>
        <v>1.5</v>
      </c>
      <c r="AH156" s="835">
        <f>AH$135*AG156</f>
        <v>-0.30000000000000004</v>
      </c>
      <c r="AI156" s="835">
        <f>AF$135+(AF$135*AH156)</f>
        <v>7</v>
      </c>
      <c r="AJ156" s="835">
        <f>AI156*AH83/10000</f>
        <v>0.89156884564614736</v>
      </c>
      <c r="AK156" s="834"/>
      <c r="AL156" s="827" t="s">
        <v>415</v>
      </c>
      <c r="AM156" s="835">
        <f>'Générateur P.Durable 15ans'!$C$16/100</f>
        <v>1.5</v>
      </c>
      <c r="AN156" s="835">
        <f>AN$135*AM156</f>
        <v>-0.30000000000000004</v>
      </c>
      <c r="AO156" s="835">
        <f>AL$135+(AL$135*AN156)</f>
        <v>5.9499999999999993</v>
      </c>
      <c r="AP156" s="835">
        <f>AO156*AN83/10000</f>
        <v>0.86338778094522517</v>
      </c>
      <c r="AQ156" s="834"/>
      <c r="AR156" s="827" t="s">
        <v>415</v>
      </c>
      <c r="AS156" s="835">
        <f>'Générateur P.Durable 15ans'!$C$16/100</f>
        <v>1.5</v>
      </c>
      <c r="AT156" s="835">
        <f>AT$135*AS156</f>
        <v>-7.5000000000000011E-2</v>
      </c>
      <c r="AU156" s="835">
        <f>AR$135+(AR$135*AT156)</f>
        <v>8.7874999999999996</v>
      </c>
      <c r="AV156" s="835">
        <f>AU156*AT83/10000</f>
        <v>1.400347632032946</v>
      </c>
      <c r="AW156" s="834"/>
      <c r="AX156" s="827" t="s">
        <v>415</v>
      </c>
      <c r="AY156" s="835">
        <f>'Générateur P.Durable 15ans'!$C$16/100</f>
        <v>1.5</v>
      </c>
      <c r="AZ156" s="835">
        <f>AZ$135*AY156</f>
        <v>-0.30000000000000004</v>
      </c>
      <c r="BA156" s="835">
        <f>AX$135+(AX$135*AZ156)</f>
        <v>5.4599999999999991</v>
      </c>
      <c r="BB156" s="835">
        <f>BA156*AZ83/10000</f>
        <v>0.93080518836926096</v>
      </c>
      <c r="BC156" s="834"/>
      <c r="BD156" s="827" t="s">
        <v>415</v>
      </c>
      <c r="BE156" s="835">
        <f>'Générateur P.Durable 15ans'!$C$16/100</f>
        <v>1.5</v>
      </c>
      <c r="BF156" s="835">
        <f>BF$135*BE156</f>
        <v>-0.30000000000000004</v>
      </c>
      <c r="BG156" s="835">
        <f>BD$135+(BD$135*BF156)</f>
        <v>7</v>
      </c>
      <c r="BH156" s="835">
        <f>BG156*BF83/10000</f>
        <v>1.2527467628861668</v>
      </c>
      <c r="BI156" s="834"/>
      <c r="BJ156" s="827" t="s">
        <v>415</v>
      </c>
      <c r="BK156" s="835">
        <f>'Générateur P.Durable 15ans'!$C$16/100</f>
        <v>1.5</v>
      </c>
      <c r="BL156" s="835">
        <f>BL$135*BK156</f>
        <v>-0.30000000000000004</v>
      </c>
      <c r="BM156" s="835">
        <f>BJ$135+(BJ$135*BL156)</f>
        <v>5.9499999999999993</v>
      </c>
      <c r="BN156" s="835">
        <f>BM156*BL83/10000</f>
        <v>1.1027254916883971</v>
      </c>
      <c r="BO156" s="834"/>
      <c r="BP156" s="827" t="s">
        <v>415</v>
      </c>
      <c r="BQ156" s="835">
        <f>'Générateur P.Durable 15ans'!$C$16/100</f>
        <v>1.5</v>
      </c>
      <c r="BR156" s="835">
        <f>BR$135*BQ156</f>
        <v>-7.5000000000000011E-2</v>
      </c>
      <c r="BS156" s="835">
        <f>BP$135+(BP$135*BR156)</f>
        <v>8.7874999999999996</v>
      </c>
      <c r="BT156" s="835">
        <f>BS156*BR83/10000</f>
        <v>1.6700712910811852</v>
      </c>
      <c r="BU156" s="834"/>
      <c r="BV156" s="827" t="s">
        <v>415</v>
      </c>
      <c r="BW156" s="835">
        <f>'Générateur P.Durable 15ans'!$C$16/100</f>
        <v>1.5</v>
      </c>
      <c r="BX156" s="835">
        <f>BX$135*BW156</f>
        <v>-0.30000000000000004</v>
      </c>
      <c r="BY156" s="835">
        <f>BV$135+(BV$135*BX156)</f>
        <v>5.4599999999999991</v>
      </c>
      <c r="BZ156" s="835">
        <f>BY156*BX83/10000</f>
        <v>1.0565925527759261</v>
      </c>
      <c r="CA156" s="834"/>
      <c r="CB156" s="827" t="s">
        <v>415</v>
      </c>
      <c r="CC156" s="835">
        <f>'Générateur P.Durable 15ans'!$C$16/100</f>
        <v>1.5</v>
      </c>
      <c r="CD156" s="835">
        <f>CD$135*CC156</f>
        <v>-0.30000000000000004</v>
      </c>
      <c r="CE156" s="835">
        <f>CB$135+(CB$135*CD156)</f>
        <v>7</v>
      </c>
      <c r="CF156" s="835">
        <f>CE156*CD83/10000</f>
        <v>1.3722894927812157</v>
      </c>
      <c r="CG156" s="834"/>
      <c r="CH156" s="827" t="s">
        <v>415</v>
      </c>
      <c r="CI156" s="835">
        <f>'Générateur P.Durable 15ans'!$C$16/100</f>
        <v>1.5</v>
      </c>
      <c r="CJ156" s="835">
        <f>CJ$135*CI156</f>
        <v>-0.30000000000000004</v>
      </c>
      <c r="CK156" s="835">
        <f>CH$135+(CH$135*CJ156)</f>
        <v>5.9499999999999993</v>
      </c>
      <c r="CL156" s="835">
        <f>CK156*CJ83/10000</f>
        <v>1.1773532883831654</v>
      </c>
      <c r="CM156" s="834"/>
      <c r="CN156" s="827" t="s">
        <v>415</v>
      </c>
      <c r="CO156" s="835">
        <f>'Générateur P.Durable 15ans'!$C$16/100</f>
        <v>1.5</v>
      </c>
      <c r="CP156" s="835">
        <f>CP$135*CO156</f>
        <v>-7.5000000000000011E-2</v>
      </c>
      <c r="CQ156" s="835">
        <f>CN$135+(CN$135*CP156)</f>
        <v>0</v>
      </c>
      <c r="CR156" s="835">
        <f>CQ156*CP83/10000</f>
        <v>0</v>
      </c>
      <c r="CS156" s="834"/>
      <c r="CT156" s="827" t="s">
        <v>415</v>
      </c>
      <c r="CU156" s="835">
        <f>'Générateur P.Durable 15ans'!$C$16/100</f>
        <v>1.5</v>
      </c>
      <c r="CV156" s="835">
        <f>CV$135*CU156</f>
        <v>-0.30000000000000004</v>
      </c>
      <c r="CW156" s="835">
        <f>CT$135+(CT$135*CV156)</f>
        <v>0</v>
      </c>
      <c r="CX156" s="835">
        <f>CW156*CV83/10000</f>
        <v>0</v>
      </c>
      <c r="CY156" s="834"/>
      <c r="CZ156" s="827" t="s">
        <v>415</v>
      </c>
      <c r="DA156" s="835">
        <f>'Générateur P.Durable 15ans'!$C$16/100</f>
        <v>1.5</v>
      </c>
      <c r="DB156" s="835">
        <f>DB$135*DA156</f>
        <v>-0.30000000000000004</v>
      </c>
      <c r="DC156" s="835">
        <f>CZ$135+(CZ$135*DB156)</f>
        <v>0</v>
      </c>
      <c r="DD156" s="835">
        <f>DC156*DB83/10000</f>
        <v>0</v>
      </c>
      <c r="DE156" s="834"/>
      <c r="DF156" s="827" t="s">
        <v>415</v>
      </c>
      <c r="DG156" s="835">
        <f>'Générateur P.Durable 15ans'!$C$16/100</f>
        <v>1.5</v>
      </c>
      <c r="DH156" s="835">
        <f>DH$135*DG156</f>
        <v>-0.30000000000000004</v>
      </c>
      <c r="DI156" s="835">
        <f>DF$135+(DF$135*DH156)</f>
        <v>0</v>
      </c>
      <c r="DJ156" s="835">
        <f>DI156*DH83/10000</f>
        <v>0</v>
      </c>
      <c r="DK156" s="834"/>
      <c r="DL156" s="827" t="s">
        <v>415</v>
      </c>
      <c r="DM156" s="835">
        <f>'Générateur P.Durable 15ans'!$C$16/100</f>
        <v>1.5</v>
      </c>
      <c r="DN156" s="835">
        <f>DN$135*DM156</f>
        <v>-7.5000000000000011E-2</v>
      </c>
      <c r="DO156" s="835">
        <f>DL$135+(DL$135*DN156)</f>
        <v>0</v>
      </c>
      <c r="DP156" s="835">
        <f>DO156*DN83/10000</f>
        <v>0</v>
      </c>
      <c r="DQ156" s="834"/>
      <c r="DR156" s="827" t="s">
        <v>415</v>
      </c>
      <c r="DS156" s="835">
        <f>'Générateur P.Durable 15ans'!$C$16/100</f>
        <v>1.5</v>
      </c>
      <c r="DT156" s="835">
        <f>DT$135*DS156</f>
        <v>-0.30000000000000004</v>
      </c>
      <c r="DU156" s="835">
        <f>DR$135+(DR$135*DT156)</f>
        <v>0</v>
      </c>
      <c r="DV156" s="835">
        <f>DU156*DT83/10000</f>
        <v>0</v>
      </c>
      <c r="DW156" s="834"/>
      <c r="DX156" s="827" t="s">
        <v>415</v>
      </c>
      <c r="DY156" s="835">
        <f>'Générateur P.Durable 15ans'!$C$16/100</f>
        <v>1.5</v>
      </c>
      <c r="DZ156" s="835">
        <f>DZ$135*DY156</f>
        <v>-0.30000000000000004</v>
      </c>
      <c r="EA156" s="835">
        <f>DX$135+(DX$135*DZ156)</f>
        <v>0</v>
      </c>
      <c r="EB156" s="835">
        <f>EA156*DZ83/10000</f>
        <v>0</v>
      </c>
      <c r="EC156" s="834"/>
      <c r="ED156" s="827" t="s">
        <v>415</v>
      </c>
      <c r="EE156" s="835">
        <f>'Générateur P.Durable 15ans'!$C$16/100</f>
        <v>1.5</v>
      </c>
      <c r="EF156" s="835">
        <f>EF$135*EE156</f>
        <v>-0.30000000000000004</v>
      </c>
      <c r="EG156" s="835">
        <f>ED$135+(ED$135*EF156)</f>
        <v>0</v>
      </c>
      <c r="EH156" s="835">
        <f>EG156*EF83/10000</f>
        <v>0</v>
      </c>
      <c r="EI156" s="834"/>
      <c r="EJ156" s="827" t="s">
        <v>415</v>
      </c>
      <c r="EK156" s="835">
        <f>'Générateur P.Durable 15ans'!$C$16/100</f>
        <v>1.5</v>
      </c>
      <c r="EL156" s="835">
        <f>EL$135*EK156</f>
        <v>-7.5000000000000011E-2</v>
      </c>
      <c r="EM156" s="835">
        <f>EJ$135+(EJ$135*EL156)</f>
        <v>0</v>
      </c>
      <c r="EN156" s="835">
        <f>EM156*EL83/10000</f>
        <v>0</v>
      </c>
      <c r="EO156" s="834"/>
      <c r="EP156" s="827" t="s">
        <v>415</v>
      </c>
      <c r="EQ156" s="835">
        <f>'Générateur P.Durable 15ans'!$C$16/100</f>
        <v>1.5</v>
      </c>
      <c r="ER156" s="835">
        <f>ER$135*EQ156</f>
        <v>-0.30000000000000004</v>
      </c>
      <c r="ES156" s="835">
        <f>EP$135+(EP$135*ER156)</f>
        <v>0</v>
      </c>
      <c r="ET156" s="835">
        <f>ES156*ER83/10000</f>
        <v>0</v>
      </c>
      <c r="EU156" s="834"/>
      <c r="EV156" s="827" t="s">
        <v>415</v>
      </c>
      <c r="EW156" s="835">
        <f>'Générateur P.Durable 15ans'!$C$16/100</f>
        <v>1.5</v>
      </c>
      <c r="EX156" s="835">
        <f>EX$135*EW156</f>
        <v>-0.30000000000000004</v>
      </c>
      <c r="EY156" s="835">
        <f>EV$135+(EV$135*EX156)</f>
        <v>0</v>
      </c>
      <c r="EZ156" s="835">
        <f>EY156*EX83/10000</f>
        <v>0</v>
      </c>
      <c r="FA156" s="834"/>
      <c r="FB156" s="827" t="s">
        <v>415</v>
      </c>
      <c r="FC156" s="835">
        <f>'Générateur P.Durable 15ans'!$C$16/100</f>
        <v>1.5</v>
      </c>
      <c r="FD156" s="835">
        <f>FD$135*FC156</f>
        <v>-0.30000000000000004</v>
      </c>
      <c r="FE156" s="835">
        <f>FB$135+(FB$135*FD156)</f>
        <v>0</v>
      </c>
      <c r="FF156" s="835">
        <f>FE156*FD83/10000</f>
        <v>0</v>
      </c>
      <c r="FG156" s="834"/>
      <c r="FH156" s="827" t="s">
        <v>415</v>
      </c>
      <c r="FI156" s="835">
        <f>'Générateur P.Durable 15ans'!$C$16/100</f>
        <v>1.5</v>
      </c>
      <c r="FJ156" s="835">
        <f>FJ$135*FI156</f>
        <v>-7.5000000000000011E-2</v>
      </c>
      <c r="FK156" s="835">
        <f>FH$135+(FH$135*FJ156)</f>
        <v>0</v>
      </c>
      <c r="FL156" s="835">
        <f>FK156*FJ83/10000</f>
        <v>0</v>
      </c>
      <c r="FM156" s="834"/>
      <c r="FN156" s="827" t="s">
        <v>415</v>
      </c>
      <c r="FO156" s="835">
        <f>'Générateur P.Durable 15ans'!$C$16/100</f>
        <v>1.5</v>
      </c>
      <c r="FP156" s="835">
        <f>FP$135*FO156</f>
        <v>-0.30000000000000004</v>
      </c>
      <c r="FQ156" s="835">
        <f>FN$135+(FN$135*FP156)</f>
        <v>0</v>
      </c>
      <c r="FR156" s="835">
        <f>FQ156*FP83/10000</f>
        <v>0</v>
      </c>
      <c r="FS156" s="834"/>
      <c r="FT156" s="827" t="s">
        <v>415</v>
      </c>
      <c r="FU156" s="835">
        <f>'Générateur P.Durable 15ans'!$C$16/100</f>
        <v>1.5</v>
      </c>
      <c r="FV156" s="835">
        <f>FV$135*FU156</f>
        <v>-0.30000000000000004</v>
      </c>
      <c r="FW156" s="835">
        <f>FT$135+(FT$135*FV156)</f>
        <v>0</v>
      </c>
      <c r="FX156" s="835">
        <f>FW156*FV83/10000</f>
        <v>0</v>
      </c>
      <c r="FY156" s="834"/>
    </row>
    <row r="157" spans="1:181" x14ac:dyDescent="0.3">
      <c r="A157" s="19"/>
      <c r="B157" s="827"/>
      <c r="C157" s="835"/>
      <c r="D157" s="835"/>
      <c r="E157" s="835"/>
      <c r="F157" s="835"/>
      <c r="G157" s="834"/>
      <c r="H157" s="827"/>
      <c r="I157" s="835"/>
      <c r="J157" s="835"/>
      <c r="K157" s="835"/>
      <c r="L157" s="835"/>
      <c r="M157" s="834"/>
      <c r="N157" s="827"/>
      <c r="O157" s="835"/>
      <c r="P157" s="835"/>
      <c r="Q157" s="835"/>
      <c r="R157" s="835"/>
      <c r="S157" s="834"/>
      <c r="T157" s="827"/>
      <c r="U157" s="835"/>
      <c r="V157" s="835"/>
      <c r="W157" s="835"/>
      <c r="X157" s="835"/>
      <c r="Y157" s="834"/>
      <c r="Z157" s="827"/>
      <c r="AA157" s="835"/>
      <c r="AB157" s="835"/>
      <c r="AC157" s="835"/>
      <c r="AD157" s="835"/>
      <c r="AE157" s="834"/>
      <c r="AF157" s="827"/>
      <c r="AG157" s="835"/>
      <c r="AH157" s="835"/>
      <c r="AI157" s="835"/>
      <c r="AJ157" s="835"/>
      <c r="AK157" s="834"/>
      <c r="AL157" s="827"/>
      <c r="AM157" s="835"/>
      <c r="AN157" s="835"/>
      <c r="AO157" s="835"/>
      <c r="AP157" s="835"/>
      <c r="AQ157" s="834"/>
      <c r="AR157" s="827"/>
      <c r="AS157" s="835"/>
      <c r="AT157" s="835"/>
      <c r="AU157" s="835"/>
      <c r="AV157" s="835"/>
      <c r="AW157" s="834"/>
      <c r="AX157" s="827"/>
      <c r="AY157" s="835"/>
      <c r="AZ157" s="835"/>
      <c r="BA157" s="835"/>
      <c r="BB157" s="835"/>
      <c r="BC157" s="834"/>
      <c r="BD157" s="827"/>
      <c r="BE157" s="835"/>
      <c r="BF157" s="835"/>
      <c r="BG157" s="835"/>
      <c r="BH157" s="835"/>
      <c r="BI157" s="834"/>
      <c r="BJ157" s="827"/>
      <c r="BK157" s="835"/>
      <c r="BL157" s="835"/>
      <c r="BM157" s="835"/>
      <c r="BN157" s="835"/>
      <c r="BO157" s="834"/>
      <c r="BP157" s="827"/>
      <c r="BQ157" s="835"/>
      <c r="BR157" s="835"/>
      <c r="BS157" s="835"/>
      <c r="BT157" s="835"/>
      <c r="BU157" s="834"/>
      <c r="BV157" s="827"/>
      <c r="BW157" s="835"/>
      <c r="BX157" s="835"/>
      <c r="BY157" s="835"/>
      <c r="BZ157" s="835"/>
      <c r="CA157" s="834"/>
      <c r="CB157" s="827"/>
      <c r="CC157" s="835"/>
      <c r="CD157" s="835"/>
      <c r="CE157" s="835"/>
      <c r="CF157" s="835"/>
      <c r="CG157" s="834"/>
      <c r="CH157" s="827"/>
      <c r="CI157" s="835"/>
      <c r="CJ157" s="835"/>
      <c r="CK157" s="835"/>
      <c r="CL157" s="835"/>
      <c r="CM157" s="834"/>
      <c r="CN157" s="827"/>
      <c r="CO157" s="835"/>
      <c r="CP157" s="835"/>
      <c r="CQ157" s="835"/>
      <c r="CR157" s="835"/>
      <c r="CS157" s="834"/>
      <c r="CT157" s="827"/>
      <c r="CU157" s="835"/>
      <c r="CV157" s="835"/>
      <c r="CW157" s="835"/>
      <c r="CX157" s="835"/>
      <c r="CY157" s="834"/>
      <c r="CZ157" s="827"/>
      <c r="DA157" s="835"/>
      <c r="DB157" s="835"/>
      <c r="DC157" s="835"/>
      <c r="DD157" s="835"/>
      <c r="DE157" s="834"/>
      <c r="DF157" s="827"/>
      <c r="DG157" s="835"/>
      <c r="DH157" s="835"/>
      <c r="DI157" s="835"/>
      <c r="DJ157" s="835"/>
      <c r="DK157" s="834"/>
      <c r="DL157" s="827"/>
      <c r="DM157" s="835"/>
      <c r="DN157" s="835"/>
      <c r="DO157" s="835"/>
      <c r="DP157" s="835"/>
      <c r="DQ157" s="834"/>
      <c r="DR157" s="827"/>
      <c r="DS157" s="835"/>
      <c r="DT157" s="835"/>
      <c r="DU157" s="835"/>
      <c r="DV157" s="835"/>
      <c r="DW157" s="834"/>
      <c r="DX157" s="827"/>
      <c r="DY157" s="835"/>
      <c r="DZ157" s="835"/>
      <c r="EA157" s="835"/>
      <c r="EB157" s="835"/>
      <c r="EC157" s="834"/>
      <c r="ED157" s="827"/>
      <c r="EE157" s="835"/>
      <c r="EF157" s="835"/>
      <c r="EG157" s="835"/>
      <c r="EH157" s="835"/>
      <c r="EI157" s="834"/>
      <c r="EJ157" s="827"/>
      <c r="EK157" s="835"/>
      <c r="EL157" s="835"/>
      <c r="EM157" s="835"/>
      <c r="EN157" s="835"/>
      <c r="EO157" s="834"/>
      <c r="EP157" s="827"/>
      <c r="EQ157" s="835"/>
      <c r="ER157" s="835"/>
      <c r="ES157" s="835"/>
      <c r="ET157" s="835"/>
      <c r="EU157" s="834"/>
      <c r="EV157" s="827"/>
      <c r="EW157" s="835"/>
      <c r="EX157" s="835"/>
      <c r="EY157" s="835"/>
      <c r="EZ157" s="835"/>
      <c r="FA157" s="834"/>
      <c r="FB157" s="827"/>
      <c r="FC157" s="835"/>
      <c r="FD157" s="835"/>
      <c r="FE157" s="835"/>
      <c r="FF157" s="835"/>
      <c r="FG157" s="834"/>
      <c r="FH157" s="827"/>
      <c r="FI157" s="835"/>
      <c r="FJ157" s="835"/>
      <c r="FK157" s="835"/>
      <c r="FL157" s="835"/>
      <c r="FM157" s="834"/>
      <c r="FN157" s="827"/>
      <c r="FO157" s="835"/>
      <c r="FP157" s="835"/>
      <c r="FQ157" s="835"/>
      <c r="FR157" s="835"/>
      <c r="FS157" s="834"/>
      <c r="FT157" s="827"/>
      <c r="FU157" s="835"/>
      <c r="FV157" s="835"/>
      <c r="FW157" s="835"/>
      <c r="FX157" s="835"/>
      <c r="FY157" s="834"/>
    </row>
    <row r="158" spans="1:181" x14ac:dyDescent="0.3">
      <c r="A158" s="19"/>
      <c r="B158" s="827" t="s">
        <v>445</v>
      </c>
      <c r="C158" s="835">
        <f>SUM(C139:C142)</f>
        <v>2.2999999999999998</v>
      </c>
      <c r="D158" s="835">
        <f>IF(C158&gt;1,1,C158)</f>
        <v>1</v>
      </c>
      <c r="E158" s="835">
        <f>IF(D70=1,B$135+D158*C135*B135,0)</f>
        <v>0</v>
      </c>
      <c r="F158" s="835">
        <f>D88*E158/10000</f>
        <v>0</v>
      </c>
      <c r="G158" s="834"/>
      <c r="H158" s="827" t="s">
        <v>445</v>
      </c>
      <c r="I158" s="835">
        <f>SUM(I139:I142)</f>
        <v>2.2999999999999998</v>
      </c>
      <c r="J158" s="835">
        <f>IF(I158&gt;1,1,I158)</f>
        <v>1</v>
      </c>
      <c r="K158" s="835">
        <f>IF(J70=1,H$135+J158*I135*H135,0)</f>
        <v>0</v>
      </c>
      <c r="L158" s="835">
        <f>J88*K158/10000</f>
        <v>0</v>
      </c>
      <c r="M158" s="834"/>
      <c r="N158" s="827" t="s">
        <v>445</v>
      </c>
      <c r="O158" s="835">
        <f>SUM(O139:O142)</f>
        <v>2.2999999999999998</v>
      </c>
      <c r="P158" s="835">
        <f>IF(O158&gt;1,1,O158)</f>
        <v>1</v>
      </c>
      <c r="Q158" s="835">
        <f>IF(P70=1,N$135+P158*O135*N135,0)</f>
        <v>0</v>
      </c>
      <c r="R158" s="835">
        <f>P88*Q158/10000</f>
        <v>0</v>
      </c>
      <c r="S158" s="834"/>
      <c r="T158" s="827" t="s">
        <v>445</v>
      </c>
      <c r="U158" s="835">
        <f>SUM(U139:U142)</f>
        <v>2.2999999999999998</v>
      </c>
      <c r="V158" s="835">
        <f>IF(U158&gt;1,1,U158)</f>
        <v>1</v>
      </c>
      <c r="W158" s="835">
        <f>IF(V70=1,T$135+V158*U135*T135,0)</f>
        <v>0</v>
      </c>
      <c r="X158" s="835">
        <f>V88*W158/10000</f>
        <v>0</v>
      </c>
      <c r="Y158" s="834"/>
      <c r="Z158" s="827" t="s">
        <v>445</v>
      </c>
      <c r="AA158" s="835">
        <f>SUM(AA139:AA142)</f>
        <v>2.2999999999999998</v>
      </c>
      <c r="AB158" s="835">
        <f>IF(AA158&gt;1,1,AA158)</f>
        <v>1</v>
      </c>
      <c r="AC158" s="835">
        <f>IF(AB70=1,Z$135+AB158*AA135*Z135,0)</f>
        <v>0</v>
      </c>
      <c r="AD158" s="835">
        <f>AB88*AC158/10000</f>
        <v>0</v>
      </c>
      <c r="AE158" s="834"/>
      <c r="AF158" s="827" t="s">
        <v>445</v>
      </c>
      <c r="AG158" s="835">
        <f>SUM(AG139:AG142)</f>
        <v>2.2999999999999998</v>
      </c>
      <c r="AH158" s="835">
        <f>IF(AG158&gt;1,1,AG158)</f>
        <v>1</v>
      </c>
      <c r="AI158" s="835">
        <f>IF(AH70=1,AF$135+AH158*AG135*AF135,0)</f>
        <v>0</v>
      </c>
      <c r="AJ158" s="835">
        <f>AH88*AI158/10000</f>
        <v>0</v>
      </c>
      <c r="AK158" s="834"/>
      <c r="AL158" s="827" t="s">
        <v>445</v>
      </c>
      <c r="AM158" s="835">
        <f>SUM(AM139:AM142)</f>
        <v>2.2999999999999998</v>
      </c>
      <c r="AN158" s="835">
        <f>IF(AM158&gt;1,1,AM158)</f>
        <v>1</v>
      </c>
      <c r="AO158" s="835">
        <f>IF(AN70=1,AL$135+AN158*AM135*AL135,0)</f>
        <v>0</v>
      </c>
      <c r="AP158" s="835">
        <f>AN88*AO158/10000</f>
        <v>0</v>
      </c>
      <c r="AQ158" s="834"/>
      <c r="AR158" s="827" t="s">
        <v>445</v>
      </c>
      <c r="AS158" s="835">
        <f>SUM(AS139:AS142)</f>
        <v>2.2999999999999998</v>
      </c>
      <c r="AT158" s="835">
        <f>IF(AS158&gt;1,1,AS158)</f>
        <v>1</v>
      </c>
      <c r="AU158" s="835">
        <f>IF(AT70=1,AR$135+AT158*AS135*AR135,0)</f>
        <v>0</v>
      </c>
      <c r="AV158" s="835">
        <f>AT88*AU158/10000</f>
        <v>0</v>
      </c>
      <c r="AW158" s="834"/>
      <c r="AX158" s="827" t="s">
        <v>445</v>
      </c>
      <c r="AY158" s="835">
        <f>SUM(AY139:AY142)</f>
        <v>2.2999999999999998</v>
      </c>
      <c r="AZ158" s="835">
        <f>IF(AY158&gt;1,1,AY158)</f>
        <v>1</v>
      </c>
      <c r="BA158" s="835">
        <f>IF(AZ70=1,AX$135+AZ158*AY135*AX135,0)</f>
        <v>0</v>
      </c>
      <c r="BB158" s="835">
        <f>AZ88*BA158/10000</f>
        <v>0</v>
      </c>
      <c r="BC158" s="834"/>
      <c r="BD158" s="827" t="s">
        <v>445</v>
      </c>
      <c r="BE158" s="835">
        <f>SUM(BE139:BE142)</f>
        <v>2.2999999999999998</v>
      </c>
      <c r="BF158" s="835">
        <f>IF(BE158&gt;1,1,BE158)</f>
        <v>1</v>
      </c>
      <c r="BG158" s="835">
        <f>IF(BF70=1,BD$135+BF158*BE135*BD135,0)</f>
        <v>0</v>
      </c>
      <c r="BH158" s="835">
        <f>BF88*BG158/10000</f>
        <v>0</v>
      </c>
      <c r="BI158" s="834"/>
      <c r="BJ158" s="827" t="s">
        <v>445</v>
      </c>
      <c r="BK158" s="835">
        <f>SUM(BK139:BK142)</f>
        <v>2.2999999999999998</v>
      </c>
      <c r="BL158" s="835">
        <f>IF(BK158&gt;1,1,BK158)</f>
        <v>1</v>
      </c>
      <c r="BM158" s="835">
        <f>IF(BL70=1,BJ$135+BL158*BK135*BJ135,0)</f>
        <v>0</v>
      </c>
      <c r="BN158" s="835">
        <f>BL88*BM158/10000</f>
        <v>0</v>
      </c>
      <c r="BO158" s="834"/>
      <c r="BP158" s="827" t="s">
        <v>445</v>
      </c>
      <c r="BQ158" s="835">
        <f>SUM(BQ139:BQ142)</f>
        <v>2.2999999999999998</v>
      </c>
      <c r="BR158" s="835">
        <f>IF(BQ158&gt;1,1,BQ158)</f>
        <v>1</v>
      </c>
      <c r="BS158" s="835">
        <f>IF(BR70=1,BP$135+BR158*BQ135*BP135,0)</f>
        <v>0</v>
      </c>
      <c r="BT158" s="835">
        <f>BR88*BS158/10000</f>
        <v>0</v>
      </c>
      <c r="BU158" s="834"/>
      <c r="BV158" s="827" t="s">
        <v>445</v>
      </c>
      <c r="BW158" s="835">
        <f>SUM(BW139:BW142)</f>
        <v>2.2999999999999998</v>
      </c>
      <c r="BX158" s="835">
        <f>IF(BW158&gt;1,1,BW158)</f>
        <v>1</v>
      </c>
      <c r="BY158" s="835">
        <f>IF(BX70=1,BV$135+BX158*BW135*BV135,0)</f>
        <v>0</v>
      </c>
      <c r="BZ158" s="835">
        <f>BX88*BY158/10000</f>
        <v>0</v>
      </c>
      <c r="CA158" s="834"/>
      <c r="CB158" s="827" t="s">
        <v>445</v>
      </c>
      <c r="CC158" s="835">
        <f>SUM(CC139:CC142)</f>
        <v>2.2999999999999998</v>
      </c>
      <c r="CD158" s="835">
        <f>IF(CC158&gt;1,1,CC158)</f>
        <v>1</v>
      </c>
      <c r="CE158" s="835">
        <f>IF(CD70=1,CB$135+CD158*CC135*CB135,0)</f>
        <v>0</v>
      </c>
      <c r="CF158" s="835">
        <f>CD88*CE158/10000</f>
        <v>0</v>
      </c>
      <c r="CG158" s="834"/>
      <c r="CH158" s="827" t="s">
        <v>445</v>
      </c>
      <c r="CI158" s="835">
        <f>SUM(CI139:CI142)</f>
        <v>2.2999999999999998</v>
      </c>
      <c r="CJ158" s="835">
        <f>IF(CI158&gt;1,1,CI158)</f>
        <v>1</v>
      </c>
      <c r="CK158" s="835">
        <f>IF(CJ70=1,CH$135+CJ158*CI135*CH135,0)</f>
        <v>0</v>
      </c>
      <c r="CL158" s="835">
        <f>CJ88*CK158/10000</f>
        <v>0</v>
      </c>
      <c r="CM158" s="834"/>
      <c r="CN158" s="827" t="s">
        <v>445</v>
      </c>
      <c r="CO158" s="835">
        <f>SUM(CO139:CO142)</f>
        <v>2.2999999999999998</v>
      </c>
      <c r="CP158" s="835">
        <f>IF(CO158&gt;1,1,CO158)</f>
        <v>1</v>
      </c>
      <c r="CQ158" s="835">
        <f>IF(CP70=1,CN$135+CP158*CO135*CN135,0)</f>
        <v>0</v>
      </c>
      <c r="CR158" s="835">
        <f>CP88*CQ158/10000</f>
        <v>0</v>
      </c>
      <c r="CS158" s="834"/>
      <c r="CT158" s="827" t="s">
        <v>445</v>
      </c>
      <c r="CU158" s="835">
        <f>SUM(CU139:CU142)</f>
        <v>2.2999999999999998</v>
      </c>
      <c r="CV158" s="835">
        <f>IF(CU158&gt;1,1,CU158)</f>
        <v>1</v>
      </c>
      <c r="CW158" s="835">
        <f>IF(CV70=1,CT$135+CV158*CU135*CT135,0)</f>
        <v>0</v>
      </c>
      <c r="CX158" s="835">
        <f>CV88*CW158/10000</f>
        <v>0</v>
      </c>
      <c r="CY158" s="834"/>
      <c r="CZ158" s="827" t="s">
        <v>445</v>
      </c>
      <c r="DA158" s="835">
        <f>SUM(DA139:DA142)</f>
        <v>2.2999999999999998</v>
      </c>
      <c r="DB158" s="835">
        <f>IF(DA158&gt;1,1,DA158)</f>
        <v>1</v>
      </c>
      <c r="DC158" s="835">
        <f>IF(DB70=1,CZ$135+DB158*DA135*CZ135,0)</f>
        <v>0</v>
      </c>
      <c r="DD158" s="835">
        <f>DB88*DC158/10000</f>
        <v>0</v>
      </c>
      <c r="DE158" s="834"/>
      <c r="DF158" s="827" t="s">
        <v>445</v>
      </c>
      <c r="DG158" s="835">
        <f>SUM(DG139:DG142)</f>
        <v>2.2999999999999998</v>
      </c>
      <c r="DH158" s="835">
        <f>IF(DG158&gt;1,1,DG158)</f>
        <v>1</v>
      </c>
      <c r="DI158" s="835">
        <f>IF(DH70=1,DF$135+DH158*DG135*DF135,0)</f>
        <v>0</v>
      </c>
      <c r="DJ158" s="835">
        <f>DH88*DI158/10000</f>
        <v>0</v>
      </c>
      <c r="DK158" s="834"/>
      <c r="DL158" s="827" t="s">
        <v>445</v>
      </c>
      <c r="DM158" s="835">
        <f>SUM(DM139:DM142)</f>
        <v>2.2999999999999998</v>
      </c>
      <c r="DN158" s="835">
        <f>IF(DM158&gt;1,1,DM158)</f>
        <v>1</v>
      </c>
      <c r="DO158" s="835">
        <f>IF(DN70=1,DL$135+DN158*DM135*DL135,0)</f>
        <v>0</v>
      </c>
      <c r="DP158" s="835">
        <f>DN88*DO158/10000</f>
        <v>0</v>
      </c>
      <c r="DQ158" s="834"/>
      <c r="DR158" s="827" t="s">
        <v>445</v>
      </c>
      <c r="DS158" s="835">
        <f>SUM(DS139:DS142)</f>
        <v>2.2999999999999998</v>
      </c>
      <c r="DT158" s="835">
        <f>IF(DS158&gt;1,1,DS158)</f>
        <v>1</v>
      </c>
      <c r="DU158" s="835">
        <f>IF(DT70=1,DR$135+DT158*DS135*DR135,0)</f>
        <v>0</v>
      </c>
      <c r="DV158" s="835">
        <f>DT88*DU158/10000</f>
        <v>0</v>
      </c>
      <c r="DW158" s="834"/>
      <c r="DX158" s="827" t="s">
        <v>445</v>
      </c>
      <c r="DY158" s="835">
        <f>SUM(DY139:DY142)</f>
        <v>2.2999999999999998</v>
      </c>
      <c r="DZ158" s="835">
        <f>IF(DY158&gt;1,1,DY158)</f>
        <v>1</v>
      </c>
      <c r="EA158" s="835">
        <f>IF(DZ70=1,DX$135+DZ158*DY135*DX135,0)</f>
        <v>0</v>
      </c>
      <c r="EB158" s="835">
        <f>DZ88*EA158/10000</f>
        <v>0</v>
      </c>
      <c r="EC158" s="834"/>
      <c r="ED158" s="827" t="s">
        <v>445</v>
      </c>
      <c r="EE158" s="835">
        <f>SUM(EE139:EE142)</f>
        <v>2.2999999999999998</v>
      </c>
      <c r="EF158" s="835">
        <f>IF(EE158&gt;1,1,EE158)</f>
        <v>1</v>
      </c>
      <c r="EG158" s="835">
        <f>IF(EF70=1,ED$135+EF158*EE135*ED135,0)</f>
        <v>0</v>
      </c>
      <c r="EH158" s="835">
        <f>EF88*EG158/10000</f>
        <v>0</v>
      </c>
      <c r="EI158" s="834"/>
      <c r="EJ158" s="827" t="s">
        <v>445</v>
      </c>
      <c r="EK158" s="835">
        <f>SUM(EK139:EK142)</f>
        <v>2.2999999999999998</v>
      </c>
      <c r="EL158" s="835">
        <f>IF(EK158&gt;1,1,EK158)</f>
        <v>1</v>
      </c>
      <c r="EM158" s="835">
        <f>IF(EL70=1,EJ$135+EL158*EK135*EJ135,0)</f>
        <v>0</v>
      </c>
      <c r="EN158" s="835">
        <f>EL88*EM158/10000</f>
        <v>0</v>
      </c>
      <c r="EO158" s="834"/>
      <c r="EP158" s="827" t="s">
        <v>445</v>
      </c>
      <c r="EQ158" s="835">
        <f>SUM(EQ139:EQ142)</f>
        <v>2.2999999999999998</v>
      </c>
      <c r="ER158" s="835">
        <f>IF(EQ158&gt;1,1,EQ158)</f>
        <v>1</v>
      </c>
      <c r="ES158" s="835">
        <f>IF(ER70=1,EP$135+ER158*EQ135*EP135,0)</f>
        <v>0</v>
      </c>
      <c r="ET158" s="835">
        <f>ER88*ES158/10000</f>
        <v>0</v>
      </c>
      <c r="EU158" s="834"/>
      <c r="EV158" s="827" t="s">
        <v>445</v>
      </c>
      <c r="EW158" s="835">
        <f>SUM(EW139:EW142)</f>
        <v>2.2999999999999998</v>
      </c>
      <c r="EX158" s="835">
        <f>IF(EW158&gt;1,1,EW158)</f>
        <v>1</v>
      </c>
      <c r="EY158" s="835">
        <f>IF(EX70=1,EV$135+EX158*EW135*EV135,0)</f>
        <v>0</v>
      </c>
      <c r="EZ158" s="835">
        <f>EX88*EY158/10000</f>
        <v>0</v>
      </c>
      <c r="FA158" s="834"/>
      <c r="FB158" s="827" t="s">
        <v>445</v>
      </c>
      <c r="FC158" s="835">
        <f>SUM(FC139:FC142)</f>
        <v>2.2999999999999998</v>
      </c>
      <c r="FD158" s="835">
        <f>IF(FC158&gt;1,1,FC158)</f>
        <v>1</v>
      </c>
      <c r="FE158" s="835">
        <f>IF(FD70=1,FB$135+FD158*FC135*FB135,0)</f>
        <v>0</v>
      </c>
      <c r="FF158" s="835">
        <f>FD88*FE158/10000</f>
        <v>0</v>
      </c>
      <c r="FG158" s="834"/>
      <c r="FH158" s="827" t="s">
        <v>445</v>
      </c>
      <c r="FI158" s="835">
        <f>SUM(FI139:FI142)</f>
        <v>2.2999999999999998</v>
      </c>
      <c r="FJ158" s="835">
        <f>IF(FI158&gt;1,1,FI158)</f>
        <v>1</v>
      </c>
      <c r="FK158" s="835">
        <f>IF(FJ70=1,FH$135+FJ158*FI135*FH135,0)</f>
        <v>0</v>
      </c>
      <c r="FL158" s="835">
        <f>FJ88*FK158/10000</f>
        <v>0</v>
      </c>
      <c r="FM158" s="834"/>
      <c r="FN158" s="827" t="s">
        <v>445</v>
      </c>
      <c r="FO158" s="835">
        <f>SUM(FO139:FO142)</f>
        <v>2.2999999999999998</v>
      </c>
      <c r="FP158" s="835">
        <f>IF(FO158&gt;1,1,FO158)</f>
        <v>1</v>
      </c>
      <c r="FQ158" s="835">
        <f>IF(FP70=1,FN$135+FP158*FO135*FN135,0)</f>
        <v>0</v>
      </c>
      <c r="FR158" s="835">
        <f>FP88*FQ158/10000</f>
        <v>0</v>
      </c>
      <c r="FS158" s="834"/>
      <c r="FT158" s="827" t="s">
        <v>445</v>
      </c>
      <c r="FU158" s="835">
        <f>SUM(FU139:FU142)</f>
        <v>2.2999999999999998</v>
      </c>
      <c r="FV158" s="835">
        <f>IF(FU158&gt;1,1,FU158)</f>
        <v>1</v>
      </c>
      <c r="FW158" s="835">
        <f>IF(FV70=1,FT$135+FV158*FU135*FT135,0)</f>
        <v>0</v>
      </c>
      <c r="FX158" s="835">
        <f>FV88*FW158/10000</f>
        <v>0</v>
      </c>
      <c r="FY158" s="834"/>
    </row>
    <row r="159" spans="1:181" x14ac:dyDescent="0.3">
      <c r="A159" s="19"/>
      <c r="B159" s="827"/>
      <c r="C159" s="835"/>
      <c r="D159" s="835"/>
      <c r="E159" s="835"/>
      <c r="F159" s="835"/>
      <c r="G159" s="834"/>
      <c r="H159" s="827"/>
      <c r="I159" s="835"/>
      <c r="J159" s="835"/>
      <c r="K159" s="835"/>
      <c r="L159" s="835"/>
      <c r="M159" s="834"/>
      <c r="N159" s="827"/>
      <c r="O159" s="835"/>
      <c r="P159" s="835"/>
      <c r="Q159" s="835"/>
      <c r="R159" s="835"/>
      <c r="S159" s="834"/>
      <c r="T159" s="827"/>
      <c r="U159" s="835"/>
      <c r="V159" s="835"/>
      <c r="W159" s="835"/>
      <c r="X159" s="835"/>
      <c r="Y159" s="834"/>
      <c r="Z159" s="827"/>
      <c r="AA159" s="835"/>
      <c r="AB159" s="835"/>
      <c r="AC159" s="835"/>
      <c r="AD159" s="835"/>
      <c r="AE159" s="834"/>
      <c r="AF159" s="827"/>
      <c r="AG159" s="835"/>
      <c r="AH159" s="835"/>
      <c r="AI159" s="835"/>
      <c r="AJ159" s="835"/>
      <c r="AK159" s="834"/>
      <c r="AL159" s="827"/>
      <c r="AM159" s="835"/>
      <c r="AN159" s="835"/>
      <c r="AO159" s="835"/>
      <c r="AP159" s="835"/>
      <c r="AQ159" s="834"/>
      <c r="AR159" s="827"/>
      <c r="AS159" s="835"/>
      <c r="AT159" s="835"/>
      <c r="AU159" s="835"/>
      <c r="AV159" s="835"/>
      <c r="AW159" s="834"/>
      <c r="AX159" s="827"/>
      <c r="AY159" s="835"/>
      <c r="AZ159" s="835"/>
      <c r="BA159" s="835"/>
      <c r="BB159" s="835"/>
      <c r="BC159" s="834"/>
      <c r="BD159" s="827"/>
      <c r="BE159" s="835"/>
      <c r="BF159" s="835"/>
      <c r="BG159" s="835"/>
      <c r="BH159" s="835"/>
      <c r="BI159" s="834"/>
      <c r="BJ159" s="827"/>
      <c r="BK159" s="835"/>
      <c r="BL159" s="835"/>
      <c r="BM159" s="835"/>
      <c r="BN159" s="835"/>
      <c r="BO159" s="834"/>
      <c r="BP159" s="827"/>
      <c r="BQ159" s="835"/>
      <c r="BR159" s="835"/>
      <c r="BS159" s="835"/>
      <c r="BT159" s="835"/>
      <c r="BU159" s="834"/>
      <c r="BV159" s="827"/>
      <c r="BW159" s="835"/>
      <c r="BX159" s="835"/>
      <c r="BY159" s="835"/>
      <c r="BZ159" s="835"/>
      <c r="CA159" s="834"/>
      <c r="CB159" s="827"/>
      <c r="CC159" s="835"/>
      <c r="CD159" s="835"/>
      <c r="CE159" s="835"/>
      <c r="CF159" s="835"/>
      <c r="CG159" s="834"/>
      <c r="CH159" s="827"/>
      <c r="CI159" s="835"/>
      <c r="CJ159" s="835"/>
      <c r="CK159" s="835"/>
      <c r="CL159" s="835"/>
      <c r="CM159" s="834"/>
      <c r="CN159" s="827"/>
      <c r="CO159" s="835"/>
      <c r="CP159" s="835"/>
      <c r="CQ159" s="835"/>
      <c r="CR159" s="835"/>
      <c r="CS159" s="834"/>
      <c r="CT159" s="827"/>
      <c r="CU159" s="835"/>
      <c r="CV159" s="835"/>
      <c r="CW159" s="835"/>
      <c r="CX159" s="835"/>
      <c r="CY159" s="834"/>
      <c r="CZ159" s="827"/>
      <c r="DA159" s="835"/>
      <c r="DB159" s="835"/>
      <c r="DC159" s="835"/>
      <c r="DD159" s="835"/>
      <c r="DE159" s="834"/>
      <c r="DF159" s="827"/>
      <c r="DG159" s="835"/>
      <c r="DH159" s="835"/>
      <c r="DI159" s="835"/>
      <c r="DJ159" s="835"/>
      <c r="DK159" s="834"/>
      <c r="DL159" s="827"/>
      <c r="DM159" s="835"/>
      <c r="DN159" s="835"/>
      <c r="DO159" s="835"/>
      <c r="DP159" s="835"/>
      <c r="DQ159" s="834"/>
      <c r="DR159" s="827"/>
      <c r="DS159" s="835"/>
      <c r="DT159" s="835"/>
      <c r="DU159" s="835"/>
      <c r="DV159" s="835"/>
      <c r="DW159" s="834"/>
      <c r="DX159" s="827"/>
      <c r="DY159" s="835"/>
      <c r="DZ159" s="835"/>
      <c r="EA159" s="835"/>
      <c r="EB159" s="835"/>
      <c r="EC159" s="834"/>
      <c r="ED159" s="827"/>
      <c r="EE159" s="835"/>
      <c r="EF159" s="835"/>
      <c r="EG159" s="835"/>
      <c r="EH159" s="835"/>
      <c r="EI159" s="834"/>
      <c r="EJ159" s="827"/>
      <c r="EK159" s="835"/>
      <c r="EL159" s="835"/>
      <c r="EM159" s="835"/>
      <c r="EN159" s="835"/>
      <c r="EO159" s="834"/>
      <c r="EP159" s="827"/>
      <c r="EQ159" s="835"/>
      <c r="ER159" s="835"/>
      <c r="ES159" s="835"/>
      <c r="ET159" s="835"/>
      <c r="EU159" s="834"/>
      <c r="EV159" s="827"/>
      <c r="EW159" s="835"/>
      <c r="EX159" s="835"/>
      <c r="EY159" s="835"/>
      <c r="EZ159" s="835"/>
      <c r="FA159" s="834"/>
      <c r="FB159" s="827"/>
      <c r="FC159" s="835"/>
      <c r="FD159" s="835"/>
      <c r="FE159" s="835"/>
      <c r="FF159" s="835"/>
      <c r="FG159" s="834"/>
      <c r="FH159" s="827"/>
      <c r="FI159" s="835"/>
      <c r="FJ159" s="835"/>
      <c r="FK159" s="835"/>
      <c r="FL159" s="835"/>
      <c r="FM159" s="834"/>
      <c r="FN159" s="827"/>
      <c r="FO159" s="835"/>
      <c r="FP159" s="835"/>
      <c r="FQ159" s="835"/>
      <c r="FR159" s="835"/>
      <c r="FS159" s="834"/>
      <c r="FT159" s="827"/>
      <c r="FU159" s="835"/>
      <c r="FV159" s="835"/>
      <c r="FW159" s="835"/>
      <c r="FX159" s="835"/>
      <c r="FY159" s="834"/>
    </row>
    <row r="160" spans="1:181" x14ac:dyDescent="0.3">
      <c r="A160" s="19"/>
      <c r="B160" s="827"/>
      <c r="C160" s="835"/>
      <c r="D160" s="835"/>
      <c r="E160" s="835"/>
      <c r="F160" s="835"/>
      <c r="G160" s="834"/>
      <c r="H160" s="827"/>
      <c r="I160" s="835"/>
      <c r="J160" s="835"/>
      <c r="K160" s="835"/>
      <c r="L160" s="835"/>
      <c r="M160" s="834"/>
      <c r="N160" s="827"/>
      <c r="O160" s="835"/>
      <c r="P160" s="835"/>
      <c r="Q160" s="835"/>
      <c r="R160" s="835"/>
      <c r="S160" s="834"/>
      <c r="T160" s="827"/>
      <c r="U160" s="835"/>
      <c r="V160" s="835"/>
      <c r="W160" s="835"/>
      <c r="X160" s="835"/>
      <c r="Y160" s="834"/>
      <c r="Z160" s="827"/>
      <c r="AA160" s="835"/>
      <c r="AB160" s="835"/>
      <c r="AC160" s="835"/>
      <c r="AD160" s="835"/>
      <c r="AE160" s="834"/>
      <c r="AF160" s="827"/>
      <c r="AG160" s="835"/>
      <c r="AH160" s="835"/>
      <c r="AI160" s="835"/>
      <c r="AJ160" s="835"/>
      <c r="AK160" s="834"/>
      <c r="AL160" s="827"/>
      <c r="AM160" s="835"/>
      <c r="AN160" s="835"/>
      <c r="AO160" s="835"/>
      <c r="AP160" s="835"/>
      <c r="AQ160" s="834"/>
      <c r="AR160" s="827"/>
      <c r="AS160" s="835"/>
      <c r="AT160" s="835"/>
      <c r="AU160" s="835"/>
      <c r="AV160" s="835"/>
      <c r="AW160" s="834"/>
      <c r="AX160" s="827"/>
      <c r="AY160" s="835"/>
      <c r="AZ160" s="835"/>
      <c r="BA160" s="835"/>
      <c r="BB160" s="835"/>
      <c r="BC160" s="834"/>
      <c r="BD160" s="827"/>
      <c r="BE160" s="835"/>
      <c r="BF160" s="835"/>
      <c r="BG160" s="835"/>
      <c r="BH160" s="835"/>
      <c r="BI160" s="834"/>
      <c r="BJ160" s="827"/>
      <c r="BK160" s="835"/>
      <c r="BL160" s="835"/>
      <c r="BM160" s="835"/>
      <c r="BN160" s="835"/>
      <c r="BO160" s="834"/>
      <c r="BP160" s="827"/>
      <c r="BQ160" s="835"/>
      <c r="BR160" s="835"/>
      <c r="BS160" s="835"/>
      <c r="BT160" s="835"/>
      <c r="BU160" s="834"/>
      <c r="BV160" s="827"/>
      <c r="BW160" s="835"/>
      <c r="BX160" s="835"/>
      <c r="BY160" s="835"/>
      <c r="BZ160" s="835"/>
      <c r="CA160" s="834"/>
      <c r="CB160" s="827"/>
      <c r="CC160" s="835"/>
      <c r="CD160" s="835"/>
      <c r="CE160" s="835"/>
      <c r="CF160" s="835"/>
      <c r="CG160" s="834"/>
      <c r="CH160" s="827"/>
      <c r="CI160" s="835"/>
      <c r="CJ160" s="835"/>
      <c r="CK160" s="835"/>
      <c r="CL160" s="835"/>
      <c r="CM160" s="834"/>
      <c r="CN160" s="827"/>
      <c r="CO160" s="835"/>
      <c r="CP160" s="835"/>
      <c r="CQ160" s="835"/>
      <c r="CR160" s="835"/>
      <c r="CS160" s="834"/>
      <c r="CT160" s="827"/>
      <c r="CU160" s="835"/>
      <c r="CV160" s="835"/>
      <c r="CW160" s="835"/>
      <c r="CX160" s="835"/>
      <c r="CY160" s="834"/>
      <c r="CZ160" s="827"/>
      <c r="DA160" s="835"/>
      <c r="DB160" s="835"/>
      <c r="DC160" s="835"/>
      <c r="DD160" s="835"/>
      <c r="DE160" s="834"/>
      <c r="DF160" s="827"/>
      <c r="DG160" s="835"/>
      <c r="DH160" s="835"/>
      <c r="DI160" s="835"/>
      <c r="DJ160" s="835"/>
      <c r="DK160" s="834"/>
      <c r="DL160" s="827"/>
      <c r="DM160" s="835"/>
      <c r="DN160" s="835"/>
      <c r="DO160" s="835"/>
      <c r="DP160" s="835"/>
      <c r="DQ160" s="834"/>
      <c r="DR160" s="827"/>
      <c r="DS160" s="835"/>
      <c r="DT160" s="835"/>
      <c r="DU160" s="835"/>
      <c r="DV160" s="835"/>
      <c r="DW160" s="834"/>
      <c r="DX160" s="827"/>
      <c r="DY160" s="835"/>
      <c r="DZ160" s="835"/>
      <c r="EA160" s="835"/>
      <c r="EB160" s="835"/>
      <c r="EC160" s="834"/>
      <c r="ED160" s="827"/>
      <c r="EE160" s="835"/>
      <c r="EF160" s="835"/>
      <c r="EG160" s="835"/>
      <c r="EH160" s="835"/>
      <c r="EI160" s="834"/>
      <c r="EJ160" s="827"/>
      <c r="EK160" s="835"/>
      <c r="EL160" s="835"/>
      <c r="EM160" s="835"/>
      <c r="EN160" s="835"/>
      <c r="EO160" s="834"/>
      <c r="EP160" s="827"/>
      <c r="EQ160" s="835"/>
      <c r="ER160" s="835"/>
      <c r="ES160" s="835"/>
      <c r="ET160" s="835"/>
      <c r="EU160" s="834"/>
      <c r="EV160" s="827"/>
      <c r="EW160" s="835"/>
      <c r="EX160" s="835"/>
      <c r="EY160" s="835"/>
      <c r="EZ160" s="835"/>
      <c r="FA160" s="834"/>
      <c r="FB160" s="827"/>
      <c r="FC160" s="835"/>
      <c r="FD160" s="835"/>
      <c r="FE160" s="835"/>
      <c r="FF160" s="835"/>
      <c r="FG160" s="834"/>
      <c r="FH160" s="827"/>
      <c r="FI160" s="835"/>
      <c r="FJ160" s="835"/>
      <c r="FK160" s="835"/>
      <c r="FL160" s="835"/>
      <c r="FM160" s="834"/>
      <c r="FN160" s="827"/>
      <c r="FO160" s="835"/>
      <c r="FP160" s="835"/>
      <c r="FQ160" s="835"/>
      <c r="FR160" s="835"/>
      <c r="FS160" s="834"/>
      <c r="FT160" s="827"/>
      <c r="FU160" s="835"/>
      <c r="FV160" s="835"/>
      <c r="FW160" s="835"/>
      <c r="FX160" s="835"/>
      <c r="FY160" s="834"/>
    </row>
    <row r="161" spans="1:181" x14ac:dyDescent="0.3">
      <c r="A161" s="19"/>
      <c r="B161" s="827" t="s">
        <v>444</v>
      </c>
      <c r="C161" s="835">
        <f>IF(E105&lt;0,C141+C142+C140+C139,C141+C142)</f>
        <v>1.3</v>
      </c>
      <c r="D161" s="835">
        <f>IF(C161&gt;1,1,C161)</f>
        <v>1</v>
      </c>
      <c r="E161" s="835">
        <f>IF(AND(B$70=1,C$70=0),B$135+B$135*D161*C$135,0)</f>
        <v>0</v>
      </c>
      <c r="F161" s="835">
        <f>E161*D90/10000</f>
        <v>0</v>
      </c>
      <c r="G161" s="834"/>
      <c r="H161" s="827" t="s">
        <v>444</v>
      </c>
      <c r="I161" s="835">
        <f>IF(K105&lt;0,I141+I142+I140+I139,I141+I142)</f>
        <v>1.3</v>
      </c>
      <c r="J161" s="835">
        <f>IF(I161&gt;1,1,I161)</f>
        <v>1</v>
      </c>
      <c r="K161" s="835">
        <f>IF(AND(H$70=1,I$70=0),H$135+H$135*J161*I$135,0)</f>
        <v>0</v>
      </c>
      <c r="L161" s="835">
        <f>K161*J90/10000</f>
        <v>0</v>
      </c>
      <c r="M161" s="834"/>
      <c r="N161" s="827" t="s">
        <v>444</v>
      </c>
      <c r="O161" s="835">
        <f>IF(Q105&lt;0,O141+O142+O140+O139,O141+O142)</f>
        <v>1.3</v>
      </c>
      <c r="P161" s="835">
        <f>IF(O161&gt;1,1,O161)</f>
        <v>1</v>
      </c>
      <c r="Q161" s="835">
        <f>IF(AND(N$70=1,O$70=0),N$135+N$135*P161*O$135,0)</f>
        <v>0</v>
      </c>
      <c r="R161" s="835">
        <f>Q161*P90/10000</f>
        <v>0</v>
      </c>
      <c r="S161" s="834"/>
      <c r="T161" s="827" t="s">
        <v>444</v>
      </c>
      <c r="U161" s="835">
        <f>IF(W105&lt;0,U141+U142+U140+U139,U141+U142)</f>
        <v>1.3</v>
      </c>
      <c r="V161" s="835">
        <f>IF(U161&gt;1,1,U161)</f>
        <v>1</v>
      </c>
      <c r="W161" s="835">
        <f>IF(AND(T$70=1,U$70=0),T$135+T$135*V161*U$135,0)</f>
        <v>0</v>
      </c>
      <c r="X161" s="835">
        <f>W161*V90/10000</f>
        <v>0</v>
      </c>
      <c r="Y161" s="834"/>
      <c r="Z161" s="827" t="s">
        <v>444</v>
      </c>
      <c r="AA161" s="835">
        <f>IF(AC105&lt;0,AA141+AA142+AA140+AA139,AA141+AA142)</f>
        <v>1.3</v>
      </c>
      <c r="AB161" s="835">
        <f>IF(AA161&gt;1,1,AA161)</f>
        <v>1</v>
      </c>
      <c r="AC161" s="835">
        <f>IF(AND(Z$70=1,AA$70=0),Z$135+Z$135*AB161*AA$135,0)</f>
        <v>0</v>
      </c>
      <c r="AD161" s="835">
        <f>AC161*AB90/10000</f>
        <v>0</v>
      </c>
      <c r="AE161" s="834"/>
      <c r="AF161" s="827" t="s">
        <v>444</v>
      </c>
      <c r="AG161" s="835">
        <f>IF(AI105&lt;0,AG141+AG142+AG140+AG139,AG141+AG142)</f>
        <v>2.2999999999999998</v>
      </c>
      <c r="AH161" s="835">
        <f>IF(AG161&gt;1,1,AG161)</f>
        <v>1</v>
      </c>
      <c r="AI161" s="835">
        <f>IF(AND(AF$70=1,AG$70=0),AF$135+AF$135*AH161*AG$135,0)</f>
        <v>0</v>
      </c>
      <c r="AJ161" s="835">
        <f>AI161*AH90/10000</f>
        <v>0</v>
      </c>
      <c r="AK161" s="834"/>
      <c r="AL161" s="827" t="s">
        <v>444</v>
      </c>
      <c r="AM161" s="835">
        <f>IF(AO105&lt;0,AM141+AM142+AM140+AM139,AM141+AM142)</f>
        <v>2.2999999999999998</v>
      </c>
      <c r="AN161" s="835">
        <f>IF(AM161&gt;1,1,AM161)</f>
        <v>1</v>
      </c>
      <c r="AO161" s="835">
        <f>IF(AND(AL$70=1,AM$70=0),AL$135+AL$135*AN161*AM$135,0)</f>
        <v>0</v>
      </c>
      <c r="AP161" s="835">
        <f>AO161*AN90/10000</f>
        <v>0</v>
      </c>
      <c r="AQ161" s="834"/>
      <c r="AR161" s="827" t="s">
        <v>444</v>
      </c>
      <c r="AS161" s="835">
        <f>IF(AU105&lt;0,AS141+AS142+AS140+AS139,AS141+AS142)</f>
        <v>2.2999999999999998</v>
      </c>
      <c r="AT161" s="835">
        <f>IF(AS161&gt;1,1,AS161)</f>
        <v>1</v>
      </c>
      <c r="AU161" s="835">
        <f>IF(AND(AR$70=1,AS$70=0),AR$135+AR$135*AT161*AS$135,0)</f>
        <v>0</v>
      </c>
      <c r="AV161" s="835">
        <f>AU161*AT90/10000</f>
        <v>0</v>
      </c>
      <c r="AW161" s="834"/>
      <c r="AX161" s="827" t="s">
        <v>444</v>
      </c>
      <c r="AY161" s="835">
        <f>IF(BA105&lt;0,AY141+AY142+AY140+AY139,AY141+AY142)</f>
        <v>2.2999999999999998</v>
      </c>
      <c r="AZ161" s="835">
        <f>IF(AY161&gt;1,1,AY161)</f>
        <v>1</v>
      </c>
      <c r="BA161" s="835">
        <f>IF(AND(AX$70=1,AY$70=0),AX$135+AX$135*AZ161*AY$135,0)</f>
        <v>0</v>
      </c>
      <c r="BB161" s="835">
        <f>BA161*AZ90/10000</f>
        <v>0</v>
      </c>
      <c r="BC161" s="834"/>
      <c r="BD161" s="827" t="s">
        <v>444</v>
      </c>
      <c r="BE161" s="835">
        <f>IF(BG105&lt;0,BE141+BE142+BE140+BE139,BE141+BE142)</f>
        <v>2.2999999999999998</v>
      </c>
      <c r="BF161" s="835">
        <f>IF(BE161&gt;1,1,BE161)</f>
        <v>1</v>
      </c>
      <c r="BG161" s="835">
        <f>IF(AND(BD$70=1,BE$70=0),BD$135+BD$135*BF161*BE$135,0)</f>
        <v>0</v>
      </c>
      <c r="BH161" s="835">
        <f>BG161*BF90/10000</f>
        <v>0</v>
      </c>
      <c r="BI161" s="834"/>
      <c r="BJ161" s="827" t="s">
        <v>444</v>
      </c>
      <c r="BK161" s="835">
        <f>IF(BM105&lt;0,BK141+BK142+BK140+BK139,BK141+BK142)</f>
        <v>2.2999999999999998</v>
      </c>
      <c r="BL161" s="835">
        <f>IF(BK161&gt;1,1,BK161)</f>
        <v>1</v>
      </c>
      <c r="BM161" s="835">
        <f>IF(AND(BJ$70=1,BK$70=0),BJ$135+BJ$135*BL161*BK$135,0)</f>
        <v>0</v>
      </c>
      <c r="BN161" s="835">
        <f>BM161*BL90/10000</f>
        <v>0</v>
      </c>
      <c r="BO161" s="834"/>
      <c r="BP161" s="827" t="s">
        <v>444</v>
      </c>
      <c r="BQ161" s="835">
        <f>IF(BS105&lt;0,BQ141+BQ142+BQ140+BQ139,BQ141+BQ142)</f>
        <v>2.2999999999999998</v>
      </c>
      <c r="BR161" s="835">
        <f>IF(BQ161&gt;1,1,BQ161)</f>
        <v>1</v>
      </c>
      <c r="BS161" s="835">
        <f>IF(AND(BP$70=1,BQ$70=0),BP$135+BP$135*BR161*BQ$135,0)</f>
        <v>0</v>
      </c>
      <c r="BT161" s="835">
        <f>BS161*BR90/10000</f>
        <v>0</v>
      </c>
      <c r="BU161" s="834"/>
      <c r="BV161" s="827" t="s">
        <v>444</v>
      </c>
      <c r="BW161" s="835">
        <f>IF(BY105&lt;0,BW141+BW142+BW140+BW139,BW141+BW142)</f>
        <v>2.2999999999999998</v>
      </c>
      <c r="BX161" s="835">
        <f>IF(BW161&gt;1,1,BW161)</f>
        <v>1</v>
      </c>
      <c r="BY161" s="835">
        <f>IF(AND(BV$70=1,BW$70=0),BV$135+BV$135*BX161*BW$135,0)</f>
        <v>0</v>
      </c>
      <c r="BZ161" s="835">
        <f>BY161*BX90/10000</f>
        <v>0</v>
      </c>
      <c r="CA161" s="834"/>
      <c r="CB161" s="827" t="s">
        <v>444</v>
      </c>
      <c r="CC161" s="835">
        <f>IF(CE105&lt;0,CC141+CC142+CC140+CC139,CC141+CC142)</f>
        <v>2.2999999999999998</v>
      </c>
      <c r="CD161" s="835">
        <f>IF(CC161&gt;1,1,CC161)</f>
        <v>1</v>
      </c>
      <c r="CE161" s="835">
        <f>IF(AND(CB$70=1,CC$70=0),CB$135+CB$135*CD161*CC$135,0)</f>
        <v>0</v>
      </c>
      <c r="CF161" s="835">
        <f>CE161*CD90/10000</f>
        <v>0</v>
      </c>
      <c r="CG161" s="834"/>
      <c r="CH161" s="827" t="s">
        <v>444</v>
      </c>
      <c r="CI161" s="835">
        <f>IF(CK105&lt;0,CI141+CI142+CI140+CI139,CI141+CI142)</f>
        <v>2.2999999999999998</v>
      </c>
      <c r="CJ161" s="835">
        <f>IF(CI161&gt;1,1,CI161)</f>
        <v>1</v>
      </c>
      <c r="CK161" s="835">
        <f>IF(AND(CH$70=1,CI$70=0),CH$135+CH$135*CJ161*CI$135,0)</f>
        <v>0</v>
      </c>
      <c r="CL161" s="835">
        <f>CK161*CJ90/10000</f>
        <v>0</v>
      </c>
      <c r="CM161" s="834"/>
      <c r="CN161" s="827" t="s">
        <v>444</v>
      </c>
      <c r="CO161" s="835">
        <f>IF(CQ105&lt;0,CO141+CO142+CO140+CO139,CO141+CO142)</f>
        <v>2.2999999999999998</v>
      </c>
      <c r="CP161" s="835">
        <f>IF(CO161&gt;1,1,CO161)</f>
        <v>1</v>
      </c>
      <c r="CQ161" s="835">
        <f>IF(AND(CN$70=1,CO$70=0),CN$135+CN$135*CP161*CO$135,0)</f>
        <v>0</v>
      </c>
      <c r="CR161" s="835">
        <f>CQ161*CP90/10000</f>
        <v>0</v>
      </c>
      <c r="CS161" s="834"/>
      <c r="CT161" s="827" t="s">
        <v>444</v>
      </c>
      <c r="CU161" s="835">
        <f>IF(CW105&lt;0,CU141+CU142+CU140+CU139,CU141+CU142)</f>
        <v>2.2999999999999998</v>
      </c>
      <c r="CV161" s="835">
        <f>IF(CU161&gt;1,1,CU161)</f>
        <v>1</v>
      </c>
      <c r="CW161" s="835">
        <f>IF(AND(CT$70=1,CU$70=0),CT$135+CT$135*CV161*CU$135,0)</f>
        <v>0</v>
      </c>
      <c r="CX161" s="835">
        <f>CW161*CV90/10000</f>
        <v>0</v>
      </c>
      <c r="CY161" s="834"/>
      <c r="CZ161" s="827" t="s">
        <v>444</v>
      </c>
      <c r="DA161" s="835">
        <f>IF(DC105&lt;0,DA141+DA142+DA140+DA139,DA141+DA142)</f>
        <v>2.2999999999999998</v>
      </c>
      <c r="DB161" s="835">
        <f>IF(DA161&gt;1,1,DA161)</f>
        <v>1</v>
      </c>
      <c r="DC161" s="835">
        <f>IF(AND(CZ$70=1,DA$70=0),CZ$135+CZ$135*DB161*DA$135,0)</f>
        <v>0</v>
      </c>
      <c r="DD161" s="835">
        <f>DC161*DB90/10000</f>
        <v>0</v>
      </c>
      <c r="DE161" s="834"/>
      <c r="DF161" s="827" t="s">
        <v>444</v>
      </c>
      <c r="DG161" s="835">
        <f>IF(DI105&lt;0,DG141+DG142+DG140+DG139,DG141+DG142)</f>
        <v>2.2999999999999998</v>
      </c>
      <c r="DH161" s="835">
        <f>IF(DG161&gt;1,1,DG161)</f>
        <v>1</v>
      </c>
      <c r="DI161" s="835">
        <f>IF(AND(DF$70=1,DG$70=0),DF$135+DF$135*DH161*DG$135,0)</f>
        <v>0</v>
      </c>
      <c r="DJ161" s="835">
        <f>DI161*DH90/10000</f>
        <v>0</v>
      </c>
      <c r="DK161" s="834"/>
      <c r="DL161" s="827" t="s">
        <v>444</v>
      </c>
      <c r="DM161" s="835">
        <f>IF(DO105&lt;0,DM141+DM142+DM140+DM139,DM141+DM142)</f>
        <v>2.2999999999999998</v>
      </c>
      <c r="DN161" s="835">
        <f>IF(DM161&gt;1,1,DM161)</f>
        <v>1</v>
      </c>
      <c r="DO161" s="835">
        <f>IF(AND(DL$70=1,DM$70=0),DL$135+DL$135*DN161*DM$135,0)</f>
        <v>0</v>
      </c>
      <c r="DP161" s="835">
        <f>DO161*DN90/10000</f>
        <v>0</v>
      </c>
      <c r="DQ161" s="834"/>
      <c r="DR161" s="827" t="s">
        <v>444</v>
      </c>
      <c r="DS161" s="835">
        <f>IF(DU105&lt;0,DS141+DS142+DS140+DS139,DS141+DS142)</f>
        <v>2.2999999999999998</v>
      </c>
      <c r="DT161" s="835">
        <f>IF(DS161&gt;1,1,DS161)</f>
        <v>1</v>
      </c>
      <c r="DU161" s="835">
        <f>IF(AND(DR$70=1,DS$70=0),DR$135+DR$135*DT161*DS$135,0)</f>
        <v>0</v>
      </c>
      <c r="DV161" s="835">
        <f>DU161*DT90/10000</f>
        <v>0</v>
      </c>
      <c r="DW161" s="834"/>
      <c r="DX161" s="827" t="s">
        <v>444</v>
      </c>
      <c r="DY161" s="835">
        <f>IF(EA105&lt;0,DY141+DY142+DY140+DY139,DY141+DY142)</f>
        <v>2.2999999999999998</v>
      </c>
      <c r="DZ161" s="835">
        <f>IF(DY161&gt;1,1,DY161)</f>
        <v>1</v>
      </c>
      <c r="EA161" s="835">
        <f>IF(AND(DX$70=1,DY$70=0),DX$135+DX$135*DZ161*DY$135,0)</f>
        <v>0</v>
      </c>
      <c r="EB161" s="835">
        <f>EA161*DZ90/10000</f>
        <v>0</v>
      </c>
      <c r="EC161" s="834"/>
      <c r="ED161" s="827" t="s">
        <v>444</v>
      </c>
      <c r="EE161" s="835">
        <f>IF(EG105&lt;0,EE141+EE142+EE140+EE139,EE141+EE142)</f>
        <v>2.2999999999999998</v>
      </c>
      <c r="EF161" s="835">
        <f>IF(EE161&gt;1,1,EE161)</f>
        <v>1</v>
      </c>
      <c r="EG161" s="835">
        <f>IF(AND(ED$70=1,EE$70=0),ED$135+ED$135*EF161*EE$135,0)</f>
        <v>0</v>
      </c>
      <c r="EH161" s="835">
        <f>EG161*EF90/10000</f>
        <v>0</v>
      </c>
      <c r="EI161" s="834"/>
      <c r="EJ161" s="827" t="s">
        <v>444</v>
      </c>
      <c r="EK161" s="835">
        <f>IF(EM105&lt;0,EK141+EK142+EK140+EK139,EK141+EK142)</f>
        <v>2.2999999999999998</v>
      </c>
      <c r="EL161" s="835">
        <f>IF(EK161&gt;1,1,EK161)</f>
        <v>1</v>
      </c>
      <c r="EM161" s="835">
        <f>IF(AND(EJ$70=1,EK$70=0),EJ$135+EJ$135*EL161*EK$135,0)</f>
        <v>0</v>
      </c>
      <c r="EN161" s="835">
        <f>EM161*EL90/10000</f>
        <v>0</v>
      </c>
      <c r="EO161" s="834"/>
      <c r="EP161" s="827" t="s">
        <v>444</v>
      </c>
      <c r="EQ161" s="835">
        <f>IF(ES105&lt;0,EQ141+EQ142+EQ140+EQ139,EQ141+EQ142)</f>
        <v>2.2999999999999998</v>
      </c>
      <c r="ER161" s="835">
        <f>IF(EQ161&gt;1,1,EQ161)</f>
        <v>1</v>
      </c>
      <c r="ES161" s="835">
        <f>IF(AND(EP$70=1,EQ$70=0),EP$135+EP$135*ER161*EQ$135,0)</f>
        <v>0</v>
      </c>
      <c r="ET161" s="835">
        <f>ES161*ER90/10000</f>
        <v>0</v>
      </c>
      <c r="EU161" s="834"/>
      <c r="EV161" s="827" t="s">
        <v>444</v>
      </c>
      <c r="EW161" s="835">
        <f>IF(EY105&lt;0,EW141+EW142+EW140+EW139,EW141+EW142)</f>
        <v>2.2999999999999998</v>
      </c>
      <c r="EX161" s="835">
        <f>IF(EW161&gt;1,1,EW161)</f>
        <v>1</v>
      </c>
      <c r="EY161" s="835">
        <f>IF(AND(EV$70=1,EW$70=0),EV$135+EV$135*EX161*EW$135,0)</f>
        <v>0</v>
      </c>
      <c r="EZ161" s="835">
        <f>EY161*EX90/10000</f>
        <v>0</v>
      </c>
      <c r="FA161" s="834"/>
      <c r="FB161" s="827" t="s">
        <v>444</v>
      </c>
      <c r="FC161" s="835">
        <f>IF(FE105&lt;0,FC141+FC142+FC140+FC139,FC141+FC142)</f>
        <v>2.2999999999999998</v>
      </c>
      <c r="FD161" s="835">
        <f>IF(FC161&gt;1,1,FC161)</f>
        <v>1</v>
      </c>
      <c r="FE161" s="835">
        <f>IF(AND(FB$70=1,FC$70=0),FB$135+FB$135*FD161*FC$135,0)</f>
        <v>0</v>
      </c>
      <c r="FF161" s="835">
        <f>FE161*FD90/10000</f>
        <v>0</v>
      </c>
      <c r="FG161" s="834"/>
      <c r="FH161" s="827" t="s">
        <v>444</v>
      </c>
      <c r="FI161" s="835">
        <f>IF(FK105&lt;0,FI141+FI142+FI140+FI139,FI141+FI142)</f>
        <v>2.2999999999999998</v>
      </c>
      <c r="FJ161" s="835">
        <f>IF(FI161&gt;1,1,FI161)</f>
        <v>1</v>
      </c>
      <c r="FK161" s="835">
        <f>IF(AND(FH$70=1,FI$70=0),FH$135+FH$135*FJ161*FI$135,0)</f>
        <v>0</v>
      </c>
      <c r="FL161" s="835">
        <f>FK161*FJ90/10000</f>
        <v>0</v>
      </c>
      <c r="FM161" s="834"/>
      <c r="FN161" s="827" t="s">
        <v>444</v>
      </c>
      <c r="FO161" s="835">
        <f>IF(FQ105&lt;0,FO141+FO142+FO140+FO139,FO141+FO142)</f>
        <v>2.2999999999999998</v>
      </c>
      <c r="FP161" s="835">
        <f>IF(FO161&gt;1,1,FO161)</f>
        <v>1</v>
      </c>
      <c r="FQ161" s="835">
        <f>IF(AND(FN$70=1,FO$70=0),FN$135+FN$135*FP161*FO$135,0)</f>
        <v>0</v>
      </c>
      <c r="FR161" s="835">
        <f>FQ161*FP90/10000</f>
        <v>0</v>
      </c>
      <c r="FS161" s="834"/>
      <c r="FT161" s="827" t="s">
        <v>444</v>
      </c>
      <c r="FU161" s="835">
        <f>IF(FW105&lt;0,FU141+FU142+FU140+FU139,FU141+FU142)</f>
        <v>2.2999999999999998</v>
      </c>
      <c r="FV161" s="835">
        <f>IF(FU161&gt;1,1,FU161)</f>
        <v>1</v>
      </c>
      <c r="FW161" s="835">
        <f>IF(AND(FT$70=1,FU$70=0),FT$135+FT$135*FV161*FU$135,0)</f>
        <v>0</v>
      </c>
      <c r="FX161" s="835">
        <f>FW161*FV90/10000</f>
        <v>0</v>
      </c>
      <c r="FY161" s="834"/>
    </row>
    <row r="162" spans="1:181" x14ac:dyDescent="0.3">
      <c r="A162" s="19"/>
      <c r="B162" s="827" t="s">
        <v>439</v>
      </c>
      <c r="C162" s="835">
        <f>C140</f>
        <v>0.7</v>
      </c>
      <c r="D162" s="835">
        <f>IF(C162&gt;1,1,C162)</f>
        <v>0.7</v>
      </c>
      <c r="E162" s="835">
        <f>IF(AND(B$70=1,C$70=0),B$135+B$135*D162*C$135,0)</f>
        <v>0</v>
      </c>
      <c r="F162" s="835">
        <f>E162*D91/10000</f>
        <v>0</v>
      </c>
      <c r="G162" s="834"/>
      <c r="H162" s="827" t="s">
        <v>439</v>
      </c>
      <c r="I162" s="835">
        <f>I140</f>
        <v>0.7</v>
      </c>
      <c r="J162" s="835">
        <f>IF(I162&gt;1,1,I162)</f>
        <v>0.7</v>
      </c>
      <c r="K162" s="835">
        <f>IF(AND(H$70=1,I$70=0),H$135+H$135*J162*I$135,0)</f>
        <v>0</v>
      </c>
      <c r="L162" s="835">
        <f>K162*J91/10000</f>
        <v>0</v>
      </c>
      <c r="M162" s="834"/>
      <c r="N162" s="827" t="s">
        <v>439</v>
      </c>
      <c r="O162" s="835">
        <f>O140</f>
        <v>0.7</v>
      </c>
      <c r="P162" s="835">
        <f>IF(O162&gt;1,1,O162)</f>
        <v>0.7</v>
      </c>
      <c r="Q162" s="835">
        <f>IF(AND(N$70=1,O$70=0),N$135+N$135*P162*O$135,0)</f>
        <v>0</v>
      </c>
      <c r="R162" s="835">
        <f>Q162*P91/10000</f>
        <v>0</v>
      </c>
      <c r="S162" s="834"/>
      <c r="T162" s="827" t="s">
        <v>439</v>
      </c>
      <c r="U162" s="835">
        <f>U140</f>
        <v>0.7</v>
      </c>
      <c r="V162" s="835">
        <f>IF(U162&gt;1,1,U162)</f>
        <v>0.7</v>
      </c>
      <c r="W162" s="835">
        <f>IF(AND(T$70=1,U$70=0),T$135+T$135*V162*U$135,0)</f>
        <v>0</v>
      </c>
      <c r="X162" s="835">
        <f>W162*V91/10000</f>
        <v>0</v>
      </c>
      <c r="Y162" s="834"/>
      <c r="Z162" s="827" t="s">
        <v>439</v>
      </c>
      <c r="AA162" s="835">
        <f>AA140</f>
        <v>0.7</v>
      </c>
      <c r="AB162" s="835">
        <f>IF(AA162&gt;1,1,AA162)</f>
        <v>0.7</v>
      </c>
      <c r="AC162" s="835">
        <f>IF(AND(Z$70=1,AA$70=0),Z$135+Z$135*AB162*AA$135,0)</f>
        <v>0</v>
      </c>
      <c r="AD162" s="835">
        <f>AC162*AB91/10000</f>
        <v>0</v>
      </c>
      <c r="AE162" s="834"/>
      <c r="AF162" s="827" t="s">
        <v>439</v>
      </c>
      <c r="AG162" s="835">
        <f>AG140</f>
        <v>0.7</v>
      </c>
      <c r="AH162" s="835">
        <f>IF(AG162&gt;1,1,AG162)</f>
        <v>0.7</v>
      </c>
      <c r="AI162" s="835">
        <f>IF(AND(AF$70=1,AG$70=0),AF$135+AF$135*AH162*AG$135,0)</f>
        <v>0</v>
      </c>
      <c r="AJ162" s="835">
        <f>AI162*AH91/10000</f>
        <v>0</v>
      </c>
      <c r="AK162" s="834"/>
      <c r="AL162" s="827" t="s">
        <v>439</v>
      </c>
      <c r="AM162" s="835">
        <f>AM140</f>
        <v>0.7</v>
      </c>
      <c r="AN162" s="835">
        <f>IF(AM162&gt;1,1,AM162)</f>
        <v>0.7</v>
      </c>
      <c r="AO162" s="835">
        <f>IF(AND(AL$70=1,AM$70=0),AL$135+AL$135*AN162*AM$135,0)</f>
        <v>0</v>
      </c>
      <c r="AP162" s="835">
        <f>AO162*AN91/10000</f>
        <v>0</v>
      </c>
      <c r="AQ162" s="834"/>
      <c r="AR162" s="827" t="s">
        <v>439</v>
      </c>
      <c r="AS162" s="835">
        <f>AS140</f>
        <v>0.7</v>
      </c>
      <c r="AT162" s="835">
        <f>IF(AS162&gt;1,1,AS162)</f>
        <v>0.7</v>
      </c>
      <c r="AU162" s="835">
        <f>IF(AND(AR$70=1,AS$70=0),AR$135+AR$135*AT162*AS$135,0)</f>
        <v>0</v>
      </c>
      <c r="AV162" s="835">
        <f>AU162*AT91/10000</f>
        <v>0</v>
      </c>
      <c r="AW162" s="834"/>
      <c r="AX162" s="827" t="s">
        <v>439</v>
      </c>
      <c r="AY162" s="835">
        <f>AY140</f>
        <v>0.7</v>
      </c>
      <c r="AZ162" s="835">
        <f>IF(AY162&gt;1,1,AY162)</f>
        <v>0.7</v>
      </c>
      <c r="BA162" s="835">
        <f>IF(AND(AX$70=1,AY$70=0),AX$135+AX$135*AZ162*AY$135,0)</f>
        <v>0</v>
      </c>
      <c r="BB162" s="835">
        <f>BA162*AZ91/10000</f>
        <v>0</v>
      </c>
      <c r="BC162" s="834"/>
      <c r="BD162" s="827" t="s">
        <v>439</v>
      </c>
      <c r="BE162" s="835">
        <f>BE140</f>
        <v>0.7</v>
      </c>
      <c r="BF162" s="835">
        <f>IF(BE162&gt;1,1,BE162)</f>
        <v>0.7</v>
      </c>
      <c r="BG162" s="835">
        <f>IF(AND(BD$70=1,BE$70=0),BD$135+BD$135*BF162*BE$135,0)</f>
        <v>0</v>
      </c>
      <c r="BH162" s="835">
        <f>BG162*BF91/10000</f>
        <v>0</v>
      </c>
      <c r="BI162" s="834"/>
      <c r="BJ162" s="827" t="s">
        <v>439</v>
      </c>
      <c r="BK162" s="835">
        <f>BK140</f>
        <v>0.7</v>
      </c>
      <c r="BL162" s="835">
        <f>IF(BK162&gt;1,1,BK162)</f>
        <v>0.7</v>
      </c>
      <c r="BM162" s="835">
        <f>IF(AND(BJ$70=1,BK$70=0),BJ$135+BJ$135*BL162*BK$135,0)</f>
        <v>0</v>
      </c>
      <c r="BN162" s="835">
        <f>BM162*BL91/10000</f>
        <v>0</v>
      </c>
      <c r="BO162" s="834"/>
      <c r="BP162" s="827" t="s">
        <v>439</v>
      </c>
      <c r="BQ162" s="835">
        <f>BQ140</f>
        <v>0.7</v>
      </c>
      <c r="BR162" s="835">
        <f>IF(BQ162&gt;1,1,BQ162)</f>
        <v>0.7</v>
      </c>
      <c r="BS162" s="835">
        <f>IF(AND(BP$70=1,BQ$70=0),BP$135+BP$135*BR162*BQ$135,0)</f>
        <v>0</v>
      </c>
      <c r="BT162" s="835">
        <f>BS162*BR91/10000</f>
        <v>0</v>
      </c>
      <c r="BU162" s="834"/>
      <c r="BV162" s="827" t="s">
        <v>439</v>
      </c>
      <c r="BW162" s="835">
        <f>BW140</f>
        <v>0.7</v>
      </c>
      <c r="BX162" s="835">
        <f>IF(BW162&gt;1,1,BW162)</f>
        <v>0.7</v>
      </c>
      <c r="BY162" s="835">
        <f>IF(AND(BV$70=1,BW$70=0),BV$135+BV$135*BX162*BW$135,0)</f>
        <v>0</v>
      </c>
      <c r="BZ162" s="835">
        <f>BY162*BX91/10000</f>
        <v>0</v>
      </c>
      <c r="CA162" s="834"/>
      <c r="CB162" s="827" t="s">
        <v>439</v>
      </c>
      <c r="CC162" s="835">
        <f>CC140</f>
        <v>0.7</v>
      </c>
      <c r="CD162" s="835">
        <f>IF(CC162&gt;1,1,CC162)</f>
        <v>0.7</v>
      </c>
      <c r="CE162" s="835">
        <f>IF(AND(CB$70=1,CC$70=0),CB$135+CB$135*CD162*CC$135,0)</f>
        <v>0</v>
      </c>
      <c r="CF162" s="835">
        <f>CE162*CD91/10000</f>
        <v>0</v>
      </c>
      <c r="CG162" s="834"/>
      <c r="CH162" s="827" t="s">
        <v>439</v>
      </c>
      <c r="CI162" s="835">
        <f>CI140</f>
        <v>0.7</v>
      </c>
      <c r="CJ162" s="835">
        <f>IF(CI162&gt;1,1,CI162)</f>
        <v>0.7</v>
      </c>
      <c r="CK162" s="835">
        <f>IF(AND(CH$70=1,CI$70=0),CH$135+CH$135*CJ162*CI$135,0)</f>
        <v>0</v>
      </c>
      <c r="CL162" s="835">
        <f>CK162*CJ91/10000</f>
        <v>0</v>
      </c>
      <c r="CM162" s="834"/>
      <c r="CN162" s="827" t="s">
        <v>439</v>
      </c>
      <c r="CO162" s="835">
        <f>CO140</f>
        <v>0.7</v>
      </c>
      <c r="CP162" s="835">
        <f>IF(CO162&gt;1,1,CO162)</f>
        <v>0.7</v>
      </c>
      <c r="CQ162" s="835">
        <f>IF(AND(CN$70=1,CO$70=0),CN$135+CN$135*CP162*CO$135,0)</f>
        <v>0</v>
      </c>
      <c r="CR162" s="835">
        <f>CQ162*CP91/10000</f>
        <v>0</v>
      </c>
      <c r="CS162" s="834"/>
      <c r="CT162" s="827" t="s">
        <v>439</v>
      </c>
      <c r="CU162" s="835">
        <f>CU140</f>
        <v>0.7</v>
      </c>
      <c r="CV162" s="835">
        <f>IF(CU162&gt;1,1,CU162)</f>
        <v>0.7</v>
      </c>
      <c r="CW162" s="835">
        <f>IF(AND(CT$70=1,CU$70=0),CT$135+CT$135*CV162*CU$135,0)</f>
        <v>0</v>
      </c>
      <c r="CX162" s="835">
        <f>CW162*CV91/10000</f>
        <v>0</v>
      </c>
      <c r="CY162" s="834"/>
      <c r="CZ162" s="827" t="s">
        <v>439</v>
      </c>
      <c r="DA162" s="835">
        <f>DA140</f>
        <v>0.7</v>
      </c>
      <c r="DB162" s="835">
        <f>IF(DA162&gt;1,1,DA162)</f>
        <v>0.7</v>
      </c>
      <c r="DC162" s="835">
        <f>IF(AND(CZ$70=1,DA$70=0),CZ$135+CZ$135*DB162*DA$135,0)</f>
        <v>0</v>
      </c>
      <c r="DD162" s="835">
        <f>DC162*DB91/10000</f>
        <v>0</v>
      </c>
      <c r="DE162" s="834"/>
      <c r="DF162" s="827" t="s">
        <v>439</v>
      </c>
      <c r="DG162" s="835">
        <f>DG140</f>
        <v>0.7</v>
      </c>
      <c r="DH162" s="835">
        <f>IF(DG162&gt;1,1,DG162)</f>
        <v>0.7</v>
      </c>
      <c r="DI162" s="835">
        <f>IF(AND(DF$70=1,DG$70=0),DF$135+DF$135*DH162*DG$135,0)</f>
        <v>0</v>
      </c>
      <c r="DJ162" s="835">
        <f>DI162*DH91/10000</f>
        <v>0</v>
      </c>
      <c r="DK162" s="834"/>
      <c r="DL162" s="827" t="s">
        <v>439</v>
      </c>
      <c r="DM162" s="835">
        <f>DM140</f>
        <v>0.7</v>
      </c>
      <c r="DN162" s="835">
        <f>IF(DM162&gt;1,1,DM162)</f>
        <v>0.7</v>
      </c>
      <c r="DO162" s="835">
        <f>IF(AND(DL$70=1,DM$70=0),DL$135+DL$135*DN162*DM$135,0)</f>
        <v>0</v>
      </c>
      <c r="DP162" s="835">
        <f>DO162*DN91/10000</f>
        <v>0</v>
      </c>
      <c r="DQ162" s="834"/>
      <c r="DR162" s="827" t="s">
        <v>439</v>
      </c>
      <c r="DS162" s="835">
        <f>DS140</f>
        <v>0.7</v>
      </c>
      <c r="DT162" s="835">
        <f>IF(DS162&gt;1,1,DS162)</f>
        <v>0.7</v>
      </c>
      <c r="DU162" s="835">
        <f>IF(AND(DR$70=1,DS$70=0),DR$135+DR$135*DT162*DS$135,0)</f>
        <v>0</v>
      </c>
      <c r="DV162" s="835">
        <f>DU162*DT91/10000</f>
        <v>0</v>
      </c>
      <c r="DW162" s="834"/>
      <c r="DX162" s="827" t="s">
        <v>439</v>
      </c>
      <c r="DY162" s="835">
        <f>DY140</f>
        <v>0.7</v>
      </c>
      <c r="DZ162" s="835">
        <f>IF(DY162&gt;1,1,DY162)</f>
        <v>0.7</v>
      </c>
      <c r="EA162" s="835">
        <f>IF(AND(DX$70=1,DY$70=0),DX$135+DX$135*DZ162*DY$135,0)</f>
        <v>0</v>
      </c>
      <c r="EB162" s="835">
        <f>EA162*DZ91/10000</f>
        <v>0</v>
      </c>
      <c r="EC162" s="834"/>
      <c r="ED162" s="827" t="s">
        <v>439</v>
      </c>
      <c r="EE162" s="835">
        <f>EE140</f>
        <v>0.7</v>
      </c>
      <c r="EF162" s="835">
        <f>IF(EE162&gt;1,1,EE162)</f>
        <v>0.7</v>
      </c>
      <c r="EG162" s="835">
        <f>IF(AND(ED$70=1,EE$70=0),ED$135+ED$135*EF162*EE$135,0)</f>
        <v>0</v>
      </c>
      <c r="EH162" s="835">
        <f>EG162*EF91/10000</f>
        <v>0</v>
      </c>
      <c r="EI162" s="834"/>
      <c r="EJ162" s="827" t="s">
        <v>439</v>
      </c>
      <c r="EK162" s="835">
        <f>EK140</f>
        <v>0.7</v>
      </c>
      <c r="EL162" s="835">
        <f>IF(EK162&gt;1,1,EK162)</f>
        <v>0.7</v>
      </c>
      <c r="EM162" s="835">
        <f>IF(AND(EJ$70=1,EK$70=0),EJ$135+EJ$135*EL162*EK$135,0)</f>
        <v>0</v>
      </c>
      <c r="EN162" s="835">
        <f>EM162*EL91/10000</f>
        <v>0</v>
      </c>
      <c r="EO162" s="834"/>
      <c r="EP162" s="827" t="s">
        <v>439</v>
      </c>
      <c r="EQ162" s="835">
        <f>EQ140</f>
        <v>0.7</v>
      </c>
      <c r="ER162" s="835">
        <f>IF(EQ162&gt;1,1,EQ162)</f>
        <v>0.7</v>
      </c>
      <c r="ES162" s="835">
        <f>IF(AND(EP$70=1,EQ$70=0),EP$135+EP$135*ER162*EQ$135,0)</f>
        <v>0</v>
      </c>
      <c r="ET162" s="835">
        <f>ES162*ER91/10000</f>
        <v>0</v>
      </c>
      <c r="EU162" s="834"/>
      <c r="EV162" s="827" t="s">
        <v>439</v>
      </c>
      <c r="EW162" s="835">
        <f>EW140</f>
        <v>0.7</v>
      </c>
      <c r="EX162" s="835">
        <f>IF(EW162&gt;1,1,EW162)</f>
        <v>0.7</v>
      </c>
      <c r="EY162" s="835">
        <f>IF(AND(EV$70=1,EW$70=0),EV$135+EV$135*EX162*EW$135,0)</f>
        <v>0</v>
      </c>
      <c r="EZ162" s="835">
        <f>EY162*EX91/10000</f>
        <v>0</v>
      </c>
      <c r="FA162" s="834"/>
      <c r="FB162" s="827" t="s">
        <v>439</v>
      </c>
      <c r="FC162" s="835">
        <f>FC140</f>
        <v>0.7</v>
      </c>
      <c r="FD162" s="835">
        <f>IF(FC162&gt;1,1,FC162)</f>
        <v>0.7</v>
      </c>
      <c r="FE162" s="835">
        <f>IF(AND(FB$70=1,FC$70=0),FB$135+FB$135*FD162*FC$135,0)</f>
        <v>0</v>
      </c>
      <c r="FF162" s="835">
        <f>FE162*FD91/10000</f>
        <v>0</v>
      </c>
      <c r="FG162" s="834"/>
      <c r="FH162" s="827" t="s">
        <v>439</v>
      </c>
      <c r="FI162" s="835">
        <f>FI140</f>
        <v>0.7</v>
      </c>
      <c r="FJ162" s="835">
        <f>IF(FI162&gt;1,1,FI162)</f>
        <v>0.7</v>
      </c>
      <c r="FK162" s="835">
        <f>IF(AND(FH$70=1,FI$70=0),FH$135+FH$135*FJ162*FI$135,0)</f>
        <v>0</v>
      </c>
      <c r="FL162" s="835">
        <f>FK162*FJ91/10000</f>
        <v>0</v>
      </c>
      <c r="FM162" s="834"/>
      <c r="FN162" s="827" t="s">
        <v>439</v>
      </c>
      <c r="FO162" s="835">
        <f>FO140</f>
        <v>0.7</v>
      </c>
      <c r="FP162" s="835">
        <f>IF(FO162&gt;1,1,FO162)</f>
        <v>0.7</v>
      </c>
      <c r="FQ162" s="835">
        <f>IF(AND(FN$70=1,FO$70=0),FN$135+FN$135*FP162*FO$135,0)</f>
        <v>0</v>
      </c>
      <c r="FR162" s="835">
        <f>FQ162*FP91/10000</f>
        <v>0</v>
      </c>
      <c r="FS162" s="834"/>
      <c r="FT162" s="827" t="s">
        <v>439</v>
      </c>
      <c r="FU162" s="835">
        <f>FU140</f>
        <v>0.7</v>
      </c>
      <c r="FV162" s="835">
        <f>IF(FU162&gt;1,1,FU162)</f>
        <v>0.7</v>
      </c>
      <c r="FW162" s="835">
        <f>IF(AND(FT$70=1,FU$70=0),FT$135+FT$135*FV162*FU$135,0)</f>
        <v>0</v>
      </c>
      <c r="FX162" s="835">
        <f>FW162*FV91/10000</f>
        <v>0</v>
      </c>
      <c r="FY162" s="834"/>
    </row>
    <row r="163" spans="1:181" x14ac:dyDescent="0.3">
      <c r="A163" s="19"/>
      <c r="B163" s="827" t="s">
        <v>435</v>
      </c>
      <c r="C163" s="835">
        <f>C139</f>
        <v>0.3</v>
      </c>
      <c r="D163" s="835">
        <f>IF(C163&gt;1,1,C163)</f>
        <v>0.3</v>
      </c>
      <c r="E163" s="835">
        <f>IF(AND(B$70=1,C$70=0),B$135+B$135*D163*C$135,0)</f>
        <v>0</v>
      </c>
      <c r="F163" s="835">
        <f>E163*D92/10000</f>
        <v>0</v>
      </c>
      <c r="G163" s="834"/>
      <c r="H163" s="827" t="s">
        <v>435</v>
      </c>
      <c r="I163" s="835">
        <f>I139</f>
        <v>0.3</v>
      </c>
      <c r="J163" s="835">
        <f>IF(I163&gt;1,1,I163)</f>
        <v>0.3</v>
      </c>
      <c r="K163" s="835">
        <f>IF(AND(H$70=1,I$70=0),H$135+H$135*J163*I$135,0)</f>
        <v>0</v>
      </c>
      <c r="L163" s="835">
        <f>K163*J92/10000</f>
        <v>0</v>
      </c>
      <c r="M163" s="834"/>
      <c r="N163" s="827" t="s">
        <v>435</v>
      </c>
      <c r="O163" s="835">
        <f>O139</f>
        <v>0.3</v>
      </c>
      <c r="P163" s="835">
        <f>IF(O163&gt;1,1,O163)</f>
        <v>0.3</v>
      </c>
      <c r="Q163" s="835">
        <f>IF(AND(N$70=1,O$70=0),N$135+N$135*P163*O$135,0)</f>
        <v>0</v>
      </c>
      <c r="R163" s="835">
        <f>Q163*P92/10000</f>
        <v>0</v>
      </c>
      <c r="S163" s="834"/>
      <c r="T163" s="827" t="s">
        <v>435</v>
      </c>
      <c r="U163" s="835">
        <f>U139</f>
        <v>0.3</v>
      </c>
      <c r="V163" s="835">
        <f>IF(U163&gt;1,1,U163)</f>
        <v>0.3</v>
      </c>
      <c r="W163" s="835">
        <f>IF(AND(T$70=1,U$70=0),T$135+T$135*V163*U$135,0)</f>
        <v>0</v>
      </c>
      <c r="X163" s="835">
        <f>W163*V92/10000</f>
        <v>0</v>
      </c>
      <c r="Y163" s="834"/>
      <c r="Z163" s="827" t="s">
        <v>435</v>
      </c>
      <c r="AA163" s="835">
        <f>AA139</f>
        <v>0.3</v>
      </c>
      <c r="AB163" s="835">
        <f>IF(AA163&gt;1,1,AA163)</f>
        <v>0.3</v>
      </c>
      <c r="AC163" s="835">
        <f>IF(AND(Z$70=1,AA$70=0),Z$135+Z$135*AB163*AA$135,0)</f>
        <v>0</v>
      </c>
      <c r="AD163" s="835">
        <f>AC163*AB92/10000</f>
        <v>0</v>
      </c>
      <c r="AE163" s="834"/>
      <c r="AF163" s="827" t="s">
        <v>435</v>
      </c>
      <c r="AG163" s="835">
        <f>AG139</f>
        <v>0.3</v>
      </c>
      <c r="AH163" s="835">
        <f>IF(AG163&gt;1,1,AG163)</f>
        <v>0.3</v>
      </c>
      <c r="AI163" s="835">
        <f>IF(AND(AF$70=1,AG$70=0),AF$135+AF$135*AH163*AG$135,0)</f>
        <v>0</v>
      </c>
      <c r="AJ163" s="835">
        <f>AI163*AH92/10000</f>
        <v>0</v>
      </c>
      <c r="AK163" s="834"/>
      <c r="AL163" s="827" t="s">
        <v>435</v>
      </c>
      <c r="AM163" s="835">
        <f>AM139</f>
        <v>0.3</v>
      </c>
      <c r="AN163" s="835">
        <f>IF(AM163&gt;1,1,AM163)</f>
        <v>0.3</v>
      </c>
      <c r="AO163" s="835">
        <f>IF(AND(AL$70=1,AM$70=0),AL$135+AL$135*AN163*AM$135,0)</f>
        <v>0</v>
      </c>
      <c r="AP163" s="835">
        <f>AO163*AN92/10000</f>
        <v>0</v>
      </c>
      <c r="AQ163" s="834"/>
      <c r="AR163" s="827" t="s">
        <v>435</v>
      </c>
      <c r="AS163" s="835">
        <f>AS139</f>
        <v>0.3</v>
      </c>
      <c r="AT163" s="835">
        <f>IF(AS163&gt;1,1,AS163)</f>
        <v>0.3</v>
      </c>
      <c r="AU163" s="835">
        <f>IF(AND(AR$70=1,AS$70=0),AR$135+AR$135*AT163*AS$135,0)</f>
        <v>0</v>
      </c>
      <c r="AV163" s="835">
        <f>AU163*AT92/10000</f>
        <v>0</v>
      </c>
      <c r="AW163" s="834"/>
      <c r="AX163" s="827" t="s">
        <v>435</v>
      </c>
      <c r="AY163" s="835">
        <f>AY139</f>
        <v>0.3</v>
      </c>
      <c r="AZ163" s="835">
        <f>IF(AY163&gt;1,1,AY163)</f>
        <v>0.3</v>
      </c>
      <c r="BA163" s="835">
        <f>IF(AND(AX$70=1,AY$70=0),AX$135+AX$135*AZ163*AY$135,0)</f>
        <v>0</v>
      </c>
      <c r="BB163" s="835">
        <f>BA163*AZ92/10000</f>
        <v>0</v>
      </c>
      <c r="BC163" s="834"/>
      <c r="BD163" s="827" t="s">
        <v>435</v>
      </c>
      <c r="BE163" s="835">
        <f>BE139</f>
        <v>0.3</v>
      </c>
      <c r="BF163" s="835">
        <f>IF(BE163&gt;1,1,BE163)</f>
        <v>0.3</v>
      </c>
      <c r="BG163" s="835">
        <f>IF(AND(BD$70=1,BE$70=0),BD$135+BD$135*BF163*BE$135,0)</f>
        <v>0</v>
      </c>
      <c r="BH163" s="835">
        <f>BG163*BF92/10000</f>
        <v>0</v>
      </c>
      <c r="BI163" s="834"/>
      <c r="BJ163" s="827" t="s">
        <v>435</v>
      </c>
      <c r="BK163" s="835">
        <f>BK139</f>
        <v>0.3</v>
      </c>
      <c r="BL163" s="835">
        <f>IF(BK163&gt;1,1,BK163)</f>
        <v>0.3</v>
      </c>
      <c r="BM163" s="835">
        <f>IF(AND(BJ$70=1,BK$70=0),BJ$135+BJ$135*BL163*BK$135,0)</f>
        <v>0</v>
      </c>
      <c r="BN163" s="835">
        <f>BM163*BL92/10000</f>
        <v>0</v>
      </c>
      <c r="BO163" s="834"/>
      <c r="BP163" s="827" t="s">
        <v>435</v>
      </c>
      <c r="BQ163" s="835">
        <f>BQ139</f>
        <v>0.3</v>
      </c>
      <c r="BR163" s="835">
        <f>IF(BQ163&gt;1,1,BQ163)</f>
        <v>0.3</v>
      </c>
      <c r="BS163" s="835">
        <f>IF(AND(BP$70=1,BQ$70=0),BP$135+BP$135*BR163*BQ$135,0)</f>
        <v>0</v>
      </c>
      <c r="BT163" s="835">
        <f>BS163*BR92/10000</f>
        <v>0</v>
      </c>
      <c r="BU163" s="834"/>
      <c r="BV163" s="827" t="s">
        <v>435</v>
      </c>
      <c r="BW163" s="835">
        <f>BW139</f>
        <v>0.3</v>
      </c>
      <c r="BX163" s="835">
        <f>IF(BW163&gt;1,1,BW163)</f>
        <v>0.3</v>
      </c>
      <c r="BY163" s="835">
        <f>IF(AND(BV$70=1,BW$70=0),BV$135+BV$135*BX163*BW$135,0)</f>
        <v>0</v>
      </c>
      <c r="BZ163" s="835">
        <f>BY163*BX92/10000</f>
        <v>0</v>
      </c>
      <c r="CA163" s="834"/>
      <c r="CB163" s="827" t="s">
        <v>435</v>
      </c>
      <c r="CC163" s="835">
        <f>CC139</f>
        <v>0.3</v>
      </c>
      <c r="CD163" s="835">
        <f>IF(CC163&gt;1,1,CC163)</f>
        <v>0.3</v>
      </c>
      <c r="CE163" s="835">
        <f>IF(AND(CB$70=1,CC$70=0),CB$135+CB$135*CD163*CC$135,0)</f>
        <v>0</v>
      </c>
      <c r="CF163" s="835">
        <f>CE163*CD92/10000</f>
        <v>0</v>
      </c>
      <c r="CG163" s="834"/>
      <c r="CH163" s="827" t="s">
        <v>435</v>
      </c>
      <c r="CI163" s="835">
        <f>CI139</f>
        <v>0.3</v>
      </c>
      <c r="CJ163" s="835">
        <f>IF(CI163&gt;1,1,CI163)</f>
        <v>0.3</v>
      </c>
      <c r="CK163" s="835">
        <f>IF(AND(CH$70=1,CI$70=0),CH$135+CH$135*CJ163*CI$135,0)</f>
        <v>0</v>
      </c>
      <c r="CL163" s="835">
        <f>CK163*CJ92/10000</f>
        <v>0</v>
      </c>
      <c r="CM163" s="834"/>
      <c r="CN163" s="827" t="s">
        <v>435</v>
      </c>
      <c r="CO163" s="835">
        <f>CO139</f>
        <v>0.3</v>
      </c>
      <c r="CP163" s="835">
        <f>IF(CO163&gt;1,1,CO163)</f>
        <v>0.3</v>
      </c>
      <c r="CQ163" s="835">
        <f>IF(AND(CN$70=1,CO$70=0),CN$135+CN$135*CP163*CO$135,0)</f>
        <v>0</v>
      </c>
      <c r="CR163" s="835">
        <f>CQ163*CP92/10000</f>
        <v>0</v>
      </c>
      <c r="CS163" s="834"/>
      <c r="CT163" s="827" t="s">
        <v>435</v>
      </c>
      <c r="CU163" s="835">
        <f>CU139</f>
        <v>0.3</v>
      </c>
      <c r="CV163" s="835">
        <f>IF(CU163&gt;1,1,CU163)</f>
        <v>0.3</v>
      </c>
      <c r="CW163" s="835">
        <f>IF(AND(CT$70=1,CU$70=0),CT$135+CT$135*CV163*CU$135,0)</f>
        <v>0</v>
      </c>
      <c r="CX163" s="835">
        <f>CW163*CV92/10000</f>
        <v>0</v>
      </c>
      <c r="CY163" s="834"/>
      <c r="CZ163" s="827" t="s">
        <v>435</v>
      </c>
      <c r="DA163" s="835">
        <f>DA139</f>
        <v>0.3</v>
      </c>
      <c r="DB163" s="835">
        <f>IF(DA163&gt;1,1,DA163)</f>
        <v>0.3</v>
      </c>
      <c r="DC163" s="835">
        <f>IF(AND(CZ$70=1,DA$70=0),CZ$135+CZ$135*DB163*DA$135,0)</f>
        <v>0</v>
      </c>
      <c r="DD163" s="835">
        <f>DC163*DB92/10000</f>
        <v>0</v>
      </c>
      <c r="DE163" s="834"/>
      <c r="DF163" s="827" t="s">
        <v>435</v>
      </c>
      <c r="DG163" s="835">
        <f>DG139</f>
        <v>0.3</v>
      </c>
      <c r="DH163" s="835">
        <f>IF(DG163&gt;1,1,DG163)</f>
        <v>0.3</v>
      </c>
      <c r="DI163" s="835">
        <f>IF(AND(DF$70=1,DG$70=0),DF$135+DF$135*DH163*DG$135,0)</f>
        <v>0</v>
      </c>
      <c r="DJ163" s="835">
        <f>DI163*DH92/10000</f>
        <v>0</v>
      </c>
      <c r="DK163" s="834"/>
      <c r="DL163" s="827" t="s">
        <v>435</v>
      </c>
      <c r="DM163" s="835">
        <f>DM139</f>
        <v>0.3</v>
      </c>
      <c r="DN163" s="835">
        <f>IF(DM163&gt;1,1,DM163)</f>
        <v>0.3</v>
      </c>
      <c r="DO163" s="835">
        <f>IF(AND(DL$70=1,DM$70=0),DL$135+DL$135*DN163*DM$135,0)</f>
        <v>0</v>
      </c>
      <c r="DP163" s="835">
        <f>DO163*DN92/10000</f>
        <v>0</v>
      </c>
      <c r="DQ163" s="834"/>
      <c r="DR163" s="827" t="s">
        <v>435</v>
      </c>
      <c r="DS163" s="835">
        <f>DS139</f>
        <v>0.3</v>
      </c>
      <c r="DT163" s="835">
        <f>IF(DS163&gt;1,1,DS163)</f>
        <v>0.3</v>
      </c>
      <c r="DU163" s="835">
        <f>IF(AND(DR$70=1,DS$70=0),DR$135+DR$135*DT163*DS$135,0)</f>
        <v>0</v>
      </c>
      <c r="DV163" s="835">
        <f>DU163*DT92/10000</f>
        <v>0</v>
      </c>
      <c r="DW163" s="834"/>
      <c r="DX163" s="827" t="s">
        <v>435</v>
      </c>
      <c r="DY163" s="835">
        <f>DY139</f>
        <v>0.3</v>
      </c>
      <c r="DZ163" s="835">
        <f>IF(DY163&gt;1,1,DY163)</f>
        <v>0.3</v>
      </c>
      <c r="EA163" s="835">
        <f>IF(AND(DX$70=1,DY$70=0),DX$135+DX$135*DZ163*DY$135,0)</f>
        <v>0</v>
      </c>
      <c r="EB163" s="835">
        <f>EA163*DZ92/10000</f>
        <v>0</v>
      </c>
      <c r="EC163" s="834"/>
      <c r="ED163" s="827" t="s">
        <v>435</v>
      </c>
      <c r="EE163" s="835">
        <f>EE139</f>
        <v>0.3</v>
      </c>
      <c r="EF163" s="835">
        <f>IF(EE163&gt;1,1,EE163)</f>
        <v>0.3</v>
      </c>
      <c r="EG163" s="835">
        <f>IF(AND(ED$70=1,EE$70=0),ED$135+ED$135*EF163*EE$135,0)</f>
        <v>0</v>
      </c>
      <c r="EH163" s="835">
        <f>EG163*EF92/10000</f>
        <v>0</v>
      </c>
      <c r="EI163" s="834"/>
      <c r="EJ163" s="827" t="s">
        <v>435</v>
      </c>
      <c r="EK163" s="835">
        <f>EK139</f>
        <v>0.3</v>
      </c>
      <c r="EL163" s="835">
        <f>IF(EK163&gt;1,1,EK163)</f>
        <v>0.3</v>
      </c>
      <c r="EM163" s="835">
        <f>IF(AND(EJ$70=1,EK$70=0),EJ$135+EJ$135*EL163*EK$135,0)</f>
        <v>0</v>
      </c>
      <c r="EN163" s="835">
        <f>EM163*EL92/10000</f>
        <v>0</v>
      </c>
      <c r="EO163" s="834"/>
      <c r="EP163" s="827" t="s">
        <v>435</v>
      </c>
      <c r="EQ163" s="835">
        <f>EQ139</f>
        <v>0.3</v>
      </c>
      <c r="ER163" s="835">
        <f>IF(EQ163&gt;1,1,EQ163)</f>
        <v>0.3</v>
      </c>
      <c r="ES163" s="835">
        <f>IF(AND(EP$70=1,EQ$70=0),EP$135+EP$135*ER163*EQ$135,0)</f>
        <v>0</v>
      </c>
      <c r="ET163" s="835">
        <f>ES163*ER92/10000</f>
        <v>0</v>
      </c>
      <c r="EU163" s="834"/>
      <c r="EV163" s="827" t="s">
        <v>435</v>
      </c>
      <c r="EW163" s="835">
        <f>EW139</f>
        <v>0.3</v>
      </c>
      <c r="EX163" s="835">
        <f>IF(EW163&gt;1,1,EW163)</f>
        <v>0.3</v>
      </c>
      <c r="EY163" s="835">
        <f>IF(AND(EV$70=1,EW$70=0),EV$135+EV$135*EX163*EW$135,0)</f>
        <v>0</v>
      </c>
      <c r="EZ163" s="835">
        <f>EY163*EX92/10000</f>
        <v>0</v>
      </c>
      <c r="FA163" s="834"/>
      <c r="FB163" s="827" t="s">
        <v>435</v>
      </c>
      <c r="FC163" s="835">
        <f>FC139</f>
        <v>0.3</v>
      </c>
      <c r="FD163" s="835">
        <f>IF(FC163&gt;1,1,FC163)</f>
        <v>0.3</v>
      </c>
      <c r="FE163" s="835">
        <f>IF(AND(FB$70=1,FC$70=0),FB$135+FB$135*FD163*FC$135,0)</f>
        <v>0</v>
      </c>
      <c r="FF163" s="835">
        <f>FE163*FD92/10000</f>
        <v>0</v>
      </c>
      <c r="FG163" s="834"/>
      <c r="FH163" s="827" t="s">
        <v>435</v>
      </c>
      <c r="FI163" s="835">
        <f>FI139</f>
        <v>0.3</v>
      </c>
      <c r="FJ163" s="835">
        <f>IF(FI163&gt;1,1,FI163)</f>
        <v>0.3</v>
      </c>
      <c r="FK163" s="835">
        <f>IF(AND(FH$70=1,FI$70=0),FH$135+FH$135*FJ163*FI$135,0)</f>
        <v>0</v>
      </c>
      <c r="FL163" s="835">
        <f>FK163*FJ92/10000</f>
        <v>0</v>
      </c>
      <c r="FM163" s="834"/>
      <c r="FN163" s="827" t="s">
        <v>435</v>
      </c>
      <c r="FO163" s="835">
        <f>FO139</f>
        <v>0.3</v>
      </c>
      <c r="FP163" s="835">
        <f>IF(FO163&gt;1,1,FO163)</f>
        <v>0.3</v>
      </c>
      <c r="FQ163" s="835">
        <f>IF(AND(FN$70=1,FO$70=0),FN$135+FN$135*FP163*FO$135,0)</f>
        <v>0</v>
      </c>
      <c r="FR163" s="835">
        <f>FQ163*FP92/10000</f>
        <v>0</v>
      </c>
      <c r="FS163" s="834"/>
      <c r="FT163" s="827" t="s">
        <v>435</v>
      </c>
      <c r="FU163" s="835">
        <f>FU139</f>
        <v>0.3</v>
      </c>
      <c r="FV163" s="835">
        <f>IF(FU163&gt;1,1,FU163)</f>
        <v>0.3</v>
      </c>
      <c r="FW163" s="835">
        <f>IF(AND(FT$70=1,FU$70=0),FT$135+FT$135*FV163*FU$135,0)</f>
        <v>0</v>
      </c>
      <c r="FX163" s="835">
        <f>FW163*FV92/10000</f>
        <v>0</v>
      </c>
      <c r="FY163" s="834"/>
    </row>
    <row r="164" spans="1:181" x14ac:dyDescent="0.3">
      <c r="A164" s="19"/>
      <c r="B164" s="827"/>
      <c r="C164" s="835"/>
      <c r="D164" s="835"/>
      <c r="E164" s="835"/>
      <c r="F164" s="835"/>
      <c r="G164" s="834"/>
      <c r="H164" s="827"/>
      <c r="I164" s="835"/>
      <c r="J164" s="835"/>
      <c r="K164" s="835"/>
      <c r="L164" s="835"/>
      <c r="M164" s="834"/>
      <c r="N164" s="827"/>
      <c r="O164" s="835"/>
      <c r="P164" s="835"/>
      <c r="Q164" s="835"/>
      <c r="R164" s="835"/>
      <c r="S164" s="834"/>
      <c r="T164" s="827"/>
      <c r="U164" s="835"/>
      <c r="V164" s="835"/>
      <c r="W164" s="835"/>
      <c r="X164" s="835"/>
      <c r="Y164" s="834"/>
      <c r="Z164" s="827"/>
      <c r="AA164" s="835"/>
      <c r="AB164" s="835"/>
      <c r="AC164" s="835"/>
      <c r="AD164" s="835"/>
      <c r="AE164" s="834"/>
      <c r="AF164" s="827"/>
      <c r="AG164" s="835"/>
      <c r="AH164" s="835"/>
      <c r="AI164" s="835"/>
      <c r="AJ164" s="835"/>
      <c r="AK164" s="834"/>
      <c r="AL164" s="827"/>
      <c r="AM164" s="835"/>
      <c r="AN164" s="835"/>
      <c r="AO164" s="835"/>
      <c r="AP164" s="835"/>
      <c r="AQ164" s="834"/>
      <c r="AR164" s="827"/>
      <c r="AS164" s="835"/>
      <c r="AT164" s="835"/>
      <c r="AU164" s="835"/>
      <c r="AV164" s="835"/>
      <c r="AW164" s="834"/>
      <c r="AX164" s="827"/>
      <c r="AY164" s="835"/>
      <c r="AZ164" s="835"/>
      <c r="BA164" s="835"/>
      <c r="BB164" s="835"/>
      <c r="BC164" s="834"/>
      <c r="BD164" s="827"/>
      <c r="BE164" s="835"/>
      <c r="BF164" s="835"/>
      <c r="BG164" s="835"/>
      <c r="BH164" s="835"/>
      <c r="BI164" s="834"/>
      <c r="BJ164" s="827"/>
      <c r="BK164" s="835"/>
      <c r="BL164" s="835"/>
      <c r="BM164" s="835"/>
      <c r="BN164" s="835"/>
      <c r="BO164" s="834"/>
      <c r="BP164" s="827"/>
      <c r="BQ164" s="835"/>
      <c r="BR164" s="835"/>
      <c r="BS164" s="835"/>
      <c r="BT164" s="835"/>
      <c r="BU164" s="834"/>
      <c r="BV164" s="827"/>
      <c r="BW164" s="835"/>
      <c r="BX164" s="835"/>
      <c r="BY164" s="835"/>
      <c r="BZ164" s="835"/>
      <c r="CA164" s="834"/>
      <c r="CB164" s="827"/>
      <c r="CC164" s="835"/>
      <c r="CD164" s="835"/>
      <c r="CE164" s="835"/>
      <c r="CF164" s="835"/>
      <c r="CG164" s="834"/>
      <c r="CH164" s="827"/>
      <c r="CI164" s="835"/>
      <c r="CJ164" s="835"/>
      <c r="CK164" s="835"/>
      <c r="CL164" s="835"/>
      <c r="CM164" s="834"/>
      <c r="CN164" s="827"/>
      <c r="CO164" s="835"/>
      <c r="CP164" s="835"/>
      <c r="CQ164" s="835"/>
      <c r="CR164" s="835"/>
      <c r="CS164" s="834"/>
      <c r="CT164" s="827"/>
      <c r="CU164" s="835"/>
      <c r="CV164" s="835"/>
      <c r="CW164" s="835"/>
      <c r="CX164" s="835"/>
      <c r="CY164" s="834"/>
      <c r="CZ164" s="827"/>
      <c r="DA164" s="835"/>
      <c r="DB164" s="835"/>
      <c r="DC164" s="835"/>
      <c r="DD164" s="835"/>
      <c r="DE164" s="834"/>
      <c r="DF164" s="827"/>
      <c r="DG164" s="835"/>
      <c r="DH164" s="835"/>
      <c r="DI164" s="835"/>
      <c r="DJ164" s="835"/>
      <c r="DK164" s="834"/>
      <c r="DL164" s="827"/>
      <c r="DM164" s="835"/>
      <c r="DN164" s="835"/>
      <c r="DO164" s="835"/>
      <c r="DP164" s="835"/>
      <c r="DQ164" s="834"/>
      <c r="DR164" s="827"/>
      <c r="DS164" s="835"/>
      <c r="DT164" s="835"/>
      <c r="DU164" s="835"/>
      <c r="DV164" s="835"/>
      <c r="DW164" s="834"/>
      <c r="DX164" s="827"/>
      <c r="DY164" s="835"/>
      <c r="DZ164" s="835"/>
      <c r="EA164" s="835"/>
      <c r="EB164" s="835"/>
      <c r="EC164" s="834"/>
      <c r="ED164" s="827"/>
      <c r="EE164" s="835"/>
      <c r="EF164" s="835"/>
      <c r="EG164" s="835"/>
      <c r="EH164" s="835"/>
      <c r="EI164" s="834"/>
      <c r="EJ164" s="827"/>
      <c r="EK164" s="835"/>
      <c r="EL164" s="835"/>
      <c r="EM164" s="835"/>
      <c r="EN164" s="835"/>
      <c r="EO164" s="834"/>
      <c r="EP164" s="827"/>
      <c r="EQ164" s="835"/>
      <c r="ER164" s="835"/>
      <c r="ES164" s="835"/>
      <c r="ET164" s="835"/>
      <c r="EU164" s="834"/>
      <c r="EV164" s="827"/>
      <c r="EW164" s="835"/>
      <c r="EX164" s="835"/>
      <c r="EY164" s="835"/>
      <c r="EZ164" s="835"/>
      <c r="FA164" s="834"/>
      <c r="FB164" s="827"/>
      <c r="FC164" s="835"/>
      <c r="FD164" s="835"/>
      <c r="FE164" s="835"/>
      <c r="FF164" s="835"/>
      <c r="FG164" s="834"/>
      <c r="FH164" s="827"/>
      <c r="FI164" s="835"/>
      <c r="FJ164" s="835"/>
      <c r="FK164" s="835"/>
      <c r="FL164" s="835"/>
      <c r="FM164" s="834"/>
      <c r="FN164" s="827"/>
      <c r="FO164" s="835"/>
      <c r="FP164" s="835"/>
      <c r="FQ164" s="835"/>
      <c r="FR164" s="835"/>
      <c r="FS164" s="834"/>
      <c r="FT164" s="827"/>
      <c r="FU164" s="835"/>
      <c r="FV164" s="835"/>
      <c r="FW164" s="835"/>
      <c r="FX164" s="835"/>
      <c r="FY164" s="834"/>
    </row>
    <row r="165" spans="1:181" x14ac:dyDescent="0.3">
      <c r="A165" s="19"/>
      <c r="B165" s="827" t="s">
        <v>443</v>
      </c>
      <c r="C165" s="835">
        <f>IF(E105&lt;0,C141+C142+C140+C139,C139+C140)</f>
        <v>1</v>
      </c>
      <c r="D165" s="835">
        <f>IF(C165&gt;1,1,C165)</f>
        <v>1</v>
      </c>
      <c r="E165" s="835">
        <f>IF(AND(B$70=0,C$70=1),B$135+B$135*D165*C$135,0)</f>
        <v>0</v>
      </c>
      <c r="F165" s="835">
        <f>E165*D97/10000</f>
        <v>0</v>
      </c>
      <c r="G165" s="834"/>
      <c r="H165" s="827" t="s">
        <v>443</v>
      </c>
      <c r="I165" s="835">
        <f>IF(K105&lt;0,I141+I142+I140+I139,I139+I140)</f>
        <v>1</v>
      </c>
      <c r="J165" s="835">
        <f>IF(I165&gt;1,1,I165)</f>
        <v>1</v>
      </c>
      <c r="K165" s="835">
        <f>IF(AND(H$70=0,I$70=1),H$135+H$135*J165*I$135,0)</f>
        <v>0</v>
      </c>
      <c r="L165" s="835">
        <f>K165*J97/10000</f>
        <v>0</v>
      </c>
      <c r="M165" s="834"/>
      <c r="N165" s="827" t="s">
        <v>443</v>
      </c>
      <c r="O165" s="835">
        <f>IF(Q105&lt;0,O141+O142+O140+O139,O139+O140)</f>
        <v>1</v>
      </c>
      <c r="P165" s="835">
        <f>IF(O165&gt;1,1,O165)</f>
        <v>1</v>
      </c>
      <c r="Q165" s="835">
        <f>IF(AND(N$70=0,O$70=1),N$135+N$135*P165*O$135,0)</f>
        <v>0</v>
      </c>
      <c r="R165" s="835">
        <f>Q165*P97/10000</f>
        <v>0</v>
      </c>
      <c r="S165" s="834"/>
      <c r="T165" s="827" t="s">
        <v>443</v>
      </c>
      <c r="U165" s="835">
        <f>IF(W105&lt;0,U141+U142+U140+U139,U139+U140)</f>
        <v>1</v>
      </c>
      <c r="V165" s="835">
        <f>IF(U165&gt;1,1,U165)</f>
        <v>1</v>
      </c>
      <c r="W165" s="835">
        <f>IF(AND(T$70=0,U$70=1),T$135+T$135*V165*U$135,0)</f>
        <v>0</v>
      </c>
      <c r="X165" s="835">
        <f>W165*V97/10000</f>
        <v>0</v>
      </c>
      <c r="Y165" s="834"/>
      <c r="Z165" s="827" t="s">
        <v>443</v>
      </c>
      <c r="AA165" s="835">
        <f>IF(AC105&lt;0,AA141+AA142+AA140+AA139,AA139+AA140)</f>
        <v>1</v>
      </c>
      <c r="AB165" s="835">
        <f>IF(AA165&gt;1,1,AA165)</f>
        <v>1</v>
      </c>
      <c r="AC165" s="835">
        <f>IF(AND(Z$70=0,AA$70=1),Z$135+Z$135*AB165*AA$135,0)</f>
        <v>0</v>
      </c>
      <c r="AD165" s="835">
        <f>AC165*AB97/10000</f>
        <v>0</v>
      </c>
      <c r="AE165" s="834"/>
      <c r="AF165" s="827" t="s">
        <v>443</v>
      </c>
      <c r="AG165" s="835">
        <f>IF(AI105&lt;0,AG141+AG142+AG140+AG139,AG139+AG140)</f>
        <v>2.2999999999999998</v>
      </c>
      <c r="AH165" s="835">
        <f>IF(AG165&gt;1,1,AG165)</f>
        <v>1</v>
      </c>
      <c r="AI165" s="835">
        <f>IF(AND(AF$70=0,AG$70=1),AF$135+AF$135*AH165*AG$135,0)</f>
        <v>0</v>
      </c>
      <c r="AJ165" s="835">
        <f>AI165*AH97/10000</f>
        <v>0</v>
      </c>
      <c r="AK165" s="834"/>
      <c r="AL165" s="827" t="s">
        <v>443</v>
      </c>
      <c r="AM165" s="835">
        <f>IF(AO105&lt;0,AM141+AM142+AM140+AM139,AM139+AM140)</f>
        <v>2.2999999999999998</v>
      </c>
      <c r="AN165" s="835">
        <f>IF(AM165&gt;1,1,AM165)</f>
        <v>1</v>
      </c>
      <c r="AO165" s="835">
        <f>IF(AND(AL$70=0,AM$70=1),AL$135+AL$135*AN165*AM$135,0)</f>
        <v>0</v>
      </c>
      <c r="AP165" s="835">
        <f>AO165*AN97/10000</f>
        <v>0</v>
      </c>
      <c r="AQ165" s="834"/>
      <c r="AR165" s="827" t="s">
        <v>443</v>
      </c>
      <c r="AS165" s="835">
        <f>IF(AU105&lt;0,AS141+AS142+AS140+AS139,AS139+AS140)</f>
        <v>2.2999999999999998</v>
      </c>
      <c r="AT165" s="835">
        <f>IF(AS165&gt;1,1,AS165)</f>
        <v>1</v>
      </c>
      <c r="AU165" s="835">
        <f>IF(AND(AR$70=0,AS$70=1),AR$135+AR$135*AT165*AS$135,0)</f>
        <v>0</v>
      </c>
      <c r="AV165" s="835">
        <f>AU165*AT97/10000</f>
        <v>0</v>
      </c>
      <c r="AW165" s="834"/>
      <c r="AX165" s="827" t="s">
        <v>443</v>
      </c>
      <c r="AY165" s="835">
        <f>IF(BA105&lt;0,AY141+AY142+AY140+AY139,AY139+AY140)</f>
        <v>2.2999999999999998</v>
      </c>
      <c r="AZ165" s="835">
        <f>IF(AY165&gt;1,1,AY165)</f>
        <v>1</v>
      </c>
      <c r="BA165" s="835">
        <f>IF(AND(AX$70=0,AY$70=1),AX$135+AX$135*AZ165*AY$135,0)</f>
        <v>0</v>
      </c>
      <c r="BB165" s="835">
        <f>BA165*AZ97/10000</f>
        <v>0</v>
      </c>
      <c r="BC165" s="834"/>
      <c r="BD165" s="827" t="s">
        <v>443</v>
      </c>
      <c r="BE165" s="835">
        <f>IF(BG105&lt;0,BE141+BE142+BE140+BE139,BE139+BE140)</f>
        <v>2.2999999999999998</v>
      </c>
      <c r="BF165" s="835">
        <f>IF(BE165&gt;1,1,BE165)</f>
        <v>1</v>
      </c>
      <c r="BG165" s="835">
        <f>IF(AND(BD$70=0,BE$70=1),BD$135+BD$135*BF165*BE$135,0)</f>
        <v>0</v>
      </c>
      <c r="BH165" s="835">
        <f>BG165*BF97/10000</f>
        <v>0</v>
      </c>
      <c r="BI165" s="834"/>
      <c r="BJ165" s="827" t="s">
        <v>443</v>
      </c>
      <c r="BK165" s="835">
        <f>IF(BM105&lt;0,BK141+BK142+BK140+BK139,BK139+BK140)</f>
        <v>2.2999999999999998</v>
      </c>
      <c r="BL165" s="835">
        <f>IF(BK165&gt;1,1,BK165)</f>
        <v>1</v>
      </c>
      <c r="BM165" s="835">
        <f>IF(AND(BJ$70=0,BK$70=1),BJ$135+BJ$135*BL165*BK$135,0)</f>
        <v>0</v>
      </c>
      <c r="BN165" s="835">
        <f>BM165*BL97/10000</f>
        <v>0</v>
      </c>
      <c r="BO165" s="834"/>
      <c r="BP165" s="827" t="s">
        <v>443</v>
      </c>
      <c r="BQ165" s="835">
        <f>IF(BS105&lt;0,BQ141+BQ142+BQ140+BQ139,BQ139+BQ140)</f>
        <v>2.2999999999999998</v>
      </c>
      <c r="BR165" s="835">
        <f>IF(BQ165&gt;1,1,BQ165)</f>
        <v>1</v>
      </c>
      <c r="BS165" s="835">
        <f>IF(AND(BP$70=0,BQ$70=1),BP$135+BP$135*BR165*BQ$135,0)</f>
        <v>0</v>
      </c>
      <c r="BT165" s="835">
        <f>BS165*BR97/10000</f>
        <v>0</v>
      </c>
      <c r="BU165" s="834"/>
      <c r="BV165" s="827" t="s">
        <v>443</v>
      </c>
      <c r="BW165" s="835">
        <f>IF(BY105&lt;0,BW141+BW142+BW140+BW139,BW139+BW140)</f>
        <v>2.2999999999999998</v>
      </c>
      <c r="BX165" s="835">
        <f>IF(BW165&gt;1,1,BW165)</f>
        <v>1</v>
      </c>
      <c r="BY165" s="835">
        <f>IF(AND(BV$70=0,BW$70=1),BV$135+BV$135*BX165*BW$135,0)</f>
        <v>0</v>
      </c>
      <c r="BZ165" s="835">
        <f>BY165*BX97/10000</f>
        <v>0</v>
      </c>
      <c r="CA165" s="834"/>
      <c r="CB165" s="827" t="s">
        <v>443</v>
      </c>
      <c r="CC165" s="835">
        <f>IF(CE105&lt;0,CC141+CC142+CC140+CC139,CC139+CC140)</f>
        <v>2.2999999999999998</v>
      </c>
      <c r="CD165" s="835">
        <f>IF(CC165&gt;1,1,CC165)</f>
        <v>1</v>
      </c>
      <c r="CE165" s="835">
        <f>IF(AND(CB$70=0,CC$70=1),CB$135+CB$135*CD165*CC$135,0)</f>
        <v>0</v>
      </c>
      <c r="CF165" s="835">
        <f>CE165*CD97/10000</f>
        <v>0</v>
      </c>
      <c r="CG165" s="834"/>
      <c r="CH165" s="827" t="s">
        <v>443</v>
      </c>
      <c r="CI165" s="835">
        <f>IF(CK105&lt;0,CI141+CI142+CI140+CI139,CI139+CI140)</f>
        <v>2.2999999999999998</v>
      </c>
      <c r="CJ165" s="835">
        <f>IF(CI165&gt;1,1,CI165)</f>
        <v>1</v>
      </c>
      <c r="CK165" s="835">
        <f>IF(AND(CH$70=0,CI$70=1),CH$135+CH$135*CJ165*CI$135,0)</f>
        <v>0</v>
      </c>
      <c r="CL165" s="835">
        <f>CK165*CJ97/10000</f>
        <v>0</v>
      </c>
      <c r="CM165" s="834"/>
      <c r="CN165" s="827" t="s">
        <v>443</v>
      </c>
      <c r="CO165" s="835">
        <f>IF(CQ105&lt;0,CO141+CO142+CO140+CO139,CO139+CO140)</f>
        <v>2.2999999999999998</v>
      </c>
      <c r="CP165" s="835">
        <f>IF(CO165&gt;1,1,CO165)</f>
        <v>1</v>
      </c>
      <c r="CQ165" s="835">
        <f>IF(AND(CN$70=0,CO$70=1),CN$135+CN$135*CP165*CO$135,0)</f>
        <v>0</v>
      </c>
      <c r="CR165" s="835">
        <f>CQ165*CP97/10000</f>
        <v>0</v>
      </c>
      <c r="CS165" s="834"/>
      <c r="CT165" s="827" t="s">
        <v>443</v>
      </c>
      <c r="CU165" s="835">
        <f>IF(CW105&lt;0,CU141+CU142+CU140+CU139,CU139+CU140)</f>
        <v>2.2999999999999998</v>
      </c>
      <c r="CV165" s="835">
        <f>IF(CU165&gt;1,1,CU165)</f>
        <v>1</v>
      </c>
      <c r="CW165" s="835">
        <f>IF(AND(CT$70=0,CU$70=1),CT$135+CT$135*CV165*CU$135,0)</f>
        <v>0</v>
      </c>
      <c r="CX165" s="835">
        <f>CW165*CV97/10000</f>
        <v>0</v>
      </c>
      <c r="CY165" s="834"/>
      <c r="CZ165" s="827" t="s">
        <v>443</v>
      </c>
      <c r="DA165" s="835">
        <f>IF(DC105&lt;0,DA141+DA142+DA140+DA139,DA139+DA140)</f>
        <v>2.2999999999999998</v>
      </c>
      <c r="DB165" s="835">
        <f>IF(DA165&gt;1,1,DA165)</f>
        <v>1</v>
      </c>
      <c r="DC165" s="835">
        <f>IF(AND(CZ$70=0,DA$70=1),CZ$135+CZ$135*DB165*DA$135,0)</f>
        <v>0</v>
      </c>
      <c r="DD165" s="835">
        <f>DC165*DB97/10000</f>
        <v>0</v>
      </c>
      <c r="DE165" s="834"/>
      <c r="DF165" s="827" t="s">
        <v>443</v>
      </c>
      <c r="DG165" s="835">
        <f>IF(DI105&lt;0,DG141+DG142+DG140+DG139,DG139+DG140)</f>
        <v>2.2999999999999998</v>
      </c>
      <c r="DH165" s="835">
        <f>IF(DG165&gt;1,1,DG165)</f>
        <v>1</v>
      </c>
      <c r="DI165" s="835">
        <f>IF(AND(DF$70=0,DG$70=1),DF$135+DF$135*DH165*DG$135,0)</f>
        <v>0</v>
      </c>
      <c r="DJ165" s="835">
        <f>DI165*DH97/10000</f>
        <v>0</v>
      </c>
      <c r="DK165" s="834"/>
      <c r="DL165" s="827" t="s">
        <v>443</v>
      </c>
      <c r="DM165" s="835">
        <f>IF(DO105&lt;0,DM141+DM142+DM140+DM139,DM139+DM140)</f>
        <v>2.2999999999999998</v>
      </c>
      <c r="DN165" s="835">
        <f>IF(DM165&gt;1,1,DM165)</f>
        <v>1</v>
      </c>
      <c r="DO165" s="835">
        <f>IF(AND(DL$70=0,DM$70=1),DL$135+DL$135*DN165*DM$135,0)</f>
        <v>0</v>
      </c>
      <c r="DP165" s="835">
        <f>DO165*DN97/10000</f>
        <v>0</v>
      </c>
      <c r="DQ165" s="834"/>
      <c r="DR165" s="827" t="s">
        <v>443</v>
      </c>
      <c r="DS165" s="835">
        <f>IF(DU105&lt;0,DS141+DS142+DS140+DS139,DS139+DS140)</f>
        <v>2.2999999999999998</v>
      </c>
      <c r="DT165" s="835">
        <f>IF(DS165&gt;1,1,DS165)</f>
        <v>1</v>
      </c>
      <c r="DU165" s="835">
        <f>IF(AND(DR$70=0,DS$70=1),DR$135+DR$135*DT165*DS$135,0)</f>
        <v>0</v>
      </c>
      <c r="DV165" s="835">
        <f>DU165*DT97/10000</f>
        <v>0</v>
      </c>
      <c r="DW165" s="834"/>
      <c r="DX165" s="827" t="s">
        <v>443</v>
      </c>
      <c r="DY165" s="835">
        <f>IF(EA105&lt;0,DY141+DY142+DY140+DY139,DY139+DY140)</f>
        <v>2.2999999999999998</v>
      </c>
      <c r="DZ165" s="835">
        <f>IF(DY165&gt;1,1,DY165)</f>
        <v>1</v>
      </c>
      <c r="EA165" s="835">
        <f>IF(AND(DX$70=0,DY$70=1),DX$135+DX$135*DZ165*DY$135,0)</f>
        <v>0</v>
      </c>
      <c r="EB165" s="835">
        <f>EA165*DZ97/10000</f>
        <v>0</v>
      </c>
      <c r="EC165" s="834"/>
      <c r="ED165" s="827" t="s">
        <v>443</v>
      </c>
      <c r="EE165" s="835">
        <f>IF(EG105&lt;0,EE141+EE142+EE140+EE139,EE139+EE140)</f>
        <v>2.2999999999999998</v>
      </c>
      <c r="EF165" s="835">
        <f>IF(EE165&gt;1,1,EE165)</f>
        <v>1</v>
      </c>
      <c r="EG165" s="835">
        <f>IF(AND(ED$70=0,EE$70=1),ED$135+ED$135*EF165*EE$135,0)</f>
        <v>0</v>
      </c>
      <c r="EH165" s="835">
        <f>EG165*EF97/10000</f>
        <v>0</v>
      </c>
      <c r="EI165" s="834"/>
      <c r="EJ165" s="827" t="s">
        <v>443</v>
      </c>
      <c r="EK165" s="835">
        <f>IF(EM105&lt;0,EK141+EK142+EK140+EK139,EK139+EK140)</f>
        <v>2.2999999999999998</v>
      </c>
      <c r="EL165" s="835">
        <f>IF(EK165&gt;1,1,EK165)</f>
        <v>1</v>
      </c>
      <c r="EM165" s="835">
        <f>IF(AND(EJ$70=0,EK$70=1),EJ$135+EJ$135*EL165*EK$135,0)</f>
        <v>0</v>
      </c>
      <c r="EN165" s="835">
        <f>EM165*EL97/10000</f>
        <v>0</v>
      </c>
      <c r="EO165" s="834"/>
      <c r="EP165" s="827" t="s">
        <v>443</v>
      </c>
      <c r="EQ165" s="835">
        <f>IF(ES105&lt;0,EQ141+EQ142+EQ140+EQ139,EQ139+EQ140)</f>
        <v>2.2999999999999998</v>
      </c>
      <c r="ER165" s="835">
        <f>IF(EQ165&gt;1,1,EQ165)</f>
        <v>1</v>
      </c>
      <c r="ES165" s="835">
        <f>IF(AND(EP$70=0,EQ$70=1),EP$135+EP$135*ER165*EQ$135,0)</f>
        <v>0</v>
      </c>
      <c r="ET165" s="835">
        <f>ES165*ER97/10000</f>
        <v>0</v>
      </c>
      <c r="EU165" s="834"/>
      <c r="EV165" s="827" t="s">
        <v>443</v>
      </c>
      <c r="EW165" s="835">
        <f>IF(EY105&lt;0,EW141+EW142+EW140+EW139,EW139+EW140)</f>
        <v>2.2999999999999998</v>
      </c>
      <c r="EX165" s="835">
        <f>IF(EW165&gt;1,1,EW165)</f>
        <v>1</v>
      </c>
      <c r="EY165" s="835">
        <f>IF(AND(EV$70=0,EW$70=1),EV$135+EV$135*EX165*EW$135,0)</f>
        <v>0</v>
      </c>
      <c r="EZ165" s="835">
        <f>EY165*EX97/10000</f>
        <v>0</v>
      </c>
      <c r="FA165" s="834"/>
      <c r="FB165" s="827" t="s">
        <v>443</v>
      </c>
      <c r="FC165" s="835">
        <f>IF(FE105&lt;0,FC141+FC142+FC140+FC139,FC139+FC140)</f>
        <v>2.2999999999999998</v>
      </c>
      <c r="FD165" s="835">
        <f>IF(FC165&gt;1,1,FC165)</f>
        <v>1</v>
      </c>
      <c r="FE165" s="835">
        <f>IF(AND(FB$70=0,FC$70=1),FB$135+FB$135*FD165*FC$135,0)</f>
        <v>0</v>
      </c>
      <c r="FF165" s="835">
        <f>FE165*FD97/10000</f>
        <v>0</v>
      </c>
      <c r="FG165" s="834"/>
      <c r="FH165" s="827" t="s">
        <v>443</v>
      </c>
      <c r="FI165" s="835">
        <f>IF(FK105&lt;0,FI141+FI142+FI140+FI139,FI139+FI140)</f>
        <v>2.2999999999999998</v>
      </c>
      <c r="FJ165" s="835">
        <f>IF(FI165&gt;1,1,FI165)</f>
        <v>1</v>
      </c>
      <c r="FK165" s="835">
        <f>IF(AND(FH$70=0,FI$70=1),FH$135+FH$135*FJ165*FI$135,0)</f>
        <v>0</v>
      </c>
      <c r="FL165" s="835">
        <f>FK165*FJ97/10000</f>
        <v>0</v>
      </c>
      <c r="FM165" s="834"/>
      <c r="FN165" s="827" t="s">
        <v>443</v>
      </c>
      <c r="FO165" s="835">
        <f>IF(FQ105&lt;0,FO141+FO142+FO140+FO139,FO139+FO140)</f>
        <v>2.2999999999999998</v>
      </c>
      <c r="FP165" s="835">
        <f>IF(FO165&gt;1,1,FO165)</f>
        <v>1</v>
      </c>
      <c r="FQ165" s="835">
        <f>IF(AND(FN$70=0,FO$70=1),FN$135+FN$135*FP165*FO$135,0)</f>
        <v>0</v>
      </c>
      <c r="FR165" s="835">
        <f>FQ165*FP97/10000</f>
        <v>0</v>
      </c>
      <c r="FS165" s="834"/>
      <c r="FT165" s="827" t="s">
        <v>443</v>
      </c>
      <c r="FU165" s="835">
        <f>IF(FW105&lt;0,FU141+FU142+FU140+FU139,FU139+FU140)</f>
        <v>2.2999999999999998</v>
      </c>
      <c r="FV165" s="835">
        <f>IF(FU165&gt;1,1,FU165)</f>
        <v>1</v>
      </c>
      <c r="FW165" s="835">
        <f>IF(AND(FT$70=0,FU$70=1),FT$135+FT$135*FV165*FU$135,0)</f>
        <v>0</v>
      </c>
      <c r="FX165" s="835">
        <f>FW165*FV97/10000</f>
        <v>0</v>
      </c>
      <c r="FY165" s="834"/>
    </row>
    <row r="166" spans="1:181" x14ac:dyDescent="0.3">
      <c r="A166" s="19"/>
      <c r="B166" s="827" t="s">
        <v>441</v>
      </c>
      <c r="C166" s="835">
        <f>C142</f>
        <v>1</v>
      </c>
      <c r="D166" s="835">
        <f>IF(C166&gt;1,1,C166)</f>
        <v>1</v>
      </c>
      <c r="E166" s="835">
        <f>IF(AND(B$70=0,C$70=1),B$135+B$135*D166*C$135,0)</f>
        <v>0</v>
      </c>
      <c r="F166" s="835">
        <f>E166*D98/10000</f>
        <v>0</v>
      </c>
      <c r="G166" s="834"/>
      <c r="H166" s="827" t="s">
        <v>441</v>
      </c>
      <c r="I166" s="835">
        <f>I142</f>
        <v>1</v>
      </c>
      <c r="J166" s="835">
        <f>IF(I166&gt;1,1,I166)</f>
        <v>1</v>
      </c>
      <c r="K166" s="835">
        <f>IF(AND(H$70=0,I$70=1),H$135+H$135*J166*I$135,0)</f>
        <v>0</v>
      </c>
      <c r="L166" s="835">
        <f>K166*J98/10000</f>
        <v>0</v>
      </c>
      <c r="M166" s="834"/>
      <c r="N166" s="827" t="s">
        <v>441</v>
      </c>
      <c r="O166" s="835">
        <f>O142</f>
        <v>1</v>
      </c>
      <c r="P166" s="835">
        <f>IF(O166&gt;1,1,O166)</f>
        <v>1</v>
      </c>
      <c r="Q166" s="835">
        <f>IF(AND(N$70=0,O$70=1),N$135+N$135*P166*O$135,0)</f>
        <v>0</v>
      </c>
      <c r="R166" s="835">
        <f>Q166*P98/10000</f>
        <v>0</v>
      </c>
      <c r="S166" s="834"/>
      <c r="T166" s="827" t="s">
        <v>441</v>
      </c>
      <c r="U166" s="835">
        <f>U142</f>
        <v>1</v>
      </c>
      <c r="V166" s="835">
        <f>IF(U166&gt;1,1,U166)</f>
        <v>1</v>
      </c>
      <c r="W166" s="835">
        <f>IF(AND(T$70=0,U$70=1),T$135+T$135*V166*U$135,0)</f>
        <v>0</v>
      </c>
      <c r="X166" s="835">
        <f>W166*V98/10000</f>
        <v>0</v>
      </c>
      <c r="Y166" s="834"/>
      <c r="Z166" s="827" t="s">
        <v>441</v>
      </c>
      <c r="AA166" s="835">
        <f>AA142</f>
        <v>1</v>
      </c>
      <c r="AB166" s="835">
        <f>IF(AA166&gt;1,1,AA166)</f>
        <v>1</v>
      </c>
      <c r="AC166" s="835">
        <f>IF(AND(Z$70=0,AA$70=1),Z$135+Z$135*AB166*AA$135,0)</f>
        <v>0</v>
      </c>
      <c r="AD166" s="835">
        <f>AC166*AB98/10000</f>
        <v>0</v>
      </c>
      <c r="AE166" s="834"/>
      <c r="AF166" s="827" t="s">
        <v>441</v>
      </c>
      <c r="AG166" s="835">
        <f>AG142</f>
        <v>1</v>
      </c>
      <c r="AH166" s="835">
        <f>IF(AG166&gt;1,1,AG166)</f>
        <v>1</v>
      </c>
      <c r="AI166" s="835">
        <f>IF(AND(AF$70=0,AG$70=1),AF$135+AF$135*AH166*AG$135,0)</f>
        <v>0</v>
      </c>
      <c r="AJ166" s="835">
        <f>AI166*AH98/10000</f>
        <v>0</v>
      </c>
      <c r="AK166" s="834"/>
      <c r="AL166" s="827" t="s">
        <v>441</v>
      </c>
      <c r="AM166" s="835">
        <f>AM142</f>
        <v>1</v>
      </c>
      <c r="AN166" s="835">
        <f>IF(AM166&gt;1,1,AM166)</f>
        <v>1</v>
      </c>
      <c r="AO166" s="835">
        <f>IF(AND(AL$70=0,AM$70=1),AL$135+AL$135*AN166*AM$135,0)</f>
        <v>0</v>
      </c>
      <c r="AP166" s="835">
        <f>AO166*AN98/10000</f>
        <v>0</v>
      </c>
      <c r="AQ166" s="834"/>
      <c r="AR166" s="827" t="s">
        <v>441</v>
      </c>
      <c r="AS166" s="835">
        <f>AS142</f>
        <v>1</v>
      </c>
      <c r="AT166" s="835">
        <f>IF(AS166&gt;1,1,AS166)</f>
        <v>1</v>
      </c>
      <c r="AU166" s="835">
        <f>IF(AND(AR$70=0,AS$70=1),AR$135+AR$135*AT166*AS$135,0)</f>
        <v>0</v>
      </c>
      <c r="AV166" s="835">
        <f>AU166*AT98/10000</f>
        <v>0</v>
      </c>
      <c r="AW166" s="834"/>
      <c r="AX166" s="827" t="s">
        <v>441</v>
      </c>
      <c r="AY166" s="835">
        <f>AY142</f>
        <v>1</v>
      </c>
      <c r="AZ166" s="835">
        <f>IF(AY166&gt;1,1,AY166)</f>
        <v>1</v>
      </c>
      <c r="BA166" s="835">
        <f>IF(AND(AX$70=0,AY$70=1),AX$135+AX$135*AZ166*AY$135,0)</f>
        <v>0</v>
      </c>
      <c r="BB166" s="835">
        <f>BA166*AZ98/10000</f>
        <v>0</v>
      </c>
      <c r="BC166" s="834"/>
      <c r="BD166" s="827" t="s">
        <v>441</v>
      </c>
      <c r="BE166" s="835">
        <f>BE142</f>
        <v>1</v>
      </c>
      <c r="BF166" s="835">
        <f>IF(BE166&gt;1,1,BE166)</f>
        <v>1</v>
      </c>
      <c r="BG166" s="835">
        <f>IF(AND(BD$70=0,BE$70=1),BD$135+BD$135*BF166*BE$135,0)</f>
        <v>0</v>
      </c>
      <c r="BH166" s="835">
        <f>BG166*BF98/10000</f>
        <v>0</v>
      </c>
      <c r="BI166" s="834"/>
      <c r="BJ166" s="827" t="s">
        <v>441</v>
      </c>
      <c r="BK166" s="835">
        <f>BK142</f>
        <v>1</v>
      </c>
      <c r="BL166" s="835">
        <f>IF(BK166&gt;1,1,BK166)</f>
        <v>1</v>
      </c>
      <c r="BM166" s="835">
        <f>IF(AND(BJ$70=0,BK$70=1),BJ$135+BJ$135*BL166*BK$135,0)</f>
        <v>0</v>
      </c>
      <c r="BN166" s="835">
        <f>BM166*BL98/10000</f>
        <v>0</v>
      </c>
      <c r="BO166" s="834"/>
      <c r="BP166" s="827" t="s">
        <v>441</v>
      </c>
      <c r="BQ166" s="835">
        <f>BQ142</f>
        <v>1</v>
      </c>
      <c r="BR166" s="835">
        <f>IF(BQ166&gt;1,1,BQ166)</f>
        <v>1</v>
      </c>
      <c r="BS166" s="835">
        <f>IF(AND(BP$70=0,BQ$70=1),BP$135+BP$135*BR166*BQ$135,0)</f>
        <v>0</v>
      </c>
      <c r="BT166" s="835">
        <f>BS166*BR98/10000</f>
        <v>0</v>
      </c>
      <c r="BU166" s="834"/>
      <c r="BV166" s="827" t="s">
        <v>441</v>
      </c>
      <c r="BW166" s="835">
        <f>BW142</f>
        <v>1</v>
      </c>
      <c r="BX166" s="835">
        <f>IF(BW166&gt;1,1,BW166)</f>
        <v>1</v>
      </c>
      <c r="BY166" s="835">
        <f>IF(AND(BV$70=0,BW$70=1),BV$135+BV$135*BX166*BW$135,0)</f>
        <v>0</v>
      </c>
      <c r="BZ166" s="835">
        <f>BY166*BX98/10000</f>
        <v>0</v>
      </c>
      <c r="CA166" s="834"/>
      <c r="CB166" s="827" t="s">
        <v>441</v>
      </c>
      <c r="CC166" s="835">
        <f>CC142</f>
        <v>1</v>
      </c>
      <c r="CD166" s="835">
        <f>IF(CC166&gt;1,1,CC166)</f>
        <v>1</v>
      </c>
      <c r="CE166" s="835">
        <f>IF(AND(CB$70=0,CC$70=1),CB$135+CB$135*CD166*CC$135,0)</f>
        <v>0</v>
      </c>
      <c r="CF166" s="835">
        <f>CE166*CD98/10000</f>
        <v>0</v>
      </c>
      <c r="CG166" s="834"/>
      <c r="CH166" s="827" t="s">
        <v>441</v>
      </c>
      <c r="CI166" s="835">
        <f>CI142</f>
        <v>1</v>
      </c>
      <c r="CJ166" s="835">
        <f>IF(CI166&gt;1,1,CI166)</f>
        <v>1</v>
      </c>
      <c r="CK166" s="835">
        <f>IF(AND(CH$70=0,CI$70=1),CH$135+CH$135*CJ166*CI$135,0)</f>
        <v>0</v>
      </c>
      <c r="CL166" s="835">
        <f>CK166*CJ98/10000</f>
        <v>0</v>
      </c>
      <c r="CM166" s="834"/>
      <c r="CN166" s="827" t="s">
        <v>441</v>
      </c>
      <c r="CO166" s="835">
        <f>CO142</f>
        <v>1</v>
      </c>
      <c r="CP166" s="835">
        <f>IF(CO166&gt;1,1,CO166)</f>
        <v>1</v>
      </c>
      <c r="CQ166" s="835">
        <f>IF(AND(CN$70=0,CO$70=1),CN$135+CN$135*CP166*CO$135,0)</f>
        <v>0</v>
      </c>
      <c r="CR166" s="835">
        <f>CQ166*CP98/10000</f>
        <v>0</v>
      </c>
      <c r="CS166" s="834"/>
      <c r="CT166" s="827" t="s">
        <v>441</v>
      </c>
      <c r="CU166" s="835">
        <f>CU142</f>
        <v>1</v>
      </c>
      <c r="CV166" s="835">
        <f>IF(CU166&gt;1,1,CU166)</f>
        <v>1</v>
      </c>
      <c r="CW166" s="835">
        <f>IF(AND(CT$70=0,CU$70=1),CT$135+CT$135*CV166*CU$135,0)</f>
        <v>0</v>
      </c>
      <c r="CX166" s="835">
        <f>CW166*CV98/10000</f>
        <v>0</v>
      </c>
      <c r="CY166" s="834"/>
      <c r="CZ166" s="827" t="s">
        <v>441</v>
      </c>
      <c r="DA166" s="835">
        <f>DA142</f>
        <v>1</v>
      </c>
      <c r="DB166" s="835">
        <f>IF(DA166&gt;1,1,DA166)</f>
        <v>1</v>
      </c>
      <c r="DC166" s="835">
        <f>IF(AND(CZ$70=0,DA$70=1),CZ$135+CZ$135*DB166*DA$135,0)</f>
        <v>0</v>
      </c>
      <c r="DD166" s="835">
        <f>DC166*DB98/10000</f>
        <v>0</v>
      </c>
      <c r="DE166" s="834"/>
      <c r="DF166" s="827" t="s">
        <v>441</v>
      </c>
      <c r="DG166" s="835">
        <f>DG142</f>
        <v>1</v>
      </c>
      <c r="DH166" s="835">
        <f>IF(DG166&gt;1,1,DG166)</f>
        <v>1</v>
      </c>
      <c r="DI166" s="835">
        <f>IF(AND(DF$70=0,DG$70=1),DF$135+DF$135*DH166*DG$135,0)</f>
        <v>0</v>
      </c>
      <c r="DJ166" s="835">
        <f>DI166*DH98/10000</f>
        <v>0</v>
      </c>
      <c r="DK166" s="834"/>
      <c r="DL166" s="827" t="s">
        <v>441</v>
      </c>
      <c r="DM166" s="835">
        <f>DM142</f>
        <v>1</v>
      </c>
      <c r="DN166" s="835">
        <f>IF(DM166&gt;1,1,DM166)</f>
        <v>1</v>
      </c>
      <c r="DO166" s="835">
        <f>IF(AND(DL$70=0,DM$70=1),DL$135+DL$135*DN166*DM$135,0)</f>
        <v>0</v>
      </c>
      <c r="DP166" s="835">
        <f>DO166*DN98/10000</f>
        <v>0</v>
      </c>
      <c r="DQ166" s="834"/>
      <c r="DR166" s="827" t="s">
        <v>441</v>
      </c>
      <c r="DS166" s="835">
        <f>DS142</f>
        <v>1</v>
      </c>
      <c r="DT166" s="835">
        <f>IF(DS166&gt;1,1,DS166)</f>
        <v>1</v>
      </c>
      <c r="DU166" s="835">
        <f>IF(AND(DR$70=0,DS$70=1),DR$135+DR$135*DT166*DS$135,0)</f>
        <v>0</v>
      </c>
      <c r="DV166" s="835">
        <f>DU166*DT98/10000</f>
        <v>0</v>
      </c>
      <c r="DW166" s="834"/>
      <c r="DX166" s="827" t="s">
        <v>441</v>
      </c>
      <c r="DY166" s="835">
        <f>DY142</f>
        <v>1</v>
      </c>
      <c r="DZ166" s="835">
        <f>IF(DY166&gt;1,1,DY166)</f>
        <v>1</v>
      </c>
      <c r="EA166" s="835">
        <f>IF(AND(DX$70=0,DY$70=1),DX$135+DX$135*DZ166*DY$135,0)</f>
        <v>0</v>
      </c>
      <c r="EB166" s="835">
        <f>EA166*DZ98/10000</f>
        <v>0</v>
      </c>
      <c r="EC166" s="834"/>
      <c r="ED166" s="827" t="s">
        <v>441</v>
      </c>
      <c r="EE166" s="835">
        <f>EE142</f>
        <v>1</v>
      </c>
      <c r="EF166" s="835">
        <f>IF(EE166&gt;1,1,EE166)</f>
        <v>1</v>
      </c>
      <c r="EG166" s="835">
        <f>IF(AND(ED$70=0,EE$70=1),ED$135+ED$135*EF166*EE$135,0)</f>
        <v>0</v>
      </c>
      <c r="EH166" s="835">
        <f>EG166*EF98/10000</f>
        <v>0</v>
      </c>
      <c r="EI166" s="834"/>
      <c r="EJ166" s="827" t="s">
        <v>441</v>
      </c>
      <c r="EK166" s="835">
        <f>EK142</f>
        <v>1</v>
      </c>
      <c r="EL166" s="835">
        <f>IF(EK166&gt;1,1,EK166)</f>
        <v>1</v>
      </c>
      <c r="EM166" s="835">
        <f>IF(AND(EJ$70=0,EK$70=1),EJ$135+EJ$135*EL166*EK$135,0)</f>
        <v>0</v>
      </c>
      <c r="EN166" s="835">
        <f>EM166*EL98/10000</f>
        <v>0</v>
      </c>
      <c r="EO166" s="834"/>
      <c r="EP166" s="827" t="s">
        <v>441</v>
      </c>
      <c r="EQ166" s="835">
        <f>EQ142</f>
        <v>1</v>
      </c>
      <c r="ER166" s="835">
        <f>IF(EQ166&gt;1,1,EQ166)</f>
        <v>1</v>
      </c>
      <c r="ES166" s="835">
        <f>IF(AND(EP$70=0,EQ$70=1),EP$135+EP$135*ER166*EQ$135,0)</f>
        <v>0</v>
      </c>
      <c r="ET166" s="835">
        <f>ES166*ER98/10000</f>
        <v>0</v>
      </c>
      <c r="EU166" s="834"/>
      <c r="EV166" s="827" t="s">
        <v>441</v>
      </c>
      <c r="EW166" s="835">
        <f>EW142</f>
        <v>1</v>
      </c>
      <c r="EX166" s="835">
        <f>IF(EW166&gt;1,1,EW166)</f>
        <v>1</v>
      </c>
      <c r="EY166" s="835">
        <f>IF(AND(EV$70=0,EW$70=1),EV$135+EV$135*EX166*EW$135,0)</f>
        <v>0</v>
      </c>
      <c r="EZ166" s="835">
        <f>EY166*EX98/10000</f>
        <v>0</v>
      </c>
      <c r="FA166" s="834"/>
      <c r="FB166" s="827" t="s">
        <v>441</v>
      </c>
      <c r="FC166" s="835">
        <f>FC142</f>
        <v>1</v>
      </c>
      <c r="FD166" s="835">
        <f>IF(FC166&gt;1,1,FC166)</f>
        <v>1</v>
      </c>
      <c r="FE166" s="835">
        <f>IF(AND(FB$70=0,FC$70=1),FB$135+FB$135*FD166*FC$135,0)</f>
        <v>0</v>
      </c>
      <c r="FF166" s="835">
        <f>FE166*FD98/10000</f>
        <v>0</v>
      </c>
      <c r="FG166" s="834"/>
      <c r="FH166" s="827" t="s">
        <v>441</v>
      </c>
      <c r="FI166" s="835">
        <f>FI142</f>
        <v>1</v>
      </c>
      <c r="FJ166" s="835">
        <f>IF(FI166&gt;1,1,FI166)</f>
        <v>1</v>
      </c>
      <c r="FK166" s="835">
        <f>IF(AND(FH$70=0,FI$70=1),FH$135+FH$135*FJ166*FI$135,0)</f>
        <v>0</v>
      </c>
      <c r="FL166" s="835">
        <f>FK166*FJ98/10000</f>
        <v>0</v>
      </c>
      <c r="FM166" s="834"/>
      <c r="FN166" s="827" t="s">
        <v>441</v>
      </c>
      <c r="FO166" s="835">
        <f>FO142</f>
        <v>1</v>
      </c>
      <c r="FP166" s="835">
        <f>IF(FO166&gt;1,1,FO166)</f>
        <v>1</v>
      </c>
      <c r="FQ166" s="835">
        <f>IF(AND(FN$70=0,FO$70=1),FN$135+FN$135*FP166*FO$135,0)</f>
        <v>0</v>
      </c>
      <c r="FR166" s="835">
        <f>FQ166*FP98/10000</f>
        <v>0</v>
      </c>
      <c r="FS166" s="834"/>
      <c r="FT166" s="827" t="s">
        <v>441</v>
      </c>
      <c r="FU166" s="835">
        <f>FU142</f>
        <v>1</v>
      </c>
      <c r="FV166" s="835">
        <f>IF(FU166&gt;1,1,FU166)</f>
        <v>1</v>
      </c>
      <c r="FW166" s="835">
        <f>IF(AND(FT$70=0,FU$70=1),FT$135+FT$135*FV166*FU$135,0)</f>
        <v>0</v>
      </c>
      <c r="FX166" s="835">
        <f>FW166*FV98/10000</f>
        <v>0</v>
      </c>
      <c r="FY166" s="834"/>
    </row>
    <row r="167" spans="1:181" x14ac:dyDescent="0.3">
      <c r="A167" s="19"/>
      <c r="B167" s="827" t="s">
        <v>437</v>
      </c>
      <c r="C167" s="835">
        <f>C141</f>
        <v>0.3</v>
      </c>
      <c r="D167" s="835">
        <f>IF(C167&gt;1,1,C167)</f>
        <v>0.3</v>
      </c>
      <c r="E167" s="835">
        <f>IF(AND(B$70=0,C$70=1),B$135+B$135*D167*C$135,0)</f>
        <v>0</v>
      </c>
      <c r="F167" s="835">
        <f>E167*D99/10000</f>
        <v>0</v>
      </c>
      <c r="G167" s="834"/>
      <c r="H167" s="827" t="s">
        <v>437</v>
      </c>
      <c r="I167" s="835">
        <f>I141</f>
        <v>0.3</v>
      </c>
      <c r="J167" s="835">
        <f>IF(I167&gt;1,1,I167)</f>
        <v>0.3</v>
      </c>
      <c r="K167" s="835">
        <f>IF(AND(H$70=0,I$70=1),H$135+H$135*J167*I$135,0)</f>
        <v>0</v>
      </c>
      <c r="L167" s="835">
        <f>K167*J99/10000</f>
        <v>0</v>
      </c>
      <c r="M167" s="834"/>
      <c r="N167" s="827" t="s">
        <v>437</v>
      </c>
      <c r="O167" s="835">
        <f>O141</f>
        <v>0.3</v>
      </c>
      <c r="P167" s="835">
        <f>IF(O167&gt;1,1,O167)</f>
        <v>0.3</v>
      </c>
      <c r="Q167" s="835">
        <f>IF(AND(N$70=0,O$70=1),N$135+N$135*P167*O$135,0)</f>
        <v>0</v>
      </c>
      <c r="R167" s="835">
        <f>Q167*P99/10000</f>
        <v>0</v>
      </c>
      <c r="S167" s="834"/>
      <c r="T167" s="827" t="s">
        <v>437</v>
      </c>
      <c r="U167" s="835">
        <f>U141</f>
        <v>0.3</v>
      </c>
      <c r="V167" s="835">
        <f>IF(U167&gt;1,1,U167)</f>
        <v>0.3</v>
      </c>
      <c r="W167" s="835">
        <f>IF(AND(T$70=0,U$70=1),T$135+T$135*V167*U$135,0)</f>
        <v>0</v>
      </c>
      <c r="X167" s="835">
        <f>W167*V99/10000</f>
        <v>0</v>
      </c>
      <c r="Y167" s="834"/>
      <c r="Z167" s="827" t="s">
        <v>437</v>
      </c>
      <c r="AA167" s="835">
        <f>AA141</f>
        <v>0.3</v>
      </c>
      <c r="AB167" s="835">
        <f>IF(AA167&gt;1,1,AA167)</f>
        <v>0.3</v>
      </c>
      <c r="AC167" s="835">
        <f>IF(AND(Z$70=0,AA$70=1),Z$135+Z$135*AB167*AA$135,0)</f>
        <v>0</v>
      </c>
      <c r="AD167" s="835">
        <f>AC167*AB99/10000</f>
        <v>0</v>
      </c>
      <c r="AE167" s="834"/>
      <c r="AF167" s="827" t="s">
        <v>437</v>
      </c>
      <c r="AG167" s="835">
        <f>AG141</f>
        <v>0.3</v>
      </c>
      <c r="AH167" s="835">
        <f>IF(AG167&gt;1,1,AG167)</f>
        <v>0.3</v>
      </c>
      <c r="AI167" s="835">
        <f>IF(AND(AF$70=0,AG$70=1),AF$135+AF$135*AH167*AG$135,0)</f>
        <v>0</v>
      </c>
      <c r="AJ167" s="835">
        <f>AI167*AH99/10000</f>
        <v>0</v>
      </c>
      <c r="AK167" s="834"/>
      <c r="AL167" s="827" t="s">
        <v>437</v>
      </c>
      <c r="AM167" s="835">
        <f>AM141</f>
        <v>0.3</v>
      </c>
      <c r="AN167" s="835">
        <f>IF(AM167&gt;1,1,AM167)</f>
        <v>0.3</v>
      </c>
      <c r="AO167" s="835">
        <f>IF(AND(AL$70=0,AM$70=1),AL$135+AL$135*AN167*AM$135,0)</f>
        <v>0</v>
      </c>
      <c r="AP167" s="835">
        <f>AO167*AN99/10000</f>
        <v>0</v>
      </c>
      <c r="AQ167" s="834"/>
      <c r="AR167" s="827" t="s">
        <v>437</v>
      </c>
      <c r="AS167" s="835">
        <f>AS141</f>
        <v>0.3</v>
      </c>
      <c r="AT167" s="835">
        <f>IF(AS167&gt;1,1,AS167)</f>
        <v>0.3</v>
      </c>
      <c r="AU167" s="835">
        <f>IF(AND(AR$70=0,AS$70=1),AR$135+AR$135*AT167*AS$135,0)</f>
        <v>0</v>
      </c>
      <c r="AV167" s="835">
        <f>AU167*AT99/10000</f>
        <v>0</v>
      </c>
      <c r="AW167" s="834"/>
      <c r="AX167" s="827" t="s">
        <v>437</v>
      </c>
      <c r="AY167" s="835">
        <f>AY141</f>
        <v>0.3</v>
      </c>
      <c r="AZ167" s="835">
        <f>IF(AY167&gt;1,1,AY167)</f>
        <v>0.3</v>
      </c>
      <c r="BA167" s="835">
        <f>IF(AND(AX$70=0,AY$70=1),AX$135+AX$135*AZ167*AY$135,0)</f>
        <v>0</v>
      </c>
      <c r="BB167" s="835">
        <f>BA167*AZ99/10000</f>
        <v>0</v>
      </c>
      <c r="BC167" s="834"/>
      <c r="BD167" s="827" t="s">
        <v>437</v>
      </c>
      <c r="BE167" s="835">
        <f>BE141</f>
        <v>0.3</v>
      </c>
      <c r="BF167" s="835">
        <f>IF(BE167&gt;1,1,BE167)</f>
        <v>0.3</v>
      </c>
      <c r="BG167" s="835">
        <f>IF(AND(BD$70=0,BE$70=1),BD$135+BD$135*BF167*BE$135,0)</f>
        <v>0</v>
      </c>
      <c r="BH167" s="835">
        <f>BG167*BF99/10000</f>
        <v>0</v>
      </c>
      <c r="BI167" s="834"/>
      <c r="BJ167" s="827" t="s">
        <v>437</v>
      </c>
      <c r="BK167" s="835">
        <f>BK141</f>
        <v>0.3</v>
      </c>
      <c r="BL167" s="835">
        <f>IF(BK167&gt;1,1,BK167)</f>
        <v>0.3</v>
      </c>
      <c r="BM167" s="835">
        <f>IF(AND(BJ$70=0,BK$70=1),BJ$135+BJ$135*BL167*BK$135,0)</f>
        <v>0</v>
      </c>
      <c r="BN167" s="835">
        <f>BM167*BL99/10000</f>
        <v>0</v>
      </c>
      <c r="BO167" s="834"/>
      <c r="BP167" s="827" t="s">
        <v>437</v>
      </c>
      <c r="BQ167" s="835">
        <f>BQ141</f>
        <v>0.3</v>
      </c>
      <c r="BR167" s="835">
        <f>IF(BQ167&gt;1,1,BQ167)</f>
        <v>0.3</v>
      </c>
      <c r="BS167" s="835">
        <f>IF(AND(BP$70=0,BQ$70=1),BP$135+BP$135*BR167*BQ$135,0)</f>
        <v>0</v>
      </c>
      <c r="BT167" s="835">
        <f>BS167*BR99/10000</f>
        <v>0</v>
      </c>
      <c r="BU167" s="834"/>
      <c r="BV167" s="827" t="s">
        <v>437</v>
      </c>
      <c r="BW167" s="835">
        <f>BW141</f>
        <v>0.3</v>
      </c>
      <c r="BX167" s="835">
        <f>IF(BW167&gt;1,1,BW167)</f>
        <v>0.3</v>
      </c>
      <c r="BY167" s="835">
        <f>IF(AND(BV$70=0,BW$70=1),BV$135+BV$135*BX167*BW$135,0)</f>
        <v>0</v>
      </c>
      <c r="BZ167" s="835">
        <f>BY167*BX99/10000</f>
        <v>0</v>
      </c>
      <c r="CA167" s="834"/>
      <c r="CB167" s="827" t="s">
        <v>437</v>
      </c>
      <c r="CC167" s="835">
        <f>CC141</f>
        <v>0.3</v>
      </c>
      <c r="CD167" s="835">
        <f>IF(CC167&gt;1,1,CC167)</f>
        <v>0.3</v>
      </c>
      <c r="CE167" s="835">
        <f>IF(AND(CB$70=0,CC$70=1),CB$135+CB$135*CD167*CC$135,0)</f>
        <v>0</v>
      </c>
      <c r="CF167" s="835">
        <f>CE167*CD99/10000</f>
        <v>0</v>
      </c>
      <c r="CG167" s="834"/>
      <c r="CH167" s="827" t="s">
        <v>437</v>
      </c>
      <c r="CI167" s="835">
        <f>CI141</f>
        <v>0.3</v>
      </c>
      <c r="CJ167" s="835">
        <f>IF(CI167&gt;1,1,CI167)</f>
        <v>0.3</v>
      </c>
      <c r="CK167" s="835">
        <f>IF(AND(CH$70=0,CI$70=1),CH$135+CH$135*CJ167*CI$135,0)</f>
        <v>0</v>
      </c>
      <c r="CL167" s="835">
        <f>CK167*CJ99/10000</f>
        <v>0</v>
      </c>
      <c r="CM167" s="834"/>
      <c r="CN167" s="827" t="s">
        <v>437</v>
      </c>
      <c r="CO167" s="835">
        <f>CO141</f>
        <v>0.3</v>
      </c>
      <c r="CP167" s="835">
        <f>IF(CO167&gt;1,1,CO167)</f>
        <v>0.3</v>
      </c>
      <c r="CQ167" s="835">
        <f>IF(AND(CN$70=0,CO$70=1),CN$135+CN$135*CP167*CO$135,0)</f>
        <v>0</v>
      </c>
      <c r="CR167" s="835">
        <f>CQ167*CP99/10000</f>
        <v>0</v>
      </c>
      <c r="CS167" s="834"/>
      <c r="CT167" s="827" t="s">
        <v>437</v>
      </c>
      <c r="CU167" s="835">
        <f>CU141</f>
        <v>0.3</v>
      </c>
      <c r="CV167" s="835">
        <f>IF(CU167&gt;1,1,CU167)</f>
        <v>0.3</v>
      </c>
      <c r="CW167" s="835">
        <f>IF(AND(CT$70=0,CU$70=1),CT$135+CT$135*CV167*CU$135,0)</f>
        <v>0</v>
      </c>
      <c r="CX167" s="835">
        <f>CW167*CV99/10000</f>
        <v>0</v>
      </c>
      <c r="CY167" s="834"/>
      <c r="CZ167" s="827" t="s">
        <v>437</v>
      </c>
      <c r="DA167" s="835">
        <f>DA141</f>
        <v>0.3</v>
      </c>
      <c r="DB167" s="835">
        <f>IF(DA167&gt;1,1,DA167)</f>
        <v>0.3</v>
      </c>
      <c r="DC167" s="835">
        <f>IF(AND(CZ$70=0,DA$70=1),CZ$135+CZ$135*DB167*DA$135,0)</f>
        <v>0</v>
      </c>
      <c r="DD167" s="835">
        <f>DC167*DB99/10000</f>
        <v>0</v>
      </c>
      <c r="DE167" s="834"/>
      <c r="DF167" s="827" t="s">
        <v>437</v>
      </c>
      <c r="DG167" s="835">
        <f>DG141</f>
        <v>0.3</v>
      </c>
      <c r="DH167" s="835">
        <f>IF(DG167&gt;1,1,DG167)</f>
        <v>0.3</v>
      </c>
      <c r="DI167" s="835">
        <f>IF(AND(DF$70=0,DG$70=1),DF$135+DF$135*DH167*DG$135,0)</f>
        <v>0</v>
      </c>
      <c r="DJ167" s="835">
        <f>DI167*DH99/10000</f>
        <v>0</v>
      </c>
      <c r="DK167" s="834"/>
      <c r="DL167" s="827" t="s">
        <v>437</v>
      </c>
      <c r="DM167" s="835">
        <f>DM141</f>
        <v>0.3</v>
      </c>
      <c r="DN167" s="835">
        <f>IF(DM167&gt;1,1,DM167)</f>
        <v>0.3</v>
      </c>
      <c r="DO167" s="835">
        <f>IF(AND(DL$70=0,DM$70=1),DL$135+DL$135*DN167*DM$135,0)</f>
        <v>0</v>
      </c>
      <c r="DP167" s="835">
        <f>DO167*DN99/10000</f>
        <v>0</v>
      </c>
      <c r="DQ167" s="834"/>
      <c r="DR167" s="827" t="s">
        <v>437</v>
      </c>
      <c r="DS167" s="835">
        <f>DS141</f>
        <v>0.3</v>
      </c>
      <c r="DT167" s="835">
        <f>IF(DS167&gt;1,1,DS167)</f>
        <v>0.3</v>
      </c>
      <c r="DU167" s="835">
        <f>IF(AND(DR$70=0,DS$70=1),DR$135+DR$135*DT167*DS$135,0)</f>
        <v>0</v>
      </c>
      <c r="DV167" s="835">
        <f>DU167*DT99/10000</f>
        <v>0</v>
      </c>
      <c r="DW167" s="834"/>
      <c r="DX167" s="827" t="s">
        <v>437</v>
      </c>
      <c r="DY167" s="835">
        <f>DY141</f>
        <v>0.3</v>
      </c>
      <c r="DZ167" s="835">
        <f>IF(DY167&gt;1,1,DY167)</f>
        <v>0.3</v>
      </c>
      <c r="EA167" s="835">
        <f>IF(AND(DX$70=0,DY$70=1),DX$135+DX$135*DZ167*DY$135,0)</f>
        <v>0</v>
      </c>
      <c r="EB167" s="835">
        <f>EA167*DZ99/10000</f>
        <v>0</v>
      </c>
      <c r="EC167" s="834"/>
      <c r="ED167" s="827" t="s">
        <v>437</v>
      </c>
      <c r="EE167" s="835">
        <f>EE141</f>
        <v>0.3</v>
      </c>
      <c r="EF167" s="835">
        <f>IF(EE167&gt;1,1,EE167)</f>
        <v>0.3</v>
      </c>
      <c r="EG167" s="835">
        <f>IF(AND(ED$70=0,EE$70=1),ED$135+ED$135*EF167*EE$135,0)</f>
        <v>0</v>
      </c>
      <c r="EH167" s="835">
        <f>EG167*EF99/10000</f>
        <v>0</v>
      </c>
      <c r="EI167" s="834"/>
      <c r="EJ167" s="827" t="s">
        <v>437</v>
      </c>
      <c r="EK167" s="835">
        <f>EK141</f>
        <v>0.3</v>
      </c>
      <c r="EL167" s="835">
        <f>IF(EK167&gt;1,1,EK167)</f>
        <v>0.3</v>
      </c>
      <c r="EM167" s="835">
        <f>IF(AND(EJ$70=0,EK$70=1),EJ$135+EJ$135*EL167*EK$135,0)</f>
        <v>0</v>
      </c>
      <c r="EN167" s="835">
        <f>EM167*EL99/10000</f>
        <v>0</v>
      </c>
      <c r="EO167" s="834"/>
      <c r="EP167" s="827" t="s">
        <v>437</v>
      </c>
      <c r="EQ167" s="835">
        <f>EQ141</f>
        <v>0.3</v>
      </c>
      <c r="ER167" s="835">
        <f>IF(EQ167&gt;1,1,EQ167)</f>
        <v>0.3</v>
      </c>
      <c r="ES167" s="835">
        <f>IF(AND(EP$70=0,EQ$70=1),EP$135+EP$135*ER167*EQ$135,0)</f>
        <v>0</v>
      </c>
      <c r="ET167" s="835">
        <f>ES167*ER99/10000</f>
        <v>0</v>
      </c>
      <c r="EU167" s="834"/>
      <c r="EV167" s="827" t="s">
        <v>437</v>
      </c>
      <c r="EW167" s="835">
        <f>EW141</f>
        <v>0.3</v>
      </c>
      <c r="EX167" s="835">
        <f>IF(EW167&gt;1,1,EW167)</f>
        <v>0.3</v>
      </c>
      <c r="EY167" s="835">
        <f>IF(AND(EV$70=0,EW$70=1),EV$135+EV$135*EX167*EW$135,0)</f>
        <v>0</v>
      </c>
      <c r="EZ167" s="835">
        <f>EY167*EX99/10000</f>
        <v>0</v>
      </c>
      <c r="FA167" s="834"/>
      <c r="FB167" s="827" t="s">
        <v>437</v>
      </c>
      <c r="FC167" s="835">
        <f>FC141</f>
        <v>0.3</v>
      </c>
      <c r="FD167" s="835">
        <f>IF(FC167&gt;1,1,FC167)</f>
        <v>0.3</v>
      </c>
      <c r="FE167" s="835">
        <f>IF(AND(FB$70=0,FC$70=1),FB$135+FB$135*FD167*FC$135,0)</f>
        <v>0</v>
      </c>
      <c r="FF167" s="835">
        <f>FE167*FD99/10000</f>
        <v>0</v>
      </c>
      <c r="FG167" s="834"/>
      <c r="FH167" s="827" t="s">
        <v>437</v>
      </c>
      <c r="FI167" s="835">
        <f>FI141</f>
        <v>0.3</v>
      </c>
      <c r="FJ167" s="835">
        <f>IF(FI167&gt;1,1,FI167)</f>
        <v>0.3</v>
      </c>
      <c r="FK167" s="835">
        <f>IF(AND(FH$70=0,FI$70=1),FH$135+FH$135*FJ167*FI$135,0)</f>
        <v>0</v>
      </c>
      <c r="FL167" s="835">
        <f>FK167*FJ99/10000</f>
        <v>0</v>
      </c>
      <c r="FM167" s="834"/>
      <c r="FN167" s="827" t="s">
        <v>437</v>
      </c>
      <c r="FO167" s="835">
        <f>FO141</f>
        <v>0.3</v>
      </c>
      <c r="FP167" s="835">
        <f>IF(FO167&gt;1,1,FO167)</f>
        <v>0.3</v>
      </c>
      <c r="FQ167" s="835">
        <f>IF(AND(FN$70=0,FO$70=1),FN$135+FN$135*FP167*FO$135,0)</f>
        <v>0</v>
      </c>
      <c r="FR167" s="835">
        <f>FQ167*FP99/10000</f>
        <v>0</v>
      </c>
      <c r="FS167" s="834"/>
      <c r="FT167" s="827" t="s">
        <v>437</v>
      </c>
      <c r="FU167" s="835">
        <f>FU141</f>
        <v>0.3</v>
      </c>
      <c r="FV167" s="835">
        <f>IF(FU167&gt;1,1,FU167)</f>
        <v>0.3</v>
      </c>
      <c r="FW167" s="835">
        <f>IF(AND(FT$70=0,FU$70=1),FT$135+FT$135*FV167*FU$135,0)</f>
        <v>0</v>
      </c>
      <c r="FX167" s="835">
        <f>FW167*FV99/10000</f>
        <v>0</v>
      </c>
      <c r="FY167" s="834"/>
    </row>
    <row r="168" spans="1:181" x14ac:dyDescent="0.3">
      <c r="A168" s="19"/>
      <c r="B168" s="827"/>
      <c r="C168" s="835"/>
      <c r="D168" s="835"/>
      <c r="E168" s="835"/>
      <c r="F168" s="835"/>
      <c r="G168" s="834"/>
      <c r="H168" s="827"/>
      <c r="I168" s="835"/>
      <c r="J168" s="835"/>
      <c r="K168" s="835"/>
      <c r="L168" s="835"/>
      <c r="M168" s="834"/>
      <c r="N168" s="827"/>
      <c r="O168" s="835"/>
      <c r="P168" s="835"/>
      <c r="Q168" s="835"/>
      <c r="R168" s="835"/>
      <c r="S168" s="834"/>
      <c r="T168" s="827"/>
      <c r="U168" s="835"/>
      <c r="V168" s="835"/>
      <c r="W168" s="835"/>
      <c r="X168" s="835"/>
      <c r="Y168" s="834"/>
      <c r="Z168" s="827"/>
      <c r="AA168" s="835"/>
      <c r="AB168" s="835"/>
      <c r="AC168" s="835"/>
      <c r="AD168" s="835"/>
      <c r="AE168" s="834"/>
      <c r="AF168" s="827"/>
      <c r="AG168" s="835"/>
      <c r="AH168" s="835"/>
      <c r="AI168" s="835"/>
      <c r="AJ168" s="835"/>
      <c r="AK168" s="834"/>
      <c r="AL168" s="827"/>
      <c r="AM168" s="835"/>
      <c r="AN168" s="835"/>
      <c r="AO168" s="835"/>
      <c r="AP168" s="835"/>
      <c r="AQ168" s="834"/>
      <c r="AR168" s="827"/>
      <c r="AS168" s="835"/>
      <c r="AT168" s="835"/>
      <c r="AU168" s="835"/>
      <c r="AV168" s="835"/>
      <c r="AW168" s="834"/>
      <c r="AX168" s="827"/>
      <c r="AY168" s="835"/>
      <c r="AZ168" s="835"/>
      <c r="BA168" s="835"/>
      <c r="BB168" s="835"/>
      <c r="BC168" s="834"/>
      <c r="BD168" s="827"/>
      <c r="BE168" s="835"/>
      <c r="BF168" s="835"/>
      <c r="BG168" s="835"/>
      <c r="BH168" s="835"/>
      <c r="BI168" s="834"/>
      <c r="BJ168" s="827"/>
      <c r="BK168" s="835"/>
      <c r="BL168" s="835"/>
      <c r="BM168" s="835"/>
      <c r="BN168" s="835"/>
      <c r="BO168" s="834"/>
      <c r="BP168" s="827"/>
      <c r="BQ168" s="835"/>
      <c r="BR168" s="835"/>
      <c r="BS168" s="835"/>
      <c r="BT168" s="835"/>
      <c r="BU168" s="834"/>
      <c r="BV168" s="827"/>
      <c r="BW168" s="835"/>
      <c r="BX168" s="835"/>
      <c r="BY168" s="835"/>
      <c r="BZ168" s="835"/>
      <c r="CA168" s="834"/>
      <c r="CB168" s="827"/>
      <c r="CC168" s="835"/>
      <c r="CD168" s="835"/>
      <c r="CE168" s="835"/>
      <c r="CF168" s="835"/>
      <c r="CG168" s="834"/>
      <c r="CH168" s="827"/>
      <c r="CI168" s="835"/>
      <c r="CJ168" s="835"/>
      <c r="CK168" s="835"/>
      <c r="CL168" s="835"/>
      <c r="CM168" s="834"/>
      <c r="CN168" s="827"/>
      <c r="CO168" s="835"/>
      <c r="CP168" s="835"/>
      <c r="CQ168" s="835"/>
      <c r="CR168" s="835"/>
      <c r="CS168" s="834"/>
      <c r="CT168" s="827"/>
      <c r="CU168" s="835"/>
      <c r="CV168" s="835"/>
      <c r="CW168" s="835"/>
      <c r="CX168" s="835"/>
      <c r="CY168" s="834"/>
      <c r="CZ168" s="827"/>
      <c r="DA168" s="835"/>
      <c r="DB168" s="835"/>
      <c r="DC168" s="835"/>
      <c r="DD168" s="835"/>
      <c r="DE168" s="834"/>
      <c r="DF168" s="827"/>
      <c r="DG168" s="835"/>
      <c r="DH168" s="835"/>
      <c r="DI168" s="835"/>
      <c r="DJ168" s="835"/>
      <c r="DK168" s="834"/>
      <c r="DL168" s="827"/>
      <c r="DM168" s="835"/>
      <c r="DN168" s="835"/>
      <c r="DO168" s="835"/>
      <c r="DP168" s="835"/>
      <c r="DQ168" s="834"/>
      <c r="DR168" s="827"/>
      <c r="DS168" s="835"/>
      <c r="DT168" s="835"/>
      <c r="DU168" s="835"/>
      <c r="DV168" s="835"/>
      <c r="DW168" s="834"/>
      <c r="DX168" s="827"/>
      <c r="DY168" s="835"/>
      <c r="DZ168" s="835"/>
      <c r="EA168" s="835"/>
      <c r="EB168" s="835"/>
      <c r="EC168" s="834"/>
      <c r="ED168" s="827"/>
      <c r="EE168" s="835"/>
      <c r="EF168" s="835"/>
      <c r="EG168" s="835"/>
      <c r="EH168" s="835"/>
      <c r="EI168" s="834"/>
      <c r="EJ168" s="827"/>
      <c r="EK168" s="835"/>
      <c r="EL168" s="835"/>
      <c r="EM168" s="835"/>
      <c r="EN168" s="835"/>
      <c r="EO168" s="834"/>
      <c r="EP168" s="827"/>
      <c r="EQ168" s="835"/>
      <c r="ER168" s="835"/>
      <c r="ES168" s="835"/>
      <c r="ET168" s="835"/>
      <c r="EU168" s="834"/>
      <c r="EV168" s="827"/>
      <c r="EW168" s="835"/>
      <c r="EX168" s="835"/>
      <c r="EY168" s="835"/>
      <c r="EZ168" s="835"/>
      <c r="FA168" s="834"/>
      <c r="FB168" s="827"/>
      <c r="FC168" s="835"/>
      <c r="FD168" s="835"/>
      <c r="FE168" s="835"/>
      <c r="FF168" s="835"/>
      <c r="FG168" s="834"/>
      <c r="FH168" s="827"/>
      <c r="FI168" s="835"/>
      <c r="FJ168" s="835"/>
      <c r="FK168" s="835"/>
      <c r="FL168" s="835"/>
      <c r="FM168" s="834"/>
      <c r="FN168" s="827"/>
      <c r="FO168" s="835"/>
      <c r="FP168" s="835"/>
      <c r="FQ168" s="835"/>
      <c r="FR168" s="835"/>
      <c r="FS168" s="834"/>
      <c r="FT168" s="827"/>
      <c r="FU168" s="835"/>
      <c r="FV168" s="835"/>
      <c r="FW168" s="835"/>
      <c r="FX168" s="835"/>
      <c r="FY168" s="834"/>
    </row>
    <row r="169" spans="1:181" x14ac:dyDescent="0.3">
      <c r="A169" s="19"/>
      <c r="B169" s="827"/>
      <c r="C169" s="835"/>
      <c r="D169" s="835"/>
      <c r="E169" s="835"/>
      <c r="F169" s="835"/>
      <c r="G169" s="834"/>
      <c r="H169" s="827"/>
      <c r="I169" s="835"/>
      <c r="J169" s="835"/>
      <c r="K169" s="835"/>
      <c r="L169" s="835"/>
      <c r="M169" s="834"/>
      <c r="N169" s="827"/>
      <c r="O169" s="835"/>
      <c r="P169" s="835"/>
      <c r="Q169" s="835"/>
      <c r="R169" s="835"/>
      <c r="S169" s="834"/>
      <c r="T169" s="827"/>
      <c r="U169" s="835"/>
      <c r="V169" s="835"/>
      <c r="W169" s="835"/>
      <c r="X169" s="835"/>
      <c r="Y169" s="834"/>
      <c r="Z169" s="827"/>
      <c r="AA169" s="835"/>
      <c r="AB169" s="835"/>
      <c r="AC169" s="835"/>
      <c r="AD169" s="835"/>
      <c r="AE169" s="834"/>
      <c r="AF169" s="827"/>
      <c r="AG169" s="835"/>
      <c r="AH169" s="835"/>
      <c r="AI169" s="835"/>
      <c r="AJ169" s="835"/>
      <c r="AK169" s="834"/>
      <c r="AL169" s="827"/>
      <c r="AM169" s="835"/>
      <c r="AN169" s="835"/>
      <c r="AO169" s="835"/>
      <c r="AP169" s="835"/>
      <c r="AQ169" s="834"/>
      <c r="AR169" s="827"/>
      <c r="AS169" s="835"/>
      <c r="AT169" s="835"/>
      <c r="AU169" s="835"/>
      <c r="AV169" s="835"/>
      <c r="AW169" s="834"/>
      <c r="AX169" s="827"/>
      <c r="AY169" s="835"/>
      <c r="AZ169" s="835"/>
      <c r="BA169" s="835"/>
      <c r="BB169" s="835"/>
      <c r="BC169" s="834"/>
      <c r="BD169" s="827"/>
      <c r="BE169" s="835"/>
      <c r="BF169" s="835"/>
      <c r="BG169" s="835"/>
      <c r="BH169" s="835"/>
      <c r="BI169" s="834"/>
      <c r="BJ169" s="827"/>
      <c r="BK169" s="835"/>
      <c r="BL169" s="835"/>
      <c r="BM169" s="835"/>
      <c r="BN169" s="835"/>
      <c r="BO169" s="834"/>
      <c r="BP169" s="827"/>
      <c r="BQ169" s="835"/>
      <c r="BR169" s="835"/>
      <c r="BS169" s="835"/>
      <c r="BT169" s="835"/>
      <c r="BU169" s="834"/>
      <c r="BV169" s="827"/>
      <c r="BW169" s="835"/>
      <c r="BX169" s="835"/>
      <c r="BY169" s="835"/>
      <c r="BZ169" s="835"/>
      <c r="CA169" s="834"/>
      <c r="CB169" s="827"/>
      <c r="CC169" s="835"/>
      <c r="CD169" s="835"/>
      <c r="CE169" s="835"/>
      <c r="CF169" s="835"/>
      <c r="CG169" s="834"/>
      <c r="CH169" s="827"/>
      <c r="CI169" s="835"/>
      <c r="CJ169" s="835"/>
      <c r="CK169" s="835"/>
      <c r="CL169" s="835"/>
      <c r="CM169" s="834"/>
      <c r="CN169" s="827"/>
      <c r="CO169" s="835"/>
      <c r="CP169" s="835"/>
      <c r="CQ169" s="835"/>
      <c r="CR169" s="835"/>
      <c r="CS169" s="834"/>
      <c r="CT169" s="827"/>
      <c r="CU169" s="835"/>
      <c r="CV169" s="835"/>
      <c r="CW169" s="835"/>
      <c r="CX169" s="835"/>
      <c r="CY169" s="834"/>
      <c r="CZ169" s="827"/>
      <c r="DA169" s="835"/>
      <c r="DB169" s="835"/>
      <c r="DC169" s="835"/>
      <c r="DD169" s="835"/>
      <c r="DE169" s="834"/>
      <c r="DF169" s="827"/>
      <c r="DG169" s="835"/>
      <c r="DH169" s="835"/>
      <c r="DI169" s="835"/>
      <c r="DJ169" s="835"/>
      <c r="DK169" s="834"/>
      <c r="DL169" s="827"/>
      <c r="DM169" s="835"/>
      <c r="DN169" s="835"/>
      <c r="DO169" s="835"/>
      <c r="DP169" s="835"/>
      <c r="DQ169" s="834"/>
      <c r="DR169" s="827"/>
      <c r="DS169" s="835"/>
      <c r="DT169" s="835"/>
      <c r="DU169" s="835"/>
      <c r="DV169" s="835"/>
      <c r="DW169" s="834"/>
      <c r="DX169" s="827"/>
      <c r="DY169" s="835"/>
      <c r="DZ169" s="835"/>
      <c r="EA169" s="835"/>
      <c r="EB169" s="835"/>
      <c r="EC169" s="834"/>
      <c r="ED169" s="827"/>
      <c r="EE169" s="835"/>
      <c r="EF169" s="835"/>
      <c r="EG169" s="835"/>
      <c r="EH169" s="835"/>
      <c r="EI169" s="834"/>
      <c r="EJ169" s="827"/>
      <c r="EK169" s="835"/>
      <c r="EL169" s="835"/>
      <c r="EM169" s="835"/>
      <c r="EN169" s="835"/>
      <c r="EO169" s="834"/>
      <c r="EP169" s="827"/>
      <c r="EQ169" s="835"/>
      <c r="ER169" s="835"/>
      <c r="ES169" s="835"/>
      <c r="ET169" s="835"/>
      <c r="EU169" s="834"/>
      <c r="EV169" s="827"/>
      <c r="EW169" s="835"/>
      <c r="EX169" s="835"/>
      <c r="EY169" s="835"/>
      <c r="EZ169" s="835"/>
      <c r="FA169" s="834"/>
      <c r="FB169" s="827"/>
      <c r="FC169" s="835"/>
      <c r="FD169" s="835"/>
      <c r="FE169" s="835"/>
      <c r="FF169" s="835"/>
      <c r="FG169" s="834"/>
      <c r="FH169" s="827"/>
      <c r="FI169" s="835"/>
      <c r="FJ169" s="835"/>
      <c r="FK169" s="835"/>
      <c r="FL169" s="835"/>
      <c r="FM169" s="834"/>
      <c r="FN169" s="827"/>
      <c r="FO169" s="835"/>
      <c r="FP169" s="835"/>
      <c r="FQ169" s="835"/>
      <c r="FR169" s="835"/>
      <c r="FS169" s="834"/>
      <c r="FT169" s="827"/>
      <c r="FU169" s="835"/>
      <c r="FV169" s="835"/>
      <c r="FW169" s="835"/>
      <c r="FX169" s="835"/>
      <c r="FY169" s="834"/>
    </row>
    <row r="170" spans="1:181" x14ac:dyDescent="0.3">
      <c r="A170" s="19"/>
      <c r="B170" s="827" t="s">
        <v>442</v>
      </c>
      <c r="C170" s="835">
        <f>C139+C142</f>
        <v>1.3</v>
      </c>
      <c r="D170" s="835">
        <f t="shared" ref="D170:D178" si="61">IF(C170&gt;1,1,C170)</f>
        <v>1</v>
      </c>
      <c r="E170" s="835">
        <f t="shared" ref="E170:E178" si="62">IF(E$70=1,B$135+B$135*D170*C$135,0)</f>
        <v>9.36</v>
      </c>
      <c r="F170" s="835">
        <f t="shared" ref="F170:F178" si="63">E170*E117/10000</f>
        <v>0</v>
      </c>
      <c r="G170" s="834"/>
      <c r="H170" s="827" t="s">
        <v>442</v>
      </c>
      <c r="I170" s="835">
        <f>I139+I142</f>
        <v>1.3</v>
      </c>
      <c r="J170" s="835">
        <f t="shared" ref="J170:J178" si="64">IF(I170&gt;1,1,I170)</f>
        <v>1</v>
      </c>
      <c r="K170" s="835">
        <f t="shared" ref="K170:K178" si="65">IF(K$70=1,H$135+H$135*J170*I$135,0)</f>
        <v>12</v>
      </c>
      <c r="L170" s="835">
        <f t="shared" ref="L170:L178" si="66">K170*K117/10000</f>
        <v>0.42540717192045813</v>
      </c>
      <c r="M170" s="834"/>
      <c r="N170" s="827" t="s">
        <v>442</v>
      </c>
      <c r="O170" s="835">
        <f>O139+O142</f>
        <v>1.3</v>
      </c>
      <c r="P170" s="835">
        <f t="shared" ref="P170:P178" si="67">IF(O170&gt;1,1,O170)</f>
        <v>1</v>
      </c>
      <c r="Q170" s="835">
        <f t="shared" ref="Q170:Q178" si="68">IF(Q$70=1,N$135+N$135*P170*O$135,0)</f>
        <v>10.199999999999999</v>
      </c>
      <c r="R170" s="835">
        <f t="shared" ref="R170:R178" si="69">Q170*Q117/10000</f>
        <v>1.5286227363534939</v>
      </c>
      <c r="S170" s="834"/>
      <c r="T170" s="827" t="s">
        <v>442</v>
      </c>
      <c r="U170" s="835">
        <f>U139+U142</f>
        <v>1.3</v>
      </c>
      <c r="V170" s="835">
        <f t="shared" ref="V170:V178" si="70">IF(U170&gt;1,1,U170)</f>
        <v>1</v>
      </c>
      <c r="W170" s="835">
        <f t="shared" ref="W170:W178" si="71">IF(W$70=1,T$135+T$135*V170*U$135,0)</f>
        <v>11.4</v>
      </c>
      <c r="X170" s="835">
        <f t="shared" ref="X170:X178" si="72">W170*W117/10000</f>
        <v>3.9142423041462209</v>
      </c>
      <c r="Y170" s="834"/>
      <c r="Z170" s="827" t="s">
        <v>442</v>
      </c>
      <c r="AA170" s="835">
        <f>AA139+AA142</f>
        <v>1.3</v>
      </c>
      <c r="AB170" s="835">
        <f t="shared" ref="AB170:AB178" si="73">IF(AA170&gt;1,1,AA170)</f>
        <v>1</v>
      </c>
      <c r="AC170" s="835">
        <f t="shared" ref="AC170:AC178" si="74">IF(AC$70=1,Z$135+Z$135*AB170*AA$135,0)</f>
        <v>9.36</v>
      </c>
      <c r="AD170" s="835">
        <f t="shared" ref="AD170:AD178" si="75">AC170*AC117/10000</f>
        <v>5.6109446322622345</v>
      </c>
      <c r="AE170" s="834"/>
      <c r="AF170" s="827" t="s">
        <v>442</v>
      </c>
      <c r="AG170" s="835">
        <f>AG139+AG142</f>
        <v>1.3</v>
      </c>
      <c r="AH170" s="835">
        <f t="shared" ref="AH170:AH178" si="76">IF(AG170&gt;1,1,AG170)</f>
        <v>1</v>
      </c>
      <c r="AI170" s="835">
        <f t="shared" ref="AI170:AI178" si="77">IF(AI$70=1,AF$135+AF$135*AH170*AG$135,0)</f>
        <v>12</v>
      </c>
      <c r="AJ170" s="835">
        <f t="shared" ref="AJ170:AJ178" si="78">AI170*AI117/10000</f>
        <v>7.8983669475628124</v>
      </c>
      <c r="AK170" s="834"/>
      <c r="AL170" s="827" t="s">
        <v>442</v>
      </c>
      <c r="AM170" s="835">
        <f>AM139+AM142</f>
        <v>1.3</v>
      </c>
      <c r="AN170" s="835">
        <f t="shared" ref="AN170:AN178" si="79">IF(AM170&gt;1,1,AM170)</f>
        <v>1</v>
      </c>
      <c r="AO170" s="835">
        <f t="shared" ref="AO170:AO178" si="80">IF(AO$70=1,AL$135+AL$135*AN170*AM$135,0)</f>
        <v>10.199999999999999</v>
      </c>
      <c r="AP170" s="835">
        <f t="shared" ref="AP170:AP178" si="81">AO170*AO117/10000</f>
        <v>4.2257251615359053</v>
      </c>
      <c r="AQ170" s="834"/>
      <c r="AR170" s="827" t="s">
        <v>442</v>
      </c>
      <c r="AS170" s="835">
        <f>AS139+AS142</f>
        <v>1.3</v>
      </c>
      <c r="AT170" s="835">
        <f t="shared" ref="AT170:AT178" si="82">IF(AS170&gt;1,1,AS170)</f>
        <v>1</v>
      </c>
      <c r="AU170" s="835">
        <f t="shared" ref="AU170:AU178" si="83">IF(AU$70=1,AR$135+AR$135*AT170*AS$135,0)</f>
        <v>11.4</v>
      </c>
      <c r="AV170" s="835">
        <f t="shared" ref="AV170:AV178" si="84">AU170*AU117/10000</f>
        <v>2.9123991993082075</v>
      </c>
      <c r="AW170" s="834"/>
      <c r="AX170" s="827" t="s">
        <v>442</v>
      </c>
      <c r="AY170" s="835">
        <f>AY139+AY142</f>
        <v>1.3</v>
      </c>
      <c r="AZ170" s="835">
        <f t="shared" ref="AZ170:AZ178" si="85">IF(AY170&gt;1,1,AY170)</f>
        <v>1</v>
      </c>
      <c r="BA170" s="835">
        <f t="shared" ref="BA170:BA178" si="86">IF(BA$70=1,AX$135+AX$135*AZ170*AY$135,0)</f>
        <v>9.36</v>
      </c>
      <c r="BB170" s="835">
        <f t="shared" ref="BB170:BB178" si="87">BA170*BA117/10000</f>
        <v>1.4620698100012897</v>
      </c>
      <c r="BC170" s="834"/>
      <c r="BD170" s="827" t="s">
        <v>442</v>
      </c>
      <c r="BE170" s="835">
        <f>BE139+BE142</f>
        <v>1.3</v>
      </c>
      <c r="BF170" s="835">
        <f t="shared" ref="BF170:BF178" si="88">IF(BE170&gt;1,1,BE170)</f>
        <v>1</v>
      </c>
      <c r="BG170" s="835">
        <f t="shared" ref="BG170:BG178" si="89">IF(BG$70=1,BD$135+BD$135*BF170*BE$135,0)</f>
        <v>12</v>
      </c>
      <c r="BH170" s="835">
        <f t="shared" ref="BH170:BH178" si="90">BG170*BG117/10000</f>
        <v>1.1504929128112282</v>
      </c>
      <c r="BI170" s="834"/>
      <c r="BJ170" s="827" t="s">
        <v>442</v>
      </c>
      <c r="BK170" s="835">
        <f>BK139+BK142</f>
        <v>1.3</v>
      </c>
      <c r="BL170" s="835">
        <f t="shared" ref="BL170:BL178" si="91">IF(BK170&gt;1,1,BK170)</f>
        <v>1</v>
      </c>
      <c r="BM170" s="835">
        <f t="shared" ref="BM170:BM178" si="92">IF(BM$70=1,BJ$135+BJ$135*BL170*BK$135,0)</f>
        <v>10.199999999999999</v>
      </c>
      <c r="BN170" s="835">
        <f t="shared" ref="BN170:BN178" si="93">BM170*BM117/10000</f>
        <v>0.6099149630163434</v>
      </c>
      <c r="BO170" s="834"/>
      <c r="BP170" s="827" t="s">
        <v>442</v>
      </c>
      <c r="BQ170" s="835">
        <f>BQ139+BQ142</f>
        <v>1.3</v>
      </c>
      <c r="BR170" s="835">
        <f t="shared" ref="BR170:BR178" si="94">IF(BQ170&gt;1,1,BQ170)</f>
        <v>1</v>
      </c>
      <c r="BS170" s="835">
        <f t="shared" ref="BS170:BS178" si="95">IF(BS$70=1,BP$135+BP$135*BR170*BQ$135,0)</f>
        <v>11.4</v>
      </c>
      <c r="BT170" s="835">
        <f t="shared" ref="BT170:BT178" si="96">BS170*BS117/10000</f>
        <v>0.43698272877327171</v>
      </c>
      <c r="BU170" s="834"/>
      <c r="BV170" s="827" t="s">
        <v>442</v>
      </c>
      <c r="BW170" s="835">
        <f>BW139+BW142</f>
        <v>1.3</v>
      </c>
      <c r="BX170" s="835">
        <f t="shared" ref="BX170:BX178" si="97">IF(BW170&gt;1,1,BW170)</f>
        <v>1</v>
      </c>
      <c r="BY170" s="835">
        <f t="shared" ref="BY170:BY178" si="98">IF(BY$70=1,BV$135+BV$135*BX170*BW$135,0)</f>
        <v>9.36</v>
      </c>
      <c r="BZ170" s="835">
        <f t="shared" ref="BZ170:BZ178" si="99">BY170*BY117/10000</f>
        <v>0.23876824179321501</v>
      </c>
      <c r="CA170" s="834"/>
      <c r="CB170" s="827" t="s">
        <v>442</v>
      </c>
      <c r="CC170" s="835">
        <f>CC139+CC142</f>
        <v>1.3</v>
      </c>
      <c r="CD170" s="835">
        <f t="shared" ref="CD170:CD178" si="100">IF(CC170&gt;1,1,CC170)</f>
        <v>1</v>
      </c>
      <c r="CE170" s="835">
        <f t="shared" ref="CE170:CE178" si="101">IF(CE$70=1,CB$135+CB$135*CD170*CC$135,0)</f>
        <v>12</v>
      </c>
      <c r="CF170" s="835">
        <f t="shared" ref="CF170:CF178" si="102">CE170*CE117/10000</f>
        <v>0.21310535955999649</v>
      </c>
      <c r="CG170" s="834"/>
      <c r="CH170" s="827" t="s">
        <v>442</v>
      </c>
      <c r="CI170" s="835">
        <f>CI139+CI142</f>
        <v>1.3</v>
      </c>
      <c r="CJ170" s="835">
        <f t="shared" ref="CJ170:CJ178" si="103">IF(CI170&gt;1,1,CI170)</f>
        <v>1</v>
      </c>
      <c r="CK170" s="835">
        <f t="shared" ref="CK170:CK178" si="104">IF(CK$70=1,CH$135+CH$135*CJ170*CI$135,0)</f>
        <v>10.199999999999999</v>
      </c>
      <c r="CL170" s="835">
        <f t="shared" ref="CL170:CL178" si="105">CK170*CK117/10000</f>
        <v>0.13252054373266939</v>
      </c>
      <c r="CM170" s="834"/>
      <c r="CN170" s="827" t="s">
        <v>442</v>
      </c>
      <c r="CO170" s="835">
        <f>CO139+CO142</f>
        <v>1.3</v>
      </c>
      <c r="CP170" s="835">
        <f t="shared" ref="CP170:CP178" si="106">IF(CO170&gt;1,1,CO170)</f>
        <v>1</v>
      </c>
      <c r="CQ170" s="835">
        <f t="shared" ref="CQ170:CQ178" si="107">IF(CQ$70=1,CN$135+CN$135*CP170*CO$135,0)</f>
        <v>0</v>
      </c>
      <c r="CR170" s="835">
        <f t="shared" ref="CR170:CR178" si="108">CQ170*CQ117/10000</f>
        <v>0</v>
      </c>
      <c r="CS170" s="834"/>
      <c r="CT170" s="827" t="s">
        <v>442</v>
      </c>
      <c r="CU170" s="835">
        <f>CU139+CU142</f>
        <v>1.3</v>
      </c>
      <c r="CV170" s="835">
        <f t="shared" ref="CV170:CV178" si="109">IF(CU170&gt;1,1,CU170)</f>
        <v>1</v>
      </c>
      <c r="CW170" s="835">
        <f t="shared" ref="CW170:CW178" si="110">IF(CW$70=1,CT$135+CT$135*CV170*CU$135,0)</f>
        <v>0</v>
      </c>
      <c r="CX170" s="835">
        <f t="shared" ref="CX170:CX178" si="111">CW170*CW117/10000</f>
        <v>0</v>
      </c>
      <c r="CY170" s="834"/>
      <c r="CZ170" s="827" t="s">
        <v>442</v>
      </c>
      <c r="DA170" s="835">
        <f>DA139+DA142</f>
        <v>1.3</v>
      </c>
      <c r="DB170" s="835">
        <f t="shared" ref="DB170:DB178" si="112">IF(DA170&gt;1,1,DA170)</f>
        <v>1</v>
      </c>
      <c r="DC170" s="835">
        <f t="shared" ref="DC170:DC178" si="113">IF(DC$70=1,CZ$135+CZ$135*DB170*DA$135,0)</f>
        <v>0</v>
      </c>
      <c r="DD170" s="835">
        <f t="shared" ref="DD170:DD178" si="114">DC170*DC117/10000</f>
        <v>0</v>
      </c>
      <c r="DE170" s="834"/>
      <c r="DF170" s="827" t="s">
        <v>442</v>
      </c>
      <c r="DG170" s="835">
        <f>DG139+DG142</f>
        <v>1.3</v>
      </c>
      <c r="DH170" s="835">
        <f t="shared" ref="DH170:DH178" si="115">IF(DG170&gt;1,1,DG170)</f>
        <v>1</v>
      </c>
      <c r="DI170" s="835">
        <f t="shared" ref="DI170:DI178" si="116">IF(DI$70=1,DF$135+DF$135*DH170*DG$135,0)</f>
        <v>0</v>
      </c>
      <c r="DJ170" s="835">
        <f t="shared" ref="DJ170:DJ178" si="117">DI170*DI117/10000</f>
        <v>0</v>
      </c>
      <c r="DK170" s="834"/>
      <c r="DL170" s="827" t="s">
        <v>442</v>
      </c>
      <c r="DM170" s="835">
        <f>DM139+DM142</f>
        <v>1.3</v>
      </c>
      <c r="DN170" s="835">
        <f t="shared" ref="DN170:DN178" si="118">IF(DM170&gt;1,1,DM170)</f>
        <v>1</v>
      </c>
      <c r="DO170" s="835">
        <f t="shared" ref="DO170:DO178" si="119">IF(DO$70=1,DL$135+DL$135*DN170*DM$135,0)</f>
        <v>0</v>
      </c>
      <c r="DP170" s="835">
        <f t="shared" ref="DP170:DP178" si="120">DO170*DO117/10000</f>
        <v>0</v>
      </c>
      <c r="DQ170" s="834"/>
      <c r="DR170" s="827" t="s">
        <v>442</v>
      </c>
      <c r="DS170" s="835">
        <f>DS139+DS142</f>
        <v>1.3</v>
      </c>
      <c r="DT170" s="835">
        <f t="shared" ref="DT170:DT178" si="121">IF(DS170&gt;1,1,DS170)</f>
        <v>1</v>
      </c>
      <c r="DU170" s="835">
        <f t="shared" ref="DU170:DU178" si="122">IF(DU$70=1,DR$135+DR$135*DT170*DS$135,0)</f>
        <v>0</v>
      </c>
      <c r="DV170" s="835">
        <f t="shared" ref="DV170:DV178" si="123">DU170*DU117/10000</f>
        <v>0</v>
      </c>
      <c r="DW170" s="834"/>
      <c r="DX170" s="827" t="s">
        <v>442</v>
      </c>
      <c r="DY170" s="835">
        <f>DY139+DY142</f>
        <v>1.3</v>
      </c>
      <c r="DZ170" s="835">
        <f t="shared" ref="DZ170:DZ178" si="124">IF(DY170&gt;1,1,DY170)</f>
        <v>1</v>
      </c>
      <c r="EA170" s="835">
        <f t="shared" ref="EA170:EA178" si="125">IF(EA$70=1,DX$135+DX$135*DZ170*DY$135,0)</f>
        <v>0</v>
      </c>
      <c r="EB170" s="835">
        <f t="shared" ref="EB170:EB178" si="126">EA170*EA117/10000</f>
        <v>0</v>
      </c>
      <c r="EC170" s="834"/>
      <c r="ED170" s="827" t="s">
        <v>442</v>
      </c>
      <c r="EE170" s="835">
        <f>EE139+EE142</f>
        <v>1.3</v>
      </c>
      <c r="EF170" s="835">
        <f t="shared" ref="EF170:EF178" si="127">IF(EE170&gt;1,1,EE170)</f>
        <v>1</v>
      </c>
      <c r="EG170" s="835">
        <f t="shared" ref="EG170:EG178" si="128">IF(EG$70=1,ED$135+ED$135*EF170*EE$135,0)</f>
        <v>0</v>
      </c>
      <c r="EH170" s="835">
        <f t="shared" ref="EH170:EH178" si="129">EG170*EG117/10000</f>
        <v>0</v>
      </c>
      <c r="EI170" s="834"/>
      <c r="EJ170" s="827" t="s">
        <v>442</v>
      </c>
      <c r="EK170" s="835">
        <f>EK139+EK142</f>
        <v>1.3</v>
      </c>
      <c r="EL170" s="835">
        <f t="shared" ref="EL170:EL178" si="130">IF(EK170&gt;1,1,EK170)</f>
        <v>1</v>
      </c>
      <c r="EM170" s="835">
        <f t="shared" ref="EM170:EM178" si="131">IF(EM$70=1,EJ$135+EJ$135*EL170*EK$135,0)</f>
        <v>0</v>
      </c>
      <c r="EN170" s="835">
        <f t="shared" ref="EN170:EN178" si="132">EM170*EM117/10000</f>
        <v>0</v>
      </c>
      <c r="EO170" s="834"/>
      <c r="EP170" s="827" t="s">
        <v>442</v>
      </c>
      <c r="EQ170" s="835">
        <f>EQ139+EQ142</f>
        <v>1.3</v>
      </c>
      <c r="ER170" s="835">
        <f t="shared" ref="ER170:ER178" si="133">IF(EQ170&gt;1,1,EQ170)</f>
        <v>1</v>
      </c>
      <c r="ES170" s="835">
        <f t="shared" ref="ES170:ES178" si="134">IF(ES$70=1,EP$135+EP$135*ER170*EQ$135,0)</f>
        <v>0</v>
      </c>
      <c r="ET170" s="835">
        <f t="shared" ref="ET170:ET178" si="135">ES170*ES117/10000</f>
        <v>0</v>
      </c>
      <c r="EU170" s="834"/>
      <c r="EV170" s="827" t="s">
        <v>442</v>
      </c>
      <c r="EW170" s="835">
        <f>EW139+EW142</f>
        <v>1.3</v>
      </c>
      <c r="EX170" s="835">
        <f t="shared" ref="EX170:EX178" si="136">IF(EW170&gt;1,1,EW170)</f>
        <v>1</v>
      </c>
      <c r="EY170" s="835">
        <f t="shared" ref="EY170:EY178" si="137">IF(EY$70=1,EV$135+EV$135*EX170*EW$135,0)</f>
        <v>0</v>
      </c>
      <c r="EZ170" s="835">
        <f t="shared" ref="EZ170:EZ178" si="138">EY170*EY117/10000</f>
        <v>0</v>
      </c>
      <c r="FA170" s="834"/>
      <c r="FB170" s="827" t="s">
        <v>442</v>
      </c>
      <c r="FC170" s="835">
        <f>FC139+FC142</f>
        <v>1.3</v>
      </c>
      <c r="FD170" s="835">
        <f t="shared" ref="FD170:FD178" si="139">IF(FC170&gt;1,1,FC170)</f>
        <v>1</v>
      </c>
      <c r="FE170" s="835">
        <f t="shared" ref="FE170:FE178" si="140">IF(FE$70=1,FB$135+FB$135*FD170*FC$135,0)</f>
        <v>0</v>
      </c>
      <c r="FF170" s="835">
        <f t="shared" ref="FF170:FF178" si="141">FE170*FE117/10000</f>
        <v>0</v>
      </c>
      <c r="FG170" s="834"/>
      <c r="FH170" s="827" t="s">
        <v>442</v>
      </c>
      <c r="FI170" s="835">
        <f>FI139+FI142</f>
        <v>1.3</v>
      </c>
      <c r="FJ170" s="835">
        <f t="shared" ref="FJ170:FJ178" si="142">IF(FI170&gt;1,1,FI170)</f>
        <v>1</v>
      </c>
      <c r="FK170" s="835">
        <f t="shared" ref="FK170:FK178" si="143">IF(FK$70=1,FH$135+FH$135*FJ170*FI$135,0)</f>
        <v>0</v>
      </c>
      <c r="FL170" s="835">
        <f t="shared" ref="FL170:FL178" si="144">FK170*FK117/10000</f>
        <v>0</v>
      </c>
      <c r="FM170" s="834"/>
      <c r="FN170" s="827" t="s">
        <v>442</v>
      </c>
      <c r="FO170" s="835">
        <f>FO139+FO142</f>
        <v>1.3</v>
      </c>
      <c r="FP170" s="835">
        <f t="shared" ref="FP170:FP178" si="145">IF(FO170&gt;1,1,FO170)</f>
        <v>1</v>
      </c>
      <c r="FQ170" s="835">
        <f t="shared" ref="FQ170:FQ178" si="146">IF(FQ$70=1,FN$135+FN$135*FP170*FO$135,0)</f>
        <v>0</v>
      </c>
      <c r="FR170" s="835">
        <f t="shared" ref="FR170:FR178" si="147">FQ170*FQ117/10000</f>
        <v>0</v>
      </c>
      <c r="FS170" s="834"/>
      <c r="FT170" s="827" t="s">
        <v>442</v>
      </c>
      <c r="FU170" s="835">
        <f>FU139+FU142</f>
        <v>1.3</v>
      </c>
      <c r="FV170" s="835">
        <f t="shared" ref="FV170:FV178" si="148">IF(FU170&gt;1,1,FU170)</f>
        <v>1</v>
      </c>
      <c r="FW170" s="835">
        <f t="shared" ref="FW170:FW178" si="149">IF(FW$70=1,FT$135+FT$135*FV170*FU$135,0)</f>
        <v>0</v>
      </c>
      <c r="FX170" s="835">
        <f t="shared" ref="FX170:FX178" si="150">FW170*FW117/10000</f>
        <v>0</v>
      </c>
      <c r="FY170" s="834"/>
    </row>
    <row r="171" spans="1:181" x14ac:dyDescent="0.3">
      <c r="A171" s="19"/>
      <c r="B171" s="827" t="s">
        <v>441</v>
      </c>
      <c r="C171" s="835">
        <f>IF(E105&lt;0,C142+C139+C140,C142)</f>
        <v>1</v>
      </c>
      <c r="D171" s="835">
        <f t="shared" si="61"/>
        <v>1</v>
      </c>
      <c r="E171" s="835">
        <f t="shared" si="62"/>
        <v>9.36</v>
      </c>
      <c r="F171" s="835">
        <f t="shared" si="63"/>
        <v>0</v>
      </c>
      <c r="G171" s="834"/>
      <c r="H171" s="827" t="s">
        <v>441</v>
      </c>
      <c r="I171" s="835">
        <f>IF(K105&lt;0,I142+I139+I140,I142)</f>
        <v>1</v>
      </c>
      <c r="J171" s="835">
        <f t="shared" si="64"/>
        <v>1</v>
      </c>
      <c r="K171" s="835">
        <f t="shared" si="65"/>
        <v>12</v>
      </c>
      <c r="L171" s="835">
        <f t="shared" si="66"/>
        <v>3.3765974331500663</v>
      </c>
      <c r="M171" s="834"/>
      <c r="N171" s="827" t="s">
        <v>441</v>
      </c>
      <c r="O171" s="835">
        <f>IF(Q105&lt;0,O142+O139+O140,O142)</f>
        <v>1</v>
      </c>
      <c r="P171" s="835">
        <f t="shared" si="67"/>
        <v>1</v>
      </c>
      <c r="Q171" s="835">
        <f t="shared" si="68"/>
        <v>10.199999999999999</v>
      </c>
      <c r="R171" s="835">
        <f t="shared" si="69"/>
        <v>4.2100444875013654</v>
      </c>
      <c r="S171" s="834"/>
      <c r="T171" s="827" t="s">
        <v>441</v>
      </c>
      <c r="U171" s="835">
        <f>IF(W105&lt;0,U142+U139+U140,U142)</f>
        <v>1</v>
      </c>
      <c r="V171" s="835">
        <f t="shared" si="70"/>
        <v>1</v>
      </c>
      <c r="W171" s="835">
        <f t="shared" si="71"/>
        <v>11.4</v>
      </c>
      <c r="X171" s="835">
        <f t="shared" si="72"/>
        <v>4.2613189018095206</v>
      </c>
      <c r="Y171" s="834"/>
      <c r="Z171" s="827" t="s">
        <v>441</v>
      </c>
      <c r="AA171" s="835">
        <f>IF(AC105&lt;0,AA142+AA139+AA140,AA142)</f>
        <v>1</v>
      </c>
      <c r="AB171" s="835">
        <f t="shared" si="73"/>
        <v>1</v>
      </c>
      <c r="AC171" s="835">
        <f t="shared" si="74"/>
        <v>9.36</v>
      </c>
      <c r="AD171" s="835">
        <f t="shared" si="75"/>
        <v>1.6841141251228171</v>
      </c>
      <c r="AE171" s="834"/>
      <c r="AF171" s="827" t="s">
        <v>441</v>
      </c>
      <c r="AG171" s="835">
        <f>IF(AI105&lt;0,AG142+AG139+AG140,AG142)</f>
        <v>2</v>
      </c>
      <c r="AH171" s="835">
        <f t="shared" si="76"/>
        <v>1</v>
      </c>
      <c r="AI171" s="835">
        <f t="shared" si="77"/>
        <v>12</v>
      </c>
      <c r="AJ171" s="835">
        <f t="shared" si="78"/>
        <v>1.2875425059899357</v>
      </c>
      <c r="AK171" s="834"/>
      <c r="AL171" s="827" t="s">
        <v>441</v>
      </c>
      <c r="AM171" s="835">
        <f>IF(AO105&lt;0,AM142+AM139+AM140,AM142)</f>
        <v>2</v>
      </c>
      <c r="AN171" s="835">
        <f t="shared" si="79"/>
        <v>1</v>
      </c>
      <c r="AO171" s="835">
        <f t="shared" si="80"/>
        <v>10.199999999999999</v>
      </c>
      <c r="AP171" s="835">
        <f t="shared" si="81"/>
        <v>2.9227441222092154</v>
      </c>
      <c r="AQ171" s="834"/>
      <c r="AR171" s="827" t="s">
        <v>441</v>
      </c>
      <c r="AS171" s="835">
        <f>IF(AU105&lt;0,AS142+AS139+AS140,AS142)</f>
        <v>2</v>
      </c>
      <c r="AT171" s="835">
        <f t="shared" si="82"/>
        <v>1</v>
      </c>
      <c r="AU171" s="835">
        <f t="shared" si="83"/>
        <v>11.4</v>
      </c>
      <c r="AV171" s="835">
        <f t="shared" si="84"/>
        <v>4.0517158325181928</v>
      </c>
      <c r="AW171" s="834"/>
      <c r="AX171" s="827" t="s">
        <v>441</v>
      </c>
      <c r="AY171" s="835">
        <f>IF(BA105&lt;0,AY142+AY139+AY140,AY142)</f>
        <v>2</v>
      </c>
      <c r="AZ171" s="835">
        <f t="shared" si="85"/>
        <v>1</v>
      </c>
      <c r="BA171" s="835">
        <f t="shared" si="86"/>
        <v>9.36</v>
      </c>
      <c r="BB171" s="835">
        <f t="shared" si="87"/>
        <v>3.3623510584033882</v>
      </c>
      <c r="BC171" s="834"/>
      <c r="BD171" s="827" t="s">
        <v>441</v>
      </c>
      <c r="BE171" s="835">
        <f>IF(BG105&lt;0,BE142+BE139+BE140,BE142)</f>
        <v>2</v>
      </c>
      <c r="BF171" s="835">
        <f t="shared" si="88"/>
        <v>1</v>
      </c>
      <c r="BG171" s="835">
        <f t="shared" si="89"/>
        <v>12</v>
      </c>
      <c r="BH171" s="835">
        <f t="shared" si="90"/>
        <v>3.9708192143228529</v>
      </c>
      <c r="BI171" s="834"/>
      <c r="BJ171" s="827" t="s">
        <v>441</v>
      </c>
      <c r="BK171" s="835">
        <f>IF(BM105&lt;0,BK142+BK139+BK140,BK142)</f>
        <v>2</v>
      </c>
      <c r="BL171" s="835">
        <f t="shared" si="91"/>
        <v>1</v>
      </c>
      <c r="BM171" s="835">
        <f t="shared" si="92"/>
        <v>10.199999999999999</v>
      </c>
      <c r="BN171" s="835">
        <f t="shared" si="93"/>
        <v>2.9686407430346691</v>
      </c>
      <c r="BO171" s="834"/>
      <c r="BP171" s="827" t="s">
        <v>441</v>
      </c>
      <c r="BQ171" s="835">
        <f>IF(BS105&lt;0,BQ142+BQ139+BQ140,BQ142)</f>
        <v>2</v>
      </c>
      <c r="BR171" s="835">
        <f t="shared" si="94"/>
        <v>1</v>
      </c>
      <c r="BS171" s="835">
        <f t="shared" si="95"/>
        <v>11.4</v>
      </c>
      <c r="BT171" s="835">
        <f t="shared" si="96"/>
        <v>2.859577423426944</v>
      </c>
      <c r="BU171" s="834"/>
      <c r="BV171" s="827" t="s">
        <v>441</v>
      </c>
      <c r="BW171" s="835">
        <f>IF(BY105&lt;0,BW142+BW139+BW140,BW142)</f>
        <v>2</v>
      </c>
      <c r="BX171" s="835">
        <f t="shared" si="97"/>
        <v>1</v>
      </c>
      <c r="BY171" s="835">
        <f t="shared" si="98"/>
        <v>9.36</v>
      </c>
      <c r="BZ171" s="835">
        <f t="shared" si="99"/>
        <v>2.0159809941579634</v>
      </c>
      <c r="CA171" s="834"/>
      <c r="CB171" s="827" t="s">
        <v>441</v>
      </c>
      <c r="CC171" s="835">
        <f>IF(CE105&lt;0,CC142+CC139+CC140,CC142)</f>
        <v>2</v>
      </c>
      <c r="CD171" s="835">
        <f t="shared" si="100"/>
        <v>1</v>
      </c>
      <c r="CE171" s="835">
        <f t="shared" si="101"/>
        <v>12</v>
      </c>
      <c r="CF171" s="835">
        <f t="shared" si="102"/>
        <v>2.2354618811498241</v>
      </c>
      <c r="CG171" s="834"/>
      <c r="CH171" s="827" t="s">
        <v>441</v>
      </c>
      <c r="CI171" s="835">
        <f>IF(CK105&lt;0,CI142+CI139+CI140,CI142)</f>
        <v>2</v>
      </c>
      <c r="CJ171" s="835">
        <f t="shared" si="103"/>
        <v>1</v>
      </c>
      <c r="CK171" s="835">
        <f t="shared" si="104"/>
        <v>10.199999999999999</v>
      </c>
      <c r="CL171" s="835">
        <f t="shared" si="105"/>
        <v>1.6670931138561917</v>
      </c>
      <c r="CM171" s="834"/>
      <c r="CN171" s="827" t="s">
        <v>441</v>
      </c>
      <c r="CO171" s="835">
        <f>IF(CQ105&lt;0,CO142+CO139+CO140,CO142)</f>
        <v>2</v>
      </c>
      <c r="CP171" s="835">
        <f t="shared" si="106"/>
        <v>1</v>
      </c>
      <c r="CQ171" s="835">
        <f t="shared" si="107"/>
        <v>0</v>
      </c>
      <c r="CR171" s="835">
        <f t="shared" si="108"/>
        <v>0</v>
      </c>
      <c r="CS171" s="834"/>
      <c r="CT171" s="827" t="s">
        <v>441</v>
      </c>
      <c r="CU171" s="835">
        <f>IF(CW105&lt;0,CU142+CU139+CU140,CU142)</f>
        <v>2</v>
      </c>
      <c r="CV171" s="835">
        <f t="shared" si="109"/>
        <v>1</v>
      </c>
      <c r="CW171" s="835">
        <f t="shared" si="110"/>
        <v>0</v>
      </c>
      <c r="CX171" s="835">
        <f t="shared" si="111"/>
        <v>0</v>
      </c>
      <c r="CY171" s="834"/>
      <c r="CZ171" s="827" t="s">
        <v>441</v>
      </c>
      <c r="DA171" s="835">
        <f>IF(DC105&lt;0,DA142+DA139+DA140,DA142)</f>
        <v>2</v>
      </c>
      <c r="DB171" s="835">
        <f t="shared" si="112"/>
        <v>1</v>
      </c>
      <c r="DC171" s="835">
        <f t="shared" si="113"/>
        <v>0</v>
      </c>
      <c r="DD171" s="835">
        <f t="shared" si="114"/>
        <v>0</v>
      </c>
      <c r="DE171" s="834"/>
      <c r="DF171" s="827" t="s">
        <v>441</v>
      </c>
      <c r="DG171" s="835">
        <f>IF(DI105&lt;0,DG142+DG139+DG140,DG142)</f>
        <v>2</v>
      </c>
      <c r="DH171" s="835">
        <f t="shared" si="115"/>
        <v>1</v>
      </c>
      <c r="DI171" s="835">
        <f t="shared" si="116"/>
        <v>0</v>
      </c>
      <c r="DJ171" s="835">
        <f t="shared" si="117"/>
        <v>0</v>
      </c>
      <c r="DK171" s="834"/>
      <c r="DL171" s="827" t="s">
        <v>441</v>
      </c>
      <c r="DM171" s="835">
        <f>IF(DO105&lt;0,DM142+DM139+DM140,DM142)</f>
        <v>2</v>
      </c>
      <c r="DN171" s="835">
        <f t="shared" si="118"/>
        <v>1</v>
      </c>
      <c r="DO171" s="835">
        <f t="shared" si="119"/>
        <v>0</v>
      </c>
      <c r="DP171" s="835">
        <f t="shared" si="120"/>
        <v>0</v>
      </c>
      <c r="DQ171" s="834"/>
      <c r="DR171" s="827" t="s">
        <v>441</v>
      </c>
      <c r="DS171" s="835">
        <f>IF(DU105&lt;0,DS142+DS139+DS140,DS142)</f>
        <v>2</v>
      </c>
      <c r="DT171" s="835">
        <f t="shared" si="121"/>
        <v>1</v>
      </c>
      <c r="DU171" s="835">
        <f t="shared" si="122"/>
        <v>0</v>
      </c>
      <c r="DV171" s="835">
        <f t="shared" si="123"/>
        <v>0</v>
      </c>
      <c r="DW171" s="834"/>
      <c r="DX171" s="827" t="s">
        <v>441</v>
      </c>
      <c r="DY171" s="835">
        <f>IF(EA105&lt;0,DY142+DY139+DY140,DY142)</f>
        <v>2</v>
      </c>
      <c r="DZ171" s="835">
        <f t="shared" si="124"/>
        <v>1</v>
      </c>
      <c r="EA171" s="835">
        <f t="shared" si="125"/>
        <v>0</v>
      </c>
      <c r="EB171" s="835">
        <f t="shared" si="126"/>
        <v>0</v>
      </c>
      <c r="EC171" s="834"/>
      <c r="ED171" s="827" t="s">
        <v>441</v>
      </c>
      <c r="EE171" s="835">
        <f>IF(EG105&lt;0,EE142+EE139+EE140,EE142)</f>
        <v>2</v>
      </c>
      <c r="EF171" s="835">
        <f t="shared" si="127"/>
        <v>1</v>
      </c>
      <c r="EG171" s="835">
        <f t="shared" si="128"/>
        <v>0</v>
      </c>
      <c r="EH171" s="835">
        <f t="shared" si="129"/>
        <v>0</v>
      </c>
      <c r="EI171" s="834"/>
      <c r="EJ171" s="827" t="s">
        <v>441</v>
      </c>
      <c r="EK171" s="835">
        <f>IF(EM105&lt;0,EK142+EK139+EK140,EK142)</f>
        <v>2</v>
      </c>
      <c r="EL171" s="835">
        <f t="shared" si="130"/>
        <v>1</v>
      </c>
      <c r="EM171" s="835">
        <f t="shared" si="131"/>
        <v>0</v>
      </c>
      <c r="EN171" s="835">
        <f t="shared" si="132"/>
        <v>0</v>
      </c>
      <c r="EO171" s="834"/>
      <c r="EP171" s="827" t="s">
        <v>441</v>
      </c>
      <c r="EQ171" s="835">
        <f>IF(ES105&lt;0,EQ142+EQ139+EQ140,EQ142)</f>
        <v>2</v>
      </c>
      <c r="ER171" s="835">
        <f t="shared" si="133"/>
        <v>1</v>
      </c>
      <c r="ES171" s="835">
        <f t="shared" si="134"/>
        <v>0</v>
      </c>
      <c r="ET171" s="835">
        <f t="shared" si="135"/>
        <v>0</v>
      </c>
      <c r="EU171" s="834"/>
      <c r="EV171" s="827" t="s">
        <v>441</v>
      </c>
      <c r="EW171" s="835">
        <f>IF(EY105&lt;0,EW142+EW139+EW140,EW142)</f>
        <v>2</v>
      </c>
      <c r="EX171" s="835">
        <f t="shared" si="136"/>
        <v>1</v>
      </c>
      <c r="EY171" s="835">
        <f t="shared" si="137"/>
        <v>0</v>
      </c>
      <c r="EZ171" s="835">
        <f t="shared" si="138"/>
        <v>0</v>
      </c>
      <c r="FA171" s="834"/>
      <c r="FB171" s="827" t="s">
        <v>441</v>
      </c>
      <c r="FC171" s="835">
        <f>IF(FE105&lt;0,FC142+FC139+FC140,FC142)</f>
        <v>2</v>
      </c>
      <c r="FD171" s="835">
        <f t="shared" si="139"/>
        <v>1</v>
      </c>
      <c r="FE171" s="835">
        <f t="shared" si="140"/>
        <v>0</v>
      </c>
      <c r="FF171" s="835">
        <f t="shared" si="141"/>
        <v>0</v>
      </c>
      <c r="FG171" s="834"/>
      <c r="FH171" s="827" t="s">
        <v>441</v>
      </c>
      <c r="FI171" s="835">
        <f>IF(FK105&lt;0,FI142+FI139+FI140,FI142)</f>
        <v>2</v>
      </c>
      <c r="FJ171" s="835">
        <f t="shared" si="142"/>
        <v>1</v>
      </c>
      <c r="FK171" s="835">
        <f t="shared" si="143"/>
        <v>0</v>
      </c>
      <c r="FL171" s="835">
        <f t="shared" si="144"/>
        <v>0</v>
      </c>
      <c r="FM171" s="834"/>
      <c r="FN171" s="827" t="s">
        <v>441</v>
      </c>
      <c r="FO171" s="835">
        <f>IF(FQ105&lt;0,FO142+FO139+FO140,FO142)</f>
        <v>2</v>
      </c>
      <c r="FP171" s="835">
        <f t="shared" si="145"/>
        <v>1</v>
      </c>
      <c r="FQ171" s="835">
        <f t="shared" si="146"/>
        <v>0</v>
      </c>
      <c r="FR171" s="835">
        <f t="shared" si="147"/>
        <v>0</v>
      </c>
      <c r="FS171" s="834"/>
      <c r="FT171" s="827" t="s">
        <v>441</v>
      </c>
      <c r="FU171" s="835">
        <f>IF(FW105&lt;0,FU142+FU139+FU140,FU142)</f>
        <v>2</v>
      </c>
      <c r="FV171" s="835">
        <f t="shared" si="148"/>
        <v>1</v>
      </c>
      <c r="FW171" s="835">
        <f t="shared" si="149"/>
        <v>0</v>
      </c>
      <c r="FX171" s="835">
        <f t="shared" si="150"/>
        <v>0</v>
      </c>
      <c r="FY171" s="834"/>
    </row>
    <row r="172" spans="1:181" x14ac:dyDescent="0.3">
      <c r="A172" s="19"/>
      <c r="B172" s="827" t="s">
        <v>440</v>
      </c>
      <c r="C172" s="835">
        <f>C142+C140</f>
        <v>1.7</v>
      </c>
      <c r="D172" s="835">
        <f t="shared" si="61"/>
        <v>1</v>
      </c>
      <c r="E172" s="835">
        <f t="shared" si="62"/>
        <v>9.36</v>
      </c>
      <c r="F172" s="835">
        <f t="shared" si="63"/>
        <v>0</v>
      </c>
      <c r="G172" s="834"/>
      <c r="H172" s="827" t="s">
        <v>440</v>
      </c>
      <c r="I172" s="835">
        <f>I142+I140</f>
        <v>1.7</v>
      </c>
      <c r="J172" s="835">
        <f t="shared" si="64"/>
        <v>1</v>
      </c>
      <c r="K172" s="835">
        <f t="shared" si="65"/>
        <v>12</v>
      </c>
      <c r="L172" s="835">
        <f t="shared" si="66"/>
        <v>0.42540717192045813</v>
      </c>
      <c r="M172" s="834"/>
      <c r="N172" s="827" t="s">
        <v>440</v>
      </c>
      <c r="O172" s="835">
        <f>O142+O140</f>
        <v>1.7</v>
      </c>
      <c r="P172" s="835">
        <f t="shared" si="67"/>
        <v>1</v>
      </c>
      <c r="Q172" s="835">
        <f t="shared" si="68"/>
        <v>10.199999999999999</v>
      </c>
      <c r="R172" s="835">
        <f t="shared" si="69"/>
        <v>1.5286227363534939</v>
      </c>
      <c r="S172" s="834"/>
      <c r="T172" s="827" t="s">
        <v>440</v>
      </c>
      <c r="U172" s="835">
        <f>U142+U140</f>
        <v>1.7</v>
      </c>
      <c r="V172" s="835">
        <f t="shared" si="70"/>
        <v>1</v>
      </c>
      <c r="W172" s="835">
        <f t="shared" si="71"/>
        <v>11.4</v>
      </c>
      <c r="X172" s="835">
        <f t="shared" si="72"/>
        <v>3.9142423041462209</v>
      </c>
      <c r="Y172" s="834"/>
      <c r="Z172" s="827" t="s">
        <v>440</v>
      </c>
      <c r="AA172" s="835">
        <f>AA142+AA140</f>
        <v>1.7</v>
      </c>
      <c r="AB172" s="835">
        <f t="shared" si="73"/>
        <v>1</v>
      </c>
      <c r="AC172" s="835">
        <f t="shared" si="74"/>
        <v>9.36</v>
      </c>
      <c r="AD172" s="835">
        <f t="shared" si="75"/>
        <v>5.6109446322622345</v>
      </c>
      <c r="AE172" s="834"/>
      <c r="AF172" s="827" t="s">
        <v>440</v>
      </c>
      <c r="AG172" s="835">
        <f>AG142+AG140</f>
        <v>1.7</v>
      </c>
      <c r="AH172" s="835">
        <f t="shared" si="76"/>
        <v>1</v>
      </c>
      <c r="AI172" s="835">
        <f t="shared" si="77"/>
        <v>12</v>
      </c>
      <c r="AJ172" s="835">
        <f t="shared" si="78"/>
        <v>7.8983669475628124</v>
      </c>
      <c r="AK172" s="834"/>
      <c r="AL172" s="827" t="s">
        <v>440</v>
      </c>
      <c r="AM172" s="835">
        <f>AM142+AM140</f>
        <v>1.7</v>
      </c>
      <c r="AN172" s="835">
        <f t="shared" si="79"/>
        <v>1</v>
      </c>
      <c r="AO172" s="835">
        <f t="shared" si="80"/>
        <v>10.199999999999999</v>
      </c>
      <c r="AP172" s="835">
        <f t="shared" si="81"/>
        <v>4.2257251615359053</v>
      </c>
      <c r="AQ172" s="834"/>
      <c r="AR172" s="827" t="s">
        <v>440</v>
      </c>
      <c r="AS172" s="835">
        <f>AS142+AS140</f>
        <v>1.7</v>
      </c>
      <c r="AT172" s="835">
        <f t="shared" si="82"/>
        <v>1</v>
      </c>
      <c r="AU172" s="835">
        <f t="shared" si="83"/>
        <v>11.4</v>
      </c>
      <c r="AV172" s="835">
        <f t="shared" si="84"/>
        <v>2.9123991993082075</v>
      </c>
      <c r="AW172" s="834"/>
      <c r="AX172" s="827" t="s">
        <v>440</v>
      </c>
      <c r="AY172" s="835">
        <f>AY142+AY140</f>
        <v>1.7</v>
      </c>
      <c r="AZ172" s="835">
        <f t="shared" si="85"/>
        <v>1</v>
      </c>
      <c r="BA172" s="835">
        <f t="shared" si="86"/>
        <v>9.36</v>
      </c>
      <c r="BB172" s="835">
        <f t="shared" si="87"/>
        <v>1.4620698100012897</v>
      </c>
      <c r="BC172" s="834"/>
      <c r="BD172" s="827" t="s">
        <v>440</v>
      </c>
      <c r="BE172" s="835">
        <f>BE142+BE140</f>
        <v>1.7</v>
      </c>
      <c r="BF172" s="835">
        <f t="shared" si="88"/>
        <v>1</v>
      </c>
      <c r="BG172" s="835">
        <f t="shared" si="89"/>
        <v>12</v>
      </c>
      <c r="BH172" s="835">
        <f t="shared" si="90"/>
        <v>1.1504929128112282</v>
      </c>
      <c r="BI172" s="834"/>
      <c r="BJ172" s="827" t="s">
        <v>440</v>
      </c>
      <c r="BK172" s="835">
        <f>BK142+BK140</f>
        <v>1.7</v>
      </c>
      <c r="BL172" s="835">
        <f t="shared" si="91"/>
        <v>1</v>
      </c>
      <c r="BM172" s="835">
        <f t="shared" si="92"/>
        <v>10.199999999999999</v>
      </c>
      <c r="BN172" s="835">
        <f t="shared" si="93"/>
        <v>0.6099149630163434</v>
      </c>
      <c r="BO172" s="834"/>
      <c r="BP172" s="827" t="s">
        <v>440</v>
      </c>
      <c r="BQ172" s="835">
        <f>BQ142+BQ140</f>
        <v>1.7</v>
      </c>
      <c r="BR172" s="835">
        <f t="shared" si="94"/>
        <v>1</v>
      </c>
      <c r="BS172" s="835">
        <f t="shared" si="95"/>
        <v>11.4</v>
      </c>
      <c r="BT172" s="835">
        <f t="shared" si="96"/>
        <v>0.43698272877327171</v>
      </c>
      <c r="BU172" s="834"/>
      <c r="BV172" s="827" t="s">
        <v>440</v>
      </c>
      <c r="BW172" s="835">
        <f>BW142+BW140</f>
        <v>1.7</v>
      </c>
      <c r="BX172" s="835">
        <f t="shared" si="97"/>
        <v>1</v>
      </c>
      <c r="BY172" s="835">
        <f t="shared" si="98"/>
        <v>9.36</v>
      </c>
      <c r="BZ172" s="835">
        <f t="shared" si="99"/>
        <v>0.23876824179321501</v>
      </c>
      <c r="CA172" s="834"/>
      <c r="CB172" s="827" t="s">
        <v>440</v>
      </c>
      <c r="CC172" s="835">
        <f>CC142+CC140</f>
        <v>1.7</v>
      </c>
      <c r="CD172" s="835">
        <f t="shared" si="100"/>
        <v>1</v>
      </c>
      <c r="CE172" s="835">
        <f t="shared" si="101"/>
        <v>12</v>
      </c>
      <c r="CF172" s="835">
        <f t="shared" si="102"/>
        <v>0.21310535955999649</v>
      </c>
      <c r="CG172" s="834"/>
      <c r="CH172" s="827" t="s">
        <v>440</v>
      </c>
      <c r="CI172" s="835">
        <f>CI142+CI140</f>
        <v>1.7</v>
      </c>
      <c r="CJ172" s="835">
        <f t="shared" si="103"/>
        <v>1</v>
      </c>
      <c r="CK172" s="835">
        <f t="shared" si="104"/>
        <v>10.199999999999999</v>
      </c>
      <c r="CL172" s="835">
        <f t="shared" si="105"/>
        <v>0.13252054373266939</v>
      </c>
      <c r="CM172" s="834"/>
      <c r="CN172" s="827" t="s">
        <v>440</v>
      </c>
      <c r="CO172" s="835">
        <f>CO142+CO140</f>
        <v>1.7</v>
      </c>
      <c r="CP172" s="835">
        <f t="shared" si="106"/>
        <v>1</v>
      </c>
      <c r="CQ172" s="835">
        <f t="shared" si="107"/>
        <v>0</v>
      </c>
      <c r="CR172" s="835">
        <f t="shared" si="108"/>
        <v>0</v>
      </c>
      <c r="CS172" s="834"/>
      <c r="CT172" s="827" t="s">
        <v>440</v>
      </c>
      <c r="CU172" s="835">
        <f>CU142+CU140</f>
        <v>1.7</v>
      </c>
      <c r="CV172" s="835">
        <f t="shared" si="109"/>
        <v>1</v>
      </c>
      <c r="CW172" s="835">
        <f t="shared" si="110"/>
        <v>0</v>
      </c>
      <c r="CX172" s="835">
        <f t="shared" si="111"/>
        <v>0</v>
      </c>
      <c r="CY172" s="834"/>
      <c r="CZ172" s="827" t="s">
        <v>440</v>
      </c>
      <c r="DA172" s="835">
        <f>DA142+DA140</f>
        <v>1.7</v>
      </c>
      <c r="DB172" s="835">
        <f t="shared" si="112"/>
        <v>1</v>
      </c>
      <c r="DC172" s="835">
        <f t="shared" si="113"/>
        <v>0</v>
      </c>
      <c r="DD172" s="835">
        <f t="shared" si="114"/>
        <v>0</v>
      </c>
      <c r="DE172" s="834"/>
      <c r="DF172" s="827" t="s">
        <v>440</v>
      </c>
      <c r="DG172" s="835">
        <f>DG142+DG140</f>
        <v>1.7</v>
      </c>
      <c r="DH172" s="835">
        <f t="shared" si="115"/>
        <v>1</v>
      </c>
      <c r="DI172" s="835">
        <f t="shared" si="116"/>
        <v>0</v>
      </c>
      <c r="DJ172" s="835">
        <f t="shared" si="117"/>
        <v>0</v>
      </c>
      <c r="DK172" s="834"/>
      <c r="DL172" s="827" t="s">
        <v>440</v>
      </c>
      <c r="DM172" s="835">
        <f>DM142+DM140</f>
        <v>1.7</v>
      </c>
      <c r="DN172" s="835">
        <f t="shared" si="118"/>
        <v>1</v>
      </c>
      <c r="DO172" s="835">
        <f t="shared" si="119"/>
        <v>0</v>
      </c>
      <c r="DP172" s="835">
        <f t="shared" si="120"/>
        <v>0</v>
      </c>
      <c r="DQ172" s="834"/>
      <c r="DR172" s="827" t="s">
        <v>440</v>
      </c>
      <c r="DS172" s="835">
        <f>DS142+DS140</f>
        <v>1.7</v>
      </c>
      <c r="DT172" s="835">
        <f t="shared" si="121"/>
        <v>1</v>
      </c>
      <c r="DU172" s="835">
        <f t="shared" si="122"/>
        <v>0</v>
      </c>
      <c r="DV172" s="835">
        <f t="shared" si="123"/>
        <v>0</v>
      </c>
      <c r="DW172" s="834"/>
      <c r="DX172" s="827" t="s">
        <v>440</v>
      </c>
      <c r="DY172" s="835">
        <f>DY142+DY140</f>
        <v>1.7</v>
      </c>
      <c r="DZ172" s="835">
        <f t="shared" si="124"/>
        <v>1</v>
      </c>
      <c r="EA172" s="835">
        <f t="shared" si="125"/>
        <v>0</v>
      </c>
      <c r="EB172" s="835">
        <f t="shared" si="126"/>
        <v>0</v>
      </c>
      <c r="EC172" s="834"/>
      <c r="ED172" s="827" t="s">
        <v>440</v>
      </c>
      <c r="EE172" s="835">
        <f>EE142+EE140</f>
        <v>1.7</v>
      </c>
      <c r="EF172" s="835">
        <f t="shared" si="127"/>
        <v>1</v>
      </c>
      <c r="EG172" s="835">
        <f t="shared" si="128"/>
        <v>0</v>
      </c>
      <c r="EH172" s="835">
        <f t="shared" si="129"/>
        <v>0</v>
      </c>
      <c r="EI172" s="834"/>
      <c r="EJ172" s="827" t="s">
        <v>440</v>
      </c>
      <c r="EK172" s="835">
        <f>EK142+EK140</f>
        <v>1.7</v>
      </c>
      <c r="EL172" s="835">
        <f t="shared" si="130"/>
        <v>1</v>
      </c>
      <c r="EM172" s="835">
        <f t="shared" si="131"/>
        <v>0</v>
      </c>
      <c r="EN172" s="835">
        <f t="shared" si="132"/>
        <v>0</v>
      </c>
      <c r="EO172" s="834"/>
      <c r="EP172" s="827" t="s">
        <v>440</v>
      </c>
      <c r="EQ172" s="835">
        <f>EQ142+EQ140</f>
        <v>1.7</v>
      </c>
      <c r="ER172" s="835">
        <f t="shared" si="133"/>
        <v>1</v>
      </c>
      <c r="ES172" s="835">
        <f t="shared" si="134"/>
        <v>0</v>
      </c>
      <c r="ET172" s="835">
        <f t="shared" si="135"/>
        <v>0</v>
      </c>
      <c r="EU172" s="834"/>
      <c r="EV172" s="827" t="s">
        <v>440</v>
      </c>
      <c r="EW172" s="835">
        <f>EW142+EW140</f>
        <v>1.7</v>
      </c>
      <c r="EX172" s="835">
        <f t="shared" si="136"/>
        <v>1</v>
      </c>
      <c r="EY172" s="835">
        <f t="shared" si="137"/>
        <v>0</v>
      </c>
      <c r="EZ172" s="835">
        <f t="shared" si="138"/>
        <v>0</v>
      </c>
      <c r="FA172" s="834"/>
      <c r="FB172" s="827" t="s">
        <v>440</v>
      </c>
      <c r="FC172" s="835">
        <f>FC142+FC140</f>
        <v>1.7</v>
      </c>
      <c r="FD172" s="835">
        <f t="shared" si="139"/>
        <v>1</v>
      </c>
      <c r="FE172" s="835">
        <f t="shared" si="140"/>
        <v>0</v>
      </c>
      <c r="FF172" s="835">
        <f t="shared" si="141"/>
        <v>0</v>
      </c>
      <c r="FG172" s="834"/>
      <c r="FH172" s="827" t="s">
        <v>440</v>
      </c>
      <c r="FI172" s="835">
        <f>FI142+FI140</f>
        <v>1.7</v>
      </c>
      <c r="FJ172" s="835">
        <f t="shared" si="142"/>
        <v>1</v>
      </c>
      <c r="FK172" s="835">
        <f t="shared" si="143"/>
        <v>0</v>
      </c>
      <c r="FL172" s="835">
        <f t="shared" si="144"/>
        <v>0</v>
      </c>
      <c r="FM172" s="834"/>
      <c r="FN172" s="827" t="s">
        <v>440</v>
      </c>
      <c r="FO172" s="835">
        <f>FO142+FO140</f>
        <v>1.7</v>
      </c>
      <c r="FP172" s="835">
        <f t="shared" si="145"/>
        <v>1</v>
      </c>
      <c r="FQ172" s="835">
        <f t="shared" si="146"/>
        <v>0</v>
      </c>
      <c r="FR172" s="835">
        <f t="shared" si="147"/>
        <v>0</v>
      </c>
      <c r="FS172" s="834"/>
      <c r="FT172" s="827" t="s">
        <v>440</v>
      </c>
      <c r="FU172" s="835">
        <f>FU142+FU140</f>
        <v>1.7</v>
      </c>
      <c r="FV172" s="835">
        <f t="shared" si="148"/>
        <v>1</v>
      </c>
      <c r="FW172" s="835">
        <f t="shared" si="149"/>
        <v>0</v>
      </c>
      <c r="FX172" s="835">
        <f t="shared" si="150"/>
        <v>0</v>
      </c>
      <c r="FY172" s="834"/>
    </row>
    <row r="173" spans="1:181" x14ac:dyDescent="0.3">
      <c r="A173" s="19"/>
      <c r="B173" s="827" t="s">
        <v>439</v>
      </c>
      <c r="C173" s="835">
        <f>IF(E106&lt;0,C142+C140+C141,C140)</f>
        <v>0.7</v>
      </c>
      <c r="D173" s="835">
        <f t="shared" si="61"/>
        <v>0.7</v>
      </c>
      <c r="E173" s="835">
        <f t="shared" si="62"/>
        <v>8.8919999999999995</v>
      </c>
      <c r="F173" s="835">
        <f t="shared" si="63"/>
        <v>0</v>
      </c>
      <c r="G173" s="834"/>
      <c r="H173" s="827" t="s">
        <v>439</v>
      </c>
      <c r="I173" s="835">
        <f>IF(K106&lt;0,I142+I140+I141,I140)</f>
        <v>0.7</v>
      </c>
      <c r="J173" s="835">
        <f t="shared" si="64"/>
        <v>0.7</v>
      </c>
      <c r="K173" s="835">
        <f t="shared" si="65"/>
        <v>11.4</v>
      </c>
      <c r="L173" s="835">
        <f t="shared" si="66"/>
        <v>3.2077675614925631</v>
      </c>
      <c r="M173" s="834"/>
      <c r="N173" s="827" t="s">
        <v>439</v>
      </c>
      <c r="O173" s="835">
        <f>IF(Q106&lt;0,O142+O140+O141,O140)</f>
        <v>0.7</v>
      </c>
      <c r="P173" s="835">
        <f t="shared" si="67"/>
        <v>0.7</v>
      </c>
      <c r="Q173" s="835">
        <f t="shared" si="68"/>
        <v>9.69</v>
      </c>
      <c r="R173" s="835">
        <f t="shared" si="69"/>
        <v>3.9995422631262976</v>
      </c>
      <c r="S173" s="834"/>
      <c r="T173" s="827" t="s">
        <v>439</v>
      </c>
      <c r="U173" s="835">
        <f>IF(W106&lt;0,U142+U140+U141,U140)</f>
        <v>0.7</v>
      </c>
      <c r="V173" s="835">
        <f t="shared" si="70"/>
        <v>0.7</v>
      </c>
      <c r="W173" s="835">
        <f t="shared" si="71"/>
        <v>10.83</v>
      </c>
      <c r="X173" s="835">
        <f t="shared" si="72"/>
        <v>4.0482529567190442</v>
      </c>
      <c r="Y173" s="834"/>
      <c r="Z173" s="827" t="s">
        <v>439</v>
      </c>
      <c r="AA173" s="835">
        <f>IF(AC106&lt;0,AA142+AA140+AA141,AA140)</f>
        <v>0.7</v>
      </c>
      <c r="AB173" s="835">
        <f t="shared" si="73"/>
        <v>0.7</v>
      </c>
      <c r="AC173" s="835">
        <f t="shared" si="74"/>
        <v>8.8919999999999995</v>
      </c>
      <c r="AD173" s="835">
        <f t="shared" si="75"/>
        <v>1.5999084188666761</v>
      </c>
      <c r="AE173" s="834"/>
      <c r="AF173" s="827" t="s">
        <v>439</v>
      </c>
      <c r="AG173" s="835">
        <f>IF(AI106&lt;0,AG142+AG140+AG141,AG140)</f>
        <v>2</v>
      </c>
      <c r="AH173" s="835">
        <f t="shared" si="76"/>
        <v>1</v>
      </c>
      <c r="AI173" s="835">
        <f t="shared" si="77"/>
        <v>12</v>
      </c>
      <c r="AJ173" s="835">
        <f t="shared" si="78"/>
        <v>1.2875425059899357</v>
      </c>
      <c r="AK173" s="834"/>
      <c r="AL173" s="827" t="s">
        <v>439</v>
      </c>
      <c r="AM173" s="835">
        <f>IF(AO106&lt;0,AM142+AM140+AM141,AM140)</f>
        <v>2</v>
      </c>
      <c r="AN173" s="835">
        <f t="shared" si="79"/>
        <v>1</v>
      </c>
      <c r="AO173" s="835">
        <f t="shared" si="80"/>
        <v>10.199999999999999</v>
      </c>
      <c r="AP173" s="835">
        <f t="shared" si="81"/>
        <v>2.9227441222092154</v>
      </c>
      <c r="AQ173" s="834"/>
      <c r="AR173" s="827" t="s">
        <v>439</v>
      </c>
      <c r="AS173" s="835">
        <f>IF(AU106&lt;0,AS142+AS140+AS141,AS140)</f>
        <v>2</v>
      </c>
      <c r="AT173" s="835">
        <f t="shared" si="82"/>
        <v>1</v>
      </c>
      <c r="AU173" s="835">
        <f t="shared" si="83"/>
        <v>11.4</v>
      </c>
      <c r="AV173" s="835">
        <f t="shared" si="84"/>
        <v>4.0517158325181928</v>
      </c>
      <c r="AW173" s="834"/>
      <c r="AX173" s="827" t="s">
        <v>439</v>
      </c>
      <c r="AY173" s="835">
        <f>IF(BA106&lt;0,AY142+AY140+AY141,AY140)</f>
        <v>2</v>
      </c>
      <c r="AZ173" s="835">
        <f t="shared" si="85"/>
        <v>1</v>
      </c>
      <c r="BA173" s="835">
        <f t="shared" si="86"/>
        <v>9.36</v>
      </c>
      <c r="BB173" s="835">
        <f t="shared" si="87"/>
        <v>3.3623510584033882</v>
      </c>
      <c r="BC173" s="834"/>
      <c r="BD173" s="827" t="s">
        <v>439</v>
      </c>
      <c r="BE173" s="835">
        <f>IF(BG106&lt;0,BE142+BE140+BE141,BE140)</f>
        <v>2</v>
      </c>
      <c r="BF173" s="835">
        <f t="shared" si="88"/>
        <v>1</v>
      </c>
      <c r="BG173" s="835">
        <f t="shared" si="89"/>
        <v>12</v>
      </c>
      <c r="BH173" s="835">
        <f t="shared" si="90"/>
        <v>3.9708192143228529</v>
      </c>
      <c r="BI173" s="834"/>
      <c r="BJ173" s="827" t="s">
        <v>439</v>
      </c>
      <c r="BK173" s="835">
        <f>IF(BM106&lt;0,BK142+BK140+BK141,BK140)</f>
        <v>2</v>
      </c>
      <c r="BL173" s="835">
        <f t="shared" si="91"/>
        <v>1</v>
      </c>
      <c r="BM173" s="835">
        <f t="shared" si="92"/>
        <v>10.199999999999999</v>
      </c>
      <c r="BN173" s="835">
        <f t="shared" si="93"/>
        <v>2.9686407430346691</v>
      </c>
      <c r="BO173" s="834"/>
      <c r="BP173" s="827" t="s">
        <v>439</v>
      </c>
      <c r="BQ173" s="835">
        <f>IF(BS106&lt;0,BQ142+BQ140+BQ141,BQ140)</f>
        <v>2</v>
      </c>
      <c r="BR173" s="835">
        <f t="shared" si="94"/>
        <v>1</v>
      </c>
      <c r="BS173" s="835">
        <f t="shared" si="95"/>
        <v>11.4</v>
      </c>
      <c r="BT173" s="835">
        <f t="shared" si="96"/>
        <v>2.859577423426944</v>
      </c>
      <c r="BU173" s="834"/>
      <c r="BV173" s="827" t="s">
        <v>439</v>
      </c>
      <c r="BW173" s="835">
        <f>IF(BY106&lt;0,BW142+BW140+BW141,BW140)</f>
        <v>2</v>
      </c>
      <c r="BX173" s="835">
        <f t="shared" si="97"/>
        <v>1</v>
      </c>
      <c r="BY173" s="835">
        <f t="shared" si="98"/>
        <v>9.36</v>
      </c>
      <c r="BZ173" s="835">
        <f t="shared" si="99"/>
        <v>2.0159809941579634</v>
      </c>
      <c r="CA173" s="834"/>
      <c r="CB173" s="827" t="s">
        <v>439</v>
      </c>
      <c r="CC173" s="835">
        <f>IF(CE106&lt;0,CC142+CC140+CC141,CC140)</f>
        <v>2</v>
      </c>
      <c r="CD173" s="835">
        <f t="shared" si="100"/>
        <v>1</v>
      </c>
      <c r="CE173" s="835">
        <f t="shared" si="101"/>
        <v>12</v>
      </c>
      <c r="CF173" s="835">
        <f t="shared" si="102"/>
        <v>2.2354618811498241</v>
      </c>
      <c r="CG173" s="834"/>
      <c r="CH173" s="827" t="s">
        <v>439</v>
      </c>
      <c r="CI173" s="835">
        <f>IF(CK106&lt;0,CI142+CI140+CI141,CI140)</f>
        <v>2</v>
      </c>
      <c r="CJ173" s="835">
        <f t="shared" si="103"/>
        <v>1</v>
      </c>
      <c r="CK173" s="835">
        <f t="shared" si="104"/>
        <v>10.199999999999999</v>
      </c>
      <c r="CL173" s="835">
        <f t="shared" si="105"/>
        <v>1.6670931138561917</v>
      </c>
      <c r="CM173" s="834"/>
      <c r="CN173" s="827" t="s">
        <v>439</v>
      </c>
      <c r="CO173" s="835">
        <f>IF(CQ106&lt;0,CO142+CO140+CO141,CO140)</f>
        <v>2</v>
      </c>
      <c r="CP173" s="835">
        <f t="shared" si="106"/>
        <v>1</v>
      </c>
      <c r="CQ173" s="835">
        <f t="shared" si="107"/>
        <v>0</v>
      </c>
      <c r="CR173" s="835">
        <f t="shared" si="108"/>
        <v>0</v>
      </c>
      <c r="CS173" s="834"/>
      <c r="CT173" s="827" t="s">
        <v>439</v>
      </c>
      <c r="CU173" s="835">
        <f>IF(CW106&lt;0,CU142+CU140+CU141,CU140)</f>
        <v>2</v>
      </c>
      <c r="CV173" s="835">
        <f t="shared" si="109"/>
        <v>1</v>
      </c>
      <c r="CW173" s="835">
        <f t="shared" si="110"/>
        <v>0</v>
      </c>
      <c r="CX173" s="835">
        <f t="shared" si="111"/>
        <v>0</v>
      </c>
      <c r="CY173" s="834"/>
      <c r="CZ173" s="827" t="s">
        <v>439</v>
      </c>
      <c r="DA173" s="835">
        <f>IF(DC106&lt;0,DA142+DA140+DA141,DA140)</f>
        <v>2</v>
      </c>
      <c r="DB173" s="835">
        <f t="shared" si="112"/>
        <v>1</v>
      </c>
      <c r="DC173" s="835">
        <f t="shared" si="113"/>
        <v>0</v>
      </c>
      <c r="DD173" s="835">
        <f t="shared" si="114"/>
        <v>0</v>
      </c>
      <c r="DE173" s="834"/>
      <c r="DF173" s="827" t="s">
        <v>439</v>
      </c>
      <c r="DG173" s="835">
        <f>IF(DI106&lt;0,DG142+DG140+DG141,DG140)</f>
        <v>2</v>
      </c>
      <c r="DH173" s="835">
        <f t="shared" si="115"/>
        <v>1</v>
      </c>
      <c r="DI173" s="835">
        <f t="shared" si="116"/>
        <v>0</v>
      </c>
      <c r="DJ173" s="835">
        <f t="shared" si="117"/>
        <v>0</v>
      </c>
      <c r="DK173" s="834"/>
      <c r="DL173" s="827" t="s">
        <v>439</v>
      </c>
      <c r="DM173" s="835">
        <f>IF(DO106&lt;0,DM142+DM140+DM141,DM140)</f>
        <v>2</v>
      </c>
      <c r="DN173" s="835">
        <f t="shared" si="118"/>
        <v>1</v>
      </c>
      <c r="DO173" s="835">
        <f t="shared" si="119"/>
        <v>0</v>
      </c>
      <c r="DP173" s="835">
        <f t="shared" si="120"/>
        <v>0</v>
      </c>
      <c r="DQ173" s="834"/>
      <c r="DR173" s="827" t="s">
        <v>439</v>
      </c>
      <c r="DS173" s="835">
        <f>IF(DU106&lt;0,DS142+DS140+DS141,DS140)</f>
        <v>2</v>
      </c>
      <c r="DT173" s="835">
        <f t="shared" si="121"/>
        <v>1</v>
      </c>
      <c r="DU173" s="835">
        <f t="shared" si="122"/>
        <v>0</v>
      </c>
      <c r="DV173" s="835">
        <f t="shared" si="123"/>
        <v>0</v>
      </c>
      <c r="DW173" s="834"/>
      <c r="DX173" s="827" t="s">
        <v>439</v>
      </c>
      <c r="DY173" s="835">
        <f>IF(EA106&lt;0,DY142+DY140+DY141,DY140)</f>
        <v>2</v>
      </c>
      <c r="DZ173" s="835">
        <f t="shared" si="124"/>
        <v>1</v>
      </c>
      <c r="EA173" s="835">
        <f t="shared" si="125"/>
        <v>0</v>
      </c>
      <c r="EB173" s="835">
        <f t="shared" si="126"/>
        <v>0</v>
      </c>
      <c r="EC173" s="834"/>
      <c r="ED173" s="827" t="s">
        <v>439</v>
      </c>
      <c r="EE173" s="835">
        <f>IF(EG106&lt;0,EE142+EE140+EE141,EE140)</f>
        <v>2</v>
      </c>
      <c r="EF173" s="835">
        <f t="shared" si="127"/>
        <v>1</v>
      </c>
      <c r="EG173" s="835">
        <f t="shared" si="128"/>
        <v>0</v>
      </c>
      <c r="EH173" s="835">
        <f t="shared" si="129"/>
        <v>0</v>
      </c>
      <c r="EI173" s="834"/>
      <c r="EJ173" s="827" t="s">
        <v>439</v>
      </c>
      <c r="EK173" s="835">
        <f>IF(EM106&lt;0,EK142+EK140+EK141,EK140)</f>
        <v>2</v>
      </c>
      <c r="EL173" s="835">
        <f t="shared" si="130"/>
        <v>1</v>
      </c>
      <c r="EM173" s="835">
        <f t="shared" si="131"/>
        <v>0</v>
      </c>
      <c r="EN173" s="835">
        <f t="shared" si="132"/>
        <v>0</v>
      </c>
      <c r="EO173" s="834"/>
      <c r="EP173" s="827" t="s">
        <v>439</v>
      </c>
      <c r="EQ173" s="835">
        <f>IF(ES106&lt;0,EQ142+EQ140+EQ141,EQ140)</f>
        <v>2</v>
      </c>
      <c r="ER173" s="835">
        <f t="shared" si="133"/>
        <v>1</v>
      </c>
      <c r="ES173" s="835">
        <f t="shared" si="134"/>
        <v>0</v>
      </c>
      <c r="ET173" s="835">
        <f t="shared" si="135"/>
        <v>0</v>
      </c>
      <c r="EU173" s="834"/>
      <c r="EV173" s="827" t="s">
        <v>439</v>
      </c>
      <c r="EW173" s="835">
        <f>IF(EY106&lt;0,EW142+EW140+EW141,EW140)</f>
        <v>2</v>
      </c>
      <c r="EX173" s="835">
        <f t="shared" si="136"/>
        <v>1</v>
      </c>
      <c r="EY173" s="835">
        <f t="shared" si="137"/>
        <v>0</v>
      </c>
      <c r="EZ173" s="835">
        <f t="shared" si="138"/>
        <v>0</v>
      </c>
      <c r="FA173" s="834"/>
      <c r="FB173" s="827" t="s">
        <v>439</v>
      </c>
      <c r="FC173" s="835">
        <f>IF(FE106&lt;0,FC142+FC140+FC141,FC140)</f>
        <v>2</v>
      </c>
      <c r="FD173" s="835">
        <f t="shared" si="139"/>
        <v>1</v>
      </c>
      <c r="FE173" s="835">
        <f t="shared" si="140"/>
        <v>0</v>
      </c>
      <c r="FF173" s="835">
        <f t="shared" si="141"/>
        <v>0</v>
      </c>
      <c r="FG173" s="834"/>
      <c r="FH173" s="827" t="s">
        <v>439</v>
      </c>
      <c r="FI173" s="835">
        <f>IF(FK106&lt;0,FI142+FI140+FI141,FI140)</f>
        <v>2</v>
      </c>
      <c r="FJ173" s="835">
        <f t="shared" si="142"/>
        <v>1</v>
      </c>
      <c r="FK173" s="835">
        <f t="shared" si="143"/>
        <v>0</v>
      </c>
      <c r="FL173" s="835">
        <f t="shared" si="144"/>
        <v>0</v>
      </c>
      <c r="FM173" s="834"/>
      <c r="FN173" s="827" t="s">
        <v>439</v>
      </c>
      <c r="FO173" s="835">
        <f>IF(FQ106&lt;0,FO142+FO140+FO141,FO140)</f>
        <v>2</v>
      </c>
      <c r="FP173" s="835">
        <f t="shared" si="145"/>
        <v>1</v>
      </c>
      <c r="FQ173" s="835">
        <f t="shared" si="146"/>
        <v>0</v>
      </c>
      <c r="FR173" s="835">
        <f t="shared" si="147"/>
        <v>0</v>
      </c>
      <c r="FS173" s="834"/>
      <c r="FT173" s="827" t="s">
        <v>439</v>
      </c>
      <c r="FU173" s="835">
        <f>IF(FW106&lt;0,FU142+FU140+FU141,FU140)</f>
        <v>2</v>
      </c>
      <c r="FV173" s="835">
        <f t="shared" si="148"/>
        <v>1</v>
      </c>
      <c r="FW173" s="835">
        <f t="shared" si="149"/>
        <v>0</v>
      </c>
      <c r="FX173" s="835">
        <f t="shared" si="150"/>
        <v>0</v>
      </c>
      <c r="FY173" s="834"/>
    </row>
    <row r="174" spans="1:181" x14ac:dyDescent="0.3">
      <c r="A174" s="19"/>
      <c r="B174" s="827" t="s">
        <v>438</v>
      </c>
      <c r="C174" s="835">
        <f>C141+C140</f>
        <v>1</v>
      </c>
      <c r="D174" s="835">
        <f t="shared" si="61"/>
        <v>1</v>
      </c>
      <c r="E174" s="835">
        <f t="shared" si="62"/>
        <v>9.36</v>
      </c>
      <c r="F174" s="835">
        <f t="shared" si="63"/>
        <v>0</v>
      </c>
      <c r="G174" s="834"/>
      <c r="H174" s="827" t="s">
        <v>438</v>
      </c>
      <c r="I174" s="835">
        <f>I141+I140</f>
        <v>1</v>
      </c>
      <c r="J174" s="835">
        <f t="shared" si="64"/>
        <v>1</v>
      </c>
      <c r="K174" s="835">
        <f t="shared" si="65"/>
        <v>12</v>
      </c>
      <c r="L174" s="835">
        <f t="shared" si="66"/>
        <v>0.42540717192045813</v>
      </c>
      <c r="M174" s="834"/>
      <c r="N174" s="827" t="s">
        <v>438</v>
      </c>
      <c r="O174" s="835">
        <f>O141+O140</f>
        <v>1</v>
      </c>
      <c r="P174" s="835">
        <f t="shared" si="67"/>
        <v>1</v>
      </c>
      <c r="Q174" s="835">
        <f t="shared" si="68"/>
        <v>10.199999999999999</v>
      </c>
      <c r="R174" s="835">
        <f t="shared" si="69"/>
        <v>1.5286227363534939</v>
      </c>
      <c r="S174" s="834"/>
      <c r="T174" s="827" t="s">
        <v>438</v>
      </c>
      <c r="U174" s="835">
        <f>U141+U140</f>
        <v>1</v>
      </c>
      <c r="V174" s="835">
        <f t="shared" si="70"/>
        <v>1</v>
      </c>
      <c r="W174" s="835">
        <f t="shared" si="71"/>
        <v>11.4</v>
      </c>
      <c r="X174" s="835">
        <f t="shared" si="72"/>
        <v>3.9142423041462209</v>
      </c>
      <c r="Y174" s="834"/>
      <c r="Z174" s="827" t="s">
        <v>438</v>
      </c>
      <c r="AA174" s="835">
        <f>AA141+AA140</f>
        <v>1</v>
      </c>
      <c r="AB174" s="835">
        <f t="shared" si="73"/>
        <v>1</v>
      </c>
      <c r="AC174" s="835">
        <f t="shared" si="74"/>
        <v>9.36</v>
      </c>
      <c r="AD174" s="835">
        <f t="shared" si="75"/>
        <v>5.6109446322622345</v>
      </c>
      <c r="AE174" s="834"/>
      <c r="AF174" s="827" t="s">
        <v>438</v>
      </c>
      <c r="AG174" s="835">
        <f>AG141+AG140</f>
        <v>1</v>
      </c>
      <c r="AH174" s="835">
        <f t="shared" si="76"/>
        <v>1</v>
      </c>
      <c r="AI174" s="835">
        <f t="shared" si="77"/>
        <v>12</v>
      </c>
      <c r="AJ174" s="835">
        <f t="shared" si="78"/>
        <v>7.8983669475628124</v>
      </c>
      <c r="AK174" s="834"/>
      <c r="AL174" s="827" t="s">
        <v>438</v>
      </c>
      <c r="AM174" s="835">
        <f>AM141+AM140</f>
        <v>1</v>
      </c>
      <c r="AN174" s="835">
        <f t="shared" si="79"/>
        <v>1</v>
      </c>
      <c r="AO174" s="835">
        <f t="shared" si="80"/>
        <v>10.199999999999999</v>
      </c>
      <c r="AP174" s="835">
        <f t="shared" si="81"/>
        <v>4.2257251615359053</v>
      </c>
      <c r="AQ174" s="834"/>
      <c r="AR174" s="827" t="s">
        <v>438</v>
      </c>
      <c r="AS174" s="835">
        <f>AS141+AS140</f>
        <v>1</v>
      </c>
      <c r="AT174" s="835">
        <f t="shared" si="82"/>
        <v>1</v>
      </c>
      <c r="AU174" s="835">
        <f t="shared" si="83"/>
        <v>11.4</v>
      </c>
      <c r="AV174" s="835">
        <f t="shared" si="84"/>
        <v>2.9123991993082075</v>
      </c>
      <c r="AW174" s="834"/>
      <c r="AX174" s="827" t="s">
        <v>438</v>
      </c>
      <c r="AY174" s="835">
        <f>AY141+AY140</f>
        <v>1</v>
      </c>
      <c r="AZ174" s="835">
        <f t="shared" si="85"/>
        <v>1</v>
      </c>
      <c r="BA174" s="835">
        <f t="shared" si="86"/>
        <v>9.36</v>
      </c>
      <c r="BB174" s="835">
        <f t="shared" si="87"/>
        <v>1.4620698100012897</v>
      </c>
      <c r="BC174" s="834"/>
      <c r="BD174" s="827" t="s">
        <v>438</v>
      </c>
      <c r="BE174" s="835">
        <f>BE141+BE140</f>
        <v>1</v>
      </c>
      <c r="BF174" s="835">
        <f t="shared" si="88"/>
        <v>1</v>
      </c>
      <c r="BG174" s="835">
        <f t="shared" si="89"/>
        <v>12</v>
      </c>
      <c r="BH174" s="835">
        <f t="shared" si="90"/>
        <v>1.1504929128112282</v>
      </c>
      <c r="BI174" s="834"/>
      <c r="BJ174" s="827" t="s">
        <v>438</v>
      </c>
      <c r="BK174" s="835">
        <f>BK141+BK140</f>
        <v>1</v>
      </c>
      <c r="BL174" s="835">
        <f t="shared" si="91"/>
        <v>1</v>
      </c>
      <c r="BM174" s="835">
        <f t="shared" si="92"/>
        <v>10.199999999999999</v>
      </c>
      <c r="BN174" s="835">
        <f t="shared" si="93"/>
        <v>0.6099149630163434</v>
      </c>
      <c r="BO174" s="834"/>
      <c r="BP174" s="827" t="s">
        <v>438</v>
      </c>
      <c r="BQ174" s="835">
        <f>BQ141+BQ140</f>
        <v>1</v>
      </c>
      <c r="BR174" s="835">
        <f t="shared" si="94"/>
        <v>1</v>
      </c>
      <c r="BS174" s="835">
        <f t="shared" si="95"/>
        <v>11.4</v>
      </c>
      <c r="BT174" s="835">
        <f t="shared" si="96"/>
        <v>0.43698272877327171</v>
      </c>
      <c r="BU174" s="834"/>
      <c r="BV174" s="827" t="s">
        <v>438</v>
      </c>
      <c r="BW174" s="835">
        <f>BW141+BW140</f>
        <v>1</v>
      </c>
      <c r="BX174" s="835">
        <f t="shared" si="97"/>
        <v>1</v>
      </c>
      <c r="BY174" s="835">
        <f t="shared" si="98"/>
        <v>9.36</v>
      </c>
      <c r="BZ174" s="835">
        <f t="shared" si="99"/>
        <v>0.23876824179321501</v>
      </c>
      <c r="CA174" s="834"/>
      <c r="CB174" s="827" t="s">
        <v>438</v>
      </c>
      <c r="CC174" s="835">
        <f>CC141+CC140</f>
        <v>1</v>
      </c>
      <c r="CD174" s="835">
        <f t="shared" si="100"/>
        <v>1</v>
      </c>
      <c r="CE174" s="835">
        <f t="shared" si="101"/>
        <v>12</v>
      </c>
      <c r="CF174" s="835">
        <f t="shared" si="102"/>
        <v>0.21310535955999649</v>
      </c>
      <c r="CG174" s="834"/>
      <c r="CH174" s="827" t="s">
        <v>438</v>
      </c>
      <c r="CI174" s="835">
        <f>CI141+CI140</f>
        <v>1</v>
      </c>
      <c r="CJ174" s="835">
        <f t="shared" si="103"/>
        <v>1</v>
      </c>
      <c r="CK174" s="835">
        <f t="shared" si="104"/>
        <v>10.199999999999999</v>
      </c>
      <c r="CL174" s="835">
        <f t="shared" si="105"/>
        <v>0.13252054373266939</v>
      </c>
      <c r="CM174" s="834"/>
      <c r="CN174" s="827" t="s">
        <v>438</v>
      </c>
      <c r="CO174" s="835">
        <f>CO141+CO140</f>
        <v>1</v>
      </c>
      <c r="CP174" s="835">
        <f t="shared" si="106"/>
        <v>1</v>
      </c>
      <c r="CQ174" s="835">
        <f t="shared" si="107"/>
        <v>0</v>
      </c>
      <c r="CR174" s="835">
        <f t="shared" si="108"/>
        <v>0</v>
      </c>
      <c r="CS174" s="834"/>
      <c r="CT174" s="827" t="s">
        <v>438</v>
      </c>
      <c r="CU174" s="835">
        <f>CU141+CU140</f>
        <v>1</v>
      </c>
      <c r="CV174" s="835">
        <f t="shared" si="109"/>
        <v>1</v>
      </c>
      <c r="CW174" s="835">
        <f t="shared" si="110"/>
        <v>0</v>
      </c>
      <c r="CX174" s="835">
        <f t="shared" si="111"/>
        <v>0</v>
      </c>
      <c r="CY174" s="834"/>
      <c r="CZ174" s="827" t="s">
        <v>438</v>
      </c>
      <c r="DA174" s="835">
        <f>DA141+DA140</f>
        <v>1</v>
      </c>
      <c r="DB174" s="835">
        <f t="shared" si="112"/>
        <v>1</v>
      </c>
      <c r="DC174" s="835">
        <f t="shared" si="113"/>
        <v>0</v>
      </c>
      <c r="DD174" s="835">
        <f t="shared" si="114"/>
        <v>0</v>
      </c>
      <c r="DE174" s="834"/>
      <c r="DF174" s="827" t="s">
        <v>438</v>
      </c>
      <c r="DG174" s="835">
        <f>DG141+DG140</f>
        <v>1</v>
      </c>
      <c r="DH174" s="835">
        <f t="shared" si="115"/>
        <v>1</v>
      </c>
      <c r="DI174" s="835">
        <f t="shared" si="116"/>
        <v>0</v>
      </c>
      <c r="DJ174" s="835">
        <f t="shared" si="117"/>
        <v>0</v>
      </c>
      <c r="DK174" s="834"/>
      <c r="DL174" s="827" t="s">
        <v>438</v>
      </c>
      <c r="DM174" s="835">
        <f>DM141+DM140</f>
        <v>1</v>
      </c>
      <c r="DN174" s="835">
        <f t="shared" si="118"/>
        <v>1</v>
      </c>
      <c r="DO174" s="835">
        <f t="shared" si="119"/>
        <v>0</v>
      </c>
      <c r="DP174" s="835">
        <f t="shared" si="120"/>
        <v>0</v>
      </c>
      <c r="DQ174" s="834"/>
      <c r="DR174" s="827" t="s">
        <v>438</v>
      </c>
      <c r="DS174" s="835">
        <f>DS141+DS140</f>
        <v>1</v>
      </c>
      <c r="DT174" s="835">
        <f t="shared" si="121"/>
        <v>1</v>
      </c>
      <c r="DU174" s="835">
        <f t="shared" si="122"/>
        <v>0</v>
      </c>
      <c r="DV174" s="835">
        <f t="shared" si="123"/>
        <v>0</v>
      </c>
      <c r="DW174" s="834"/>
      <c r="DX174" s="827" t="s">
        <v>438</v>
      </c>
      <c r="DY174" s="835">
        <f>DY141+DY140</f>
        <v>1</v>
      </c>
      <c r="DZ174" s="835">
        <f t="shared" si="124"/>
        <v>1</v>
      </c>
      <c r="EA174" s="835">
        <f t="shared" si="125"/>
        <v>0</v>
      </c>
      <c r="EB174" s="835">
        <f t="shared" si="126"/>
        <v>0</v>
      </c>
      <c r="EC174" s="834"/>
      <c r="ED174" s="827" t="s">
        <v>438</v>
      </c>
      <c r="EE174" s="835">
        <f>EE141+EE140</f>
        <v>1</v>
      </c>
      <c r="EF174" s="835">
        <f t="shared" si="127"/>
        <v>1</v>
      </c>
      <c r="EG174" s="835">
        <f t="shared" si="128"/>
        <v>0</v>
      </c>
      <c r="EH174" s="835">
        <f t="shared" si="129"/>
        <v>0</v>
      </c>
      <c r="EI174" s="834"/>
      <c r="EJ174" s="827" t="s">
        <v>438</v>
      </c>
      <c r="EK174" s="835">
        <f>EK141+EK140</f>
        <v>1</v>
      </c>
      <c r="EL174" s="835">
        <f t="shared" si="130"/>
        <v>1</v>
      </c>
      <c r="EM174" s="835">
        <f t="shared" si="131"/>
        <v>0</v>
      </c>
      <c r="EN174" s="835">
        <f t="shared" si="132"/>
        <v>0</v>
      </c>
      <c r="EO174" s="834"/>
      <c r="EP174" s="827" t="s">
        <v>438</v>
      </c>
      <c r="EQ174" s="835">
        <f>EQ141+EQ140</f>
        <v>1</v>
      </c>
      <c r="ER174" s="835">
        <f t="shared" si="133"/>
        <v>1</v>
      </c>
      <c r="ES174" s="835">
        <f t="shared" si="134"/>
        <v>0</v>
      </c>
      <c r="ET174" s="835">
        <f t="shared" si="135"/>
        <v>0</v>
      </c>
      <c r="EU174" s="834"/>
      <c r="EV174" s="827" t="s">
        <v>438</v>
      </c>
      <c r="EW174" s="835">
        <f>EW141+EW140</f>
        <v>1</v>
      </c>
      <c r="EX174" s="835">
        <f t="shared" si="136"/>
        <v>1</v>
      </c>
      <c r="EY174" s="835">
        <f t="shared" si="137"/>
        <v>0</v>
      </c>
      <c r="EZ174" s="835">
        <f t="shared" si="138"/>
        <v>0</v>
      </c>
      <c r="FA174" s="834"/>
      <c r="FB174" s="827" t="s">
        <v>438</v>
      </c>
      <c r="FC174" s="835">
        <f>FC141+FC140</f>
        <v>1</v>
      </c>
      <c r="FD174" s="835">
        <f t="shared" si="139"/>
        <v>1</v>
      </c>
      <c r="FE174" s="835">
        <f t="shared" si="140"/>
        <v>0</v>
      </c>
      <c r="FF174" s="835">
        <f t="shared" si="141"/>
        <v>0</v>
      </c>
      <c r="FG174" s="834"/>
      <c r="FH174" s="827" t="s">
        <v>438</v>
      </c>
      <c r="FI174" s="835">
        <f>FI141+FI140</f>
        <v>1</v>
      </c>
      <c r="FJ174" s="835">
        <f t="shared" si="142"/>
        <v>1</v>
      </c>
      <c r="FK174" s="835">
        <f t="shared" si="143"/>
        <v>0</v>
      </c>
      <c r="FL174" s="835">
        <f t="shared" si="144"/>
        <v>0</v>
      </c>
      <c r="FM174" s="834"/>
      <c r="FN174" s="827" t="s">
        <v>438</v>
      </c>
      <c r="FO174" s="835">
        <f>FO141+FO140</f>
        <v>1</v>
      </c>
      <c r="FP174" s="835">
        <f t="shared" si="145"/>
        <v>1</v>
      </c>
      <c r="FQ174" s="835">
        <f t="shared" si="146"/>
        <v>0</v>
      </c>
      <c r="FR174" s="835">
        <f t="shared" si="147"/>
        <v>0</v>
      </c>
      <c r="FS174" s="834"/>
      <c r="FT174" s="827" t="s">
        <v>438</v>
      </c>
      <c r="FU174" s="835">
        <f>FU141+FU140</f>
        <v>1</v>
      </c>
      <c r="FV174" s="835">
        <f t="shared" si="148"/>
        <v>1</v>
      </c>
      <c r="FW174" s="835">
        <f t="shared" si="149"/>
        <v>0</v>
      </c>
      <c r="FX174" s="835">
        <f t="shared" si="150"/>
        <v>0</v>
      </c>
      <c r="FY174" s="834"/>
    </row>
    <row r="175" spans="1:181" x14ac:dyDescent="0.3">
      <c r="A175" s="19"/>
      <c r="B175" s="827" t="s">
        <v>437</v>
      </c>
      <c r="C175" s="835">
        <f>IF(E105&lt;0,C140+C141+C139,C141)</f>
        <v>0.3</v>
      </c>
      <c r="D175" s="835">
        <f t="shared" si="61"/>
        <v>0.3</v>
      </c>
      <c r="E175" s="835">
        <f t="shared" si="62"/>
        <v>8.2680000000000007</v>
      </c>
      <c r="F175" s="835">
        <f t="shared" si="63"/>
        <v>0</v>
      </c>
      <c r="G175" s="834"/>
      <c r="H175" s="827" t="s">
        <v>437</v>
      </c>
      <c r="I175" s="835">
        <f>IF(K105&lt;0,I140+I141+I139,I141)</f>
        <v>0.3</v>
      </c>
      <c r="J175" s="835">
        <f t="shared" si="64"/>
        <v>0.3</v>
      </c>
      <c r="K175" s="835">
        <f t="shared" si="65"/>
        <v>10.6</v>
      </c>
      <c r="L175" s="835">
        <f t="shared" si="66"/>
        <v>2.9826610659492254</v>
      </c>
      <c r="M175" s="834"/>
      <c r="N175" s="827" t="s">
        <v>437</v>
      </c>
      <c r="O175" s="835">
        <f>IF(Q105&lt;0,O140+O141+O139,O141)</f>
        <v>0.3</v>
      </c>
      <c r="P175" s="835">
        <f t="shared" si="67"/>
        <v>0.3</v>
      </c>
      <c r="Q175" s="835">
        <f t="shared" si="68"/>
        <v>9.01</v>
      </c>
      <c r="R175" s="835">
        <f t="shared" si="69"/>
        <v>3.718872630626207</v>
      </c>
      <c r="S175" s="834"/>
      <c r="T175" s="827" t="s">
        <v>437</v>
      </c>
      <c r="U175" s="835">
        <f>IF(W105&lt;0,U140+U141+U139,U141)</f>
        <v>0.3</v>
      </c>
      <c r="V175" s="835">
        <f t="shared" si="70"/>
        <v>0.3</v>
      </c>
      <c r="W175" s="835">
        <f t="shared" si="71"/>
        <v>10.07</v>
      </c>
      <c r="X175" s="835">
        <f t="shared" si="72"/>
        <v>3.7641650299317431</v>
      </c>
      <c r="Y175" s="834"/>
      <c r="Z175" s="827" t="s">
        <v>437</v>
      </c>
      <c r="AA175" s="835">
        <f>IF(AC105&lt;0,AA140+AA141+AA139,AA141)</f>
        <v>0.3</v>
      </c>
      <c r="AB175" s="835">
        <f t="shared" si="73"/>
        <v>0.3</v>
      </c>
      <c r="AC175" s="835">
        <f t="shared" si="74"/>
        <v>8.2680000000000007</v>
      </c>
      <c r="AD175" s="835">
        <f t="shared" si="75"/>
        <v>1.4876341438584884</v>
      </c>
      <c r="AE175" s="834"/>
      <c r="AF175" s="827" t="s">
        <v>437</v>
      </c>
      <c r="AG175" s="835">
        <f>IF(AI105&lt;0,AG140+AG141+AG139,AG141)</f>
        <v>1.3</v>
      </c>
      <c r="AH175" s="835">
        <f t="shared" si="76"/>
        <v>1</v>
      </c>
      <c r="AI175" s="835">
        <f t="shared" si="77"/>
        <v>12</v>
      </c>
      <c r="AJ175" s="835">
        <f t="shared" si="78"/>
        <v>1.2875425059899357</v>
      </c>
      <c r="AK175" s="834"/>
      <c r="AL175" s="827" t="s">
        <v>437</v>
      </c>
      <c r="AM175" s="835">
        <f>IF(AO105&lt;0,AM140+AM141+AM139,AM141)</f>
        <v>1.3</v>
      </c>
      <c r="AN175" s="835">
        <f t="shared" si="79"/>
        <v>1</v>
      </c>
      <c r="AO175" s="835">
        <f t="shared" si="80"/>
        <v>10.199999999999999</v>
      </c>
      <c r="AP175" s="835">
        <f t="shared" si="81"/>
        <v>2.9227441222092154</v>
      </c>
      <c r="AQ175" s="834"/>
      <c r="AR175" s="827" t="s">
        <v>437</v>
      </c>
      <c r="AS175" s="835">
        <f>IF(AU105&lt;0,AS140+AS141+AS139,AS141)</f>
        <v>1.3</v>
      </c>
      <c r="AT175" s="835">
        <f t="shared" si="82"/>
        <v>1</v>
      </c>
      <c r="AU175" s="835">
        <f t="shared" si="83"/>
        <v>11.4</v>
      </c>
      <c r="AV175" s="835">
        <f t="shared" si="84"/>
        <v>4.0517158325181928</v>
      </c>
      <c r="AW175" s="834"/>
      <c r="AX175" s="827" t="s">
        <v>437</v>
      </c>
      <c r="AY175" s="835">
        <f>IF(BA105&lt;0,AY140+AY141+AY139,AY141)</f>
        <v>1.3</v>
      </c>
      <c r="AZ175" s="835">
        <f t="shared" si="85"/>
        <v>1</v>
      </c>
      <c r="BA175" s="835">
        <f t="shared" si="86"/>
        <v>9.36</v>
      </c>
      <c r="BB175" s="835">
        <f t="shared" si="87"/>
        <v>3.3623510584033882</v>
      </c>
      <c r="BC175" s="834"/>
      <c r="BD175" s="827" t="s">
        <v>437</v>
      </c>
      <c r="BE175" s="835">
        <f>IF(BG105&lt;0,BE140+BE141+BE139,BE141)</f>
        <v>1.3</v>
      </c>
      <c r="BF175" s="835">
        <f t="shared" si="88"/>
        <v>1</v>
      </c>
      <c r="BG175" s="835">
        <f t="shared" si="89"/>
        <v>12</v>
      </c>
      <c r="BH175" s="835">
        <f t="shared" si="90"/>
        <v>3.9708192143228529</v>
      </c>
      <c r="BI175" s="834"/>
      <c r="BJ175" s="827" t="s">
        <v>437</v>
      </c>
      <c r="BK175" s="835">
        <f>IF(BM105&lt;0,BK140+BK141+BK139,BK141)</f>
        <v>1.3</v>
      </c>
      <c r="BL175" s="835">
        <f t="shared" si="91"/>
        <v>1</v>
      </c>
      <c r="BM175" s="835">
        <f t="shared" si="92"/>
        <v>10.199999999999999</v>
      </c>
      <c r="BN175" s="835">
        <f t="shared" si="93"/>
        <v>2.9686407430346691</v>
      </c>
      <c r="BO175" s="834"/>
      <c r="BP175" s="827" t="s">
        <v>437</v>
      </c>
      <c r="BQ175" s="835">
        <f>IF(BS105&lt;0,BQ140+BQ141+BQ139,BQ141)</f>
        <v>1.3</v>
      </c>
      <c r="BR175" s="835">
        <f t="shared" si="94"/>
        <v>1</v>
      </c>
      <c r="BS175" s="835">
        <f t="shared" si="95"/>
        <v>11.4</v>
      </c>
      <c r="BT175" s="835">
        <f t="shared" si="96"/>
        <v>2.859577423426944</v>
      </c>
      <c r="BU175" s="834"/>
      <c r="BV175" s="827" t="s">
        <v>437</v>
      </c>
      <c r="BW175" s="835">
        <f>IF(BY105&lt;0,BW140+BW141+BW139,BW141)</f>
        <v>1.3</v>
      </c>
      <c r="BX175" s="835">
        <f t="shared" si="97"/>
        <v>1</v>
      </c>
      <c r="BY175" s="835">
        <f t="shared" si="98"/>
        <v>9.36</v>
      </c>
      <c r="BZ175" s="835">
        <f t="shared" si="99"/>
        <v>2.0159809941579634</v>
      </c>
      <c r="CA175" s="834"/>
      <c r="CB175" s="827" t="s">
        <v>437</v>
      </c>
      <c r="CC175" s="835">
        <f>IF(CE105&lt;0,CC140+CC141+CC139,CC141)</f>
        <v>1.3</v>
      </c>
      <c r="CD175" s="835">
        <f t="shared" si="100"/>
        <v>1</v>
      </c>
      <c r="CE175" s="835">
        <f t="shared" si="101"/>
        <v>12</v>
      </c>
      <c r="CF175" s="835">
        <f t="shared" si="102"/>
        <v>2.2354618811498241</v>
      </c>
      <c r="CG175" s="834"/>
      <c r="CH175" s="827" t="s">
        <v>437</v>
      </c>
      <c r="CI175" s="835">
        <f>IF(CK105&lt;0,CI140+CI141+CI139,CI141)</f>
        <v>1.3</v>
      </c>
      <c r="CJ175" s="835">
        <f t="shared" si="103"/>
        <v>1</v>
      </c>
      <c r="CK175" s="835">
        <f t="shared" si="104"/>
        <v>10.199999999999999</v>
      </c>
      <c r="CL175" s="835">
        <f t="shared" si="105"/>
        <v>1.6670931138561917</v>
      </c>
      <c r="CM175" s="834"/>
      <c r="CN175" s="827" t="s">
        <v>437</v>
      </c>
      <c r="CO175" s="835">
        <f>IF(CQ105&lt;0,CO140+CO141+CO139,CO141)</f>
        <v>1.3</v>
      </c>
      <c r="CP175" s="835">
        <f t="shared" si="106"/>
        <v>1</v>
      </c>
      <c r="CQ175" s="835">
        <f t="shared" si="107"/>
        <v>0</v>
      </c>
      <c r="CR175" s="835">
        <f t="shared" si="108"/>
        <v>0</v>
      </c>
      <c r="CS175" s="834"/>
      <c r="CT175" s="827" t="s">
        <v>437</v>
      </c>
      <c r="CU175" s="835">
        <f>IF(CW105&lt;0,CU140+CU141+CU139,CU141)</f>
        <v>1.3</v>
      </c>
      <c r="CV175" s="835">
        <f t="shared" si="109"/>
        <v>1</v>
      </c>
      <c r="CW175" s="835">
        <f t="shared" si="110"/>
        <v>0</v>
      </c>
      <c r="CX175" s="835">
        <f t="shared" si="111"/>
        <v>0</v>
      </c>
      <c r="CY175" s="834"/>
      <c r="CZ175" s="827" t="s">
        <v>437</v>
      </c>
      <c r="DA175" s="835">
        <f>IF(DC105&lt;0,DA140+DA141+DA139,DA141)</f>
        <v>1.3</v>
      </c>
      <c r="DB175" s="835">
        <f t="shared" si="112"/>
        <v>1</v>
      </c>
      <c r="DC175" s="835">
        <f t="shared" si="113"/>
        <v>0</v>
      </c>
      <c r="DD175" s="835">
        <f t="shared" si="114"/>
        <v>0</v>
      </c>
      <c r="DE175" s="834"/>
      <c r="DF175" s="827" t="s">
        <v>437</v>
      </c>
      <c r="DG175" s="835">
        <f>IF(DI105&lt;0,DG140+DG141+DG139,DG141)</f>
        <v>1.3</v>
      </c>
      <c r="DH175" s="835">
        <f t="shared" si="115"/>
        <v>1</v>
      </c>
      <c r="DI175" s="835">
        <f t="shared" si="116"/>
        <v>0</v>
      </c>
      <c r="DJ175" s="835">
        <f t="shared" si="117"/>
        <v>0</v>
      </c>
      <c r="DK175" s="834"/>
      <c r="DL175" s="827" t="s">
        <v>437</v>
      </c>
      <c r="DM175" s="835">
        <f>IF(DO105&lt;0,DM140+DM141+DM139,DM141)</f>
        <v>1.3</v>
      </c>
      <c r="DN175" s="835">
        <f t="shared" si="118"/>
        <v>1</v>
      </c>
      <c r="DO175" s="835">
        <f t="shared" si="119"/>
        <v>0</v>
      </c>
      <c r="DP175" s="835">
        <f t="shared" si="120"/>
        <v>0</v>
      </c>
      <c r="DQ175" s="834"/>
      <c r="DR175" s="827" t="s">
        <v>437</v>
      </c>
      <c r="DS175" s="835">
        <f>IF(DU105&lt;0,DS140+DS141+DS139,DS141)</f>
        <v>1.3</v>
      </c>
      <c r="DT175" s="835">
        <f t="shared" si="121"/>
        <v>1</v>
      </c>
      <c r="DU175" s="835">
        <f t="shared" si="122"/>
        <v>0</v>
      </c>
      <c r="DV175" s="835">
        <f t="shared" si="123"/>
        <v>0</v>
      </c>
      <c r="DW175" s="834"/>
      <c r="DX175" s="827" t="s">
        <v>437</v>
      </c>
      <c r="DY175" s="835">
        <f>IF(EA105&lt;0,DY140+DY141+DY139,DY141)</f>
        <v>1.3</v>
      </c>
      <c r="DZ175" s="835">
        <f t="shared" si="124"/>
        <v>1</v>
      </c>
      <c r="EA175" s="835">
        <f t="shared" si="125"/>
        <v>0</v>
      </c>
      <c r="EB175" s="835">
        <f t="shared" si="126"/>
        <v>0</v>
      </c>
      <c r="EC175" s="834"/>
      <c r="ED175" s="827" t="s">
        <v>437</v>
      </c>
      <c r="EE175" s="835">
        <f>IF(EG105&lt;0,EE140+EE141+EE139,EE141)</f>
        <v>1.3</v>
      </c>
      <c r="EF175" s="835">
        <f t="shared" si="127"/>
        <v>1</v>
      </c>
      <c r="EG175" s="835">
        <f t="shared" si="128"/>
        <v>0</v>
      </c>
      <c r="EH175" s="835">
        <f t="shared" si="129"/>
        <v>0</v>
      </c>
      <c r="EI175" s="834"/>
      <c r="EJ175" s="827" t="s">
        <v>437</v>
      </c>
      <c r="EK175" s="835">
        <f>IF(EM105&lt;0,EK140+EK141+EK139,EK141)</f>
        <v>1.3</v>
      </c>
      <c r="EL175" s="835">
        <f t="shared" si="130"/>
        <v>1</v>
      </c>
      <c r="EM175" s="835">
        <f t="shared" si="131"/>
        <v>0</v>
      </c>
      <c r="EN175" s="835">
        <f t="shared" si="132"/>
        <v>0</v>
      </c>
      <c r="EO175" s="834"/>
      <c r="EP175" s="827" t="s">
        <v>437</v>
      </c>
      <c r="EQ175" s="835">
        <f>IF(ES105&lt;0,EQ140+EQ141+EQ139,EQ141)</f>
        <v>1.3</v>
      </c>
      <c r="ER175" s="835">
        <f t="shared" si="133"/>
        <v>1</v>
      </c>
      <c r="ES175" s="835">
        <f t="shared" si="134"/>
        <v>0</v>
      </c>
      <c r="ET175" s="835">
        <f t="shared" si="135"/>
        <v>0</v>
      </c>
      <c r="EU175" s="834"/>
      <c r="EV175" s="827" t="s">
        <v>437</v>
      </c>
      <c r="EW175" s="835">
        <f>IF(EY105&lt;0,EW140+EW141+EW139,EW141)</f>
        <v>1.3</v>
      </c>
      <c r="EX175" s="835">
        <f t="shared" si="136"/>
        <v>1</v>
      </c>
      <c r="EY175" s="835">
        <f t="shared" si="137"/>
        <v>0</v>
      </c>
      <c r="EZ175" s="835">
        <f t="shared" si="138"/>
        <v>0</v>
      </c>
      <c r="FA175" s="834"/>
      <c r="FB175" s="827" t="s">
        <v>437</v>
      </c>
      <c r="FC175" s="835">
        <f>IF(FE105&lt;0,FC140+FC141+FC139,FC141)</f>
        <v>1.3</v>
      </c>
      <c r="FD175" s="835">
        <f t="shared" si="139"/>
        <v>1</v>
      </c>
      <c r="FE175" s="835">
        <f t="shared" si="140"/>
        <v>0</v>
      </c>
      <c r="FF175" s="835">
        <f t="shared" si="141"/>
        <v>0</v>
      </c>
      <c r="FG175" s="834"/>
      <c r="FH175" s="827" t="s">
        <v>437</v>
      </c>
      <c r="FI175" s="835">
        <f>IF(FK105&lt;0,FI140+FI141+FI139,FI141)</f>
        <v>1.3</v>
      </c>
      <c r="FJ175" s="835">
        <f t="shared" si="142"/>
        <v>1</v>
      </c>
      <c r="FK175" s="835">
        <f t="shared" si="143"/>
        <v>0</v>
      </c>
      <c r="FL175" s="835">
        <f t="shared" si="144"/>
        <v>0</v>
      </c>
      <c r="FM175" s="834"/>
      <c r="FN175" s="827" t="s">
        <v>437</v>
      </c>
      <c r="FO175" s="835">
        <f>IF(FQ105&lt;0,FO140+FO141+FO139,FO141)</f>
        <v>1.3</v>
      </c>
      <c r="FP175" s="835">
        <f t="shared" si="145"/>
        <v>1</v>
      </c>
      <c r="FQ175" s="835">
        <f t="shared" si="146"/>
        <v>0</v>
      </c>
      <c r="FR175" s="835">
        <f t="shared" si="147"/>
        <v>0</v>
      </c>
      <c r="FS175" s="834"/>
      <c r="FT175" s="827" t="s">
        <v>437</v>
      </c>
      <c r="FU175" s="835">
        <f>IF(FW105&lt;0,FU140+FU141+FU139,FU141)</f>
        <v>1.3</v>
      </c>
      <c r="FV175" s="835">
        <f t="shared" si="148"/>
        <v>1</v>
      </c>
      <c r="FW175" s="835">
        <f t="shared" si="149"/>
        <v>0</v>
      </c>
      <c r="FX175" s="835">
        <f t="shared" si="150"/>
        <v>0</v>
      </c>
      <c r="FY175" s="834"/>
    </row>
    <row r="176" spans="1:181" x14ac:dyDescent="0.3">
      <c r="A176" s="19"/>
      <c r="B176" s="827" t="s">
        <v>436</v>
      </c>
      <c r="C176" s="835">
        <f>C139+C141</f>
        <v>0.6</v>
      </c>
      <c r="D176" s="835">
        <f t="shared" si="61"/>
        <v>0.6</v>
      </c>
      <c r="E176" s="835">
        <f t="shared" si="62"/>
        <v>8.7360000000000007</v>
      </c>
      <c r="F176" s="835">
        <f t="shared" si="63"/>
        <v>0</v>
      </c>
      <c r="G176" s="834"/>
      <c r="H176" s="827" t="s">
        <v>436</v>
      </c>
      <c r="I176" s="835">
        <f>I139+I141</f>
        <v>0.6</v>
      </c>
      <c r="J176" s="835">
        <f t="shared" si="64"/>
        <v>0.6</v>
      </c>
      <c r="K176" s="835">
        <f t="shared" si="65"/>
        <v>11.2</v>
      </c>
      <c r="L176" s="835">
        <f t="shared" si="66"/>
        <v>0.39704669379242757</v>
      </c>
      <c r="M176" s="834"/>
      <c r="N176" s="827" t="s">
        <v>436</v>
      </c>
      <c r="O176" s="835">
        <f>O139+O141</f>
        <v>0.6</v>
      </c>
      <c r="P176" s="835">
        <f t="shared" si="67"/>
        <v>0.6</v>
      </c>
      <c r="Q176" s="835">
        <f t="shared" si="68"/>
        <v>9.52</v>
      </c>
      <c r="R176" s="835">
        <f t="shared" si="69"/>
        <v>1.4267145539299275</v>
      </c>
      <c r="S176" s="834"/>
      <c r="T176" s="827" t="s">
        <v>436</v>
      </c>
      <c r="U176" s="835">
        <f>U139+U141</f>
        <v>0.6</v>
      </c>
      <c r="V176" s="835">
        <f t="shared" si="70"/>
        <v>0.6</v>
      </c>
      <c r="W176" s="835">
        <f t="shared" si="71"/>
        <v>10.64</v>
      </c>
      <c r="X176" s="835">
        <f t="shared" si="72"/>
        <v>3.6532928172031394</v>
      </c>
      <c r="Y176" s="834"/>
      <c r="Z176" s="827" t="s">
        <v>436</v>
      </c>
      <c r="AA176" s="835">
        <f>AA139+AA141</f>
        <v>0.6</v>
      </c>
      <c r="AB176" s="835">
        <f t="shared" si="73"/>
        <v>0.6</v>
      </c>
      <c r="AC176" s="835">
        <f t="shared" si="74"/>
        <v>8.7360000000000007</v>
      </c>
      <c r="AD176" s="835">
        <f t="shared" si="75"/>
        <v>5.2368816567780865</v>
      </c>
      <c r="AE176" s="834"/>
      <c r="AF176" s="827" t="s">
        <v>436</v>
      </c>
      <c r="AG176" s="835">
        <f>AG139+AG141</f>
        <v>0.6</v>
      </c>
      <c r="AH176" s="835">
        <f t="shared" si="76"/>
        <v>0.6</v>
      </c>
      <c r="AI176" s="835">
        <f t="shared" si="77"/>
        <v>11.2</v>
      </c>
      <c r="AJ176" s="835">
        <f t="shared" si="78"/>
        <v>7.371809151058625</v>
      </c>
      <c r="AK176" s="834"/>
      <c r="AL176" s="827" t="s">
        <v>436</v>
      </c>
      <c r="AM176" s="835">
        <f>AM139+AM141</f>
        <v>0.6</v>
      </c>
      <c r="AN176" s="835">
        <f t="shared" si="79"/>
        <v>0.6</v>
      </c>
      <c r="AO176" s="835">
        <f t="shared" si="80"/>
        <v>9.52</v>
      </c>
      <c r="AP176" s="835">
        <f t="shared" si="81"/>
        <v>3.9440101507668457</v>
      </c>
      <c r="AQ176" s="834"/>
      <c r="AR176" s="827" t="s">
        <v>436</v>
      </c>
      <c r="AS176" s="835">
        <f>AS139+AS141</f>
        <v>0.6</v>
      </c>
      <c r="AT176" s="835">
        <f t="shared" si="82"/>
        <v>0.6</v>
      </c>
      <c r="AU176" s="835">
        <f t="shared" si="83"/>
        <v>10.64</v>
      </c>
      <c r="AV176" s="835">
        <f t="shared" si="84"/>
        <v>2.7182392526876598</v>
      </c>
      <c r="AW176" s="834"/>
      <c r="AX176" s="827" t="s">
        <v>436</v>
      </c>
      <c r="AY176" s="835">
        <f>AY139+AY141</f>
        <v>0.6</v>
      </c>
      <c r="AZ176" s="835">
        <f t="shared" si="85"/>
        <v>0.6</v>
      </c>
      <c r="BA176" s="835">
        <f t="shared" si="86"/>
        <v>8.7360000000000007</v>
      </c>
      <c r="BB176" s="835">
        <f t="shared" si="87"/>
        <v>1.3645984893345373</v>
      </c>
      <c r="BC176" s="834"/>
      <c r="BD176" s="827" t="s">
        <v>436</v>
      </c>
      <c r="BE176" s="835">
        <f>BE139+BE141</f>
        <v>0.6</v>
      </c>
      <c r="BF176" s="835">
        <f t="shared" si="88"/>
        <v>0.6</v>
      </c>
      <c r="BG176" s="835">
        <f t="shared" si="89"/>
        <v>11.2</v>
      </c>
      <c r="BH176" s="835">
        <f t="shared" si="90"/>
        <v>1.0737933852904795</v>
      </c>
      <c r="BI176" s="834"/>
      <c r="BJ176" s="827" t="s">
        <v>436</v>
      </c>
      <c r="BK176" s="835">
        <f>BK139+BK141</f>
        <v>0.6</v>
      </c>
      <c r="BL176" s="835">
        <f t="shared" si="91"/>
        <v>0.6</v>
      </c>
      <c r="BM176" s="835">
        <f t="shared" si="92"/>
        <v>9.52</v>
      </c>
      <c r="BN176" s="835">
        <f t="shared" si="93"/>
        <v>0.56925396548192053</v>
      </c>
      <c r="BO176" s="834"/>
      <c r="BP176" s="827" t="s">
        <v>436</v>
      </c>
      <c r="BQ176" s="835">
        <f>BQ139+BQ141</f>
        <v>0.6</v>
      </c>
      <c r="BR176" s="835">
        <f t="shared" si="94"/>
        <v>0.6</v>
      </c>
      <c r="BS176" s="835">
        <f t="shared" si="95"/>
        <v>10.64</v>
      </c>
      <c r="BT176" s="835">
        <f t="shared" si="96"/>
        <v>0.40785054685505362</v>
      </c>
      <c r="BU176" s="834"/>
      <c r="BV176" s="827" t="s">
        <v>436</v>
      </c>
      <c r="BW176" s="835">
        <f>BW139+BW141</f>
        <v>0.6</v>
      </c>
      <c r="BX176" s="835">
        <f t="shared" si="97"/>
        <v>0.6</v>
      </c>
      <c r="BY176" s="835">
        <f t="shared" si="98"/>
        <v>8.7360000000000007</v>
      </c>
      <c r="BZ176" s="835">
        <f t="shared" si="99"/>
        <v>0.22285035900700073</v>
      </c>
      <c r="CA176" s="834"/>
      <c r="CB176" s="827" t="s">
        <v>436</v>
      </c>
      <c r="CC176" s="835">
        <f>CC139+CC141</f>
        <v>0.6</v>
      </c>
      <c r="CD176" s="835">
        <f t="shared" si="100"/>
        <v>0.6</v>
      </c>
      <c r="CE176" s="835">
        <f t="shared" si="101"/>
        <v>11.2</v>
      </c>
      <c r="CF176" s="835">
        <f t="shared" si="102"/>
        <v>0.19889833558933004</v>
      </c>
      <c r="CG176" s="834"/>
      <c r="CH176" s="827" t="s">
        <v>436</v>
      </c>
      <c r="CI176" s="835">
        <f>CI139+CI141</f>
        <v>0.6</v>
      </c>
      <c r="CJ176" s="835">
        <f t="shared" si="103"/>
        <v>0.6</v>
      </c>
      <c r="CK176" s="835">
        <f t="shared" si="104"/>
        <v>9.52</v>
      </c>
      <c r="CL176" s="835">
        <f t="shared" si="105"/>
        <v>0.1236858408171581</v>
      </c>
      <c r="CM176" s="834"/>
      <c r="CN176" s="827" t="s">
        <v>436</v>
      </c>
      <c r="CO176" s="835">
        <f>CO139+CO141</f>
        <v>0.6</v>
      </c>
      <c r="CP176" s="835">
        <f t="shared" si="106"/>
        <v>0.6</v>
      </c>
      <c r="CQ176" s="835">
        <f t="shared" si="107"/>
        <v>0</v>
      </c>
      <c r="CR176" s="835">
        <f t="shared" si="108"/>
        <v>0</v>
      </c>
      <c r="CS176" s="834"/>
      <c r="CT176" s="827" t="s">
        <v>436</v>
      </c>
      <c r="CU176" s="835">
        <f>CU139+CU141</f>
        <v>0.6</v>
      </c>
      <c r="CV176" s="835">
        <f t="shared" si="109"/>
        <v>0.6</v>
      </c>
      <c r="CW176" s="835">
        <f t="shared" si="110"/>
        <v>0</v>
      </c>
      <c r="CX176" s="835">
        <f t="shared" si="111"/>
        <v>0</v>
      </c>
      <c r="CY176" s="834"/>
      <c r="CZ176" s="827" t="s">
        <v>436</v>
      </c>
      <c r="DA176" s="835">
        <f>DA139+DA141</f>
        <v>0.6</v>
      </c>
      <c r="DB176" s="835">
        <f t="shared" si="112"/>
        <v>0.6</v>
      </c>
      <c r="DC176" s="835">
        <f t="shared" si="113"/>
        <v>0</v>
      </c>
      <c r="DD176" s="835">
        <f t="shared" si="114"/>
        <v>0</v>
      </c>
      <c r="DE176" s="834"/>
      <c r="DF176" s="827" t="s">
        <v>436</v>
      </c>
      <c r="DG176" s="835">
        <f>DG139+DG141</f>
        <v>0.6</v>
      </c>
      <c r="DH176" s="835">
        <f t="shared" si="115"/>
        <v>0.6</v>
      </c>
      <c r="DI176" s="835">
        <f t="shared" si="116"/>
        <v>0</v>
      </c>
      <c r="DJ176" s="835">
        <f t="shared" si="117"/>
        <v>0</v>
      </c>
      <c r="DK176" s="834"/>
      <c r="DL176" s="827" t="s">
        <v>436</v>
      </c>
      <c r="DM176" s="835">
        <f>DM139+DM141</f>
        <v>0.6</v>
      </c>
      <c r="DN176" s="835">
        <f t="shared" si="118"/>
        <v>0.6</v>
      </c>
      <c r="DO176" s="835">
        <f t="shared" si="119"/>
        <v>0</v>
      </c>
      <c r="DP176" s="835">
        <f t="shared" si="120"/>
        <v>0</v>
      </c>
      <c r="DQ176" s="834"/>
      <c r="DR176" s="827" t="s">
        <v>436</v>
      </c>
      <c r="DS176" s="835">
        <f>DS139+DS141</f>
        <v>0.6</v>
      </c>
      <c r="DT176" s="835">
        <f t="shared" si="121"/>
        <v>0.6</v>
      </c>
      <c r="DU176" s="835">
        <f t="shared" si="122"/>
        <v>0</v>
      </c>
      <c r="DV176" s="835">
        <f t="shared" si="123"/>
        <v>0</v>
      </c>
      <c r="DW176" s="834"/>
      <c r="DX176" s="827" t="s">
        <v>436</v>
      </c>
      <c r="DY176" s="835">
        <f>DY139+DY141</f>
        <v>0.6</v>
      </c>
      <c r="DZ176" s="835">
        <f t="shared" si="124"/>
        <v>0.6</v>
      </c>
      <c r="EA176" s="835">
        <f t="shared" si="125"/>
        <v>0</v>
      </c>
      <c r="EB176" s="835">
        <f t="shared" si="126"/>
        <v>0</v>
      </c>
      <c r="EC176" s="834"/>
      <c r="ED176" s="827" t="s">
        <v>436</v>
      </c>
      <c r="EE176" s="835">
        <f>EE139+EE141</f>
        <v>0.6</v>
      </c>
      <c r="EF176" s="835">
        <f t="shared" si="127"/>
        <v>0.6</v>
      </c>
      <c r="EG176" s="835">
        <f t="shared" si="128"/>
        <v>0</v>
      </c>
      <c r="EH176" s="835">
        <f t="shared" si="129"/>
        <v>0</v>
      </c>
      <c r="EI176" s="834"/>
      <c r="EJ176" s="827" t="s">
        <v>436</v>
      </c>
      <c r="EK176" s="835">
        <f>EK139+EK141</f>
        <v>0.6</v>
      </c>
      <c r="EL176" s="835">
        <f t="shared" si="130"/>
        <v>0.6</v>
      </c>
      <c r="EM176" s="835">
        <f t="shared" si="131"/>
        <v>0</v>
      </c>
      <c r="EN176" s="835">
        <f t="shared" si="132"/>
        <v>0</v>
      </c>
      <c r="EO176" s="834"/>
      <c r="EP176" s="827" t="s">
        <v>436</v>
      </c>
      <c r="EQ176" s="835">
        <f>EQ139+EQ141</f>
        <v>0.6</v>
      </c>
      <c r="ER176" s="835">
        <f t="shared" si="133"/>
        <v>0.6</v>
      </c>
      <c r="ES176" s="835">
        <f t="shared" si="134"/>
        <v>0</v>
      </c>
      <c r="ET176" s="835">
        <f t="shared" si="135"/>
        <v>0</v>
      </c>
      <c r="EU176" s="834"/>
      <c r="EV176" s="827" t="s">
        <v>436</v>
      </c>
      <c r="EW176" s="835">
        <f>EW139+EW141</f>
        <v>0.6</v>
      </c>
      <c r="EX176" s="835">
        <f t="shared" si="136"/>
        <v>0.6</v>
      </c>
      <c r="EY176" s="835">
        <f t="shared" si="137"/>
        <v>0</v>
      </c>
      <c r="EZ176" s="835">
        <f t="shared" si="138"/>
        <v>0</v>
      </c>
      <c r="FA176" s="834"/>
      <c r="FB176" s="827" t="s">
        <v>436</v>
      </c>
      <c r="FC176" s="835">
        <f>FC139+FC141</f>
        <v>0.6</v>
      </c>
      <c r="FD176" s="835">
        <f t="shared" si="139"/>
        <v>0.6</v>
      </c>
      <c r="FE176" s="835">
        <f t="shared" si="140"/>
        <v>0</v>
      </c>
      <c r="FF176" s="835">
        <f t="shared" si="141"/>
        <v>0</v>
      </c>
      <c r="FG176" s="834"/>
      <c r="FH176" s="827" t="s">
        <v>436</v>
      </c>
      <c r="FI176" s="835">
        <f>FI139+FI141</f>
        <v>0.6</v>
      </c>
      <c r="FJ176" s="835">
        <f t="shared" si="142"/>
        <v>0.6</v>
      </c>
      <c r="FK176" s="835">
        <f t="shared" si="143"/>
        <v>0</v>
      </c>
      <c r="FL176" s="835">
        <f t="shared" si="144"/>
        <v>0</v>
      </c>
      <c r="FM176" s="834"/>
      <c r="FN176" s="827" t="s">
        <v>436</v>
      </c>
      <c r="FO176" s="835">
        <f>FO139+FO141</f>
        <v>0.6</v>
      </c>
      <c r="FP176" s="835">
        <f t="shared" si="145"/>
        <v>0.6</v>
      </c>
      <c r="FQ176" s="835">
        <f t="shared" si="146"/>
        <v>0</v>
      </c>
      <c r="FR176" s="835">
        <f t="shared" si="147"/>
        <v>0</v>
      </c>
      <c r="FS176" s="834"/>
      <c r="FT176" s="827" t="s">
        <v>436</v>
      </c>
      <c r="FU176" s="835">
        <f>FU139+FU141</f>
        <v>0.6</v>
      </c>
      <c r="FV176" s="835">
        <f t="shared" si="148"/>
        <v>0.6</v>
      </c>
      <c r="FW176" s="835">
        <f t="shared" si="149"/>
        <v>0</v>
      </c>
      <c r="FX176" s="835">
        <f t="shared" si="150"/>
        <v>0</v>
      </c>
      <c r="FY176" s="834"/>
    </row>
    <row r="177" spans="1:181" x14ac:dyDescent="0.3">
      <c r="A177" s="19"/>
      <c r="B177" s="827" t="s">
        <v>435</v>
      </c>
      <c r="C177" s="835">
        <f>IF(E106&lt;0,C142+C139+C141,C139)</f>
        <v>0.3</v>
      </c>
      <c r="D177" s="835">
        <f t="shared" si="61"/>
        <v>0.3</v>
      </c>
      <c r="E177" s="835">
        <f t="shared" si="62"/>
        <v>8.2680000000000007</v>
      </c>
      <c r="F177" s="835">
        <f t="shared" si="63"/>
        <v>0</v>
      </c>
      <c r="G177" s="834"/>
      <c r="H177" s="827" t="s">
        <v>435</v>
      </c>
      <c r="I177" s="835">
        <f>IF(K106&lt;0,I142+I139+I141,I139)</f>
        <v>0.3</v>
      </c>
      <c r="J177" s="835">
        <f t="shared" si="64"/>
        <v>0.3</v>
      </c>
      <c r="K177" s="835">
        <f t="shared" si="65"/>
        <v>10.6</v>
      </c>
      <c r="L177" s="835">
        <f t="shared" si="66"/>
        <v>2.9826610659492254</v>
      </c>
      <c r="M177" s="834"/>
      <c r="N177" s="827" t="s">
        <v>435</v>
      </c>
      <c r="O177" s="835">
        <f>IF(Q106&lt;0,O142+O139+O141,O139)</f>
        <v>0.3</v>
      </c>
      <c r="P177" s="835">
        <f t="shared" si="67"/>
        <v>0.3</v>
      </c>
      <c r="Q177" s="835">
        <f t="shared" si="68"/>
        <v>9.01</v>
      </c>
      <c r="R177" s="835">
        <f t="shared" si="69"/>
        <v>3.718872630626207</v>
      </c>
      <c r="S177" s="834"/>
      <c r="T177" s="827" t="s">
        <v>435</v>
      </c>
      <c r="U177" s="835">
        <f>IF(W106&lt;0,U142+U139+U141,U139)</f>
        <v>0.3</v>
      </c>
      <c r="V177" s="835">
        <f t="shared" si="70"/>
        <v>0.3</v>
      </c>
      <c r="W177" s="835">
        <f t="shared" si="71"/>
        <v>10.07</v>
      </c>
      <c r="X177" s="835">
        <f t="shared" si="72"/>
        <v>3.7641650299317431</v>
      </c>
      <c r="Y177" s="834"/>
      <c r="Z177" s="827" t="s">
        <v>435</v>
      </c>
      <c r="AA177" s="835">
        <f>IF(AC106&lt;0,AA142+AA139+AA141,AA139)</f>
        <v>0.3</v>
      </c>
      <c r="AB177" s="835">
        <f t="shared" si="73"/>
        <v>0.3</v>
      </c>
      <c r="AC177" s="835">
        <f t="shared" si="74"/>
        <v>8.2680000000000007</v>
      </c>
      <c r="AD177" s="835">
        <f t="shared" si="75"/>
        <v>1.4876341438584884</v>
      </c>
      <c r="AE177" s="834"/>
      <c r="AF177" s="827" t="s">
        <v>435</v>
      </c>
      <c r="AG177" s="835">
        <f>IF(AI106&lt;0,AG142+AG139+AG141,AG139)</f>
        <v>1.6</v>
      </c>
      <c r="AH177" s="835">
        <f t="shared" si="76"/>
        <v>1</v>
      </c>
      <c r="AI177" s="835">
        <f t="shared" si="77"/>
        <v>12</v>
      </c>
      <c r="AJ177" s="835">
        <f t="shared" si="78"/>
        <v>1.2875425059899357</v>
      </c>
      <c r="AK177" s="834"/>
      <c r="AL177" s="827" t="s">
        <v>435</v>
      </c>
      <c r="AM177" s="835">
        <f>IF(AO106&lt;0,AM142+AM139+AM141,AM139)</f>
        <v>1.6</v>
      </c>
      <c r="AN177" s="835">
        <f t="shared" si="79"/>
        <v>1</v>
      </c>
      <c r="AO177" s="835">
        <f t="shared" si="80"/>
        <v>10.199999999999999</v>
      </c>
      <c r="AP177" s="835">
        <f t="shared" si="81"/>
        <v>2.9227441222092154</v>
      </c>
      <c r="AQ177" s="834"/>
      <c r="AR177" s="827" t="s">
        <v>435</v>
      </c>
      <c r="AS177" s="835">
        <f>IF(AU106&lt;0,AS142+AS139+AS141,AS139)</f>
        <v>1.6</v>
      </c>
      <c r="AT177" s="835">
        <f t="shared" si="82"/>
        <v>1</v>
      </c>
      <c r="AU177" s="835">
        <f t="shared" si="83"/>
        <v>11.4</v>
      </c>
      <c r="AV177" s="835">
        <f t="shared" si="84"/>
        <v>4.0517158325181928</v>
      </c>
      <c r="AW177" s="834"/>
      <c r="AX177" s="827" t="s">
        <v>435</v>
      </c>
      <c r="AY177" s="835">
        <f>IF(BA106&lt;0,AY142+AY139+AY141,AY139)</f>
        <v>1.6</v>
      </c>
      <c r="AZ177" s="835">
        <f t="shared" si="85"/>
        <v>1</v>
      </c>
      <c r="BA177" s="835">
        <f t="shared" si="86"/>
        <v>9.36</v>
      </c>
      <c r="BB177" s="835">
        <f t="shared" si="87"/>
        <v>3.3623510584033882</v>
      </c>
      <c r="BC177" s="834"/>
      <c r="BD177" s="827" t="s">
        <v>435</v>
      </c>
      <c r="BE177" s="835">
        <f>IF(BG106&lt;0,BE142+BE139+BE141,BE139)</f>
        <v>1.6</v>
      </c>
      <c r="BF177" s="835">
        <f t="shared" si="88"/>
        <v>1</v>
      </c>
      <c r="BG177" s="835">
        <f t="shared" si="89"/>
        <v>12</v>
      </c>
      <c r="BH177" s="835">
        <f t="shared" si="90"/>
        <v>3.9708192143228529</v>
      </c>
      <c r="BI177" s="834"/>
      <c r="BJ177" s="827" t="s">
        <v>435</v>
      </c>
      <c r="BK177" s="835">
        <f>IF(BM106&lt;0,BK142+BK139+BK141,BK139)</f>
        <v>1.6</v>
      </c>
      <c r="BL177" s="835">
        <f t="shared" si="91"/>
        <v>1</v>
      </c>
      <c r="BM177" s="835">
        <f t="shared" si="92"/>
        <v>10.199999999999999</v>
      </c>
      <c r="BN177" s="835">
        <f t="shared" si="93"/>
        <v>2.9686407430346691</v>
      </c>
      <c r="BO177" s="834"/>
      <c r="BP177" s="827" t="s">
        <v>435</v>
      </c>
      <c r="BQ177" s="835">
        <f>IF(BS106&lt;0,BQ142+BQ139+BQ141,BQ139)</f>
        <v>1.6</v>
      </c>
      <c r="BR177" s="835">
        <f t="shared" si="94"/>
        <v>1</v>
      </c>
      <c r="BS177" s="835">
        <f t="shared" si="95"/>
        <v>11.4</v>
      </c>
      <c r="BT177" s="835">
        <f t="shared" si="96"/>
        <v>2.859577423426944</v>
      </c>
      <c r="BU177" s="834"/>
      <c r="BV177" s="827" t="s">
        <v>435</v>
      </c>
      <c r="BW177" s="835">
        <f>IF(BY106&lt;0,BW142+BW139+BW141,BW139)</f>
        <v>1.6</v>
      </c>
      <c r="BX177" s="835">
        <f t="shared" si="97"/>
        <v>1</v>
      </c>
      <c r="BY177" s="835">
        <f t="shared" si="98"/>
        <v>9.36</v>
      </c>
      <c r="BZ177" s="835">
        <f t="shared" si="99"/>
        <v>2.0159809941579634</v>
      </c>
      <c r="CA177" s="834"/>
      <c r="CB177" s="827" t="s">
        <v>435</v>
      </c>
      <c r="CC177" s="835">
        <f>IF(CE106&lt;0,CC142+CC139+CC141,CC139)</f>
        <v>1.6</v>
      </c>
      <c r="CD177" s="835">
        <f t="shared" si="100"/>
        <v>1</v>
      </c>
      <c r="CE177" s="835">
        <f t="shared" si="101"/>
        <v>12</v>
      </c>
      <c r="CF177" s="835">
        <f t="shared" si="102"/>
        <v>2.2354618811498241</v>
      </c>
      <c r="CG177" s="834"/>
      <c r="CH177" s="827" t="s">
        <v>435</v>
      </c>
      <c r="CI177" s="835">
        <f>IF(CK106&lt;0,CI142+CI139+CI141,CI139)</f>
        <v>1.6</v>
      </c>
      <c r="CJ177" s="835">
        <f t="shared" si="103"/>
        <v>1</v>
      </c>
      <c r="CK177" s="835">
        <f t="shared" si="104"/>
        <v>10.199999999999999</v>
      </c>
      <c r="CL177" s="835">
        <f t="shared" si="105"/>
        <v>1.6670931138561917</v>
      </c>
      <c r="CM177" s="834"/>
      <c r="CN177" s="827" t="s">
        <v>435</v>
      </c>
      <c r="CO177" s="835">
        <f>IF(CQ106&lt;0,CO142+CO139+CO141,CO139)</f>
        <v>1.6</v>
      </c>
      <c r="CP177" s="835">
        <f t="shared" si="106"/>
        <v>1</v>
      </c>
      <c r="CQ177" s="835">
        <f t="shared" si="107"/>
        <v>0</v>
      </c>
      <c r="CR177" s="835">
        <f t="shared" si="108"/>
        <v>0</v>
      </c>
      <c r="CS177" s="834"/>
      <c r="CT177" s="827" t="s">
        <v>435</v>
      </c>
      <c r="CU177" s="835">
        <f>IF(CW106&lt;0,CU142+CU139+CU141,CU139)</f>
        <v>1.6</v>
      </c>
      <c r="CV177" s="835">
        <f t="shared" si="109"/>
        <v>1</v>
      </c>
      <c r="CW177" s="835">
        <f t="shared" si="110"/>
        <v>0</v>
      </c>
      <c r="CX177" s="835">
        <f t="shared" si="111"/>
        <v>0</v>
      </c>
      <c r="CY177" s="834"/>
      <c r="CZ177" s="827" t="s">
        <v>435</v>
      </c>
      <c r="DA177" s="835">
        <f>IF(DC106&lt;0,DA142+DA139+DA141,DA139)</f>
        <v>1.6</v>
      </c>
      <c r="DB177" s="835">
        <f t="shared" si="112"/>
        <v>1</v>
      </c>
      <c r="DC177" s="835">
        <f t="shared" si="113"/>
        <v>0</v>
      </c>
      <c r="DD177" s="835">
        <f t="shared" si="114"/>
        <v>0</v>
      </c>
      <c r="DE177" s="834"/>
      <c r="DF177" s="827" t="s">
        <v>435</v>
      </c>
      <c r="DG177" s="835">
        <f>IF(DI106&lt;0,DG142+DG139+DG141,DG139)</f>
        <v>1.6</v>
      </c>
      <c r="DH177" s="835">
        <f t="shared" si="115"/>
        <v>1</v>
      </c>
      <c r="DI177" s="835">
        <f t="shared" si="116"/>
        <v>0</v>
      </c>
      <c r="DJ177" s="835">
        <f t="shared" si="117"/>
        <v>0</v>
      </c>
      <c r="DK177" s="834"/>
      <c r="DL177" s="827" t="s">
        <v>435</v>
      </c>
      <c r="DM177" s="835">
        <f>IF(DO106&lt;0,DM142+DM139+DM141,DM139)</f>
        <v>1.6</v>
      </c>
      <c r="DN177" s="835">
        <f t="shared" si="118"/>
        <v>1</v>
      </c>
      <c r="DO177" s="835">
        <f t="shared" si="119"/>
        <v>0</v>
      </c>
      <c r="DP177" s="835">
        <f t="shared" si="120"/>
        <v>0</v>
      </c>
      <c r="DQ177" s="834"/>
      <c r="DR177" s="827" t="s">
        <v>435</v>
      </c>
      <c r="DS177" s="835">
        <f>IF(DU106&lt;0,DS142+DS139+DS141,DS139)</f>
        <v>1.6</v>
      </c>
      <c r="DT177" s="835">
        <f t="shared" si="121"/>
        <v>1</v>
      </c>
      <c r="DU177" s="835">
        <f t="shared" si="122"/>
        <v>0</v>
      </c>
      <c r="DV177" s="835">
        <f t="shared" si="123"/>
        <v>0</v>
      </c>
      <c r="DW177" s="834"/>
      <c r="DX177" s="827" t="s">
        <v>435</v>
      </c>
      <c r="DY177" s="835">
        <f>IF(EA106&lt;0,DY142+DY139+DY141,DY139)</f>
        <v>1.6</v>
      </c>
      <c r="DZ177" s="835">
        <f t="shared" si="124"/>
        <v>1</v>
      </c>
      <c r="EA177" s="835">
        <f t="shared" si="125"/>
        <v>0</v>
      </c>
      <c r="EB177" s="835">
        <f t="shared" si="126"/>
        <v>0</v>
      </c>
      <c r="EC177" s="834"/>
      <c r="ED177" s="827" t="s">
        <v>435</v>
      </c>
      <c r="EE177" s="835">
        <f>IF(EG106&lt;0,EE142+EE139+EE141,EE139)</f>
        <v>1.6</v>
      </c>
      <c r="EF177" s="835">
        <f t="shared" si="127"/>
        <v>1</v>
      </c>
      <c r="EG177" s="835">
        <f t="shared" si="128"/>
        <v>0</v>
      </c>
      <c r="EH177" s="835">
        <f t="shared" si="129"/>
        <v>0</v>
      </c>
      <c r="EI177" s="834"/>
      <c r="EJ177" s="827" t="s">
        <v>435</v>
      </c>
      <c r="EK177" s="835">
        <f>IF(EM106&lt;0,EK142+EK139+EK141,EK139)</f>
        <v>1.6</v>
      </c>
      <c r="EL177" s="835">
        <f t="shared" si="130"/>
        <v>1</v>
      </c>
      <c r="EM177" s="835">
        <f t="shared" si="131"/>
        <v>0</v>
      </c>
      <c r="EN177" s="835">
        <f t="shared" si="132"/>
        <v>0</v>
      </c>
      <c r="EO177" s="834"/>
      <c r="EP177" s="827" t="s">
        <v>435</v>
      </c>
      <c r="EQ177" s="835">
        <f>IF(ES106&lt;0,EQ142+EQ139+EQ141,EQ139)</f>
        <v>1.6</v>
      </c>
      <c r="ER177" s="835">
        <f t="shared" si="133"/>
        <v>1</v>
      </c>
      <c r="ES177" s="835">
        <f t="shared" si="134"/>
        <v>0</v>
      </c>
      <c r="ET177" s="835">
        <f t="shared" si="135"/>
        <v>0</v>
      </c>
      <c r="EU177" s="834"/>
      <c r="EV177" s="827" t="s">
        <v>435</v>
      </c>
      <c r="EW177" s="835">
        <f>IF(EY106&lt;0,EW142+EW139+EW141,EW139)</f>
        <v>1.6</v>
      </c>
      <c r="EX177" s="835">
        <f t="shared" si="136"/>
        <v>1</v>
      </c>
      <c r="EY177" s="835">
        <f t="shared" si="137"/>
        <v>0</v>
      </c>
      <c r="EZ177" s="835">
        <f t="shared" si="138"/>
        <v>0</v>
      </c>
      <c r="FA177" s="834"/>
      <c r="FB177" s="827" t="s">
        <v>435</v>
      </c>
      <c r="FC177" s="835">
        <f>IF(FE106&lt;0,FC142+FC139+FC141,FC139)</f>
        <v>1.6</v>
      </c>
      <c r="FD177" s="835">
        <f t="shared" si="139"/>
        <v>1</v>
      </c>
      <c r="FE177" s="835">
        <f t="shared" si="140"/>
        <v>0</v>
      </c>
      <c r="FF177" s="835">
        <f t="shared" si="141"/>
        <v>0</v>
      </c>
      <c r="FG177" s="834"/>
      <c r="FH177" s="827" t="s">
        <v>435</v>
      </c>
      <c r="FI177" s="835">
        <f>IF(FK106&lt;0,FI142+FI139+FI141,FI139)</f>
        <v>1.6</v>
      </c>
      <c r="FJ177" s="835">
        <f t="shared" si="142"/>
        <v>1</v>
      </c>
      <c r="FK177" s="835">
        <f t="shared" si="143"/>
        <v>0</v>
      </c>
      <c r="FL177" s="835">
        <f t="shared" si="144"/>
        <v>0</v>
      </c>
      <c r="FM177" s="834"/>
      <c r="FN177" s="827" t="s">
        <v>435</v>
      </c>
      <c r="FO177" s="835">
        <f>IF(FQ106&lt;0,FO142+FO139+FO141,FO139)</f>
        <v>1.6</v>
      </c>
      <c r="FP177" s="835">
        <f t="shared" si="145"/>
        <v>1</v>
      </c>
      <c r="FQ177" s="835">
        <f t="shared" si="146"/>
        <v>0</v>
      </c>
      <c r="FR177" s="835">
        <f t="shared" si="147"/>
        <v>0</v>
      </c>
      <c r="FS177" s="834"/>
      <c r="FT177" s="827" t="s">
        <v>435</v>
      </c>
      <c r="FU177" s="835">
        <f>IF(FW106&lt;0,FU142+FU139+FU141,FU139)</f>
        <v>1.6</v>
      </c>
      <c r="FV177" s="835">
        <f t="shared" si="148"/>
        <v>1</v>
      </c>
      <c r="FW177" s="835">
        <f t="shared" si="149"/>
        <v>0</v>
      </c>
      <c r="FX177" s="835">
        <f t="shared" si="150"/>
        <v>0</v>
      </c>
      <c r="FY177" s="834"/>
    </row>
    <row r="178" spans="1:181" x14ac:dyDescent="0.3">
      <c r="A178" s="19"/>
      <c r="B178" s="827" t="s">
        <v>434</v>
      </c>
      <c r="C178" s="835">
        <f>F139+F140</f>
        <v>0</v>
      </c>
      <c r="D178" s="835">
        <f t="shared" si="61"/>
        <v>0</v>
      </c>
      <c r="E178" s="835">
        <f t="shared" si="62"/>
        <v>7.8</v>
      </c>
      <c r="F178" s="835">
        <f t="shared" si="63"/>
        <v>28.158000000000001</v>
      </c>
      <c r="G178" s="834"/>
      <c r="H178" s="827" t="s">
        <v>434</v>
      </c>
      <c r="I178" s="835">
        <f>L139+L140</f>
        <v>0</v>
      </c>
      <c r="J178" s="835">
        <f t="shared" si="64"/>
        <v>0</v>
      </c>
      <c r="K178" s="835">
        <f t="shared" si="65"/>
        <v>10</v>
      </c>
      <c r="L178" s="835">
        <f t="shared" si="66"/>
        <v>22.334308904739217</v>
      </c>
      <c r="M178" s="834"/>
      <c r="N178" s="827" t="s">
        <v>434</v>
      </c>
      <c r="O178" s="835">
        <f>R139+R140</f>
        <v>0</v>
      </c>
      <c r="P178" s="835">
        <f t="shared" si="67"/>
        <v>0</v>
      </c>
      <c r="Q178" s="835">
        <f t="shared" si="68"/>
        <v>8.5</v>
      </c>
      <c r="R178" s="835">
        <f t="shared" si="69"/>
        <v>9.6625512218829659</v>
      </c>
      <c r="S178" s="834"/>
      <c r="T178" s="827" t="s">
        <v>434</v>
      </c>
      <c r="U178" s="835">
        <f>X139+X140</f>
        <v>0</v>
      </c>
      <c r="V178" s="835">
        <f t="shared" si="70"/>
        <v>0</v>
      </c>
      <c r="W178" s="835">
        <f t="shared" si="71"/>
        <v>9.5</v>
      </c>
      <c r="X178" s="835">
        <f t="shared" si="72"/>
        <v>3.8659757052861519</v>
      </c>
      <c r="Y178" s="834"/>
      <c r="Z178" s="827" t="s">
        <v>434</v>
      </c>
      <c r="AA178" s="835">
        <f>AD139+AD140</f>
        <v>0</v>
      </c>
      <c r="AB178" s="835">
        <f t="shared" si="73"/>
        <v>0</v>
      </c>
      <c r="AC178" s="835">
        <f t="shared" si="74"/>
        <v>7.8</v>
      </c>
      <c r="AD178" s="835">
        <f t="shared" si="75"/>
        <v>0.42123631763805586</v>
      </c>
      <c r="AE178" s="834"/>
      <c r="AF178" s="827" t="s">
        <v>434</v>
      </c>
      <c r="AG178" s="835">
        <f>AJ139+AJ140</f>
        <v>2.2999999999999998</v>
      </c>
      <c r="AH178" s="835">
        <f t="shared" si="76"/>
        <v>1</v>
      </c>
      <c r="AI178" s="835">
        <f t="shared" si="77"/>
        <v>12</v>
      </c>
      <c r="AJ178" s="835">
        <f t="shared" si="78"/>
        <v>0.20988714701871095</v>
      </c>
      <c r="AK178" s="834"/>
      <c r="AL178" s="827" t="s">
        <v>434</v>
      </c>
      <c r="AM178" s="835">
        <f>AP139+AP140</f>
        <v>2.2999999999999998</v>
      </c>
      <c r="AN178" s="835">
        <f t="shared" si="79"/>
        <v>1</v>
      </c>
      <c r="AO178" s="835">
        <f t="shared" si="80"/>
        <v>10.199999999999999</v>
      </c>
      <c r="AP178" s="835">
        <f t="shared" si="81"/>
        <v>2.0215307142227013</v>
      </c>
      <c r="AQ178" s="834"/>
      <c r="AR178" s="827" t="s">
        <v>434</v>
      </c>
      <c r="AS178" s="835">
        <f>AV139+AV140</f>
        <v>2.2999999999999998</v>
      </c>
      <c r="AT178" s="835">
        <f t="shared" si="82"/>
        <v>1</v>
      </c>
      <c r="AU178" s="835">
        <f t="shared" si="83"/>
        <v>11.4</v>
      </c>
      <c r="AV178" s="835">
        <f t="shared" si="84"/>
        <v>5.6367276818981518</v>
      </c>
      <c r="AW178" s="834"/>
      <c r="AX178" s="827" t="s">
        <v>434</v>
      </c>
      <c r="AY178" s="835">
        <f>BB139+BB140</f>
        <v>2.2999999999999998</v>
      </c>
      <c r="AZ178" s="835">
        <f t="shared" si="85"/>
        <v>1</v>
      </c>
      <c r="BA178" s="835">
        <f t="shared" si="86"/>
        <v>9.36</v>
      </c>
      <c r="BB178" s="835">
        <f t="shared" si="87"/>
        <v>7.7324656884450755</v>
      </c>
      <c r="BC178" s="834"/>
      <c r="BD178" s="827" t="s">
        <v>434</v>
      </c>
      <c r="BE178" s="835">
        <f>BH139+BH140</f>
        <v>2.2999999999999998</v>
      </c>
      <c r="BF178" s="835">
        <f t="shared" si="88"/>
        <v>1</v>
      </c>
      <c r="BG178" s="835">
        <f t="shared" si="89"/>
        <v>12</v>
      </c>
      <c r="BH178" s="835">
        <f t="shared" si="90"/>
        <v>13.70491296144356</v>
      </c>
      <c r="BI178" s="834"/>
      <c r="BJ178" s="827" t="s">
        <v>434</v>
      </c>
      <c r="BK178" s="835">
        <f>BN139+BN140</f>
        <v>2.2999999999999998</v>
      </c>
      <c r="BL178" s="835">
        <f t="shared" si="91"/>
        <v>1</v>
      </c>
      <c r="BM178" s="835">
        <f t="shared" si="92"/>
        <v>10.199999999999999</v>
      </c>
      <c r="BN178" s="835">
        <f t="shared" si="93"/>
        <v>14.449273088204727</v>
      </c>
      <c r="BO178" s="834"/>
      <c r="BP178" s="827" t="s">
        <v>434</v>
      </c>
      <c r="BQ178" s="835">
        <f>BT139+BT140</f>
        <v>2.2999999999999998</v>
      </c>
      <c r="BR178" s="835">
        <f t="shared" si="94"/>
        <v>1</v>
      </c>
      <c r="BS178" s="835">
        <f t="shared" si="95"/>
        <v>11.4</v>
      </c>
      <c r="BT178" s="835">
        <f t="shared" si="96"/>
        <v>18.712828910947206</v>
      </c>
      <c r="BU178" s="834"/>
      <c r="BV178" s="827" t="s">
        <v>434</v>
      </c>
      <c r="BW178" s="835">
        <f>BZ139+BZ140</f>
        <v>2.2999999999999998</v>
      </c>
      <c r="BX178" s="835">
        <f t="shared" si="97"/>
        <v>1</v>
      </c>
      <c r="BY178" s="835">
        <f t="shared" si="98"/>
        <v>9.36</v>
      </c>
      <c r="BZ178" s="835">
        <f t="shared" si="99"/>
        <v>17.021440281517464</v>
      </c>
      <c r="CA178" s="834"/>
      <c r="CB178" s="827" t="s">
        <v>434</v>
      </c>
      <c r="CC178" s="835">
        <f>CF139+CF140</f>
        <v>2.2999999999999998</v>
      </c>
      <c r="CD178" s="835">
        <f t="shared" si="100"/>
        <v>1</v>
      </c>
      <c r="CE178" s="835">
        <f t="shared" si="101"/>
        <v>12</v>
      </c>
      <c r="CF178" s="835">
        <f t="shared" si="102"/>
        <v>23.449855190840491</v>
      </c>
      <c r="CG178" s="834"/>
      <c r="CH178" s="827" t="s">
        <v>434</v>
      </c>
      <c r="CI178" s="835">
        <f>CL139+CL140</f>
        <v>2.2999999999999998</v>
      </c>
      <c r="CJ178" s="835">
        <f t="shared" si="103"/>
        <v>1</v>
      </c>
      <c r="CK178" s="835">
        <f t="shared" si="104"/>
        <v>10.199999999999999</v>
      </c>
      <c r="CL178" s="835">
        <f t="shared" si="105"/>
        <v>20.971838569219493</v>
      </c>
      <c r="CM178" s="834"/>
      <c r="CN178" s="827" t="s">
        <v>434</v>
      </c>
      <c r="CO178" s="835">
        <f>CR139+CR140</f>
        <v>2.2999999999999998</v>
      </c>
      <c r="CP178" s="835">
        <f t="shared" si="106"/>
        <v>1</v>
      </c>
      <c r="CQ178" s="835">
        <f t="shared" si="107"/>
        <v>0</v>
      </c>
      <c r="CR178" s="835">
        <f t="shared" si="108"/>
        <v>0</v>
      </c>
      <c r="CS178" s="834"/>
      <c r="CT178" s="827" t="s">
        <v>434</v>
      </c>
      <c r="CU178" s="835">
        <f>CX139+CX140</f>
        <v>2.2999999999999998</v>
      </c>
      <c r="CV178" s="835">
        <f t="shared" si="109"/>
        <v>1</v>
      </c>
      <c r="CW178" s="835">
        <f t="shared" si="110"/>
        <v>0</v>
      </c>
      <c r="CX178" s="835">
        <f t="shared" si="111"/>
        <v>0</v>
      </c>
      <c r="CY178" s="834"/>
      <c r="CZ178" s="827" t="s">
        <v>434</v>
      </c>
      <c r="DA178" s="835">
        <f>DD139+DD140</f>
        <v>2.2999999999999998</v>
      </c>
      <c r="DB178" s="835">
        <f t="shared" si="112"/>
        <v>1</v>
      </c>
      <c r="DC178" s="835">
        <f t="shared" si="113"/>
        <v>0</v>
      </c>
      <c r="DD178" s="835">
        <f t="shared" si="114"/>
        <v>0</v>
      </c>
      <c r="DE178" s="834"/>
      <c r="DF178" s="827" t="s">
        <v>434</v>
      </c>
      <c r="DG178" s="835">
        <f>DJ139+DJ140</f>
        <v>2.2999999999999998</v>
      </c>
      <c r="DH178" s="835">
        <f t="shared" si="115"/>
        <v>1</v>
      </c>
      <c r="DI178" s="835">
        <f t="shared" si="116"/>
        <v>0</v>
      </c>
      <c r="DJ178" s="835">
        <f t="shared" si="117"/>
        <v>0</v>
      </c>
      <c r="DK178" s="834"/>
      <c r="DL178" s="827" t="s">
        <v>434</v>
      </c>
      <c r="DM178" s="835">
        <f>DP139+DP140</f>
        <v>2.2999999999999998</v>
      </c>
      <c r="DN178" s="835">
        <f t="shared" si="118"/>
        <v>1</v>
      </c>
      <c r="DO178" s="835">
        <f t="shared" si="119"/>
        <v>0</v>
      </c>
      <c r="DP178" s="835">
        <f t="shared" si="120"/>
        <v>0</v>
      </c>
      <c r="DQ178" s="834"/>
      <c r="DR178" s="827" t="s">
        <v>434</v>
      </c>
      <c r="DS178" s="835">
        <f>DV139+DV140</f>
        <v>2.2999999999999998</v>
      </c>
      <c r="DT178" s="835">
        <f t="shared" si="121"/>
        <v>1</v>
      </c>
      <c r="DU178" s="835">
        <f t="shared" si="122"/>
        <v>0</v>
      </c>
      <c r="DV178" s="835">
        <f t="shared" si="123"/>
        <v>0</v>
      </c>
      <c r="DW178" s="834"/>
      <c r="DX178" s="827" t="s">
        <v>434</v>
      </c>
      <c r="DY178" s="835">
        <f>EB139+EB140</f>
        <v>2.2999999999999998</v>
      </c>
      <c r="DZ178" s="835">
        <f t="shared" si="124"/>
        <v>1</v>
      </c>
      <c r="EA178" s="835">
        <f t="shared" si="125"/>
        <v>0</v>
      </c>
      <c r="EB178" s="835">
        <f t="shared" si="126"/>
        <v>0</v>
      </c>
      <c r="EC178" s="834"/>
      <c r="ED178" s="827" t="s">
        <v>434</v>
      </c>
      <c r="EE178" s="835">
        <f>EH139+EH140</f>
        <v>2.2999999999999998</v>
      </c>
      <c r="EF178" s="835">
        <f t="shared" si="127"/>
        <v>1</v>
      </c>
      <c r="EG178" s="835">
        <f t="shared" si="128"/>
        <v>0</v>
      </c>
      <c r="EH178" s="835">
        <f t="shared" si="129"/>
        <v>0</v>
      </c>
      <c r="EI178" s="834"/>
      <c r="EJ178" s="827" t="s">
        <v>434</v>
      </c>
      <c r="EK178" s="835">
        <f>EN139+EN140</f>
        <v>2.2999999999999998</v>
      </c>
      <c r="EL178" s="835">
        <f t="shared" si="130"/>
        <v>1</v>
      </c>
      <c r="EM178" s="835">
        <f t="shared" si="131"/>
        <v>0</v>
      </c>
      <c r="EN178" s="835">
        <f t="shared" si="132"/>
        <v>0</v>
      </c>
      <c r="EO178" s="834"/>
      <c r="EP178" s="827" t="s">
        <v>434</v>
      </c>
      <c r="EQ178" s="835">
        <f>ET139+ET140</f>
        <v>2.2999999999999998</v>
      </c>
      <c r="ER178" s="835">
        <f t="shared" si="133"/>
        <v>1</v>
      </c>
      <c r="ES178" s="835">
        <f t="shared" si="134"/>
        <v>0</v>
      </c>
      <c r="ET178" s="835">
        <f t="shared" si="135"/>
        <v>0</v>
      </c>
      <c r="EU178" s="834"/>
      <c r="EV178" s="827" t="s">
        <v>434</v>
      </c>
      <c r="EW178" s="835">
        <f>EZ139+EZ140</f>
        <v>2.2999999999999998</v>
      </c>
      <c r="EX178" s="835">
        <f t="shared" si="136"/>
        <v>1</v>
      </c>
      <c r="EY178" s="835">
        <f t="shared" si="137"/>
        <v>0</v>
      </c>
      <c r="EZ178" s="835">
        <f t="shared" si="138"/>
        <v>0</v>
      </c>
      <c r="FA178" s="834"/>
      <c r="FB178" s="827" t="s">
        <v>434</v>
      </c>
      <c r="FC178" s="835">
        <f>FF139+FF140</f>
        <v>2.2999999999999998</v>
      </c>
      <c r="FD178" s="835">
        <f t="shared" si="139"/>
        <v>1</v>
      </c>
      <c r="FE178" s="835">
        <f t="shared" si="140"/>
        <v>0</v>
      </c>
      <c r="FF178" s="835">
        <f t="shared" si="141"/>
        <v>0</v>
      </c>
      <c r="FG178" s="834"/>
      <c r="FH178" s="827" t="s">
        <v>434</v>
      </c>
      <c r="FI178" s="835">
        <f>FL139+FL140</f>
        <v>2.2999999999999998</v>
      </c>
      <c r="FJ178" s="835">
        <f t="shared" si="142"/>
        <v>1</v>
      </c>
      <c r="FK178" s="835">
        <f t="shared" si="143"/>
        <v>0</v>
      </c>
      <c r="FL178" s="835">
        <f t="shared" si="144"/>
        <v>0</v>
      </c>
      <c r="FM178" s="834"/>
      <c r="FN178" s="827" t="s">
        <v>434</v>
      </c>
      <c r="FO178" s="835">
        <f>FR139+FR140</f>
        <v>2.2999999999999998</v>
      </c>
      <c r="FP178" s="835">
        <f t="shared" si="145"/>
        <v>1</v>
      </c>
      <c r="FQ178" s="835">
        <f t="shared" si="146"/>
        <v>0</v>
      </c>
      <c r="FR178" s="835">
        <f t="shared" si="147"/>
        <v>0</v>
      </c>
      <c r="FS178" s="834"/>
      <c r="FT178" s="827" t="s">
        <v>434</v>
      </c>
      <c r="FU178" s="835">
        <f>FX139+FX140</f>
        <v>2.2999999999999998</v>
      </c>
      <c r="FV178" s="835">
        <f t="shared" si="148"/>
        <v>1</v>
      </c>
      <c r="FW178" s="835">
        <f t="shared" si="149"/>
        <v>0</v>
      </c>
      <c r="FX178" s="835">
        <f t="shared" si="150"/>
        <v>0</v>
      </c>
      <c r="FY178" s="834"/>
    </row>
    <row r="179" spans="1:181" ht="15" thickBot="1" x14ac:dyDescent="0.35">
      <c r="A179" s="19"/>
      <c r="B179" s="826"/>
      <c r="C179" s="833"/>
      <c r="D179" s="833"/>
      <c r="E179" s="833"/>
      <c r="F179" s="833"/>
      <c r="G179" s="832"/>
      <c r="H179" s="826"/>
      <c r="I179" s="833"/>
      <c r="J179" s="833"/>
      <c r="K179" s="833"/>
      <c r="L179" s="833"/>
      <c r="M179" s="832"/>
      <c r="N179" s="826"/>
      <c r="O179" s="833"/>
      <c r="P179" s="833"/>
      <c r="Q179" s="833"/>
      <c r="R179" s="833"/>
      <c r="S179" s="832"/>
      <c r="T179" s="826"/>
      <c r="U179" s="833"/>
      <c r="V179" s="833"/>
      <c r="W179" s="833"/>
      <c r="X179" s="833"/>
      <c r="Y179" s="832"/>
      <c r="Z179" s="826"/>
      <c r="AA179" s="833"/>
      <c r="AB179" s="833"/>
      <c r="AC179" s="833"/>
      <c r="AD179" s="833"/>
      <c r="AE179" s="832"/>
      <c r="AF179" s="826"/>
      <c r="AG179" s="833"/>
      <c r="AH179" s="833"/>
      <c r="AI179" s="833"/>
      <c r="AJ179" s="833"/>
      <c r="AK179" s="832"/>
      <c r="AL179" s="826"/>
      <c r="AM179" s="833"/>
      <c r="AN179" s="833"/>
      <c r="AO179" s="833"/>
      <c r="AP179" s="833"/>
      <c r="AQ179" s="832"/>
      <c r="AR179" s="826"/>
      <c r="AS179" s="833"/>
      <c r="AT179" s="833"/>
      <c r="AU179" s="833"/>
      <c r="AV179" s="833"/>
      <c r="AW179" s="832"/>
      <c r="AX179" s="826"/>
      <c r="AY179" s="833"/>
      <c r="AZ179" s="833"/>
      <c r="BA179" s="833"/>
      <c r="BB179" s="833"/>
      <c r="BC179" s="832"/>
      <c r="BD179" s="826"/>
      <c r="BE179" s="833"/>
      <c r="BF179" s="833"/>
      <c r="BG179" s="833"/>
      <c r="BH179" s="833"/>
      <c r="BI179" s="832"/>
      <c r="BJ179" s="826"/>
      <c r="BK179" s="833"/>
      <c r="BL179" s="833"/>
      <c r="BM179" s="833"/>
      <c r="BN179" s="833"/>
      <c r="BO179" s="832"/>
      <c r="BP179" s="826"/>
      <c r="BQ179" s="833"/>
      <c r="BR179" s="833"/>
      <c r="BS179" s="833"/>
      <c r="BT179" s="833"/>
      <c r="BU179" s="832"/>
      <c r="BV179" s="826"/>
      <c r="BW179" s="833"/>
      <c r="BX179" s="833"/>
      <c r="BY179" s="833"/>
      <c r="BZ179" s="833"/>
      <c r="CA179" s="832"/>
      <c r="CB179" s="826"/>
      <c r="CC179" s="833"/>
      <c r="CD179" s="833"/>
      <c r="CE179" s="833"/>
      <c r="CF179" s="833"/>
      <c r="CG179" s="832"/>
      <c r="CH179" s="826"/>
      <c r="CI179" s="833"/>
      <c r="CJ179" s="833"/>
      <c r="CK179" s="833"/>
      <c r="CL179" s="833"/>
      <c r="CM179" s="832"/>
      <c r="CN179" s="826"/>
      <c r="CO179" s="833"/>
      <c r="CP179" s="833"/>
      <c r="CQ179" s="833"/>
      <c r="CR179" s="833"/>
      <c r="CS179" s="832"/>
      <c r="CT179" s="826"/>
      <c r="CU179" s="833"/>
      <c r="CV179" s="833"/>
      <c r="CW179" s="833"/>
      <c r="CX179" s="833"/>
      <c r="CY179" s="832"/>
      <c r="CZ179" s="826"/>
      <c r="DA179" s="833"/>
      <c r="DB179" s="833"/>
      <c r="DC179" s="833"/>
      <c r="DD179" s="833"/>
      <c r="DE179" s="832"/>
      <c r="DF179" s="826"/>
      <c r="DG179" s="833"/>
      <c r="DH179" s="833"/>
      <c r="DI179" s="833"/>
      <c r="DJ179" s="833"/>
      <c r="DK179" s="832"/>
      <c r="DL179" s="826"/>
      <c r="DM179" s="833"/>
      <c r="DN179" s="833"/>
      <c r="DO179" s="833"/>
      <c r="DP179" s="833"/>
      <c r="DQ179" s="832"/>
      <c r="DR179" s="826"/>
      <c r="DS179" s="833"/>
      <c r="DT179" s="833"/>
      <c r="DU179" s="833"/>
      <c r="DV179" s="833"/>
      <c r="DW179" s="832"/>
      <c r="DX179" s="826"/>
      <c r="DY179" s="833"/>
      <c r="DZ179" s="833"/>
      <c r="EA179" s="833"/>
      <c r="EB179" s="833"/>
      <c r="EC179" s="832"/>
      <c r="ED179" s="826"/>
      <c r="EE179" s="833"/>
      <c r="EF179" s="833"/>
      <c r="EG179" s="833"/>
      <c r="EH179" s="833"/>
      <c r="EI179" s="832"/>
      <c r="EJ179" s="826"/>
      <c r="EK179" s="833"/>
      <c r="EL179" s="833"/>
      <c r="EM179" s="833"/>
      <c r="EN179" s="833"/>
      <c r="EO179" s="832"/>
      <c r="EP179" s="826"/>
      <c r="EQ179" s="833"/>
      <c r="ER179" s="833"/>
      <c r="ES179" s="833"/>
      <c r="ET179" s="833"/>
      <c r="EU179" s="832"/>
      <c r="EV179" s="826"/>
      <c r="EW179" s="833"/>
      <c r="EX179" s="833"/>
      <c r="EY179" s="833"/>
      <c r="EZ179" s="833"/>
      <c r="FA179" s="832"/>
      <c r="FB179" s="826"/>
      <c r="FC179" s="833"/>
      <c r="FD179" s="833"/>
      <c r="FE179" s="833"/>
      <c r="FF179" s="833"/>
      <c r="FG179" s="832"/>
      <c r="FH179" s="826"/>
      <c r="FI179" s="833"/>
      <c r="FJ179" s="833"/>
      <c r="FK179" s="833"/>
      <c r="FL179" s="833"/>
      <c r="FM179" s="832"/>
      <c r="FN179" s="826"/>
      <c r="FO179" s="833"/>
      <c r="FP179" s="833"/>
      <c r="FQ179" s="833"/>
      <c r="FR179" s="833"/>
      <c r="FS179" s="832"/>
      <c r="FT179" s="826"/>
      <c r="FU179" s="833"/>
      <c r="FV179" s="833"/>
      <c r="FW179" s="833"/>
      <c r="FX179" s="833"/>
      <c r="FY179" s="832"/>
    </row>
    <row r="180" spans="1:181" ht="15" thickBot="1" x14ac:dyDescent="0.35">
      <c r="A180" s="19"/>
      <c r="B180" s="682"/>
      <c r="C180" s="682"/>
      <c r="D180" s="682"/>
      <c r="E180" s="682" t="s">
        <v>18</v>
      </c>
      <c r="F180" s="682">
        <f>SUM(F146:F178)</f>
        <v>28.158000000000001</v>
      </c>
      <c r="G180" s="477"/>
      <c r="H180" s="682"/>
      <c r="I180" s="682"/>
      <c r="J180" s="682"/>
      <c r="K180" s="682" t="s">
        <v>18</v>
      </c>
      <c r="L180" s="682">
        <f>SUM(L146:L178)</f>
        <v>37.429460035387521</v>
      </c>
      <c r="M180" s="477"/>
      <c r="N180" s="682"/>
      <c r="O180" s="682"/>
      <c r="P180" s="682"/>
      <c r="Q180" s="682" t="s">
        <v>18</v>
      </c>
      <c r="R180" s="682">
        <f>SUM(R146:R178)</f>
        <v>32.831282352334895</v>
      </c>
      <c r="S180" s="477"/>
      <c r="T180" s="682"/>
      <c r="U180" s="682"/>
      <c r="V180" s="682"/>
      <c r="W180" s="682" t="s">
        <v>18</v>
      </c>
      <c r="X180" s="682">
        <f>SUM(X146:X178)</f>
        <v>38.11433308159399</v>
      </c>
      <c r="Y180" s="477"/>
      <c r="Z180" s="682"/>
      <c r="AA180" s="682"/>
      <c r="AB180" s="682"/>
      <c r="AC180" s="682" t="s">
        <v>18</v>
      </c>
      <c r="AD180" s="682">
        <f>SUM(AD146:AD178)</f>
        <v>31.464029725230606</v>
      </c>
      <c r="AE180" s="477"/>
      <c r="AF180" s="682"/>
      <c r="AG180" s="682"/>
      <c r="AH180" s="682"/>
      <c r="AI180" s="682" t="s">
        <v>18</v>
      </c>
      <c r="AJ180" s="682">
        <f>SUM(AJ146:AJ178)</f>
        <v>40.629140507706268</v>
      </c>
      <c r="AK180" s="477"/>
      <c r="AL180" s="682"/>
      <c r="AM180" s="682"/>
      <c r="AN180" s="682"/>
      <c r="AO180" s="682" t="s">
        <v>18</v>
      </c>
      <c r="AP180" s="682">
        <f>SUM(AP146:AP178)</f>
        <v>34.423717806341358</v>
      </c>
      <c r="AQ180" s="477"/>
      <c r="AR180" s="682"/>
      <c r="AS180" s="682"/>
      <c r="AT180" s="682"/>
      <c r="AU180" s="682" t="s">
        <v>18</v>
      </c>
      <c r="AV180" s="682">
        <f>SUM(AV146:AV178)</f>
        <v>39.347414872065897</v>
      </c>
      <c r="AW180" s="477"/>
      <c r="AX180" s="682"/>
      <c r="AY180" s="682"/>
      <c r="AZ180" s="682"/>
      <c r="BA180" s="682" t="s">
        <v>18</v>
      </c>
      <c r="BB180" s="682">
        <f>SUM(BB146:BB178)</f>
        <v>31.376180618501433</v>
      </c>
      <c r="BC180" s="477"/>
      <c r="BD180" s="682"/>
      <c r="BE180" s="682"/>
      <c r="BF180" s="682"/>
      <c r="BG180" s="682" t="s">
        <v>18</v>
      </c>
      <c r="BH180" s="682">
        <f>SUM(BH146:BH178)</f>
        <v>40.110091793624811</v>
      </c>
      <c r="BI180" s="477"/>
      <c r="BJ180" s="682"/>
      <c r="BK180" s="682"/>
      <c r="BL180" s="682"/>
      <c r="BM180" s="682" t="s">
        <v>18</v>
      </c>
      <c r="BN180" s="682">
        <f>SUM(BN146:BN178)</f>
        <v>34.012344663456702</v>
      </c>
      <c r="BO180" s="477"/>
      <c r="BP180" s="682"/>
      <c r="BQ180" s="682"/>
      <c r="BR180" s="682"/>
      <c r="BS180" s="682" t="s">
        <v>18</v>
      </c>
      <c r="BT180" s="682">
        <f>SUM(BT146:BT178)</f>
        <v>39.172231693387701</v>
      </c>
      <c r="BU180" s="477"/>
      <c r="BV180" s="682"/>
      <c r="BW180" s="682"/>
      <c r="BX180" s="682"/>
      <c r="BY180" s="682" t="s">
        <v>18</v>
      </c>
      <c r="BZ180" s="682">
        <f>SUM(BZ146:BZ178)</f>
        <v>31.106635075904506</v>
      </c>
      <c r="CA180" s="477"/>
      <c r="CB180" s="682"/>
      <c r="CC180" s="682"/>
      <c r="CD180" s="682"/>
      <c r="CE180" s="682" t="s">
        <v>18</v>
      </c>
      <c r="CF180" s="682">
        <f>SUM(CF146:CF178)</f>
        <v>39.836185901762036</v>
      </c>
      <c r="CG180" s="477"/>
      <c r="CH180" s="682"/>
      <c r="CI180" s="682"/>
      <c r="CJ180" s="682"/>
      <c r="CK180" s="682" t="s">
        <v>18</v>
      </c>
      <c r="CL180" s="682">
        <f>SUM(CL146:CL178)</f>
        <v>33.832858512167</v>
      </c>
      <c r="CM180" s="477"/>
      <c r="CN180" s="682"/>
      <c r="CO180" s="682"/>
      <c r="CP180" s="682"/>
      <c r="CQ180" s="682" t="s">
        <v>18</v>
      </c>
      <c r="CR180" s="682">
        <f>SUM(CR146:CR178)</f>
        <v>0</v>
      </c>
      <c r="CS180" s="477"/>
      <c r="CT180" s="682"/>
      <c r="CU180" s="682"/>
      <c r="CV180" s="682"/>
      <c r="CW180" s="682" t="s">
        <v>18</v>
      </c>
      <c r="CX180" s="682">
        <f>SUM(CX146:CX178)</f>
        <v>0</v>
      </c>
      <c r="CY180" s="477"/>
      <c r="CZ180" s="682"/>
      <c r="DA180" s="682"/>
      <c r="DB180" s="682"/>
      <c r="DC180" s="682" t="s">
        <v>18</v>
      </c>
      <c r="DD180" s="682">
        <f>SUM(DD146:DD178)</f>
        <v>0</v>
      </c>
      <c r="DE180" s="477"/>
      <c r="DF180" s="682"/>
      <c r="DG180" s="682"/>
      <c r="DH180" s="682"/>
      <c r="DI180" s="682" t="s">
        <v>18</v>
      </c>
      <c r="DJ180" s="682">
        <f>SUM(DJ146:DJ178)</f>
        <v>0</v>
      </c>
      <c r="DK180" s="477"/>
      <c r="DL180" s="682"/>
      <c r="DM180" s="682"/>
      <c r="DN180" s="682"/>
      <c r="DO180" s="682" t="s">
        <v>18</v>
      </c>
      <c r="DP180" s="682">
        <f>SUM(DP146:DP178)</f>
        <v>0</v>
      </c>
      <c r="DQ180" s="477"/>
      <c r="DR180" s="682"/>
      <c r="DS180" s="682"/>
      <c r="DT180" s="682"/>
      <c r="DU180" s="682" t="s">
        <v>18</v>
      </c>
      <c r="DV180" s="682">
        <f>SUM(DV146:DV178)</f>
        <v>0</v>
      </c>
      <c r="DW180" s="477"/>
      <c r="DX180" s="682"/>
      <c r="DY180" s="682"/>
      <c r="DZ180" s="682"/>
      <c r="EA180" s="682" t="s">
        <v>18</v>
      </c>
      <c r="EB180" s="682">
        <f>SUM(EB146:EB178)</f>
        <v>0</v>
      </c>
      <c r="EC180" s="477"/>
      <c r="ED180" s="682"/>
      <c r="EE180" s="682"/>
      <c r="EF180" s="682"/>
      <c r="EG180" s="682" t="s">
        <v>18</v>
      </c>
      <c r="EH180" s="682">
        <f>SUM(EH146:EH178)</f>
        <v>0</v>
      </c>
      <c r="EI180" s="477"/>
      <c r="EJ180" s="682"/>
      <c r="EK180" s="682"/>
      <c r="EL180" s="682"/>
      <c r="EM180" s="682" t="s">
        <v>18</v>
      </c>
      <c r="EN180" s="682">
        <f>SUM(EN146:EN178)</f>
        <v>0</v>
      </c>
      <c r="EO180" s="477"/>
      <c r="EP180" s="682"/>
      <c r="EQ180" s="682"/>
      <c r="ER180" s="682"/>
      <c r="ES180" s="682" t="s">
        <v>18</v>
      </c>
      <c r="ET180" s="682">
        <f>SUM(ET146:ET178)</f>
        <v>0</v>
      </c>
      <c r="EU180" s="477"/>
      <c r="EV180" s="682"/>
      <c r="EW180" s="682"/>
      <c r="EX180" s="682"/>
      <c r="EY180" s="682" t="s">
        <v>18</v>
      </c>
      <c r="EZ180" s="682">
        <f>SUM(EZ146:EZ178)</f>
        <v>0</v>
      </c>
      <c r="FA180" s="477"/>
      <c r="FB180" s="682"/>
      <c r="FC180" s="682"/>
      <c r="FD180" s="682"/>
      <c r="FE180" s="682" t="s">
        <v>18</v>
      </c>
      <c r="FF180" s="682">
        <f>SUM(FF146:FF178)</f>
        <v>0</v>
      </c>
      <c r="FG180" s="477"/>
      <c r="FH180" s="682"/>
      <c r="FI180" s="682"/>
      <c r="FJ180" s="682"/>
      <c r="FK180" s="682" t="s">
        <v>18</v>
      </c>
      <c r="FL180" s="682">
        <f>SUM(FL146:FL178)</f>
        <v>0</v>
      </c>
      <c r="FM180" s="477"/>
      <c r="FN180" s="682"/>
      <c r="FO180" s="682"/>
      <c r="FP180" s="682"/>
      <c r="FQ180" s="682" t="s">
        <v>18</v>
      </c>
      <c r="FR180" s="682">
        <f>SUM(FR146:FR178)</f>
        <v>0</v>
      </c>
      <c r="FS180" s="477"/>
      <c r="FT180" s="682"/>
      <c r="FU180" s="682"/>
      <c r="FV180" s="682"/>
      <c r="FW180" s="682" t="s">
        <v>18</v>
      </c>
      <c r="FX180" s="682">
        <f>SUM(FX146:FX178)</f>
        <v>0</v>
      </c>
      <c r="FY180" s="477"/>
    </row>
    <row r="181" spans="1:181" x14ac:dyDescent="0.3">
      <c r="B181" s="1388">
        <v>1</v>
      </c>
      <c r="C181" s="1388"/>
      <c r="D181" s="1388"/>
      <c r="E181" s="1388"/>
      <c r="F181" s="1388"/>
      <c r="G181" s="1388"/>
      <c r="H181" s="1388">
        <v>2</v>
      </c>
      <c r="I181" s="1388"/>
      <c r="J181" s="1388"/>
      <c r="K181" s="1388"/>
      <c r="L181" s="1388"/>
      <c r="M181" s="1388"/>
      <c r="N181" s="1388">
        <v>3</v>
      </c>
      <c r="O181" s="1388"/>
      <c r="P181" s="1388"/>
      <c r="Q181" s="1388"/>
      <c r="R181" s="1388"/>
      <c r="S181" s="1388"/>
      <c r="T181" s="1388">
        <v>4</v>
      </c>
      <c r="U181" s="1388"/>
      <c r="V181" s="1388"/>
      <c r="W181" s="1388"/>
      <c r="X181" s="1388"/>
      <c r="Y181" s="1388"/>
      <c r="Z181" s="1388">
        <v>5</v>
      </c>
      <c r="AA181" s="1388"/>
      <c r="AB181" s="1388"/>
      <c r="AC181" s="1388"/>
      <c r="AD181" s="1388"/>
      <c r="AE181" s="1388"/>
      <c r="AF181" s="1388">
        <v>6</v>
      </c>
      <c r="AG181" s="1388"/>
      <c r="AH181" s="1388"/>
      <c r="AI181" s="1388"/>
      <c r="AJ181" s="1388"/>
      <c r="AK181" s="1388"/>
      <c r="AL181" s="1388">
        <v>7</v>
      </c>
      <c r="AM181" s="1388"/>
      <c r="AN181" s="1388"/>
      <c r="AO181" s="1388"/>
      <c r="AP181" s="1388"/>
      <c r="AQ181" s="1388"/>
      <c r="AR181" s="1388">
        <v>8</v>
      </c>
      <c r="AS181" s="1388"/>
      <c r="AT181" s="1388"/>
      <c r="AU181" s="1388"/>
      <c r="AV181" s="1388"/>
      <c r="AW181" s="1388"/>
      <c r="AX181" s="1388">
        <v>9</v>
      </c>
      <c r="AY181" s="1388"/>
      <c r="AZ181" s="1388"/>
      <c r="BA181" s="1388"/>
      <c r="BB181" s="1388"/>
      <c r="BC181" s="1388"/>
      <c r="BD181" s="1388">
        <v>10</v>
      </c>
      <c r="BE181" s="1388"/>
      <c r="BF181" s="1388"/>
      <c r="BG181" s="1388"/>
      <c r="BH181" s="1388"/>
      <c r="BI181" s="1388"/>
      <c r="BJ181" s="1388">
        <v>11</v>
      </c>
      <c r="BK181" s="1388"/>
      <c r="BL181" s="1388"/>
      <c r="BM181" s="1388"/>
      <c r="BN181" s="1388"/>
      <c r="BO181" s="1388"/>
      <c r="BP181" s="1388">
        <v>12</v>
      </c>
      <c r="BQ181" s="1388"/>
      <c r="BR181" s="1388"/>
      <c r="BS181" s="1388"/>
      <c r="BT181" s="1388"/>
      <c r="BU181" s="1388"/>
      <c r="BV181" s="1388">
        <v>13</v>
      </c>
      <c r="BW181" s="1388"/>
      <c r="BX181" s="1388"/>
      <c r="BY181" s="1388"/>
      <c r="BZ181" s="1388"/>
      <c r="CA181" s="1388"/>
      <c r="CB181" s="1388">
        <v>14</v>
      </c>
      <c r="CC181" s="1388"/>
      <c r="CD181" s="1388"/>
      <c r="CE181" s="1388"/>
      <c r="CF181" s="1388"/>
      <c r="CG181" s="1388"/>
      <c r="CH181" s="1388">
        <v>15</v>
      </c>
      <c r="CI181" s="1388"/>
      <c r="CJ181" s="1388"/>
      <c r="CK181" s="1388"/>
      <c r="CL181" s="1388"/>
      <c r="CM181" s="1388"/>
      <c r="CN181" s="1388">
        <v>16</v>
      </c>
      <c r="CO181" s="1388"/>
      <c r="CP181" s="1388"/>
      <c r="CQ181" s="1388"/>
      <c r="CR181" s="1388"/>
      <c r="CS181" s="1388"/>
      <c r="CT181" s="1388">
        <v>17</v>
      </c>
      <c r="CU181" s="1388"/>
      <c r="CV181" s="1388"/>
      <c r="CW181" s="1388"/>
      <c r="CX181" s="1388"/>
      <c r="CY181" s="1388"/>
      <c r="CZ181" s="1388">
        <v>18</v>
      </c>
      <c r="DA181" s="1388"/>
      <c r="DB181" s="1388"/>
      <c r="DC181" s="1388"/>
      <c r="DD181" s="1388"/>
      <c r="DE181" s="1388"/>
      <c r="DF181" s="1388">
        <v>19</v>
      </c>
      <c r="DG181" s="1388"/>
      <c r="DH181" s="1388"/>
      <c r="DI181" s="1388"/>
      <c r="DJ181" s="1388"/>
      <c r="DK181" s="1388"/>
      <c r="DL181" s="1388">
        <v>20</v>
      </c>
      <c r="DM181" s="1388"/>
      <c r="DN181" s="1388"/>
      <c r="DO181" s="1388"/>
      <c r="DP181" s="1388"/>
      <c r="DQ181" s="1388"/>
      <c r="DR181" s="1388">
        <v>21</v>
      </c>
      <c r="DS181" s="1388"/>
      <c r="DT181" s="1388"/>
      <c r="DU181" s="1388"/>
      <c r="DV181" s="1388"/>
      <c r="DW181" s="1388"/>
      <c r="DX181" s="1388">
        <v>22</v>
      </c>
      <c r="DY181" s="1388"/>
      <c r="DZ181" s="1388"/>
      <c r="EA181" s="1388"/>
      <c r="EB181" s="1388"/>
      <c r="EC181" s="1388"/>
      <c r="ED181" s="1388">
        <v>23</v>
      </c>
      <c r="EE181" s="1388"/>
      <c r="EF181" s="1388"/>
      <c r="EG181" s="1388"/>
      <c r="EH181" s="1388"/>
      <c r="EI181" s="1388"/>
      <c r="EJ181" s="1388">
        <v>24</v>
      </c>
      <c r="EK181" s="1388"/>
      <c r="EL181" s="1388"/>
      <c r="EM181" s="1388"/>
      <c r="EN181" s="1388"/>
      <c r="EO181" s="1388"/>
      <c r="EP181" s="1388">
        <v>25</v>
      </c>
      <c r="EQ181" s="1388"/>
      <c r="ER181" s="1388"/>
      <c r="ES181" s="1388"/>
      <c r="ET181" s="1388"/>
      <c r="EU181" s="1388"/>
      <c r="EV181" s="1388">
        <v>26</v>
      </c>
      <c r="EW181" s="1388"/>
      <c r="EX181" s="1388"/>
      <c r="EY181" s="1388"/>
      <c r="EZ181" s="1388"/>
      <c r="FA181" s="1388"/>
      <c r="FB181" s="1388">
        <v>27</v>
      </c>
      <c r="FC181" s="1388"/>
      <c r="FD181" s="1388"/>
      <c r="FE181" s="1388"/>
      <c r="FF181" s="1388"/>
      <c r="FG181" s="1388"/>
      <c r="FH181" s="1388">
        <v>28</v>
      </c>
      <c r="FI181" s="1388"/>
      <c r="FJ181" s="1388"/>
      <c r="FK181" s="1388"/>
      <c r="FL181" s="1388"/>
      <c r="FM181" s="1388"/>
      <c r="FN181" s="1388">
        <v>29</v>
      </c>
      <c r="FO181" s="1388"/>
      <c r="FP181" s="1388"/>
      <c r="FQ181" s="1388"/>
      <c r="FR181" s="1388"/>
      <c r="FS181" s="1388"/>
      <c r="FT181" s="1388">
        <v>30</v>
      </c>
      <c r="FU181" s="1388"/>
      <c r="FV181" s="1388"/>
      <c r="FW181" s="1388"/>
      <c r="FX181" s="1388"/>
      <c r="FY181" s="1388"/>
    </row>
    <row r="183" spans="1:181" x14ac:dyDescent="0.3">
      <c r="B183">
        <f>(COLUMN(L180)-11)*6</f>
        <v>6</v>
      </c>
      <c r="C183">
        <f>COLUMN(L180)</f>
        <v>12</v>
      </c>
    </row>
    <row r="185" spans="1:181" x14ac:dyDescent="0.3">
      <c r="A185" t="s">
        <v>433</v>
      </c>
    </row>
    <row r="186" spans="1:181" x14ac:dyDescent="0.3">
      <c r="A186">
        <v>1</v>
      </c>
      <c r="B186">
        <v>2</v>
      </c>
      <c r="C186">
        <v>3</v>
      </c>
      <c r="D186">
        <v>4</v>
      </c>
      <c r="E186">
        <v>5</v>
      </c>
      <c r="F186">
        <v>6</v>
      </c>
      <c r="G186">
        <v>7</v>
      </c>
      <c r="H186">
        <v>8</v>
      </c>
      <c r="I186">
        <v>9</v>
      </c>
      <c r="J186">
        <v>10</v>
      </c>
      <c r="K186">
        <v>11</v>
      </c>
      <c r="L186">
        <v>12</v>
      </c>
      <c r="M186">
        <v>13</v>
      </c>
      <c r="N186">
        <v>14</v>
      </c>
      <c r="O186">
        <v>15</v>
      </c>
      <c r="P186">
        <v>16</v>
      </c>
      <c r="Q186">
        <v>17</v>
      </c>
      <c r="R186">
        <v>18</v>
      </c>
      <c r="S186">
        <v>19</v>
      </c>
      <c r="T186">
        <v>20</v>
      </c>
      <c r="U186">
        <v>21</v>
      </c>
      <c r="V186">
        <v>22</v>
      </c>
      <c r="W186">
        <v>23</v>
      </c>
      <c r="X186">
        <v>24</v>
      </c>
      <c r="Y186">
        <v>25</v>
      </c>
      <c r="Z186">
        <v>26</v>
      </c>
      <c r="AA186">
        <v>27</v>
      </c>
      <c r="AB186">
        <v>28</v>
      </c>
      <c r="AC186">
        <v>29</v>
      </c>
      <c r="AD186">
        <v>30</v>
      </c>
    </row>
    <row r="187" spans="1:181" x14ac:dyDescent="0.3">
      <c r="A187">
        <f t="shared" ref="A187:AA187" ca="1" si="151">OFFSET($F$180,0,(COLUMN(K180)-11)*6)</f>
        <v>28.158000000000001</v>
      </c>
      <c r="B187">
        <f t="shared" ca="1" si="151"/>
        <v>37.429460035387521</v>
      </c>
      <c r="C187">
        <f t="shared" ca="1" si="151"/>
        <v>32.831282352334895</v>
      </c>
      <c r="D187">
        <f t="shared" ca="1" si="151"/>
        <v>38.11433308159399</v>
      </c>
      <c r="E187">
        <f t="shared" ca="1" si="151"/>
        <v>31.464029725230606</v>
      </c>
      <c r="F187">
        <f t="shared" ca="1" si="151"/>
        <v>40.629140507706268</v>
      </c>
      <c r="G187">
        <f t="shared" ca="1" si="151"/>
        <v>34.423717806341358</v>
      </c>
      <c r="H187">
        <f t="shared" ca="1" si="151"/>
        <v>39.347414872065897</v>
      </c>
      <c r="I187">
        <f t="shared" ca="1" si="151"/>
        <v>31.376180618501433</v>
      </c>
      <c r="J187">
        <f t="shared" ca="1" si="151"/>
        <v>40.110091793624811</v>
      </c>
      <c r="K187">
        <f t="shared" ca="1" si="151"/>
        <v>34.012344663456702</v>
      </c>
      <c r="L187">
        <f t="shared" ca="1" si="151"/>
        <v>39.172231693387701</v>
      </c>
      <c r="M187">
        <f t="shared" ca="1" si="151"/>
        <v>31.106635075904506</v>
      </c>
      <c r="N187">
        <f t="shared" ca="1" si="151"/>
        <v>39.836185901762036</v>
      </c>
      <c r="O187">
        <f t="shared" ca="1" si="151"/>
        <v>33.832858512167</v>
      </c>
      <c r="P187">
        <f t="shared" ca="1" si="151"/>
        <v>0</v>
      </c>
      <c r="Q187">
        <f t="shared" ca="1" si="151"/>
        <v>0</v>
      </c>
      <c r="R187">
        <f t="shared" ca="1" si="151"/>
        <v>0</v>
      </c>
      <c r="S187">
        <f t="shared" ca="1" si="151"/>
        <v>0</v>
      </c>
      <c r="T187">
        <f t="shared" ca="1" si="151"/>
        <v>0</v>
      </c>
      <c r="U187">
        <f t="shared" ca="1" si="151"/>
        <v>0</v>
      </c>
      <c r="V187">
        <f t="shared" ca="1" si="151"/>
        <v>0</v>
      </c>
      <c r="W187">
        <f t="shared" ca="1" si="151"/>
        <v>0</v>
      </c>
      <c r="X187">
        <f t="shared" ca="1" si="151"/>
        <v>0</v>
      </c>
      <c r="Y187">
        <f t="shared" ca="1" si="151"/>
        <v>0</v>
      </c>
      <c r="Z187">
        <f t="shared" ca="1" si="151"/>
        <v>0</v>
      </c>
      <c r="AA187">
        <f t="shared" ca="1" si="151"/>
        <v>0</v>
      </c>
      <c r="AB187">
        <f ca="1">OFFSET($F$180,0,(COLUMN(AL180)-11)*6)</f>
        <v>0</v>
      </c>
      <c r="AC187">
        <f ca="1">OFFSET($F$180,0,(COLUMN(AM180)-11)*6)</f>
        <v>0</v>
      </c>
      <c r="AD187">
        <f ca="1">OFFSET($F$180,0,(COLUMN(AN180)-11)*6)</f>
        <v>0</v>
      </c>
    </row>
    <row r="190" spans="1:181" x14ac:dyDescent="0.3">
      <c r="C190" t="s">
        <v>542</v>
      </c>
      <c r="E190" t="s">
        <v>545</v>
      </c>
    </row>
    <row r="191" spans="1:181" x14ac:dyDescent="0.3">
      <c r="C191" t="s">
        <v>543</v>
      </c>
      <c r="D191" t="s">
        <v>544</v>
      </c>
      <c r="E191" t="s">
        <v>543</v>
      </c>
      <c r="F191" t="s">
        <v>544</v>
      </c>
    </row>
    <row r="192" spans="1:181" x14ac:dyDescent="0.3">
      <c r="B192">
        <f t="array" ref="B192:C221">TRANSPOSE(A186:AD187)</f>
        <v>1</v>
      </c>
      <c r="C192" s="914">
        <f ca="1"/>
        <v>28.158000000000001</v>
      </c>
      <c r="D192" s="870">
        <f ca="1">+C192/Menu!$F$13</f>
        <v>7.0395000000000003</v>
      </c>
      <c r="E192">
        <f t="shared" ref="E192:E221" si="152">+L22</f>
        <v>31.2</v>
      </c>
      <c r="F192">
        <f t="shared" ref="F192:F221" si="153">+K22</f>
        <v>7.8</v>
      </c>
    </row>
    <row r="193" spans="2:6" x14ac:dyDescent="0.3">
      <c r="B193">
        <v>2</v>
      </c>
      <c r="C193" s="914">
        <f ca="1"/>
        <v>37.429460035387521</v>
      </c>
      <c r="D193" s="870">
        <f ca="1">+C193/Menu!$F$13</f>
        <v>9.3573650088468803</v>
      </c>
      <c r="E193">
        <f t="shared" si="152"/>
        <v>40</v>
      </c>
      <c r="F193">
        <f t="shared" si="153"/>
        <v>10</v>
      </c>
    </row>
    <row r="194" spans="2:6" x14ac:dyDescent="0.3">
      <c r="B194">
        <v>3</v>
      </c>
      <c r="C194" s="914">
        <f ca="1"/>
        <v>32.831282352334895</v>
      </c>
      <c r="D194" s="870">
        <f ca="1">+C194/Menu!$F$13</f>
        <v>8.2078205880837238</v>
      </c>
      <c r="E194">
        <f t="shared" si="152"/>
        <v>34</v>
      </c>
      <c r="F194">
        <f t="shared" si="153"/>
        <v>8.5</v>
      </c>
    </row>
    <row r="195" spans="2:6" x14ac:dyDescent="0.3">
      <c r="B195">
        <v>4</v>
      </c>
      <c r="C195" s="914">
        <f ca="1"/>
        <v>38.11433308159399</v>
      </c>
      <c r="D195" s="870">
        <f ca="1">+C195/Menu!$F$13</f>
        <v>9.5285832703984976</v>
      </c>
      <c r="E195">
        <f t="shared" si="152"/>
        <v>38</v>
      </c>
      <c r="F195">
        <f t="shared" si="153"/>
        <v>9.5</v>
      </c>
    </row>
    <row r="196" spans="2:6" x14ac:dyDescent="0.3">
      <c r="B196">
        <v>5</v>
      </c>
      <c r="C196" s="914">
        <f ca="1"/>
        <v>31.464029725230606</v>
      </c>
      <c r="D196" s="870">
        <f ca="1">+C196/Menu!$F$13</f>
        <v>7.8660074313076516</v>
      </c>
      <c r="E196">
        <f t="shared" si="152"/>
        <v>31.2</v>
      </c>
      <c r="F196">
        <f t="shared" si="153"/>
        <v>7.8</v>
      </c>
    </row>
    <row r="197" spans="2:6" x14ac:dyDescent="0.3">
      <c r="B197">
        <v>6</v>
      </c>
      <c r="C197" s="914">
        <f ca="1"/>
        <v>40.629140507706268</v>
      </c>
      <c r="D197" s="870">
        <f ca="1">+C197/Menu!$F$13</f>
        <v>10.157285126926567</v>
      </c>
      <c r="E197">
        <f t="shared" si="152"/>
        <v>40</v>
      </c>
      <c r="F197">
        <f t="shared" si="153"/>
        <v>10</v>
      </c>
    </row>
    <row r="198" spans="2:6" x14ac:dyDescent="0.3">
      <c r="B198">
        <v>7</v>
      </c>
      <c r="C198" s="914">
        <f ca="1"/>
        <v>34.423717806341358</v>
      </c>
      <c r="D198" s="870">
        <f ca="1">+C198/Menu!$F$13</f>
        <v>8.6059294515853395</v>
      </c>
      <c r="E198">
        <f t="shared" si="152"/>
        <v>34</v>
      </c>
      <c r="F198">
        <f t="shared" si="153"/>
        <v>8.5</v>
      </c>
    </row>
    <row r="199" spans="2:6" x14ac:dyDescent="0.3">
      <c r="B199">
        <v>8</v>
      </c>
      <c r="C199" s="914">
        <f ca="1"/>
        <v>39.347414872065897</v>
      </c>
      <c r="D199" s="870">
        <f ca="1">+C199/Menu!$F$13</f>
        <v>9.8368537180164743</v>
      </c>
      <c r="E199">
        <f t="shared" si="152"/>
        <v>38</v>
      </c>
      <c r="F199">
        <f t="shared" si="153"/>
        <v>9.5</v>
      </c>
    </row>
    <row r="200" spans="2:6" x14ac:dyDescent="0.3">
      <c r="B200">
        <v>9</v>
      </c>
      <c r="C200" s="914">
        <f ca="1"/>
        <v>31.376180618501433</v>
      </c>
      <c r="D200" s="870">
        <f ca="1">+C200/Menu!$F$13</f>
        <v>7.8440451546253582</v>
      </c>
      <c r="E200">
        <f t="shared" si="152"/>
        <v>31.2</v>
      </c>
      <c r="F200">
        <f t="shared" si="153"/>
        <v>7.8</v>
      </c>
    </row>
    <row r="201" spans="2:6" x14ac:dyDescent="0.3">
      <c r="B201">
        <v>10</v>
      </c>
      <c r="C201" s="914">
        <f ca="1"/>
        <v>40.110091793624811</v>
      </c>
      <c r="D201" s="870">
        <f ca="1">+C201/Menu!$F$13</f>
        <v>10.027522948406203</v>
      </c>
      <c r="E201">
        <f t="shared" si="152"/>
        <v>40</v>
      </c>
      <c r="F201">
        <f t="shared" si="153"/>
        <v>10</v>
      </c>
    </row>
    <row r="202" spans="2:6" x14ac:dyDescent="0.3">
      <c r="B202">
        <v>11</v>
      </c>
      <c r="C202" s="914">
        <f ca="1"/>
        <v>34.012344663456702</v>
      </c>
      <c r="D202" s="870">
        <f ca="1">+C202/Menu!$F$13</f>
        <v>8.5030861658641754</v>
      </c>
      <c r="E202">
        <f t="shared" si="152"/>
        <v>34</v>
      </c>
      <c r="F202">
        <f t="shared" si="153"/>
        <v>8.5</v>
      </c>
    </row>
    <row r="203" spans="2:6" x14ac:dyDescent="0.3">
      <c r="B203">
        <v>12</v>
      </c>
      <c r="C203" s="914">
        <f ca="1"/>
        <v>39.172231693387701</v>
      </c>
      <c r="D203" s="870">
        <f ca="1">+C203/Menu!$F$13</f>
        <v>9.7930579233469253</v>
      </c>
      <c r="E203">
        <f t="shared" si="152"/>
        <v>38</v>
      </c>
      <c r="F203">
        <f t="shared" si="153"/>
        <v>9.5</v>
      </c>
    </row>
    <row r="204" spans="2:6" x14ac:dyDescent="0.3">
      <c r="B204">
        <v>13</v>
      </c>
      <c r="C204" s="914">
        <f ca="1"/>
        <v>31.106635075904506</v>
      </c>
      <c r="D204" s="870">
        <f ca="1">+C204/Menu!$F$13</f>
        <v>7.7766587689761266</v>
      </c>
      <c r="E204">
        <f t="shared" si="152"/>
        <v>31.2</v>
      </c>
      <c r="F204">
        <f t="shared" si="153"/>
        <v>7.8</v>
      </c>
    </row>
    <row r="205" spans="2:6" x14ac:dyDescent="0.3">
      <c r="B205">
        <v>14</v>
      </c>
      <c r="C205" s="914">
        <f ca="1"/>
        <v>39.836185901762036</v>
      </c>
      <c r="D205" s="870">
        <f ca="1">+C205/Menu!$F$13</f>
        <v>9.959046475440509</v>
      </c>
      <c r="E205">
        <f t="shared" si="152"/>
        <v>40</v>
      </c>
      <c r="F205">
        <f t="shared" si="153"/>
        <v>10</v>
      </c>
    </row>
    <row r="206" spans="2:6" x14ac:dyDescent="0.3">
      <c r="B206">
        <v>15</v>
      </c>
      <c r="C206" s="914">
        <f ca="1"/>
        <v>33.832858512167</v>
      </c>
      <c r="D206" s="870">
        <f ca="1">+C206/Menu!$F$13</f>
        <v>8.4582146280417501</v>
      </c>
      <c r="E206">
        <f t="shared" si="152"/>
        <v>34</v>
      </c>
      <c r="F206">
        <f t="shared" si="153"/>
        <v>8.5</v>
      </c>
    </row>
    <row r="207" spans="2:6" x14ac:dyDescent="0.3">
      <c r="B207">
        <v>16</v>
      </c>
      <c r="C207" s="914">
        <f ca="1"/>
        <v>0</v>
      </c>
      <c r="D207" s="870">
        <f ca="1">+C207/Menu!$F$13</f>
        <v>0</v>
      </c>
      <c r="E207">
        <f t="shared" si="152"/>
        <v>0</v>
      </c>
      <c r="F207">
        <f t="shared" si="153"/>
        <v>0</v>
      </c>
    </row>
    <row r="208" spans="2:6" x14ac:dyDescent="0.3">
      <c r="B208">
        <v>17</v>
      </c>
      <c r="C208" s="914">
        <f ca="1"/>
        <v>0</v>
      </c>
      <c r="D208" s="870">
        <f ca="1">+C208/Menu!$F$13</f>
        <v>0</v>
      </c>
      <c r="E208">
        <f t="shared" si="152"/>
        <v>0</v>
      </c>
      <c r="F208">
        <f t="shared" si="153"/>
        <v>0</v>
      </c>
    </row>
    <row r="209" spans="2:6" x14ac:dyDescent="0.3">
      <c r="B209">
        <v>18</v>
      </c>
      <c r="C209" s="914">
        <f ca="1"/>
        <v>0</v>
      </c>
      <c r="D209" s="870">
        <f ca="1">+C209/Menu!$F$13</f>
        <v>0</v>
      </c>
      <c r="E209">
        <f t="shared" si="152"/>
        <v>0</v>
      </c>
      <c r="F209">
        <f t="shared" si="153"/>
        <v>0</v>
      </c>
    </row>
    <row r="210" spans="2:6" x14ac:dyDescent="0.3">
      <c r="B210">
        <v>19</v>
      </c>
      <c r="C210" s="914">
        <f ca="1"/>
        <v>0</v>
      </c>
      <c r="D210" s="870">
        <f ca="1">+C210/Menu!$F$13</f>
        <v>0</v>
      </c>
      <c r="E210">
        <f t="shared" si="152"/>
        <v>0</v>
      </c>
      <c r="F210">
        <f t="shared" si="153"/>
        <v>0</v>
      </c>
    </row>
    <row r="211" spans="2:6" x14ac:dyDescent="0.3">
      <c r="B211">
        <v>20</v>
      </c>
      <c r="C211" s="914">
        <f ca="1"/>
        <v>0</v>
      </c>
      <c r="D211" s="870">
        <f ca="1">+C211/Menu!$F$13</f>
        <v>0</v>
      </c>
      <c r="E211">
        <f t="shared" si="152"/>
        <v>0</v>
      </c>
      <c r="F211">
        <f t="shared" si="153"/>
        <v>0</v>
      </c>
    </row>
    <row r="212" spans="2:6" x14ac:dyDescent="0.3">
      <c r="B212">
        <v>21</v>
      </c>
      <c r="C212" s="914">
        <f ca="1"/>
        <v>0</v>
      </c>
      <c r="D212" s="870">
        <f ca="1">+C212/Menu!$F$13</f>
        <v>0</v>
      </c>
      <c r="E212">
        <f t="shared" si="152"/>
        <v>0</v>
      </c>
      <c r="F212">
        <f t="shared" si="153"/>
        <v>0</v>
      </c>
    </row>
    <row r="213" spans="2:6" x14ac:dyDescent="0.3">
      <c r="B213">
        <v>22</v>
      </c>
      <c r="C213" s="914">
        <f ca="1"/>
        <v>0</v>
      </c>
      <c r="D213" s="870">
        <f ca="1">+C213/Menu!$F$13</f>
        <v>0</v>
      </c>
      <c r="E213">
        <f t="shared" si="152"/>
        <v>0</v>
      </c>
      <c r="F213">
        <f t="shared" si="153"/>
        <v>0</v>
      </c>
    </row>
    <row r="214" spans="2:6" x14ac:dyDescent="0.3">
      <c r="B214">
        <v>23</v>
      </c>
      <c r="C214" s="914">
        <f ca="1"/>
        <v>0</v>
      </c>
      <c r="D214" s="870">
        <f ca="1">+C214/Menu!$F$13</f>
        <v>0</v>
      </c>
      <c r="E214">
        <f t="shared" si="152"/>
        <v>0</v>
      </c>
      <c r="F214">
        <f t="shared" si="153"/>
        <v>0</v>
      </c>
    </row>
    <row r="215" spans="2:6" x14ac:dyDescent="0.3">
      <c r="B215">
        <v>24</v>
      </c>
      <c r="C215" s="914">
        <f ca="1"/>
        <v>0</v>
      </c>
      <c r="D215" s="870">
        <f ca="1">+C215/Menu!$F$13</f>
        <v>0</v>
      </c>
      <c r="E215">
        <f t="shared" si="152"/>
        <v>0</v>
      </c>
      <c r="F215">
        <f t="shared" si="153"/>
        <v>0</v>
      </c>
    </row>
    <row r="216" spans="2:6" x14ac:dyDescent="0.3">
      <c r="B216">
        <v>25</v>
      </c>
      <c r="C216" s="914">
        <f ca="1"/>
        <v>0</v>
      </c>
      <c r="D216" s="870">
        <f ca="1">+C216/Menu!$F$13</f>
        <v>0</v>
      </c>
      <c r="E216">
        <f t="shared" si="152"/>
        <v>0</v>
      </c>
      <c r="F216">
        <f t="shared" si="153"/>
        <v>0</v>
      </c>
    </row>
    <row r="217" spans="2:6" x14ac:dyDescent="0.3">
      <c r="B217">
        <v>26</v>
      </c>
      <c r="C217" s="914">
        <f ca="1"/>
        <v>0</v>
      </c>
      <c r="D217" s="870">
        <f ca="1">+C217/Menu!$F$13</f>
        <v>0</v>
      </c>
      <c r="E217">
        <f t="shared" si="152"/>
        <v>0</v>
      </c>
      <c r="F217">
        <f t="shared" si="153"/>
        <v>0</v>
      </c>
    </row>
    <row r="218" spans="2:6" x14ac:dyDescent="0.3">
      <c r="B218">
        <v>27</v>
      </c>
      <c r="C218" s="914">
        <f ca="1"/>
        <v>0</v>
      </c>
      <c r="D218" s="870">
        <f ca="1">+C218/Menu!$F$13</f>
        <v>0</v>
      </c>
      <c r="E218">
        <f t="shared" si="152"/>
        <v>0</v>
      </c>
      <c r="F218">
        <f t="shared" si="153"/>
        <v>0</v>
      </c>
    </row>
    <row r="219" spans="2:6" x14ac:dyDescent="0.3">
      <c r="B219">
        <v>28</v>
      </c>
      <c r="C219" s="914">
        <f ca="1"/>
        <v>0</v>
      </c>
      <c r="D219" s="870">
        <f ca="1">+C219/Menu!$F$13</f>
        <v>0</v>
      </c>
      <c r="E219">
        <f t="shared" si="152"/>
        <v>0</v>
      </c>
      <c r="F219">
        <f t="shared" si="153"/>
        <v>0</v>
      </c>
    </row>
    <row r="220" spans="2:6" x14ac:dyDescent="0.3">
      <c r="B220">
        <v>29</v>
      </c>
      <c r="C220" s="914">
        <f ca="1"/>
        <v>0</v>
      </c>
      <c r="D220" s="870">
        <f ca="1">+C220/Menu!$F$13</f>
        <v>0</v>
      </c>
      <c r="E220">
        <f t="shared" si="152"/>
        <v>0</v>
      </c>
      <c r="F220">
        <f t="shared" si="153"/>
        <v>0</v>
      </c>
    </row>
    <row r="221" spans="2:6" x14ac:dyDescent="0.3">
      <c r="B221">
        <v>30</v>
      </c>
      <c r="C221" s="914">
        <f ca="1"/>
        <v>0</v>
      </c>
      <c r="D221" s="870">
        <f ca="1">+C221/Menu!$F$13</f>
        <v>0</v>
      </c>
      <c r="E221">
        <f t="shared" si="152"/>
        <v>0</v>
      </c>
      <c r="F221">
        <f t="shared" si="153"/>
        <v>0</v>
      </c>
    </row>
  </sheetData>
  <mergeCells count="61">
    <mergeCell ref="BJ55:BO55"/>
    <mergeCell ref="M19:N19"/>
    <mergeCell ref="B55:G55"/>
    <mergeCell ref="H55:M55"/>
    <mergeCell ref="N55:S55"/>
    <mergeCell ref="T55:Y55"/>
    <mergeCell ref="Z55:AE55"/>
    <mergeCell ref="AF55:AK55"/>
    <mergeCell ref="AL55:AQ55"/>
    <mergeCell ref="AR55:AW55"/>
    <mergeCell ref="AX55:BC55"/>
    <mergeCell ref="BD55:BI55"/>
    <mergeCell ref="ED55:EI55"/>
    <mergeCell ref="BP55:BU55"/>
    <mergeCell ref="BV55:CA55"/>
    <mergeCell ref="CB55:CG55"/>
    <mergeCell ref="CH55:CM55"/>
    <mergeCell ref="CN55:CS55"/>
    <mergeCell ref="CT55:CY55"/>
    <mergeCell ref="CZ55:DE55"/>
    <mergeCell ref="DF55:DK55"/>
    <mergeCell ref="DL55:DQ55"/>
    <mergeCell ref="DR55:DW55"/>
    <mergeCell ref="DX55:EC55"/>
    <mergeCell ref="FT55:FY55"/>
    <mergeCell ref="B181:G181"/>
    <mergeCell ref="H181:M181"/>
    <mergeCell ref="N181:S181"/>
    <mergeCell ref="T181:Y181"/>
    <mergeCell ref="Z181:AE181"/>
    <mergeCell ref="AF181:AK181"/>
    <mergeCell ref="AL181:AQ181"/>
    <mergeCell ref="AR181:AW181"/>
    <mergeCell ref="AX181:BC181"/>
    <mergeCell ref="EJ55:EO55"/>
    <mergeCell ref="EP55:EU55"/>
    <mergeCell ref="EV55:FA55"/>
    <mergeCell ref="FB55:FG55"/>
    <mergeCell ref="FH55:FM55"/>
    <mergeCell ref="FN55:FS55"/>
    <mergeCell ref="DR181:DW181"/>
    <mergeCell ref="BD181:BI181"/>
    <mergeCell ref="BJ181:BO181"/>
    <mergeCell ref="BP181:BU181"/>
    <mergeCell ref="BV181:CA181"/>
    <mergeCell ref="CB181:CG181"/>
    <mergeCell ref="CH181:CM181"/>
    <mergeCell ref="CN181:CS181"/>
    <mergeCell ref="CT181:CY181"/>
    <mergeCell ref="CZ181:DE181"/>
    <mergeCell ref="DF181:DK181"/>
    <mergeCell ref="DL181:DQ181"/>
    <mergeCell ref="FH181:FM181"/>
    <mergeCell ref="FN181:FS181"/>
    <mergeCell ref="FT181:FY181"/>
    <mergeCell ref="DX181:EC181"/>
    <mergeCell ref="ED181:EI181"/>
    <mergeCell ref="EJ181:EO181"/>
    <mergeCell ref="EP181:EU181"/>
    <mergeCell ref="EV181:FA181"/>
    <mergeCell ref="FB181:FG181"/>
  </mergeCells>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4DD65-D71E-4218-BD7E-4B429F27064B}">
  <sheetPr>
    <tabColor theme="7" tint="-0.249977111117893"/>
  </sheetPr>
  <dimension ref="A1:FY221"/>
  <sheetViews>
    <sheetView topLeftCell="E1" zoomScale="70" zoomScaleNormal="70" workbookViewId="0">
      <selection activeCell="J31" sqref="J31"/>
    </sheetView>
  </sheetViews>
  <sheetFormatPr baseColWidth="10" defaultRowHeight="14.4" x14ac:dyDescent="0.3"/>
  <cols>
    <col min="1" max="1" width="18.5546875" bestFit="1" customWidth="1"/>
    <col min="3" max="3" width="20.6640625" bestFit="1" customWidth="1"/>
    <col min="4" max="4" width="12.21875" bestFit="1" customWidth="1"/>
    <col min="5" max="5" width="15.44140625" customWidth="1"/>
    <col min="6" max="6" width="25.77734375" bestFit="1" customWidth="1"/>
    <col min="7" max="7" width="14.33203125" customWidth="1"/>
    <col min="8" max="8" width="15.6640625" bestFit="1" customWidth="1"/>
    <col min="9" max="9" width="18.33203125" bestFit="1" customWidth="1"/>
    <col min="10" max="12" width="20.6640625" bestFit="1" customWidth="1"/>
    <col min="13" max="13" width="18.33203125" bestFit="1" customWidth="1"/>
    <col min="14" max="14" width="26" bestFit="1" customWidth="1"/>
    <col min="33" max="33" width="11.21875" customWidth="1"/>
    <col min="44" max="44" width="13.21875" customWidth="1"/>
    <col min="54" max="54" width="13.109375" customWidth="1"/>
  </cols>
  <sheetData>
    <row r="1" spans="1:38" x14ac:dyDescent="0.3">
      <c r="A1" t="s">
        <v>432</v>
      </c>
      <c r="B1" t="s">
        <v>281</v>
      </c>
      <c r="C1" t="s">
        <v>282</v>
      </c>
      <c r="I1" s="629" t="s">
        <v>431</v>
      </c>
      <c r="J1" s="600" t="s">
        <v>283</v>
      </c>
      <c r="K1" s="672" t="s">
        <v>430</v>
      </c>
    </row>
    <row r="2" spans="1:38" ht="15" thickBot="1" x14ac:dyDescent="0.35">
      <c r="B2" s="828">
        <f>+Menu!D13</f>
        <v>200</v>
      </c>
      <c r="C2" s="828">
        <f>+Menu!E13</f>
        <v>200</v>
      </c>
      <c r="I2" s="831">
        <f>+Menu!D54</f>
        <v>1</v>
      </c>
      <c r="J2" s="830">
        <f>+Menu!E54</f>
        <v>14</v>
      </c>
      <c r="K2" s="829">
        <f>+Menu!F54</f>
        <v>13</v>
      </c>
    </row>
    <row r="3" spans="1:38" ht="15" thickBot="1" x14ac:dyDescent="0.35"/>
    <row r="4" spans="1:38" x14ac:dyDescent="0.3">
      <c r="A4" s="697" t="s">
        <v>284</v>
      </c>
      <c r="B4" s="613" t="s">
        <v>429</v>
      </c>
      <c r="C4" s="613" t="s">
        <v>428</v>
      </c>
      <c r="D4" s="613" t="s">
        <v>427</v>
      </c>
      <c r="E4" s="613" t="s">
        <v>285</v>
      </c>
      <c r="F4" s="614" t="s">
        <v>286</v>
      </c>
      <c r="T4" t="s">
        <v>623</v>
      </c>
      <c r="Y4" t="s">
        <v>622</v>
      </c>
      <c r="AD4" t="s">
        <v>624</v>
      </c>
      <c r="AI4" t="s">
        <v>625</v>
      </c>
    </row>
    <row r="5" spans="1:38" x14ac:dyDescent="0.3">
      <c r="A5" s="698" t="s">
        <v>287</v>
      </c>
      <c r="B5" s="522">
        <f>+Menu!D20</f>
        <v>200</v>
      </c>
      <c r="C5" s="522">
        <f>+Menu!E20</f>
        <v>5</v>
      </c>
      <c r="D5" s="522">
        <f>+Menu!D34</f>
        <v>12</v>
      </c>
      <c r="E5" s="522">
        <f>+Menu!E34</f>
        <v>0.5</v>
      </c>
      <c r="F5" s="858">
        <f>+Menu!F34</f>
        <v>0.3</v>
      </c>
      <c r="H5" s="454" t="s">
        <v>223</v>
      </c>
      <c r="I5" s="454"/>
      <c r="J5" s="454" t="s">
        <v>426</v>
      </c>
      <c r="K5" s="454" t="s">
        <v>425</v>
      </c>
      <c r="L5" s="454" t="s">
        <v>424</v>
      </c>
    </row>
    <row r="6" spans="1:38" x14ac:dyDescent="0.3">
      <c r="A6" s="698" t="s">
        <v>288</v>
      </c>
      <c r="B6" s="522">
        <f>+Menu!D21</f>
        <v>200</v>
      </c>
      <c r="C6" s="522">
        <f>+Menu!E21</f>
        <v>5</v>
      </c>
      <c r="D6" s="522">
        <f>+Menu!D35</f>
        <v>12</v>
      </c>
      <c r="E6" s="522">
        <f>+Menu!E35</f>
        <v>0.8</v>
      </c>
      <c r="F6" s="858">
        <f>+Menu!F35</f>
        <v>0.7</v>
      </c>
      <c r="H6" s="454" t="s">
        <v>289</v>
      </c>
      <c r="I6" s="863"/>
      <c r="J6" s="522">
        <f>+Menu!E59*100</f>
        <v>20</v>
      </c>
      <c r="K6" s="522">
        <f>+Menu!F59*100</f>
        <v>-10</v>
      </c>
      <c r="L6" s="522">
        <f>+Menu!D59*100</f>
        <v>-5</v>
      </c>
    </row>
    <row r="7" spans="1:38" x14ac:dyDescent="0.3">
      <c r="A7" s="698" t="s">
        <v>290</v>
      </c>
      <c r="B7" s="522">
        <f>+Menu!D22</f>
        <v>200</v>
      </c>
      <c r="C7" s="522">
        <f>+Menu!E22</f>
        <v>5</v>
      </c>
      <c r="D7" s="522">
        <f>+Menu!D36</f>
        <v>12</v>
      </c>
      <c r="E7" s="522">
        <f>+Menu!E36</f>
        <v>0.7</v>
      </c>
      <c r="F7" s="858">
        <f>+Menu!F36</f>
        <v>0.3</v>
      </c>
      <c r="H7" s="454" t="s">
        <v>291</v>
      </c>
      <c r="I7" s="863"/>
      <c r="J7" s="522">
        <f>+Menu!E60*100</f>
        <v>20</v>
      </c>
      <c r="K7" s="522">
        <f>+Menu!F60*100</f>
        <v>-5</v>
      </c>
      <c r="L7" s="522">
        <f>+Menu!D60*100</f>
        <v>-20</v>
      </c>
      <c r="N7" s="454" t="s">
        <v>413</v>
      </c>
      <c r="O7" s="476">
        <v>1</v>
      </c>
      <c r="P7" s="476">
        <v>2</v>
      </c>
      <c r="Q7" s="476">
        <v>3</v>
      </c>
      <c r="R7" s="476">
        <v>4</v>
      </c>
      <c r="T7" t="s">
        <v>620</v>
      </c>
      <c r="U7" s="974">
        <v>20</v>
      </c>
      <c r="V7" t="s">
        <v>297</v>
      </c>
      <c r="Y7" t="s">
        <v>620</v>
      </c>
      <c r="Z7" s="974">
        <f>+U7</f>
        <v>20</v>
      </c>
      <c r="AA7" t="s">
        <v>297</v>
      </c>
      <c r="AD7" t="s">
        <v>620</v>
      </c>
      <c r="AE7" s="974">
        <f>+U7</f>
        <v>20</v>
      </c>
      <c r="AF7" t="s">
        <v>297</v>
      </c>
      <c r="AI7" t="s">
        <v>620</v>
      </c>
      <c r="AJ7" s="974">
        <f>+U7</f>
        <v>20</v>
      </c>
      <c r="AK7" t="s">
        <v>297</v>
      </c>
    </row>
    <row r="8" spans="1:38" ht="15" thickBot="1" x14ac:dyDescent="0.35">
      <c r="A8" s="696" t="s">
        <v>292</v>
      </c>
      <c r="B8" s="859">
        <f>+Menu!D23</f>
        <v>200</v>
      </c>
      <c r="C8" s="859">
        <f>+Menu!E23</f>
        <v>5</v>
      </c>
      <c r="D8" s="859">
        <f>+Menu!D37</f>
        <v>12</v>
      </c>
      <c r="E8" s="859">
        <f>+Menu!E37</f>
        <v>0.6</v>
      </c>
      <c r="F8" s="860">
        <f>+Menu!F37</f>
        <v>1</v>
      </c>
      <c r="N8" s="454" t="s">
        <v>223</v>
      </c>
      <c r="O8" s="476" t="str">
        <f>+H10</f>
        <v>Blé d'hiver</v>
      </c>
      <c r="P8" s="476" t="str">
        <f>+H11</f>
        <v>Prairie temporaire</v>
      </c>
      <c r="Q8" s="476" t="str">
        <f>+H12</f>
        <v>Orge d'hiver</v>
      </c>
      <c r="R8" s="476" t="str">
        <f>+H13</f>
        <v>Maïs</v>
      </c>
      <c r="T8" t="s">
        <v>621</v>
      </c>
      <c r="U8" s="975">
        <f>+Menu!D34</f>
        <v>12</v>
      </c>
      <c r="V8" t="s">
        <v>472</v>
      </c>
      <c r="Y8" t="s">
        <v>621</v>
      </c>
      <c r="Z8" s="975">
        <f>+Menu!D37</f>
        <v>12</v>
      </c>
      <c r="AA8" t="s">
        <v>472</v>
      </c>
      <c r="AD8" t="s">
        <v>621</v>
      </c>
      <c r="AE8" s="975">
        <f>+Menu!D35</f>
        <v>12</v>
      </c>
      <c r="AF8" t="s">
        <v>472</v>
      </c>
      <c r="AI8" t="s">
        <v>621</v>
      </c>
      <c r="AJ8" s="975">
        <f>+Menu!D36</f>
        <v>12</v>
      </c>
      <c r="AK8" t="s">
        <v>472</v>
      </c>
    </row>
    <row r="9" spans="1:38" ht="15" thickBot="1" x14ac:dyDescent="0.35">
      <c r="A9" s="668" t="s">
        <v>423</v>
      </c>
      <c r="B9" s="50">
        <f>B2-(C8+C7)</f>
        <v>190</v>
      </c>
      <c r="C9" s="630">
        <f>C2-(C5+C6)</f>
        <v>190</v>
      </c>
      <c r="I9" s="454" t="s">
        <v>527</v>
      </c>
      <c r="J9" s="454" t="s">
        <v>525</v>
      </c>
      <c r="K9" s="454" t="s">
        <v>556</v>
      </c>
      <c r="L9" s="454"/>
      <c r="N9" s="454" t="s">
        <v>525</v>
      </c>
      <c r="O9" s="476">
        <f>+J10</f>
        <v>7.8</v>
      </c>
      <c r="P9" s="476">
        <f>+J11</f>
        <v>10</v>
      </c>
      <c r="Q9" s="476">
        <f>+J12</f>
        <v>8.5</v>
      </c>
      <c r="R9" s="476">
        <f>+J13</f>
        <v>9.5</v>
      </c>
    </row>
    <row r="10" spans="1:38" x14ac:dyDescent="0.3">
      <c r="H10" s="864" t="str">
        <f>+Menu!C46</f>
        <v>Blé d'hiver</v>
      </c>
      <c r="I10" s="523" t="str">
        <f>IF(Menu!C46=Menu!$V$6, "HIVER",IF(Menu!C46=Menu!$V$7,"HIVER",IF(Menu!C46=Menu!$V$8,"HIVER",IF(Menu!C46=Menu!$V$13,"HIVER",IF(Menu!C46=Menu!$V$16,"HIVER",IF(H10="0","","ETE"))))))</f>
        <v>HIVER</v>
      </c>
      <c r="J10" s="522">
        <f>+Menu!E46</f>
        <v>7.8</v>
      </c>
      <c r="K10" s="663">
        <f>+Menu!J46</f>
        <v>1194.2</v>
      </c>
      <c r="L10" s="454"/>
      <c r="N10" s="454" t="s">
        <v>413</v>
      </c>
      <c r="O10" s="476">
        <v>1</v>
      </c>
      <c r="P10" s="476">
        <v>2</v>
      </c>
      <c r="Q10" s="476">
        <v>3</v>
      </c>
      <c r="R10" s="476">
        <v>4</v>
      </c>
    </row>
    <row r="11" spans="1:38" ht="15" thickBot="1" x14ac:dyDescent="0.35">
      <c r="A11" t="s">
        <v>422</v>
      </c>
      <c r="H11" s="864" t="str">
        <f>+Menu!C47</f>
        <v>Prairie temporaire</v>
      </c>
      <c r="I11" s="523" t="str">
        <f>IF(Menu!C47=Menu!$V$6, "HIVER",IF(Menu!C47=Menu!$V$7,"HIVER",IF(Menu!C47=Menu!$V$8,"HIVER",IF(Menu!C47=Menu!$V$13,"HIVER",IF(Menu!C47=Menu!$V$16,"HIVER",IF(H11="0","","ETE"))))))</f>
        <v>HIVER</v>
      </c>
      <c r="J11" s="522">
        <f>+Menu!E47</f>
        <v>10</v>
      </c>
      <c r="K11" s="663">
        <f>+Menu!J47</f>
        <v>927</v>
      </c>
      <c r="L11" s="454"/>
      <c r="N11" s="454" t="s">
        <v>541</v>
      </c>
      <c r="O11" s="454" t="str">
        <f>+I10</f>
        <v>HIVER</v>
      </c>
      <c r="P11" s="454" t="str">
        <f>+I11</f>
        <v>HIVER</v>
      </c>
      <c r="Q11" s="454" t="str">
        <f>+I12</f>
        <v>HIVER</v>
      </c>
      <c r="R11" s="454" t="str">
        <f>+I13</f>
        <v>ETE</v>
      </c>
      <c r="U11" s="966"/>
      <c r="V11" s="967" t="s">
        <v>612</v>
      </c>
      <c r="Z11" s="966"/>
      <c r="AA11" s="967" t="s">
        <v>612</v>
      </c>
      <c r="AE11" s="966"/>
      <c r="AF11" s="967" t="s">
        <v>612</v>
      </c>
      <c r="AJ11" s="966"/>
      <c r="AK11" s="967" t="s">
        <v>612</v>
      </c>
    </row>
    <row r="12" spans="1:38" x14ac:dyDescent="0.3">
      <c r="A12" s="629" t="s">
        <v>421</v>
      </c>
      <c r="B12" s="672" t="s">
        <v>420</v>
      </c>
      <c r="C12" s="684" t="s">
        <v>419</v>
      </c>
      <c r="E12" s="828" t="s">
        <v>540</v>
      </c>
      <c r="F12" s="866">
        <f>+Menu!D43</f>
        <v>4</v>
      </c>
      <c r="H12" s="864" t="str">
        <f>+Menu!C48</f>
        <v>Orge d'hiver</v>
      </c>
      <c r="I12" s="523" t="str">
        <f>IF(Menu!C48=Menu!$V$6, "HIVER",IF(Menu!C48=Menu!$V$7,"HIVER",IF(Menu!C48=Menu!$V$8,"HIVER",IF(Menu!C48=Menu!$V$13,"HIVER",IF(Menu!C48=Menu!$V$16,"HIVER",IF(H12="0","","ETE"))))))</f>
        <v>HIVER</v>
      </c>
      <c r="J12" s="522">
        <f>+Menu!E48</f>
        <v>8.5</v>
      </c>
      <c r="K12" s="663">
        <f>+Menu!J48</f>
        <v>1280.5</v>
      </c>
      <c r="L12" s="454"/>
      <c r="N12" s="454" t="s">
        <v>413</v>
      </c>
      <c r="O12" s="476">
        <v>1</v>
      </c>
      <c r="P12" s="476">
        <v>2</v>
      </c>
      <c r="Q12" s="476">
        <v>3</v>
      </c>
      <c r="R12" s="476">
        <v>4</v>
      </c>
      <c r="U12" s="966"/>
      <c r="V12" s="968" t="s">
        <v>613</v>
      </c>
      <c r="Z12" s="966"/>
      <c r="AA12" s="968" t="s">
        <v>613</v>
      </c>
      <c r="AE12" s="966"/>
      <c r="AF12" s="968" t="s">
        <v>613</v>
      </c>
      <c r="AJ12" s="966"/>
      <c r="AK12" s="968" t="s">
        <v>613</v>
      </c>
    </row>
    <row r="13" spans="1:38" x14ac:dyDescent="0.3">
      <c r="A13" s="827" t="s">
        <v>418</v>
      </c>
      <c r="B13" s="345">
        <v>1</v>
      </c>
      <c r="C13" s="867">
        <v>100</v>
      </c>
      <c r="E13" s="828" t="s">
        <v>592</v>
      </c>
      <c r="F13" s="866">
        <v>30</v>
      </c>
      <c r="H13" s="864" t="str">
        <f>+Menu!C49</f>
        <v>Maïs</v>
      </c>
      <c r="I13" s="523" t="str">
        <f>IF(Menu!C49=Menu!$V$6, "HIVER",IF(Menu!C49=Menu!$V$7,"HIVER",IF(Menu!C49=Menu!$V$8,"HIVER",IF(Menu!C49=Menu!$V$13,"HIVER",IF(Menu!C49=Menu!$V$16,"HIVER",IF(H13="0","","ETE"))))))</f>
        <v>ETE</v>
      </c>
      <c r="J13" s="522">
        <f>+Menu!E49</f>
        <v>9.5</v>
      </c>
      <c r="K13" s="663">
        <f>+Menu!J49</f>
        <v>1472</v>
      </c>
      <c r="L13" s="454"/>
      <c r="N13" s="865" t="s">
        <v>525</v>
      </c>
      <c r="O13" s="476">
        <f>+J10</f>
        <v>7.8</v>
      </c>
      <c r="P13" s="476">
        <f>+J11</f>
        <v>10</v>
      </c>
      <c r="Q13" s="476">
        <f>+J12</f>
        <v>8.5</v>
      </c>
      <c r="R13" s="476">
        <f>+J13</f>
        <v>9.5</v>
      </c>
      <c r="U13" s="966"/>
      <c r="V13" s="966"/>
      <c r="Z13" s="966"/>
      <c r="AA13" s="966"/>
      <c r="AE13" s="966"/>
      <c r="AF13" s="966"/>
      <c r="AJ13" s="966"/>
      <c r="AK13" s="966"/>
    </row>
    <row r="14" spans="1:38" x14ac:dyDescent="0.3">
      <c r="A14" s="827" t="s">
        <v>417</v>
      </c>
      <c r="B14" s="345">
        <v>1</v>
      </c>
      <c r="C14" s="867">
        <v>50</v>
      </c>
      <c r="E14" s="828" t="s">
        <v>593</v>
      </c>
      <c r="F14" s="866">
        <f>+Menu!D170</f>
        <v>10</v>
      </c>
      <c r="N14" s="454" t="str">
        <f>+N12</f>
        <v>Année</v>
      </c>
      <c r="O14" s="454">
        <f>+O12</f>
        <v>1</v>
      </c>
      <c r="P14" s="454">
        <f>+P12</f>
        <v>2</v>
      </c>
      <c r="Q14" s="454">
        <f>+Q12</f>
        <v>3</v>
      </c>
      <c r="R14" s="454">
        <f>+R12</f>
        <v>4</v>
      </c>
      <c r="T14" t="s">
        <v>614</v>
      </c>
      <c r="U14" s="966">
        <v>10</v>
      </c>
      <c r="V14" s="966"/>
      <c r="Y14" t="s">
        <v>614</v>
      </c>
      <c r="Z14" s="966">
        <v>10</v>
      </c>
      <c r="AA14" s="966"/>
      <c r="AD14" t="s">
        <v>614</v>
      </c>
      <c r="AE14" s="966">
        <v>10</v>
      </c>
      <c r="AF14" s="966"/>
      <c r="AI14" t="s">
        <v>614</v>
      </c>
      <c r="AJ14" s="966">
        <v>10</v>
      </c>
      <c r="AK14" s="966"/>
    </row>
    <row r="15" spans="1:38" ht="72" x14ac:dyDescent="0.3">
      <c r="A15" s="827" t="s">
        <v>416</v>
      </c>
      <c r="B15" s="345">
        <v>1</v>
      </c>
      <c r="C15" s="867">
        <v>100</v>
      </c>
      <c r="E15" t="s">
        <v>594</v>
      </c>
      <c r="F15" s="4">
        <f>+(F13+F14)/2</f>
        <v>20</v>
      </c>
      <c r="N15" s="454" t="s">
        <v>555</v>
      </c>
      <c r="O15" s="663">
        <f>+K10</f>
        <v>1194.2</v>
      </c>
      <c r="P15" s="663">
        <f>+K11</f>
        <v>927</v>
      </c>
      <c r="Q15" s="663">
        <f>+K12</f>
        <v>1280.5</v>
      </c>
      <c r="R15" s="663">
        <f>+K13</f>
        <v>1472</v>
      </c>
      <c r="T15" t="s">
        <v>615</v>
      </c>
      <c r="U15" s="966">
        <v>0</v>
      </c>
      <c r="V15" s="966"/>
      <c r="W15" s="913" t="s">
        <v>616</v>
      </c>
      <c r="Y15" t="s">
        <v>615</v>
      </c>
      <c r="Z15" s="966">
        <v>0</v>
      </c>
      <c r="AA15" s="966"/>
      <c r="AB15" s="913" t="s">
        <v>616</v>
      </c>
      <c r="AD15" t="s">
        <v>615</v>
      </c>
      <c r="AE15" s="966">
        <v>0</v>
      </c>
      <c r="AF15" s="966"/>
      <c r="AG15" s="913" t="s">
        <v>616</v>
      </c>
      <c r="AI15" t="s">
        <v>615</v>
      </c>
      <c r="AJ15" s="966">
        <v>0</v>
      </c>
      <c r="AK15" s="966"/>
      <c r="AL15" s="913" t="s">
        <v>616</v>
      </c>
    </row>
    <row r="16" spans="1:38" ht="15" thickBot="1" x14ac:dyDescent="0.35">
      <c r="A16" s="826" t="s">
        <v>415</v>
      </c>
      <c r="B16" s="630">
        <v>1</v>
      </c>
      <c r="C16" s="868">
        <v>150</v>
      </c>
      <c r="T16" t="s">
        <v>617</v>
      </c>
      <c r="U16" s="969">
        <f>0.25*U8</f>
        <v>3</v>
      </c>
      <c r="V16" s="969"/>
      <c r="W16" s="970">
        <f>+U7</f>
        <v>20</v>
      </c>
      <c r="Y16" t="s">
        <v>617</v>
      </c>
      <c r="Z16" s="969">
        <f>0.25*Z8</f>
        <v>3</v>
      </c>
      <c r="AA16" s="969"/>
      <c r="AB16" s="970">
        <f>+Z7</f>
        <v>20</v>
      </c>
      <c r="AD16" t="s">
        <v>617</v>
      </c>
      <c r="AE16" s="969">
        <f>0.25*AE8</f>
        <v>3</v>
      </c>
      <c r="AF16" s="969"/>
      <c r="AG16" s="970">
        <f>+AE7</f>
        <v>20</v>
      </c>
      <c r="AI16" t="s">
        <v>617</v>
      </c>
      <c r="AJ16" s="969">
        <f>0.25*AJ8</f>
        <v>3</v>
      </c>
      <c r="AK16" s="969"/>
      <c r="AL16" s="970">
        <f>+AJ7</f>
        <v>20</v>
      </c>
    </row>
    <row r="17" spans="1:69" x14ac:dyDescent="0.3">
      <c r="T17" t="s">
        <v>618</v>
      </c>
      <c r="U17" s="969">
        <v>2</v>
      </c>
      <c r="V17" s="969"/>
      <c r="W17" s="970">
        <f>+U8</f>
        <v>12</v>
      </c>
      <c r="Y17" t="s">
        <v>618</v>
      </c>
      <c r="Z17" s="969">
        <v>2</v>
      </c>
      <c r="AA17" s="969"/>
      <c r="AB17" s="970">
        <f>+Z8</f>
        <v>12</v>
      </c>
      <c r="AD17" t="s">
        <v>618</v>
      </c>
      <c r="AE17" s="969">
        <v>2</v>
      </c>
      <c r="AF17" s="969"/>
      <c r="AG17" s="970">
        <f>+AE8</f>
        <v>12</v>
      </c>
      <c r="AI17" t="s">
        <v>618</v>
      </c>
      <c r="AJ17" s="969">
        <v>2</v>
      </c>
      <c r="AK17" s="969"/>
      <c r="AL17" s="970">
        <f>+AJ8</f>
        <v>12</v>
      </c>
      <c r="BJ17" t="s">
        <v>652</v>
      </c>
    </row>
    <row r="18" spans="1:69" ht="15" thickBot="1" x14ac:dyDescent="0.35">
      <c r="W18" s="842">
        <f>VLOOKUP(W16,T21:U51,2)</f>
        <v>6.5828374560918244</v>
      </c>
      <c r="AB18" s="842">
        <f>VLOOKUP(AB16,Y21:Z51,2)</f>
        <v>6.5828374560918244</v>
      </c>
      <c r="AG18" s="842">
        <f>VLOOKUP(AG16,AD21:AE51,2)</f>
        <v>6.5828374560918244</v>
      </c>
      <c r="AL18" s="842">
        <f>VLOOKUP(AL16,AI21:AJ51,2)</f>
        <v>6.5828374560918244</v>
      </c>
      <c r="AO18" s="1006"/>
      <c r="AP18" s="1006"/>
      <c r="AQ18" s="1006"/>
      <c r="AR18" s="1006"/>
      <c r="AS18" s="1007" t="s">
        <v>670</v>
      </c>
      <c r="AT18" s="1007"/>
      <c r="AU18" s="1007"/>
      <c r="AV18" s="1007"/>
      <c r="AW18" s="1007"/>
      <c r="AX18" s="1007"/>
      <c r="AY18" s="1007"/>
      <c r="AZ18" s="1007"/>
      <c r="BA18" s="1007"/>
      <c r="BB18" s="1007"/>
      <c r="BC18" s="1007"/>
      <c r="BD18" s="1007"/>
      <c r="BE18" s="1007"/>
      <c r="BF18" s="1007"/>
      <c r="BG18" s="1007"/>
      <c r="BH18" s="1007"/>
      <c r="BI18" s="1007"/>
      <c r="BJ18" t="s">
        <v>741</v>
      </c>
      <c r="BN18" t="s">
        <v>742</v>
      </c>
    </row>
    <row r="19" spans="1:69" ht="15" thickBot="1" x14ac:dyDescent="0.35">
      <c r="M19" s="1386" t="s">
        <v>414</v>
      </c>
      <c r="N19" s="1386"/>
      <c r="X19" t="s">
        <v>619</v>
      </c>
      <c r="AC19" t="s">
        <v>619</v>
      </c>
      <c r="AH19" t="s">
        <v>619</v>
      </c>
      <c r="AM19" t="s">
        <v>619</v>
      </c>
      <c r="AO19" s="1006" t="s">
        <v>553</v>
      </c>
      <c r="AP19" s="1006"/>
      <c r="AQ19" s="1006"/>
      <c r="AR19" s="1006"/>
      <c r="AS19" s="1008" t="s">
        <v>558</v>
      </c>
      <c r="AT19" s="1008"/>
      <c r="AU19" s="1008"/>
      <c r="AV19" s="1008"/>
      <c r="AW19" s="1008"/>
      <c r="AX19" s="88" t="s">
        <v>703</v>
      </c>
      <c r="AY19" s="88"/>
      <c r="AZ19" s="88"/>
      <c r="BA19" s="88"/>
      <c r="BB19" s="88"/>
      <c r="BC19" s="88"/>
      <c r="BD19" s="88"/>
      <c r="BE19" s="88"/>
      <c r="BF19" s="88"/>
      <c r="BG19" s="88"/>
      <c r="BH19" s="528" t="s">
        <v>700</v>
      </c>
      <c r="BI19" s="528"/>
      <c r="BJ19" s="1105" t="s">
        <v>722</v>
      </c>
      <c r="BK19" s="1091" t="s">
        <v>714</v>
      </c>
      <c r="BL19" s="1091"/>
      <c r="BM19" s="1091"/>
      <c r="BN19" s="1105" t="s">
        <v>722</v>
      </c>
      <c r="BO19" s="1091" t="s">
        <v>714</v>
      </c>
      <c r="BP19" s="1091"/>
      <c r="BQ19" s="1091"/>
    </row>
    <row r="20" spans="1:69" ht="29.4" thickBot="1" x14ac:dyDescent="0.35">
      <c r="I20" s="872" t="s">
        <v>551</v>
      </c>
      <c r="J20" s="872"/>
      <c r="K20" s="871" t="s">
        <v>549</v>
      </c>
      <c r="L20" s="871"/>
      <c r="M20" t="s">
        <v>552</v>
      </c>
      <c r="N20" s="873">
        <f>+M22/L22</f>
        <v>0.90249999999999997</v>
      </c>
      <c r="T20" t="s">
        <v>413</v>
      </c>
      <c r="U20" s="971">
        <f>($U$15-$U$14)/(1+EXP((T21-$U$17)/$U$16))+$U$14</f>
        <v>3.392436312341828</v>
      </c>
      <c r="V20" s="971"/>
      <c r="W20" s="972"/>
      <c r="Y20" t="s">
        <v>413</v>
      </c>
      <c r="Z20" s="971">
        <f>($U$15-$U$14)/(1+EXP((Y21-$U$17)/$U$16))+$U$14</f>
        <v>3.392436312341828</v>
      </c>
      <c r="AA20" s="971"/>
      <c r="AB20" s="972"/>
      <c r="AD20" t="s">
        <v>413</v>
      </c>
      <c r="AE20" s="971">
        <f>($U$15-$U$14)/(1+EXP((AD21-$U$17)/$U$16))+$U$14</f>
        <v>3.392436312341828</v>
      </c>
      <c r="AF20" s="971"/>
      <c r="AG20" s="972"/>
      <c r="AI20" t="s">
        <v>413</v>
      </c>
      <c r="AJ20" s="971">
        <f>($U$15-$U$14)/(1+EXP((AI21-$U$17)/$U$16))+$U$14</f>
        <v>3.392436312341828</v>
      </c>
      <c r="AK20" s="971"/>
      <c r="AL20" s="972"/>
      <c r="AO20" s="1006"/>
      <c r="AP20" s="1006"/>
      <c r="AQ20" s="1006"/>
      <c r="AR20" s="1006"/>
      <c r="AS20" s="1008"/>
      <c r="AT20" s="1008"/>
      <c r="AU20" s="1008"/>
      <c r="AV20" s="1008"/>
      <c r="AW20" s="1008"/>
      <c r="AX20" s="88"/>
      <c r="AY20" s="88" t="s">
        <v>691</v>
      </c>
      <c r="AZ20" s="88"/>
      <c r="BA20" s="88"/>
      <c r="BB20" s="88" t="s">
        <v>695</v>
      </c>
      <c r="BC20" s="88"/>
      <c r="BD20" s="88"/>
      <c r="BE20" s="88"/>
      <c r="BF20" s="88"/>
      <c r="BG20" s="88"/>
      <c r="BH20" s="528" t="s">
        <v>704</v>
      </c>
      <c r="BI20" s="528"/>
      <c r="BJ20" s="1106" t="s">
        <v>668</v>
      </c>
      <c r="BK20" s="1097" t="s">
        <v>713</v>
      </c>
      <c r="BL20" s="1094" t="s">
        <v>711</v>
      </c>
      <c r="BM20" s="1092" t="s">
        <v>658</v>
      </c>
      <c r="BN20" s="1106" t="s">
        <v>668</v>
      </c>
      <c r="BO20" s="1097" t="s">
        <v>713</v>
      </c>
      <c r="BP20" s="1094" t="s">
        <v>711</v>
      </c>
      <c r="BQ20" s="1092" t="s">
        <v>658</v>
      </c>
    </row>
    <row r="21" spans="1:69" ht="28.8" x14ac:dyDescent="0.3">
      <c r="A21" t="s">
        <v>413</v>
      </c>
      <c r="C21" t="s">
        <v>223</v>
      </c>
      <c r="D21" t="s">
        <v>412</v>
      </c>
      <c r="E21" t="s">
        <v>411</v>
      </c>
      <c r="F21" t="s">
        <v>410</v>
      </c>
      <c r="G21" t="s">
        <v>409</v>
      </c>
      <c r="H21" t="s">
        <v>408</v>
      </c>
      <c r="I21" s="872" t="s">
        <v>548</v>
      </c>
      <c r="J21" s="872" t="s">
        <v>550</v>
      </c>
      <c r="K21" s="871" t="s">
        <v>547</v>
      </c>
      <c r="L21" s="871" t="s">
        <v>548</v>
      </c>
      <c r="M21" t="s">
        <v>546</v>
      </c>
      <c r="N21" t="s">
        <v>407</v>
      </c>
      <c r="O21" t="s">
        <v>406</v>
      </c>
      <c r="T21">
        <v>0</v>
      </c>
      <c r="U21" s="971">
        <v>0</v>
      </c>
      <c r="V21" s="973">
        <v>0</v>
      </c>
      <c r="W21" s="971">
        <f>IF(T21&gt;$W$16,0,U21*$W$17/$W$18)</f>
        <v>0</v>
      </c>
      <c r="X21" s="869">
        <f>+W21</f>
        <v>0</v>
      </c>
      <c r="Y21">
        <v>0</v>
      </c>
      <c r="Z21" s="971">
        <v>0</v>
      </c>
      <c r="AA21" s="973">
        <v>0</v>
      </c>
      <c r="AB21" s="971">
        <f>IF(Y21&gt;$W$16,0,Z21*$W$17/$W$18)</f>
        <v>0</v>
      </c>
      <c r="AC21" s="869">
        <f>+AB21</f>
        <v>0</v>
      </c>
      <c r="AD21">
        <v>0</v>
      </c>
      <c r="AE21" s="971">
        <v>0</v>
      </c>
      <c r="AF21" s="973">
        <v>0</v>
      </c>
      <c r="AG21" s="971">
        <f>IF(AD21&gt;$W$16,0,AE21*$W$17/$W$18)</f>
        <v>0</v>
      </c>
      <c r="AH21" s="869">
        <f>+AG21</f>
        <v>0</v>
      </c>
      <c r="AI21">
        <v>0</v>
      </c>
      <c r="AJ21" s="971">
        <v>0</v>
      </c>
      <c r="AK21" s="973">
        <v>0</v>
      </c>
      <c r="AL21" s="971">
        <f>IF(AI21&gt;$W$16,0,AJ21*$W$17/$W$18)</f>
        <v>0</v>
      </c>
      <c r="AM21" s="869">
        <f>+AL21</f>
        <v>0</v>
      </c>
      <c r="AO21" s="1030" t="s">
        <v>554</v>
      </c>
      <c r="AP21" s="1030" t="s">
        <v>689</v>
      </c>
      <c r="AQ21" s="1030" t="s">
        <v>557</v>
      </c>
      <c r="AR21" s="1030" t="s">
        <v>688</v>
      </c>
      <c r="AS21" s="1029" t="s">
        <v>554</v>
      </c>
      <c r="AT21" s="1029" t="s">
        <v>689</v>
      </c>
      <c r="AU21" s="1029" t="s">
        <v>557</v>
      </c>
      <c r="AV21" s="1029" t="s">
        <v>688</v>
      </c>
      <c r="AW21" s="1029" t="s">
        <v>690</v>
      </c>
      <c r="AX21" s="1036" t="s">
        <v>694</v>
      </c>
      <c r="AY21" s="1035" t="s">
        <v>693</v>
      </c>
      <c r="AZ21" s="1035" t="s">
        <v>351</v>
      </c>
      <c r="BA21" s="1035" t="s">
        <v>692</v>
      </c>
      <c r="BB21" s="1035" t="s">
        <v>693</v>
      </c>
      <c r="BC21" s="1035" t="s">
        <v>351</v>
      </c>
      <c r="BD21" s="1035" t="s">
        <v>692</v>
      </c>
      <c r="BE21" s="1035" t="s">
        <v>696</v>
      </c>
      <c r="BF21" s="1035" t="s">
        <v>697</v>
      </c>
      <c r="BG21" s="1035" t="s">
        <v>698</v>
      </c>
      <c r="BH21" s="528" t="s">
        <v>696</v>
      </c>
      <c r="BI21" s="528" t="s">
        <v>701</v>
      </c>
    </row>
    <row r="22" spans="1:69" x14ac:dyDescent="0.3">
      <c r="A22">
        <v>1</v>
      </c>
      <c r="B22" t="str">
        <f t="shared" ref="B22:B51" si="0">IF(A22&gt;$F$13," ",HLOOKUP(IF(A22-(F$12*ROUNDDOWN(A22/F$12,0))=0,F$12,A22-(F$12*ROUNDDOWN(A22/F$12,0))),$N$7:$R$8,2,FALSE))</f>
        <v>Blé d'hiver</v>
      </c>
      <c r="C22" t="str">
        <f t="shared" ref="C22:C51" si="1">IF(A22&gt;$F$13," ",HLOOKUP(IF(A22-(F$12*ROUNDDOWN(A22/F$12,0))=0,F$12,A22-(F$12*ROUNDDOWN(A22/F$12,0))),$N$10:$R$11,2,FALSE))</f>
        <v>HIVER</v>
      </c>
      <c r="D22" s="869">
        <f>+$X21</f>
        <v>0</v>
      </c>
      <c r="E22" s="869">
        <f>+AC21</f>
        <v>0</v>
      </c>
      <c r="F22" s="869">
        <f>+AH21</f>
        <v>0</v>
      </c>
      <c r="G22" s="869">
        <f>+AM21</f>
        <v>0</v>
      </c>
      <c r="H22" t="s">
        <v>405</v>
      </c>
      <c r="I22" s="842">
        <f ca="1">'Générateur P.Durable 20ans'!C192</f>
        <v>28.158000000000001</v>
      </c>
      <c r="J22" s="842">
        <f ca="1">I22/($B$9*$C$9/10000)</f>
        <v>7.8000000000000007</v>
      </c>
      <c r="K22">
        <f>IF(A22&lt;=$U$7,IF(A22&gt;$F$13," ",HLOOKUP(IF(A22-(F$12*ROUNDDOWN(A22/F$12,0))=0,F$12,A22-(F$12*ROUNDDOWN(A22/F$12,0))),$N$12:$R$13,2,FALSE)),0)</f>
        <v>7.8</v>
      </c>
      <c r="L22">
        <f t="shared" ref="L22:L51" si="2">K22*($B$2*$C$2)/10000</f>
        <v>31.2</v>
      </c>
      <c r="M22">
        <f>IF(C22="ETE",(B$2-(C$5+C$6))*(C$2-(C$7+C$8))/10000*K22,(B$2-(C$5+C$6))*(C$2-(C$7+C$8))/10000*K22)</f>
        <v>28.157999999999998</v>
      </c>
      <c r="N22">
        <f ca="1">I22-L22</f>
        <v>-3.041999999999998</v>
      </c>
      <c r="O22">
        <f t="shared" ref="O22:O51" ca="1" si="3">I22-M22</f>
        <v>0</v>
      </c>
      <c r="T22">
        <v>1</v>
      </c>
      <c r="U22" s="971">
        <f>($U$15-$U$14)/(1+EXP((T22-$U$17)/$U$16))+$U$14-$U$20</f>
        <v>0.7818616230350246</v>
      </c>
      <c r="V22" s="973">
        <v>1</v>
      </c>
      <c r="W22" s="971">
        <f t="shared" ref="W22:W51" si="4">IF(T22&gt;$W$16,0,U22*$W$17/$W$18)</f>
        <v>1.4252728460943211</v>
      </c>
      <c r="X22" s="869">
        <f>IF(W22=0,$W$17,W22)</f>
        <v>1.4252728460943211</v>
      </c>
      <c r="Y22">
        <v>1</v>
      </c>
      <c r="Z22" s="971">
        <f>($U$15-$U$14)/(1+EXP((Y22-$U$17)/$U$16))+$U$14-$U$20</f>
        <v>0.7818616230350246</v>
      </c>
      <c r="AA22" s="973">
        <v>1</v>
      </c>
      <c r="AB22" s="971">
        <f t="shared" ref="AB22:AB51" si="5">IF(Y22&gt;$W$16,0,Z22*$W$17/$W$18)</f>
        <v>1.4252728460943211</v>
      </c>
      <c r="AC22" s="869">
        <f>IF(AB22=0,$W$17,AB22)</f>
        <v>1.4252728460943211</v>
      </c>
      <c r="AD22">
        <v>1</v>
      </c>
      <c r="AE22" s="971">
        <f>($U$15-$U$14)/(1+EXP((AD22-$U$17)/$U$16))+$U$14-$U$20</f>
        <v>0.7818616230350246</v>
      </c>
      <c r="AF22" s="973">
        <v>1</v>
      </c>
      <c r="AG22" s="971">
        <f t="shared" ref="AG22:AG51" si="6">IF(AD22&gt;$W$16,0,AE22*$W$17/$W$18)</f>
        <v>1.4252728460943211</v>
      </c>
      <c r="AH22" s="869">
        <f>IF(AG22=0,$W$17,AG22)</f>
        <v>1.4252728460943211</v>
      </c>
      <c r="AI22">
        <v>1</v>
      </c>
      <c r="AJ22" s="971">
        <f>($U$15-$U$14)/(1+EXP((AI22-$U$17)/$U$16))+$U$14-$U$20</f>
        <v>0.7818616230350246</v>
      </c>
      <c r="AK22" s="973">
        <v>1</v>
      </c>
      <c r="AL22" s="971">
        <f t="shared" ref="AL22:AL51" si="7">IF(AI22&gt;$W$16,0,AJ22*$W$17/$W$18)</f>
        <v>1.4252728460943211</v>
      </c>
      <c r="AM22" s="869">
        <f>IF(AL22=0,$W$17,AL22)</f>
        <v>1.4252728460943211</v>
      </c>
      <c r="AO22" s="869">
        <f>+'Générateur P.Durable 20ans'!K22</f>
        <v>7.8</v>
      </c>
      <c r="AP22" s="877">
        <f>IF(Résultats!$B54&lt;='Générateur P.Durable 20ans'!$U$7,IF(Résultats!$B54&gt;'Générateur P.Durable 20ans'!$F$13," ",HLOOKUP(IF(Résultats!$B54-('Générateur P.Durable 20ans'!$F$12*ROUNDDOWN(Résultats!$B54/'Générateur P.Durable 20ans'!$F$12,0))=0,'Générateur P.Durable 20ans'!$F$12,Résultats!$B54-('Générateur P.Durable 20ans'!$F$12*ROUNDDOWN(Résultats!$B54/'Générateur P.Durable 20ans'!$F$12,0))),'Générateur P.Durable 20ans'!$N$14:$R$15,2,FALSE)),0)</f>
        <v>1194.2</v>
      </c>
      <c r="AQ22" s="869">
        <f>+'Générateur P.Durable 20ans'!L22</f>
        <v>31.2</v>
      </c>
      <c r="AR22" s="876">
        <f>+AP22*Menu!$F$13</f>
        <v>4776.8</v>
      </c>
      <c r="AS22" s="869">
        <f ca="1">+'Générateur P.Durable 20ans'!D192</f>
        <v>7.0395000000000003</v>
      </c>
      <c r="AT22" s="877">
        <f ca="1">IF(Résultats!$B54&lt;='Générateur P.Durable 20ans'!$U$7,+AP22*AS22/AO22+IF(Résultats!$B54&lt;=Menu!$G$64,Menu!$D$64,0),0)</f>
        <v>1084.7655000000002</v>
      </c>
      <c r="AU22" s="869">
        <f ca="1">+'Générateur P.Durable 20ans'!C192</f>
        <v>28.158000000000001</v>
      </c>
      <c r="AV22" s="877">
        <f ca="1">+AT22*Menu!$F$13</f>
        <v>4339.0620000000008</v>
      </c>
      <c r="AW22" s="1010">
        <f t="shared" ref="AW22:AW51" ca="1" si="8">IF(AO22&gt;0,+AV22/AR22,0)</f>
        <v>0.90836166471277857</v>
      </c>
      <c r="AX22" s="876">
        <f>+'Base de données Haies'!I26*Menu!D246*Menu!E89+(Menu!D247+Menu!D248)*Menu!D95*1000*'Base de données Haies'!I26+IF(Résultats!B54&lt;Menu!$D$253,Menu!$D$252*Menu!$F$13,0)+IF(Résultats!B54&lt;Menu!$D$258,Menu!$D$257*Menu!$F$13,0)+IF(Résultats!B54&lt;Menu!$D$263,Menu!$D$262*Menu!$D$24,0)+IF(Résultats!B54&lt;Menu!D268,Menu!$G$267,0)</f>
        <v>0</v>
      </c>
      <c r="AY22" s="1034">
        <f>+IF('Base de données Haies'!$I$26=1,Menu!$E$88)*Menu!$D$95+Menu!$K$113+Menu!$I$217+Menu!$I$218</f>
        <v>3.7866666666666662</v>
      </c>
      <c r="AZ22" s="1034">
        <f>+AY22/Menu!$F$13</f>
        <v>0.94666666666666655</v>
      </c>
      <c r="BA22" s="1034">
        <f>+AY22/Menu!$D$123</f>
        <v>4.7333333333333325</v>
      </c>
      <c r="BE22" s="1034">
        <f t="shared" ref="BE22:BE30" si="9">+AX22+BB22-AY22</f>
        <v>-3.7866666666666662</v>
      </c>
      <c r="BF22" s="1034">
        <f>+BE22/Menu!$F$13</f>
        <v>-0.94666666666666655</v>
      </c>
      <c r="BG22" s="1034">
        <f>+BE22/Menu!$D$123</f>
        <v>-4.7333333333333325</v>
      </c>
      <c r="BH22" s="1009">
        <f t="shared" ref="BH22:BH31" ca="1" si="10">+BE22+AV22</f>
        <v>4335.2753333333339</v>
      </c>
      <c r="BI22" s="1009">
        <f t="shared" ref="BI22:BI31" ca="1" si="11">+BF22+AT22</f>
        <v>1083.8188333333335</v>
      </c>
      <c r="BJ22" s="1009">
        <f>Résultats!D92+'Générateur P.Durable 20ans'!AP22/(1+Résultats!$D$29)^(Résultats!$B93-1)</f>
        <v>1194.2</v>
      </c>
      <c r="BK22" s="1009">
        <f ca="1">Résultats!U92+'Générateur P.Durable 20ans'!AT22/(1+Résultats!$D$31)^(Résultats!$B93-1)</f>
        <v>1084.7655000000002</v>
      </c>
      <c r="BL22" s="1009">
        <f>Résultats!AE92+'Générateur P.Durable 20ans'!BF22/(1+Résultats!$D$31)^(Résultats!$B93-1)</f>
        <v>-0.94666666666666655</v>
      </c>
      <c r="BM22" s="1009">
        <f ca="1">Résultats!AE92+'Générateur P.Durable 20ans'!BI22/(1+Résultats!$D$31)^(Résultats!$B93-1)</f>
        <v>1083.8188333333335</v>
      </c>
      <c r="BN22" s="1009">
        <f>Résultats!I92+'Générateur P.Durable 20ans'!AR22/(1+Résultats!$D$29)^(Résultats!$B93-1)</f>
        <v>4776.8</v>
      </c>
      <c r="BO22" s="1009">
        <f ca="1">Résultats!Z92+'Générateur P.Durable 20ans'!AV22/(1+Résultats!$D$31)^(Résultats!$B93-1)</f>
        <v>4339.0620000000008</v>
      </c>
      <c r="BP22" s="1009">
        <f>Résultats!AJ92+'Générateur P.Durable 20ans'!BE22/(1+Résultats!$D$31)^(Résultats!$B93-1)</f>
        <v>-3.7866666666666662</v>
      </c>
      <c r="BQ22" s="1009">
        <f ca="1">Résultats!AT92+'Générateur P.Durable 20ans'!BH22/(1+Résultats!$D$31)^(Résultats!$B93-1)</f>
        <v>4335.2753333333339</v>
      </c>
    </row>
    <row r="23" spans="1:69" x14ac:dyDescent="0.3">
      <c r="A23">
        <v>2</v>
      </c>
      <c r="B23" t="str">
        <f t="shared" si="0"/>
        <v>Prairie temporaire</v>
      </c>
      <c r="C23" t="str">
        <f t="shared" si="1"/>
        <v>HIVER</v>
      </c>
      <c r="D23" s="869">
        <f t="shared" ref="D23:D51" si="12">+$X22</f>
        <v>1.4252728460943211</v>
      </c>
      <c r="E23" s="869">
        <f t="shared" ref="E23:E51" si="13">+AC22</f>
        <v>1.4252728460943211</v>
      </c>
      <c r="F23" s="869">
        <f t="shared" ref="F23:F51" si="14">+AH22</f>
        <v>1.4252728460943211</v>
      </c>
      <c r="G23" s="869">
        <f t="shared" ref="G23:G51" si="15">+AM22</f>
        <v>1.4252728460943211</v>
      </c>
      <c r="H23" t="s">
        <v>405</v>
      </c>
      <c r="I23" s="842">
        <f ca="1">'Générateur P.Durable 20ans'!C193</f>
        <v>37.409796548223191</v>
      </c>
      <c r="J23" s="842">
        <f t="shared" ref="J23:J51" ca="1" si="16">I23/($B$9*$C$9/10000)</f>
        <v>10.362824528593682</v>
      </c>
      <c r="K23">
        <f t="shared" ref="K23:K51" si="17">IF(A23&lt;=$U$7,IF(A23&gt;$F$13," ",HLOOKUP(IF(A23-(F$12*ROUNDDOWN(A23/F$12,0))=0,F$12,A23-(F$12*ROUNDDOWN(A23/F$12,0))),$N$12:$R$13,2,FALSE)),0)</f>
        <v>10</v>
      </c>
      <c r="L23">
        <f t="shared" si="2"/>
        <v>40</v>
      </c>
      <c r="M23">
        <f t="shared" ref="M23:M51" si="18">IF(C23="ETE",(B$2-(C$5+C$6))*(C$2-(C$7+C$8))/10000*K23,(B$2-(C$5+C$6))*(C$2-(C$7+C$8))/10000*K23)</f>
        <v>36.1</v>
      </c>
      <c r="N23">
        <f t="shared" ref="N23:N51" ca="1" si="19">I23-L23</f>
        <v>-2.5902034517768087</v>
      </c>
      <c r="O23">
        <f t="shared" ca="1" si="3"/>
        <v>1.3097965482231899</v>
      </c>
      <c r="T23">
        <v>2</v>
      </c>
      <c r="U23" s="971">
        <f t="shared" ref="U23:U51" si="20">($U$15-$U$14)/(1+EXP((T23-$U$17)/$U$16))+$U$14-$U$20</f>
        <v>1.607563687658172</v>
      </c>
      <c r="V23" s="973">
        <v>2</v>
      </c>
      <c r="W23" s="971">
        <f t="shared" si="4"/>
        <v>2.9304634028364465</v>
      </c>
      <c r="X23" s="869">
        <f t="shared" ref="X23:X51" si="21">IF(W23=0,$W$17,W23)</f>
        <v>2.9304634028364465</v>
      </c>
      <c r="Y23">
        <v>2</v>
      </c>
      <c r="Z23" s="971">
        <f t="shared" ref="Z23:Z51" si="22">($U$15-$U$14)/(1+EXP((Y23-$U$17)/$U$16))+$U$14-$U$20</f>
        <v>1.607563687658172</v>
      </c>
      <c r="AA23" s="973">
        <v>2</v>
      </c>
      <c r="AB23" s="971">
        <f t="shared" si="5"/>
        <v>2.9304634028364465</v>
      </c>
      <c r="AC23" s="869">
        <f t="shared" ref="AC23:AC51" si="23">IF(AB23=0,$W$17,AB23)</f>
        <v>2.9304634028364465</v>
      </c>
      <c r="AD23">
        <v>2</v>
      </c>
      <c r="AE23" s="971">
        <f t="shared" ref="AE23:AE51" si="24">($U$15-$U$14)/(1+EXP((AD23-$U$17)/$U$16))+$U$14-$U$20</f>
        <v>1.607563687658172</v>
      </c>
      <c r="AF23" s="973">
        <v>2</v>
      </c>
      <c r="AG23" s="971">
        <f t="shared" si="6"/>
        <v>2.9304634028364465</v>
      </c>
      <c r="AH23" s="869">
        <f t="shared" ref="AH23:AH51" si="25">IF(AG23=0,$W$17,AG23)</f>
        <v>2.9304634028364465</v>
      </c>
      <c r="AI23">
        <v>2</v>
      </c>
      <c r="AJ23" s="971">
        <f t="shared" ref="AJ23:AJ51" si="26">($U$15-$U$14)/(1+EXP((AI23-$U$17)/$U$16))+$U$14-$U$20</f>
        <v>1.607563687658172</v>
      </c>
      <c r="AK23" s="973">
        <v>2</v>
      </c>
      <c r="AL23" s="971">
        <f t="shared" si="7"/>
        <v>2.9304634028364465</v>
      </c>
      <c r="AM23" s="869">
        <f t="shared" ref="AM23:AM51" si="27">IF(AL23=0,$W$17,AL23)</f>
        <v>2.9304634028364465</v>
      </c>
      <c r="AO23" s="869">
        <f>+'Générateur P.Durable 20ans'!K23</f>
        <v>10</v>
      </c>
      <c r="AP23" s="877">
        <f>IF(Résultats!$B55&lt;='Générateur P.Durable 20ans'!$U$7,IF(Résultats!$B55&gt;'Générateur P.Durable 20ans'!$F$13," ",HLOOKUP(IF(Résultats!$B55-('Générateur P.Durable 20ans'!$F$12*ROUNDDOWN(Résultats!$B55/'Générateur P.Durable 20ans'!$F$12,0))=0,'Générateur P.Durable 20ans'!$F$12,Résultats!$B55-('Générateur P.Durable 20ans'!$F$12*ROUNDDOWN(Résultats!$B55/'Générateur P.Durable 20ans'!$F$12,0))),'Générateur P.Durable 20ans'!$N$14:$R$15,2,FALSE)),0)</f>
        <v>927</v>
      </c>
      <c r="AQ23" s="869">
        <f>+'Générateur P.Durable 20ans'!L23</f>
        <v>40</v>
      </c>
      <c r="AR23" s="876">
        <f>+AP23*Menu!$F$13</f>
        <v>3708</v>
      </c>
      <c r="AS23" s="869">
        <f ca="1">+'Générateur P.Durable 20ans'!D193</f>
        <v>9.3524491370557978</v>
      </c>
      <c r="AT23" s="877">
        <f ca="1">IF(Résultats!$B55&lt;='Générateur P.Durable 20ans'!$U$7,+AP23*AS23/AO23+IF(Résultats!$B55&lt;=Menu!$G$64,Menu!$D$64,0),0)</f>
        <v>873.97203500507237</v>
      </c>
      <c r="AU23" s="869">
        <f ca="1">+'Générateur P.Durable 20ans'!C193</f>
        <v>37.409796548223191</v>
      </c>
      <c r="AV23" s="877">
        <f ca="1">+AT23*Menu!$F$13</f>
        <v>3495.8881400202895</v>
      </c>
      <c r="AW23" s="1010">
        <f t="shared" ca="1" si="8"/>
        <v>0.94279615426652896</v>
      </c>
      <c r="AX23" s="876">
        <f>+IF(Résultats!B55&lt;=Menu!$D$253,Menu!$D$252*Menu!$F$13,0)+IF(Résultats!B55&lt;=Menu!$D$258,Menu!$D$257*Menu!$F$13,0)+IF(Résultats!B55&lt;=Menu!$D$263,Menu!$D$262*Menu!$D$24,0)+IF(Résultats!B55&lt;=Menu!$D$268,Menu!$G$267,0)</f>
        <v>0</v>
      </c>
      <c r="AY23" s="1034">
        <f>+Menu!$K$113+Menu!$J$217</f>
        <v>45.907500000000006</v>
      </c>
      <c r="AZ23" s="1034">
        <f>+AY23/Menu!$F$13</f>
        <v>11.476875000000001</v>
      </c>
      <c r="BA23" s="1034">
        <f>+AY23/Menu!$D$123</f>
        <v>57.384375000000006</v>
      </c>
      <c r="BE23" s="1034">
        <f t="shared" si="9"/>
        <v>-45.907500000000006</v>
      </c>
      <c r="BF23" s="1034">
        <f>+BE23/Menu!$F$13</f>
        <v>-11.476875000000001</v>
      </c>
      <c r="BG23" s="1034">
        <f>+BE23/Menu!$D$123</f>
        <v>-57.384375000000006</v>
      </c>
      <c r="BH23" s="1009">
        <f t="shared" ca="1" si="10"/>
        <v>3449.9806400202897</v>
      </c>
      <c r="BI23" s="1009">
        <f t="shared" ca="1" si="11"/>
        <v>862.49516000507242</v>
      </c>
      <c r="BJ23" s="1009">
        <f>BJ22+'Générateur P.Durable 20ans'!AP23/(1+Résultats!$D$29)^(Résultats!$B94-1)</f>
        <v>2085.5461538461541</v>
      </c>
      <c r="BK23" s="1009">
        <f ca="1">BK22+'Générateur P.Durable 20ans'!AT23/(1+Résultats!$D$31)^(Résultats!$B94-1)</f>
        <v>1933.2820388398763</v>
      </c>
      <c r="BL23" s="1009">
        <f>BL22+'Générateur P.Durable 20ans'!BF23/(1+Résultats!$D$31)^(Résultats!$B94-1)</f>
        <v>-12.089263754045309</v>
      </c>
      <c r="BM23" s="1009">
        <f ca="1">BM22+'Générateur P.Durable 20ans'!BI23/(1+Résultats!$D$31)^(Résultats!$B94-1)</f>
        <v>1921.1927750858308</v>
      </c>
      <c r="BN23" s="1009">
        <f>BN22+'Générateur P.Durable 20ans'!AR23/(1+Résultats!$D$29)^(Résultats!$B94-1)</f>
        <v>8342.1846153846163</v>
      </c>
      <c r="BO23" s="1009">
        <f ca="1">BO22+'Générateur P.Durable 20ans'!AV23/(1+Résultats!$D$31)^(Résultats!$B94-1)</f>
        <v>7733.1281553595054</v>
      </c>
      <c r="BP23" s="1009">
        <f>BP22+'Générateur P.Durable 20ans'!BE23/(1+Résultats!$D$31)^(Résultats!$B94-1)</f>
        <v>-48.357055016181235</v>
      </c>
      <c r="BQ23" s="1009">
        <f ca="1">BQ22+'Générateur P.Durable 20ans'!BH23/(1+Résultats!$D$31)^(Résultats!$B94-1)</f>
        <v>7684.7711003433233</v>
      </c>
    </row>
    <row r="24" spans="1:69" x14ac:dyDescent="0.3">
      <c r="A24">
        <v>3</v>
      </c>
      <c r="B24" t="str">
        <f t="shared" si="0"/>
        <v>Orge d'hiver</v>
      </c>
      <c r="C24" t="str">
        <f t="shared" si="1"/>
        <v>HIVER</v>
      </c>
      <c r="D24" s="869">
        <f t="shared" si="12"/>
        <v>2.9304634028364465</v>
      </c>
      <c r="E24" s="869">
        <f t="shared" si="13"/>
        <v>2.9304634028364465</v>
      </c>
      <c r="F24" s="869">
        <f t="shared" si="14"/>
        <v>2.9304634028364465</v>
      </c>
      <c r="G24" s="869">
        <f t="shared" si="15"/>
        <v>2.9304634028364465</v>
      </c>
      <c r="H24" t="s">
        <v>405</v>
      </c>
      <c r="I24" s="842">
        <f ca="1">'Générateur P.Durable 20ans'!C194</f>
        <v>32.802513866490251</v>
      </c>
      <c r="J24" s="842">
        <f t="shared" ca="1" si="16"/>
        <v>9.0865689380859429</v>
      </c>
      <c r="K24">
        <f t="shared" si="17"/>
        <v>8.5</v>
      </c>
      <c r="L24">
        <f t="shared" si="2"/>
        <v>34</v>
      </c>
      <c r="M24">
        <f t="shared" si="18"/>
        <v>30.684999999999999</v>
      </c>
      <c r="N24">
        <f t="shared" ca="1" si="19"/>
        <v>-1.1974861335097486</v>
      </c>
      <c r="O24">
        <f t="shared" ca="1" si="3"/>
        <v>2.1175138664902526</v>
      </c>
      <c r="T24">
        <v>3</v>
      </c>
      <c r="U24" s="971">
        <f t="shared" si="20"/>
        <v>2.4332657522813195</v>
      </c>
      <c r="V24" s="973">
        <v>3</v>
      </c>
      <c r="W24" s="971">
        <f t="shared" si="4"/>
        <v>4.4356539595785716</v>
      </c>
      <c r="X24" s="869">
        <f t="shared" si="21"/>
        <v>4.4356539595785716</v>
      </c>
      <c r="Y24">
        <v>3</v>
      </c>
      <c r="Z24" s="971">
        <f t="shared" si="22"/>
        <v>2.4332657522813195</v>
      </c>
      <c r="AA24" s="973">
        <v>3</v>
      </c>
      <c r="AB24" s="971">
        <f t="shared" si="5"/>
        <v>4.4356539595785716</v>
      </c>
      <c r="AC24" s="869">
        <f t="shared" si="23"/>
        <v>4.4356539595785716</v>
      </c>
      <c r="AD24">
        <v>3</v>
      </c>
      <c r="AE24" s="971">
        <f t="shared" si="24"/>
        <v>2.4332657522813195</v>
      </c>
      <c r="AF24" s="973">
        <v>3</v>
      </c>
      <c r="AG24" s="971">
        <f t="shared" si="6"/>
        <v>4.4356539595785716</v>
      </c>
      <c r="AH24" s="869">
        <f t="shared" si="25"/>
        <v>4.4356539595785716</v>
      </c>
      <c r="AI24">
        <v>3</v>
      </c>
      <c r="AJ24" s="971">
        <f t="shared" si="26"/>
        <v>2.4332657522813195</v>
      </c>
      <c r="AK24" s="973">
        <v>3</v>
      </c>
      <c r="AL24" s="971">
        <f t="shared" si="7"/>
        <v>4.4356539595785716</v>
      </c>
      <c r="AM24" s="869">
        <f t="shared" si="27"/>
        <v>4.4356539595785716</v>
      </c>
      <c r="AO24" s="869">
        <f>+'Générateur P.Durable 20ans'!K24</f>
        <v>8.5</v>
      </c>
      <c r="AP24" s="877">
        <f>IF(Résultats!$B56&lt;='Générateur P.Durable 20ans'!$U$7,IF(Résultats!$B56&gt;'Générateur P.Durable 20ans'!$F$13," ",HLOOKUP(IF(Résultats!$B56-('Générateur P.Durable 20ans'!$F$12*ROUNDDOWN(Résultats!$B56/'Générateur P.Durable 20ans'!$F$12,0))=0,'Générateur P.Durable 20ans'!$F$12,Résultats!$B56-('Générateur P.Durable 20ans'!$F$12*ROUNDDOWN(Résultats!$B56/'Générateur P.Durable 20ans'!$F$12,0))),'Générateur P.Durable 20ans'!$N$14:$R$15,2,FALSE)),0)</f>
        <v>1280.5</v>
      </c>
      <c r="AQ24" s="869">
        <f>+'Générateur P.Durable 20ans'!L24</f>
        <v>34</v>
      </c>
      <c r="AR24" s="876">
        <f>+AP24*Menu!$F$13</f>
        <v>5122</v>
      </c>
      <c r="AS24" s="869">
        <f ca="1">+'Générateur P.Durable 20ans'!D194</f>
        <v>8.2006284666225628</v>
      </c>
      <c r="AT24" s="877">
        <f ca="1">IF(Résultats!$B56&lt;='Générateur P.Durable 20ans'!$U$7,+AP24*AS24/AO24+IF(Résultats!$B56&lt;=Menu!$G$64,Menu!$D$64,0),0)</f>
        <v>1242.4005590011991</v>
      </c>
      <c r="AU24" s="869">
        <f ca="1">+'Générateur P.Durable 20ans'!C194</f>
        <v>32.802513866490251</v>
      </c>
      <c r="AV24" s="877">
        <f ca="1">+AT24*Menu!$F$13</f>
        <v>4969.6022360047964</v>
      </c>
      <c r="AW24" s="1010">
        <f t="shared" ca="1" si="8"/>
        <v>0.97024643420632495</v>
      </c>
      <c r="AX24" s="876">
        <f>+IF(Résultats!B56&lt;=Menu!$D$253,Menu!$D$252*Menu!$F$13,0)+IF(Résultats!B56&lt;=Menu!$D$258,Menu!$D$257*Menu!$F$13,0)+IF(Résultats!B56&lt;=Menu!$D$263,Menu!$D$262*Menu!$D$24,0)+IF(Résultats!B56&lt;=Menu!$D$268,Menu!$G$267,0)</f>
        <v>0</v>
      </c>
      <c r="AY24" s="1034">
        <f>+Menu!$K$113+Menu!$J$217</f>
        <v>45.907500000000006</v>
      </c>
      <c r="AZ24" s="1034">
        <f>+AY24/Menu!$F$13</f>
        <v>11.476875000000001</v>
      </c>
      <c r="BA24" s="1034">
        <f>+AY24/Menu!$D$123</f>
        <v>57.384375000000006</v>
      </c>
      <c r="BE24" s="1034">
        <f t="shared" si="9"/>
        <v>-45.907500000000006</v>
      </c>
      <c r="BF24" s="1034">
        <f>+BE24/Menu!$F$13</f>
        <v>-11.476875000000001</v>
      </c>
      <c r="BG24" s="1034">
        <f>+BE24/Menu!$D$123</f>
        <v>-57.384375000000006</v>
      </c>
      <c r="BH24" s="1009">
        <f t="shared" ca="1" si="10"/>
        <v>4923.6947360047961</v>
      </c>
      <c r="BI24" s="1009">
        <f t="shared" ca="1" si="11"/>
        <v>1230.923684001199</v>
      </c>
      <c r="BJ24" s="1009">
        <f>BJ23+'Générateur P.Durable 20ans'!AP24/(1+Résultats!$D$29)^(Résultats!$B95-1)</f>
        <v>3269.4403846153846</v>
      </c>
      <c r="BK24" s="1009">
        <f ca="1">BK23+'Générateur P.Durable 20ans'!AT24/(1+Résultats!$D$31)^(Résultats!$B95-1)</f>
        <v>3104.3637232598962</v>
      </c>
      <c r="BL24" s="1009">
        <f>BL23+'Générateur P.Durable 20ans'!BF24/(1+Résultats!$D$31)^(Résultats!$B95-1)</f>
        <v>-22.907319178684766</v>
      </c>
      <c r="BM24" s="1009">
        <f ca="1">BM23+'Générateur P.Durable 20ans'!BI24/(1+Résultats!$D$31)^(Résultats!$B95-1)</f>
        <v>3081.4564040812111</v>
      </c>
      <c r="BN24" s="1009">
        <f>BN23+'Générateur P.Durable 20ans'!AR24/(1+Résultats!$D$29)^(Résultats!$B95-1)</f>
        <v>13077.761538461538</v>
      </c>
      <c r="BO24" s="1009">
        <f ca="1">BO23+'Générateur P.Durable 20ans'!AV24/(1+Résultats!$D$31)^(Résultats!$B95-1)</f>
        <v>12417.454893039585</v>
      </c>
      <c r="BP24" s="1009">
        <f>BP23+'Générateur P.Durable 20ans'!BE24/(1+Résultats!$D$31)^(Résultats!$B95-1)</f>
        <v>-91.629276714739063</v>
      </c>
      <c r="BQ24" s="1009">
        <f ca="1">BQ23+'Générateur P.Durable 20ans'!BH24/(1+Résultats!$D$31)^(Résultats!$B95-1)</f>
        <v>12325.825616324844</v>
      </c>
    </row>
    <row r="25" spans="1:69" x14ac:dyDescent="0.3">
      <c r="A25">
        <v>4</v>
      </c>
      <c r="B25" t="str">
        <f t="shared" si="0"/>
        <v>Maïs</v>
      </c>
      <c r="C25" t="str">
        <f t="shared" si="1"/>
        <v>ETE</v>
      </c>
      <c r="D25" s="869">
        <f t="shared" si="12"/>
        <v>4.4356539595785716</v>
      </c>
      <c r="E25" s="869">
        <f t="shared" si="13"/>
        <v>4.4356539595785716</v>
      </c>
      <c r="F25" s="869">
        <f t="shared" si="14"/>
        <v>4.4356539595785716</v>
      </c>
      <c r="G25" s="869">
        <f t="shared" si="15"/>
        <v>4.4356539595785716</v>
      </c>
      <c r="H25" t="s">
        <v>405</v>
      </c>
      <c r="I25" s="842">
        <f ca="1">'Générateur P.Durable 20ans'!C195</f>
        <v>38.067360687081162</v>
      </c>
      <c r="J25" s="842">
        <f t="shared" ca="1" si="16"/>
        <v>10.544975259579269</v>
      </c>
      <c r="K25">
        <f t="shared" si="17"/>
        <v>9.5</v>
      </c>
      <c r="L25">
        <f t="shared" si="2"/>
        <v>38</v>
      </c>
      <c r="M25">
        <f t="shared" si="18"/>
        <v>34.295000000000002</v>
      </c>
      <c r="N25">
        <f t="shared" ca="1" si="19"/>
        <v>6.7360687081162496E-2</v>
      </c>
      <c r="O25">
        <f t="shared" ca="1" si="3"/>
        <v>3.7723606870811608</v>
      </c>
      <c r="T25">
        <v>4</v>
      </c>
      <c r="U25" s="971">
        <f t="shared" si="20"/>
        <v>3.2151273753163432</v>
      </c>
      <c r="V25" s="973">
        <v>4</v>
      </c>
      <c r="W25" s="971">
        <f t="shared" si="4"/>
        <v>5.860926805672892</v>
      </c>
      <c r="X25" s="869">
        <f t="shared" si="21"/>
        <v>5.860926805672892</v>
      </c>
      <c r="Y25">
        <v>4</v>
      </c>
      <c r="Z25" s="971">
        <f t="shared" si="22"/>
        <v>3.2151273753163432</v>
      </c>
      <c r="AA25" s="973">
        <v>4</v>
      </c>
      <c r="AB25" s="971">
        <f t="shared" si="5"/>
        <v>5.860926805672892</v>
      </c>
      <c r="AC25" s="869">
        <f t="shared" si="23"/>
        <v>5.860926805672892</v>
      </c>
      <c r="AD25">
        <v>4</v>
      </c>
      <c r="AE25" s="971">
        <f t="shared" si="24"/>
        <v>3.2151273753163432</v>
      </c>
      <c r="AF25" s="973">
        <v>4</v>
      </c>
      <c r="AG25" s="971">
        <f t="shared" si="6"/>
        <v>5.860926805672892</v>
      </c>
      <c r="AH25" s="869">
        <f t="shared" si="25"/>
        <v>5.860926805672892</v>
      </c>
      <c r="AI25">
        <v>4</v>
      </c>
      <c r="AJ25" s="971">
        <f t="shared" si="26"/>
        <v>3.2151273753163432</v>
      </c>
      <c r="AK25" s="973">
        <v>4</v>
      </c>
      <c r="AL25" s="971">
        <f t="shared" si="7"/>
        <v>5.860926805672892</v>
      </c>
      <c r="AM25" s="869">
        <f t="shared" si="27"/>
        <v>5.860926805672892</v>
      </c>
      <c r="AO25" s="869">
        <f>+'Générateur P.Durable 20ans'!K25</f>
        <v>9.5</v>
      </c>
      <c r="AP25" s="877">
        <f>IF(Résultats!$B57&lt;='Générateur P.Durable 20ans'!$U$7,IF(Résultats!$B57&gt;'Générateur P.Durable 20ans'!$F$13," ",HLOOKUP(IF(Résultats!$B57-('Générateur P.Durable 20ans'!$F$12*ROUNDDOWN(Résultats!$B57/'Générateur P.Durable 20ans'!$F$12,0))=0,'Générateur P.Durable 20ans'!$F$12,Résultats!$B57-('Générateur P.Durable 20ans'!$F$12*ROUNDDOWN(Résultats!$B57/'Générateur P.Durable 20ans'!$F$12,0))),'Générateur P.Durable 20ans'!$N$14:$R$15,2,FALSE)),0)</f>
        <v>1472</v>
      </c>
      <c r="AQ25" s="869">
        <f>+'Générateur P.Durable 20ans'!L25</f>
        <v>38</v>
      </c>
      <c r="AR25" s="876">
        <f>+AP25*Menu!$F$13</f>
        <v>5888</v>
      </c>
      <c r="AS25" s="869">
        <f ca="1">+'Générateur P.Durable 20ans'!D195</f>
        <v>9.5168401717702906</v>
      </c>
      <c r="AT25" s="877">
        <f ca="1">IF(Résultats!$B57&lt;='Générateur P.Durable 20ans'!$U$7,+AP25*AS25/AO25+IF(Résultats!$B57&lt;=Menu!$G$64,Menu!$D$64,0),0)</f>
        <v>1481.609340299565</v>
      </c>
      <c r="AU25" s="869">
        <f ca="1">+'Générateur P.Durable 20ans'!C195</f>
        <v>38.067360687081162</v>
      </c>
      <c r="AV25" s="877">
        <f ca="1">+AT25*Menu!$F$13</f>
        <v>5926.4373611982601</v>
      </c>
      <c r="AW25" s="1010">
        <f t="shared" ca="1" si="8"/>
        <v>1.0065280844426392</v>
      </c>
      <c r="AX25" s="876">
        <f>+IF(Résultats!B57&lt;=Menu!$D$253,Menu!$D$252*Menu!$F$13,0)+IF(Résultats!B57&lt;=Menu!$D$258,Menu!$D$257*Menu!$F$13,0)+IF(Résultats!B57&lt;=Menu!$D$263,Menu!$D$262*Menu!$D$24,0)+IF(Résultats!B57&lt;=Menu!$D$268,Menu!$G$267,0)</f>
        <v>0</v>
      </c>
      <c r="AY25" s="1034">
        <f>+Menu!$K$113+Menu!$J$217</f>
        <v>45.907500000000006</v>
      </c>
      <c r="AZ25" s="1034">
        <f>+AY25/Menu!$F$13</f>
        <v>11.476875000000001</v>
      </c>
      <c r="BA25" s="1034">
        <f>+AY25/Menu!$D$123</f>
        <v>57.384375000000006</v>
      </c>
      <c r="BE25" s="1034">
        <f t="shared" si="9"/>
        <v>-45.907500000000006</v>
      </c>
      <c r="BF25" s="1034">
        <f>+BE25/Menu!$F$13</f>
        <v>-11.476875000000001</v>
      </c>
      <c r="BG25" s="1034">
        <f>+BE25/Menu!$D$123</f>
        <v>-57.384375000000006</v>
      </c>
      <c r="BH25" s="1009">
        <f t="shared" ca="1" si="10"/>
        <v>5880.5298611982598</v>
      </c>
      <c r="BI25" s="1009">
        <f t="shared" ca="1" si="11"/>
        <v>1470.132465299565</v>
      </c>
      <c r="BJ25" s="1009">
        <f>BJ24+'Générateur P.Durable 20ans'!AP25/(1+Résultats!$D$29)^(Résultats!$B96-1)</f>
        <v>4578.0430245789712</v>
      </c>
      <c r="BK25" s="1009">
        <f ca="1">BK24+'Générateur P.Durable 20ans'!AT25/(1+Résultats!$D$31)^(Résultats!$B96-1)</f>
        <v>4460.2461534547801</v>
      </c>
      <c r="BL25" s="1009">
        <f>BL24+'Générateur P.Durable 20ans'!BF25/(1+Résultats!$D$31)^(Résultats!$B96-1)</f>
        <v>-33.410285610373563</v>
      </c>
      <c r="BM25" s="1009">
        <f ca="1">BM24+'Générateur P.Durable 20ans'!BI25/(1+Résultats!$D$31)^(Résultats!$B96-1)</f>
        <v>4426.8358678444065</v>
      </c>
      <c r="BN25" s="1009">
        <f>BN24+'Générateur P.Durable 20ans'!AR25/(1+Résultats!$D$29)^(Résultats!$B96-1)</f>
        <v>18312.172098315885</v>
      </c>
      <c r="BO25" s="1009">
        <f ca="1">BO24+'Générateur P.Durable 20ans'!AV25/(1+Résultats!$D$31)^(Résultats!$B96-1)</f>
        <v>17840.984613819121</v>
      </c>
      <c r="BP25" s="1009">
        <f>BP24+'Générateur P.Durable 20ans'!BE25/(1+Résultats!$D$31)^(Résultats!$B96-1)</f>
        <v>-133.64114244149425</v>
      </c>
      <c r="BQ25" s="1009">
        <f ca="1">BQ24+'Générateur P.Durable 20ans'!BH25/(1+Résultats!$D$31)^(Résultats!$B96-1)</f>
        <v>17707.343471377626</v>
      </c>
    </row>
    <row r="26" spans="1:69" x14ac:dyDescent="0.3">
      <c r="A26">
        <v>5</v>
      </c>
      <c r="B26" t="str">
        <f t="shared" si="0"/>
        <v>Blé d'hiver</v>
      </c>
      <c r="C26" t="str">
        <f t="shared" si="1"/>
        <v>HIVER</v>
      </c>
      <c r="D26" s="869">
        <f t="shared" si="12"/>
        <v>5.860926805672892</v>
      </c>
      <c r="E26" s="869">
        <f t="shared" si="13"/>
        <v>5.860926805672892</v>
      </c>
      <c r="F26" s="869">
        <f t="shared" si="14"/>
        <v>5.860926805672892</v>
      </c>
      <c r="G26" s="869">
        <f t="shared" si="15"/>
        <v>5.860926805672892</v>
      </c>
      <c r="H26" t="s">
        <v>405</v>
      </c>
      <c r="I26" s="842">
        <f ca="1">'Générateur P.Durable 20ans'!C196</f>
        <v>31.431228639939551</v>
      </c>
      <c r="J26" s="842">
        <f t="shared" ca="1" si="16"/>
        <v>8.706711534609294</v>
      </c>
      <c r="K26">
        <f t="shared" si="17"/>
        <v>7.8</v>
      </c>
      <c r="L26">
        <f t="shared" si="2"/>
        <v>31.2</v>
      </c>
      <c r="M26">
        <f t="shared" si="18"/>
        <v>28.157999999999998</v>
      </c>
      <c r="N26">
        <f t="shared" ca="1" si="19"/>
        <v>0.23122863993955178</v>
      </c>
      <c r="O26">
        <f t="shared" ca="1" si="3"/>
        <v>3.2732286399395534</v>
      </c>
      <c r="T26">
        <v>5</v>
      </c>
      <c r="U26" s="971">
        <f t="shared" si="20"/>
        <v>3.9181494739582208</v>
      </c>
      <c r="V26" s="973">
        <v>5</v>
      </c>
      <c r="W26" s="971">
        <f t="shared" si="4"/>
        <v>7.1424813389532975</v>
      </c>
      <c r="X26" s="869">
        <f t="shared" si="21"/>
        <v>7.1424813389532975</v>
      </c>
      <c r="Y26">
        <v>5</v>
      </c>
      <c r="Z26" s="971">
        <f t="shared" si="22"/>
        <v>3.9181494739582208</v>
      </c>
      <c r="AA26" s="973">
        <v>5</v>
      </c>
      <c r="AB26" s="971">
        <f t="shared" si="5"/>
        <v>7.1424813389532975</v>
      </c>
      <c r="AC26" s="869">
        <f t="shared" si="23"/>
        <v>7.1424813389532975</v>
      </c>
      <c r="AD26">
        <v>5</v>
      </c>
      <c r="AE26" s="971">
        <f t="shared" si="24"/>
        <v>3.9181494739582208</v>
      </c>
      <c r="AF26" s="973">
        <v>5</v>
      </c>
      <c r="AG26" s="971">
        <f t="shared" si="6"/>
        <v>7.1424813389532975</v>
      </c>
      <c r="AH26" s="869">
        <f t="shared" si="25"/>
        <v>7.1424813389532975</v>
      </c>
      <c r="AI26">
        <v>5</v>
      </c>
      <c r="AJ26" s="971">
        <f t="shared" si="26"/>
        <v>3.9181494739582208</v>
      </c>
      <c r="AK26" s="973">
        <v>5</v>
      </c>
      <c r="AL26" s="971">
        <f t="shared" si="7"/>
        <v>7.1424813389532975</v>
      </c>
      <c r="AM26" s="869">
        <f t="shared" si="27"/>
        <v>7.1424813389532975</v>
      </c>
      <c r="AO26" s="869">
        <f>+'Générateur P.Durable 20ans'!K26</f>
        <v>7.8</v>
      </c>
      <c r="AP26" s="877">
        <f>IF(Résultats!$B58&lt;='Générateur P.Durable 20ans'!$U$7,IF(Résultats!$B58&gt;'Générateur P.Durable 20ans'!$F$13," ",HLOOKUP(IF(Résultats!$B58-('Générateur P.Durable 20ans'!$F$12*ROUNDDOWN(Résultats!$B58/'Générateur P.Durable 20ans'!$F$12,0))=0,'Générateur P.Durable 20ans'!$F$12,Résultats!$B58-('Générateur P.Durable 20ans'!$F$12*ROUNDDOWN(Résultats!$B58/'Générateur P.Durable 20ans'!$F$12,0))),'Générateur P.Durable 20ans'!$N$14:$R$15,2,FALSE)),0)</f>
        <v>1194.2</v>
      </c>
      <c r="AQ26" s="869">
        <f>+'Générateur P.Durable 20ans'!L26</f>
        <v>31.2</v>
      </c>
      <c r="AR26" s="876">
        <f>+AP26*Menu!$F$13</f>
        <v>4776.8</v>
      </c>
      <c r="AS26" s="869">
        <f ca="1">+'Générateur P.Durable 20ans'!D196</f>
        <v>7.8578071599848878</v>
      </c>
      <c r="AT26" s="877">
        <f ca="1">IF(Résultats!$B58&lt;='Générateur P.Durable 20ans'!$U$7,+AP26*AS26/AO26+IF(Résultats!$B58&lt;=Menu!$G$64,Menu!$D$64,0),0)</f>
        <v>1210.0504244171736</v>
      </c>
      <c r="AU26" s="869">
        <f ca="1">+'Générateur P.Durable 20ans'!C196</f>
        <v>31.431228639939551</v>
      </c>
      <c r="AV26" s="877">
        <f ca="1">+AT26*Menu!$F$13</f>
        <v>4840.2016976686946</v>
      </c>
      <c r="AW26" s="1010">
        <f t="shared" ca="1" si="8"/>
        <v>1.0132728390698154</v>
      </c>
      <c r="AX26" s="876">
        <f>+IF(Résultats!B58&lt;=Menu!$D$253,Menu!$D$252*Menu!$F$13,0)+IF(Résultats!B58&lt;=Menu!$D$258,Menu!$D$257*Menu!$F$13,0)+IF(Résultats!B58&lt;=Menu!$D$263,Menu!$D$262*Menu!$D$24,0)+IF(Résultats!B58&lt;=Menu!$D$268,Menu!$G$267,0)</f>
        <v>0</v>
      </c>
      <c r="AY26" s="1034">
        <f>+Menu!$K$113+Menu!$J$217</f>
        <v>45.907500000000006</v>
      </c>
      <c r="AZ26" s="1034">
        <f>+AY26/Menu!$F$13</f>
        <v>11.476875000000001</v>
      </c>
      <c r="BA26" s="1034">
        <f>+AY26/Menu!$D$123</f>
        <v>57.384375000000006</v>
      </c>
      <c r="BE26" s="1034">
        <f t="shared" si="9"/>
        <v>-45.907500000000006</v>
      </c>
      <c r="BF26" s="1034">
        <f>+BE26/Menu!$F$13</f>
        <v>-11.476875000000001</v>
      </c>
      <c r="BG26" s="1034">
        <f>+BE26/Menu!$D$123</f>
        <v>-57.384375000000006</v>
      </c>
      <c r="BH26" s="1009">
        <f t="shared" ca="1" si="10"/>
        <v>4794.2941976686943</v>
      </c>
      <c r="BI26" s="1009">
        <f t="shared" ca="1" si="11"/>
        <v>1198.5735494171736</v>
      </c>
      <c r="BJ26" s="1009">
        <f>BJ25+'Générateur P.Durable 20ans'!AP26/(1+Résultats!$D$29)^(Résultats!$B97-1)</f>
        <v>5598.8501895066693</v>
      </c>
      <c r="BK26" s="1009">
        <f ca="1">BK25+'Générateur P.Durable 20ans'!AT26/(1+Résultats!$D$31)^(Résultats!$B97-1)</f>
        <v>5535.3602828743215</v>
      </c>
      <c r="BL26" s="1009">
        <f>BL25+'Générateur P.Durable 20ans'!BF26/(1+Résultats!$D$31)^(Résultats!$B97-1)</f>
        <v>-43.607340398420938</v>
      </c>
      <c r="BM26" s="1009">
        <f ca="1">BM25+'Générateur P.Durable 20ans'!BI26/(1+Résultats!$D$31)^(Résultats!$B97-1)</f>
        <v>5491.7529424759005</v>
      </c>
      <c r="BN26" s="1009">
        <f>BN25+'Générateur P.Durable 20ans'!AR26/(1+Résultats!$D$29)^(Résultats!$B97-1)</f>
        <v>22395.400758026677</v>
      </c>
      <c r="BO26" s="1009">
        <f ca="1">BO25+'Générateur P.Durable 20ans'!AV26/(1+Résultats!$D$31)^(Résultats!$B97-1)</f>
        <v>22141.441131497286</v>
      </c>
      <c r="BP26" s="1009">
        <f>BP25+'Générateur P.Durable 20ans'!BE26/(1+Résultats!$D$31)^(Résultats!$B97-1)</f>
        <v>-174.42936159368375</v>
      </c>
      <c r="BQ26" s="1009">
        <f ca="1">BQ25+'Générateur P.Durable 20ans'!BH26/(1+Résultats!$D$31)^(Résultats!$B97-1)</f>
        <v>21967.011769903602</v>
      </c>
    </row>
    <row r="27" spans="1:69" x14ac:dyDescent="0.3">
      <c r="A27">
        <v>6</v>
      </c>
      <c r="B27" t="str">
        <f t="shared" si="0"/>
        <v>Prairie temporaire</v>
      </c>
      <c r="C27" t="str">
        <f t="shared" si="1"/>
        <v>HIVER</v>
      </c>
      <c r="D27" s="869">
        <f t="shared" si="12"/>
        <v>7.1424813389532975</v>
      </c>
      <c r="E27" s="869">
        <f t="shared" si="13"/>
        <v>7.1424813389532975</v>
      </c>
      <c r="F27" s="869">
        <f t="shared" si="14"/>
        <v>7.1424813389532975</v>
      </c>
      <c r="G27" s="869">
        <f t="shared" si="15"/>
        <v>7.1424813389532975</v>
      </c>
      <c r="H27" t="s">
        <v>405</v>
      </c>
      <c r="I27" s="842">
        <f ca="1">'Générateur P.Durable 20ans'!C197</f>
        <v>40.640198481071401</v>
      </c>
      <c r="J27" s="842">
        <f t="shared" ca="1" si="16"/>
        <v>11.257672709438062</v>
      </c>
      <c r="K27">
        <f t="shared" si="17"/>
        <v>10</v>
      </c>
      <c r="L27">
        <f t="shared" si="2"/>
        <v>40</v>
      </c>
      <c r="M27">
        <f t="shared" si="18"/>
        <v>36.1</v>
      </c>
      <c r="N27">
        <f t="shared" ca="1" si="19"/>
        <v>0.6401984810714012</v>
      </c>
      <c r="O27">
        <f t="shared" ca="1" si="3"/>
        <v>4.5401984810713998</v>
      </c>
      <c r="T27">
        <v>6</v>
      </c>
      <c r="U27" s="971">
        <f t="shared" si="20"/>
        <v>4.5214784143977225</v>
      </c>
      <c r="V27" s="973">
        <v>6</v>
      </c>
      <c r="W27" s="971">
        <f t="shared" si="4"/>
        <v>8.2423030091016454</v>
      </c>
      <c r="X27" s="869">
        <f t="shared" si="21"/>
        <v>8.2423030091016454</v>
      </c>
      <c r="Y27">
        <v>6</v>
      </c>
      <c r="Z27" s="971">
        <f t="shared" si="22"/>
        <v>4.5214784143977225</v>
      </c>
      <c r="AA27" s="973">
        <v>6</v>
      </c>
      <c r="AB27" s="971">
        <f t="shared" si="5"/>
        <v>8.2423030091016454</v>
      </c>
      <c r="AC27" s="869">
        <f t="shared" si="23"/>
        <v>8.2423030091016454</v>
      </c>
      <c r="AD27">
        <v>6</v>
      </c>
      <c r="AE27" s="971">
        <f t="shared" si="24"/>
        <v>4.5214784143977225</v>
      </c>
      <c r="AF27" s="973">
        <v>6</v>
      </c>
      <c r="AG27" s="971">
        <f t="shared" si="6"/>
        <v>8.2423030091016454</v>
      </c>
      <c r="AH27" s="869">
        <f t="shared" si="25"/>
        <v>8.2423030091016454</v>
      </c>
      <c r="AI27">
        <v>6</v>
      </c>
      <c r="AJ27" s="971">
        <f t="shared" si="26"/>
        <v>4.5214784143977225</v>
      </c>
      <c r="AK27" s="973">
        <v>6</v>
      </c>
      <c r="AL27" s="971">
        <f t="shared" si="7"/>
        <v>8.2423030091016454</v>
      </c>
      <c r="AM27" s="869">
        <f t="shared" si="27"/>
        <v>8.2423030091016454</v>
      </c>
      <c r="AO27" s="869">
        <f>+'Générateur P.Durable 20ans'!K27</f>
        <v>10</v>
      </c>
      <c r="AP27" s="877">
        <f>IF(Résultats!$B59&lt;='Générateur P.Durable 20ans'!$U$7,IF(Résultats!$B59&gt;'Générateur P.Durable 20ans'!$F$13," ",HLOOKUP(IF(Résultats!$B59-('Générateur P.Durable 20ans'!$F$12*ROUNDDOWN(Résultats!$B59/'Générateur P.Durable 20ans'!$F$12,0))=0,'Générateur P.Durable 20ans'!$F$12,Résultats!$B59-('Générateur P.Durable 20ans'!$F$12*ROUNDDOWN(Résultats!$B59/'Générateur P.Durable 20ans'!$F$12,0))),'Générateur P.Durable 20ans'!$N$14:$R$15,2,FALSE)),0)</f>
        <v>927</v>
      </c>
      <c r="AQ27" s="869">
        <f>+'Générateur P.Durable 20ans'!L27</f>
        <v>40</v>
      </c>
      <c r="AR27" s="876">
        <f>+AP27*Menu!$F$13</f>
        <v>3708</v>
      </c>
      <c r="AS27" s="869">
        <f ca="1">+'Générateur P.Durable 20ans'!D197</f>
        <v>10.16004962026785</v>
      </c>
      <c r="AT27" s="877">
        <f ca="1">IF(Résultats!$B59&lt;='Générateur P.Durable 20ans'!$U$7,+AP27*AS27/AO27+IF(Résultats!$B59&lt;=Menu!$G$64,Menu!$D$64,0),0)</f>
        <v>948.83659979882975</v>
      </c>
      <c r="AU27" s="869">
        <f ca="1">+'Générateur P.Durable 20ans'!C197</f>
        <v>40.640198481071401</v>
      </c>
      <c r="AV27" s="877">
        <f ca="1">+AT27*Menu!$F$13</f>
        <v>3795.346399195319</v>
      </c>
      <c r="AW27" s="1010">
        <f t="shared" ca="1" si="8"/>
        <v>1.0235562025877343</v>
      </c>
      <c r="AX27" s="876">
        <f>+IF(Résultats!B59&lt;=Menu!$D$253,Menu!$D$252*Menu!$F$13,0)+IF(Résultats!B59&lt;=Menu!$D$258,Menu!$D$257*Menu!$F$13,0)+IF(Résultats!B59&lt;=Menu!$D$263,Menu!$D$262*Menu!$D$24,0)+IF(Résultats!B59&lt;=Menu!$D$268,Menu!$G$267,0)</f>
        <v>0</v>
      </c>
      <c r="AY27" s="1034">
        <f>+Menu!$K$113+Menu!$J$217</f>
        <v>45.907500000000006</v>
      </c>
      <c r="AZ27" s="1034">
        <f>+AY27/Menu!$F$13</f>
        <v>11.476875000000001</v>
      </c>
      <c r="BA27" s="1034">
        <f>+AY27/Menu!$D$123</f>
        <v>57.384375000000006</v>
      </c>
      <c r="BE27" s="1034">
        <f t="shared" si="9"/>
        <v>-45.907500000000006</v>
      </c>
      <c r="BF27" s="1034">
        <f>+BE27/Menu!$F$13</f>
        <v>-11.476875000000001</v>
      </c>
      <c r="BG27" s="1034">
        <f>+BE27/Menu!$D$123</f>
        <v>-57.384375000000006</v>
      </c>
      <c r="BH27" s="1009">
        <f t="shared" ca="1" si="10"/>
        <v>3749.4388991953192</v>
      </c>
      <c r="BI27" s="1009">
        <f t="shared" ca="1" si="11"/>
        <v>937.3597247988298</v>
      </c>
      <c r="BJ27" s="1009">
        <f>BJ26+'Générateur P.Durable 20ans'!AP27/(1+Résultats!$D$29)^(Résultats!$B98-1)</f>
        <v>6360.7766174725884</v>
      </c>
      <c r="BK27" s="1009">
        <f ca="1">BK26+'Générateur P.Durable 20ans'!AT27/(1+Résultats!$D$31)^(Résultats!$B98-1)</f>
        <v>6353.8350688059936</v>
      </c>
      <c r="BL27" s="1009">
        <f>BL26+'Générateur P.Durable 20ans'!BF27/(1+Résultats!$D$31)^(Résultats!$B98-1)</f>
        <v>-53.507393590699941</v>
      </c>
      <c r="BM27" s="1009">
        <f ca="1">BM26+'Générateur P.Durable 20ans'!BI27/(1+Résultats!$D$31)^(Résultats!$B98-1)</f>
        <v>6300.3276752152933</v>
      </c>
      <c r="BN27" s="1009">
        <f>BN26+'Générateur P.Durable 20ans'!AR27/(1+Résultats!$D$29)^(Résultats!$B98-1)</f>
        <v>25443.106469890354</v>
      </c>
      <c r="BO27" s="1009">
        <f ca="1">BO26+'Générateur P.Durable 20ans'!AV27/(1+Résultats!$D$31)^(Résultats!$B98-1)</f>
        <v>25415.340275223974</v>
      </c>
      <c r="BP27" s="1009">
        <f>BP26+'Générateur P.Durable 20ans'!BE27/(1+Résultats!$D$31)^(Résultats!$B98-1)</f>
        <v>-214.02957436279976</v>
      </c>
      <c r="BQ27" s="1009">
        <f ca="1">BQ26+'Générateur P.Durable 20ans'!BH27/(1+Résultats!$D$31)^(Résultats!$B98-1)</f>
        <v>25201.310700861173</v>
      </c>
    </row>
    <row r="28" spans="1:69" x14ac:dyDescent="0.3">
      <c r="A28">
        <v>7</v>
      </c>
      <c r="B28" t="str">
        <f t="shared" si="0"/>
        <v>Orge d'hiver</v>
      </c>
      <c r="C28" t="str">
        <f t="shared" si="1"/>
        <v>HIVER</v>
      </c>
      <c r="D28" s="869">
        <f t="shared" si="12"/>
        <v>8.2423030091016454</v>
      </c>
      <c r="E28" s="869">
        <f t="shared" si="13"/>
        <v>8.2423030091016454</v>
      </c>
      <c r="F28" s="869">
        <f t="shared" si="14"/>
        <v>8.2423030091016454</v>
      </c>
      <c r="G28" s="869">
        <f t="shared" si="15"/>
        <v>8.2423030091016454</v>
      </c>
      <c r="H28" t="s">
        <v>405</v>
      </c>
      <c r="I28" s="842">
        <f ca="1">'Générateur P.Durable 20ans'!C198</f>
        <v>34.4388876777479</v>
      </c>
      <c r="J28" s="842">
        <f t="shared" ca="1" si="16"/>
        <v>9.5398580824786432</v>
      </c>
      <c r="K28">
        <f t="shared" si="17"/>
        <v>8.5</v>
      </c>
      <c r="L28">
        <f t="shared" si="2"/>
        <v>34</v>
      </c>
      <c r="M28">
        <f t="shared" si="18"/>
        <v>30.684999999999999</v>
      </c>
      <c r="N28">
        <f t="shared" ca="1" si="19"/>
        <v>0.43888767774789983</v>
      </c>
      <c r="O28">
        <f t="shared" ca="1" si="3"/>
        <v>3.7538876777479011</v>
      </c>
      <c r="T28">
        <v>7</v>
      </c>
      <c r="U28" s="971">
        <f t="shared" si="20"/>
        <v>5.0188726388490208</v>
      </c>
      <c r="V28" s="973">
        <v>7</v>
      </c>
      <c r="W28" s="971">
        <f t="shared" si="4"/>
        <v>9.1490139423773957</v>
      </c>
      <c r="X28" s="869">
        <f t="shared" si="21"/>
        <v>9.1490139423773957</v>
      </c>
      <c r="Y28">
        <v>7</v>
      </c>
      <c r="Z28" s="971">
        <f t="shared" si="22"/>
        <v>5.0188726388490208</v>
      </c>
      <c r="AA28" s="973">
        <v>7</v>
      </c>
      <c r="AB28" s="971">
        <f t="shared" si="5"/>
        <v>9.1490139423773957</v>
      </c>
      <c r="AC28" s="869">
        <f t="shared" si="23"/>
        <v>9.1490139423773957</v>
      </c>
      <c r="AD28">
        <v>7</v>
      </c>
      <c r="AE28" s="971">
        <f t="shared" si="24"/>
        <v>5.0188726388490208</v>
      </c>
      <c r="AF28" s="973">
        <v>7</v>
      </c>
      <c r="AG28" s="971">
        <f t="shared" si="6"/>
        <v>9.1490139423773957</v>
      </c>
      <c r="AH28" s="869">
        <f t="shared" si="25"/>
        <v>9.1490139423773957</v>
      </c>
      <c r="AI28">
        <v>7</v>
      </c>
      <c r="AJ28" s="971">
        <f t="shared" si="26"/>
        <v>5.0188726388490208</v>
      </c>
      <c r="AK28" s="973">
        <v>7</v>
      </c>
      <c r="AL28" s="971">
        <f t="shared" si="7"/>
        <v>9.1490139423773957</v>
      </c>
      <c r="AM28" s="869">
        <f t="shared" si="27"/>
        <v>9.1490139423773957</v>
      </c>
      <c r="AO28" s="869">
        <f>+'Générateur P.Durable 20ans'!K28</f>
        <v>8.5</v>
      </c>
      <c r="AP28" s="877">
        <f>IF(Résultats!$B60&lt;='Générateur P.Durable 20ans'!$U$7,IF(Résultats!$B60&gt;'Générateur P.Durable 20ans'!$F$13," ",HLOOKUP(IF(Résultats!$B60-('Générateur P.Durable 20ans'!$F$12*ROUNDDOWN(Résultats!$B60/'Générateur P.Durable 20ans'!$F$12,0))=0,'Générateur P.Durable 20ans'!$F$12,Résultats!$B60-('Générateur P.Durable 20ans'!$F$12*ROUNDDOWN(Résultats!$B60/'Générateur P.Durable 20ans'!$F$12,0))),'Générateur P.Durable 20ans'!$N$14:$R$15,2,FALSE)),0)</f>
        <v>1280.5</v>
      </c>
      <c r="AQ28" s="869">
        <f>+'Générateur P.Durable 20ans'!L28</f>
        <v>34</v>
      </c>
      <c r="AR28" s="876">
        <f>+AP28*Menu!$F$13</f>
        <v>5122</v>
      </c>
      <c r="AS28" s="869">
        <f ca="1">+'Générateur P.Durable 20ans'!D198</f>
        <v>8.609721919436975</v>
      </c>
      <c r="AT28" s="877">
        <f ca="1">IF(Résultats!$B60&lt;='Générateur P.Durable 20ans'!$U$7,+AP28*AS28/AO28+IF(Résultats!$B60&lt;=Menu!$G$64,Menu!$D$64,0),0)</f>
        <v>1297.0292844516525</v>
      </c>
      <c r="AU28" s="869">
        <f ca="1">+'Générateur P.Durable 20ans'!C198</f>
        <v>34.4388876777479</v>
      </c>
      <c r="AV28" s="877">
        <f ca="1">+AT28*Menu!$F$13</f>
        <v>5188.1171378066101</v>
      </c>
      <c r="AW28" s="1010">
        <f t="shared" ca="1" si="8"/>
        <v>1.0129084611102324</v>
      </c>
      <c r="AX28" s="876">
        <f>+IF(Résultats!B60&lt;=Menu!$D$253,Menu!$D$252*Menu!$F$13,0)+IF(Résultats!B60&lt;=Menu!$D$258,Menu!$D$257*Menu!$F$13,0)+IF(Résultats!B60&lt;=Menu!$D$263,Menu!$D$262*Menu!$D$24,0)+IF(Résultats!B60&lt;=Menu!$D$268,Menu!$G$267,0)</f>
        <v>0</v>
      </c>
      <c r="AY28" s="1034">
        <f>+Menu!$K$113+Menu!$J$217</f>
        <v>45.907500000000006</v>
      </c>
      <c r="AZ28" s="1034">
        <f>+AY28/Menu!$F$13</f>
        <v>11.476875000000001</v>
      </c>
      <c r="BA28" s="1034">
        <f>+AY28/Menu!$D$123</f>
        <v>57.384375000000006</v>
      </c>
      <c r="BE28" s="1034">
        <f t="shared" si="9"/>
        <v>-45.907500000000006</v>
      </c>
      <c r="BF28" s="1034">
        <f>+BE28/Menu!$F$13</f>
        <v>-11.476875000000001</v>
      </c>
      <c r="BG28" s="1034">
        <f>+BE28/Menu!$D$123</f>
        <v>-57.384375000000006</v>
      </c>
      <c r="BH28" s="1009">
        <f t="shared" ca="1" si="10"/>
        <v>5142.2096378066099</v>
      </c>
      <c r="BI28" s="1009">
        <f t="shared" ca="1" si="11"/>
        <v>1285.5524094516525</v>
      </c>
      <c r="BJ28" s="1009">
        <f>BJ27+'Générateur P.Durable 20ans'!AP28/(1+Résultats!$D$29)^(Résultats!$B99-1)</f>
        <v>7372.7743676700402</v>
      </c>
      <c r="BK28" s="1009">
        <f ca="1">BK27+'Générateur P.Durable 20ans'!AT28/(1+Résultats!$D$31)^(Résultats!$B99-1)</f>
        <v>7440.0766749919185</v>
      </c>
      <c r="BL28" s="1009">
        <f>BL27+'Générateur P.Durable 20ans'!BF28/(1+Résultats!$D$31)^(Résultats!$B99-1)</f>
        <v>-63.119095719126157</v>
      </c>
      <c r="BM28" s="1009">
        <f ca="1">BM27+'Générateur P.Durable 20ans'!BI28/(1+Résultats!$D$31)^(Résultats!$B99-1)</f>
        <v>7376.9575792727919</v>
      </c>
      <c r="BN28" s="1009">
        <f>BN27+'Générateur P.Durable 20ans'!AR28/(1+Résultats!$D$29)^(Résultats!$B99-1)</f>
        <v>29491.097470680161</v>
      </c>
      <c r="BO28" s="1009">
        <f ca="1">BO27+'Générateur P.Durable 20ans'!AV28/(1+Résultats!$D$31)^(Résultats!$B99-1)</f>
        <v>29760.306699967674</v>
      </c>
      <c r="BP28" s="1009">
        <f>BP27+'Générateur P.Durable 20ans'!BE28/(1+Résultats!$D$31)^(Résultats!$B99-1)</f>
        <v>-252.47638287650463</v>
      </c>
      <c r="BQ28" s="1009">
        <f ca="1">BQ27+'Générateur P.Durable 20ans'!BH28/(1+Résultats!$D$31)^(Résultats!$B99-1)</f>
        <v>29507.830317091168</v>
      </c>
    </row>
    <row r="29" spans="1:69" x14ac:dyDescent="0.3">
      <c r="A29">
        <v>8</v>
      </c>
      <c r="B29" t="str">
        <f t="shared" si="0"/>
        <v>Maïs</v>
      </c>
      <c r="C29" t="str">
        <f t="shared" si="1"/>
        <v>ETE</v>
      </c>
      <c r="D29" s="869">
        <f t="shared" si="12"/>
        <v>9.1490139423773957</v>
      </c>
      <c r="E29" s="869">
        <f t="shared" si="13"/>
        <v>9.1490139423773957</v>
      </c>
      <c r="F29" s="869">
        <f t="shared" si="14"/>
        <v>9.1490139423773957</v>
      </c>
      <c r="G29" s="869">
        <f t="shared" si="15"/>
        <v>9.1490139423773957</v>
      </c>
      <c r="H29" t="s">
        <v>405</v>
      </c>
      <c r="I29" s="842">
        <f ca="1">'Générateur P.Durable 20ans'!C199</f>
        <v>39.354625010273658</v>
      </c>
      <c r="J29" s="842">
        <f t="shared" ca="1" si="16"/>
        <v>10.901558174591042</v>
      </c>
      <c r="K29">
        <f t="shared" si="17"/>
        <v>9.5</v>
      </c>
      <c r="L29">
        <f t="shared" si="2"/>
        <v>38</v>
      </c>
      <c r="M29">
        <f t="shared" si="18"/>
        <v>34.295000000000002</v>
      </c>
      <c r="N29">
        <f t="shared" ca="1" si="19"/>
        <v>1.3546250102736579</v>
      </c>
      <c r="O29">
        <f t="shared" ca="1" si="3"/>
        <v>5.0596250102736562</v>
      </c>
      <c r="T29">
        <v>8</v>
      </c>
      <c r="U29" s="971">
        <f t="shared" si="20"/>
        <v>5.4155344674369958</v>
      </c>
      <c r="V29" s="973">
        <v>8</v>
      </c>
      <c r="W29" s="971">
        <f t="shared" si="4"/>
        <v>9.8720975632027592</v>
      </c>
      <c r="X29" s="869">
        <f t="shared" si="21"/>
        <v>9.8720975632027592</v>
      </c>
      <c r="Y29">
        <v>8</v>
      </c>
      <c r="Z29" s="971">
        <f t="shared" si="22"/>
        <v>5.4155344674369958</v>
      </c>
      <c r="AA29" s="973">
        <v>8</v>
      </c>
      <c r="AB29" s="971">
        <f t="shared" si="5"/>
        <v>9.8720975632027592</v>
      </c>
      <c r="AC29" s="869">
        <f t="shared" si="23"/>
        <v>9.8720975632027592</v>
      </c>
      <c r="AD29">
        <v>8</v>
      </c>
      <c r="AE29" s="971">
        <f t="shared" si="24"/>
        <v>5.4155344674369958</v>
      </c>
      <c r="AF29" s="973">
        <v>8</v>
      </c>
      <c r="AG29" s="971">
        <f t="shared" si="6"/>
        <v>9.8720975632027592</v>
      </c>
      <c r="AH29" s="869">
        <f t="shared" si="25"/>
        <v>9.8720975632027592</v>
      </c>
      <c r="AI29">
        <v>8</v>
      </c>
      <c r="AJ29" s="971">
        <f t="shared" si="26"/>
        <v>5.4155344674369958</v>
      </c>
      <c r="AK29" s="973">
        <v>8</v>
      </c>
      <c r="AL29" s="971">
        <f t="shared" si="7"/>
        <v>9.8720975632027592</v>
      </c>
      <c r="AM29" s="869">
        <f t="shared" si="27"/>
        <v>9.8720975632027592</v>
      </c>
      <c r="AO29" s="869">
        <f>+'Générateur P.Durable 20ans'!K29</f>
        <v>9.5</v>
      </c>
      <c r="AP29" s="877">
        <f>IF(Résultats!$B61&lt;='Générateur P.Durable 20ans'!$U$7,IF(Résultats!$B61&gt;'Générateur P.Durable 20ans'!$F$13," ",HLOOKUP(IF(Résultats!$B61-('Générateur P.Durable 20ans'!$F$12*ROUNDDOWN(Résultats!$B61/'Générateur P.Durable 20ans'!$F$12,0))=0,'Générateur P.Durable 20ans'!$F$12,Résultats!$B61-('Générateur P.Durable 20ans'!$F$12*ROUNDDOWN(Résultats!$B61/'Générateur P.Durable 20ans'!$F$12,0))),'Générateur P.Durable 20ans'!$N$14:$R$15,2,FALSE)),0)</f>
        <v>1472</v>
      </c>
      <c r="AQ29" s="869">
        <f>+'Générateur P.Durable 20ans'!L29</f>
        <v>38</v>
      </c>
      <c r="AR29" s="876">
        <f>+AP29*Menu!$F$13</f>
        <v>5888</v>
      </c>
      <c r="AS29" s="869">
        <f ca="1">+'Générateur P.Durable 20ans'!D199</f>
        <v>9.8386562525684145</v>
      </c>
      <c r="AT29" s="877">
        <f ca="1">IF(Résultats!$B61&lt;='Générateur P.Durable 20ans'!$U$7,+AP29*AS29/AO29+IF(Résultats!$B61&lt;=Menu!$G$64,Menu!$D$64,0),0)</f>
        <v>1524.4738951348111</v>
      </c>
      <c r="AU29" s="869">
        <f ca="1">+'Générateur P.Durable 20ans'!C199</f>
        <v>39.354625010273658</v>
      </c>
      <c r="AV29" s="877">
        <f ca="1">+AT29*Menu!$F$13</f>
        <v>6097.8955805392443</v>
      </c>
      <c r="AW29" s="1010">
        <f t="shared" ca="1" si="8"/>
        <v>1.0356480265861487</v>
      </c>
      <c r="AX29" s="876">
        <f>+IF(Résultats!B61&lt;=Menu!$D$253,Menu!$D$252*Menu!$F$13,0)+IF(Résultats!B61&lt;=Menu!$D$258,Menu!$D$257*Menu!$F$13,0)+IF(Résultats!B61&lt;=Menu!$D$263,Menu!$D$262*Menu!$D$24,0)+IF(Résultats!B61&lt;=Menu!$D$268,Menu!$G$267,0)</f>
        <v>0</v>
      </c>
      <c r="AY29" s="1034">
        <f>+Menu!$K$113+Menu!$J$217</f>
        <v>45.907500000000006</v>
      </c>
      <c r="AZ29" s="1034">
        <f>+AY29/Menu!$F$13</f>
        <v>11.476875000000001</v>
      </c>
      <c r="BA29" s="1034">
        <f>+AY29/Menu!$D$123</f>
        <v>57.384375000000006</v>
      </c>
      <c r="BE29" s="1034">
        <f t="shared" si="9"/>
        <v>-45.907500000000006</v>
      </c>
      <c r="BF29" s="1034">
        <f>+BE29/Menu!$F$13</f>
        <v>-11.476875000000001</v>
      </c>
      <c r="BG29" s="1034">
        <f>+BE29/Menu!$D$123</f>
        <v>-57.384375000000006</v>
      </c>
      <c r="BH29" s="1009">
        <f t="shared" ca="1" si="10"/>
        <v>6051.988080539244</v>
      </c>
      <c r="BI29" s="1009">
        <f t="shared" ca="1" si="11"/>
        <v>1512.997020134811</v>
      </c>
      <c r="BJ29" s="1009">
        <f>BJ28+'Générateur P.Durable 20ans'!AP29/(1+Résultats!$D$29)^(Résultats!$B100-1)</f>
        <v>8491.3733887034778</v>
      </c>
      <c r="BK29" s="1009">
        <f ca="1">BK28+'Générateur P.Durable 20ans'!AT29/(1+Résultats!$D$31)^(Résultats!$B100-1)</f>
        <v>8679.6134583905714</v>
      </c>
      <c r="BL29" s="1009">
        <f>BL28+'Générateur P.Durable 20ans'!BF29/(1+Résultats!$D$31)^(Résultats!$B100-1)</f>
        <v>-72.450845358374906</v>
      </c>
      <c r="BM29" s="1009">
        <f ca="1">BM28+'Générateur P.Durable 20ans'!BI29/(1+Résultats!$D$31)^(Résultats!$B100-1)</f>
        <v>8607.1626130321965</v>
      </c>
      <c r="BN29" s="1009">
        <f>BN28+'Générateur P.Durable 20ans'!AR29/(1+Résultats!$D$29)^(Résultats!$B100-1)</f>
        <v>33965.493554813911</v>
      </c>
      <c r="BO29" s="1009">
        <f ca="1">BO28+'Générateur P.Durable 20ans'!AV29/(1+Résultats!$D$31)^(Résultats!$B100-1)</f>
        <v>34718.453833562286</v>
      </c>
      <c r="BP29" s="1009">
        <f>BP28+'Générateur P.Durable 20ans'!BE29/(1+Résultats!$D$31)^(Résultats!$B100-1)</f>
        <v>-289.80338143349962</v>
      </c>
      <c r="BQ29" s="1009">
        <f ca="1">BQ28+'Générateur P.Durable 20ans'!BH29/(1+Résultats!$D$31)^(Résultats!$B100-1)</f>
        <v>34428.650452128786</v>
      </c>
    </row>
    <row r="30" spans="1:69" x14ac:dyDescent="0.3">
      <c r="A30">
        <v>9</v>
      </c>
      <c r="B30" t="str">
        <f t="shared" si="0"/>
        <v>Blé d'hiver</v>
      </c>
      <c r="C30" t="str">
        <f t="shared" si="1"/>
        <v>HIVER</v>
      </c>
      <c r="D30" s="869">
        <f t="shared" si="12"/>
        <v>9.8720975632027592</v>
      </c>
      <c r="E30" s="869">
        <f t="shared" si="13"/>
        <v>9.8720975632027592</v>
      </c>
      <c r="F30" s="869">
        <f t="shared" si="14"/>
        <v>9.8720975632027592</v>
      </c>
      <c r="G30" s="869">
        <f t="shared" si="15"/>
        <v>9.8720975632027592</v>
      </c>
      <c r="H30" t="s">
        <v>405</v>
      </c>
      <c r="I30" s="842">
        <f ca="1">'Générateur P.Durable 20ans'!C200</f>
        <v>31.399895196143486</v>
      </c>
      <c r="J30" s="842">
        <f t="shared" ca="1" si="16"/>
        <v>8.6980319102890551</v>
      </c>
      <c r="K30">
        <f t="shared" si="17"/>
        <v>7.8</v>
      </c>
      <c r="L30">
        <f t="shared" si="2"/>
        <v>31.2</v>
      </c>
      <c r="M30">
        <f t="shared" si="18"/>
        <v>28.157999999999998</v>
      </c>
      <c r="N30">
        <f t="shared" ca="1" si="19"/>
        <v>0.19989519614348694</v>
      </c>
      <c r="O30">
        <f t="shared" ca="1" si="3"/>
        <v>3.2418951961434885</v>
      </c>
      <c r="T30">
        <v>9</v>
      </c>
      <c r="U30" s="971">
        <f t="shared" si="20"/>
        <v>5.7235669155875888</v>
      </c>
      <c r="V30" s="973">
        <v>9</v>
      </c>
      <c r="W30" s="971">
        <f t="shared" si="4"/>
        <v>10.433616726096025</v>
      </c>
      <c r="X30" s="869">
        <f t="shared" si="21"/>
        <v>10.433616726096025</v>
      </c>
      <c r="Y30">
        <v>9</v>
      </c>
      <c r="Z30" s="971">
        <f t="shared" si="22"/>
        <v>5.7235669155875888</v>
      </c>
      <c r="AA30" s="973">
        <v>9</v>
      </c>
      <c r="AB30" s="971">
        <f t="shared" si="5"/>
        <v>10.433616726096025</v>
      </c>
      <c r="AC30" s="869">
        <f t="shared" si="23"/>
        <v>10.433616726096025</v>
      </c>
      <c r="AD30">
        <v>9</v>
      </c>
      <c r="AE30" s="971">
        <f t="shared" si="24"/>
        <v>5.7235669155875888</v>
      </c>
      <c r="AF30" s="973">
        <v>9</v>
      </c>
      <c r="AG30" s="971">
        <f t="shared" si="6"/>
        <v>10.433616726096025</v>
      </c>
      <c r="AH30" s="869">
        <f t="shared" si="25"/>
        <v>10.433616726096025</v>
      </c>
      <c r="AI30">
        <v>9</v>
      </c>
      <c r="AJ30" s="971">
        <f t="shared" si="26"/>
        <v>5.7235669155875888</v>
      </c>
      <c r="AK30" s="973">
        <v>9</v>
      </c>
      <c r="AL30" s="971">
        <f t="shared" si="7"/>
        <v>10.433616726096025</v>
      </c>
      <c r="AM30" s="869">
        <f t="shared" si="27"/>
        <v>10.433616726096025</v>
      </c>
      <c r="AO30" s="869">
        <f>+'Générateur P.Durable 20ans'!K30</f>
        <v>7.8</v>
      </c>
      <c r="AP30" s="877">
        <f>IF(Résultats!$B62&lt;='Générateur P.Durable 20ans'!$U$7,IF(Résultats!$B62&gt;'Générateur P.Durable 20ans'!$F$13," ",HLOOKUP(IF(Résultats!$B62-('Générateur P.Durable 20ans'!$F$12*ROUNDDOWN(Résultats!$B62/'Générateur P.Durable 20ans'!$F$12,0))=0,'Générateur P.Durable 20ans'!$F$12,Résultats!$B62-('Générateur P.Durable 20ans'!$F$12*ROUNDDOWN(Résultats!$B62/'Générateur P.Durable 20ans'!$F$12,0))),'Générateur P.Durable 20ans'!$N$14:$R$15,2,FALSE)),0)</f>
        <v>1194.2</v>
      </c>
      <c r="AQ30" s="869">
        <f>+'Générateur P.Durable 20ans'!L30</f>
        <v>31.2</v>
      </c>
      <c r="AR30" s="876">
        <f>+AP30*Menu!$F$13</f>
        <v>4776.8</v>
      </c>
      <c r="AS30" s="869">
        <f ca="1">+'Générateur P.Durable 20ans'!D200</f>
        <v>7.8499737990358716</v>
      </c>
      <c r="AT30" s="877">
        <f ca="1">IF(Résultats!$B62&lt;='Générateur P.Durable 20ans'!$U$7,+AP30*AS30/AO30+IF(Résultats!$B62&lt;=Menu!$G$64,Menu!$D$64,0),0)</f>
        <v>1201.8511167703382</v>
      </c>
      <c r="AU30" s="869">
        <f ca="1">+'Générateur P.Durable 20ans'!C200</f>
        <v>31.399895196143486</v>
      </c>
      <c r="AV30" s="877">
        <f ca="1">+AT30*Menu!$F$13</f>
        <v>4807.4044670813528</v>
      </c>
      <c r="AW30" s="1010">
        <f t="shared" ca="1" si="8"/>
        <v>1.0064068973122913</v>
      </c>
      <c r="AX30" s="876">
        <f>+IF(Résultats!B62&lt;=Menu!$D$253,Menu!$D$252*Menu!$F$13,0)+IF(Résultats!B62&lt;=Menu!$D$258,Menu!$D$257*Menu!$F$13,0)+IF(Résultats!B62&lt;=Menu!$D$263,Menu!$D$262*Menu!$D$24,0)+IF(Résultats!B62&lt;=Menu!$D$268,Menu!$G$267,0)</f>
        <v>0</v>
      </c>
      <c r="AY30" s="1034">
        <f>+Menu!$K$113+Menu!$J$217</f>
        <v>45.907500000000006</v>
      </c>
      <c r="AZ30" s="1034">
        <f>+AY30/Menu!$F$13</f>
        <v>11.476875000000001</v>
      </c>
      <c r="BA30" s="1034">
        <f>+AY30/Menu!$D$123</f>
        <v>57.384375000000006</v>
      </c>
      <c r="BE30" s="1034">
        <f t="shared" si="9"/>
        <v>-45.907500000000006</v>
      </c>
      <c r="BF30" s="1034">
        <f>+BE30/Menu!$F$13</f>
        <v>-11.476875000000001</v>
      </c>
      <c r="BG30" s="1034">
        <f>+BE30/Menu!$D$123</f>
        <v>-57.384375000000006</v>
      </c>
      <c r="BH30" s="1009">
        <f t="shared" ca="1" si="10"/>
        <v>4761.4969670813525</v>
      </c>
      <c r="BI30" s="1009">
        <f t="shared" ca="1" si="11"/>
        <v>1190.3742417703381</v>
      </c>
      <c r="BJ30" s="1009">
        <f>BJ29+'Générateur P.Durable 20ans'!AP30/(1+Résultats!$D$29)^(Résultats!$B101-1)</f>
        <v>9363.9636315168464</v>
      </c>
      <c r="BK30" s="1009">
        <f ca="1">BK29+'Générateur P.Durable 20ans'!AT30/(1+Résultats!$D$31)^(Résultats!$B101-1)</f>
        <v>9628.3658282395918</v>
      </c>
      <c r="BL30" s="1009">
        <f>BL29+'Générateur P.Durable 20ans'!BF30/(1+Résultats!$D$31)^(Résultats!$B101-1)</f>
        <v>-81.510796464441654</v>
      </c>
      <c r="BM30" s="1009">
        <f ca="1">BM29+'Générateur P.Durable 20ans'!BI30/(1+Résultats!$D$31)^(Résultats!$B101-1)</f>
        <v>9546.8550317751506</v>
      </c>
      <c r="BN30" s="1009">
        <f>BN29+'Générateur P.Durable 20ans'!AR30/(1+Résultats!$D$29)^(Résultats!$B101-1)</f>
        <v>37455.854526067385</v>
      </c>
      <c r="BO30" s="1009">
        <f ca="1">BO29+'Générateur P.Durable 20ans'!AV30/(1+Résultats!$D$31)^(Résultats!$B101-1)</f>
        <v>38513.463312958367</v>
      </c>
      <c r="BP30" s="1009">
        <f>BP29+'Générateur P.Durable 20ans'!BE30/(1+Résultats!$D$31)^(Résultats!$B101-1)</f>
        <v>-326.04318585776662</v>
      </c>
      <c r="BQ30" s="1009">
        <f ca="1">BQ29+'Générateur P.Durable 20ans'!BH30/(1+Résultats!$D$31)^(Résultats!$B101-1)</f>
        <v>38187.420127100602</v>
      </c>
    </row>
    <row r="31" spans="1:69" x14ac:dyDescent="0.3">
      <c r="A31">
        <v>10</v>
      </c>
      <c r="B31" t="str">
        <f t="shared" si="0"/>
        <v>Prairie temporaire</v>
      </c>
      <c r="C31" t="str">
        <f t="shared" si="1"/>
        <v>HIVER</v>
      </c>
      <c r="D31" s="869">
        <f t="shared" si="12"/>
        <v>10.433616726096025</v>
      </c>
      <c r="E31" s="869">
        <f t="shared" si="13"/>
        <v>10.433616726096025</v>
      </c>
      <c r="F31" s="869">
        <f t="shared" si="14"/>
        <v>10.433616726096025</v>
      </c>
      <c r="G31" s="869">
        <f t="shared" si="15"/>
        <v>10.433616726096025</v>
      </c>
      <c r="H31" t="s">
        <v>405</v>
      </c>
      <c r="I31" s="842">
        <f ca="1">'Générateur P.Durable 20ans'!C201</f>
        <v>40.145511584988981</v>
      </c>
      <c r="J31" s="842">
        <f t="shared" ca="1" si="16"/>
        <v>11.120640328251795</v>
      </c>
      <c r="K31">
        <f t="shared" si="17"/>
        <v>10</v>
      </c>
      <c r="L31">
        <f t="shared" si="2"/>
        <v>40</v>
      </c>
      <c r="M31">
        <f t="shared" si="18"/>
        <v>36.1</v>
      </c>
      <c r="N31">
        <f t="shared" ca="1" si="19"/>
        <v>0.14551158498898076</v>
      </c>
      <c r="O31">
        <f t="shared" ca="1" si="3"/>
        <v>4.0455115849889793</v>
      </c>
      <c r="T31">
        <v>10</v>
      </c>
      <c r="U31" s="971">
        <f t="shared" si="20"/>
        <v>5.957871996371531</v>
      </c>
      <c r="V31" s="973">
        <v>10</v>
      </c>
      <c r="W31" s="971">
        <f t="shared" si="4"/>
        <v>10.860736640291289</v>
      </c>
      <c r="X31" s="869">
        <f t="shared" si="21"/>
        <v>10.860736640291289</v>
      </c>
      <c r="Y31">
        <v>10</v>
      </c>
      <c r="Z31" s="971">
        <f t="shared" si="22"/>
        <v>5.957871996371531</v>
      </c>
      <c r="AA31" s="973">
        <v>10</v>
      </c>
      <c r="AB31" s="971">
        <f t="shared" si="5"/>
        <v>10.860736640291289</v>
      </c>
      <c r="AC31" s="869">
        <f t="shared" si="23"/>
        <v>10.860736640291289</v>
      </c>
      <c r="AD31">
        <v>10</v>
      </c>
      <c r="AE31" s="971">
        <f t="shared" si="24"/>
        <v>5.957871996371531</v>
      </c>
      <c r="AF31" s="973">
        <v>10</v>
      </c>
      <c r="AG31" s="971">
        <f t="shared" si="6"/>
        <v>10.860736640291289</v>
      </c>
      <c r="AH31" s="869">
        <f t="shared" si="25"/>
        <v>10.860736640291289</v>
      </c>
      <c r="AI31">
        <v>10</v>
      </c>
      <c r="AJ31" s="971">
        <f t="shared" si="26"/>
        <v>5.957871996371531</v>
      </c>
      <c r="AK31" s="973">
        <v>10</v>
      </c>
      <c r="AL31" s="971">
        <f t="shared" si="7"/>
        <v>10.860736640291289</v>
      </c>
      <c r="AM31" s="869">
        <f t="shared" si="27"/>
        <v>10.860736640291289</v>
      </c>
      <c r="AO31" s="869">
        <f>+'Générateur P.Durable 20ans'!K31</f>
        <v>10</v>
      </c>
      <c r="AP31" s="877">
        <f>IF(Résultats!$B63&lt;='Générateur P.Durable 20ans'!$U$7,IF(Résultats!$B63&gt;'Générateur P.Durable 20ans'!$F$13," ",HLOOKUP(IF(Résultats!$B63-('Générateur P.Durable 20ans'!$F$12*ROUNDDOWN(Résultats!$B63/'Générateur P.Durable 20ans'!$F$12,0))=0,'Générateur P.Durable 20ans'!$F$12,Résultats!$B63-('Générateur P.Durable 20ans'!$F$12*ROUNDDOWN(Résultats!$B63/'Générateur P.Durable 20ans'!$F$12,0))),'Générateur P.Durable 20ans'!$N$14:$R$15,2,FALSE)),0)</f>
        <v>927</v>
      </c>
      <c r="AQ31" s="869">
        <f>+'Générateur P.Durable 20ans'!L31</f>
        <v>40</v>
      </c>
      <c r="AR31" s="876">
        <f>+AP31*Menu!$F$13</f>
        <v>3708</v>
      </c>
      <c r="AS31" s="869">
        <f ca="1">+'Générateur P.Durable 20ans'!D201</f>
        <v>10.036377896247245</v>
      </c>
      <c r="AT31" s="877">
        <f ca="1">IF(Résultats!$B63&lt;='Générateur P.Durable 20ans'!$U$7,+AP31*AS31/AO31+IF(Résultats!$B63&lt;=Menu!$G$64,Menu!$D$64,0),0)</f>
        <v>930.37223098211962</v>
      </c>
      <c r="AU31" s="869">
        <f ca="1">+'Générateur P.Durable 20ans'!C201</f>
        <v>40.145511584988981</v>
      </c>
      <c r="AV31" s="877">
        <f ca="1">+AT31*Menu!$F$13</f>
        <v>3721.4889239284785</v>
      </c>
      <c r="AW31" s="1010">
        <f t="shared" ca="1" si="8"/>
        <v>1.0036377896247246</v>
      </c>
      <c r="AX31" s="876">
        <f>+IF(Résultats!B63&lt;=Menu!$D$253,Menu!$D$252*Menu!$F$13,0)+IF(Résultats!B63&lt;=Menu!$D$258,Menu!$D$257*Menu!$F$13,0)+IF(Résultats!B63&lt;=Menu!$D$263,Menu!$D$262*Menu!$D$24,0)+IF(Résultats!B63&lt;=Menu!$D$268,Menu!$G$267,0)</f>
        <v>0</v>
      </c>
      <c r="AY31" s="1034">
        <f>+Menu!$K$113+Menu!$J$217</f>
        <v>45.907500000000006</v>
      </c>
      <c r="AZ31" s="1034">
        <f>+AY31/Menu!$F$13</f>
        <v>11.476875000000001</v>
      </c>
      <c r="BA31" s="1034">
        <f>+AY31/Menu!$D$123</f>
        <v>57.384375000000006</v>
      </c>
      <c r="BE31" s="1034">
        <f>+AX31+BB31-AY31</f>
        <v>-45.907500000000006</v>
      </c>
      <c r="BF31" s="1034">
        <f>+BE31/Menu!$F$13</f>
        <v>-11.476875000000001</v>
      </c>
      <c r="BG31" s="1034">
        <f>+BE31/Menu!$D$123</f>
        <v>-57.384375000000006</v>
      </c>
      <c r="BH31" s="1009">
        <f t="shared" ca="1" si="10"/>
        <v>3675.5814239284787</v>
      </c>
      <c r="BI31" s="1009">
        <f t="shared" ca="1" si="11"/>
        <v>918.89535598211967</v>
      </c>
      <c r="BJ31" s="1009">
        <f>BJ30+'Générateur P.Durable 20ans'!AP31/(1+Résultats!$D$29)^(Résultats!$B102-1)</f>
        <v>10015.261535398422</v>
      </c>
      <c r="BK31" s="1009">
        <f ca="1">BK30+'Générateur P.Durable 20ans'!AT31/(1+Résultats!$D$31)^(Résultats!$B102-1)</f>
        <v>10341.418673372158</v>
      </c>
      <c r="BL31" s="1009">
        <f>BL30+'Générateur P.Durable 20ans'!BF31/(1+Résultats!$D$31)^(Résultats!$B102-1)</f>
        <v>-90.306865499457913</v>
      </c>
      <c r="BM31" s="1009">
        <f ca="1">BM30+'Générateur P.Durable 20ans'!BI31/(1+Résultats!$D$31)^(Résultats!$B102-1)</f>
        <v>10251.111807872701</v>
      </c>
      <c r="BN31" s="1009">
        <f>BN30+'Générateur P.Durable 20ans'!AR31/(1+Résultats!$D$29)^(Résultats!$B102-1)</f>
        <v>40061.046141593688</v>
      </c>
      <c r="BO31" s="1009">
        <f ca="1">BO30+'Générateur P.Durable 20ans'!AV31/(1+Résultats!$D$31)^(Résultats!$B102-1)</f>
        <v>41365.674693488632</v>
      </c>
      <c r="BP31" s="1009">
        <f>BP30+'Générateur P.Durable 20ans'!BE31/(1+Résultats!$D$31)^(Résultats!$B102-1)</f>
        <v>-361.22746199783165</v>
      </c>
      <c r="BQ31" s="1009">
        <f ca="1">BQ30+'Générateur P.Durable 20ans'!BH31/(1+Résultats!$D$31)^(Résultats!$B102-1)</f>
        <v>41004.447231490805</v>
      </c>
    </row>
    <row r="32" spans="1:69" x14ac:dyDescent="0.3">
      <c r="A32">
        <v>11</v>
      </c>
      <c r="B32" t="str">
        <f t="shared" si="0"/>
        <v>Orge d'hiver</v>
      </c>
      <c r="C32" t="str">
        <f t="shared" si="1"/>
        <v>HIVER</v>
      </c>
      <c r="D32" s="869">
        <f t="shared" si="12"/>
        <v>10.860736640291289</v>
      </c>
      <c r="E32" s="869">
        <f t="shared" si="13"/>
        <v>10.860736640291289</v>
      </c>
      <c r="F32" s="869">
        <f t="shared" si="14"/>
        <v>10.860736640291289</v>
      </c>
      <c r="G32" s="869">
        <f t="shared" si="15"/>
        <v>10.860736640291289</v>
      </c>
      <c r="H32" t="s">
        <v>405</v>
      </c>
      <c r="I32" s="842">
        <f ca="1">'Générateur P.Durable 20ans'!C202</f>
        <v>34.045896296519658</v>
      </c>
      <c r="J32" s="842">
        <f t="shared" ca="1" si="16"/>
        <v>9.4309962040220654</v>
      </c>
      <c r="K32">
        <f t="shared" si="17"/>
        <v>8.5</v>
      </c>
      <c r="L32">
        <f t="shared" si="2"/>
        <v>34</v>
      </c>
      <c r="M32">
        <f t="shared" si="18"/>
        <v>30.684999999999999</v>
      </c>
      <c r="N32">
        <f t="shared" ca="1" si="19"/>
        <v>4.5896296519657653E-2</v>
      </c>
      <c r="O32">
        <f t="shared" ca="1" si="3"/>
        <v>3.3608962965196589</v>
      </c>
      <c r="T32">
        <v>11</v>
      </c>
      <c r="U32" s="971">
        <f t="shared" si="20"/>
        <v>6.1333049558825037</v>
      </c>
      <c r="V32" s="973">
        <v>11</v>
      </c>
      <c r="W32" s="971">
        <f t="shared" si="4"/>
        <v>11.180537262465773</v>
      </c>
      <c r="X32" s="869">
        <f t="shared" si="21"/>
        <v>11.180537262465773</v>
      </c>
      <c r="Y32">
        <v>11</v>
      </c>
      <c r="Z32" s="971">
        <f t="shared" si="22"/>
        <v>6.1333049558825037</v>
      </c>
      <c r="AA32" s="973">
        <v>11</v>
      </c>
      <c r="AB32" s="971">
        <f t="shared" si="5"/>
        <v>11.180537262465773</v>
      </c>
      <c r="AC32" s="869">
        <f t="shared" si="23"/>
        <v>11.180537262465773</v>
      </c>
      <c r="AD32">
        <v>11</v>
      </c>
      <c r="AE32" s="971">
        <f t="shared" si="24"/>
        <v>6.1333049558825037</v>
      </c>
      <c r="AF32" s="973">
        <v>11</v>
      </c>
      <c r="AG32" s="971">
        <f t="shared" si="6"/>
        <v>11.180537262465773</v>
      </c>
      <c r="AH32" s="869">
        <f t="shared" si="25"/>
        <v>11.180537262465773</v>
      </c>
      <c r="AI32">
        <v>11</v>
      </c>
      <c r="AJ32" s="971">
        <f t="shared" si="26"/>
        <v>6.1333049558825037</v>
      </c>
      <c r="AK32" s="973">
        <v>11</v>
      </c>
      <c r="AL32" s="971">
        <f t="shared" si="7"/>
        <v>11.180537262465773</v>
      </c>
      <c r="AM32" s="869">
        <f t="shared" si="27"/>
        <v>11.180537262465773</v>
      </c>
      <c r="AO32" s="869">
        <f>+'Générateur P.Durable 20ans'!K32</f>
        <v>8.5</v>
      </c>
      <c r="AP32" s="877">
        <f>IF(Résultats!$B64&lt;='Générateur P.Durable 20ans'!$U$7,IF(Résultats!$B64&gt;'Générateur P.Durable 20ans'!$F$13," ",HLOOKUP(IF(Résultats!$B64-('Générateur P.Durable 20ans'!$F$12*ROUNDDOWN(Résultats!$B64/'Générateur P.Durable 20ans'!$F$12,0))=0,'Générateur P.Durable 20ans'!$F$12,Résultats!$B64-('Générateur P.Durable 20ans'!$F$12*ROUNDDOWN(Résultats!$B64/'Générateur P.Durable 20ans'!$F$12,0))),'Générateur P.Durable 20ans'!$N$14:$R$15,2,FALSE)),0)</f>
        <v>1280.5</v>
      </c>
      <c r="AQ32" s="869">
        <f>+'Générateur P.Durable 20ans'!L32</f>
        <v>34</v>
      </c>
      <c r="AR32" s="876">
        <f>+AP32*Menu!$F$13</f>
        <v>5122</v>
      </c>
      <c r="AS32" s="869">
        <f ca="1">+'Générateur P.Durable 20ans'!D202</f>
        <v>8.5114740741299144</v>
      </c>
      <c r="AT32" s="877">
        <f ca="1">IF(Résultats!$B64&lt;='Générateur P.Durable 20ans'!$U$7,+AP32*AS32/AO32+IF(Résultats!$B64&lt;=Menu!$G$64,Menu!$D$64,0),0)</f>
        <v>1282.2285355203949</v>
      </c>
      <c r="AU32" s="869">
        <f ca="1">+'Générateur P.Durable 20ans'!C202</f>
        <v>34.045896296519658</v>
      </c>
      <c r="AV32" s="877">
        <f ca="1">+AT32*Menu!$F$13</f>
        <v>5128.9141420815795</v>
      </c>
      <c r="AW32" s="1010">
        <f t="shared" ca="1" si="8"/>
        <v>1.0013498910741077</v>
      </c>
      <c r="AX32" s="876">
        <f>+IF(Résultats!B64&lt;=Menu!$D$253,Menu!$D$252*Menu!$F$13,0)+IF(Résultats!B64&lt;=Menu!$D$258,Menu!$D$257*Menu!$F$13,0)+IF(Résultats!B64&lt;=Menu!$D$263,Menu!$D$262*Menu!$D$24,0)+IF(Résultats!B64&lt;=Menu!$D$268,Menu!$G$267,0)</f>
        <v>0</v>
      </c>
      <c r="AY32" s="1034">
        <f>+Menu!$K$113+Menu!$J$217</f>
        <v>45.907500000000006</v>
      </c>
      <c r="AZ32" s="1034">
        <f>+AY32/Menu!$F$13</f>
        <v>11.476875000000001</v>
      </c>
      <c r="BA32" s="1034">
        <f>+AY32/Menu!$D$123</f>
        <v>57.384375000000006</v>
      </c>
      <c r="BE32" s="1034">
        <f t="shared" ref="BE32:BE40" si="28">+AX32+BB43-AY32</f>
        <v>-45.907500000000006</v>
      </c>
      <c r="BF32" s="1034">
        <f>+BE32/Menu!$F$13</f>
        <v>-11.476875000000001</v>
      </c>
      <c r="BG32" s="1034">
        <f>+BE32/Menu!$D$123</f>
        <v>-57.384375000000006</v>
      </c>
      <c r="BH32" s="1009">
        <f t="shared" ref="BH32:BH41" ca="1" si="29">+BE32+AV32</f>
        <v>5083.0066420815792</v>
      </c>
      <c r="BI32" s="1009">
        <f t="shared" ref="BI32:BI41" ca="1" si="30">+BF32+AT32</f>
        <v>1270.7516605203948</v>
      </c>
      <c r="BJ32" s="1009">
        <f>BJ31+'Générateur P.Durable 20ans'!AP32/(1+Résultats!$D$29)^(Résultats!$B103-1)</f>
        <v>10880.321453579858</v>
      </c>
      <c r="BK32" s="1009">
        <f ca="1">BK31+'Générateur P.Durable 20ans'!AT32/(1+Résultats!$D$31)^(Résultats!$B103-1)</f>
        <v>11295.517124159824</v>
      </c>
      <c r="BL32" s="1009">
        <f>BL31+'Générateur P.Durable 20ans'!BF32/(1+Résultats!$D$31)^(Résultats!$B103-1)</f>
        <v>-98.846738348988268</v>
      </c>
      <c r="BM32" s="1009">
        <f ca="1">BM31+'Générateur P.Durable 20ans'!BI32/(1+Résultats!$D$31)^(Résultats!$B103-1)</f>
        <v>11196.670385810836</v>
      </c>
      <c r="BN32" s="1009">
        <f>BN31+'Générateur P.Durable 20ans'!AR32/(1+Résultats!$D$29)^(Résultats!$B103-1)</f>
        <v>43521.285814319432</v>
      </c>
      <c r="BO32" s="1009">
        <f ca="1">BO31+'Générateur P.Durable 20ans'!AV32/(1+Résultats!$D$31)^(Résultats!$B103-1)</f>
        <v>45182.068496639295</v>
      </c>
      <c r="BP32" s="1009">
        <f>BP31+'Générateur P.Durable 20ans'!BE32/(1+Résultats!$D$31)^(Résultats!$B103-1)</f>
        <v>-395.38695339595307</v>
      </c>
      <c r="BQ32" s="1009">
        <f ca="1">BQ31+'Générateur P.Durable 20ans'!BH32/(1+Résultats!$D$31)^(Résultats!$B103-1)</f>
        <v>44786.681543243343</v>
      </c>
    </row>
    <row r="33" spans="1:69" x14ac:dyDescent="0.3">
      <c r="A33">
        <v>12</v>
      </c>
      <c r="B33" t="str">
        <f t="shared" si="0"/>
        <v>Maïs</v>
      </c>
      <c r="C33" t="str">
        <f t="shared" si="1"/>
        <v>ETE</v>
      </c>
      <c r="D33" s="869">
        <f t="shared" si="12"/>
        <v>11.180537262465773</v>
      </c>
      <c r="E33" s="869">
        <f t="shared" si="13"/>
        <v>11.180537262465773</v>
      </c>
      <c r="F33" s="869">
        <f t="shared" si="14"/>
        <v>11.180537262465773</v>
      </c>
      <c r="G33" s="869">
        <f t="shared" si="15"/>
        <v>11.180537262465773</v>
      </c>
      <c r="H33" t="s">
        <v>405</v>
      </c>
      <c r="I33">
        <f ca="1">'Générateur P.Durable 20ans'!C203</f>
        <v>39.193149650004614</v>
      </c>
      <c r="J33" s="842">
        <f t="shared" ca="1" si="16"/>
        <v>10.856828157896015</v>
      </c>
      <c r="K33">
        <f t="shared" si="17"/>
        <v>9.5</v>
      </c>
      <c r="L33">
        <f t="shared" si="2"/>
        <v>38</v>
      </c>
      <c r="M33">
        <f t="shared" si="18"/>
        <v>34.295000000000002</v>
      </c>
      <c r="N33">
        <f t="shared" ca="1" si="19"/>
        <v>1.1931496500046137</v>
      </c>
      <c r="O33">
        <f t="shared" ca="1" si="3"/>
        <v>4.898149650004612</v>
      </c>
      <c r="T33">
        <v>12</v>
      </c>
      <c r="U33" s="971">
        <f t="shared" si="20"/>
        <v>6.2631117309960596</v>
      </c>
      <c r="V33" s="973">
        <v>12</v>
      </c>
      <c r="W33" s="971">
        <f t="shared" si="4"/>
        <v>11.417164903927766</v>
      </c>
      <c r="X33" s="869">
        <f t="shared" si="21"/>
        <v>11.417164903927766</v>
      </c>
      <c r="Y33">
        <v>12</v>
      </c>
      <c r="Z33" s="971">
        <f t="shared" si="22"/>
        <v>6.2631117309960596</v>
      </c>
      <c r="AA33" s="973">
        <v>12</v>
      </c>
      <c r="AB33" s="971">
        <f t="shared" si="5"/>
        <v>11.417164903927766</v>
      </c>
      <c r="AC33" s="869">
        <f t="shared" si="23"/>
        <v>11.417164903927766</v>
      </c>
      <c r="AD33">
        <v>12</v>
      </c>
      <c r="AE33" s="971">
        <f t="shared" si="24"/>
        <v>6.2631117309960596</v>
      </c>
      <c r="AF33" s="973">
        <v>12</v>
      </c>
      <c r="AG33" s="971">
        <f t="shared" si="6"/>
        <v>11.417164903927766</v>
      </c>
      <c r="AH33" s="869">
        <f t="shared" si="25"/>
        <v>11.417164903927766</v>
      </c>
      <c r="AI33">
        <v>12</v>
      </c>
      <c r="AJ33" s="971">
        <f t="shared" si="26"/>
        <v>6.2631117309960596</v>
      </c>
      <c r="AK33" s="973">
        <v>12</v>
      </c>
      <c r="AL33" s="971">
        <f t="shared" si="7"/>
        <v>11.417164903927766</v>
      </c>
      <c r="AM33" s="869">
        <f t="shared" si="27"/>
        <v>11.417164903927766</v>
      </c>
      <c r="AO33" s="869">
        <f>+'Générateur P.Durable 20ans'!K33</f>
        <v>9.5</v>
      </c>
      <c r="AP33" s="877">
        <f>IF(Résultats!$B65&lt;='Générateur P.Durable 20ans'!$U$7,IF(Résultats!$B65&gt;'Générateur P.Durable 20ans'!$F$13," ",HLOOKUP(IF(Résultats!$B65-('Générateur P.Durable 20ans'!$F$12*ROUNDDOWN(Résultats!$B65/'Générateur P.Durable 20ans'!$F$12,0))=0,'Générateur P.Durable 20ans'!$F$12,Résultats!$B65-('Générateur P.Durable 20ans'!$F$12*ROUNDDOWN(Résultats!$B65/'Générateur P.Durable 20ans'!$F$12,0))),'Générateur P.Durable 20ans'!$N$14:$R$15,2,FALSE)),0)</f>
        <v>1472</v>
      </c>
      <c r="AQ33" s="869">
        <f>+'Générateur P.Durable 20ans'!L33</f>
        <v>38</v>
      </c>
      <c r="AR33" s="876">
        <f>+AP33*Menu!$F$13</f>
        <v>5888</v>
      </c>
      <c r="AS33" s="869">
        <f ca="1">+'Générateur P.Durable 20ans'!D203</f>
        <v>9.7982874125011534</v>
      </c>
      <c r="AT33" s="877">
        <f ca="1">IF(Résultats!$B65&lt;='Générateur P.Durable 20ans'!$U$7,+AP33*AS33/AO33+IF(Résultats!$B65&lt;=Menu!$G$64,Menu!$D$64,0),0)</f>
        <v>1518.2188496001786</v>
      </c>
      <c r="AU33" s="869">
        <f ca="1">+'Générateur P.Durable 20ans'!C203</f>
        <v>39.193149650004614</v>
      </c>
      <c r="AV33" s="877">
        <f ca="1">+AT33*Menu!$F$13</f>
        <v>6072.8753984007144</v>
      </c>
      <c r="AW33" s="1010">
        <f t="shared" ca="1" si="8"/>
        <v>1.0313986750001214</v>
      </c>
      <c r="AX33" s="876">
        <f>+IF(Résultats!B65&lt;=Menu!$D$253,Menu!$D$252*Menu!$F$13,0)+IF(Résultats!B65&lt;=Menu!$D$258,Menu!$D$257*Menu!$F$13,0)+IF(Résultats!B65&lt;=Menu!$D$263,Menu!$D$262*Menu!$D$24,0)+IF(Résultats!B65&lt;=Menu!$D$268,Menu!$G$267,0)</f>
        <v>0</v>
      </c>
      <c r="AY33" s="1034">
        <f>+Menu!$K$113+Menu!$J$217</f>
        <v>45.907500000000006</v>
      </c>
      <c r="AZ33" s="1034">
        <f>+AY33/Menu!$F$13</f>
        <v>11.476875000000001</v>
      </c>
      <c r="BA33" s="1034">
        <f>+AY33/Menu!$D$123</f>
        <v>57.384375000000006</v>
      </c>
      <c r="BE33" s="1034">
        <f t="shared" si="28"/>
        <v>-45.907500000000006</v>
      </c>
      <c r="BF33" s="1034">
        <f>+BE33/Menu!$F$13</f>
        <v>-11.476875000000001</v>
      </c>
      <c r="BG33" s="1034">
        <f>+BE33/Menu!$D$123</f>
        <v>-57.384375000000006</v>
      </c>
      <c r="BH33" s="1009">
        <f t="shared" ca="1" si="29"/>
        <v>6026.9678984007141</v>
      </c>
      <c r="BI33" s="1009">
        <f t="shared" ca="1" si="30"/>
        <v>1506.7419746001785</v>
      </c>
      <c r="BJ33" s="1009">
        <f>BJ32+'Générateur P.Durable 20ans'!AP33/(1+Résultats!$D$29)^(Résultats!$B104-1)</f>
        <v>11836.504584840988</v>
      </c>
      <c r="BK33" s="1009">
        <f ca="1">BK32+'Générateur P.Durable 20ans'!AT33/(1+Résultats!$D$31)^(Résultats!$B104-1)</f>
        <v>12392.310723644288</v>
      </c>
      <c r="BL33" s="1009">
        <f>BL32+'Générateur P.Durable 20ans'!BF33/(1+Résultats!$D$31)^(Résultats!$B104-1)</f>
        <v>-107.13787703785269</v>
      </c>
      <c r="BM33" s="1009">
        <f ca="1">BM32+'Générateur P.Durable 20ans'!BI33/(1+Résultats!$D$31)^(Résultats!$B104-1)</f>
        <v>12285.172846606436</v>
      </c>
      <c r="BN33" s="1009">
        <f>BN32+'Générateur P.Durable 20ans'!AR33/(1+Résultats!$D$29)^(Résultats!$B104-1)</f>
        <v>47346.018339363953</v>
      </c>
      <c r="BO33" s="1009">
        <f ca="1">BO32+'Générateur P.Durable 20ans'!AV33/(1+Résultats!$D$31)^(Résultats!$B104-1)</f>
        <v>49569.242894577153</v>
      </c>
      <c r="BP33" s="1009">
        <f>BP32+'Générateur P.Durable 20ans'!BE33/(1+Résultats!$D$31)^(Résultats!$B104-1)</f>
        <v>-428.55150815141076</v>
      </c>
      <c r="BQ33" s="1009">
        <f ca="1">BQ32+'Générateur P.Durable 20ans'!BH33/(1+Résultats!$D$31)^(Résultats!$B104-1)</f>
        <v>49140.691386425744</v>
      </c>
    </row>
    <row r="34" spans="1:69" x14ac:dyDescent="0.3">
      <c r="A34">
        <v>13</v>
      </c>
      <c r="B34" t="str">
        <f t="shared" si="0"/>
        <v>Blé d'hiver</v>
      </c>
      <c r="C34" t="str">
        <f t="shared" si="1"/>
        <v>HIVER</v>
      </c>
      <c r="D34" s="869">
        <f t="shared" si="12"/>
        <v>11.417164903927766</v>
      </c>
      <c r="E34" s="869">
        <f t="shared" si="13"/>
        <v>11.417164903927766</v>
      </c>
      <c r="F34" s="869">
        <f t="shared" si="14"/>
        <v>11.417164903927766</v>
      </c>
      <c r="G34" s="869">
        <f t="shared" si="15"/>
        <v>11.417164903927766</v>
      </c>
      <c r="H34" t="s">
        <v>405</v>
      </c>
      <c r="I34" s="842">
        <f ca="1">'Générateur P.Durable 20ans'!C204</f>
        <v>31.141781274995942</v>
      </c>
      <c r="J34" s="842">
        <f t="shared" ca="1" si="16"/>
        <v>8.6265322091401497</v>
      </c>
      <c r="K34">
        <f t="shared" si="17"/>
        <v>7.8</v>
      </c>
      <c r="L34">
        <f t="shared" si="2"/>
        <v>31.2</v>
      </c>
      <c r="M34">
        <f t="shared" si="18"/>
        <v>28.157999999999998</v>
      </c>
      <c r="N34">
        <f t="shared" ca="1" si="19"/>
        <v>-5.8218725004056893E-2</v>
      </c>
      <c r="O34">
        <f t="shared" ca="1" si="3"/>
        <v>2.9837812749959447</v>
      </c>
      <c r="T34">
        <v>13</v>
      </c>
      <c r="U34" s="971">
        <f t="shared" si="20"/>
        <v>6.3583194211870309</v>
      </c>
      <c r="V34" s="973">
        <v>13</v>
      </c>
      <c r="W34" s="971">
        <f t="shared" si="4"/>
        <v>11.590721108210827</v>
      </c>
      <c r="X34" s="869">
        <f t="shared" si="21"/>
        <v>11.590721108210827</v>
      </c>
      <c r="Y34">
        <v>13</v>
      </c>
      <c r="Z34" s="971">
        <f t="shared" si="22"/>
        <v>6.3583194211870309</v>
      </c>
      <c r="AA34" s="973">
        <v>13</v>
      </c>
      <c r="AB34" s="971">
        <f t="shared" si="5"/>
        <v>11.590721108210827</v>
      </c>
      <c r="AC34" s="869">
        <f t="shared" si="23"/>
        <v>11.590721108210827</v>
      </c>
      <c r="AD34">
        <v>13</v>
      </c>
      <c r="AE34" s="971">
        <f t="shared" si="24"/>
        <v>6.3583194211870309</v>
      </c>
      <c r="AF34" s="973">
        <v>13</v>
      </c>
      <c r="AG34" s="971">
        <f t="shared" si="6"/>
        <v>11.590721108210827</v>
      </c>
      <c r="AH34" s="869">
        <f t="shared" si="25"/>
        <v>11.590721108210827</v>
      </c>
      <c r="AI34">
        <v>13</v>
      </c>
      <c r="AJ34" s="971">
        <f t="shared" si="26"/>
        <v>6.3583194211870309</v>
      </c>
      <c r="AK34" s="973">
        <v>13</v>
      </c>
      <c r="AL34" s="971">
        <f t="shared" si="7"/>
        <v>11.590721108210827</v>
      </c>
      <c r="AM34" s="869">
        <f t="shared" si="27"/>
        <v>11.590721108210827</v>
      </c>
      <c r="AO34" s="869">
        <f>+'Générateur P.Durable 20ans'!K34</f>
        <v>7.8</v>
      </c>
      <c r="AP34" s="877">
        <f>IF(Résultats!$B66&lt;='Générateur P.Durable 20ans'!$U$7,IF(Résultats!$B66&gt;'Générateur P.Durable 20ans'!$F$13," ",HLOOKUP(IF(Résultats!$B66-('Générateur P.Durable 20ans'!$F$12*ROUNDDOWN(Résultats!$B66/'Générateur P.Durable 20ans'!$F$12,0))=0,'Générateur P.Durable 20ans'!$F$12,Résultats!$B66-('Générateur P.Durable 20ans'!$F$12*ROUNDDOWN(Résultats!$B66/'Générateur P.Durable 20ans'!$F$12,0))),'Générateur P.Durable 20ans'!$N$14:$R$15,2,FALSE)),0)</f>
        <v>1194.2</v>
      </c>
      <c r="AQ34" s="869">
        <f>+'Générateur P.Durable 20ans'!L34</f>
        <v>31.2</v>
      </c>
      <c r="AR34" s="876">
        <f>+AP34*Menu!$F$13</f>
        <v>4776.8</v>
      </c>
      <c r="AS34" s="869">
        <f ca="1">+'Générateur P.Durable 20ans'!D204</f>
        <v>7.7854453187489856</v>
      </c>
      <c r="AT34" s="877">
        <f ca="1">IF(Résultats!$B66&lt;='Générateur P.Durable 20ans'!$U$7,+AP34*AS34/AO34+IF(Résultats!$B66&lt;=Menu!$G$64,Menu!$D$64,0),0)</f>
        <v>1191.9716409807743</v>
      </c>
      <c r="AU34" s="869">
        <f ca="1">+'Générateur P.Durable 20ans'!C204</f>
        <v>31.141781274995942</v>
      </c>
      <c r="AV34" s="877">
        <f ca="1">+AT34*Menu!$F$13</f>
        <v>4767.8865639230971</v>
      </c>
      <c r="AW34" s="1010">
        <f t="shared" ca="1" si="8"/>
        <v>0.99813401522422895</v>
      </c>
      <c r="AX34" s="876">
        <f>+IF(Résultats!B66&lt;=Menu!$D$253,Menu!$D$252*Menu!$F$13,0)+IF(Résultats!B66&lt;=Menu!$D$258,Menu!$D$257*Menu!$F$13,0)+IF(Résultats!B66&lt;=Menu!$D$263,Menu!$D$262*Menu!$D$24,0)+IF(Résultats!B66&lt;=Menu!$D$268,Menu!$G$267,0)</f>
        <v>0</v>
      </c>
      <c r="AY34" s="1034">
        <f>+Menu!$K$113+Menu!$J$217</f>
        <v>45.907500000000006</v>
      </c>
      <c r="AZ34" s="1034">
        <f>+AY34/Menu!$F$13</f>
        <v>11.476875000000001</v>
      </c>
      <c r="BA34" s="1034">
        <f>+AY34/Menu!$D$123</f>
        <v>57.384375000000006</v>
      </c>
      <c r="BE34" s="1034">
        <f t="shared" si="28"/>
        <v>-45.907500000000006</v>
      </c>
      <c r="BF34" s="1034">
        <f>+BE34/Menu!$F$13</f>
        <v>-11.476875000000001</v>
      </c>
      <c r="BG34" s="1034">
        <f>+BE34/Menu!$D$123</f>
        <v>-57.384375000000006</v>
      </c>
      <c r="BH34" s="1009">
        <f t="shared" ca="1" si="29"/>
        <v>4721.9790639230969</v>
      </c>
      <c r="BI34" s="1009">
        <f t="shared" ca="1" si="30"/>
        <v>1180.4947659807742</v>
      </c>
      <c r="BJ34" s="1009">
        <f>BJ33+'Générateur P.Durable 20ans'!AP34/(1+Résultats!$D$29)^(Résultats!$B105-1)</f>
        <v>12582.398381449502</v>
      </c>
      <c r="BK34" s="1009">
        <f ca="1">BK33+'Générateur P.Durable 20ans'!AT34/(1+Résultats!$D$31)^(Résultats!$B105-1)</f>
        <v>13228.335650388806</v>
      </c>
      <c r="BL34" s="1009">
        <f>BL33+'Générateur P.Durable 20ans'!BF34/(1+Résultats!$D$31)^(Résultats!$B105-1)</f>
        <v>-115.18752625034242</v>
      </c>
      <c r="BM34" s="1009">
        <f ca="1">BM33+'Générateur P.Durable 20ans'!BI34/(1+Résultats!$D$31)^(Résultats!$B105-1)</f>
        <v>13113.148124138463</v>
      </c>
      <c r="BN34" s="1009">
        <f>BN33+'Générateur P.Durable 20ans'!AR34/(1+Résultats!$D$29)^(Résultats!$B105-1)</f>
        <v>50329.593525798009</v>
      </c>
      <c r="BO34" s="1009">
        <f ca="1">BO33+'Générateur P.Durable 20ans'!AV34/(1+Résultats!$D$31)^(Résultats!$B105-1)</f>
        <v>52913.342601555225</v>
      </c>
      <c r="BP34" s="1009">
        <f>BP33+'Générateur P.Durable 20ans'!BE34/(1+Résultats!$D$31)^(Résultats!$B105-1)</f>
        <v>-460.75010500136966</v>
      </c>
      <c r="BQ34" s="1009">
        <f ca="1">BQ33+'Générateur P.Durable 20ans'!BH34/(1+Résultats!$D$31)^(Résultats!$B105-1)</f>
        <v>52452.592496553851</v>
      </c>
    </row>
    <row r="35" spans="1:69" x14ac:dyDescent="0.3">
      <c r="A35">
        <v>14</v>
      </c>
      <c r="B35" t="str">
        <f t="shared" si="0"/>
        <v>Prairie temporaire</v>
      </c>
      <c r="C35" t="str">
        <f t="shared" si="1"/>
        <v>HIVER</v>
      </c>
      <c r="D35" s="869">
        <f t="shared" si="12"/>
        <v>11.590721108210827</v>
      </c>
      <c r="E35" s="869">
        <f t="shared" si="13"/>
        <v>11.590721108210827</v>
      </c>
      <c r="F35" s="869">
        <f t="shared" si="14"/>
        <v>11.590721108210827</v>
      </c>
      <c r="G35" s="869">
        <f t="shared" si="15"/>
        <v>11.590721108210827</v>
      </c>
      <c r="H35" t="s">
        <v>405</v>
      </c>
      <c r="I35" s="842">
        <f ca="1">'Générateur P.Durable 20ans'!C205</f>
        <v>39.883058776544871</v>
      </c>
      <c r="J35" s="842">
        <f t="shared" ca="1" si="16"/>
        <v>11.047938719264508</v>
      </c>
      <c r="K35">
        <f t="shared" si="17"/>
        <v>10</v>
      </c>
      <c r="L35">
        <f t="shared" si="2"/>
        <v>40</v>
      </c>
      <c r="M35">
        <f t="shared" si="18"/>
        <v>36.1</v>
      </c>
      <c r="N35">
        <f t="shared" ca="1" si="19"/>
        <v>-0.11694122345512881</v>
      </c>
      <c r="O35">
        <f t="shared" ca="1" si="3"/>
        <v>3.7830587765448698</v>
      </c>
      <c r="T35">
        <v>14</v>
      </c>
      <c r="U35" s="971">
        <f t="shared" si="20"/>
        <v>6.4277015880372561</v>
      </c>
      <c r="V35" s="973">
        <v>14</v>
      </c>
      <c r="W35" s="971">
        <f t="shared" si="4"/>
        <v>11.717199394778913</v>
      </c>
      <c r="X35" s="869">
        <f t="shared" si="21"/>
        <v>11.717199394778913</v>
      </c>
      <c r="Y35">
        <v>14</v>
      </c>
      <c r="Z35" s="971">
        <f t="shared" si="22"/>
        <v>6.4277015880372561</v>
      </c>
      <c r="AA35" s="973">
        <v>14</v>
      </c>
      <c r="AB35" s="971">
        <f t="shared" si="5"/>
        <v>11.717199394778913</v>
      </c>
      <c r="AC35" s="869">
        <f t="shared" si="23"/>
        <v>11.717199394778913</v>
      </c>
      <c r="AD35">
        <v>14</v>
      </c>
      <c r="AE35" s="971">
        <f t="shared" si="24"/>
        <v>6.4277015880372561</v>
      </c>
      <c r="AF35" s="973">
        <v>14</v>
      </c>
      <c r="AG35" s="971">
        <f t="shared" si="6"/>
        <v>11.717199394778913</v>
      </c>
      <c r="AH35" s="869">
        <f t="shared" si="25"/>
        <v>11.717199394778913</v>
      </c>
      <c r="AI35">
        <v>14</v>
      </c>
      <c r="AJ35" s="971">
        <f t="shared" si="26"/>
        <v>6.4277015880372561</v>
      </c>
      <c r="AK35" s="973">
        <v>14</v>
      </c>
      <c r="AL35" s="971">
        <f t="shared" si="7"/>
        <v>11.717199394778913</v>
      </c>
      <c r="AM35" s="869">
        <f t="shared" si="27"/>
        <v>11.717199394778913</v>
      </c>
      <c r="AO35" s="869">
        <f>+'Générateur P.Durable 20ans'!K35</f>
        <v>10</v>
      </c>
      <c r="AP35" s="877">
        <f>IF(Résultats!$B67&lt;='Générateur P.Durable 20ans'!$U$7,IF(Résultats!$B67&gt;'Générateur P.Durable 20ans'!$F$13," ",HLOOKUP(IF(Résultats!$B67-('Générateur P.Durable 20ans'!$F$12*ROUNDDOWN(Résultats!$B67/'Générateur P.Durable 20ans'!$F$12,0))=0,'Générateur P.Durable 20ans'!$F$12,Résultats!$B67-('Générateur P.Durable 20ans'!$F$12*ROUNDDOWN(Résultats!$B67/'Générateur P.Durable 20ans'!$F$12,0))),'Générateur P.Durable 20ans'!$N$14:$R$15,2,FALSE)),0)</f>
        <v>927</v>
      </c>
      <c r="AQ35" s="869">
        <f>+'Générateur P.Durable 20ans'!L35</f>
        <v>40</v>
      </c>
      <c r="AR35" s="876">
        <f>+AP35*Menu!$F$13</f>
        <v>3708</v>
      </c>
      <c r="AS35" s="869">
        <f ca="1">+'Générateur P.Durable 20ans'!D205</f>
        <v>9.9707646941362178</v>
      </c>
      <c r="AT35" s="877">
        <f ca="1">IF(Résultats!$B67&lt;='Générateur P.Durable 20ans'!$U$7,+AP35*AS35/AO35+IF(Résultats!$B67&lt;=Menu!$G$64,Menu!$D$64,0),0)</f>
        <v>924.28988714642742</v>
      </c>
      <c r="AU35" s="869">
        <f ca="1">+'Générateur P.Durable 20ans'!C205</f>
        <v>39.883058776544871</v>
      </c>
      <c r="AV35" s="877">
        <f ca="1">+AT35*Menu!$F$13</f>
        <v>3697.1595485857097</v>
      </c>
      <c r="AW35" s="1010">
        <f t="shared" ca="1" si="8"/>
        <v>0.99707646941362182</v>
      </c>
      <c r="AX35" s="876">
        <f>+IF(Résultats!B67&lt;=Menu!$D$253,Menu!$D$252*Menu!$F$13,0)+IF(Résultats!B67&lt;=Menu!$D$258,Menu!$D$257*Menu!$F$13,0)+IF(Résultats!B67&lt;=Menu!$D$263,Menu!$D$262*Menu!$D$24,0)+IF(Résultats!B67&lt;=Menu!$D$268,Menu!$G$267,0)</f>
        <v>0</v>
      </c>
      <c r="AY35" s="1034">
        <f>+Menu!$K$113+Menu!$J$217</f>
        <v>45.907500000000006</v>
      </c>
      <c r="AZ35" s="1034">
        <f>+AY35/Menu!$F$13</f>
        <v>11.476875000000001</v>
      </c>
      <c r="BA35" s="1034">
        <f>+AY35/Menu!$D$123</f>
        <v>57.384375000000006</v>
      </c>
      <c r="BE35" s="1034">
        <f t="shared" si="28"/>
        <v>-45.907500000000006</v>
      </c>
      <c r="BF35" s="1034">
        <f>+BE35/Menu!$F$13</f>
        <v>-11.476875000000001</v>
      </c>
      <c r="BG35" s="1034">
        <f>+BE35/Menu!$D$123</f>
        <v>-57.384375000000006</v>
      </c>
      <c r="BH35" s="1009">
        <f t="shared" ca="1" si="29"/>
        <v>3651.2520485857099</v>
      </c>
      <c r="BI35" s="1009">
        <f t="shared" ca="1" si="30"/>
        <v>912.81301214642747</v>
      </c>
      <c r="BJ35" s="1009">
        <f>BJ34+'Générateur P.Durable 20ans'!AP35/(1+Résultats!$D$29)^(Résultats!$B106-1)</f>
        <v>13139.130559296349</v>
      </c>
      <c r="BK35" s="1009">
        <f ca="1">BK34+'Générateur P.Durable 20ans'!AT35/(1+Résultats!$D$31)^(Résultats!$B106-1)</f>
        <v>13857.732087583308</v>
      </c>
      <c r="BL35" s="1009">
        <f>BL34+'Générateur P.Durable 20ans'!BF35/(1+Résultats!$D$31)^(Résultats!$B106-1)</f>
        <v>-123.00271966052662</v>
      </c>
      <c r="BM35" s="1009">
        <f ca="1">BM34+'Générateur P.Durable 20ans'!BI35/(1+Résultats!$D$31)^(Résultats!$B106-1)</f>
        <v>13734.729367922781</v>
      </c>
      <c r="BN35" s="1009">
        <f>BN34+'Générateur P.Durable 20ans'!AR35/(1+Résultats!$D$29)^(Résultats!$B106-1)</f>
        <v>52556.522237185396</v>
      </c>
      <c r="BO35" s="1009">
        <f ca="1">BO34+'Générateur P.Durable 20ans'!AV35/(1+Résultats!$D$31)^(Résultats!$B106-1)</f>
        <v>55430.928350333234</v>
      </c>
      <c r="BP35" s="1009">
        <f>BP34+'Générateur P.Durable 20ans'!BE35/(1+Résultats!$D$31)^(Résultats!$B106-1)</f>
        <v>-492.01087864210649</v>
      </c>
      <c r="BQ35" s="1009">
        <f ca="1">BQ34+'Générateur P.Durable 20ans'!BH35/(1+Résultats!$D$31)^(Résultats!$B106-1)</f>
        <v>54938.917471691122</v>
      </c>
    </row>
    <row r="36" spans="1:69" x14ac:dyDescent="0.3">
      <c r="A36">
        <v>15</v>
      </c>
      <c r="B36" t="str">
        <f t="shared" si="0"/>
        <v>Orge d'hiver</v>
      </c>
      <c r="C36" t="str">
        <f t="shared" si="1"/>
        <v>HIVER</v>
      </c>
      <c r="D36" s="869">
        <f t="shared" si="12"/>
        <v>11.717199394778913</v>
      </c>
      <c r="E36" s="869">
        <f t="shared" si="13"/>
        <v>11.717199394778913</v>
      </c>
      <c r="F36" s="869">
        <f t="shared" si="14"/>
        <v>11.717199394778913</v>
      </c>
      <c r="G36" s="869">
        <f t="shared" si="15"/>
        <v>11.717199394778913</v>
      </c>
      <c r="H36" t="s">
        <v>405</v>
      </c>
      <c r="I36" s="842">
        <f ca="1">'Générateur P.Durable 20ans'!C206</f>
        <v>33.873841986379986</v>
      </c>
      <c r="J36" s="842">
        <f t="shared" ca="1" si="16"/>
        <v>9.3833357302991658</v>
      </c>
      <c r="K36">
        <f t="shared" si="17"/>
        <v>8.5</v>
      </c>
      <c r="L36">
        <f t="shared" si="2"/>
        <v>34</v>
      </c>
      <c r="M36">
        <f t="shared" si="18"/>
        <v>30.684999999999999</v>
      </c>
      <c r="N36">
        <f t="shared" ca="1" si="19"/>
        <v>-0.12615801362001378</v>
      </c>
      <c r="O36">
        <f t="shared" ca="1" si="3"/>
        <v>3.1888419863799875</v>
      </c>
      <c r="T36">
        <v>15</v>
      </c>
      <c r="U36" s="971">
        <f t="shared" si="20"/>
        <v>6.4780264123512135</v>
      </c>
      <c r="V36" s="973">
        <v>15</v>
      </c>
      <c r="W36" s="971">
        <f t="shared" si="4"/>
        <v>11.808937630121276</v>
      </c>
      <c r="X36" s="869">
        <f t="shared" si="21"/>
        <v>11.808937630121276</v>
      </c>
      <c r="Y36">
        <v>15</v>
      </c>
      <c r="Z36" s="971">
        <f t="shared" si="22"/>
        <v>6.4780264123512135</v>
      </c>
      <c r="AA36" s="973">
        <v>15</v>
      </c>
      <c r="AB36" s="971">
        <f t="shared" si="5"/>
        <v>11.808937630121276</v>
      </c>
      <c r="AC36" s="869">
        <f t="shared" si="23"/>
        <v>11.808937630121276</v>
      </c>
      <c r="AD36">
        <v>15</v>
      </c>
      <c r="AE36" s="971">
        <f t="shared" si="24"/>
        <v>6.4780264123512135</v>
      </c>
      <c r="AF36" s="973">
        <v>15</v>
      </c>
      <c r="AG36" s="971">
        <f t="shared" si="6"/>
        <v>11.808937630121276</v>
      </c>
      <c r="AH36" s="869">
        <f t="shared" si="25"/>
        <v>11.808937630121276</v>
      </c>
      <c r="AI36">
        <v>15</v>
      </c>
      <c r="AJ36" s="971">
        <f t="shared" si="26"/>
        <v>6.4780264123512135</v>
      </c>
      <c r="AK36" s="973">
        <v>15</v>
      </c>
      <c r="AL36" s="971">
        <f t="shared" si="7"/>
        <v>11.808937630121276</v>
      </c>
      <c r="AM36" s="869">
        <f t="shared" si="27"/>
        <v>11.808937630121276</v>
      </c>
      <c r="AO36" s="869">
        <f>+'Générateur P.Durable 20ans'!K36</f>
        <v>8.5</v>
      </c>
      <c r="AP36" s="877">
        <f>IF(Résultats!$B68&lt;='Générateur P.Durable 20ans'!$U$7,IF(Résultats!$B68&gt;'Générateur P.Durable 20ans'!$F$13," ",HLOOKUP(IF(Résultats!$B68-('Générateur P.Durable 20ans'!$F$12*ROUNDDOWN(Résultats!$B68/'Générateur P.Durable 20ans'!$F$12,0))=0,'Générateur P.Durable 20ans'!$F$12,Résultats!$B68-('Générateur P.Durable 20ans'!$F$12*ROUNDDOWN(Résultats!$B68/'Générateur P.Durable 20ans'!$F$12,0))),'Générateur P.Durable 20ans'!$N$14:$R$15,2,FALSE)),0)</f>
        <v>1280.5</v>
      </c>
      <c r="AQ36" s="869">
        <f>+'Générateur P.Durable 20ans'!L36</f>
        <v>34</v>
      </c>
      <c r="AR36" s="876">
        <f>+AP36*Menu!$F$13</f>
        <v>5122</v>
      </c>
      <c r="AS36" s="869">
        <f ca="1">+'Générateur P.Durable 20ans'!D206</f>
        <v>8.4684604965949966</v>
      </c>
      <c r="AT36" s="877">
        <f ca="1">IF(Résultats!$B68&lt;='Générateur P.Durable 20ans'!$U$7,+AP36*AS36/AO36+IF(Résultats!$B68&lt;=Menu!$G$64,Menu!$D$64,0),0)</f>
        <v>1275.7486665752815</v>
      </c>
      <c r="AU36" s="869">
        <f ca="1">+'Générateur P.Durable 20ans'!C206</f>
        <v>33.873841986379986</v>
      </c>
      <c r="AV36" s="877">
        <f ca="1">+AT36*Menu!$F$13</f>
        <v>5102.994666301126</v>
      </c>
      <c r="AW36" s="1010">
        <f t="shared" ca="1" si="8"/>
        <v>0.99628947018764658</v>
      </c>
      <c r="AX36" s="876">
        <f>+IF(Résultats!B68&lt;=Menu!$D$253,Menu!$D$252*Menu!$F$13,0)+IF(Résultats!B68&lt;=Menu!$D$258,Menu!$D$257*Menu!$F$13,0)+IF(Résultats!B68&lt;=Menu!$D$263,Menu!$D$262*Menu!$D$24,0)+IF(Résultats!B68&lt;=Menu!$D$268,Menu!$G$267,0)</f>
        <v>0</v>
      </c>
      <c r="AY36" s="1034">
        <f>+Menu!$K$113+Menu!$J$217</f>
        <v>45.907500000000006</v>
      </c>
      <c r="AZ36" s="1034">
        <f>+AY36/Menu!$F$13</f>
        <v>11.476875000000001</v>
      </c>
      <c r="BA36" s="1034">
        <f>+AY36/Menu!$D$123</f>
        <v>57.384375000000006</v>
      </c>
      <c r="BE36" s="1034">
        <f t="shared" si="28"/>
        <v>-45.907500000000006</v>
      </c>
      <c r="BF36" s="1034">
        <f>+BE36/Menu!$F$13</f>
        <v>-11.476875000000001</v>
      </c>
      <c r="BG36" s="1034">
        <f>+BE36/Menu!$D$123</f>
        <v>-57.384375000000006</v>
      </c>
      <c r="BH36" s="1009">
        <f t="shared" ca="1" si="29"/>
        <v>5057.0871663011258</v>
      </c>
      <c r="BI36" s="1009">
        <f t="shared" ca="1" si="30"/>
        <v>1264.2717915752814</v>
      </c>
      <c r="BJ36" s="1009">
        <f>BJ35+'Générateur P.Durable 20ans'!AP36/(1+Résultats!$D$29)^(Résultats!$B107-1)</f>
        <v>13878.587402849671</v>
      </c>
      <c r="BK36" s="1009">
        <f ca="1">BK35+'Générateur P.Durable 20ans'!AT36/(1+Résultats!$D$31)^(Résultats!$B107-1)</f>
        <v>14701.152246805588</v>
      </c>
      <c r="BL36" s="1009">
        <f>BL35+'Générateur P.Durable 20ans'!BF36/(1+Résultats!$D$31)^(Résultats!$B107-1)</f>
        <v>-130.59028607818118</v>
      </c>
      <c r="BM36" s="1009">
        <f ca="1">BM35+'Générateur P.Durable 20ans'!BI36/(1+Résultats!$D$31)^(Résultats!$B107-1)</f>
        <v>14570.561960727406</v>
      </c>
      <c r="BN36" s="1009">
        <f>BN35+'Générateur P.Durable 20ans'!AR36/(1+Résultats!$D$29)^(Résultats!$B107-1)</f>
        <v>55514.349611398684</v>
      </c>
      <c r="BO36" s="1009">
        <f ca="1">BO35+'Générateur P.Durable 20ans'!AV36/(1+Résultats!$D$31)^(Résultats!$B107-1)</f>
        <v>58804.608987222353</v>
      </c>
      <c r="BP36" s="1009">
        <f>BP35+'Générateur P.Durable 20ans'!BE36/(1+Résultats!$D$31)^(Résultats!$B107-1)</f>
        <v>-522.36114431272472</v>
      </c>
      <c r="BQ36" s="1009">
        <f ca="1">BQ35+'Générateur P.Durable 20ans'!BH36/(1+Résultats!$D$31)^(Résultats!$B107-1)</f>
        <v>58282.247842909623</v>
      </c>
    </row>
    <row r="37" spans="1:69" x14ac:dyDescent="0.3">
      <c r="A37">
        <v>16</v>
      </c>
      <c r="B37" t="str">
        <f t="shared" si="0"/>
        <v>Maïs</v>
      </c>
      <c r="C37" t="str">
        <f t="shared" si="1"/>
        <v>ETE</v>
      </c>
      <c r="D37" s="869">
        <f t="shared" si="12"/>
        <v>11.808937630121276</v>
      </c>
      <c r="E37" s="869">
        <f t="shared" si="13"/>
        <v>11.808937630121276</v>
      </c>
      <c r="F37" s="869">
        <f t="shared" si="14"/>
        <v>11.808937630121276</v>
      </c>
      <c r="G37" s="869">
        <f t="shared" si="15"/>
        <v>11.808937630121276</v>
      </c>
      <c r="H37" t="s">
        <v>405</v>
      </c>
      <c r="I37">
        <f ca="1">'Générateur P.Durable 20ans'!C207</f>
        <v>39.115889069194424</v>
      </c>
      <c r="J37" s="842">
        <f t="shared" ca="1" si="16"/>
        <v>10.835426334956905</v>
      </c>
      <c r="K37">
        <f t="shared" si="17"/>
        <v>9.5</v>
      </c>
      <c r="L37">
        <f t="shared" si="2"/>
        <v>38</v>
      </c>
      <c r="M37">
        <f t="shared" si="18"/>
        <v>34.295000000000002</v>
      </c>
      <c r="N37">
        <f t="shared" ca="1" si="19"/>
        <v>1.1158890691944237</v>
      </c>
      <c r="O37">
        <f t="shared" ca="1" si="3"/>
        <v>4.8208890691944219</v>
      </c>
      <c r="T37">
        <v>16</v>
      </c>
      <c r="U37" s="971">
        <f t="shared" si="20"/>
        <v>6.5144040942075057</v>
      </c>
      <c r="V37" s="973">
        <v>16</v>
      </c>
      <c r="W37" s="971">
        <f t="shared" si="4"/>
        <v>11.875251310990235</v>
      </c>
      <c r="X37" s="869">
        <f t="shared" si="21"/>
        <v>11.875251310990235</v>
      </c>
      <c r="Y37">
        <v>16</v>
      </c>
      <c r="Z37" s="971">
        <f t="shared" si="22"/>
        <v>6.5144040942075057</v>
      </c>
      <c r="AA37" s="973">
        <v>16</v>
      </c>
      <c r="AB37" s="971">
        <f t="shared" si="5"/>
        <v>11.875251310990235</v>
      </c>
      <c r="AC37" s="869">
        <f t="shared" si="23"/>
        <v>11.875251310990235</v>
      </c>
      <c r="AD37">
        <v>16</v>
      </c>
      <c r="AE37" s="971">
        <f t="shared" si="24"/>
        <v>6.5144040942075057</v>
      </c>
      <c r="AF37" s="973">
        <v>16</v>
      </c>
      <c r="AG37" s="971">
        <f t="shared" si="6"/>
        <v>11.875251310990235</v>
      </c>
      <c r="AH37" s="869">
        <f t="shared" si="25"/>
        <v>11.875251310990235</v>
      </c>
      <c r="AI37">
        <v>16</v>
      </c>
      <c r="AJ37" s="971">
        <f t="shared" si="26"/>
        <v>6.5144040942075057</v>
      </c>
      <c r="AK37" s="973">
        <v>16</v>
      </c>
      <c r="AL37" s="971">
        <f t="shared" si="7"/>
        <v>11.875251310990235</v>
      </c>
      <c r="AM37" s="869">
        <f t="shared" si="27"/>
        <v>11.875251310990235</v>
      </c>
      <c r="AO37" s="869">
        <f>+'Générateur P.Durable 20ans'!K37</f>
        <v>9.5</v>
      </c>
      <c r="AP37" s="877">
        <f>IF(Résultats!$B69&lt;='Générateur P.Durable 20ans'!$U$7,IF(Résultats!$B69&gt;'Générateur P.Durable 20ans'!$F$13," ",HLOOKUP(IF(Résultats!$B69-('Générateur P.Durable 20ans'!$F$12*ROUNDDOWN(Résultats!$B69/'Générateur P.Durable 20ans'!$F$12,0))=0,'Générateur P.Durable 20ans'!$F$12,Résultats!$B69-('Générateur P.Durable 20ans'!$F$12*ROUNDDOWN(Résultats!$B69/'Générateur P.Durable 20ans'!$F$12,0))),'Générateur P.Durable 20ans'!$N$14:$R$15,2,FALSE)),0)</f>
        <v>1472</v>
      </c>
      <c r="AQ37" s="869">
        <f>+'Générateur P.Durable 20ans'!L37</f>
        <v>38</v>
      </c>
      <c r="AR37" s="876">
        <f>+AP37*Menu!$F$13</f>
        <v>5888</v>
      </c>
      <c r="AS37" s="869">
        <f ca="1">+'Générateur P.Durable 20ans'!D207</f>
        <v>9.7789722672986059</v>
      </c>
      <c r="AT37" s="877">
        <f ca="1">IF(Résultats!$B69&lt;='Générateur P.Durable 20ans'!$U$7,+AP37*AS37/AO37+IF(Résultats!$B69&lt;=Menu!$G$64,Menu!$D$64,0),0)</f>
        <v>1515.2260186803735</v>
      </c>
      <c r="AU37" s="869">
        <f ca="1">+'Générateur P.Durable 20ans'!C207</f>
        <v>39.115889069194424</v>
      </c>
      <c r="AV37" s="877">
        <f ca="1">+AT37*Menu!$F$13</f>
        <v>6060.904074721494</v>
      </c>
      <c r="AW37" s="1010">
        <f t="shared" ca="1" si="8"/>
        <v>1.0293655018209058</v>
      </c>
      <c r="AX37" s="876">
        <f>+IF(Résultats!B69&lt;=Menu!$D$253,Menu!$D$252*Menu!$F$13,0)+IF(Résultats!B69&lt;=Menu!$D$258,Menu!$D$257*Menu!$F$13,0)+IF(Résultats!B69&lt;=Menu!$D$263,Menu!$D$262*Menu!$D$24,0)+IF(Résultats!B69&lt;=Menu!$D$268,Menu!$G$267,0)</f>
        <v>0</v>
      </c>
      <c r="AY37" s="1034">
        <f>+Menu!$K$113+Menu!$J$217</f>
        <v>45.907500000000006</v>
      </c>
      <c r="AZ37" s="1034">
        <f>+AY37/Menu!$F$13</f>
        <v>11.476875000000001</v>
      </c>
      <c r="BA37" s="1034">
        <f>+AY37/Menu!$D$123</f>
        <v>57.384375000000006</v>
      </c>
      <c r="BE37" s="1034">
        <f t="shared" si="28"/>
        <v>-45.907500000000006</v>
      </c>
      <c r="BF37" s="1034">
        <f>+BE37/Menu!$F$13</f>
        <v>-11.476875000000001</v>
      </c>
      <c r="BG37" s="1034">
        <f>+BE37/Menu!$D$123</f>
        <v>-57.384375000000006</v>
      </c>
      <c r="BH37" s="1009">
        <f t="shared" ca="1" si="29"/>
        <v>6014.9965747214937</v>
      </c>
      <c r="BI37" s="1009">
        <f t="shared" ca="1" si="30"/>
        <v>1503.7491436803734</v>
      </c>
      <c r="BJ37" s="1009">
        <f>BJ36+'Générateur P.Durable 20ans'!AP37/(1+Résultats!$D$29)^(Résultats!$B108-1)</f>
        <v>14695.936750843612</v>
      </c>
      <c r="BK37" s="1009">
        <f ca="1">BK36+'Générateur P.Durable 20ans'!AT37/(1+Résultats!$D$31)^(Résultats!$B108-1)</f>
        <v>15673.718169901947</v>
      </c>
      <c r="BL37" s="1009">
        <f>BL36+'Générateur P.Durable 20ans'!BF37/(1+Résultats!$D$31)^(Résultats!$B108-1)</f>
        <v>-137.9568554157099</v>
      </c>
      <c r="BM37" s="1009">
        <f ca="1">BM36+'Générateur P.Durable 20ans'!BI37/(1+Résultats!$D$31)^(Résultats!$B108-1)</f>
        <v>15535.761314486237</v>
      </c>
      <c r="BN37" s="1009">
        <f>BN36+'Générateur P.Durable 20ans'!AR37/(1+Résultats!$D$29)^(Résultats!$B108-1)</f>
        <v>58783.747003374447</v>
      </c>
      <c r="BO37" s="1009">
        <f ca="1">BO36+'Générateur P.Durable 20ans'!AV37/(1+Résultats!$D$31)^(Résultats!$B108-1)</f>
        <v>62694.87267960779</v>
      </c>
      <c r="BP37" s="1009">
        <f>BP36+'Générateur P.Durable 20ans'!BE37/(1+Résultats!$D$31)^(Résultats!$B108-1)</f>
        <v>-551.82742166283958</v>
      </c>
      <c r="BQ37" s="1009">
        <f ca="1">BQ36+'Générateur P.Durable 20ans'!BH37/(1+Résultats!$D$31)^(Résultats!$B108-1)</f>
        <v>62143.045257944948</v>
      </c>
    </row>
    <row r="38" spans="1:69" x14ac:dyDescent="0.3">
      <c r="A38">
        <v>17</v>
      </c>
      <c r="B38" t="str">
        <f t="shared" si="0"/>
        <v>Blé d'hiver</v>
      </c>
      <c r="C38" t="str">
        <f t="shared" si="1"/>
        <v>HIVER</v>
      </c>
      <c r="D38" s="869">
        <f t="shared" si="12"/>
        <v>11.875251310990235</v>
      </c>
      <c r="E38" s="869">
        <f t="shared" si="13"/>
        <v>11.875251310990235</v>
      </c>
      <c r="F38" s="869">
        <f t="shared" si="14"/>
        <v>11.875251310990235</v>
      </c>
      <c r="G38" s="869">
        <f t="shared" si="15"/>
        <v>11.875251310990235</v>
      </c>
      <c r="H38" t="s">
        <v>405</v>
      </c>
      <c r="I38">
        <f ca="1">'Générateur P.Durable 20ans'!C208</f>
        <v>31.052944094362864</v>
      </c>
      <c r="J38" s="842">
        <f t="shared" ca="1" si="16"/>
        <v>8.6019235718456688</v>
      </c>
      <c r="K38">
        <f t="shared" si="17"/>
        <v>7.8</v>
      </c>
      <c r="L38">
        <f t="shared" si="2"/>
        <v>31.2</v>
      </c>
      <c r="M38">
        <f t="shared" si="18"/>
        <v>28.157999999999998</v>
      </c>
      <c r="N38">
        <f t="shared" ca="1" si="19"/>
        <v>-0.147055905637135</v>
      </c>
      <c r="O38">
        <f t="shared" ca="1" si="3"/>
        <v>2.8949440943628666</v>
      </c>
      <c r="T38">
        <v>17</v>
      </c>
      <c r="U38" s="971">
        <f t="shared" si="20"/>
        <v>6.5406351784153243</v>
      </c>
      <c r="V38" s="973">
        <v>17</v>
      </c>
      <c r="W38" s="971">
        <f t="shared" si="4"/>
        <v>11.923068534580123</v>
      </c>
      <c r="X38" s="869">
        <f t="shared" si="21"/>
        <v>11.923068534580123</v>
      </c>
      <c r="Y38">
        <v>17</v>
      </c>
      <c r="Z38" s="971">
        <f t="shared" si="22"/>
        <v>6.5406351784153243</v>
      </c>
      <c r="AA38" s="973">
        <v>17</v>
      </c>
      <c r="AB38" s="971">
        <f t="shared" si="5"/>
        <v>11.923068534580123</v>
      </c>
      <c r="AC38" s="869">
        <f t="shared" si="23"/>
        <v>11.923068534580123</v>
      </c>
      <c r="AD38">
        <v>17</v>
      </c>
      <c r="AE38" s="971">
        <f t="shared" si="24"/>
        <v>6.5406351784153243</v>
      </c>
      <c r="AF38" s="973">
        <v>17</v>
      </c>
      <c r="AG38" s="971">
        <f t="shared" si="6"/>
        <v>11.923068534580123</v>
      </c>
      <c r="AH38" s="869">
        <f t="shared" si="25"/>
        <v>11.923068534580123</v>
      </c>
      <c r="AI38">
        <v>17</v>
      </c>
      <c r="AJ38" s="971">
        <f t="shared" si="26"/>
        <v>6.5406351784153243</v>
      </c>
      <c r="AK38" s="973">
        <v>17</v>
      </c>
      <c r="AL38" s="971">
        <f t="shared" si="7"/>
        <v>11.923068534580123</v>
      </c>
      <c r="AM38" s="869">
        <f t="shared" si="27"/>
        <v>11.923068534580123</v>
      </c>
      <c r="AO38" s="869">
        <f>+'Générateur P.Durable 20ans'!K38</f>
        <v>7.8</v>
      </c>
      <c r="AP38" s="877">
        <f>IF(Résultats!$B70&lt;='Générateur P.Durable 20ans'!$U$7,IF(Résultats!$B70&gt;'Générateur P.Durable 20ans'!$F$13," ",HLOOKUP(IF(Résultats!$B70-('Générateur P.Durable 20ans'!$F$12*ROUNDDOWN(Résultats!$B70/'Générateur P.Durable 20ans'!$F$12,0))=0,'Générateur P.Durable 20ans'!$F$12,Résultats!$B70-('Générateur P.Durable 20ans'!$F$12*ROUNDDOWN(Résultats!$B70/'Générateur P.Durable 20ans'!$F$12,0))),'Générateur P.Durable 20ans'!$N$14:$R$15,2,FALSE)),0)</f>
        <v>1194.2</v>
      </c>
      <c r="AQ38" s="869">
        <f>+'Générateur P.Durable 20ans'!L38</f>
        <v>31.2</v>
      </c>
      <c r="AR38" s="876">
        <f>+AP38*Menu!$F$13</f>
        <v>4776.8</v>
      </c>
      <c r="AS38" s="869">
        <f ca="1">+'Générateur P.Durable 20ans'!D208</f>
        <v>7.7632360235907161</v>
      </c>
      <c r="AT38" s="877">
        <f ca="1">IF(Résultats!$B70&lt;='Générateur P.Durable 20ans'!$U$7,+AP38*AS38/AO38+IF(Résultats!$B70&lt;=Menu!$G$64,Menu!$D$64,0),0)</f>
        <v>1188.5713409451325</v>
      </c>
      <c r="AU38" s="869">
        <f ca="1">+'Générateur P.Durable 20ans'!C208</f>
        <v>31.052944094362864</v>
      </c>
      <c r="AV38" s="877">
        <f ca="1">+AT38*Menu!$F$13</f>
        <v>4754.2853637805301</v>
      </c>
      <c r="AW38" s="1010">
        <f t="shared" ca="1" si="8"/>
        <v>0.99528666969111745</v>
      </c>
      <c r="AX38" s="876">
        <f>+IF(Résultats!B70&lt;=Menu!$D$253,Menu!$D$252*Menu!$F$13,0)+IF(Résultats!B70&lt;=Menu!$D$258,Menu!$D$257*Menu!$F$13,0)+IF(Résultats!B70&lt;=Menu!$D$263,Menu!$D$262*Menu!$D$24,0)+IF(Résultats!B70&lt;=Menu!$D$268,Menu!$G$267,0)</f>
        <v>0</v>
      </c>
      <c r="AY38" s="1034">
        <f>+Menu!$K$113+Menu!$J$217</f>
        <v>45.907500000000006</v>
      </c>
      <c r="AZ38" s="1034">
        <f>+AY38/Menu!$F$13</f>
        <v>11.476875000000001</v>
      </c>
      <c r="BA38" s="1034">
        <f>+AY38/Menu!$D$123</f>
        <v>57.384375000000006</v>
      </c>
      <c r="BE38" s="1034">
        <f t="shared" si="28"/>
        <v>-45.907500000000006</v>
      </c>
      <c r="BF38" s="1034">
        <f>+BE38/Menu!$F$13</f>
        <v>-11.476875000000001</v>
      </c>
      <c r="BG38" s="1034">
        <f>+BE38/Menu!$D$123</f>
        <v>-57.384375000000006</v>
      </c>
      <c r="BH38" s="1009">
        <f t="shared" ca="1" si="29"/>
        <v>4708.3778637805299</v>
      </c>
      <c r="BI38" s="1009">
        <f t="shared" ca="1" si="30"/>
        <v>1177.0944659451325</v>
      </c>
      <c r="BJ38" s="1009">
        <f>BJ37+'Générateur P.Durable 20ans'!AP38/(1+Résultats!$D$29)^(Résultats!$B109-1)</f>
        <v>15333.529894247644</v>
      </c>
      <c r="BK38" s="1009">
        <f ca="1">BK37+'Générateur P.Durable 20ans'!AT38/(1+Résultats!$D$31)^(Résultats!$B109-1)</f>
        <v>16414.396534483472</v>
      </c>
      <c r="BL38" s="1009">
        <f>BL37+'Générateur P.Durable 20ans'!BF38/(1+Résultats!$D$31)^(Résultats!$B109-1)</f>
        <v>-145.10886448127175</v>
      </c>
      <c r="BM38" s="1009">
        <f ca="1">BM37+'Générateur P.Durable 20ans'!BI38/(1+Résultats!$D$31)^(Résultats!$B109-1)</f>
        <v>16269.287670002201</v>
      </c>
      <c r="BN38" s="1009">
        <f>BN37+'Générateur P.Durable 20ans'!AR38/(1+Résultats!$D$29)^(Résultats!$B109-1)</f>
        <v>61334.119576990575</v>
      </c>
      <c r="BO38" s="1009">
        <f ca="1">BO37+'Générateur P.Durable 20ans'!AV38/(1+Résultats!$D$31)^(Résultats!$B109-1)</f>
        <v>65657.586137933889</v>
      </c>
      <c r="BP38" s="1009">
        <f>BP37+'Générateur P.Durable 20ans'!BE38/(1+Résultats!$D$31)^(Résultats!$B109-1)</f>
        <v>-580.43545792508701</v>
      </c>
      <c r="BQ38" s="1009">
        <f ca="1">BQ37+'Générateur P.Durable 20ans'!BH38/(1+Résultats!$D$31)^(Résultats!$B109-1)</f>
        <v>65077.150680008803</v>
      </c>
    </row>
    <row r="39" spans="1:69" x14ac:dyDescent="0.3">
      <c r="A39">
        <v>18</v>
      </c>
      <c r="B39" t="str">
        <f t="shared" si="0"/>
        <v>Prairie temporaire</v>
      </c>
      <c r="C39" t="str">
        <f t="shared" si="1"/>
        <v>HIVER</v>
      </c>
      <c r="D39" s="869">
        <f t="shared" si="12"/>
        <v>11.923068534580123</v>
      </c>
      <c r="E39" s="869">
        <f t="shared" si="13"/>
        <v>11.923068534580123</v>
      </c>
      <c r="F39" s="869">
        <f t="shared" si="14"/>
        <v>11.923068534580123</v>
      </c>
      <c r="G39" s="869">
        <f t="shared" si="15"/>
        <v>11.923068534580123</v>
      </c>
      <c r="H39" t="s">
        <v>405</v>
      </c>
      <c r="I39">
        <f ca="1">'Générateur P.Durable 20ans'!C209</f>
        <v>39.799161928835105</v>
      </c>
      <c r="J39" s="842">
        <f t="shared" ca="1" si="16"/>
        <v>11.024698595245182</v>
      </c>
      <c r="K39">
        <f t="shared" si="17"/>
        <v>10</v>
      </c>
      <c r="L39">
        <f t="shared" si="2"/>
        <v>40</v>
      </c>
      <c r="M39">
        <f t="shared" si="18"/>
        <v>36.1</v>
      </c>
      <c r="N39">
        <f t="shared" ca="1" si="19"/>
        <v>-0.20083807116489538</v>
      </c>
      <c r="O39">
        <f t="shared" ca="1" si="3"/>
        <v>3.6991619288351032</v>
      </c>
      <c r="T39">
        <v>18</v>
      </c>
      <c r="U39" s="971">
        <f t="shared" si="20"/>
        <v>6.5595161587865762</v>
      </c>
      <c r="V39" s="973">
        <v>18</v>
      </c>
      <c r="W39" s="971">
        <f t="shared" si="4"/>
        <v>11.9574870913144</v>
      </c>
      <c r="X39" s="869">
        <f t="shared" si="21"/>
        <v>11.9574870913144</v>
      </c>
      <c r="Y39">
        <v>18</v>
      </c>
      <c r="Z39" s="971">
        <f t="shared" si="22"/>
        <v>6.5595161587865762</v>
      </c>
      <c r="AA39" s="973">
        <v>18</v>
      </c>
      <c r="AB39" s="971">
        <f t="shared" si="5"/>
        <v>11.9574870913144</v>
      </c>
      <c r="AC39" s="869">
        <f t="shared" si="23"/>
        <v>11.9574870913144</v>
      </c>
      <c r="AD39">
        <v>18</v>
      </c>
      <c r="AE39" s="971">
        <f t="shared" si="24"/>
        <v>6.5595161587865762</v>
      </c>
      <c r="AF39" s="973">
        <v>18</v>
      </c>
      <c r="AG39" s="971">
        <f t="shared" si="6"/>
        <v>11.9574870913144</v>
      </c>
      <c r="AH39" s="869">
        <f t="shared" si="25"/>
        <v>11.9574870913144</v>
      </c>
      <c r="AI39">
        <v>18</v>
      </c>
      <c r="AJ39" s="971">
        <f t="shared" si="26"/>
        <v>6.5595161587865762</v>
      </c>
      <c r="AK39" s="973">
        <v>18</v>
      </c>
      <c r="AL39" s="971">
        <f t="shared" si="7"/>
        <v>11.9574870913144</v>
      </c>
      <c r="AM39" s="869">
        <f t="shared" si="27"/>
        <v>11.9574870913144</v>
      </c>
      <c r="AO39" s="869">
        <f>+'Générateur P.Durable 20ans'!K39</f>
        <v>10</v>
      </c>
      <c r="AP39" s="877">
        <f>IF(Résultats!$B71&lt;='Générateur P.Durable 20ans'!$U$7,IF(Résultats!$B71&gt;'Générateur P.Durable 20ans'!$F$13," ",HLOOKUP(IF(Résultats!$B71-('Générateur P.Durable 20ans'!$F$12*ROUNDDOWN(Résultats!$B71/'Générateur P.Durable 20ans'!$F$12,0))=0,'Générateur P.Durable 20ans'!$F$12,Résultats!$B71-('Générateur P.Durable 20ans'!$F$12*ROUNDDOWN(Résultats!$B71/'Générateur P.Durable 20ans'!$F$12,0))),'Générateur P.Durable 20ans'!$N$14:$R$15,2,FALSE)),0)</f>
        <v>927</v>
      </c>
      <c r="AQ39" s="869">
        <f>+'Générateur P.Durable 20ans'!L39</f>
        <v>40</v>
      </c>
      <c r="AR39" s="876">
        <f>+AP39*Menu!$F$13</f>
        <v>3708</v>
      </c>
      <c r="AS39" s="869">
        <f ca="1">+'Générateur P.Durable 20ans'!D209</f>
        <v>9.9497904822087762</v>
      </c>
      <c r="AT39" s="877">
        <f ca="1">IF(Résultats!$B71&lt;='Générateur P.Durable 20ans'!$U$7,+AP39*AS39/AO39+IF(Résultats!$B71&lt;=Menu!$G$64,Menu!$D$64,0),0)</f>
        <v>922.34557770075355</v>
      </c>
      <c r="AU39" s="869">
        <f ca="1">+'Générateur P.Durable 20ans'!C209</f>
        <v>39.799161928835105</v>
      </c>
      <c r="AV39" s="877">
        <f ca="1">+AT39*Menu!$F$13</f>
        <v>3689.3823108030142</v>
      </c>
      <c r="AW39" s="1010">
        <f t="shared" ca="1" si="8"/>
        <v>0.99497904822087757</v>
      </c>
      <c r="AX39" s="876">
        <f>+IF(Résultats!B71&lt;=Menu!$D$253,Menu!$D$252*Menu!$F$13,0)+IF(Résultats!B71&lt;=Menu!$D$258,Menu!$D$257*Menu!$F$13,0)+IF(Résultats!B71&lt;=Menu!$D$263,Menu!$D$262*Menu!$D$24,0)+IF(Résultats!B71&lt;=Menu!$D$268,Menu!$G$267,0)</f>
        <v>0</v>
      </c>
      <c r="AY39" s="1034">
        <f>+Menu!$K$113+Menu!$J$217</f>
        <v>45.907500000000006</v>
      </c>
      <c r="AZ39" s="1034">
        <f>+AY39/Menu!$F$13</f>
        <v>11.476875000000001</v>
      </c>
      <c r="BA39" s="1034">
        <f>+AY39/Menu!$D$123</f>
        <v>57.384375000000006</v>
      </c>
      <c r="BE39" s="1034">
        <f t="shared" si="28"/>
        <v>-45.907500000000006</v>
      </c>
      <c r="BF39" s="1034">
        <f>+BE39/Menu!$F$13</f>
        <v>-11.476875000000001</v>
      </c>
      <c r="BG39" s="1034">
        <f>+BE39/Menu!$D$123</f>
        <v>-57.384375000000006</v>
      </c>
      <c r="BH39" s="1009">
        <f t="shared" ca="1" si="29"/>
        <v>3643.4748108030144</v>
      </c>
      <c r="BI39" s="1009">
        <f t="shared" ca="1" si="30"/>
        <v>910.8687027007536</v>
      </c>
      <c r="BJ39" s="1009">
        <f>BJ38+'Générateur P.Durable 20ans'!AP39/(1+Résultats!$D$29)^(Résultats!$B110-1)</f>
        <v>15809.426893152235</v>
      </c>
      <c r="BK39" s="1009">
        <f ca="1">BK38+'Générateur P.Durable 20ans'!AT39/(1+Résultats!$D$31)^(Résultats!$B110-1)</f>
        <v>16972.430777744623</v>
      </c>
      <c r="BL39" s="1009">
        <f>BL38+'Générateur P.Durable 20ans'!BF39/(1+Résultats!$D$31)^(Résultats!$B110-1)</f>
        <v>-152.05256260317645</v>
      </c>
      <c r="BM39" s="1009">
        <f ca="1">BM38+'Générateur P.Durable 20ans'!BI39/(1+Résultats!$D$31)^(Résultats!$B110-1)</f>
        <v>16820.378215141449</v>
      </c>
      <c r="BN39" s="1009">
        <f>BN38+'Générateur P.Durable 20ans'!AR39/(1+Résultats!$D$29)^(Résultats!$B110-1)</f>
        <v>63237.707572608939</v>
      </c>
      <c r="BO39" s="1009">
        <f ca="1">BO38+'Générateur P.Durable 20ans'!AV39/(1+Résultats!$D$31)^(Résultats!$B110-1)</f>
        <v>67889.723110978492</v>
      </c>
      <c r="BP39" s="1009">
        <f>BP38+'Générateur P.Durable 20ans'!BE39/(1+Résultats!$D$31)^(Résultats!$B110-1)</f>
        <v>-608.21025041270582</v>
      </c>
      <c r="BQ39" s="1009">
        <f ca="1">BQ38+'Générateur P.Durable 20ans'!BH39/(1+Résultats!$D$31)^(Résultats!$B110-1)</f>
        <v>67281.512860565796</v>
      </c>
    </row>
    <row r="40" spans="1:69" x14ac:dyDescent="0.3">
      <c r="A40">
        <v>19</v>
      </c>
      <c r="B40" t="str">
        <f t="shared" si="0"/>
        <v>Orge d'hiver</v>
      </c>
      <c r="C40" t="str">
        <f t="shared" si="1"/>
        <v>HIVER</v>
      </c>
      <c r="D40" s="869">
        <f t="shared" si="12"/>
        <v>11.9574870913144</v>
      </c>
      <c r="E40" s="869">
        <f t="shared" si="13"/>
        <v>11.9574870913144</v>
      </c>
      <c r="F40" s="869">
        <f t="shared" si="14"/>
        <v>11.9574870913144</v>
      </c>
      <c r="G40" s="869">
        <f t="shared" si="15"/>
        <v>11.9574870913144</v>
      </c>
      <c r="H40" t="s">
        <v>405</v>
      </c>
      <c r="I40">
        <f ca="1">'Générateur P.Durable 20ans'!C210</f>
        <v>33.821717838178358</v>
      </c>
      <c r="J40" s="842">
        <f t="shared" ca="1" si="16"/>
        <v>9.3688969080826485</v>
      </c>
      <c r="K40">
        <f t="shared" si="17"/>
        <v>8.5</v>
      </c>
      <c r="L40">
        <f t="shared" si="2"/>
        <v>34</v>
      </c>
      <c r="M40">
        <f t="shared" si="18"/>
        <v>30.684999999999999</v>
      </c>
      <c r="N40">
        <f t="shared" ca="1" si="19"/>
        <v>-0.17828216182164169</v>
      </c>
      <c r="O40">
        <f t="shared" ca="1" si="3"/>
        <v>3.1367178381783596</v>
      </c>
      <c r="T40">
        <v>19</v>
      </c>
      <c r="U40" s="971">
        <f t="shared" si="20"/>
        <v>6.5730891746425373</v>
      </c>
      <c r="V40" s="973">
        <v>19</v>
      </c>
      <c r="W40" s="971">
        <f t="shared" si="4"/>
        <v>11.982229642130509</v>
      </c>
      <c r="X40" s="869">
        <f t="shared" si="21"/>
        <v>11.982229642130509</v>
      </c>
      <c r="Y40">
        <v>19</v>
      </c>
      <c r="Z40" s="971">
        <f t="shared" si="22"/>
        <v>6.5730891746425373</v>
      </c>
      <c r="AA40" s="973">
        <v>19</v>
      </c>
      <c r="AB40" s="971">
        <f t="shared" si="5"/>
        <v>11.982229642130509</v>
      </c>
      <c r="AC40" s="869">
        <f t="shared" si="23"/>
        <v>11.982229642130509</v>
      </c>
      <c r="AD40">
        <v>19</v>
      </c>
      <c r="AE40" s="971">
        <f t="shared" si="24"/>
        <v>6.5730891746425373</v>
      </c>
      <c r="AF40" s="973">
        <v>19</v>
      </c>
      <c r="AG40" s="971">
        <f t="shared" si="6"/>
        <v>11.982229642130509</v>
      </c>
      <c r="AH40" s="869">
        <f t="shared" si="25"/>
        <v>11.982229642130509</v>
      </c>
      <c r="AI40">
        <v>19</v>
      </c>
      <c r="AJ40" s="971">
        <f t="shared" si="26"/>
        <v>6.5730891746425373</v>
      </c>
      <c r="AK40" s="973">
        <v>19</v>
      </c>
      <c r="AL40" s="971">
        <f t="shared" si="7"/>
        <v>11.982229642130509</v>
      </c>
      <c r="AM40" s="869">
        <f t="shared" si="27"/>
        <v>11.982229642130509</v>
      </c>
      <c r="AO40" s="869">
        <f>+'Générateur P.Durable 20ans'!K40</f>
        <v>8.5</v>
      </c>
      <c r="AP40" s="877">
        <f>IF(Résultats!$B72&lt;='Générateur P.Durable 20ans'!$U$7,IF(Résultats!$B72&gt;'Générateur P.Durable 20ans'!$F$13," ",HLOOKUP(IF(Résultats!$B72-('Générateur P.Durable 20ans'!$F$12*ROUNDDOWN(Résultats!$B72/'Générateur P.Durable 20ans'!$F$12,0))=0,'Générateur P.Durable 20ans'!$F$12,Résultats!$B72-('Générateur P.Durable 20ans'!$F$12*ROUNDDOWN(Résultats!$B72/'Générateur P.Durable 20ans'!$F$12,0))),'Générateur P.Durable 20ans'!$N$14:$R$15,2,FALSE)),0)</f>
        <v>1280.5</v>
      </c>
      <c r="AQ40" s="869">
        <f>+'Générateur P.Durable 20ans'!L40</f>
        <v>34</v>
      </c>
      <c r="AR40" s="876">
        <f>+AP40*Menu!$F$13</f>
        <v>5122</v>
      </c>
      <c r="AS40" s="869">
        <f ca="1">+'Générateur P.Durable 20ans'!D210</f>
        <v>8.4554294595445896</v>
      </c>
      <c r="AT40" s="877">
        <f ca="1">IF(Résultats!$B72&lt;='Générateur P.Durable 20ans'!$U$7,+AP40*AS40/AO40+IF(Résultats!$B72&lt;=Menu!$G$64,Menu!$D$64,0),0)</f>
        <v>1273.7855791702173</v>
      </c>
      <c r="AU40" s="869">
        <f ca="1">+'Générateur P.Durable 20ans'!C210</f>
        <v>33.821717838178358</v>
      </c>
      <c r="AV40" s="877">
        <f ca="1">+AT40*Menu!$F$13</f>
        <v>5095.142316680869</v>
      </c>
      <c r="AW40" s="1010">
        <f t="shared" ca="1" si="8"/>
        <v>0.99475640700524581</v>
      </c>
      <c r="AX40" s="876">
        <f>+IF(Résultats!B72&lt;=Menu!$D$253,Menu!$D$252*Menu!$F$13,0)+IF(Résultats!B72&lt;=Menu!$D$258,Menu!$D$257*Menu!$F$13,0)+IF(Résultats!B72&lt;=Menu!$D$263,Menu!$D$262*Menu!$D$24,0)+IF(Résultats!B72&lt;=Menu!$D$268,Menu!$G$267,0)</f>
        <v>0</v>
      </c>
      <c r="AY40" s="1034">
        <f>+Menu!$K$113+Menu!$J$217</f>
        <v>45.907500000000006</v>
      </c>
      <c r="AZ40" s="1034">
        <f>+AY40/Menu!$F$13</f>
        <v>11.476875000000001</v>
      </c>
      <c r="BA40" s="1034">
        <f>+AY40/Menu!$D$123</f>
        <v>57.384375000000006</v>
      </c>
      <c r="BE40" s="1034">
        <f t="shared" si="28"/>
        <v>-45.907500000000006</v>
      </c>
      <c r="BF40" s="1034">
        <f>+BE40/Menu!$F$13</f>
        <v>-11.476875000000001</v>
      </c>
      <c r="BG40" s="1034">
        <f>+BE40/Menu!$D$123</f>
        <v>-57.384375000000006</v>
      </c>
      <c r="BH40" s="1009">
        <f t="shared" ca="1" si="29"/>
        <v>5049.2348166808688</v>
      </c>
      <c r="BI40" s="1009">
        <f t="shared" ca="1" si="30"/>
        <v>1262.3087041702172</v>
      </c>
      <c r="BJ40" s="1009">
        <f>BJ39+'Générateur P.Durable 20ans'!AP40/(1+Résultats!$D$29)^(Résultats!$B111-1)</f>
        <v>16441.517702107227</v>
      </c>
      <c r="BK40" s="1009">
        <f ca="1">BK39+'Générateur P.Durable 20ans'!AT40/(1+Résultats!$D$31)^(Résultats!$B111-1)</f>
        <v>17720.645558208591</v>
      </c>
      <c r="BL40" s="1009">
        <f>BL39+'Générateur P.Durable 20ans'!BF40/(1+Résultats!$D$31)^(Résultats!$B111-1)</f>
        <v>-158.79401709046257</v>
      </c>
      <c r="BM40" s="1009">
        <f ca="1">BM39+'Générateur P.Durable 20ans'!BI40/(1+Résultats!$D$31)^(Résultats!$B111-1)</f>
        <v>17561.851541118132</v>
      </c>
      <c r="BN40" s="1009">
        <f>BN39+'Générateur P.Durable 20ans'!AR40/(1+Résultats!$D$29)^(Résultats!$B111-1)</f>
        <v>65766.070808428907</v>
      </c>
      <c r="BO40" s="1009">
        <f ca="1">BO39+'Générateur P.Durable 20ans'!AV40/(1+Résultats!$D$31)^(Résultats!$B111-1)</f>
        <v>70882.582232834364</v>
      </c>
      <c r="BP40" s="1009">
        <f>BP39+'Générateur P.Durable 20ans'!BE40/(1+Résultats!$D$31)^(Résultats!$B111-1)</f>
        <v>-635.1760683618503</v>
      </c>
      <c r="BQ40" s="1009">
        <f ca="1">BQ39+'Générateur P.Durable 20ans'!BH40/(1+Résultats!$D$31)^(Résultats!$B111-1)</f>
        <v>70247.40616447253</v>
      </c>
    </row>
    <row r="41" spans="1:69" x14ac:dyDescent="0.3">
      <c r="A41">
        <v>20</v>
      </c>
      <c r="B41" t="str">
        <f t="shared" si="0"/>
        <v>Maïs</v>
      </c>
      <c r="C41" t="str">
        <f t="shared" si="1"/>
        <v>ETE</v>
      </c>
      <c r="D41" s="869">
        <f t="shared" si="12"/>
        <v>11.982229642130509</v>
      </c>
      <c r="E41" s="869">
        <f t="shared" si="13"/>
        <v>11.982229642130509</v>
      </c>
      <c r="F41" s="869">
        <f t="shared" si="14"/>
        <v>11.982229642130509</v>
      </c>
      <c r="G41" s="869">
        <f t="shared" si="15"/>
        <v>11.982229642130509</v>
      </c>
      <c r="H41" t="s">
        <v>405</v>
      </c>
      <c r="I41">
        <f ca="1">'Générateur P.Durable 20ans'!C211</f>
        <v>39.092313094171473</v>
      </c>
      <c r="J41" s="842">
        <f t="shared" ca="1" si="16"/>
        <v>10.828895593953318</v>
      </c>
      <c r="K41">
        <f t="shared" si="17"/>
        <v>9.5</v>
      </c>
      <c r="L41">
        <f t="shared" si="2"/>
        <v>38</v>
      </c>
      <c r="M41">
        <f t="shared" si="18"/>
        <v>34.295000000000002</v>
      </c>
      <c r="N41">
        <f t="shared" ca="1" si="19"/>
        <v>1.0923130941714732</v>
      </c>
      <c r="O41">
        <f t="shared" ca="1" si="3"/>
        <v>4.7973130941714714</v>
      </c>
      <c r="T41">
        <v>20</v>
      </c>
      <c r="U41" s="971">
        <f t="shared" si="20"/>
        <v>6.5828374560918244</v>
      </c>
      <c r="V41" s="973">
        <v>20</v>
      </c>
      <c r="W41" s="971">
        <f t="shared" si="4"/>
        <v>12</v>
      </c>
      <c r="X41" s="869">
        <f t="shared" si="21"/>
        <v>12</v>
      </c>
      <c r="Y41">
        <v>20</v>
      </c>
      <c r="Z41" s="971">
        <f t="shared" si="22"/>
        <v>6.5828374560918244</v>
      </c>
      <c r="AA41" s="973">
        <v>20</v>
      </c>
      <c r="AB41" s="971">
        <f t="shared" si="5"/>
        <v>12</v>
      </c>
      <c r="AC41" s="869">
        <f t="shared" si="23"/>
        <v>12</v>
      </c>
      <c r="AD41">
        <v>20</v>
      </c>
      <c r="AE41" s="971">
        <f t="shared" si="24"/>
        <v>6.5828374560918244</v>
      </c>
      <c r="AF41" s="973">
        <v>20</v>
      </c>
      <c r="AG41" s="971">
        <f t="shared" si="6"/>
        <v>12</v>
      </c>
      <c r="AH41" s="869">
        <f t="shared" si="25"/>
        <v>12</v>
      </c>
      <c r="AI41">
        <v>20</v>
      </c>
      <c r="AJ41" s="971">
        <f t="shared" si="26"/>
        <v>6.5828374560918244</v>
      </c>
      <c r="AK41" s="973">
        <v>20</v>
      </c>
      <c r="AL41" s="971">
        <f t="shared" si="7"/>
        <v>12</v>
      </c>
      <c r="AM41" s="869">
        <f t="shared" si="27"/>
        <v>12</v>
      </c>
      <c r="AO41" s="869">
        <f>+'Générateur P.Durable 20ans'!K41</f>
        <v>9.5</v>
      </c>
      <c r="AP41" s="877">
        <f>IF(Résultats!$B73&lt;='Générateur P.Durable 20ans'!$U$7,IF(Résultats!$B73&gt;'Générateur P.Durable 20ans'!$F$13," ",HLOOKUP(IF(Résultats!$B73-('Générateur P.Durable 20ans'!$F$12*ROUNDDOWN(Résultats!$B73/'Générateur P.Durable 20ans'!$F$12,0))=0,'Générateur P.Durable 20ans'!$F$12,Résultats!$B73-('Générateur P.Durable 20ans'!$F$12*ROUNDDOWN(Résultats!$B73/'Générateur P.Durable 20ans'!$F$12,0))),'Générateur P.Durable 20ans'!$N$14:$R$15,2,FALSE)),0)</f>
        <v>1472</v>
      </c>
      <c r="AQ41" s="869">
        <f>+'Générateur P.Durable 20ans'!L41</f>
        <v>38</v>
      </c>
      <c r="AR41" s="876">
        <f>+AP41*Menu!$F$13</f>
        <v>5888</v>
      </c>
      <c r="AS41" s="869">
        <f ca="1">+'Générateur P.Durable 20ans'!D211</f>
        <v>9.7730782735428683</v>
      </c>
      <c r="AT41" s="877">
        <f ca="1">IF(Résultats!$B73&lt;='Générateur P.Durable 20ans'!$U$7,+AP41*AS41/AO41+IF(Résultats!$B73&lt;=Menu!$G$64,Menu!$D$64,0),0)</f>
        <v>1514.3127598584317</v>
      </c>
      <c r="AU41" s="869">
        <f ca="1">+'Générateur P.Durable 20ans'!C211</f>
        <v>39.092313094171473</v>
      </c>
      <c r="AV41" s="877">
        <f ca="1">+AT41*Menu!$F$13</f>
        <v>6057.2510394337269</v>
      </c>
      <c r="AW41" s="1010">
        <f t="shared" ca="1" si="8"/>
        <v>1.028745081425565</v>
      </c>
      <c r="AX41" s="876">
        <f>+IF(Résultats!B73&lt;=Menu!$D$253,Menu!$D$252*Menu!$F$13,0)+IF(Résultats!B73&lt;=Menu!$D$258,Menu!$D$257*Menu!$F$13,0)+IF(Résultats!B73&lt;=Menu!$D$263,Menu!$D$262*Menu!$D$24,0)+IF(Résultats!B73&lt;=Menu!$D$268,Menu!$G$267,0)</f>
        <v>0</v>
      </c>
      <c r="AY41" s="1034">
        <f>+Menu!$K$113+Menu!$J$217</f>
        <v>45.907500000000006</v>
      </c>
      <c r="AZ41" s="1034">
        <f>+AY41/Menu!$F$13</f>
        <v>11.476875000000001</v>
      </c>
      <c r="BA41" s="1034">
        <f>+AY41/Menu!$D$123</f>
        <v>57.384375000000006</v>
      </c>
      <c r="BB41" s="876">
        <f>IF('Base de données Haies'!$I$26=1,0.7,1)*Menu!H242-Menu!H192*Menu!D123</f>
        <v>504.64000000000033</v>
      </c>
      <c r="BC41">
        <f>+BB41/Menu!$F$13</f>
        <v>126.16000000000008</v>
      </c>
      <c r="BD41">
        <f>+BB41/Menu!D123</f>
        <v>630.80000000000041</v>
      </c>
      <c r="BE41" s="1034">
        <f>+AX41+BB52-AY41+BB41</f>
        <v>458.7325000000003</v>
      </c>
      <c r="BF41" s="1034">
        <f>+BE41/Menu!$F$13</f>
        <v>114.68312500000008</v>
      </c>
      <c r="BG41" s="1034">
        <f>+BE41/Menu!$D$123</f>
        <v>573.41562500000032</v>
      </c>
      <c r="BH41" s="1009">
        <f t="shared" ca="1" si="29"/>
        <v>6515.9835394337269</v>
      </c>
      <c r="BI41" s="1009">
        <f t="shared" ca="1" si="30"/>
        <v>1628.9958848584317</v>
      </c>
      <c r="BJ41" s="1009">
        <f>BJ40+'Générateur P.Durable 20ans'!AP41/(1+Résultats!$D$29)^(Résultats!$B112-1)</f>
        <v>17140.191350307861</v>
      </c>
      <c r="BK41" s="1009">
        <f ca="1">BK40+'Générateur P.Durable 20ans'!AT41/(1+Résultats!$D$31)^(Résultats!$B112-1)</f>
        <v>18584.236965378856</v>
      </c>
      <c r="BL41" s="1009">
        <f>BL40+'Générateur P.Durable 20ans'!BF41/(1+Résultats!$D$31)^(Résultats!$B112-1)</f>
        <v>-93.391833391837181</v>
      </c>
      <c r="BM41" s="1009">
        <f ca="1">BM40+'Générateur P.Durable 20ans'!BI41/(1+Résultats!$D$31)^(Résultats!$B112-1)</f>
        <v>18490.845131987022</v>
      </c>
      <c r="BN41" s="1009">
        <f>BN40+'Générateur P.Durable 20ans'!AR41/(1+Résultats!$D$29)^(Résultats!$B112-1)</f>
        <v>68560.765401231445</v>
      </c>
      <c r="BO41" s="1009">
        <f ca="1">BO40+'Générateur P.Durable 20ans'!AV41/(1+Résultats!$D$31)^(Résultats!$B112-1)</f>
        <v>74336.947861515422</v>
      </c>
      <c r="BP41" s="1009">
        <f>BP40+'Générateur P.Durable 20ans'!BE41/(1+Résultats!$D$31)^(Résultats!$B112-1)</f>
        <v>-373.56733356734873</v>
      </c>
      <c r="BQ41" s="1009">
        <f ca="1">BQ40+'Générateur P.Durable 20ans'!BH41/(1+Résultats!$D$31)^(Résultats!$B112-1)</f>
        <v>73963.380527948088</v>
      </c>
    </row>
    <row r="42" spans="1:69" x14ac:dyDescent="0.3">
      <c r="A42">
        <v>21</v>
      </c>
      <c r="B42" t="str">
        <f t="shared" si="0"/>
        <v>Blé d'hiver</v>
      </c>
      <c r="C42" t="str">
        <f t="shared" si="1"/>
        <v>HIVER</v>
      </c>
      <c r="D42" s="869">
        <f t="shared" si="12"/>
        <v>12</v>
      </c>
      <c r="E42" s="869">
        <f t="shared" si="13"/>
        <v>12</v>
      </c>
      <c r="F42" s="869">
        <f t="shared" si="14"/>
        <v>12</v>
      </c>
      <c r="G42" s="869">
        <f t="shared" si="15"/>
        <v>12</v>
      </c>
      <c r="H42" t="s">
        <v>405</v>
      </c>
      <c r="I42">
        <f ca="1">'Générateur P.Durable 20ans'!C212</f>
        <v>0</v>
      </c>
      <c r="J42" s="842">
        <f t="shared" ca="1" si="16"/>
        <v>0</v>
      </c>
      <c r="K42">
        <f t="shared" si="17"/>
        <v>0</v>
      </c>
      <c r="L42">
        <f t="shared" si="2"/>
        <v>0</v>
      </c>
      <c r="M42">
        <f t="shared" si="18"/>
        <v>0</v>
      </c>
      <c r="N42">
        <f t="shared" ca="1" si="19"/>
        <v>0</v>
      </c>
      <c r="O42">
        <f t="shared" ca="1" si="3"/>
        <v>0</v>
      </c>
      <c r="T42">
        <v>21</v>
      </c>
      <c r="U42" s="971">
        <f t="shared" si="20"/>
        <v>6.5898341417102513</v>
      </c>
      <c r="V42" s="973">
        <v>21</v>
      </c>
      <c r="W42" s="971">
        <f t="shared" si="4"/>
        <v>0</v>
      </c>
      <c r="X42" s="869">
        <f t="shared" si="21"/>
        <v>12</v>
      </c>
      <c r="Y42">
        <v>21</v>
      </c>
      <c r="Z42" s="971">
        <f t="shared" si="22"/>
        <v>6.5898341417102513</v>
      </c>
      <c r="AA42" s="973">
        <v>21</v>
      </c>
      <c r="AB42" s="971">
        <f t="shared" si="5"/>
        <v>0</v>
      </c>
      <c r="AC42" s="869">
        <f t="shared" si="23"/>
        <v>12</v>
      </c>
      <c r="AD42">
        <v>21</v>
      </c>
      <c r="AE42" s="971">
        <f t="shared" si="24"/>
        <v>6.5898341417102513</v>
      </c>
      <c r="AF42" s="973">
        <v>21</v>
      </c>
      <c r="AG42" s="971">
        <f t="shared" si="6"/>
        <v>0</v>
      </c>
      <c r="AH42" s="869">
        <f t="shared" si="25"/>
        <v>12</v>
      </c>
      <c r="AI42">
        <v>21</v>
      </c>
      <c r="AJ42" s="971">
        <f t="shared" si="26"/>
        <v>6.5898341417102513</v>
      </c>
      <c r="AK42" s="973">
        <v>21</v>
      </c>
      <c r="AL42" s="971">
        <f t="shared" si="7"/>
        <v>0</v>
      </c>
      <c r="AM42" s="869">
        <f t="shared" si="27"/>
        <v>12</v>
      </c>
      <c r="AO42" s="869">
        <f>+'Générateur P.Durable 20ans'!K42</f>
        <v>0</v>
      </c>
      <c r="AP42" s="877">
        <f>IF(Résultats!$B74&lt;='Générateur P.Durable 20ans'!$U$7,IF(Résultats!$B74&gt;'Générateur P.Durable 20ans'!$F$13," ",HLOOKUP(IF(Résultats!$B74-('Générateur P.Durable 20ans'!$F$12*ROUNDDOWN(Résultats!$B74/'Générateur P.Durable 20ans'!$F$12,0))=0,'Générateur P.Durable 20ans'!$F$12,Résultats!$B74-('Générateur P.Durable 20ans'!$F$12*ROUNDDOWN(Résultats!$B74/'Générateur P.Durable 20ans'!$F$12,0))),'Générateur P.Durable 20ans'!$N$14:$R$15,2,FALSE)),0)</f>
        <v>0</v>
      </c>
      <c r="AQ42" s="869">
        <f>+'Générateur P.Durable 20ans'!L42</f>
        <v>0</v>
      </c>
      <c r="AR42" s="876">
        <f>+AP42*Menu!$F$13</f>
        <v>0</v>
      </c>
      <c r="AS42" s="869">
        <f ca="1">+'Générateur P.Durable 20ans'!D212</f>
        <v>0</v>
      </c>
      <c r="AT42" s="877">
        <f>IF(Résultats!$B74&lt;='Générateur P.Durable 20ans'!$U$7,+AP42*AS42/AO42+IF(Résultats!$B74&lt;=Menu!$G$64,Menu!$D$64,0),0)</f>
        <v>0</v>
      </c>
      <c r="AU42" s="869">
        <f ca="1">+'Générateur P.Durable 20ans'!C212</f>
        <v>0</v>
      </c>
      <c r="AV42" s="877">
        <f>+AT42*Menu!$F$13</f>
        <v>0</v>
      </c>
      <c r="AW42" s="1010">
        <f t="shared" si="8"/>
        <v>0</v>
      </c>
      <c r="BJ42" s="1009">
        <f>BJ41+'Générateur P.Durable 20ans'!AP42/(1+Résultats!$D$29)^(Résultats!$B113-1)</f>
        <v>17140.191350307861</v>
      </c>
      <c r="BK42" s="1009">
        <f ca="1">BK41+'Générateur P.Durable 20ans'!AT42/(1+Résultats!$D$31)^(Résultats!$B113-1)</f>
        <v>18584.236965378856</v>
      </c>
      <c r="BL42" s="1009">
        <f>BL41+'Générateur P.Durable 20ans'!BF42/(1+Résultats!$D$31)^(Résultats!$B113-1)</f>
        <v>-93.391833391837181</v>
      </c>
      <c r="BM42" s="1009">
        <f ca="1">BM41+'Générateur P.Durable 20ans'!BI42/(1+Résultats!$D$31)^(Résultats!$B113-1)</f>
        <v>18490.845131987022</v>
      </c>
      <c r="BN42" s="1009">
        <f>BN41+'Générateur P.Durable 20ans'!AR42/(1+Résultats!$D$29)^(Résultats!$B113-1)</f>
        <v>68560.765401231445</v>
      </c>
      <c r="BO42" s="1009">
        <f ca="1">BO41+'Générateur P.Durable 20ans'!AV42/(1+Résultats!$D$31)^(Résultats!$B113-1)</f>
        <v>74336.947861515422</v>
      </c>
      <c r="BP42" s="1009">
        <f>BP41+'Générateur P.Durable 20ans'!BE42/(1+Résultats!$D$31)^(Résultats!$B113-1)</f>
        <v>-373.56733356734873</v>
      </c>
      <c r="BQ42" s="1009">
        <f ca="1">BQ41+'Générateur P.Durable 20ans'!BH42/(1+Résultats!$D$31)^(Résultats!$B113-1)</f>
        <v>73963.380527948088</v>
      </c>
    </row>
    <row r="43" spans="1:69" x14ac:dyDescent="0.3">
      <c r="A43">
        <v>22</v>
      </c>
      <c r="B43" t="str">
        <f t="shared" si="0"/>
        <v>Prairie temporaire</v>
      </c>
      <c r="C43" t="str">
        <f t="shared" si="1"/>
        <v>HIVER</v>
      </c>
      <c r="D43" s="869">
        <f t="shared" si="12"/>
        <v>12</v>
      </c>
      <c r="E43" s="869">
        <f t="shared" si="13"/>
        <v>12</v>
      </c>
      <c r="F43" s="869">
        <f t="shared" si="14"/>
        <v>12</v>
      </c>
      <c r="G43" s="869">
        <f t="shared" si="15"/>
        <v>12</v>
      </c>
      <c r="H43" t="s">
        <v>405</v>
      </c>
      <c r="I43">
        <f ca="1">'Générateur P.Durable 20ans'!C213</f>
        <v>0</v>
      </c>
      <c r="J43" s="842">
        <f t="shared" ca="1" si="16"/>
        <v>0</v>
      </c>
      <c r="K43">
        <f t="shared" si="17"/>
        <v>0</v>
      </c>
      <c r="L43">
        <f t="shared" si="2"/>
        <v>0</v>
      </c>
      <c r="M43">
        <f t="shared" si="18"/>
        <v>0</v>
      </c>
      <c r="N43">
        <f t="shared" ca="1" si="19"/>
        <v>0</v>
      </c>
      <c r="O43">
        <f t="shared" ca="1" si="3"/>
        <v>0</v>
      </c>
      <c r="T43">
        <v>22</v>
      </c>
      <c r="U43" s="971">
        <f t="shared" si="20"/>
        <v>6.5948535250273581</v>
      </c>
      <c r="V43" s="973">
        <v>22</v>
      </c>
      <c r="W43" s="971">
        <f t="shared" si="4"/>
        <v>0</v>
      </c>
      <c r="X43" s="869">
        <f t="shared" si="21"/>
        <v>12</v>
      </c>
      <c r="Y43">
        <v>22</v>
      </c>
      <c r="Z43" s="971">
        <f t="shared" si="22"/>
        <v>6.5948535250273581</v>
      </c>
      <c r="AA43" s="973">
        <v>22</v>
      </c>
      <c r="AB43" s="971">
        <f t="shared" si="5"/>
        <v>0</v>
      </c>
      <c r="AC43" s="869">
        <f t="shared" si="23"/>
        <v>12</v>
      </c>
      <c r="AD43">
        <v>22</v>
      </c>
      <c r="AE43" s="971">
        <f t="shared" si="24"/>
        <v>6.5948535250273581</v>
      </c>
      <c r="AF43" s="973">
        <v>22</v>
      </c>
      <c r="AG43" s="971">
        <f t="shared" si="6"/>
        <v>0</v>
      </c>
      <c r="AH43" s="869">
        <f t="shared" si="25"/>
        <v>12</v>
      </c>
      <c r="AI43">
        <v>22</v>
      </c>
      <c r="AJ43" s="971">
        <f t="shared" si="26"/>
        <v>6.5948535250273581</v>
      </c>
      <c r="AK43" s="973">
        <v>22</v>
      </c>
      <c r="AL43" s="971">
        <f t="shared" si="7"/>
        <v>0</v>
      </c>
      <c r="AM43" s="869">
        <f t="shared" si="27"/>
        <v>12</v>
      </c>
      <c r="AO43" s="869">
        <f>+'Générateur P.Durable 20ans'!K43</f>
        <v>0</v>
      </c>
      <c r="AP43" s="877">
        <f>IF(Résultats!$B75&lt;='Générateur P.Durable 20ans'!$U$7,IF(Résultats!$B75&gt;'Générateur P.Durable 20ans'!$F$13," ",HLOOKUP(IF(Résultats!$B75-('Générateur P.Durable 20ans'!$F$12*ROUNDDOWN(Résultats!$B75/'Générateur P.Durable 20ans'!$F$12,0))=0,'Générateur P.Durable 20ans'!$F$12,Résultats!$B75-('Générateur P.Durable 20ans'!$F$12*ROUNDDOWN(Résultats!$B75/'Générateur P.Durable 20ans'!$F$12,0))),'Générateur P.Durable 20ans'!$N$14:$R$15,2,FALSE)),0)</f>
        <v>0</v>
      </c>
      <c r="AQ43" s="869">
        <f>+'Générateur P.Durable 20ans'!L43</f>
        <v>0</v>
      </c>
      <c r="AR43" s="876">
        <f>+AP43*Menu!$F$13</f>
        <v>0</v>
      </c>
      <c r="AS43" s="869">
        <f ca="1">+'Générateur P.Durable 20ans'!D213</f>
        <v>0</v>
      </c>
      <c r="AT43" s="877">
        <f>IF(Résultats!$B75&lt;='Générateur P.Durable 20ans'!$U$7,+AP43*AS43/AO43+IF(Résultats!$B75&lt;=Menu!$G$64,Menu!$D$64,0),0)</f>
        <v>0</v>
      </c>
      <c r="AU43" s="869">
        <f ca="1">+'Générateur P.Durable 20ans'!C213</f>
        <v>0</v>
      </c>
      <c r="AV43" s="877">
        <f>+AT43*Menu!$F$13</f>
        <v>0</v>
      </c>
      <c r="AW43" s="1010">
        <f t="shared" si="8"/>
        <v>0</v>
      </c>
      <c r="BJ43" s="1009">
        <f>BJ42+'Générateur P.Durable 20ans'!AP43/(1+Résultats!$D$29)^(Résultats!$B114-1)</f>
        <v>17140.191350307861</v>
      </c>
      <c r="BK43" s="1009">
        <f ca="1">BK42+'Générateur P.Durable 20ans'!AT43/(1+Résultats!$D$31)^(Résultats!$B114-1)</f>
        <v>18584.236965378856</v>
      </c>
      <c r="BL43" s="1009">
        <f>BL42+'Générateur P.Durable 20ans'!BF43/(1+Résultats!$D$31)^(Résultats!$B114-1)</f>
        <v>-93.391833391837181</v>
      </c>
      <c r="BM43" s="1009">
        <f ca="1">BM42+'Générateur P.Durable 20ans'!BI43/(1+Résultats!$D$31)^(Résultats!$B114-1)</f>
        <v>18490.845131987022</v>
      </c>
      <c r="BN43" s="1009">
        <f>BN42+'Générateur P.Durable 20ans'!AR43/(1+Résultats!$D$29)^(Résultats!$B114-1)</f>
        <v>68560.765401231445</v>
      </c>
      <c r="BO43" s="1009">
        <f ca="1">BO42+'Générateur P.Durable 20ans'!AV43/(1+Résultats!$D$31)^(Résultats!$B114-1)</f>
        <v>74336.947861515422</v>
      </c>
      <c r="BP43" s="1009">
        <f>BP42+'Générateur P.Durable 20ans'!BE43/(1+Résultats!$D$31)^(Résultats!$B114-1)</f>
        <v>-373.56733356734873</v>
      </c>
      <c r="BQ43" s="1009">
        <f ca="1">BQ42+'Générateur P.Durable 20ans'!BH43/(1+Résultats!$D$31)^(Résultats!$B114-1)</f>
        <v>73963.380527948088</v>
      </c>
    </row>
    <row r="44" spans="1:69" x14ac:dyDescent="0.3">
      <c r="A44">
        <v>23</v>
      </c>
      <c r="B44" t="str">
        <f t="shared" si="0"/>
        <v>Orge d'hiver</v>
      </c>
      <c r="C44" t="str">
        <f t="shared" si="1"/>
        <v>HIVER</v>
      </c>
      <c r="D44" s="869">
        <f t="shared" si="12"/>
        <v>12</v>
      </c>
      <c r="E44" s="869">
        <f t="shared" si="13"/>
        <v>12</v>
      </c>
      <c r="F44" s="869">
        <f t="shared" si="14"/>
        <v>12</v>
      </c>
      <c r="G44" s="869">
        <f t="shared" si="15"/>
        <v>12</v>
      </c>
      <c r="H44" t="s">
        <v>405</v>
      </c>
      <c r="I44">
        <f ca="1">'Générateur P.Durable 20ans'!C214</f>
        <v>0</v>
      </c>
      <c r="J44" s="842">
        <f t="shared" ca="1" si="16"/>
        <v>0</v>
      </c>
      <c r="K44">
        <f t="shared" si="17"/>
        <v>0</v>
      </c>
      <c r="L44">
        <f t="shared" si="2"/>
        <v>0</v>
      </c>
      <c r="M44">
        <f t="shared" si="18"/>
        <v>0</v>
      </c>
      <c r="N44">
        <f t="shared" ca="1" si="19"/>
        <v>0</v>
      </c>
      <c r="O44">
        <f t="shared" ca="1" si="3"/>
        <v>0</v>
      </c>
      <c r="T44">
        <v>23</v>
      </c>
      <c r="U44" s="971">
        <f t="shared" si="20"/>
        <v>6.5984531757141651</v>
      </c>
      <c r="V44" s="973">
        <v>23</v>
      </c>
      <c r="W44" s="971">
        <f t="shared" si="4"/>
        <v>0</v>
      </c>
      <c r="X44" s="869">
        <f t="shared" si="21"/>
        <v>12</v>
      </c>
      <c r="Y44">
        <v>23</v>
      </c>
      <c r="Z44" s="971">
        <f t="shared" si="22"/>
        <v>6.5984531757141651</v>
      </c>
      <c r="AA44" s="973">
        <v>23</v>
      </c>
      <c r="AB44" s="971">
        <f t="shared" si="5"/>
        <v>0</v>
      </c>
      <c r="AC44" s="869">
        <f t="shared" si="23"/>
        <v>12</v>
      </c>
      <c r="AD44">
        <v>23</v>
      </c>
      <c r="AE44" s="971">
        <f t="shared" si="24"/>
        <v>6.5984531757141651</v>
      </c>
      <c r="AF44" s="973">
        <v>23</v>
      </c>
      <c r="AG44" s="971">
        <f t="shared" si="6"/>
        <v>0</v>
      </c>
      <c r="AH44" s="869">
        <f t="shared" si="25"/>
        <v>12</v>
      </c>
      <c r="AI44">
        <v>23</v>
      </c>
      <c r="AJ44" s="971">
        <f t="shared" si="26"/>
        <v>6.5984531757141651</v>
      </c>
      <c r="AK44" s="973">
        <v>23</v>
      </c>
      <c r="AL44" s="971">
        <f t="shared" si="7"/>
        <v>0</v>
      </c>
      <c r="AM44" s="869">
        <f t="shared" si="27"/>
        <v>12</v>
      </c>
      <c r="AO44" s="869">
        <f>+'Générateur P.Durable 20ans'!K44</f>
        <v>0</v>
      </c>
      <c r="AP44" s="877">
        <f>IF(Résultats!$B76&lt;='Générateur P.Durable 20ans'!$U$7,IF(Résultats!$B76&gt;'Générateur P.Durable 20ans'!$F$13," ",HLOOKUP(IF(Résultats!$B76-('Générateur P.Durable 20ans'!$F$12*ROUNDDOWN(Résultats!$B76/'Générateur P.Durable 20ans'!$F$12,0))=0,'Générateur P.Durable 20ans'!$F$12,Résultats!$B76-('Générateur P.Durable 20ans'!$F$12*ROUNDDOWN(Résultats!$B76/'Générateur P.Durable 20ans'!$F$12,0))),'Générateur P.Durable 20ans'!$N$14:$R$15,2,FALSE)),0)</f>
        <v>0</v>
      </c>
      <c r="AQ44" s="869">
        <f>+'Générateur P.Durable 20ans'!L44</f>
        <v>0</v>
      </c>
      <c r="AR44" s="876">
        <f>+AP44*Menu!$F$13</f>
        <v>0</v>
      </c>
      <c r="AS44" s="869">
        <f ca="1">+'Générateur P.Durable 20ans'!D214</f>
        <v>0</v>
      </c>
      <c r="AT44" s="877">
        <f>IF(Résultats!$B76&lt;='Générateur P.Durable 20ans'!$U$7,+AP44*AS44/AO44+IF(Résultats!$B76&lt;=Menu!$G$64,Menu!$D$64,0),0)</f>
        <v>0</v>
      </c>
      <c r="AU44" s="869">
        <f ca="1">+'Générateur P.Durable 20ans'!C214</f>
        <v>0</v>
      </c>
      <c r="AV44" s="877">
        <f>+AT44*Menu!$F$13</f>
        <v>0</v>
      </c>
      <c r="AW44" s="1010">
        <f t="shared" si="8"/>
        <v>0</v>
      </c>
      <c r="BJ44" s="1009">
        <f>BJ43+'Générateur P.Durable 20ans'!AP44/(1+Résultats!$D$29)^(Résultats!$B115-1)</f>
        <v>17140.191350307861</v>
      </c>
      <c r="BK44" s="1009">
        <f ca="1">BK43+'Générateur P.Durable 20ans'!AT44/(1+Résultats!$D$31)^(Résultats!$B115-1)</f>
        <v>18584.236965378856</v>
      </c>
      <c r="BL44" s="1009">
        <f>BL43+'Générateur P.Durable 20ans'!BF44/(1+Résultats!$D$31)^(Résultats!$B115-1)</f>
        <v>-93.391833391837181</v>
      </c>
      <c r="BM44" s="1009">
        <f ca="1">BM43+'Générateur P.Durable 20ans'!BI44/(1+Résultats!$D$31)^(Résultats!$B115-1)</f>
        <v>18490.845131987022</v>
      </c>
      <c r="BN44" s="1009">
        <f>BN43+'Générateur P.Durable 20ans'!AR44/(1+Résultats!$D$29)^(Résultats!$B115-1)</f>
        <v>68560.765401231445</v>
      </c>
      <c r="BO44" s="1009">
        <f ca="1">BO43+'Générateur P.Durable 20ans'!AV44/(1+Résultats!$D$31)^(Résultats!$B115-1)</f>
        <v>74336.947861515422</v>
      </c>
      <c r="BP44" s="1009">
        <f>BP43+'Générateur P.Durable 20ans'!BE44/(1+Résultats!$D$31)^(Résultats!$B115-1)</f>
        <v>-373.56733356734873</v>
      </c>
      <c r="BQ44" s="1009">
        <f ca="1">BQ43+'Générateur P.Durable 20ans'!BH44/(1+Résultats!$D$31)^(Résultats!$B115-1)</f>
        <v>73963.380527948088</v>
      </c>
    </row>
    <row r="45" spans="1:69" x14ac:dyDescent="0.3">
      <c r="A45">
        <v>24</v>
      </c>
      <c r="B45" t="str">
        <f t="shared" si="0"/>
        <v>Maïs</v>
      </c>
      <c r="C45" t="str">
        <f t="shared" si="1"/>
        <v>ETE</v>
      </c>
      <c r="D45" s="869">
        <f t="shared" si="12"/>
        <v>12</v>
      </c>
      <c r="E45" s="869">
        <f t="shared" si="13"/>
        <v>12</v>
      </c>
      <c r="F45" s="869">
        <f t="shared" si="14"/>
        <v>12</v>
      </c>
      <c r="G45" s="869">
        <f t="shared" si="15"/>
        <v>12</v>
      </c>
      <c r="H45" t="s">
        <v>405</v>
      </c>
      <c r="I45">
        <f ca="1">'Générateur P.Durable 20ans'!C215</f>
        <v>0</v>
      </c>
      <c r="J45" s="842">
        <f t="shared" ca="1" si="16"/>
        <v>0</v>
      </c>
      <c r="K45">
        <f t="shared" si="17"/>
        <v>0</v>
      </c>
      <c r="L45">
        <f t="shared" si="2"/>
        <v>0</v>
      </c>
      <c r="M45">
        <f t="shared" si="18"/>
        <v>0</v>
      </c>
      <c r="N45">
        <f t="shared" ca="1" si="19"/>
        <v>0</v>
      </c>
      <c r="O45">
        <f t="shared" ca="1" si="3"/>
        <v>0</v>
      </c>
      <c r="T45">
        <v>24</v>
      </c>
      <c r="U45" s="971">
        <f t="shared" si="20"/>
        <v>6.6010340342826455</v>
      </c>
      <c r="V45" s="973">
        <v>24</v>
      </c>
      <c r="W45" s="971">
        <f t="shared" si="4"/>
        <v>0</v>
      </c>
      <c r="X45" s="869">
        <f t="shared" si="21"/>
        <v>12</v>
      </c>
      <c r="Y45">
        <v>24</v>
      </c>
      <c r="Z45" s="971">
        <f t="shared" si="22"/>
        <v>6.6010340342826455</v>
      </c>
      <c r="AA45" s="973">
        <v>24</v>
      </c>
      <c r="AB45" s="971">
        <f t="shared" si="5"/>
        <v>0</v>
      </c>
      <c r="AC45" s="869">
        <f t="shared" si="23"/>
        <v>12</v>
      </c>
      <c r="AD45">
        <v>24</v>
      </c>
      <c r="AE45" s="971">
        <f t="shared" si="24"/>
        <v>6.6010340342826455</v>
      </c>
      <c r="AF45" s="973">
        <v>24</v>
      </c>
      <c r="AG45" s="971">
        <f t="shared" si="6"/>
        <v>0</v>
      </c>
      <c r="AH45" s="869">
        <f t="shared" si="25"/>
        <v>12</v>
      </c>
      <c r="AI45">
        <v>24</v>
      </c>
      <c r="AJ45" s="971">
        <f t="shared" si="26"/>
        <v>6.6010340342826455</v>
      </c>
      <c r="AK45" s="973">
        <v>24</v>
      </c>
      <c r="AL45" s="971">
        <f t="shared" si="7"/>
        <v>0</v>
      </c>
      <c r="AM45" s="869">
        <f t="shared" si="27"/>
        <v>12</v>
      </c>
      <c r="AO45" s="869">
        <f>+'Générateur P.Durable 20ans'!K45</f>
        <v>0</v>
      </c>
      <c r="AP45" s="877">
        <f>IF(Résultats!$B77&lt;='Générateur P.Durable 20ans'!$U$7,IF(Résultats!$B77&gt;'Générateur P.Durable 20ans'!$F$13," ",HLOOKUP(IF(Résultats!$B77-('Générateur P.Durable 20ans'!$F$12*ROUNDDOWN(Résultats!$B77/'Générateur P.Durable 20ans'!$F$12,0))=0,'Générateur P.Durable 20ans'!$F$12,Résultats!$B77-('Générateur P.Durable 20ans'!$F$12*ROUNDDOWN(Résultats!$B77/'Générateur P.Durable 20ans'!$F$12,0))),'Générateur P.Durable 20ans'!$N$14:$R$15,2,FALSE)),0)</f>
        <v>0</v>
      </c>
      <c r="AQ45" s="869">
        <f>+'Générateur P.Durable 20ans'!L45</f>
        <v>0</v>
      </c>
      <c r="AR45" s="876">
        <f>+AP45*Menu!$F$13</f>
        <v>0</v>
      </c>
      <c r="AS45" s="869">
        <f ca="1">+'Générateur P.Durable 20ans'!D215</f>
        <v>0</v>
      </c>
      <c r="AT45" s="877">
        <f>IF(Résultats!$B77&lt;='Générateur P.Durable 20ans'!$U$7,+AP45*AS45/AO45+IF(Résultats!$B77&lt;=Menu!$G$64,Menu!$D$64,0),0)</f>
        <v>0</v>
      </c>
      <c r="AU45" s="869">
        <f ca="1">+'Générateur P.Durable 20ans'!C215</f>
        <v>0</v>
      </c>
      <c r="AV45" s="877">
        <f>+AT45*Menu!$F$13</f>
        <v>0</v>
      </c>
      <c r="AW45" s="1010">
        <f t="shared" si="8"/>
        <v>0</v>
      </c>
      <c r="BJ45" s="1009">
        <f>BJ44+'Générateur P.Durable 20ans'!AP45/(1+Résultats!$D$29)^(Résultats!$B116-1)</f>
        <v>17140.191350307861</v>
      </c>
      <c r="BK45" s="1009">
        <f ca="1">BK44+'Générateur P.Durable 20ans'!AT45/(1+Résultats!$D$31)^(Résultats!$B116-1)</f>
        <v>18584.236965378856</v>
      </c>
      <c r="BL45" s="1009">
        <f>BL44+'Générateur P.Durable 20ans'!BF45/(1+Résultats!$D$31)^(Résultats!$B116-1)</f>
        <v>-93.391833391837181</v>
      </c>
      <c r="BM45" s="1009">
        <f ca="1">BM44+'Générateur P.Durable 20ans'!BI45/(1+Résultats!$D$31)^(Résultats!$B116-1)</f>
        <v>18490.845131987022</v>
      </c>
      <c r="BN45" s="1009">
        <f>BN44+'Générateur P.Durable 20ans'!AR45/(1+Résultats!$D$29)^(Résultats!$B116-1)</f>
        <v>68560.765401231445</v>
      </c>
      <c r="BO45" s="1009">
        <f ca="1">BO44+'Générateur P.Durable 20ans'!AV45/(1+Résultats!$D$31)^(Résultats!$B116-1)</f>
        <v>74336.947861515422</v>
      </c>
      <c r="BP45" s="1009">
        <f>BP44+'Générateur P.Durable 20ans'!BE45/(1+Résultats!$D$31)^(Résultats!$B116-1)</f>
        <v>-373.56733356734873</v>
      </c>
      <c r="BQ45" s="1009">
        <f ca="1">BQ44+'Générateur P.Durable 20ans'!BH45/(1+Résultats!$D$31)^(Résultats!$B116-1)</f>
        <v>73963.380527948088</v>
      </c>
    </row>
    <row r="46" spans="1:69" x14ac:dyDescent="0.3">
      <c r="A46">
        <v>25</v>
      </c>
      <c r="B46" t="str">
        <f t="shared" si="0"/>
        <v>Blé d'hiver</v>
      </c>
      <c r="C46" t="str">
        <f t="shared" si="1"/>
        <v>HIVER</v>
      </c>
      <c r="D46" s="869">
        <f t="shared" si="12"/>
        <v>12</v>
      </c>
      <c r="E46" s="869">
        <f t="shared" si="13"/>
        <v>12</v>
      </c>
      <c r="F46" s="869">
        <f t="shared" si="14"/>
        <v>12</v>
      </c>
      <c r="G46" s="869">
        <f t="shared" si="15"/>
        <v>12</v>
      </c>
      <c r="H46" t="s">
        <v>405</v>
      </c>
      <c r="I46">
        <f ca="1">'Générateur P.Durable 20ans'!C216</f>
        <v>0</v>
      </c>
      <c r="J46" s="842">
        <f t="shared" ca="1" si="16"/>
        <v>0</v>
      </c>
      <c r="K46">
        <f t="shared" si="17"/>
        <v>0</v>
      </c>
      <c r="L46">
        <f t="shared" si="2"/>
        <v>0</v>
      </c>
      <c r="M46">
        <f t="shared" si="18"/>
        <v>0</v>
      </c>
      <c r="N46">
        <f t="shared" ca="1" si="19"/>
        <v>0</v>
      </c>
      <c r="O46">
        <f t="shared" ca="1" si="3"/>
        <v>0</v>
      </c>
      <c r="T46">
        <v>25</v>
      </c>
      <c r="U46" s="971">
        <f t="shared" si="20"/>
        <v>6.6028841204018418</v>
      </c>
      <c r="V46" s="973">
        <v>25</v>
      </c>
      <c r="W46" s="971">
        <f t="shared" si="4"/>
        <v>0</v>
      </c>
      <c r="X46" s="869">
        <f t="shared" si="21"/>
        <v>12</v>
      </c>
      <c r="Y46">
        <v>25</v>
      </c>
      <c r="Z46" s="971">
        <f t="shared" si="22"/>
        <v>6.6028841204018418</v>
      </c>
      <c r="AA46" s="973">
        <v>25</v>
      </c>
      <c r="AB46" s="971">
        <f t="shared" si="5"/>
        <v>0</v>
      </c>
      <c r="AC46" s="869">
        <f t="shared" si="23"/>
        <v>12</v>
      </c>
      <c r="AD46">
        <v>25</v>
      </c>
      <c r="AE46" s="971">
        <f t="shared" si="24"/>
        <v>6.6028841204018418</v>
      </c>
      <c r="AF46" s="973">
        <v>25</v>
      </c>
      <c r="AG46" s="971">
        <f t="shared" si="6"/>
        <v>0</v>
      </c>
      <c r="AH46" s="869">
        <f t="shared" si="25"/>
        <v>12</v>
      </c>
      <c r="AI46">
        <v>25</v>
      </c>
      <c r="AJ46" s="971">
        <f t="shared" si="26"/>
        <v>6.6028841204018418</v>
      </c>
      <c r="AK46" s="973">
        <v>25</v>
      </c>
      <c r="AL46" s="971">
        <f t="shared" si="7"/>
        <v>0</v>
      </c>
      <c r="AM46" s="869">
        <f t="shared" si="27"/>
        <v>12</v>
      </c>
      <c r="AO46" s="869">
        <f>+'Générateur P.Durable 20ans'!K46</f>
        <v>0</v>
      </c>
      <c r="AP46" s="877">
        <f>IF(Résultats!$B78&lt;='Générateur P.Durable 20ans'!$U$7,IF(Résultats!$B78&gt;'Générateur P.Durable 20ans'!$F$13," ",HLOOKUP(IF(Résultats!$B78-('Générateur P.Durable 20ans'!$F$12*ROUNDDOWN(Résultats!$B78/'Générateur P.Durable 20ans'!$F$12,0))=0,'Générateur P.Durable 20ans'!$F$12,Résultats!$B78-('Générateur P.Durable 20ans'!$F$12*ROUNDDOWN(Résultats!$B78/'Générateur P.Durable 20ans'!$F$12,0))),'Générateur P.Durable 20ans'!$N$14:$R$15,2,FALSE)),0)</f>
        <v>0</v>
      </c>
      <c r="AQ46" s="869">
        <f>+'Générateur P.Durable 20ans'!L46</f>
        <v>0</v>
      </c>
      <c r="AR46" s="876">
        <f>+AP46*Menu!$F$13</f>
        <v>0</v>
      </c>
      <c r="AS46" s="869">
        <f ca="1">+'Générateur P.Durable 20ans'!D216</f>
        <v>0</v>
      </c>
      <c r="AT46" s="877">
        <f>IF(Résultats!$B78&lt;='Générateur P.Durable 20ans'!$U$7,+AP46*AS46/AO46+IF(Résultats!$B78&lt;=Menu!$G$64,Menu!$D$64,0),0)</f>
        <v>0</v>
      </c>
      <c r="AU46" s="869">
        <f ca="1">+'Générateur P.Durable 20ans'!C216</f>
        <v>0</v>
      </c>
      <c r="AV46" s="877">
        <f>+AT46*Menu!$F$13</f>
        <v>0</v>
      </c>
      <c r="AW46" s="1010">
        <f t="shared" si="8"/>
        <v>0</v>
      </c>
      <c r="BJ46" s="1009">
        <f>BJ45+'Générateur P.Durable 20ans'!AP46/(1+Résultats!$D$29)^(Résultats!$B117-1)</f>
        <v>17140.191350307861</v>
      </c>
      <c r="BK46" s="1009">
        <f ca="1">BK45+'Générateur P.Durable 20ans'!AT46/(1+Résultats!$D$31)^(Résultats!$B117-1)</f>
        <v>18584.236965378856</v>
      </c>
      <c r="BL46" s="1009">
        <f>BL45+'Générateur P.Durable 20ans'!BF46/(1+Résultats!$D$31)^(Résultats!$B117-1)</f>
        <v>-93.391833391837181</v>
      </c>
      <c r="BM46" s="1009">
        <f ca="1">BM45+'Générateur P.Durable 20ans'!BI46/(1+Résultats!$D$31)^(Résultats!$B117-1)</f>
        <v>18490.845131987022</v>
      </c>
      <c r="BN46" s="1009">
        <f>BN45+'Générateur P.Durable 20ans'!AR46/(1+Résultats!$D$29)^(Résultats!$B117-1)</f>
        <v>68560.765401231445</v>
      </c>
      <c r="BO46" s="1009">
        <f ca="1">BO45+'Générateur P.Durable 20ans'!AV46/(1+Résultats!$D$31)^(Résultats!$B117-1)</f>
        <v>74336.947861515422</v>
      </c>
      <c r="BP46" s="1009">
        <f>BP45+'Générateur P.Durable 20ans'!BE46/(1+Résultats!$D$31)^(Résultats!$B117-1)</f>
        <v>-373.56733356734873</v>
      </c>
      <c r="BQ46" s="1009">
        <f ca="1">BQ45+'Générateur P.Durable 20ans'!BH46/(1+Résultats!$D$31)^(Résultats!$B117-1)</f>
        <v>73963.380527948088</v>
      </c>
    </row>
    <row r="47" spans="1:69" x14ac:dyDescent="0.3">
      <c r="A47">
        <v>26</v>
      </c>
      <c r="B47" t="str">
        <f t="shared" si="0"/>
        <v>Prairie temporaire</v>
      </c>
      <c r="C47" t="str">
        <f t="shared" si="1"/>
        <v>HIVER</v>
      </c>
      <c r="D47" s="869">
        <f t="shared" si="12"/>
        <v>12</v>
      </c>
      <c r="E47" s="869">
        <f t="shared" si="13"/>
        <v>12</v>
      </c>
      <c r="F47" s="869">
        <f t="shared" si="14"/>
        <v>12</v>
      </c>
      <c r="G47" s="869">
        <f t="shared" si="15"/>
        <v>12</v>
      </c>
      <c r="H47" t="s">
        <v>405</v>
      </c>
      <c r="I47">
        <f ca="1">'Générateur P.Durable 20ans'!C217</f>
        <v>0</v>
      </c>
      <c r="J47" s="842">
        <f t="shared" ca="1" si="16"/>
        <v>0</v>
      </c>
      <c r="K47">
        <f t="shared" si="17"/>
        <v>0</v>
      </c>
      <c r="L47">
        <f t="shared" si="2"/>
        <v>0</v>
      </c>
      <c r="M47">
        <f t="shared" si="18"/>
        <v>0</v>
      </c>
      <c r="N47">
        <f t="shared" ca="1" si="19"/>
        <v>0</v>
      </c>
      <c r="O47">
        <f t="shared" ca="1" si="3"/>
        <v>0</v>
      </c>
      <c r="T47">
        <v>26</v>
      </c>
      <c r="U47" s="971">
        <f t="shared" si="20"/>
        <v>6.6042101863535079</v>
      </c>
      <c r="V47" s="973">
        <v>26</v>
      </c>
      <c r="W47" s="971">
        <f t="shared" si="4"/>
        <v>0</v>
      </c>
      <c r="X47" s="869">
        <f t="shared" si="21"/>
        <v>12</v>
      </c>
      <c r="Y47">
        <v>26</v>
      </c>
      <c r="Z47" s="971">
        <f t="shared" si="22"/>
        <v>6.6042101863535079</v>
      </c>
      <c r="AA47" s="973">
        <v>26</v>
      </c>
      <c r="AB47" s="971">
        <f t="shared" si="5"/>
        <v>0</v>
      </c>
      <c r="AC47" s="869">
        <f t="shared" si="23"/>
        <v>12</v>
      </c>
      <c r="AD47">
        <v>26</v>
      </c>
      <c r="AE47" s="971">
        <f t="shared" si="24"/>
        <v>6.6042101863535079</v>
      </c>
      <c r="AF47" s="973">
        <v>26</v>
      </c>
      <c r="AG47" s="971">
        <f t="shared" si="6"/>
        <v>0</v>
      </c>
      <c r="AH47" s="869">
        <f t="shared" si="25"/>
        <v>12</v>
      </c>
      <c r="AI47">
        <v>26</v>
      </c>
      <c r="AJ47" s="971">
        <f t="shared" si="26"/>
        <v>6.6042101863535079</v>
      </c>
      <c r="AK47" s="973">
        <v>26</v>
      </c>
      <c r="AL47" s="971">
        <f t="shared" si="7"/>
        <v>0</v>
      </c>
      <c r="AM47" s="869">
        <f t="shared" si="27"/>
        <v>12</v>
      </c>
      <c r="AO47" s="869">
        <f>+'Générateur P.Durable 20ans'!K47</f>
        <v>0</v>
      </c>
      <c r="AP47" s="877">
        <f>IF(Résultats!$B79&lt;='Générateur P.Durable 20ans'!$U$7,IF(Résultats!$B79&gt;'Générateur P.Durable 20ans'!$F$13," ",HLOOKUP(IF(Résultats!$B79-('Générateur P.Durable 20ans'!$F$12*ROUNDDOWN(Résultats!$B79/'Générateur P.Durable 20ans'!$F$12,0))=0,'Générateur P.Durable 20ans'!$F$12,Résultats!$B79-('Générateur P.Durable 20ans'!$F$12*ROUNDDOWN(Résultats!$B79/'Générateur P.Durable 20ans'!$F$12,0))),'Générateur P.Durable 20ans'!$N$14:$R$15,2,FALSE)),0)</f>
        <v>0</v>
      </c>
      <c r="AQ47" s="869">
        <f>+'Générateur P.Durable 20ans'!L47</f>
        <v>0</v>
      </c>
      <c r="AR47" s="876">
        <f>+AP47*Menu!$F$13</f>
        <v>0</v>
      </c>
      <c r="AS47" s="869">
        <f ca="1">+'Générateur P.Durable 20ans'!D217</f>
        <v>0</v>
      </c>
      <c r="AT47" s="877">
        <f>IF(Résultats!$B79&lt;='Générateur P.Durable 20ans'!$U$7,+AP47*AS47/AO47+IF(Résultats!$B79&lt;=Menu!$G$64,Menu!$D$64,0),0)</f>
        <v>0</v>
      </c>
      <c r="AU47" s="869">
        <f ca="1">+'Générateur P.Durable 20ans'!C217</f>
        <v>0</v>
      </c>
      <c r="AV47" s="877">
        <f>+AT47*Menu!$F$13</f>
        <v>0</v>
      </c>
      <c r="AW47" s="1010">
        <f t="shared" si="8"/>
        <v>0</v>
      </c>
      <c r="BJ47" s="1009">
        <f>BJ46+'Générateur P.Durable 20ans'!AP47/(1+Résultats!$D$29)^(Résultats!$B118-1)</f>
        <v>17140.191350307861</v>
      </c>
      <c r="BK47" s="1009">
        <f ca="1">BK46+'Générateur P.Durable 20ans'!AT47/(1+Résultats!$D$31)^(Résultats!$B118-1)</f>
        <v>18584.236965378856</v>
      </c>
      <c r="BL47" s="1009">
        <f>BL46+'Générateur P.Durable 20ans'!BF47/(1+Résultats!$D$31)^(Résultats!$B118-1)</f>
        <v>-93.391833391837181</v>
      </c>
      <c r="BM47" s="1009">
        <f ca="1">BM46+'Générateur P.Durable 20ans'!BI47/(1+Résultats!$D$31)^(Résultats!$B118-1)</f>
        <v>18490.845131987022</v>
      </c>
      <c r="BN47" s="1009">
        <f>BN46+'Générateur P.Durable 20ans'!AR47/(1+Résultats!$D$29)^(Résultats!$B118-1)</f>
        <v>68560.765401231445</v>
      </c>
      <c r="BO47" s="1009">
        <f ca="1">BO46+'Générateur P.Durable 20ans'!AV47/(1+Résultats!$D$31)^(Résultats!$B118-1)</f>
        <v>74336.947861515422</v>
      </c>
      <c r="BP47" s="1009">
        <f>BP46+'Générateur P.Durable 20ans'!BE47/(1+Résultats!$D$31)^(Résultats!$B118-1)</f>
        <v>-373.56733356734873</v>
      </c>
      <c r="BQ47" s="1009">
        <f ca="1">BQ46+'Générateur P.Durable 20ans'!BH47/(1+Résultats!$D$31)^(Résultats!$B118-1)</f>
        <v>73963.380527948088</v>
      </c>
    </row>
    <row r="48" spans="1:69" x14ac:dyDescent="0.3">
      <c r="A48">
        <v>27</v>
      </c>
      <c r="B48" t="str">
        <f t="shared" si="0"/>
        <v>Orge d'hiver</v>
      </c>
      <c r="C48" t="str">
        <f t="shared" si="1"/>
        <v>HIVER</v>
      </c>
      <c r="D48" s="869">
        <f t="shared" si="12"/>
        <v>12</v>
      </c>
      <c r="E48" s="869">
        <f t="shared" si="13"/>
        <v>12</v>
      </c>
      <c r="F48" s="869">
        <f t="shared" si="14"/>
        <v>12</v>
      </c>
      <c r="G48" s="869">
        <f t="shared" si="15"/>
        <v>12</v>
      </c>
      <c r="H48" t="s">
        <v>405</v>
      </c>
      <c r="I48">
        <f ca="1">'Générateur P.Durable 20ans'!C218</f>
        <v>0</v>
      </c>
      <c r="J48" s="842">
        <f t="shared" ca="1" si="16"/>
        <v>0</v>
      </c>
      <c r="K48">
        <f t="shared" si="17"/>
        <v>0</v>
      </c>
      <c r="L48">
        <f t="shared" si="2"/>
        <v>0</v>
      </c>
      <c r="M48">
        <f t="shared" si="18"/>
        <v>0</v>
      </c>
      <c r="N48">
        <f t="shared" ca="1" si="19"/>
        <v>0</v>
      </c>
      <c r="O48">
        <f t="shared" ca="1" si="3"/>
        <v>0</v>
      </c>
      <c r="T48">
        <v>27</v>
      </c>
      <c r="U48" s="971">
        <f t="shared" si="20"/>
        <v>6.605160570529983</v>
      </c>
      <c r="V48" s="973">
        <v>27</v>
      </c>
      <c r="W48" s="971">
        <f t="shared" si="4"/>
        <v>0</v>
      </c>
      <c r="X48" s="869">
        <f t="shared" si="21"/>
        <v>12</v>
      </c>
      <c r="Y48">
        <v>27</v>
      </c>
      <c r="Z48" s="971">
        <f t="shared" si="22"/>
        <v>6.605160570529983</v>
      </c>
      <c r="AA48" s="973">
        <v>27</v>
      </c>
      <c r="AB48" s="971">
        <f t="shared" si="5"/>
        <v>0</v>
      </c>
      <c r="AC48" s="869">
        <f t="shared" si="23"/>
        <v>12</v>
      </c>
      <c r="AD48">
        <v>27</v>
      </c>
      <c r="AE48" s="971">
        <f t="shared" si="24"/>
        <v>6.605160570529983</v>
      </c>
      <c r="AF48" s="973">
        <v>27</v>
      </c>
      <c r="AG48" s="971">
        <f t="shared" si="6"/>
        <v>0</v>
      </c>
      <c r="AH48" s="869">
        <f t="shared" si="25"/>
        <v>12</v>
      </c>
      <c r="AI48">
        <v>27</v>
      </c>
      <c r="AJ48" s="971">
        <f t="shared" si="26"/>
        <v>6.605160570529983</v>
      </c>
      <c r="AK48" s="973">
        <v>27</v>
      </c>
      <c r="AL48" s="971">
        <f t="shared" si="7"/>
        <v>0</v>
      </c>
      <c r="AM48" s="869">
        <f t="shared" si="27"/>
        <v>12</v>
      </c>
      <c r="AO48" s="869">
        <f>+'Générateur P.Durable 20ans'!K48</f>
        <v>0</v>
      </c>
      <c r="AP48" s="877">
        <f>IF(Résultats!$B80&lt;='Générateur P.Durable 20ans'!$U$7,IF(Résultats!$B80&gt;'Générateur P.Durable 20ans'!$F$13," ",HLOOKUP(IF(Résultats!$B80-('Générateur P.Durable 20ans'!$F$12*ROUNDDOWN(Résultats!$B80/'Générateur P.Durable 20ans'!$F$12,0))=0,'Générateur P.Durable 20ans'!$F$12,Résultats!$B80-('Générateur P.Durable 20ans'!$F$12*ROUNDDOWN(Résultats!$B80/'Générateur P.Durable 20ans'!$F$12,0))),'Générateur P.Durable 20ans'!$N$14:$R$15,2,FALSE)),0)</f>
        <v>0</v>
      </c>
      <c r="AQ48" s="869">
        <f>+'Générateur P.Durable 20ans'!L48</f>
        <v>0</v>
      </c>
      <c r="AR48" s="876">
        <f>+AP48*Menu!$F$13</f>
        <v>0</v>
      </c>
      <c r="AS48" s="869">
        <f ca="1">+'Générateur P.Durable 20ans'!D218</f>
        <v>0</v>
      </c>
      <c r="AT48" s="877">
        <f>IF(Résultats!$B80&lt;='Générateur P.Durable 20ans'!$U$7,+AP48*AS48/AO48+IF(Résultats!$B80&lt;=Menu!$G$64,Menu!$D$64,0),0)</f>
        <v>0</v>
      </c>
      <c r="AU48" s="869">
        <f ca="1">+'Générateur P.Durable 20ans'!C218</f>
        <v>0</v>
      </c>
      <c r="AV48" s="877">
        <f>+AT48*Menu!$F$13</f>
        <v>0</v>
      </c>
      <c r="AW48" s="1010">
        <f t="shared" si="8"/>
        <v>0</v>
      </c>
      <c r="BJ48" s="1009">
        <f>BJ47+'Générateur P.Durable 20ans'!AP48/(1+Résultats!$D$29)^(Résultats!$B119-1)</f>
        <v>17140.191350307861</v>
      </c>
      <c r="BK48" s="1009">
        <f ca="1">BK47+'Générateur P.Durable 20ans'!AT48/(1+Résultats!$D$31)^(Résultats!$B119-1)</f>
        <v>18584.236965378856</v>
      </c>
      <c r="BL48" s="1009">
        <f>BL47+'Générateur P.Durable 20ans'!BF48/(1+Résultats!$D$31)^(Résultats!$B119-1)</f>
        <v>-93.391833391837181</v>
      </c>
      <c r="BM48" s="1009">
        <f ca="1">BM47+'Générateur P.Durable 20ans'!BI48/(1+Résultats!$D$31)^(Résultats!$B119-1)</f>
        <v>18490.845131987022</v>
      </c>
      <c r="BN48" s="1009">
        <f>BN47+'Générateur P.Durable 20ans'!AR48/(1+Résultats!$D$29)^(Résultats!$B119-1)</f>
        <v>68560.765401231445</v>
      </c>
      <c r="BO48" s="1009">
        <f ca="1">BO47+'Générateur P.Durable 20ans'!AV48/(1+Résultats!$D$31)^(Résultats!$B119-1)</f>
        <v>74336.947861515422</v>
      </c>
      <c r="BP48" s="1009">
        <f>BP47+'Générateur P.Durable 20ans'!BE48/(1+Résultats!$D$31)^(Résultats!$B119-1)</f>
        <v>-373.56733356734873</v>
      </c>
      <c r="BQ48" s="1009">
        <f ca="1">BQ47+'Générateur P.Durable 20ans'!BH48/(1+Résultats!$D$31)^(Résultats!$B119-1)</f>
        <v>73963.380527948088</v>
      </c>
    </row>
    <row r="49" spans="1:181" x14ac:dyDescent="0.3">
      <c r="A49">
        <v>28</v>
      </c>
      <c r="B49" t="str">
        <f t="shared" si="0"/>
        <v>Maïs</v>
      </c>
      <c r="C49" t="str">
        <f t="shared" si="1"/>
        <v>ETE</v>
      </c>
      <c r="D49" s="869">
        <f t="shared" si="12"/>
        <v>12</v>
      </c>
      <c r="E49" s="869">
        <f t="shared" si="13"/>
        <v>12</v>
      </c>
      <c r="F49" s="869">
        <f t="shared" si="14"/>
        <v>12</v>
      </c>
      <c r="G49" s="869">
        <f t="shared" si="15"/>
        <v>12</v>
      </c>
      <c r="H49" t="s">
        <v>405</v>
      </c>
      <c r="I49">
        <f ca="1">'Générateur P.Durable 20ans'!C219</f>
        <v>0</v>
      </c>
      <c r="J49" s="842">
        <f t="shared" ca="1" si="16"/>
        <v>0</v>
      </c>
      <c r="K49">
        <f t="shared" si="17"/>
        <v>0</v>
      </c>
      <c r="L49">
        <f t="shared" si="2"/>
        <v>0</v>
      </c>
      <c r="M49">
        <f t="shared" si="18"/>
        <v>0</v>
      </c>
      <c r="N49">
        <f t="shared" ca="1" si="19"/>
        <v>0</v>
      </c>
      <c r="O49">
        <f t="shared" ca="1" si="3"/>
        <v>0</v>
      </c>
      <c r="T49">
        <v>28</v>
      </c>
      <c r="U49" s="971">
        <f t="shared" si="20"/>
        <v>6.6058416616869815</v>
      </c>
      <c r="V49" s="973">
        <v>28</v>
      </c>
      <c r="W49" s="971">
        <f t="shared" si="4"/>
        <v>0</v>
      </c>
      <c r="X49" s="869">
        <f t="shared" si="21"/>
        <v>12</v>
      </c>
      <c r="Y49">
        <v>28</v>
      </c>
      <c r="Z49" s="971">
        <f t="shared" si="22"/>
        <v>6.6058416616869815</v>
      </c>
      <c r="AA49" s="973">
        <v>28</v>
      </c>
      <c r="AB49" s="971">
        <f t="shared" si="5"/>
        <v>0</v>
      </c>
      <c r="AC49" s="869">
        <f t="shared" si="23"/>
        <v>12</v>
      </c>
      <c r="AD49">
        <v>28</v>
      </c>
      <c r="AE49" s="971">
        <f t="shared" si="24"/>
        <v>6.6058416616869815</v>
      </c>
      <c r="AF49" s="973">
        <v>28</v>
      </c>
      <c r="AG49" s="971">
        <f t="shared" si="6"/>
        <v>0</v>
      </c>
      <c r="AH49" s="869">
        <f t="shared" si="25"/>
        <v>12</v>
      </c>
      <c r="AI49">
        <v>28</v>
      </c>
      <c r="AJ49" s="971">
        <f t="shared" si="26"/>
        <v>6.6058416616869815</v>
      </c>
      <c r="AK49" s="973">
        <v>28</v>
      </c>
      <c r="AL49" s="971">
        <f t="shared" si="7"/>
        <v>0</v>
      </c>
      <c r="AM49" s="869">
        <f t="shared" si="27"/>
        <v>12</v>
      </c>
      <c r="AO49" s="869">
        <f>+'Générateur P.Durable 20ans'!K49</f>
        <v>0</v>
      </c>
      <c r="AP49" s="877">
        <f>IF(Résultats!$B81&lt;='Générateur P.Durable 20ans'!$U$7,IF(Résultats!$B81&gt;'Générateur P.Durable 20ans'!$F$13," ",HLOOKUP(IF(Résultats!$B81-('Générateur P.Durable 20ans'!$F$12*ROUNDDOWN(Résultats!$B81/'Générateur P.Durable 20ans'!$F$12,0))=0,'Générateur P.Durable 20ans'!$F$12,Résultats!$B81-('Générateur P.Durable 20ans'!$F$12*ROUNDDOWN(Résultats!$B81/'Générateur P.Durable 20ans'!$F$12,0))),'Générateur P.Durable 20ans'!$N$14:$R$15,2,FALSE)),0)</f>
        <v>0</v>
      </c>
      <c r="AQ49" s="869">
        <f>+'Générateur P.Durable 20ans'!L49</f>
        <v>0</v>
      </c>
      <c r="AR49" s="876">
        <f>+AP49*Menu!$F$13</f>
        <v>0</v>
      </c>
      <c r="AS49" s="869">
        <f ca="1">+'Générateur P.Durable 20ans'!D219</f>
        <v>0</v>
      </c>
      <c r="AT49" s="877">
        <f>IF(Résultats!$B81&lt;='Générateur P.Durable 20ans'!$U$7,+AP49*AS49/AO49+IF(Résultats!$B81&lt;=Menu!$G$64,Menu!$D$64,0),0)</f>
        <v>0</v>
      </c>
      <c r="AU49" s="869">
        <f ca="1">+'Générateur P.Durable 20ans'!C219</f>
        <v>0</v>
      </c>
      <c r="AV49" s="877">
        <f>+AT49*Menu!$F$13</f>
        <v>0</v>
      </c>
      <c r="AW49" s="1010">
        <f t="shared" si="8"/>
        <v>0</v>
      </c>
      <c r="BJ49" s="1009">
        <f>BJ48+'Générateur P.Durable 20ans'!AP49/(1+Résultats!$D$29)^(Résultats!$B120-1)</f>
        <v>17140.191350307861</v>
      </c>
      <c r="BK49" s="1009">
        <f ca="1">BK48+'Générateur P.Durable 20ans'!AT49/(1+Résultats!$D$31)^(Résultats!$B120-1)</f>
        <v>18584.236965378856</v>
      </c>
      <c r="BL49" s="1009">
        <f>BL48+'Générateur P.Durable 20ans'!BF49/(1+Résultats!$D$31)^(Résultats!$B120-1)</f>
        <v>-93.391833391837181</v>
      </c>
      <c r="BM49" s="1009">
        <f ca="1">BM48+'Générateur P.Durable 20ans'!BI49/(1+Résultats!$D$31)^(Résultats!$B120-1)</f>
        <v>18490.845131987022</v>
      </c>
      <c r="BN49" s="1009">
        <f>BN48+'Générateur P.Durable 20ans'!AR49/(1+Résultats!$D$29)^(Résultats!$B120-1)</f>
        <v>68560.765401231445</v>
      </c>
      <c r="BO49" s="1009">
        <f ca="1">BO48+'Générateur P.Durable 20ans'!AV49/(1+Résultats!$D$31)^(Résultats!$B120-1)</f>
        <v>74336.947861515422</v>
      </c>
      <c r="BP49" s="1009">
        <f>BP48+'Générateur P.Durable 20ans'!BE49/(1+Résultats!$D$31)^(Résultats!$B120-1)</f>
        <v>-373.56733356734873</v>
      </c>
      <c r="BQ49" s="1009">
        <f ca="1">BQ48+'Générateur P.Durable 20ans'!BH49/(1+Résultats!$D$31)^(Résultats!$B120-1)</f>
        <v>73963.380527948088</v>
      </c>
    </row>
    <row r="50" spans="1:181" x14ac:dyDescent="0.3">
      <c r="A50">
        <v>29</v>
      </c>
      <c r="B50" t="str">
        <f t="shared" si="0"/>
        <v>Blé d'hiver</v>
      </c>
      <c r="C50" t="str">
        <f t="shared" si="1"/>
        <v>HIVER</v>
      </c>
      <c r="D50" s="869">
        <f t="shared" si="12"/>
        <v>12</v>
      </c>
      <c r="E50" s="869">
        <f t="shared" si="13"/>
        <v>12</v>
      </c>
      <c r="F50" s="869">
        <f t="shared" si="14"/>
        <v>12</v>
      </c>
      <c r="G50" s="869">
        <f t="shared" si="15"/>
        <v>12</v>
      </c>
      <c r="H50" t="s">
        <v>405</v>
      </c>
      <c r="I50" s="842">
        <f ca="1">'Générateur P.Durable 20ans'!C220</f>
        <v>0</v>
      </c>
      <c r="J50" s="842">
        <f t="shared" ca="1" si="16"/>
        <v>0</v>
      </c>
      <c r="K50">
        <f t="shared" si="17"/>
        <v>0</v>
      </c>
      <c r="L50">
        <f t="shared" si="2"/>
        <v>0</v>
      </c>
      <c r="M50">
        <f t="shared" si="18"/>
        <v>0</v>
      </c>
      <c r="N50">
        <f t="shared" ca="1" si="19"/>
        <v>0</v>
      </c>
      <c r="O50">
        <f t="shared" ca="1" si="3"/>
        <v>0</v>
      </c>
      <c r="T50">
        <v>29</v>
      </c>
      <c r="U50" s="971">
        <f t="shared" si="20"/>
        <v>6.6063297418983096</v>
      </c>
      <c r="V50" s="973">
        <v>29</v>
      </c>
      <c r="W50" s="971">
        <f t="shared" si="4"/>
        <v>0</v>
      </c>
      <c r="X50" s="869">
        <f t="shared" si="21"/>
        <v>12</v>
      </c>
      <c r="Y50">
        <v>29</v>
      </c>
      <c r="Z50" s="971">
        <f t="shared" si="22"/>
        <v>6.6063297418983096</v>
      </c>
      <c r="AA50" s="973">
        <v>29</v>
      </c>
      <c r="AB50" s="971">
        <f t="shared" si="5"/>
        <v>0</v>
      </c>
      <c r="AC50" s="869">
        <f t="shared" si="23"/>
        <v>12</v>
      </c>
      <c r="AD50">
        <v>29</v>
      </c>
      <c r="AE50" s="971">
        <f t="shared" si="24"/>
        <v>6.6063297418983096</v>
      </c>
      <c r="AF50" s="973">
        <v>29</v>
      </c>
      <c r="AG50" s="971">
        <f t="shared" si="6"/>
        <v>0</v>
      </c>
      <c r="AH50" s="869">
        <f t="shared" si="25"/>
        <v>12</v>
      </c>
      <c r="AI50">
        <v>29</v>
      </c>
      <c r="AJ50" s="971">
        <f t="shared" si="26"/>
        <v>6.6063297418983096</v>
      </c>
      <c r="AK50" s="973">
        <v>29</v>
      </c>
      <c r="AL50" s="971">
        <f t="shared" si="7"/>
        <v>0</v>
      </c>
      <c r="AM50" s="869">
        <f t="shared" si="27"/>
        <v>12</v>
      </c>
      <c r="AO50" s="869">
        <f>+'Générateur P.Durable 20ans'!K50</f>
        <v>0</v>
      </c>
      <c r="AP50" s="877">
        <f>IF(Résultats!$B82&lt;='Générateur P.Durable 20ans'!$U$7,IF(Résultats!$B82&gt;'Générateur P.Durable 20ans'!$F$13," ",HLOOKUP(IF(Résultats!$B82-('Générateur P.Durable 20ans'!$F$12*ROUNDDOWN(Résultats!$B82/'Générateur P.Durable 20ans'!$F$12,0))=0,'Générateur P.Durable 20ans'!$F$12,Résultats!$B82-('Générateur P.Durable 20ans'!$F$12*ROUNDDOWN(Résultats!$B82/'Générateur P.Durable 20ans'!$F$12,0))),'Générateur P.Durable 20ans'!$N$14:$R$15,2,FALSE)),0)</f>
        <v>0</v>
      </c>
      <c r="AQ50" s="869">
        <f>+'Générateur P.Durable 20ans'!L50</f>
        <v>0</v>
      </c>
      <c r="AR50" s="876">
        <f>+AP50*Menu!$F$13</f>
        <v>0</v>
      </c>
      <c r="AS50" s="869">
        <f ca="1">+'Générateur P.Durable 20ans'!D220</f>
        <v>0</v>
      </c>
      <c r="AT50" s="877">
        <f>IF(Résultats!$B82&lt;='Générateur P.Durable 20ans'!$U$7,+AP50*AS50/AO50+IF(Résultats!$B82&lt;=Menu!$G$64,Menu!$D$64,0),0)</f>
        <v>0</v>
      </c>
      <c r="AU50" s="869">
        <f ca="1">+'Générateur P.Durable 20ans'!C220</f>
        <v>0</v>
      </c>
      <c r="AV50" s="877">
        <f>+AT50*Menu!$F$13</f>
        <v>0</v>
      </c>
      <c r="AW50" s="1010">
        <f t="shared" si="8"/>
        <v>0</v>
      </c>
      <c r="BJ50" s="1009">
        <f>BJ49+'Générateur P.Durable 20ans'!AP50/(1+Résultats!$D$29)^(Résultats!$B121-1)</f>
        <v>17140.191350307861</v>
      </c>
      <c r="BK50" s="1009">
        <f ca="1">BK49+'Générateur P.Durable 20ans'!AT50/(1+Résultats!$D$31)^(Résultats!$B121-1)</f>
        <v>18584.236965378856</v>
      </c>
      <c r="BL50" s="1009">
        <f>BL49+'Générateur P.Durable 20ans'!BF50/(1+Résultats!$D$31)^(Résultats!$B121-1)</f>
        <v>-93.391833391837181</v>
      </c>
      <c r="BM50" s="1009">
        <f ca="1">BM49+'Générateur P.Durable 20ans'!BI50/(1+Résultats!$D$31)^(Résultats!$B121-1)</f>
        <v>18490.845131987022</v>
      </c>
      <c r="BN50" s="1009">
        <f>BN49+'Générateur P.Durable 20ans'!AR50/(1+Résultats!$D$29)^(Résultats!$B121-1)</f>
        <v>68560.765401231445</v>
      </c>
      <c r="BO50" s="1009">
        <f ca="1">BO49+'Générateur P.Durable 20ans'!AV50/(1+Résultats!$D$31)^(Résultats!$B121-1)</f>
        <v>74336.947861515422</v>
      </c>
      <c r="BP50" s="1009">
        <f>BP49+'Générateur P.Durable 20ans'!BE50/(1+Résultats!$D$31)^(Résultats!$B121-1)</f>
        <v>-373.56733356734873</v>
      </c>
      <c r="BQ50" s="1009">
        <f ca="1">BQ49+'Générateur P.Durable 20ans'!BH50/(1+Résultats!$D$31)^(Résultats!$B121-1)</f>
        <v>73963.380527948088</v>
      </c>
    </row>
    <row r="51" spans="1:181" x14ac:dyDescent="0.3">
      <c r="A51">
        <v>30</v>
      </c>
      <c r="B51" t="str">
        <f t="shared" si="0"/>
        <v>Prairie temporaire</v>
      </c>
      <c r="C51" t="str">
        <f t="shared" si="1"/>
        <v>HIVER</v>
      </c>
      <c r="D51" s="869">
        <f t="shared" si="12"/>
        <v>12</v>
      </c>
      <c r="E51" s="869">
        <f t="shared" si="13"/>
        <v>12</v>
      </c>
      <c r="F51" s="869">
        <f t="shared" si="14"/>
        <v>12</v>
      </c>
      <c r="G51" s="869">
        <f t="shared" si="15"/>
        <v>12</v>
      </c>
      <c r="H51" t="s">
        <v>405</v>
      </c>
      <c r="I51" s="842">
        <f ca="1">'Générateur P.Durable 20ans'!C221</f>
        <v>0</v>
      </c>
      <c r="J51" s="842">
        <f t="shared" ca="1" si="16"/>
        <v>0</v>
      </c>
      <c r="K51">
        <f t="shared" si="17"/>
        <v>0</v>
      </c>
      <c r="L51">
        <f t="shared" si="2"/>
        <v>0</v>
      </c>
      <c r="M51">
        <f t="shared" si="18"/>
        <v>0</v>
      </c>
      <c r="N51">
        <f t="shared" ca="1" si="19"/>
        <v>0</v>
      </c>
      <c r="O51">
        <f t="shared" ca="1" si="3"/>
        <v>0</v>
      </c>
      <c r="T51">
        <v>30</v>
      </c>
      <c r="U51" s="971">
        <f t="shared" si="20"/>
        <v>6.6066794959579829</v>
      </c>
      <c r="V51" s="973">
        <v>30</v>
      </c>
      <c r="W51" s="971">
        <f t="shared" si="4"/>
        <v>0</v>
      </c>
      <c r="X51" s="869">
        <f t="shared" si="21"/>
        <v>12</v>
      </c>
      <c r="Y51">
        <v>30</v>
      </c>
      <c r="Z51" s="971">
        <f t="shared" si="22"/>
        <v>6.6066794959579829</v>
      </c>
      <c r="AA51" s="973">
        <v>30</v>
      </c>
      <c r="AB51" s="971">
        <f t="shared" si="5"/>
        <v>0</v>
      </c>
      <c r="AC51" s="869">
        <f t="shared" si="23"/>
        <v>12</v>
      </c>
      <c r="AD51">
        <v>30</v>
      </c>
      <c r="AE51" s="971">
        <f t="shared" si="24"/>
        <v>6.6066794959579829</v>
      </c>
      <c r="AF51" s="973">
        <v>30</v>
      </c>
      <c r="AG51" s="971">
        <f t="shared" si="6"/>
        <v>0</v>
      </c>
      <c r="AH51" s="869">
        <f t="shared" si="25"/>
        <v>12</v>
      </c>
      <c r="AI51">
        <v>30</v>
      </c>
      <c r="AJ51" s="971">
        <f t="shared" si="26"/>
        <v>6.6066794959579829</v>
      </c>
      <c r="AK51" s="973">
        <v>30</v>
      </c>
      <c r="AL51" s="971">
        <f t="shared" si="7"/>
        <v>0</v>
      </c>
      <c r="AM51" s="869">
        <f t="shared" si="27"/>
        <v>12</v>
      </c>
      <c r="AO51" s="869">
        <f>+'Générateur P.Durable 20ans'!K51</f>
        <v>0</v>
      </c>
      <c r="AP51" s="877">
        <f>IF(Résultats!$B83&lt;='Générateur P.Durable 20ans'!$U$7,IF(Résultats!$B83&gt;'Générateur P.Durable 20ans'!$F$13," ",HLOOKUP(IF(Résultats!$B83-('Générateur P.Durable 20ans'!$F$12*ROUNDDOWN(Résultats!$B83/'Générateur P.Durable 20ans'!$F$12,0))=0,'Générateur P.Durable 20ans'!$F$12,Résultats!$B83-('Générateur P.Durable 20ans'!$F$12*ROUNDDOWN(Résultats!$B83/'Générateur P.Durable 20ans'!$F$12,0))),'Générateur P.Durable 20ans'!$N$14:$R$15,2,FALSE)),0)</f>
        <v>0</v>
      </c>
      <c r="AQ51" s="869">
        <f>+'Générateur P.Durable 20ans'!L51</f>
        <v>0</v>
      </c>
      <c r="AR51" s="876">
        <f>+AP51*Menu!$F$13</f>
        <v>0</v>
      </c>
      <c r="AS51" s="869">
        <f ca="1">+'Générateur P.Durable 20ans'!D221</f>
        <v>0</v>
      </c>
      <c r="AT51" s="877">
        <f>IF(Résultats!$B83&lt;='Générateur P.Durable 20ans'!$U$7,+AP51*AS51/AO51+IF(Résultats!$B83&lt;=Menu!$G$64,Menu!$D$64,0),0)</f>
        <v>0</v>
      </c>
      <c r="AU51" s="869">
        <f ca="1">+'Générateur P.Durable 20ans'!C221</f>
        <v>0</v>
      </c>
      <c r="AV51" s="877">
        <f>+AT51*Menu!$F$13</f>
        <v>0</v>
      </c>
      <c r="AW51" s="1010">
        <f t="shared" si="8"/>
        <v>0</v>
      </c>
      <c r="BJ51" s="1009">
        <f>BJ50+'Générateur P.Durable 20ans'!AP51/(1+Résultats!$D$29)^(Résultats!$B122-1)</f>
        <v>17140.191350307861</v>
      </c>
      <c r="BK51" s="1009">
        <f ca="1">BK50+'Générateur P.Durable 20ans'!AT51/(1+Résultats!$D$31)^(Résultats!$B122-1)</f>
        <v>18584.236965378856</v>
      </c>
      <c r="BL51" s="1009">
        <f>BL50+'Générateur P.Durable 20ans'!BF51/(1+Résultats!$D$31)^(Résultats!$B122-1)</f>
        <v>-93.391833391837181</v>
      </c>
      <c r="BM51" s="1009">
        <f ca="1">BM50+'Générateur P.Durable 20ans'!BI51/(1+Résultats!$D$31)^(Résultats!$B122-1)</f>
        <v>18490.845131987022</v>
      </c>
      <c r="BN51" s="1009">
        <f>BN50+'Générateur P.Durable 20ans'!AR51/(1+Résultats!$D$29)^(Résultats!$B122-1)</f>
        <v>68560.765401231445</v>
      </c>
      <c r="BO51" s="1009">
        <f ca="1">BO50+'Générateur P.Durable 20ans'!AV51/(1+Résultats!$D$31)^(Résultats!$B122-1)</f>
        <v>74336.947861515422</v>
      </c>
      <c r="BP51" s="1009">
        <f>BP50+'Générateur P.Durable 20ans'!BE51/(1+Résultats!$D$31)^(Résultats!$B122-1)</f>
        <v>-373.56733356734873</v>
      </c>
      <c r="BQ51" s="1009">
        <f ca="1">BQ50+'Générateur P.Durable 20ans'!BH51/(1+Résultats!$D$31)^(Résultats!$B122-1)</f>
        <v>73963.380527948088</v>
      </c>
    </row>
    <row r="52" spans="1:181" x14ac:dyDescent="0.3">
      <c r="M52">
        <f ca="1">SUM(N22:N49)</f>
        <v>-1.1322282988531178</v>
      </c>
      <c r="N52">
        <f ca="1">SUM(O22:O49)</f>
        <v>68.677771701146895</v>
      </c>
    </row>
    <row r="53" spans="1:181" ht="15" thickBot="1" x14ac:dyDescent="0.35"/>
    <row r="54" spans="1:181" x14ac:dyDescent="0.3">
      <c r="A54" s="629"/>
      <c r="B54" s="629"/>
      <c r="C54" s="629"/>
      <c r="D54" s="629"/>
      <c r="E54" s="629"/>
      <c r="F54" s="629"/>
      <c r="G54" s="629"/>
      <c r="H54" s="629"/>
      <c r="I54" s="629"/>
      <c r="J54" s="629"/>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9"/>
      <c r="AP54" s="629"/>
      <c r="AQ54" s="629"/>
      <c r="AR54" s="629"/>
      <c r="AS54" s="629"/>
      <c r="AT54" s="629"/>
      <c r="AU54" s="629"/>
      <c r="AV54" s="629"/>
      <c r="AW54" s="629"/>
      <c r="AX54" s="629"/>
      <c r="AY54" s="629"/>
      <c r="AZ54" s="629"/>
      <c r="BA54" s="629"/>
      <c r="BB54" s="629"/>
      <c r="BC54" s="629"/>
      <c r="BD54" s="629"/>
      <c r="BE54" s="629"/>
      <c r="BF54" s="629"/>
      <c r="BG54" s="629"/>
      <c r="BH54" s="629"/>
      <c r="BI54" s="629"/>
      <c r="BJ54" s="629"/>
      <c r="BK54" s="629"/>
      <c r="BL54" s="629"/>
      <c r="BM54" s="629"/>
      <c r="BN54" s="629"/>
      <c r="BO54" s="629"/>
      <c r="BP54" s="629"/>
      <c r="BQ54" s="629"/>
      <c r="BR54" s="629"/>
      <c r="BS54" s="629"/>
      <c r="BT54" s="629"/>
      <c r="BU54" s="629"/>
      <c r="BV54" s="629"/>
      <c r="BW54" s="629"/>
      <c r="BX54" s="629"/>
      <c r="BY54" s="629"/>
      <c r="BZ54" s="629"/>
      <c r="CA54" s="629"/>
      <c r="CB54" s="629"/>
      <c r="CC54" s="629"/>
      <c r="CD54" s="629"/>
      <c r="CE54" s="629"/>
      <c r="CF54" s="629"/>
      <c r="CG54" s="629"/>
      <c r="CH54" s="629"/>
      <c r="CI54" s="629"/>
      <c r="CJ54" s="629"/>
      <c r="CK54" s="629"/>
      <c r="CL54" s="600"/>
      <c r="CM54" s="672"/>
      <c r="CN54" s="600" t="s">
        <v>521</v>
      </c>
      <c r="CO54" s="600"/>
      <c r="CP54" s="600"/>
      <c r="CQ54" s="600"/>
      <c r="CR54" s="600"/>
      <c r="CS54" s="672"/>
      <c r="CT54" s="600" t="s">
        <v>521</v>
      </c>
      <c r="CU54" s="600"/>
      <c r="CV54" s="600"/>
      <c r="CW54" s="600"/>
      <c r="CX54" s="600"/>
      <c r="CY54" s="672"/>
      <c r="CZ54" s="600" t="s">
        <v>521</v>
      </c>
      <c r="DA54" s="600"/>
      <c r="DB54" s="600"/>
      <c r="DC54" s="600"/>
      <c r="DD54" s="600"/>
      <c r="DE54" s="672"/>
      <c r="DF54" s="600" t="s">
        <v>521</v>
      </c>
      <c r="DG54" s="600"/>
      <c r="DH54" s="600"/>
      <c r="DI54" s="600"/>
      <c r="DJ54" s="600"/>
      <c r="DK54" s="672"/>
      <c r="DL54" s="600" t="s">
        <v>521</v>
      </c>
      <c r="DM54" s="600"/>
      <c r="DN54" s="600"/>
      <c r="DO54" s="600"/>
      <c r="DP54" s="600"/>
      <c r="DQ54" s="672"/>
      <c r="DR54" s="600" t="s">
        <v>521</v>
      </c>
      <c r="DS54" s="600"/>
      <c r="DT54" s="600"/>
      <c r="DU54" s="600"/>
      <c r="DV54" s="600"/>
      <c r="DW54" s="672"/>
      <c r="DX54" s="600" t="s">
        <v>521</v>
      </c>
      <c r="DY54" s="600"/>
      <c r="DZ54" s="600"/>
      <c r="EA54" s="600"/>
      <c r="EB54" s="600"/>
      <c r="EC54" s="672"/>
      <c r="ED54" s="600" t="s">
        <v>521</v>
      </c>
      <c r="EE54" s="600"/>
      <c r="EF54" s="600"/>
      <c r="EG54" s="600"/>
      <c r="EH54" s="600"/>
      <c r="EI54" s="672"/>
      <c r="EJ54" s="600" t="s">
        <v>521</v>
      </c>
      <c r="EK54" s="600"/>
      <c r="EL54" s="600"/>
      <c r="EM54" s="600"/>
      <c r="EN54" s="600"/>
      <c r="EO54" s="672"/>
      <c r="EP54" s="600" t="s">
        <v>521</v>
      </c>
      <c r="EQ54" s="600"/>
      <c r="ER54" s="600"/>
      <c r="ES54" s="600"/>
      <c r="ET54" s="600"/>
      <c r="EU54" s="672"/>
      <c r="EV54" s="600" t="s">
        <v>521</v>
      </c>
      <c r="EW54" s="600"/>
      <c r="EX54" s="600"/>
      <c r="EY54" s="600"/>
      <c r="EZ54" s="600"/>
      <c r="FA54" s="672"/>
      <c r="FB54" s="600" t="s">
        <v>521</v>
      </c>
      <c r="FC54" s="600"/>
      <c r="FD54" s="600"/>
      <c r="FE54" s="600"/>
      <c r="FF54" s="600"/>
      <c r="FG54" s="672"/>
      <c r="FH54" s="600" t="s">
        <v>521</v>
      </c>
      <c r="FI54" s="600"/>
      <c r="FJ54" s="600"/>
      <c r="FK54" s="600"/>
      <c r="FL54" s="600"/>
      <c r="FM54" s="672"/>
      <c r="FN54" s="600" t="s">
        <v>521</v>
      </c>
      <c r="FO54" s="600"/>
      <c r="FP54" s="600"/>
      <c r="FQ54" s="600"/>
      <c r="FR54" s="600"/>
      <c r="FS54" s="672"/>
      <c r="FT54" s="600" t="s">
        <v>521</v>
      </c>
      <c r="FU54" s="600"/>
      <c r="FV54" s="600"/>
      <c r="FW54" s="600"/>
      <c r="FX54" s="600"/>
      <c r="FY54" s="672"/>
    </row>
    <row r="55" spans="1:181" x14ac:dyDescent="0.3">
      <c r="A55" s="19"/>
      <c r="B55" s="1386" t="s">
        <v>520</v>
      </c>
      <c r="C55" s="1386"/>
      <c r="D55" s="1386"/>
      <c r="E55" s="1386"/>
      <c r="F55" s="1386"/>
      <c r="G55" s="1387"/>
      <c r="H55" s="1385" t="s">
        <v>519</v>
      </c>
      <c r="I55" s="1386"/>
      <c r="J55" s="1386"/>
      <c r="K55" s="1386"/>
      <c r="L55" s="1386"/>
      <c r="M55" s="1387"/>
      <c r="N55" s="1386" t="s">
        <v>518</v>
      </c>
      <c r="O55" s="1386"/>
      <c r="P55" s="1386"/>
      <c r="Q55" s="1386"/>
      <c r="R55" s="1386"/>
      <c r="S55" s="1387"/>
      <c r="T55" s="1385" t="s">
        <v>517</v>
      </c>
      <c r="U55" s="1386"/>
      <c r="V55" s="1386"/>
      <c r="W55" s="1386"/>
      <c r="X55" s="1386"/>
      <c r="Y55" s="1387"/>
      <c r="Z55" s="1385" t="s">
        <v>516</v>
      </c>
      <c r="AA55" s="1386"/>
      <c r="AB55" s="1386"/>
      <c r="AC55" s="1386"/>
      <c r="AD55" s="1386"/>
      <c r="AE55" s="1387"/>
      <c r="AF55" s="1386" t="s">
        <v>515</v>
      </c>
      <c r="AG55" s="1386"/>
      <c r="AH55" s="1386"/>
      <c r="AI55" s="1386"/>
      <c r="AJ55" s="1386"/>
      <c r="AK55" s="1387"/>
      <c r="AL55" s="1385" t="s">
        <v>514</v>
      </c>
      <c r="AM55" s="1386"/>
      <c r="AN55" s="1386"/>
      <c r="AO55" s="1386"/>
      <c r="AP55" s="1386"/>
      <c r="AQ55" s="1387"/>
      <c r="AR55" s="1385" t="s">
        <v>513</v>
      </c>
      <c r="AS55" s="1386"/>
      <c r="AT55" s="1386"/>
      <c r="AU55" s="1386"/>
      <c r="AV55" s="1386"/>
      <c r="AW55" s="1387"/>
      <c r="AX55" s="1386" t="s">
        <v>512</v>
      </c>
      <c r="AY55" s="1386"/>
      <c r="AZ55" s="1386"/>
      <c r="BA55" s="1386"/>
      <c r="BB55" s="1386"/>
      <c r="BC55" s="1387"/>
      <c r="BD55" s="1385" t="s">
        <v>511</v>
      </c>
      <c r="BE55" s="1386"/>
      <c r="BF55" s="1386"/>
      <c r="BG55" s="1386"/>
      <c r="BH55" s="1386"/>
      <c r="BI55" s="1387"/>
      <c r="BJ55" s="1385" t="s">
        <v>510</v>
      </c>
      <c r="BK55" s="1386"/>
      <c r="BL55" s="1386"/>
      <c r="BM55" s="1386"/>
      <c r="BN55" s="1386"/>
      <c r="BO55" s="1387"/>
      <c r="BP55" s="1386" t="s">
        <v>509</v>
      </c>
      <c r="BQ55" s="1386"/>
      <c r="BR55" s="1386"/>
      <c r="BS55" s="1386"/>
      <c r="BT55" s="1386"/>
      <c r="BU55" s="1387"/>
      <c r="BV55" s="1385" t="s">
        <v>508</v>
      </c>
      <c r="BW55" s="1386"/>
      <c r="BX55" s="1386"/>
      <c r="BY55" s="1386"/>
      <c r="BZ55" s="1386"/>
      <c r="CA55" s="1387"/>
      <c r="CB55" s="1385" t="s">
        <v>507</v>
      </c>
      <c r="CC55" s="1386"/>
      <c r="CD55" s="1386"/>
      <c r="CE55" s="1386"/>
      <c r="CF55" s="1386"/>
      <c r="CG55" s="1387"/>
      <c r="CH55" s="1386" t="s">
        <v>506</v>
      </c>
      <c r="CI55" s="1386"/>
      <c r="CJ55" s="1386"/>
      <c r="CK55" s="1386"/>
      <c r="CL55" s="1386"/>
      <c r="CM55" s="1387"/>
      <c r="CN55" s="1385" t="s">
        <v>505</v>
      </c>
      <c r="CO55" s="1386"/>
      <c r="CP55" s="1386"/>
      <c r="CQ55" s="1386"/>
      <c r="CR55" s="1386"/>
      <c r="CS55" s="1387"/>
      <c r="CT55" s="1385" t="s">
        <v>504</v>
      </c>
      <c r="CU55" s="1386"/>
      <c r="CV55" s="1386"/>
      <c r="CW55" s="1386"/>
      <c r="CX55" s="1386"/>
      <c r="CY55" s="1387"/>
      <c r="CZ55" s="1386" t="s">
        <v>503</v>
      </c>
      <c r="DA55" s="1386"/>
      <c r="DB55" s="1386"/>
      <c r="DC55" s="1386"/>
      <c r="DD55" s="1386"/>
      <c r="DE55" s="1387"/>
      <c r="DF55" s="1385" t="s">
        <v>502</v>
      </c>
      <c r="DG55" s="1386"/>
      <c r="DH55" s="1386"/>
      <c r="DI55" s="1386"/>
      <c r="DJ55" s="1386"/>
      <c r="DK55" s="1387"/>
      <c r="DL55" s="1385" t="s">
        <v>501</v>
      </c>
      <c r="DM55" s="1386"/>
      <c r="DN55" s="1386"/>
      <c r="DO55" s="1386"/>
      <c r="DP55" s="1386"/>
      <c r="DQ55" s="1387"/>
      <c r="DR55" s="1386" t="s">
        <v>500</v>
      </c>
      <c r="DS55" s="1386"/>
      <c r="DT55" s="1386"/>
      <c r="DU55" s="1386"/>
      <c r="DV55" s="1386"/>
      <c r="DW55" s="1387"/>
      <c r="DX55" s="1385" t="s">
        <v>499</v>
      </c>
      <c r="DY55" s="1386"/>
      <c r="DZ55" s="1386"/>
      <c r="EA55" s="1386"/>
      <c r="EB55" s="1386"/>
      <c r="EC55" s="1387"/>
      <c r="ED55" s="1385" t="s">
        <v>498</v>
      </c>
      <c r="EE55" s="1386"/>
      <c r="EF55" s="1386"/>
      <c r="EG55" s="1386"/>
      <c r="EH55" s="1386"/>
      <c r="EI55" s="1387"/>
      <c r="EJ55" s="1386" t="s">
        <v>497</v>
      </c>
      <c r="EK55" s="1386"/>
      <c r="EL55" s="1386"/>
      <c r="EM55" s="1386"/>
      <c r="EN55" s="1386"/>
      <c r="EO55" s="1387"/>
      <c r="EP55" s="1385" t="s">
        <v>496</v>
      </c>
      <c r="EQ55" s="1386"/>
      <c r="ER55" s="1386"/>
      <c r="ES55" s="1386"/>
      <c r="ET55" s="1386"/>
      <c r="EU55" s="1387"/>
      <c r="EV55" s="1385" t="s">
        <v>495</v>
      </c>
      <c r="EW55" s="1386"/>
      <c r="EX55" s="1386"/>
      <c r="EY55" s="1386"/>
      <c r="EZ55" s="1386"/>
      <c r="FA55" s="1387"/>
      <c r="FB55" s="1386" t="s">
        <v>494</v>
      </c>
      <c r="FC55" s="1386"/>
      <c r="FD55" s="1386"/>
      <c r="FE55" s="1386"/>
      <c r="FF55" s="1386"/>
      <c r="FG55" s="1387"/>
      <c r="FH55" s="1385" t="s">
        <v>493</v>
      </c>
      <c r="FI55" s="1386"/>
      <c r="FJ55" s="1386"/>
      <c r="FK55" s="1386"/>
      <c r="FL55" s="1386"/>
      <c r="FM55" s="1387"/>
      <c r="FN55" s="1385" t="s">
        <v>596</v>
      </c>
      <c r="FO55" s="1386"/>
      <c r="FP55" s="1386"/>
      <c r="FQ55" s="1386"/>
      <c r="FR55" s="1386"/>
      <c r="FS55" s="1387"/>
      <c r="FT55" s="1385" t="s">
        <v>597</v>
      </c>
      <c r="FU55" s="1386"/>
      <c r="FV55" s="1386"/>
      <c r="FW55" s="1386"/>
      <c r="FX55" s="1386"/>
      <c r="FY55" s="1387"/>
    </row>
    <row r="56" spans="1:181" x14ac:dyDescent="0.3">
      <c r="A56" s="19"/>
      <c r="D56" t="s">
        <v>492</v>
      </c>
      <c r="G56" s="345"/>
      <c r="J56" t="s">
        <v>492</v>
      </c>
      <c r="M56" s="345"/>
      <c r="P56" t="s">
        <v>492</v>
      </c>
      <c r="S56" s="345"/>
      <c r="V56" t="s">
        <v>492</v>
      </c>
      <c r="Y56" s="345"/>
      <c r="AB56" t="s">
        <v>492</v>
      </c>
      <c r="AE56" s="345"/>
      <c r="AH56" t="s">
        <v>492</v>
      </c>
      <c r="AK56" s="345"/>
      <c r="AN56" t="s">
        <v>492</v>
      </c>
      <c r="AQ56" s="345"/>
      <c r="AT56" t="s">
        <v>492</v>
      </c>
      <c r="AW56" s="345"/>
      <c r="AZ56" t="s">
        <v>492</v>
      </c>
      <c r="BC56" s="345"/>
      <c r="BF56" t="s">
        <v>492</v>
      </c>
      <c r="BI56" s="345"/>
      <c r="BL56" t="s">
        <v>492</v>
      </c>
      <c r="BO56" s="345"/>
      <c r="BR56" t="s">
        <v>492</v>
      </c>
      <c r="BU56" s="345"/>
      <c r="BX56" t="s">
        <v>492</v>
      </c>
      <c r="CA56" s="345"/>
      <c r="CD56" t="s">
        <v>492</v>
      </c>
      <c r="CG56" s="345"/>
      <c r="CJ56" t="s">
        <v>492</v>
      </c>
      <c r="CM56" s="345"/>
      <c r="CP56" t="s">
        <v>492</v>
      </c>
      <c r="CS56" s="345"/>
      <c r="CV56" t="s">
        <v>492</v>
      </c>
      <c r="CY56" s="345"/>
      <c r="DB56" t="s">
        <v>492</v>
      </c>
      <c r="DE56" s="345"/>
      <c r="DH56" t="s">
        <v>492</v>
      </c>
      <c r="DK56" s="345"/>
      <c r="DN56" t="s">
        <v>492</v>
      </c>
      <c r="DQ56" s="345"/>
      <c r="DT56" t="s">
        <v>492</v>
      </c>
      <c r="DW56" s="345"/>
      <c r="DZ56" t="s">
        <v>492</v>
      </c>
      <c r="EC56" s="345"/>
      <c r="EF56" t="s">
        <v>492</v>
      </c>
      <c r="EI56" s="345"/>
      <c r="EL56" t="s">
        <v>492</v>
      </c>
      <c r="EO56" s="345"/>
      <c r="ER56" t="s">
        <v>492</v>
      </c>
      <c r="EU56" s="345"/>
      <c r="EX56" t="s">
        <v>492</v>
      </c>
      <c r="FA56" s="345"/>
      <c r="FD56" t="s">
        <v>492</v>
      </c>
      <c r="FG56" s="345"/>
      <c r="FJ56" t="s">
        <v>492</v>
      </c>
      <c r="FM56" s="345"/>
      <c r="FP56" t="s">
        <v>492</v>
      </c>
      <c r="FS56" s="345"/>
      <c r="FV56" t="s">
        <v>492</v>
      </c>
      <c r="FY56" s="345"/>
    </row>
    <row r="57" spans="1:181" ht="15" thickBot="1" x14ac:dyDescent="0.35">
      <c r="A57" s="19"/>
      <c r="G57" s="345"/>
      <c r="M57" s="345"/>
      <c r="S57" s="345"/>
      <c r="Y57" s="345"/>
      <c r="AE57" s="345"/>
      <c r="AK57" s="345"/>
      <c r="AQ57" s="345"/>
      <c r="AW57" s="345"/>
      <c r="BC57" s="345"/>
      <c r="BI57" s="345"/>
      <c r="BO57" s="345"/>
      <c r="BU57" s="345"/>
      <c r="CA57" s="345"/>
      <c r="CG57" s="345"/>
      <c r="CM57" s="345"/>
      <c r="CS57" s="345"/>
      <c r="CY57" s="345"/>
      <c r="DE57" s="345"/>
      <c r="DK57" s="345"/>
      <c r="DQ57" s="345"/>
      <c r="DW57" s="345"/>
      <c r="EC57" s="345"/>
      <c r="EI57" s="345"/>
      <c r="EO57" s="345"/>
      <c r="EU57" s="345"/>
      <c r="FA57" s="345"/>
      <c r="FG57" s="345"/>
      <c r="FM57" s="345"/>
      <c r="FS57" s="345"/>
      <c r="FY57" s="345"/>
    </row>
    <row r="58" spans="1:181" ht="15" thickBot="1" x14ac:dyDescent="0.35">
      <c r="A58" s="19"/>
      <c r="C58" s="629" t="s">
        <v>491</v>
      </c>
      <c r="D58" s="672" t="s">
        <v>490</v>
      </c>
      <c r="G58" s="345"/>
      <c r="I58" s="629" t="s">
        <v>491</v>
      </c>
      <c r="J58" s="672" t="s">
        <v>490</v>
      </c>
      <c r="M58" s="345"/>
      <c r="O58" s="629" t="s">
        <v>491</v>
      </c>
      <c r="P58" s="672" t="s">
        <v>490</v>
      </c>
      <c r="S58" s="345"/>
      <c r="U58" s="629" t="s">
        <v>491</v>
      </c>
      <c r="V58" s="672" t="s">
        <v>490</v>
      </c>
      <c r="Y58" s="345"/>
      <c r="AA58" s="629" t="s">
        <v>491</v>
      </c>
      <c r="AB58" s="672" t="s">
        <v>490</v>
      </c>
      <c r="AE58" s="345"/>
      <c r="AG58" s="629" t="s">
        <v>491</v>
      </c>
      <c r="AH58" s="672" t="s">
        <v>490</v>
      </c>
      <c r="AK58" s="345"/>
      <c r="AM58" s="629" t="s">
        <v>491</v>
      </c>
      <c r="AN58" s="672" t="s">
        <v>490</v>
      </c>
      <c r="AQ58" s="345"/>
      <c r="AS58" s="629" t="s">
        <v>491</v>
      </c>
      <c r="AT58" s="672" t="s">
        <v>490</v>
      </c>
      <c r="AW58" s="345"/>
      <c r="AY58" s="629" t="s">
        <v>491</v>
      </c>
      <c r="AZ58" s="672" t="s">
        <v>490</v>
      </c>
      <c r="BC58" s="345"/>
      <c r="BE58" s="629" t="s">
        <v>491</v>
      </c>
      <c r="BF58" s="672" t="s">
        <v>490</v>
      </c>
      <c r="BI58" s="345"/>
      <c r="BK58" s="629" t="s">
        <v>491</v>
      </c>
      <c r="BL58" s="672" t="s">
        <v>490</v>
      </c>
      <c r="BO58" s="345"/>
      <c r="BQ58" s="629" t="s">
        <v>491</v>
      </c>
      <c r="BR58" s="672" t="s">
        <v>490</v>
      </c>
      <c r="BU58" s="345"/>
      <c r="BW58" s="629" t="s">
        <v>491</v>
      </c>
      <c r="BX58" s="672" t="s">
        <v>490</v>
      </c>
      <c r="CA58" s="345"/>
      <c r="CC58" s="629" t="s">
        <v>491</v>
      </c>
      <c r="CD58" s="672" t="s">
        <v>490</v>
      </c>
      <c r="CG58" s="345"/>
      <c r="CI58" s="629" t="s">
        <v>491</v>
      </c>
      <c r="CJ58" s="672" t="s">
        <v>490</v>
      </c>
      <c r="CM58" s="345"/>
      <c r="CO58" s="629" t="s">
        <v>491</v>
      </c>
      <c r="CP58" s="672" t="s">
        <v>490</v>
      </c>
      <c r="CS58" s="345"/>
      <c r="CU58" s="629" t="s">
        <v>491</v>
      </c>
      <c r="CV58" s="672" t="s">
        <v>490</v>
      </c>
      <c r="CY58" s="345"/>
      <c r="DA58" s="629" t="s">
        <v>491</v>
      </c>
      <c r="DB58" s="672" t="s">
        <v>490</v>
      </c>
      <c r="DE58" s="345"/>
      <c r="DG58" s="629" t="s">
        <v>491</v>
      </c>
      <c r="DH58" s="672" t="s">
        <v>490</v>
      </c>
      <c r="DK58" s="345"/>
      <c r="DM58" s="629" t="s">
        <v>491</v>
      </c>
      <c r="DN58" s="672" t="s">
        <v>490</v>
      </c>
      <c r="DQ58" s="345"/>
      <c r="DS58" s="629" t="s">
        <v>491</v>
      </c>
      <c r="DT58" s="672" t="s">
        <v>490</v>
      </c>
      <c r="DW58" s="345"/>
      <c r="DY58" s="629" t="s">
        <v>491</v>
      </c>
      <c r="DZ58" s="672" t="s">
        <v>490</v>
      </c>
      <c r="EC58" s="345"/>
      <c r="EE58" s="629" t="s">
        <v>491</v>
      </c>
      <c r="EF58" s="672" t="s">
        <v>490</v>
      </c>
      <c r="EI58" s="345"/>
      <c r="EK58" s="629" t="s">
        <v>491</v>
      </c>
      <c r="EL58" s="672" t="s">
        <v>490</v>
      </c>
      <c r="EO58" s="345"/>
      <c r="EQ58" s="629" t="s">
        <v>491</v>
      </c>
      <c r="ER58" s="672" t="s">
        <v>490</v>
      </c>
      <c r="EU58" s="345"/>
      <c r="EW58" s="629" t="s">
        <v>491</v>
      </c>
      <c r="EX58" s="672" t="s">
        <v>490</v>
      </c>
      <c r="FA58" s="345"/>
      <c r="FC58" s="629" t="s">
        <v>491</v>
      </c>
      <c r="FD58" s="672" t="s">
        <v>490</v>
      </c>
      <c r="FG58" s="345"/>
      <c r="FI58" s="629" t="s">
        <v>491</v>
      </c>
      <c r="FJ58" s="672" t="s">
        <v>490</v>
      </c>
      <c r="FM58" s="345"/>
      <c r="FO58" s="629" t="s">
        <v>491</v>
      </c>
      <c r="FP58" s="672" t="s">
        <v>490</v>
      </c>
      <c r="FS58" s="345"/>
      <c r="FU58" s="629" t="s">
        <v>491</v>
      </c>
      <c r="FV58" s="672" t="s">
        <v>490</v>
      </c>
      <c r="FY58" s="345"/>
    </row>
    <row r="59" spans="1:181" x14ac:dyDescent="0.3">
      <c r="A59" s="19"/>
      <c r="B59" s="629" t="s">
        <v>284</v>
      </c>
      <c r="C59" s="629" t="s">
        <v>429</v>
      </c>
      <c r="D59" s="672" t="s">
        <v>428</v>
      </c>
      <c r="E59" s="672" t="s">
        <v>427</v>
      </c>
      <c r="G59" s="345"/>
      <c r="H59" s="629" t="s">
        <v>284</v>
      </c>
      <c r="I59" s="629" t="s">
        <v>429</v>
      </c>
      <c r="J59" s="672" t="s">
        <v>428</v>
      </c>
      <c r="K59" s="672" t="s">
        <v>427</v>
      </c>
      <c r="M59" s="345"/>
      <c r="N59" s="629" t="s">
        <v>284</v>
      </c>
      <c r="O59" s="629" t="s">
        <v>429</v>
      </c>
      <c r="P59" s="672" t="s">
        <v>428</v>
      </c>
      <c r="Q59" s="672" t="s">
        <v>427</v>
      </c>
      <c r="S59" s="345"/>
      <c r="T59" s="629" t="s">
        <v>284</v>
      </c>
      <c r="U59" s="629" t="s">
        <v>429</v>
      </c>
      <c r="V59" s="672" t="s">
        <v>428</v>
      </c>
      <c r="W59" s="672" t="s">
        <v>427</v>
      </c>
      <c r="Y59" s="345"/>
      <c r="Z59" s="629" t="s">
        <v>284</v>
      </c>
      <c r="AA59" s="629" t="s">
        <v>429</v>
      </c>
      <c r="AB59" s="672" t="s">
        <v>428</v>
      </c>
      <c r="AC59" s="672" t="s">
        <v>427</v>
      </c>
      <c r="AE59" s="345"/>
      <c r="AF59" s="629" t="s">
        <v>284</v>
      </c>
      <c r="AG59" s="629" t="s">
        <v>429</v>
      </c>
      <c r="AH59" s="672" t="s">
        <v>428</v>
      </c>
      <c r="AI59" s="672" t="s">
        <v>427</v>
      </c>
      <c r="AK59" s="345"/>
      <c r="AL59" s="629" t="s">
        <v>284</v>
      </c>
      <c r="AM59" s="629" t="s">
        <v>429</v>
      </c>
      <c r="AN59" s="672" t="s">
        <v>428</v>
      </c>
      <c r="AO59" s="672" t="s">
        <v>427</v>
      </c>
      <c r="AQ59" s="345"/>
      <c r="AR59" s="629" t="s">
        <v>284</v>
      </c>
      <c r="AS59" s="629" t="s">
        <v>429</v>
      </c>
      <c r="AT59" s="672" t="s">
        <v>428</v>
      </c>
      <c r="AU59" s="672" t="s">
        <v>427</v>
      </c>
      <c r="AW59" s="345"/>
      <c r="AX59" s="629" t="s">
        <v>284</v>
      </c>
      <c r="AY59" s="629" t="s">
        <v>429</v>
      </c>
      <c r="AZ59" s="672" t="s">
        <v>428</v>
      </c>
      <c r="BA59" s="672" t="s">
        <v>427</v>
      </c>
      <c r="BC59" s="345"/>
      <c r="BD59" s="629" t="s">
        <v>284</v>
      </c>
      <c r="BE59" s="629" t="s">
        <v>429</v>
      </c>
      <c r="BF59" s="672" t="s">
        <v>428</v>
      </c>
      <c r="BG59" s="672" t="s">
        <v>427</v>
      </c>
      <c r="BI59" s="345"/>
      <c r="BJ59" s="629" t="s">
        <v>284</v>
      </c>
      <c r="BK59" s="629" t="s">
        <v>429</v>
      </c>
      <c r="BL59" s="672" t="s">
        <v>428</v>
      </c>
      <c r="BM59" s="672" t="s">
        <v>427</v>
      </c>
      <c r="BO59" s="345"/>
      <c r="BP59" s="629" t="s">
        <v>284</v>
      </c>
      <c r="BQ59" s="629" t="s">
        <v>429</v>
      </c>
      <c r="BR59" s="672" t="s">
        <v>428</v>
      </c>
      <c r="BS59" s="672" t="s">
        <v>427</v>
      </c>
      <c r="BU59" s="345"/>
      <c r="BV59" s="629" t="s">
        <v>284</v>
      </c>
      <c r="BW59" s="629" t="s">
        <v>429</v>
      </c>
      <c r="BX59" s="672" t="s">
        <v>428</v>
      </c>
      <c r="BY59" s="672" t="s">
        <v>427</v>
      </c>
      <c r="CA59" s="345"/>
      <c r="CB59" s="629" t="s">
        <v>284</v>
      </c>
      <c r="CC59" s="629" t="s">
        <v>429</v>
      </c>
      <c r="CD59" s="672" t="s">
        <v>428</v>
      </c>
      <c r="CE59" s="672" t="s">
        <v>427</v>
      </c>
      <c r="CG59" s="345"/>
      <c r="CH59" s="629" t="s">
        <v>284</v>
      </c>
      <c r="CI59" s="629" t="s">
        <v>429</v>
      </c>
      <c r="CJ59" s="672" t="s">
        <v>428</v>
      </c>
      <c r="CK59" s="672" t="s">
        <v>427</v>
      </c>
      <c r="CM59" s="345"/>
      <c r="CN59" s="629" t="s">
        <v>284</v>
      </c>
      <c r="CO59" s="629" t="s">
        <v>429</v>
      </c>
      <c r="CP59" s="672" t="s">
        <v>428</v>
      </c>
      <c r="CQ59" s="672" t="s">
        <v>427</v>
      </c>
      <c r="CS59" s="345"/>
      <c r="CT59" s="629" t="s">
        <v>284</v>
      </c>
      <c r="CU59" s="629" t="s">
        <v>429</v>
      </c>
      <c r="CV59" s="672" t="s">
        <v>428</v>
      </c>
      <c r="CW59" s="672" t="s">
        <v>427</v>
      </c>
      <c r="CY59" s="345"/>
      <c r="CZ59" s="629" t="s">
        <v>284</v>
      </c>
      <c r="DA59" s="629" t="s">
        <v>429</v>
      </c>
      <c r="DB59" s="672" t="s">
        <v>428</v>
      </c>
      <c r="DC59" s="672" t="s">
        <v>427</v>
      </c>
      <c r="DE59" s="345"/>
      <c r="DF59" s="629" t="s">
        <v>284</v>
      </c>
      <c r="DG59" s="629" t="s">
        <v>429</v>
      </c>
      <c r="DH59" s="672" t="s">
        <v>428</v>
      </c>
      <c r="DI59" s="672" t="s">
        <v>427</v>
      </c>
      <c r="DK59" s="345"/>
      <c r="DL59" s="629" t="s">
        <v>284</v>
      </c>
      <c r="DM59" s="629" t="s">
        <v>429</v>
      </c>
      <c r="DN59" s="672" t="s">
        <v>428</v>
      </c>
      <c r="DO59" s="672" t="s">
        <v>427</v>
      </c>
      <c r="DQ59" s="345"/>
      <c r="DR59" s="629" t="s">
        <v>284</v>
      </c>
      <c r="DS59" s="629" t="s">
        <v>429</v>
      </c>
      <c r="DT59" s="672" t="s">
        <v>428</v>
      </c>
      <c r="DU59" s="672" t="s">
        <v>427</v>
      </c>
      <c r="DW59" s="345"/>
      <c r="DX59" s="629" t="s">
        <v>284</v>
      </c>
      <c r="DY59" s="629" t="s">
        <v>429</v>
      </c>
      <c r="DZ59" s="672" t="s">
        <v>428</v>
      </c>
      <c r="EA59" s="672" t="s">
        <v>427</v>
      </c>
      <c r="EC59" s="345"/>
      <c r="ED59" s="629" t="s">
        <v>284</v>
      </c>
      <c r="EE59" s="629" t="s">
        <v>429</v>
      </c>
      <c r="EF59" s="672" t="s">
        <v>428</v>
      </c>
      <c r="EG59" s="672" t="s">
        <v>427</v>
      </c>
      <c r="EI59" s="345"/>
      <c r="EJ59" s="629" t="s">
        <v>284</v>
      </c>
      <c r="EK59" s="629" t="s">
        <v>429</v>
      </c>
      <c r="EL59" s="672" t="s">
        <v>428</v>
      </c>
      <c r="EM59" s="672" t="s">
        <v>427</v>
      </c>
      <c r="EO59" s="345"/>
      <c r="EP59" s="629" t="s">
        <v>284</v>
      </c>
      <c r="EQ59" s="629" t="s">
        <v>429</v>
      </c>
      <c r="ER59" s="672" t="s">
        <v>428</v>
      </c>
      <c r="ES59" s="672" t="s">
        <v>427</v>
      </c>
      <c r="EU59" s="345"/>
      <c r="EV59" s="629" t="s">
        <v>284</v>
      </c>
      <c r="EW59" s="629" t="s">
        <v>429</v>
      </c>
      <c r="EX59" s="672" t="s">
        <v>428</v>
      </c>
      <c r="EY59" s="672" t="s">
        <v>427</v>
      </c>
      <c r="FA59" s="345"/>
      <c r="FB59" s="629" t="s">
        <v>284</v>
      </c>
      <c r="FC59" s="629" t="s">
        <v>429</v>
      </c>
      <c r="FD59" s="672" t="s">
        <v>428</v>
      </c>
      <c r="FE59" s="672" t="s">
        <v>427</v>
      </c>
      <c r="FG59" s="345"/>
      <c r="FH59" s="629" t="s">
        <v>284</v>
      </c>
      <c r="FI59" s="629" t="s">
        <v>429</v>
      </c>
      <c r="FJ59" s="672" t="s">
        <v>428</v>
      </c>
      <c r="FK59" s="672" t="s">
        <v>427</v>
      </c>
      <c r="FM59" s="345"/>
      <c r="FN59" s="629" t="s">
        <v>284</v>
      </c>
      <c r="FO59" s="629" t="s">
        <v>429</v>
      </c>
      <c r="FP59" s="672" t="s">
        <v>428</v>
      </c>
      <c r="FQ59" s="672" t="s">
        <v>427</v>
      </c>
      <c r="FS59" s="345"/>
      <c r="FT59" s="629" t="s">
        <v>284</v>
      </c>
      <c r="FU59" s="629" t="s">
        <v>429</v>
      </c>
      <c r="FV59" s="672" t="s">
        <v>428</v>
      </c>
      <c r="FW59" s="672" t="s">
        <v>427</v>
      </c>
      <c r="FY59" s="345"/>
    </row>
    <row r="60" spans="1:181" x14ac:dyDescent="0.3">
      <c r="A60" s="19"/>
      <c r="B60" s="827" t="s">
        <v>287</v>
      </c>
      <c r="C60" s="827">
        <f>+$B$5</f>
        <v>200</v>
      </c>
      <c r="D60" s="827">
        <f>'Générateur P.Durable 20ans'!$C5</f>
        <v>5</v>
      </c>
      <c r="E60" s="834">
        <f>'Générateur P.Durable 20ans'!$D22</f>
        <v>0</v>
      </c>
      <c r="G60" s="345"/>
      <c r="H60" s="19" t="s">
        <v>287</v>
      </c>
      <c r="I60" s="827">
        <f>+$B$5</f>
        <v>200</v>
      </c>
      <c r="J60" s="19">
        <f>'Générateur P.Durable 20ans'!$C5</f>
        <v>5</v>
      </c>
      <c r="K60" s="345">
        <f>'Générateur P.Durable 20ans'!$D23</f>
        <v>1.4252728460943211</v>
      </c>
      <c r="M60" s="345"/>
      <c r="N60" s="19" t="s">
        <v>287</v>
      </c>
      <c r="O60" s="827">
        <f>+$B$5</f>
        <v>200</v>
      </c>
      <c r="P60" s="19">
        <f>'Générateur P.Durable 20ans'!$C5</f>
        <v>5</v>
      </c>
      <c r="Q60" s="345">
        <f>'Générateur P.Durable 20ans'!$D24</f>
        <v>2.9304634028364465</v>
      </c>
      <c r="S60" s="345"/>
      <c r="T60" s="19" t="s">
        <v>287</v>
      </c>
      <c r="U60" s="827">
        <f>+$B$5</f>
        <v>200</v>
      </c>
      <c r="V60" s="19">
        <f>'Générateur P.Durable 20ans'!$C5</f>
        <v>5</v>
      </c>
      <c r="W60" s="345">
        <f>'Générateur P.Durable 20ans'!$D25</f>
        <v>4.4356539595785716</v>
      </c>
      <c r="Y60" s="345"/>
      <c r="Z60" s="19" t="s">
        <v>287</v>
      </c>
      <c r="AA60" s="827">
        <f>+$B$5</f>
        <v>200</v>
      </c>
      <c r="AB60" s="19">
        <f>'Générateur P.Durable 20ans'!$C5</f>
        <v>5</v>
      </c>
      <c r="AC60" s="345">
        <f>'Générateur P.Durable 20ans'!$D26</f>
        <v>5.860926805672892</v>
      </c>
      <c r="AE60" s="345"/>
      <c r="AF60" s="19" t="s">
        <v>287</v>
      </c>
      <c r="AG60" s="827">
        <f>+$B$5</f>
        <v>200</v>
      </c>
      <c r="AH60" s="19">
        <f>'Générateur P.Durable 20ans'!$C5</f>
        <v>5</v>
      </c>
      <c r="AI60" s="345">
        <f>'Générateur P.Durable 20ans'!$D27</f>
        <v>7.1424813389532975</v>
      </c>
      <c r="AK60" s="345"/>
      <c r="AL60" s="19" t="s">
        <v>287</v>
      </c>
      <c r="AM60" s="827">
        <f>+$B$5</f>
        <v>200</v>
      </c>
      <c r="AN60" s="19">
        <f>'Générateur P.Durable 20ans'!$C5</f>
        <v>5</v>
      </c>
      <c r="AO60" s="345">
        <f>'Générateur P.Durable 20ans'!$D28</f>
        <v>8.2423030091016454</v>
      </c>
      <c r="AQ60" s="345"/>
      <c r="AR60" s="19" t="s">
        <v>287</v>
      </c>
      <c r="AS60" s="827">
        <f>+$B$5</f>
        <v>200</v>
      </c>
      <c r="AT60" s="19">
        <f>'Générateur P.Durable 20ans'!$C5</f>
        <v>5</v>
      </c>
      <c r="AU60" s="345">
        <f>'Générateur P.Durable 20ans'!$D29</f>
        <v>9.1490139423773957</v>
      </c>
      <c r="AW60" s="345"/>
      <c r="AX60" s="19" t="s">
        <v>287</v>
      </c>
      <c r="AY60" s="827">
        <f>+$B$5</f>
        <v>200</v>
      </c>
      <c r="AZ60" s="19">
        <f>'Générateur P.Durable 20ans'!$C5</f>
        <v>5</v>
      </c>
      <c r="BA60" s="345">
        <f>'Générateur P.Durable 20ans'!$D30</f>
        <v>9.8720975632027592</v>
      </c>
      <c r="BC60" s="345"/>
      <c r="BD60" s="19" t="s">
        <v>287</v>
      </c>
      <c r="BE60" s="827">
        <f>+$B$5</f>
        <v>200</v>
      </c>
      <c r="BF60" s="19">
        <f>'Générateur P.Durable 20ans'!$C5</f>
        <v>5</v>
      </c>
      <c r="BG60" s="345">
        <f>'Générateur P.Durable 20ans'!$D31</f>
        <v>10.433616726096025</v>
      </c>
      <c r="BI60" s="345"/>
      <c r="BJ60" s="19" t="s">
        <v>287</v>
      </c>
      <c r="BK60" s="827">
        <f>+$B$5</f>
        <v>200</v>
      </c>
      <c r="BL60" s="19">
        <f>'Générateur P.Durable 20ans'!$C5</f>
        <v>5</v>
      </c>
      <c r="BM60" s="345">
        <f>'Générateur P.Durable 20ans'!$D32</f>
        <v>10.860736640291289</v>
      </c>
      <c r="BO60" s="345"/>
      <c r="BP60" s="19" t="s">
        <v>287</v>
      </c>
      <c r="BQ60" s="827">
        <f>+$B$5</f>
        <v>200</v>
      </c>
      <c r="BR60" s="19">
        <f>'Générateur P.Durable 20ans'!$C5</f>
        <v>5</v>
      </c>
      <c r="BS60" s="345">
        <f>'Générateur P.Durable 20ans'!$D33</f>
        <v>11.180537262465773</v>
      </c>
      <c r="BU60" s="345"/>
      <c r="BV60" s="19" t="s">
        <v>287</v>
      </c>
      <c r="BW60" s="827">
        <f>+$B$5</f>
        <v>200</v>
      </c>
      <c r="BX60" s="19">
        <f>'Générateur P.Durable 20ans'!$C5</f>
        <v>5</v>
      </c>
      <c r="BY60" s="345">
        <f>'Générateur P.Durable 20ans'!$D34</f>
        <v>11.417164903927766</v>
      </c>
      <c r="CA60" s="345"/>
      <c r="CB60" s="19" t="s">
        <v>287</v>
      </c>
      <c r="CC60" s="827">
        <f>+$B$5</f>
        <v>200</v>
      </c>
      <c r="CD60" s="19">
        <f>'Générateur P.Durable 20ans'!$C5</f>
        <v>5</v>
      </c>
      <c r="CE60" s="345">
        <f>'Générateur P.Durable 20ans'!$D35</f>
        <v>11.590721108210827</v>
      </c>
      <c r="CG60" s="345"/>
      <c r="CH60" s="19" t="s">
        <v>287</v>
      </c>
      <c r="CI60" s="827">
        <f>+$B$5</f>
        <v>200</v>
      </c>
      <c r="CJ60" s="19">
        <f>'Générateur P.Durable 20ans'!$C5</f>
        <v>5</v>
      </c>
      <c r="CK60" s="345">
        <f>'Générateur P.Durable 20ans'!$D36</f>
        <v>11.717199394778913</v>
      </c>
      <c r="CM60" s="345"/>
      <c r="CN60" s="19" t="s">
        <v>287</v>
      </c>
      <c r="CO60" s="827">
        <f>+$B$5</f>
        <v>200</v>
      </c>
      <c r="CP60" s="19">
        <f>'Générateur P.Durable 20ans'!$C5</f>
        <v>5</v>
      </c>
      <c r="CQ60" s="345">
        <f>'Générateur P.Durable 20ans'!$D37</f>
        <v>11.808937630121276</v>
      </c>
      <c r="CS60" s="345"/>
      <c r="CT60" s="19" t="s">
        <v>287</v>
      </c>
      <c r="CU60" s="827">
        <f>+$B$5</f>
        <v>200</v>
      </c>
      <c r="CV60" s="19">
        <f>'Générateur P.Durable 20ans'!$C5</f>
        <v>5</v>
      </c>
      <c r="CW60" s="345">
        <f>'Générateur P.Durable 20ans'!$D38</f>
        <v>11.875251310990235</v>
      </c>
      <c r="CY60" s="345"/>
      <c r="CZ60" s="19" t="s">
        <v>287</v>
      </c>
      <c r="DA60" s="827">
        <f>+$B$5</f>
        <v>200</v>
      </c>
      <c r="DB60" s="19">
        <f>'Générateur P.Durable 20ans'!$C5</f>
        <v>5</v>
      </c>
      <c r="DC60" s="345">
        <f>'Générateur P.Durable 20ans'!$D39</f>
        <v>11.923068534580123</v>
      </c>
      <c r="DE60" s="345"/>
      <c r="DF60" s="19" t="s">
        <v>287</v>
      </c>
      <c r="DG60" s="827">
        <f>+$B$5</f>
        <v>200</v>
      </c>
      <c r="DH60" s="19">
        <f>'Générateur P.Durable 20ans'!$C5</f>
        <v>5</v>
      </c>
      <c r="DI60" s="345">
        <f>'Générateur P.Durable 20ans'!$D40</f>
        <v>11.9574870913144</v>
      </c>
      <c r="DK60" s="345"/>
      <c r="DL60" s="19" t="s">
        <v>287</v>
      </c>
      <c r="DM60" s="827">
        <f>+$B$5</f>
        <v>200</v>
      </c>
      <c r="DN60" s="19">
        <f>'Générateur P.Durable 20ans'!$C5</f>
        <v>5</v>
      </c>
      <c r="DO60" s="345">
        <f>'Générateur P.Durable 20ans'!$D41</f>
        <v>11.982229642130509</v>
      </c>
      <c r="DQ60" s="345"/>
      <c r="DR60" s="19" t="s">
        <v>287</v>
      </c>
      <c r="DS60" s="827">
        <f>+$B$5</f>
        <v>200</v>
      </c>
      <c r="DT60" s="19">
        <f>'Générateur P.Durable 20ans'!$C5</f>
        <v>5</v>
      </c>
      <c r="DU60" s="345">
        <f>'Générateur P.Durable 20ans'!$D42</f>
        <v>12</v>
      </c>
      <c r="DW60" s="345"/>
      <c r="DX60" s="19" t="s">
        <v>287</v>
      </c>
      <c r="DY60" s="827">
        <f>+$B$5</f>
        <v>200</v>
      </c>
      <c r="DZ60" s="19">
        <f>'Générateur P.Durable 20ans'!$C5</f>
        <v>5</v>
      </c>
      <c r="EA60" s="345">
        <f>'Générateur P.Durable 20ans'!$D43</f>
        <v>12</v>
      </c>
      <c r="EC60" s="345"/>
      <c r="ED60" s="19" t="s">
        <v>287</v>
      </c>
      <c r="EE60" s="827">
        <f>+$B$5</f>
        <v>200</v>
      </c>
      <c r="EF60" s="19">
        <f>'Générateur P.Durable 20ans'!$C5</f>
        <v>5</v>
      </c>
      <c r="EG60" s="345">
        <f>'Générateur P.Durable 20ans'!$D44</f>
        <v>12</v>
      </c>
      <c r="EI60" s="345"/>
      <c r="EJ60" s="19" t="s">
        <v>287</v>
      </c>
      <c r="EK60" s="827">
        <f>+$B$5</f>
        <v>200</v>
      </c>
      <c r="EL60" s="19">
        <f>'Générateur P.Durable 20ans'!$C5</f>
        <v>5</v>
      </c>
      <c r="EM60" s="345">
        <f>'Générateur P.Durable 20ans'!$D45</f>
        <v>12</v>
      </c>
      <c r="EO60" s="345"/>
      <c r="EP60" s="19" t="s">
        <v>287</v>
      </c>
      <c r="EQ60" s="827">
        <f>+$B$5</f>
        <v>200</v>
      </c>
      <c r="ER60" s="19">
        <f>'Générateur P.Durable 20ans'!$C5</f>
        <v>5</v>
      </c>
      <c r="ES60" s="345">
        <f>'Générateur P.Durable 20ans'!$D46</f>
        <v>12</v>
      </c>
      <c r="EU60" s="345"/>
      <c r="EV60" s="19" t="s">
        <v>287</v>
      </c>
      <c r="EW60" s="827">
        <f>+$B$5</f>
        <v>200</v>
      </c>
      <c r="EX60" s="19">
        <f>'Générateur P.Durable 20ans'!$C5</f>
        <v>5</v>
      </c>
      <c r="EY60" s="345">
        <f>'Générateur P.Durable 20ans'!$D47</f>
        <v>12</v>
      </c>
      <c r="FA60" s="345"/>
      <c r="FB60" s="19" t="s">
        <v>287</v>
      </c>
      <c r="FC60" s="827">
        <f>+$B$5</f>
        <v>200</v>
      </c>
      <c r="FD60" s="19">
        <f>'Générateur P.Durable 20ans'!$C5</f>
        <v>5</v>
      </c>
      <c r="FE60" s="345">
        <f>'Générateur P.Durable 20ans'!$D48</f>
        <v>12</v>
      </c>
      <c r="FG60" s="345"/>
      <c r="FH60" s="19" t="s">
        <v>287</v>
      </c>
      <c r="FI60" s="827">
        <f>+$B$5</f>
        <v>200</v>
      </c>
      <c r="FJ60" s="19">
        <f>'Générateur P.Durable 20ans'!$C5</f>
        <v>5</v>
      </c>
      <c r="FK60" s="345">
        <f>'Générateur P.Durable 20ans'!$D49</f>
        <v>12</v>
      </c>
      <c r="FM60" s="345"/>
      <c r="FN60" s="19" t="s">
        <v>287</v>
      </c>
      <c r="FO60" s="827">
        <f>+$B$5</f>
        <v>200</v>
      </c>
      <c r="FP60" s="19">
        <f>'Générateur P.Durable 20ans'!$C5</f>
        <v>5</v>
      </c>
      <c r="FQ60" s="345">
        <f>'Générateur P.Durable 20ans'!$D50</f>
        <v>12</v>
      </c>
      <c r="FS60" s="345"/>
      <c r="FT60" s="19" t="s">
        <v>287</v>
      </c>
      <c r="FU60" s="827">
        <f>+$B$5</f>
        <v>200</v>
      </c>
      <c r="FV60" s="19">
        <f>'Générateur P.Durable 20ans'!$C5</f>
        <v>5</v>
      </c>
      <c r="FW60" s="345">
        <f>'Générateur P.Durable 20ans'!$D51</f>
        <v>12</v>
      </c>
      <c r="FY60" s="345"/>
    </row>
    <row r="61" spans="1:181" x14ac:dyDescent="0.3">
      <c r="A61" s="19"/>
      <c r="B61" s="827" t="s">
        <v>288</v>
      </c>
      <c r="C61" s="827">
        <f>+$B$6</f>
        <v>200</v>
      </c>
      <c r="D61" s="827">
        <f>'Générateur P.Durable 20ans'!$C6</f>
        <v>5</v>
      </c>
      <c r="E61" s="834">
        <f>'Générateur P.Durable 20ans'!$F22</f>
        <v>0</v>
      </c>
      <c r="G61" s="345"/>
      <c r="H61" s="19" t="s">
        <v>288</v>
      </c>
      <c r="I61" s="827">
        <f>+$B$6</f>
        <v>200</v>
      </c>
      <c r="J61" s="19">
        <f>'Générateur P.Durable 20ans'!$C6</f>
        <v>5</v>
      </c>
      <c r="K61" s="345">
        <f>'Générateur P.Durable 20ans'!$F23</f>
        <v>1.4252728460943211</v>
      </c>
      <c r="M61" s="345"/>
      <c r="N61" s="19" t="s">
        <v>288</v>
      </c>
      <c r="O61" s="827">
        <f>+$B$6</f>
        <v>200</v>
      </c>
      <c r="P61" s="19">
        <f>'Générateur P.Durable 20ans'!$C6</f>
        <v>5</v>
      </c>
      <c r="Q61" s="345">
        <f>'Générateur P.Durable 20ans'!$F24</f>
        <v>2.9304634028364465</v>
      </c>
      <c r="S61" s="345"/>
      <c r="T61" s="19" t="s">
        <v>288</v>
      </c>
      <c r="U61" s="827">
        <f>+$B$6</f>
        <v>200</v>
      </c>
      <c r="V61" s="19">
        <f>'Générateur P.Durable 20ans'!$C6</f>
        <v>5</v>
      </c>
      <c r="W61" s="345">
        <f>'Générateur P.Durable 20ans'!$F25</f>
        <v>4.4356539595785716</v>
      </c>
      <c r="Y61" s="345"/>
      <c r="Z61" s="19" t="s">
        <v>288</v>
      </c>
      <c r="AA61" s="827">
        <f>+$B$6</f>
        <v>200</v>
      </c>
      <c r="AB61" s="19">
        <f>'Générateur P.Durable 20ans'!$C6</f>
        <v>5</v>
      </c>
      <c r="AC61" s="345">
        <f>'Générateur P.Durable 20ans'!$F26</f>
        <v>5.860926805672892</v>
      </c>
      <c r="AE61" s="345"/>
      <c r="AF61" s="19" t="s">
        <v>288</v>
      </c>
      <c r="AG61" s="827">
        <f>+$B$6</f>
        <v>200</v>
      </c>
      <c r="AH61" s="19">
        <f>'Générateur P.Durable 20ans'!$C6</f>
        <v>5</v>
      </c>
      <c r="AI61" s="345">
        <f>'Générateur P.Durable 20ans'!$F27</f>
        <v>7.1424813389532975</v>
      </c>
      <c r="AK61" s="345"/>
      <c r="AL61" s="19" t="s">
        <v>288</v>
      </c>
      <c r="AM61" s="827">
        <f>+$B$6</f>
        <v>200</v>
      </c>
      <c r="AN61" s="19">
        <f>'Générateur P.Durable 20ans'!$C6</f>
        <v>5</v>
      </c>
      <c r="AO61" s="345">
        <f>'Générateur P.Durable 20ans'!$F28</f>
        <v>8.2423030091016454</v>
      </c>
      <c r="AQ61" s="345"/>
      <c r="AR61" s="19" t="s">
        <v>288</v>
      </c>
      <c r="AS61" s="827">
        <f>+$B$6</f>
        <v>200</v>
      </c>
      <c r="AT61" s="19">
        <f>'Générateur P.Durable 20ans'!$C6</f>
        <v>5</v>
      </c>
      <c r="AU61" s="345">
        <f>'Générateur P.Durable 20ans'!$F29</f>
        <v>9.1490139423773957</v>
      </c>
      <c r="AW61" s="345"/>
      <c r="AX61" s="19" t="s">
        <v>288</v>
      </c>
      <c r="AY61" s="827">
        <f>+$B$6</f>
        <v>200</v>
      </c>
      <c r="AZ61" s="19">
        <f>'Générateur P.Durable 20ans'!$C6</f>
        <v>5</v>
      </c>
      <c r="BA61" s="345">
        <f>'Générateur P.Durable 20ans'!$F30</f>
        <v>9.8720975632027592</v>
      </c>
      <c r="BC61" s="345"/>
      <c r="BD61" s="19" t="s">
        <v>288</v>
      </c>
      <c r="BE61" s="827">
        <f>+$B$6</f>
        <v>200</v>
      </c>
      <c r="BF61" s="19">
        <f>'Générateur P.Durable 20ans'!$C6</f>
        <v>5</v>
      </c>
      <c r="BG61" s="345">
        <f>'Générateur P.Durable 20ans'!$F31</f>
        <v>10.433616726096025</v>
      </c>
      <c r="BI61" s="345"/>
      <c r="BJ61" s="19" t="s">
        <v>288</v>
      </c>
      <c r="BK61" s="827">
        <f>+$B$6</f>
        <v>200</v>
      </c>
      <c r="BL61" s="19">
        <f>'Générateur P.Durable 20ans'!$C6</f>
        <v>5</v>
      </c>
      <c r="BM61" s="345">
        <f>'Générateur P.Durable 20ans'!$F32</f>
        <v>10.860736640291289</v>
      </c>
      <c r="BO61" s="345"/>
      <c r="BP61" s="19" t="s">
        <v>288</v>
      </c>
      <c r="BQ61" s="827">
        <f>+$B$6</f>
        <v>200</v>
      </c>
      <c r="BR61" s="19">
        <f>'Générateur P.Durable 20ans'!$C6</f>
        <v>5</v>
      </c>
      <c r="BS61" s="345">
        <f>'Générateur P.Durable 20ans'!$F33</f>
        <v>11.180537262465773</v>
      </c>
      <c r="BU61" s="345"/>
      <c r="BV61" s="19" t="s">
        <v>288</v>
      </c>
      <c r="BW61" s="827">
        <f>+$B$6</f>
        <v>200</v>
      </c>
      <c r="BX61" s="19">
        <f>'Générateur P.Durable 20ans'!$C6</f>
        <v>5</v>
      </c>
      <c r="BY61" s="345">
        <f>'Générateur P.Durable 20ans'!$F34</f>
        <v>11.417164903927766</v>
      </c>
      <c r="CA61" s="345"/>
      <c r="CB61" s="19" t="s">
        <v>288</v>
      </c>
      <c r="CC61" s="827">
        <f>+$B$6</f>
        <v>200</v>
      </c>
      <c r="CD61" s="19">
        <f>'Générateur P.Durable 20ans'!$C6</f>
        <v>5</v>
      </c>
      <c r="CE61" s="345">
        <f>'Générateur P.Durable 20ans'!$F35</f>
        <v>11.590721108210827</v>
      </c>
      <c r="CG61" s="345"/>
      <c r="CH61" s="19" t="s">
        <v>288</v>
      </c>
      <c r="CI61" s="827">
        <f>+$B$6</f>
        <v>200</v>
      </c>
      <c r="CJ61" s="19">
        <f>'Générateur P.Durable 20ans'!$C6</f>
        <v>5</v>
      </c>
      <c r="CK61" s="345">
        <f>'Générateur P.Durable 20ans'!$F36</f>
        <v>11.717199394778913</v>
      </c>
      <c r="CM61" s="345"/>
      <c r="CN61" s="19" t="s">
        <v>288</v>
      </c>
      <c r="CO61" s="827">
        <f>+$B$6</f>
        <v>200</v>
      </c>
      <c r="CP61" s="19">
        <f>'Générateur P.Durable 20ans'!$C6</f>
        <v>5</v>
      </c>
      <c r="CQ61" s="345">
        <f>'Générateur P.Durable 20ans'!$F37</f>
        <v>11.808937630121276</v>
      </c>
      <c r="CS61" s="345"/>
      <c r="CT61" s="19" t="s">
        <v>288</v>
      </c>
      <c r="CU61" s="827">
        <f>+$B$6</f>
        <v>200</v>
      </c>
      <c r="CV61" s="19">
        <f>'Générateur P.Durable 20ans'!$C6</f>
        <v>5</v>
      </c>
      <c r="CW61" s="345">
        <f>'Générateur P.Durable 20ans'!$F38</f>
        <v>11.875251310990235</v>
      </c>
      <c r="CY61" s="345"/>
      <c r="CZ61" s="19" t="s">
        <v>288</v>
      </c>
      <c r="DA61" s="827">
        <f>+$B$6</f>
        <v>200</v>
      </c>
      <c r="DB61" s="19">
        <f>'Générateur P.Durable 20ans'!$C6</f>
        <v>5</v>
      </c>
      <c r="DC61" s="345">
        <f>'Générateur P.Durable 20ans'!$F39</f>
        <v>11.923068534580123</v>
      </c>
      <c r="DE61" s="345"/>
      <c r="DF61" s="19" t="s">
        <v>288</v>
      </c>
      <c r="DG61" s="827">
        <f>+$B$6</f>
        <v>200</v>
      </c>
      <c r="DH61" s="19">
        <f>'Générateur P.Durable 20ans'!$C6</f>
        <v>5</v>
      </c>
      <c r="DI61" s="345">
        <f>'Générateur P.Durable 20ans'!$F40</f>
        <v>11.9574870913144</v>
      </c>
      <c r="DK61" s="345"/>
      <c r="DL61" s="19" t="s">
        <v>288</v>
      </c>
      <c r="DM61" s="827">
        <f>+$B$6</f>
        <v>200</v>
      </c>
      <c r="DN61" s="19">
        <f>'Générateur P.Durable 20ans'!$C6</f>
        <v>5</v>
      </c>
      <c r="DO61" s="345">
        <f>'Générateur P.Durable 20ans'!$F41</f>
        <v>11.982229642130509</v>
      </c>
      <c r="DQ61" s="345"/>
      <c r="DR61" s="19" t="s">
        <v>288</v>
      </c>
      <c r="DS61" s="827">
        <f>+$B$6</f>
        <v>200</v>
      </c>
      <c r="DT61" s="19">
        <f>'Générateur P.Durable 20ans'!$C6</f>
        <v>5</v>
      </c>
      <c r="DU61" s="345">
        <f>'Générateur P.Durable 20ans'!$F42</f>
        <v>12</v>
      </c>
      <c r="DW61" s="345"/>
      <c r="DX61" s="19" t="s">
        <v>288</v>
      </c>
      <c r="DY61" s="827">
        <f>+$B$6</f>
        <v>200</v>
      </c>
      <c r="DZ61" s="19">
        <f>'Générateur P.Durable 20ans'!$C6</f>
        <v>5</v>
      </c>
      <c r="EA61" s="345">
        <f>'Générateur P.Durable 20ans'!$F43</f>
        <v>12</v>
      </c>
      <c r="EC61" s="345"/>
      <c r="ED61" s="19" t="s">
        <v>288</v>
      </c>
      <c r="EE61" s="827">
        <f>+$B$6</f>
        <v>200</v>
      </c>
      <c r="EF61" s="19">
        <f>'Générateur P.Durable 20ans'!$C6</f>
        <v>5</v>
      </c>
      <c r="EG61" s="345">
        <f>'Générateur P.Durable 20ans'!$F44</f>
        <v>12</v>
      </c>
      <c r="EI61" s="345"/>
      <c r="EJ61" s="19" t="s">
        <v>288</v>
      </c>
      <c r="EK61" s="827">
        <f>+$B$6</f>
        <v>200</v>
      </c>
      <c r="EL61" s="19">
        <f>'Générateur P.Durable 20ans'!$C6</f>
        <v>5</v>
      </c>
      <c r="EM61" s="345">
        <f>'Générateur P.Durable 20ans'!$F45</f>
        <v>12</v>
      </c>
      <c r="EO61" s="345"/>
      <c r="EP61" s="19" t="s">
        <v>288</v>
      </c>
      <c r="EQ61" s="827">
        <f>+$B$6</f>
        <v>200</v>
      </c>
      <c r="ER61" s="19">
        <f>'Générateur P.Durable 20ans'!$C6</f>
        <v>5</v>
      </c>
      <c r="ES61" s="345">
        <f>'Générateur P.Durable 20ans'!$F46</f>
        <v>12</v>
      </c>
      <c r="EU61" s="345"/>
      <c r="EV61" s="19" t="s">
        <v>288</v>
      </c>
      <c r="EW61" s="827">
        <f>+$B$6</f>
        <v>200</v>
      </c>
      <c r="EX61" s="19">
        <f>'Générateur P.Durable 20ans'!$C6</f>
        <v>5</v>
      </c>
      <c r="EY61" s="345">
        <f>'Générateur P.Durable 20ans'!$F47</f>
        <v>12</v>
      </c>
      <c r="FA61" s="345"/>
      <c r="FB61" s="19" t="s">
        <v>288</v>
      </c>
      <c r="FC61" s="827">
        <f>+$B$6</f>
        <v>200</v>
      </c>
      <c r="FD61" s="19">
        <f>'Générateur P.Durable 20ans'!$C6</f>
        <v>5</v>
      </c>
      <c r="FE61" s="345">
        <f>'Générateur P.Durable 20ans'!$F48</f>
        <v>12</v>
      </c>
      <c r="FG61" s="345"/>
      <c r="FH61" s="19" t="s">
        <v>288</v>
      </c>
      <c r="FI61" s="827">
        <f>+$B$6</f>
        <v>200</v>
      </c>
      <c r="FJ61" s="19">
        <f>'Générateur P.Durable 20ans'!$C6</f>
        <v>5</v>
      </c>
      <c r="FK61" s="345">
        <f>'Générateur P.Durable 20ans'!$F49</f>
        <v>12</v>
      </c>
      <c r="FM61" s="345"/>
      <c r="FN61" s="19" t="s">
        <v>288</v>
      </c>
      <c r="FO61" s="827">
        <f>+$B$6</f>
        <v>200</v>
      </c>
      <c r="FP61" s="19">
        <f>'Générateur P.Durable 20ans'!$C6</f>
        <v>5</v>
      </c>
      <c r="FQ61" s="345">
        <f>'Générateur P.Durable 20ans'!$F50</f>
        <v>12</v>
      </c>
      <c r="FS61" s="345"/>
      <c r="FT61" s="19" t="s">
        <v>288</v>
      </c>
      <c r="FU61" s="827">
        <f>+$B$6</f>
        <v>200</v>
      </c>
      <c r="FV61" s="19">
        <f>'Générateur P.Durable 20ans'!$C6</f>
        <v>5</v>
      </c>
      <c r="FW61" s="345">
        <f>'Générateur P.Durable 20ans'!$F51</f>
        <v>12</v>
      </c>
      <c r="FY61" s="345"/>
    </row>
    <row r="62" spans="1:181" x14ac:dyDescent="0.3">
      <c r="A62" s="19"/>
      <c r="B62" s="827" t="s">
        <v>290</v>
      </c>
      <c r="C62" s="827">
        <f>+$B$7</f>
        <v>200</v>
      </c>
      <c r="D62" s="827">
        <f>'Générateur P.Durable 20ans'!$C7</f>
        <v>5</v>
      </c>
      <c r="E62" s="834">
        <f>'Générateur P.Durable 20ans'!$G22</f>
        <v>0</v>
      </c>
      <c r="G62" s="345"/>
      <c r="H62" s="827" t="s">
        <v>290</v>
      </c>
      <c r="I62" s="827">
        <f>+$B$7</f>
        <v>200</v>
      </c>
      <c r="J62" s="827">
        <f>'Générateur P.Durable 20ans'!$C7</f>
        <v>5</v>
      </c>
      <c r="K62" s="834">
        <f>'Générateur P.Durable 20ans'!$G23</f>
        <v>1.4252728460943211</v>
      </c>
      <c r="M62" s="345"/>
      <c r="N62" s="827" t="s">
        <v>290</v>
      </c>
      <c r="O62" s="827">
        <f>+$B$7</f>
        <v>200</v>
      </c>
      <c r="P62" s="827">
        <f>'Générateur P.Durable 20ans'!$C7</f>
        <v>5</v>
      </c>
      <c r="Q62" s="834">
        <f>'Générateur P.Durable 20ans'!$G24</f>
        <v>2.9304634028364465</v>
      </c>
      <c r="S62" s="345"/>
      <c r="T62" s="827" t="s">
        <v>290</v>
      </c>
      <c r="U62" s="827">
        <f>+$B$7</f>
        <v>200</v>
      </c>
      <c r="V62" s="827">
        <f>'Générateur P.Durable 20ans'!$C7</f>
        <v>5</v>
      </c>
      <c r="W62" s="834">
        <f>'Générateur P.Durable 20ans'!$G25</f>
        <v>4.4356539595785716</v>
      </c>
      <c r="Y62" s="345"/>
      <c r="Z62" s="827" t="s">
        <v>290</v>
      </c>
      <c r="AA62" s="827">
        <f>+$B$7</f>
        <v>200</v>
      </c>
      <c r="AB62" s="827">
        <f>'Générateur P.Durable 20ans'!$C7</f>
        <v>5</v>
      </c>
      <c r="AC62" s="834">
        <f>'Générateur P.Durable 20ans'!$G26</f>
        <v>5.860926805672892</v>
      </c>
      <c r="AE62" s="345"/>
      <c r="AF62" s="827" t="s">
        <v>290</v>
      </c>
      <c r="AG62" s="827">
        <f>+$B$7</f>
        <v>200</v>
      </c>
      <c r="AH62" s="827">
        <f>'Générateur P.Durable 20ans'!$C7</f>
        <v>5</v>
      </c>
      <c r="AI62" s="834">
        <f>'Générateur P.Durable 20ans'!$G27</f>
        <v>7.1424813389532975</v>
      </c>
      <c r="AK62" s="345"/>
      <c r="AL62" s="827" t="s">
        <v>290</v>
      </c>
      <c r="AM62" s="827">
        <f>+$B$7</f>
        <v>200</v>
      </c>
      <c r="AN62" s="827">
        <f>'Générateur P.Durable 20ans'!$C7</f>
        <v>5</v>
      </c>
      <c r="AO62" s="834">
        <f>'Générateur P.Durable 20ans'!$G28</f>
        <v>8.2423030091016454</v>
      </c>
      <c r="AQ62" s="345"/>
      <c r="AR62" s="827" t="s">
        <v>290</v>
      </c>
      <c r="AS62" s="827">
        <f>+$B$7</f>
        <v>200</v>
      </c>
      <c r="AT62" s="827">
        <f>'Générateur P.Durable 20ans'!$C7</f>
        <v>5</v>
      </c>
      <c r="AU62" s="834">
        <f>'Générateur P.Durable 20ans'!$G29</f>
        <v>9.1490139423773957</v>
      </c>
      <c r="AW62" s="345"/>
      <c r="AX62" s="827" t="s">
        <v>290</v>
      </c>
      <c r="AY62" s="827">
        <f>+$B$7</f>
        <v>200</v>
      </c>
      <c r="AZ62" s="827">
        <f>'Générateur P.Durable 20ans'!$C7</f>
        <v>5</v>
      </c>
      <c r="BA62" s="834">
        <f>'Générateur P.Durable 20ans'!$G30</f>
        <v>9.8720975632027592</v>
      </c>
      <c r="BC62" s="345"/>
      <c r="BD62" s="827" t="s">
        <v>290</v>
      </c>
      <c r="BE62" s="827">
        <f>+$B$7</f>
        <v>200</v>
      </c>
      <c r="BF62" s="827">
        <f>'Générateur P.Durable 20ans'!$C7</f>
        <v>5</v>
      </c>
      <c r="BG62" s="834">
        <f>'Générateur P.Durable 20ans'!$G31</f>
        <v>10.433616726096025</v>
      </c>
      <c r="BI62" s="345"/>
      <c r="BJ62" s="827" t="s">
        <v>290</v>
      </c>
      <c r="BK62" s="827">
        <f>+$B$7</f>
        <v>200</v>
      </c>
      <c r="BL62" s="827">
        <f>'Générateur P.Durable 20ans'!$C7</f>
        <v>5</v>
      </c>
      <c r="BM62" s="834">
        <f>'Générateur P.Durable 20ans'!$G32</f>
        <v>10.860736640291289</v>
      </c>
      <c r="BO62" s="345"/>
      <c r="BP62" s="827" t="s">
        <v>290</v>
      </c>
      <c r="BQ62" s="827">
        <f>+$B$7</f>
        <v>200</v>
      </c>
      <c r="BR62" s="827">
        <f>'Générateur P.Durable 20ans'!$C7</f>
        <v>5</v>
      </c>
      <c r="BS62" s="834">
        <f>'Générateur P.Durable 20ans'!$G33</f>
        <v>11.180537262465773</v>
      </c>
      <c r="BU62" s="345"/>
      <c r="BV62" s="827" t="s">
        <v>290</v>
      </c>
      <c r="BW62" s="827">
        <f>+$B$7</f>
        <v>200</v>
      </c>
      <c r="BX62" s="827">
        <f>'Générateur P.Durable 20ans'!$C7</f>
        <v>5</v>
      </c>
      <c r="BY62" s="834">
        <f>'Générateur P.Durable 20ans'!$G34</f>
        <v>11.417164903927766</v>
      </c>
      <c r="CA62" s="345"/>
      <c r="CB62" s="827" t="s">
        <v>290</v>
      </c>
      <c r="CC62" s="827">
        <f>+$B$7</f>
        <v>200</v>
      </c>
      <c r="CD62" s="827">
        <f>'Générateur P.Durable 20ans'!$C7</f>
        <v>5</v>
      </c>
      <c r="CE62" s="834">
        <f>'Générateur P.Durable 20ans'!$G35</f>
        <v>11.590721108210827</v>
      </c>
      <c r="CG62" s="345"/>
      <c r="CH62" s="827" t="s">
        <v>290</v>
      </c>
      <c r="CI62" s="827">
        <f>+$B$7</f>
        <v>200</v>
      </c>
      <c r="CJ62" s="827">
        <f>'Générateur P.Durable 20ans'!$C7</f>
        <v>5</v>
      </c>
      <c r="CK62" s="834">
        <f>'Générateur P.Durable 20ans'!$G36</f>
        <v>11.717199394778913</v>
      </c>
      <c r="CM62" s="345"/>
      <c r="CN62" s="827" t="s">
        <v>290</v>
      </c>
      <c r="CO62" s="827">
        <f>+$B$7</f>
        <v>200</v>
      </c>
      <c r="CP62" s="827">
        <f>'Générateur P.Durable 20ans'!$C7</f>
        <v>5</v>
      </c>
      <c r="CQ62" s="834">
        <f>'Générateur P.Durable 20ans'!$G37</f>
        <v>11.808937630121276</v>
      </c>
      <c r="CS62" s="345"/>
      <c r="CT62" s="827" t="s">
        <v>290</v>
      </c>
      <c r="CU62" s="827">
        <f>+$B$7</f>
        <v>200</v>
      </c>
      <c r="CV62" s="827">
        <f>'Générateur P.Durable 20ans'!$C7</f>
        <v>5</v>
      </c>
      <c r="CW62" s="834">
        <f>'Générateur P.Durable 20ans'!$G38</f>
        <v>11.875251310990235</v>
      </c>
      <c r="CY62" s="345"/>
      <c r="CZ62" s="827" t="s">
        <v>290</v>
      </c>
      <c r="DA62" s="827">
        <f>+$B$7</f>
        <v>200</v>
      </c>
      <c r="DB62" s="827">
        <f>'Générateur P.Durable 20ans'!$C7</f>
        <v>5</v>
      </c>
      <c r="DC62" s="834">
        <f>'Générateur P.Durable 20ans'!$G39</f>
        <v>11.923068534580123</v>
      </c>
      <c r="DE62" s="345"/>
      <c r="DF62" s="827" t="s">
        <v>290</v>
      </c>
      <c r="DG62" s="827">
        <f>+$B$7</f>
        <v>200</v>
      </c>
      <c r="DH62" s="827">
        <f>'Générateur P.Durable 20ans'!$C7</f>
        <v>5</v>
      </c>
      <c r="DI62" s="834">
        <f>'Générateur P.Durable 20ans'!$G40</f>
        <v>11.9574870913144</v>
      </c>
      <c r="DK62" s="345"/>
      <c r="DL62" s="827" t="s">
        <v>290</v>
      </c>
      <c r="DM62" s="827">
        <f>+$B$7</f>
        <v>200</v>
      </c>
      <c r="DN62" s="827">
        <f>'Générateur P.Durable 20ans'!$C7</f>
        <v>5</v>
      </c>
      <c r="DO62" s="834">
        <f>'Générateur P.Durable 20ans'!$G41</f>
        <v>11.982229642130509</v>
      </c>
      <c r="DQ62" s="345"/>
      <c r="DR62" s="827" t="s">
        <v>290</v>
      </c>
      <c r="DS62" s="827">
        <f>+$B$7</f>
        <v>200</v>
      </c>
      <c r="DT62" s="827">
        <f>'Générateur P.Durable 20ans'!$C7</f>
        <v>5</v>
      </c>
      <c r="DU62" s="834">
        <f>'Générateur P.Durable 20ans'!$G42</f>
        <v>12</v>
      </c>
      <c r="DW62" s="345"/>
      <c r="DX62" s="827" t="s">
        <v>290</v>
      </c>
      <c r="DY62" s="827">
        <f>+$B$7</f>
        <v>200</v>
      </c>
      <c r="DZ62" s="827">
        <f>'Générateur P.Durable 20ans'!$C7</f>
        <v>5</v>
      </c>
      <c r="EA62" s="834">
        <f>'Générateur P.Durable 20ans'!$G43</f>
        <v>12</v>
      </c>
      <c r="EC62" s="345"/>
      <c r="ED62" s="827" t="s">
        <v>290</v>
      </c>
      <c r="EE62" s="827">
        <f>+$B$7</f>
        <v>200</v>
      </c>
      <c r="EF62" s="827">
        <f>'Générateur P.Durable 20ans'!$C7</f>
        <v>5</v>
      </c>
      <c r="EG62" s="834">
        <f>'Générateur P.Durable 20ans'!$G44</f>
        <v>12</v>
      </c>
      <c r="EI62" s="345"/>
      <c r="EJ62" s="827" t="s">
        <v>290</v>
      </c>
      <c r="EK62" s="827">
        <f>+$B$7</f>
        <v>200</v>
      </c>
      <c r="EL62" s="827">
        <f>'Générateur P.Durable 20ans'!$C7</f>
        <v>5</v>
      </c>
      <c r="EM62" s="834">
        <f>'Générateur P.Durable 20ans'!$G45</f>
        <v>12</v>
      </c>
      <c r="EO62" s="345"/>
      <c r="EP62" s="827" t="s">
        <v>290</v>
      </c>
      <c r="EQ62" s="827">
        <f>+$B$7</f>
        <v>200</v>
      </c>
      <c r="ER62" s="827">
        <f>'Générateur P.Durable 20ans'!$C7</f>
        <v>5</v>
      </c>
      <c r="ES62" s="834">
        <f>'Générateur P.Durable 20ans'!$G46</f>
        <v>12</v>
      </c>
      <c r="EU62" s="345"/>
      <c r="EV62" s="827" t="s">
        <v>290</v>
      </c>
      <c r="EW62" s="827">
        <f>+$B$7</f>
        <v>200</v>
      </c>
      <c r="EX62" s="827">
        <f>'Générateur P.Durable 20ans'!$C7</f>
        <v>5</v>
      </c>
      <c r="EY62" s="834">
        <f>'Générateur P.Durable 20ans'!$G47</f>
        <v>12</v>
      </c>
      <c r="FA62" s="345"/>
      <c r="FB62" s="827" t="s">
        <v>290</v>
      </c>
      <c r="FC62" s="827">
        <f>+$B$7</f>
        <v>200</v>
      </c>
      <c r="FD62" s="827">
        <f>'Générateur P.Durable 20ans'!$C7</f>
        <v>5</v>
      </c>
      <c r="FE62" s="834">
        <f>'Générateur P.Durable 20ans'!$G48</f>
        <v>12</v>
      </c>
      <c r="FG62" s="345"/>
      <c r="FH62" s="827" t="s">
        <v>290</v>
      </c>
      <c r="FI62" s="827">
        <f>+$B$7</f>
        <v>200</v>
      </c>
      <c r="FJ62" s="827">
        <f>'Générateur P.Durable 20ans'!$C7</f>
        <v>5</v>
      </c>
      <c r="FK62" s="834">
        <f>'Générateur P.Durable 20ans'!$G49</f>
        <v>12</v>
      </c>
      <c r="FM62" s="345"/>
      <c r="FN62" s="827" t="s">
        <v>290</v>
      </c>
      <c r="FO62" s="827">
        <f>+$B$7</f>
        <v>200</v>
      </c>
      <c r="FP62" s="827">
        <f>'Générateur P.Durable 20ans'!$C7</f>
        <v>5</v>
      </c>
      <c r="FQ62" s="834">
        <f>'Générateur P.Durable 20ans'!$G50</f>
        <v>12</v>
      </c>
      <c r="FS62" s="345"/>
      <c r="FT62" s="827" t="s">
        <v>290</v>
      </c>
      <c r="FU62" s="827">
        <f>+$B$7</f>
        <v>200</v>
      </c>
      <c r="FV62" s="827">
        <f>'Générateur P.Durable 20ans'!$C7</f>
        <v>5</v>
      </c>
      <c r="FW62" s="834">
        <f>'Générateur P.Durable 20ans'!$G51</f>
        <v>12</v>
      </c>
      <c r="FY62" s="345"/>
    </row>
    <row r="63" spans="1:181" ht="15" thickBot="1" x14ac:dyDescent="0.35">
      <c r="A63" s="19"/>
      <c r="B63" s="826" t="s">
        <v>292</v>
      </c>
      <c r="C63" s="826">
        <f>+$B$8</f>
        <v>200</v>
      </c>
      <c r="D63" s="827">
        <f>'Générateur P.Durable 20ans'!$C8</f>
        <v>5</v>
      </c>
      <c r="E63" s="832">
        <f>'Générateur P.Durable 20ans'!$E22</f>
        <v>0</v>
      </c>
      <c r="G63" s="345"/>
      <c r="H63" s="668" t="s">
        <v>292</v>
      </c>
      <c r="I63" s="826">
        <f>+$B$8</f>
        <v>200</v>
      </c>
      <c r="J63" s="19">
        <f>'Générateur P.Durable 20ans'!$C8</f>
        <v>5</v>
      </c>
      <c r="K63" s="630">
        <f>'Générateur P.Durable 20ans'!$E23</f>
        <v>1.4252728460943211</v>
      </c>
      <c r="M63" s="345"/>
      <c r="N63" s="668" t="s">
        <v>292</v>
      </c>
      <c r="O63" s="826">
        <f>+$B$8</f>
        <v>200</v>
      </c>
      <c r="P63" s="19">
        <f>'Générateur P.Durable 20ans'!$C8</f>
        <v>5</v>
      </c>
      <c r="Q63" s="630">
        <f>'Générateur P.Durable 20ans'!$E24</f>
        <v>2.9304634028364465</v>
      </c>
      <c r="S63" s="345"/>
      <c r="T63" s="668" t="s">
        <v>292</v>
      </c>
      <c r="U63" s="826">
        <f>+$B$8</f>
        <v>200</v>
      </c>
      <c r="V63" s="19">
        <f>'Générateur P.Durable 20ans'!$C8</f>
        <v>5</v>
      </c>
      <c r="W63" s="630">
        <f>'Générateur P.Durable 20ans'!$E25</f>
        <v>4.4356539595785716</v>
      </c>
      <c r="Y63" s="345"/>
      <c r="Z63" s="668" t="s">
        <v>292</v>
      </c>
      <c r="AA63" s="826">
        <f>+$B$8</f>
        <v>200</v>
      </c>
      <c r="AB63" s="19">
        <f>'Générateur P.Durable 20ans'!$C8</f>
        <v>5</v>
      </c>
      <c r="AC63" s="630">
        <f>'Générateur P.Durable 20ans'!$E26</f>
        <v>5.860926805672892</v>
      </c>
      <c r="AE63" s="345"/>
      <c r="AF63" s="668" t="s">
        <v>292</v>
      </c>
      <c r="AG63" s="826">
        <f>+$B$8</f>
        <v>200</v>
      </c>
      <c r="AH63" s="19">
        <f>'Générateur P.Durable 20ans'!$C8</f>
        <v>5</v>
      </c>
      <c r="AI63" s="630">
        <f>'Générateur P.Durable 20ans'!$E27</f>
        <v>7.1424813389532975</v>
      </c>
      <c r="AK63" s="345"/>
      <c r="AL63" s="668" t="s">
        <v>292</v>
      </c>
      <c r="AM63" s="826">
        <f>+$B$8</f>
        <v>200</v>
      </c>
      <c r="AN63" s="19">
        <f>'Générateur P.Durable 20ans'!$C8</f>
        <v>5</v>
      </c>
      <c r="AO63" s="630">
        <f>'Générateur P.Durable 20ans'!$E28</f>
        <v>8.2423030091016454</v>
      </c>
      <c r="AQ63" s="345"/>
      <c r="AR63" s="668" t="s">
        <v>292</v>
      </c>
      <c r="AS63" s="826">
        <f>+$B$8</f>
        <v>200</v>
      </c>
      <c r="AT63" s="19">
        <f>'Générateur P.Durable 20ans'!$C8</f>
        <v>5</v>
      </c>
      <c r="AU63" s="630">
        <f>'Générateur P.Durable 20ans'!$E29</f>
        <v>9.1490139423773957</v>
      </c>
      <c r="AW63" s="345"/>
      <c r="AX63" s="668" t="s">
        <v>292</v>
      </c>
      <c r="AY63" s="826">
        <f>+$B$8</f>
        <v>200</v>
      </c>
      <c r="AZ63" s="19">
        <f>'Générateur P.Durable 20ans'!$C8</f>
        <v>5</v>
      </c>
      <c r="BA63" s="630">
        <f>'Générateur P.Durable 20ans'!$E30</f>
        <v>9.8720975632027592</v>
      </c>
      <c r="BC63" s="345"/>
      <c r="BD63" s="668" t="s">
        <v>292</v>
      </c>
      <c r="BE63" s="826">
        <f>+$B$8</f>
        <v>200</v>
      </c>
      <c r="BF63" s="19">
        <f>'Générateur P.Durable 20ans'!$C8</f>
        <v>5</v>
      </c>
      <c r="BG63" s="630">
        <f>'Générateur P.Durable 20ans'!$E31</f>
        <v>10.433616726096025</v>
      </c>
      <c r="BI63" s="345"/>
      <c r="BJ63" s="668" t="s">
        <v>292</v>
      </c>
      <c r="BK63" s="826">
        <f>+$B$8</f>
        <v>200</v>
      </c>
      <c r="BL63" s="19">
        <f>'Générateur P.Durable 20ans'!$C8</f>
        <v>5</v>
      </c>
      <c r="BM63" s="630">
        <f>'Générateur P.Durable 20ans'!$E32</f>
        <v>10.860736640291289</v>
      </c>
      <c r="BO63" s="345"/>
      <c r="BP63" s="668" t="s">
        <v>292</v>
      </c>
      <c r="BQ63" s="826">
        <f>+$B$8</f>
        <v>200</v>
      </c>
      <c r="BR63" s="19">
        <f>'Générateur P.Durable 20ans'!$C8</f>
        <v>5</v>
      </c>
      <c r="BS63" s="630">
        <f>'Générateur P.Durable 20ans'!$E33</f>
        <v>11.180537262465773</v>
      </c>
      <c r="BU63" s="345"/>
      <c r="BV63" s="668" t="s">
        <v>292</v>
      </c>
      <c r="BW63" s="826">
        <f>+$B$8</f>
        <v>200</v>
      </c>
      <c r="BX63" s="19">
        <f>'Générateur P.Durable 20ans'!$C8</f>
        <v>5</v>
      </c>
      <c r="BY63" s="630">
        <f>'Générateur P.Durable 20ans'!$E34</f>
        <v>11.417164903927766</v>
      </c>
      <c r="CA63" s="345"/>
      <c r="CB63" s="668" t="s">
        <v>292</v>
      </c>
      <c r="CC63" s="826">
        <f>+$B$8</f>
        <v>200</v>
      </c>
      <c r="CD63" s="19">
        <f>'Générateur P.Durable 20ans'!$C8</f>
        <v>5</v>
      </c>
      <c r="CE63" s="630">
        <f>'Générateur P.Durable 20ans'!$E35</f>
        <v>11.590721108210827</v>
      </c>
      <c r="CG63" s="345"/>
      <c r="CH63" s="668" t="s">
        <v>292</v>
      </c>
      <c r="CI63" s="826">
        <f>+$B$8</f>
        <v>200</v>
      </c>
      <c r="CJ63" s="19">
        <f>'Générateur P.Durable 20ans'!$C8</f>
        <v>5</v>
      </c>
      <c r="CK63" s="630">
        <f>'Générateur P.Durable 20ans'!$E36</f>
        <v>11.717199394778913</v>
      </c>
      <c r="CM63" s="345"/>
      <c r="CN63" s="668" t="s">
        <v>292</v>
      </c>
      <c r="CO63" s="826">
        <f>+$B$8</f>
        <v>200</v>
      </c>
      <c r="CP63" s="19">
        <f>'Générateur P.Durable 20ans'!$C8</f>
        <v>5</v>
      </c>
      <c r="CQ63" s="630">
        <f>'Générateur P.Durable 20ans'!$E37</f>
        <v>11.808937630121276</v>
      </c>
      <c r="CS63" s="345"/>
      <c r="CT63" s="668" t="s">
        <v>292</v>
      </c>
      <c r="CU63" s="826">
        <f>+$B$8</f>
        <v>200</v>
      </c>
      <c r="CV63" s="19">
        <f>'Générateur P.Durable 20ans'!$C8</f>
        <v>5</v>
      </c>
      <c r="CW63" s="630">
        <f>'Générateur P.Durable 20ans'!$E38</f>
        <v>11.875251310990235</v>
      </c>
      <c r="CY63" s="345"/>
      <c r="CZ63" s="668" t="s">
        <v>292</v>
      </c>
      <c r="DA63" s="826">
        <f>+$B$8</f>
        <v>200</v>
      </c>
      <c r="DB63" s="19">
        <f>'Générateur P.Durable 20ans'!$C8</f>
        <v>5</v>
      </c>
      <c r="DC63" s="630">
        <f>'Générateur P.Durable 20ans'!$E39</f>
        <v>11.923068534580123</v>
      </c>
      <c r="DE63" s="345"/>
      <c r="DF63" s="668" t="s">
        <v>292</v>
      </c>
      <c r="DG63" s="826">
        <f>+$B$8</f>
        <v>200</v>
      </c>
      <c r="DH63" s="19">
        <f>'Générateur P.Durable 20ans'!$C8</f>
        <v>5</v>
      </c>
      <c r="DI63" s="630">
        <f>'Générateur P.Durable 20ans'!$E40</f>
        <v>11.9574870913144</v>
      </c>
      <c r="DK63" s="345"/>
      <c r="DL63" s="668" t="s">
        <v>292</v>
      </c>
      <c r="DM63" s="826">
        <f>+$B$8</f>
        <v>200</v>
      </c>
      <c r="DN63" s="19">
        <f>'Générateur P.Durable 20ans'!$C8</f>
        <v>5</v>
      </c>
      <c r="DO63" s="630">
        <f>'Générateur P.Durable 20ans'!$E41</f>
        <v>11.982229642130509</v>
      </c>
      <c r="DQ63" s="345"/>
      <c r="DR63" s="668" t="s">
        <v>292</v>
      </c>
      <c r="DS63" s="826">
        <f>+$B$8</f>
        <v>200</v>
      </c>
      <c r="DT63" s="19">
        <f>'Générateur P.Durable 20ans'!$C8</f>
        <v>5</v>
      </c>
      <c r="DU63" s="630">
        <f>'Générateur P.Durable 20ans'!$E42</f>
        <v>12</v>
      </c>
      <c r="DW63" s="345"/>
      <c r="DX63" s="668" t="s">
        <v>292</v>
      </c>
      <c r="DY63" s="826">
        <f>+$B$8</f>
        <v>200</v>
      </c>
      <c r="DZ63" s="19">
        <f>'Générateur P.Durable 20ans'!$C8</f>
        <v>5</v>
      </c>
      <c r="EA63" s="630">
        <f>'Générateur P.Durable 20ans'!$E43</f>
        <v>12</v>
      </c>
      <c r="EC63" s="345"/>
      <c r="ED63" s="668" t="s">
        <v>292</v>
      </c>
      <c r="EE63" s="826">
        <f>+$B$8</f>
        <v>200</v>
      </c>
      <c r="EF63" s="19">
        <f>'Générateur P.Durable 20ans'!$C8</f>
        <v>5</v>
      </c>
      <c r="EG63" s="630">
        <f>'Générateur P.Durable 20ans'!$E44</f>
        <v>12</v>
      </c>
      <c r="EI63" s="345"/>
      <c r="EJ63" s="668" t="s">
        <v>292</v>
      </c>
      <c r="EK63" s="826">
        <f>+$B$8</f>
        <v>200</v>
      </c>
      <c r="EL63" s="19">
        <f>'Générateur P.Durable 20ans'!$C8</f>
        <v>5</v>
      </c>
      <c r="EM63" s="630">
        <f>'Générateur P.Durable 20ans'!$E45</f>
        <v>12</v>
      </c>
      <c r="EO63" s="345"/>
      <c r="EP63" s="668" t="s">
        <v>292</v>
      </c>
      <c r="EQ63" s="826">
        <f>+$B$8</f>
        <v>200</v>
      </c>
      <c r="ER63" s="19">
        <f>'Générateur P.Durable 20ans'!$C8</f>
        <v>5</v>
      </c>
      <c r="ES63" s="630">
        <f>'Générateur P.Durable 20ans'!$E46</f>
        <v>12</v>
      </c>
      <c r="EU63" s="345"/>
      <c r="EV63" s="668" t="s">
        <v>292</v>
      </c>
      <c r="EW63" s="826">
        <f>+$B$8</f>
        <v>200</v>
      </c>
      <c r="EX63" s="19">
        <f>'Générateur P.Durable 20ans'!$C8</f>
        <v>5</v>
      </c>
      <c r="EY63" s="630">
        <f>'Générateur P.Durable 20ans'!$E47</f>
        <v>12</v>
      </c>
      <c r="FA63" s="345"/>
      <c r="FB63" s="668" t="s">
        <v>292</v>
      </c>
      <c r="FC63" s="826">
        <f>+$B$8</f>
        <v>200</v>
      </c>
      <c r="FD63" s="19">
        <f>'Générateur P.Durable 20ans'!$C8</f>
        <v>5</v>
      </c>
      <c r="FE63" s="630">
        <f>'Générateur P.Durable 20ans'!$E48</f>
        <v>12</v>
      </c>
      <c r="FG63" s="345"/>
      <c r="FH63" s="668" t="s">
        <v>292</v>
      </c>
      <c r="FI63" s="826">
        <f>+$B$8</f>
        <v>200</v>
      </c>
      <c r="FJ63" s="19">
        <f>'Générateur P.Durable 20ans'!$C8</f>
        <v>5</v>
      </c>
      <c r="FK63" s="630">
        <f>'Générateur P.Durable 20ans'!$E49</f>
        <v>12</v>
      </c>
      <c r="FM63" s="345"/>
      <c r="FN63" s="668" t="s">
        <v>292</v>
      </c>
      <c r="FO63" s="826">
        <f>+$B$8</f>
        <v>200</v>
      </c>
      <c r="FP63" s="19">
        <f>'Générateur P.Durable 20ans'!$C8</f>
        <v>5</v>
      </c>
      <c r="FQ63" s="630">
        <f>'Générateur P.Durable 20ans'!$E50</f>
        <v>12</v>
      </c>
      <c r="FS63" s="345"/>
      <c r="FT63" s="668" t="s">
        <v>292</v>
      </c>
      <c r="FU63" s="826">
        <f>+$B$8</f>
        <v>200</v>
      </c>
      <c r="FV63" s="19">
        <f>'Générateur P.Durable 20ans'!$C8</f>
        <v>5</v>
      </c>
      <c r="FW63" s="630">
        <f>'Générateur P.Durable 20ans'!$E51</f>
        <v>12</v>
      </c>
      <c r="FY63" s="345"/>
    </row>
    <row r="64" spans="1:181" ht="15" thickBot="1" x14ac:dyDescent="0.35">
      <c r="A64" s="19"/>
      <c r="B64" s="847" t="s">
        <v>489</v>
      </c>
      <c r="C64" s="847">
        <f>'Générateur P.Durable 20ans'!$C2-($D63+$D62)</f>
        <v>190</v>
      </c>
      <c r="D64" s="845">
        <f>'Générateur P.Durable 20ans'!$B2-($D61+$D60)</f>
        <v>190</v>
      </c>
      <c r="E64" s="845">
        <f>C64*D64</f>
        <v>36100</v>
      </c>
      <c r="G64" s="345"/>
      <c r="H64" s="847" t="s">
        <v>489</v>
      </c>
      <c r="I64" s="847">
        <f>'Générateur P.Durable 20ans'!$C2-($D63+$D62)</f>
        <v>190</v>
      </c>
      <c r="J64" s="845">
        <f>'Générateur P.Durable 20ans'!$B2-($D61+$D60)</f>
        <v>190</v>
      </c>
      <c r="K64" s="845">
        <f>I64*J64</f>
        <v>36100</v>
      </c>
      <c r="M64" s="345"/>
      <c r="N64" s="10" t="s">
        <v>489</v>
      </c>
      <c r="O64" s="10">
        <f>'Générateur P.Durable 20ans'!$C2-($D63+$D62)</f>
        <v>190</v>
      </c>
      <c r="P64" s="477">
        <f>'Générateur P.Durable 20ans'!$B2-($D61+$D60)</f>
        <v>190</v>
      </c>
      <c r="Q64" s="477">
        <f>O64*P64</f>
        <v>36100</v>
      </c>
      <c r="S64" s="345"/>
      <c r="T64" s="10" t="s">
        <v>489</v>
      </c>
      <c r="U64" s="10">
        <f>'Générateur P.Durable 20ans'!$C2-($D63+$D62)</f>
        <v>190</v>
      </c>
      <c r="V64" s="477">
        <f>'Générateur P.Durable 20ans'!$B2-($D61+$D60)</f>
        <v>190</v>
      </c>
      <c r="W64" s="477">
        <f>U64*V64</f>
        <v>36100</v>
      </c>
      <c r="Y64" s="345"/>
      <c r="Z64" s="10" t="s">
        <v>489</v>
      </c>
      <c r="AA64" s="10">
        <f>'Générateur P.Durable 20ans'!$C2-($D63+$D62)</f>
        <v>190</v>
      </c>
      <c r="AB64" s="477">
        <f>'Générateur P.Durable 20ans'!$B2-($D61+$D60)</f>
        <v>190</v>
      </c>
      <c r="AC64" s="477">
        <f>AA64*AB64</f>
        <v>36100</v>
      </c>
      <c r="AE64" s="345"/>
      <c r="AF64" s="10" t="s">
        <v>489</v>
      </c>
      <c r="AG64" s="10">
        <f>'Générateur P.Durable 20ans'!$C2-($D63+$D62)</f>
        <v>190</v>
      </c>
      <c r="AH64" s="477">
        <f>'Générateur P.Durable 20ans'!$B2-($D61+$D60)</f>
        <v>190</v>
      </c>
      <c r="AI64" s="477">
        <f>AG64*AH64</f>
        <v>36100</v>
      </c>
      <c r="AK64" s="345"/>
      <c r="AL64" s="10" t="s">
        <v>489</v>
      </c>
      <c r="AM64" s="10">
        <f>'Générateur P.Durable 20ans'!$C2-($D63+$D62)</f>
        <v>190</v>
      </c>
      <c r="AN64" s="477">
        <f>'Générateur P.Durable 20ans'!$B2-($D61+$D60)</f>
        <v>190</v>
      </c>
      <c r="AO64" s="477">
        <f>AM64*AN64</f>
        <v>36100</v>
      </c>
      <c r="AQ64" s="345"/>
      <c r="AR64" s="10" t="s">
        <v>489</v>
      </c>
      <c r="AS64" s="10">
        <f>'Générateur P.Durable 20ans'!$C2-($D63+$D62)</f>
        <v>190</v>
      </c>
      <c r="AT64" s="477">
        <f>'Générateur P.Durable 20ans'!$B2-($D61+$D60)</f>
        <v>190</v>
      </c>
      <c r="AU64" s="477">
        <f>AS64*AT64</f>
        <v>36100</v>
      </c>
      <c r="AW64" s="345"/>
      <c r="AX64" s="10" t="s">
        <v>489</v>
      </c>
      <c r="AY64" s="10">
        <f>'Générateur P.Durable 20ans'!$C2-($D63+$D62)</f>
        <v>190</v>
      </c>
      <c r="AZ64" s="477">
        <f>'Générateur P.Durable 20ans'!$B2-($D61+$D60)</f>
        <v>190</v>
      </c>
      <c r="BA64" s="477">
        <f>AY64*AZ64</f>
        <v>36100</v>
      </c>
      <c r="BC64" s="345"/>
      <c r="BD64" s="10" t="s">
        <v>489</v>
      </c>
      <c r="BE64" s="10">
        <f>'Générateur P.Durable 20ans'!$C2-($D63+$D62)</f>
        <v>190</v>
      </c>
      <c r="BF64" s="477">
        <f>'Générateur P.Durable 20ans'!$B2-($D61+$D60)</f>
        <v>190</v>
      </c>
      <c r="BG64" s="477">
        <f>BE64*BF64</f>
        <v>36100</v>
      </c>
      <c r="BI64" s="345"/>
      <c r="BJ64" s="10" t="s">
        <v>489</v>
      </c>
      <c r="BK64" s="10">
        <f>'Générateur P.Durable 20ans'!$C2-($D63+$D62)</f>
        <v>190</v>
      </c>
      <c r="BL64" s="477">
        <f>'Générateur P.Durable 20ans'!$B2-($D61+$D60)</f>
        <v>190</v>
      </c>
      <c r="BM64" s="477">
        <f>BK64*BL64</f>
        <v>36100</v>
      </c>
      <c r="BO64" s="345"/>
      <c r="BP64" s="10" t="s">
        <v>489</v>
      </c>
      <c r="BQ64" s="10">
        <f>'Générateur P.Durable 20ans'!$C2-($D63+$D62)</f>
        <v>190</v>
      </c>
      <c r="BR64" s="477">
        <f>'Générateur P.Durable 20ans'!$B2-($D61+$D60)</f>
        <v>190</v>
      </c>
      <c r="BS64" s="477">
        <f>BQ64*BR64</f>
        <v>36100</v>
      </c>
      <c r="BU64" s="345"/>
      <c r="BV64" s="10" t="s">
        <v>489</v>
      </c>
      <c r="BW64" s="10">
        <f>'Générateur P.Durable 20ans'!$C2-($D63+$D62)</f>
        <v>190</v>
      </c>
      <c r="BX64" s="477">
        <f>'Générateur P.Durable 20ans'!$B2-($D61+$D60)</f>
        <v>190</v>
      </c>
      <c r="BY64" s="477">
        <f>BW64*BX64</f>
        <v>36100</v>
      </c>
      <c r="CA64" s="345"/>
      <c r="CB64" s="10" t="s">
        <v>489</v>
      </c>
      <c r="CC64" s="10">
        <f>'Générateur P.Durable 20ans'!$C2-($D63+$D62)</f>
        <v>190</v>
      </c>
      <c r="CD64" s="477">
        <f>'Générateur P.Durable 20ans'!$B2-($D61+$D60)</f>
        <v>190</v>
      </c>
      <c r="CE64" s="477">
        <f>CC64*CD64</f>
        <v>36100</v>
      </c>
      <c r="CG64" s="345"/>
      <c r="CH64" s="10" t="s">
        <v>489</v>
      </c>
      <c r="CI64" s="10">
        <f>'Générateur P.Durable 20ans'!$C2-($D63+$D62)</f>
        <v>190</v>
      </c>
      <c r="CJ64" s="477">
        <f>'Générateur P.Durable 20ans'!$B2-($D61+$D60)</f>
        <v>190</v>
      </c>
      <c r="CK64" s="477">
        <f>CI64*CJ64</f>
        <v>36100</v>
      </c>
      <c r="CM64" s="345"/>
      <c r="CN64" s="10" t="s">
        <v>489</v>
      </c>
      <c r="CO64" s="10">
        <f>'Générateur P.Durable 20ans'!$C2-($D63+$D62)</f>
        <v>190</v>
      </c>
      <c r="CP64" s="477">
        <f>'Générateur P.Durable 20ans'!$B2-($D61+$D60)</f>
        <v>190</v>
      </c>
      <c r="CQ64" s="477">
        <f>CO64*CP64</f>
        <v>36100</v>
      </c>
      <c r="CS64" s="345"/>
      <c r="CT64" s="10" t="s">
        <v>489</v>
      </c>
      <c r="CU64" s="10">
        <f>'Générateur P.Durable 20ans'!$C2-($D63+$D62)</f>
        <v>190</v>
      </c>
      <c r="CV64" s="477">
        <f>'Générateur P.Durable 20ans'!$B2-($D61+$D60)</f>
        <v>190</v>
      </c>
      <c r="CW64" s="477">
        <f>CU64*CV64</f>
        <v>36100</v>
      </c>
      <c r="CY64" s="345"/>
      <c r="CZ64" s="10" t="s">
        <v>489</v>
      </c>
      <c r="DA64" s="10">
        <f>'Générateur P.Durable 20ans'!$C2-($D63+$D62)</f>
        <v>190</v>
      </c>
      <c r="DB64" s="477">
        <f>'Générateur P.Durable 20ans'!$B2-($D61+$D60)</f>
        <v>190</v>
      </c>
      <c r="DC64" s="477">
        <f>DA64*DB64</f>
        <v>36100</v>
      </c>
      <c r="DE64" s="345"/>
      <c r="DF64" s="10" t="s">
        <v>489</v>
      </c>
      <c r="DG64" s="10">
        <f>'Générateur P.Durable 20ans'!$C2-($D63+$D62)</f>
        <v>190</v>
      </c>
      <c r="DH64" s="477">
        <f>'Générateur P.Durable 20ans'!$B2-($D61+$D60)</f>
        <v>190</v>
      </c>
      <c r="DI64" s="477">
        <f>DG64*DH64</f>
        <v>36100</v>
      </c>
      <c r="DK64" s="345"/>
      <c r="DL64" s="10" t="s">
        <v>489</v>
      </c>
      <c r="DM64" s="10">
        <f>'Générateur P.Durable 20ans'!$C2-($D63+$D62)</f>
        <v>190</v>
      </c>
      <c r="DN64" s="477">
        <f>'Générateur P.Durable 20ans'!$B2-($D61+$D60)</f>
        <v>190</v>
      </c>
      <c r="DO64" s="477">
        <f>DM64*DN64</f>
        <v>36100</v>
      </c>
      <c r="DQ64" s="345"/>
      <c r="DR64" s="10" t="s">
        <v>489</v>
      </c>
      <c r="DS64" s="10">
        <f>'Générateur P.Durable 20ans'!$C2-($D63+$D62)</f>
        <v>190</v>
      </c>
      <c r="DT64" s="477">
        <f>'Générateur P.Durable 20ans'!$B2-($D61+$D60)</f>
        <v>190</v>
      </c>
      <c r="DU64" s="477">
        <f>DS64*DT64</f>
        <v>36100</v>
      </c>
      <c r="DW64" s="345"/>
      <c r="DX64" s="10" t="s">
        <v>489</v>
      </c>
      <c r="DY64" s="10">
        <f>'Générateur P.Durable 20ans'!$C2-($D63+$D62)</f>
        <v>190</v>
      </c>
      <c r="DZ64" s="477">
        <f>'Générateur P.Durable 20ans'!$B2-($D61+$D60)</f>
        <v>190</v>
      </c>
      <c r="EA64" s="477">
        <f>DY64*DZ64</f>
        <v>36100</v>
      </c>
      <c r="EC64" s="345"/>
      <c r="ED64" s="10" t="s">
        <v>489</v>
      </c>
      <c r="EE64" s="10">
        <f>'Générateur P.Durable 20ans'!$C2-($D63+$D62)</f>
        <v>190</v>
      </c>
      <c r="EF64" s="477">
        <f>'Générateur P.Durable 20ans'!$B2-($D61+$D60)</f>
        <v>190</v>
      </c>
      <c r="EG64" s="477">
        <f>EE64*EF64</f>
        <v>36100</v>
      </c>
      <c r="EI64" s="345"/>
      <c r="EJ64" s="10" t="s">
        <v>489</v>
      </c>
      <c r="EK64" s="10">
        <f>'Générateur P.Durable 20ans'!$C2-($D63+$D62)</f>
        <v>190</v>
      </c>
      <c r="EL64" s="477">
        <f>'Générateur P.Durable 20ans'!$B2-($D61+$D60)</f>
        <v>190</v>
      </c>
      <c r="EM64" s="477">
        <f>EK64*EL64</f>
        <v>36100</v>
      </c>
      <c r="EO64" s="345"/>
      <c r="EP64" s="10" t="s">
        <v>489</v>
      </c>
      <c r="EQ64" s="10">
        <f>'Générateur P.Durable 20ans'!$C2-($D63+$D62)</f>
        <v>190</v>
      </c>
      <c r="ER64" s="477">
        <f>'Générateur P.Durable 20ans'!$B2-($D61+$D60)</f>
        <v>190</v>
      </c>
      <c r="ES64" s="477">
        <f>EQ64*ER64</f>
        <v>36100</v>
      </c>
      <c r="EU64" s="345"/>
      <c r="EV64" s="10" t="s">
        <v>489</v>
      </c>
      <c r="EW64" s="10">
        <f>'Générateur P.Durable 20ans'!$C2-($D63+$D62)</f>
        <v>190</v>
      </c>
      <c r="EX64" s="477">
        <f>'Générateur P.Durable 20ans'!$B2-($D61+$D60)</f>
        <v>190</v>
      </c>
      <c r="EY64" s="477">
        <f>EW64*EX64</f>
        <v>36100</v>
      </c>
      <c r="FA64" s="345"/>
      <c r="FB64" s="10" t="s">
        <v>489</v>
      </c>
      <c r="FC64" s="10">
        <f>'Générateur P.Durable 20ans'!$C2-($D63+$D62)</f>
        <v>190</v>
      </c>
      <c r="FD64" s="477">
        <f>'Générateur P.Durable 20ans'!$B2-($D61+$D60)</f>
        <v>190</v>
      </c>
      <c r="FE64" s="477">
        <f>FC64*FD64</f>
        <v>36100</v>
      </c>
      <c r="FG64" s="345"/>
      <c r="FH64" s="10" t="s">
        <v>489</v>
      </c>
      <c r="FI64" s="10">
        <f>'Générateur P.Durable 20ans'!$C2-($D63+$D62)</f>
        <v>190</v>
      </c>
      <c r="FJ64" s="477">
        <f>'Générateur P.Durable 20ans'!$B2-($D61+$D60)</f>
        <v>190</v>
      </c>
      <c r="FK64" s="477">
        <f>FI64*FJ64</f>
        <v>36100</v>
      </c>
      <c r="FM64" s="345"/>
      <c r="FN64" s="10" t="s">
        <v>489</v>
      </c>
      <c r="FO64" s="10">
        <f>'Générateur P.Durable 20ans'!$C2-($D63+$D62)</f>
        <v>190</v>
      </c>
      <c r="FP64" s="477">
        <f>'Générateur P.Durable 20ans'!$B2-($D61+$D60)</f>
        <v>190</v>
      </c>
      <c r="FQ64" s="477">
        <f>FO64*FP64</f>
        <v>36100</v>
      </c>
      <c r="FS64" s="345"/>
      <c r="FT64" s="10" t="s">
        <v>489</v>
      </c>
      <c r="FU64" s="10">
        <f>'Générateur P.Durable 20ans'!$C2-($D63+$D62)</f>
        <v>190</v>
      </c>
      <c r="FV64" s="477">
        <f>'Générateur P.Durable 20ans'!$B2-($D61+$D60)</f>
        <v>190</v>
      </c>
      <c r="FW64" s="477">
        <f>FU64*FV64</f>
        <v>36100</v>
      </c>
      <c r="FY64" s="345"/>
    </row>
    <row r="65" spans="1:181" ht="15" thickBot="1" x14ac:dyDescent="0.35">
      <c r="A65" s="19"/>
      <c r="G65" s="345"/>
      <c r="M65" s="345"/>
      <c r="S65" s="345"/>
      <c r="Y65" s="345"/>
      <c r="AE65" s="345"/>
      <c r="AK65" s="345"/>
      <c r="AQ65" s="345"/>
      <c r="AW65" s="345"/>
      <c r="BC65" s="345"/>
      <c r="BI65" s="345"/>
      <c r="BO65" s="345"/>
      <c r="BU65" s="345"/>
      <c r="CA65" s="345"/>
      <c r="CG65" s="345"/>
      <c r="CM65" s="345"/>
      <c r="CS65" s="345"/>
      <c r="CY65" s="345"/>
      <c r="DE65" s="345"/>
      <c r="DK65" s="345"/>
      <c r="DQ65" s="345"/>
      <c r="DW65" s="345"/>
      <c r="EC65" s="345"/>
      <c r="EI65" s="345"/>
      <c r="EO65" s="345"/>
      <c r="EU65" s="345"/>
      <c r="FA65" s="345"/>
      <c r="FG65" s="345"/>
      <c r="FM65" s="345"/>
      <c r="FS65" s="345"/>
      <c r="FY65" s="345"/>
    </row>
    <row r="66" spans="1:181" x14ac:dyDescent="0.3">
      <c r="A66" s="19"/>
      <c r="B66" s="629" t="s">
        <v>431</v>
      </c>
      <c r="C66" s="600" t="s">
        <v>488</v>
      </c>
      <c r="D66" s="672" t="s">
        <v>487</v>
      </c>
      <c r="G66" s="345"/>
      <c r="H66" s="629" t="s">
        <v>431</v>
      </c>
      <c r="I66" s="600" t="s">
        <v>488</v>
      </c>
      <c r="J66" s="672" t="s">
        <v>487</v>
      </c>
      <c r="M66" s="345"/>
      <c r="N66" s="629" t="s">
        <v>431</v>
      </c>
      <c r="O66" s="600" t="s">
        <v>488</v>
      </c>
      <c r="P66" s="672" t="s">
        <v>487</v>
      </c>
      <c r="S66" s="345"/>
      <c r="T66" s="629" t="s">
        <v>431</v>
      </c>
      <c r="U66" s="600" t="s">
        <v>488</v>
      </c>
      <c r="V66" s="672" t="s">
        <v>487</v>
      </c>
      <c r="Y66" s="345"/>
      <c r="Z66" s="629" t="s">
        <v>431</v>
      </c>
      <c r="AA66" s="600" t="s">
        <v>488</v>
      </c>
      <c r="AB66" s="672" t="s">
        <v>487</v>
      </c>
      <c r="AE66" s="345"/>
      <c r="AF66" s="629" t="s">
        <v>431</v>
      </c>
      <c r="AG66" s="600" t="s">
        <v>488</v>
      </c>
      <c r="AH66" s="672" t="s">
        <v>487</v>
      </c>
      <c r="AK66" s="345"/>
      <c r="AL66" s="629" t="s">
        <v>431</v>
      </c>
      <c r="AM66" s="600" t="s">
        <v>488</v>
      </c>
      <c r="AN66" s="672" t="s">
        <v>487</v>
      </c>
      <c r="AQ66" s="345"/>
      <c r="AR66" s="629" t="s">
        <v>431</v>
      </c>
      <c r="AS66" s="600" t="s">
        <v>488</v>
      </c>
      <c r="AT66" s="672" t="s">
        <v>487</v>
      </c>
      <c r="AW66" s="345"/>
      <c r="AX66" s="629" t="s">
        <v>431</v>
      </c>
      <c r="AY66" s="600" t="s">
        <v>488</v>
      </c>
      <c r="AZ66" s="672" t="s">
        <v>487</v>
      </c>
      <c r="BC66" s="345"/>
      <c r="BD66" s="629" t="s">
        <v>431</v>
      </c>
      <c r="BE66" s="600" t="s">
        <v>488</v>
      </c>
      <c r="BF66" s="672" t="s">
        <v>487</v>
      </c>
      <c r="BI66" s="345"/>
      <c r="BJ66" s="629" t="s">
        <v>431</v>
      </c>
      <c r="BK66" s="600" t="s">
        <v>488</v>
      </c>
      <c r="BL66" s="672" t="s">
        <v>487</v>
      </c>
      <c r="BO66" s="345"/>
      <c r="BP66" s="629" t="s">
        <v>431</v>
      </c>
      <c r="BQ66" s="600" t="s">
        <v>488</v>
      </c>
      <c r="BR66" s="672" t="s">
        <v>487</v>
      </c>
      <c r="BU66" s="345"/>
      <c r="BV66" s="629" t="s">
        <v>431</v>
      </c>
      <c r="BW66" s="600" t="s">
        <v>488</v>
      </c>
      <c r="BX66" s="672" t="s">
        <v>487</v>
      </c>
      <c r="CA66" s="345"/>
      <c r="CB66" s="629" t="s">
        <v>431</v>
      </c>
      <c r="CC66" s="600" t="s">
        <v>488</v>
      </c>
      <c r="CD66" s="672" t="s">
        <v>487</v>
      </c>
      <c r="CG66" s="345"/>
      <c r="CH66" s="629" t="s">
        <v>431</v>
      </c>
      <c r="CI66" s="600" t="s">
        <v>488</v>
      </c>
      <c r="CJ66" s="672" t="s">
        <v>487</v>
      </c>
      <c r="CM66" s="345"/>
      <c r="CN66" s="629" t="s">
        <v>431</v>
      </c>
      <c r="CO66" s="600" t="s">
        <v>488</v>
      </c>
      <c r="CP66" s="672" t="s">
        <v>487</v>
      </c>
      <c r="CS66" s="345"/>
      <c r="CT66" s="629" t="s">
        <v>431</v>
      </c>
      <c r="CU66" s="600" t="s">
        <v>488</v>
      </c>
      <c r="CV66" s="672" t="s">
        <v>487</v>
      </c>
      <c r="CY66" s="345"/>
      <c r="CZ66" s="629" t="s">
        <v>431</v>
      </c>
      <c r="DA66" s="600" t="s">
        <v>488</v>
      </c>
      <c r="DB66" s="672" t="s">
        <v>487</v>
      </c>
      <c r="DE66" s="345"/>
      <c r="DF66" s="629" t="s">
        <v>431</v>
      </c>
      <c r="DG66" s="600" t="s">
        <v>488</v>
      </c>
      <c r="DH66" s="672" t="s">
        <v>487</v>
      </c>
      <c r="DK66" s="345"/>
      <c r="DL66" s="629" t="s">
        <v>431</v>
      </c>
      <c r="DM66" s="600" t="s">
        <v>488</v>
      </c>
      <c r="DN66" s="672" t="s">
        <v>487</v>
      </c>
      <c r="DQ66" s="345"/>
      <c r="DR66" s="629" t="s">
        <v>431</v>
      </c>
      <c r="DS66" s="600" t="s">
        <v>488</v>
      </c>
      <c r="DT66" s="672" t="s">
        <v>487</v>
      </c>
      <c r="DW66" s="345"/>
      <c r="DX66" s="629" t="s">
        <v>431</v>
      </c>
      <c r="DY66" s="600" t="s">
        <v>488</v>
      </c>
      <c r="DZ66" s="672" t="s">
        <v>487</v>
      </c>
      <c r="EC66" s="345"/>
      <c r="ED66" s="629" t="s">
        <v>431</v>
      </c>
      <c r="EE66" s="600" t="s">
        <v>488</v>
      </c>
      <c r="EF66" s="672" t="s">
        <v>487</v>
      </c>
      <c r="EI66" s="345"/>
      <c r="EJ66" s="629" t="s">
        <v>431</v>
      </c>
      <c r="EK66" s="600" t="s">
        <v>488</v>
      </c>
      <c r="EL66" s="672" t="s">
        <v>487</v>
      </c>
      <c r="EO66" s="345"/>
      <c r="EP66" s="629" t="s">
        <v>431</v>
      </c>
      <c r="EQ66" s="600" t="s">
        <v>488</v>
      </c>
      <c r="ER66" s="672" t="s">
        <v>487</v>
      </c>
      <c r="EU66" s="345"/>
      <c r="EV66" s="629" t="s">
        <v>431</v>
      </c>
      <c r="EW66" s="600" t="s">
        <v>488</v>
      </c>
      <c r="EX66" s="672" t="s">
        <v>487</v>
      </c>
      <c r="FA66" s="345"/>
      <c r="FB66" s="629" t="s">
        <v>431</v>
      </c>
      <c r="FC66" s="600" t="s">
        <v>488</v>
      </c>
      <c r="FD66" s="672" t="s">
        <v>487</v>
      </c>
      <c r="FG66" s="345"/>
      <c r="FH66" s="629" t="s">
        <v>431</v>
      </c>
      <c r="FI66" s="600" t="s">
        <v>488</v>
      </c>
      <c r="FJ66" s="672" t="s">
        <v>487</v>
      </c>
      <c r="FM66" s="345"/>
      <c r="FN66" s="629" t="s">
        <v>431</v>
      </c>
      <c r="FO66" s="600" t="s">
        <v>488</v>
      </c>
      <c r="FP66" s="672" t="s">
        <v>487</v>
      </c>
      <c r="FS66" s="345"/>
      <c r="FT66" s="629" t="s">
        <v>431</v>
      </c>
      <c r="FU66" s="600" t="s">
        <v>488</v>
      </c>
      <c r="FV66" s="672" t="s">
        <v>487</v>
      </c>
      <c r="FY66" s="345"/>
    </row>
    <row r="67" spans="1:181" ht="15" thickBot="1" x14ac:dyDescent="0.35">
      <c r="A67" s="19"/>
      <c r="B67" s="826">
        <f>'Générateur P.Durable 20ans'!$I2</f>
        <v>1</v>
      </c>
      <c r="C67" s="833">
        <f>'Générateur P.Durable 20ans'!$J2</f>
        <v>14</v>
      </c>
      <c r="D67" s="832">
        <f>'Générateur P.Durable 20ans'!$K2</f>
        <v>13</v>
      </c>
      <c r="G67" s="345"/>
      <c r="H67" s="668">
        <f>'Générateur P.Durable 20ans'!$I2</f>
        <v>1</v>
      </c>
      <c r="I67" s="50">
        <f>'Générateur P.Durable 20ans'!$J2</f>
        <v>14</v>
      </c>
      <c r="J67" s="630">
        <f>'Générateur P.Durable 20ans'!$K2</f>
        <v>13</v>
      </c>
      <c r="M67" s="345"/>
      <c r="N67" s="668">
        <f>'Générateur P.Durable 20ans'!$I2</f>
        <v>1</v>
      </c>
      <c r="O67" s="50">
        <f>'Générateur P.Durable 20ans'!$J2</f>
        <v>14</v>
      </c>
      <c r="P67" s="630">
        <f>'Générateur P.Durable 20ans'!$K2</f>
        <v>13</v>
      </c>
      <c r="S67" s="345"/>
      <c r="T67" s="668">
        <f>'Générateur P.Durable 20ans'!$I2</f>
        <v>1</v>
      </c>
      <c r="U67" s="50">
        <f>'Générateur P.Durable 20ans'!$J2</f>
        <v>14</v>
      </c>
      <c r="V67" s="630">
        <f>'Générateur P.Durable 20ans'!$K2</f>
        <v>13</v>
      </c>
      <c r="Y67" s="345"/>
      <c r="Z67" s="668">
        <f>'Générateur P.Durable 20ans'!$I2</f>
        <v>1</v>
      </c>
      <c r="AA67" s="50">
        <f>'Générateur P.Durable 20ans'!$J2</f>
        <v>14</v>
      </c>
      <c r="AB67" s="630">
        <f>'Générateur P.Durable 20ans'!$K2</f>
        <v>13</v>
      </c>
      <c r="AE67" s="345"/>
      <c r="AF67" s="668">
        <f>'Générateur P.Durable 20ans'!$I2</f>
        <v>1</v>
      </c>
      <c r="AG67" s="50">
        <f>'Générateur P.Durable 20ans'!$J2</f>
        <v>14</v>
      </c>
      <c r="AH67" s="630">
        <f>'Générateur P.Durable 20ans'!$K2</f>
        <v>13</v>
      </c>
      <c r="AK67" s="345"/>
      <c r="AL67" s="668">
        <f>'Générateur P.Durable 20ans'!$I2</f>
        <v>1</v>
      </c>
      <c r="AM67" s="50">
        <f>'Générateur P.Durable 20ans'!$J2</f>
        <v>14</v>
      </c>
      <c r="AN67" s="630">
        <f>'Générateur P.Durable 20ans'!$K2</f>
        <v>13</v>
      </c>
      <c r="AQ67" s="345"/>
      <c r="AR67" s="668">
        <f>'Générateur P.Durable 20ans'!$I2</f>
        <v>1</v>
      </c>
      <c r="AS67" s="50">
        <f>'Générateur P.Durable 20ans'!$J2</f>
        <v>14</v>
      </c>
      <c r="AT67" s="630">
        <f>'Générateur P.Durable 20ans'!$K2</f>
        <v>13</v>
      </c>
      <c r="AW67" s="345"/>
      <c r="AX67" s="668">
        <f>'Générateur P.Durable 20ans'!$I2</f>
        <v>1</v>
      </c>
      <c r="AY67" s="50">
        <f>'Générateur P.Durable 20ans'!$J2</f>
        <v>14</v>
      </c>
      <c r="AZ67" s="630">
        <f>'Générateur P.Durable 20ans'!$K2</f>
        <v>13</v>
      </c>
      <c r="BC67" s="345"/>
      <c r="BD67" s="668">
        <f>'Générateur P.Durable 20ans'!$I2</f>
        <v>1</v>
      </c>
      <c r="BE67" s="50">
        <f>'Générateur P.Durable 20ans'!$J2</f>
        <v>14</v>
      </c>
      <c r="BF67" s="630">
        <f>'Générateur P.Durable 20ans'!$K2</f>
        <v>13</v>
      </c>
      <c r="BI67" s="345"/>
      <c r="BJ67" s="668">
        <f>'Générateur P.Durable 20ans'!$I2</f>
        <v>1</v>
      </c>
      <c r="BK67" s="50">
        <f>'Générateur P.Durable 20ans'!$J2</f>
        <v>14</v>
      </c>
      <c r="BL67" s="630">
        <f>'Générateur P.Durable 20ans'!$K2</f>
        <v>13</v>
      </c>
      <c r="BO67" s="345"/>
      <c r="BP67" s="668">
        <f>'Générateur P.Durable 20ans'!$I2</f>
        <v>1</v>
      </c>
      <c r="BQ67" s="50">
        <f>'Générateur P.Durable 20ans'!$J2</f>
        <v>14</v>
      </c>
      <c r="BR67" s="630">
        <f>'Générateur P.Durable 20ans'!$K2</f>
        <v>13</v>
      </c>
      <c r="BU67" s="345"/>
      <c r="BV67" s="668">
        <f>'Générateur P.Durable 20ans'!$I2</f>
        <v>1</v>
      </c>
      <c r="BW67" s="50">
        <f>'Générateur P.Durable 20ans'!$J2</f>
        <v>14</v>
      </c>
      <c r="BX67" s="630">
        <f>'Générateur P.Durable 20ans'!$K2</f>
        <v>13</v>
      </c>
      <c r="CA67" s="345"/>
      <c r="CB67" s="668">
        <f>'Générateur P.Durable 20ans'!$I2</f>
        <v>1</v>
      </c>
      <c r="CC67" s="50">
        <f>'Générateur P.Durable 20ans'!$J2</f>
        <v>14</v>
      </c>
      <c r="CD67" s="630">
        <f>'Générateur P.Durable 20ans'!$K2</f>
        <v>13</v>
      </c>
      <c r="CG67" s="345"/>
      <c r="CH67" s="668">
        <f>'Générateur P.Durable 20ans'!$I2</f>
        <v>1</v>
      </c>
      <c r="CI67" s="50">
        <f>'Générateur P.Durable 20ans'!$J2</f>
        <v>14</v>
      </c>
      <c r="CJ67" s="630">
        <f>'Générateur P.Durable 20ans'!$K2</f>
        <v>13</v>
      </c>
      <c r="CM67" s="345"/>
      <c r="CN67" s="668">
        <f>'Générateur P.Durable 20ans'!$I2</f>
        <v>1</v>
      </c>
      <c r="CO67" s="50">
        <f>'Générateur P.Durable 20ans'!$J2</f>
        <v>14</v>
      </c>
      <c r="CP67" s="630">
        <f>'Générateur P.Durable 20ans'!$K2</f>
        <v>13</v>
      </c>
      <c r="CS67" s="345"/>
      <c r="CT67" s="668">
        <f>'Générateur P.Durable 20ans'!$I2</f>
        <v>1</v>
      </c>
      <c r="CU67" s="50">
        <f>'Générateur P.Durable 20ans'!$J2</f>
        <v>14</v>
      </c>
      <c r="CV67" s="630">
        <f>'Générateur P.Durable 20ans'!$K2</f>
        <v>13</v>
      </c>
      <c r="CY67" s="345"/>
      <c r="CZ67" s="668">
        <f>'Générateur P.Durable 20ans'!$I2</f>
        <v>1</v>
      </c>
      <c r="DA67" s="50">
        <f>'Générateur P.Durable 20ans'!$J2</f>
        <v>14</v>
      </c>
      <c r="DB67" s="630">
        <f>'Générateur P.Durable 20ans'!$K2</f>
        <v>13</v>
      </c>
      <c r="DE67" s="345"/>
      <c r="DF67" s="668">
        <f>'Générateur P.Durable 20ans'!$I2</f>
        <v>1</v>
      </c>
      <c r="DG67" s="50">
        <f>'Générateur P.Durable 20ans'!$J2</f>
        <v>14</v>
      </c>
      <c r="DH67" s="630">
        <f>'Générateur P.Durable 20ans'!$K2</f>
        <v>13</v>
      </c>
      <c r="DK67" s="345"/>
      <c r="DL67" s="668">
        <f>'Générateur P.Durable 20ans'!$I2</f>
        <v>1</v>
      </c>
      <c r="DM67" s="50">
        <f>'Générateur P.Durable 20ans'!$J2</f>
        <v>14</v>
      </c>
      <c r="DN67" s="630">
        <f>'Générateur P.Durable 20ans'!$K2</f>
        <v>13</v>
      </c>
      <c r="DQ67" s="345"/>
      <c r="DR67" s="668">
        <f>'Générateur P.Durable 20ans'!$I2</f>
        <v>1</v>
      </c>
      <c r="DS67" s="50">
        <f>'Générateur P.Durable 20ans'!$J2</f>
        <v>14</v>
      </c>
      <c r="DT67" s="630">
        <f>'Générateur P.Durable 20ans'!$K2</f>
        <v>13</v>
      </c>
      <c r="DW67" s="345"/>
      <c r="DX67" s="668">
        <f>'Générateur P.Durable 20ans'!$I2</f>
        <v>1</v>
      </c>
      <c r="DY67" s="50">
        <f>'Générateur P.Durable 20ans'!$J2</f>
        <v>14</v>
      </c>
      <c r="DZ67" s="630">
        <f>'Générateur P.Durable 20ans'!$K2</f>
        <v>13</v>
      </c>
      <c r="EC67" s="345"/>
      <c r="ED67" s="668">
        <f>'Générateur P.Durable 20ans'!$I2</f>
        <v>1</v>
      </c>
      <c r="EE67" s="50">
        <f>'Générateur P.Durable 20ans'!$J2</f>
        <v>14</v>
      </c>
      <c r="EF67" s="630">
        <f>'Générateur P.Durable 20ans'!$K2</f>
        <v>13</v>
      </c>
      <c r="EI67" s="345"/>
      <c r="EJ67" s="668">
        <f>'Générateur P.Durable 20ans'!$I2</f>
        <v>1</v>
      </c>
      <c r="EK67" s="50">
        <f>'Générateur P.Durable 20ans'!$J2</f>
        <v>14</v>
      </c>
      <c r="EL67" s="630">
        <f>'Générateur P.Durable 20ans'!$K2</f>
        <v>13</v>
      </c>
      <c r="EO67" s="345"/>
      <c r="EP67" s="668">
        <f>'Générateur P.Durable 20ans'!$I2</f>
        <v>1</v>
      </c>
      <c r="EQ67" s="50">
        <f>'Générateur P.Durable 20ans'!$J2</f>
        <v>14</v>
      </c>
      <c r="ER67" s="630">
        <f>'Générateur P.Durable 20ans'!$K2</f>
        <v>13</v>
      </c>
      <c r="EU67" s="345"/>
      <c r="EV67" s="668">
        <f>'Générateur P.Durable 20ans'!$I2</f>
        <v>1</v>
      </c>
      <c r="EW67" s="50">
        <f>'Générateur P.Durable 20ans'!$J2</f>
        <v>14</v>
      </c>
      <c r="EX67" s="630">
        <f>'Générateur P.Durable 20ans'!$K2</f>
        <v>13</v>
      </c>
      <c r="FA67" s="345"/>
      <c r="FB67" s="668">
        <f>'Générateur P.Durable 20ans'!$I2</f>
        <v>1</v>
      </c>
      <c r="FC67" s="50">
        <f>'Générateur P.Durable 20ans'!$J2</f>
        <v>14</v>
      </c>
      <c r="FD67" s="630">
        <f>'Générateur P.Durable 20ans'!$K2</f>
        <v>13</v>
      </c>
      <c r="FG67" s="345"/>
      <c r="FH67" s="668">
        <f>'Générateur P.Durable 20ans'!$I2</f>
        <v>1</v>
      </c>
      <c r="FI67" s="50">
        <f>'Générateur P.Durable 20ans'!$J2</f>
        <v>14</v>
      </c>
      <c r="FJ67" s="630">
        <f>'Générateur P.Durable 20ans'!$K2</f>
        <v>13</v>
      </c>
      <c r="FM67" s="345"/>
      <c r="FN67" s="668">
        <f>'Générateur P.Durable 20ans'!$I2</f>
        <v>1</v>
      </c>
      <c r="FO67" s="50">
        <f>'Générateur P.Durable 20ans'!$J2</f>
        <v>14</v>
      </c>
      <c r="FP67" s="630">
        <f>'Générateur P.Durable 20ans'!$K2</f>
        <v>13</v>
      </c>
      <c r="FS67" s="345"/>
      <c r="FT67" s="668">
        <f>'Générateur P.Durable 20ans'!$I2</f>
        <v>1</v>
      </c>
      <c r="FU67" s="50">
        <f>'Générateur P.Durable 20ans'!$J2</f>
        <v>14</v>
      </c>
      <c r="FV67" s="630">
        <f>'Générateur P.Durable 20ans'!$K2</f>
        <v>13</v>
      </c>
      <c r="FY67" s="345"/>
    </row>
    <row r="68" spans="1:181" ht="15" thickBot="1" x14ac:dyDescent="0.35">
      <c r="A68" s="19"/>
      <c r="G68" s="345"/>
      <c r="M68" s="345"/>
      <c r="S68" s="345"/>
      <c r="Y68" s="345"/>
      <c r="AE68" s="345"/>
      <c r="AK68" s="345"/>
      <c r="AQ68" s="345"/>
      <c r="AW68" s="345"/>
      <c r="BC68" s="345"/>
      <c r="BI68" s="345"/>
      <c r="BO68" s="345"/>
      <c r="BU68" s="345"/>
      <c r="CA68" s="345"/>
      <c r="CG68" s="345"/>
      <c r="CM68" s="345"/>
      <c r="CS68" s="345"/>
      <c r="CY68" s="345"/>
      <c r="DE68" s="345"/>
      <c r="DK68" s="345"/>
      <c r="DQ68" s="345"/>
      <c r="DW68" s="345"/>
      <c r="EC68" s="345"/>
      <c r="EI68" s="345"/>
      <c r="EO68" s="345"/>
      <c r="EU68" s="345"/>
      <c r="FA68" s="345"/>
      <c r="FG68" s="345"/>
      <c r="FM68" s="345"/>
      <c r="FS68" s="345"/>
      <c r="FY68" s="345"/>
    </row>
    <row r="69" spans="1:181" ht="15" thickBot="1" x14ac:dyDescent="0.35">
      <c r="A69" s="19"/>
      <c r="B69" s="838" t="s">
        <v>486</v>
      </c>
      <c r="C69" s="600" t="s">
        <v>485</v>
      </c>
      <c r="D69" s="600" t="s">
        <v>445</v>
      </c>
      <c r="E69" s="672" t="s">
        <v>475</v>
      </c>
      <c r="G69" s="345"/>
      <c r="H69" s="838" t="s">
        <v>486</v>
      </c>
      <c r="I69" s="600" t="s">
        <v>485</v>
      </c>
      <c r="J69" s="600" t="s">
        <v>445</v>
      </c>
      <c r="K69" s="672" t="s">
        <v>475</v>
      </c>
      <c r="M69" s="345"/>
      <c r="N69" s="838" t="s">
        <v>486</v>
      </c>
      <c r="O69" s="600" t="s">
        <v>485</v>
      </c>
      <c r="P69" s="600" t="s">
        <v>445</v>
      </c>
      <c r="Q69" s="672" t="s">
        <v>475</v>
      </c>
      <c r="S69" s="345"/>
      <c r="T69" s="838" t="s">
        <v>486</v>
      </c>
      <c r="U69" s="600" t="s">
        <v>485</v>
      </c>
      <c r="V69" s="600" t="s">
        <v>445</v>
      </c>
      <c r="W69" s="672" t="s">
        <v>475</v>
      </c>
      <c r="Y69" s="345"/>
      <c r="Z69" s="838" t="s">
        <v>486</v>
      </c>
      <c r="AA69" s="600" t="s">
        <v>485</v>
      </c>
      <c r="AB69" s="600" t="s">
        <v>445</v>
      </c>
      <c r="AC69" s="672" t="s">
        <v>475</v>
      </c>
      <c r="AE69" s="345"/>
      <c r="AF69" s="838" t="s">
        <v>486</v>
      </c>
      <c r="AG69" s="600" t="s">
        <v>485</v>
      </c>
      <c r="AH69" s="600" t="s">
        <v>445</v>
      </c>
      <c r="AI69" s="672" t="s">
        <v>475</v>
      </c>
      <c r="AK69" s="345"/>
      <c r="AL69" s="838" t="s">
        <v>486</v>
      </c>
      <c r="AM69" s="600" t="s">
        <v>485</v>
      </c>
      <c r="AN69" s="600" t="s">
        <v>445</v>
      </c>
      <c r="AO69" s="672" t="s">
        <v>475</v>
      </c>
      <c r="AQ69" s="345"/>
      <c r="AR69" s="838" t="s">
        <v>486</v>
      </c>
      <c r="AS69" s="600" t="s">
        <v>485</v>
      </c>
      <c r="AT69" s="600" t="s">
        <v>445</v>
      </c>
      <c r="AU69" s="672" t="s">
        <v>475</v>
      </c>
      <c r="AW69" s="345"/>
      <c r="AX69" s="838" t="s">
        <v>486</v>
      </c>
      <c r="AY69" s="600" t="s">
        <v>485</v>
      </c>
      <c r="AZ69" s="600" t="s">
        <v>445</v>
      </c>
      <c r="BA69" s="672" t="s">
        <v>475</v>
      </c>
      <c r="BC69" s="345"/>
      <c r="BD69" s="838" t="s">
        <v>486</v>
      </c>
      <c r="BE69" s="600" t="s">
        <v>485</v>
      </c>
      <c r="BF69" s="600" t="s">
        <v>445</v>
      </c>
      <c r="BG69" s="672" t="s">
        <v>475</v>
      </c>
      <c r="BI69" s="345"/>
      <c r="BJ69" s="838" t="s">
        <v>486</v>
      </c>
      <c r="BK69" s="600" t="s">
        <v>485</v>
      </c>
      <c r="BL69" s="600" t="s">
        <v>445</v>
      </c>
      <c r="BM69" s="672" t="s">
        <v>475</v>
      </c>
      <c r="BO69" s="345"/>
      <c r="BP69" s="838" t="s">
        <v>486</v>
      </c>
      <c r="BQ69" s="600" t="s">
        <v>485</v>
      </c>
      <c r="BR69" s="600" t="s">
        <v>445</v>
      </c>
      <c r="BS69" s="672" t="s">
        <v>475</v>
      </c>
      <c r="BU69" s="345"/>
      <c r="BV69" s="838" t="s">
        <v>486</v>
      </c>
      <c r="BW69" s="600" t="s">
        <v>485</v>
      </c>
      <c r="BX69" s="600" t="s">
        <v>445</v>
      </c>
      <c r="BY69" s="672" t="s">
        <v>475</v>
      </c>
      <c r="CA69" s="345"/>
      <c r="CB69" s="838" t="s">
        <v>486</v>
      </c>
      <c r="CC69" s="600" t="s">
        <v>485</v>
      </c>
      <c r="CD69" s="600" t="s">
        <v>445</v>
      </c>
      <c r="CE69" s="672" t="s">
        <v>475</v>
      </c>
      <c r="CG69" s="345"/>
      <c r="CH69" s="838" t="s">
        <v>486</v>
      </c>
      <c r="CI69" s="600" t="s">
        <v>485</v>
      </c>
      <c r="CJ69" s="600" t="s">
        <v>445</v>
      </c>
      <c r="CK69" s="672" t="s">
        <v>475</v>
      </c>
      <c r="CM69" s="345"/>
      <c r="CN69" s="838" t="s">
        <v>486</v>
      </c>
      <c r="CO69" s="600" t="s">
        <v>485</v>
      </c>
      <c r="CP69" s="600" t="s">
        <v>445</v>
      </c>
      <c r="CQ69" s="672" t="s">
        <v>475</v>
      </c>
      <c r="CS69" s="345"/>
      <c r="CT69" s="838" t="s">
        <v>486</v>
      </c>
      <c r="CU69" s="600" t="s">
        <v>485</v>
      </c>
      <c r="CV69" s="600" t="s">
        <v>445</v>
      </c>
      <c r="CW69" s="672" t="s">
        <v>475</v>
      </c>
      <c r="CY69" s="345"/>
      <c r="CZ69" s="838" t="s">
        <v>486</v>
      </c>
      <c r="DA69" s="600" t="s">
        <v>485</v>
      </c>
      <c r="DB69" s="600" t="s">
        <v>445</v>
      </c>
      <c r="DC69" s="672" t="s">
        <v>475</v>
      </c>
      <c r="DE69" s="345"/>
      <c r="DF69" s="838" t="s">
        <v>486</v>
      </c>
      <c r="DG69" s="600" t="s">
        <v>485</v>
      </c>
      <c r="DH69" s="600" t="s">
        <v>445</v>
      </c>
      <c r="DI69" s="672" t="s">
        <v>475</v>
      </c>
      <c r="DK69" s="345"/>
      <c r="DL69" s="838" t="s">
        <v>486</v>
      </c>
      <c r="DM69" s="600" t="s">
        <v>485</v>
      </c>
      <c r="DN69" s="600" t="s">
        <v>445</v>
      </c>
      <c r="DO69" s="672" t="s">
        <v>475</v>
      </c>
      <c r="DQ69" s="345"/>
      <c r="DR69" s="838" t="s">
        <v>486</v>
      </c>
      <c r="DS69" s="600" t="s">
        <v>485</v>
      </c>
      <c r="DT69" s="600" t="s">
        <v>445</v>
      </c>
      <c r="DU69" s="672" t="s">
        <v>475</v>
      </c>
      <c r="DW69" s="345"/>
      <c r="DX69" s="838" t="s">
        <v>486</v>
      </c>
      <c r="DY69" s="600" t="s">
        <v>485</v>
      </c>
      <c r="DZ69" s="600" t="s">
        <v>445</v>
      </c>
      <c r="EA69" s="672" t="s">
        <v>475</v>
      </c>
      <c r="EC69" s="345"/>
      <c r="ED69" s="838" t="s">
        <v>486</v>
      </c>
      <c r="EE69" s="600" t="s">
        <v>485</v>
      </c>
      <c r="EF69" s="600" t="s">
        <v>445</v>
      </c>
      <c r="EG69" s="672" t="s">
        <v>475</v>
      </c>
      <c r="EI69" s="345"/>
      <c r="EJ69" s="838" t="s">
        <v>486</v>
      </c>
      <c r="EK69" s="600" t="s">
        <v>485</v>
      </c>
      <c r="EL69" s="600" t="s">
        <v>445</v>
      </c>
      <c r="EM69" s="672" t="s">
        <v>475</v>
      </c>
      <c r="EO69" s="345"/>
      <c r="EP69" s="838" t="s">
        <v>486</v>
      </c>
      <c r="EQ69" s="600" t="s">
        <v>485</v>
      </c>
      <c r="ER69" s="600" t="s">
        <v>445</v>
      </c>
      <c r="ES69" s="672" t="s">
        <v>475</v>
      </c>
      <c r="EU69" s="345"/>
      <c r="EV69" s="838" t="s">
        <v>486</v>
      </c>
      <c r="EW69" s="600" t="s">
        <v>485</v>
      </c>
      <c r="EX69" s="600" t="s">
        <v>445</v>
      </c>
      <c r="EY69" s="672" t="s">
        <v>475</v>
      </c>
      <c r="FA69" s="345"/>
      <c r="FB69" s="838" t="s">
        <v>486</v>
      </c>
      <c r="FC69" s="600" t="s">
        <v>485</v>
      </c>
      <c r="FD69" s="600" t="s">
        <v>445</v>
      </c>
      <c r="FE69" s="672" t="s">
        <v>475</v>
      </c>
      <c r="FG69" s="345"/>
      <c r="FH69" s="838" t="s">
        <v>486</v>
      </c>
      <c r="FI69" s="600" t="s">
        <v>485</v>
      </c>
      <c r="FJ69" s="600" t="s">
        <v>445</v>
      </c>
      <c r="FK69" s="672" t="s">
        <v>475</v>
      </c>
      <c r="FM69" s="345"/>
      <c r="FN69" s="838" t="s">
        <v>486</v>
      </c>
      <c r="FO69" s="600" t="s">
        <v>485</v>
      </c>
      <c r="FP69" s="600" t="s">
        <v>445</v>
      </c>
      <c r="FQ69" s="672" t="s">
        <v>475</v>
      </c>
      <c r="FS69" s="345"/>
      <c r="FT69" s="838" t="s">
        <v>486</v>
      </c>
      <c r="FU69" s="600" t="s">
        <v>485</v>
      </c>
      <c r="FV69" s="600" t="s">
        <v>445</v>
      </c>
      <c r="FW69" s="672" t="s">
        <v>475</v>
      </c>
      <c r="FY69" s="345"/>
    </row>
    <row r="70" spans="1:181" ht="15" thickBot="1" x14ac:dyDescent="0.35">
      <c r="A70" s="19"/>
      <c r="B70" s="857">
        <f>IF(AND(C67*E63&gt;C60,C67*E62&gt;C60),1,0)</f>
        <v>0</v>
      </c>
      <c r="C70" s="857">
        <f>IF(AND(C67*E61&gt;C62,C67*E60&gt;C62),1,0)</f>
        <v>0</v>
      </c>
      <c r="D70" s="856">
        <f>IF(AND(C70=1,B70=1),1,0)</f>
        <v>0</v>
      </c>
      <c r="E70" s="855">
        <f>IF(AND(B70=0,C70=0,D70=0),1,0)</f>
        <v>1</v>
      </c>
      <c r="G70" s="345"/>
      <c r="H70" s="854">
        <f>IF(AND(I67*K63&gt;I60,I67*K62&gt;I60),1,0)</f>
        <v>0</v>
      </c>
      <c r="I70" s="854">
        <f>IF(AND(I67*K61&gt;I62,I67*K60&gt;I62),1,0)</f>
        <v>0</v>
      </c>
      <c r="J70" s="853">
        <f>IF(AND(I70=1,H70=1),1,0)</f>
        <v>0</v>
      </c>
      <c r="K70" s="852">
        <f>IF(AND(H70=0,I70=0,J70=0),1,0)</f>
        <v>1</v>
      </c>
      <c r="M70" s="345"/>
      <c r="N70" s="854">
        <f>IF(AND(O67*Q63&gt;O60,O67*Q62&gt;O60),1,0)</f>
        <v>0</v>
      </c>
      <c r="O70" s="854">
        <f>IF(AND(O67*Q61&gt;O62,O67*Q60&gt;O62),1,0)</f>
        <v>0</v>
      </c>
      <c r="P70" s="853">
        <f>IF(AND(O70=1,N70=1),1,0)</f>
        <v>0</v>
      </c>
      <c r="Q70" s="852">
        <f>IF(AND(N70=0,O70=0,P70=0),1,0)</f>
        <v>1</v>
      </c>
      <c r="S70" s="345"/>
      <c r="T70" s="854">
        <f>IF(AND(U67*W63&gt;U60,U67*W62&gt;U60),1,0)</f>
        <v>0</v>
      </c>
      <c r="U70" s="854">
        <f>IF(AND(U67*W61&gt;U62,U67*W60&gt;U62),1,0)</f>
        <v>0</v>
      </c>
      <c r="V70" s="853">
        <f>IF(AND(U70=1,T70=1),1,0)</f>
        <v>0</v>
      </c>
      <c r="W70" s="852">
        <f>IF(AND(T70=0,U70=0,V70=0),1,0)</f>
        <v>1</v>
      </c>
      <c r="Y70" s="345"/>
      <c r="Z70" s="854">
        <f>IF(AND(AA67*AC63&gt;AA60,AA67*AC62&gt;AA60),1,0)</f>
        <v>0</v>
      </c>
      <c r="AA70" s="854">
        <f>IF(AND(AA67*AC61&gt;AA62,AA67*AC60&gt;AA62),1,0)</f>
        <v>0</v>
      </c>
      <c r="AB70" s="853">
        <f>IF(AND(AA70=1,Z70=1),1,0)</f>
        <v>0</v>
      </c>
      <c r="AC70" s="852">
        <f>IF(AND(Z70=0,AA70=0,AB70=0),1,0)</f>
        <v>1</v>
      </c>
      <c r="AE70" s="345"/>
      <c r="AF70" s="854">
        <f>IF(AND(AG67*AI63&gt;AG60,AG67*AI62&gt;AG60),1,0)</f>
        <v>0</v>
      </c>
      <c r="AG70" s="854">
        <f>IF(AND(AG67*AI61&gt;AG62,AG67*AI60&gt;AG62),1,0)</f>
        <v>0</v>
      </c>
      <c r="AH70" s="853">
        <f>IF(AND(AG70=1,AF70=1),1,0)</f>
        <v>0</v>
      </c>
      <c r="AI70" s="852">
        <f>IF(AND(AF70=0,AG70=0,AH70=0),1,0)</f>
        <v>1</v>
      </c>
      <c r="AK70" s="345"/>
      <c r="AL70" s="854">
        <f>IF(AND(AM67*AO63&gt;AM60,AM67*AO62&gt;AM60),1,0)</f>
        <v>0</v>
      </c>
      <c r="AM70" s="854">
        <f>IF(AND(AM67*AO61&gt;AM62,AM67*AO60&gt;AM62),1,0)</f>
        <v>0</v>
      </c>
      <c r="AN70" s="853">
        <f>IF(AND(AM70=1,AL70=1),1,0)</f>
        <v>0</v>
      </c>
      <c r="AO70" s="852">
        <f>IF(AND(AL70=0,AM70=0,AN70=0),1,0)</f>
        <v>1</v>
      </c>
      <c r="AQ70" s="345"/>
      <c r="AR70" s="854">
        <f>IF(AND(AS67*AU63&gt;AS60,AS67*AU62&gt;AS60),1,0)</f>
        <v>0</v>
      </c>
      <c r="AS70" s="854">
        <f>IF(AND(AS67*AU61&gt;AS62,AS67*AU60&gt;AS62),1,0)</f>
        <v>0</v>
      </c>
      <c r="AT70" s="853">
        <f>IF(AND(AS70=1,AR70=1),1,0)</f>
        <v>0</v>
      </c>
      <c r="AU70" s="852">
        <f>IF(AND(AR70=0,AS70=0,AT70=0),1,0)</f>
        <v>1</v>
      </c>
      <c r="AW70" s="345"/>
      <c r="AX70" s="854">
        <f>IF(AND(AY67*BA63&gt;AY60,AY67*BA62&gt;AY60),1,0)</f>
        <v>0</v>
      </c>
      <c r="AY70" s="854">
        <f>IF(AND(AY67*BA61&gt;AY62,AY67*BA60&gt;AY62),1,0)</f>
        <v>0</v>
      </c>
      <c r="AZ70" s="853">
        <f>IF(AND(AY70=1,AX70=1),1,0)</f>
        <v>0</v>
      </c>
      <c r="BA70" s="852">
        <f>IF(AND(AX70=0,AY70=0,AZ70=0),1,0)</f>
        <v>1</v>
      </c>
      <c r="BC70" s="345"/>
      <c r="BD70" s="854">
        <f>IF(AND(BE67*BG63&gt;BE60,BE67*BG62&gt;BE60),1,0)</f>
        <v>0</v>
      </c>
      <c r="BE70" s="854">
        <f>IF(AND(BE67*BG61&gt;BE62,BE67*BG60&gt;BE62),1,0)</f>
        <v>0</v>
      </c>
      <c r="BF70" s="853">
        <f>IF(AND(BE70=1,BD70=1),1,0)</f>
        <v>0</v>
      </c>
      <c r="BG70" s="852">
        <f>IF(AND(BD70=0,BE70=0,BF70=0),1,0)</f>
        <v>1</v>
      </c>
      <c r="BI70" s="345"/>
      <c r="BJ70" s="854">
        <f>IF(AND(BK67*BM63&gt;BK60,BK67*BM62&gt;BK60),1,0)</f>
        <v>0</v>
      </c>
      <c r="BK70" s="854">
        <f>IF(AND(BK67*BM61&gt;BK62,BK67*BM60&gt;BK62),1,0)</f>
        <v>0</v>
      </c>
      <c r="BL70" s="853">
        <f>IF(AND(BK70=1,BJ70=1),1,0)</f>
        <v>0</v>
      </c>
      <c r="BM70" s="852">
        <f>IF(AND(BJ70=0,BK70=0,BL70=0),1,0)</f>
        <v>1</v>
      </c>
      <c r="BO70" s="345"/>
      <c r="BP70" s="854">
        <f>IF(AND(BQ67*BS63&gt;BQ60,BQ67*BS62&gt;BQ60),1,0)</f>
        <v>0</v>
      </c>
      <c r="BQ70" s="854">
        <f>IF(AND(BQ67*BS61&gt;BQ62,BQ67*BS60&gt;BQ62),1,0)</f>
        <v>0</v>
      </c>
      <c r="BR70" s="853">
        <f>IF(AND(BQ70=1,BP70=1),1,0)</f>
        <v>0</v>
      </c>
      <c r="BS70" s="852">
        <f>IF(AND(BP70=0,BQ70=0,BR70=0),1,0)</f>
        <v>1</v>
      </c>
      <c r="BU70" s="345"/>
      <c r="BV70" s="854">
        <f>IF(AND(BW67*BY63&gt;BW60,BW67*BY62&gt;BW60),1,0)</f>
        <v>0</v>
      </c>
      <c r="BW70" s="854">
        <f>IF(AND(BW67*BY61&gt;BW62,BW67*BY60&gt;BW62),1,0)</f>
        <v>0</v>
      </c>
      <c r="BX70" s="853">
        <f>IF(AND(BW70=1,BV70=1),1,0)</f>
        <v>0</v>
      </c>
      <c r="BY70" s="852">
        <f>IF(AND(BV70=0,BW70=0,BX70=0),1,0)</f>
        <v>1</v>
      </c>
      <c r="CA70" s="345"/>
      <c r="CB70" s="854">
        <f>IF(AND(CC67*CE63&gt;CC60,CC67*CE62&gt;CC60),1,0)</f>
        <v>0</v>
      </c>
      <c r="CC70" s="854">
        <f>IF(AND(CC67*CE61&gt;CC62,CC67*CE60&gt;CC62),1,0)</f>
        <v>0</v>
      </c>
      <c r="CD70" s="853">
        <f>IF(AND(CC70=1,CB70=1),1,0)</f>
        <v>0</v>
      </c>
      <c r="CE70" s="852">
        <f>IF(AND(CB70=0,CC70=0,CD70=0),1,0)</f>
        <v>1</v>
      </c>
      <c r="CG70" s="345"/>
      <c r="CH70" s="854">
        <f>IF(AND(CI67*CK63&gt;CI60,CI67*CK62&gt;CI60),1,0)</f>
        <v>0</v>
      </c>
      <c r="CI70" s="854">
        <f>IF(AND(CI67*CK61&gt;CI62,CI67*CK60&gt;CI62),1,0)</f>
        <v>0</v>
      </c>
      <c r="CJ70" s="853">
        <f>IF(AND(CI70=1,CH70=1),1,0)</f>
        <v>0</v>
      </c>
      <c r="CK70" s="852">
        <f>IF(AND(CH70=0,CI70=0,CJ70=0),1,0)</f>
        <v>1</v>
      </c>
      <c r="CM70" s="345"/>
      <c r="CN70" s="854">
        <f>IF(AND(CO67*CQ63&gt;CO60,CO67*CQ62&gt;CO60),1,0)</f>
        <v>0</v>
      </c>
      <c r="CO70" s="854">
        <f>IF(AND(CO67*CQ61&gt;CO62,CO67*CQ60&gt;CO62),1,0)</f>
        <v>0</v>
      </c>
      <c r="CP70" s="853">
        <f>IF(AND(CO70=1,CN70=1),1,0)</f>
        <v>0</v>
      </c>
      <c r="CQ70" s="852">
        <f>IF(AND(CN70=0,CO70=0,CP70=0),1,0)</f>
        <v>1</v>
      </c>
      <c r="CS70" s="345"/>
      <c r="CT70" s="854">
        <f>IF(AND(CU67*CW63&gt;CU60,CU67*CW62&gt;CU60),1,0)</f>
        <v>0</v>
      </c>
      <c r="CU70" s="854">
        <f>IF(AND(CU67*CW61&gt;CU62,CU67*CW60&gt;CU62),1,0)</f>
        <v>0</v>
      </c>
      <c r="CV70" s="853">
        <f>IF(AND(CU70=1,CT70=1),1,0)</f>
        <v>0</v>
      </c>
      <c r="CW70" s="852">
        <f>IF(AND(CT70=0,CU70=0,CV70=0),1,0)</f>
        <v>1</v>
      </c>
      <c r="CY70" s="345"/>
      <c r="CZ70" s="854">
        <f>IF(AND(DA67*DC63&gt;DA60,DA67*DC62&gt;DA60),1,0)</f>
        <v>0</v>
      </c>
      <c r="DA70" s="854">
        <f>IF(AND(DA67*DC61&gt;DA62,DA67*DC60&gt;DA62),1,0)</f>
        <v>0</v>
      </c>
      <c r="DB70" s="853">
        <f>IF(AND(DA70=1,CZ70=1),1,0)</f>
        <v>0</v>
      </c>
      <c r="DC70" s="852">
        <f>IF(AND(CZ70=0,DA70=0,DB70=0),1,0)</f>
        <v>1</v>
      </c>
      <c r="DE70" s="345"/>
      <c r="DF70" s="854">
        <f>IF(AND(DG67*DI63&gt;DG60,DG67*DI62&gt;DG60),1,0)</f>
        <v>0</v>
      </c>
      <c r="DG70" s="854">
        <f>IF(AND(DG67*DI61&gt;DG62,DG67*DI60&gt;DG62),1,0)</f>
        <v>0</v>
      </c>
      <c r="DH70" s="853">
        <f>IF(AND(DG70=1,DF70=1),1,0)</f>
        <v>0</v>
      </c>
      <c r="DI70" s="852">
        <f>IF(AND(DF70=0,DG70=0,DH70=0),1,0)</f>
        <v>1</v>
      </c>
      <c r="DK70" s="345"/>
      <c r="DL70" s="854">
        <f>IF(AND(DM67*DO63&gt;DM60,DM67*DO62&gt;DM60),1,0)</f>
        <v>0</v>
      </c>
      <c r="DM70" s="854">
        <f>IF(AND(DM67*DO61&gt;DM62,DM67*DO60&gt;DM62),1,0)</f>
        <v>0</v>
      </c>
      <c r="DN70" s="853">
        <f>IF(AND(DM70=1,DL70=1),1,0)</f>
        <v>0</v>
      </c>
      <c r="DO70" s="852">
        <f>IF(AND(DL70=0,DM70=0,DN70=0),1,0)</f>
        <v>1</v>
      </c>
      <c r="DQ70" s="345"/>
      <c r="DR70" s="854">
        <f>IF(AND(DS67*DU63&gt;DS60,DS67*DU62&gt;DS60),1,0)</f>
        <v>0</v>
      </c>
      <c r="DS70" s="854">
        <f>IF(AND(DS67*DU61&gt;DS62,DS67*DU60&gt;DS62),1,0)</f>
        <v>0</v>
      </c>
      <c r="DT70" s="853">
        <f>IF(AND(DS70=1,DR70=1),1,0)</f>
        <v>0</v>
      </c>
      <c r="DU70" s="852">
        <f>IF(AND(DR70=0,DS70=0,DT70=0),1,0)</f>
        <v>1</v>
      </c>
      <c r="DW70" s="345"/>
      <c r="DX70" s="854">
        <f>IF(AND(DY67*EA63&gt;DY60,DY67*EA62&gt;DY60),1,0)</f>
        <v>0</v>
      </c>
      <c r="DY70" s="854">
        <f>IF(AND(DY67*EA61&gt;DY62,DY67*EA60&gt;DY62),1,0)</f>
        <v>0</v>
      </c>
      <c r="DZ70" s="853">
        <f>IF(AND(DY70=1,DX70=1),1,0)</f>
        <v>0</v>
      </c>
      <c r="EA70" s="852">
        <f>IF(AND(DX70=0,DY70=0,DZ70=0),1,0)</f>
        <v>1</v>
      </c>
      <c r="EC70" s="345"/>
      <c r="ED70" s="854">
        <f>IF(AND(EE67*EG63&gt;EE60,EE67*EG62&gt;EE60),1,0)</f>
        <v>0</v>
      </c>
      <c r="EE70" s="854">
        <f>IF(AND(EE67*EG61&gt;EE62,EE67*EG60&gt;EE62),1,0)</f>
        <v>0</v>
      </c>
      <c r="EF70" s="853">
        <f>IF(AND(EE70=1,ED70=1),1,0)</f>
        <v>0</v>
      </c>
      <c r="EG70" s="852">
        <f>IF(AND(ED70=0,EE70=0,EF70=0),1,0)</f>
        <v>1</v>
      </c>
      <c r="EI70" s="345"/>
      <c r="EJ70" s="854">
        <f>IF(AND(EK67*EM63&gt;EK60,EK67*EM62&gt;EK60),1,0)</f>
        <v>0</v>
      </c>
      <c r="EK70" s="854">
        <f>IF(AND(EK67*EM61&gt;EK62,EK67*EM60&gt;EK62),1,0)</f>
        <v>0</v>
      </c>
      <c r="EL70" s="853">
        <f>IF(AND(EK70=1,EJ70=1),1,0)</f>
        <v>0</v>
      </c>
      <c r="EM70" s="852">
        <f>IF(AND(EJ70=0,EK70=0,EL70=0),1,0)</f>
        <v>1</v>
      </c>
      <c r="EO70" s="345"/>
      <c r="EP70" s="854">
        <f>IF(AND(EQ67*ES63&gt;EQ60,EQ67*ES62&gt;EQ60),1,0)</f>
        <v>0</v>
      </c>
      <c r="EQ70" s="854">
        <f>IF(AND(EQ67*ES61&gt;EQ62,EQ67*ES60&gt;EQ62),1,0)</f>
        <v>0</v>
      </c>
      <c r="ER70" s="853">
        <f>IF(AND(EQ70=1,EP70=1),1,0)</f>
        <v>0</v>
      </c>
      <c r="ES70" s="852">
        <f>IF(AND(EP70=0,EQ70=0,ER70=0),1,0)</f>
        <v>1</v>
      </c>
      <c r="EU70" s="345"/>
      <c r="EV70" s="854">
        <f>IF(AND(EW67*EY63&gt;EW60,EW67*EY62&gt;EW60),1,0)</f>
        <v>0</v>
      </c>
      <c r="EW70" s="854">
        <f>IF(AND(EW67*EY61&gt;EW62,EW67*EY60&gt;EW62),1,0)</f>
        <v>0</v>
      </c>
      <c r="EX70" s="853">
        <f>IF(AND(EW70=1,EV70=1),1,0)</f>
        <v>0</v>
      </c>
      <c r="EY70" s="852">
        <f>IF(AND(EV70=0,EW70=0,EX70=0),1,0)</f>
        <v>1</v>
      </c>
      <c r="FA70" s="345"/>
      <c r="FB70" s="854">
        <f>IF(AND(FC67*FE63&gt;FC60,FC67*FE62&gt;FC60),1,0)</f>
        <v>0</v>
      </c>
      <c r="FC70" s="854">
        <f>IF(AND(FC67*FE61&gt;FC62,FC67*FE60&gt;FC62),1,0)</f>
        <v>0</v>
      </c>
      <c r="FD70" s="853">
        <f>IF(AND(FC70=1,FB70=1),1,0)</f>
        <v>0</v>
      </c>
      <c r="FE70" s="852">
        <f>IF(AND(FB70=0,FC70=0,FD70=0),1,0)</f>
        <v>1</v>
      </c>
      <c r="FG70" s="345"/>
      <c r="FH70" s="854">
        <f>IF(AND(FI67*FK63&gt;FI60,FI67*FK62&gt;FI60),1,0)</f>
        <v>0</v>
      </c>
      <c r="FI70" s="854">
        <f>IF(AND(FI67*FK61&gt;FI62,FI67*FK60&gt;FI62),1,0)</f>
        <v>0</v>
      </c>
      <c r="FJ70" s="853">
        <f>IF(AND(FI70=1,FH70=1),1,0)</f>
        <v>0</v>
      </c>
      <c r="FK70" s="852">
        <f>IF(AND(FH70=0,FI70=0,FJ70=0),1,0)</f>
        <v>1</v>
      </c>
      <c r="FM70" s="345"/>
      <c r="FN70" s="854">
        <f>IF(AND(FO67*FQ63&gt;FO60,FO67*FQ62&gt;FO60),1,0)</f>
        <v>0</v>
      </c>
      <c r="FO70" s="854">
        <f>IF(AND(FO67*FQ61&gt;FO62,FO67*FQ60&gt;FO62),1,0)</f>
        <v>0</v>
      </c>
      <c r="FP70" s="853">
        <f>IF(AND(FO70=1,FN70=1),1,0)</f>
        <v>0</v>
      </c>
      <c r="FQ70" s="852">
        <f>IF(AND(FN70=0,FO70=0,FP70=0),1,0)</f>
        <v>1</v>
      </c>
      <c r="FS70" s="345"/>
      <c r="FT70" s="854">
        <f>IF(AND(FU67*FW63&gt;FU60,FU67*FW62&gt;FU60),1,0)</f>
        <v>0</v>
      </c>
      <c r="FU70" s="854">
        <f>IF(AND(FU67*FW61&gt;FU62,FU67*FW60&gt;FU62),1,0)</f>
        <v>0</v>
      </c>
      <c r="FV70" s="853">
        <f>IF(AND(FU70=1,FT70=1),1,0)</f>
        <v>0</v>
      </c>
      <c r="FW70" s="852">
        <f>IF(AND(FT70=0,FU70=0,FV70=0),1,0)</f>
        <v>1</v>
      </c>
      <c r="FY70" s="345"/>
    </row>
    <row r="71" spans="1:181" ht="15" thickBot="1" x14ac:dyDescent="0.35">
      <c r="A71" s="19"/>
      <c r="G71" s="345"/>
      <c r="M71" s="345"/>
      <c r="S71" s="345"/>
      <c r="Y71" s="345"/>
      <c r="AE71" s="345"/>
      <c r="AK71" s="345"/>
      <c r="AQ71" s="345"/>
      <c r="AW71" s="345"/>
      <c r="BC71" s="345"/>
      <c r="BI71" s="345"/>
      <c r="BO71" s="345"/>
      <c r="BU71" s="345"/>
      <c r="CA71" s="345"/>
      <c r="CG71" s="345"/>
      <c r="CM71" s="345"/>
      <c r="CS71" s="345"/>
      <c r="CY71" s="345"/>
      <c r="DE71" s="345"/>
      <c r="DK71" s="345"/>
      <c r="DQ71" s="345"/>
      <c r="DW71" s="345"/>
      <c r="EC71" s="345"/>
      <c r="EI71" s="345"/>
      <c r="EO71" s="345"/>
      <c r="EU71" s="345"/>
      <c r="FA71" s="345"/>
      <c r="FG71" s="345"/>
      <c r="FM71" s="345"/>
      <c r="FS71" s="345"/>
      <c r="FY71" s="345"/>
    </row>
    <row r="72" spans="1:181" x14ac:dyDescent="0.3">
      <c r="A72" s="19"/>
      <c r="B72" s="629" t="s">
        <v>421</v>
      </c>
      <c r="C72" s="672" t="s">
        <v>420</v>
      </c>
      <c r="D72" s="629" t="s">
        <v>484</v>
      </c>
      <c r="E72" s="600" t="s">
        <v>482</v>
      </c>
      <c r="F72" s="672"/>
      <c r="G72" s="345"/>
      <c r="H72" s="629" t="s">
        <v>421</v>
      </c>
      <c r="I72" s="672" t="s">
        <v>420</v>
      </c>
      <c r="J72" s="629" t="s">
        <v>484</v>
      </c>
      <c r="K72" s="600" t="s">
        <v>482</v>
      </c>
      <c r="L72" s="672"/>
      <c r="M72" s="345"/>
      <c r="N72" s="629" t="s">
        <v>421</v>
      </c>
      <c r="O72" s="672" t="s">
        <v>420</v>
      </c>
      <c r="P72" s="629" t="s">
        <v>484</v>
      </c>
      <c r="Q72" s="600" t="s">
        <v>482</v>
      </c>
      <c r="R72" s="672"/>
      <c r="S72" s="345"/>
      <c r="T72" s="629" t="s">
        <v>421</v>
      </c>
      <c r="U72" s="672" t="s">
        <v>420</v>
      </c>
      <c r="V72" s="629" t="s">
        <v>484</v>
      </c>
      <c r="W72" s="600" t="s">
        <v>482</v>
      </c>
      <c r="X72" s="672"/>
      <c r="Y72" s="345"/>
      <c r="Z72" s="629" t="s">
        <v>421</v>
      </c>
      <c r="AA72" s="672" t="s">
        <v>420</v>
      </c>
      <c r="AB72" s="629" t="s">
        <v>484</v>
      </c>
      <c r="AC72" s="600" t="s">
        <v>482</v>
      </c>
      <c r="AD72" s="672"/>
      <c r="AE72" s="345"/>
      <c r="AF72" s="629" t="s">
        <v>421</v>
      </c>
      <c r="AG72" s="672" t="s">
        <v>420</v>
      </c>
      <c r="AH72" s="629" t="s">
        <v>484</v>
      </c>
      <c r="AI72" s="600" t="s">
        <v>482</v>
      </c>
      <c r="AJ72" s="672"/>
      <c r="AK72" s="345"/>
      <c r="AL72" s="629" t="s">
        <v>421</v>
      </c>
      <c r="AM72" s="672" t="s">
        <v>420</v>
      </c>
      <c r="AN72" s="629" t="s">
        <v>484</v>
      </c>
      <c r="AO72" s="600" t="s">
        <v>482</v>
      </c>
      <c r="AP72" s="672"/>
      <c r="AQ72" s="345"/>
      <c r="AR72" s="629" t="s">
        <v>421</v>
      </c>
      <c r="AS72" s="672" t="s">
        <v>420</v>
      </c>
      <c r="AT72" s="629" t="s">
        <v>484</v>
      </c>
      <c r="AU72" s="600" t="s">
        <v>482</v>
      </c>
      <c r="AV72" s="672"/>
      <c r="AW72" s="345"/>
      <c r="AX72" s="629" t="s">
        <v>421</v>
      </c>
      <c r="AY72" s="672" t="s">
        <v>420</v>
      </c>
      <c r="AZ72" s="629" t="s">
        <v>484</v>
      </c>
      <c r="BA72" s="600" t="s">
        <v>482</v>
      </c>
      <c r="BB72" s="672"/>
      <c r="BC72" s="345"/>
      <c r="BD72" s="629" t="s">
        <v>421</v>
      </c>
      <c r="BE72" s="672" t="s">
        <v>420</v>
      </c>
      <c r="BF72" s="629" t="s">
        <v>484</v>
      </c>
      <c r="BG72" s="600" t="s">
        <v>482</v>
      </c>
      <c r="BH72" s="672"/>
      <c r="BI72" s="345"/>
      <c r="BJ72" s="629" t="s">
        <v>421</v>
      </c>
      <c r="BK72" s="672" t="s">
        <v>420</v>
      </c>
      <c r="BL72" s="629" t="s">
        <v>484</v>
      </c>
      <c r="BM72" s="600" t="s">
        <v>482</v>
      </c>
      <c r="BN72" s="672"/>
      <c r="BO72" s="345"/>
      <c r="BP72" s="629" t="s">
        <v>421</v>
      </c>
      <c r="BQ72" s="672" t="s">
        <v>420</v>
      </c>
      <c r="BR72" s="629" t="s">
        <v>484</v>
      </c>
      <c r="BS72" s="600" t="s">
        <v>482</v>
      </c>
      <c r="BT72" s="672"/>
      <c r="BU72" s="345"/>
      <c r="BV72" s="629" t="s">
        <v>421</v>
      </c>
      <c r="BW72" s="672" t="s">
        <v>420</v>
      </c>
      <c r="BX72" s="629" t="s">
        <v>484</v>
      </c>
      <c r="BY72" s="600" t="s">
        <v>482</v>
      </c>
      <c r="BZ72" s="672"/>
      <c r="CA72" s="345"/>
      <c r="CB72" s="629" t="s">
        <v>421</v>
      </c>
      <c r="CC72" s="672" t="s">
        <v>420</v>
      </c>
      <c r="CD72" s="629" t="s">
        <v>484</v>
      </c>
      <c r="CE72" s="600" t="s">
        <v>482</v>
      </c>
      <c r="CF72" s="672"/>
      <c r="CG72" s="345"/>
      <c r="CH72" s="629" t="s">
        <v>421</v>
      </c>
      <c r="CI72" s="672" t="s">
        <v>420</v>
      </c>
      <c r="CJ72" s="629" t="s">
        <v>484</v>
      </c>
      <c r="CK72" s="600" t="s">
        <v>482</v>
      </c>
      <c r="CL72" s="672"/>
      <c r="CM72" s="345"/>
      <c r="CN72" s="629" t="s">
        <v>421</v>
      </c>
      <c r="CO72" s="672" t="s">
        <v>420</v>
      </c>
      <c r="CP72" s="629" t="s">
        <v>484</v>
      </c>
      <c r="CQ72" s="600" t="s">
        <v>482</v>
      </c>
      <c r="CR72" s="672"/>
      <c r="CS72" s="345"/>
      <c r="CT72" s="629" t="s">
        <v>421</v>
      </c>
      <c r="CU72" s="672" t="s">
        <v>420</v>
      </c>
      <c r="CV72" s="629" t="s">
        <v>484</v>
      </c>
      <c r="CW72" s="600" t="s">
        <v>482</v>
      </c>
      <c r="CX72" s="672"/>
      <c r="CY72" s="345"/>
      <c r="CZ72" s="629" t="s">
        <v>421</v>
      </c>
      <c r="DA72" s="672" t="s">
        <v>420</v>
      </c>
      <c r="DB72" s="629" t="s">
        <v>484</v>
      </c>
      <c r="DC72" s="600" t="s">
        <v>482</v>
      </c>
      <c r="DD72" s="672"/>
      <c r="DE72" s="345"/>
      <c r="DF72" s="629" t="s">
        <v>421</v>
      </c>
      <c r="DG72" s="672" t="s">
        <v>420</v>
      </c>
      <c r="DH72" s="629" t="s">
        <v>484</v>
      </c>
      <c r="DI72" s="600" t="s">
        <v>482</v>
      </c>
      <c r="DJ72" s="672"/>
      <c r="DK72" s="345"/>
      <c r="DL72" s="629" t="s">
        <v>421</v>
      </c>
      <c r="DM72" s="672" t="s">
        <v>420</v>
      </c>
      <c r="DN72" s="629" t="s">
        <v>484</v>
      </c>
      <c r="DO72" s="600" t="s">
        <v>482</v>
      </c>
      <c r="DP72" s="672"/>
      <c r="DQ72" s="345"/>
      <c r="DR72" s="629" t="s">
        <v>421</v>
      </c>
      <c r="DS72" s="672" t="s">
        <v>420</v>
      </c>
      <c r="DT72" s="629" t="s">
        <v>484</v>
      </c>
      <c r="DU72" s="600" t="s">
        <v>482</v>
      </c>
      <c r="DV72" s="672"/>
      <c r="DW72" s="345"/>
      <c r="DX72" s="629" t="s">
        <v>421</v>
      </c>
      <c r="DY72" s="672" t="s">
        <v>420</v>
      </c>
      <c r="DZ72" s="629" t="s">
        <v>484</v>
      </c>
      <c r="EA72" s="600" t="s">
        <v>482</v>
      </c>
      <c r="EB72" s="672"/>
      <c r="EC72" s="345"/>
      <c r="ED72" s="629" t="s">
        <v>421</v>
      </c>
      <c r="EE72" s="672" t="s">
        <v>420</v>
      </c>
      <c r="EF72" s="629" t="s">
        <v>484</v>
      </c>
      <c r="EG72" s="600" t="s">
        <v>482</v>
      </c>
      <c r="EH72" s="672"/>
      <c r="EI72" s="345"/>
      <c r="EJ72" s="629" t="s">
        <v>421</v>
      </c>
      <c r="EK72" s="672" t="s">
        <v>420</v>
      </c>
      <c r="EL72" s="629" t="s">
        <v>484</v>
      </c>
      <c r="EM72" s="600" t="s">
        <v>482</v>
      </c>
      <c r="EN72" s="672"/>
      <c r="EO72" s="345"/>
      <c r="EP72" s="629" t="s">
        <v>421</v>
      </c>
      <c r="EQ72" s="672" t="s">
        <v>420</v>
      </c>
      <c r="ER72" s="629" t="s">
        <v>484</v>
      </c>
      <c r="ES72" s="600" t="s">
        <v>482</v>
      </c>
      <c r="ET72" s="672"/>
      <c r="EU72" s="345"/>
      <c r="EV72" s="629" t="s">
        <v>421</v>
      </c>
      <c r="EW72" s="672" t="s">
        <v>420</v>
      </c>
      <c r="EX72" s="629" t="s">
        <v>484</v>
      </c>
      <c r="EY72" s="600" t="s">
        <v>482</v>
      </c>
      <c r="EZ72" s="672"/>
      <c r="FA72" s="345"/>
      <c r="FB72" s="629" t="s">
        <v>421</v>
      </c>
      <c r="FC72" s="672" t="s">
        <v>420</v>
      </c>
      <c r="FD72" s="629" t="s">
        <v>484</v>
      </c>
      <c r="FE72" s="600" t="s">
        <v>482</v>
      </c>
      <c r="FF72" s="672"/>
      <c r="FG72" s="345"/>
      <c r="FH72" s="629" t="s">
        <v>421</v>
      </c>
      <c r="FI72" s="672" t="s">
        <v>420</v>
      </c>
      <c r="FJ72" s="629" t="s">
        <v>484</v>
      </c>
      <c r="FK72" s="600" t="s">
        <v>482</v>
      </c>
      <c r="FL72" s="672"/>
      <c r="FM72" s="345"/>
      <c r="FN72" s="629" t="s">
        <v>421</v>
      </c>
      <c r="FO72" s="672" t="s">
        <v>420</v>
      </c>
      <c r="FP72" s="629" t="s">
        <v>484</v>
      </c>
      <c r="FQ72" s="600" t="s">
        <v>482</v>
      </c>
      <c r="FR72" s="672"/>
      <c r="FS72" s="345"/>
      <c r="FT72" s="629" t="s">
        <v>421</v>
      </c>
      <c r="FU72" s="672" t="s">
        <v>420</v>
      </c>
      <c r="FV72" s="629" t="s">
        <v>484</v>
      </c>
      <c r="FW72" s="600" t="s">
        <v>482</v>
      </c>
      <c r="FX72" s="672"/>
      <c r="FY72" s="345"/>
    </row>
    <row r="73" spans="1:181" x14ac:dyDescent="0.3">
      <c r="A73" s="19"/>
      <c r="B73" s="827" t="s">
        <v>418</v>
      </c>
      <c r="C73" s="834">
        <f>'Générateur P.Durable 20ans'!$B$13*B$67</f>
        <v>1</v>
      </c>
      <c r="D73" s="827" t="s">
        <v>450</v>
      </c>
      <c r="E73" s="835">
        <f>(E60*C$73)*(C$74*E63)</f>
        <v>0</v>
      </c>
      <c r="F73" s="345"/>
      <c r="G73" s="345"/>
      <c r="H73" s="827" t="s">
        <v>418</v>
      </c>
      <c r="I73" s="834">
        <f>'Générateur P.Durable 20ans'!$B$13*H$67</f>
        <v>1</v>
      </c>
      <c r="J73" s="827" t="s">
        <v>450</v>
      </c>
      <c r="K73" s="835">
        <f>(K60*I$73)*(I$74*K63)</f>
        <v>2.0314026858138066</v>
      </c>
      <c r="L73" s="345"/>
      <c r="M73" s="345"/>
      <c r="N73" s="827" t="s">
        <v>418</v>
      </c>
      <c r="O73" s="834">
        <f>'Générateur P.Durable 20ans'!$B$13*N$67</f>
        <v>1</v>
      </c>
      <c r="P73" s="827" t="s">
        <v>450</v>
      </c>
      <c r="Q73" s="835">
        <f>(Q60*O$73)*(O$74*Q63)</f>
        <v>8.5876157553637658</v>
      </c>
      <c r="R73" s="345"/>
      <c r="S73" s="345"/>
      <c r="T73" s="827" t="s">
        <v>418</v>
      </c>
      <c r="U73" s="834">
        <f>'Générateur P.Durable 20ans'!$B$13*T$67</f>
        <v>1</v>
      </c>
      <c r="V73" s="827" t="s">
        <v>450</v>
      </c>
      <c r="W73" s="835">
        <f>(W60*U$73)*(U$74*W63)</f>
        <v>19.675026049125059</v>
      </c>
      <c r="X73" s="345"/>
      <c r="Y73" s="345"/>
      <c r="Z73" s="827" t="s">
        <v>418</v>
      </c>
      <c r="AA73" s="834">
        <f>'Générateur P.Durable 20ans'!$B$13*Z$67</f>
        <v>1</v>
      </c>
      <c r="AB73" s="827" t="s">
        <v>450</v>
      </c>
      <c r="AC73" s="835">
        <f>(AC60*AA$73)*(AA$74*AC63)</f>
        <v>34.350463021455049</v>
      </c>
      <c r="AD73" s="345"/>
      <c r="AE73" s="345"/>
      <c r="AF73" s="827" t="s">
        <v>418</v>
      </c>
      <c r="AG73" s="834">
        <f>'Générateur P.Durable 20ans'!$B$13*AF$67</f>
        <v>1</v>
      </c>
      <c r="AH73" s="827" t="s">
        <v>450</v>
      </c>
      <c r="AI73" s="835">
        <f>(AI60*AG$73)*(AG$74*AI63)</f>
        <v>51.015039677296087</v>
      </c>
      <c r="AJ73" s="345"/>
      <c r="AK73" s="345"/>
      <c r="AL73" s="827" t="s">
        <v>418</v>
      </c>
      <c r="AM73" s="834">
        <f>'Générateur P.Durable 20ans'!$B$13*AL$67</f>
        <v>1</v>
      </c>
      <c r="AN73" s="827" t="s">
        <v>450</v>
      </c>
      <c r="AO73" s="835">
        <f>(AO60*AM$73)*(AM$74*AO63)</f>
        <v>67.935558893846036</v>
      </c>
      <c r="AP73" s="345"/>
      <c r="AQ73" s="345"/>
      <c r="AR73" s="827" t="s">
        <v>418</v>
      </c>
      <c r="AS73" s="834">
        <f>'Générateur P.Durable 20ans'!$B$13*AR$67</f>
        <v>1</v>
      </c>
      <c r="AT73" s="827" t="s">
        <v>450</v>
      </c>
      <c r="AU73" s="835">
        <f>(AU60*AS$73)*(AS$74*AU63)</f>
        <v>83.70445611781598</v>
      </c>
      <c r="AV73" s="345"/>
      <c r="AW73" s="345"/>
      <c r="AX73" s="827" t="s">
        <v>418</v>
      </c>
      <c r="AY73" s="834">
        <f>'Générateur P.Durable 20ans'!$B$13*AX$67</f>
        <v>1</v>
      </c>
      <c r="AZ73" s="827" t="s">
        <v>450</v>
      </c>
      <c r="BA73" s="835">
        <f>(BA60*AY$73)*(AY$74*BA63)</f>
        <v>97.458310297393851</v>
      </c>
      <c r="BB73" s="345"/>
      <c r="BC73" s="345"/>
      <c r="BD73" s="827" t="s">
        <v>418</v>
      </c>
      <c r="BE73" s="834">
        <f>'Générateur P.Durable 20ans'!$B$13*BD$67</f>
        <v>1</v>
      </c>
      <c r="BF73" s="827" t="s">
        <v>450</v>
      </c>
      <c r="BG73" s="835">
        <f>(BG60*BE$73)*(BE$74*BG63)</f>
        <v>108.86035798707073</v>
      </c>
      <c r="BH73" s="345"/>
      <c r="BI73" s="345"/>
      <c r="BJ73" s="827" t="s">
        <v>418</v>
      </c>
      <c r="BK73" s="834">
        <f>'Générateur P.Durable 20ans'!$B$13*BJ$67</f>
        <v>1</v>
      </c>
      <c r="BL73" s="827" t="s">
        <v>450</v>
      </c>
      <c r="BM73" s="835">
        <f>(BM60*BK$73)*(BK$74*BM63)</f>
        <v>117.95560036976573</v>
      </c>
      <c r="BN73" s="345"/>
      <c r="BO73" s="345"/>
      <c r="BP73" s="827" t="s">
        <v>418</v>
      </c>
      <c r="BQ73" s="834">
        <f>'Générateur P.Durable 20ans'!$B$13*BP$67</f>
        <v>1</v>
      </c>
      <c r="BR73" s="827" t="s">
        <v>450</v>
      </c>
      <c r="BS73" s="835">
        <f>(BS60*BQ$73)*(BQ$74*BS63)</f>
        <v>125.00441347738564</v>
      </c>
      <c r="BT73" s="345"/>
      <c r="BU73" s="345"/>
      <c r="BV73" s="827" t="s">
        <v>418</v>
      </c>
      <c r="BW73" s="834">
        <f>'Générateur P.Durable 20ans'!$B$13*BV$67</f>
        <v>1</v>
      </c>
      <c r="BX73" s="827" t="s">
        <v>450</v>
      </c>
      <c r="BY73" s="835">
        <f>(BY60*BW$73)*(BW$74*BY63)</f>
        <v>130.3516544434799</v>
      </c>
      <c r="BZ73" s="345"/>
      <c r="CA73" s="345"/>
      <c r="CB73" s="827" t="s">
        <v>418</v>
      </c>
      <c r="CC73" s="834">
        <f>'Générateur P.Durable 20ans'!$B$13*CB$67</f>
        <v>1</v>
      </c>
      <c r="CD73" s="827" t="s">
        <v>450</v>
      </c>
      <c r="CE73" s="835">
        <f>(CE60*CC$73)*(CC$74*CE63)</f>
        <v>134.34481580832403</v>
      </c>
      <c r="CF73" s="345"/>
      <c r="CG73" s="345"/>
      <c r="CH73" s="827" t="s">
        <v>418</v>
      </c>
      <c r="CI73" s="834">
        <f>'Générateur P.Durable 20ans'!$B$13*CH$67</f>
        <v>1</v>
      </c>
      <c r="CJ73" s="827" t="s">
        <v>450</v>
      </c>
      <c r="CK73" s="835">
        <f>(CK60*CI$73)*(CI$74*CK63)</f>
        <v>137.2927616570073</v>
      </c>
      <c r="CL73" s="345"/>
      <c r="CM73" s="345"/>
      <c r="CN73" s="827" t="s">
        <v>418</v>
      </c>
      <c r="CO73" s="834">
        <f>'Générateur P.Durable 20ans'!$B$13*CN$67</f>
        <v>1</v>
      </c>
      <c r="CP73" s="827" t="s">
        <v>450</v>
      </c>
      <c r="CQ73" s="835">
        <f>(CQ60*CO$73)*(CO$74*CQ63)</f>
        <v>139.4510079520943</v>
      </c>
      <c r="CR73" s="345"/>
      <c r="CS73" s="345"/>
      <c r="CT73" s="827" t="s">
        <v>418</v>
      </c>
      <c r="CU73" s="834">
        <f>'Générateur P.Durable 20ans'!$B$13*CT$67</f>
        <v>1</v>
      </c>
      <c r="CV73" s="827" t="s">
        <v>450</v>
      </c>
      <c r="CW73" s="835">
        <f>(CW60*CU$73)*(CU$74*CW63)</f>
        <v>141.0215936991753</v>
      </c>
      <c r="CX73" s="345"/>
      <c r="CY73" s="345"/>
      <c r="CZ73" s="827" t="s">
        <v>418</v>
      </c>
      <c r="DA73" s="834">
        <f>'Générateur P.Durable 20ans'!$B$13*CZ$67</f>
        <v>1</v>
      </c>
      <c r="DB73" s="827" t="s">
        <v>450</v>
      </c>
      <c r="DC73" s="835">
        <f>(DC60*DA$73)*(DA$74*DC63)</f>
        <v>142.15956328029461</v>
      </c>
      <c r="DD73" s="345"/>
      <c r="DE73" s="345"/>
      <c r="DF73" s="827" t="s">
        <v>418</v>
      </c>
      <c r="DG73" s="834">
        <f>'Générateur P.Durable 20ans'!$B$13*DF$67</f>
        <v>1</v>
      </c>
      <c r="DH73" s="827" t="s">
        <v>450</v>
      </c>
      <c r="DI73" s="835">
        <f>(DI60*DG$73)*(DG$74*DI63)</f>
        <v>142.98149753895052</v>
      </c>
      <c r="DJ73" s="345"/>
      <c r="DK73" s="345"/>
      <c r="DL73" s="827" t="s">
        <v>418</v>
      </c>
      <c r="DM73" s="834">
        <f>'Générateur P.Durable 20ans'!$B$13*DL$67</f>
        <v>1</v>
      </c>
      <c r="DN73" s="827" t="s">
        <v>450</v>
      </c>
      <c r="DO73" s="835">
        <f>(DO60*DM$73)*(DM$74*DO63)</f>
        <v>143.57382719675104</v>
      </c>
      <c r="DP73" s="345"/>
      <c r="DQ73" s="345"/>
      <c r="DR73" s="827" t="s">
        <v>418</v>
      </c>
      <c r="DS73" s="834">
        <f>'Générateur P.Durable 20ans'!$B$13*DR$67</f>
        <v>1</v>
      </c>
      <c r="DT73" s="827" t="s">
        <v>450</v>
      </c>
      <c r="DU73" s="835">
        <f>(DU60*DS$73)*(DS$74*DU63)</f>
        <v>144</v>
      </c>
      <c r="DV73" s="345"/>
      <c r="DW73" s="345"/>
      <c r="DX73" s="827" t="s">
        <v>418</v>
      </c>
      <c r="DY73" s="834">
        <f>'Générateur P.Durable 20ans'!$B$13*DX$67</f>
        <v>1</v>
      </c>
      <c r="DZ73" s="827" t="s">
        <v>450</v>
      </c>
      <c r="EA73" s="835">
        <f>(EA60*DY$73)*(DY$74*EA63)</f>
        <v>144</v>
      </c>
      <c r="EB73" s="345"/>
      <c r="EC73" s="345"/>
      <c r="ED73" s="827" t="s">
        <v>418</v>
      </c>
      <c r="EE73" s="834">
        <f>'Générateur P.Durable 20ans'!$B$13*ED$67</f>
        <v>1</v>
      </c>
      <c r="EF73" s="827" t="s">
        <v>450</v>
      </c>
      <c r="EG73" s="835">
        <f>(EG60*EE$73)*(EE$74*EG63)</f>
        <v>144</v>
      </c>
      <c r="EH73" s="345"/>
      <c r="EI73" s="345"/>
      <c r="EJ73" s="827" t="s">
        <v>418</v>
      </c>
      <c r="EK73" s="834">
        <f>'Générateur P.Durable 20ans'!$B$13*EJ$67</f>
        <v>1</v>
      </c>
      <c r="EL73" s="827" t="s">
        <v>450</v>
      </c>
      <c r="EM73" s="835">
        <f>(EM60*EK$73)*(EK$74*EM63)</f>
        <v>144</v>
      </c>
      <c r="EN73" s="345"/>
      <c r="EO73" s="345"/>
      <c r="EP73" s="827" t="s">
        <v>418</v>
      </c>
      <c r="EQ73" s="834">
        <f>'Générateur P.Durable 20ans'!$B$13*EP$67</f>
        <v>1</v>
      </c>
      <c r="ER73" s="827" t="s">
        <v>450</v>
      </c>
      <c r="ES73" s="835">
        <f>(ES60*EQ$73)*(EQ$74*ES63)</f>
        <v>144</v>
      </c>
      <c r="ET73" s="345"/>
      <c r="EU73" s="345"/>
      <c r="EV73" s="827" t="s">
        <v>418</v>
      </c>
      <c r="EW73" s="834">
        <f>'Générateur P.Durable 20ans'!$B$13*EV$67</f>
        <v>1</v>
      </c>
      <c r="EX73" s="827" t="s">
        <v>450</v>
      </c>
      <c r="EY73" s="835">
        <f>(EY60*EW$73)*(EW$74*EY63)</f>
        <v>144</v>
      </c>
      <c r="EZ73" s="345"/>
      <c r="FA73" s="345"/>
      <c r="FB73" s="827" t="s">
        <v>418</v>
      </c>
      <c r="FC73" s="834">
        <f>'Générateur P.Durable 20ans'!$B$13*FB$67</f>
        <v>1</v>
      </c>
      <c r="FD73" s="827" t="s">
        <v>450</v>
      </c>
      <c r="FE73" s="835">
        <f>(FE60*FC$73)*(FC$74*FE63)</f>
        <v>144</v>
      </c>
      <c r="FF73" s="345"/>
      <c r="FG73" s="345"/>
      <c r="FH73" s="827" t="s">
        <v>418</v>
      </c>
      <c r="FI73" s="834">
        <f>'Générateur P.Durable 20ans'!$B$13*FH$67</f>
        <v>1</v>
      </c>
      <c r="FJ73" s="827" t="s">
        <v>450</v>
      </c>
      <c r="FK73" s="835">
        <f>(FK60*FI$73)*(FI$74*FK63)</f>
        <v>144</v>
      </c>
      <c r="FL73" s="345"/>
      <c r="FM73" s="345"/>
      <c r="FN73" s="827" t="s">
        <v>418</v>
      </c>
      <c r="FO73" s="834">
        <f>'Générateur P.Durable 20ans'!$B$13*FN$67</f>
        <v>1</v>
      </c>
      <c r="FP73" s="827" t="s">
        <v>450</v>
      </c>
      <c r="FQ73" s="835">
        <f>(FQ60*FO$73)*(FO$74*FQ63)</f>
        <v>144</v>
      </c>
      <c r="FR73" s="345"/>
      <c r="FS73" s="345"/>
      <c r="FT73" s="827" t="s">
        <v>418</v>
      </c>
      <c r="FU73" s="834">
        <f>'Générateur P.Durable 20ans'!$B$13*FT$67</f>
        <v>1</v>
      </c>
      <c r="FV73" s="827" t="s">
        <v>450</v>
      </c>
      <c r="FW73" s="835">
        <f>(FW60*FU$73)*(FU$74*FW63)</f>
        <v>144</v>
      </c>
      <c r="FX73" s="345"/>
      <c r="FY73" s="345"/>
    </row>
    <row r="74" spans="1:181" x14ac:dyDescent="0.3">
      <c r="A74" s="19"/>
      <c r="B74" s="827" t="s">
        <v>417</v>
      </c>
      <c r="C74" s="834">
        <f>'Générateur P.Durable 20ans'!$B$14*B$67</f>
        <v>1</v>
      </c>
      <c r="D74" s="827" t="s">
        <v>449</v>
      </c>
      <c r="E74" s="835">
        <f>(E61*C$75)*(C$74*E63)</f>
        <v>0</v>
      </c>
      <c r="F74" s="834"/>
      <c r="G74" s="345"/>
      <c r="H74" s="827" t="s">
        <v>417</v>
      </c>
      <c r="I74" s="834">
        <f>'Générateur P.Durable 20ans'!$B$14*H$67</f>
        <v>1</v>
      </c>
      <c r="J74" s="827" t="s">
        <v>449</v>
      </c>
      <c r="K74" s="835">
        <f>(K61*I$75)*(I$74*K63)</f>
        <v>2.0314026858138066</v>
      </c>
      <c r="L74" s="834"/>
      <c r="M74" s="345"/>
      <c r="N74" s="827" t="s">
        <v>417</v>
      </c>
      <c r="O74" s="834">
        <f>'Générateur P.Durable 20ans'!$B$14*N$67</f>
        <v>1</v>
      </c>
      <c r="P74" s="827" t="s">
        <v>449</v>
      </c>
      <c r="Q74" s="835">
        <f>(Q61*O$75)*(O$74*Q63)</f>
        <v>8.5876157553637658</v>
      </c>
      <c r="R74" s="834"/>
      <c r="S74" s="345"/>
      <c r="T74" s="827" t="s">
        <v>417</v>
      </c>
      <c r="U74" s="834">
        <f>'Générateur P.Durable 20ans'!$B$14*T$67</f>
        <v>1</v>
      </c>
      <c r="V74" s="827" t="s">
        <v>449</v>
      </c>
      <c r="W74" s="835">
        <f>(W61*U$75)*(U$74*W63)</f>
        <v>19.675026049125059</v>
      </c>
      <c r="X74" s="834"/>
      <c r="Y74" s="345"/>
      <c r="Z74" s="827" t="s">
        <v>417</v>
      </c>
      <c r="AA74" s="834">
        <f>'Générateur P.Durable 20ans'!$B$14*Z$67</f>
        <v>1</v>
      </c>
      <c r="AB74" s="827" t="s">
        <v>449</v>
      </c>
      <c r="AC74" s="835">
        <f>(AC61*AA$75)*(AA$74*AC63)</f>
        <v>34.350463021455049</v>
      </c>
      <c r="AD74" s="834"/>
      <c r="AE74" s="345"/>
      <c r="AF74" s="827" t="s">
        <v>417</v>
      </c>
      <c r="AG74" s="834">
        <f>'Générateur P.Durable 20ans'!$B$14*AF$67</f>
        <v>1</v>
      </c>
      <c r="AH74" s="827" t="s">
        <v>449</v>
      </c>
      <c r="AI74" s="835">
        <f>(AI61*AG$75)*(AG$74*AI63)</f>
        <v>51.015039677296087</v>
      </c>
      <c r="AJ74" s="834"/>
      <c r="AK74" s="345"/>
      <c r="AL74" s="827" t="s">
        <v>417</v>
      </c>
      <c r="AM74" s="834">
        <f>'Générateur P.Durable 20ans'!$B$14*AL$67</f>
        <v>1</v>
      </c>
      <c r="AN74" s="827" t="s">
        <v>449</v>
      </c>
      <c r="AO74" s="835">
        <f>(AO61*AM$75)*(AM$74*AO63)</f>
        <v>67.935558893846036</v>
      </c>
      <c r="AP74" s="834"/>
      <c r="AQ74" s="345"/>
      <c r="AR74" s="827" t="s">
        <v>417</v>
      </c>
      <c r="AS74" s="834">
        <f>'Générateur P.Durable 20ans'!$B$14*AR$67</f>
        <v>1</v>
      </c>
      <c r="AT74" s="827" t="s">
        <v>449</v>
      </c>
      <c r="AU74" s="835">
        <f>(AU61*AS$75)*(AS$74*AU63)</f>
        <v>83.70445611781598</v>
      </c>
      <c r="AV74" s="834"/>
      <c r="AW74" s="345"/>
      <c r="AX74" s="827" t="s">
        <v>417</v>
      </c>
      <c r="AY74" s="834">
        <f>'Générateur P.Durable 20ans'!$B$14*AX$67</f>
        <v>1</v>
      </c>
      <c r="AZ74" s="827" t="s">
        <v>449</v>
      </c>
      <c r="BA74" s="835">
        <f>(BA61*AY$75)*(AY$74*BA63)</f>
        <v>97.458310297393851</v>
      </c>
      <c r="BB74" s="834"/>
      <c r="BC74" s="345"/>
      <c r="BD74" s="827" t="s">
        <v>417</v>
      </c>
      <c r="BE74" s="834">
        <f>'Générateur P.Durable 20ans'!$B$14*BD$67</f>
        <v>1</v>
      </c>
      <c r="BF74" s="827" t="s">
        <v>449</v>
      </c>
      <c r="BG74" s="835">
        <f>(BG61*BE$75)*(BE$74*BG63)</f>
        <v>108.86035798707073</v>
      </c>
      <c r="BH74" s="834"/>
      <c r="BI74" s="345"/>
      <c r="BJ74" s="827" t="s">
        <v>417</v>
      </c>
      <c r="BK74" s="834">
        <f>'Générateur P.Durable 20ans'!$B$14*BJ$67</f>
        <v>1</v>
      </c>
      <c r="BL74" s="827" t="s">
        <v>449</v>
      </c>
      <c r="BM74" s="835">
        <f>(BM61*BK$75)*(BK$74*BM63)</f>
        <v>117.95560036976573</v>
      </c>
      <c r="BN74" s="834"/>
      <c r="BO74" s="345"/>
      <c r="BP74" s="827" t="s">
        <v>417</v>
      </c>
      <c r="BQ74" s="834">
        <f>'Générateur P.Durable 20ans'!$B$14*BP$67</f>
        <v>1</v>
      </c>
      <c r="BR74" s="827" t="s">
        <v>449</v>
      </c>
      <c r="BS74" s="835">
        <f>(BS61*BQ$75)*(BQ$74*BS63)</f>
        <v>125.00441347738564</v>
      </c>
      <c r="BT74" s="834"/>
      <c r="BU74" s="345"/>
      <c r="BV74" s="827" t="s">
        <v>417</v>
      </c>
      <c r="BW74" s="834">
        <f>'Générateur P.Durable 20ans'!$B$14*BV$67</f>
        <v>1</v>
      </c>
      <c r="BX74" s="827" t="s">
        <v>449</v>
      </c>
      <c r="BY74" s="835">
        <f>(BY61*BW$75)*(BW$74*BY63)</f>
        <v>130.3516544434799</v>
      </c>
      <c r="BZ74" s="834"/>
      <c r="CA74" s="345"/>
      <c r="CB74" s="827" t="s">
        <v>417</v>
      </c>
      <c r="CC74" s="834">
        <f>'Générateur P.Durable 20ans'!$B$14*CB$67</f>
        <v>1</v>
      </c>
      <c r="CD74" s="827" t="s">
        <v>449</v>
      </c>
      <c r="CE74" s="835">
        <f>(CE61*CC$75)*(CC$74*CE63)</f>
        <v>134.34481580832403</v>
      </c>
      <c r="CF74" s="834"/>
      <c r="CG74" s="345"/>
      <c r="CH74" s="827" t="s">
        <v>417</v>
      </c>
      <c r="CI74" s="834">
        <f>'Générateur P.Durable 20ans'!$B$14*CH$67</f>
        <v>1</v>
      </c>
      <c r="CJ74" s="827" t="s">
        <v>449</v>
      </c>
      <c r="CK74" s="835">
        <f>(CK61*CI$75)*(CI$74*CK63)</f>
        <v>137.2927616570073</v>
      </c>
      <c r="CL74" s="834"/>
      <c r="CM74" s="345"/>
      <c r="CN74" s="827" t="s">
        <v>417</v>
      </c>
      <c r="CO74" s="834">
        <f>'Générateur P.Durable 20ans'!$B$14*CN$67</f>
        <v>1</v>
      </c>
      <c r="CP74" s="827" t="s">
        <v>449</v>
      </c>
      <c r="CQ74" s="835">
        <f>(CQ61*CO$75)*(CO$74*CQ63)</f>
        <v>139.4510079520943</v>
      </c>
      <c r="CR74" s="834"/>
      <c r="CS74" s="345"/>
      <c r="CT74" s="827" t="s">
        <v>417</v>
      </c>
      <c r="CU74" s="834">
        <f>'Générateur P.Durable 20ans'!$B$14*CT$67</f>
        <v>1</v>
      </c>
      <c r="CV74" s="827" t="s">
        <v>449</v>
      </c>
      <c r="CW74" s="835">
        <f>(CW61*CU$75)*(CU$74*CW63)</f>
        <v>141.0215936991753</v>
      </c>
      <c r="CX74" s="834"/>
      <c r="CY74" s="345"/>
      <c r="CZ74" s="827" t="s">
        <v>417</v>
      </c>
      <c r="DA74" s="834">
        <f>'Générateur P.Durable 20ans'!$B$14*CZ$67</f>
        <v>1</v>
      </c>
      <c r="DB74" s="827" t="s">
        <v>449</v>
      </c>
      <c r="DC74" s="835">
        <f>(DC61*DA$75)*(DA$74*DC63)</f>
        <v>142.15956328029461</v>
      </c>
      <c r="DD74" s="834"/>
      <c r="DE74" s="345"/>
      <c r="DF74" s="827" t="s">
        <v>417</v>
      </c>
      <c r="DG74" s="834">
        <f>'Générateur P.Durable 20ans'!$B$14*DF$67</f>
        <v>1</v>
      </c>
      <c r="DH74" s="827" t="s">
        <v>449</v>
      </c>
      <c r="DI74" s="835">
        <f>(DI61*DG$75)*(DG$74*DI63)</f>
        <v>142.98149753895052</v>
      </c>
      <c r="DJ74" s="834"/>
      <c r="DK74" s="345"/>
      <c r="DL74" s="827" t="s">
        <v>417</v>
      </c>
      <c r="DM74" s="834">
        <f>'Générateur P.Durable 20ans'!$B$14*DL$67</f>
        <v>1</v>
      </c>
      <c r="DN74" s="827" t="s">
        <v>449</v>
      </c>
      <c r="DO74" s="835">
        <f>(DO61*DM$75)*(DM$74*DO63)</f>
        <v>143.57382719675104</v>
      </c>
      <c r="DP74" s="834"/>
      <c r="DQ74" s="345"/>
      <c r="DR74" s="827" t="s">
        <v>417</v>
      </c>
      <c r="DS74" s="834">
        <f>'Générateur P.Durable 20ans'!$B$14*DR$67</f>
        <v>1</v>
      </c>
      <c r="DT74" s="827" t="s">
        <v>449</v>
      </c>
      <c r="DU74" s="835">
        <f>(DU61*DS$75)*(DS$74*DU63)</f>
        <v>144</v>
      </c>
      <c r="DV74" s="834"/>
      <c r="DW74" s="345"/>
      <c r="DX74" s="827" t="s">
        <v>417</v>
      </c>
      <c r="DY74" s="834">
        <f>'Générateur P.Durable 20ans'!$B$14*DX$67</f>
        <v>1</v>
      </c>
      <c r="DZ74" s="827" t="s">
        <v>449</v>
      </c>
      <c r="EA74" s="835">
        <f>(EA61*DY$75)*(DY$74*EA63)</f>
        <v>144</v>
      </c>
      <c r="EB74" s="834"/>
      <c r="EC74" s="345"/>
      <c r="ED74" s="827" t="s">
        <v>417</v>
      </c>
      <c r="EE74" s="834">
        <f>'Générateur P.Durable 20ans'!$B$14*ED$67</f>
        <v>1</v>
      </c>
      <c r="EF74" s="827" t="s">
        <v>449</v>
      </c>
      <c r="EG74" s="835">
        <f>(EG61*EE$75)*(EE$74*EG63)</f>
        <v>144</v>
      </c>
      <c r="EH74" s="834"/>
      <c r="EI74" s="345"/>
      <c r="EJ74" s="827" t="s">
        <v>417</v>
      </c>
      <c r="EK74" s="834">
        <f>'Générateur P.Durable 20ans'!$B$14*EJ$67</f>
        <v>1</v>
      </c>
      <c r="EL74" s="827" t="s">
        <v>449</v>
      </c>
      <c r="EM74" s="835">
        <f>(EM61*EK$75)*(EK$74*EM63)</f>
        <v>144</v>
      </c>
      <c r="EN74" s="834"/>
      <c r="EO74" s="345"/>
      <c r="EP74" s="827" t="s">
        <v>417</v>
      </c>
      <c r="EQ74" s="834">
        <f>'Générateur P.Durable 20ans'!$B$14*EP$67</f>
        <v>1</v>
      </c>
      <c r="ER74" s="827" t="s">
        <v>449</v>
      </c>
      <c r="ES74" s="835">
        <f>(ES61*EQ$75)*(EQ$74*ES63)</f>
        <v>144</v>
      </c>
      <c r="ET74" s="834"/>
      <c r="EU74" s="345"/>
      <c r="EV74" s="827" t="s">
        <v>417</v>
      </c>
      <c r="EW74" s="834">
        <f>'Générateur P.Durable 20ans'!$B$14*EV$67</f>
        <v>1</v>
      </c>
      <c r="EX74" s="827" t="s">
        <v>449</v>
      </c>
      <c r="EY74" s="835">
        <f>(EY61*EW$75)*(EW$74*EY63)</f>
        <v>144</v>
      </c>
      <c r="EZ74" s="834"/>
      <c r="FA74" s="345"/>
      <c r="FB74" s="827" t="s">
        <v>417</v>
      </c>
      <c r="FC74" s="834">
        <f>'Générateur P.Durable 20ans'!$B$14*FB$67</f>
        <v>1</v>
      </c>
      <c r="FD74" s="827" t="s">
        <v>449</v>
      </c>
      <c r="FE74" s="835">
        <f>(FE61*FC$75)*(FC$74*FE63)</f>
        <v>144</v>
      </c>
      <c r="FF74" s="834"/>
      <c r="FG74" s="345"/>
      <c r="FH74" s="827" t="s">
        <v>417</v>
      </c>
      <c r="FI74" s="834">
        <f>'Générateur P.Durable 20ans'!$B$14*FH$67</f>
        <v>1</v>
      </c>
      <c r="FJ74" s="827" t="s">
        <v>449</v>
      </c>
      <c r="FK74" s="835">
        <f>(FK61*FI$75)*(FI$74*FK63)</f>
        <v>144</v>
      </c>
      <c r="FL74" s="834"/>
      <c r="FM74" s="345"/>
      <c r="FN74" s="827" t="s">
        <v>417</v>
      </c>
      <c r="FO74" s="834">
        <f>'Générateur P.Durable 20ans'!$B$14*FN$67</f>
        <v>1</v>
      </c>
      <c r="FP74" s="827" t="s">
        <v>449</v>
      </c>
      <c r="FQ74" s="835">
        <f>(FQ61*FO$75)*(FO$74*FQ63)</f>
        <v>144</v>
      </c>
      <c r="FR74" s="834"/>
      <c r="FS74" s="345"/>
      <c r="FT74" s="827" t="s">
        <v>417</v>
      </c>
      <c r="FU74" s="834">
        <f>'Générateur P.Durable 20ans'!$B$14*FT$67</f>
        <v>1</v>
      </c>
      <c r="FV74" s="827" t="s">
        <v>449</v>
      </c>
      <c r="FW74" s="835">
        <f>(FW61*FU$75)*(FU$74*FW63)</f>
        <v>144</v>
      </c>
      <c r="FX74" s="834"/>
      <c r="FY74" s="345"/>
    </row>
    <row r="75" spans="1:181" x14ac:dyDescent="0.3">
      <c r="A75" s="19"/>
      <c r="B75" s="827" t="s">
        <v>416</v>
      </c>
      <c r="C75" s="834">
        <f>'Générateur P.Durable 20ans'!$B$15*B$67</f>
        <v>1</v>
      </c>
      <c r="D75" s="827" t="s">
        <v>448</v>
      </c>
      <c r="E75" s="835">
        <f>(E61*C$75)*(C$76*E62)</f>
        <v>0</v>
      </c>
      <c r="F75" s="834"/>
      <c r="G75" s="345"/>
      <c r="H75" s="827" t="s">
        <v>416</v>
      </c>
      <c r="I75" s="834">
        <f>'Générateur P.Durable 20ans'!$B$15*H$67</f>
        <v>1</v>
      </c>
      <c r="J75" s="827" t="s">
        <v>448</v>
      </c>
      <c r="K75" s="835">
        <f>(K61*I$75)*(I$76*K62)</f>
        <v>2.0314026858138066</v>
      </c>
      <c r="L75" s="834"/>
      <c r="M75" s="345"/>
      <c r="N75" s="827" t="s">
        <v>416</v>
      </c>
      <c r="O75" s="834">
        <f>'Générateur P.Durable 20ans'!$B$15*N$67</f>
        <v>1</v>
      </c>
      <c r="P75" s="827" t="s">
        <v>448</v>
      </c>
      <c r="Q75" s="835">
        <f>(Q61*O$75)*(O$76*Q62)</f>
        <v>8.5876157553637658</v>
      </c>
      <c r="R75" s="834"/>
      <c r="S75" s="345"/>
      <c r="T75" s="827" t="s">
        <v>416</v>
      </c>
      <c r="U75" s="834">
        <f>'Générateur P.Durable 20ans'!$B$15*T$67</f>
        <v>1</v>
      </c>
      <c r="V75" s="827" t="s">
        <v>448</v>
      </c>
      <c r="W75" s="835">
        <f>(W61*U$75)*(U$76*W62)</f>
        <v>19.675026049125059</v>
      </c>
      <c r="X75" s="834"/>
      <c r="Y75" s="345"/>
      <c r="Z75" s="827" t="s">
        <v>416</v>
      </c>
      <c r="AA75" s="834">
        <f>'Générateur P.Durable 20ans'!$B$15*Z$67</f>
        <v>1</v>
      </c>
      <c r="AB75" s="827" t="s">
        <v>448</v>
      </c>
      <c r="AC75" s="835">
        <f>(AC61*AA$75)*(AA$76*AC62)</f>
        <v>34.350463021455049</v>
      </c>
      <c r="AD75" s="834"/>
      <c r="AE75" s="345"/>
      <c r="AF75" s="827" t="s">
        <v>416</v>
      </c>
      <c r="AG75" s="834">
        <f>'Générateur P.Durable 20ans'!$B$15*AF$67</f>
        <v>1</v>
      </c>
      <c r="AH75" s="827" t="s">
        <v>448</v>
      </c>
      <c r="AI75" s="835">
        <f>(AI61*AG$75)*(AG$76*AI62)</f>
        <v>51.015039677296087</v>
      </c>
      <c r="AJ75" s="834"/>
      <c r="AK75" s="345"/>
      <c r="AL75" s="827" t="s">
        <v>416</v>
      </c>
      <c r="AM75" s="834">
        <f>'Générateur P.Durable 20ans'!$B$15*AL$67</f>
        <v>1</v>
      </c>
      <c r="AN75" s="827" t="s">
        <v>448</v>
      </c>
      <c r="AO75" s="835">
        <f>(AO61*AM$75)*(AM$76*AO62)</f>
        <v>67.935558893846036</v>
      </c>
      <c r="AP75" s="834"/>
      <c r="AQ75" s="345"/>
      <c r="AR75" s="827" t="s">
        <v>416</v>
      </c>
      <c r="AS75" s="834">
        <f>'Générateur P.Durable 20ans'!$B$15*AR$67</f>
        <v>1</v>
      </c>
      <c r="AT75" s="827" t="s">
        <v>448</v>
      </c>
      <c r="AU75" s="835">
        <f>(AU61*AS$75)*(AS$76*AU62)</f>
        <v>83.70445611781598</v>
      </c>
      <c r="AV75" s="834"/>
      <c r="AW75" s="345"/>
      <c r="AX75" s="827" t="s">
        <v>416</v>
      </c>
      <c r="AY75" s="834">
        <f>'Générateur P.Durable 20ans'!$B$15*AX$67</f>
        <v>1</v>
      </c>
      <c r="AZ75" s="827" t="s">
        <v>448</v>
      </c>
      <c r="BA75" s="835">
        <f>(BA61*AY$75)*(AY$76*BA62)</f>
        <v>97.458310297393851</v>
      </c>
      <c r="BB75" s="834"/>
      <c r="BC75" s="345"/>
      <c r="BD75" s="827" t="s">
        <v>416</v>
      </c>
      <c r="BE75" s="834">
        <f>'Générateur P.Durable 20ans'!$B$15*BD$67</f>
        <v>1</v>
      </c>
      <c r="BF75" s="827" t="s">
        <v>448</v>
      </c>
      <c r="BG75" s="835">
        <f>(BG61*BE$75)*(BE$76*BG62)</f>
        <v>108.86035798707073</v>
      </c>
      <c r="BH75" s="834"/>
      <c r="BI75" s="345"/>
      <c r="BJ75" s="827" t="s">
        <v>416</v>
      </c>
      <c r="BK75" s="834">
        <f>'Générateur P.Durable 20ans'!$B$15*BJ$67</f>
        <v>1</v>
      </c>
      <c r="BL75" s="827" t="s">
        <v>448</v>
      </c>
      <c r="BM75" s="835">
        <f>(BM61*BK$75)*(BK$76*BM62)</f>
        <v>117.95560036976573</v>
      </c>
      <c r="BN75" s="834"/>
      <c r="BO75" s="345"/>
      <c r="BP75" s="827" t="s">
        <v>416</v>
      </c>
      <c r="BQ75" s="834">
        <f>'Générateur P.Durable 20ans'!$B$15*BP$67</f>
        <v>1</v>
      </c>
      <c r="BR75" s="827" t="s">
        <v>448</v>
      </c>
      <c r="BS75" s="835">
        <f>(BS61*BQ$75)*(BQ$76*BS62)</f>
        <v>125.00441347738564</v>
      </c>
      <c r="BT75" s="834"/>
      <c r="BU75" s="345"/>
      <c r="BV75" s="827" t="s">
        <v>416</v>
      </c>
      <c r="BW75" s="834">
        <f>'Générateur P.Durable 20ans'!$B$15*BV$67</f>
        <v>1</v>
      </c>
      <c r="BX75" s="827" t="s">
        <v>448</v>
      </c>
      <c r="BY75" s="835">
        <f>(BY61*BW$75)*(BW$76*BY62)</f>
        <v>130.3516544434799</v>
      </c>
      <c r="BZ75" s="834"/>
      <c r="CA75" s="345"/>
      <c r="CB75" s="827" t="s">
        <v>416</v>
      </c>
      <c r="CC75" s="834">
        <f>'Générateur P.Durable 20ans'!$B$15*CB$67</f>
        <v>1</v>
      </c>
      <c r="CD75" s="827" t="s">
        <v>448</v>
      </c>
      <c r="CE75" s="835">
        <f>(CE61*CC$75)*(CC$76*CE62)</f>
        <v>134.34481580832403</v>
      </c>
      <c r="CF75" s="834"/>
      <c r="CG75" s="345"/>
      <c r="CH75" s="827" t="s">
        <v>416</v>
      </c>
      <c r="CI75" s="834">
        <f>'Générateur P.Durable 20ans'!$B$15*CH$67</f>
        <v>1</v>
      </c>
      <c r="CJ75" s="827" t="s">
        <v>448</v>
      </c>
      <c r="CK75" s="835">
        <f>(CK61*CI$75)*(CI$76*CK62)</f>
        <v>137.2927616570073</v>
      </c>
      <c r="CL75" s="834"/>
      <c r="CM75" s="345"/>
      <c r="CN75" s="827" t="s">
        <v>416</v>
      </c>
      <c r="CO75" s="834">
        <f>'Générateur P.Durable 20ans'!$B$15*CN$67</f>
        <v>1</v>
      </c>
      <c r="CP75" s="827" t="s">
        <v>448</v>
      </c>
      <c r="CQ75" s="835">
        <f>(CQ61*CO$75)*(CO$76*CQ62)</f>
        <v>139.4510079520943</v>
      </c>
      <c r="CR75" s="834"/>
      <c r="CS75" s="345"/>
      <c r="CT75" s="827" t="s">
        <v>416</v>
      </c>
      <c r="CU75" s="834">
        <f>'Générateur P.Durable 20ans'!$B$15*CT$67</f>
        <v>1</v>
      </c>
      <c r="CV75" s="827" t="s">
        <v>448</v>
      </c>
      <c r="CW75" s="835">
        <f>(CW61*CU$75)*(CU$76*CW62)</f>
        <v>141.0215936991753</v>
      </c>
      <c r="CX75" s="834"/>
      <c r="CY75" s="345"/>
      <c r="CZ75" s="827" t="s">
        <v>416</v>
      </c>
      <c r="DA75" s="834">
        <f>'Générateur P.Durable 20ans'!$B$15*CZ$67</f>
        <v>1</v>
      </c>
      <c r="DB75" s="827" t="s">
        <v>448</v>
      </c>
      <c r="DC75" s="835">
        <f>(DC61*DA$75)*(DA$76*DC62)</f>
        <v>142.15956328029461</v>
      </c>
      <c r="DD75" s="834"/>
      <c r="DE75" s="345"/>
      <c r="DF75" s="827" t="s">
        <v>416</v>
      </c>
      <c r="DG75" s="834">
        <f>'Générateur P.Durable 20ans'!$B$15*DF$67</f>
        <v>1</v>
      </c>
      <c r="DH75" s="827" t="s">
        <v>448</v>
      </c>
      <c r="DI75" s="835">
        <f>(DI61*DG$75)*(DG$76*DI62)</f>
        <v>142.98149753895052</v>
      </c>
      <c r="DJ75" s="834"/>
      <c r="DK75" s="345"/>
      <c r="DL75" s="827" t="s">
        <v>416</v>
      </c>
      <c r="DM75" s="834">
        <f>'Générateur P.Durable 20ans'!$B$15*DL$67</f>
        <v>1</v>
      </c>
      <c r="DN75" s="827" t="s">
        <v>448</v>
      </c>
      <c r="DO75" s="835">
        <f>(DO61*DM$75)*(DM$76*DO62)</f>
        <v>143.57382719675104</v>
      </c>
      <c r="DP75" s="834"/>
      <c r="DQ75" s="345"/>
      <c r="DR75" s="827" t="s">
        <v>416</v>
      </c>
      <c r="DS75" s="834">
        <f>'Générateur P.Durable 20ans'!$B$15*DR$67</f>
        <v>1</v>
      </c>
      <c r="DT75" s="827" t="s">
        <v>448</v>
      </c>
      <c r="DU75" s="835">
        <f>(DU61*DS$75)*(DS$76*DU62)</f>
        <v>144</v>
      </c>
      <c r="DV75" s="834"/>
      <c r="DW75" s="345"/>
      <c r="DX75" s="827" t="s">
        <v>416</v>
      </c>
      <c r="DY75" s="834">
        <f>'Générateur P.Durable 20ans'!$B$15*DX$67</f>
        <v>1</v>
      </c>
      <c r="DZ75" s="827" t="s">
        <v>448</v>
      </c>
      <c r="EA75" s="835">
        <f>(EA61*DY$75)*(DY$76*EA62)</f>
        <v>144</v>
      </c>
      <c r="EB75" s="834"/>
      <c r="EC75" s="345"/>
      <c r="ED75" s="827" t="s">
        <v>416</v>
      </c>
      <c r="EE75" s="834">
        <f>'Générateur P.Durable 20ans'!$B$15*ED$67</f>
        <v>1</v>
      </c>
      <c r="EF75" s="827" t="s">
        <v>448</v>
      </c>
      <c r="EG75" s="835">
        <f>(EG61*EE$75)*(EE$76*EG62)</f>
        <v>144</v>
      </c>
      <c r="EH75" s="834"/>
      <c r="EI75" s="345"/>
      <c r="EJ75" s="827" t="s">
        <v>416</v>
      </c>
      <c r="EK75" s="834">
        <f>'Générateur P.Durable 20ans'!$B$15*EJ$67</f>
        <v>1</v>
      </c>
      <c r="EL75" s="827" t="s">
        <v>448</v>
      </c>
      <c r="EM75" s="835">
        <f>(EM61*EK$75)*(EK$76*EM62)</f>
        <v>144</v>
      </c>
      <c r="EN75" s="834"/>
      <c r="EO75" s="345"/>
      <c r="EP75" s="827" t="s">
        <v>416</v>
      </c>
      <c r="EQ75" s="834">
        <f>'Générateur P.Durable 20ans'!$B$15*EP$67</f>
        <v>1</v>
      </c>
      <c r="ER75" s="827" t="s">
        <v>448</v>
      </c>
      <c r="ES75" s="835">
        <f>(ES61*EQ$75)*(EQ$76*ES62)</f>
        <v>144</v>
      </c>
      <c r="ET75" s="834"/>
      <c r="EU75" s="345"/>
      <c r="EV75" s="827" t="s">
        <v>416</v>
      </c>
      <c r="EW75" s="834">
        <f>'Générateur P.Durable 20ans'!$B$15*EV$67</f>
        <v>1</v>
      </c>
      <c r="EX75" s="827" t="s">
        <v>448</v>
      </c>
      <c r="EY75" s="835">
        <f>(EY61*EW$75)*(EW$76*EY62)</f>
        <v>144</v>
      </c>
      <c r="EZ75" s="834"/>
      <c r="FA75" s="345"/>
      <c r="FB75" s="827" t="s">
        <v>416</v>
      </c>
      <c r="FC75" s="834">
        <f>'Générateur P.Durable 20ans'!$B$15*FB$67</f>
        <v>1</v>
      </c>
      <c r="FD75" s="827" t="s">
        <v>448</v>
      </c>
      <c r="FE75" s="835">
        <f>(FE61*FC$75)*(FC$76*FE62)</f>
        <v>144</v>
      </c>
      <c r="FF75" s="834"/>
      <c r="FG75" s="345"/>
      <c r="FH75" s="827" t="s">
        <v>416</v>
      </c>
      <c r="FI75" s="834">
        <f>'Générateur P.Durable 20ans'!$B$15*FH$67</f>
        <v>1</v>
      </c>
      <c r="FJ75" s="827" t="s">
        <v>448</v>
      </c>
      <c r="FK75" s="835">
        <f>(FK61*FI$75)*(FI$76*FK62)</f>
        <v>144</v>
      </c>
      <c r="FL75" s="834"/>
      <c r="FM75" s="345"/>
      <c r="FN75" s="827" t="s">
        <v>416</v>
      </c>
      <c r="FO75" s="834">
        <f>'Générateur P.Durable 20ans'!$B$15*FN$67</f>
        <v>1</v>
      </c>
      <c r="FP75" s="827" t="s">
        <v>448</v>
      </c>
      <c r="FQ75" s="835">
        <f>(FQ61*FO$75)*(FO$76*FQ62)</f>
        <v>144</v>
      </c>
      <c r="FR75" s="834"/>
      <c r="FS75" s="345"/>
      <c r="FT75" s="827" t="s">
        <v>416</v>
      </c>
      <c r="FU75" s="834">
        <f>'Générateur P.Durable 20ans'!$B$15*FT$67</f>
        <v>1</v>
      </c>
      <c r="FV75" s="827" t="s">
        <v>448</v>
      </c>
      <c r="FW75" s="835">
        <f>(FW61*FU$75)*(FU$76*FW62)</f>
        <v>144</v>
      </c>
      <c r="FX75" s="834"/>
      <c r="FY75" s="345"/>
    </row>
    <row r="76" spans="1:181" ht="15" thickBot="1" x14ac:dyDescent="0.35">
      <c r="A76" s="19"/>
      <c r="B76" s="826" t="s">
        <v>415</v>
      </c>
      <c r="C76" s="832">
        <f>'Générateur P.Durable 20ans'!$B$16*B$67</f>
        <v>1</v>
      </c>
      <c r="D76" s="826" t="s">
        <v>447</v>
      </c>
      <c r="E76" s="833">
        <f>(E60*C$76)*(C$73*E62)</f>
        <v>0</v>
      </c>
      <c r="F76" s="832"/>
      <c r="G76" s="345"/>
      <c r="H76" s="826" t="s">
        <v>415</v>
      </c>
      <c r="I76" s="832">
        <f>'Générateur P.Durable 20ans'!$B$16*H$67</f>
        <v>1</v>
      </c>
      <c r="J76" s="826" t="s">
        <v>447</v>
      </c>
      <c r="K76" s="833">
        <f>(K60*I$76)*(I$73*K62)</f>
        <v>2.0314026858138066</v>
      </c>
      <c r="L76" s="832"/>
      <c r="M76" s="345"/>
      <c r="N76" s="826" t="s">
        <v>415</v>
      </c>
      <c r="O76" s="832">
        <f>'Générateur P.Durable 20ans'!$B$16*N$67</f>
        <v>1</v>
      </c>
      <c r="P76" s="826" t="s">
        <v>447</v>
      </c>
      <c r="Q76" s="833">
        <f>(Q60*O$76)*(O$73*Q62)</f>
        <v>8.5876157553637658</v>
      </c>
      <c r="R76" s="832"/>
      <c r="S76" s="345"/>
      <c r="T76" s="826" t="s">
        <v>415</v>
      </c>
      <c r="U76" s="832">
        <f>'Générateur P.Durable 20ans'!$B$16*T$67</f>
        <v>1</v>
      </c>
      <c r="V76" s="826" t="s">
        <v>447</v>
      </c>
      <c r="W76" s="833">
        <f>(W60*U$76)*(U$73*W62)</f>
        <v>19.675026049125059</v>
      </c>
      <c r="X76" s="832"/>
      <c r="Y76" s="345"/>
      <c r="Z76" s="826" t="s">
        <v>415</v>
      </c>
      <c r="AA76" s="832">
        <f>'Générateur P.Durable 20ans'!$B$16*Z$67</f>
        <v>1</v>
      </c>
      <c r="AB76" s="826" t="s">
        <v>447</v>
      </c>
      <c r="AC76" s="833">
        <f>(AC60*AA$76)*(AA$73*AC62)</f>
        <v>34.350463021455049</v>
      </c>
      <c r="AD76" s="832"/>
      <c r="AE76" s="345"/>
      <c r="AF76" s="826" t="s">
        <v>415</v>
      </c>
      <c r="AG76" s="832">
        <f>'Générateur P.Durable 20ans'!$B$16*AF$67</f>
        <v>1</v>
      </c>
      <c r="AH76" s="826" t="s">
        <v>447</v>
      </c>
      <c r="AI76" s="833">
        <f>(AI60*AG$76)*(AG$73*AI62)</f>
        <v>51.015039677296087</v>
      </c>
      <c r="AJ76" s="832"/>
      <c r="AK76" s="345"/>
      <c r="AL76" s="826" t="s">
        <v>415</v>
      </c>
      <c r="AM76" s="832">
        <f>'Générateur P.Durable 20ans'!$B$16*AL$67</f>
        <v>1</v>
      </c>
      <c r="AN76" s="826" t="s">
        <v>447</v>
      </c>
      <c r="AO76" s="833">
        <f>(AO60*AM$76)*(AM$73*AO62)</f>
        <v>67.935558893846036</v>
      </c>
      <c r="AP76" s="832"/>
      <c r="AQ76" s="345"/>
      <c r="AR76" s="826" t="s">
        <v>415</v>
      </c>
      <c r="AS76" s="832">
        <f>'Générateur P.Durable 20ans'!$B$16*AR$67</f>
        <v>1</v>
      </c>
      <c r="AT76" s="826" t="s">
        <v>447</v>
      </c>
      <c r="AU76" s="833">
        <f>(AU60*AS$76)*(AS$73*AU62)</f>
        <v>83.70445611781598</v>
      </c>
      <c r="AV76" s="832"/>
      <c r="AW76" s="345"/>
      <c r="AX76" s="826" t="s">
        <v>415</v>
      </c>
      <c r="AY76" s="832">
        <f>'Générateur P.Durable 20ans'!$B$16*AX$67</f>
        <v>1</v>
      </c>
      <c r="AZ76" s="826" t="s">
        <v>447</v>
      </c>
      <c r="BA76" s="833">
        <f>(BA60*AY$76)*(AY$73*BA62)</f>
        <v>97.458310297393851</v>
      </c>
      <c r="BB76" s="832"/>
      <c r="BC76" s="345"/>
      <c r="BD76" s="826" t="s">
        <v>415</v>
      </c>
      <c r="BE76" s="832">
        <f>'Générateur P.Durable 20ans'!$B$16*BD$67</f>
        <v>1</v>
      </c>
      <c r="BF76" s="826" t="s">
        <v>447</v>
      </c>
      <c r="BG76" s="833">
        <f>(BG60*BE$76)*(BE$73*BG62)</f>
        <v>108.86035798707073</v>
      </c>
      <c r="BH76" s="832"/>
      <c r="BI76" s="345"/>
      <c r="BJ76" s="826" t="s">
        <v>415</v>
      </c>
      <c r="BK76" s="832">
        <f>'Générateur P.Durable 20ans'!$B$16*BJ$67</f>
        <v>1</v>
      </c>
      <c r="BL76" s="826" t="s">
        <v>447</v>
      </c>
      <c r="BM76" s="833">
        <f>(BM60*BK$76)*(BK$73*BM62)</f>
        <v>117.95560036976573</v>
      </c>
      <c r="BN76" s="832"/>
      <c r="BO76" s="345"/>
      <c r="BP76" s="826" t="s">
        <v>415</v>
      </c>
      <c r="BQ76" s="832">
        <f>'Générateur P.Durable 20ans'!$B$16*BP$67</f>
        <v>1</v>
      </c>
      <c r="BR76" s="826" t="s">
        <v>447</v>
      </c>
      <c r="BS76" s="833">
        <f>(BS60*BQ$76)*(BQ$73*BS62)</f>
        <v>125.00441347738564</v>
      </c>
      <c r="BT76" s="832"/>
      <c r="BU76" s="345"/>
      <c r="BV76" s="826" t="s">
        <v>415</v>
      </c>
      <c r="BW76" s="832">
        <f>'Générateur P.Durable 20ans'!$B$16*BV$67</f>
        <v>1</v>
      </c>
      <c r="BX76" s="826" t="s">
        <v>447</v>
      </c>
      <c r="BY76" s="833">
        <f>(BY60*BW$76)*(BW$73*BY62)</f>
        <v>130.3516544434799</v>
      </c>
      <c r="BZ76" s="832"/>
      <c r="CA76" s="345"/>
      <c r="CB76" s="826" t="s">
        <v>415</v>
      </c>
      <c r="CC76" s="832">
        <f>'Générateur P.Durable 20ans'!$B$16*CB$67</f>
        <v>1</v>
      </c>
      <c r="CD76" s="826" t="s">
        <v>447</v>
      </c>
      <c r="CE76" s="833">
        <f>(CE60*CC$76)*(CC$73*CE62)</f>
        <v>134.34481580832403</v>
      </c>
      <c r="CF76" s="832"/>
      <c r="CG76" s="345"/>
      <c r="CH76" s="826" t="s">
        <v>415</v>
      </c>
      <c r="CI76" s="832">
        <f>'Générateur P.Durable 20ans'!$B$16*CH$67</f>
        <v>1</v>
      </c>
      <c r="CJ76" s="826" t="s">
        <v>447</v>
      </c>
      <c r="CK76" s="833">
        <f>(CK60*CI$76)*(CI$73*CK62)</f>
        <v>137.2927616570073</v>
      </c>
      <c r="CL76" s="832"/>
      <c r="CM76" s="345"/>
      <c r="CN76" s="826" t="s">
        <v>415</v>
      </c>
      <c r="CO76" s="832">
        <f>'Générateur P.Durable 20ans'!$B$16*CN$67</f>
        <v>1</v>
      </c>
      <c r="CP76" s="826" t="s">
        <v>447</v>
      </c>
      <c r="CQ76" s="833">
        <f>(CQ60*CO$76)*(CO$73*CQ62)</f>
        <v>139.4510079520943</v>
      </c>
      <c r="CR76" s="832"/>
      <c r="CS76" s="345"/>
      <c r="CT76" s="826" t="s">
        <v>415</v>
      </c>
      <c r="CU76" s="832">
        <f>'Générateur P.Durable 20ans'!$B$16*CT$67</f>
        <v>1</v>
      </c>
      <c r="CV76" s="826" t="s">
        <v>447</v>
      </c>
      <c r="CW76" s="833">
        <f>(CW60*CU$76)*(CU$73*CW62)</f>
        <v>141.0215936991753</v>
      </c>
      <c r="CX76" s="832"/>
      <c r="CY76" s="345"/>
      <c r="CZ76" s="826" t="s">
        <v>415</v>
      </c>
      <c r="DA76" s="832">
        <f>'Générateur P.Durable 20ans'!$B$16*CZ$67</f>
        <v>1</v>
      </c>
      <c r="DB76" s="826" t="s">
        <v>447</v>
      </c>
      <c r="DC76" s="833">
        <f>(DC60*DA$76)*(DA$73*DC62)</f>
        <v>142.15956328029461</v>
      </c>
      <c r="DD76" s="832"/>
      <c r="DE76" s="345"/>
      <c r="DF76" s="826" t="s">
        <v>415</v>
      </c>
      <c r="DG76" s="832">
        <f>'Générateur P.Durable 20ans'!$B$16*DF$67</f>
        <v>1</v>
      </c>
      <c r="DH76" s="826" t="s">
        <v>447</v>
      </c>
      <c r="DI76" s="833">
        <f>(DI60*DG$76)*(DG$73*DI62)</f>
        <v>142.98149753895052</v>
      </c>
      <c r="DJ76" s="832"/>
      <c r="DK76" s="345"/>
      <c r="DL76" s="826" t="s">
        <v>415</v>
      </c>
      <c r="DM76" s="832">
        <f>'Générateur P.Durable 20ans'!$B$16*DL$67</f>
        <v>1</v>
      </c>
      <c r="DN76" s="826" t="s">
        <v>447</v>
      </c>
      <c r="DO76" s="833">
        <f>(DO60*DM$76)*(DM$73*DO62)</f>
        <v>143.57382719675104</v>
      </c>
      <c r="DP76" s="832"/>
      <c r="DQ76" s="345"/>
      <c r="DR76" s="826" t="s">
        <v>415</v>
      </c>
      <c r="DS76" s="832">
        <f>'Générateur P.Durable 20ans'!$B$16*DR$67</f>
        <v>1</v>
      </c>
      <c r="DT76" s="826" t="s">
        <v>447</v>
      </c>
      <c r="DU76" s="833">
        <f>(DU60*DS$76)*(DS$73*DU62)</f>
        <v>144</v>
      </c>
      <c r="DV76" s="832"/>
      <c r="DW76" s="345"/>
      <c r="DX76" s="826" t="s">
        <v>415</v>
      </c>
      <c r="DY76" s="832">
        <f>'Générateur P.Durable 20ans'!$B$16*DX$67</f>
        <v>1</v>
      </c>
      <c r="DZ76" s="826" t="s">
        <v>447</v>
      </c>
      <c r="EA76" s="833">
        <f>(EA60*DY$76)*(DY$73*EA62)</f>
        <v>144</v>
      </c>
      <c r="EB76" s="832"/>
      <c r="EC76" s="345"/>
      <c r="ED76" s="826" t="s">
        <v>415</v>
      </c>
      <c r="EE76" s="832">
        <f>'Générateur P.Durable 20ans'!$B$16*ED$67</f>
        <v>1</v>
      </c>
      <c r="EF76" s="826" t="s">
        <v>447</v>
      </c>
      <c r="EG76" s="833">
        <f>(EG60*EE$76)*(EE$73*EG62)</f>
        <v>144</v>
      </c>
      <c r="EH76" s="832"/>
      <c r="EI76" s="345"/>
      <c r="EJ76" s="826" t="s">
        <v>415</v>
      </c>
      <c r="EK76" s="832">
        <f>'Générateur P.Durable 20ans'!$B$16*EJ$67</f>
        <v>1</v>
      </c>
      <c r="EL76" s="826" t="s">
        <v>447</v>
      </c>
      <c r="EM76" s="833">
        <f>(EM60*EK$76)*(EK$73*EM62)</f>
        <v>144</v>
      </c>
      <c r="EN76" s="832"/>
      <c r="EO76" s="345"/>
      <c r="EP76" s="826" t="s">
        <v>415</v>
      </c>
      <c r="EQ76" s="832">
        <f>'Générateur P.Durable 20ans'!$B$16*EP$67</f>
        <v>1</v>
      </c>
      <c r="ER76" s="826" t="s">
        <v>447</v>
      </c>
      <c r="ES76" s="833">
        <f>(ES60*EQ$76)*(EQ$73*ES62)</f>
        <v>144</v>
      </c>
      <c r="ET76" s="832"/>
      <c r="EU76" s="345"/>
      <c r="EV76" s="826" t="s">
        <v>415</v>
      </c>
      <c r="EW76" s="832">
        <f>'Générateur P.Durable 20ans'!$B$16*EV$67</f>
        <v>1</v>
      </c>
      <c r="EX76" s="826" t="s">
        <v>447</v>
      </c>
      <c r="EY76" s="833">
        <f>(EY60*EW$76)*(EW$73*EY62)</f>
        <v>144</v>
      </c>
      <c r="EZ76" s="832"/>
      <c r="FA76" s="345"/>
      <c r="FB76" s="826" t="s">
        <v>415</v>
      </c>
      <c r="FC76" s="832">
        <f>'Générateur P.Durable 20ans'!$B$16*FB$67</f>
        <v>1</v>
      </c>
      <c r="FD76" s="826" t="s">
        <v>447</v>
      </c>
      <c r="FE76" s="833">
        <f>(FE60*FC$76)*(FC$73*FE62)</f>
        <v>144</v>
      </c>
      <c r="FF76" s="832"/>
      <c r="FG76" s="345"/>
      <c r="FH76" s="826" t="s">
        <v>415</v>
      </c>
      <c r="FI76" s="832">
        <f>'Générateur P.Durable 20ans'!$B$16*FH$67</f>
        <v>1</v>
      </c>
      <c r="FJ76" s="826" t="s">
        <v>447</v>
      </c>
      <c r="FK76" s="833">
        <f>(FK60*FI$76)*(FI$73*FK62)</f>
        <v>144</v>
      </c>
      <c r="FL76" s="832"/>
      <c r="FM76" s="345"/>
      <c r="FN76" s="826" t="s">
        <v>415</v>
      </c>
      <c r="FO76" s="832">
        <f>'Générateur P.Durable 20ans'!$B$16*FN$67</f>
        <v>1</v>
      </c>
      <c r="FP76" s="826" t="s">
        <v>447</v>
      </c>
      <c r="FQ76" s="833">
        <f>(FQ60*FO$76)*(FO$73*FQ62)</f>
        <v>144</v>
      </c>
      <c r="FR76" s="832"/>
      <c r="FS76" s="345"/>
      <c r="FT76" s="826" t="s">
        <v>415</v>
      </c>
      <c r="FU76" s="832">
        <f>'Générateur P.Durable 20ans'!$B$16*FT$67</f>
        <v>1</v>
      </c>
      <c r="FV76" s="826" t="s">
        <v>447</v>
      </c>
      <c r="FW76" s="833">
        <f>(FW60*FU$76)*(FU$73*FW62)</f>
        <v>144</v>
      </c>
      <c r="FX76" s="832"/>
      <c r="FY76" s="345"/>
    </row>
    <row r="77" spans="1:181" x14ac:dyDescent="0.3">
      <c r="A77" s="19"/>
      <c r="B77" s="851"/>
      <c r="E77" s="835" t="s">
        <v>481</v>
      </c>
      <c r="F77" s="839">
        <f>SUM(E73:E76)</f>
        <v>0</v>
      </c>
      <c r="G77" s="345"/>
      <c r="H77" s="851"/>
      <c r="K77" s="835" t="s">
        <v>481</v>
      </c>
      <c r="L77" s="839">
        <f>SUM(K73:K76)</f>
        <v>8.1256107432552263</v>
      </c>
      <c r="M77" s="345"/>
      <c r="N77" s="851"/>
      <c r="Q77" s="835" t="s">
        <v>481</v>
      </c>
      <c r="R77" s="839">
        <f>SUM(Q73:Q76)</f>
        <v>34.350463021455063</v>
      </c>
      <c r="S77" s="345"/>
      <c r="T77" s="851"/>
      <c r="W77" s="835" t="s">
        <v>481</v>
      </c>
      <c r="X77" s="839">
        <f>SUM(W73:W76)</f>
        <v>78.700104196500234</v>
      </c>
      <c r="Y77" s="345"/>
      <c r="Z77" s="851"/>
      <c r="AC77" s="835" t="s">
        <v>481</v>
      </c>
      <c r="AD77" s="839">
        <f>SUM(AC73:AC76)</f>
        <v>137.4018520858202</v>
      </c>
      <c r="AE77" s="345"/>
      <c r="AF77" s="851"/>
      <c r="AI77" s="835" t="s">
        <v>481</v>
      </c>
      <c r="AJ77" s="839">
        <f>SUM(AI73:AI76)</f>
        <v>204.06015870918435</v>
      </c>
      <c r="AK77" s="345"/>
      <c r="AL77" s="851"/>
      <c r="AO77" s="835" t="s">
        <v>481</v>
      </c>
      <c r="AP77" s="839">
        <f>SUM(AO73:AO76)</f>
        <v>271.74223557538414</v>
      </c>
      <c r="AQ77" s="345"/>
      <c r="AR77" s="851"/>
      <c r="AU77" s="835" t="s">
        <v>481</v>
      </c>
      <c r="AV77" s="839">
        <f>SUM(AU73:AU76)</f>
        <v>334.81782447126392</v>
      </c>
      <c r="AW77" s="345"/>
      <c r="AX77" s="851"/>
      <c r="BA77" s="835" t="s">
        <v>481</v>
      </c>
      <c r="BB77" s="839">
        <f>SUM(BA73:BA76)</f>
        <v>389.8332411895754</v>
      </c>
      <c r="BC77" s="345"/>
      <c r="BD77" s="851"/>
      <c r="BG77" s="835" t="s">
        <v>481</v>
      </c>
      <c r="BH77" s="839">
        <f>SUM(BG73:BG76)</f>
        <v>435.44143194828291</v>
      </c>
      <c r="BI77" s="345"/>
      <c r="BJ77" s="851"/>
      <c r="BM77" s="835" t="s">
        <v>481</v>
      </c>
      <c r="BN77" s="839">
        <f>SUM(BM73:BM76)</f>
        <v>471.82240147906293</v>
      </c>
      <c r="BO77" s="345"/>
      <c r="BP77" s="851"/>
      <c r="BS77" s="835" t="s">
        <v>481</v>
      </c>
      <c r="BT77" s="839">
        <f>SUM(BS73:BS76)</f>
        <v>500.01765390954256</v>
      </c>
      <c r="BU77" s="345"/>
      <c r="BV77" s="851"/>
      <c r="BY77" s="835" t="s">
        <v>481</v>
      </c>
      <c r="BZ77" s="839">
        <f>SUM(BY73:BY76)</f>
        <v>521.40661777391961</v>
      </c>
      <c r="CA77" s="345"/>
      <c r="CB77" s="851"/>
      <c r="CE77" s="835" t="s">
        <v>481</v>
      </c>
      <c r="CF77" s="839">
        <f>SUM(CE73:CE76)</f>
        <v>537.37926323329611</v>
      </c>
      <c r="CG77" s="345"/>
      <c r="CH77" s="851"/>
      <c r="CK77" s="835" t="s">
        <v>481</v>
      </c>
      <c r="CL77" s="839">
        <f>SUM(CK73:CK76)</f>
        <v>549.17104662802922</v>
      </c>
      <c r="CM77" s="345"/>
      <c r="CN77" s="851"/>
      <c r="CQ77" s="835" t="s">
        <v>481</v>
      </c>
      <c r="CR77" s="839">
        <f>SUM(CQ73:CQ76)</f>
        <v>557.8040318083772</v>
      </c>
      <c r="CS77" s="345"/>
      <c r="CT77" s="851"/>
      <c r="CW77" s="835" t="s">
        <v>481</v>
      </c>
      <c r="CX77" s="839">
        <f>SUM(CW73:CW76)</f>
        <v>564.08637479670119</v>
      </c>
      <c r="CY77" s="345"/>
      <c r="CZ77" s="851"/>
      <c r="DC77" s="835" t="s">
        <v>481</v>
      </c>
      <c r="DD77" s="839">
        <f>SUM(DC73:DC76)</f>
        <v>568.63825312117842</v>
      </c>
      <c r="DE77" s="345"/>
      <c r="DF77" s="851"/>
      <c r="DI77" s="835" t="s">
        <v>481</v>
      </c>
      <c r="DJ77" s="839">
        <f>SUM(DI73:DI76)</f>
        <v>571.92599015580208</v>
      </c>
      <c r="DK77" s="345"/>
      <c r="DL77" s="851"/>
      <c r="DO77" s="835" t="s">
        <v>481</v>
      </c>
      <c r="DP77" s="839">
        <f>SUM(DO73:DO76)</f>
        <v>574.29530878700416</v>
      </c>
      <c r="DQ77" s="345"/>
      <c r="DR77" s="851"/>
      <c r="DU77" s="835" t="s">
        <v>481</v>
      </c>
      <c r="DV77" s="839">
        <f>SUM(DU73:DU76)</f>
        <v>576</v>
      </c>
      <c r="DW77" s="345"/>
      <c r="DX77" s="851"/>
      <c r="EA77" s="835" t="s">
        <v>481</v>
      </c>
      <c r="EB77" s="839">
        <f>SUM(EA73:EA76)</f>
        <v>576</v>
      </c>
      <c r="EC77" s="345"/>
      <c r="ED77" s="851"/>
      <c r="EG77" s="835" t="s">
        <v>481</v>
      </c>
      <c r="EH77" s="839">
        <f>SUM(EG73:EG76)</f>
        <v>576</v>
      </c>
      <c r="EI77" s="345"/>
      <c r="EJ77" s="851"/>
      <c r="EM77" s="835" t="s">
        <v>481</v>
      </c>
      <c r="EN77" s="839">
        <f>SUM(EM73:EM76)</f>
        <v>576</v>
      </c>
      <c r="EO77" s="345"/>
      <c r="EP77" s="851"/>
      <c r="ES77" s="835" t="s">
        <v>481</v>
      </c>
      <c r="ET77" s="839">
        <f>SUM(ES73:ES76)</f>
        <v>576</v>
      </c>
      <c r="EU77" s="345"/>
      <c r="EV77" s="851"/>
      <c r="EY77" s="835" t="s">
        <v>481</v>
      </c>
      <c r="EZ77" s="839">
        <f>SUM(EY73:EY76)</f>
        <v>576</v>
      </c>
      <c r="FA77" s="345"/>
      <c r="FB77" s="851"/>
      <c r="FE77" s="835" t="s">
        <v>481</v>
      </c>
      <c r="FF77" s="839">
        <f>SUM(FE73:FE76)</f>
        <v>576</v>
      </c>
      <c r="FG77" s="345"/>
      <c r="FH77" s="851"/>
      <c r="FK77" s="835" t="s">
        <v>481</v>
      </c>
      <c r="FL77" s="839">
        <f>SUM(FK73:FK76)</f>
        <v>576</v>
      </c>
      <c r="FM77" s="345"/>
      <c r="FN77" s="851"/>
      <c r="FQ77" s="835" t="s">
        <v>481</v>
      </c>
      <c r="FR77" s="839">
        <f>SUM(FQ73:FQ76)</f>
        <v>576</v>
      </c>
      <c r="FS77" s="345"/>
      <c r="FT77" s="851"/>
      <c r="FW77" s="835" t="s">
        <v>481</v>
      </c>
      <c r="FX77" s="839">
        <f>SUM(FW73:FW76)</f>
        <v>576</v>
      </c>
      <c r="FY77" s="345"/>
    </row>
    <row r="78" spans="1:181" ht="15" thickBot="1" x14ac:dyDescent="0.35">
      <c r="A78" s="19"/>
      <c r="G78" s="345"/>
      <c r="M78" s="345"/>
      <c r="S78" s="345"/>
      <c r="Y78" s="345"/>
      <c r="AE78" s="345"/>
      <c r="AK78" s="345"/>
      <c r="AQ78" s="345"/>
      <c r="AW78" s="345"/>
      <c r="BC78" s="345"/>
      <c r="BI78" s="345"/>
      <c r="BO78" s="345"/>
      <c r="BU78" s="345"/>
      <c r="CA78" s="345"/>
      <c r="CG78" s="345"/>
      <c r="CM78" s="345"/>
      <c r="CS78" s="345"/>
      <c r="CY78" s="345"/>
      <c r="DE78" s="345"/>
      <c r="DK78" s="345"/>
      <c r="DQ78" s="345"/>
      <c r="DW78" s="345"/>
      <c r="EC78" s="345"/>
      <c r="EI78" s="345"/>
      <c r="EO78" s="345"/>
      <c r="EU78" s="345"/>
      <c r="FA78" s="345"/>
      <c r="FG78" s="345"/>
      <c r="FM78" s="345"/>
      <c r="FS78" s="345"/>
      <c r="FY78" s="345"/>
    </row>
    <row r="79" spans="1:181" x14ac:dyDescent="0.3">
      <c r="A79" s="19"/>
      <c r="B79" s="838" t="s">
        <v>483</v>
      </c>
      <c r="C79" s="600" t="s">
        <v>429</v>
      </c>
      <c r="D79" s="672" t="s">
        <v>482</v>
      </c>
      <c r="G79" s="345"/>
      <c r="H79" s="838" t="s">
        <v>483</v>
      </c>
      <c r="I79" s="600" t="s">
        <v>429</v>
      </c>
      <c r="J79" s="672" t="s">
        <v>482</v>
      </c>
      <c r="M79" s="345"/>
      <c r="N79" s="838" t="s">
        <v>483</v>
      </c>
      <c r="O79" s="600" t="s">
        <v>429</v>
      </c>
      <c r="P79" s="672" t="s">
        <v>482</v>
      </c>
      <c r="S79" s="345"/>
      <c r="T79" s="838" t="s">
        <v>483</v>
      </c>
      <c r="U79" s="600" t="s">
        <v>429</v>
      </c>
      <c r="V79" s="672" t="s">
        <v>482</v>
      </c>
      <c r="Y79" s="345"/>
      <c r="Z79" s="838" t="s">
        <v>483</v>
      </c>
      <c r="AA79" s="600" t="s">
        <v>429</v>
      </c>
      <c r="AB79" s="672" t="s">
        <v>482</v>
      </c>
      <c r="AE79" s="345"/>
      <c r="AF79" s="838" t="s">
        <v>483</v>
      </c>
      <c r="AG79" s="600" t="s">
        <v>429</v>
      </c>
      <c r="AH79" s="672" t="s">
        <v>482</v>
      </c>
      <c r="AK79" s="345"/>
      <c r="AL79" s="838" t="s">
        <v>483</v>
      </c>
      <c r="AM79" s="600" t="s">
        <v>429</v>
      </c>
      <c r="AN79" s="672" t="s">
        <v>482</v>
      </c>
      <c r="AQ79" s="345"/>
      <c r="AR79" s="838" t="s">
        <v>483</v>
      </c>
      <c r="AS79" s="600" t="s">
        <v>429</v>
      </c>
      <c r="AT79" s="672" t="s">
        <v>482</v>
      </c>
      <c r="AW79" s="345"/>
      <c r="AX79" s="838" t="s">
        <v>483</v>
      </c>
      <c r="AY79" s="600" t="s">
        <v>429</v>
      </c>
      <c r="AZ79" s="672" t="s">
        <v>482</v>
      </c>
      <c r="BC79" s="345"/>
      <c r="BD79" s="838" t="s">
        <v>483</v>
      </c>
      <c r="BE79" s="600" t="s">
        <v>429</v>
      </c>
      <c r="BF79" s="672" t="s">
        <v>482</v>
      </c>
      <c r="BI79" s="345"/>
      <c r="BJ79" s="838" t="s">
        <v>483</v>
      </c>
      <c r="BK79" s="600" t="s">
        <v>429</v>
      </c>
      <c r="BL79" s="672" t="s">
        <v>482</v>
      </c>
      <c r="BO79" s="345"/>
      <c r="BP79" s="838" t="s">
        <v>483</v>
      </c>
      <c r="BQ79" s="600" t="s">
        <v>429</v>
      </c>
      <c r="BR79" s="672" t="s">
        <v>482</v>
      </c>
      <c r="BU79" s="345"/>
      <c r="BV79" s="838" t="s">
        <v>483</v>
      </c>
      <c r="BW79" s="600" t="s">
        <v>429</v>
      </c>
      <c r="BX79" s="672" t="s">
        <v>482</v>
      </c>
      <c r="CA79" s="345"/>
      <c r="CB79" s="838" t="s">
        <v>483</v>
      </c>
      <c r="CC79" s="600" t="s">
        <v>429</v>
      </c>
      <c r="CD79" s="672" t="s">
        <v>482</v>
      </c>
      <c r="CG79" s="345"/>
      <c r="CH79" s="838" t="s">
        <v>483</v>
      </c>
      <c r="CI79" s="600" t="s">
        <v>429</v>
      </c>
      <c r="CJ79" s="672" t="s">
        <v>482</v>
      </c>
      <c r="CM79" s="345"/>
      <c r="CN79" s="838" t="s">
        <v>483</v>
      </c>
      <c r="CO79" s="600" t="s">
        <v>429</v>
      </c>
      <c r="CP79" s="672" t="s">
        <v>482</v>
      </c>
      <c r="CS79" s="345"/>
      <c r="CT79" s="838" t="s">
        <v>483</v>
      </c>
      <c r="CU79" s="600" t="s">
        <v>429</v>
      </c>
      <c r="CV79" s="672" t="s">
        <v>482</v>
      </c>
      <c r="CY79" s="345"/>
      <c r="CZ79" s="838" t="s">
        <v>483</v>
      </c>
      <c r="DA79" s="600" t="s">
        <v>429</v>
      </c>
      <c r="DB79" s="672" t="s">
        <v>482</v>
      </c>
      <c r="DE79" s="345"/>
      <c r="DF79" s="838" t="s">
        <v>483</v>
      </c>
      <c r="DG79" s="600" t="s">
        <v>429</v>
      </c>
      <c r="DH79" s="672" t="s">
        <v>482</v>
      </c>
      <c r="DK79" s="345"/>
      <c r="DL79" s="838" t="s">
        <v>483</v>
      </c>
      <c r="DM79" s="600" t="s">
        <v>429</v>
      </c>
      <c r="DN79" s="672" t="s">
        <v>482</v>
      </c>
      <c r="DQ79" s="345"/>
      <c r="DR79" s="838" t="s">
        <v>483</v>
      </c>
      <c r="DS79" s="600" t="s">
        <v>429</v>
      </c>
      <c r="DT79" s="672" t="s">
        <v>482</v>
      </c>
      <c r="DW79" s="345"/>
      <c r="DX79" s="838" t="s">
        <v>483</v>
      </c>
      <c r="DY79" s="600" t="s">
        <v>429</v>
      </c>
      <c r="DZ79" s="672" t="s">
        <v>482</v>
      </c>
      <c r="EC79" s="345"/>
      <c r="ED79" s="838" t="s">
        <v>483</v>
      </c>
      <c r="EE79" s="600" t="s">
        <v>429</v>
      </c>
      <c r="EF79" s="672" t="s">
        <v>482</v>
      </c>
      <c r="EI79" s="345"/>
      <c r="EJ79" s="838" t="s">
        <v>483</v>
      </c>
      <c r="EK79" s="600" t="s">
        <v>429</v>
      </c>
      <c r="EL79" s="672" t="s">
        <v>482</v>
      </c>
      <c r="EO79" s="345"/>
      <c r="EP79" s="838" t="s">
        <v>483</v>
      </c>
      <c r="EQ79" s="600" t="s">
        <v>429</v>
      </c>
      <c r="ER79" s="672" t="s">
        <v>482</v>
      </c>
      <c r="EU79" s="345"/>
      <c r="EV79" s="838" t="s">
        <v>483</v>
      </c>
      <c r="EW79" s="600" t="s">
        <v>429</v>
      </c>
      <c r="EX79" s="672" t="s">
        <v>482</v>
      </c>
      <c r="FA79" s="345"/>
      <c r="FB79" s="838" t="s">
        <v>483</v>
      </c>
      <c r="FC79" s="600" t="s">
        <v>429</v>
      </c>
      <c r="FD79" s="672" t="s">
        <v>482</v>
      </c>
      <c r="FG79" s="345"/>
      <c r="FH79" s="838" t="s">
        <v>483</v>
      </c>
      <c r="FI79" s="600" t="s">
        <v>429</v>
      </c>
      <c r="FJ79" s="672" t="s">
        <v>482</v>
      </c>
      <c r="FM79" s="345"/>
      <c r="FN79" s="838" t="s">
        <v>483</v>
      </c>
      <c r="FO79" s="600" t="s">
        <v>429</v>
      </c>
      <c r="FP79" s="672" t="s">
        <v>482</v>
      </c>
      <c r="FS79" s="345"/>
      <c r="FT79" s="838" t="s">
        <v>483</v>
      </c>
      <c r="FU79" s="600" t="s">
        <v>429</v>
      </c>
      <c r="FV79" s="672" t="s">
        <v>482</v>
      </c>
      <c r="FY79" s="345"/>
    </row>
    <row r="80" spans="1:181" x14ac:dyDescent="0.3">
      <c r="A80" s="19"/>
      <c r="B80" s="827" t="s">
        <v>418</v>
      </c>
      <c r="C80" s="835">
        <f>C64-((C$74*E63)+(C$76*E62))</f>
        <v>190</v>
      </c>
      <c r="D80" s="834">
        <f>C80*C$73*E60</f>
        <v>0</v>
      </c>
      <c r="G80" s="345"/>
      <c r="H80" s="827" t="s">
        <v>418</v>
      </c>
      <c r="I80" s="835">
        <f>I64-((I$74*K63)+(I$76*K62))</f>
        <v>187.14945430781137</v>
      </c>
      <c r="J80" s="834">
        <f>I80*I$73*K60</f>
        <v>266.73903538629344</v>
      </c>
      <c r="M80" s="345"/>
      <c r="N80" s="827" t="s">
        <v>418</v>
      </c>
      <c r="O80" s="835">
        <f>O64-((O$74*Q63)+(O$76*Q62))</f>
        <v>184.1390731943271</v>
      </c>
      <c r="P80" s="834">
        <f>O80*O$73*Q60</f>
        <v>539.61281502819725</v>
      </c>
      <c r="S80" s="345"/>
      <c r="T80" s="827" t="s">
        <v>418</v>
      </c>
      <c r="U80" s="835">
        <f>U64-((U$74*W63)+(U$76*W62))</f>
        <v>181.12869208084285</v>
      </c>
      <c r="V80" s="834">
        <f>U80*U$73*W60</f>
        <v>803.42420022167846</v>
      </c>
      <c r="Y80" s="345"/>
      <c r="Z80" s="827" t="s">
        <v>418</v>
      </c>
      <c r="AA80" s="835">
        <f>AA64-((AA$74*AC63)+(AA$76*AC62))</f>
        <v>178.27814638865422</v>
      </c>
      <c r="AB80" s="834">
        <f>AA80*AA$73*AC60</f>
        <v>1044.8751670349395</v>
      </c>
      <c r="AE80" s="345"/>
      <c r="AF80" s="827" t="s">
        <v>418</v>
      </c>
      <c r="AG80" s="835">
        <f>AG64-((AG$74*AI63)+(AG$76*AI62))</f>
        <v>175.71503732209339</v>
      </c>
      <c r="AH80" s="834">
        <f>AG80*AG$73*AI60</f>
        <v>1255.0413750465343</v>
      </c>
      <c r="AK80" s="345"/>
      <c r="AL80" s="827" t="s">
        <v>418</v>
      </c>
      <c r="AM80" s="835">
        <f>AM64-((AM$74*AO63)+(AM$76*AO62))</f>
        <v>173.51539398179671</v>
      </c>
      <c r="AN80" s="834">
        <f>AM80*AM$73*AO60</f>
        <v>1430.1664539416206</v>
      </c>
      <c r="AQ80" s="345"/>
      <c r="AR80" s="827" t="s">
        <v>418</v>
      </c>
      <c r="AS80" s="835">
        <f>AS64-((AS$74*AU63)+(AS$76*AU62))</f>
        <v>171.70197211524521</v>
      </c>
      <c r="AT80" s="834">
        <f>AS80*AS$73*AU60</f>
        <v>1570.9037368160732</v>
      </c>
      <c r="AW80" s="345"/>
      <c r="AX80" s="827" t="s">
        <v>418</v>
      </c>
      <c r="AY80" s="835">
        <f>AY64-((AY$74*BA63)+(AY$76*BA62))</f>
        <v>170.25580487359449</v>
      </c>
      <c r="AZ80" s="834">
        <f>AY80*AY$73*BA60</f>
        <v>1680.7819164137366</v>
      </c>
      <c r="BC80" s="345"/>
      <c r="BD80" s="827" t="s">
        <v>418</v>
      </c>
      <c r="BE80" s="835">
        <f>BE64-((BE$74*BG63)+(BE$76*BG62))</f>
        <v>169.13276654780796</v>
      </c>
      <c r="BF80" s="834">
        <f>BE80*BE$73*BG60</f>
        <v>1764.6664619841033</v>
      </c>
      <c r="BI80" s="345"/>
      <c r="BJ80" s="827" t="s">
        <v>418</v>
      </c>
      <c r="BK80" s="835">
        <f>BK64-((BK$74*BM63)+(BK$76*BM62))</f>
        <v>168.27852671941741</v>
      </c>
      <c r="BL80" s="834">
        <f>BK80*BK$73*BM60</f>
        <v>1827.6287609158135</v>
      </c>
      <c r="BO80" s="345"/>
      <c r="BP80" s="827" t="s">
        <v>418</v>
      </c>
      <c r="BQ80" s="835">
        <f>BQ64-((BQ$74*BS63)+(BQ$76*BS62))</f>
        <v>167.63892547506845</v>
      </c>
      <c r="BR80" s="834">
        <f>BQ80*BQ$73*BS60</f>
        <v>1874.2932529137254</v>
      </c>
      <c r="BU80" s="345"/>
      <c r="BV80" s="827" t="s">
        <v>418</v>
      </c>
      <c r="BW80" s="835">
        <f>BW64-((BW$74*BY63)+(BW$76*BY62))</f>
        <v>167.16567019214446</v>
      </c>
      <c r="BX80" s="834">
        <f>BW80*BW$73*BY60</f>
        <v>1908.5580228593155</v>
      </c>
      <c r="CA80" s="345"/>
      <c r="CB80" s="827" t="s">
        <v>418</v>
      </c>
      <c r="CC80" s="835">
        <f>CC64-((CC$74*CE63)+(CC$76*CE62))</f>
        <v>166.81855778357834</v>
      </c>
      <c r="CD80" s="834">
        <f>CC80*CC$73*CE60</f>
        <v>1933.5473789434091</v>
      </c>
      <c r="CG80" s="345"/>
      <c r="CH80" s="827" t="s">
        <v>418</v>
      </c>
      <c r="CI80" s="835">
        <f>CI64-((CI$74*CK63)+(CI$76*CK62))</f>
        <v>166.56560121044217</v>
      </c>
      <c r="CJ80" s="834">
        <f>CI80*CI$73*CK60</f>
        <v>1951.6823616939787</v>
      </c>
      <c r="CM80" s="345"/>
      <c r="CN80" s="827" t="s">
        <v>418</v>
      </c>
      <c r="CO80" s="835">
        <f>CO64-((CO$74*CQ63)+(CO$76*CQ62))</f>
        <v>166.38212473975744</v>
      </c>
      <c r="CP80" s="834">
        <f>CO80*CO$73*CQ60</f>
        <v>1964.7961338188538</v>
      </c>
      <c r="CS80" s="345"/>
      <c r="CT80" s="827" t="s">
        <v>418</v>
      </c>
      <c r="CU80" s="835">
        <f>CU64-((CU$74*CW63)+(CU$76*CW62))</f>
        <v>166.24949737801953</v>
      </c>
      <c r="CV80" s="834">
        <f>CU80*CU$73*CW60</f>
        <v>1974.2545616897939</v>
      </c>
      <c r="CY80" s="345"/>
      <c r="CZ80" s="827" t="s">
        <v>418</v>
      </c>
      <c r="DA80" s="835">
        <f>DA64-((DA$74*DC63)+(DA$76*DC62))</f>
        <v>166.15386293083975</v>
      </c>
      <c r="DB80" s="834">
        <f>DA80*DA$73*DC60</f>
        <v>1981.0638950096341</v>
      </c>
      <c r="DE80" s="345"/>
      <c r="DF80" s="827" t="s">
        <v>418</v>
      </c>
      <c r="DG80" s="835">
        <f>DG64-((DG$74*DI63)+(DG$76*DI62))</f>
        <v>166.08502581737119</v>
      </c>
      <c r="DH80" s="834">
        <f>DG80*DG$73*DI60</f>
        <v>1985.9595522718348</v>
      </c>
      <c r="DK80" s="345"/>
      <c r="DL80" s="827" t="s">
        <v>418</v>
      </c>
      <c r="DM80" s="835">
        <f>DM64-((DM$74*DO63)+(DM$76*DO62))</f>
        <v>166.03554071573899</v>
      </c>
      <c r="DN80" s="834">
        <f>DM80*DM$73*DO60</f>
        <v>1989.4759776112946</v>
      </c>
      <c r="DQ80" s="345"/>
      <c r="DR80" s="827" t="s">
        <v>418</v>
      </c>
      <c r="DS80" s="835">
        <f>DS64-((DS$74*DU63)+(DS$76*DU62))</f>
        <v>166</v>
      </c>
      <c r="DT80" s="834">
        <f>DS80*DS$73*DU60</f>
        <v>1992</v>
      </c>
      <c r="DW80" s="345"/>
      <c r="DX80" s="827" t="s">
        <v>418</v>
      </c>
      <c r="DY80" s="835">
        <f>DY64-((DY$74*EA63)+(DY$76*EA62))</f>
        <v>166</v>
      </c>
      <c r="DZ80" s="834">
        <f>DY80*DY$73*EA60</f>
        <v>1992</v>
      </c>
      <c r="EC80" s="345"/>
      <c r="ED80" s="827" t="s">
        <v>418</v>
      </c>
      <c r="EE80" s="835">
        <f>EE64-((EE$74*EG63)+(EE$76*EG62))</f>
        <v>166</v>
      </c>
      <c r="EF80" s="834">
        <f>EE80*EE$73*EG60</f>
        <v>1992</v>
      </c>
      <c r="EI80" s="345"/>
      <c r="EJ80" s="827" t="s">
        <v>418</v>
      </c>
      <c r="EK80" s="835">
        <f>EK64-((EK$74*EM63)+(EK$76*EM62))</f>
        <v>166</v>
      </c>
      <c r="EL80" s="834">
        <f>EK80*EK$73*EM60</f>
        <v>1992</v>
      </c>
      <c r="EO80" s="345"/>
      <c r="EP80" s="827" t="s">
        <v>418</v>
      </c>
      <c r="EQ80" s="835">
        <f>EQ64-((EQ$74*ES63)+(EQ$76*ES62))</f>
        <v>166</v>
      </c>
      <c r="ER80" s="834">
        <f>EQ80*EQ$73*ES60</f>
        <v>1992</v>
      </c>
      <c r="EU80" s="345"/>
      <c r="EV80" s="827" t="s">
        <v>418</v>
      </c>
      <c r="EW80" s="835">
        <f>EW64-((EW$74*EY63)+(EW$76*EY62))</f>
        <v>166</v>
      </c>
      <c r="EX80" s="834">
        <f>EW80*EW$73*EY60</f>
        <v>1992</v>
      </c>
      <c r="FA80" s="345"/>
      <c r="FB80" s="827" t="s">
        <v>418</v>
      </c>
      <c r="FC80" s="835">
        <f>FC64-((FC$74*FE63)+(FC$76*FE62))</f>
        <v>166</v>
      </c>
      <c r="FD80" s="834">
        <f>FC80*FC$73*FE60</f>
        <v>1992</v>
      </c>
      <c r="FG80" s="345"/>
      <c r="FH80" s="827" t="s">
        <v>418</v>
      </c>
      <c r="FI80" s="835">
        <f>FI64-((FI$74*FK63)+(FI$76*FK62))</f>
        <v>166</v>
      </c>
      <c r="FJ80" s="834">
        <f>FI80*FI$73*FK60</f>
        <v>1992</v>
      </c>
      <c r="FM80" s="345"/>
      <c r="FN80" s="827" t="s">
        <v>418</v>
      </c>
      <c r="FO80" s="835">
        <f>FO64-((FO$74*FQ63)+(FO$76*FQ62))</f>
        <v>166</v>
      </c>
      <c r="FP80" s="834">
        <f>FO80*FO$73*FQ60</f>
        <v>1992</v>
      </c>
      <c r="FS80" s="345"/>
      <c r="FT80" s="827" t="s">
        <v>418</v>
      </c>
      <c r="FU80" s="835">
        <f>FU64-((FU$74*FW63)+(FU$76*FW62))</f>
        <v>166</v>
      </c>
      <c r="FV80" s="834">
        <f>FU80*FU$73*FW60</f>
        <v>1992</v>
      </c>
      <c r="FY80" s="345"/>
    </row>
    <row r="81" spans="1:181" x14ac:dyDescent="0.3">
      <c r="A81" s="19"/>
      <c r="B81" s="827" t="s">
        <v>417</v>
      </c>
      <c r="C81" s="835">
        <f>D64-((C$75*E61)+(C$73*E60))</f>
        <v>190</v>
      </c>
      <c r="D81" s="834">
        <f>C81*C$74*E63</f>
        <v>0</v>
      </c>
      <c r="G81" s="345"/>
      <c r="H81" s="827" t="s">
        <v>417</v>
      </c>
      <c r="I81" s="835">
        <f>J64-((I$75*K61)+(I$73*K60))</f>
        <v>187.14945430781137</v>
      </c>
      <c r="J81" s="834">
        <f>I81*I$74*K63</f>
        <v>266.73903538629344</v>
      </c>
      <c r="M81" s="345"/>
      <c r="N81" s="827" t="s">
        <v>417</v>
      </c>
      <c r="O81" s="835">
        <f>P64-((O$75*Q61)+(O$73*Q60))</f>
        <v>184.1390731943271</v>
      </c>
      <c r="P81" s="834">
        <f>O81*O$74*Q63</f>
        <v>539.61281502819725</v>
      </c>
      <c r="S81" s="345"/>
      <c r="T81" s="827" t="s">
        <v>417</v>
      </c>
      <c r="U81" s="835">
        <f>V64-((U$75*W61)+(U$73*W60))</f>
        <v>181.12869208084285</v>
      </c>
      <c r="V81" s="834">
        <f>U81*U$74*W63</f>
        <v>803.42420022167846</v>
      </c>
      <c r="Y81" s="345"/>
      <c r="Z81" s="827" t="s">
        <v>417</v>
      </c>
      <c r="AA81" s="835">
        <f>AB64-((AA$75*AC61)+(AA$73*AC60))</f>
        <v>178.27814638865422</v>
      </c>
      <c r="AB81" s="834">
        <f>AA81*AA$74*AC63</f>
        <v>1044.8751670349395</v>
      </c>
      <c r="AE81" s="345"/>
      <c r="AF81" s="827" t="s">
        <v>417</v>
      </c>
      <c r="AG81" s="835">
        <f>AH64-((AG$75*AI61)+(AG$73*AI60))</f>
        <v>175.71503732209339</v>
      </c>
      <c r="AH81" s="834">
        <f>AG81*AG$74*AI63</f>
        <v>1255.0413750465343</v>
      </c>
      <c r="AK81" s="345"/>
      <c r="AL81" s="827" t="s">
        <v>417</v>
      </c>
      <c r="AM81" s="835">
        <f>AN64-((AM$75*AO61)+(AM$73*AO60))</f>
        <v>173.51539398179671</v>
      </c>
      <c r="AN81" s="834">
        <f>AM81*AM$74*AO63</f>
        <v>1430.1664539416206</v>
      </c>
      <c r="AQ81" s="345"/>
      <c r="AR81" s="827" t="s">
        <v>417</v>
      </c>
      <c r="AS81" s="835">
        <f>AT64-((AS$75*AU61)+(AS$73*AU60))</f>
        <v>171.70197211524521</v>
      </c>
      <c r="AT81" s="834">
        <f>AS81*AS$74*AU63</f>
        <v>1570.9037368160732</v>
      </c>
      <c r="AW81" s="345"/>
      <c r="AX81" s="827" t="s">
        <v>417</v>
      </c>
      <c r="AY81" s="835">
        <f>AZ64-((AY$75*BA61)+(AY$73*BA60))</f>
        <v>170.25580487359449</v>
      </c>
      <c r="AZ81" s="834">
        <f>AY81*AY$74*BA63</f>
        <v>1680.7819164137366</v>
      </c>
      <c r="BC81" s="345"/>
      <c r="BD81" s="827" t="s">
        <v>417</v>
      </c>
      <c r="BE81" s="835">
        <f>BF64-((BE$75*BG61)+(BE$73*BG60))</f>
        <v>169.13276654780796</v>
      </c>
      <c r="BF81" s="834">
        <f>BE81*BE$74*BG63</f>
        <v>1764.6664619841033</v>
      </c>
      <c r="BI81" s="345"/>
      <c r="BJ81" s="827" t="s">
        <v>417</v>
      </c>
      <c r="BK81" s="835">
        <f>BL64-((BK$75*BM61)+(BK$73*BM60))</f>
        <v>168.27852671941741</v>
      </c>
      <c r="BL81" s="834">
        <f>BK81*BK$74*BM63</f>
        <v>1827.6287609158135</v>
      </c>
      <c r="BO81" s="345"/>
      <c r="BP81" s="827" t="s">
        <v>417</v>
      </c>
      <c r="BQ81" s="835">
        <f>BR64-((BQ$75*BS61)+(BQ$73*BS60))</f>
        <v>167.63892547506845</v>
      </c>
      <c r="BR81" s="834">
        <f>BQ81*BQ$74*BS63</f>
        <v>1874.2932529137254</v>
      </c>
      <c r="BU81" s="345"/>
      <c r="BV81" s="827" t="s">
        <v>417</v>
      </c>
      <c r="BW81" s="835">
        <f>BX64-((BW$75*BY61)+(BW$73*BY60))</f>
        <v>167.16567019214446</v>
      </c>
      <c r="BX81" s="834">
        <f>BW81*BW$74*BY63</f>
        <v>1908.5580228593155</v>
      </c>
      <c r="CA81" s="345"/>
      <c r="CB81" s="827" t="s">
        <v>417</v>
      </c>
      <c r="CC81" s="835">
        <f>CD64-((CC$75*CE61)+(CC$73*CE60))</f>
        <v>166.81855778357834</v>
      </c>
      <c r="CD81" s="834">
        <f>CC81*CC$74*CE63</f>
        <v>1933.5473789434091</v>
      </c>
      <c r="CG81" s="345"/>
      <c r="CH81" s="827" t="s">
        <v>417</v>
      </c>
      <c r="CI81" s="835">
        <f>CJ64-((CI$75*CK61)+(CI$73*CK60))</f>
        <v>166.56560121044217</v>
      </c>
      <c r="CJ81" s="834">
        <f>CI81*CI$74*CK63</f>
        <v>1951.6823616939787</v>
      </c>
      <c r="CM81" s="345"/>
      <c r="CN81" s="827" t="s">
        <v>417</v>
      </c>
      <c r="CO81" s="835">
        <f>CP64-((CO$75*CQ61)+(CO$73*CQ60))</f>
        <v>166.38212473975744</v>
      </c>
      <c r="CP81" s="834">
        <f>CO81*CO$74*CQ63</f>
        <v>1964.7961338188538</v>
      </c>
      <c r="CS81" s="345"/>
      <c r="CT81" s="827" t="s">
        <v>417</v>
      </c>
      <c r="CU81" s="835">
        <f>CV64-((CU$75*CW61)+(CU$73*CW60))</f>
        <v>166.24949737801953</v>
      </c>
      <c r="CV81" s="834">
        <f>CU81*CU$74*CW63</f>
        <v>1974.2545616897939</v>
      </c>
      <c r="CY81" s="345"/>
      <c r="CZ81" s="827" t="s">
        <v>417</v>
      </c>
      <c r="DA81" s="835">
        <f>DB64-((DA$75*DC61)+(DA$73*DC60))</f>
        <v>166.15386293083975</v>
      </c>
      <c r="DB81" s="834">
        <f>DA81*DA$74*DC63</f>
        <v>1981.0638950096341</v>
      </c>
      <c r="DE81" s="345"/>
      <c r="DF81" s="827" t="s">
        <v>417</v>
      </c>
      <c r="DG81" s="835">
        <f>DH64-((DG$75*DI61)+(DG$73*DI60))</f>
        <v>166.08502581737119</v>
      </c>
      <c r="DH81" s="834">
        <f>DG81*DG$74*DI63</f>
        <v>1985.9595522718348</v>
      </c>
      <c r="DK81" s="345"/>
      <c r="DL81" s="827" t="s">
        <v>417</v>
      </c>
      <c r="DM81" s="835">
        <f>DN64-((DM$75*DO61)+(DM$73*DO60))</f>
        <v>166.03554071573899</v>
      </c>
      <c r="DN81" s="834">
        <f>DM81*DM$74*DO63</f>
        <v>1989.4759776112946</v>
      </c>
      <c r="DQ81" s="345"/>
      <c r="DR81" s="827" t="s">
        <v>417</v>
      </c>
      <c r="DS81" s="835">
        <f>DT64-((DS$75*DU61)+(DS$73*DU60))</f>
        <v>166</v>
      </c>
      <c r="DT81" s="834">
        <f>DS81*DS$74*DU63</f>
        <v>1992</v>
      </c>
      <c r="DW81" s="345"/>
      <c r="DX81" s="827" t="s">
        <v>417</v>
      </c>
      <c r="DY81" s="835">
        <f>DZ64-((DY$75*EA61)+(DY$73*EA60))</f>
        <v>166</v>
      </c>
      <c r="DZ81" s="834">
        <f>DY81*DY$74*EA63</f>
        <v>1992</v>
      </c>
      <c r="EC81" s="345"/>
      <c r="ED81" s="827" t="s">
        <v>417</v>
      </c>
      <c r="EE81" s="835">
        <f>EF64-((EE$75*EG61)+(EE$73*EG60))</f>
        <v>166</v>
      </c>
      <c r="EF81" s="834">
        <f>EE81*EE$74*EG63</f>
        <v>1992</v>
      </c>
      <c r="EI81" s="345"/>
      <c r="EJ81" s="827" t="s">
        <v>417</v>
      </c>
      <c r="EK81" s="835">
        <f>EL64-((EK$75*EM61)+(EK$73*EM60))</f>
        <v>166</v>
      </c>
      <c r="EL81" s="834">
        <f>EK81*EK$74*EM63</f>
        <v>1992</v>
      </c>
      <c r="EO81" s="345"/>
      <c r="EP81" s="827" t="s">
        <v>417</v>
      </c>
      <c r="EQ81" s="835">
        <f>ER64-((EQ$75*ES61)+(EQ$73*ES60))</f>
        <v>166</v>
      </c>
      <c r="ER81" s="834">
        <f>EQ81*EQ$74*ES63</f>
        <v>1992</v>
      </c>
      <c r="EU81" s="345"/>
      <c r="EV81" s="827" t="s">
        <v>417</v>
      </c>
      <c r="EW81" s="835">
        <f>EX64-((EW$75*EY61)+(EW$73*EY60))</f>
        <v>166</v>
      </c>
      <c r="EX81" s="834">
        <f>EW81*EW$74*EY63</f>
        <v>1992</v>
      </c>
      <c r="FA81" s="345"/>
      <c r="FB81" s="827" t="s">
        <v>417</v>
      </c>
      <c r="FC81" s="835">
        <f>FD64-((FC$75*FE61)+(FC$73*FE60))</f>
        <v>166</v>
      </c>
      <c r="FD81" s="834">
        <f>FC81*FC$74*FE63</f>
        <v>1992</v>
      </c>
      <c r="FG81" s="345"/>
      <c r="FH81" s="827" t="s">
        <v>417</v>
      </c>
      <c r="FI81" s="835">
        <f>FJ64-((FI$75*FK61)+(FI$73*FK60))</f>
        <v>166</v>
      </c>
      <c r="FJ81" s="834">
        <f>FI81*FI$74*FK63</f>
        <v>1992</v>
      </c>
      <c r="FM81" s="345"/>
      <c r="FN81" s="827" t="s">
        <v>417</v>
      </c>
      <c r="FO81" s="835">
        <f>FP64-((FO$75*FQ61)+(FO$73*FQ60))</f>
        <v>166</v>
      </c>
      <c r="FP81" s="834">
        <f>FO81*FO$74*FQ63</f>
        <v>1992</v>
      </c>
      <c r="FS81" s="345"/>
      <c r="FT81" s="827" t="s">
        <v>417</v>
      </c>
      <c r="FU81" s="835">
        <f>FV64-((FU$75*FW61)+(FU$73*FW60))</f>
        <v>166</v>
      </c>
      <c r="FV81" s="834">
        <f>FU81*FU$74*FW63</f>
        <v>1992</v>
      </c>
      <c r="FY81" s="345"/>
    </row>
    <row r="82" spans="1:181" x14ac:dyDescent="0.3">
      <c r="A82" s="19"/>
      <c r="B82" s="827" t="s">
        <v>416</v>
      </c>
      <c r="C82" s="835">
        <f>C64-((C$74*E63)+(C$76*E62))</f>
        <v>190</v>
      </c>
      <c r="D82" s="834">
        <f>C82*C$75*E61</f>
        <v>0</v>
      </c>
      <c r="G82" s="345"/>
      <c r="H82" s="827" t="s">
        <v>416</v>
      </c>
      <c r="I82" s="835">
        <f>I64-((I$74*K63)+(I$76*K62))</f>
        <v>187.14945430781137</v>
      </c>
      <c r="J82" s="834">
        <f>I82*I$75*K61</f>
        <v>266.73903538629344</v>
      </c>
      <c r="M82" s="345"/>
      <c r="N82" s="827" t="s">
        <v>416</v>
      </c>
      <c r="O82" s="835">
        <f>O64-((O$74*Q63)+(O$76*Q62))</f>
        <v>184.1390731943271</v>
      </c>
      <c r="P82" s="834">
        <f>O82*O$75*Q61</f>
        <v>539.61281502819725</v>
      </c>
      <c r="S82" s="345"/>
      <c r="T82" s="827" t="s">
        <v>416</v>
      </c>
      <c r="U82" s="835">
        <f>U64-((U$74*W63)+(U$76*W62))</f>
        <v>181.12869208084285</v>
      </c>
      <c r="V82" s="834">
        <f>U82*U$75*W61</f>
        <v>803.42420022167846</v>
      </c>
      <c r="Y82" s="345"/>
      <c r="Z82" s="827" t="s">
        <v>416</v>
      </c>
      <c r="AA82" s="835">
        <f>AA64-((AA$74*AC63)+(AA$76*AC62))</f>
        <v>178.27814638865422</v>
      </c>
      <c r="AB82" s="834">
        <f>AA82*AA$75*AC61</f>
        <v>1044.8751670349395</v>
      </c>
      <c r="AE82" s="345"/>
      <c r="AF82" s="827" t="s">
        <v>416</v>
      </c>
      <c r="AG82" s="835">
        <f>AG64-((AG$74*AI63)+(AG$76*AI62))</f>
        <v>175.71503732209339</v>
      </c>
      <c r="AH82" s="834">
        <f>AG82*AG$75*AI61</f>
        <v>1255.0413750465343</v>
      </c>
      <c r="AK82" s="345"/>
      <c r="AL82" s="827" t="s">
        <v>416</v>
      </c>
      <c r="AM82" s="835">
        <f>AM64-((AM$74*AO63)+(AM$76*AO62))</f>
        <v>173.51539398179671</v>
      </c>
      <c r="AN82" s="834">
        <f>AM82*AM$75*AO61</f>
        <v>1430.1664539416206</v>
      </c>
      <c r="AQ82" s="345"/>
      <c r="AR82" s="827" t="s">
        <v>416</v>
      </c>
      <c r="AS82" s="835">
        <f>AS64-((AS$74*AU63)+(AS$76*AU62))</f>
        <v>171.70197211524521</v>
      </c>
      <c r="AT82" s="834">
        <f>AS82*AS$75*AU61</f>
        <v>1570.9037368160732</v>
      </c>
      <c r="AW82" s="345"/>
      <c r="AX82" s="827" t="s">
        <v>416</v>
      </c>
      <c r="AY82" s="835">
        <f>AY64-((AY$74*BA63)+(AY$76*BA62))</f>
        <v>170.25580487359449</v>
      </c>
      <c r="AZ82" s="834">
        <f>AY82*AY$75*BA61</f>
        <v>1680.7819164137366</v>
      </c>
      <c r="BC82" s="345"/>
      <c r="BD82" s="827" t="s">
        <v>416</v>
      </c>
      <c r="BE82" s="835">
        <f>BE64-((BE$74*BG63)+(BE$76*BG62))</f>
        <v>169.13276654780796</v>
      </c>
      <c r="BF82" s="834">
        <f>BE82*BE$75*BG61</f>
        <v>1764.6664619841033</v>
      </c>
      <c r="BI82" s="345"/>
      <c r="BJ82" s="827" t="s">
        <v>416</v>
      </c>
      <c r="BK82" s="835">
        <f>BK64-((BK$74*BM63)+(BK$76*BM62))</f>
        <v>168.27852671941741</v>
      </c>
      <c r="BL82" s="834">
        <f>BK82*BK$75*BM61</f>
        <v>1827.6287609158135</v>
      </c>
      <c r="BO82" s="345"/>
      <c r="BP82" s="827" t="s">
        <v>416</v>
      </c>
      <c r="BQ82" s="835">
        <f>BQ64-((BQ$74*BS63)+(BQ$76*BS62))</f>
        <v>167.63892547506845</v>
      </c>
      <c r="BR82" s="834">
        <f>BQ82*BQ$75*BS61</f>
        <v>1874.2932529137254</v>
      </c>
      <c r="BU82" s="345"/>
      <c r="BV82" s="827" t="s">
        <v>416</v>
      </c>
      <c r="BW82" s="835">
        <f>BW64-((BW$74*BY63)+(BW$76*BY62))</f>
        <v>167.16567019214446</v>
      </c>
      <c r="BX82" s="834">
        <f>BW82*BW$75*BY61</f>
        <v>1908.5580228593155</v>
      </c>
      <c r="CA82" s="345"/>
      <c r="CB82" s="827" t="s">
        <v>416</v>
      </c>
      <c r="CC82" s="835">
        <f>CC64-((CC$74*CE63)+(CC$76*CE62))</f>
        <v>166.81855778357834</v>
      </c>
      <c r="CD82" s="834">
        <f>CC82*CC$75*CE61</f>
        <v>1933.5473789434091</v>
      </c>
      <c r="CG82" s="345"/>
      <c r="CH82" s="827" t="s">
        <v>416</v>
      </c>
      <c r="CI82" s="835">
        <f>CI64-((CI$74*CK63)+(CI$76*CK62))</f>
        <v>166.56560121044217</v>
      </c>
      <c r="CJ82" s="834">
        <f>CI82*CI$75*CK61</f>
        <v>1951.6823616939787</v>
      </c>
      <c r="CM82" s="345"/>
      <c r="CN82" s="827" t="s">
        <v>416</v>
      </c>
      <c r="CO82" s="835">
        <f>CO64-((CO$74*CQ63)+(CO$76*CQ62))</f>
        <v>166.38212473975744</v>
      </c>
      <c r="CP82" s="834">
        <f>CO82*CO$75*CQ61</f>
        <v>1964.7961338188538</v>
      </c>
      <c r="CS82" s="345"/>
      <c r="CT82" s="827" t="s">
        <v>416</v>
      </c>
      <c r="CU82" s="835">
        <f>CU64-((CU$74*CW63)+(CU$76*CW62))</f>
        <v>166.24949737801953</v>
      </c>
      <c r="CV82" s="834">
        <f>CU82*CU$75*CW61</f>
        <v>1974.2545616897939</v>
      </c>
      <c r="CY82" s="345"/>
      <c r="CZ82" s="827" t="s">
        <v>416</v>
      </c>
      <c r="DA82" s="835">
        <f>DA64-((DA$74*DC63)+(DA$76*DC62))</f>
        <v>166.15386293083975</v>
      </c>
      <c r="DB82" s="834">
        <f>DA82*DA$75*DC61</f>
        <v>1981.0638950096341</v>
      </c>
      <c r="DE82" s="345"/>
      <c r="DF82" s="827" t="s">
        <v>416</v>
      </c>
      <c r="DG82" s="835">
        <f>DG64-((DG$74*DI63)+(DG$76*DI62))</f>
        <v>166.08502581737119</v>
      </c>
      <c r="DH82" s="834">
        <f>DG82*DG$75*DI61</f>
        <v>1985.9595522718348</v>
      </c>
      <c r="DK82" s="345"/>
      <c r="DL82" s="827" t="s">
        <v>416</v>
      </c>
      <c r="DM82" s="835">
        <f>DM64-((DM$74*DO63)+(DM$76*DO62))</f>
        <v>166.03554071573899</v>
      </c>
      <c r="DN82" s="834">
        <f>DM82*DM$75*DO61</f>
        <v>1989.4759776112946</v>
      </c>
      <c r="DQ82" s="345"/>
      <c r="DR82" s="827" t="s">
        <v>416</v>
      </c>
      <c r="DS82" s="835">
        <f>DS64-((DS$74*DU63)+(DS$76*DU62))</f>
        <v>166</v>
      </c>
      <c r="DT82" s="834">
        <f>DS82*DS$75*DU61</f>
        <v>1992</v>
      </c>
      <c r="DW82" s="345"/>
      <c r="DX82" s="827" t="s">
        <v>416</v>
      </c>
      <c r="DY82" s="835">
        <f>DY64-((DY$74*EA63)+(DY$76*EA62))</f>
        <v>166</v>
      </c>
      <c r="DZ82" s="834">
        <f>DY82*DY$75*EA61</f>
        <v>1992</v>
      </c>
      <c r="EC82" s="345"/>
      <c r="ED82" s="827" t="s">
        <v>416</v>
      </c>
      <c r="EE82" s="835">
        <f>EE64-((EE$74*EG63)+(EE$76*EG62))</f>
        <v>166</v>
      </c>
      <c r="EF82" s="834">
        <f>EE82*EE$75*EG61</f>
        <v>1992</v>
      </c>
      <c r="EI82" s="345"/>
      <c r="EJ82" s="827" t="s">
        <v>416</v>
      </c>
      <c r="EK82" s="835">
        <f>EK64-((EK$74*EM63)+(EK$76*EM62))</f>
        <v>166</v>
      </c>
      <c r="EL82" s="834">
        <f>EK82*EK$75*EM61</f>
        <v>1992</v>
      </c>
      <c r="EO82" s="345"/>
      <c r="EP82" s="827" t="s">
        <v>416</v>
      </c>
      <c r="EQ82" s="835">
        <f>EQ64-((EQ$74*ES63)+(EQ$76*ES62))</f>
        <v>166</v>
      </c>
      <c r="ER82" s="834">
        <f>EQ82*EQ$75*ES61</f>
        <v>1992</v>
      </c>
      <c r="EU82" s="345"/>
      <c r="EV82" s="827" t="s">
        <v>416</v>
      </c>
      <c r="EW82" s="835">
        <f>EW64-((EW$74*EY63)+(EW$76*EY62))</f>
        <v>166</v>
      </c>
      <c r="EX82" s="834">
        <f>EW82*EW$75*EY61</f>
        <v>1992</v>
      </c>
      <c r="FA82" s="345"/>
      <c r="FB82" s="827" t="s">
        <v>416</v>
      </c>
      <c r="FC82" s="835">
        <f>FC64-((FC$74*FE63)+(FC$76*FE62))</f>
        <v>166</v>
      </c>
      <c r="FD82" s="834">
        <f>FC82*FC$75*FE61</f>
        <v>1992</v>
      </c>
      <c r="FG82" s="345"/>
      <c r="FH82" s="827" t="s">
        <v>416</v>
      </c>
      <c r="FI82" s="835">
        <f>FI64-((FI$74*FK63)+(FI$76*FK62))</f>
        <v>166</v>
      </c>
      <c r="FJ82" s="834">
        <f>FI82*FI$75*FK61</f>
        <v>1992</v>
      </c>
      <c r="FM82" s="345"/>
      <c r="FN82" s="827" t="s">
        <v>416</v>
      </c>
      <c r="FO82" s="835">
        <f>FO64-((FO$74*FQ63)+(FO$76*FQ62))</f>
        <v>166</v>
      </c>
      <c r="FP82" s="834">
        <f>FO82*FO$75*FQ61</f>
        <v>1992</v>
      </c>
      <c r="FS82" s="345"/>
      <c r="FT82" s="827" t="s">
        <v>416</v>
      </c>
      <c r="FU82" s="835">
        <f>FU64-((FU$74*FW63)+(FU$76*FW62))</f>
        <v>166</v>
      </c>
      <c r="FV82" s="834">
        <f>FU82*FU$75*FW61</f>
        <v>1992</v>
      </c>
      <c r="FY82" s="345"/>
    </row>
    <row r="83" spans="1:181" x14ac:dyDescent="0.3">
      <c r="A83" s="19"/>
      <c r="B83" s="827" t="s">
        <v>415</v>
      </c>
      <c r="C83" s="835">
        <f>D64-((C$75*E61)+(C$73*E60))</f>
        <v>190</v>
      </c>
      <c r="D83" s="834">
        <f>C83*C$76*E62</f>
        <v>0</v>
      </c>
      <c r="G83" s="345"/>
      <c r="H83" s="827" t="s">
        <v>415</v>
      </c>
      <c r="I83" s="835">
        <f>J64-((I$75*K61)+(I$73*K60))</f>
        <v>187.14945430781137</v>
      </c>
      <c r="J83" s="834">
        <f>I83*I$76*K62</f>
        <v>266.73903538629344</v>
      </c>
      <c r="M83" s="345"/>
      <c r="N83" s="827" t="s">
        <v>415</v>
      </c>
      <c r="O83" s="835">
        <f>P64-((O$75*Q61)+(O$73*Q60))</f>
        <v>184.1390731943271</v>
      </c>
      <c r="P83" s="834">
        <f>O83*O$76*Q62</f>
        <v>539.61281502819725</v>
      </c>
      <c r="S83" s="345"/>
      <c r="T83" s="827" t="s">
        <v>415</v>
      </c>
      <c r="U83" s="835">
        <f>V64-((U$75*W61)+(U$73*W60))</f>
        <v>181.12869208084285</v>
      </c>
      <c r="V83" s="834">
        <f>U83*U$76*W62</f>
        <v>803.42420022167846</v>
      </c>
      <c r="Y83" s="345"/>
      <c r="Z83" s="827" t="s">
        <v>415</v>
      </c>
      <c r="AA83" s="835">
        <f>AB64-((AA$75*AC61)+(AA$73*AC60))</f>
        <v>178.27814638865422</v>
      </c>
      <c r="AB83" s="834">
        <f>AA83*AA$76*AC62</f>
        <v>1044.8751670349395</v>
      </c>
      <c r="AE83" s="345"/>
      <c r="AF83" s="827" t="s">
        <v>415</v>
      </c>
      <c r="AG83" s="835">
        <f>AH64-((AG$75*AI61)+(AG$73*AI60))</f>
        <v>175.71503732209339</v>
      </c>
      <c r="AH83" s="834">
        <f>AG83*AG$76*AI62</f>
        <v>1255.0413750465343</v>
      </c>
      <c r="AK83" s="345"/>
      <c r="AL83" s="827" t="s">
        <v>415</v>
      </c>
      <c r="AM83" s="835">
        <f>AN64-((AM$75*AO61)+(AM$73*AO60))</f>
        <v>173.51539398179671</v>
      </c>
      <c r="AN83" s="834">
        <f>AM83*AM$76*AO62</f>
        <v>1430.1664539416206</v>
      </c>
      <c r="AQ83" s="345"/>
      <c r="AR83" s="827" t="s">
        <v>415</v>
      </c>
      <c r="AS83" s="835">
        <f>AT64-((AS$75*AU61)+(AS$73*AU60))</f>
        <v>171.70197211524521</v>
      </c>
      <c r="AT83" s="834">
        <f>AS83*AS$76*AU62</f>
        <v>1570.9037368160732</v>
      </c>
      <c r="AW83" s="345"/>
      <c r="AX83" s="827" t="s">
        <v>415</v>
      </c>
      <c r="AY83" s="835">
        <f>AZ64-((AY$75*BA61)+(AY$73*BA60))</f>
        <v>170.25580487359449</v>
      </c>
      <c r="AZ83" s="834">
        <f>AY83*AY$76*BA62</f>
        <v>1680.7819164137366</v>
      </c>
      <c r="BC83" s="345"/>
      <c r="BD83" s="827" t="s">
        <v>415</v>
      </c>
      <c r="BE83" s="835">
        <f>BF64-((BE$75*BG61)+(BE$73*BG60))</f>
        <v>169.13276654780796</v>
      </c>
      <c r="BF83" s="834">
        <f>BE83*BE$76*BG62</f>
        <v>1764.6664619841033</v>
      </c>
      <c r="BI83" s="345"/>
      <c r="BJ83" s="827" t="s">
        <v>415</v>
      </c>
      <c r="BK83" s="835">
        <f>BL64-((BK$75*BM61)+(BK$73*BM60))</f>
        <v>168.27852671941741</v>
      </c>
      <c r="BL83" s="834">
        <f>BK83*BK$76*BM62</f>
        <v>1827.6287609158135</v>
      </c>
      <c r="BO83" s="345"/>
      <c r="BP83" s="827" t="s">
        <v>415</v>
      </c>
      <c r="BQ83" s="835">
        <f>BR64-((BQ$75*BS61)+(BQ$73*BS60))</f>
        <v>167.63892547506845</v>
      </c>
      <c r="BR83" s="834">
        <f>BQ83*BQ$76*BS62</f>
        <v>1874.2932529137254</v>
      </c>
      <c r="BU83" s="345"/>
      <c r="BV83" s="827" t="s">
        <v>415</v>
      </c>
      <c r="BW83" s="835">
        <f>BX64-((BW$75*BY61)+(BW$73*BY60))</f>
        <v>167.16567019214446</v>
      </c>
      <c r="BX83" s="834">
        <f>BW83*BW$76*BY62</f>
        <v>1908.5580228593155</v>
      </c>
      <c r="CA83" s="345"/>
      <c r="CB83" s="827" t="s">
        <v>415</v>
      </c>
      <c r="CC83" s="835">
        <f>CD64-((CC$75*CE61)+(CC$73*CE60))</f>
        <v>166.81855778357834</v>
      </c>
      <c r="CD83" s="834">
        <f>CC83*CC$76*CE62</f>
        <v>1933.5473789434091</v>
      </c>
      <c r="CG83" s="345"/>
      <c r="CH83" s="827" t="s">
        <v>415</v>
      </c>
      <c r="CI83" s="835">
        <f>CJ64-((CI$75*CK61)+(CI$73*CK60))</f>
        <v>166.56560121044217</v>
      </c>
      <c r="CJ83" s="834">
        <f>CI83*CI$76*CK62</f>
        <v>1951.6823616939787</v>
      </c>
      <c r="CM83" s="345"/>
      <c r="CN83" s="827" t="s">
        <v>415</v>
      </c>
      <c r="CO83" s="835">
        <f>CP64-((CO$75*CQ61)+(CO$73*CQ60))</f>
        <v>166.38212473975744</v>
      </c>
      <c r="CP83" s="834">
        <f>CO83*CO$76*CQ62</f>
        <v>1964.7961338188538</v>
      </c>
      <c r="CS83" s="345"/>
      <c r="CT83" s="827" t="s">
        <v>415</v>
      </c>
      <c r="CU83" s="835">
        <f>CV64-((CU$75*CW61)+(CU$73*CW60))</f>
        <v>166.24949737801953</v>
      </c>
      <c r="CV83" s="834">
        <f>CU83*CU$76*CW62</f>
        <v>1974.2545616897939</v>
      </c>
      <c r="CY83" s="345"/>
      <c r="CZ83" s="827" t="s">
        <v>415</v>
      </c>
      <c r="DA83" s="835">
        <f>DB64-((DA$75*DC61)+(DA$73*DC60))</f>
        <v>166.15386293083975</v>
      </c>
      <c r="DB83" s="834">
        <f>DA83*DA$76*DC62</f>
        <v>1981.0638950096341</v>
      </c>
      <c r="DE83" s="345"/>
      <c r="DF83" s="827" t="s">
        <v>415</v>
      </c>
      <c r="DG83" s="835">
        <f>DH64-((DG$75*DI61)+(DG$73*DI60))</f>
        <v>166.08502581737119</v>
      </c>
      <c r="DH83" s="834">
        <f>DG83*DG$76*DI62</f>
        <v>1985.9595522718348</v>
      </c>
      <c r="DK83" s="345"/>
      <c r="DL83" s="827" t="s">
        <v>415</v>
      </c>
      <c r="DM83" s="835">
        <f>DN64-((DM$75*DO61)+(DM$73*DO60))</f>
        <v>166.03554071573899</v>
      </c>
      <c r="DN83" s="834">
        <f>DM83*DM$76*DO62</f>
        <v>1989.4759776112946</v>
      </c>
      <c r="DQ83" s="345"/>
      <c r="DR83" s="827" t="s">
        <v>415</v>
      </c>
      <c r="DS83" s="835">
        <f>DT64-((DS$75*DU61)+(DS$73*DU60))</f>
        <v>166</v>
      </c>
      <c r="DT83" s="834">
        <f>DS83*DS$76*DU62</f>
        <v>1992</v>
      </c>
      <c r="DW83" s="345"/>
      <c r="DX83" s="827" t="s">
        <v>415</v>
      </c>
      <c r="DY83" s="835">
        <f>DZ64-((DY$75*EA61)+(DY$73*EA60))</f>
        <v>166</v>
      </c>
      <c r="DZ83" s="834">
        <f>DY83*DY$76*EA62</f>
        <v>1992</v>
      </c>
      <c r="EC83" s="345"/>
      <c r="ED83" s="827" t="s">
        <v>415</v>
      </c>
      <c r="EE83" s="835">
        <f>EF64-((EE$75*EG61)+(EE$73*EG60))</f>
        <v>166</v>
      </c>
      <c r="EF83" s="834">
        <f>EE83*EE$76*EG62</f>
        <v>1992</v>
      </c>
      <c r="EI83" s="345"/>
      <c r="EJ83" s="827" t="s">
        <v>415</v>
      </c>
      <c r="EK83" s="835">
        <f>EL64-((EK$75*EM61)+(EK$73*EM60))</f>
        <v>166</v>
      </c>
      <c r="EL83" s="834">
        <f>EK83*EK$76*EM62</f>
        <v>1992</v>
      </c>
      <c r="EO83" s="345"/>
      <c r="EP83" s="827" t="s">
        <v>415</v>
      </c>
      <c r="EQ83" s="835">
        <f>ER64-((EQ$75*ES61)+(EQ$73*ES60))</f>
        <v>166</v>
      </c>
      <c r="ER83" s="834">
        <f>EQ83*EQ$76*ES62</f>
        <v>1992</v>
      </c>
      <c r="EU83" s="345"/>
      <c r="EV83" s="827" t="s">
        <v>415</v>
      </c>
      <c r="EW83" s="835">
        <f>EX64-((EW$75*EY61)+(EW$73*EY60))</f>
        <v>166</v>
      </c>
      <c r="EX83" s="834">
        <f>EW83*EW$76*EY62</f>
        <v>1992</v>
      </c>
      <c r="FA83" s="345"/>
      <c r="FB83" s="827" t="s">
        <v>415</v>
      </c>
      <c r="FC83" s="835">
        <f>FD64-((FC$75*FE61)+(FC$73*FE60))</f>
        <v>166</v>
      </c>
      <c r="FD83" s="834">
        <f>FC83*FC$76*FE62</f>
        <v>1992</v>
      </c>
      <c r="FG83" s="345"/>
      <c r="FH83" s="827" t="s">
        <v>415</v>
      </c>
      <c r="FI83" s="835">
        <f>FJ64-((FI$75*FK61)+(FI$73*FK60))</f>
        <v>166</v>
      </c>
      <c r="FJ83" s="834">
        <f>FI83*FI$76*FK62</f>
        <v>1992</v>
      </c>
      <c r="FM83" s="345"/>
      <c r="FN83" s="827" t="s">
        <v>415</v>
      </c>
      <c r="FO83" s="835">
        <f>FP64-((FO$75*FQ61)+(FO$73*FQ60))</f>
        <v>166</v>
      </c>
      <c r="FP83" s="834">
        <f>FO83*FO$76*FQ62</f>
        <v>1992</v>
      </c>
      <c r="FS83" s="345"/>
      <c r="FT83" s="827" t="s">
        <v>415</v>
      </c>
      <c r="FU83" s="835">
        <f>FV64-((FU$75*FW61)+(FU$73*FW60))</f>
        <v>166</v>
      </c>
      <c r="FV83" s="834">
        <f>FU83*FU$76*FW62</f>
        <v>1992</v>
      </c>
      <c r="FY83" s="345"/>
    </row>
    <row r="84" spans="1:181" x14ac:dyDescent="0.3">
      <c r="A84" s="19"/>
      <c r="B84" s="827"/>
      <c r="C84" s="835"/>
      <c r="D84" s="850">
        <f>SUM(D80:D83)</f>
        <v>0</v>
      </c>
      <c r="G84" s="345"/>
      <c r="H84" s="827"/>
      <c r="I84" s="835"/>
      <c r="J84" s="850">
        <f>SUM(J80:J83)</f>
        <v>1066.9561415451738</v>
      </c>
      <c r="M84" s="345"/>
      <c r="N84" s="827"/>
      <c r="O84" s="835"/>
      <c r="P84" s="850">
        <f>SUM(P80:P83)</f>
        <v>2158.451260112789</v>
      </c>
      <c r="S84" s="345"/>
      <c r="T84" s="827"/>
      <c r="U84" s="835"/>
      <c r="V84" s="850">
        <f>SUM(V80:V83)</f>
        <v>3213.6968008867138</v>
      </c>
      <c r="Y84" s="345"/>
      <c r="Z84" s="827"/>
      <c r="AA84" s="835"/>
      <c r="AB84" s="850">
        <f>SUM(AB80:AB83)</f>
        <v>4179.5006681397581</v>
      </c>
      <c r="AE84" s="345"/>
      <c r="AF84" s="827"/>
      <c r="AG84" s="835"/>
      <c r="AH84" s="850">
        <f>SUM(AH80:AH83)</f>
        <v>5020.1655001861373</v>
      </c>
      <c r="AK84" s="345"/>
      <c r="AL84" s="827"/>
      <c r="AM84" s="835"/>
      <c r="AN84" s="850">
        <f>SUM(AN80:AN83)</f>
        <v>5720.6658157664824</v>
      </c>
      <c r="AQ84" s="345"/>
      <c r="AR84" s="827"/>
      <c r="AS84" s="835"/>
      <c r="AT84" s="850">
        <f>SUM(AT80:AT83)</f>
        <v>6283.6149472642928</v>
      </c>
      <c r="AW84" s="345"/>
      <c r="AX84" s="827"/>
      <c r="AY84" s="835"/>
      <c r="AZ84" s="850">
        <f>SUM(AZ80:AZ83)</f>
        <v>6723.1276656549462</v>
      </c>
      <c r="BC84" s="345"/>
      <c r="BD84" s="827"/>
      <c r="BE84" s="835"/>
      <c r="BF84" s="850">
        <f>SUM(BF80:BF83)</f>
        <v>7058.6658479364132</v>
      </c>
      <c r="BI84" s="345"/>
      <c r="BJ84" s="827"/>
      <c r="BK84" s="835"/>
      <c r="BL84" s="850">
        <f>SUM(BL80:BL83)</f>
        <v>7310.5150436632539</v>
      </c>
      <c r="BO84" s="345"/>
      <c r="BP84" s="827"/>
      <c r="BQ84" s="835"/>
      <c r="BR84" s="850">
        <f>SUM(BR80:BR83)</f>
        <v>7497.1730116549015</v>
      </c>
      <c r="BU84" s="345"/>
      <c r="BV84" s="827"/>
      <c r="BW84" s="835"/>
      <c r="BX84" s="850">
        <f>SUM(BX80:BX83)</f>
        <v>7634.2320914372622</v>
      </c>
      <c r="CA84" s="345"/>
      <c r="CB84" s="827"/>
      <c r="CC84" s="835"/>
      <c r="CD84" s="850">
        <f>SUM(CD80:CD83)</f>
        <v>7734.1895157736362</v>
      </c>
      <c r="CG84" s="345"/>
      <c r="CH84" s="827"/>
      <c r="CI84" s="835"/>
      <c r="CJ84" s="850">
        <f>SUM(CJ80:CJ83)</f>
        <v>7806.7294467759148</v>
      </c>
      <c r="CM84" s="345"/>
      <c r="CN84" s="827"/>
      <c r="CO84" s="835"/>
      <c r="CP84" s="850">
        <f>SUM(CP80:CP83)</f>
        <v>7859.1845352754153</v>
      </c>
      <c r="CS84" s="345"/>
      <c r="CT84" s="827"/>
      <c r="CU84" s="835"/>
      <c r="CV84" s="850">
        <f>SUM(CV80:CV83)</f>
        <v>7897.0182467591758</v>
      </c>
      <c r="CY84" s="345"/>
      <c r="CZ84" s="827"/>
      <c r="DA84" s="835"/>
      <c r="DB84" s="850">
        <f>SUM(DB80:DB83)</f>
        <v>7924.2555800385362</v>
      </c>
      <c r="DE84" s="345"/>
      <c r="DF84" s="827"/>
      <c r="DG84" s="835"/>
      <c r="DH84" s="850">
        <f>SUM(DH80:DH83)</f>
        <v>7943.8382090873392</v>
      </c>
      <c r="DK84" s="345"/>
      <c r="DL84" s="827"/>
      <c r="DM84" s="835"/>
      <c r="DN84" s="850">
        <f>SUM(DN80:DN83)</f>
        <v>7957.9039104451786</v>
      </c>
      <c r="DQ84" s="345"/>
      <c r="DR84" s="827"/>
      <c r="DS84" s="835"/>
      <c r="DT84" s="850">
        <f>SUM(DT80:DT83)</f>
        <v>7968</v>
      </c>
      <c r="DW84" s="345"/>
      <c r="DX84" s="827"/>
      <c r="DY84" s="835"/>
      <c r="DZ84" s="850">
        <f>SUM(DZ80:DZ83)</f>
        <v>7968</v>
      </c>
      <c r="EC84" s="345"/>
      <c r="ED84" s="827"/>
      <c r="EE84" s="835"/>
      <c r="EF84" s="850">
        <f>SUM(EF80:EF83)</f>
        <v>7968</v>
      </c>
      <c r="EI84" s="345"/>
      <c r="EJ84" s="827"/>
      <c r="EK84" s="835"/>
      <c r="EL84" s="850">
        <f>SUM(EL80:EL83)</f>
        <v>7968</v>
      </c>
      <c r="EO84" s="345"/>
      <c r="EP84" s="827"/>
      <c r="EQ84" s="835"/>
      <c r="ER84" s="850">
        <f>SUM(ER80:ER83)</f>
        <v>7968</v>
      </c>
      <c r="EU84" s="345"/>
      <c r="EV84" s="827"/>
      <c r="EW84" s="835"/>
      <c r="EX84" s="850">
        <f>SUM(EX80:EX83)</f>
        <v>7968</v>
      </c>
      <c r="FA84" s="345"/>
      <c r="FB84" s="827"/>
      <c r="FC84" s="835"/>
      <c r="FD84" s="850">
        <f>SUM(FD80:FD83)</f>
        <v>7968</v>
      </c>
      <c r="FG84" s="345"/>
      <c r="FH84" s="827"/>
      <c r="FI84" s="835"/>
      <c r="FJ84" s="850">
        <f>SUM(FJ80:FJ83)</f>
        <v>7968</v>
      </c>
      <c r="FM84" s="345"/>
      <c r="FN84" s="827"/>
      <c r="FO84" s="835"/>
      <c r="FP84" s="850">
        <f>SUM(FP80:FP83)</f>
        <v>7968</v>
      </c>
      <c r="FS84" s="345"/>
      <c r="FT84" s="827"/>
      <c r="FU84" s="835"/>
      <c r="FV84" s="850">
        <f>SUM(FV80:FV83)</f>
        <v>7968</v>
      </c>
      <c r="FY84" s="345"/>
    </row>
    <row r="85" spans="1:181" ht="15" thickBot="1" x14ac:dyDescent="0.35">
      <c r="A85" s="19"/>
      <c r="B85" s="826"/>
      <c r="C85" s="833" t="s">
        <v>481</v>
      </c>
      <c r="D85" s="849">
        <f>F77+D84</f>
        <v>0</v>
      </c>
      <c r="G85" s="345"/>
      <c r="H85" s="826"/>
      <c r="I85" s="833" t="s">
        <v>481</v>
      </c>
      <c r="J85" s="849">
        <f>L77+J84</f>
        <v>1075.081752288429</v>
      </c>
      <c r="M85" s="345"/>
      <c r="N85" s="826"/>
      <c r="O85" s="833" t="s">
        <v>481</v>
      </c>
      <c r="P85" s="849">
        <f>R77+P84</f>
        <v>2192.8017231342442</v>
      </c>
      <c r="S85" s="345"/>
      <c r="T85" s="826"/>
      <c r="U85" s="833" t="s">
        <v>481</v>
      </c>
      <c r="V85" s="849">
        <f>X77+V84</f>
        <v>3292.3969050832143</v>
      </c>
      <c r="Y85" s="345"/>
      <c r="Z85" s="826"/>
      <c r="AA85" s="833" t="s">
        <v>481</v>
      </c>
      <c r="AB85" s="849">
        <f>AD77+AB84</f>
        <v>4316.902520225578</v>
      </c>
      <c r="AE85" s="345"/>
      <c r="AF85" s="826"/>
      <c r="AG85" s="833" t="s">
        <v>481</v>
      </c>
      <c r="AH85" s="849">
        <f>AJ77+AH84</f>
        <v>5224.2256588953214</v>
      </c>
      <c r="AK85" s="345"/>
      <c r="AL85" s="826"/>
      <c r="AM85" s="833" t="s">
        <v>481</v>
      </c>
      <c r="AN85" s="849">
        <f>AP77+AN84</f>
        <v>5992.4080513418667</v>
      </c>
      <c r="AQ85" s="345"/>
      <c r="AR85" s="826"/>
      <c r="AS85" s="833" t="s">
        <v>481</v>
      </c>
      <c r="AT85" s="849">
        <f>AV77+AT84</f>
        <v>6618.4327717355563</v>
      </c>
      <c r="AW85" s="345"/>
      <c r="AX85" s="826"/>
      <c r="AY85" s="833" t="s">
        <v>481</v>
      </c>
      <c r="AZ85" s="849">
        <f>BB77+AZ84</f>
        <v>7112.9609068445216</v>
      </c>
      <c r="BC85" s="345"/>
      <c r="BD85" s="826"/>
      <c r="BE85" s="833" t="s">
        <v>481</v>
      </c>
      <c r="BF85" s="849">
        <f>BH77+BF84</f>
        <v>7494.1072798846963</v>
      </c>
      <c r="BI85" s="345"/>
      <c r="BJ85" s="826"/>
      <c r="BK85" s="833" t="s">
        <v>481</v>
      </c>
      <c r="BL85" s="849">
        <f>BN77+BL84</f>
        <v>7782.3374451423169</v>
      </c>
      <c r="BO85" s="345"/>
      <c r="BP85" s="826"/>
      <c r="BQ85" s="833" t="s">
        <v>481</v>
      </c>
      <c r="BR85" s="849">
        <f>BT77+BR84</f>
        <v>7997.1906655644443</v>
      </c>
      <c r="BU85" s="345"/>
      <c r="BV85" s="826"/>
      <c r="BW85" s="833" t="s">
        <v>481</v>
      </c>
      <c r="BX85" s="849">
        <f>BZ77+BX84</f>
        <v>8155.6387092111818</v>
      </c>
      <c r="CA85" s="345"/>
      <c r="CB85" s="826"/>
      <c r="CC85" s="833" t="s">
        <v>481</v>
      </c>
      <c r="CD85" s="849">
        <f>CF77+CD84</f>
        <v>8271.5687790069314</v>
      </c>
      <c r="CG85" s="345"/>
      <c r="CH85" s="826"/>
      <c r="CI85" s="833" t="s">
        <v>481</v>
      </c>
      <c r="CJ85" s="849">
        <f>CL77+CJ84</f>
        <v>8355.900493403944</v>
      </c>
      <c r="CM85" s="345"/>
      <c r="CN85" s="826"/>
      <c r="CO85" s="833" t="s">
        <v>481</v>
      </c>
      <c r="CP85" s="849">
        <f>CR77+CP84</f>
        <v>8416.9885670837921</v>
      </c>
      <c r="CS85" s="345"/>
      <c r="CT85" s="826"/>
      <c r="CU85" s="833" t="s">
        <v>481</v>
      </c>
      <c r="CV85" s="849">
        <f>CX77+CV84</f>
        <v>8461.1046215558763</v>
      </c>
      <c r="CY85" s="345"/>
      <c r="CZ85" s="826"/>
      <c r="DA85" s="833" t="s">
        <v>481</v>
      </c>
      <c r="DB85" s="849">
        <f>DD77+DB84</f>
        <v>8492.8938331597146</v>
      </c>
      <c r="DE85" s="345"/>
      <c r="DF85" s="826"/>
      <c r="DG85" s="833" t="s">
        <v>481</v>
      </c>
      <c r="DH85" s="849">
        <f>DJ77+DH84</f>
        <v>8515.7641992431418</v>
      </c>
      <c r="DK85" s="345"/>
      <c r="DL85" s="826"/>
      <c r="DM85" s="833" t="s">
        <v>481</v>
      </c>
      <c r="DN85" s="849">
        <f>DP77+DN84</f>
        <v>8532.1992192321832</v>
      </c>
      <c r="DQ85" s="345"/>
      <c r="DR85" s="826"/>
      <c r="DS85" s="833" t="s">
        <v>481</v>
      </c>
      <c r="DT85" s="849">
        <f>DV77+DT84</f>
        <v>8544</v>
      </c>
      <c r="DW85" s="345"/>
      <c r="DX85" s="826"/>
      <c r="DY85" s="833" t="s">
        <v>481</v>
      </c>
      <c r="DZ85" s="849">
        <f>EB77+DZ84</f>
        <v>8544</v>
      </c>
      <c r="EC85" s="345"/>
      <c r="ED85" s="826"/>
      <c r="EE85" s="833" t="s">
        <v>481</v>
      </c>
      <c r="EF85" s="849">
        <f>EH77+EF84</f>
        <v>8544</v>
      </c>
      <c r="EI85" s="345"/>
      <c r="EJ85" s="826"/>
      <c r="EK85" s="833" t="s">
        <v>481</v>
      </c>
      <c r="EL85" s="849">
        <f>EN77+EL84</f>
        <v>8544</v>
      </c>
      <c r="EO85" s="345"/>
      <c r="EP85" s="826"/>
      <c r="EQ85" s="833" t="s">
        <v>481</v>
      </c>
      <c r="ER85" s="849">
        <f>ET77+ER84</f>
        <v>8544</v>
      </c>
      <c r="EU85" s="345"/>
      <c r="EV85" s="826"/>
      <c r="EW85" s="833" t="s">
        <v>481</v>
      </c>
      <c r="EX85" s="849">
        <f>EZ77+EX84</f>
        <v>8544</v>
      </c>
      <c r="FA85" s="345"/>
      <c r="FB85" s="826"/>
      <c r="FC85" s="833" t="s">
        <v>481</v>
      </c>
      <c r="FD85" s="849">
        <f>FF77+FD84</f>
        <v>8544</v>
      </c>
      <c r="FG85" s="345"/>
      <c r="FH85" s="826"/>
      <c r="FI85" s="833" t="s">
        <v>481</v>
      </c>
      <c r="FJ85" s="849">
        <f>FL77+FJ84</f>
        <v>8544</v>
      </c>
      <c r="FM85" s="345"/>
      <c r="FN85" s="826"/>
      <c r="FO85" s="833" t="s">
        <v>481</v>
      </c>
      <c r="FP85" s="849">
        <f>FR77+FP84</f>
        <v>8544</v>
      </c>
      <c r="FS85" s="345"/>
      <c r="FT85" s="826"/>
      <c r="FU85" s="833" t="s">
        <v>481</v>
      </c>
      <c r="FV85" s="849">
        <f>FX77+FV84</f>
        <v>8544</v>
      </c>
      <c r="FY85" s="345"/>
    </row>
    <row r="86" spans="1:181" ht="15" thickBot="1" x14ac:dyDescent="0.35">
      <c r="A86" s="19"/>
      <c r="C86" s="847" t="s">
        <v>480</v>
      </c>
      <c r="D86" s="848">
        <f>E64-D85</f>
        <v>36100</v>
      </c>
      <c r="G86" s="345"/>
      <c r="I86" s="847" t="s">
        <v>480</v>
      </c>
      <c r="J86" s="848">
        <f>K64-J85</f>
        <v>35024.918247711568</v>
      </c>
      <c r="M86" s="345"/>
      <c r="O86" s="847" t="s">
        <v>480</v>
      </c>
      <c r="P86" s="848">
        <f>Q64-P85</f>
        <v>33907.198276865754</v>
      </c>
      <c r="S86" s="345"/>
      <c r="U86" s="847" t="s">
        <v>480</v>
      </c>
      <c r="V86" s="848">
        <f>W64-V85</f>
        <v>32807.603094916783</v>
      </c>
      <c r="Y86" s="345"/>
      <c r="AA86" s="847" t="s">
        <v>480</v>
      </c>
      <c r="AB86" s="848">
        <f>AC64-AB85</f>
        <v>31783.09747977442</v>
      </c>
      <c r="AE86" s="345"/>
      <c r="AG86" s="847" t="s">
        <v>480</v>
      </c>
      <c r="AH86" s="848">
        <f>AI64-AH85</f>
        <v>30875.774341104679</v>
      </c>
      <c r="AK86" s="345"/>
      <c r="AM86" s="847" t="s">
        <v>480</v>
      </c>
      <c r="AN86" s="848">
        <f>AO64-AN85</f>
        <v>30107.591948658133</v>
      </c>
      <c r="AQ86" s="345"/>
      <c r="AS86" s="847" t="s">
        <v>480</v>
      </c>
      <c r="AT86" s="848">
        <f>AU64-AT85</f>
        <v>29481.567228264445</v>
      </c>
      <c r="AW86" s="345"/>
      <c r="AY86" s="847" t="s">
        <v>480</v>
      </c>
      <c r="AZ86" s="848">
        <f>BA64-AZ85</f>
        <v>28987.039093155479</v>
      </c>
      <c r="BC86" s="345"/>
      <c r="BE86" s="847" t="s">
        <v>480</v>
      </c>
      <c r="BF86" s="848">
        <f>BG64-BF85</f>
        <v>28605.892720115306</v>
      </c>
      <c r="BI86" s="345"/>
      <c r="BK86" s="847" t="s">
        <v>480</v>
      </c>
      <c r="BL86" s="848">
        <f>BM64-BL85</f>
        <v>28317.662554857685</v>
      </c>
      <c r="BO86" s="345"/>
      <c r="BQ86" s="847" t="s">
        <v>480</v>
      </c>
      <c r="BR86" s="848">
        <f>BS64-BR85</f>
        <v>28102.809334435555</v>
      </c>
      <c r="BU86" s="345"/>
      <c r="BW86" s="847" t="s">
        <v>480</v>
      </c>
      <c r="BX86" s="848">
        <f>BY64-BX85</f>
        <v>27944.361290788816</v>
      </c>
      <c r="CA86" s="345"/>
      <c r="CC86" s="847" t="s">
        <v>480</v>
      </c>
      <c r="CD86" s="848">
        <f>CE64-CD85</f>
        <v>27828.431220993069</v>
      </c>
      <c r="CG86" s="345"/>
      <c r="CI86" s="847" t="s">
        <v>480</v>
      </c>
      <c r="CJ86" s="848">
        <f>CK64-CJ85</f>
        <v>27744.099506596056</v>
      </c>
      <c r="CM86" s="345"/>
      <c r="CO86" s="847" t="s">
        <v>480</v>
      </c>
      <c r="CP86" s="848">
        <f>CQ64-CP85</f>
        <v>27683.01143291621</v>
      </c>
      <c r="CS86" s="345"/>
      <c r="CU86" s="847" t="s">
        <v>480</v>
      </c>
      <c r="CV86" s="848">
        <f>CW64-CV85</f>
        <v>27638.895378444126</v>
      </c>
      <c r="CY86" s="345"/>
      <c r="DA86" s="847" t="s">
        <v>480</v>
      </c>
      <c r="DB86" s="848">
        <f>DC64-DB85</f>
        <v>27607.106166840284</v>
      </c>
      <c r="DE86" s="345"/>
      <c r="DG86" s="847" t="s">
        <v>480</v>
      </c>
      <c r="DH86" s="848">
        <f>DI64-DH85</f>
        <v>27584.235800756858</v>
      </c>
      <c r="DK86" s="345"/>
      <c r="DM86" s="847" t="s">
        <v>480</v>
      </c>
      <c r="DN86" s="848">
        <f>DO64-DN85</f>
        <v>27567.800780767815</v>
      </c>
      <c r="DQ86" s="345"/>
      <c r="DS86" s="847" t="s">
        <v>480</v>
      </c>
      <c r="DT86" s="848">
        <f>DU64-DT85</f>
        <v>27556</v>
      </c>
      <c r="DW86" s="345"/>
      <c r="DY86" s="847" t="s">
        <v>480</v>
      </c>
      <c r="DZ86" s="848">
        <f>EA64-DZ85</f>
        <v>27556</v>
      </c>
      <c r="EC86" s="345"/>
      <c r="EE86" s="847" t="s">
        <v>480</v>
      </c>
      <c r="EF86" s="848">
        <f>EG64-EF85</f>
        <v>27556</v>
      </c>
      <c r="EI86" s="345"/>
      <c r="EK86" s="847" t="s">
        <v>480</v>
      </c>
      <c r="EL86" s="848">
        <f>EM64-EL85</f>
        <v>27556</v>
      </c>
      <c r="EO86" s="345"/>
      <c r="EQ86" s="847" t="s">
        <v>480</v>
      </c>
      <c r="ER86" s="848">
        <f>ES64-ER85</f>
        <v>27556</v>
      </c>
      <c r="EU86" s="345"/>
      <c r="EW86" s="847" t="s">
        <v>480</v>
      </c>
      <c r="EX86" s="848">
        <f>EY64-EX85</f>
        <v>27556</v>
      </c>
      <c r="FA86" s="345"/>
      <c r="FC86" s="847" t="s">
        <v>480</v>
      </c>
      <c r="FD86" s="848">
        <f>FE64-FD85</f>
        <v>27556</v>
      </c>
      <c r="FG86" s="345"/>
      <c r="FI86" s="847" t="s">
        <v>480</v>
      </c>
      <c r="FJ86" s="848">
        <f>FK64-FJ85</f>
        <v>27556</v>
      </c>
      <c r="FM86" s="345"/>
      <c r="FO86" s="847" t="s">
        <v>480</v>
      </c>
      <c r="FP86" s="848">
        <f>FQ64-FP85</f>
        <v>27556</v>
      </c>
      <c r="FS86" s="345"/>
      <c r="FU86" s="847" t="s">
        <v>480</v>
      </c>
      <c r="FV86" s="848">
        <f>FW64-FV85</f>
        <v>27556</v>
      </c>
      <c r="FY86" s="345"/>
    </row>
    <row r="87" spans="1:181" ht="15" thickBot="1" x14ac:dyDescent="0.35">
      <c r="A87" s="19"/>
      <c r="G87" s="345"/>
      <c r="M87" s="345"/>
      <c r="S87" s="345"/>
      <c r="Y87" s="345"/>
      <c r="AE87" s="345"/>
      <c r="AK87" s="345"/>
      <c r="AQ87" s="345"/>
      <c r="AW87" s="345"/>
      <c r="BC87" s="345"/>
      <c r="BI87" s="345"/>
      <c r="BO87" s="345"/>
      <c r="BU87" s="345"/>
      <c r="CA87" s="345"/>
      <c r="CG87" s="345"/>
      <c r="CM87" s="345"/>
      <c r="CS87" s="345"/>
      <c r="CY87" s="345"/>
      <c r="DE87" s="345"/>
      <c r="DK87" s="345"/>
      <c r="DQ87" s="345"/>
      <c r="DW87" s="345"/>
      <c r="EC87" s="345"/>
      <c r="EI87" s="345"/>
      <c r="EO87" s="345"/>
      <c r="EU87" s="345"/>
      <c r="FA87" s="345"/>
      <c r="FG87" s="345"/>
      <c r="FM87" s="345"/>
      <c r="FS87" s="345"/>
      <c r="FY87" s="345"/>
    </row>
    <row r="88" spans="1:181" ht="15" thickBot="1" x14ac:dyDescent="0.35">
      <c r="A88" s="19"/>
      <c r="B88" s="847" t="s">
        <v>445</v>
      </c>
      <c r="C88" s="846"/>
      <c r="D88" s="845">
        <f>IF(D$70=1,D86,0)</f>
        <v>0</v>
      </c>
      <c r="G88" s="345"/>
      <c r="H88" s="10" t="s">
        <v>445</v>
      </c>
      <c r="I88" s="682"/>
      <c r="J88" s="477">
        <f>IF(J$70=1,J86,0)</f>
        <v>0</v>
      </c>
      <c r="M88" s="345"/>
      <c r="N88" s="10" t="s">
        <v>445</v>
      </c>
      <c r="O88" s="682"/>
      <c r="P88" s="477">
        <f>IF(P$70=1,P86,0)</f>
        <v>0</v>
      </c>
      <c r="S88" s="345"/>
      <c r="T88" s="10" t="s">
        <v>445</v>
      </c>
      <c r="U88" s="682"/>
      <c r="V88" s="477">
        <f>IF(V$70=1,V86,0)</f>
        <v>0</v>
      </c>
      <c r="Y88" s="345"/>
      <c r="Z88" s="10" t="s">
        <v>445</v>
      </c>
      <c r="AA88" s="682"/>
      <c r="AB88" s="477">
        <f>IF(AB$70=1,AB86,0)</f>
        <v>0</v>
      </c>
      <c r="AE88" s="345"/>
      <c r="AF88" s="10" t="s">
        <v>445</v>
      </c>
      <c r="AG88" s="682"/>
      <c r="AH88" s="477">
        <f>IF(AH$70=1,AH86,0)</f>
        <v>0</v>
      </c>
      <c r="AK88" s="345"/>
      <c r="AL88" s="10" t="s">
        <v>445</v>
      </c>
      <c r="AM88" s="682"/>
      <c r="AN88" s="477">
        <f>IF(AN$70=1,AN86,0)</f>
        <v>0</v>
      </c>
      <c r="AQ88" s="345"/>
      <c r="AR88" s="10" t="s">
        <v>445</v>
      </c>
      <c r="AS88" s="682"/>
      <c r="AT88" s="477">
        <f>IF(AT$70=1,AT86,0)</f>
        <v>0</v>
      </c>
      <c r="AW88" s="345"/>
      <c r="AX88" s="10" t="s">
        <v>445</v>
      </c>
      <c r="AY88" s="682"/>
      <c r="AZ88" s="477">
        <f>IF(AZ$70=1,AZ86,0)</f>
        <v>0</v>
      </c>
      <c r="BC88" s="345"/>
      <c r="BD88" s="10" t="s">
        <v>445</v>
      </c>
      <c r="BE88" s="682"/>
      <c r="BF88" s="477">
        <f>IF(BF$70=1,BF86,0)</f>
        <v>0</v>
      </c>
      <c r="BI88" s="345"/>
      <c r="BJ88" s="10" t="s">
        <v>445</v>
      </c>
      <c r="BK88" s="682"/>
      <c r="BL88" s="477">
        <f>IF(BL$70=1,BL86,0)</f>
        <v>0</v>
      </c>
      <c r="BO88" s="345"/>
      <c r="BP88" s="10" t="s">
        <v>445</v>
      </c>
      <c r="BQ88" s="682"/>
      <c r="BR88" s="477">
        <f>IF(BR$70=1,BR86,0)</f>
        <v>0</v>
      </c>
      <c r="BU88" s="345"/>
      <c r="BV88" s="10" t="s">
        <v>445</v>
      </c>
      <c r="BW88" s="682"/>
      <c r="BX88" s="477">
        <f>IF(BX$70=1,BX86,0)</f>
        <v>0</v>
      </c>
      <c r="CA88" s="345"/>
      <c r="CB88" s="10" t="s">
        <v>445</v>
      </c>
      <c r="CC88" s="682"/>
      <c r="CD88" s="477">
        <f>IF(CD$70=1,CD86,0)</f>
        <v>0</v>
      </c>
      <c r="CG88" s="345"/>
      <c r="CH88" s="10" t="s">
        <v>445</v>
      </c>
      <c r="CI88" s="682"/>
      <c r="CJ88" s="477">
        <f>IF(CJ$70=1,CJ86,0)</f>
        <v>0</v>
      </c>
      <c r="CM88" s="345"/>
      <c r="CN88" s="10" t="s">
        <v>445</v>
      </c>
      <c r="CO88" s="682"/>
      <c r="CP88" s="477">
        <f>IF(CP$70=1,CP86,0)</f>
        <v>0</v>
      </c>
      <c r="CS88" s="345"/>
      <c r="CT88" s="10" t="s">
        <v>445</v>
      </c>
      <c r="CU88" s="682"/>
      <c r="CV88" s="477">
        <f>IF(CV$70=1,CV86,0)</f>
        <v>0</v>
      </c>
      <c r="CY88" s="345"/>
      <c r="CZ88" s="10" t="s">
        <v>445</v>
      </c>
      <c r="DA88" s="682"/>
      <c r="DB88" s="477">
        <f>IF(DB$70=1,DB86,0)</f>
        <v>0</v>
      </c>
      <c r="DE88" s="345"/>
      <c r="DF88" s="10" t="s">
        <v>445</v>
      </c>
      <c r="DG88" s="682"/>
      <c r="DH88" s="477">
        <f>IF(DH$70=1,DH86,0)</f>
        <v>0</v>
      </c>
      <c r="DK88" s="345"/>
      <c r="DL88" s="10" t="s">
        <v>445</v>
      </c>
      <c r="DM88" s="682"/>
      <c r="DN88" s="477">
        <f>IF(DN$70=1,DN86,0)</f>
        <v>0</v>
      </c>
      <c r="DQ88" s="345"/>
      <c r="DR88" s="10" t="s">
        <v>445</v>
      </c>
      <c r="DS88" s="682"/>
      <c r="DT88" s="477">
        <f>IF(DT$70=1,DT86,0)</f>
        <v>0</v>
      </c>
      <c r="DW88" s="345"/>
      <c r="DX88" s="10" t="s">
        <v>445</v>
      </c>
      <c r="DY88" s="682"/>
      <c r="DZ88" s="477">
        <f>IF(DZ$70=1,DZ86,0)</f>
        <v>0</v>
      </c>
      <c r="EC88" s="345"/>
      <c r="ED88" s="10" t="s">
        <v>445</v>
      </c>
      <c r="EE88" s="682"/>
      <c r="EF88" s="477">
        <f>IF(EF$70=1,EF86,0)</f>
        <v>0</v>
      </c>
      <c r="EI88" s="345"/>
      <c r="EJ88" s="10" t="s">
        <v>445</v>
      </c>
      <c r="EK88" s="682"/>
      <c r="EL88" s="477">
        <f>IF(EL$70=1,EL86,0)</f>
        <v>0</v>
      </c>
      <c r="EO88" s="345"/>
      <c r="EP88" s="10" t="s">
        <v>445</v>
      </c>
      <c r="EQ88" s="682"/>
      <c r="ER88" s="477">
        <f>IF(ER$70=1,ER86,0)</f>
        <v>0</v>
      </c>
      <c r="EU88" s="345"/>
      <c r="EV88" s="10" t="s">
        <v>445</v>
      </c>
      <c r="EW88" s="682"/>
      <c r="EX88" s="477">
        <f>IF(EX$70=1,EX86,0)</f>
        <v>0</v>
      </c>
      <c r="FA88" s="345"/>
      <c r="FB88" s="10" t="s">
        <v>445</v>
      </c>
      <c r="FC88" s="682"/>
      <c r="FD88" s="477">
        <f>IF(FD$70=1,FD86,0)</f>
        <v>0</v>
      </c>
      <c r="FG88" s="345"/>
      <c r="FH88" s="10" t="s">
        <v>445</v>
      </c>
      <c r="FI88" s="682"/>
      <c r="FJ88" s="477">
        <f>IF(FJ$70=1,FJ86,0)</f>
        <v>0</v>
      </c>
      <c r="FM88" s="345"/>
      <c r="FN88" s="10" t="s">
        <v>445</v>
      </c>
      <c r="FO88" s="682"/>
      <c r="FP88" s="477">
        <f>IF(FP$70=1,FP86,0)</f>
        <v>0</v>
      </c>
      <c r="FS88" s="345"/>
      <c r="FT88" s="10" t="s">
        <v>445</v>
      </c>
      <c r="FU88" s="682"/>
      <c r="FV88" s="477">
        <f>IF(FV$70=1,FV86,0)</f>
        <v>0</v>
      </c>
      <c r="FY88" s="345"/>
    </row>
    <row r="89" spans="1:181" ht="15" thickBot="1" x14ac:dyDescent="0.35">
      <c r="A89" s="19"/>
      <c r="G89" s="345"/>
      <c r="M89" s="345"/>
      <c r="S89" s="345"/>
      <c r="Y89" s="345"/>
      <c r="AE89" s="345"/>
      <c r="AK89" s="345"/>
      <c r="AQ89" s="345"/>
      <c r="AW89" s="345"/>
      <c r="BC89" s="345"/>
      <c r="BI89" s="345"/>
      <c r="BO89" s="345"/>
      <c r="BU89" s="345"/>
      <c r="CA89" s="345"/>
      <c r="CG89" s="345"/>
      <c r="CM89" s="345"/>
      <c r="CS89" s="345"/>
      <c r="CY89" s="345"/>
      <c r="DE89" s="345"/>
      <c r="DK89" s="345"/>
      <c r="DQ89" s="345"/>
      <c r="DW89" s="345"/>
      <c r="EC89" s="345"/>
      <c r="EI89" s="345"/>
      <c r="EO89" s="345"/>
      <c r="EU89" s="345"/>
      <c r="FA89" s="345"/>
      <c r="FG89" s="345"/>
      <c r="FM89" s="345"/>
      <c r="FS89" s="345"/>
      <c r="FY89" s="345"/>
    </row>
    <row r="90" spans="1:181" x14ac:dyDescent="0.3">
      <c r="A90" s="19"/>
      <c r="B90" s="838" t="s">
        <v>479</v>
      </c>
      <c r="C90" s="841">
        <f>IF(E105&lt;0,F105*C109,(C110-(D114+D112))*C109)</f>
        <v>36100</v>
      </c>
      <c r="D90" s="836">
        <f>IF(AND(B$70=1,C$70=0),C90,0)</f>
        <v>0</v>
      </c>
      <c r="G90" s="345"/>
      <c r="H90" s="838" t="s">
        <v>479</v>
      </c>
      <c r="I90" s="841">
        <f>IF(K105&lt;0,L105*I109,(I110-(J114+J112))*I109)</f>
        <v>28089.703327667943</v>
      </c>
      <c r="J90" s="836">
        <f>IF(AND(H$70=1,I$70=0),I90,0)</f>
        <v>0</v>
      </c>
      <c r="M90" s="345"/>
      <c r="N90" s="838" t="s">
        <v>479</v>
      </c>
      <c r="O90" s="841">
        <f>IF(Q105&lt;0,R105*O109,(O110-(P114+P112))*O109)</f>
        <v>19877.265086132622</v>
      </c>
      <c r="P90" s="836">
        <f>IF(AND(N$70=1,O$70=0),O90,0)</f>
        <v>0</v>
      </c>
      <c r="S90" s="345"/>
      <c r="T90" s="838" t="s">
        <v>479</v>
      </c>
      <c r="U90" s="841">
        <f>IF(W105&lt;0,X105*U109,(U110-(V114+V112))*U109)</f>
        <v>11918.573889153144</v>
      </c>
      <c r="V90" s="836">
        <f>IF(AND(T$70=1,U$70=0),U90,0)</f>
        <v>0</v>
      </c>
      <c r="Y90" s="345"/>
      <c r="Z90" s="838" t="s">
        <v>479</v>
      </c>
      <c r="AA90" s="841">
        <f>IF(AC105&lt;0,AD105*AA109,(AA110-(AB114+AB112))*AA109)</f>
        <v>4616.3431368660013</v>
      </c>
      <c r="AB90" s="836">
        <f>IF(AND(Z$70=1,AA$70=0),AA90,0)</f>
        <v>0</v>
      </c>
      <c r="AE90" s="345"/>
      <c r="AF90" s="838" t="s">
        <v>479</v>
      </c>
      <c r="AG90" s="841">
        <f>IF(AI105&lt;0,AJ105*AG109,(AG110-(AH114+AH112))*AG109)</f>
        <v>1755.3014101052158</v>
      </c>
      <c r="AH90" s="836">
        <f>IF(AND(AF$70=1,AG$70=0),AG90,0)</f>
        <v>0</v>
      </c>
      <c r="AK90" s="345"/>
      <c r="AL90" s="838" t="s">
        <v>479</v>
      </c>
      <c r="AM90" s="841">
        <f>IF(AO105&lt;0,AP105*AM109,(AM110-(AN114+AN112))*AM109)</f>
        <v>7076.7358538239987</v>
      </c>
      <c r="AN90" s="836">
        <f>IF(AND(AL$70=1,AM$70=0),AM90,0)</f>
        <v>0</v>
      </c>
      <c r="AQ90" s="345"/>
      <c r="AR90" s="838" t="s">
        <v>479</v>
      </c>
      <c r="AS90" s="841">
        <f>IF(AU105&lt;0,AV105*AS109,(AS110-(AT114+AT112))*AS109)</f>
        <v>11361.929928953463</v>
      </c>
      <c r="AT90" s="836">
        <f>IF(AND(AR$70=1,AS$70=0),AS90,0)</f>
        <v>0</v>
      </c>
      <c r="AW90" s="345"/>
      <c r="AX90" s="838" t="s">
        <v>479</v>
      </c>
      <c r="AY90" s="841">
        <f>IF(BA105&lt;0,BB105*AY109,(AY110-(AZ114+AZ112))*AY109)</f>
        <v>14713.290733601669</v>
      </c>
      <c r="AZ90" s="836">
        <f>IF(AND(AX$70=1,AY$70=0),AY90,0)</f>
        <v>0</v>
      </c>
      <c r="BC90" s="345"/>
      <c r="BD90" s="838" t="s">
        <v>479</v>
      </c>
      <c r="BE90" s="841">
        <f>IF(BG105&lt;0,BH105*BE109,(BE110-(BF114+BF112))*BE109)</f>
        <v>17275.435291471382</v>
      </c>
      <c r="BF90" s="836">
        <f>IF(AND(BD$70=1,BE$70=0),BE90,0)</f>
        <v>0</v>
      </c>
      <c r="BI90" s="345"/>
      <c r="BJ90" s="838" t="s">
        <v>479</v>
      </c>
      <c r="BK90" s="841">
        <f>IF(BM105&lt;0,BN105*BK109,(BK110-(BL114+BL112))*BK109)</f>
        <v>19200.685228953465</v>
      </c>
      <c r="BL90" s="836">
        <f>IF(AND(BJ$70=1,BK$70=0),BK90,0)</f>
        <v>0</v>
      </c>
      <c r="BO90" s="345"/>
      <c r="BP90" s="838" t="s">
        <v>479</v>
      </c>
      <c r="BQ90" s="841">
        <f>IF(BS105&lt;0,BT105*BQ109,(BQ110-(BR114+BR112))*BQ109)</f>
        <v>20628.815241321307</v>
      </c>
      <c r="BR90" s="836">
        <f>IF(AND(BP$70=1,BQ$70=0),BQ90,0)</f>
        <v>0</v>
      </c>
      <c r="BU90" s="345"/>
      <c r="BV90" s="838" t="s">
        <v>479</v>
      </c>
      <c r="BW90" s="841">
        <f>IF(BY105&lt;0,BZ105*BW109,(BW110-(BX114+BX112))*BW109)</f>
        <v>21678.147303553393</v>
      </c>
      <c r="BX90" s="836">
        <f>IF(AND(BV$70=1,BW$70=0),BW90,0)</f>
        <v>0</v>
      </c>
      <c r="CA90" s="345"/>
      <c r="CB90" s="838" t="s">
        <v>479</v>
      </c>
      <c r="CC90" s="841">
        <f>IF(CE105&lt;0,CF105*CC109,(CC110-(CD114+CD112))*CC109)</f>
        <v>22443.800631535567</v>
      </c>
      <c r="CD90" s="836">
        <f>IF(AND(CB$70=1,CC$70=0),CC90,0)</f>
        <v>0</v>
      </c>
      <c r="CG90" s="345"/>
      <c r="CH90" s="838" t="s">
        <v>479</v>
      </c>
      <c r="CI90" s="841">
        <f>IF(CK105&lt;0,CL105*CI109,(CI110-(CJ114+CJ112))*CI109)</f>
        <v>22999.641897447393</v>
      </c>
      <c r="CJ90" s="836">
        <f>IF(AND(CH$70=1,CI$70=0),CI90,0)</f>
        <v>0</v>
      </c>
      <c r="CM90" s="345"/>
      <c r="CN90" s="838" t="s">
        <v>479</v>
      </c>
      <c r="CO90" s="841">
        <f>IF(CQ105&lt;0,CR105*CO109,(CO110-(CP114+CP112))*CO109)</f>
        <v>23401.688046373991</v>
      </c>
      <c r="CP90" s="836">
        <f>IF(AND(CN$70=1,CO$70=0),CO90,0)</f>
        <v>0</v>
      </c>
      <c r="CS90" s="345"/>
      <c r="CT90" s="838" t="s">
        <v>479</v>
      </c>
      <c r="CU90" s="841">
        <f>IF(CW105&lt;0,CX105*CU109,(CU110-(CV114+CV112))*CU109)</f>
        <v>23691.723225490525</v>
      </c>
      <c r="CV90" s="836">
        <f>IF(AND(CT$70=1,CU$70=0),CU90,0)</f>
        <v>0</v>
      </c>
      <c r="CY90" s="345"/>
      <c r="CZ90" s="838" t="s">
        <v>479</v>
      </c>
      <c r="DA90" s="841">
        <f>IF(DC105&lt;0,DD105*DA109,(DA110-(DB114+DB112))*DA109)</f>
        <v>23900.555103410203</v>
      </c>
      <c r="DB90" s="836">
        <f>IF(AND(CZ$70=1,DA$70=0),DA90,0)</f>
        <v>0</v>
      </c>
      <c r="DE90" s="345"/>
      <c r="DF90" s="838" t="s">
        <v>479</v>
      </c>
      <c r="DG90" s="841">
        <f>IF(DI105&lt;0,DJ105*DG109,(DG110-(DH114+DH112))*DG109)</f>
        <v>24050.71255831085</v>
      </c>
      <c r="DH90" s="836">
        <f>IF(AND(DF$70=1,DG$70=0),DG90,0)</f>
        <v>0</v>
      </c>
      <c r="DK90" s="345"/>
      <c r="DL90" s="838" t="s">
        <v>479</v>
      </c>
      <c r="DM90" s="841">
        <f>IF(DO105&lt;0,DP105*DM109,(DM110-(DN114+DN112))*DM109)</f>
        <v>24158.574637125846</v>
      </c>
      <c r="DN90" s="836">
        <f>IF(AND(DL$70=1,DM$70=0),DM90,0)</f>
        <v>0</v>
      </c>
      <c r="DQ90" s="345"/>
      <c r="DR90" s="838" t="s">
        <v>479</v>
      </c>
      <c r="DS90" s="841">
        <f>IF(DU105&lt;0,DV105*DS109,(DS110-(DT114+DT112))*DS109)</f>
        <v>24236</v>
      </c>
      <c r="DT90" s="836">
        <f>IF(AND(DR$70=1,DS$70=0),DS90,0)</f>
        <v>0</v>
      </c>
      <c r="DW90" s="345"/>
      <c r="DX90" s="838" t="s">
        <v>479</v>
      </c>
      <c r="DY90" s="841">
        <f>IF(EA105&lt;0,EB105*DY109,(DY110-(DZ114+DZ112))*DY109)</f>
        <v>24236</v>
      </c>
      <c r="DZ90" s="836">
        <f>IF(AND(DX$70=1,DY$70=0),DY90,0)</f>
        <v>0</v>
      </c>
      <c r="EC90" s="345"/>
      <c r="ED90" s="838" t="s">
        <v>479</v>
      </c>
      <c r="EE90" s="841">
        <f>IF(EG105&lt;0,EH105*EE109,(EE110-(EF114+EF112))*EE109)</f>
        <v>24236</v>
      </c>
      <c r="EF90" s="836">
        <f>IF(AND(ED$70=1,EE$70=0),EE90,0)</f>
        <v>0</v>
      </c>
      <c r="EI90" s="345"/>
      <c r="EJ90" s="838" t="s">
        <v>479</v>
      </c>
      <c r="EK90" s="841">
        <f>IF(EM105&lt;0,EN105*EK109,(EK110-(EL114+EL112))*EK109)</f>
        <v>24236</v>
      </c>
      <c r="EL90" s="836">
        <f>IF(AND(EJ$70=1,EK$70=0),EK90,0)</f>
        <v>0</v>
      </c>
      <c r="EO90" s="345"/>
      <c r="EP90" s="838" t="s">
        <v>479</v>
      </c>
      <c r="EQ90" s="841">
        <f>IF(ES105&lt;0,ET105*EQ109,(EQ110-(ER114+ER112))*EQ109)</f>
        <v>24236</v>
      </c>
      <c r="ER90" s="836">
        <f>IF(AND(EP$70=1,EQ$70=0),EQ90,0)</f>
        <v>0</v>
      </c>
      <c r="EU90" s="345"/>
      <c r="EV90" s="838" t="s">
        <v>479</v>
      </c>
      <c r="EW90" s="841">
        <f>IF(EY105&lt;0,EZ105*EW109,(EW110-(EX114+EX112))*EW109)</f>
        <v>24236</v>
      </c>
      <c r="EX90" s="836">
        <f>IF(AND(EV$70=1,EW$70=0),EW90,0)</f>
        <v>0</v>
      </c>
      <c r="FA90" s="345"/>
      <c r="FB90" s="838" t="s">
        <v>479</v>
      </c>
      <c r="FC90" s="841">
        <f>IF(FE105&lt;0,FF105*FC109,(FC110-(FD114+FD112))*FC109)</f>
        <v>24236</v>
      </c>
      <c r="FD90" s="836">
        <f>IF(AND(FB$70=1,FC$70=0),FC90,0)</f>
        <v>0</v>
      </c>
      <c r="FG90" s="345"/>
      <c r="FH90" s="838" t="s">
        <v>479</v>
      </c>
      <c r="FI90" s="841">
        <f>IF(FK105&lt;0,FL105*FI109,(FI110-(FJ114+FJ112))*FI109)</f>
        <v>24236</v>
      </c>
      <c r="FJ90" s="836">
        <f>IF(AND(FH$70=1,FI$70=0),FI90,0)</f>
        <v>0</v>
      </c>
      <c r="FM90" s="345"/>
      <c r="FN90" s="838" t="s">
        <v>479</v>
      </c>
      <c r="FO90" s="841">
        <f>IF(FQ105&lt;0,FR105*FO109,(FO110-(FP114+FP112))*FO109)</f>
        <v>24236</v>
      </c>
      <c r="FP90" s="836">
        <f>IF(AND(FN$70=1,FO$70=0),FO90,0)</f>
        <v>0</v>
      </c>
      <c r="FS90" s="345"/>
      <c r="FT90" s="838" t="s">
        <v>479</v>
      </c>
      <c r="FU90" s="841">
        <f>IF(FW105&lt;0,FX105*FU109,(FU110-(FV114+FV112))*FU109)</f>
        <v>24236</v>
      </c>
      <c r="FV90" s="836">
        <f>IF(AND(FT$70=1,FU$70=0),FU90,0)</f>
        <v>0</v>
      </c>
      <c r="FY90" s="345"/>
    </row>
    <row r="91" spans="1:181" x14ac:dyDescent="0.3">
      <c r="A91" s="19"/>
      <c r="B91" s="827" t="s">
        <v>439</v>
      </c>
      <c r="C91" s="839">
        <f>IF(E105&gt;0,D114*C107,((C110-D112)*C107))</f>
        <v>0</v>
      </c>
      <c r="D91" s="834">
        <f>IF(AND(B$70=1,C$70=0),C91,0)</f>
        <v>0</v>
      </c>
      <c r="G91" s="345"/>
      <c r="H91" s="827" t="s">
        <v>439</v>
      </c>
      <c r="I91" s="839">
        <f>IF(K105&gt;0,J114*I107,((I110-J112)*I107))</f>
        <v>3467.6074600218149</v>
      </c>
      <c r="J91" s="834">
        <f>IF(AND(H$70=1,I$70=0),I91,0)</f>
        <v>0</v>
      </c>
      <c r="M91" s="345"/>
      <c r="N91" s="827" t="s">
        <v>439</v>
      </c>
      <c r="O91" s="839">
        <f>IF(Q105&gt;0,P114*O107,((O110-P112)*O107))</f>
        <v>7014.9665953665644</v>
      </c>
      <c r="P91" s="834">
        <f>IF(AND(N$70=1,O$70=0),O91,0)</f>
        <v>0</v>
      </c>
      <c r="S91" s="345"/>
      <c r="T91" s="827" t="s">
        <v>439</v>
      </c>
      <c r="U91" s="839">
        <f>IF(W105&gt;0,V114*U107,((U110-V112)*U107))</f>
        <v>10444.51460288182</v>
      </c>
      <c r="V91" s="834">
        <f>IF(AND(T$70=1,U$70=0),U91,0)</f>
        <v>0</v>
      </c>
      <c r="Y91" s="345"/>
      <c r="Z91" s="827" t="s">
        <v>439</v>
      </c>
      <c r="AA91" s="839">
        <f>IF(AC105&gt;0,AB114*AA107,((AA110-AB112)*AA107))</f>
        <v>13583.377171454211</v>
      </c>
      <c r="AB91" s="834">
        <f>IF(AND(Z$70=1,AA$70=0),AA91,0)</f>
        <v>0</v>
      </c>
      <c r="AE91" s="345"/>
      <c r="AF91" s="827" t="s">
        <v>439</v>
      </c>
      <c r="AG91" s="839">
        <f>IF(AI105&gt;0,AH114*AG107,((AG110-AH112)*AG107))</f>
        <v>14560.236465499729</v>
      </c>
      <c r="AH91" s="834">
        <f>IF(AND(AF$70=1,AG$70=0),AG91,0)</f>
        <v>0</v>
      </c>
      <c r="AK91" s="345"/>
      <c r="AL91" s="827" t="s">
        <v>439</v>
      </c>
      <c r="AM91" s="839">
        <f>IF(AO105&gt;0,AN114*AM107,((AM110-AN112)*AM107))</f>
        <v>11515.428047417066</v>
      </c>
      <c r="AN91" s="834">
        <f>IF(AND(AL$70=1,AM$70=0),AM91,0)</f>
        <v>0</v>
      </c>
      <c r="AQ91" s="345"/>
      <c r="AR91" s="827" t="s">
        <v>439</v>
      </c>
      <c r="AS91" s="839">
        <f>IF(AU105&gt;0,AT114*AS107,((AS110-AT112)*AS107))</f>
        <v>9059.8186496554918</v>
      </c>
      <c r="AT91" s="834">
        <f>IF(AND(AR$70=1,AS$70=0),AS91,0)</f>
        <v>0</v>
      </c>
      <c r="AW91" s="345"/>
      <c r="AX91" s="827" t="s">
        <v>439</v>
      </c>
      <c r="AY91" s="839">
        <f>IF(BA105&gt;0,AZ114*AY107,((AY110-AZ112)*AY107))</f>
        <v>7136.8741797769053</v>
      </c>
      <c r="AZ91" s="834">
        <f>IF(AND(AX$70=1,AY$70=0),AY91,0)</f>
        <v>0</v>
      </c>
      <c r="BC91" s="345"/>
      <c r="BD91" s="827" t="s">
        <v>439</v>
      </c>
      <c r="BE91" s="839">
        <f>IF(BG105&gt;0,BF114*BE107,((BE110-BF112)*BE107))</f>
        <v>5665.2287143219637</v>
      </c>
      <c r="BF91" s="834">
        <f>IF(AND(BD$70=1,BE$70=0),BE91,0)</f>
        <v>0</v>
      </c>
      <c r="BI91" s="345"/>
      <c r="BJ91" s="827" t="s">
        <v>439</v>
      </c>
      <c r="BK91" s="839">
        <f>IF(BM105&gt;0,BL114*BK107,((BK110-BL112)*BK107))</f>
        <v>4558.488662952107</v>
      </c>
      <c r="BL91" s="834">
        <f>IF(AND(BJ$70=1,BK$70=0),BK91,0)</f>
        <v>0</v>
      </c>
      <c r="BO91" s="345"/>
      <c r="BP91" s="827" t="s">
        <v>439</v>
      </c>
      <c r="BQ91" s="839">
        <f>IF(BS105&gt;0,BR114*BQ107,((BQ110-BR112)*BQ107))</f>
        <v>3736.9970465571232</v>
      </c>
      <c r="BR91" s="834">
        <f>IF(AND(BP$70=1,BQ$70=0),BQ91,0)</f>
        <v>0</v>
      </c>
      <c r="BU91" s="345"/>
      <c r="BV91" s="827" t="s">
        <v>439</v>
      </c>
      <c r="BW91" s="839">
        <f>IF(BY105&gt;0,BX114*BW107,((BW110-BX112)*BW107))</f>
        <v>3133.1069936177114</v>
      </c>
      <c r="BX91" s="834">
        <f>IF(AND(BV$70=1,BW$70=0),BW91,0)</f>
        <v>0</v>
      </c>
      <c r="CA91" s="345"/>
      <c r="CB91" s="827" t="s">
        <v>439</v>
      </c>
      <c r="CC91" s="839">
        <f>IF(CE105&gt;0,CD114*CC107,((CC110-CD112)*CC107))</f>
        <v>2692.315294728749</v>
      </c>
      <c r="CD91" s="834">
        <f>IF(AND(CB$70=1,CC$70=0),CC91,0)</f>
        <v>0</v>
      </c>
      <c r="CG91" s="345"/>
      <c r="CH91" s="827" t="s">
        <v>439</v>
      </c>
      <c r="CI91" s="839">
        <f>IF(CK105&gt;0,CJ114*CI107,((CI110-CJ112)*CI107))</f>
        <v>2372.2288045743298</v>
      </c>
      <c r="CJ91" s="834">
        <f>IF(AND(CH$70=1,CI$70=0),CI91,0)</f>
        <v>0</v>
      </c>
      <c r="CM91" s="345"/>
      <c r="CN91" s="827" t="s">
        <v>439</v>
      </c>
      <c r="CO91" s="839">
        <f>IF(CQ105&gt;0,CP114*CO107,((CO110-CP112)*CO107))</f>
        <v>2140.6616932711072</v>
      </c>
      <c r="CP91" s="834">
        <f>IF(AND(CN$70=1,CO$70=0),CO91,0)</f>
        <v>0</v>
      </c>
      <c r="CS91" s="345"/>
      <c r="CT91" s="827" t="s">
        <v>439</v>
      </c>
      <c r="CU91" s="839">
        <f>IF(CW105&gt;0,CV114*CU107,((CU110-CV112)*CU107))</f>
        <v>1973.5860764767979</v>
      </c>
      <c r="CV91" s="834">
        <f>IF(AND(CT$70=1,CU$70=0),CU91,0)</f>
        <v>0</v>
      </c>
      <c r="CY91" s="345"/>
      <c r="CZ91" s="827" t="s">
        <v>439</v>
      </c>
      <c r="DA91" s="839">
        <f>IF(DC105&gt;0,DB114*DA107,((DA110-DB112)*DA107))</f>
        <v>1853.2755317150409</v>
      </c>
      <c r="DB91" s="834">
        <f>IF(AND(CZ$70=1,DA$70=0),DA91,0)</f>
        <v>0</v>
      </c>
      <c r="DE91" s="345"/>
      <c r="DF91" s="827" t="s">
        <v>439</v>
      </c>
      <c r="DG91" s="839">
        <f>IF(DI105&gt;0,DH114*DG107,((DG110-DH112)*DG107))</f>
        <v>1766.7616212230016</v>
      </c>
      <c r="DH91" s="834">
        <f>IF(AND(DF$70=1,DG$70=0),DG91,0)</f>
        <v>0</v>
      </c>
      <c r="DK91" s="345"/>
      <c r="DL91" s="827" t="s">
        <v>439</v>
      </c>
      <c r="DM91" s="839">
        <f>IF(DO105&gt;0,DN114*DM107,((DM110-DN112)*DM107))</f>
        <v>1704.6130718209861</v>
      </c>
      <c r="DN91" s="834">
        <f>IF(AND(DL$70=1,DM$70=0),DM91,0)</f>
        <v>0</v>
      </c>
      <c r="DQ91" s="345"/>
      <c r="DR91" s="827" t="s">
        <v>439</v>
      </c>
      <c r="DS91" s="839">
        <f>IF(DU105&gt;0,DT114*DS107,((DS110-DT112)*DS107))</f>
        <v>1660</v>
      </c>
      <c r="DT91" s="834">
        <f>IF(AND(DR$70=1,DS$70=0),DS91,0)</f>
        <v>0</v>
      </c>
      <c r="DW91" s="345"/>
      <c r="DX91" s="827" t="s">
        <v>439</v>
      </c>
      <c r="DY91" s="839">
        <f>IF(EA105&gt;0,DZ114*DY107,((DY110-DZ112)*DY107))</f>
        <v>1660</v>
      </c>
      <c r="DZ91" s="834">
        <f>IF(AND(DX$70=1,DY$70=0),DY91,0)</f>
        <v>0</v>
      </c>
      <c r="EC91" s="345"/>
      <c r="ED91" s="827" t="s">
        <v>439</v>
      </c>
      <c r="EE91" s="839">
        <f>IF(EG105&gt;0,EF114*EE107,((EE110-EF112)*EE107))</f>
        <v>1660</v>
      </c>
      <c r="EF91" s="834">
        <f>IF(AND(ED$70=1,EE$70=0),EE91,0)</f>
        <v>0</v>
      </c>
      <c r="EI91" s="345"/>
      <c r="EJ91" s="827" t="s">
        <v>439</v>
      </c>
      <c r="EK91" s="839">
        <f>IF(EM105&gt;0,EL114*EK107,((EK110-EL112)*EK107))</f>
        <v>1660</v>
      </c>
      <c r="EL91" s="834">
        <f>IF(AND(EJ$70=1,EK$70=0),EK91,0)</f>
        <v>0</v>
      </c>
      <c r="EO91" s="345"/>
      <c r="EP91" s="827" t="s">
        <v>439</v>
      </c>
      <c r="EQ91" s="839">
        <f>IF(ES105&gt;0,ER114*EQ107,((EQ110-ER112)*EQ107))</f>
        <v>1660</v>
      </c>
      <c r="ER91" s="834">
        <f>IF(AND(EP$70=1,EQ$70=0),EQ91,0)</f>
        <v>0</v>
      </c>
      <c r="EU91" s="345"/>
      <c r="EV91" s="827" t="s">
        <v>439</v>
      </c>
      <c r="EW91" s="839">
        <f>IF(EY105&gt;0,EX114*EW107,((EW110-EX112)*EW107))</f>
        <v>1660</v>
      </c>
      <c r="EX91" s="834">
        <f>IF(AND(EV$70=1,EW$70=0),EW91,0)</f>
        <v>0</v>
      </c>
      <c r="FA91" s="345"/>
      <c r="FB91" s="827" t="s">
        <v>439</v>
      </c>
      <c r="FC91" s="839">
        <f>IF(FE105&gt;0,FD114*FC107,((FC110-FD112)*FC107))</f>
        <v>1660</v>
      </c>
      <c r="FD91" s="834">
        <f>IF(AND(FB$70=1,FC$70=0),FC91,0)</f>
        <v>0</v>
      </c>
      <c r="FG91" s="345"/>
      <c r="FH91" s="827" t="s">
        <v>439</v>
      </c>
      <c r="FI91" s="839">
        <f>IF(FK105&gt;0,FJ114*FI107,((FI110-FJ112)*FI107))</f>
        <v>1660</v>
      </c>
      <c r="FJ91" s="834">
        <f>IF(AND(FH$70=1,FI$70=0),FI91,0)</f>
        <v>0</v>
      </c>
      <c r="FM91" s="345"/>
      <c r="FN91" s="827" t="s">
        <v>439</v>
      </c>
      <c r="FO91" s="839">
        <f>IF(FQ105&gt;0,FP114*FO107,((FO110-FP112)*FO107))</f>
        <v>1660</v>
      </c>
      <c r="FP91" s="834">
        <f>IF(AND(FN$70=1,FO$70=0),FO91,0)</f>
        <v>0</v>
      </c>
      <c r="FS91" s="345"/>
      <c r="FT91" s="827" t="s">
        <v>439</v>
      </c>
      <c r="FU91" s="839">
        <f>IF(FW105&gt;0,FV114*FU107,((FU110-FV112)*FU107))</f>
        <v>1660</v>
      </c>
      <c r="FV91" s="834">
        <f>IF(AND(FT$70=1,FU$70=0),FU91,0)</f>
        <v>0</v>
      </c>
      <c r="FY91" s="345"/>
    </row>
    <row r="92" spans="1:181" ht="15" thickBot="1" x14ac:dyDescent="0.35">
      <c r="A92" s="19"/>
      <c r="B92" s="826" t="s">
        <v>435</v>
      </c>
      <c r="C92" s="844">
        <f>IF(E105&gt;0,D112*C107,((C110-D114)*C107))</f>
        <v>0</v>
      </c>
      <c r="D92" s="832">
        <f>IF(AND(B$70=1,C$70=0),C92,0)</f>
        <v>0</v>
      </c>
      <c r="G92" s="345"/>
      <c r="H92" s="826" t="s">
        <v>435</v>
      </c>
      <c r="I92" s="839">
        <f>IF(K105&gt;0,J112*I107,((I110-J114)*I107))</f>
        <v>3467.6074600218149</v>
      </c>
      <c r="J92" s="832">
        <f>IF(AND(H$70=1,I$70=0),I92,0)</f>
        <v>0</v>
      </c>
      <c r="M92" s="345"/>
      <c r="N92" s="826" t="s">
        <v>435</v>
      </c>
      <c r="O92" s="839">
        <f>IF(Q105&gt;0,P112*O107,((O110-P114)*O107))</f>
        <v>7014.9665953665644</v>
      </c>
      <c r="P92" s="832">
        <f>IF(AND(N$70=1,O$70=0),O92,0)</f>
        <v>0</v>
      </c>
      <c r="S92" s="345"/>
      <c r="T92" s="826" t="s">
        <v>435</v>
      </c>
      <c r="U92" s="839">
        <f>IF(W105&gt;0,V112*U107,((U110-V114)*U107))</f>
        <v>10444.51460288182</v>
      </c>
      <c r="V92" s="832">
        <f>IF(AND(T$70=1,U$70=0),U92,0)</f>
        <v>0</v>
      </c>
      <c r="Y92" s="345"/>
      <c r="Z92" s="826" t="s">
        <v>435</v>
      </c>
      <c r="AA92" s="839">
        <f>IF(AC105&gt;0,AB112*AA107,((AA110-AB114)*AA107))</f>
        <v>13583.377171454211</v>
      </c>
      <c r="AB92" s="832">
        <f>IF(AND(Z$70=1,AA$70=0),AA92,0)</f>
        <v>0</v>
      </c>
      <c r="AE92" s="345"/>
      <c r="AF92" s="826" t="s">
        <v>435</v>
      </c>
      <c r="AG92" s="839">
        <f>IF(AI105&gt;0,AH112*AG107,((AG110-AH114)*AG107))</f>
        <v>14560.236465499729</v>
      </c>
      <c r="AH92" s="832">
        <f>IF(AND(AF$70=1,AG$70=0),AG92,0)</f>
        <v>0</v>
      </c>
      <c r="AK92" s="345"/>
      <c r="AL92" s="826" t="s">
        <v>435</v>
      </c>
      <c r="AM92" s="839">
        <f>IF(AO105&gt;0,AN112*AM107,((AM110-AN114)*AM107))</f>
        <v>11515.428047417066</v>
      </c>
      <c r="AN92" s="832">
        <f>IF(AND(AL$70=1,AM$70=0),AM92,0)</f>
        <v>0</v>
      </c>
      <c r="AQ92" s="345"/>
      <c r="AR92" s="826" t="s">
        <v>435</v>
      </c>
      <c r="AS92" s="839">
        <f>IF(AU105&gt;0,AT112*AS107,((AS110-AT114)*AS107))</f>
        <v>9059.8186496554918</v>
      </c>
      <c r="AT92" s="832">
        <f>IF(AND(AR$70=1,AS$70=0),AS92,0)</f>
        <v>0</v>
      </c>
      <c r="AW92" s="345"/>
      <c r="AX92" s="826" t="s">
        <v>435</v>
      </c>
      <c r="AY92" s="839">
        <f>IF(BA105&gt;0,AZ112*AY107,((AY110-AZ114)*AY107))</f>
        <v>7136.8741797769053</v>
      </c>
      <c r="AZ92" s="832">
        <f>IF(AND(AX$70=1,AY$70=0),AY92,0)</f>
        <v>0</v>
      </c>
      <c r="BC92" s="345"/>
      <c r="BD92" s="826" t="s">
        <v>435</v>
      </c>
      <c r="BE92" s="839">
        <f>IF(BG105&gt;0,BF112*BE107,((BE110-BF114)*BE107))</f>
        <v>5665.2287143219637</v>
      </c>
      <c r="BF92" s="832">
        <f>IF(AND(BD$70=1,BE$70=0),BE92,0)</f>
        <v>0</v>
      </c>
      <c r="BI92" s="345"/>
      <c r="BJ92" s="826" t="s">
        <v>435</v>
      </c>
      <c r="BK92" s="839">
        <f>IF(BM105&gt;0,BL112*BK107,((BK110-BL114)*BK107))</f>
        <v>4558.488662952107</v>
      </c>
      <c r="BL92" s="832">
        <f>IF(AND(BJ$70=1,BK$70=0),BK92,0)</f>
        <v>0</v>
      </c>
      <c r="BO92" s="345"/>
      <c r="BP92" s="826" t="s">
        <v>435</v>
      </c>
      <c r="BQ92" s="839">
        <f>IF(BS105&gt;0,BR112*BQ107,((BQ110-BR114)*BQ107))</f>
        <v>3736.9970465571232</v>
      </c>
      <c r="BR92" s="832">
        <f>IF(AND(BP$70=1,BQ$70=0),BQ92,0)</f>
        <v>0</v>
      </c>
      <c r="BU92" s="345"/>
      <c r="BV92" s="826" t="s">
        <v>435</v>
      </c>
      <c r="BW92" s="839">
        <f>IF(BY105&gt;0,BX112*BW107,((BW110-BX114)*BW107))</f>
        <v>3133.1069936177114</v>
      </c>
      <c r="BX92" s="832">
        <f>IF(AND(BV$70=1,BW$70=0),BW92,0)</f>
        <v>0</v>
      </c>
      <c r="CA92" s="345"/>
      <c r="CB92" s="826" t="s">
        <v>435</v>
      </c>
      <c r="CC92" s="839">
        <f>IF(CE105&gt;0,CD112*CC107,((CC110-CD114)*CC107))</f>
        <v>2692.315294728749</v>
      </c>
      <c r="CD92" s="832">
        <f>IF(AND(CB$70=1,CC$70=0),CC92,0)</f>
        <v>0</v>
      </c>
      <c r="CG92" s="345"/>
      <c r="CH92" s="826" t="s">
        <v>435</v>
      </c>
      <c r="CI92" s="839">
        <f>IF(CK105&gt;0,CJ112*CI107,((CI110-CJ114)*CI107))</f>
        <v>2372.2288045743298</v>
      </c>
      <c r="CJ92" s="832">
        <f>IF(AND(CH$70=1,CI$70=0),CI92,0)</f>
        <v>0</v>
      </c>
      <c r="CM92" s="345"/>
      <c r="CN92" s="826" t="s">
        <v>435</v>
      </c>
      <c r="CO92" s="839">
        <f>IF(CQ105&gt;0,CP112*CO107,((CO110-CP114)*CO107))</f>
        <v>2140.6616932711072</v>
      </c>
      <c r="CP92" s="832">
        <f>IF(AND(CN$70=1,CO$70=0),CO92,0)</f>
        <v>0</v>
      </c>
      <c r="CS92" s="345"/>
      <c r="CT92" s="826" t="s">
        <v>435</v>
      </c>
      <c r="CU92" s="839">
        <f>IF(CW105&gt;0,CV112*CU107,((CU110-CV114)*CU107))</f>
        <v>1973.5860764767979</v>
      </c>
      <c r="CV92" s="832">
        <f>IF(AND(CT$70=1,CU$70=0),CU92,0)</f>
        <v>0</v>
      </c>
      <c r="CY92" s="345"/>
      <c r="CZ92" s="826" t="s">
        <v>435</v>
      </c>
      <c r="DA92" s="839">
        <f>IF(DC105&gt;0,DB112*DA107,((DA110-DB114)*DA107))</f>
        <v>1853.2755317150409</v>
      </c>
      <c r="DB92" s="832">
        <f>IF(AND(CZ$70=1,DA$70=0),DA92,0)</f>
        <v>0</v>
      </c>
      <c r="DE92" s="345"/>
      <c r="DF92" s="826" t="s">
        <v>435</v>
      </c>
      <c r="DG92" s="839">
        <f>IF(DI105&gt;0,DH112*DG107,((DG110-DH114)*DG107))</f>
        <v>1766.7616212230016</v>
      </c>
      <c r="DH92" s="832">
        <f>IF(AND(DF$70=1,DG$70=0),DG92,0)</f>
        <v>0</v>
      </c>
      <c r="DK92" s="345"/>
      <c r="DL92" s="826" t="s">
        <v>435</v>
      </c>
      <c r="DM92" s="839">
        <f>IF(DO105&gt;0,DN112*DM107,((DM110-DN114)*DM107))</f>
        <v>1704.6130718209861</v>
      </c>
      <c r="DN92" s="832">
        <f>IF(AND(DL$70=1,DM$70=0),DM92,0)</f>
        <v>0</v>
      </c>
      <c r="DQ92" s="345"/>
      <c r="DR92" s="826" t="s">
        <v>435</v>
      </c>
      <c r="DS92" s="839">
        <f>IF(DU105&gt;0,DT112*DS107,((DS110-DT114)*DS107))</f>
        <v>1660</v>
      </c>
      <c r="DT92" s="832">
        <f>IF(AND(DR$70=1,DS$70=0),DS92,0)</f>
        <v>0</v>
      </c>
      <c r="DW92" s="345"/>
      <c r="DX92" s="826" t="s">
        <v>435</v>
      </c>
      <c r="DY92" s="839">
        <f>IF(EA105&gt;0,DZ112*DY107,((DY110-DZ114)*DY107))</f>
        <v>1660</v>
      </c>
      <c r="DZ92" s="832">
        <f>IF(AND(DX$70=1,DY$70=0),DY92,0)</f>
        <v>0</v>
      </c>
      <c r="EC92" s="345"/>
      <c r="ED92" s="826" t="s">
        <v>435</v>
      </c>
      <c r="EE92" s="839">
        <f>IF(EG105&gt;0,EF112*EE107,((EE110-EF114)*EE107))</f>
        <v>1660</v>
      </c>
      <c r="EF92" s="832">
        <f>IF(AND(ED$70=1,EE$70=0),EE92,0)</f>
        <v>0</v>
      </c>
      <c r="EI92" s="345"/>
      <c r="EJ92" s="826" t="s">
        <v>435</v>
      </c>
      <c r="EK92" s="839">
        <f>IF(EM105&gt;0,EL112*EK107,((EK110-EL114)*EK107))</f>
        <v>1660</v>
      </c>
      <c r="EL92" s="832">
        <f>IF(AND(EJ$70=1,EK$70=0),EK92,0)</f>
        <v>0</v>
      </c>
      <c r="EO92" s="345"/>
      <c r="EP92" s="826" t="s">
        <v>435</v>
      </c>
      <c r="EQ92" s="839">
        <f>IF(ES105&gt;0,ER112*EQ107,((EQ110-ER114)*EQ107))</f>
        <v>1660</v>
      </c>
      <c r="ER92" s="832">
        <f>IF(AND(EP$70=1,EQ$70=0),EQ92,0)</f>
        <v>0</v>
      </c>
      <c r="EU92" s="345"/>
      <c r="EV92" s="826" t="s">
        <v>435</v>
      </c>
      <c r="EW92" s="839">
        <f>IF(EY105&gt;0,EX112*EW107,((EW110-EX114)*EW107))</f>
        <v>1660</v>
      </c>
      <c r="EX92" s="832">
        <f>IF(AND(EV$70=1,EW$70=0),EW92,0)</f>
        <v>0</v>
      </c>
      <c r="FA92" s="345"/>
      <c r="FB92" s="826" t="s">
        <v>435</v>
      </c>
      <c r="FC92" s="839">
        <f>IF(FE105&gt;0,FD112*FC107,((FC110-FD114)*FC107))</f>
        <v>1660</v>
      </c>
      <c r="FD92" s="832">
        <f>IF(AND(FB$70=1,FC$70=0),FC92,0)</f>
        <v>0</v>
      </c>
      <c r="FG92" s="345"/>
      <c r="FH92" s="826" t="s">
        <v>435</v>
      </c>
      <c r="FI92" s="839">
        <f>IF(FK105&gt;0,FJ112*FI107,((FI110-FJ114)*FI107))</f>
        <v>1660</v>
      </c>
      <c r="FJ92" s="832">
        <f>IF(AND(FH$70=1,FI$70=0),FI92,0)</f>
        <v>0</v>
      </c>
      <c r="FM92" s="345"/>
      <c r="FN92" s="826" t="s">
        <v>435</v>
      </c>
      <c r="FO92" s="839">
        <f>IF(FQ105&gt;0,FP112*FO107,((FO110-FP114)*FO107))</f>
        <v>1660</v>
      </c>
      <c r="FP92" s="832">
        <f>IF(AND(FN$70=1,FO$70=0),FO92,0)</f>
        <v>0</v>
      </c>
      <c r="FS92" s="345"/>
      <c r="FT92" s="826" t="s">
        <v>435</v>
      </c>
      <c r="FU92" s="839">
        <f>IF(FW105&gt;0,FV112*FU107,((FU110-FV114)*FU107))</f>
        <v>1660</v>
      </c>
      <c r="FV92" s="832">
        <f>IF(AND(FT$70=1,FU$70=0),FU92,0)</f>
        <v>0</v>
      </c>
      <c r="FY92" s="345"/>
    </row>
    <row r="93" spans="1:181" x14ac:dyDescent="0.3">
      <c r="A93" s="19"/>
      <c r="B93" s="835"/>
      <c r="C93" s="843">
        <f>SUM(C90:C92)</f>
        <v>36100</v>
      </c>
      <c r="D93" s="835"/>
      <c r="G93" s="345"/>
      <c r="H93" s="835"/>
      <c r="I93" s="843">
        <f>SUM(I90:I92)</f>
        <v>35024.918247711576</v>
      </c>
      <c r="J93" s="835"/>
      <c r="M93" s="345"/>
      <c r="N93" s="835"/>
      <c r="O93" s="843">
        <f>SUM(O90:O92)</f>
        <v>33907.198276865747</v>
      </c>
      <c r="P93" s="835"/>
      <c r="S93" s="345"/>
      <c r="T93" s="835"/>
      <c r="U93" s="843">
        <f>SUM(U90:U92)</f>
        <v>32807.603094916783</v>
      </c>
      <c r="V93" s="835"/>
      <c r="Y93" s="345"/>
      <c r="Z93" s="835"/>
      <c r="AA93" s="843">
        <f>SUM(AA90:AA92)</f>
        <v>31783.09747977442</v>
      </c>
      <c r="AB93" s="835"/>
      <c r="AE93" s="345"/>
      <c r="AF93" s="835"/>
      <c r="AG93" s="843">
        <f>SUM(AG90:AG92)</f>
        <v>30875.774341104676</v>
      </c>
      <c r="AH93" s="835"/>
      <c r="AK93" s="345"/>
      <c r="AL93" s="835"/>
      <c r="AM93" s="843">
        <f>SUM(AM90:AM92)</f>
        <v>30107.591948658133</v>
      </c>
      <c r="AN93" s="835"/>
      <c r="AQ93" s="345"/>
      <c r="AR93" s="835"/>
      <c r="AS93" s="843">
        <f>SUM(AS90:AS92)</f>
        <v>29481.567228264445</v>
      </c>
      <c r="AT93" s="835"/>
      <c r="AW93" s="345"/>
      <c r="AX93" s="835"/>
      <c r="AY93" s="843">
        <f>SUM(AY90:AY92)</f>
        <v>28987.039093155479</v>
      </c>
      <c r="AZ93" s="835"/>
      <c r="BC93" s="345"/>
      <c r="BD93" s="835"/>
      <c r="BE93" s="843">
        <f>SUM(BE90:BE92)</f>
        <v>28605.892720115313</v>
      </c>
      <c r="BF93" s="835"/>
      <c r="BI93" s="345"/>
      <c r="BJ93" s="835"/>
      <c r="BK93" s="843">
        <f>SUM(BK90:BK92)</f>
        <v>28317.662554857678</v>
      </c>
      <c r="BL93" s="835"/>
      <c r="BO93" s="345"/>
      <c r="BP93" s="835"/>
      <c r="BQ93" s="843">
        <f>SUM(BQ90:BQ92)</f>
        <v>28102.809334435555</v>
      </c>
      <c r="BR93" s="835"/>
      <c r="BU93" s="345"/>
      <c r="BV93" s="835"/>
      <c r="BW93" s="843">
        <f>SUM(BW90:BW92)</f>
        <v>27944.361290788816</v>
      </c>
      <c r="BX93" s="835"/>
      <c r="CA93" s="345"/>
      <c r="CB93" s="835"/>
      <c r="CC93" s="843">
        <f>SUM(CC90:CC92)</f>
        <v>27828.431220993065</v>
      </c>
      <c r="CD93" s="835"/>
      <c r="CG93" s="345"/>
      <c r="CH93" s="835"/>
      <c r="CI93" s="843">
        <f>SUM(CI90:CI92)</f>
        <v>27744.099506596052</v>
      </c>
      <c r="CJ93" s="835"/>
      <c r="CM93" s="345"/>
      <c r="CN93" s="835"/>
      <c r="CO93" s="843">
        <f>SUM(CO90:CO92)</f>
        <v>27683.011432916206</v>
      </c>
      <c r="CP93" s="835"/>
      <c r="CS93" s="345"/>
      <c r="CT93" s="835"/>
      <c r="CU93" s="843">
        <f>SUM(CU90:CU92)</f>
        <v>27638.895378444118</v>
      </c>
      <c r="CV93" s="835"/>
      <c r="CY93" s="345"/>
      <c r="CZ93" s="835"/>
      <c r="DA93" s="843">
        <f>SUM(DA90:DA92)</f>
        <v>27607.106166840284</v>
      </c>
      <c r="DB93" s="835"/>
      <c r="DE93" s="345"/>
      <c r="DF93" s="835"/>
      <c r="DG93" s="843">
        <f>SUM(DG90:DG92)</f>
        <v>27584.235800756855</v>
      </c>
      <c r="DH93" s="835"/>
      <c r="DK93" s="345"/>
      <c r="DL93" s="835"/>
      <c r="DM93" s="843">
        <f>SUM(DM90:DM92)</f>
        <v>27567.800780767819</v>
      </c>
      <c r="DN93" s="835"/>
      <c r="DQ93" s="345"/>
      <c r="DR93" s="835"/>
      <c r="DS93" s="843">
        <f>SUM(DS90:DS92)</f>
        <v>27556</v>
      </c>
      <c r="DT93" s="835"/>
      <c r="DW93" s="345"/>
      <c r="DX93" s="835"/>
      <c r="DY93" s="843">
        <f>SUM(DY90:DY92)</f>
        <v>27556</v>
      </c>
      <c r="DZ93" s="835"/>
      <c r="EC93" s="345"/>
      <c r="ED93" s="835"/>
      <c r="EE93" s="843">
        <f>SUM(EE90:EE92)</f>
        <v>27556</v>
      </c>
      <c r="EF93" s="835"/>
      <c r="EI93" s="345"/>
      <c r="EJ93" s="835"/>
      <c r="EK93" s="843">
        <f>SUM(EK90:EK92)</f>
        <v>27556</v>
      </c>
      <c r="EL93" s="835"/>
      <c r="EO93" s="345"/>
      <c r="EP93" s="835"/>
      <c r="EQ93" s="843">
        <f>SUM(EQ90:EQ92)</f>
        <v>27556</v>
      </c>
      <c r="ER93" s="835"/>
      <c r="EU93" s="345"/>
      <c r="EV93" s="835"/>
      <c r="EW93" s="843">
        <f>SUM(EW90:EW92)</f>
        <v>27556</v>
      </c>
      <c r="EX93" s="835"/>
      <c r="FA93" s="345"/>
      <c r="FB93" s="835"/>
      <c r="FC93" s="843">
        <f>SUM(FC90:FC92)</f>
        <v>27556</v>
      </c>
      <c r="FD93" s="835"/>
      <c r="FG93" s="345"/>
      <c r="FH93" s="835"/>
      <c r="FI93" s="843">
        <f>SUM(FI90:FI92)</f>
        <v>27556</v>
      </c>
      <c r="FJ93" s="835"/>
      <c r="FM93" s="345"/>
      <c r="FN93" s="835"/>
      <c r="FO93" s="843">
        <f>SUM(FO90:FO92)</f>
        <v>27556</v>
      </c>
      <c r="FP93" s="835"/>
      <c r="FS93" s="345"/>
      <c r="FT93" s="835"/>
      <c r="FU93" s="843">
        <f>SUM(FU90:FU92)</f>
        <v>27556</v>
      </c>
      <c r="FV93" s="835"/>
      <c r="FY93" s="345"/>
    </row>
    <row r="94" spans="1:181" x14ac:dyDescent="0.3">
      <c r="A94" s="19"/>
      <c r="B94" s="835" t="s">
        <v>477</v>
      </c>
      <c r="C94" s="839">
        <f>D86-C93</f>
        <v>0</v>
      </c>
      <c r="D94" s="835"/>
      <c r="G94" s="345"/>
      <c r="H94" s="835" t="s">
        <v>477</v>
      </c>
      <c r="I94" s="839">
        <f>J86-I93</f>
        <v>0</v>
      </c>
      <c r="J94" s="835"/>
      <c r="M94" s="345"/>
      <c r="N94" s="835" t="s">
        <v>477</v>
      </c>
      <c r="O94" s="839">
        <f>P86-O93</f>
        <v>0</v>
      </c>
      <c r="P94" s="835"/>
      <c r="S94" s="345"/>
      <c r="T94" s="835" t="s">
        <v>477</v>
      </c>
      <c r="U94" s="839">
        <f>V86-U93</f>
        <v>0</v>
      </c>
      <c r="V94" s="835"/>
      <c r="Y94" s="345"/>
      <c r="Z94" s="835" t="s">
        <v>477</v>
      </c>
      <c r="AA94" s="839">
        <f>AB86-AA93</f>
        <v>0</v>
      </c>
      <c r="AB94" s="835"/>
      <c r="AE94" s="345"/>
      <c r="AF94" s="835" t="s">
        <v>477</v>
      </c>
      <c r="AG94" s="839">
        <f>AH86-AG93</f>
        <v>0</v>
      </c>
      <c r="AH94" s="835"/>
      <c r="AK94" s="345"/>
      <c r="AL94" s="835" t="s">
        <v>477</v>
      </c>
      <c r="AM94" s="839">
        <f>AN86-AM93</f>
        <v>0</v>
      </c>
      <c r="AN94" s="835"/>
      <c r="AQ94" s="345"/>
      <c r="AR94" s="835" t="s">
        <v>477</v>
      </c>
      <c r="AS94" s="839">
        <f>AT86-AS93</f>
        <v>0</v>
      </c>
      <c r="AT94" s="835"/>
      <c r="AW94" s="345"/>
      <c r="AX94" s="835" t="s">
        <v>477</v>
      </c>
      <c r="AY94" s="839">
        <f>AZ86-AY93</f>
        <v>0</v>
      </c>
      <c r="AZ94" s="835"/>
      <c r="BC94" s="345"/>
      <c r="BD94" s="835" t="s">
        <v>477</v>
      </c>
      <c r="BE94" s="839">
        <f>BF86-BE93</f>
        <v>0</v>
      </c>
      <c r="BF94" s="835"/>
      <c r="BI94" s="345"/>
      <c r="BJ94" s="835" t="s">
        <v>477</v>
      </c>
      <c r="BK94" s="839">
        <f>BL86-BK93</f>
        <v>0</v>
      </c>
      <c r="BL94" s="835"/>
      <c r="BO94" s="345"/>
      <c r="BP94" s="835" t="s">
        <v>477</v>
      </c>
      <c r="BQ94" s="839">
        <f>BR86-BQ93</f>
        <v>0</v>
      </c>
      <c r="BR94" s="835"/>
      <c r="BU94" s="345"/>
      <c r="BV94" s="835" t="s">
        <v>477</v>
      </c>
      <c r="BW94" s="839">
        <f>BX86-BW93</f>
        <v>0</v>
      </c>
      <c r="BX94" s="835"/>
      <c r="CA94" s="345"/>
      <c r="CB94" s="835" t="s">
        <v>477</v>
      </c>
      <c r="CC94" s="839">
        <f>CD86-CC93</f>
        <v>0</v>
      </c>
      <c r="CD94" s="835"/>
      <c r="CG94" s="345"/>
      <c r="CH94" s="835" t="s">
        <v>477</v>
      </c>
      <c r="CI94" s="839">
        <f>CJ86-CI93</f>
        <v>0</v>
      </c>
      <c r="CJ94" s="835"/>
      <c r="CM94" s="345"/>
      <c r="CN94" s="835" t="s">
        <v>477</v>
      </c>
      <c r="CO94" s="839">
        <f>CP86-CO93</f>
        <v>0</v>
      </c>
      <c r="CP94" s="835"/>
      <c r="CS94" s="345"/>
      <c r="CT94" s="835" t="s">
        <v>477</v>
      </c>
      <c r="CU94" s="839">
        <f>CV86-CU93</f>
        <v>0</v>
      </c>
      <c r="CV94" s="835"/>
      <c r="CY94" s="345"/>
      <c r="CZ94" s="835" t="s">
        <v>477</v>
      </c>
      <c r="DA94" s="839">
        <f>DB86-DA93</f>
        <v>0</v>
      </c>
      <c r="DB94" s="835"/>
      <c r="DE94" s="345"/>
      <c r="DF94" s="835" t="s">
        <v>477</v>
      </c>
      <c r="DG94" s="839">
        <f>DH86-DG93</f>
        <v>0</v>
      </c>
      <c r="DH94" s="835"/>
      <c r="DK94" s="345"/>
      <c r="DL94" s="835" t="s">
        <v>477</v>
      </c>
      <c r="DM94" s="839">
        <f>DN86-DM93</f>
        <v>0</v>
      </c>
      <c r="DN94" s="835"/>
      <c r="DQ94" s="345"/>
      <c r="DR94" s="835" t="s">
        <v>477</v>
      </c>
      <c r="DS94" s="839">
        <f>DT86-DS93</f>
        <v>0</v>
      </c>
      <c r="DT94" s="835"/>
      <c r="DW94" s="345"/>
      <c r="DX94" s="835" t="s">
        <v>477</v>
      </c>
      <c r="DY94" s="839">
        <f>DZ86-DY93</f>
        <v>0</v>
      </c>
      <c r="DZ94" s="835"/>
      <c r="EC94" s="345"/>
      <c r="ED94" s="835" t="s">
        <v>477</v>
      </c>
      <c r="EE94" s="839">
        <f>EF86-EE93</f>
        <v>0</v>
      </c>
      <c r="EF94" s="835"/>
      <c r="EI94" s="345"/>
      <c r="EJ94" s="835" t="s">
        <v>477</v>
      </c>
      <c r="EK94" s="839">
        <f>EL86-EK93</f>
        <v>0</v>
      </c>
      <c r="EL94" s="835"/>
      <c r="EO94" s="345"/>
      <c r="EP94" s="835" t="s">
        <v>477</v>
      </c>
      <c r="EQ94" s="839">
        <f>ER86-EQ93</f>
        <v>0</v>
      </c>
      <c r="ER94" s="835"/>
      <c r="EU94" s="345"/>
      <c r="EV94" s="835" t="s">
        <v>477</v>
      </c>
      <c r="EW94" s="839">
        <f>EX86-EW93</f>
        <v>0</v>
      </c>
      <c r="EX94" s="835"/>
      <c r="FA94" s="345"/>
      <c r="FB94" s="835" t="s">
        <v>477</v>
      </c>
      <c r="FC94" s="839">
        <f>FD86-FC93</f>
        <v>0</v>
      </c>
      <c r="FD94" s="835"/>
      <c r="FG94" s="345"/>
      <c r="FH94" s="835" t="s">
        <v>477</v>
      </c>
      <c r="FI94" s="839">
        <f>FJ86-FI93</f>
        <v>0</v>
      </c>
      <c r="FJ94" s="835"/>
      <c r="FM94" s="345"/>
      <c r="FN94" s="835" t="s">
        <v>477</v>
      </c>
      <c r="FO94" s="839">
        <f>FP86-FO93</f>
        <v>0</v>
      </c>
      <c r="FP94" s="835"/>
      <c r="FS94" s="345"/>
      <c r="FT94" s="835" t="s">
        <v>477</v>
      </c>
      <c r="FU94" s="839">
        <f>FV86-FU93</f>
        <v>0</v>
      </c>
      <c r="FV94" s="835"/>
      <c r="FY94" s="345"/>
    </row>
    <row r="95" spans="1:181" x14ac:dyDescent="0.3">
      <c r="A95" s="19"/>
      <c r="C95" s="842"/>
      <c r="G95" s="345"/>
      <c r="I95" s="842"/>
      <c r="M95" s="345"/>
      <c r="O95" s="842"/>
      <c r="S95" s="345"/>
      <c r="U95" s="842"/>
      <c r="Y95" s="345"/>
      <c r="AA95" s="842"/>
      <c r="AE95" s="345"/>
      <c r="AG95" s="842"/>
      <c r="AK95" s="345"/>
      <c r="AM95" s="842"/>
      <c r="AQ95" s="345"/>
      <c r="AS95" s="842"/>
      <c r="AW95" s="345"/>
      <c r="AY95" s="842"/>
      <c r="BC95" s="345"/>
      <c r="BE95" s="842"/>
      <c r="BI95" s="345"/>
      <c r="BK95" s="842"/>
      <c r="BO95" s="345"/>
      <c r="BQ95" s="842"/>
      <c r="BU95" s="345"/>
      <c r="BW95" s="842"/>
      <c r="CA95" s="345"/>
      <c r="CC95" s="842"/>
      <c r="CG95" s="345"/>
      <c r="CI95" s="842"/>
      <c r="CM95" s="345"/>
      <c r="CO95" s="842"/>
      <c r="CS95" s="345"/>
      <c r="CU95" s="842"/>
      <c r="CY95" s="345"/>
      <c r="DA95" s="842"/>
      <c r="DE95" s="345"/>
      <c r="DG95" s="842"/>
      <c r="DK95" s="345"/>
      <c r="DM95" s="842"/>
      <c r="DQ95" s="345"/>
      <c r="DS95" s="842"/>
      <c r="DW95" s="345"/>
      <c r="DY95" s="842"/>
      <c r="EC95" s="345"/>
      <c r="EE95" s="842"/>
      <c r="EI95" s="345"/>
      <c r="EK95" s="842"/>
      <c r="EO95" s="345"/>
      <c r="EQ95" s="842"/>
      <c r="EU95" s="345"/>
      <c r="EW95" s="842"/>
      <c r="FA95" s="345"/>
      <c r="FC95" s="842"/>
      <c r="FG95" s="345"/>
      <c r="FI95" s="842"/>
      <c r="FM95" s="345"/>
      <c r="FO95" s="842"/>
      <c r="FS95" s="345"/>
      <c r="FU95" s="842"/>
      <c r="FY95" s="345"/>
    </row>
    <row r="96" spans="1:181" ht="15" thickBot="1" x14ac:dyDescent="0.35">
      <c r="A96" s="19"/>
      <c r="C96" s="842"/>
      <c r="G96" s="345"/>
      <c r="I96" s="842"/>
      <c r="M96" s="345"/>
      <c r="O96" s="842"/>
      <c r="S96" s="345"/>
      <c r="U96" s="842"/>
      <c r="Y96" s="345"/>
      <c r="AA96" s="842"/>
      <c r="AE96" s="345"/>
      <c r="AG96" s="842"/>
      <c r="AK96" s="345"/>
      <c r="AM96" s="842"/>
      <c r="AQ96" s="345"/>
      <c r="AS96" s="842"/>
      <c r="AW96" s="345"/>
      <c r="AY96" s="842"/>
      <c r="BC96" s="345"/>
      <c r="BE96" s="842"/>
      <c r="BI96" s="345"/>
      <c r="BK96" s="842"/>
      <c r="BO96" s="345"/>
      <c r="BQ96" s="842"/>
      <c r="BU96" s="345"/>
      <c r="BW96" s="842"/>
      <c r="CA96" s="345"/>
      <c r="CC96" s="842"/>
      <c r="CG96" s="345"/>
      <c r="CI96" s="842"/>
      <c r="CM96" s="345"/>
      <c r="CO96" s="842"/>
      <c r="CS96" s="345"/>
      <c r="CU96" s="842"/>
      <c r="CY96" s="345"/>
      <c r="DA96" s="842"/>
      <c r="DE96" s="345"/>
      <c r="DG96" s="842"/>
      <c r="DK96" s="345"/>
      <c r="DM96" s="842"/>
      <c r="DQ96" s="345"/>
      <c r="DS96" s="842"/>
      <c r="DW96" s="345"/>
      <c r="DY96" s="842"/>
      <c r="EC96" s="345"/>
      <c r="EE96" s="842"/>
      <c r="EI96" s="345"/>
      <c r="EK96" s="842"/>
      <c r="EO96" s="345"/>
      <c r="EQ96" s="842"/>
      <c r="EU96" s="345"/>
      <c r="EW96" s="842"/>
      <c r="FA96" s="345"/>
      <c r="FC96" s="842"/>
      <c r="FG96" s="345"/>
      <c r="FI96" s="842"/>
      <c r="FM96" s="345"/>
      <c r="FO96" s="842"/>
      <c r="FS96" s="345"/>
      <c r="FU96" s="842"/>
      <c r="FY96" s="345"/>
    </row>
    <row r="97" spans="1:181" x14ac:dyDescent="0.3">
      <c r="A97" s="19"/>
      <c r="B97" s="838" t="s">
        <v>478</v>
      </c>
      <c r="C97" s="841">
        <f>IF(E106&lt;0,F106*C108,(C107-(D115+D113))*C108)</f>
        <v>36100</v>
      </c>
      <c r="D97" s="836">
        <f>IF(AND(B$70=0,C$70=1),C97,0)</f>
        <v>0</v>
      </c>
      <c r="G97" s="345"/>
      <c r="H97" s="838" t="s">
        <v>478</v>
      </c>
      <c r="I97" s="841">
        <f>IF(K106&lt;0,L106*I108,(I107-(J115+J113))*I108)</f>
        <v>28089.703327667943</v>
      </c>
      <c r="J97" s="836">
        <f>IF(AND(H$70=0,I$70=1),I97,0)</f>
        <v>0</v>
      </c>
      <c r="M97" s="345"/>
      <c r="N97" s="838" t="s">
        <v>478</v>
      </c>
      <c r="O97" s="841">
        <f>IF(Q106&lt;0,R106*O108,(O107-(P115+P113))*O108)</f>
        <v>19877.265086132622</v>
      </c>
      <c r="P97" s="836">
        <f>IF(AND(N$70=0,O$70=1),O97,0)</f>
        <v>0</v>
      </c>
      <c r="S97" s="345"/>
      <c r="T97" s="838" t="s">
        <v>478</v>
      </c>
      <c r="U97" s="841">
        <f>IF(W106&lt;0,X106*U108,(U107-(V115+V113))*U108)</f>
        <v>11918.573889153144</v>
      </c>
      <c r="V97" s="836">
        <f>IF(AND(T$70=0,U$70=1),U97,0)</f>
        <v>0</v>
      </c>
      <c r="Y97" s="345"/>
      <c r="Z97" s="838" t="s">
        <v>478</v>
      </c>
      <c r="AA97" s="841">
        <f>IF(AC106&lt;0,AD106*AA108,(AA107-(AB115+AB113))*AA108)</f>
        <v>4616.3431368660013</v>
      </c>
      <c r="AB97" s="836">
        <f>IF(AND(Z$70=0,AA$70=1),AA97,0)</f>
        <v>0</v>
      </c>
      <c r="AE97" s="345"/>
      <c r="AF97" s="838" t="s">
        <v>478</v>
      </c>
      <c r="AG97" s="841">
        <f>IF(AI106&lt;0,AJ106*AG108,(AG107-(AH115+AH113))*AG108)</f>
        <v>1755.3014101052158</v>
      </c>
      <c r="AH97" s="836">
        <f>IF(AND(AF$70=0,AG$70=1),AG97,0)</f>
        <v>0</v>
      </c>
      <c r="AK97" s="345"/>
      <c r="AL97" s="838" t="s">
        <v>478</v>
      </c>
      <c r="AM97" s="841">
        <f>IF(AO106&lt;0,AP106*AM108,(AM107-(AN115+AN113))*AM108)</f>
        <v>7076.7358538239987</v>
      </c>
      <c r="AN97" s="836">
        <f>IF(AND(AL$70=0,AM$70=1),AM97,0)</f>
        <v>0</v>
      </c>
      <c r="AQ97" s="345"/>
      <c r="AR97" s="838" t="s">
        <v>478</v>
      </c>
      <c r="AS97" s="841">
        <f>IF(AU106&lt;0,AV106*AS108,(AS107-(AT115+AT113))*AS108)</f>
        <v>11361.929928953463</v>
      </c>
      <c r="AT97" s="836">
        <f>IF(AND(AR$70=0,AS$70=1),AS97,0)</f>
        <v>0</v>
      </c>
      <c r="AW97" s="345"/>
      <c r="AX97" s="838" t="s">
        <v>478</v>
      </c>
      <c r="AY97" s="841">
        <f>IF(BA106&lt;0,BB106*AY108,(AY107-(AZ115+AZ113))*AY108)</f>
        <v>14713.290733601669</v>
      </c>
      <c r="AZ97" s="836">
        <f>IF(AND(AX$70=0,AY$70=1),AY97,0)</f>
        <v>0</v>
      </c>
      <c r="BC97" s="345"/>
      <c r="BD97" s="838" t="s">
        <v>478</v>
      </c>
      <c r="BE97" s="841">
        <f>IF(BG106&lt;0,BH106*BE108,(BE107-(BF115+BF113))*BE108)</f>
        <v>17275.435291471382</v>
      </c>
      <c r="BF97" s="836">
        <f>IF(AND(BD$70=0,BE$70=1),BE97,0)</f>
        <v>0</v>
      </c>
      <c r="BI97" s="345"/>
      <c r="BJ97" s="838" t="s">
        <v>478</v>
      </c>
      <c r="BK97" s="841">
        <f>IF(BM106&lt;0,BN106*BK108,(BK107-(BL115+BL113))*BK108)</f>
        <v>19200.685228953465</v>
      </c>
      <c r="BL97" s="836">
        <f>IF(AND(BJ$70=0,BK$70=1),BK97,0)</f>
        <v>0</v>
      </c>
      <c r="BO97" s="345"/>
      <c r="BP97" s="838" t="s">
        <v>478</v>
      </c>
      <c r="BQ97" s="841">
        <f>IF(BS106&lt;0,BT106*BQ108,(BQ107-(BR115+BR113))*BQ108)</f>
        <v>20628.815241321307</v>
      </c>
      <c r="BR97" s="836">
        <f>IF(AND(BP$70=0,BQ$70=1),BQ97,0)</f>
        <v>0</v>
      </c>
      <c r="BU97" s="345"/>
      <c r="BV97" s="838" t="s">
        <v>478</v>
      </c>
      <c r="BW97" s="841">
        <f>IF(BY106&lt;0,BZ106*BW108,(BW107-(BX115+BX113))*BW108)</f>
        <v>21678.147303553393</v>
      </c>
      <c r="BX97" s="836">
        <f>IF(AND(BV$70=0,BW$70=1),BW97,0)</f>
        <v>0</v>
      </c>
      <c r="CA97" s="345"/>
      <c r="CB97" s="838" t="s">
        <v>478</v>
      </c>
      <c r="CC97" s="841">
        <f>IF(CE106&lt;0,CF106*CC108,(CC107-(CD115+CD113))*CC108)</f>
        <v>22443.800631535567</v>
      </c>
      <c r="CD97" s="836">
        <f>IF(AND(CB$70=0,CC$70=1),CC97,0)</f>
        <v>0</v>
      </c>
      <c r="CG97" s="345"/>
      <c r="CH97" s="838" t="s">
        <v>478</v>
      </c>
      <c r="CI97" s="841">
        <f>IF(CK106&lt;0,CL106*CI108,(CI107-(CJ115+CJ113))*CI108)</f>
        <v>22999.641897447393</v>
      </c>
      <c r="CJ97" s="836">
        <f>IF(AND(CH$70=0,CI$70=1),CI97,0)</f>
        <v>0</v>
      </c>
      <c r="CM97" s="345"/>
      <c r="CN97" s="838" t="s">
        <v>478</v>
      </c>
      <c r="CO97" s="841">
        <f>IF(CQ106&lt;0,CR106*CO108,(CO107-(CP115+CP113))*CO108)</f>
        <v>23401.688046373991</v>
      </c>
      <c r="CP97" s="836">
        <f>IF(AND(CN$70=0,CO$70=1),CO97,0)</f>
        <v>0</v>
      </c>
      <c r="CS97" s="345"/>
      <c r="CT97" s="838" t="s">
        <v>478</v>
      </c>
      <c r="CU97" s="841">
        <f>IF(CW106&lt;0,CX106*CU108,(CU107-(CV115+CV113))*CU108)</f>
        <v>23691.723225490525</v>
      </c>
      <c r="CV97" s="836">
        <f>IF(AND(CT$70=0,CU$70=1),CU97,0)</f>
        <v>0</v>
      </c>
      <c r="CY97" s="345"/>
      <c r="CZ97" s="838" t="s">
        <v>478</v>
      </c>
      <c r="DA97" s="841">
        <f>IF(DC106&lt;0,DD106*DA108,(DA107-(DB115+DB113))*DA108)</f>
        <v>23900.555103410203</v>
      </c>
      <c r="DB97" s="836">
        <f>IF(AND(CZ$70=0,DA$70=1),DA97,0)</f>
        <v>0</v>
      </c>
      <c r="DE97" s="345"/>
      <c r="DF97" s="838" t="s">
        <v>478</v>
      </c>
      <c r="DG97" s="841">
        <f>IF(DI106&lt;0,DJ106*DG108,(DG107-(DH115+DH113))*DG108)</f>
        <v>24050.71255831085</v>
      </c>
      <c r="DH97" s="836">
        <f>IF(AND(DF$70=0,DG$70=1),DG97,0)</f>
        <v>0</v>
      </c>
      <c r="DK97" s="345"/>
      <c r="DL97" s="838" t="s">
        <v>478</v>
      </c>
      <c r="DM97" s="841">
        <f>IF(DO106&lt;0,DP106*DM108,(DM107-(DN115+DN113))*DM108)</f>
        <v>24158.574637125846</v>
      </c>
      <c r="DN97" s="836">
        <f>IF(AND(DL$70=0,DM$70=1),DM97,0)</f>
        <v>0</v>
      </c>
      <c r="DQ97" s="345"/>
      <c r="DR97" s="838" t="s">
        <v>478</v>
      </c>
      <c r="DS97" s="841">
        <f>IF(DU106&lt;0,DV106*DS108,(DS107-(DT115+DT113))*DS108)</f>
        <v>24236</v>
      </c>
      <c r="DT97" s="836">
        <f>IF(AND(DR$70=0,DS$70=1),DS97,0)</f>
        <v>0</v>
      </c>
      <c r="DW97" s="345"/>
      <c r="DX97" s="838" t="s">
        <v>478</v>
      </c>
      <c r="DY97" s="841">
        <f>IF(EA106&lt;0,EB106*DY108,(DY107-(DZ115+DZ113))*DY108)</f>
        <v>24236</v>
      </c>
      <c r="DZ97" s="836">
        <f>IF(AND(DX$70=0,DY$70=1),DY97,0)</f>
        <v>0</v>
      </c>
      <c r="EC97" s="345"/>
      <c r="ED97" s="838" t="s">
        <v>478</v>
      </c>
      <c r="EE97" s="841">
        <f>IF(EG106&lt;0,EH106*EE108,(EE107-(EF115+EF113))*EE108)</f>
        <v>24236</v>
      </c>
      <c r="EF97" s="836">
        <f>IF(AND(ED$70=0,EE$70=1),EE97,0)</f>
        <v>0</v>
      </c>
      <c r="EI97" s="345"/>
      <c r="EJ97" s="838" t="s">
        <v>478</v>
      </c>
      <c r="EK97" s="841">
        <f>IF(EM106&lt;0,EN106*EK108,(EK107-(EL115+EL113))*EK108)</f>
        <v>24236</v>
      </c>
      <c r="EL97" s="836">
        <f>IF(AND(EJ$70=0,EK$70=1),EK97,0)</f>
        <v>0</v>
      </c>
      <c r="EO97" s="345"/>
      <c r="EP97" s="838" t="s">
        <v>478</v>
      </c>
      <c r="EQ97" s="841">
        <f>IF(ES106&lt;0,ET106*EQ108,(EQ107-(ER115+ER113))*EQ108)</f>
        <v>24236</v>
      </c>
      <c r="ER97" s="836">
        <f>IF(AND(EP$70=0,EQ$70=1),EQ97,0)</f>
        <v>0</v>
      </c>
      <c r="EU97" s="345"/>
      <c r="EV97" s="838" t="s">
        <v>478</v>
      </c>
      <c r="EW97" s="841">
        <f>IF(EY106&lt;0,EZ106*EW108,(EW107-(EX115+EX113))*EW108)</f>
        <v>24236</v>
      </c>
      <c r="EX97" s="836">
        <f>IF(AND(EV$70=0,EW$70=1),EW97,0)</f>
        <v>0</v>
      </c>
      <c r="FA97" s="345"/>
      <c r="FB97" s="838" t="s">
        <v>478</v>
      </c>
      <c r="FC97" s="841">
        <f>IF(FE106&lt;0,FF106*FC108,(FC107-(FD115+FD113))*FC108)</f>
        <v>24236</v>
      </c>
      <c r="FD97" s="836">
        <f>IF(AND(FB$70=0,FC$70=1),FC97,0)</f>
        <v>0</v>
      </c>
      <c r="FG97" s="345"/>
      <c r="FH97" s="838" t="s">
        <v>478</v>
      </c>
      <c r="FI97" s="841">
        <f>IF(FK106&lt;0,FL106*FI108,(FI107-(FJ115+FJ113))*FI108)</f>
        <v>24236</v>
      </c>
      <c r="FJ97" s="836">
        <f>IF(AND(FH$70=0,FI$70=1),FI97,0)</f>
        <v>0</v>
      </c>
      <c r="FM97" s="345"/>
      <c r="FN97" s="838" t="s">
        <v>478</v>
      </c>
      <c r="FO97" s="841">
        <f>IF(FQ106&lt;0,FR106*FO108,(FO107-(FP115+FP113))*FO108)</f>
        <v>24236</v>
      </c>
      <c r="FP97" s="836">
        <f>IF(AND(FN$70=0,FO$70=1),FO97,0)</f>
        <v>0</v>
      </c>
      <c r="FS97" s="345"/>
      <c r="FT97" s="838" t="s">
        <v>478</v>
      </c>
      <c r="FU97" s="841">
        <f>IF(FW106&lt;0,FX106*FU108,(FU107-(FV115+FV113))*FU108)</f>
        <v>24236</v>
      </c>
      <c r="FV97" s="836">
        <f>IF(AND(FT$70=0,FU$70=1),FU97,0)</f>
        <v>0</v>
      </c>
      <c r="FY97" s="345"/>
    </row>
    <row r="98" spans="1:181" x14ac:dyDescent="0.3">
      <c r="A98" s="19"/>
      <c r="B98" s="827" t="s">
        <v>441</v>
      </c>
      <c r="C98" s="839">
        <f>IF(E106&gt;0,C108*D113,(C107-D115)*C108)</f>
        <v>0</v>
      </c>
      <c r="D98" s="834">
        <f>IF(AND(B$70=0,C$70=1),C98,0)</f>
        <v>0</v>
      </c>
      <c r="G98" s="345"/>
      <c r="H98" s="827" t="s">
        <v>441</v>
      </c>
      <c r="I98" s="839">
        <f>IF(K106&gt;0,I108*J113,(I107-J115)*I108)</f>
        <v>3467.6074600218149</v>
      </c>
      <c r="J98" s="834">
        <f>IF(AND(H$70=0,I$70=1),I98,0)</f>
        <v>0</v>
      </c>
      <c r="M98" s="345"/>
      <c r="N98" s="827" t="s">
        <v>441</v>
      </c>
      <c r="O98" s="839">
        <f>IF(Q106&gt;0,O108*P113,(O107-P115)*O108)</f>
        <v>7014.9665953665644</v>
      </c>
      <c r="P98" s="834">
        <f>IF(AND(N$70=0,O$70=1),O98,0)</f>
        <v>0</v>
      </c>
      <c r="S98" s="345"/>
      <c r="T98" s="827" t="s">
        <v>441</v>
      </c>
      <c r="U98" s="839">
        <f>IF(W106&gt;0,U108*V113,(U107-V115)*U108)</f>
        <v>10444.51460288182</v>
      </c>
      <c r="V98" s="834">
        <f>IF(AND(T$70=0,U$70=1),U98,0)</f>
        <v>0</v>
      </c>
      <c r="Y98" s="345"/>
      <c r="Z98" s="827" t="s">
        <v>441</v>
      </c>
      <c r="AA98" s="839">
        <f>IF(AC106&gt;0,AA108*AB113,(AA107-AB115)*AA108)</f>
        <v>13583.377171454211</v>
      </c>
      <c r="AB98" s="834">
        <f>IF(AND(Z$70=0,AA$70=1),AA98,0)</f>
        <v>0</v>
      </c>
      <c r="AE98" s="345"/>
      <c r="AF98" s="827" t="s">
        <v>441</v>
      </c>
      <c r="AG98" s="839">
        <f>IF(AI106&gt;0,AG108*AH113,(AG107-AH115)*AG108)</f>
        <v>14560.236465499729</v>
      </c>
      <c r="AH98" s="834">
        <f>IF(AND(AF$70=0,AG$70=1),AG98,0)</f>
        <v>0</v>
      </c>
      <c r="AK98" s="345"/>
      <c r="AL98" s="827" t="s">
        <v>441</v>
      </c>
      <c r="AM98" s="839">
        <f>IF(AO106&gt;0,AM108*AN113,(AM107-AN115)*AM108)</f>
        <v>11515.428047417066</v>
      </c>
      <c r="AN98" s="834">
        <f>IF(AND(AL$70=0,AM$70=1),AM98,0)</f>
        <v>0</v>
      </c>
      <c r="AQ98" s="345"/>
      <c r="AR98" s="827" t="s">
        <v>441</v>
      </c>
      <c r="AS98" s="839">
        <f>IF(AU106&gt;0,AS108*AT113,(AS107-AT115)*AS108)</f>
        <v>9059.8186496554918</v>
      </c>
      <c r="AT98" s="834">
        <f>IF(AND(AR$70=0,AS$70=1),AS98,0)</f>
        <v>0</v>
      </c>
      <c r="AW98" s="345"/>
      <c r="AX98" s="827" t="s">
        <v>441</v>
      </c>
      <c r="AY98" s="839">
        <f>IF(BA106&gt;0,AY108*AZ113,(AY107-AZ115)*AY108)</f>
        <v>7136.8741797769053</v>
      </c>
      <c r="AZ98" s="834">
        <f>IF(AND(AX$70=0,AY$70=1),AY98,0)</f>
        <v>0</v>
      </c>
      <c r="BC98" s="345"/>
      <c r="BD98" s="827" t="s">
        <v>441</v>
      </c>
      <c r="BE98" s="839">
        <f>IF(BG106&gt;0,BE108*BF113,(BE107-BF115)*BE108)</f>
        <v>5665.2287143219637</v>
      </c>
      <c r="BF98" s="834">
        <f>IF(AND(BD$70=0,BE$70=1),BE98,0)</f>
        <v>0</v>
      </c>
      <c r="BI98" s="345"/>
      <c r="BJ98" s="827" t="s">
        <v>441</v>
      </c>
      <c r="BK98" s="839">
        <f>IF(BM106&gt;0,BK108*BL113,(BK107-BL115)*BK108)</f>
        <v>4558.488662952107</v>
      </c>
      <c r="BL98" s="834">
        <f>IF(AND(BJ$70=0,BK$70=1),BK98,0)</f>
        <v>0</v>
      </c>
      <c r="BO98" s="345"/>
      <c r="BP98" s="827" t="s">
        <v>441</v>
      </c>
      <c r="BQ98" s="839">
        <f>IF(BS106&gt;0,BQ108*BR113,(BQ107-BR115)*BQ108)</f>
        <v>3736.9970465571232</v>
      </c>
      <c r="BR98" s="834">
        <f>IF(AND(BP$70=0,BQ$70=1),BQ98,0)</f>
        <v>0</v>
      </c>
      <c r="BU98" s="345"/>
      <c r="BV98" s="827" t="s">
        <v>441</v>
      </c>
      <c r="BW98" s="839">
        <f>IF(BY106&gt;0,BW108*BX113,(BW107-BX115)*BW108)</f>
        <v>3133.1069936177114</v>
      </c>
      <c r="BX98" s="834">
        <f>IF(AND(BV$70=0,BW$70=1),BW98,0)</f>
        <v>0</v>
      </c>
      <c r="CA98" s="345"/>
      <c r="CB98" s="827" t="s">
        <v>441</v>
      </c>
      <c r="CC98" s="839">
        <f>IF(CE106&gt;0,CC108*CD113,(CC107-CD115)*CC108)</f>
        <v>2692.315294728749</v>
      </c>
      <c r="CD98" s="834">
        <f>IF(AND(CB$70=0,CC$70=1),CC98,0)</f>
        <v>0</v>
      </c>
      <c r="CG98" s="345"/>
      <c r="CH98" s="827" t="s">
        <v>441</v>
      </c>
      <c r="CI98" s="839">
        <f>IF(CK106&gt;0,CI108*CJ113,(CI107-CJ115)*CI108)</f>
        <v>2372.2288045743298</v>
      </c>
      <c r="CJ98" s="834">
        <f>IF(AND(CH$70=0,CI$70=1),CI98,0)</f>
        <v>0</v>
      </c>
      <c r="CM98" s="345"/>
      <c r="CN98" s="827" t="s">
        <v>441</v>
      </c>
      <c r="CO98" s="839">
        <f>IF(CQ106&gt;0,CO108*CP113,(CO107-CP115)*CO108)</f>
        <v>2140.6616932711072</v>
      </c>
      <c r="CP98" s="834">
        <f>IF(AND(CN$70=0,CO$70=1),CO98,0)</f>
        <v>0</v>
      </c>
      <c r="CS98" s="345"/>
      <c r="CT98" s="827" t="s">
        <v>441</v>
      </c>
      <c r="CU98" s="839">
        <f>IF(CW106&gt;0,CU108*CV113,(CU107-CV115)*CU108)</f>
        <v>1973.5860764767979</v>
      </c>
      <c r="CV98" s="834">
        <f>IF(AND(CT$70=0,CU$70=1),CU98,0)</f>
        <v>0</v>
      </c>
      <c r="CY98" s="345"/>
      <c r="CZ98" s="827" t="s">
        <v>441</v>
      </c>
      <c r="DA98" s="839">
        <f>IF(DC106&gt;0,DA108*DB113,(DA107-DB115)*DA108)</f>
        <v>1853.2755317150409</v>
      </c>
      <c r="DB98" s="834">
        <f>IF(AND(CZ$70=0,DA$70=1),DA98,0)</f>
        <v>0</v>
      </c>
      <c r="DE98" s="345"/>
      <c r="DF98" s="827" t="s">
        <v>441</v>
      </c>
      <c r="DG98" s="839">
        <f>IF(DI106&gt;0,DG108*DH113,(DG107-DH115)*DG108)</f>
        <v>1766.7616212230016</v>
      </c>
      <c r="DH98" s="834">
        <f>IF(AND(DF$70=0,DG$70=1),DG98,0)</f>
        <v>0</v>
      </c>
      <c r="DK98" s="345"/>
      <c r="DL98" s="827" t="s">
        <v>441</v>
      </c>
      <c r="DM98" s="839">
        <f>IF(DO106&gt;0,DM108*DN113,(DM107-DN115)*DM108)</f>
        <v>1704.6130718209861</v>
      </c>
      <c r="DN98" s="834">
        <f>IF(AND(DL$70=0,DM$70=1),DM98,0)</f>
        <v>0</v>
      </c>
      <c r="DQ98" s="345"/>
      <c r="DR98" s="827" t="s">
        <v>441</v>
      </c>
      <c r="DS98" s="839">
        <f>IF(DU106&gt;0,DS108*DT113,(DS107-DT115)*DS108)</f>
        <v>1660</v>
      </c>
      <c r="DT98" s="834">
        <f>IF(AND(DR$70=0,DS$70=1),DS98,0)</f>
        <v>0</v>
      </c>
      <c r="DW98" s="345"/>
      <c r="DX98" s="827" t="s">
        <v>441</v>
      </c>
      <c r="DY98" s="839">
        <f>IF(EA106&gt;0,DY108*DZ113,(DY107-DZ115)*DY108)</f>
        <v>1660</v>
      </c>
      <c r="DZ98" s="834">
        <f>IF(AND(DX$70=0,DY$70=1),DY98,0)</f>
        <v>0</v>
      </c>
      <c r="EC98" s="345"/>
      <c r="ED98" s="827" t="s">
        <v>441</v>
      </c>
      <c r="EE98" s="839">
        <f>IF(EG106&gt;0,EE108*EF113,(EE107-EF115)*EE108)</f>
        <v>1660</v>
      </c>
      <c r="EF98" s="834">
        <f>IF(AND(ED$70=0,EE$70=1),EE98,0)</f>
        <v>0</v>
      </c>
      <c r="EI98" s="345"/>
      <c r="EJ98" s="827" t="s">
        <v>441</v>
      </c>
      <c r="EK98" s="839">
        <f>IF(EM106&gt;0,EK108*EL113,(EK107-EL115)*EK108)</f>
        <v>1660</v>
      </c>
      <c r="EL98" s="834">
        <f>IF(AND(EJ$70=0,EK$70=1),EK98,0)</f>
        <v>0</v>
      </c>
      <c r="EO98" s="345"/>
      <c r="EP98" s="827" t="s">
        <v>441</v>
      </c>
      <c r="EQ98" s="839">
        <f>IF(ES106&gt;0,EQ108*ER113,(EQ107-ER115)*EQ108)</f>
        <v>1660</v>
      </c>
      <c r="ER98" s="834">
        <f>IF(AND(EP$70=0,EQ$70=1),EQ98,0)</f>
        <v>0</v>
      </c>
      <c r="EU98" s="345"/>
      <c r="EV98" s="827" t="s">
        <v>441</v>
      </c>
      <c r="EW98" s="839">
        <f>IF(EY106&gt;0,EW108*EX113,(EW107-EX115)*EW108)</f>
        <v>1660</v>
      </c>
      <c r="EX98" s="834">
        <f>IF(AND(EV$70=0,EW$70=1),EW98,0)</f>
        <v>0</v>
      </c>
      <c r="FA98" s="345"/>
      <c r="FB98" s="827" t="s">
        <v>441</v>
      </c>
      <c r="FC98" s="839">
        <f>IF(FE106&gt;0,FC108*FD113,(FC107-FD115)*FC108)</f>
        <v>1660</v>
      </c>
      <c r="FD98" s="834">
        <f>IF(AND(FB$70=0,FC$70=1),FC98,0)</f>
        <v>0</v>
      </c>
      <c r="FG98" s="345"/>
      <c r="FH98" s="827" t="s">
        <v>441</v>
      </c>
      <c r="FI98" s="839">
        <f>IF(FK106&gt;0,FI108*FJ113,(FI107-FJ115)*FI108)</f>
        <v>1660</v>
      </c>
      <c r="FJ98" s="834">
        <f>IF(AND(FH$70=0,FI$70=1),FI98,0)</f>
        <v>0</v>
      </c>
      <c r="FM98" s="345"/>
      <c r="FN98" s="827" t="s">
        <v>441</v>
      </c>
      <c r="FO98" s="839">
        <f>IF(FQ106&gt;0,FO108*FP113,(FO107-FP115)*FO108)</f>
        <v>1660</v>
      </c>
      <c r="FP98" s="834">
        <f>IF(AND(FN$70=0,FO$70=1),FO98,0)</f>
        <v>0</v>
      </c>
      <c r="FS98" s="345"/>
      <c r="FT98" s="827" t="s">
        <v>441</v>
      </c>
      <c r="FU98" s="839">
        <f>IF(FW106&gt;0,FU108*FV113,(FU107-FV115)*FU108)</f>
        <v>1660</v>
      </c>
      <c r="FV98" s="834">
        <f>IF(AND(FT$70=0,FU$70=1),FU98,0)</f>
        <v>0</v>
      </c>
      <c r="FY98" s="345"/>
    </row>
    <row r="99" spans="1:181" ht="15" thickBot="1" x14ac:dyDescent="0.35">
      <c r="A99" s="19"/>
      <c r="B99" s="826" t="s">
        <v>437</v>
      </c>
      <c r="C99" s="839">
        <f>IF(E106&gt;0,C110*D115,(C107-D113)*C108)</f>
        <v>0</v>
      </c>
      <c r="D99" s="832">
        <f>IF(AND(B$70=0,C$70=1),C99,0)</f>
        <v>0</v>
      </c>
      <c r="G99" s="345"/>
      <c r="H99" s="826" t="s">
        <v>437</v>
      </c>
      <c r="I99" s="839">
        <f>IF(K106&gt;0,I110*J115,(I107-J113)*I108)</f>
        <v>3467.6074600218149</v>
      </c>
      <c r="J99" s="832">
        <f>IF(AND(H$70=0,I$70=1),I99,0)</f>
        <v>0</v>
      </c>
      <c r="M99" s="345"/>
      <c r="N99" s="826" t="s">
        <v>437</v>
      </c>
      <c r="O99" s="839">
        <f>IF(Q106&gt;0,O110*P115,(O107-P113)*O108)</f>
        <v>7014.9665953665644</v>
      </c>
      <c r="P99" s="832">
        <f>IF(AND(N$70=0,O$70=1),O99,0)</f>
        <v>0</v>
      </c>
      <c r="S99" s="345"/>
      <c r="T99" s="826" t="s">
        <v>437</v>
      </c>
      <c r="U99" s="839">
        <f>IF(W106&gt;0,U110*V115,(U107-V113)*U108)</f>
        <v>10444.51460288182</v>
      </c>
      <c r="V99" s="832">
        <f>IF(AND(T$70=0,U$70=1),U99,0)</f>
        <v>0</v>
      </c>
      <c r="Y99" s="345"/>
      <c r="Z99" s="826" t="s">
        <v>437</v>
      </c>
      <c r="AA99" s="839">
        <f>IF(AC106&gt;0,AA110*AB115,(AA107-AB113)*AA108)</f>
        <v>13583.377171454211</v>
      </c>
      <c r="AB99" s="832">
        <f>IF(AND(Z$70=0,AA$70=1),AA99,0)</f>
        <v>0</v>
      </c>
      <c r="AE99" s="345"/>
      <c r="AF99" s="826" t="s">
        <v>437</v>
      </c>
      <c r="AG99" s="839">
        <f>IF(AI106&gt;0,AG110*AH115,(AG107-AH113)*AG108)</f>
        <v>14560.236465499729</v>
      </c>
      <c r="AH99" s="832">
        <f>IF(AND(AF$70=0,AG$70=1),AG99,0)</f>
        <v>0</v>
      </c>
      <c r="AK99" s="345"/>
      <c r="AL99" s="826" t="s">
        <v>437</v>
      </c>
      <c r="AM99" s="839">
        <f>IF(AO106&gt;0,AM110*AN115,(AM107-AN113)*AM108)</f>
        <v>11515.428047417066</v>
      </c>
      <c r="AN99" s="832">
        <f>IF(AND(AL$70=0,AM$70=1),AM99,0)</f>
        <v>0</v>
      </c>
      <c r="AQ99" s="345"/>
      <c r="AR99" s="826" t="s">
        <v>437</v>
      </c>
      <c r="AS99" s="839">
        <f>IF(AU106&gt;0,AS110*AT115,(AS107-AT113)*AS108)</f>
        <v>9059.8186496554918</v>
      </c>
      <c r="AT99" s="832">
        <f>IF(AND(AR$70=0,AS$70=1),AS99,0)</f>
        <v>0</v>
      </c>
      <c r="AW99" s="345"/>
      <c r="AX99" s="826" t="s">
        <v>437</v>
      </c>
      <c r="AY99" s="839">
        <f>IF(BA106&gt;0,AY110*AZ115,(AY107-AZ113)*AY108)</f>
        <v>7136.8741797769053</v>
      </c>
      <c r="AZ99" s="832">
        <f>IF(AND(AX$70=0,AY$70=1),AY99,0)</f>
        <v>0</v>
      </c>
      <c r="BC99" s="345"/>
      <c r="BD99" s="826" t="s">
        <v>437</v>
      </c>
      <c r="BE99" s="839">
        <f>IF(BG106&gt;0,BE110*BF115,(BE107-BF113)*BE108)</f>
        <v>5665.2287143219637</v>
      </c>
      <c r="BF99" s="832">
        <f>IF(AND(BD$70=0,BE$70=1),BE99,0)</f>
        <v>0</v>
      </c>
      <c r="BI99" s="345"/>
      <c r="BJ99" s="826" t="s">
        <v>437</v>
      </c>
      <c r="BK99" s="839">
        <f>IF(BM106&gt;0,BK110*BL115,(BK107-BL113)*BK108)</f>
        <v>4558.488662952107</v>
      </c>
      <c r="BL99" s="832">
        <f>IF(AND(BJ$70=0,BK$70=1),BK99,0)</f>
        <v>0</v>
      </c>
      <c r="BO99" s="345"/>
      <c r="BP99" s="826" t="s">
        <v>437</v>
      </c>
      <c r="BQ99" s="839">
        <f>IF(BS106&gt;0,BQ110*BR115,(BQ107-BR113)*BQ108)</f>
        <v>3736.9970465571232</v>
      </c>
      <c r="BR99" s="832">
        <f>IF(AND(BP$70=0,BQ$70=1),BQ99,0)</f>
        <v>0</v>
      </c>
      <c r="BU99" s="345"/>
      <c r="BV99" s="826" t="s">
        <v>437</v>
      </c>
      <c r="BW99" s="839">
        <f>IF(BY106&gt;0,BW110*BX115,(BW107-BX113)*BW108)</f>
        <v>3133.1069936177114</v>
      </c>
      <c r="BX99" s="832">
        <f>IF(AND(BV$70=0,BW$70=1),BW99,0)</f>
        <v>0</v>
      </c>
      <c r="CA99" s="345"/>
      <c r="CB99" s="826" t="s">
        <v>437</v>
      </c>
      <c r="CC99" s="839">
        <f>IF(CE106&gt;0,CC110*CD115,(CC107-CD113)*CC108)</f>
        <v>2692.315294728749</v>
      </c>
      <c r="CD99" s="832">
        <f>IF(AND(CB$70=0,CC$70=1),CC99,0)</f>
        <v>0</v>
      </c>
      <c r="CG99" s="345"/>
      <c r="CH99" s="826" t="s">
        <v>437</v>
      </c>
      <c r="CI99" s="839">
        <f>IF(CK106&gt;0,CI110*CJ115,(CI107-CJ113)*CI108)</f>
        <v>2372.2288045743298</v>
      </c>
      <c r="CJ99" s="832">
        <f>IF(AND(CH$70=0,CI$70=1),CI99,0)</f>
        <v>0</v>
      </c>
      <c r="CM99" s="345"/>
      <c r="CN99" s="826" t="s">
        <v>437</v>
      </c>
      <c r="CO99" s="839">
        <f>IF(CQ106&gt;0,CO110*CP115,(CO107-CP113)*CO108)</f>
        <v>2140.6616932711072</v>
      </c>
      <c r="CP99" s="832">
        <f>IF(AND(CN$70=0,CO$70=1),CO99,0)</f>
        <v>0</v>
      </c>
      <c r="CS99" s="345"/>
      <c r="CT99" s="826" t="s">
        <v>437</v>
      </c>
      <c r="CU99" s="839">
        <f>IF(CW106&gt;0,CU110*CV115,(CU107-CV113)*CU108)</f>
        <v>1973.5860764767979</v>
      </c>
      <c r="CV99" s="832">
        <f>IF(AND(CT$70=0,CU$70=1),CU99,0)</f>
        <v>0</v>
      </c>
      <c r="CY99" s="345"/>
      <c r="CZ99" s="826" t="s">
        <v>437</v>
      </c>
      <c r="DA99" s="839">
        <f>IF(DC106&gt;0,DA110*DB115,(DA107-DB113)*DA108)</f>
        <v>1853.2755317150409</v>
      </c>
      <c r="DB99" s="832">
        <f>IF(AND(CZ$70=0,DA$70=1),DA99,0)</f>
        <v>0</v>
      </c>
      <c r="DE99" s="345"/>
      <c r="DF99" s="826" t="s">
        <v>437</v>
      </c>
      <c r="DG99" s="839">
        <f>IF(DI106&gt;0,DG110*DH115,(DG107-DH113)*DG108)</f>
        <v>1766.7616212230016</v>
      </c>
      <c r="DH99" s="832">
        <f>IF(AND(DF$70=0,DG$70=1),DG99,0)</f>
        <v>0</v>
      </c>
      <c r="DK99" s="345"/>
      <c r="DL99" s="826" t="s">
        <v>437</v>
      </c>
      <c r="DM99" s="839">
        <f>IF(DO106&gt;0,DM110*DN115,(DM107-DN113)*DM108)</f>
        <v>1704.6130718209861</v>
      </c>
      <c r="DN99" s="832">
        <f>IF(AND(DL$70=0,DM$70=1),DM99,0)</f>
        <v>0</v>
      </c>
      <c r="DQ99" s="345"/>
      <c r="DR99" s="826" t="s">
        <v>437</v>
      </c>
      <c r="DS99" s="839">
        <f>IF(DU106&gt;0,DS110*DT115,(DS107-DT113)*DS108)</f>
        <v>1660</v>
      </c>
      <c r="DT99" s="832">
        <f>IF(AND(DR$70=0,DS$70=1),DS99,0)</f>
        <v>0</v>
      </c>
      <c r="DW99" s="345"/>
      <c r="DX99" s="826" t="s">
        <v>437</v>
      </c>
      <c r="DY99" s="839">
        <f>IF(EA106&gt;0,DY110*DZ115,(DY107-DZ113)*DY108)</f>
        <v>1660</v>
      </c>
      <c r="DZ99" s="832">
        <f>IF(AND(DX$70=0,DY$70=1),DY99,0)</f>
        <v>0</v>
      </c>
      <c r="EC99" s="345"/>
      <c r="ED99" s="826" t="s">
        <v>437</v>
      </c>
      <c r="EE99" s="839">
        <f>IF(EG106&gt;0,EE110*EF115,(EE107-EF113)*EE108)</f>
        <v>1660</v>
      </c>
      <c r="EF99" s="832">
        <f>IF(AND(ED$70=0,EE$70=1),EE99,0)</f>
        <v>0</v>
      </c>
      <c r="EI99" s="345"/>
      <c r="EJ99" s="826" t="s">
        <v>437</v>
      </c>
      <c r="EK99" s="839">
        <f>IF(EM106&gt;0,EK110*EL115,(EK107-EL113)*EK108)</f>
        <v>1660</v>
      </c>
      <c r="EL99" s="832">
        <f>IF(AND(EJ$70=0,EK$70=1),EK99,0)</f>
        <v>0</v>
      </c>
      <c r="EO99" s="345"/>
      <c r="EP99" s="826" t="s">
        <v>437</v>
      </c>
      <c r="EQ99" s="839">
        <f>IF(ES106&gt;0,EQ110*ER115,(EQ107-ER113)*EQ108)</f>
        <v>1660</v>
      </c>
      <c r="ER99" s="832">
        <f>IF(AND(EP$70=0,EQ$70=1),EQ99,0)</f>
        <v>0</v>
      </c>
      <c r="EU99" s="345"/>
      <c r="EV99" s="826" t="s">
        <v>437</v>
      </c>
      <c r="EW99" s="839">
        <f>IF(EY106&gt;0,EW110*EX115,(EW107-EX113)*EW108)</f>
        <v>1660</v>
      </c>
      <c r="EX99" s="832">
        <f>IF(AND(EV$70=0,EW$70=1),EW99,0)</f>
        <v>0</v>
      </c>
      <c r="FA99" s="345"/>
      <c r="FB99" s="826" t="s">
        <v>437</v>
      </c>
      <c r="FC99" s="839">
        <f>IF(FE106&gt;0,FC110*FD115,(FC107-FD113)*FC108)</f>
        <v>1660</v>
      </c>
      <c r="FD99" s="832">
        <f>IF(AND(FB$70=0,FC$70=1),FC99,0)</f>
        <v>0</v>
      </c>
      <c r="FG99" s="345"/>
      <c r="FH99" s="826" t="s">
        <v>437</v>
      </c>
      <c r="FI99" s="839">
        <f>IF(FK106&gt;0,FI110*FJ115,(FI107-FJ113)*FI108)</f>
        <v>1660</v>
      </c>
      <c r="FJ99" s="832">
        <f>IF(AND(FH$70=0,FI$70=1),FI99,0)</f>
        <v>0</v>
      </c>
      <c r="FM99" s="345"/>
      <c r="FN99" s="826" t="s">
        <v>437</v>
      </c>
      <c r="FO99" s="839">
        <f>IF(FQ106&gt;0,FO110*FP115,(FO107-FP113)*FO108)</f>
        <v>1660</v>
      </c>
      <c r="FP99" s="832">
        <f>IF(AND(FN$70=0,FO$70=1),FO99,0)</f>
        <v>0</v>
      </c>
      <c r="FS99" s="345"/>
      <c r="FT99" s="826" t="s">
        <v>437</v>
      </c>
      <c r="FU99" s="839">
        <f>IF(FW106&gt;0,FU110*FV115,(FU107-FV113)*FU108)</f>
        <v>1660</v>
      </c>
      <c r="FV99" s="832">
        <f>IF(AND(FT$70=0,FU$70=1),FU99,0)</f>
        <v>0</v>
      </c>
      <c r="FY99" s="345"/>
    </row>
    <row r="100" spans="1:181" x14ac:dyDescent="0.3">
      <c r="A100" s="19"/>
      <c r="B100" s="835"/>
      <c r="C100" s="839">
        <f>SUM(C97:C99)</f>
        <v>36100</v>
      </c>
      <c r="D100" s="835"/>
      <c r="G100" s="345"/>
      <c r="H100" s="835"/>
      <c r="I100" s="839">
        <f>SUM(I97:I99)</f>
        <v>35024.918247711576</v>
      </c>
      <c r="J100" s="835"/>
      <c r="M100" s="345"/>
      <c r="N100" s="835"/>
      <c r="O100" s="839">
        <f>SUM(O97:O99)</f>
        <v>33907.198276865747</v>
      </c>
      <c r="P100" s="835"/>
      <c r="S100" s="345"/>
      <c r="T100" s="835"/>
      <c r="U100" s="839">
        <f>SUM(U97:U99)</f>
        <v>32807.603094916783</v>
      </c>
      <c r="V100" s="835"/>
      <c r="Y100" s="345"/>
      <c r="Z100" s="835"/>
      <c r="AA100" s="839">
        <f>SUM(AA97:AA99)</f>
        <v>31783.09747977442</v>
      </c>
      <c r="AB100" s="835"/>
      <c r="AE100" s="345"/>
      <c r="AF100" s="835"/>
      <c r="AG100" s="839">
        <f>SUM(AG97:AG99)</f>
        <v>30875.774341104676</v>
      </c>
      <c r="AH100" s="835"/>
      <c r="AK100" s="345"/>
      <c r="AL100" s="835"/>
      <c r="AM100" s="839">
        <f>SUM(AM97:AM99)</f>
        <v>30107.591948658133</v>
      </c>
      <c r="AN100" s="835"/>
      <c r="AQ100" s="345"/>
      <c r="AR100" s="835"/>
      <c r="AS100" s="839">
        <f>SUM(AS97:AS99)</f>
        <v>29481.567228264445</v>
      </c>
      <c r="AT100" s="835"/>
      <c r="AW100" s="345"/>
      <c r="AX100" s="835"/>
      <c r="AY100" s="839">
        <f>SUM(AY97:AY99)</f>
        <v>28987.039093155479</v>
      </c>
      <c r="AZ100" s="835"/>
      <c r="BC100" s="345"/>
      <c r="BD100" s="835"/>
      <c r="BE100" s="839">
        <f>SUM(BE97:BE99)</f>
        <v>28605.892720115313</v>
      </c>
      <c r="BF100" s="835"/>
      <c r="BI100" s="345"/>
      <c r="BJ100" s="835"/>
      <c r="BK100" s="839">
        <f>SUM(BK97:BK99)</f>
        <v>28317.662554857678</v>
      </c>
      <c r="BL100" s="835"/>
      <c r="BO100" s="345"/>
      <c r="BP100" s="835"/>
      <c r="BQ100" s="839">
        <f>SUM(BQ97:BQ99)</f>
        <v>28102.809334435555</v>
      </c>
      <c r="BR100" s="835"/>
      <c r="BU100" s="345"/>
      <c r="BV100" s="835"/>
      <c r="BW100" s="839">
        <f>SUM(BW97:BW99)</f>
        <v>27944.361290788816</v>
      </c>
      <c r="BX100" s="835"/>
      <c r="CA100" s="345"/>
      <c r="CB100" s="835"/>
      <c r="CC100" s="839">
        <f>SUM(CC97:CC99)</f>
        <v>27828.431220993065</v>
      </c>
      <c r="CD100" s="835"/>
      <c r="CG100" s="345"/>
      <c r="CH100" s="835"/>
      <c r="CI100" s="839">
        <f>SUM(CI97:CI99)</f>
        <v>27744.099506596052</v>
      </c>
      <c r="CJ100" s="835"/>
      <c r="CM100" s="345"/>
      <c r="CN100" s="835"/>
      <c r="CO100" s="839">
        <f>SUM(CO97:CO99)</f>
        <v>27683.011432916206</v>
      </c>
      <c r="CP100" s="835"/>
      <c r="CS100" s="345"/>
      <c r="CT100" s="835"/>
      <c r="CU100" s="839">
        <f>SUM(CU97:CU99)</f>
        <v>27638.895378444118</v>
      </c>
      <c r="CV100" s="835"/>
      <c r="CY100" s="345"/>
      <c r="CZ100" s="835"/>
      <c r="DA100" s="839">
        <f>SUM(DA97:DA99)</f>
        <v>27607.106166840284</v>
      </c>
      <c r="DB100" s="835"/>
      <c r="DE100" s="345"/>
      <c r="DF100" s="835"/>
      <c r="DG100" s="839">
        <f>SUM(DG97:DG99)</f>
        <v>27584.235800756855</v>
      </c>
      <c r="DH100" s="835"/>
      <c r="DK100" s="345"/>
      <c r="DL100" s="835"/>
      <c r="DM100" s="839">
        <f>SUM(DM97:DM99)</f>
        <v>27567.800780767819</v>
      </c>
      <c r="DN100" s="835"/>
      <c r="DQ100" s="345"/>
      <c r="DR100" s="835"/>
      <c r="DS100" s="839">
        <f>SUM(DS97:DS99)</f>
        <v>27556</v>
      </c>
      <c r="DT100" s="835"/>
      <c r="DW100" s="345"/>
      <c r="DX100" s="835"/>
      <c r="DY100" s="839">
        <f>SUM(DY97:DY99)</f>
        <v>27556</v>
      </c>
      <c r="DZ100" s="835"/>
      <c r="EC100" s="345"/>
      <c r="ED100" s="835"/>
      <c r="EE100" s="839">
        <f>SUM(EE97:EE99)</f>
        <v>27556</v>
      </c>
      <c r="EF100" s="835"/>
      <c r="EI100" s="345"/>
      <c r="EJ100" s="835"/>
      <c r="EK100" s="839">
        <f>SUM(EK97:EK99)</f>
        <v>27556</v>
      </c>
      <c r="EL100" s="835"/>
      <c r="EO100" s="345"/>
      <c r="EP100" s="835"/>
      <c r="EQ100" s="839">
        <f>SUM(EQ97:EQ99)</f>
        <v>27556</v>
      </c>
      <c r="ER100" s="835"/>
      <c r="EU100" s="345"/>
      <c r="EV100" s="835"/>
      <c r="EW100" s="839">
        <f>SUM(EW97:EW99)</f>
        <v>27556</v>
      </c>
      <c r="EX100" s="835"/>
      <c r="FA100" s="345"/>
      <c r="FB100" s="835"/>
      <c r="FC100" s="839">
        <f>SUM(FC97:FC99)</f>
        <v>27556</v>
      </c>
      <c r="FD100" s="835"/>
      <c r="FG100" s="345"/>
      <c r="FH100" s="835"/>
      <c r="FI100" s="839">
        <f>SUM(FI97:FI99)</f>
        <v>27556</v>
      </c>
      <c r="FJ100" s="835"/>
      <c r="FM100" s="345"/>
      <c r="FN100" s="835"/>
      <c r="FO100" s="839">
        <f>SUM(FO97:FO99)</f>
        <v>27556</v>
      </c>
      <c r="FP100" s="835"/>
      <c r="FS100" s="345"/>
      <c r="FT100" s="835"/>
      <c r="FU100" s="839">
        <f>SUM(FU97:FU99)</f>
        <v>27556</v>
      </c>
      <c r="FV100" s="835"/>
      <c r="FY100" s="345"/>
    </row>
    <row r="101" spans="1:181" x14ac:dyDescent="0.3">
      <c r="A101" s="19"/>
      <c r="B101" s="835" t="s">
        <v>477</v>
      </c>
      <c r="C101" s="839">
        <f>D86-C100</f>
        <v>0</v>
      </c>
      <c r="D101" s="835"/>
      <c r="G101" s="345"/>
      <c r="H101" s="835" t="s">
        <v>477</v>
      </c>
      <c r="I101" s="839">
        <f>J86-I100</f>
        <v>0</v>
      </c>
      <c r="J101" s="835"/>
      <c r="M101" s="345"/>
      <c r="N101" s="835" t="s">
        <v>477</v>
      </c>
      <c r="O101" s="839">
        <f>P86-O100</f>
        <v>0</v>
      </c>
      <c r="P101" s="835"/>
      <c r="S101" s="345"/>
      <c r="T101" s="835" t="s">
        <v>477</v>
      </c>
      <c r="U101" s="839">
        <f>V86-U100</f>
        <v>0</v>
      </c>
      <c r="V101" s="835"/>
      <c r="Y101" s="345"/>
      <c r="Z101" s="835" t="s">
        <v>477</v>
      </c>
      <c r="AA101" s="839">
        <f>AB86-AA100</f>
        <v>0</v>
      </c>
      <c r="AB101" s="835"/>
      <c r="AE101" s="345"/>
      <c r="AF101" s="835" t="s">
        <v>477</v>
      </c>
      <c r="AG101" s="839">
        <f>AH86-AG100</f>
        <v>0</v>
      </c>
      <c r="AH101" s="835"/>
      <c r="AK101" s="345"/>
      <c r="AL101" s="835" t="s">
        <v>477</v>
      </c>
      <c r="AM101" s="839">
        <f>AN86-AM100</f>
        <v>0</v>
      </c>
      <c r="AN101" s="835"/>
      <c r="AQ101" s="345"/>
      <c r="AR101" s="835" t="s">
        <v>477</v>
      </c>
      <c r="AS101" s="839">
        <f>AT86-AS100</f>
        <v>0</v>
      </c>
      <c r="AT101" s="835"/>
      <c r="AW101" s="345"/>
      <c r="AX101" s="835" t="s">
        <v>477</v>
      </c>
      <c r="AY101" s="839">
        <f>AZ86-AY100</f>
        <v>0</v>
      </c>
      <c r="AZ101" s="835"/>
      <c r="BC101" s="345"/>
      <c r="BD101" s="835" t="s">
        <v>477</v>
      </c>
      <c r="BE101" s="839">
        <f>BF86-BE100</f>
        <v>0</v>
      </c>
      <c r="BF101" s="835"/>
      <c r="BI101" s="345"/>
      <c r="BJ101" s="835" t="s">
        <v>477</v>
      </c>
      <c r="BK101" s="839">
        <f>BL86-BK100</f>
        <v>0</v>
      </c>
      <c r="BL101" s="835"/>
      <c r="BO101" s="345"/>
      <c r="BP101" s="835" t="s">
        <v>477</v>
      </c>
      <c r="BQ101" s="839">
        <f>BR86-BQ100</f>
        <v>0</v>
      </c>
      <c r="BR101" s="835"/>
      <c r="BU101" s="345"/>
      <c r="BV101" s="835" t="s">
        <v>477</v>
      </c>
      <c r="BW101" s="839">
        <f>BX86-BW100</f>
        <v>0</v>
      </c>
      <c r="BX101" s="835"/>
      <c r="CA101" s="345"/>
      <c r="CB101" s="835" t="s">
        <v>477</v>
      </c>
      <c r="CC101" s="839">
        <f>CD86-CC100</f>
        <v>0</v>
      </c>
      <c r="CD101" s="835"/>
      <c r="CG101" s="345"/>
      <c r="CH101" s="835" t="s">
        <v>477</v>
      </c>
      <c r="CI101" s="839">
        <f>CJ86-CI100</f>
        <v>0</v>
      </c>
      <c r="CJ101" s="835"/>
      <c r="CM101" s="345"/>
      <c r="CN101" s="835" t="s">
        <v>477</v>
      </c>
      <c r="CO101" s="839">
        <f>CP86-CO100</f>
        <v>0</v>
      </c>
      <c r="CP101" s="835"/>
      <c r="CS101" s="345"/>
      <c r="CT101" s="835" t="s">
        <v>477</v>
      </c>
      <c r="CU101" s="839">
        <f>CV86-CU100</f>
        <v>0</v>
      </c>
      <c r="CV101" s="835"/>
      <c r="CY101" s="345"/>
      <c r="CZ101" s="835" t="s">
        <v>477</v>
      </c>
      <c r="DA101" s="839">
        <f>DB86-DA100</f>
        <v>0</v>
      </c>
      <c r="DB101" s="835"/>
      <c r="DE101" s="345"/>
      <c r="DF101" s="835" t="s">
        <v>477</v>
      </c>
      <c r="DG101" s="839">
        <f>DH86-DG100</f>
        <v>0</v>
      </c>
      <c r="DH101" s="835"/>
      <c r="DK101" s="345"/>
      <c r="DL101" s="835" t="s">
        <v>477</v>
      </c>
      <c r="DM101" s="839">
        <f>DN86-DM100</f>
        <v>0</v>
      </c>
      <c r="DN101" s="835"/>
      <c r="DQ101" s="345"/>
      <c r="DR101" s="835" t="s">
        <v>477</v>
      </c>
      <c r="DS101" s="839">
        <f>DT86-DS100</f>
        <v>0</v>
      </c>
      <c r="DT101" s="835"/>
      <c r="DW101" s="345"/>
      <c r="DX101" s="835" t="s">
        <v>477</v>
      </c>
      <c r="DY101" s="839">
        <f>DZ86-DY100</f>
        <v>0</v>
      </c>
      <c r="DZ101" s="835"/>
      <c r="EC101" s="345"/>
      <c r="ED101" s="835" t="s">
        <v>477</v>
      </c>
      <c r="EE101" s="839">
        <f>EF86-EE100</f>
        <v>0</v>
      </c>
      <c r="EF101" s="835"/>
      <c r="EI101" s="345"/>
      <c r="EJ101" s="835" t="s">
        <v>477</v>
      </c>
      <c r="EK101" s="839">
        <f>EL86-EK100</f>
        <v>0</v>
      </c>
      <c r="EL101" s="835"/>
      <c r="EO101" s="345"/>
      <c r="EP101" s="835" t="s">
        <v>477</v>
      </c>
      <c r="EQ101" s="839">
        <f>ER86-EQ100</f>
        <v>0</v>
      </c>
      <c r="ER101" s="835"/>
      <c r="EU101" s="345"/>
      <c r="EV101" s="835" t="s">
        <v>477</v>
      </c>
      <c r="EW101" s="839">
        <f>EX86-EW100</f>
        <v>0</v>
      </c>
      <c r="EX101" s="835"/>
      <c r="FA101" s="345"/>
      <c r="FB101" s="835" t="s">
        <v>477</v>
      </c>
      <c r="FC101" s="839">
        <f>FD86-FC100</f>
        <v>0</v>
      </c>
      <c r="FD101" s="835"/>
      <c r="FG101" s="345"/>
      <c r="FH101" s="835" t="s">
        <v>477</v>
      </c>
      <c r="FI101" s="839">
        <f>FJ86-FI100</f>
        <v>0</v>
      </c>
      <c r="FJ101" s="835"/>
      <c r="FM101" s="345"/>
      <c r="FN101" s="835" t="s">
        <v>477</v>
      </c>
      <c r="FO101" s="839">
        <f>FP86-FO100</f>
        <v>0</v>
      </c>
      <c r="FP101" s="835"/>
      <c r="FS101" s="345"/>
      <c r="FT101" s="835" t="s">
        <v>477</v>
      </c>
      <c r="FU101" s="839">
        <f>FV86-FU100</f>
        <v>0</v>
      </c>
      <c r="FV101" s="835"/>
      <c r="FY101" s="345"/>
    </row>
    <row r="102" spans="1:181" x14ac:dyDescent="0.3">
      <c r="A102" s="19"/>
      <c r="G102" s="345"/>
      <c r="M102" s="345"/>
      <c r="S102" s="345"/>
      <c r="Y102" s="345"/>
      <c r="AE102" s="345"/>
      <c r="AK102" s="345"/>
      <c r="AQ102" s="345"/>
      <c r="AW102" s="345"/>
      <c r="BC102" s="345"/>
      <c r="BI102" s="345"/>
      <c r="BO102" s="345"/>
      <c r="BU102" s="345"/>
      <c r="CA102" s="345"/>
      <c r="CG102" s="345"/>
      <c r="CM102" s="345"/>
      <c r="CS102" s="345"/>
      <c r="CY102" s="345"/>
      <c r="DE102" s="345"/>
      <c r="DK102" s="345"/>
      <c r="DQ102" s="345"/>
      <c r="DW102" s="345"/>
      <c r="EC102" s="345"/>
      <c r="EI102" s="345"/>
      <c r="EO102" s="345"/>
      <c r="EU102" s="345"/>
      <c r="FA102" s="345"/>
      <c r="FG102" s="345"/>
      <c r="FM102" s="345"/>
      <c r="FS102" s="345"/>
      <c r="FY102" s="345"/>
    </row>
    <row r="103" spans="1:181" x14ac:dyDescent="0.3">
      <c r="A103" s="19"/>
      <c r="G103" s="345"/>
      <c r="M103" s="345"/>
      <c r="S103" s="345"/>
      <c r="Y103" s="345"/>
      <c r="AE103" s="345"/>
      <c r="AK103" s="345"/>
      <c r="AQ103" s="345"/>
      <c r="AW103" s="345"/>
      <c r="BC103" s="345"/>
      <c r="BI103" s="345"/>
      <c r="BO103" s="345"/>
      <c r="BU103" s="345"/>
      <c r="CA103" s="345"/>
      <c r="CG103" s="345"/>
      <c r="CM103" s="345"/>
      <c r="CS103" s="345"/>
      <c r="CY103" s="345"/>
      <c r="DE103" s="345"/>
      <c r="DK103" s="345"/>
      <c r="DQ103" s="345"/>
      <c r="DW103" s="345"/>
      <c r="EC103" s="345"/>
      <c r="EI103" s="345"/>
      <c r="EO103" s="345"/>
      <c r="EU103" s="345"/>
      <c r="FA103" s="345"/>
      <c r="FG103" s="345"/>
      <c r="FM103" s="345"/>
      <c r="FS103" s="345"/>
      <c r="FY103" s="345"/>
    </row>
    <row r="104" spans="1:181" x14ac:dyDescent="0.3">
      <c r="A104" s="19"/>
      <c r="D104" t="s">
        <v>476</v>
      </c>
      <c r="F104" t="s">
        <v>472</v>
      </c>
      <c r="G104" s="345"/>
      <c r="J104" t="s">
        <v>476</v>
      </c>
      <c r="L104" t="s">
        <v>472</v>
      </c>
      <c r="M104" s="345"/>
      <c r="P104" t="s">
        <v>476</v>
      </c>
      <c r="R104" t="s">
        <v>472</v>
      </c>
      <c r="S104" s="345"/>
      <c r="V104" t="s">
        <v>476</v>
      </c>
      <c r="X104" t="s">
        <v>472</v>
      </c>
      <c r="Y104" s="345"/>
      <c r="AB104" t="s">
        <v>476</v>
      </c>
      <c r="AD104" t="s">
        <v>472</v>
      </c>
      <c r="AE104" s="345"/>
      <c r="AH104" t="s">
        <v>476</v>
      </c>
      <c r="AJ104" t="s">
        <v>472</v>
      </c>
      <c r="AK104" s="345"/>
      <c r="AN104" t="s">
        <v>476</v>
      </c>
      <c r="AP104" t="s">
        <v>472</v>
      </c>
      <c r="AQ104" s="345"/>
      <c r="AT104" t="s">
        <v>476</v>
      </c>
      <c r="AV104" t="s">
        <v>472</v>
      </c>
      <c r="AW104" s="345"/>
      <c r="AZ104" t="s">
        <v>476</v>
      </c>
      <c r="BB104" t="s">
        <v>472</v>
      </c>
      <c r="BC104" s="345"/>
      <c r="BF104" t="s">
        <v>476</v>
      </c>
      <c r="BH104" t="s">
        <v>472</v>
      </c>
      <c r="BI104" s="345"/>
      <c r="BL104" t="s">
        <v>476</v>
      </c>
      <c r="BN104" t="s">
        <v>472</v>
      </c>
      <c r="BO104" s="345"/>
      <c r="BR104" t="s">
        <v>476</v>
      </c>
      <c r="BT104" t="s">
        <v>472</v>
      </c>
      <c r="BU104" s="345"/>
      <c r="BX104" t="s">
        <v>476</v>
      </c>
      <c r="BZ104" t="s">
        <v>472</v>
      </c>
      <c r="CA104" s="345"/>
      <c r="CD104" t="s">
        <v>476</v>
      </c>
      <c r="CF104" t="s">
        <v>472</v>
      </c>
      <c r="CG104" s="345"/>
      <c r="CJ104" t="s">
        <v>476</v>
      </c>
      <c r="CL104" t="s">
        <v>472</v>
      </c>
      <c r="CM104" s="345"/>
      <c r="CP104" t="s">
        <v>476</v>
      </c>
      <c r="CR104" t="s">
        <v>472</v>
      </c>
      <c r="CS104" s="345"/>
      <c r="CV104" t="s">
        <v>476</v>
      </c>
      <c r="CX104" t="s">
        <v>472</v>
      </c>
      <c r="CY104" s="345"/>
      <c r="DB104" t="s">
        <v>476</v>
      </c>
      <c r="DD104" t="s">
        <v>472</v>
      </c>
      <c r="DE104" s="345"/>
      <c r="DH104" t="s">
        <v>476</v>
      </c>
      <c r="DJ104" t="s">
        <v>472</v>
      </c>
      <c r="DK104" s="345"/>
      <c r="DN104" t="s">
        <v>476</v>
      </c>
      <c r="DP104" t="s">
        <v>472</v>
      </c>
      <c r="DQ104" s="345"/>
      <c r="DT104" t="s">
        <v>476</v>
      </c>
      <c r="DV104" t="s">
        <v>472</v>
      </c>
      <c r="DW104" s="345"/>
      <c r="DZ104" t="s">
        <v>476</v>
      </c>
      <c r="EB104" t="s">
        <v>472</v>
      </c>
      <c r="EC104" s="345"/>
      <c r="EF104" t="s">
        <v>476</v>
      </c>
      <c r="EH104" t="s">
        <v>472</v>
      </c>
      <c r="EI104" s="345"/>
      <c r="EL104" t="s">
        <v>476</v>
      </c>
      <c r="EN104" t="s">
        <v>472</v>
      </c>
      <c r="EO104" s="345"/>
      <c r="ER104" t="s">
        <v>476</v>
      </c>
      <c r="ET104" t="s">
        <v>472</v>
      </c>
      <c r="EU104" s="345"/>
      <c r="EX104" t="s">
        <v>476</v>
      </c>
      <c r="EZ104" t="s">
        <v>472</v>
      </c>
      <c r="FA104" s="345"/>
      <c r="FD104" t="s">
        <v>476</v>
      </c>
      <c r="FF104" t="s">
        <v>472</v>
      </c>
      <c r="FG104" s="345"/>
      <c r="FJ104" t="s">
        <v>476</v>
      </c>
      <c r="FL104" t="s">
        <v>472</v>
      </c>
      <c r="FM104" s="345"/>
      <c r="FP104" t="s">
        <v>476</v>
      </c>
      <c r="FR104" t="s">
        <v>472</v>
      </c>
      <c r="FS104" s="345"/>
      <c r="FV104" t="s">
        <v>476</v>
      </c>
      <c r="FX104" t="s">
        <v>472</v>
      </c>
      <c r="FY104" s="345"/>
    </row>
    <row r="105" spans="1:181" x14ac:dyDescent="0.3">
      <c r="A105" s="19"/>
      <c r="B105" s="835" t="s">
        <v>475</v>
      </c>
      <c r="C105" s="835"/>
      <c r="D105" s="827" t="s">
        <v>474</v>
      </c>
      <c r="E105" s="835">
        <f>C81-(D112+D114)</f>
        <v>190</v>
      </c>
      <c r="F105" s="835">
        <f>ABS(E105)</f>
        <v>190</v>
      </c>
      <c r="G105" s="345"/>
      <c r="H105" s="835" t="s">
        <v>475</v>
      </c>
      <c r="I105" s="835"/>
      <c r="J105" s="827" t="s">
        <v>474</v>
      </c>
      <c r="K105" s="835">
        <f>I81-(J112+J114)</f>
        <v>150.09236030935901</v>
      </c>
      <c r="L105" s="835">
        <f>ABS(K105)</f>
        <v>150.09236030935901</v>
      </c>
      <c r="M105" s="345"/>
      <c r="N105" s="835" t="s">
        <v>475</v>
      </c>
      <c r="O105" s="835"/>
      <c r="P105" s="827" t="s">
        <v>474</v>
      </c>
      <c r="Q105" s="835">
        <f>O81-(P112+P114)</f>
        <v>107.94702472057949</v>
      </c>
      <c r="R105" s="835">
        <f>ABS(Q105)</f>
        <v>107.94702472057949</v>
      </c>
      <c r="S105" s="345"/>
      <c r="T105" s="835" t="s">
        <v>475</v>
      </c>
      <c r="U105" s="835"/>
      <c r="V105" s="827" t="s">
        <v>474</v>
      </c>
      <c r="W105" s="835">
        <f>U81-(V112+V114)</f>
        <v>65.801689131799989</v>
      </c>
      <c r="X105" s="835">
        <f>ABS(W105)</f>
        <v>65.801689131799989</v>
      </c>
      <c r="Y105" s="345"/>
      <c r="Z105" s="835" t="s">
        <v>475</v>
      </c>
      <c r="AA105" s="835"/>
      <c r="AB105" s="827" t="s">
        <v>474</v>
      </c>
      <c r="AC105" s="835">
        <f>AA81-(AB112+AB114)</f>
        <v>25.894049441159041</v>
      </c>
      <c r="AD105" s="835">
        <f>ABS(AC105)</f>
        <v>25.894049441159041</v>
      </c>
      <c r="AE105" s="345"/>
      <c r="AF105" s="835" t="s">
        <v>475</v>
      </c>
      <c r="AG105" s="835"/>
      <c r="AH105" s="827" t="s">
        <v>474</v>
      </c>
      <c r="AI105" s="835">
        <f>AG81-(AH112+AH114)</f>
        <v>-9.9894774906923374</v>
      </c>
      <c r="AJ105" s="835">
        <f>ABS(AI105)</f>
        <v>9.9894774906923374</v>
      </c>
      <c r="AK105" s="345"/>
      <c r="AL105" s="835" t="s">
        <v>475</v>
      </c>
      <c r="AM105" s="835"/>
      <c r="AN105" s="827" t="s">
        <v>474</v>
      </c>
      <c r="AO105" s="835">
        <f>AM81-(AN112+AN114)</f>
        <v>-40.784484254846063</v>
      </c>
      <c r="AP105" s="835">
        <f>ABS(AO105)</f>
        <v>40.784484254846063</v>
      </c>
      <c r="AQ105" s="345"/>
      <c r="AR105" s="835" t="s">
        <v>475</v>
      </c>
      <c r="AS105" s="835"/>
      <c r="AT105" s="827" t="s">
        <v>474</v>
      </c>
      <c r="AU105" s="835">
        <f>AS81-(AT112+AT114)</f>
        <v>-66.172390386567088</v>
      </c>
      <c r="AV105" s="835">
        <f>ABS(AU105)</f>
        <v>66.172390386567088</v>
      </c>
      <c r="AW105" s="345"/>
      <c r="AX105" s="835" t="s">
        <v>475</v>
      </c>
      <c r="AY105" s="835"/>
      <c r="AZ105" s="827" t="s">
        <v>474</v>
      </c>
      <c r="BA105" s="835">
        <f>AY81-(AZ112+AZ114)</f>
        <v>-86.418731769677237</v>
      </c>
      <c r="BB105" s="835">
        <f>ABS(BA105)</f>
        <v>86.418731769677237</v>
      </c>
      <c r="BC105" s="345"/>
      <c r="BD105" s="835" t="s">
        <v>475</v>
      </c>
      <c r="BE105" s="835"/>
      <c r="BF105" s="827" t="s">
        <v>474</v>
      </c>
      <c r="BG105" s="835">
        <f>BE81-(BF112+BF114)</f>
        <v>-102.14126833068869</v>
      </c>
      <c r="BH105" s="835">
        <f>ABS(BG105)</f>
        <v>102.14126833068869</v>
      </c>
      <c r="BI105" s="345"/>
      <c r="BJ105" s="835" t="s">
        <v>475</v>
      </c>
      <c r="BK105" s="835"/>
      <c r="BL105" s="827" t="s">
        <v>474</v>
      </c>
      <c r="BM105" s="835">
        <f>BK81-(BL112+BL114)</f>
        <v>-114.10062592815609</v>
      </c>
      <c r="BN105" s="835">
        <f>ABS(BM105)</f>
        <v>114.10062592815609</v>
      </c>
      <c r="BO105" s="345"/>
      <c r="BP105" s="835" t="s">
        <v>475</v>
      </c>
      <c r="BQ105" s="835"/>
      <c r="BR105" s="827" t="s">
        <v>474</v>
      </c>
      <c r="BS105" s="835">
        <f>BQ81-(BR112+BR114)</f>
        <v>-123.05504334904163</v>
      </c>
      <c r="BT105" s="835">
        <f>ABS(BS105)</f>
        <v>123.05504334904163</v>
      </c>
      <c r="BU105" s="345"/>
      <c r="BV105" s="835" t="s">
        <v>475</v>
      </c>
      <c r="BW105" s="835"/>
      <c r="BX105" s="827" t="s">
        <v>474</v>
      </c>
      <c r="BY105" s="835">
        <f>BW81-(BX112+BX114)</f>
        <v>-129.68061730997746</v>
      </c>
      <c r="BZ105" s="835">
        <f>ABS(BY105)</f>
        <v>129.68061730997746</v>
      </c>
      <c r="CA105" s="345"/>
      <c r="CB105" s="835" t="s">
        <v>475</v>
      </c>
      <c r="CC105" s="835"/>
      <c r="CD105" s="827" t="s">
        <v>474</v>
      </c>
      <c r="CE105" s="835">
        <f>CC81-(CD112+CD114)</f>
        <v>-134.54019102990316</v>
      </c>
      <c r="CF105" s="835">
        <f>ABS(CE105)</f>
        <v>134.54019102990316</v>
      </c>
      <c r="CG105" s="345"/>
      <c r="CH105" s="835" t="s">
        <v>475</v>
      </c>
      <c r="CI105" s="835"/>
      <c r="CJ105" s="827" t="s">
        <v>474</v>
      </c>
      <c r="CK105" s="835">
        <f>CI81-(CJ112+CJ114)</f>
        <v>-138.08158305380957</v>
      </c>
      <c r="CL105" s="835">
        <f>ABS(CK105)</f>
        <v>138.08158305380957</v>
      </c>
      <c r="CM105" s="345"/>
      <c r="CN105" s="835" t="s">
        <v>475</v>
      </c>
      <c r="CO105" s="835"/>
      <c r="CP105" s="827" t="s">
        <v>474</v>
      </c>
      <c r="CQ105" s="835">
        <f>CO81-(CP112+CP114)</f>
        <v>-140.65025364339573</v>
      </c>
      <c r="CR105" s="835">
        <f>ABS(CQ105)</f>
        <v>140.65025364339573</v>
      </c>
      <c r="CS105" s="345"/>
      <c r="CT105" s="835" t="s">
        <v>475</v>
      </c>
      <c r="CU105" s="835"/>
      <c r="CV105" s="827" t="s">
        <v>474</v>
      </c>
      <c r="CW105" s="835">
        <f>CU81-(CV112+CV114)</f>
        <v>-142.5070367077266</v>
      </c>
      <c r="CX105" s="835">
        <f>ABS(CW105)</f>
        <v>142.5070367077266</v>
      </c>
      <c r="CY105" s="345"/>
      <c r="CZ105" s="835" t="s">
        <v>475</v>
      </c>
      <c r="DA105" s="835"/>
      <c r="DB105" s="827" t="s">
        <v>474</v>
      </c>
      <c r="DC105" s="835">
        <f>DA81-(DB112+DB114)</f>
        <v>-143.84591896824344</v>
      </c>
      <c r="DD105" s="835">
        <f>ABS(DC105)</f>
        <v>143.84591896824344</v>
      </c>
      <c r="DE105" s="345"/>
      <c r="DF105" s="835" t="s">
        <v>475</v>
      </c>
      <c r="DG105" s="835"/>
      <c r="DH105" s="827" t="s">
        <v>474</v>
      </c>
      <c r="DI105" s="835">
        <f>DG81-(DH112+DH114)</f>
        <v>-144.80963855680321</v>
      </c>
      <c r="DJ105" s="835">
        <f>ABS(DI105)</f>
        <v>144.80963855680321</v>
      </c>
      <c r="DK105" s="345"/>
      <c r="DL105" s="835" t="s">
        <v>475</v>
      </c>
      <c r="DM105" s="835"/>
      <c r="DN105" s="827" t="s">
        <v>474</v>
      </c>
      <c r="DO105" s="835">
        <f>DM81-(DN112+DN114)</f>
        <v>-145.50242997965427</v>
      </c>
      <c r="DP105" s="835">
        <f>ABS(DO105)</f>
        <v>145.50242997965427</v>
      </c>
      <c r="DQ105" s="345"/>
      <c r="DR105" s="835" t="s">
        <v>475</v>
      </c>
      <c r="DS105" s="835"/>
      <c r="DT105" s="827" t="s">
        <v>474</v>
      </c>
      <c r="DU105" s="835">
        <f>DS81-(DT112+DT114)</f>
        <v>-146</v>
      </c>
      <c r="DV105" s="835">
        <f>ABS(DU105)</f>
        <v>146</v>
      </c>
      <c r="DW105" s="345"/>
      <c r="DX105" s="835" t="s">
        <v>475</v>
      </c>
      <c r="DY105" s="835"/>
      <c r="DZ105" s="827" t="s">
        <v>474</v>
      </c>
      <c r="EA105" s="835">
        <f>DY81-(DZ112+DZ114)</f>
        <v>-146</v>
      </c>
      <c r="EB105" s="835">
        <f>ABS(EA105)</f>
        <v>146</v>
      </c>
      <c r="EC105" s="345"/>
      <c r="ED105" s="835" t="s">
        <v>475</v>
      </c>
      <c r="EE105" s="835"/>
      <c r="EF105" s="827" t="s">
        <v>474</v>
      </c>
      <c r="EG105" s="835">
        <f>EE81-(EF112+EF114)</f>
        <v>-146</v>
      </c>
      <c r="EH105" s="835">
        <f>ABS(EG105)</f>
        <v>146</v>
      </c>
      <c r="EI105" s="345"/>
      <c r="EJ105" s="835" t="s">
        <v>475</v>
      </c>
      <c r="EK105" s="835"/>
      <c r="EL105" s="827" t="s">
        <v>474</v>
      </c>
      <c r="EM105" s="835">
        <f>EK81-(EL112+EL114)</f>
        <v>-146</v>
      </c>
      <c r="EN105" s="835">
        <f>ABS(EM105)</f>
        <v>146</v>
      </c>
      <c r="EO105" s="345"/>
      <c r="EP105" s="835" t="s">
        <v>475</v>
      </c>
      <c r="EQ105" s="835"/>
      <c r="ER105" s="827" t="s">
        <v>474</v>
      </c>
      <c r="ES105" s="835">
        <f>EQ81-(ER112+ER114)</f>
        <v>-146</v>
      </c>
      <c r="ET105" s="835">
        <f>ABS(ES105)</f>
        <v>146</v>
      </c>
      <c r="EU105" s="345"/>
      <c r="EV105" s="835" t="s">
        <v>475</v>
      </c>
      <c r="EW105" s="835"/>
      <c r="EX105" s="827" t="s">
        <v>474</v>
      </c>
      <c r="EY105" s="835">
        <f>EW81-(EX112+EX114)</f>
        <v>-146</v>
      </c>
      <c r="EZ105" s="835">
        <f>ABS(EY105)</f>
        <v>146</v>
      </c>
      <c r="FA105" s="345"/>
      <c r="FB105" s="835" t="s">
        <v>475</v>
      </c>
      <c r="FC105" s="835"/>
      <c r="FD105" s="827" t="s">
        <v>474</v>
      </c>
      <c r="FE105" s="835">
        <f>FC81-(FD112+FD114)</f>
        <v>-146</v>
      </c>
      <c r="FF105" s="835">
        <f>ABS(FE105)</f>
        <v>146</v>
      </c>
      <c r="FG105" s="345"/>
      <c r="FH105" s="835" t="s">
        <v>475</v>
      </c>
      <c r="FI105" s="835"/>
      <c r="FJ105" s="827" t="s">
        <v>474</v>
      </c>
      <c r="FK105" s="835">
        <f>FI81-(FJ112+FJ114)</f>
        <v>-146</v>
      </c>
      <c r="FL105" s="835">
        <f>ABS(FK105)</f>
        <v>146</v>
      </c>
      <c r="FM105" s="345"/>
      <c r="FN105" s="835" t="s">
        <v>475</v>
      </c>
      <c r="FO105" s="835"/>
      <c r="FP105" s="827" t="s">
        <v>474</v>
      </c>
      <c r="FQ105" s="835">
        <f>FO81-(FP112+FP114)</f>
        <v>-146</v>
      </c>
      <c r="FR105" s="835">
        <f>ABS(FQ105)</f>
        <v>146</v>
      </c>
      <c r="FS105" s="345"/>
      <c r="FT105" s="835" t="s">
        <v>475</v>
      </c>
      <c r="FU105" s="835"/>
      <c r="FV105" s="827" t="s">
        <v>474</v>
      </c>
      <c r="FW105" s="835">
        <f>FU81-(FV112+FV114)</f>
        <v>-146</v>
      </c>
      <c r="FX105" s="835">
        <f>ABS(FW105)</f>
        <v>146</v>
      </c>
      <c r="FY105" s="345"/>
    </row>
    <row r="106" spans="1:181" x14ac:dyDescent="0.3">
      <c r="A106" s="19"/>
      <c r="B106" s="835"/>
      <c r="C106" s="840" t="s">
        <v>472</v>
      </c>
      <c r="D106" s="827" t="s">
        <v>473</v>
      </c>
      <c r="E106" s="835">
        <f>C82-(D113+D115)</f>
        <v>190</v>
      </c>
      <c r="F106" s="835">
        <f>ABS(E106)</f>
        <v>190</v>
      </c>
      <c r="G106" s="345"/>
      <c r="H106" s="835"/>
      <c r="I106" s="840" t="s">
        <v>472</v>
      </c>
      <c r="J106" s="827" t="s">
        <v>473</v>
      </c>
      <c r="K106" s="835">
        <f>I82-(J113+J115)</f>
        <v>150.09236030935901</v>
      </c>
      <c r="L106" s="835">
        <f>ABS(K106)</f>
        <v>150.09236030935901</v>
      </c>
      <c r="M106" s="345"/>
      <c r="N106" s="835"/>
      <c r="O106" s="840" t="s">
        <v>472</v>
      </c>
      <c r="P106" s="827" t="s">
        <v>473</v>
      </c>
      <c r="Q106" s="835">
        <f>O82-(P113+P115)</f>
        <v>107.94702472057949</v>
      </c>
      <c r="R106" s="835">
        <f>ABS(Q106)</f>
        <v>107.94702472057949</v>
      </c>
      <c r="S106" s="345"/>
      <c r="T106" s="835"/>
      <c r="U106" s="840" t="s">
        <v>472</v>
      </c>
      <c r="V106" s="827" t="s">
        <v>473</v>
      </c>
      <c r="W106" s="835">
        <f>U82-(V113+V115)</f>
        <v>65.801689131799989</v>
      </c>
      <c r="X106" s="835">
        <f>ABS(W106)</f>
        <v>65.801689131799989</v>
      </c>
      <c r="Y106" s="345"/>
      <c r="Z106" s="835"/>
      <c r="AA106" s="840" t="s">
        <v>472</v>
      </c>
      <c r="AB106" s="827" t="s">
        <v>473</v>
      </c>
      <c r="AC106" s="835">
        <f>AA82-(AB113+AB115)</f>
        <v>25.894049441159041</v>
      </c>
      <c r="AD106" s="835">
        <f>ABS(AC106)</f>
        <v>25.894049441159041</v>
      </c>
      <c r="AE106" s="345"/>
      <c r="AF106" s="835"/>
      <c r="AG106" s="840" t="s">
        <v>472</v>
      </c>
      <c r="AH106" s="827" t="s">
        <v>473</v>
      </c>
      <c r="AI106" s="835">
        <f>AG82-(AH113+AH115)</f>
        <v>-9.9894774906923374</v>
      </c>
      <c r="AJ106" s="835">
        <f>ABS(AI106)</f>
        <v>9.9894774906923374</v>
      </c>
      <c r="AK106" s="345"/>
      <c r="AL106" s="835"/>
      <c r="AM106" s="840" t="s">
        <v>472</v>
      </c>
      <c r="AN106" s="827" t="s">
        <v>473</v>
      </c>
      <c r="AO106" s="835">
        <f>AM82-(AN113+AN115)</f>
        <v>-40.784484254846063</v>
      </c>
      <c r="AP106" s="835">
        <f>ABS(AO106)</f>
        <v>40.784484254846063</v>
      </c>
      <c r="AQ106" s="345"/>
      <c r="AR106" s="835"/>
      <c r="AS106" s="840" t="s">
        <v>472</v>
      </c>
      <c r="AT106" s="827" t="s">
        <v>473</v>
      </c>
      <c r="AU106" s="835">
        <f>AS82-(AT113+AT115)</f>
        <v>-66.172390386567088</v>
      </c>
      <c r="AV106" s="835">
        <f>ABS(AU106)</f>
        <v>66.172390386567088</v>
      </c>
      <c r="AW106" s="345"/>
      <c r="AX106" s="835"/>
      <c r="AY106" s="840" t="s">
        <v>472</v>
      </c>
      <c r="AZ106" s="827" t="s">
        <v>473</v>
      </c>
      <c r="BA106" s="835">
        <f>AY82-(AZ113+AZ115)</f>
        <v>-86.418731769677237</v>
      </c>
      <c r="BB106" s="835">
        <f>ABS(BA106)</f>
        <v>86.418731769677237</v>
      </c>
      <c r="BC106" s="345"/>
      <c r="BD106" s="835"/>
      <c r="BE106" s="840" t="s">
        <v>472</v>
      </c>
      <c r="BF106" s="827" t="s">
        <v>473</v>
      </c>
      <c r="BG106" s="835">
        <f>BE82-(BF113+BF115)</f>
        <v>-102.14126833068869</v>
      </c>
      <c r="BH106" s="835">
        <f>ABS(BG106)</f>
        <v>102.14126833068869</v>
      </c>
      <c r="BI106" s="345"/>
      <c r="BJ106" s="835"/>
      <c r="BK106" s="840" t="s">
        <v>472</v>
      </c>
      <c r="BL106" s="827" t="s">
        <v>473</v>
      </c>
      <c r="BM106" s="835">
        <f>BK82-(BL113+BL115)</f>
        <v>-114.10062592815609</v>
      </c>
      <c r="BN106" s="835">
        <f>ABS(BM106)</f>
        <v>114.10062592815609</v>
      </c>
      <c r="BO106" s="345"/>
      <c r="BP106" s="835"/>
      <c r="BQ106" s="840" t="s">
        <v>472</v>
      </c>
      <c r="BR106" s="827" t="s">
        <v>473</v>
      </c>
      <c r="BS106" s="835">
        <f>BQ82-(BR113+BR115)</f>
        <v>-123.05504334904163</v>
      </c>
      <c r="BT106" s="835">
        <f>ABS(BS106)</f>
        <v>123.05504334904163</v>
      </c>
      <c r="BU106" s="345"/>
      <c r="BV106" s="835"/>
      <c r="BW106" s="840" t="s">
        <v>472</v>
      </c>
      <c r="BX106" s="827" t="s">
        <v>473</v>
      </c>
      <c r="BY106" s="835">
        <f>BW82-(BX113+BX115)</f>
        <v>-129.68061730997746</v>
      </c>
      <c r="BZ106" s="835">
        <f>ABS(BY106)</f>
        <v>129.68061730997746</v>
      </c>
      <c r="CA106" s="345"/>
      <c r="CB106" s="835"/>
      <c r="CC106" s="840" t="s">
        <v>472</v>
      </c>
      <c r="CD106" s="827" t="s">
        <v>473</v>
      </c>
      <c r="CE106" s="835">
        <f>CC82-(CD113+CD115)</f>
        <v>-134.54019102990316</v>
      </c>
      <c r="CF106" s="835">
        <f>ABS(CE106)</f>
        <v>134.54019102990316</v>
      </c>
      <c r="CG106" s="345"/>
      <c r="CH106" s="835"/>
      <c r="CI106" s="840" t="s">
        <v>472</v>
      </c>
      <c r="CJ106" s="827" t="s">
        <v>473</v>
      </c>
      <c r="CK106" s="835">
        <f>CI82-(CJ113+CJ115)</f>
        <v>-138.08158305380957</v>
      </c>
      <c r="CL106" s="835">
        <f>ABS(CK106)</f>
        <v>138.08158305380957</v>
      </c>
      <c r="CM106" s="345"/>
      <c r="CN106" s="835"/>
      <c r="CO106" s="840" t="s">
        <v>472</v>
      </c>
      <c r="CP106" s="827" t="s">
        <v>473</v>
      </c>
      <c r="CQ106" s="835">
        <f>CO82-(CP113+CP115)</f>
        <v>-140.65025364339573</v>
      </c>
      <c r="CR106" s="835">
        <f>ABS(CQ106)</f>
        <v>140.65025364339573</v>
      </c>
      <c r="CS106" s="345"/>
      <c r="CT106" s="835"/>
      <c r="CU106" s="840" t="s">
        <v>472</v>
      </c>
      <c r="CV106" s="827" t="s">
        <v>473</v>
      </c>
      <c r="CW106" s="835">
        <f>CU82-(CV113+CV115)</f>
        <v>-142.5070367077266</v>
      </c>
      <c r="CX106" s="835">
        <f>ABS(CW106)</f>
        <v>142.5070367077266</v>
      </c>
      <c r="CY106" s="345"/>
      <c r="CZ106" s="835"/>
      <c r="DA106" s="840" t="s">
        <v>472</v>
      </c>
      <c r="DB106" s="827" t="s">
        <v>473</v>
      </c>
      <c r="DC106" s="835">
        <f>DA82-(DB113+DB115)</f>
        <v>-143.84591896824344</v>
      </c>
      <c r="DD106" s="835">
        <f>ABS(DC106)</f>
        <v>143.84591896824344</v>
      </c>
      <c r="DE106" s="345"/>
      <c r="DF106" s="835"/>
      <c r="DG106" s="840" t="s">
        <v>472</v>
      </c>
      <c r="DH106" s="827" t="s">
        <v>473</v>
      </c>
      <c r="DI106" s="835">
        <f>DG82-(DH113+DH115)</f>
        <v>-144.80963855680321</v>
      </c>
      <c r="DJ106" s="835">
        <f>ABS(DI106)</f>
        <v>144.80963855680321</v>
      </c>
      <c r="DK106" s="345"/>
      <c r="DL106" s="835"/>
      <c r="DM106" s="840" t="s">
        <v>472</v>
      </c>
      <c r="DN106" s="827" t="s">
        <v>473</v>
      </c>
      <c r="DO106" s="835">
        <f>DM82-(DN113+DN115)</f>
        <v>-145.50242997965427</v>
      </c>
      <c r="DP106" s="835">
        <f>ABS(DO106)</f>
        <v>145.50242997965427</v>
      </c>
      <c r="DQ106" s="345"/>
      <c r="DR106" s="835"/>
      <c r="DS106" s="840" t="s">
        <v>472</v>
      </c>
      <c r="DT106" s="827" t="s">
        <v>473</v>
      </c>
      <c r="DU106" s="835">
        <f>DS82-(DT113+DT115)</f>
        <v>-146</v>
      </c>
      <c r="DV106" s="835">
        <f>ABS(DU106)</f>
        <v>146</v>
      </c>
      <c r="DW106" s="345"/>
      <c r="DX106" s="835"/>
      <c r="DY106" s="840" t="s">
        <v>472</v>
      </c>
      <c r="DZ106" s="827" t="s">
        <v>473</v>
      </c>
      <c r="EA106" s="835">
        <f>DY82-(DZ113+DZ115)</f>
        <v>-146</v>
      </c>
      <c r="EB106" s="835">
        <f>ABS(EA106)</f>
        <v>146</v>
      </c>
      <c r="EC106" s="345"/>
      <c r="ED106" s="835"/>
      <c r="EE106" s="840" t="s">
        <v>472</v>
      </c>
      <c r="EF106" s="827" t="s">
        <v>473</v>
      </c>
      <c r="EG106" s="835">
        <f>EE82-(EF113+EF115)</f>
        <v>-146</v>
      </c>
      <c r="EH106" s="835">
        <f>ABS(EG106)</f>
        <v>146</v>
      </c>
      <c r="EI106" s="345"/>
      <c r="EJ106" s="835"/>
      <c r="EK106" s="840" t="s">
        <v>472</v>
      </c>
      <c r="EL106" s="827" t="s">
        <v>473</v>
      </c>
      <c r="EM106" s="835">
        <f>EK82-(EL113+EL115)</f>
        <v>-146</v>
      </c>
      <c r="EN106" s="835">
        <f>ABS(EM106)</f>
        <v>146</v>
      </c>
      <c r="EO106" s="345"/>
      <c r="EP106" s="835"/>
      <c r="EQ106" s="840" t="s">
        <v>472</v>
      </c>
      <c r="ER106" s="827" t="s">
        <v>473</v>
      </c>
      <c r="ES106" s="835">
        <f>EQ82-(ER113+ER115)</f>
        <v>-146</v>
      </c>
      <c r="ET106" s="835">
        <f>ABS(ES106)</f>
        <v>146</v>
      </c>
      <c r="EU106" s="345"/>
      <c r="EV106" s="835"/>
      <c r="EW106" s="840" t="s">
        <v>472</v>
      </c>
      <c r="EX106" s="827" t="s">
        <v>473</v>
      </c>
      <c r="EY106" s="835">
        <f>EW82-(EX113+EX115)</f>
        <v>-146</v>
      </c>
      <c r="EZ106" s="835">
        <f>ABS(EY106)</f>
        <v>146</v>
      </c>
      <c r="FA106" s="345"/>
      <c r="FB106" s="835"/>
      <c r="FC106" s="840" t="s">
        <v>472</v>
      </c>
      <c r="FD106" s="827" t="s">
        <v>473</v>
      </c>
      <c r="FE106" s="835">
        <f>FC82-(FD113+FD115)</f>
        <v>-146</v>
      </c>
      <c r="FF106" s="835">
        <f>ABS(FE106)</f>
        <v>146</v>
      </c>
      <c r="FG106" s="345"/>
      <c r="FH106" s="835"/>
      <c r="FI106" s="840" t="s">
        <v>472</v>
      </c>
      <c r="FJ106" s="827" t="s">
        <v>473</v>
      </c>
      <c r="FK106" s="835">
        <f>FI82-(FJ113+FJ115)</f>
        <v>-146</v>
      </c>
      <c r="FL106" s="835">
        <f>ABS(FK106)</f>
        <v>146</v>
      </c>
      <c r="FM106" s="345"/>
      <c r="FN106" s="835"/>
      <c r="FO106" s="840" t="s">
        <v>472</v>
      </c>
      <c r="FP106" s="827" t="s">
        <v>473</v>
      </c>
      <c r="FQ106" s="835">
        <f>FO82-(FP113+FP115)</f>
        <v>-146</v>
      </c>
      <c r="FR106" s="835">
        <f>ABS(FQ106)</f>
        <v>146</v>
      </c>
      <c r="FS106" s="345"/>
      <c r="FT106" s="835"/>
      <c r="FU106" s="840" t="s">
        <v>472</v>
      </c>
      <c r="FV106" s="827" t="s">
        <v>473</v>
      </c>
      <c r="FW106" s="835">
        <f>FU82-(FV113+FV115)</f>
        <v>-146</v>
      </c>
      <c r="FX106" s="835">
        <f>ABS(FW106)</f>
        <v>146</v>
      </c>
      <c r="FY106" s="345"/>
    </row>
    <row r="107" spans="1:181" x14ac:dyDescent="0.3">
      <c r="A107" s="19"/>
      <c r="B107" s="827" t="s">
        <v>418</v>
      </c>
      <c r="C107" s="840">
        <f>C80</f>
        <v>190</v>
      </c>
      <c r="D107" s="835"/>
      <c r="E107" s="835"/>
      <c r="F107" s="835"/>
      <c r="G107" s="345"/>
      <c r="H107" s="827" t="s">
        <v>418</v>
      </c>
      <c r="I107" s="840">
        <f>I80</f>
        <v>187.14945430781137</v>
      </c>
      <c r="J107" s="835"/>
      <c r="K107" s="835"/>
      <c r="L107" s="835"/>
      <c r="M107" s="345"/>
      <c r="N107" s="827" t="s">
        <v>418</v>
      </c>
      <c r="O107" s="840">
        <f>O80</f>
        <v>184.1390731943271</v>
      </c>
      <c r="P107" s="835"/>
      <c r="Q107" s="835"/>
      <c r="R107" s="835"/>
      <c r="S107" s="345"/>
      <c r="T107" s="827" t="s">
        <v>418</v>
      </c>
      <c r="U107" s="840">
        <f>U80</f>
        <v>181.12869208084285</v>
      </c>
      <c r="V107" s="835"/>
      <c r="W107" s="835"/>
      <c r="X107" s="835"/>
      <c r="Y107" s="345"/>
      <c r="Z107" s="827" t="s">
        <v>418</v>
      </c>
      <c r="AA107" s="840">
        <f>AA80</f>
        <v>178.27814638865422</v>
      </c>
      <c r="AB107" s="835"/>
      <c r="AC107" s="835"/>
      <c r="AD107" s="835"/>
      <c r="AE107" s="345"/>
      <c r="AF107" s="827" t="s">
        <v>418</v>
      </c>
      <c r="AG107" s="840">
        <f>AG80</f>
        <v>175.71503732209339</v>
      </c>
      <c r="AH107" s="835"/>
      <c r="AI107" s="835"/>
      <c r="AJ107" s="835"/>
      <c r="AK107" s="345"/>
      <c r="AL107" s="827" t="s">
        <v>418</v>
      </c>
      <c r="AM107" s="840">
        <f>AM80</f>
        <v>173.51539398179671</v>
      </c>
      <c r="AN107" s="835"/>
      <c r="AO107" s="835"/>
      <c r="AP107" s="835"/>
      <c r="AQ107" s="345"/>
      <c r="AR107" s="827" t="s">
        <v>418</v>
      </c>
      <c r="AS107" s="840">
        <f>AS80</f>
        <v>171.70197211524521</v>
      </c>
      <c r="AT107" s="835"/>
      <c r="AU107" s="835"/>
      <c r="AV107" s="835"/>
      <c r="AW107" s="345"/>
      <c r="AX107" s="827" t="s">
        <v>418</v>
      </c>
      <c r="AY107" s="840">
        <f>AY80</f>
        <v>170.25580487359449</v>
      </c>
      <c r="AZ107" s="835"/>
      <c r="BA107" s="835"/>
      <c r="BB107" s="835"/>
      <c r="BC107" s="345"/>
      <c r="BD107" s="827" t="s">
        <v>418</v>
      </c>
      <c r="BE107" s="840">
        <f>BE80</f>
        <v>169.13276654780796</v>
      </c>
      <c r="BF107" s="835"/>
      <c r="BG107" s="835"/>
      <c r="BH107" s="835"/>
      <c r="BI107" s="345"/>
      <c r="BJ107" s="827" t="s">
        <v>418</v>
      </c>
      <c r="BK107" s="840">
        <f>BK80</f>
        <v>168.27852671941741</v>
      </c>
      <c r="BL107" s="835"/>
      <c r="BM107" s="835"/>
      <c r="BN107" s="835"/>
      <c r="BO107" s="345"/>
      <c r="BP107" s="827" t="s">
        <v>418</v>
      </c>
      <c r="BQ107" s="840">
        <f>BQ80</f>
        <v>167.63892547506845</v>
      </c>
      <c r="BR107" s="835"/>
      <c r="BS107" s="835"/>
      <c r="BT107" s="835"/>
      <c r="BU107" s="345"/>
      <c r="BV107" s="827" t="s">
        <v>418</v>
      </c>
      <c r="BW107" s="840">
        <f>BW80</f>
        <v>167.16567019214446</v>
      </c>
      <c r="BX107" s="835"/>
      <c r="BY107" s="835"/>
      <c r="BZ107" s="835"/>
      <c r="CA107" s="345"/>
      <c r="CB107" s="827" t="s">
        <v>418</v>
      </c>
      <c r="CC107" s="840">
        <f>CC80</f>
        <v>166.81855778357834</v>
      </c>
      <c r="CD107" s="835"/>
      <c r="CE107" s="835"/>
      <c r="CF107" s="835"/>
      <c r="CG107" s="345"/>
      <c r="CH107" s="827" t="s">
        <v>418</v>
      </c>
      <c r="CI107" s="840">
        <f>CI80</f>
        <v>166.56560121044217</v>
      </c>
      <c r="CJ107" s="835"/>
      <c r="CK107" s="835"/>
      <c r="CL107" s="835"/>
      <c r="CM107" s="345"/>
      <c r="CN107" s="827" t="s">
        <v>418</v>
      </c>
      <c r="CO107" s="840">
        <f>CO80</f>
        <v>166.38212473975744</v>
      </c>
      <c r="CP107" s="835"/>
      <c r="CQ107" s="835"/>
      <c r="CR107" s="835"/>
      <c r="CS107" s="345"/>
      <c r="CT107" s="827" t="s">
        <v>418</v>
      </c>
      <c r="CU107" s="840">
        <f>CU80</f>
        <v>166.24949737801953</v>
      </c>
      <c r="CV107" s="835"/>
      <c r="CW107" s="835"/>
      <c r="CX107" s="835"/>
      <c r="CY107" s="345"/>
      <c r="CZ107" s="827" t="s">
        <v>418</v>
      </c>
      <c r="DA107" s="840">
        <f>DA80</f>
        <v>166.15386293083975</v>
      </c>
      <c r="DB107" s="835"/>
      <c r="DC107" s="835"/>
      <c r="DD107" s="835"/>
      <c r="DE107" s="345"/>
      <c r="DF107" s="827" t="s">
        <v>418</v>
      </c>
      <c r="DG107" s="840">
        <f>DG80</f>
        <v>166.08502581737119</v>
      </c>
      <c r="DH107" s="835"/>
      <c r="DI107" s="835"/>
      <c r="DJ107" s="835"/>
      <c r="DK107" s="345"/>
      <c r="DL107" s="827" t="s">
        <v>418</v>
      </c>
      <c r="DM107" s="840">
        <f>DM80</f>
        <v>166.03554071573899</v>
      </c>
      <c r="DN107" s="835"/>
      <c r="DO107" s="835"/>
      <c r="DP107" s="835"/>
      <c r="DQ107" s="345"/>
      <c r="DR107" s="827" t="s">
        <v>418</v>
      </c>
      <c r="DS107" s="840">
        <f>DS80</f>
        <v>166</v>
      </c>
      <c r="DT107" s="835"/>
      <c r="DU107" s="835"/>
      <c r="DV107" s="835"/>
      <c r="DW107" s="345"/>
      <c r="DX107" s="827" t="s">
        <v>418</v>
      </c>
      <c r="DY107" s="840">
        <f>DY80</f>
        <v>166</v>
      </c>
      <c r="DZ107" s="835"/>
      <c r="EA107" s="835"/>
      <c r="EB107" s="835"/>
      <c r="EC107" s="345"/>
      <c r="ED107" s="827" t="s">
        <v>418</v>
      </c>
      <c r="EE107" s="840">
        <f>EE80</f>
        <v>166</v>
      </c>
      <c r="EF107" s="835"/>
      <c r="EG107" s="835"/>
      <c r="EH107" s="835"/>
      <c r="EI107" s="345"/>
      <c r="EJ107" s="827" t="s">
        <v>418</v>
      </c>
      <c r="EK107" s="840">
        <f>EK80</f>
        <v>166</v>
      </c>
      <c r="EL107" s="835"/>
      <c r="EM107" s="835"/>
      <c r="EN107" s="835"/>
      <c r="EO107" s="345"/>
      <c r="EP107" s="827" t="s">
        <v>418</v>
      </c>
      <c r="EQ107" s="840">
        <f>EQ80</f>
        <v>166</v>
      </c>
      <c r="ER107" s="835"/>
      <c r="ES107" s="835"/>
      <c r="ET107" s="835"/>
      <c r="EU107" s="345"/>
      <c r="EV107" s="827" t="s">
        <v>418</v>
      </c>
      <c r="EW107" s="840">
        <f>EW80</f>
        <v>166</v>
      </c>
      <c r="EX107" s="835"/>
      <c r="EY107" s="835"/>
      <c r="EZ107" s="835"/>
      <c r="FA107" s="345"/>
      <c r="FB107" s="827" t="s">
        <v>418</v>
      </c>
      <c r="FC107" s="840">
        <f>FC80</f>
        <v>166</v>
      </c>
      <c r="FD107" s="835"/>
      <c r="FE107" s="835"/>
      <c r="FF107" s="835"/>
      <c r="FG107" s="345"/>
      <c r="FH107" s="827" t="s">
        <v>418</v>
      </c>
      <c r="FI107" s="840">
        <f>FI80</f>
        <v>166</v>
      </c>
      <c r="FJ107" s="835"/>
      <c r="FK107" s="835"/>
      <c r="FL107" s="835"/>
      <c r="FM107" s="345"/>
      <c r="FN107" s="827" t="s">
        <v>418</v>
      </c>
      <c r="FO107" s="840">
        <f>FO80</f>
        <v>166</v>
      </c>
      <c r="FP107" s="835"/>
      <c r="FQ107" s="835"/>
      <c r="FR107" s="835"/>
      <c r="FS107" s="345"/>
      <c r="FT107" s="827" t="s">
        <v>418</v>
      </c>
      <c r="FU107" s="840">
        <f>FU80</f>
        <v>166</v>
      </c>
      <c r="FV107" s="835"/>
      <c r="FW107" s="835"/>
      <c r="FX107" s="835"/>
      <c r="FY107" s="345"/>
    </row>
    <row r="108" spans="1:181" x14ac:dyDescent="0.3">
      <c r="A108" s="19"/>
      <c r="B108" s="827" t="s">
        <v>417</v>
      </c>
      <c r="C108" s="840">
        <f>C81</f>
        <v>190</v>
      </c>
      <c r="D108" s="835"/>
      <c r="E108" s="835"/>
      <c r="F108" s="835"/>
      <c r="G108" s="345"/>
      <c r="H108" s="827" t="s">
        <v>417</v>
      </c>
      <c r="I108" s="840">
        <f>I81</f>
        <v>187.14945430781137</v>
      </c>
      <c r="J108" s="835"/>
      <c r="K108" s="835"/>
      <c r="L108" s="835"/>
      <c r="M108" s="345"/>
      <c r="N108" s="827" t="s">
        <v>417</v>
      </c>
      <c r="O108" s="840">
        <f>O81</f>
        <v>184.1390731943271</v>
      </c>
      <c r="P108" s="835"/>
      <c r="Q108" s="835"/>
      <c r="R108" s="835"/>
      <c r="S108" s="345"/>
      <c r="T108" s="827" t="s">
        <v>417</v>
      </c>
      <c r="U108" s="840">
        <f>U81</f>
        <v>181.12869208084285</v>
      </c>
      <c r="V108" s="835"/>
      <c r="W108" s="835"/>
      <c r="X108" s="835"/>
      <c r="Y108" s="345"/>
      <c r="Z108" s="827" t="s">
        <v>417</v>
      </c>
      <c r="AA108" s="840">
        <f>AA81</f>
        <v>178.27814638865422</v>
      </c>
      <c r="AB108" s="835"/>
      <c r="AC108" s="835"/>
      <c r="AD108" s="835"/>
      <c r="AE108" s="345"/>
      <c r="AF108" s="827" t="s">
        <v>417</v>
      </c>
      <c r="AG108" s="840">
        <f>AG81</f>
        <v>175.71503732209339</v>
      </c>
      <c r="AH108" s="835"/>
      <c r="AI108" s="835"/>
      <c r="AJ108" s="835"/>
      <c r="AK108" s="345"/>
      <c r="AL108" s="827" t="s">
        <v>417</v>
      </c>
      <c r="AM108" s="840">
        <f>AM81</f>
        <v>173.51539398179671</v>
      </c>
      <c r="AN108" s="835"/>
      <c r="AO108" s="835"/>
      <c r="AP108" s="835"/>
      <c r="AQ108" s="345"/>
      <c r="AR108" s="827" t="s">
        <v>417</v>
      </c>
      <c r="AS108" s="840">
        <f>AS81</f>
        <v>171.70197211524521</v>
      </c>
      <c r="AT108" s="835"/>
      <c r="AU108" s="835"/>
      <c r="AV108" s="835"/>
      <c r="AW108" s="345"/>
      <c r="AX108" s="827" t="s">
        <v>417</v>
      </c>
      <c r="AY108" s="840">
        <f>AY81</f>
        <v>170.25580487359449</v>
      </c>
      <c r="AZ108" s="835"/>
      <c r="BA108" s="835"/>
      <c r="BB108" s="835"/>
      <c r="BC108" s="345"/>
      <c r="BD108" s="827" t="s">
        <v>417</v>
      </c>
      <c r="BE108" s="840">
        <f>BE81</f>
        <v>169.13276654780796</v>
      </c>
      <c r="BF108" s="835"/>
      <c r="BG108" s="835"/>
      <c r="BH108" s="835"/>
      <c r="BI108" s="345"/>
      <c r="BJ108" s="827" t="s">
        <v>417</v>
      </c>
      <c r="BK108" s="840">
        <f>BK81</f>
        <v>168.27852671941741</v>
      </c>
      <c r="BL108" s="835"/>
      <c r="BM108" s="835"/>
      <c r="BN108" s="835"/>
      <c r="BO108" s="345"/>
      <c r="BP108" s="827" t="s">
        <v>417</v>
      </c>
      <c r="BQ108" s="840">
        <f>BQ81</f>
        <v>167.63892547506845</v>
      </c>
      <c r="BR108" s="835"/>
      <c r="BS108" s="835"/>
      <c r="BT108" s="835"/>
      <c r="BU108" s="345"/>
      <c r="BV108" s="827" t="s">
        <v>417</v>
      </c>
      <c r="BW108" s="840">
        <f>BW81</f>
        <v>167.16567019214446</v>
      </c>
      <c r="BX108" s="835"/>
      <c r="BY108" s="835"/>
      <c r="BZ108" s="835"/>
      <c r="CA108" s="345"/>
      <c r="CB108" s="827" t="s">
        <v>417</v>
      </c>
      <c r="CC108" s="840">
        <f>CC81</f>
        <v>166.81855778357834</v>
      </c>
      <c r="CD108" s="835"/>
      <c r="CE108" s="835"/>
      <c r="CF108" s="835"/>
      <c r="CG108" s="345"/>
      <c r="CH108" s="827" t="s">
        <v>417</v>
      </c>
      <c r="CI108" s="840">
        <f>CI81</f>
        <v>166.56560121044217</v>
      </c>
      <c r="CJ108" s="835"/>
      <c r="CK108" s="835"/>
      <c r="CL108" s="835"/>
      <c r="CM108" s="345"/>
      <c r="CN108" s="827" t="s">
        <v>417</v>
      </c>
      <c r="CO108" s="840">
        <f>CO81</f>
        <v>166.38212473975744</v>
      </c>
      <c r="CP108" s="835"/>
      <c r="CQ108" s="835"/>
      <c r="CR108" s="835"/>
      <c r="CS108" s="345"/>
      <c r="CT108" s="827" t="s">
        <v>417</v>
      </c>
      <c r="CU108" s="840">
        <f>CU81</f>
        <v>166.24949737801953</v>
      </c>
      <c r="CV108" s="835"/>
      <c r="CW108" s="835"/>
      <c r="CX108" s="835"/>
      <c r="CY108" s="345"/>
      <c r="CZ108" s="827" t="s">
        <v>417</v>
      </c>
      <c r="DA108" s="840">
        <f>DA81</f>
        <v>166.15386293083975</v>
      </c>
      <c r="DB108" s="835"/>
      <c r="DC108" s="835"/>
      <c r="DD108" s="835"/>
      <c r="DE108" s="345"/>
      <c r="DF108" s="827" t="s">
        <v>417</v>
      </c>
      <c r="DG108" s="840">
        <f>DG81</f>
        <v>166.08502581737119</v>
      </c>
      <c r="DH108" s="835"/>
      <c r="DI108" s="835"/>
      <c r="DJ108" s="835"/>
      <c r="DK108" s="345"/>
      <c r="DL108" s="827" t="s">
        <v>417</v>
      </c>
      <c r="DM108" s="840">
        <f>DM81</f>
        <v>166.03554071573899</v>
      </c>
      <c r="DN108" s="835"/>
      <c r="DO108" s="835"/>
      <c r="DP108" s="835"/>
      <c r="DQ108" s="345"/>
      <c r="DR108" s="827" t="s">
        <v>417</v>
      </c>
      <c r="DS108" s="840">
        <f>DS81</f>
        <v>166</v>
      </c>
      <c r="DT108" s="835"/>
      <c r="DU108" s="835"/>
      <c r="DV108" s="835"/>
      <c r="DW108" s="345"/>
      <c r="DX108" s="827" t="s">
        <v>417</v>
      </c>
      <c r="DY108" s="840">
        <f>DY81</f>
        <v>166</v>
      </c>
      <c r="DZ108" s="835"/>
      <c r="EA108" s="835"/>
      <c r="EB108" s="835"/>
      <c r="EC108" s="345"/>
      <c r="ED108" s="827" t="s">
        <v>417</v>
      </c>
      <c r="EE108" s="840">
        <f>EE81</f>
        <v>166</v>
      </c>
      <c r="EF108" s="835"/>
      <c r="EG108" s="835"/>
      <c r="EH108" s="835"/>
      <c r="EI108" s="345"/>
      <c r="EJ108" s="827" t="s">
        <v>417</v>
      </c>
      <c r="EK108" s="840">
        <f>EK81</f>
        <v>166</v>
      </c>
      <c r="EL108" s="835"/>
      <c r="EM108" s="835"/>
      <c r="EN108" s="835"/>
      <c r="EO108" s="345"/>
      <c r="EP108" s="827" t="s">
        <v>417</v>
      </c>
      <c r="EQ108" s="840">
        <f>EQ81</f>
        <v>166</v>
      </c>
      <c r="ER108" s="835"/>
      <c r="ES108" s="835"/>
      <c r="ET108" s="835"/>
      <c r="EU108" s="345"/>
      <c r="EV108" s="827" t="s">
        <v>417</v>
      </c>
      <c r="EW108" s="840">
        <f>EW81</f>
        <v>166</v>
      </c>
      <c r="EX108" s="835"/>
      <c r="EY108" s="835"/>
      <c r="EZ108" s="835"/>
      <c r="FA108" s="345"/>
      <c r="FB108" s="827" t="s">
        <v>417</v>
      </c>
      <c r="FC108" s="840">
        <f>FC81</f>
        <v>166</v>
      </c>
      <c r="FD108" s="835"/>
      <c r="FE108" s="835"/>
      <c r="FF108" s="835"/>
      <c r="FG108" s="345"/>
      <c r="FH108" s="827" t="s">
        <v>417</v>
      </c>
      <c r="FI108" s="840">
        <f>FI81</f>
        <v>166</v>
      </c>
      <c r="FJ108" s="835"/>
      <c r="FK108" s="835"/>
      <c r="FL108" s="835"/>
      <c r="FM108" s="345"/>
      <c r="FN108" s="827" t="s">
        <v>417</v>
      </c>
      <c r="FO108" s="840">
        <f>FO81</f>
        <v>166</v>
      </c>
      <c r="FP108" s="835"/>
      <c r="FQ108" s="835"/>
      <c r="FR108" s="835"/>
      <c r="FS108" s="345"/>
      <c r="FT108" s="827" t="s">
        <v>417</v>
      </c>
      <c r="FU108" s="840">
        <f>FU81</f>
        <v>166</v>
      </c>
      <c r="FV108" s="835"/>
      <c r="FW108" s="835"/>
      <c r="FX108" s="835"/>
      <c r="FY108" s="345"/>
    </row>
    <row r="109" spans="1:181" x14ac:dyDescent="0.3">
      <c r="A109" s="19"/>
      <c r="B109" s="827" t="s">
        <v>416</v>
      </c>
      <c r="C109" s="840">
        <f>C82</f>
        <v>190</v>
      </c>
      <c r="D109" s="835"/>
      <c r="E109" s="835"/>
      <c r="F109" s="835"/>
      <c r="G109" s="345"/>
      <c r="H109" s="827" t="s">
        <v>416</v>
      </c>
      <c r="I109" s="840">
        <f>I82</f>
        <v>187.14945430781137</v>
      </c>
      <c r="J109" s="835"/>
      <c r="K109" s="835"/>
      <c r="L109" s="835"/>
      <c r="M109" s="345"/>
      <c r="N109" s="827" t="s">
        <v>416</v>
      </c>
      <c r="O109" s="840">
        <f>O82</f>
        <v>184.1390731943271</v>
      </c>
      <c r="P109" s="835"/>
      <c r="Q109" s="835"/>
      <c r="R109" s="835"/>
      <c r="S109" s="345"/>
      <c r="T109" s="827" t="s">
        <v>416</v>
      </c>
      <c r="U109" s="840">
        <f>U82</f>
        <v>181.12869208084285</v>
      </c>
      <c r="V109" s="835"/>
      <c r="W109" s="835"/>
      <c r="X109" s="835"/>
      <c r="Y109" s="345"/>
      <c r="Z109" s="827" t="s">
        <v>416</v>
      </c>
      <c r="AA109" s="840">
        <f>AA82</f>
        <v>178.27814638865422</v>
      </c>
      <c r="AB109" s="835"/>
      <c r="AC109" s="835"/>
      <c r="AD109" s="835"/>
      <c r="AE109" s="345"/>
      <c r="AF109" s="827" t="s">
        <v>416</v>
      </c>
      <c r="AG109" s="840">
        <f>AG82</f>
        <v>175.71503732209339</v>
      </c>
      <c r="AH109" s="835"/>
      <c r="AI109" s="835"/>
      <c r="AJ109" s="835"/>
      <c r="AK109" s="345"/>
      <c r="AL109" s="827" t="s">
        <v>416</v>
      </c>
      <c r="AM109" s="840">
        <f>AM82</f>
        <v>173.51539398179671</v>
      </c>
      <c r="AN109" s="835"/>
      <c r="AO109" s="835"/>
      <c r="AP109" s="835"/>
      <c r="AQ109" s="345"/>
      <c r="AR109" s="827" t="s">
        <v>416</v>
      </c>
      <c r="AS109" s="840">
        <f>AS82</f>
        <v>171.70197211524521</v>
      </c>
      <c r="AT109" s="835"/>
      <c r="AU109" s="835"/>
      <c r="AV109" s="835"/>
      <c r="AW109" s="345"/>
      <c r="AX109" s="827" t="s">
        <v>416</v>
      </c>
      <c r="AY109" s="840">
        <f>AY82</f>
        <v>170.25580487359449</v>
      </c>
      <c r="AZ109" s="835"/>
      <c r="BA109" s="835"/>
      <c r="BB109" s="835"/>
      <c r="BC109" s="345"/>
      <c r="BD109" s="827" t="s">
        <v>416</v>
      </c>
      <c r="BE109" s="840">
        <f>BE82</f>
        <v>169.13276654780796</v>
      </c>
      <c r="BF109" s="835"/>
      <c r="BG109" s="835"/>
      <c r="BH109" s="835"/>
      <c r="BI109" s="345"/>
      <c r="BJ109" s="827" t="s">
        <v>416</v>
      </c>
      <c r="BK109" s="840">
        <f>BK82</f>
        <v>168.27852671941741</v>
      </c>
      <c r="BL109" s="835"/>
      <c r="BM109" s="835"/>
      <c r="BN109" s="835"/>
      <c r="BO109" s="345"/>
      <c r="BP109" s="827" t="s">
        <v>416</v>
      </c>
      <c r="BQ109" s="840">
        <f>BQ82</f>
        <v>167.63892547506845</v>
      </c>
      <c r="BR109" s="835"/>
      <c r="BS109" s="835"/>
      <c r="BT109" s="835"/>
      <c r="BU109" s="345"/>
      <c r="BV109" s="827" t="s">
        <v>416</v>
      </c>
      <c r="BW109" s="840">
        <f>BW82</f>
        <v>167.16567019214446</v>
      </c>
      <c r="BX109" s="835"/>
      <c r="BY109" s="835"/>
      <c r="BZ109" s="835"/>
      <c r="CA109" s="345"/>
      <c r="CB109" s="827" t="s">
        <v>416</v>
      </c>
      <c r="CC109" s="840">
        <f>CC82</f>
        <v>166.81855778357834</v>
      </c>
      <c r="CD109" s="835"/>
      <c r="CE109" s="835"/>
      <c r="CF109" s="835"/>
      <c r="CG109" s="345"/>
      <c r="CH109" s="827" t="s">
        <v>416</v>
      </c>
      <c r="CI109" s="840">
        <f>CI82</f>
        <v>166.56560121044217</v>
      </c>
      <c r="CJ109" s="835"/>
      <c r="CK109" s="835"/>
      <c r="CL109" s="835"/>
      <c r="CM109" s="345"/>
      <c r="CN109" s="827" t="s">
        <v>416</v>
      </c>
      <c r="CO109" s="840">
        <f>CO82</f>
        <v>166.38212473975744</v>
      </c>
      <c r="CP109" s="835"/>
      <c r="CQ109" s="835"/>
      <c r="CR109" s="835"/>
      <c r="CS109" s="345"/>
      <c r="CT109" s="827" t="s">
        <v>416</v>
      </c>
      <c r="CU109" s="840">
        <f>CU82</f>
        <v>166.24949737801953</v>
      </c>
      <c r="CV109" s="835"/>
      <c r="CW109" s="835"/>
      <c r="CX109" s="835"/>
      <c r="CY109" s="345"/>
      <c r="CZ109" s="827" t="s">
        <v>416</v>
      </c>
      <c r="DA109" s="840">
        <f>DA82</f>
        <v>166.15386293083975</v>
      </c>
      <c r="DB109" s="835"/>
      <c r="DC109" s="835"/>
      <c r="DD109" s="835"/>
      <c r="DE109" s="345"/>
      <c r="DF109" s="827" t="s">
        <v>416</v>
      </c>
      <c r="DG109" s="840">
        <f>DG82</f>
        <v>166.08502581737119</v>
      </c>
      <c r="DH109" s="835"/>
      <c r="DI109" s="835"/>
      <c r="DJ109" s="835"/>
      <c r="DK109" s="345"/>
      <c r="DL109" s="827" t="s">
        <v>416</v>
      </c>
      <c r="DM109" s="840">
        <f>DM82</f>
        <v>166.03554071573899</v>
      </c>
      <c r="DN109" s="835"/>
      <c r="DO109" s="835"/>
      <c r="DP109" s="835"/>
      <c r="DQ109" s="345"/>
      <c r="DR109" s="827" t="s">
        <v>416</v>
      </c>
      <c r="DS109" s="840">
        <f>DS82</f>
        <v>166</v>
      </c>
      <c r="DT109" s="835"/>
      <c r="DU109" s="835"/>
      <c r="DV109" s="835"/>
      <c r="DW109" s="345"/>
      <c r="DX109" s="827" t="s">
        <v>416</v>
      </c>
      <c r="DY109" s="840">
        <f>DY82</f>
        <v>166</v>
      </c>
      <c r="DZ109" s="835"/>
      <c r="EA109" s="835"/>
      <c r="EB109" s="835"/>
      <c r="EC109" s="345"/>
      <c r="ED109" s="827" t="s">
        <v>416</v>
      </c>
      <c r="EE109" s="840">
        <f>EE82</f>
        <v>166</v>
      </c>
      <c r="EF109" s="835"/>
      <c r="EG109" s="835"/>
      <c r="EH109" s="835"/>
      <c r="EI109" s="345"/>
      <c r="EJ109" s="827" t="s">
        <v>416</v>
      </c>
      <c r="EK109" s="840">
        <f>EK82</f>
        <v>166</v>
      </c>
      <c r="EL109" s="835"/>
      <c r="EM109" s="835"/>
      <c r="EN109" s="835"/>
      <c r="EO109" s="345"/>
      <c r="EP109" s="827" t="s">
        <v>416</v>
      </c>
      <c r="EQ109" s="840">
        <f>EQ82</f>
        <v>166</v>
      </c>
      <c r="ER109" s="835"/>
      <c r="ES109" s="835"/>
      <c r="ET109" s="835"/>
      <c r="EU109" s="345"/>
      <c r="EV109" s="827" t="s">
        <v>416</v>
      </c>
      <c r="EW109" s="840">
        <f>EW82</f>
        <v>166</v>
      </c>
      <c r="EX109" s="835"/>
      <c r="EY109" s="835"/>
      <c r="EZ109" s="835"/>
      <c r="FA109" s="345"/>
      <c r="FB109" s="827" t="s">
        <v>416</v>
      </c>
      <c r="FC109" s="840">
        <f>FC82</f>
        <v>166</v>
      </c>
      <c r="FD109" s="835"/>
      <c r="FE109" s="835"/>
      <c r="FF109" s="835"/>
      <c r="FG109" s="345"/>
      <c r="FH109" s="827" t="s">
        <v>416</v>
      </c>
      <c r="FI109" s="840">
        <f>FI82</f>
        <v>166</v>
      </c>
      <c r="FJ109" s="835"/>
      <c r="FK109" s="835"/>
      <c r="FL109" s="835"/>
      <c r="FM109" s="345"/>
      <c r="FN109" s="827" t="s">
        <v>416</v>
      </c>
      <c r="FO109" s="840">
        <f>FO82</f>
        <v>166</v>
      </c>
      <c r="FP109" s="835"/>
      <c r="FQ109" s="835"/>
      <c r="FR109" s="835"/>
      <c r="FS109" s="345"/>
      <c r="FT109" s="827" t="s">
        <v>416</v>
      </c>
      <c r="FU109" s="840">
        <f>FU82</f>
        <v>166</v>
      </c>
      <c r="FV109" s="835"/>
      <c r="FW109" s="835"/>
      <c r="FX109" s="835"/>
      <c r="FY109" s="345"/>
    </row>
    <row r="110" spans="1:181" x14ac:dyDescent="0.3">
      <c r="A110" s="19"/>
      <c r="B110" s="827" t="s">
        <v>415</v>
      </c>
      <c r="C110" s="840">
        <f>C83</f>
        <v>190</v>
      </c>
      <c r="D110" s="835"/>
      <c r="E110" s="835"/>
      <c r="F110" s="835"/>
      <c r="G110" s="345"/>
      <c r="H110" s="827" t="s">
        <v>415</v>
      </c>
      <c r="I110" s="840">
        <f>I83</f>
        <v>187.14945430781137</v>
      </c>
      <c r="J110" s="835"/>
      <c r="K110" s="835"/>
      <c r="L110" s="835"/>
      <c r="M110" s="345"/>
      <c r="N110" s="827" t="s">
        <v>415</v>
      </c>
      <c r="O110" s="840">
        <f>O83</f>
        <v>184.1390731943271</v>
      </c>
      <c r="P110" s="835"/>
      <c r="Q110" s="835"/>
      <c r="R110" s="835"/>
      <c r="S110" s="345"/>
      <c r="T110" s="827" t="s">
        <v>415</v>
      </c>
      <c r="U110" s="840">
        <f>U83</f>
        <v>181.12869208084285</v>
      </c>
      <c r="V110" s="835"/>
      <c r="W110" s="835"/>
      <c r="X110" s="835"/>
      <c r="Y110" s="345"/>
      <c r="Z110" s="827" t="s">
        <v>415</v>
      </c>
      <c r="AA110" s="840">
        <f>AA83</f>
        <v>178.27814638865422</v>
      </c>
      <c r="AB110" s="835"/>
      <c r="AC110" s="835"/>
      <c r="AD110" s="835"/>
      <c r="AE110" s="345"/>
      <c r="AF110" s="827" t="s">
        <v>415</v>
      </c>
      <c r="AG110" s="840">
        <f>AG83</f>
        <v>175.71503732209339</v>
      </c>
      <c r="AH110" s="835"/>
      <c r="AI110" s="835"/>
      <c r="AJ110" s="835"/>
      <c r="AK110" s="345"/>
      <c r="AL110" s="827" t="s">
        <v>415</v>
      </c>
      <c r="AM110" s="840">
        <f>AM83</f>
        <v>173.51539398179671</v>
      </c>
      <c r="AN110" s="835"/>
      <c r="AO110" s="835"/>
      <c r="AP110" s="835"/>
      <c r="AQ110" s="345"/>
      <c r="AR110" s="827" t="s">
        <v>415</v>
      </c>
      <c r="AS110" s="840">
        <f>AS83</f>
        <v>171.70197211524521</v>
      </c>
      <c r="AT110" s="835"/>
      <c r="AU110" s="835"/>
      <c r="AV110" s="835"/>
      <c r="AW110" s="345"/>
      <c r="AX110" s="827" t="s">
        <v>415</v>
      </c>
      <c r="AY110" s="840">
        <f>AY83</f>
        <v>170.25580487359449</v>
      </c>
      <c r="AZ110" s="835"/>
      <c r="BA110" s="835"/>
      <c r="BB110" s="835"/>
      <c r="BC110" s="345"/>
      <c r="BD110" s="827" t="s">
        <v>415</v>
      </c>
      <c r="BE110" s="840">
        <f>BE83</f>
        <v>169.13276654780796</v>
      </c>
      <c r="BF110" s="835"/>
      <c r="BG110" s="835"/>
      <c r="BH110" s="835"/>
      <c r="BI110" s="345"/>
      <c r="BJ110" s="827" t="s">
        <v>415</v>
      </c>
      <c r="BK110" s="840">
        <f>BK83</f>
        <v>168.27852671941741</v>
      </c>
      <c r="BL110" s="835"/>
      <c r="BM110" s="835"/>
      <c r="BN110" s="835"/>
      <c r="BO110" s="345"/>
      <c r="BP110" s="827" t="s">
        <v>415</v>
      </c>
      <c r="BQ110" s="840">
        <f>BQ83</f>
        <v>167.63892547506845</v>
      </c>
      <c r="BR110" s="835"/>
      <c r="BS110" s="835"/>
      <c r="BT110" s="835"/>
      <c r="BU110" s="345"/>
      <c r="BV110" s="827" t="s">
        <v>415</v>
      </c>
      <c r="BW110" s="840">
        <f>BW83</f>
        <v>167.16567019214446</v>
      </c>
      <c r="BX110" s="835"/>
      <c r="BY110" s="835"/>
      <c r="BZ110" s="835"/>
      <c r="CA110" s="345"/>
      <c r="CB110" s="827" t="s">
        <v>415</v>
      </c>
      <c r="CC110" s="840">
        <f>CC83</f>
        <v>166.81855778357834</v>
      </c>
      <c r="CD110" s="835"/>
      <c r="CE110" s="835"/>
      <c r="CF110" s="835"/>
      <c r="CG110" s="345"/>
      <c r="CH110" s="827" t="s">
        <v>415</v>
      </c>
      <c r="CI110" s="840">
        <f>CI83</f>
        <v>166.56560121044217</v>
      </c>
      <c r="CJ110" s="835"/>
      <c r="CK110" s="835"/>
      <c r="CL110" s="835"/>
      <c r="CM110" s="345"/>
      <c r="CN110" s="827" t="s">
        <v>415</v>
      </c>
      <c r="CO110" s="840">
        <f>CO83</f>
        <v>166.38212473975744</v>
      </c>
      <c r="CP110" s="835"/>
      <c r="CQ110" s="835"/>
      <c r="CR110" s="835"/>
      <c r="CS110" s="345"/>
      <c r="CT110" s="827" t="s">
        <v>415</v>
      </c>
      <c r="CU110" s="840">
        <f>CU83</f>
        <v>166.24949737801953</v>
      </c>
      <c r="CV110" s="835"/>
      <c r="CW110" s="835"/>
      <c r="CX110" s="835"/>
      <c r="CY110" s="345"/>
      <c r="CZ110" s="827" t="s">
        <v>415</v>
      </c>
      <c r="DA110" s="840">
        <f>DA83</f>
        <v>166.15386293083975</v>
      </c>
      <c r="DB110" s="835"/>
      <c r="DC110" s="835"/>
      <c r="DD110" s="835"/>
      <c r="DE110" s="345"/>
      <c r="DF110" s="827" t="s">
        <v>415</v>
      </c>
      <c r="DG110" s="840">
        <f>DG83</f>
        <v>166.08502581737119</v>
      </c>
      <c r="DH110" s="835"/>
      <c r="DI110" s="835"/>
      <c r="DJ110" s="835"/>
      <c r="DK110" s="345"/>
      <c r="DL110" s="827" t="s">
        <v>415</v>
      </c>
      <c r="DM110" s="840">
        <f>DM83</f>
        <v>166.03554071573899</v>
      </c>
      <c r="DN110" s="835"/>
      <c r="DO110" s="835"/>
      <c r="DP110" s="835"/>
      <c r="DQ110" s="345"/>
      <c r="DR110" s="827" t="s">
        <v>415</v>
      </c>
      <c r="DS110" s="840">
        <f>DS83</f>
        <v>166</v>
      </c>
      <c r="DT110" s="835"/>
      <c r="DU110" s="835"/>
      <c r="DV110" s="835"/>
      <c r="DW110" s="345"/>
      <c r="DX110" s="827" t="s">
        <v>415</v>
      </c>
      <c r="DY110" s="840">
        <f>DY83</f>
        <v>166</v>
      </c>
      <c r="DZ110" s="835"/>
      <c r="EA110" s="835"/>
      <c r="EB110" s="835"/>
      <c r="EC110" s="345"/>
      <c r="ED110" s="827" t="s">
        <v>415</v>
      </c>
      <c r="EE110" s="840">
        <f>EE83</f>
        <v>166</v>
      </c>
      <c r="EF110" s="835"/>
      <c r="EG110" s="835"/>
      <c r="EH110" s="835"/>
      <c r="EI110" s="345"/>
      <c r="EJ110" s="827" t="s">
        <v>415</v>
      </c>
      <c r="EK110" s="840">
        <f>EK83</f>
        <v>166</v>
      </c>
      <c r="EL110" s="835"/>
      <c r="EM110" s="835"/>
      <c r="EN110" s="835"/>
      <c r="EO110" s="345"/>
      <c r="EP110" s="827" t="s">
        <v>415</v>
      </c>
      <c r="EQ110" s="840">
        <f>EQ83</f>
        <v>166</v>
      </c>
      <c r="ER110" s="835"/>
      <c r="ES110" s="835"/>
      <c r="ET110" s="835"/>
      <c r="EU110" s="345"/>
      <c r="EV110" s="827" t="s">
        <v>415</v>
      </c>
      <c r="EW110" s="840">
        <f>EW83</f>
        <v>166</v>
      </c>
      <c r="EX110" s="835"/>
      <c r="EY110" s="835"/>
      <c r="EZ110" s="835"/>
      <c r="FA110" s="345"/>
      <c r="FB110" s="827" t="s">
        <v>415</v>
      </c>
      <c r="FC110" s="840">
        <f>FC83</f>
        <v>166</v>
      </c>
      <c r="FD110" s="835"/>
      <c r="FE110" s="835"/>
      <c r="FF110" s="835"/>
      <c r="FG110" s="345"/>
      <c r="FH110" s="827" t="s">
        <v>415</v>
      </c>
      <c r="FI110" s="840">
        <f>FI83</f>
        <v>166</v>
      </c>
      <c r="FJ110" s="835"/>
      <c r="FK110" s="835"/>
      <c r="FL110" s="835"/>
      <c r="FM110" s="345"/>
      <c r="FN110" s="827" t="s">
        <v>415</v>
      </c>
      <c r="FO110" s="840">
        <f>FO83</f>
        <v>166</v>
      </c>
      <c r="FP110" s="835"/>
      <c r="FQ110" s="835"/>
      <c r="FR110" s="835"/>
      <c r="FS110" s="345"/>
      <c r="FT110" s="827" t="s">
        <v>415</v>
      </c>
      <c r="FU110" s="840">
        <f>FU83</f>
        <v>166</v>
      </c>
      <c r="FV110" s="835"/>
      <c r="FW110" s="835"/>
      <c r="FX110" s="835"/>
      <c r="FY110" s="345"/>
    </row>
    <row r="111" spans="1:181" x14ac:dyDescent="0.3">
      <c r="A111" s="19"/>
      <c r="B111" s="835"/>
      <c r="C111" s="840"/>
      <c r="D111" s="840" t="s">
        <v>472</v>
      </c>
      <c r="E111" s="835"/>
      <c r="F111" s="835"/>
      <c r="G111" s="345"/>
      <c r="H111" s="835"/>
      <c r="I111" s="840"/>
      <c r="J111" s="840" t="s">
        <v>472</v>
      </c>
      <c r="K111" s="835"/>
      <c r="L111" s="835"/>
      <c r="M111" s="345"/>
      <c r="N111" s="835"/>
      <c r="O111" s="840"/>
      <c r="P111" s="840" t="s">
        <v>472</v>
      </c>
      <c r="Q111" s="835"/>
      <c r="R111" s="835"/>
      <c r="S111" s="345"/>
      <c r="T111" s="835"/>
      <c r="U111" s="840"/>
      <c r="V111" s="840" t="s">
        <v>472</v>
      </c>
      <c r="W111" s="835"/>
      <c r="X111" s="835"/>
      <c r="Y111" s="345"/>
      <c r="Z111" s="835"/>
      <c r="AA111" s="840"/>
      <c r="AB111" s="840" t="s">
        <v>472</v>
      </c>
      <c r="AC111" s="835"/>
      <c r="AD111" s="835"/>
      <c r="AE111" s="345"/>
      <c r="AF111" s="835"/>
      <c r="AG111" s="840"/>
      <c r="AH111" s="840" t="s">
        <v>472</v>
      </c>
      <c r="AI111" s="835"/>
      <c r="AJ111" s="835"/>
      <c r="AK111" s="345"/>
      <c r="AL111" s="835"/>
      <c r="AM111" s="840"/>
      <c r="AN111" s="840" t="s">
        <v>472</v>
      </c>
      <c r="AO111" s="835"/>
      <c r="AP111" s="835"/>
      <c r="AQ111" s="345"/>
      <c r="AR111" s="835"/>
      <c r="AS111" s="840"/>
      <c r="AT111" s="840" t="s">
        <v>472</v>
      </c>
      <c r="AU111" s="835"/>
      <c r="AV111" s="835"/>
      <c r="AW111" s="345"/>
      <c r="AX111" s="835"/>
      <c r="AY111" s="840"/>
      <c r="AZ111" s="840" t="s">
        <v>472</v>
      </c>
      <c r="BA111" s="835"/>
      <c r="BB111" s="835"/>
      <c r="BC111" s="345"/>
      <c r="BD111" s="835"/>
      <c r="BE111" s="840"/>
      <c r="BF111" s="840" t="s">
        <v>472</v>
      </c>
      <c r="BG111" s="835"/>
      <c r="BH111" s="835"/>
      <c r="BI111" s="345"/>
      <c r="BJ111" s="835"/>
      <c r="BK111" s="840"/>
      <c r="BL111" s="840" t="s">
        <v>472</v>
      </c>
      <c r="BM111" s="835"/>
      <c r="BN111" s="835"/>
      <c r="BO111" s="345"/>
      <c r="BP111" s="835"/>
      <c r="BQ111" s="840"/>
      <c r="BR111" s="840" t="s">
        <v>472</v>
      </c>
      <c r="BS111" s="835"/>
      <c r="BT111" s="835"/>
      <c r="BU111" s="345"/>
      <c r="BV111" s="835"/>
      <c r="BW111" s="840"/>
      <c r="BX111" s="840" t="s">
        <v>472</v>
      </c>
      <c r="BY111" s="835"/>
      <c r="BZ111" s="835"/>
      <c r="CA111" s="345"/>
      <c r="CB111" s="835"/>
      <c r="CC111" s="840"/>
      <c r="CD111" s="840" t="s">
        <v>472</v>
      </c>
      <c r="CE111" s="835"/>
      <c r="CF111" s="835"/>
      <c r="CG111" s="345"/>
      <c r="CH111" s="835"/>
      <c r="CI111" s="840"/>
      <c r="CJ111" s="840" t="s">
        <v>472</v>
      </c>
      <c r="CK111" s="835"/>
      <c r="CL111" s="835"/>
      <c r="CM111" s="345"/>
      <c r="CN111" s="835"/>
      <c r="CO111" s="840"/>
      <c r="CP111" s="840" t="s">
        <v>472</v>
      </c>
      <c r="CQ111" s="835"/>
      <c r="CR111" s="835"/>
      <c r="CS111" s="345"/>
      <c r="CT111" s="835"/>
      <c r="CU111" s="840"/>
      <c r="CV111" s="840" t="s">
        <v>472</v>
      </c>
      <c r="CW111" s="835"/>
      <c r="CX111" s="835"/>
      <c r="CY111" s="345"/>
      <c r="CZ111" s="835"/>
      <c r="DA111" s="840"/>
      <c r="DB111" s="840" t="s">
        <v>472</v>
      </c>
      <c r="DC111" s="835"/>
      <c r="DD111" s="835"/>
      <c r="DE111" s="345"/>
      <c r="DF111" s="835"/>
      <c r="DG111" s="840"/>
      <c r="DH111" s="840" t="s">
        <v>472</v>
      </c>
      <c r="DI111" s="835"/>
      <c r="DJ111" s="835"/>
      <c r="DK111" s="345"/>
      <c r="DL111" s="835"/>
      <c r="DM111" s="840"/>
      <c r="DN111" s="840" t="s">
        <v>472</v>
      </c>
      <c r="DO111" s="835"/>
      <c r="DP111" s="835"/>
      <c r="DQ111" s="345"/>
      <c r="DR111" s="835"/>
      <c r="DS111" s="840"/>
      <c r="DT111" s="840" t="s">
        <v>472</v>
      </c>
      <c r="DU111" s="835"/>
      <c r="DV111" s="835"/>
      <c r="DW111" s="345"/>
      <c r="DX111" s="835"/>
      <c r="DY111" s="840"/>
      <c r="DZ111" s="840" t="s">
        <v>472</v>
      </c>
      <c r="EA111" s="835"/>
      <c r="EB111" s="835"/>
      <c r="EC111" s="345"/>
      <c r="ED111" s="835"/>
      <c r="EE111" s="840"/>
      <c r="EF111" s="840" t="s">
        <v>472</v>
      </c>
      <c r="EG111" s="835"/>
      <c r="EH111" s="835"/>
      <c r="EI111" s="345"/>
      <c r="EJ111" s="835"/>
      <c r="EK111" s="840"/>
      <c r="EL111" s="840" t="s">
        <v>472</v>
      </c>
      <c r="EM111" s="835"/>
      <c r="EN111" s="835"/>
      <c r="EO111" s="345"/>
      <c r="EP111" s="835"/>
      <c r="EQ111" s="840"/>
      <c r="ER111" s="840" t="s">
        <v>472</v>
      </c>
      <c r="ES111" s="835"/>
      <c r="ET111" s="835"/>
      <c r="EU111" s="345"/>
      <c r="EV111" s="835"/>
      <c r="EW111" s="840"/>
      <c r="EX111" s="840" t="s">
        <v>472</v>
      </c>
      <c r="EY111" s="835"/>
      <c r="EZ111" s="835"/>
      <c r="FA111" s="345"/>
      <c r="FB111" s="835"/>
      <c r="FC111" s="840"/>
      <c r="FD111" s="840" t="s">
        <v>472</v>
      </c>
      <c r="FE111" s="835"/>
      <c r="FF111" s="835"/>
      <c r="FG111" s="345"/>
      <c r="FH111" s="835"/>
      <c r="FI111" s="840"/>
      <c r="FJ111" s="840" t="s">
        <v>472</v>
      </c>
      <c r="FK111" s="835"/>
      <c r="FL111" s="835"/>
      <c r="FM111" s="345"/>
      <c r="FN111" s="835"/>
      <c r="FO111" s="840"/>
      <c r="FP111" s="840" t="s">
        <v>472</v>
      </c>
      <c r="FQ111" s="835"/>
      <c r="FR111" s="835"/>
      <c r="FS111" s="345"/>
      <c r="FT111" s="835"/>
      <c r="FU111" s="840"/>
      <c r="FV111" s="840" t="s">
        <v>472</v>
      </c>
      <c r="FW111" s="835"/>
      <c r="FX111" s="835"/>
      <c r="FY111" s="345"/>
    </row>
    <row r="112" spans="1:181" x14ac:dyDescent="0.3">
      <c r="A112" s="19"/>
      <c r="B112" s="835" t="s">
        <v>471</v>
      </c>
      <c r="C112" s="840">
        <f>D$67*E60</f>
        <v>0</v>
      </c>
      <c r="D112" s="840">
        <f>IF(C112&gt;C108,C108,C112)</f>
        <v>0</v>
      </c>
      <c r="E112" s="835"/>
      <c r="F112" s="835" t="s">
        <v>470</v>
      </c>
      <c r="G112" s="345"/>
      <c r="H112" s="835" t="s">
        <v>471</v>
      </c>
      <c r="I112" s="840">
        <f>$D$67*K60</f>
        <v>18.528546999226176</v>
      </c>
      <c r="J112" s="840">
        <f>IF(I112&gt;I108,I108,I112)</f>
        <v>18.528546999226176</v>
      </c>
      <c r="K112" s="835"/>
      <c r="L112" s="835" t="s">
        <v>470</v>
      </c>
      <c r="M112" s="345"/>
      <c r="N112" s="835" t="s">
        <v>471</v>
      </c>
      <c r="O112" s="840">
        <f>$D$67*Q60</f>
        <v>38.096024236873802</v>
      </c>
      <c r="P112" s="840">
        <f>IF(O112&gt;O108,O108,O112)</f>
        <v>38.096024236873802</v>
      </c>
      <c r="Q112" s="835"/>
      <c r="R112" s="835" t="s">
        <v>470</v>
      </c>
      <c r="S112" s="345"/>
      <c r="T112" s="835" t="s">
        <v>471</v>
      </c>
      <c r="U112" s="840">
        <f>$D$67*W60</f>
        <v>57.663501474521432</v>
      </c>
      <c r="V112" s="840">
        <f>IF(U112&gt;U108,U108,U112)</f>
        <v>57.663501474521432</v>
      </c>
      <c r="W112" s="835"/>
      <c r="X112" s="835" t="s">
        <v>470</v>
      </c>
      <c r="Y112" s="345"/>
      <c r="Z112" s="835" t="s">
        <v>471</v>
      </c>
      <c r="AA112" s="840">
        <f>$D$67*AC60</f>
        <v>76.19204847374759</v>
      </c>
      <c r="AB112" s="840">
        <f>IF(AA112&gt;AA108,AA108,AA112)</f>
        <v>76.19204847374759</v>
      </c>
      <c r="AC112" s="835"/>
      <c r="AD112" s="835" t="s">
        <v>470</v>
      </c>
      <c r="AE112" s="345"/>
      <c r="AF112" s="835" t="s">
        <v>471</v>
      </c>
      <c r="AG112" s="840">
        <f>$D$67*AI60</f>
        <v>92.852257406392866</v>
      </c>
      <c r="AH112" s="840">
        <f>IF(AG112&gt;AG108,AG108,AG112)</f>
        <v>92.852257406392866</v>
      </c>
      <c r="AI112" s="835"/>
      <c r="AJ112" s="835" t="s">
        <v>470</v>
      </c>
      <c r="AK112" s="345"/>
      <c r="AL112" s="835" t="s">
        <v>471</v>
      </c>
      <c r="AM112" s="840">
        <f>$D$67*AO60</f>
        <v>107.14993911832138</v>
      </c>
      <c r="AN112" s="840">
        <f>IF(AM112&gt;AM108,AM108,AM112)</f>
        <v>107.14993911832138</v>
      </c>
      <c r="AO112" s="835"/>
      <c r="AP112" s="835" t="s">
        <v>470</v>
      </c>
      <c r="AQ112" s="345"/>
      <c r="AR112" s="835" t="s">
        <v>471</v>
      </c>
      <c r="AS112" s="840">
        <f>$D$67*AU60</f>
        <v>118.93718125090615</v>
      </c>
      <c r="AT112" s="840">
        <f>IF(AS112&gt;AS108,AS108,AS112)</f>
        <v>118.93718125090615</v>
      </c>
      <c r="AU112" s="835"/>
      <c r="AV112" s="835" t="s">
        <v>470</v>
      </c>
      <c r="AW112" s="345"/>
      <c r="AX112" s="835" t="s">
        <v>471</v>
      </c>
      <c r="AY112" s="840">
        <f>$D$67*BA60</f>
        <v>128.33726832163586</v>
      </c>
      <c r="AZ112" s="840">
        <f>IF(AY112&gt;AY108,AY108,AY112)</f>
        <v>128.33726832163586</v>
      </c>
      <c r="BA112" s="835"/>
      <c r="BB112" s="835" t="s">
        <v>470</v>
      </c>
      <c r="BC112" s="345"/>
      <c r="BD112" s="835" t="s">
        <v>471</v>
      </c>
      <c r="BE112" s="840">
        <f>$D$67*BG60</f>
        <v>135.63701743924832</v>
      </c>
      <c r="BF112" s="840">
        <f>IF(BE112&gt;BE108,BE108,BE112)</f>
        <v>135.63701743924832</v>
      </c>
      <c r="BG112" s="835"/>
      <c r="BH112" s="835" t="s">
        <v>470</v>
      </c>
      <c r="BI112" s="345"/>
      <c r="BJ112" s="835" t="s">
        <v>471</v>
      </c>
      <c r="BK112" s="840">
        <f>$D$67*BM60</f>
        <v>141.18957632378675</v>
      </c>
      <c r="BL112" s="840">
        <f>IF(BK112&gt;BK108,BK108,BK112)</f>
        <v>141.18957632378675</v>
      </c>
      <c r="BM112" s="835"/>
      <c r="BN112" s="835" t="s">
        <v>470</v>
      </c>
      <c r="BO112" s="345"/>
      <c r="BP112" s="835" t="s">
        <v>471</v>
      </c>
      <c r="BQ112" s="840">
        <f>$D$67*BS60</f>
        <v>145.34698441205504</v>
      </c>
      <c r="BR112" s="840">
        <f>IF(BQ112&gt;BQ108,BQ108,BQ112)</f>
        <v>145.34698441205504</v>
      </c>
      <c r="BS112" s="835"/>
      <c r="BT112" s="835" t="s">
        <v>470</v>
      </c>
      <c r="BU112" s="345"/>
      <c r="BV112" s="835" t="s">
        <v>471</v>
      </c>
      <c r="BW112" s="840">
        <f>$D$67*BY60</f>
        <v>148.42314375106096</v>
      </c>
      <c r="BX112" s="840">
        <f>IF(BW112&gt;BW108,BW108,BW112)</f>
        <v>148.42314375106096</v>
      </c>
      <c r="BY112" s="835"/>
      <c r="BZ112" s="835" t="s">
        <v>470</v>
      </c>
      <c r="CA112" s="345"/>
      <c r="CB112" s="835" t="s">
        <v>471</v>
      </c>
      <c r="CC112" s="840">
        <f>$D$67*CE60</f>
        <v>150.67937440674075</v>
      </c>
      <c r="CD112" s="840">
        <f>IF(CC112&gt;CC108,CC108,CC112)</f>
        <v>150.67937440674075</v>
      </c>
      <c r="CE112" s="835"/>
      <c r="CF112" s="835" t="s">
        <v>470</v>
      </c>
      <c r="CG112" s="345"/>
      <c r="CH112" s="835" t="s">
        <v>471</v>
      </c>
      <c r="CI112" s="840">
        <f>$D$67*CK60</f>
        <v>152.32359213212587</v>
      </c>
      <c r="CJ112" s="840">
        <f>IF(CI112&gt;CI108,CI108,CI112)</f>
        <v>152.32359213212587</v>
      </c>
      <c r="CK112" s="835"/>
      <c r="CL112" s="835" t="s">
        <v>470</v>
      </c>
      <c r="CM112" s="345"/>
      <c r="CN112" s="835" t="s">
        <v>471</v>
      </c>
      <c r="CO112" s="840">
        <f>$D$67*CQ60</f>
        <v>153.51618919157659</v>
      </c>
      <c r="CP112" s="840">
        <f>IF(CO112&gt;CO108,CO108,CO112)</f>
        <v>153.51618919157659</v>
      </c>
      <c r="CQ112" s="835"/>
      <c r="CR112" s="835" t="s">
        <v>470</v>
      </c>
      <c r="CS112" s="345"/>
      <c r="CT112" s="835" t="s">
        <v>471</v>
      </c>
      <c r="CU112" s="840">
        <f>$D$67*CW60</f>
        <v>154.37826704287306</v>
      </c>
      <c r="CV112" s="840">
        <f>IF(CU112&gt;CU108,CU108,CU112)</f>
        <v>154.37826704287306</v>
      </c>
      <c r="CW112" s="835"/>
      <c r="CX112" s="835" t="s">
        <v>470</v>
      </c>
      <c r="CY112" s="345"/>
      <c r="CZ112" s="835" t="s">
        <v>471</v>
      </c>
      <c r="DA112" s="840">
        <f>$D$67*DC60</f>
        <v>154.99989094954159</v>
      </c>
      <c r="DB112" s="840">
        <f>IF(DA112&gt;DA108,DA108,DA112)</f>
        <v>154.99989094954159</v>
      </c>
      <c r="DC112" s="835"/>
      <c r="DD112" s="835" t="s">
        <v>470</v>
      </c>
      <c r="DE112" s="345"/>
      <c r="DF112" s="835" t="s">
        <v>471</v>
      </c>
      <c r="DG112" s="840">
        <f>$D$67*DI60</f>
        <v>155.4473321870872</v>
      </c>
      <c r="DH112" s="840">
        <f>IF(DG112&gt;DG108,DG108,DG112)</f>
        <v>155.4473321870872</v>
      </c>
      <c r="DI112" s="835"/>
      <c r="DJ112" s="835" t="s">
        <v>470</v>
      </c>
      <c r="DK112" s="345"/>
      <c r="DL112" s="835" t="s">
        <v>471</v>
      </c>
      <c r="DM112" s="840">
        <f>$D$67*DO60</f>
        <v>155.76898534769663</v>
      </c>
      <c r="DN112" s="840">
        <f>IF(DM112&gt;DM108,DM108,DM112)</f>
        <v>155.76898534769663</v>
      </c>
      <c r="DO112" s="835"/>
      <c r="DP112" s="835" t="s">
        <v>470</v>
      </c>
      <c r="DQ112" s="345"/>
      <c r="DR112" s="835" t="s">
        <v>471</v>
      </c>
      <c r="DS112" s="840">
        <f>$D$67*DU60</f>
        <v>156</v>
      </c>
      <c r="DT112" s="840">
        <f>IF(DS112&gt;DS108,DS108,DS112)</f>
        <v>156</v>
      </c>
      <c r="DU112" s="835"/>
      <c r="DV112" s="835" t="s">
        <v>470</v>
      </c>
      <c r="DW112" s="345"/>
      <c r="DX112" s="835" t="s">
        <v>471</v>
      </c>
      <c r="DY112" s="840">
        <f>$D$67*EA60</f>
        <v>156</v>
      </c>
      <c r="DZ112" s="840">
        <f>IF(DY112&gt;DY108,DY108,DY112)</f>
        <v>156</v>
      </c>
      <c r="EA112" s="835"/>
      <c r="EB112" s="835" t="s">
        <v>470</v>
      </c>
      <c r="EC112" s="345"/>
      <c r="ED112" s="835" t="s">
        <v>471</v>
      </c>
      <c r="EE112" s="840">
        <f>$D$67*EG60</f>
        <v>156</v>
      </c>
      <c r="EF112" s="840">
        <f>IF(EE112&gt;EE108,EE108,EE112)</f>
        <v>156</v>
      </c>
      <c r="EG112" s="835"/>
      <c r="EH112" s="835" t="s">
        <v>470</v>
      </c>
      <c r="EI112" s="345"/>
      <c r="EJ112" s="835" t="s">
        <v>471</v>
      </c>
      <c r="EK112" s="840">
        <f>$D$67*EM60</f>
        <v>156</v>
      </c>
      <c r="EL112" s="840">
        <f>IF(EK112&gt;EK108,EK108,EK112)</f>
        <v>156</v>
      </c>
      <c r="EM112" s="835"/>
      <c r="EN112" s="835" t="s">
        <v>470</v>
      </c>
      <c r="EO112" s="345"/>
      <c r="EP112" s="835" t="s">
        <v>471</v>
      </c>
      <c r="EQ112" s="840">
        <f>$D$67*ES60</f>
        <v>156</v>
      </c>
      <c r="ER112" s="840">
        <f>IF(EQ112&gt;EQ108,EQ108,EQ112)</f>
        <v>156</v>
      </c>
      <c r="ES112" s="835"/>
      <c r="ET112" s="835" t="s">
        <v>470</v>
      </c>
      <c r="EU112" s="345"/>
      <c r="EV112" s="835" t="s">
        <v>471</v>
      </c>
      <c r="EW112" s="840">
        <f>$D$67*EY60</f>
        <v>156</v>
      </c>
      <c r="EX112" s="840">
        <f>IF(EW112&gt;EW108,EW108,EW112)</f>
        <v>156</v>
      </c>
      <c r="EY112" s="835"/>
      <c r="EZ112" s="835" t="s">
        <v>470</v>
      </c>
      <c r="FA112" s="345"/>
      <c r="FB112" s="835" t="s">
        <v>471</v>
      </c>
      <c r="FC112" s="840">
        <f>$D$67*FE60</f>
        <v>156</v>
      </c>
      <c r="FD112" s="840">
        <f>IF(FC112&gt;FC108,FC108,FC112)</f>
        <v>156</v>
      </c>
      <c r="FE112" s="835"/>
      <c r="FF112" s="835" t="s">
        <v>470</v>
      </c>
      <c r="FG112" s="345"/>
      <c r="FH112" s="835" t="s">
        <v>471</v>
      </c>
      <c r="FI112" s="840">
        <f>$D$67*FK60</f>
        <v>156</v>
      </c>
      <c r="FJ112" s="840">
        <f>IF(FI112&gt;FI108,FI108,FI112)</f>
        <v>156</v>
      </c>
      <c r="FK112" s="835"/>
      <c r="FL112" s="835" t="s">
        <v>470</v>
      </c>
      <c r="FM112" s="345"/>
      <c r="FN112" s="835" t="s">
        <v>471</v>
      </c>
      <c r="FO112" s="840">
        <f>$D$67*FQ60</f>
        <v>156</v>
      </c>
      <c r="FP112" s="840">
        <f>IF(FO112&gt;FO108,FO108,FO112)</f>
        <v>156</v>
      </c>
      <c r="FQ112" s="835"/>
      <c r="FR112" s="835" t="s">
        <v>470</v>
      </c>
      <c r="FS112" s="345"/>
      <c r="FT112" s="835" t="s">
        <v>471</v>
      </c>
      <c r="FU112" s="840">
        <f>$D$67*FW60</f>
        <v>156</v>
      </c>
      <c r="FV112" s="840">
        <f>IF(FU112&gt;FU108,FU108,FU112)</f>
        <v>156</v>
      </c>
      <c r="FW112" s="835"/>
      <c r="FX112" s="835" t="s">
        <v>470</v>
      </c>
      <c r="FY112" s="345"/>
    </row>
    <row r="113" spans="1:181" x14ac:dyDescent="0.3">
      <c r="A113" s="19"/>
      <c r="B113" s="835" t="s">
        <v>469</v>
      </c>
      <c r="C113" s="840">
        <f>D$67*E63</f>
        <v>0</v>
      </c>
      <c r="D113" s="840">
        <f>IF(C113&gt;C109,C109,C113)</f>
        <v>0</v>
      </c>
      <c r="E113" s="835"/>
      <c r="F113" s="835">
        <f>C107*C108</f>
        <v>36100</v>
      </c>
      <c r="G113" s="345"/>
      <c r="H113" s="835" t="s">
        <v>469</v>
      </c>
      <c r="I113" s="840">
        <f>$D$67*K63</f>
        <v>18.528546999226176</v>
      </c>
      <c r="J113" s="840">
        <f>IF(I113&gt;I109,I109,I113)</f>
        <v>18.528546999226176</v>
      </c>
      <c r="K113" s="835"/>
      <c r="L113" s="835">
        <f>I107*I108</f>
        <v>35024.918247711576</v>
      </c>
      <c r="M113" s="345"/>
      <c r="N113" s="835" t="s">
        <v>469</v>
      </c>
      <c r="O113" s="840">
        <f>$D$67*Q63</f>
        <v>38.096024236873802</v>
      </c>
      <c r="P113" s="840">
        <f>IF(O113&gt;O109,O109,O113)</f>
        <v>38.096024236873802</v>
      </c>
      <c r="Q113" s="835"/>
      <c r="R113" s="835">
        <f>O107*O108</f>
        <v>33907.198276865754</v>
      </c>
      <c r="S113" s="345"/>
      <c r="T113" s="835" t="s">
        <v>469</v>
      </c>
      <c r="U113" s="840">
        <f>$D$67*W63</f>
        <v>57.663501474521432</v>
      </c>
      <c r="V113" s="840">
        <f>IF(U113&gt;U109,U109,U113)</f>
        <v>57.663501474521432</v>
      </c>
      <c r="W113" s="835"/>
      <c r="X113" s="835">
        <f>U107*U108</f>
        <v>32807.603094916783</v>
      </c>
      <c r="Y113" s="345"/>
      <c r="Z113" s="835" t="s">
        <v>469</v>
      </c>
      <c r="AA113" s="840">
        <f>$D$67*AC63</f>
        <v>76.19204847374759</v>
      </c>
      <c r="AB113" s="840">
        <f>IF(AA113&gt;AA109,AA109,AA113)</f>
        <v>76.19204847374759</v>
      </c>
      <c r="AC113" s="835"/>
      <c r="AD113" s="835">
        <f>AA107*AA108</f>
        <v>31783.097479774424</v>
      </c>
      <c r="AE113" s="345"/>
      <c r="AF113" s="835" t="s">
        <v>469</v>
      </c>
      <c r="AG113" s="840">
        <f>$D$67*AI63</f>
        <v>92.852257406392866</v>
      </c>
      <c r="AH113" s="840">
        <f>IF(AG113&gt;AG109,AG109,AG113)</f>
        <v>92.852257406392866</v>
      </c>
      <c r="AI113" s="835"/>
      <c r="AJ113" s="835">
        <f>AG107*AG108</f>
        <v>30875.774341104676</v>
      </c>
      <c r="AK113" s="345"/>
      <c r="AL113" s="835" t="s">
        <v>469</v>
      </c>
      <c r="AM113" s="840">
        <f>$D$67*AO63</f>
        <v>107.14993911832138</v>
      </c>
      <c r="AN113" s="840">
        <f>IF(AM113&gt;AM109,AM109,AM113)</f>
        <v>107.14993911832138</v>
      </c>
      <c r="AO113" s="835"/>
      <c r="AP113" s="835">
        <f>AM107*AM108</f>
        <v>30107.591948658133</v>
      </c>
      <c r="AQ113" s="345"/>
      <c r="AR113" s="835" t="s">
        <v>469</v>
      </c>
      <c r="AS113" s="840">
        <f>$D$67*AU63</f>
        <v>118.93718125090615</v>
      </c>
      <c r="AT113" s="840">
        <f>IF(AS113&gt;AS109,AS109,AS113)</f>
        <v>118.93718125090615</v>
      </c>
      <c r="AU113" s="835"/>
      <c r="AV113" s="835">
        <f>AS107*AS108</f>
        <v>29481.567228264445</v>
      </c>
      <c r="AW113" s="345"/>
      <c r="AX113" s="835" t="s">
        <v>469</v>
      </c>
      <c r="AY113" s="840">
        <f>$D$67*BA63</f>
        <v>128.33726832163586</v>
      </c>
      <c r="AZ113" s="840">
        <f>IF(AY113&gt;AY109,AY109,AY113)</f>
        <v>128.33726832163586</v>
      </c>
      <c r="BA113" s="835"/>
      <c r="BB113" s="835">
        <f>AY107*AY108</f>
        <v>28987.039093155479</v>
      </c>
      <c r="BC113" s="345"/>
      <c r="BD113" s="835" t="s">
        <v>469</v>
      </c>
      <c r="BE113" s="840">
        <f>$D$67*BG63</f>
        <v>135.63701743924832</v>
      </c>
      <c r="BF113" s="840">
        <f>IF(BE113&gt;BE109,BE109,BE113)</f>
        <v>135.63701743924832</v>
      </c>
      <c r="BG113" s="835"/>
      <c r="BH113" s="835">
        <f>BE107*BE108</f>
        <v>28605.892720115309</v>
      </c>
      <c r="BI113" s="345"/>
      <c r="BJ113" s="835" t="s">
        <v>469</v>
      </c>
      <c r="BK113" s="840">
        <f>$D$67*BM63</f>
        <v>141.18957632378675</v>
      </c>
      <c r="BL113" s="840">
        <f>IF(BK113&gt;BK109,BK109,BK113)</f>
        <v>141.18957632378675</v>
      </c>
      <c r="BM113" s="835"/>
      <c r="BN113" s="835">
        <f>BK107*BK108</f>
        <v>28317.662554857681</v>
      </c>
      <c r="BO113" s="345"/>
      <c r="BP113" s="835" t="s">
        <v>469</v>
      </c>
      <c r="BQ113" s="840">
        <f>$D$67*BS63</f>
        <v>145.34698441205504</v>
      </c>
      <c r="BR113" s="840">
        <f>IF(BQ113&gt;BQ109,BQ109,BQ113)</f>
        <v>145.34698441205504</v>
      </c>
      <c r="BS113" s="835"/>
      <c r="BT113" s="835">
        <f>BQ107*BQ108</f>
        <v>28102.809334435551</v>
      </c>
      <c r="BU113" s="345"/>
      <c r="BV113" s="835" t="s">
        <v>469</v>
      </c>
      <c r="BW113" s="840">
        <f>$D$67*BY63</f>
        <v>148.42314375106096</v>
      </c>
      <c r="BX113" s="840">
        <f>IF(BW113&gt;BW109,BW109,BW113)</f>
        <v>148.42314375106096</v>
      </c>
      <c r="BY113" s="835"/>
      <c r="BZ113" s="835">
        <f>BW107*BW108</f>
        <v>27944.361290788816</v>
      </c>
      <c r="CA113" s="345"/>
      <c r="CB113" s="835" t="s">
        <v>469</v>
      </c>
      <c r="CC113" s="840">
        <f>$D$67*CE63</f>
        <v>150.67937440674075</v>
      </c>
      <c r="CD113" s="840">
        <f>IF(CC113&gt;CC109,CC109,CC113)</f>
        <v>150.67937440674075</v>
      </c>
      <c r="CE113" s="835"/>
      <c r="CF113" s="835">
        <f>CC107*CC108</f>
        <v>27828.431220993065</v>
      </c>
      <c r="CG113" s="345"/>
      <c r="CH113" s="835" t="s">
        <v>469</v>
      </c>
      <c r="CI113" s="840">
        <f>$D$67*CK63</f>
        <v>152.32359213212587</v>
      </c>
      <c r="CJ113" s="840">
        <f>IF(CI113&gt;CI109,CI109,CI113)</f>
        <v>152.32359213212587</v>
      </c>
      <c r="CK113" s="835"/>
      <c r="CL113" s="835">
        <f>CI107*CI108</f>
        <v>27744.099506596052</v>
      </c>
      <c r="CM113" s="345"/>
      <c r="CN113" s="835" t="s">
        <v>469</v>
      </c>
      <c r="CO113" s="840">
        <f>$D$67*CQ63</f>
        <v>153.51618919157659</v>
      </c>
      <c r="CP113" s="840">
        <f>IF(CO113&gt;CO109,CO109,CO113)</f>
        <v>153.51618919157659</v>
      </c>
      <c r="CQ113" s="835"/>
      <c r="CR113" s="835">
        <f>CO107*CO108</f>
        <v>27683.011432916206</v>
      </c>
      <c r="CS113" s="345"/>
      <c r="CT113" s="835" t="s">
        <v>469</v>
      </c>
      <c r="CU113" s="840">
        <f>$D$67*CW63</f>
        <v>154.37826704287306</v>
      </c>
      <c r="CV113" s="840">
        <f>IF(CU113&gt;CU109,CU109,CU113)</f>
        <v>154.37826704287306</v>
      </c>
      <c r="CW113" s="835"/>
      <c r="CX113" s="835">
        <f>CU107*CU108</f>
        <v>27638.895378444122</v>
      </c>
      <c r="CY113" s="345"/>
      <c r="CZ113" s="835" t="s">
        <v>469</v>
      </c>
      <c r="DA113" s="840">
        <f>$D$67*DC63</f>
        <v>154.99989094954159</v>
      </c>
      <c r="DB113" s="840">
        <f>IF(DA113&gt;DA109,DA109,DA113)</f>
        <v>154.99989094954159</v>
      </c>
      <c r="DC113" s="835"/>
      <c r="DD113" s="835">
        <f>DA107*DA108</f>
        <v>27607.106166840284</v>
      </c>
      <c r="DE113" s="345"/>
      <c r="DF113" s="835" t="s">
        <v>469</v>
      </c>
      <c r="DG113" s="840">
        <f>$D$67*DI63</f>
        <v>155.4473321870872</v>
      </c>
      <c r="DH113" s="840">
        <f>IF(DG113&gt;DG109,DG109,DG113)</f>
        <v>155.4473321870872</v>
      </c>
      <c r="DI113" s="835"/>
      <c r="DJ113" s="835">
        <f>DG107*DG108</f>
        <v>27584.235800756855</v>
      </c>
      <c r="DK113" s="345"/>
      <c r="DL113" s="835" t="s">
        <v>469</v>
      </c>
      <c r="DM113" s="840">
        <f>$D$67*DO63</f>
        <v>155.76898534769663</v>
      </c>
      <c r="DN113" s="840">
        <f>IF(DM113&gt;DM109,DM109,DM113)</f>
        <v>155.76898534769663</v>
      </c>
      <c r="DO113" s="835"/>
      <c r="DP113" s="835">
        <f>DM107*DM108</f>
        <v>27567.800780767819</v>
      </c>
      <c r="DQ113" s="345"/>
      <c r="DR113" s="835" t="s">
        <v>469</v>
      </c>
      <c r="DS113" s="840">
        <f>$D$67*DU63</f>
        <v>156</v>
      </c>
      <c r="DT113" s="840">
        <f>IF(DS113&gt;DS109,DS109,DS113)</f>
        <v>156</v>
      </c>
      <c r="DU113" s="835"/>
      <c r="DV113" s="835">
        <f>DS107*DS108</f>
        <v>27556</v>
      </c>
      <c r="DW113" s="345"/>
      <c r="DX113" s="835" t="s">
        <v>469</v>
      </c>
      <c r="DY113" s="840">
        <f>$D$67*EA63</f>
        <v>156</v>
      </c>
      <c r="DZ113" s="840">
        <f>IF(DY113&gt;DY109,DY109,DY113)</f>
        <v>156</v>
      </c>
      <c r="EA113" s="835"/>
      <c r="EB113" s="835">
        <f>DY107*DY108</f>
        <v>27556</v>
      </c>
      <c r="EC113" s="345"/>
      <c r="ED113" s="835" t="s">
        <v>469</v>
      </c>
      <c r="EE113" s="840">
        <f>$D$67*EG63</f>
        <v>156</v>
      </c>
      <c r="EF113" s="840">
        <f>IF(EE113&gt;EE109,EE109,EE113)</f>
        <v>156</v>
      </c>
      <c r="EG113" s="835"/>
      <c r="EH113" s="835">
        <f>EE107*EE108</f>
        <v>27556</v>
      </c>
      <c r="EI113" s="345"/>
      <c r="EJ113" s="835" t="s">
        <v>469</v>
      </c>
      <c r="EK113" s="840">
        <f>$D$67*EM63</f>
        <v>156</v>
      </c>
      <c r="EL113" s="840">
        <f>IF(EK113&gt;EK109,EK109,EK113)</f>
        <v>156</v>
      </c>
      <c r="EM113" s="835"/>
      <c r="EN113" s="835">
        <f>EK107*EK108</f>
        <v>27556</v>
      </c>
      <c r="EO113" s="345"/>
      <c r="EP113" s="835" t="s">
        <v>469</v>
      </c>
      <c r="EQ113" s="840">
        <f>$D$67*ES63</f>
        <v>156</v>
      </c>
      <c r="ER113" s="840">
        <f>IF(EQ113&gt;EQ109,EQ109,EQ113)</f>
        <v>156</v>
      </c>
      <c r="ES113" s="835"/>
      <c r="ET113" s="835">
        <f>EQ107*EQ108</f>
        <v>27556</v>
      </c>
      <c r="EU113" s="345"/>
      <c r="EV113" s="835" t="s">
        <v>469</v>
      </c>
      <c r="EW113" s="840">
        <f>$D$67*EY63</f>
        <v>156</v>
      </c>
      <c r="EX113" s="840">
        <f>IF(EW113&gt;EW109,EW109,EW113)</f>
        <v>156</v>
      </c>
      <c r="EY113" s="835"/>
      <c r="EZ113" s="835">
        <f>EW107*EW108</f>
        <v>27556</v>
      </c>
      <c r="FA113" s="345"/>
      <c r="FB113" s="835" t="s">
        <v>469</v>
      </c>
      <c r="FC113" s="840">
        <f>$D$67*FE63</f>
        <v>156</v>
      </c>
      <c r="FD113" s="840">
        <f>IF(FC113&gt;FC109,FC109,FC113)</f>
        <v>156</v>
      </c>
      <c r="FE113" s="835"/>
      <c r="FF113" s="835">
        <f>FC107*FC108</f>
        <v>27556</v>
      </c>
      <c r="FG113" s="345"/>
      <c r="FH113" s="835" t="s">
        <v>469</v>
      </c>
      <c r="FI113" s="840">
        <f>$D$67*FK63</f>
        <v>156</v>
      </c>
      <c r="FJ113" s="840">
        <f>IF(FI113&gt;FI109,FI109,FI113)</f>
        <v>156</v>
      </c>
      <c r="FK113" s="835"/>
      <c r="FL113" s="835">
        <f>FI107*FI108</f>
        <v>27556</v>
      </c>
      <c r="FM113" s="345"/>
      <c r="FN113" s="835" t="s">
        <v>469</v>
      </c>
      <c r="FO113" s="840">
        <f>$D$67*FQ63</f>
        <v>156</v>
      </c>
      <c r="FP113" s="840">
        <f>IF(FO113&gt;FO109,FO109,FO113)</f>
        <v>156</v>
      </c>
      <c r="FQ113" s="835"/>
      <c r="FR113" s="835">
        <f>FO107*FO108</f>
        <v>27556</v>
      </c>
      <c r="FS113" s="345"/>
      <c r="FT113" s="835" t="s">
        <v>469</v>
      </c>
      <c r="FU113" s="840">
        <f>$D$67*FW63</f>
        <v>156</v>
      </c>
      <c r="FV113" s="840">
        <f>IF(FU113&gt;FU109,FU109,FU113)</f>
        <v>156</v>
      </c>
      <c r="FW113" s="835"/>
      <c r="FX113" s="835">
        <f>FU107*FU108</f>
        <v>27556</v>
      </c>
      <c r="FY113" s="345"/>
    </row>
    <row r="114" spans="1:181" x14ac:dyDescent="0.3">
      <c r="A114" s="19"/>
      <c r="B114" s="835" t="s">
        <v>468</v>
      </c>
      <c r="C114" s="840">
        <f>D$67*E61</f>
        <v>0</v>
      </c>
      <c r="D114" s="840">
        <f>IF(C114&gt;C110,C110,C114)</f>
        <v>0</v>
      </c>
      <c r="E114" s="835"/>
      <c r="F114" s="835"/>
      <c r="G114" s="345"/>
      <c r="H114" s="835" t="s">
        <v>468</v>
      </c>
      <c r="I114" s="840">
        <f>$D$67*K61</f>
        <v>18.528546999226176</v>
      </c>
      <c r="J114" s="840">
        <f>IF(I114&gt;I110,I110,I114)</f>
        <v>18.528546999226176</v>
      </c>
      <c r="K114" s="835"/>
      <c r="L114" s="835"/>
      <c r="M114" s="345"/>
      <c r="N114" s="835" t="s">
        <v>468</v>
      </c>
      <c r="O114" s="840">
        <f>$D$67*Q61</f>
        <v>38.096024236873802</v>
      </c>
      <c r="P114" s="840">
        <f>IF(O114&gt;O110,O110,O114)</f>
        <v>38.096024236873802</v>
      </c>
      <c r="Q114" s="835"/>
      <c r="R114" s="835"/>
      <c r="S114" s="345"/>
      <c r="T114" s="835" t="s">
        <v>468</v>
      </c>
      <c r="U114" s="840">
        <f>$D$67*W61</f>
        <v>57.663501474521432</v>
      </c>
      <c r="V114" s="840">
        <f>IF(U114&gt;U110,U110,U114)</f>
        <v>57.663501474521432</v>
      </c>
      <c r="W114" s="835"/>
      <c r="X114" s="835"/>
      <c r="Y114" s="345"/>
      <c r="Z114" s="835" t="s">
        <v>468</v>
      </c>
      <c r="AA114" s="840">
        <f>$D$67*AC61</f>
        <v>76.19204847374759</v>
      </c>
      <c r="AB114" s="840">
        <f>IF(AA114&gt;AA110,AA110,AA114)</f>
        <v>76.19204847374759</v>
      </c>
      <c r="AC114" s="835"/>
      <c r="AD114" s="835"/>
      <c r="AE114" s="345"/>
      <c r="AF114" s="835" t="s">
        <v>468</v>
      </c>
      <c r="AG114" s="840">
        <f>$D$67*AI61</f>
        <v>92.852257406392866</v>
      </c>
      <c r="AH114" s="840">
        <f>IF(AG114&gt;AG110,AG110,AG114)</f>
        <v>92.852257406392866</v>
      </c>
      <c r="AI114" s="835"/>
      <c r="AJ114" s="835"/>
      <c r="AK114" s="345"/>
      <c r="AL114" s="835" t="s">
        <v>468</v>
      </c>
      <c r="AM114" s="840">
        <f>$D$67*AO61</f>
        <v>107.14993911832138</v>
      </c>
      <c r="AN114" s="840">
        <f>IF(AM114&gt;AM110,AM110,AM114)</f>
        <v>107.14993911832138</v>
      </c>
      <c r="AO114" s="835"/>
      <c r="AP114" s="835"/>
      <c r="AQ114" s="345"/>
      <c r="AR114" s="835" t="s">
        <v>468</v>
      </c>
      <c r="AS114" s="840">
        <f>$D$67*AU61</f>
        <v>118.93718125090615</v>
      </c>
      <c r="AT114" s="840">
        <f>IF(AS114&gt;AS110,AS110,AS114)</f>
        <v>118.93718125090615</v>
      </c>
      <c r="AU114" s="835"/>
      <c r="AV114" s="835"/>
      <c r="AW114" s="345"/>
      <c r="AX114" s="835" t="s">
        <v>468</v>
      </c>
      <c r="AY114" s="840">
        <f>$D$67*BA61</f>
        <v>128.33726832163586</v>
      </c>
      <c r="AZ114" s="840">
        <f>IF(AY114&gt;AY110,AY110,AY114)</f>
        <v>128.33726832163586</v>
      </c>
      <c r="BA114" s="835"/>
      <c r="BB114" s="835"/>
      <c r="BC114" s="345"/>
      <c r="BD114" s="835" t="s">
        <v>468</v>
      </c>
      <c r="BE114" s="840">
        <f>$D$67*BG61</f>
        <v>135.63701743924832</v>
      </c>
      <c r="BF114" s="840">
        <f>IF(BE114&gt;BE110,BE110,BE114)</f>
        <v>135.63701743924832</v>
      </c>
      <c r="BG114" s="835"/>
      <c r="BH114" s="835"/>
      <c r="BI114" s="345"/>
      <c r="BJ114" s="835" t="s">
        <v>468</v>
      </c>
      <c r="BK114" s="840">
        <f>$D$67*BM61</f>
        <v>141.18957632378675</v>
      </c>
      <c r="BL114" s="840">
        <f>IF(BK114&gt;BK110,BK110,BK114)</f>
        <v>141.18957632378675</v>
      </c>
      <c r="BM114" s="835"/>
      <c r="BN114" s="835"/>
      <c r="BO114" s="345"/>
      <c r="BP114" s="835" t="s">
        <v>468</v>
      </c>
      <c r="BQ114" s="840">
        <f>$D$67*BS61</f>
        <v>145.34698441205504</v>
      </c>
      <c r="BR114" s="840">
        <f>IF(BQ114&gt;BQ110,BQ110,BQ114)</f>
        <v>145.34698441205504</v>
      </c>
      <c r="BS114" s="835"/>
      <c r="BT114" s="835"/>
      <c r="BU114" s="345"/>
      <c r="BV114" s="835" t="s">
        <v>468</v>
      </c>
      <c r="BW114" s="840">
        <f>$D$67*BY61</f>
        <v>148.42314375106096</v>
      </c>
      <c r="BX114" s="840">
        <f>IF(BW114&gt;BW110,BW110,BW114)</f>
        <v>148.42314375106096</v>
      </c>
      <c r="BY114" s="835"/>
      <c r="BZ114" s="835"/>
      <c r="CA114" s="345"/>
      <c r="CB114" s="835" t="s">
        <v>468</v>
      </c>
      <c r="CC114" s="840">
        <f>$D$67*CE61</f>
        <v>150.67937440674075</v>
      </c>
      <c r="CD114" s="840">
        <f>IF(CC114&gt;CC110,CC110,CC114)</f>
        <v>150.67937440674075</v>
      </c>
      <c r="CE114" s="835"/>
      <c r="CF114" s="835"/>
      <c r="CG114" s="345"/>
      <c r="CH114" s="835" t="s">
        <v>468</v>
      </c>
      <c r="CI114" s="840">
        <f>$D$67*CK61</f>
        <v>152.32359213212587</v>
      </c>
      <c r="CJ114" s="840">
        <f>IF(CI114&gt;CI110,CI110,CI114)</f>
        <v>152.32359213212587</v>
      </c>
      <c r="CK114" s="835"/>
      <c r="CL114" s="835"/>
      <c r="CM114" s="345"/>
      <c r="CN114" s="835" t="s">
        <v>468</v>
      </c>
      <c r="CO114" s="840">
        <f>$D$67*CQ61</f>
        <v>153.51618919157659</v>
      </c>
      <c r="CP114" s="840">
        <f>IF(CO114&gt;CO110,CO110,CO114)</f>
        <v>153.51618919157659</v>
      </c>
      <c r="CQ114" s="835"/>
      <c r="CR114" s="835"/>
      <c r="CS114" s="345"/>
      <c r="CT114" s="835" t="s">
        <v>468</v>
      </c>
      <c r="CU114" s="840">
        <f>$D$67*CW61</f>
        <v>154.37826704287306</v>
      </c>
      <c r="CV114" s="840">
        <f>IF(CU114&gt;CU110,CU110,CU114)</f>
        <v>154.37826704287306</v>
      </c>
      <c r="CW114" s="835"/>
      <c r="CX114" s="835"/>
      <c r="CY114" s="345"/>
      <c r="CZ114" s="835" t="s">
        <v>468</v>
      </c>
      <c r="DA114" s="840">
        <f>$D$67*DC61</f>
        <v>154.99989094954159</v>
      </c>
      <c r="DB114" s="840">
        <f>IF(DA114&gt;DA110,DA110,DA114)</f>
        <v>154.99989094954159</v>
      </c>
      <c r="DC114" s="835"/>
      <c r="DD114" s="835"/>
      <c r="DE114" s="345"/>
      <c r="DF114" s="835" t="s">
        <v>468</v>
      </c>
      <c r="DG114" s="840">
        <f>$D$67*DI61</f>
        <v>155.4473321870872</v>
      </c>
      <c r="DH114" s="840">
        <f>IF(DG114&gt;DG110,DG110,DG114)</f>
        <v>155.4473321870872</v>
      </c>
      <c r="DI114" s="835"/>
      <c r="DJ114" s="835"/>
      <c r="DK114" s="345"/>
      <c r="DL114" s="835" t="s">
        <v>468</v>
      </c>
      <c r="DM114" s="840">
        <f>$D$67*DO61</f>
        <v>155.76898534769663</v>
      </c>
      <c r="DN114" s="840">
        <f>IF(DM114&gt;DM110,DM110,DM114)</f>
        <v>155.76898534769663</v>
      </c>
      <c r="DO114" s="835"/>
      <c r="DP114" s="835"/>
      <c r="DQ114" s="345"/>
      <c r="DR114" s="835" t="s">
        <v>468</v>
      </c>
      <c r="DS114" s="840">
        <f>$D$67*DU61</f>
        <v>156</v>
      </c>
      <c r="DT114" s="840">
        <f>IF(DS114&gt;DS110,DS110,DS114)</f>
        <v>156</v>
      </c>
      <c r="DU114" s="835"/>
      <c r="DV114" s="835"/>
      <c r="DW114" s="345"/>
      <c r="DX114" s="835" t="s">
        <v>468</v>
      </c>
      <c r="DY114" s="840">
        <f>$D$67*EA61</f>
        <v>156</v>
      </c>
      <c r="DZ114" s="840">
        <f>IF(DY114&gt;DY110,DY110,DY114)</f>
        <v>156</v>
      </c>
      <c r="EA114" s="835"/>
      <c r="EB114" s="835"/>
      <c r="EC114" s="345"/>
      <c r="ED114" s="835" t="s">
        <v>468</v>
      </c>
      <c r="EE114" s="840">
        <f>$D$67*EG61</f>
        <v>156</v>
      </c>
      <c r="EF114" s="840">
        <f>IF(EE114&gt;EE110,EE110,EE114)</f>
        <v>156</v>
      </c>
      <c r="EG114" s="835"/>
      <c r="EH114" s="835"/>
      <c r="EI114" s="345"/>
      <c r="EJ114" s="835" t="s">
        <v>468</v>
      </c>
      <c r="EK114" s="840">
        <f>$D$67*EM61</f>
        <v>156</v>
      </c>
      <c r="EL114" s="840">
        <f>IF(EK114&gt;EK110,EK110,EK114)</f>
        <v>156</v>
      </c>
      <c r="EM114" s="835"/>
      <c r="EN114" s="835"/>
      <c r="EO114" s="345"/>
      <c r="EP114" s="835" t="s">
        <v>468</v>
      </c>
      <c r="EQ114" s="840">
        <f>$D$67*ES61</f>
        <v>156</v>
      </c>
      <c r="ER114" s="840">
        <f>IF(EQ114&gt;EQ110,EQ110,EQ114)</f>
        <v>156</v>
      </c>
      <c r="ES114" s="835"/>
      <c r="ET114" s="835"/>
      <c r="EU114" s="345"/>
      <c r="EV114" s="835" t="s">
        <v>468</v>
      </c>
      <c r="EW114" s="840">
        <f>$D$67*EY61</f>
        <v>156</v>
      </c>
      <c r="EX114" s="840">
        <f>IF(EW114&gt;EW110,EW110,EW114)</f>
        <v>156</v>
      </c>
      <c r="EY114" s="835"/>
      <c r="EZ114" s="835"/>
      <c r="FA114" s="345"/>
      <c r="FB114" s="835" t="s">
        <v>468</v>
      </c>
      <c r="FC114" s="840">
        <f>$D$67*FE61</f>
        <v>156</v>
      </c>
      <c r="FD114" s="840">
        <f>IF(FC114&gt;FC110,FC110,FC114)</f>
        <v>156</v>
      </c>
      <c r="FE114" s="835"/>
      <c r="FF114" s="835"/>
      <c r="FG114" s="345"/>
      <c r="FH114" s="835" t="s">
        <v>468</v>
      </c>
      <c r="FI114" s="840">
        <f>$D$67*FK61</f>
        <v>156</v>
      </c>
      <c r="FJ114" s="840">
        <f>IF(FI114&gt;FI110,FI110,FI114)</f>
        <v>156</v>
      </c>
      <c r="FK114" s="835"/>
      <c r="FL114" s="835"/>
      <c r="FM114" s="345"/>
      <c r="FN114" s="835" t="s">
        <v>468</v>
      </c>
      <c r="FO114" s="840">
        <f>$D$67*FQ61</f>
        <v>156</v>
      </c>
      <c r="FP114" s="840">
        <f>IF(FO114&gt;FO110,FO110,FO114)</f>
        <v>156</v>
      </c>
      <c r="FQ114" s="835"/>
      <c r="FR114" s="835"/>
      <c r="FS114" s="345"/>
      <c r="FT114" s="835" t="s">
        <v>468</v>
      </c>
      <c r="FU114" s="840">
        <f>$D$67*FW61</f>
        <v>156</v>
      </c>
      <c r="FV114" s="840">
        <f>IF(FU114&gt;FU110,FU110,FU114)</f>
        <v>156</v>
      </c>
      <c r="FW114" s="835"/>
      <c r="FX114" s="835"/>
      <c r="FY114" s="345"/>
    </row>
    <row r="115" spans="1:181" x14ac:dyDescent="0.3">
      <c r="A115" s="19"/>
      <c r="B115" s="835" t="s">
        <v>467</v>
      </c>
      <c r="C115" s="840">
        <f>D$67*E62</f>
        <v>0</v>
      </c>
      <c r="D115" s="840">
        <f>IF(C115&gt;C107,C107,C115)</f>
        <v>0</v>
      </c>
      <c r="E115" s="835"/>
      <c r="F115" s="835"/>
      <c r="G115" s="345"/>
      <c r="H115" s="835" t="s">
        <v>467</v>
      </c>
      <c r="I115" s="840">
        <f>$D$67*K62</f>
        <v>18.528546999226176</v>
      </c>
      <c r="J115" s="840">
        <f>IF(I115&gt;I107,I107,I115)</f>
        <v>18.528546999226176</v>
      </c>
      <c r="K115" s="835"/>
      <c r="L115" s="835"/>
      <c r="M115" s="345"/>
      <c r="N115" s="835" t="s">
        <v>467</v>
      </c>
      <c r="O115" s="840">
        <f>$D$67*Q62</f>
        <v>38.096024236873802</v>
      </c>
      <c r="P115" s="840">
        <f>IF(O115&gt;O107,O107,O115)</f>
        <v>38.096024236873802</v>
      </c>
      <c r="Q115" s="835"/>
      <c r="R115" s="835"/>
      <c r="S115" s="345"/>
      <c r="T115" s="835" t="s">
        <v>467</v>
      </c>
      <c r="U115" s="840">
        <f>$D$67*W62</f>
        <v>57.663501474521432</v>
      </c>
      <c r="V115" s="840">
        <f>IF(U115&gt;U107,U107,U115)</f>
        <v>57.663501474521432</v>
      </c>
      <c r="W115" s="835"/>
      <c r="X115" s="835"/>
      <c r="Y115" s="345"/>
      <c r="Z115" s="835" t="s">
        <v>467</v>
      </c>
      <c r="AA115" s="840">
        <f>$D$67*AC62</f>
        <v>76.19204847374759</v>
      </c>
      <c r="AB115" s="840">
        <f>IF(AA115&gt;AA107,AA107,AA115)</f>
        <v>76.19204847374759</v>
      </c>
      <c r="AC115" s="835"/>
      <c r="AD115" s="835"/>
      <c r="AE115" s="345"/>
      <c r="AF115" s="835" t="s">
        <v>467</v>
      </c>
      <c r="AG115" s="840">
        <f>$D$67*AI62</f>
        <v>92.852257406392866</v>
      </c>
      <c r="AH115" s="840">
        <f>IF(AG115&gt;AG107,AG107,AG115)</f>
        <v>92.852257406392866</v>
      </c>
      <c r="AI115" s="835"/>
      <c r="AJ115" s="835"/>
      <c r="AK115" s="345"/>
      <c r="AL115" s="835" t="s">
        <v>467</v>
      </c>
      <c r="AM115" s="840">
        <f>$D$67*AO62</f>
        <v>107.14993911832138</v>
      </c>
      <c r="AN115" s="840">
        <f>IF(AM115&gt;AM107,AM107,AM115)</f>
        <v>107.14993911832138</v>
      </c>
      <c r="AO115" s="835"/>
      <c r="AP115" s="835"/>
      <c r="AQ115" s="345"/>
      <c r="AR115" s="835" t="s">
        <v>467</v>
      </c>
      <c r="AS115" s="840">
        <f>$D$67*AU62</f>
        <v>118.93718125090615</v>
      </c>
      <c r="AT115" s="840">
        <f>IF(AS115&gt;AS107,AS107,AS115)</f>
        <v>118.93718125090615</v>
      </c>
      <c r="AU115" s="835"/>
      <c r="AV115" s="835"/>
      <c r="AW115" s="345"/>
      <c r="AX115" s="835" t="s">
        <v>467</v>
      </c>
      <c r="AY115" s="840">
        <f>$D$67*BA62</f>
        <v>128.33726832163586</v>
      </c>
      <c r="AZ115" s="840">
        <f>IF(AY115&gt;AY107,AY107,AY115)</f>
        <v>128.33726832163586</v>
      </c>
      <c r="BA115" s="835"/>
      <c r="BB115" s="835"/>
      <c r="BC115" s="345"/>
      <c r="BD115" s="835" t="s">
        <v>467</v>
      </c>
      <c r="BE115" s="840">
        <f>$D$67*BG62</f>
        <v>135.63701743924832</v>
      </c>
      <c r="BF115" s="840">
        <f>IF(BE115&gt;BE107,BE107,BE115)</f>
        <v>135.63701743924832</v>
      </c>
      <c r="BG115" s="835"/>
      <c r="BH115" s="835"/>
      <c r="BI115" s="345"/>
      <c r="BJ115" s="835" t="s">
        <v>467</v>
      </c>
      <c r="BK115" s="840">
        <f>$D$67*BM62</f>
        <v>141.18957632378675</v>
      </c>
      <c r="BL115" s="840">
        <f>IF(BK115&gt;BK107,BK107,BK115)</f>
        <v>141.18957632378675</v>
      </c>
      <c r="BM115" s="835"/>
      <c r="BN115" s="835"/>
      <c r="BO115" s="345"/>
      <c r="BP115" s="835" t="s">
        <v>467</v>
      </c>
      <c r="BQ115" s="840">
        <f>$D$67*BS62</f>
        <v>145.34698441205504</v>
      </c>
      <c r="BR115" s="840">
        <f>IF(BQ115&gt;BQ107,BQ107,BQ115)</f>
        <v>145.34698441205504</v>
      </c>
      <c r="BS115" s="835"/>
      <c r="BT115" s="835"/>
      <c r="BU115" s="345"/>
      <c r="BV115" s="835" t="s">
        <v>467</v>
      </c>
      <c r="BW115" s="840">
        <f>$D$67*BY62</f>
        <v>148.42314375106096</v>
      </c>
      <c r="BX115" s="840">
        <f>IF(BW115&gt;BW107,BW107,BW115)</f>
        <v>148.42314375106096</v>
      </c>
      <c r="BY115" s="835"/>
      <c r="BZ115" s="835"/>
      <c r="CA115" s="345"/>
      <c r="CB115" s="835" t="s">
        <v>467</v>
      </c>
      <c r="CC115" s="840">
        <f>$D$67*CE62</f>
        <v>150.67937440674075</v>
      </c>
      <c r="CD115" s="840">
        <f>IF(CC115&gt;CC107,CC107,CC115)</f>
        <v>150.67937440674075</v>
      </c>
      <c r="CE115" s="835"/>
      <c r="CF115" s="835"/>
      <c r="CG115" s="345"/>
      <c r="CH115" s="835" t="s">
        <v>467</v>
      </c>
      <c r="CI115" s="840">
        <f>$D$67*CK62</f>
        <v>152.32359213212587</v>
      </c>
      <c r="CJ115" s="840">
        <f>IF(CI115&gt;CI107,CI107,CI115)</f>
        <v>152.32359213212587</v>
      </c>
      <c r="CK115" s="835"/>
      <c r="CL115" s="835"/>
      <c r="CM115" s="345"/>
      <c r="CN115" s="835" t="s">
        <v>467</v>
      </c>
      <c r="CO115" s="840">
        <f>$D$67*CQ62</f>
        <v>153.51618919157659</v>
      </c>
      <c r="CP115" s="840">
        <f>IF(CO115&gt;CO107,CO107,CO115)</f>
        <v>153.51618919157659</v>
      </c>
      <c r="CQ115" s="835"/>
      <c r="CR115" s="835"/>
      <c r="CS115" s="345"/>
      <c r="CT115" s="835" t="s">
        <v>467</v>
      </c>
      <c r="CU115" s="840">
        <f>$D$67*CW62</f>
        <v>154.37826704287306</v>
      </c>
      <c r="CV115" s="840">
        <f>IF(CU115&gt;CU107,CU107,CU115)</f>
        <v>154.37826704287306</v>
      </c>
      <c r="CW115" s="835"/>
      <c r="CX115" s="835"/>
      <c r="CY115" s="345"/>
      <c r="CZ115" s="835" t="s">
        <v>467</v>
      </c>
      <c r="DA115" s="840">
        <f>$D$67*DC62</f>
        <v>154.99989094954159</v>
      </c>
      <c r="DB115" s="840">
        <f>IF(DA115&gt;DA107,DA107,DA115)</f>
        <v>154.99989094954159</v>
      </c>
      <c r="DC115" s="835"/>
      <c r="DD115" s="835"/>
      <c r="DE115" s="345"/>
      <c r="DF115" s="835" t="s">
        <v>467</v>
      </c>
      <c r="DG115" s="840">
        <f>$D$67*DI62</f>
        <v>155.4473321870872</v>
      </c>
      <c r="DH115" s="840">
        <f>IF(DG115&gt;DG107,DG107,DG115)</f>
        <v>155.4473321870872</v>
      </c>
      <c r="DI115" s="835"/>
      <c r="DJ115" s="835"/>
      <c r="DK115" s="345"/>
      <c r="DL115" s="835" t="s">
        <v>467</v>
      </c>
      <c r="DM115" s="840">
        <f>$D$67*DO62</f>
        <v>155.76898534769663</v>
      </c>
      <c r="DN115" s="840">
        <f>IF(DM115&gt;DM107,DM107,DM115)</f>
        <v>155.76898534769663</v>
      </c>
      <c r="DO115" s="835"/>
      <c r="DP115" s="835"/>
      <c r="DQ115" s="345"/>
      <c r="DR115" s="835" t="s">
        <v>467</v>
      </c>
      <c r="DS115" s="840">
        <f>$D$67*DU62</f>
        <v>156</v>
      </c>
      <c r="DT115" s="840">
        <f>IF(DS115&gt;DS107,DS107,DS115)</f>
        <v>156</v>
      </c>
      <c r="DU115" s="835"/>
      <c r="DV115" s="835"/>
      <c r="DW115" s="345"/>
      <c r="DX115" s="835" t="s">
        <v>467</v>
      </c>
      <c r="DY115" s="840">
        <f>$D$67*EA62</f>
        <v>156</v>
      </c>
      <c r="DZ115" s="840">
        <f>IF(DY115&gt;DY107,DY107,DY115)</f>
        <v>156</v>
      </c>
      <c r="EA115" s="835"/>
      <c r="EB115" s="835"/>
      <c r="EC115" s="345"/>
      <c r="ED115" s="835" t="s">
        <v>467</v>
      </c>
      <c r="EE115" s="840">
        <f>$D$67*EG62</f>
        <v>156</v>
      </c>
      <c r="EF115" s="840">
        <f>IF(EE115&gt;EE107,EE107,EE115)</f>
        <v>156</v>
      </c>
      <c r="EG115" s="835"/>
      <c r="EH115" s="835"/>
      <c r="EI115" s="345"/>
      <c r="EJ115" s="835" t="s">
        <v>467</v>
      </c>
      <c r="EK115" s="840">
        <f>$D$67*EM62</f>
        <v>156</v>
      </c>
      <c r="EL115" s="840">
        <f>IF(EK115&gt;EK107,EK107,EK115)</f>
        <v>156</v>
      </c>
      <c r="EM115" s="835"/>
      <c r="EN115" s="835"/>
      <c r="EO115" s="345"/>
      <c r="EP115" s="835" t="s">
        <v>467</v>
      </c>
      <c r="EQ115" s="840">
        <f>$D$67*ES62</f>
        <v>156</v>
      </c>
      <c r="ER115" s="840">
        <f>IF(EQ115&gt;EQ107,EQ107,EQ115)</f>
        <v>156</v>
      </c>
      <c r="ES115" s="835"/>
      <c r="ET115" s="835"/>
      <c r="EU115" s="345"/>
      <c r="EV115" s="835" t="s">
        <v>467</v>
      </c>
      <c r="EW115" s="840">
        <f>$D$67*EY62</f>
        <v>156</v>
      </c>
      <c r="EX115" s="840">
        <f>IF(EW115&gt;EW107,EW107,EW115)</f>
        <v>156</v>
      </c>
      <c r="EY115" s="835"/>
      <c r="EZ115" s="835"/>
      <c r="FA115" s="345"/>
      <c r="FB115" s="835" t="s">
        <v>467</v>
      </c>
      <c r="FC115" s="840">
        <f>$D$67*FE62</f>
        <v>156</v>
      </c>
      <c r="FD115" s="840">
        <f>IF(FC115&gt;FC107,FC107,FC115)</f>
        <v>156</v>
      </c>
      <c r="FE115" s="835"/>
      <c r="FF115" s="835"/>
      <c r="FG115" s="345"/>
      <c r="FH115" s="835" t="s">
        <v>467</v>
      </c>
      <c r="FI115" s="840">
        <f>$D$67*FK62</f>
        <v>156</v>
      </c>
      <c r="FJ115" s="840">
        <f>IF(FI115&gt;FI107,FI107,FI115)</f>
        <v>156</v>
      </c>
      <c r="FK115" s="835"/>
      <c r="FL115" s="835"/>
      <c r="FM115" s="345"/>
      <c r="FN115" s="835" t="s">
        <v>467</v>
      </c>
      <c r="FO115" s="840">
        <f>$D$67*FQ62</f>
        <v>156</v>
      </c>
      <c r="FP115" s="840">
        <f>IF(FO115&gt;FO107,FO107,FO115)</f>
        <v>156</v>
      </c>
      <c r="FQ115" s="835"/>
      <c r="FR115" s="835"/>
      <c r="FS115" s="345"/>
      <c r="FT115" s="835" t="s">
        <v>467</v>
      </c>
      <c r="FU115" s="840">
        <f>$D$67*FW62</f>
        <v>156</v>
      </c>
      <c r="FV115" s="840">
        <f>IF(FU115&gt;FU107,FU107,FU115)</f>
        <v>156</v>
      </c>
      <c r="FW115" s="835"/>
      <c r="FX115" s="835"/>
      <c r="FY115" s="345"/>
    </row>
    <row r="116" spans="1:181" ht="15" thickBot="1" x14ac:dyDescent="0.35">
      <c r="A116" s="19"/>
      <c r="B116" s="835"/>
      <c r="C116" s="835" t="s">
        <v>466</v>
      </c>
      <c r="D116" s="835" t="s">
        <v>465</v>
      </c>
      <c r="E116" s="835"/>
      <c r="F116" s="835"/>
      <c r="G116" s="345"/>
      <c r="H116" s="835"/>
      <c r="I116" s="835" t="s">
        <v>466</v>
      </c>
      <c r="J116" s="835" t="s">
        <v>465</v>
      </c>
      <c r="K116" s="835"/>
      <c r="L116" s="835"/>
      <c r="M116" s="345"/>
      <c r="N116" s="835"/>
      <c r="O116" s="835" t="s">
        <v>466</v>
      </c>
      <c r="P116" s="835" t="s">
        <v>465</v>
      </c>
      <c r="Q116" s="835"/>
      <c r="R116" s="835"/>
      <c r="S116" s="345"/>
      <c r="T116" s="835"/>
      <c r="U116" s="835" t="s">
        <v>466</v>
      </c>
      <c r="V116" s="835" t="s">
        <v>465</v>
      </c>
      <c r="W116" s="835"/>
      <c r="X116" s="835"/>
      <c r="Y116" s="345"/>
      <c r="Z116" s="835"/>
      <c r="AA116" s="835" t="s">
        <v>466</v>
      </c>
      <c r="AB116" s="835" t="s">
        <v>465</v>
      </c>
      <c r="AC116" s="835"/>
      <c r="AD116" s="835"/>
      <c r="AE116" s="345"/>
      <c r="AF116" s="835"/>
      <c r="AG116" s="835" t="s">
        <v>466</v>
      </c>
      <c r="AH116" s="835" t="s">
        <v>465</v>
      </c>
      <c r="AI116" s="835"/>
      <c r="AJ116" s="835"/>
      <c r="AK116" s="345"/>
      <c r="AL116" s="835"/>
      <c r="AM116" s="835" t="s">
        <v>466</v>
      </c>
      <c r="AN116" s="835" t="s">
        <v>465</v>
      </c>
      <c r="AO116" s="835"/>
      <c r="AP116" s="835"/>
      <c r="AQ116" s="345"/>
      <c r="AR116" s="835"/>
      <c r="AS116" s="835" t="s">
        <v>466</v>
      </c>
      <c r="AT116" s="835" t="s">
        <v>465</v>
      </c>
      <c r="AU116" s="835"/>
      <c r="AV116" s="835"/>
      <c r="AW116" s="345"/>
      <c r="AX116" s="835"/>
      <c r="AY116" s="835" t="s">
        <v>466</v>
      </c>
      <c r="AZ116" s="835" t="s">
        <v>465</v>
      </c>
      <c r="BA116" s="835"/>
      <c r="BB116" s="835"/>
      <c r="BC116" s="345"/>
      <c r="BD116" s="835"/>
      <c r="BE116" s="835" t="s">
        <v>466</v>
      </c>
      <c r="BF116" s="835" t="s">
        <v>465</v>
      </c>
      <c r="BG116" s="835"/>
      <c r="BH116" s="835"/>
      <c r="BI116" s="345"/>
      <c r="BJ116" s="835"/>
      <c r="BK116" s="835" t="s">
        <v>466</v>
      </c>
      <c r="BL116" s="835" t="s">
        <v>465</v>
      </c>
      <c r="BM116" s="835"/>
      <c r="BN116" s="835"/>
      <c r="BO116" s="345"/>
      <c r="BP116" s="835"/>
      <c r="BQ116" s="835" t="s">
        <v>466</v>
      </c>
      <c r="BR116" s="835" t="s">
        <v>465</v>
      </c>
      <c r="BS116" s="835"/>
      <c r="BT116" s="835"/>
      <c r="BU116" s="345"/>
      <c r="BV116" s="835"/>
      <c r="BW116" s="835" t="s">
        <v>466</v>
      </c>
      <c r="BX116" s="835" t="s">
        <v>465</v>
      </c>
      <c r="BY116" s="835"/>
      <c r="BZ116" s="835"/>
      <c r="CA116" s="345"/>
      <c r="CB116" s="835"/>
      <c r="CC116" s="835" t="s">
        <v>466</v>
      </c>
      <c r="CD116" s="835" t="s">
        <v>465</v>
      </c>
      <c r="CE116" s="835"/>
      <c r="CF116" s="835"/>
      <c r="CG116" s="345"/>
      <c r="CH116" s="835"/>
      <c r="CI116" s="835" t="s">
        <v>466</v>
      </c>
      <c r="CJ116" s="835" t="s">
        <v>465</v>
      </c>
      <c r="CK116" s="835"/>
      <c r="CL116" s="835"/>
      <c r="CM116" s="345"/>
      <c r="CN116" s="835"/>
      <c r="CO116" s="835" t="s">
        <v>466</v>
      </c>
      <c r="CP116" s="835" t="s">
        <v>465</v>
      </c>
      <c r="CQ116" s="835"/>
      <c r="CR116" s="835"/>
      <c r="CS116" s="345"/>
      <c r="CT116" s="835"/>
      <c r="CU116" s="835" t="s">
        <v>466</v>
      </c>
      <c r="CV116" s="835" t="s">
        <v>465</v>
      </c>
      <c r="CW116" s="835"/>
      <c r="CX116" s="835"/>
      <c r="CY116" s="345"/>
      <c r="CZ116" s="835"/>
      <c r="DA116" s="835" t="s">
        <v>466</v>
      </c>
      <c r="DB116" s="835" t="s">
        <v>465</v>
      </c>
      <c r="DC116" s="835"/>
      <c r="DD116" s="835"/>
      <c r="DE116" s="345"/>
      <c r="DF116" s="835"/>
      <c r="DG116" s="835" t="s">
        <v>466</v>
      </c>
      <c r="DH116" s="835" t="s">
        <v>465</v>
      </c>
      <c r="DI116" s="835"/>
      <c r="DJ116" s="835"/>
      <c r="DK116" s="345"/>
      <c r="DL116" s="835"/>
      <c r="DM116" s="835" t="s">
        <v>466</v>
      </c>
      <c r="DN116" s="835" t="s">
        <v>465</v>
      </c>
      <c r="DO116" s="835"/>
      <c r="DP116" s="835"/>
      <c r="DQ116" s="345"/>
      <c r="DR116" s="835"/>
      <c r="DS116" s="835" t="s">
        <v>466</v>
      </c>
      <c r="DT116" s="835" t="s">
        <v>465</v>
      </c>
      <c r="DU116" s="835"/>
      <c r="DV116" s="835"/>
      <c r="DW116" s="345"/>
      <c r="DX116" s="835"/>
      <c r="DY116" s="835" t="s">
        <v>466</v>
      </c>
      <c r="DZ116" s="835" t="s">
        <v>465</v>
      </c>
      <c r="EA116" s="835"/>
      <c r="EB116" s="835"/>
      <c r="EC116" s="345"/>
      <c r="ED116" s="835"/>
      <c r="EE116" s="835" t="s">
        <v>466</v>
      </c>
      <c r="EF116" s="835" t="s">
        <v>465</v>
      </c>
      <c r="EG116" s="835"/>
      <c r="EH116" s="835"/>
      <c r="EI116" s="345"/>
      <c r="EJ116" s="835"/>
      <c r="EK116" s="835" t="s">
        <v>466</v>
      </c>
      <c r="EL116" s="835" t="s">
        <v>465</v>
      </c>
      <c r="EM116" s="835"/>
      <c r="EN116" s="835"/>
      <c r="EO116" s="345"/>
      <c r="EP116" s="835"/>
      <c r="EQ116" s="835" t="s">
        <v>466</v>
      </c>
      <c r="ER116" s="835" t="s">
        <v>465</v>
      </c>
      <c r="ES116" s="835"/>
      <c r="ET116" s="835"/>
      <c r="EU116" s="345"/>
      <c r="EV116" s="835"/>
      <c r="EW116" s="835" t="s">
        <v>466</v>
      </c>
      <c r="EX116" s="835" t="s">
        <v>465</v>
      </c>
      <c r="EY116" s="835"/>
      <c r="EZ116" s="835"/>
      <c r="FA116" s="345"/>
      <c r="FB116" s="835"/>
      <c r="FC116" s="835" t="s">
        <v>466</v>
      </c>
      <c r="FD116" s="835" t="s">
        <v>465</v>
      </c>
      <c r="FE116" s="835"/>
      <c r="FF116" s="835"/>
      <c r="FG116" s="345"/>
      <c r="FH116" s="835"/>
      <c r="FI116" s="835" t="s">
        <v>466</v>
      </c>
      <c r="FJ116" s="835" t="s">
        <v>465</v>
      </c>
      <c r="FK116" s="835"/>
      <c r="FL116" s="835"/>
      <c r="FM116" s="345"/>
      <c r="FN116" s="835"/>
      <c r="FO116" s="835" t="s">
        <v>466</v>
      </c>
      <c r="FP116" s="835" t="s">
        <v>465</v>
      </c>
      <c r="FQ116" s="835"/>
      <c r="FR116" s="835"/>
      <c r="FS116" s="345"/>
      <c r="FT116" s="835"/>
      <c r="FU116" s="835" t="s">
        <v>466</v>
      </c>
      <c r="FV116" s="835" t="s">
        <v>465</v>
      </c>
      <c r="FW116" s="835"/>
      <c r="FX116" s="835"/>
      <c r="FY116" s="345"/>
    </row>
    <row r="117" spans="1:181" x14ac:dyDescent="0.3">
      <c r="A117" s="19"/>
      <c r="B117" s="838" t="s">
        <v>442</v>
      </c>
      <c r="C117" s="837">
        <f>IF(E105&lt;0,C81-D114,D112)</f>
        <v>0</v>
      </c>
      <c r="D117" s="837">
        <f>IF(E106&lt;0,C80-D115,D113)</f>
        <v>0</v>
      </c>
      <c r="E117" s="837">
        <f t="shared" ref="E117:E124" si="31">IF($E$70=1,D117*C117,0)</f>
        <v>0</v>
      </c>
      <c r="F117" s="836"/>
      <c r="G117" s="345"/>
      <c r="H117" s="838" t="s">
        <v>442</v>
      </c>
      <c r="I117" s="837">
        <f>IF(K105&lt;0,I81-J114,J112)</f>
        <v>18.528546999226176</v>
      </c>
      <c r="J117" s="837">
        <f>IF(K106&lt;0,I80-J115,J113)</f>
        <v>18.528546999226176</v>
      </c>
      <c r="K117" s="837">
        <f t="shared" ref="K117:K124" si="32">IF($E$70=1,J117*I117,0)</f>
        <v>343.30705390253331</v>
      </c>
      <c r="L117" s="836"/>
      <c r="M117" s="345"/>
      <c r="N117" s="838" t="s">
        <v>442</v>
      </c>
      <c r="O117" s="837">
        <f>IF(Q105&lt;0,O81-P114,P112)</f>
        <v>38.096024236873802</v>
      </c>
      <c r="P117" s="837">
        <f>IF(Q106&lt;0,O80-P115,P113)</f>
        <v>38.096024236873802</v>
      </c>
      <c r="Q117" s="837">
        <f t="shared" ref="Q117:Q124" si="33">IF($E$70=1,P117*O117,0)</f>
        <v>1451.3070626564761</v>
      </c>
      <c r="R117" s="836"/>
      <c r="S117" s="345"/>
      <c r="T117" s="838" t="s">
        <v>442</v>
      </c>
      <c r="U117" s="837">
        <f>IF(W105&lt;0,U81-V114,V112)</f>
        <v>57.663501474521432</v>
      </c>
      <c r="V117" s="837">
        <f>IF(W106&lt;0,U80-V115,V113)</f>
        <v>57.663501474521432</v>
      </c>
      <c r="W117" s="837">
        <f t="shared" ref="W117:W124" si="34">IF($E$70=1,V117*U117,0)</f>
        <v>3325.0794023021353</v>
      </c>
      <c r="X117" s="836"/>
      <c r="Y117" s="345"/>
      <c r="Z117" s="838" t="s">
        <v>442</v>
      </c>
      <c r="AA117" s="837">
        <f>IF(AC105&lt;0,AA81-AB114,AB112)</f>
        <v>76.19204847374759</v>
      </c>
      <c r="AB117" s="837">
        <f>IF(AC106&lt;0,AA80-AB115,AB113)</f>
        <v>76.19204847374759</v>
      </c>
      <c r="AC117" s="837">
        <f t="shared" ref="AC117:AC124" si="35">IF($E$70=1,AB117*AA117,0)</f>
        <v>5805.2282506259025</v>
      </c>
      <c r="AD117" s="836"/>
      <c r="AE117" s="345"/>
      <c r="AF117" s="838" t="s">
        <v>442</v>
      </c>
      <c r="AG117" s="837">
        <f>IF(AI105&lt;0,AG81-AH114,AH112)</f>
        <v>82.862779915700528</v>
      </c>
      <c r="AH117" s="837">
        <f>IF(AI106&lt;0,AG80-AH115,AH113)</f>
        <v>82.862779915700528</v>
      </c>
      <c r="AI117" s="837">
        <f t="shared" ref="AI117:AI124" si="36">IF($E$70=1,AH117*AG117,0)</f>
        <v>6866.240295357823</v>
      </c>
      <c r="AJ117" s="836"/>
      <c r="AK117" s="345"/>
      <c r="AL117" s="838" t="s">
        <v>442</v>
      </c>
      <c r="AM117" s="837">
        <f>IF(AO105&lt;0,AM81-AN114,AN112)</f>
        <v>66.365454863475321</v>
      </c>
      <c r="AN117" s="837">
        <f>IF(AO106&lt;0,AM80-AN115,AN113)</f>
        <v>66.365454863475321</v>
      </c>
      <c r="AO117" s="837">
        <f t="shared" ref="AO117:AO124" si="37">IF($E$70=1,AN117*AM117,0)</f>
        <v>4404.3735992359798</v>
      </c>
      <c r="AP117" s="836"/>
      <c r="AQ117" s="345"/>
      <c r="AR117" s="838" t="s">
        <v>442</v>
      </c>
      <c r="AS117" s="837">
        <f>IF(AU105&lt;0,AS81-AT114,AT112)</f>
        <v>52.764790864339062</v>
      </c>
      <c r="AT117" s="837">
        <f>IF(AU106&lt;0,AS80-AT115,AT113)</f>
        <v>52.764790864339062</v>
      </c>
      <c r="AU117" s="837">
        <f t="shared" ref="AU117:AU124" si="38">IF($E$70=1,AT117*AS117,0)</f>
        <v>2784.1231549574391</v>
      </c>
      <c r="AV117" s="836"/>
      <c r="AW117" s="345"/>
      <c r="AX117" s="838" t="s">
        <v>442</v>
      </c>
      <c r="AY117" s="837">
        <f>IF(BA105&lt;0,AY81-AZ114,AZ112)</f>
        <v>41.918536551958624</v>
      </c>
      <c r="AZ117" s="837">
        <f>IF(BA106&lt;0,AY80-AZ115,AZ113)</f>
        <v>41.918536551958624</v>
      </c>
      <c r="BA117" s="837">
        <f t="shared" ref="BA117:BA124" si="39">IF($E$70=1,AZ117*AY117,0)</f>
        <v>1757.1637066578912</v>
      </c>
      <c r="BB117" s="836"/>
      <c r="BC117" s="345"/>
      <c r="BD117" s="838" t="s">
        <v>442</v>
      </c>
      <c r="BE117" s="837">
        <f>IF(BG105&lt;0,BE81-BF114,BF112)</f>
        <v>33.495749108559636</v>
      </c>
      <c r="BF117" s="837">
        <f>IF(BG106&lt;0,BE80-BF115,BF113)</f>
        <v>33.495749108559636</v>
      </c>
      <c r="BG117" s="837">
        <f t="shared" ref="BG117:BG124" si="40">IF($E$70=1,BF117*BE117,0)</f>
        <v>1121.9652083435737</v>
      </c>
      <c r="BH117" s="836"/>
      <c r="BI117" s="345"/>
      <c r="BJ117" s="838" t="s">
        <v>442</v>
      </c>
      <c r="BK117" s="837">
        <f>IF(BM105&lt;0,BK81-BL114,BL112)</f>
        <v>27.088950395630661</v>
      </c>
      <c r="BL117" s="837">
        <f>IF(BM106&lt;0,BK80-BL115,BL113)</f>
        <v>27.088950395630661</v>
      </c>
      <c r="BM117" s="837">
        <f t="shared" ref="BM117:BM124" si="41">IF($E$70=1,BL117*BK117,0)</f>
        <v>733.81123353693852</v>
      </c>
      <c r="BN117" s="836"/>
      <c r="BO117" s="345"/>
      <c r="BP117" s="838" t="s">
        <v>442</v>
      </c>
      <c r="BQ117" s="837">
        <f>IF(BS105&lt;0,BQ81-BR114,BR112)</f>
        <v>22.291941063013411</v>
      </c>
      <c r="BR117" s="837">
        <f>IF(BS106&lt;0,BQ80-BR115,BR113)</f>
        <v>22.291941063013411</v>
      </c>
      <c r="BS117" s="837">
        <f t="shared" ref="BS117:BS124" si="42">IF($E$70=1,BR117*BQ117,0)</f>
        <v>496.93063635686349</v>
      </c>
      <c r="BT117" s="836"/>
      <c r="BU117" s="345"/>
      <c r="BV117" s="838" t="s">
        <v>442</v>
      </c>
      <c r="BW117" s="837">
        <f>IF(BY105&lt;0,BW81-BX114,BX112)</f>
        <v>18.742526441083498</v>
      </c>
      <c r="BX117" s="837">
        <f>IF(BY106&lt;0,BW80-BX115,BX113)</f>
        <v>18.742526441083498</v>
      </c>
      <c r="BY117" s="837">
        <f t="shared" ref="BY117:BY124" si="43">IF($E$70=1,BX117*BW117,0)</f>
        <v>351.28229739471408</v>
      </c>
      <c r="BZ117" s="836"/>
      <c r="CA117" s="345"/>
      <c r="CB117" s="838" t="s">
        <v>442</v>
      </c>
      <c r="CC117" s="837">
        <f>IF(CE105&lt;0,CC81-CD114,CD112)</f>
        <v>16.139183376837593</v>
      </c>
      <c r="CD117" s="837">
        <f>IF(CE106&lt;0,CC80-CD115,CD113)</f>
        <v>16.139183376837593</v>
      </c>
      <c r="CE117" s="837">
        <f t="shared" ref="CE117:CE124" si="44">IF($E$70=1,CD117*CC117,0)</f>
        <v>260.4732400711909</v>
      </c>
      <c r="CF117" s="836"/>
      <c r="CG117" s="345"/>
      <c r="CH117" s="838" t="s">
        <v>442</v>
      </c>
      <c r="CI117" s="837">
        <f>IF(CK105&lt;0,CI81-CJ114,CJ112)</f>
        <v>14.2420090783163</v>
      </c>
      <c r="CJ117" s="837">
        <f>IF(CK106&lt;0,CI80-CJ115,CJ113)</f>
        <v>14.2420090783163</v>
      </c>
      <c r="CK117" s="837">
        <f t="shared" ref="CK117:CK124" si="45">IF($E$70=1,CJ117*CI117,0)</f>
        <v>202.83482258684393</v>
      </c>
      <c r="CL117" s="836"/>
      <c r="CM117" s="345"/>
      <c r="CN117" s="838" t="s">
        <v>442</v>
      </c>
      <c r="CO117" s="837">
        <f>IF(CQ105&lt;0,CO81-CP114,CP112)</f>
        <v>12.865935548180857</v>
      </c>
      <c r="CP117" s="837">
        <f>IF(CQ106&lt;0,CO80-CP115,CP113)</f>
        <v>12.865935548180857</v>
      </c>
      <c r="CQ117" s="837">
        <f t="shared" ref="CQ117:CQ124" si="46">IF($E$70=1,CP117*CO117,0)</f>
        <v>165.53229752994386</v>
      </c>
      <c r="CR117" s="836"/>
      <c r="CS117" s="345"/>
      <c r="CT117" s="838" t="s">
        <v>442</v>
      </c>
      <c r="CU117" s="837">
        <f>IF(CW105&lt;0,CU81-CV114,CV112)</f>
        <v>11.871230335146464</v>
      </c>
      <c r="CV117" s="837">
        <f>IF(CW106&lt;0,CU80-CV115,CV113)</f>
        <v>11.871230335146464</v>
      </c>
      <c r="CW117" s="837">
        <f t="shared" ref="CW117:CW124" si="47">IF($E$70=1,CV117*CU117,0)</f>
        <v>140.92610967010162</v>
      </c>
      <c r="CX117" s="836"/>
      <c r="CY117" s="345"/>
      <c r="CZ117" s="838" t="s">
        <v>442</v>
      </c>
      <c r="DA117" s="837">
        <f>IF(DC105&lt;0,DA81-DB114,DB112)</f>
        <v>11.153971981298156</v>
      </c>
      <c r="DB117" s="837">
        <f>IF(DC106&lt;0,DA80-DB115,DB113)</f>
        <v>11.153971981298156</v>
      </c>
      <c r="DC117" s="837">
        <f t="shared" ref="DC117:DC124" si="48">IF($E$70=1,DB117*DA117,0)</f>
        <v>124.41109095958431</v>
      </c>
      <c r="DD117" s="836"/>
      <c r="DE117" s="345"/>
      <c r="DF117" s="838" t="s">
        <v>442</v>
      </c>
      <c r="DG117" s="837">
        <f>IF(DI105&lt;0,DG81-DH114,DH112)</f>
        <v>10.637693630283991</v>
      </c>
      <c r="DH117" s="837">
        <f>IF(DI106&lt;0,DG80-DH115,DH113)</f>
        <v>10.637693630283991</v>
      </c>
      <c r="DI117" s="837">
        <f t="shared" ref="DI117:DI124" si="49">IF($E$70=1,DH117*DG117,0)</f>
        <v>113.16052577178459</v>
      </c>
      <c r="DJ117" s="836"/>
      <c r="DK117" s="345"/>
      <c r="DL117" s="838" t="s">
        <v>442</v>
      </c>
      <c r="DM117" s="837">
        <f>IF(DO105&lt;0,DM81-DN114,DN112)</f>
        <v>10.266555368042361</v>
      </c>
      <c r="DN117" s="837">
        <f>IF(DO106&lt;0,DM80-DN115,DN113)</f>
        <v>10.266555368042361</v>
      </c>
      <c r="DO117" s="837">
        <f t="shared" ref="DO117:DO124" si="50">IF($E$70=1,DN117*DM117,0)</f>
        <v>105.40215912507942</v>
      </c>
      <c r="DP117" s="836"/>
      <c r="DQ117" s="345"/>
      <c r="DR117" s="838" t="s">
        <v>442</v>
      </c>
      <c r="DS117" s="837">
        <f>IF(DU105&lt;0,DS81-DT114,DT112)</f>
        <v>10</v>
      </c>
      <c r="DT117" s="837">
        <f>IF(DU106&lt;0,DS80-DT115,DT113)</f>
        <v>10</v>
      </c>
      <c r="DU117" s="837">
        <f t="shared" ref="DU117:DU124" si="51">IF($E$70=1,DT117*DS117,0)</f>
        <v>100</v>
      </c>
      <c r="DV117" s="836"/>
      <c r="DW117" s="345"/>
      <c r="DX117" s="838" t="s">
        <v>442</v>
      </c>
      <c r="DY117" s="837">
        <f>IF(EA105&lt;0,DY81-DZ114,DZ112)</f>
        <v>10</v>
      </c>
      <c r="DZ117" s="837">
        <f>IF(EA106&lt;0,DY80-DZ115,DZ113)</f>
        <v>10</v>
      </c>
      <c r="EA117" s="837">
        <f t="shared" ref="EA117:EA124" si="52">IF($E$70=1,DZ117*DY117,0)</f>
        <v>100</v>
      </c>
      <c r="EB117" s="836"/>
      <c r="EC117" s="345"/>
      <c r="ED117" s="838" t="s">
        <v>442</v>
      </c>
      <c r="EE117" s="837">
        <f>IF(EG105&lt;0,EE81-EF114,EF112)</f>
        <v>10</v>
      </c>
      <c r="EF117" s="837">
        <f>IF(EG106&lt;0,EE80-EF115,EF113)</f>
        <v>10</v>
      </c>
      <c r="EG117" s="837">
        <f t="shared" ref="EG117:EG124" si="53">IF($E$70=1,EF117*EE117,0)</f>
        <v>100</v>
      </c>
      <c r="EH117" s="836"/>
      <c r="EI117" s="345"/>
      <c r="EJ117" s="838" t="s">
        <v>442</v>
      </c>
      <c r="EK117" s="837">
        <f>IF(EM105&lt;0,EK81-EL114,EL112)</f>
        <v>10</v>
      </c>
      <c r="EL117" s="837">
        <f>IF(EM106&lt;0,EK80-EL115,EL113)</f>
        <v>10</v>
      </c>
      <c r="EM117" s="837">
        <f t="shared" ref="EM117:EM124" si="54">IF($E$70=1,EL117*EK117,0)</f>
        <v>100</v>
      </c>
      <c r="EN117" s="836"/>
      <c r="EO117" s="345"/>
      <c r="EP117" s="838" t="s">
        <v>442</v>
      </c>
      <c r="EQ117" s="837">
        <f>IF(ES105&lt;0,EQ81-ER114,ER112)</f>
        <v>10</v>
      </c>
      <c r="ER117" s="837">
        <f>IF(ES106&lt;0,EQ80-ER115,ER113)</f>
        <v>10</v>
      </c>
      <c r="ES117" s="837">
        <f t="shared" ref="ES117:ES124" si="55">IF($E$70=1,ER117*EQ117,0)</f>
        <v>100</v>
      </c>
      <c r="ET117" s="836"/>
      <c r="EU117" s="345"/>
      <c r="EV117" s="838" t="s">
        <v>442</v>
      </c>
      <c r="EW117" s="837">
        <f>IF(EY105&lt;0,EW81-EX114,EX112)</f>
        <v>10</v>
      </c>
      <c r="EX117" s="837">
        <f>IF(EY106&lt;0,EW80-EX115,EX113)</f>
        <v>10</v>
      </c>
      <c r="EY117" s="837">
        <f t="shared" ref="EY117:EY124" si="56">IF($E$70=1,EX117*EW117,0)</f>
        <v>100</v>
      </c>
      <c r="EZ117" s="836"/>
      <c r="FA117" s="345"/>
      <c r="FB117" s="838" t="s">
        <v>442</v>
      </c>
      <c r="FC117" s="837">
        <f>IF(FE105&lt;0,FC81-FD114,FD112)</f>
        <v>10</v>
      </c>
      <c r="FD117" s="837">
        <f>IF(FE106&lt;0,FC80-FD115,FD113)</f>
        <v>10</v>
      </c>
      <c r="FE117" s="837">
        <f t="shared" ref="FE117:FE124" si="57">IF($E$70=1,FD117*FC117,0)</f>
        <v>100</v>
      </c>
      <c r="FF117" s="836"/>
      <c r="FG117" s="345"/>
      <c r="FH117" s="838" t="s">
        <v>442</v>
      </c>
      <c r="FI117" s="837">
        <f>IF(FK105&lt;0,FI81-FJ114,FJ112)</f>
        <v>10</v>
      </c>
      <c r="FJ117" s="837">
        <f>IF(FK106&lt;0,FI80-FJ115,FJ113)</f>
        <v>10</v>
      </c>
      <c r="FK117" s="837">
        <f t="shared" ref="FK117:FK124" si="58">IF($E$70=1,FJ117*FI117,0)</f>
        <v>100</v>
      </c>
      <c r="FL117" s="836"/>
      <c r="FM117" s="345"/>
      <c r="FN117" s="838" t="s">
        <v>442</v>
      </c>
      <c r="FO117" s="837">
        <f>IF(FQ105&lt;0,FO81-FP114,FP112)</f>
        <v>10</v>
      </c>
      <c r="FP117" s="837">
        <f>IF(FQ106&lt;0,FO80-FP115,FP113)</f>
        <v>10</v>
      </c>
      <c r="FQ117" s="837">
        <f t="shared" ref="FQ117:FQ124" si="59">IF($E$70=1,FP117*FO117,0)</f>
        <v>100</v>
      </c>
      <c r="FR117" s="836"/>
      <c r="FS117" s="345"/>
      <c r="FT117" s="838" t="s">
        <v>442</v>
      </c>
      <c r="FU117" s="837">
        <f>IF(FW105&lt;0,FU81-FV114,FV112)</f>
        <v>10</v>
      </c>
      <c r="FV117" s="837">
        <f>IF(FW106&lt;0,FU80-FV115,FV113)</f>
        <v>10</v>
      </c>
      <c r="FW117" s="837">
        <f t="shared" ref="FW117:FW124" si="60">IF($E$70=1,FV117*FU117,0)</f>
        <v>100</v>
      </c>
      <c r="FX117" s="836"/>
      <c r="FY117" s="345"/>
    </row>
    <row r="118" spans="1:181" x14ac:dyDescent="0.3">
      <c r="A118" s="19"/>
      <c r="B118" s="827" t="s">
        <v>441</v>
      </c>
      <c r="C118" s="835">
        <f>IF(E105&lt;0,F105,C81-(C112+C114))</f>
        <v>190</v>
      </c>
      <c r="D118" s="835">
        <f>IF(E106&lt;0,C80-D115,D113)</f>
        <v>0</v>
      </c>
      <c r="E118" s="835">
        <f t="shared" si="31"/>
        <v>0</v>
      </c>
      <c r="F118" s="834"/>
      <c r="G118" s="345"/>
      <c r="H118" s="827" t="s">
        <v>441</v>
      </c>
      <c r="I118" s="835">
        <f>IF(K105&lt;0,L105,I81-(I112+I114))</f>
        <v>150.09236030935901</v>
      </c>
      <c r="J118" s="835">
        <f>IF(K106&lt;0,I80-J115,J113)</f>
        <v>18.528546999226176</v>
      </c>
      <c r="K118" s="835">
        <f t="shared" si="32"/>
        <v>2780.993352216748</v>
      </c>
      <c r="L118" s="834"/>
      <c r="M118" s="345"/>
      <c r="N118" s="827" t="s">
        <v>441</v>
      </c>
      <c r="O118" s="835">
        <f>IF(Q105&lt;0,R105,O81-(O112+O114))</f>
        <v>107.94702472057949</v>
      </c>
      <c r="P118" s="835">
        <f>IF(Q106&lt;0,O80-P115,P113)</f>
        <v>38.096024236873802</v>
      </c>
      <c r="Q118" s="835">
        <f t="shared" si="33"/>
        <v>4112.3524700536118</v>
      </c>
      <c r="R118" s="834"/>
      <c r="S118" s="345"/>
      <c r="T118" s="827" t="s">
        <v>441</v>
      </c>
      <c r="U118" s="835">
        <f>IF(W105&lt;0,X105,U81-(U112+U114))</f>
        <v>65.801689131799989</v>
      </c>
      <c r="V118" s="835">
        <f>IF(W106&lt;0,U80-V115,V113)</f>
        <v>57.663501474521432</v>
      </c>
      <c r="W118" s="835">
        <f t="shared" si="34"/>
        <v>3794.3557982775496</v>
      </c>
      <c r="X118" s="834"/>
      <c r="Y118" s="345"/>
      <c r="Z118" s="827" t="s">
        <v>441</v>
      </c>
      <c r="AA118" s="835">
        <f>IF(AC105&lt;0,AD105,AA81-(AA112+AA114))</f>
        <v>25.894049441159041</v>
      </c>
      <c r="AB118" s="835">
        <f>IF(AC106&lt;0,AA80-AB115,AB113)</f>
        <v>76.19204847374759</v>
      </c>
      <c r="AC118" s="835">
        <f t="shared" si="35"/>
        <v>1972.9206702024064</v>
      </c>
      <c r="AD118" s="834"/>
      <c r="AE118" s="345"/>
      <c r="AF118" s="827" t="s">
        <v>441</v>
      </c>
      <c r="AG118" s="835">
        <f>IF(AI105&lt;0,AJ105,AG81-(AG112+AG114))</f>
        <v>9.9894774906923374</v>
      </c>
      <c r="AH118" s="835">
        <f>IF(AI106&lt;0,AG80-AH115,AH113)</f>
        <v>82.862779915700528</v>
      </c>
      <c r="AI118" s="835">
        <f t="shared" si="36"/>
        <v>827.75587478408352</v>
      </c>
      <c r="AJ118" s="834"/>
      <c r="AK118" s="345"/>
      <c r="AL118" s="827" t="s">
        <v>441</v>
      </c>
      <c r="AM118" s="835">
        <f>IF(AO105&lt;0,AP105,AM81-(AM112+AM114))</f>
        <v>40.784484254846063</v>
      </c>
      <c r="AN118" s="835">
        <f>IF(AO106&lt;0,AM80-AN115,AN113)</f>
        <v>66.365454863475321</v>
      </c>
      <c r="AO118" s="835">
        <f t="shared" si="37"/>
        <v>2706.6808489451064</v>
      </c>
      <c r="AP118" s="834"/>
      <c r="AQ118" s="345"/>
      <c r="AR118" s="827" t="s">
        <v>441</v>
      </c>
      <c r="AS118" s="835">
        <f>IF(AU105&lt;0,AV105,AS81-(AS112+AS114))</f>
        <v>66.172390386567088</v>
      </c>
      <c r="AT118" s="835">
        <f>IF(AU106&lt;0,AS80-AT115,AT113)</f>
        <v>52.764790864339062</v>
      </c>
      <c r="AU118" s="835">
        <f t="shared" si="38"/>
        <v>3491.5723397406132</v>
      </c>
      <c r="AV118" s="834"/>
      <c r="AW118" s="345"/>
      <c r="AX118" s="827" t="s">
        <v>441</v>
      </c>
      <c r="AY118" s="835">
        <f>IF(BA105&lt;0,BB105,AY81-(AY112+AY114))</f>
        <v>86.418731769677237</v>
      </c>
      <c r="AZ118" s="835">
        <f>IF(BA106&lt;0,AY80-AZ115,AZ113)</f>
        <v>41.918536551958624</v>
      </c>
      <c r="BA118" s="835">
        <f t="shared" si="39"/>
        <v>3622.5467664611233</v>
      </c>
      <c r="BB118" s="834"/>
      <c r="BC118" s="345"/>
      <c r="BD118" s="827" t="s">
        <v>441</v>
      </c>
      <c r="BE118" s="835">
        <f>IF(BG105&lt;0,BH105,BE81-(BE112+BE114))</f>
        <v>102.14126833068869</v>
      </c>
      <c r="BF118" s="835">
        <f>IF(BG106&lt;0,BE80-BF115,BF113)</f>
        <v>33.495749108559636</v>
      </c>
      <c r="BG118" s="835">
        <f t="shared" si="40"/>
        <v>3421.2982976348162</v>
      </c>
      <c r="BH118" s="834"/>
      <c r="BI118" s="345"/>
      <c r="BJ118" s="827" t="s">
        <v>441</v>
      </c>
      <c r="BK118" s="835">
        <f>IF(BM105&lt;0,BN105,BK81-(BK112+BK114))</f>
        <v>114.10062592815609</v>
      </c>
      <c r="BL118" s="835">
        <f>IF(BM106&lt;0,BK80-BL115,BL113)</f>
        <v>27.088950395630661</v>
      </c>
      <c r="BM118" s="835">
        <f t="shared" si="41"/>
        <v>3090.86619587823</v>
      </c>
      <c r="BN118" s="834"/>
      <c r="BO118" s="345"/>
      <c r="BP118" s="827" t="s">
        <v>441</v>
      </c>
      <c r="BQ118" s="835">
        <f>IF(BS105&lt;0,BT105,BQ81-(BQ112+BQ114))</f>
        <v>123.05504334904163</v>
      </c>
      <c r="BR118" s="835">
        <f>IF(BS106&lt;0,BQ80-BR115,BR113)</f>
        <v>22.291941063013411</v>
      </c>
      <c r="BS118" s="835">
        <f t="shared" si="42"/>
        <v>2743.1357738433962</v>
      </c>
      <c r="BT118" s="834"/>
      <c r="BU118" s="345"/>
      <c r="BV118" s="827" t="s">
        <v>441</v>
      </c>
      <c r="BW118" s="835">
        <f>IF(BY105&lt;0,BZ105,BW81-(BW112+BW114))</f>
        <v>129.68061730997746</v>
      </c>
      <c r="BX118" s="835">
        <f>IF(BY106&lt;0,BW80-BX115,BX113)</f>
        <v>18.742526441083498</v>
      </c>
      <c r="BY118" s="835">
        <f t="shared" si="43"/>
        <v>2430.5423988282832</v>
      </c>
      <c r="BZ118" s="834"/>
      <c r="CA118" s="345"/>
      <c r="CB118" s="827" t="s">
        <v>441</v>
      </c>
      <c r="CC118" s="835">
        <f>IF(CE105&lt;0,CF105,CC81-(CC112+CC114))</f>
        <v>134.54019102990316</v>
      </c>
      <c r="CD118" s="835">
        <f>IF(CE106&lt;0,CC80-CD115,CD113)</f>
        <v>16.139183376837593</v>
      </c>
      <c r="CE118" s="835">
        <f t="shared" si="44"/>
        <v>2171.3688145863671</v>
      </c>
      <c r="CF118" s="834"/>
      <c r="CG118" s="345"/>
      <c r="CH118" s="827" t="s">
        <v>441</v>
      </c>
      <c r="CI118" s="835">
        <f>IF(CK105&lt;0,CL105,CI81-(CI112+CI114))</f>
        <v>138.08158305380957</v>
      </c>
      <c r="CJ118" s="835">
        <f>IF(CK106&lt;0,CI80-CJ115,CJ113)</f>
        <v>14.2420090783163</v>
      </c>
      <c r="CK118" s="835">
        <f t="shared" si="45"/>
        <v>1966.5591594006421</v>
      </c>
      <c r="CL118" s="834"/>
      <c r="CM118" s="345"/>
      <c r="CN118" s="827" t="s">
        <v>441</v>
      </c>
      <c r="CO118" s="835">
        <f>IF(CQ105&lt;0,CR105,CO81-(CO112+CO114))</f>
        <v>140.65025364339573</v>
      </c>
      <c r="CP118" s="835">
        <f>IF(CQ106&lt;0,CO80-CP115,CP113)</f>
        <v>12.865935548180857</v>
      </c>
      <c r="CQ118" s="835">
        <f t="shared" si="46"/>
        <v>1809.5970982112192</v>
      </c>
      <c r="CR118" s="834"/>
      <c r="CS118" s="345"/>
      <c r="CT118" s="827" t="s">
        <v>441</v>
      </c>
      <c r="CU118" s="835">
        <f>IF(CW105&lt;0,CX105,CU81-(CU112+CU114))</f>
        <v>142.5070367077266</v>
      </c>
      <c r="CV118" s="835">
        <f>IF(CW106&lt;0,CU80-CV115,CV113)</f>
        <v>11.871230335146464</v>
      </c>
      <c r="CW118" s="835">
        <f t="shared" si="47"/>
        <v>1691.7338571365947</v>
      </c>
      <c r="CX118" s="834"/>
      <c r="CY118" s="345"/>
      <c r="CZ118" s="827" t="s">
        <v>441</v>
      </c>
      <c r="DA118" s="835">
        <f>IF(DC105&lt;0,DD105,DA81-(DA112+DA114))</f>
        <v>143.84591896824344</v>
      </c>
      <c r="DB118" s="835">
        <f>IF(DC106&lt;0,DA80-DB115,DB113)</f>
        <v>11.153971981298156</v>
      </c>
      <c r="DC118" s="835">
        <f t="shared" si="48"/>
        <v>1604.4533497958723</v>
      </c>
      <c r="DD118" s="834"/>
      <c r="DE118" s="345"/>
      <c r="DF118" s="827" t="s">
        <v>441</v>
      </c>
      <c r="DG118" s="835">
        <f>IF(DI105&lt;0,DJ105,DG81-(DG112+DG114))</f>
        <v>144.80963855680321</v>
      </c>
      <c r="DH118" s="835">
        <f>IF(DI106&lt;0,DG80-DH115,DH113)</f>
        <v>10.637693630283991</v>
      </c>
      <c r="DI118" s="835">
        <f t="shared" si="49"/>
        <v>1540.4405696794324</v>
      </c>
      <c r="DJ118" s="834"/>
      <c r="DK118" s="345"/>
      <c r="DL118" s="827" t="s">
        <v>441</v>
      </c>
      <c r="DM118" s="835">
        <f>IF(DO105&lt;0,DP105,DM81-(DM112+DM114))</f>
        <v>145.50242997965427</v>
      </c>
      <c r="DN118" s="835">
        <f>IF(DO106&lt;0,DM80-DN115,DN113)</f>
        <v>10.266555368042361</v>
      </c>
      <c r="DO118" s="835">
        <f t="shared" si="50"/>
        <v>1493.8087535708273</v>
      </c>
      <c r="DP118" s="834"/>
      <c r="DQ118" s="345"/>
      <c r="DR118" s="827" t="s">
        <v>441</v>
      </c>
      <c r="DS118" s="835">
        <f>IF(DU105&lt;0,DV105,DS81-(DS112+DS114))</f>
        <v>146</v>
      </c>
      <c r="DT118" s="835">
        <f>IF(DU106&lt;0,DS80-DT115,DT113)</f>
        <v>10</v>
      </c>
      <c r="DU118" s="835">
        <f t="shared" si="51"/>
        <v>1460</v>
      </c>
      <c r="DV118" s="834"/>
      <c r="DW118" s="345"/>
      <c r="DX118" s="827" t="s">
        <v>441</v>
      </c>
      <c r="DY118" s="835">
        <f>IF(EA105&lt;0,EB105,DY81-(DY112+DY114))</f>
        <v>146</v>
      </c>
      <c r="DZ118" s="835">
        <f>IF(EA106&lt;0,DY80-DZ115,DZ113)</f>
        <v>10</v>
      </c>
      <c r="EA118" s="835">
        <f t="shared" si="52"/>
        <v>1460</v>
      </c>
      <c r="EB118" s="834"/>
      <c r="EC118" s="345"/>
      <c r="ED118" s="827" t="s">
        <v>441</v>
      </c>
      <c r="EE118" s="835">
        <f>IF(EG105&lt;0,EH105,EE81-(EE112+EE114))</f>
        <v>146</v>
      </c>
      <c r="EF118" s="835">
        <f>IF(EG106&lt;0,EE80-EF115,EF113)</f>
        <v>10</v>
      </c>
      <c r="EG118" s="835">
        <f t="shared" si="53"/>
        <v>1460</v>
      </c>
      <c r="EH118" s="834"/>
      <c r="EI118" s="345"/>
      <c r="EJ118" s="827" t="s">
        <v>441</v>
      </c>
      <c r="EK118" s="835">
        <f>IF(EM105&lt;0,EN105,EK81-(EK112+EK114))</f>
        <v>146</v>
      </c>
      <c r="EL118" s="835">
        <f>IF(EM106&lt;0,EK80-EL115,EL113)</f>
        <v>10</v>
      </c>
      <c r="EM118" s="835">
        <f t="shared" si="54"/>
        <v>1460</v>
      </c>
      <c r="EN118" s="834"/>
      <c r="EO118" s="345"/>
      <c r="EP118" s="827" t="s">
        <v>441</v>
      </c>
      <c r="EQ118" s="835">
        <f>IF(ES105&lt;0,ET105,EQ81-(EQ112+EQ114))</f>
        <v>146</v>
      </c>
      <c r="ER118" s="835">
        <f>IF(ES106&lt;0,EQ80-ER115,ER113)</f>
        <v>10</v>
      </c>
      <c r="ES118" s="835">
        <f t="shared" si="55"/>
        <v>1460</v>
      </c>
      <c r="ET118" s="834"/>
      <c r="EU118" s="345"/>
      <c r="EV118" s="827" t="s">
        <v>441</v>
      </c>
      <c r="EW118" s="835">
        <f>IF(EY105&lt;0,EZ105,EW81-(EW112+EW114))</f>
        <v>146</v>
      </c>
      <c r="EX118" s="835">
        <f>IF(EY106&lt;0,EW80-EX115,EX113)</f>
        <v>10</v>
      </c>
      <c r="EY118" s="835">
        <f t="shared" si="56"/>
        <v>1460</v>
      </c>
      <c r="EZ118" s="834"/>
      <c r="FA118" s="345"/>
      <c r="FB118" s="827" t="s">
        <v>441</v>
      </c>
      <c r="FC118" s="835">
        <f>IF(FE105&lt;0,FF105,FC81-(FC112+FC114))</f>
        <v>146</v>
      </c>
      <c r="FD118" s="835">
        <f>IF(FE106&lt;0,FC80-FD115,FD113)</f>
        <v>10</v>
      </c>
      <c r="FE118" s="835">
        <f t="shared" si="57"/>
        <v>1460</v>
      </c>
      <c r="FF118" s="834"/>
      <c r="FG118" s="345"/>
      <c r="FH118" s="827" t="s">
        <v>441</v>
      </c>
      <c r="FI118" s="835">
        <f>IF(FK105&lt;0,FL105,FI81-(FI112+FI114))</f>
        <v>146</v>
      </c>
      <c r="FJ118" s="835">
        <f>IF(FK106&lt;0,FI80-FJ115,FJ113)</f>
        <v>10</v>
      </c>
      <c r="FK118" s="835">
        <f t="shared" si="58"/>
        <v>1460</v>
      </c>
      <c r="FL118" s="834"/>
      <c r="FM118" s="345"/>
      <c r="FN118" s="827" t="s">
        <v>441</v>
      </c>
      <c r="FO118" s="835">
        <f>IF(FQ105&lt;0,FR105,FO81-(FO112+FO114))</f>
        <v>146</v>
      </c>
      <c r="FP118" s="835">
        <f>IF(FQ106&lt;0,FO80-FP115,FP113)</f>
        <v>10</v>
      </c>
      <c r="FQ118" s="835">
        <f t="shared" si="59"/>
        <v>1460</v>
      </c>
      <c r="FR118" s="834"/>
      <c r="FS118" s="345"/>
      <c r="FT118" s="827" t="s">
        <v>441</v>
      </c>
      <c r="FU118" s="835">
        <f>IF(FW105&lt;0,FX105,FU81-(FU112+FU114))</f>
        <v>146</v>
      </c>
      <c r="FV118" s="835">
        <f>IF(FW106&lt;0,FU80-FV115,FV113)</f>
        <v>10</v>
      </c>
      <c r="FW118" s="835">
        <f t="shared" si="60"/>
        <v>1460</v>
      </c>
      <c r="FX118" s="834"/>
      <c r="FY118" s="345"/>
    </row>
    <row r="119" spans="1:181" x14ac:dyDescent="0.3">
      <c r="A119" s="19"/>
      <c r="B119" s="827" t="s">
        <v>440</v>
      </c>
      <c r="C119" s="835">
        <f>IF(E105&lt;0,C81-D112,D114)</f>
        <v>0</v>
      </c>
      <c r="D119" s="835">
        <f>IF(E106&lt;0,C80-D115,D113)</f>
        <v>0</v>
      </c>
      <c r="E119" s="835">
        <f t="shared" si="31"/>
        <v>0</v>
      </c>
      <c r="F119" s="834"/>
      <c r="G119" s="345"/>
      <c r="H119" s="827" t="s">
        <v>440</v>
      </c>
      <c r="I119" s="835">
        <f>IF(K105&lt;0,I81-J112,J114)</f>
        <v>18.528546999226176</v>
      </c>
      <c r="J119" s="835">
        <f>IF(K106&lt;0,I80-J115,J113)</f>
        <v>18.528546999226176</v>
      </c>
      <c r="K119" s="835">
        <f t="shared" si="32"/>
        <v>343.30705390253331</v>
      </c>
      <c r="L119" s="834"/>
      <c r="M119" s="345"/>
      <c r="N119" s="827" t="s">
        <v>440</v>
      </c>
      <c r="O119" s="835">
        <f>IF(Q105&lt;0,O81-P112,P114)</f>
        <v>38.096024236873802</v>
      </c>
      <c r="P119" s="835">
        <f>IF(Q106&lt;0,O80-P115,P113)</f>
        <v>38.096024236873802</v>
      </c>
      <c r="Q119" s="835">
        <f t="shared" si="33"/>
        <v>1451.3070626564761</v>
      </c>
      <c r="R119" s="834"/>
      <c r="S119" s="345"/>
      <c r="T119" s="827" t="s">
        <v>440</v>
      </c>
      <c r="U119" s="835">
        <f>IF(W105&lt;0,U81-V112,V114)</f>
        <v>57.663501474521432</v>
      </c>
      <c r="V119" s="835">
        <f>IF(W106&lt;0,U80-V115,V113)</f>
        <v>57.663501474521432</v>
      </c>
      <c r="W119" s="835">
        <f t="shared" si="34"/>
        <v>3325.0794023021353</v>
      </c>
      <c r="X119" s="834"/>
      <c r="Y119" s="345"/>
      <c r="Z119" s="827" t="s">
        <v>440</v>
      </c>
      <c r="AA119" s="835">
        <f>IF(AC105&lt;0,AA81-AB112,AB114)</f>
        <v>76.19204847374759</v>
      </c>
      <c r="AB119" s="835">
        <f>IF(AC106&lt;0,AA80-AB115,AB113)</f>
        <v>76.19204847374759</v>
      </c>
      <c r="AC119" s="835">
        <f t="shared" si="35"/>
        <v>5805.2282506259025</v>
      </c>
      <c r="AD119" s="834"/>
      <c r="AE119" s="345"/>
      <c r="AF119" s="827" t="s">
        <v>440</v>
      </c>
      <c r="AG119" s="835">
        <f>IF(AI105&lt;0,AG81-AH112,AH114)</f>
        <v>82.862779915700528</v>
      </c>
      <c r="AH119" s="835">
        <f>IF(AI106&lt;0,AG80-AH115,AH113)</f>
        <v>82.862779915700528</v>
      </c>
      <c r="AI119" s="835">
        <f t="shared" si="36"/>
        <v>6866.240295357823</v>
      </c>
      <c r="AJ119" s="834"/>
      <c r="AK119" s="345"/>
      <c r="AL119" s="827" t="s">
        <v>440</v>
      </c>
      <c r="AM119" s="835">
        <f>IF(AO105&lt;0,AM81-AN112,AN114)</f>
        <v>66.365454863475321</v>
      </c>
      <c r="AN119" s="835">
        <f>IF(AO106&lt;0,AM80-AN115,AN113)</f>
        <v>66.365454863475321</v>
      </c>
      <c r="AO119" s="835">
        <f t="shared" si="37"/>
        <v>4404.3735992359798</v>
      </c>
      <c r="AP119" s="834"/>
      <c r="AQ119" s="345"/>
      <c r="AR119" s="827" t="s">
        <v>440</v>
      </c>
      <c r="AS119" s="835">
        <f>IF(AU105&lt;0,AS81-AT112,AT114)</f>
        <v>52.764790864339062</v>
      </c>
      <c r="AT119" s="835">
        <f>IF(AU106&lt;0,AS80-AT115,AT113)</f>
        <v>52.764790864339062</v>
      </c>
      <c r="AU119" s="835">
        <f t="shared" si="38"/>
        <v>2784.1231549574391</v>
      </c>
      <c r="AV119" s="834"/>
      <c r="AW119" s="345"/>
      <c r="AX119" s="827" t="s">
        <v>440</v>
      </c>
      <c r="AY119" s="835">
        <f>IF(BA105&lt;0,AY81-AZ112,AZ114)</f>
        <v>41.918536551958624</v>
      </c>
      <c r="AZ119" s="835">
        <f>IF(BA106&lt;0,AY80-AZ115,AZ113)</f>
        <v>41.918536551958624</v>
      </c>
      <c r="BA119" s="835">
        <f t="shared" si="39"/>
        <v>1757.1637066578912</v>
      </c>
      <c r="BB119" s="834"/>
      <c r="BC119" s="345"/>
      <c r="BD119" s="827" t="s">
        <v>440</v>
      </c>
      <c r="BE119" s="835">
        <f>IF(BG105&lt;0,BE81-BF112,BF114)</f>
        <v>33.495749108559636</v>
      </c>
      <c r="BF119" s="835">
        <f>IF(BG106&lt;0,BE80-BF115,BF113)</f>
        <v>33.495749108559636</v>
      </c>
      <c r="BG119" s="835">
        <f t="shared" si="40"/>
        <v>1121.9652083435737</v>
      </c>
      <c r="BH119" s="834"/>
      <c r="BI119" s="345"/>
      <c r="BJ119" s="827" t="s">
        <v>440</v>
      </c>
      <c r="BK119" s="835">
        <f>IF(BM105&lt;0,BK81-BL112,BL114)</f>
        <v>27.088950395630661</v>
      </c>
      <c r="BL119" s="835">
        <f>IF(BM106&lt;0,BK80-BL115,BL113)</f>
        <v>27.088950395630661</v>
      </c>
      <c r="BM119" s="835">
        <f t="shared" si="41"/>
        <v>733.81123353693852</v>
      </c>
      <c r="BN119" s="834"/>
      <c r="BO119" s="345"/>
      <c r="BP119" s="827" t="s">
        <v>440</v>
      </c>
      <c r="BQ119" s="835">
        <f>IF(BS105&lt;0,BQ81-BR112,BR114)</f>
        <v>22.291941063013411</v>
      </c>
      <c r="BR119" s="835">
        <f>IF(BS106&lt;0,BQ80-BR115,BR113)</f>
        <v>22.291941063013411</v>
      </c>
      <c r="BS119" s="835">
        <f t="shared" si="42"/>
        <v>496.93063635686349</v>
      </c>
      <c r="BT119" s="834"/>
      <c r="BU119" s="345"/>
      <c r="BV119" s="827" t="s">
        <v>440</v>
      </c>
      <c r="BW119" s="835">
        <f>IF(BY105&lt;0,BW81-BX112,BX114)</f>
        <v>18.742526441083498</v>
      </c>
      <c r="BX119" s="835">
        <f>IF(BY106&lt;0,BW80-BX115,BX113)</f>
        <v>18.742526441083498</v>
      </c>
      <c r="BY119" s="835">
        <f t="shared" si="43"/>
        <v>351.28229739471408</v>
      </c>
      <c r="BZ119" s="834"/>
      <c r="CA119" s="345"/>
      <c r="CB119" s="827" t="s">
        <v>440</v>
      </c>
      <c r="CC119" s="835">
        <f>IF(CE105&lt;0,CC81-CD112,CD114)</f>
        <v>16.139183376837593</v>
      </c>
      <c r="CD119" s="835">
        <f>IF(CE106&lt;0,CC80-CD115,CD113)</f>
        <v>16.139183376837593</v>
      </c>
      <c r="CE119" s="835">
        <f t="shared" si="44"/>
        <v>260.4732400711909</v>
      </c>
      <c r="CF119" s="834"/>
      <c r="CG119" s="345"/>
      <c r="CH119" s="827" t="s">
        <v>440</v>
      </c>
      <c r="CI119" s="835">
        <f>IF(CK105&lt;0,CI81-CJ112,CJ114)</f>
        <v>14.2420090783163</v>
      </c>
      <c r="CJ119" s="835">
        <f>IF(CK106&lt;0,CI80-CJ115,CJ113)</f>
        <v>14.2420090783163</v>
      </c>
      <c r="CK119" s="835">
        <f t="shared" si="45"/>
        <v>202.83482258684393</v>
      </c>
      <c r="CL119" s="834"/>
      <c r="CM119" s="345"/>
      <c r="CN119" s="827" t="s">
        <v>440</v>
      </c>
      <c r="CO119" s="835">
        <f>IF(CQ105&lt;0,CO81-CP112,CP114)</f>
        <v>12.865935548180857</v>
      </c>
      <c r="CP119" s="835">
        <f>IF(CQ106&lt;0,CO80-CP115,CP113)</f>
        <v>12.865935548180857</v>
      </c>
      <c r="CQ119" s="835">
        <f t="shared" si="46"/>
        <v>165.53229752994386</v>
      </c>
      <c r="CR119" s="834"/>
      <c r="CS119" s="345"/>
      <c r="CT119" s="827" t="s">
        <v>440</v>
      </c>
      <c r="CU119" s="835">
        <f>IF(CW105&lt;0,CU81-CV112,CV114)</f>
        <v>11.871230335146464</v>
      </c>
      <c r="CV119" s="835">
        <f>IF(CW106&lt;0,CU80-CV115,CV113)</f>
        <v>11.871230335146464</v>
      </c>
      <c r="CW119" s="835">
        <f t="shared" si="47"/>
        <v>140.92610967010162</v>
      </c>
      <c r="CX119" s="834"/>
      <c r="CY119" s="345"/>
      <c r="CZ119" s="827" t="s">
        <v>440</v>
      </c>
      <c r="DA119" s="835">
        <f>IF(DC105&lt;0,DA81-DB112,DB114)</f>
        <v>11.153971981298156</v>
      </c>
      <c r="DB119" s="835">
        <f>IF(DC106&lt;0,DA80-DB115,DB113)</f>
        <v>11.153971981298156</v>
      </c>
      <c r="DC119" s="835">
        <f t="shared" si="48"/>
        <v>124.41109095958431</v>
      </c>
      <c r="DD119" s="834"/>
      <c r="DE119" s="345"/>
      <c r="DF119" s="827" t="s">
        <v>440</v>
      </c>
      <c r="DG119" s="835">
        <f>IF(DI105&lt;0,DG81-DH112,DH114)</f>
        <v>10.637693630283991</v>
      </c>
      <c r="DH119" s="835">
        <f>IF(DI106&lt;0,DG80-DH115,DH113)</f>
        <v>10.637693630283991</v>
      </c>
      <c r="DI119" s="835">
        <f t="shared" si="49"/>
        <v>113.16052577178459</v>
      </c>
      <c r="DJ119" s="834"/>
      <c r="DK119" s="345"/>
      <c r="DL119" s="827" t="s">
        <v>440</v>
      </c>
      <c r="DM119" s="835">
        <f>IF(DO105&lt;0,DM81-DN112,DN114)</f>
        <v>10.266555368042361</v>
      </c>
      <c r="DN119" s="835">
        <f>IF(DO106&lt;0,DM80-DN115,DN113)</f>
        <v>10.266555368042361</v>
      </c>
      <c r="DO119" s="835">
        <f t="shared" si="50"/>
        <v>105.40215912507942</v>
      </c>
      <c r="DP119" s="834"/>
      <c r="DQ119" s="345"/>
      <c r="DR119" s="827" t="s">
        <v>440</v>
      </c>
      <c r="DS119" s="835">
        <f>IF(DU105&lt;0,DS81-DT112,DT114)</f>
        <v>10</v>
      </c>
      <c r="DT119" s="835">
        <f>IF(DU106&lt;0,DS80-DT115,DT113)</f>
        <v>10</v>
      </c>
      <c r="DU119" s="835">
        <f t="shared" si="51"/>
        <v>100</v>
      </c>
      <c r="DV119" s="834"/>
      <c r="DW119" s="345"/>
      <c r="DX119" s="827" t="s">
        <v>440</v>
      </c>
      <c r="DY119" s="835">
        <f>IF(EA105&lt;0,DY81-DZ112,DZ114)</f>
        <v>10</v>
      </c>
      <c r="DZ119" s="835">
        <f>IF(EA106&lt;0,DY80-DZ115,DZ113)</f>
        <v>10</v>
      </c>
      <c r="EA119" s="835">
        <f t="shared" si="52"/>
        <v>100</v>
      </c>
      <c r="EB119" s="834"/>
      <c r="EC119" s="345"/>
      <c r="ED119" s="827" t="s">
        <v>440</v>
      </c>
      <c r="EE119" s="835">
        <f>IF(EG105&lt;0,EE81-EF112,EF114)</f>
        <v>10</v>
      </c>
      <c r="EF119" s="835">
        <f>IF(EG106&lt;0,EE80-EF115,EF113)</f>
        <v>10</v>
      </c>
      <c r="EG119" s="835">
        <f t="shared" si="53"/>
        <v>100</v>
      </c>
      <c r="EH119" s="834"/>
      <c r="EI119" s="345"/>
      <c r="EJ119" s="827" t="s">
        <v>440</v>
      </c>
      <c r="EK119" s="835">
        <f>IF(EM105&lt;0,EK81-EL112,EL114)</f>
        <v>10</v>
      </c>
      <c r="EL119" s="835">
        <f>IF(EM106&lt;0,EK80-EL115,EL113)</f>
        <v>10</v>
      </c>
      <c r="EM119" s="835">
        <f t="shared" si="54"/>
        <v>100</v>
      </c>
      <c r="EN119" s="834"/>
      <c r="EO119" s="345"/>
      <c r="EP119" s="827" t="s">
        <v>440</v>
      </c>
      <c r="EQ119" s="835">
        <f>IF(ES105&lt;0,EQ81-ER112,ER114)</f>
        <v>10</v>
      </c>
      <c r="ER119" s="835">
        <f>IF(ES106&lt;0,EQ80-ER115,ER113)</f>
        <v>10</v>
      </c>
      <c r="ES119" s="835">
        <f t="shared" si="55"/>
        <v>100</v>
      </c>
      <c r="ET119" s="834"/>
      <c r="EU119" s="345"/>
      <c r="EV119" s="827" t="s">
        <v>440</v>
      </c>
      <c r="EW119" s="835">
        <f>IF(EY105&lt;0,EW81-EX112,EX114)</f>
        <v>10</v>
      </c>
      <c r="EX119" s="835">
        <f>IF(EY106&lt;0,EW80-EX115,EX113)</f>
        <v>10</v>
      </c>
      <c r="EY119" s="835">
        <f t="shared" si="56"/>
        <v>100</v>
      </c>
      <c r="EZ119" s="834"/>
      <c r="FA119" s="345"/>
      <c r="FB119" s="827" t="s">
        <v>440</v>
      </c>
      <c r="FC119" s="835">
        <f>IF(FE105&lt;0,FC81-FD112,FD114)</f>
        <v>10</v>
      </c>
      <c r="FD119" s="835">
        <f>IF(FE106&lt;0,FC80-FD115,FD113)</f>
        <v>10</v>
      </c>
      <c r="FE119" s="835">
        <f t="shared" si="57"/>
        <v>100</v>
      </c>
      <c r="FF119" s="834"/>
      <c r="FG119" s="345"/>
      <c r="FH119" s="827" t="s">
        <v>440</v>
      </c>
      <c r="FI119" s="835">
        <f>IF(FK105&lt;0,FI81-FJ112,FJ114)</f>
        <v>10</v>
      </c>
      <c r="FJ119" s="835">
        <f>IF(FK106&lt;0,FI80-FJ115,FJ113)</f>
        <v>10</v>
      </c>
      <c r="FK119" s="835">
        <f t="shared" si="58"/>
        <v>100</v>
      </c>
      <c r="FL119" s="834"/>
      <c r="FM119" s="345"/>
      <c r="FN119" s="827" t="s">
        <v>440</v>
      </c>
      <c r="FO119" s="835">
        <f>IF(FQ105&lt;0,FO81-FP112,FP114)</f>
        <v>10</v>
      </c>
      <c r="FP119" s="835">
        <f>IF(FQ106&lt;0,FO80-FP115,FP113)</f>
        <v>10</v>
      </c>
      <c r="FQ119" s="835">
        <f t="shared" si="59"/>
        <v>100</v>
      </c>
      <c r="FR119" s="834"/>
      <c r="FS119" s="345"/>
      <c r="FT119" s="827" t="s">
        <v>440</v>
      </c>
      <c r="FU119" s="835">
        <f>IF(FW105&lt;0,FU81-FV112,FV114)</f>
        <v>10</v>
      </c>
      <c r="FV119" s="835">
        <f>IF(FW106&lt;0,FU80-FV115,FV113)</f>
        <v>10</v>
      </c>
      <c r="FW119" s="835">
        <f t="shared" si="60"/>
        <v>100</v>
      </c>
      <c r="FX119" s="834"/>
      <c r="FY119" s="345"/>
    </row>
    <row r="120" spans="1:181" x14ac:dyDescent="0.3">
      <c r="A120" s="19"/>
      <c r="B120" s="827" t="s">
        <v>439</v>
      </c>
      <c r="C120" s="835">
        <f>IF(E105&lt;0,C81-D112,D114)</f>
        <v>0</v>
      </c>
      <c r="D120" s="835">
        <f>F106</f>
        <v>190</v>
      </c>
      <c r="E120" s="835">
        <f t="shared" si="31"/>
        <v>0</v>
      </c>
      <c r="F120" s="834"/>
      <c r="G120" s="345"/>
      <c r="H120" s="827" t="s">
        <v>439</v>
      </c>
      <c r="I120" s="835">
        <f>IF(K105&lt;0,I81-J112,J114)</f>
        <v>18.528546999226176</v>
      </c>
      <c r="J120" s="835">
        <f>L106</f>
        <v>150.09236030935901</v>
      </c>
      <c r="K120" s="835">
        <f t="shared" si="32"/>
        <v>2780.993352216748</v>
      </c>
      <c r="L120" s="834"/>
      <c r="M120" s="345"/>
      <c r="N120" s="827" t="s">
        <v>439</v>
      </c>
      <c r="O120" s="835">
        <f>IF(Q105&lt;0,O81-P112,P114)</f>
        <v>38.096024236873802</v>
      </c>
      <c r="P120" s="835">
        <f>R106</f>
        <v>107.94702472057949</v>
      </c>
      <c r="Q120" s="835">
        <f t="shared" si="33"/>
        <v>4112.3524700536118</v>
      </c>
      <c r="R120" s="834"/>
      <c r="S120" s="345"/>
      <c r="T120" s="827" t="s">
        <v>439</v>
      </c>
      <c r="U120" s="835">
        <f>IF(W105&lt;0,U81-V112,V114)</f>
        <v>57.663501474521432</v>
      </c>
      <c r="V120" s="835">
        <f>X106</f>
        <v>65.801689131799989</v>
      </c>
      <c r="W120" s="835">
        <f t="shared" si="34"/>
        <v>3794.3557982775496</v>
      </c>
      <c r="X120" s="834"/>
      <c r="Y120" s="345"/>
      <c r="Z120" s="827" t="s">
        <v>439</v>
      </c>
      <c r="AA120" s="835">
        <f>IF(AC105&lt;0,AA81-AB112,AB114)</f>
        <v>76.19204847374759</v>
      </c>
      <c r="AB120" s="835">
        <f>AD106</f>
        <v>25.894049441159041</v>
      </c>
      <c r="AC120" s="835">
        <f t="shared" si="35"/>
        <v>1972.9206702024064</v>
      </c>
      <c r="AD120" s="834"/>
      <c r="AE120" s="345"/>
      <c r="AF120" s="827" t="s">
        <v>439</v>
      </c>
      <c r="AG120" s="835">
        <f>IF(AI105&lt;0,AG81-AH112,AH114)</f>
        <v>82.862779915700528</v>
      </c>
      <c r="AH120" s="835">
        <f>AJ106</f>
        <v>9.9894774906923374</v>
      </c>
      <c r="AI120" s="835">
        <f t="shared" si="36"/>
        <v>827.75587478408352</v>
      </c>
      <c r="AJ120" s="834"/>
      <c r="AK120" s="345"/>
      <c r="AL120" s="827" t="s">
        <v>439</v>
      </c>
      <c r="AM120" s="835">
        <f>IF(AO105&lt;0,AM81-AN112,AN114)</f>
        <v>66.365454863475321</v>
      </c>
      <c r="AN120" s="835">
        <f>AP106</f>
        <v>40.784484254846063</v>
      </c>
      <c r="AO120" s="835">
        <f t="shared" si="37"/>
        <v>2706.6808489451064</v>
      </c>
      <c r="AP120" s="834"/>
      <c r="AQ120" s="345"/>
      <c r="AR120" s="827" t="s">
        <v>439</v>
      </c>
      <c r="AS120" s="835">
        <f>IF(AU105&lt;0,AS81-AT112,AT114)</f>
        <v>52.764790864339062</v>
      </c>
      <c r="AT120" s="835">
        <f>AV106</f>
        <v>66.172390386567088</v>
      </c>
      <c r="AU120" s="835">
        <f t="shared" si="38"/>
        <v>3491.5723397406132</v>
      </c>
      <c r="AV120" s="834"/>
      <c r="AW120" s="345"/>
      <c r="AX120" s="827" t="s">
        <v>439</v>
      </c>
      <c r="AY120" s="835">
        <f>IF(BA105&lt;0,AY81-AZ112,AZ114)</f>
        <v>41.918536551958624</v>
      </c>
      <c r="AZ120" s="835">
        <f>BB106</f>
        <v>86.418731769677237</v>
      </c>
      <c r="BA120" s="835">
        <f t="shared" si="39"/>
        <v>3622.5467664611233</v>
      </c>
      <c r="BB120" s="834"/>
      <c r="BC120" s="345"/>
      <c r="BD120" s="827" t="s">
        <v>439</v>
      </c>
      <c r="BE120" s="835">
        <f>IF(BG105&lt;0,BE81-BF112,BF114)</f>
        <v>33.495749108559636</v>
      </c>
      <c r="BF120" s="835">
        <f>BH106</f>
        <v>102.14126833068869</v>
      </c>
      <c r="BG120" s="835">
        <f t="shared" si="40"/>
        <v>3421.2982976348162</v>
      </c>
      <c r="BH120" s="834"/>
      <c r="BI120" s="345"/>
      <c r="BJ120" s="827" t="s">
        <v>439</v>
      </c>
      <c r="BK120" s="835">
        <f>IF(BM105&lt;0,BK81-BL112,BL114)</f>
        <v>27.088950395630661</v>
      </c>
      <c r="BL120" s="835">
        <f>BN106</f>
        <v>114.10062592815609</v>
      </c>
      <c r="BM120" s="835">
        <f t="shared" si="41"/>
        <v>3090.86619587823</v>
      </c>
      <c r="BN120" s="834"/>
      <c r="BO120" s="345"/>
      <c r="BP120" s="827" t="s">
        <v>439</v>
      </c>
      <c r="BQ120" s="835">
        <f>IF(BS105&lt;0,BQ81-BR112,BR114)</f>
        <v>22.291941063013411</v>
      </c>
      <c r="BR120" s="835">
        <f>BT106</f>
        <v>123.05504334904163</v>
      </c>
      <c r="BS120" s="835">
        <f t="shared" si="42"/>
        <v>2743.1357738433962</v>
      </c>
      <c r="BT120" s="834"/>
      <c r="BU120" s="345"/>
      <c r="BV120" s="827" t="s">
        <v>439</v>
      </c>
      <c r="BW120" s="835">
        <f>IF(BY105&lt;0,BW81-BX112,BX114)</f>
        <v>18.742526441083498</v>
      </c>
      <c r="BX120" s="835">
        <f>BZ106</f>
        <v>129.68061730997746</v>
      </c>
      <c r="BY120" s="835">
        <f t="shared" si="43"/>
        <v>2430.5423988282832</v>
      </c>
      <c r="BZ120" s="834"/>
      <c r="CA120" s="345"/>
      <c r="CB120" s="827" t="s">
        <v>439</v>
      </c>
      <c r="CC120" s="835">
        <f>IF(CE105&lt;0,CC81-CD112,CD114)</f>
        <v>16.139183376837593</v>
      </c>
      <c r="CD120" s="835">
        <f>CF106</f>
        <v>134.54019102990316</v>
      </c>
      <c r="CE120" s="835">
        <f t="shared" si="44"/>
        <v>2171.3688145863671</v>
      </c>
      <c r="CF120" s="834"/>
      <c r="CG120" s="345"/>
      <c r="CH120" s="827" t="s">
        <v>439</v>
      </c>
      <c r="CI120" s="835">
        <f>IF(CK105&lt;0,CI81-CJ112,CJ114)</f>
        <v>14.2420090783163</v>
      </c>
      <c r="CJ120" s="835">
        <f>CL106</f>
        <v>138.08158305380957</v>
      </c>
      <c r="CK120" s="835">
        <f t="shared" si="45"/>
        <v>1966.5591594006421</v>
      </c>
      <c r="CL120" s="834"/>
      <c r="CM120" s="345"/>
      <c r="CN120" s="827" t="s">
        <v>439</v>
      </c>
      <c r="CO120" s="835">
        <f>IF(CQ105&lt;0,CO81-CP112,CP114)</f>
        <v>12.865935548180857</v>
      </c>
      <c r="CP120" s="835">
        <f>CR106</f>
        <v>140.65025364339573</v>
      </c>
      <c r="CQ120" s="835">
        <f t="shared" si="46"/>
        <v>1809.5970982112192</v>
      </c>
      <c r="CR120" s="834"/>
      <c r="CS120" s="345"/>
      <c r="CT120" s="827" t="s">
        <v>439</v>
      </c>
      <c r="CU120" s="835">
        <f>IF(CW105&lt;0,CU81-CV112,CV114)</f>
        <v>11.871230335146464</v>
      </c>
      <c r="CV120" s="835">
        <f>CX106</f>
        <v>142.5070367077266</v>
      </c>
      <c r="CW120" s="835">
        <f t="shared" si="47"/>
        <v>1691.7338571365947</v>
      </c>
      <c r="CX120" s="834"/>
      <c r="CY120" s="345"/>
      <c r="CZ120" s="827" t="s">
        <v>439</v>
      </c>
      <c r="DA120" s="835">
        <f>IF(DC105&lt;0,DA81-DB112,DB114)</f>
        <v>11.153971981298156</v>
      </c>
      <c r="DB120" s="835">
        <f>DD106</f>
        <v>143.84591896824344</v>
      </c>
      <c r="DC120" s="835">
        <f t="shared" si="48"/>
        <v>1604.4533497958723</v>
      </c>
      <c r="DD120" s="834"/>
      <c r="DE120" s="345"/>
      <c r="DF120" s="827" t="s">
        <v>439</v>
      </c>
      <c r="DG120" s="835">
        <f>IF(DI105&lt;0,DG81-DH112,DH114)</f>
        <v>10.637693630283991</v>
      </c>
      <c r="DH120" s="835">
        <f>DJ106</f>
        <v>144.80963855680321</v>
      </c>
      <c r="DI120" s="835">
        <f t="shared" si="49"/>
        <v>1540.4405696794324</v>
      </c>
      <c r="DJ120" s="834"/>
      <c r="DK120" s="345"/>
      <c r="DL120" s="827" t="s">
        <v>439</v>
      </c>
      <c r="DM120" s="835">
        <f>IF(DO105&lt;0,DM81-DN112,DN114)</f>
        <v>10.266555368042361</v>
      </c>
      <c r="DN120" s="835">
        <f>DP106</f>
        <v>145.50242997965427</v>
      </c>
      <c r="DO120" s="835">
        <f t="shared" si="50"/>
        <v>1493.8087535708273</v>
      </c>
      <c r="DP120" s="834"/>
      <c r="DQ120" s="345"/>
      <c r="DR120" s="827" t="s">
        <v>439</v>
      </c>
      <c r="DS120" s="835">
        <f>IF(DU105&lt;0,DS81-DT112,DT114)</f>
        <v>10</v>
      </c>
      <c r="DT120" s="835">
        <f>DV106</f>
        <v>146</v>
      </c>
      <c r="DU120" s="835">
        <f t="shared" si="51"/>
        <v>1460</v>
      </c>
      <c r="DV120" s="834"/>
      <c r="DW120" s="345"/>
      <c r="DX120" s="827" t="s">
        <v>439</v>
      </c>
      <c r="DY120" s="835">
        <f>IF(EA105&lt;0,DY81-DZ112,DZ114)</f>
        <v>10</v>
      </c>
      <c r="DZ120" s="835">
        <f>EB106</f>
        <v>146</v>
      </c>
      <c r="EA120" s="835">
        <f t="shared" si="52"/>
        <v>1460</v>
      </c>
      <c r="EB120" s="834"/>
      <c r="EC120" s="345"/>
      <c r="ED120" s="827" t="s">
        <v>439</v>
      </c>
      <c r="EE120" s="835">
        <f>IF(EG105&lt;0,EE81-EF112,EF114)</f>
        <v>10</v>
      </c>
      <c r="EF120" s="835">
        <f>EH106</f>
        <v>146</v>
      </c>
      <c r="EG120" s="835">
        <f t="shared" si="53"/>
        <v>1460</v>
      </c>
      <c r="EH120" s="834"/>
      <c r="EI120" s="345"/>
      <c r="EJ120" s="827" t="s">
        <v>439</v>
      </c>
      <c r="EK120" s="835">
        <f>IF(EM105&lt;0,EK81-EL112,EL114)</f>
        <v>10</v>
      </c>
      <c r="EL120" s="835">
        <f>EN106</f>
        <v>146</v>
      </c>
      <c r="EM120" s="835">
        <f t="shared" si="54"/>
        <v>1460</v>
      </c>
      <c r="EN120" s="834"/>
      <c r="EO120" s="345"/>
      <c r="EP120" s="827" t="s">
        <v>439</v>
      </c>
      <c r="EQ120" s="835">
        <f>IF(ES105&lt;0,EQ81-ER112,ER114)</f>
        <v>10</v>
      </c>
      <c r="ER120" s="835">
        <f>ET106</f>
        <v>146</v>
      </c>
      <c r="ES120" s="835">
        <f t="shared" si="55"/>
        <v>1460</v>
      </c>
      <c r="ET120" s="834"/>
      <c r="EU120" s="345"/>
      <c r="EV120" s="827" t="s">
        <v>439</v>
      </c>
      <c r="EW120" s="835">
        <f>IF(EY105&lt;0,EW81-EX112,EX114)</f>
        <v>10</v>
      </c>
      <c r="EX120" s="835">
        <f>EZ106</f>
        <v>146</v>
      </c>
      <c r="EY120" s="835">
        <f t="shared" si="56"/>
        <v>1460</v>
      </c>
      <c r="EZ120" s="834"/>
      <c r="FA120" s="345"/>
      <c r="FB120" s="827" t="s">
        <v>439</v>
      </c>
      <c r="FC120" s="835">
        <f>IF(FE105&lt;0,FC81-FD112,FD114)</f>
        <v>10</v>
      </c>
      <c r="FD120" s="835">
        <f>FF106</f>
        <v>146</v>
      </c>
      <c r="FE120" s="835">
        <f t="shared" si="57"/>
        <v>1460</v>
      </c>
      <c r="FF120" s="834"/>
      <c r="FG120" s="345"/>
      <c r="FH120" s="827" t="s">
        <v>439</v>
      </c>
      <c r="FI120" s="835">
        <f>IF(FK105&lt;0,FI81-FJ112,FJ114)</f>
        <v>10</v>
      </c>
      <c r="FJ120" s="835">
        <f>FL106</f>
        <v>146</v>
      </c>
      <c r="FK120" s="835">
        <f t="shared" si="58"/>
        <v>1460</v>
      </c>
      <c r="FL120" s="834"/>
      <c r="FM120" s="345"/>
      <c r="FN120" s="827" t="s">
        <v>439</v>
      </c>
      <c r="FO120" s="835">
        <f>IF(FQ105&lt;0,FO81-FP112,FP114)</f>
        <v>10</v>
      </c>
      <c r="FP120" s="835">
        <f>FR106</f>
        <v>146</v>
      </c>
      <c r="FQ120" s="835">
        <f t="shared" si="59"/>
        <v>1460</v>
      </c>
      <c r="FR120" s="834"/>
      <c r="FS120" s="345"/>
      <c r="FT120" s="827" t="s">
        <v>439</v>
      </c>
      <c r="FU120" s="835">
        <f>IF(FW105&lt;0,FU81-FV112,FV114)</f>
        <v>10</v>
      </c>
      <c r="FV120" s="835">
        <f>FX106</f>
        <v>146</v>
      </c>
      <c r="FW120" s="835">
        <f t="shared" si="60"/>
        <v>1460</v>
      </c>
      <c r="FX120" s="834"/>
      <c r="FY120" s="345"/>
    </row>
    <row r="121" spans="1:181" x14ac:dyDescent="0.3">
      <c r="A121" s="19"/>
      <c r="B121" s="827" t="s">
        <v>438</v>
      </c>
      <c r="C121" s="835">
        <f>IF(E105&lt;0,C81-D112,D114)</f>
        <v>0</v>
      </c>
      <c r="D121" s="835">
        <f>IF(E106&lt;0,C80-D113,D115)</f>
        <v>0</v>
      </c>
      <c r="E121" s="835">
        <f t="shared" si="31"/>
        <v>0</v>
      </c>
      <c r="F121" s="834"/>
      <c r="G121" s="345"/>
      <c r="H121" s="827" t="s">
        <v>438</v>
      </c>
      <c r="I121" s="835">
        <f>IF(K105&lt;0,I81-J112,J114)</f>
        <v>18.528546999226176</v>
      </c>
      <c r="J121" s="835">
        <f>IF(K106&lt;0,I80-J113,J115)</f>
        <v>18.528546999226176</v>
      </c>
      <c r="K121" s="835">
        <f t="shared" si="32"/>
        <v>343.30705390253331</v>
      </c>
      <c r="L121" s="834"/>
      <c r="M121" s="345"/>
      <c r="N121" s="827" t="s">
        <v>438</v>
      </c>
      <c r="O121" s="835">
        <f>IF(Q105&lt;0,O81-P112,P114)</f>
        <v>38.096024236873802</v>
      </c>
      <c r="P121" s="835">
        <f>IF(Q106&lt;0,O80-P113,P115)</f>
        <v>38.096024236873802</v>
      </c>
      <c r="Q121" s="835">
        <f t="shared" si="33"/>
        <v>1451.3070626564761</v>
      </c>
      <c r="R121" s="834"/>
      <c r="S121" s="345"/>
      <c r="T121" s="827" t="s">
        <v>438</v>
      </c>
      <c r="U121" s="835">
        <f>IF(W105&lt;0,U81-V112,V114)</f>
        <v>57.663501474521432</v>
      </c>
      <c r="V121" s="835">
        <f>IF(W106&lt;0,U80-V113,V115)</f>
        <v>57.663501474521432</v>
      </c>
      <c r="W121" s="835">
        <f t="shared" si="34"/>
        <v>3325.0794023021353</v>
      </c>
      <c r="X121" s="834"/>
      <c r="Y121" s="345"/>
      <c r="Z121" s="827" t="s">
        <v>438</v>
      </c>
      <c r="AA121" s="835">
        <f>IF(AC105&lt;0,AA81-AB112,AB114)</f>
        <v>76.19204847374759</v>
      </c>
      <c r="AB121" s="835">
        <f>IF(AC106&lt;0,AA80-AB113,AB115)</f>
        <v>76.19204847374759</v>
      </c>
      <c r="AC121" s="835">
        <f t="shared" si="35"/>
        <v>5805.2282506259025</v>
      </c>
      <c r="AD121" s="834"/>
      <c r="AE121" s="345"/>
      <c r="AF121" s="827" t="s">
        <v>438</v>
      </c>
      <c r="AG121" s="835">
        <f>IF(AI105&lt;0,AG81-AH112,AH114)</f>
        <v>82.862779915700528</v>
      </c>
      <c r="AH121" s="835">
        <f>IF(AI106&lt;0,AG80-AH113,AH115)</f>
        <v>82.862779915700528</v>
      </c>
      <c r="AI121" s="835">
        <f t="shared" si="36"/>
        <v>6866.240295357823</v>
      </c>
      <c r="AJ121" s="834"/>
      <c r="AK121" s="345"/>
      <c r="AL121" s="827" t="s">
        <v>438</v>
      </c>
      <c r="AM121" s="835">
        <f>IF(AO105&lt;0,AM81-AN112,AN114)</f>
        <v>66.365454863475321</v>
      </c>
      <c r="AN121" s="835">
        <f>IF(AO106&lt;0,AM80-AN113,AN115)</f>
        <v>66.365454863475321</v>
      </c>
      <c r="AO121" s="835">
        <f t="shared" si="37"/>
        <v>4404.3735992359798</v>
      </c>
      <c r="AP121" s="834"/>
      <c r="AQ121" s="345"/>
      <c r="AR121" s="827" t="s">
        <v>438</v>
      </c>
      <c r="AS121" s="835">
        <f>IF(AU105&lt;0,AS81-AT112,AT114)</f>
        <v>52.764790864339062</v>
      </c>
      <c r="AT121" s="835">
        <f>IF(AU106&lt;0,AS80-AT113,AT115)</f>
        <v>52.764790864339062</v>
      </c>
      <c r="AU121" s="835">
        <f t="shared" si="38"/>
        <v>2784.1231549574391</v>
      </c>
      <c r="AV121" s="834"/>
      <c r="AW121" s="345"/>
      <c r="AX121" s="827" t="s">
        <v>438</v>
      </c>
      <c r="AY121" s="835">
        <f>IF(BA105&lt;0,AY81-AZ112,AZ114)</f>
        <v>41.918536551958624</v>
      </c>
      <c r="AZ121" s="835">
        <f>IF(BA106&lt;0,AY80-AZ113,AZ115)</f>
        <v>41.918536551958624</v>
      </c>
      <c r="BA121" s="835">
        <f t="shared" si="39"/>
        <v>1757.1637066578912</v>
      </c>
      <c r="BB121" s="834"/>
      <c r="BC121" s="345"/>
      <c r="BD121" s="827" t="s">
        <v>438</v>
      </c>
      <c r="BE121" s="835">
        <f>IF(BG105&lt;0,BE81-BF112,BF114)</f>
        <v>33.495749108559636</v>
      </c>
      <c r="BF121" s="835">
        <f>IF(BG106&lt;0,BE80-BF113,BF115)</f>
        <v>33.495749108559636</v>
      </c>
      <c r="BG121" s="835">
        <f t="shared" si="40"/>
        <v>1121.9652083435737</v>
      </c>
      <c r="BH121" s="834"/>
      <c r="BI121" s="345"/>
      <c r="BJ121" s="827" t="s">
        <v>438</v>
      </c>
      <c r="BK121" s="835">
        <f>IF(BM105&lt;0,BK81-BL112,BL114)</f>
        <v>27.088950395630661</v>
      </c>
      <c r="BL121" s="835">
        <f>IF(BM106&lt;0,BK80-BL113,BL115)</f>
        <v>27.088950395630661</v>
      </c>
      <c r="BM121" s="835">
        <f t="shared" si="41"/>
        <v>733.81123353693852</v>
      </c>
      <c r="BN121" s="834"/>
      <c r="BO121" s="345"/>
      <c r="BP121" s="827" t="s">
        <v>438</v>
      </c>
      <c r="BQ121" s="835">
        <f>IF(BS105&lt;0,BQ81-BR112,BR114)</f>
        <v>22.291941063013411</v>
      </c>
      <c r="BR121" s="835">
        <f>IF(BS106&lt;0,BQ80-BR113,BR115)</f>
        <v>22.291941063013411</v>
      </c>
      <c r="BS121" s="835">
        <f t="shared" si="42"/>
        <v>496.93063635686349</v>
      </c>
      <c r="BT121" s="834"/>
      <c r="BU121" s="345"/>
      <c r="BV121" s="827" t="s">
        <v>438</v>
      </c>
      <c r="BW121" s="835">
        <f>IF(BY105&lt;0,BW81-BX112,BX114)</f>
        <v>18.742526441083498</v>
      </c>
      <c r="BX121" s="835">
        <f>IF(BY106&lt;0,BW80-BX113,BX115)</f>
        <v>18.742526441083498</v>
      </c>
      <c r="BY121" s="835">
        <f t="shared" si="43"/>
        <v>351.28229739471408</v>
      </c>
      <c r="BZ121" s="834"/>
      <c r="CA121" s="345"/>
      <c r="CB121" s="827" t="s">
        <v>438</v>
      </c>
      <c r="CC121" s="835">
        <f>IF(CE105&lt;0,CC81-CD112,CD114)</f>
        <v>16.139183376837593</v>
      </c>
      <c r="CD121" s="835">
        <f>IF(CE106&lt;0,CC80-CD113,CD115)</f>
        <v>16.139183376837593</v>
      </c>
      <c r="CE121" s="835">
        <f t="shared" si="44"/>
        <v>260.4732400711909</v>
      </c>
      <c r="CF121" s="834"/>
      <c r="CG121" s="345"/>
      <c r="CH121" s="827" t="s">
        <v>438</v>
      </c>
      <c r="CI121" s="835">
        <f>IF(CK105&lt;0,CI81-CJ112,CJ114)</f>
        <v>14.2420090783163</v>
      </c>
      <c r="CJ121" s="835">
        <f>IF(CK106&lt;0,CI80-CJ113,CJ115)</f>
        <v>14.2420090783163</v>
      </c>
      <c r="CK121" s="835">
        <f t="shared" si="45"/>
        <v>202.83482258684393</v>
      </c>
      <c r="CL121" s="834"/>
      <c r="CM121" s="345"/>
      <c r="CN121" s="827" t="s">
        <v>438</v>
      </c>
      <c r="CO121" s="835">
        <f>IF(CQ105&lt;0,CO81-CP112,CP114)</f>
        <v>12.865935548180857</v>
      </c>
      <c r="CP121" s="835">
        <f>IF(CQ106&lt;0,CO80-CP113,CP115)</f>
        <v>12.865935548180857</v>
      </c>
      <c r="CQ121" s="835">
        <f t="shared" si="46"/>
        <v>165.53229752994386</v>
      </c>
      <c r="CR121" s="834"/>
      <c r="CS121" s="345"/>
      <c r="CT121" s="827" t="s">
        <v>438</v>
      </c>
      <c r="CU121" s="835">
        <f>IF(CW105&lt;0,CU81-CV112,CV114)</f>
        <v>11.871230335146464</v>
      </c>
      <c r="CV121" s="835">
        <f>IF(CW106&lt;0,CU80-CV113,CV115)</f>
        <v>11.871230335146464</v>
      </c>
      <c r="CW121" s="835">
        <f t="shared" si="47"/>
        <v>140.92610967010162</v>
      </c>
      <c r="CX121" s="834"/>
      <c r="CY121" s="345"/>
      <c r="CZ121" s="827" t="s">
        <v>438</v>
      </c>
      <c r="DA121" s="835">
        <f>IF(DC105&lt;0,DA81-DB112,DB114)</f>
        <v>11.153971981298156</v>
      </c>
      <c r="DB121" s="835">
        <f>IF(DC106&lt;0,DA80-DB113,DB115)</f>
        <v>11.153971981298156</v>
      </c>
      <c r="DC121" s="835">
        <f t="shared" si="48"/>
        <v>124.41109095958431</v>
      </c>
      <c r="DD121" s="834"/>
      <c r="DE121" s="345"/>
      <c r="DF121" s="827" t="s">
        <v>438</v>
      </c>
      <c r="DG121" s="835">
        <f>IF(DI105&lt;0,DG81-DH112,DH114)</f>
        <v>10.637693630283991</v>
      </c>
      <c r="DH121" s="835">
        <f>IF(DI106&lt;0,DG80-DH113,DH115)</f>
        <v>10.637693630283991</v>
      </c>
      <c r="DI121" s="835">
        <f t="shared" si="49"/>
        <v>113.16052577178459</v>
      </c>
      <c r="DJ121" s="834"/>
      <c r="DK121" s="345"/>
      <c r="DL121" s="827" t="s">
        <v>438</v>
      </c>
      <c r="DM121" s="835">
        <f>IF(DO105&lt;0,DM81-DN112,DN114)</f>
        <v>10.266555368042361</v>
      </c>
      <c r="DN121" s="835">
        <f>IF(DO106&lt;0,DM80-DN113,DN115)</f>
        <v>10.266555368042361</v>
      </c>
      <c r="DO121" s="835">
        <f t="shared" si="50"/>
        <v>105.40215912507942</v>
      </c>
      <c r="DP121" s="834"/>
      <c r="DQ121" s="345"/>
      <c r="DR121" s="827" t="s">
        <v>438</v>
      </c>
      <c r="DS121" s="835">
        <f>IF(DU105&lt;0,DS81-DT112,DT114)</f>
        <v>10</v>
      </c>
      <c r="DT121" s="835">
        <f>IF(DU106&lt;0,DS80-DT113,DT115)</f>
        <v>10</v>
      </c>
      <c r="DU121" s="835">
        <f t="shared" si="51"/>
        <v>100</v>
      </c>
      <c r="DV121" s="834"/>
      <c r="DW121" s="345"/>
      <c r="DX121" s="827" t="s">
        <v>438</v>
      </c>
      <c r="DY121" s="835">
        <f>IF(EA105&lt;0,DY81-DZ112,DZ114)</f>
        <v>10</v>
      </c>
      <c r="DZ121" s="835">
        <f>IF(EA106&lt;0,DY80-DZ113,DZ115)</f>
        <v>10</v>
      </c>
      <c r="EA121" s="835">
        <f t="shared" si="52"/>
        <v>100</v>
      </c>
      <c r="EB121" s="834"/>
      <c r="EC121" s="345"/>
      <c r="ED121" s="827" t="s">
        <v>438</v>
      </c>
      <c r="EE121" s="835">
        <f>IF(EG105&lt;0,EE81-EF112,EF114)</f>
        <v>10</v>
      </c>
      <c r="EF121" s="835">
        <f>IF(EG106&lt;0,EE80-EF113,EF115)</f>
        <v>10</v>
      </c>
      <c r="EG121" s="835">
        <f t="shared" si="53"/>
        <v>100</v>
      </c>
      <c r="EH121" s="834"/>
      <c r="EI121" s="345"/>
      <c r="EJ121" s="827" t="s">
        <v>438</v>
      </c>
      <c r="EK121" s="835">
        <f>IF(EM105&lt;0,EK81-EL112,EL114)</f>
        <v>10</v>
      </c>
      <c r="EL121" s="835">
        <f>IF(EM106&lt;0,EK80-EL113,EL115)</f>
        <v>10</v>
      </c>
      <c r="EM121" s="835">
        <f t="shared" si="54"/>
        <v>100</v>
      </c>
      <c r="EN121" s="834"/>
      <c r="EO121" s="345"/>
      <c r="EP121" s="827" t="s">
        <v>438</v>
      </c>
      <c r="EQ121" s="835">
        <f>IF(ES105&lt;0,EQ81-ER112,ER114)</f>
        <v>10</v>
      </c>
      <c r="ER121" s="835">
        <f>IF(ES106&lt;0,EQ80-ER113,ER115)</f>
        <v>10</v>
      </c>
      <c r="ES121" s="835">
        <f t="shared" si="55"/>
        <v>100</v>
      </c>
      <c r="ET121" s="834"/>
      <c r="EU121" s="345"/>
      <c r="EV121" s="827" t="s">
        <v>438</v>
      </c>
      <c r="EW121" s="835">
        <f>IF(EY105&lt;0,EW81-EX112,EX114)</f>
        <v>10</v>
      </c>
      <c r="EX121" s="835">
        <f>IF(EY106&lt;0,EW80-EX113,EX115)</f>
        <v>10</v>
      </c>
      <c r="EY121" s="835">
        <f t="shared" si="56"/>
        <v>100</v>
      </c>
      <c r="EZ121" s="834"/>
      <c r="FA121" s="345"/>
      <c r="FB121" s="827" t="s">
        <v>438</v>
      </c>
      <c r="FC121" s="835">
        <f>IF(FE105&lt;0,FC81-FD112,FD114)</f>
        <v>10</v>
      </c>
      <c r="FD121" s="835">
        <f>IF(FE106&lt;0,FC80-FD113,FD115)</f>
        <v>10</v>
      </c>
      <c r="FE121" s="835">
        <f t="shared" si="57"/>
        <v>100</v>
      </c>
      <c r="FF121" s="834"/>
      <c r="FG121" s="345"/>
      <c r="FH121" s="827" t="s">
        <v>438</v>
      </c>
      <c r="FI121" s="835">
        <f>IF(FK105&lt;0,FI81-FJ112,FJ114)</f>
        <v>10</v>
      </c>
      <c r="FJ121" s="835">
        <f>IF(FK106&lt;0,FI80-FJ113,FJ115)</f>
        <v>10</v>
      </c>
      <c r="FK121" s="835">
        <f t="shared" si="58"/>
        <v>100</v>
      </c>
      <c r="FL121" s="834"/>
      <c r="FM121" s="345"/>
      <c r="FN121" s="827" t="s">
        <v>438</v>
      </c>
      <c r="FO121" s="835">
        <f>IF(FQ105&lt;0,FO81-FP112,FP114)</f>
        <v>10</v>
      </c>
      <c r="FP121" s="835">
        <f>IF(FQ106&lt;0,FO80-FP113,FP115)</f>
        <v>10</v>
      </c>
      <c r="FQ121" s="835">
        <f t="shared" si="59"/>
        <v>100</v>
      </c>
      <c r="FR121" s="834"/>
      <c r="FS121" s="345"/>
      <c r="FT121" s="827" t="s">
        <v>438</v>
      </c>
      <c r="FU121" s="835">
        <f>IF(FW105&lt;0,FU81-FV112,FV114)</f>
        <v>10</v>
      </c>
      <c r="FV121" s="835">
        <f>IF(FW106&lt;0,FU80-FV113,FV115)</f>
        <v>10</v>
      </c>
      <c r="FW121" s="835">
        <f t="shared" si="60"/>
        <v>100</v>
      </c>
      <c r="FX121" s="834"/>
      <c r="FY121" s="345"/>
    </row>
    <row r="122" spans="1:181" x14ac:dyDescent="0.3">
      <c r="A122" s="19"/>
      <c r="B122" s="827" t="s">
        <v>437</v>
      </c>
      <c r="C122" s="835">
        <f>F105</f>
        <v>190</v>
      </c>
      <c r="D122" s="835">
        <f>IF(E106&lt;0,C80-D113,D115)</f>
        <v>0</v>
      </c>
      <c r="E122" s="835">
        <f t="shared" si="31"/>
        <v>0</v>
      </c>
      <c r="F122" s="834"/>
      <c r="G122" s="345"/>
      <c r="H122" s="827" t="s">
        <v>437</v>
      </c>
      <c r="I122" s="835">
        <f>L105</f>
        <v>150.09236030935901</v>
      </c>
      <c r="J122" s="835">
        <f>IF(K106&lt;0,I80-J113,J115)</f>
        <v>18.528546999226176</v>
      </c>
      <c r="K122" s="835">
        <f t="shared" si="32"/>
        <v>2780.993352216748</v>
      </c>
      <c r="L122" s="834"/>
      <c r="M122" s="345"/>
      <c r="N122" s="827" t="s">
        <v>437</v>
      </c>
      <c r="O122" s="835">
        <f>R105</f>
        <v>107.94702472057949</v>
      </c>
      <c r="P122" s="835">
        <f>IF(Q106&lt;0,O80-P113,P115)</f>
        <v>38.096024236873802</v>
      </c>
      <c r="Q122" s="835">
        <f t="shared" si="33"/>
        <v>4112.3524700536118</v>
      </c>
      <c r="R122" s="834"/>
      <c r="S122" s="345"/>
      <c r="T122" s="827" t="s">
        <v>437</v>
      </c>
      <c r="U122" s="835">
        <f>X105</f>
        <v>65.801689131799989</v>
      </c>
      <c r="V122" s="835">
        <f>IF(W106&lt;0,U80-V113,V115)</f>
        <v>57.663501474521432</v>
      </c>
      <c r="W122" s="835">
        <f t="shared" si="34"/>
        <v>3794.3557982775496</v>
      </c>
      <c r="X122" s="834"/>
      <c r="Y122" s="345"/>
      <c r="Z122" s="827" t="s">
        <v>437</v>
      </c>
      <c r="AA122" s="835">
        <f>AD105</f>
        <v>25.894049441159041</v>
      </c>
      <c r="AB122" s="835">
        <f>IF(AC106&lt;0,AA80-AB113,AB115)</f>
        <v>76.19204847374759</v>
      </c>
      <c r="AC122" s="835">
        <f t="shared" si="35"/>
        <v>1972.9206702024064</v>
      </c>
      <c r="AD122" s="834"/>
      <c r="AE122" s="345"/>
      <c r="AF122" s="827" t="s">
        <v>437</v>
      </c>
      <c r="AG122" s="835">
        <f>AJ105</f>
        <v>9.9894774906923374</v>
      </c>
      <c r="AH122" s="835">
        <f>IF(AI106&lt;0,AG80-AH113,AH115)</f>
        <v>82.862779915700528</v>
      </c>
      <c r="AI122" s="835">
        <f t="shared" si="36"/>
        <v>827.75587478408352</v>
      </c>
      <c r="AJ122" s="834"/>
      <c r="AK122" s="345"/>
      <c r="AL122" s="827" t="s">
        <v>437</v>
      </c>
      <c r="AM122" s="835">
        <f>AP105</f>
        <v>40.784484254846063</v>
      </c>
      <c r="AN122" s="835">
        <f>IF(AO106&lt;0,AM80-AN113,AN115)</f>
        <v>66.365454863475321</v>
      </c>
      <c r="AO122" s="835">
        <f t="shared" si="37"/>
        <v>2706.6808489451064</v>
      </c>
      <c r="AP122" s="834"/>
      <c r="AQ122" s="345"/>
      <c r="AR122" s="827" t="s">
        <v>437</v>
      </c>
      <c r="AS122" s="835">
        <f>AV105</f>
        <v>66.172390386567088</v>
      </c>
      <c r="AT122" s="835">
        <f>IF(AU106&lt;0,AS80-AT113,AT115)</f>
        <v>52.764790864339062</v>
      </c>
      <c r="AU122" s="835">
        <f t="shared" si="38"/>
        <v>3491.5723397406132</v>
      </c>
      <c r="AV122" s="834"/>
      <c r="AW122" s="345"/>
      <c r="AX122" s="827" t="s">
        <v>437</v>
      </c>
      <c r="AY122" s="835">
        <f>BB105</f>
        <v>86.418731769677237</v>
      </c>
      <c r="AZ122" s="835">
        <f>IF(BA106&lt;0,AY80-AZ113,AZ115)</f>
        <v>41.918536551958624</v>
      </c>
      <c r="BA122" s="835">
        <f t="shared" si="39"/>
        <v>3622.5467664611233</v>
      </c>
      <c r="BB122" s="834"/>
      <c r="BC122" s="345"/>
      <c r="BD122" s="827" t="s">
        <v>437</v>
      </c>
      <c r="BE122" s="835">
        <f>BH105</f>
        <v>102.14126833068869</v>
      </c>
      <c r="BF122" s="835">
        <f>IF(BG106&lt;0,BE80-BF113,BF115)</f>
        <v>33.495749108559636</v>
      </c>
      <c r="BG122" s="835">
        <f t="shared" si="40"/>
        <v>3421.2982976348162</v>
      </c>
      <c r="BH122" s="834"/>
      <c r="BI122" s="345"/>
      <c r="BJ122" s="827" t="s">
        <v>437</v>
      </c>
      <c r="BK122" s="835">
        <f>BN105</f>
        <v>114.10062592815609</v>
      </c>
      <c r="BL122" s="835">
        <f>IF(BM106&lt;0,BK80-BL113,BL115)</f>
        <v>27.088950395630661</v>
      </c>
      <c r="BM122" s="835">
        <f t="shared" si="41"/>
        <v>3090.86619587823</v>
      </c>
      <c r="BN122" s="834"/>
      <c r="BO122" s="345"/>
      <c r="BP122" s="827" t="s">
        <v>437</v>
      </c>
      <c r="BQ122" s="835">
        <f>BT105</f>
        <v>123.05504334904163</v>
      </c>
      <c r="BR122" s="835">
        <f>IF(BS106&lt;0,BQ80-BR113,BR115)</f>
        <v>22.291941063013411</v>
      </c>
      <c r="BS122" s="835">
        <f t="shared" si="42"/>
        <v>2743.1357738433962</v>
      </c>
      <c r="BT122" s="834"/>
      <c r="BU122" s="345"/>
      <c r="BV122" s="827" t="s">
        <v>437</v>
      </c>
      <c r="BW122" s="835">
        <f>BZ105</f>
        <v>129.68061730997746</v>
      </c>
      <c r="BX122" s="835">
        <f>IF(BY106&lt;0,BW80-BX113,BX115)</f>
        <v>18.742526441083498</v>
      </c>
      <c r="BY122" s="835">
        <f t="shared" si="43"/>
        <v>2430.5423988282832</v>
      </c>
      <c r="BZ122" s="834"/>
      <c r="CA122" s="345"/>
      <c r="CB122" s="827" t="s">
        <v>437</v>
      </c>
      <c r="CC122" s="835">
        <f>CF105</f>
        <v>134.54019102990316</v>
      </c>
      <c r="CD122" s="835">
        <f>IF(CE106&lt;0,CC80-CD113,CD115)</f>
        <v>16.139183376837593</v>
      </c>
      <c r="CE122" s="835">
        <f t="shared" si="44"/>
        <v>2171.3688145863671</v>
      </c>
      <c r="CF122" s="834"/>
      <c r="CG122" s="345"/>
      <c r="CH122" s="827" t="s">
        <v>437</v>
      </c>
      <c r="CI122" s="835">
        <f>CL105</f>
        <v>138.08158305380957</v>
      </c>
      <c r="CJ122" s="835">
        <f>IF(CK106&lt;0,CI80-CJ113,CJ115)</f>
        <v>14.2420090783163</v>
      </c>
      <c r="CK122" s="835">
        <f t="shared" si="45"/>
        <v>1966.5591594006421</v>
      </c>
      <c r="CL122" s="834"/>
      <c r="CM122" s="345"/>
      <c r="CN122" s="827" t="s">
        <v>437</v>
      </c>
      <c r="CO122" s="835">
        <f>CR105</f>
        <v>140.65025364339573</v>
      </c>
      <c r="CP122" s="835">
        <f>IF(CQ106&lt;0,CO80-CP113,CP115)</f>
        <v>12.865935548180857</v>
      </c>
      <c r="CQ122" s="835">
        <f t="shared" si="46"/>
        <v>1809.5970982112192</v>
      </c>
      <c r="CR122" s="834"/>
      <c r="CS122" s="345"/>
      <c r="CT122" s="827" t="s">
        <v>437</v>
      </c>
      <c r="CU122" s="835">
        <f>CX105</f>
        <v>142.5070367077266</v>
      </c>
      <c r="CV122" s="835">
        <f>IF(CW106&lt;0,CU80-CV113,CV115)</f>
        <v>11.871230335146464</v>
      </c>
      <c r="CW122" s="835">
        <f t="shared" si="47"/>
        <v>1691.7338571365947</v>
      </c>
      <c r="CX122" s="834"/>
      <c r="CY122" s="345"/>
      <c r="CZ122" s="827" t="s">
        <v>437</v>
      </c>
      <c r="DA122" s="835">
        <f>DD105</f>
        <v>143.84591896824344</v>
      </c>
      <c r="DB122" s="835">
        <f>IF(DC106&lt;0,DA80-DB113,DB115)</f>
        <v>11.153971981298156</v>
      </c>
      <c r="DC122" s="835">
        <f t="shared" si="48"/>
        <v>1604.4533497958723</v>
      </c>
      <c r="DD122" s="834"/>
      <c r="DE122" s="345"/>
      <c r="DF122" s="827" t="s">
        <v>437</v>
      </c>
      <c r="DG122" s="835">
        <f>DJ105</f>
        <v>144.80963855680321</v>
      </c>
      <c r="DH122" s="835">
        <f>IF(DI106&lt;0,DG80-DH113,DH115)</f>
        <v>10.637693630283991</v>
      </c>
      <c r="DI122" s="835">
        <f t="shared" si="49"/>
        <v>1540.4405696794324</v>
      </c>
      <c r="DJ122" s="834"/>
      <c r="DK122" s="345"/>
      <c r="DL122" s="827" t="s">
        <v>437</v>
      </c>
      <c r="DM122" s="835">
        <f>DP105</f>
        <v>145.50242997965427</v>
      </c>
      <c r="DN122" s="835">
        <f>IF(DO106&lt;0,DM80-DN113,DN115)</f>
        <v>10.266555368042361</v>
      </c>
      <c r="DO122" s="835">
        <f t="shared" si="50"/>
        <v>1493.8087535708273</v>
      </c>
      <c r="DP122" s="834"/>
      <c r="DQ122" s="345"/>
      <c r="DR122" s="827" t="s">
        <v>437</v>
      </c>
      <c r="DS122" s="835">
        <f>DV105</f>
        <v>146</v>
      </c>
      <c r="DT122" s="835">
        <f>IF(DU106&lt;0,DS80-DT113,DT115)</f>
        <v>10</v>
      </c>
      <c r="DU122" s="835">
        <f t="shared" si="51"/>
        <v>1460</v>
      </c>
      <c r="DV122" s="834"/>
      <c r="DW122" s="345"/>
      <c r="DX122" s="827" t="s">
        <v>437</v>
      </c>
      <c r="DY122" s="835">
        <f>EB105</f>
        <v>146</v>
      </c>
      <c r="DZ122" s="835">
        <f>IF(EA106&lt;0,DY80-DZ113,DZ115)</f>
        <v>10</v>
      </c>
      <c r="EA122" s="835">
        <f t="shared" si="52"/>
        <v>1460</v>
      </c>
      <c r="EB122" s="834"/>
      <c r="EC122" s="345"/>
      <c r="ED122" s="827" t="s">
        <v>437</v>
      </c>
      <c r="EE122" s="835">
        <f>EH105</f>
        <v>146</v>
      </c>
      <c r="EF122" s="835">
        <f>IF(EG106&lt;0,EE80-EF113,EF115)</f>
        <v>10</v>
      </c>
      <c r="EG122" s="835">
        <f t="shared" si="53"/>
        <v>1460</v>
      </c>
      <c r="EH122" s="834"/>
      <c r="EI122" s="345"/>
      <c r="EJ122" s="827" t="s">
        <v>437</v>
      </c>
      <c r="EK122" s="835">
        <f>EN105</f>
        <v>146</v>
      </c>
      <c r="EL122" s="835">
        <f>IF(EM106&lt;0,EK80-EL113,EL115)</f>
        <v>10</v>
      </c>
      <c r="EM122" s="835">
        <f t="shared" si="54"/>
        <v>1460</v>
      </c>
      <c r="EN122" s="834"/>
      <c r="EO122" s="345"/>
      <c r="EP122" s="827" t="s">
        <v>437</v>
      </c>
      <c r="EQ122" s="835">
        <f>ET105</f>
        <v>146</v>
      </c>
      <c r="ER122" s="835">
        <f>IF(ES106&lt;0,EQ80-ER113,ER115)</f>
        <v>10</v>
      </c>
      <c r="ES122" s="835">
        <f t="shared" si="55"/>
        <v>1460</v>
      </c>
      <c r="ET122" s="834"/>
      <c r="EU122" s="345"/>
      <c r="EV122" s="827" t="s">
        <v>437</v>
      </c>
      <c r="EW122" s="835">
        <f>EZ105</f>
        <v>146</v>
      </c>
      <c r="EX122" s="835">
        <f>IF(EY106&lt;0,EW80-EX113,EX115)</f>
        <v>10</v>
      </c>
      <c r="EY122" s="835">
        <f t="shared" si="56"/>
        <v>1460</v>
      </c>
      <c r="EZ122" s="834"/>
      <c r="FA122" s="345"/>
      <c r="FB122" s="827" t="s">
        <v>437</v>
      </c>
      <c r="FC122" s="835">
        <f>FF105</f>
        <v>146</v>
      </c>
      <c r="FD122" s="835">
        <f>IF(FE106&lt;0,FC80-FD113,FD115)</f>
        <v>10</v>
      </c>
      <c r="FE122" s="835">
        <f t="shared" si="57"/>
        <v>1460</v>
      </c>
      <c r="FF122" s="834"/>
      <c r="FG122" s="345"/>
      <c r="FH122" s="827" t="s">
        <v>437</v>
      </c>
      <c r="FI122" s="835">
        <f>FL105</f>
        <v>146</v>
      </c>
      <c r="FJ122" s="835">
        <f>IF(FK106&lt;0,FI80-FJ113,FJ115)</f>
        <v>10</v>
      </c>
      <c r="FK122" s="835">
        <f t="shared" si="58"/>
        <v>1460</v>
      </c>
      <c r="FL122" s="834"/>
      <c r="FM122" s="345"/>
      <c r="FN122" s="827" t="s">
        <v>437</v>
      </c>
      <c r="FO122" s="835">
        <f>FR105</f>
        <v>146</v>
      </c>
      <c r="FP122" s="835">
        <f>IF(FQ106&lt;0,FO80-FP113,FP115)</f>
        <v>10</v>
      </c>
      <c r="FQ122" s="835">
        <f t="shared" si="59"/>
        <v>1460</v>
      </c>
      <c r="FR122" s="834"/>
      <c r="FS122" s="345"/>
      <c r="FT122" s="827" t="s">
        <v>437</v>
      </c>
      <c r="FU122" s="835">
        <f>FX105</f>
        <v>146</v>
      </c>
      <c r="FV122" s="835">
        <f>IF(FW106&lt;0,FU80-FV113,FV115)</f>
        <v>10</v>
      </c>
      <c r="FW122" s="835">
        <f t="shared" si="60"/>
        <v>1460</v>
      </c>
      <c r="FX122" s="834"/>
      <c r="FY122" s="345"/>
    </row>
    <row r="123" spans="1:181" x14ac:dyDescent="0.3">
      <c r="A123" s="19"/>
      <c r="B123" s="827" t="s">
        <v>436</v>
      </c>
      <c r="C123" s="835">
        <f>IF(E105&lt;0,C81-D114,D112)</f>
        <v>0</v>
      </c>
      <c r="D123" s="835">
        <f>IF(E106&lt;0,C80-D113,D115)</f>
        <v>0</v>
      </c>
      <c r="E123" s="835">
        <f t="shared" si="31"/>
        <v>0</v>
      </c>
      <c r="F123" s="834"/>
      <c r="G123" s="345"/>
      <c r="H123" s="827" t="s">
        <v>436</v>
      </c>
      <c r="I123" s="835">
        <f>IF(K105&lt;0,I81-J114,J112)</f>
        <v>18.528546999226176</v>
      </c>
      <c r="J123" s="835">
        <f>IF(K106&lt;0,I80-J113,J115)</f>
        <v>18.528546999226176</v>
      </c>
      <c r="K123" s="835">
        <f t="shared" si="32"/>
        <v>343.30705390253331</v>
      </c>
      <c r="L123" s="834"/>
      <c r="M123" s="345"/>
      <c r="N123" s="827" t="s">
        <v>436</v>
      </c>
      <c r="O123" s="835">
        <f>IF(Q105&lt;0,O81-P114,P112)</f>
        <v>38.096024236873802</v>
      </c>
      <c r="P123" s="835">
        <f>IF(Q106&lt;0,O80-P113,P115)</f>
        <v>38.096024236873802</v>
      </c>
      <c r="Q123" s="835">
        <f t="shared" si="33"/>
        <v>1451.3070626564761</v>
      </c>
      <c r="R123" s="834"/>
      <c r="S123" s="345"/>
      <c r="T123" s="827" t="s">
        <v>436</v>
      </c>
      <c r="U123" s="835">
        <f>IF(W105&lt;0,U81-V114,V112)</f>
        <v>57.663501474521432</v>
      </c>
      <c r="V123" s="835">
        <f>IF(W106&lt;0,U80-V113,V115)</f>
        <v>57.663501474521432</v>
      </c>
      <c r="W123" s="835">
        <f t="shared" si="34"/>
        <v>3325.0794023021353</v>
      </c>
      <c r="X123" s="834"/>
      <c r="Y123" s="345"/>
      <c r="Z123" s="827" t="s">
        <v>436</v>
      </c>
      <c r="AA123" s="835">
        <f>IF(AC105&lt;0,AA81-AB114,AB112)</f>
        <v>76.19204847374759</v>
      </c>
      <c r="AB123" s="835">
        <f>IF(AC106&lt;0,AA80-AB113,AB115)</f>
        <v>76.19204847374759</v>
      </c>
      <c r="AC123" s="835">
        <f t="shared" si="35"/>
        <v>5805.2282506259025</v>
      </c>
      <c r="AD123" s="834"/>
      <c r="AE123" s="345"/>
      <c r="AF123" s="827" t="s">
        <v>436</v>
      </c>
      <c r="AG123" s="835">
        <f>IF(AI105&lt;0,AG81-AH114,AH112)</f>
        <v>82.862779915700528</v>
      </c>
      <c r="AH123" s="835">
        <f>IF(AI106&lt;0,AG80-AH113,AH115)</f>
        <v>82.862779915700528</v>
      </c>
      <c r="AI123" s="835">
        <f t="shared" si="36"/>
        <v>6866.240295357823</v>
      </c>
      <c r="AJ123" s="834"/>
      <c r="AK123" s="345"/>
      <c r="AL123" s="827" t="s">
        <v>436</v>
      </c>
      <c r="AM123" s="835">
        <f>IF(AO105&lt;0,AM81-AN114,AN112)</f>
        <v>66.365454863475321</v>
      </c>
      <c r="AN123" s="835">
        <f>IF(AO106&lt;0,AM80-AN113,AN115)</f>
        <v>66.365454863475321</v>
      </c>
      <c r="AO123" s="835">
        <f t="shared" si="37"/>
        <v>4404.3735992359798</v>
      </c>
      <c r="AP123" s="834"/>
      <c r="AQ123" s="345"/>
      <c r="AR123" s="827" t="s">
        <v>436</v>
      </c>
      <c r="AS123" s="835">
        <f>IF(AU105&lt;0,AS81-AT114,AT112)</f>
        <v>52.764790864339062</v>
      </c>
      <c r="AT123" s="835">
        <f>IF(AU106&lt;0,AS80-AT113,AT115)</f>
        <v>52.764790864339062</v>
      </c>
      <c r="AU123" s="835">
        <f t="shared" si="38"/>
        <v>2784.1231549574391</v>
      </c>
      <c r="AV123" s="834"/>
      <c r="AW123" s="345"/>
      <c r="AX123" s="827" t="s">
        <v>436</v>
      </c>
      <c r="AY123" s="835">
        <f>IF(BA105&lt;0,AY81-AZ114,AZ112)</f>
        <v>41.918536551958624</v>
      </c>
      <c r="AZ123" s="835">
        <f>IF(BA106&lt;0,AY80-AZ113,AZ115)</f>
        <v>41.918536551958624</v>
      </c>
      <c r="BA123" s="835">
        <f t="shared" si="39"/>
        <v>1757.1637066578912</v>
      </c>
      <c r="BB123" s="834"/>
      <c r="BC123" s="345"/>
      <c r="BD123" s="827" t="s">
        <v>436</v>
      </c>
      <c r="BE123" s="835">
        <f>IF(BG105&lt;0,BE81-BF114,BF112)</f>
        <v>33.495749108559636</v>
      </c>
      <c r="BF123" s="835">
        <f>IF(BG106&lt;0,BE80-BF113,BF115)</f>
        <v>33.495749108559636</v>
      </c>
      <c r="BG123" s="835">
        <f t="shared" si="40"/>
        <v>1121.9652083435737</v>
      </c>
      <c r="BH123" s="834"/>
      <c r="BI123" s="345"/>
      <c r="BJ123" s="827" t="s">
        <v>436</v>
      </c>
      <c r="BK123" s="835">
        <f>IF(BM105&lt;0,BK81-BL114,BL112)</f>
        <v>27.088950395630661</v>
      </c>
      <c r="BL123" s="835">
        <f>IF(BM106&lt;0,BK80-BL113,BL115)</f>
        <v>27.088950395630661</v>
      </c>
      <c r="BM123" s="835">
        <f t="shared" si="41"/>
        <v>733.81123353693852</v>
      </c>
      <c r="BN123" s="834"/>
      <c r="BO123" s="345"/>
      <c r="BP123" s="827" t="s">
        <v>436</v>
      </c>
      <c r="BQ123" s="835">
        <f>IF(BS105&lt;0,BQ81-BR114,BR112)</f>
        <v>22.291941063013411</v>
      </c>
      <c r="BR123" s="835">
        <f>IF(BS106&lt;0,BQ80-BR113,BR115)</f>
        <v>22.291941063013411</v>
      </c>
      <c r="BS123" s="835">
        <f t="shared" si="42"/>
        <v>496.93063635686349</v>
      </c>
      <c r="BT123" s="834"/>
      <c r="BU123" s="345"/>
      <c r="BV123" s="827" t="s">
        <v>436</v>
      </c>
      <c r="BW123" s="835">
        <f>IF(BY105&lt;0,BW81-BX114,BX112)</f>
        <v>18.742526441083498</v>
      </c>
      <c r="BX123" s="835">
        <f>IF(BY106&lt;0,BW80-BX113,BX115)</f>
        <v>18.742526441083498</v>
      </c>
      <c r="BY123" s="835">
        <f t="shared" si="43"/>
        <v>351.28229739471408</v>
      </c>
      <c r="BZ123" s="834"/>
      <c r="CA123" s="345"/>
      <c r="CB123" s="827" t="s">
        <v>436</v>
      </c>
      <c r="CC123" s="835">
        <f>IF(CE105&lt;0,CC81-CD114,CD112)</f>
        <v>16.139183376837593</v>
      </c>
      <c r="CD123" s="835">
        <f>IF(CE106&lt;0,CC80-CD113,CD115)</f>
        <v>16.139183376837593</v>
      </c>
      <c r="CE123" s="835">
        <f t="shared" si="44"/>
        <v>260.4732400711909</v>
      </c>
      <c r="CF123" s="834"/>
      <c r="CG123" s="345"/>
      <c r="CH123" s="827" t="s">
        <v>436</v>
      </c>
      <c r="CI123" s="835">
        <f>IF(CK105&lt;0,CI81-CJ114,CJ112)</f>
        <v>14.2420090783163</v>
      </c>
      <c r="CJ123" s="835">
        <f>IF(CK106&lt;0,CI80-CJ113,CJ115)</f>
        <v>14.2420090783163</v>
      </c>
      <c r="CK123" s="835">
        <f t="shared" si="45"/>
        <v>202.83482258684393</v>
      </c>
      <c r="CL123" s="834"/>
      <c r="CM123" s="345"/>
      <c r="CN123" s="827" t="s">
        <v>436</v>
      </c>
      <c r="CO123" s="835">
        <f>IF(CQ105&lt;0,CO81-CP114,CP112)</f>
        <v>12.865935548180857</v>
      </c>
      <c r="CP123" s="835">
        <f>IF(CQ106&lt;0,CO80-CP113,CP115)</f>
        <v>12.865935548180857</v>
      </c>
      <c r="CQ123" s="835">
        <f t="shared" si="46"/>
        <v>165.53229752994386</v>
      </c>
      <c r="CR123" s="834"/>
      <c r="CS123" s="345"/>
      <c r="CT123" s="827" t="s">
        <v>436</v>
      </c>
      <c r="CU123" s="835">
        <f>IF(CW105&lt;0,CU81-CV114,CV112)</f>
        <v>11.871230335146464</v>
      </c>
      <c r="CV123" s="835">
        <f>IF(CW106&lt;0,CU80-CV113,CV115)</f>
        <v>11.871230335146464</v>
      </c>
      <c r="CW123" s="835">
        <f t="shared" si="47"/>
        <v>140.92610967010162</v>
      </c>
      <c r="CX123" s="834"/>
      <c r="CY123" s="345"/>
      <c r="CZ123" s="827" t="s">
        <v>436</v>
      </c>
      <c r="DA123" s="835">
        <f>IF(DC105&lt;0,DA81-DB114,DB112)</f>
        <v>11.153971981298156</v>
      </c>
      <c r="DB123" s="835">
        <f>IF(DC106&lt;0,DA80-DB113,DB115)</f>
        <v>11.153971981298156</v>
      </c>
      <c r="DC123" s="835">
        <f t="shared" si="48"/>
        <v>124.41109095958431</v>
      </c>
      <c r="DD123" s="834"/>
      <c r="DE123" s="345"/>
      <c r="DF123" s="827" t="s">
        <v>436</v>
      </c>
      <c r="DG123" s="835">
        <f>IF(DI105&lt;0,DG81-DH114,DH112)</f>
        <v>10.637693630283991</v>
      </c>
      <c r="DH123" s="835">
        <f>IF(DI106&lt;0,DG80-DH113,DH115)</f>
        <v>10.637693630283991</v>
      </c>
      <c r="DI123" s="835">
        <f t="shared" si="49"/>
        <v>113.16052577178459</v>
      </c>
      <c r="DJ123" s="834"/>
      <c r="DK123" s="345"/>
      <c r="DL123" s="827" t="s">
        <v>436</v>
      </c>
      <c r="DM123" s="835">
        <f>IF(DO105&lt;0,DM81-DN114,DN112)</f>
        <v>10.266555368042361</v>
      </c>
      <c r="DN123" s="835">
        <f>IF(DO106&lt;0,DM80-DN113,DN115)</f>
        <v>10.266555368042361</v>
      </c>
      <c r="DO123" s="835">
        <f t="shared" si="50"/>
        <v>105.40215912507942</v>
      </c>
      <c r="DP123" s="834"/>
      <c r="DQ123" s="345"/>
      <c r="DR123" s="827" t="s">
        <v>436</v>
      </c>
      <c r="DS123" s="835">
        <f>IF(DU105&lt;0,DS81-DT114,DT112)</f>
        <v>10</v>
      </c>
      <c r="DT123" s="835">
        <f>IF(DU106&lt;0,DS80-DT113,DT115)</f>
        <v>10</v>
      </c>
      <c r="DU123" s="835">
        <f t="shared" si="51"/>
        <v>100</v>
      </c>
      <c r="DV123" s="834"/>
      <c r="DW123" s="345"/>
      <c r="DX123" s="827" t="s">
        <v>436</v>
      </c>
      <c r="DY123" s="835">
        <f>IF(EA105&lt;0,DY81-DZ114,DZ112)</f>
        <v>10</v>
      </c>
      <c r="DZ123" s="835">
        <f>IF(EA106&lt;0,DY80-DZ113,DZ115)</f>
        <v>10</v>
      </c>
      <c r="EA123" s="835">
        <f t="shared" si="52"/>
        <v>100</v>
      </c>
      <c r="EB123" s="834"/>
      <c r="EC123" s="345"/>
      <c r="ED123" s="827" t="s">
        <v>436</v>
      </c>
      <c r="EE123" s="835">
        <f>IF(EG105&lt;0,EE81-EF114,EF112)</f>
        <v>10</v>
      </c>
      <c r="EF123" s="835">
        <f>IF(EG106&lt;0,EE80-EF113,EF115)</f>
        <v>10</v>
      </c>
      <c r="EG123" s="835">
        <f t="shared" si="53"/>
        <v>100</v>
      </c>
      <c r="EH123" s="834"/>
      <c r="EI123" s="345"/>
      <c r="EJ123" s="827" t="s">
        <v>436</v>
      </c>
      <c r="EK123" s="835">
        <f>IF(EM105&lt;0,EK81-EL114,EL112)</f>
        <v>10</v>
      </c>
      <c r="EL123" s="835">
        <f>IF(EM106&lt;0,EK80-EL113,EL115)</f>
        <v>10</v>
      </c>
      <c r="EM123" s="835">
        <f t="shared" si="54"/>
        <v>100</v>
      </c>
      <c r="EN123" s="834"/>
      <c r="EO123" s="345"/>
      <c r="EP123" s="827" t="s">
        <v>436</v>
      </c>
      <c r="EQ123" s="835">
        <f>IF(ES105&lt;0,EQ81-ER114,ER112)</f>
        <v>10</v>
      </c>
      <c r="ER123" s="835">
        <f>IF(ES106&lt;0,EQ80-ER113,ER115)</f>
        <v>10</v>
      </c>
      <c r="ES123" s="835">
        <f t="shared" si="55"/>
        <v>100</v>
      </c>
      <c r="ET123" s="834"/>
      <c r="EU123" s="345"/>
      <c r="EV123" s="827" t="s">
        <v>436</v>
      </c>
      <c r="EW123" s="835">
        <f>IF(EY105&lt;0,EW81-EX114,EX112)</f>
        <v>10</v>
      </c>
      <c r="EX123" s="835">
        <f>IF(EY106&lt;0,EW80-EX113,EX115)</f>
        <v>10</v>
      </c>
      <c r="EY123" s="835">
        <f t="shared" si="56"/>
        <v>100</v>
      </c>
      <c r="EZ123" s="834"/>
      <c r="FA123" s="345"/>
      <c r="FB123" s="827" t="s">
        <v>436</v>
      </c>
      <c r="FC123" s="835">
        <f>IF(FE105&lt;0,FC81-FD114,FD112)</f>
        <v>10</v>
      </c>
      <c r="FD123" s="835">
        <f>IF(FE106&lt;0,FC80-FD113,FD115)</f>
        <v>10</v>
      </c>
      <c r="FE123" s="835">
        <f t="shared" si="57"/>
        <v>100</v>
      </c>
      <c r="FF123" s="834"/>
      <c r="FG123" s="345"/>
      <c r="FH123" s="827" t="s">
        <v>436</v>
      </c>
      <c r="FI123" s="835">
        <f>IF(FK105&lt;0,FI81-FJ114,FJ112)</f>
        <v>10</v>
      </c>
      <c r="FJ123" s="835">
        <f>IF(FK106&lt;0,FI80-FJ113,FJ115)</f>
        <v>10</v>
      </c>
      <c r="FK123" s="835">
        <f t="shared" si="58"/>
        <v>100</v>
      </c>
      <c r="FL123" s="834"/>
      <c r="FM123" s="345"/>
      <c r="FN123" s="827" t="s">
        <v>436</v>
      </c>
      <c r="FO123" s="835">
        <f>IF(FQ105&lt;0,FO81-FP114,FP112)</f>
        <v>10</v>
      </c>
      <c r="FP123" s="835">
        <f>IF(FQ106&lt;0,FO80-FP113,FP115)</f>
        <v>10</v>
      </c>
      <c r="FQ123" s="835">
        <f t="shared" si="59"/>
        <v>100</v>
      </c>
      <c r="FR123" s="834"/>
      <c r="FS123" s="345"/>
      <c r="FT123" s="827" t="s">
        <v>436</v>
      </c>
      <c r="FU123" s="835">
        <f>IF(FW105&lt;0,FU81-FV114,FV112)</f>
        <v>10</v>
      </c>
      <c r="FV123" s="835">
        <f>IF(FW106&lt;0,FU80-FV113,FV115)</f>
        <v>10</v>
      </c>
      <c r="FW123" s="835">
        <f t="shared" si="60"/>
        <v>100</v>
      </c>
      <c r="FX123" s="834"/>
      <c r="FY123" s="345"/>
    </row>
    <row r="124" spans="1:181" x14ac:dyDescent="0.3">
      <c r="A124" s="19"/>
      <c r="B124" s="827" t="s">
        <v>435</v>
      </c>
      <c r="C124" s="835">
        <f>IF(E105&lt;0,C81-D114,D112)</f>
        <v>0</v>
      </c>
      <c r="D124" s="835">
        <f>F106</f>
        <v>190</v>
      </c>
      <c r="E124" s="835">
        <f t="shared" si="31"/>
        <v>0</v>
      </c>
      <c r="F124" s="834"/>
      <c r="G124" s="345"/>
      <c r="H124" s="827" t="s">
        <v>435</v>
      </c>
      <c r="I124" s="835">
        <f>IF(K105&lt;0,I81-J114,J112)</f>
        <v>18.528546999226176</v>
      </c>
      <c r="J124" s="835">
        <f>L106</f>
        <v>150.09236030935901</v>
      </c>
      <c r="K124" s="835">
        <f t="shared" si="32"/>
        <v>2780.993352216748</v>
      </c>
      <c r="L124" s="834"/>
      <c r="M124" s="345"/>
      <c r="N124" s="827" t="s">
        <v>435</v>
      </c>
      <c r="O124" s="835">
        <f>IF(Q105&lt;0,O81-P114,P112)</f>
        <v>38.096024236873802</v>
      </c>
      <c r="P124" s="835">
        <f>R106</f>
        <v>107.94702472057949</v>
      </c>
      <c r="Q124" s="835">
        <f t="shared" si="33"/>
        <v>4112.3524700536118</v>
      </c>
      <c r="R124" s="834"/>
      <c r="S124" s="345"/>
      <c r="T124" s="827" t="s">
        <v>435</v>
      </c>
      <c r="U124" s="835">
        <f>IF(W105&lt;0,U81-V114,V112)</f>
        <v>57.663501474521432</v>
      </c>
      <c r="V124" s="835">
        <f>X106</f>
        <v>65.801689131799989</v>
      </c>
      <c r="W124" s="835">
        <f t="shared" si="34"/>
        <v>3794.3557982775496</v>
      </c>
      <c r="X124" s="834"/>
      <c r="Y124" s="345"/>
      <c r="Z124" s="827" t="s">
        <v>435</v>
      </c>
      <c r="AA124" s="835">
        <f>IF(AC105&lt;0,AA81-AB114,AB112)</f>
        <v>76.19204847374759</v>
      </c>
      <c r="AB124" s="835">
        <f>AD106</f>
        <v>25.894049441159041</v>
      </c>
      <c r="AC124" s="835">
        <f t="shared" si="35"/>
        <v>1972.9206702024064</v>
      </c>
      <c r="AD124" s="834"/>
      <c r="AE124" s="345"/>
      <c r="AF124" s="827" t="s">
        <v>435</v>
      </c>
      <c r="AG124" s="835">
        <f>IF(AI105&lt;0,AG81-AH114,AH112)</f>
        <v>82.862779915700528</v>
      </c>
      <c r="AH124" s="835">
        <f>AJ106</f>
        <v>9.9894774906923374</v>
      </c>
      <c r="AI124" s="835">
        <f t="shared" si="36"/>
        <v>827.75587478408352</v>
      </c>
      <c r="AJ124" s="834"/>
      <c r="AK124" s="345"/>
      <c r="AL124" s="827" t="s">
        <v>435</v>
      </c>
      <c r="AM124" s="835">
        <f>IF(AO105&lt;0,AM81-AN114,AN112)</f>
        <v>66.365454863475321</v>
      </c>
      <c r="AN124" s="835">
        <f>AP106</f>
        <v>40.784484254846063</v>
      </c>
      <c r="AO124" s="835">
        <f t="shared" si="37"/>
        <v>2706.6808489451064</v>
      </c>
      <c r="AP124" s="834"/>
      <c r="AQ124" s="345"/>
      <c r="AR124" s="827" t="s">
        <v>435</v>
      </c>
      <c r="AS124" s="835">
        <f>IF(AU105&lt;0,AS81-AT114,AT112)</f>
        <v>52.764790864339062</v>
      </c>
      <c r="AT124" s="835">
        <f>AV106</f>
        <v>66.172390386567088</v>
      </c>
      <c r="AU124" s="835">
        <f t="shared" si="38"/>
        <v>3491.5723397406132</v>
      </c>
      <c r="AV124" s="834"/>
      <c r="AW124" s="345"/>
      <c r="AX124" s="827" t="s">
        <v>435</v>
      </c>
      <c r="AY124" s="835">
        <f>IF(BA105&lt;0,AY81-AZ114,AZ112)</f>
        <v>41.918536551958624</v>
      </c>
      <c r="AZ124" s="835">
        <f>BB106</f>
        <v>86.418731769677237</v>
      </c>
      <c r="BA124" s="835">
        <f t="shared" si="39"/>
        <v>3622.5467664611233</v>
      </c>
      <c r="BB124" s="834"/>
      <c r="BC124" s="345"/>
      <c r="BD124" s="827" t="s">
        <v>435</v>
      </c>
      <c r="BE124" s="835">
        <f>IF(BG105&lt;0,BE81-BF114,BF112)</f>
        <v>33.495749108559636</v>
      </c>
      <c r="BF124" s="835">
        <f>BH106</f>
        <v>102.14126833068869</v>
      </c>
      <c r="BG124" s="835">
        <f t="shared" si="40"/>
        <v>3421.2982976348162</v>
      </c>
      <c r="BH124" s="834"/>
      <c r="BI124" s="345"/>
      <c r="BJ124" s="827" t="s">
        <v>435</v>
      </c>
      <c r="BK124" s="835">
        <f>IF(BM105&lt;0,BK81-BL114,BL112)</f>
        <v>27.088950395630661</v>
      </c>
      <c r="BL124" s="835">
        <f>BN106</f>
        <v>114.10062592815609</v>
      </c>
      <c r="BM124" s="835">
        <f t="shared" si="41"/>
        <v>3090.86619587823</v>
      </c>
      <c r="BN124" s="834"/>
      <c r="BO124" s="345"/>
      <c r="BP124" s="827" t="s">
        <v>435</v>
      </c>
      <c r="BQ124" s="835">
        <f>IF(BS105&lt;0,BQ81-BR114,BR112)</f>
        <v>22.291941063013411</v>
      </c>
      <c r="BR124" s="835">
        <f>BT106</f>
        <v>123.05504334904163</v>
      </c>
      <c r="BS124" s="835">
        <f t="shared" si="42"/>
        <v>2743.1357738433962</v>
      </c>
      <c r="BT124" s="834"/>
      <c r="BU124" s="345"/>
      <c r="BV124" s="827" t="s">
        <v>435</v>
      </c>
      <c r="BW124" s="835">
        <f>IF(BY105&lt;0,BW81-BX114,BX112)</f>
        <v>18.742526441083498</v>
      </c>
      <c r="BX124" s="835">
        <f>BZ106</f>
        <v>129.68061730997746</v>
      </c>
      <c r="BY124" s="835">
        <f t="shared" si="43"/>
        <v>2430.5423988282832</v>
      </c>
      <c r="BZ124" s="834"/>
      <c r="CA124" s="345"/>
      <c r="CB124" s="827" t="s">
        <v>435</v>
      </c>
      <c r="CC124" s="835">
        <f>IF(CE105&lt;0,CC81-CD114,CD112)</f>
        <v>16.139183376837593</v>
      </c>
      <c r="CD124" s="835">
        <f>CF106</f>
        <v>134.54019102990316</v>
      </c>
      <c r="CE124" s="835">
        <f t="shared" si="44"/>
        <v>2171.3688145863671</v>
      </c>
      <c r="CF124" s="834"/>
      <c r="CG124" s="345"/>
      <c r="CH124" s="827" t="s">
        <v>435</v>
      </c>
      <c r="CI124" s="835">
        <f>IF(CK105&lt;0,CI81-CJ114,CJ112)</f>
        <v>14.2420090783163</v>
      </c>
      <c r="CJ124" s="835">
        <f>CL106</f>
        <v>138.08158305380957</v>
      </c>
      <c r="CK124" s="835">
        <f t="shared" si="45"/>
        <v>1966.5591594006421</v>
      </c>
      <c r="CL124" s="834"/>
      <c r="CM124" s="345"/>
      <c r="CN124" s="827" t="s">
        <v>435</v>
      </c>
      <c r="CO124" s="835">
        <f>IF(CQ105&lt;0,CO81-CP114,CP112)</f>
        <v>12.865935548180857</v>
      </c>
      <c r="CP124" s="835">
        <f>CR106</f>
        <v>140.65025364339573</v>
      </c>
      <c r="CQ124" s="835">
        <f t="shared" si="46"/>
        <v>1809.5970982112192</v>
      </c>
      <c r="CR124" s="834"/>
      <c r="CS124" s="345"/>
      <c r="CT124" s="827" t="s">
        <v>435</v>
      </c>
      <c r="CU124" s="835">
        <f>IF(CW105&lt;0,CU81-CV114,CV112)</f>
        <v>11.871230335146464</v>
      </c>
      <c r="CV124" s="835">
        <f>CX106</f>
        <v>142.5070367077266</v>
      </c>
      <c r="CW124" s="835">
        <f t="shared" si="47"/>
        <v>1691.7338571365947</v>
      </c>
      <c r="CX124" s="834"/>
      <c r="CY124" s="345"/>
      <c r="CZ124" s="827" t="s">
        <v>435</v>
      </c>
      <c r="DA124" s="835">
        <f>IF(DC105&lt;0,DA81-DB114,DB112)</f>
        <v>11.153971981298156</v>
      </c>
      <c r="DB124" s="835">
        <f>DD106</f>
        <v>143.84591896824344</v>
      </c>
      <c r="DC124" s="835">
        <f t="shared" si="48"/>
        <v>1604.4533497958723</v>
      </c>
      <c r="DD124" s="834"/>
      <c r="DE124" s="345"/>
      <c r="DF124" s="827" t="s">
        <v>435</v>
      </c>
      <c r="DG124" s="835">
        <f>IF(DI105&lt;0,DG81-DH114,DH112)</f>
        <v>10.637693630283991</v>
      </c>
      <c r="DH124" s="835">
        <f>DJ106</f>
        <v>144.80963855680321</v>
      </c>
      <c r="DI124" s="835">
        <f t="shared" si="49"/>
        <v>1540.4405696794324</v>
      </c>
      <c r="DJ124" s="834"/>
      <c r="DK124" s="345"/>
      <c r="DL124" s="827" t="s">
        <v>435</v>
      </c>
      <c r="DM124" s="835">
        <f>IF(DO105&lt;0,DM81-DN114,DN112)</f>
        <v>10.266555368042361</v>
      </c>
      <c r="DN124" s="835">
        <f>DP106</f>
        <v>145.50242997965427</v>
      </c>
      <c r="DO124" s="835">
        <f t="shared" si="50"/>
        <v>1493.8087535708273</v>
      </c>
      <c r="DP124" s="834"/>
      <c r="DQ124" s="345"/>
      <c r="DR124" s="827" t="s">
        <v>435</v>
      </c>
      <c r="DS124" s="835">
        <f>IF(DU105&lt;0,DS81-DT114,DT112)</f>
        <v>10</v>
      </c>
      <c r="DT124" s="835">
        <f>DV106</f>
        <v>146</v>
      </c>
      <c r="DU124" s="835">
        <f t="shared" si="51"/>
        <v>1460</v>
      </c>
      <c r="DV124" s="834"/>
      <c r="DW124" s="345"/>
      <c r="DX124" s="827" t="s">
        <v>435</v>
      </c>
      <c r="DY124" s="835">
        <f>IF(EA105&lt;0,DY81-DZ114,DZ112)</f>
        <v>10</v>
      </c>
      <c r="DZ124" s="835">
        <f>EB106</f>
        <v>146</v>
      </c>
      <c r="EA124" s="835">
        <f t="shared" si="52"/>
        <v>1460</v>
      </c>
      <c r="EB124" s="834"/>
      <c r="EC124" s="345"/>
      <c r="ED124" s="827" t="s">
        <v>435</v>
      </c>
      <c r="EE124" s="835">
        <f>IF(EG105&lt;0,EE81-EF114,EF112)</f>
        <v>10</v>
      </c>
      <c r="EF124" s="835">
        <f>EH106</f>
        <v>146</v>
      </c>
      <c r="EG124" s="835">
        <f t="shared" si="53"/>
        <v>1460</v>
      </c>
      <c r="EH124" s="834"/>
      <c r="EI124" s="345"/>
      <c r="EJ124" s="827" t="s">
        <v>435</v>
      </c>
      <c r="EK124" s="835">
        <f>IF(EM105&lt;0,EK81-EL114,EL112)</f>
        <v>10</v>
      </c>
      <c r="EL124" s="835">
        <f>EN106</f>
        <v>146</v>
      </c>
      <c r="EM124" s="835">
        <f t="shared" si="54"/>
        <v>1460</v>
      </c>
      <c r="EN124" s="834"/>
      <c r="EO124" s="345"/>
      <c r="EP124" s="827" t="s">
        <v>435</v>
      </c>
      <c r="EQ124" s="835">
        <f>IF(ES105&lt;0,EQ81-ER114,ER112)</f>
        <v>10</v>
      </c>
      <c r="ER124" s="835">
        <f>ET106</f>
        <v>146</v>
      </c>
      <c r="ES124" s="835">
        <f t="shared" si="55"/>
        <v>1460</v>
      </c>
      <c r="ET124" s="834"/>
      <c r="EU124" s="345"/>
      <c r="EV124" s="827" t="s">
        <v>435</v>
      </c>
      <c r="EW124" s="835">
        <f>IF(EY105&lt;0,EW81-EX114,EX112)</f>
        <v>10</v>
      </c>
      <c r="EX124" s="835">
        <f>EZ106</f>
        <v>146</v>
      </c>
      <c r="EY124" s="835">
        <f t="shared" si="56"/>
        <v>1460</v>
      </c>
      <c r="EZ124" s="834"/>
      <c r="FA124" s="345"/>
      <c r="FB124" s="827" t="s">
        <v>435</v>
      </c>
      <c r="FC124" s="835">
        <f>IF(FE105&lt;0,FC81-FD114,FD112)</f>
        <v>10</v>
      </c>
      <c r="FD124" s="835">
        <f>FF106</f>
        <v>146</v>
      </c>
      <c r="FE124" s="835">
        <f t="shared" si="57"/>
        <v>1460</v>
      </c>
      <c r="FF124" s="834"/>
      <c r="FG124" s="345"/>
      <c r="FH124" s="827" t="s">
        <v>435</v>
      </c>
      <c r="FI124" s="835">
        <f>IF(FK105&lt;0,FI81-FJ114,FJ112)</f>
        <v>10</v>
      </c>
      <c r="FJ124" s="835">
        <f>FL106</f>
        <v>146</v>
      </c>
      <c r="FK124" s="835">
        <f t="shared" si="58"/>
        <v>1460</v>
      </c>
      <c r="FL124" s="834"/>
      <c r="FM124" s="345"/>
      <c r="FN124" s="827" t="s">
        <v>435</v>
      </c>
      <c r="FO124" s="835">
        <f>IF(FQ105&lt;0,FO81-FP114,FP112)</f>
        <v>10</v>
      </c>
      <c r="FP124" s="835">
        <f>FR106</f>
        <v>146</v>
      </c>
      <c r="FQ124" s="835">
        <f t="shared" si="59"/>
        <v>1460</v>
      </c>
      <c r="FR124" s="834"/>
      <c r="FS124" s="345"/>
      <c r="FT124" s="827" t="s">
        <v>435</v>
      </c>
      <c r="FU124" s="835">
        <f>IF(FW105&lt;0,FU81-FV114,FV112)</f>
        <v>10</v>
      </c>
      <c r="FV124" s="835">
        <f>FX106</f>
        <v>146</v>
      </c>
      <c r="FW124" s="835">
        <f t="shared" si="60"/>
        <v>1460</v>
      </c>
      <c r="FX124" s="834"/>
      <c r="FY124" s="345"/>
    </row>
    <row r="125" spans="1:181" ht="15" thickBot="1" x14ac:dyDescent="0.35">
      <c r="A125" s="19"/>
      <c r="B125" s="826" t="s">
        <v>434</v>
      </c>
      <c r="C125" s="833">
        <f>F105</f>
        <v>190</v>
      </c>
      <c r="D125" s="833">
        <f>F106</f>
        <v>190</v>
      </c>
      <c r="E125" s="833">
        <f>IF($E$70=1,ABS(D125*C125),0)</f>
        <v>36100</v>
      </c>
      <c r="F125" s="832"/>
      <c r="G125" s="345"/>
      <c r="H125" s="826" t="s">
        <v>434</v>
      </c>
      <c r="I125" s="833">
        <f>L105</f>
        <v>150.09236030935901</v>
      </c>
      <c r="J125" s="833">
        <f>L106</f>
        <v>150.09236030935901</v>
      </c>
      <c r="K125" s="833">
        <f>IF($E$70=1,ABS(J125*I125),0)</f>
        <v>22527.716623234446</v>
      </c>
      <c r="L125" s="832"/>
      <c r="M125" s="345"/>
      <c r="N125" s="826" t="s">
        <v>434</v>
      </c>
      <c r="O125" s="833">
        <f>R105</f>
        <v>107.94702472057949</v>
      </c>
      <c r="P125" s="833">
        <f>R106</f>
        <v>107.94702472057949</v>
      </c>
      <c r="Q125" s="833">
        <f>IF($E$70=1,ABS(P125*O125),0)</f>
        <v>11652.5601460254</v>
      </c>
      <c r="R125" s="832"/>
      <c r="S125" s="345"/>
      <c r="T125" s="826" t="s">
        <v>434</v>
      </c>
      <c r="U125" s="833">
        <f>X105</f>
        <v>65.801689131799989</v>
      </c>
      <c r="V125" s="833">
        <f>X106</f>
        <v>65.801689131799989</v>
      </c>
      <c r="W125" s="833">
        <f>IF($E$70=1,ABS(V125*U125),0)</f>
        <v>4329.8622925980444</v>
      </c>
      <c r="X125" s="832"/>
      <c r="Y125" s="345"/>
      <c r="Z125" s="826" t="s">
        <v>434</v>
      </c>
      <c r="AA125" s="833">
        <f>AD105</f>
        <v>25.894049441159041</v>
      </c>
      <c r="AB125" s="833">
        <f>AD106</f>
        <v>25.894049441159041</v>
      </c>
      <c r="AC125" s="833">
        <f>IF($E$70=1,ABS(AB125*AA125),0)</f>
        <v>670.50179646118886</v>
      </c>
      <c r="AD125" s="832"/>
      <c r="AE125" s="345"/>
      <c r="AF125" s="826" t="s">
        <v>434</v>
      </c>
      <c r="AG125" s="833">
        <f>AJ105</f>
        <v>9.9894774906923374</v>
      </c>
      <c r="AH125" s="833">
        <f>AJ106</f>
        <v>9.9894774906923374</v>
      </c>
      <c r="AI125" s="833">
        <f>IF($E$70=1,ABS(AH125*AG125),0)</f>
        <v>99.789660537048874</v>
      </c>
      <c r="AJ125" s="832"/>
      <c r="AK125" s="345"/>
      <c r="AL125" s="826" t="s">
        <v>434</v>
      </c>
      <c r="AM125" s="833">
        <f>AP105</f>
        <v>40.784484254846063</v>
      </c>
      <c r="AN125" s="833">
        <f>AP106</f>
        <v>40.784484254846063</v>
      </c>
      <c r="AO125" s="833">
        <f>IF($E$70=1,ABS(AN125*AM125),0)</f>
        <v>1663.3741559337864</v>
      </c>
      <c r="AP125" s="832"/>
      <c r="AQ125" s="345"/>
      <c r="AR125" s="826" t="s">
        <v>434</v>
      </c>
      <c r="AS125" s="833">
        <f>AV105</f>
        <v>66.172390386567088</v>
      </c>
      <c r="AT125" s="833">
        <f>AV106</f>
        <v>66.172390386567088</v>
      </c>
      <c r="AU125" s="833">
        <f>IF($E$70=1,ABS(AT125*AS125),0)</f>
        <v>4378.7852494722365</v>
      </c>
      <c r="AV125" s="832"/>
      <c r="AW125" s="345"/>
      <c r="AX125" s="826" t="s">
        <v>434</v>
      </c>
      <c r="AY125" s="833">
        <f>BB105</f>
        <v>86.418731769677237</v>
      </c>
      <c r="AZ125" s="833">
        <f>BB106</f>
        <v>86.418731769677237</v>
      </c>
      <c r="BA125" s="833">
        <f>IF($E$70=1,ABS(AZ125*AY125),0)</f>
        <v>7468.1972006794222</v>
      </c>
      <c r="BB125" s="832"/>
      <c r="BC125" s="345"/>
      <c r="BD125" s="826" t="s">
        <v>434</v>
      </c>
      <c r="BE125" s="833">
        <f>BH105</f>
        <v>102.14126833068869</v>
      </c>
      <c r="BF125" s="833">
        <f>BH106</f>
        <v>102.14126833068869</v>
      </c>
      <c r="BG125" s="833">
        <f>IF($E$70=1,ABS(BF125*BE125),0)</f>
        <v>10432.838696201748</v>
      </c>
      <c r="BH125" s="832"/>
      <c r="BI125" s="345"/>
      <c r="BJ125" s="826" t="s">
        <v>434</v>
      </c>
      <c r="BK125" s="833">
        <f>BN105</f>
        <v>114.10062592815609</v>
      </c>
      <c r="BL125" s="833">
        <f>BN106</f>
        <v>114.10062592815609</v>
      </c>
      <c r="BM125" s="833">
        <f>IF($E$70=1,ABS(BL125*BK125),0)</f>
        <v>13018.952837197006</v>
      </c>
      <c r="BN125" s="832"/>
      <c r="BO125" s="345"/>
      <c r="BP125" s="826" t="s">
        <v>434</v>
      </c>
      <c r="BQ125" s="833">
        <f>BT105</f>
        <v>123.05504334904163</v>
      </c>
      <c r="BR125" s="833">
        <f>BT106</f>
        <v>123.05504334904163</v>
      </c>
      <c r="BS125" s="833">
        <f>IF($E$70=1,ABS(BR125*BQ125),0)</f>
        <v>15142.543693634514</v>
      </c>
      <c r="BT125" s="832"/>
      <c r="BU125" s="345"/>
      <c r="BV125" s="826" t="s">
        <v>434</v>
      </c>
      <c r="BW125" s="833">
        <f>BZ105</f>
        <v>129.68061730997746</v>
      </c>
      <c r="BX125" s="833">
        <f>BZ106</f>
        <v>129.68061730997746</v>
      </c>
      <c r="BY125" s="833">
        <f>IF($E$70=1,ABS(BX125*BW125),0)</f>
        <v>16817.062505896825</v>
      </c>
      <c r="BZ125" s="832"/>
      <c r="CA125" s="345"/>
      <c r="CB125" s="826" t="s">
        <v>434</v>
      </c>
      <c r="CC125" s="833">
        <f>CF105</f>
        <v>134.54019102990316</v>
      </c>
      <c r="CD125" s="833">
        <f>CF106</f>
        <v>134.54019102990316</v>
      </c>
      <c r="CE125" s="833">
        <f>IF($E$70=1,ABS(CD125*CC125),0)</f>
        <v>18101.063002362833</v>
      </c>
      <c r="CF125" s="832"/>
      <c r="CG125" s="345"/>
      <c r="CH125" s="826" t="s">
        <v>434</v>
      </c>
      <c r="CI125" s="833">
        <f>CL105</f>
        <v>138.08158305380957</v>
      </c>
      <c r="CJ125" s="833">
        <f>CL106</f>
        <v>138.08158305380957</v>
      </c>
      <c r="CK125" s="833">
        <f>IF($E$70=1,ABS(CJ125*CI125),0)</f>
        <v>19066.523578646109</v>
      </c>
      <c r="CL125" s="832"/>
      <c r="CM125" s="345"/>
      <c r="CN125" s="826" t="s">
        <v>434</v>
      </c>
      <c r="CO125" s="833">
        <f>CR105</f>
        <v>140.65025364339573</v>
      </c>
      <c r="CP125" s="833">
        <f>CR106</f>
        <v>140.65025364339573</v>
      </c>
      <c r="CQ125" s="833">
        <f>IF($E$70=1,ABS(CP125*CO125),0)</f>
        <v>19782.493849951552</v>
      </c>
      <c r="CR125" s="832"/>
      <c r="CS125" s="345"/>
      <c r="CT125" s="826" t="s">
        <v>434</v>
      </c>
      <c r="CU125" s="833">
        <f>CX105</f>
        <v>142.5070367077266</v>
      </c>
      <c r="CV125" s="833">
        <f>CX106</f>
        <v>142.5070367077266</v>
      </c>
      <c r="CW125" s="833">
        <f>IF($E$70=1,ABS(CV125*CU125),0)</f>
        <v>20308.255511217336</v>
      </c>
      <c r="CX125" s="832"/>
      <c r="CY125" s="345"/>
      <c r="CZ125" s="826" t="s">
        <v>434</v>
      </c>
      <c r="DA125" s="833">
        <f>DD105</f>
        <v>143.84591896824344</v>
      </c>
      <c r="DB125" s="833">
        <f>DD106</f>
        <v>143.84591896824344</v>
      </c>
      <c r="DC125" s="833">
        <f>IF($E$70=1,ABS(DB125*DA125),0)</f>
        <v>20691.648403818457</v>
      </c>
      <c r="DD125" s="832"/>
      <c r="DE125" s="345"/>
      <c r="DF125" s="826" t="s">
        <v>434</v>
      </c>
      <c r="DG125" s="833">
        <f>DJ105</f>
        <v>144.80963855680321</v>
      </c>
      <c r="DH125" s="833">
        <f>DJ106</f>
        <v>144.80963855680321</v>
      </c>
      <c r="DI125" s="833">
        <f>IF($E$70=1,ABS(DH125*DG125),0)</f>
        <v>20969.831418951988</v>
      </c>
      <c r="DJ125" s="832"/>
      <c r="DK125" s="345"/>
      <c r="DL125" s="826" t="s">
        <v>434</v>
      </c>
      <c r="DM125" s="833">
        <f>DP105</f>
        <v>145.50242997965427</v>
      </c>
      <c r="DN125" s="833">
        <f>DP106</f>
        <v>145.50242997965427</v>
      </c>
      <c r="DO125" s="833">
        <f>IF($E$70=1,ABS(DN125*DM125),0)</f>
        <v>21170.957129984192</v>
      </c>
      <c r="DP125" s="832"/>
      <c r="DQ125" s="345"/>
      <c r="DR125" s="826" t="s">
        <v>434</v>
      </c>
      <c r="DS125" s="833">
        <f>DV105</f>
        <v>146</v>
      </c>
      <c r="DT125" s="833">
        <f>DV106</f>
        <v>146</v>
      </c>
      <c r="DU125" s="833">
        <f>IF($E$70=1,ABS(DT125*DS125),0)</f>
        <v>21316</v>
      </c>
      <c r="DV125" s="832"/>
      <c r="DW125" s="345"/>
      <c r="DX125" s="826" t="s">
        <v>434</v>
      </c>
      <c r="DY125" s="833">
        <f>EB105</f>
        <v>146</v>
      </c>
      <c r="DZ125" s="833">
        <f>EB106</f>
        <v>146</v>
      </c>
      <c r="EA125" s="833">
        <f>IF($E$70=1,ABS(DZ125*DY125),0)</f>
        <v>21316</v>
      </c>
      <c r="EB125" s="832"/>
      <c r="EC125" s="345"/>
      <c r="ED125" s="826" t="s">
        <v>434</v>
      </c>
      <c r="EE125" s="833">
        <f>EH105</f>
        <v>146</v>
      </c>
      <c r="EF125" s="833">
        <f>EH106</f>
        <v>146</v>
      </c>
      <c r="EG125" s="833">
        <f>IF($E$70=1,ABS(EF125*EE125),0)</f>
        <v>21316</v>
      </c>
      <c r="EH125" s="832"/>
      <c r="EI125" s="345"/>
      <c r="EJ125" s="826" t="s">
        <v>434</v>
      </c>
      <c r="EK125" s="833">
        <f>EN105</f>
        <v>146</v>
      </c>
      <c r="EL125" s="833">
        <f>EN106</f>
        <v>146</v>
      </c>
      <c r="EM125" s="833">
        <f>IF($E$70=1,ABS(EL125*EK125),0)</f>
        <v>21316</v>
      </c>
      <c r="EN125" s="832"/>
      <c r="EO125" s="345"/>
      <c r="EP125" s="826" t="s">
        <v>434</v>
      </c>
      <c r="EQ125" s="833">
        <f>ET105</f>
        <v>146</v>
      </c>
      <c r="ER125" s="833">
        <f>ET106</f>
        <v>146</v>
      </c>
      <c r="ES125" s="833">
        <f>IF($E$70=1,ABS(ER125*EQ125),0)</f>
        <v>21316</v>
      </c>
      <c r="ET125" s="832"/>
      <c r="EU125" s="345"/>
      <c r="EV125" s="826" t="s">
        <v>434</v>
      </c>
      <c r="EW125" s="833">
        <f>EZ105</f>
        <v>146</v>
      </c>
      <c r="EX125" s="833">
        <f>EZ106</f>
        <v>146</v>
      </c>
      <c r="EY125" s="833">
        <f>IF($E$70=1,ABS(EX125*EW125),0)</f>
        <v>21316</v>
      </c>
      <c r="EZ125" s="832"/>
      <c r="FA125" s="345"/>
      <c r="FB125" s="826" t="s">
        <v>434</v>
      </c>
      <c r="FC125" s="833">
        <f>FF105</f>
        <v>146</v>
      </c>
      <c r="FD125" s="833">
        <f>FF106</f>
        <v>146</v>
      </c>
      <c r="FE125" s="833">
        <f>IF($E$70=1,ABS(FD125*FC125),0)</f>
        <v>21316</v>
      </c>
      <c r="FF125" s="832"/>
      <c r="FG125" s="345"/>
      <c r="FH125" s="826" t="s">
        <v>434</v>
      </c>
      <c r="FI125" s="833">
        <f>FL105</f>
        <v>146</v>
      </c>
      <c r="FJ125" s="833">
        <f>FL106</f>
        <v>146</v>
      </c>
      <c r="FK125" s="833">
        <f>IF($E$70=1,ABS(FJ125*FI125),0)</f>
        <v>21316</v>
      </c>
      <c r="FL125" s="832"/>
      <c r="FM125" s="345"/>
      <c r="FN125" s="826" t="s">
        <v>434</v>
      </c>
      <c r="FO125" s="833">
        <f>FR105</f>
        <v>146</v>
      </c>
      <c r="FP125" s="833">
        <f>FR106</f>
        <v>146</v>
      </c>
      <c r="FQ125" s="833">
        <f>IF($E$70=1,ABS(FP125*FO125),0)</f>
        <v>21316</v>
      </c>
      <c r="FR125" s="832"/>
      <c r="FS125" s="345"/>
      <c r="FT125" s="826" t="s">
        <v>434</v>
      </c>
      <c r="FU125" s="833">
        <f>FX105</f>
        <v>146</v>
      </c>
      <c r="FV125" s="833">
        <f>FX106</f>
        <v>146</v>
      </c>
      <c r="FW125" s="833">
        <f>IF($E$70=1,ABS(FV125*FU125),0)</f>
        <v>21316</v>
      </c>
      <c r="FX125" s="832"/>
      <c r="FY125" s="345"/>
    </row>
    <row r="126" spans="1:181" x14ac:dyDescent="0.3">
      <c r="A126" s="19"/>
      <c r="E126" s="835">
        <f>SUM(E117:E125)</f>
        <v>36100</v>
      </c>
      <c r="F126" s="835"/>
      <c r="G126" s="345"/>
      <c r="K126" s="835">
        <f>SUM(K117:K125)</f>
        <v>35024.918247711568</v>
      </c>
      <c r="L126" s="835"/>
      <c r="M126" s="345"/>
      <c r="Q126" s="835">
        <f>SUM(Q117:Q125)</f>
        <v>33907.198276865747</v>
      </c>
      <c r="R126" s="835"/>
      <c r="S126" s="345"/>
      <c r="W126" s="835">
        <f>SUM(W117:W125)</f>
        <v>32807.603094916776</v>
      </c>
      <c r="X126" s="835"/>
      <c r="Y126" s="345"/>
      <c r="AC126" s="835">
        <f>SUM(AC117:AC125)</f>
        <v>31783.097479774427</v>
      </c>
      <c r="AD126" s="835"/>
      <c r="AE126" s="345"/>
      <c r="AI126" s="835">
        <f>SUM(AI117:AI125)</f>
        <v>30875.774341104676</v>
      </c>
      <c r="AJ126" s="835"/>
      <c r="AK126" s="345"/>
      <c r="AO126" s="835">
        <f>SUM(AO117:AO125)</f>
        <v>30107.591948658133</v>
      </c>
      <c r="AP126" s="835"/>
      <c r="AQ126" s="345"/>
      <c r="AU126" s="835">
        <f>SUM(AU117:AU125)</f>
        <v>29481.567228264448</v>
      </c>
      <c r="AV126" s="835"/>
      <c r="AW126" s="345"/>
      <c r="BA126" s="835">
        <f>SUM(BA117:BA125)</f>
        <v>28987.039093155479</v>
      </c>
      <c r="BB126" s="835"/>
      <c r="BC126" s="345"/>
      <c r="BG126" s="835">
        <f>SUM(BG117:BG125)</f>
        <v>28605.892720115306</v>
      </c>
      <c r="BH126" s="835"/>
      <c r="BI126" s="345"/>
      <c r="BM126" s="835">
        <f>SUM(BM117:BM125)</f>
        <v>28317.662554857681</v>
      </c>
      <c r="BN126" s="835"/>
      <c r="BO126" s="345"/>
      <c r="BS126" s="835">
        <f>SUM(BS117:BS125)</f>
        <v>28102.809334435551</v>
      </c>
      <c r="BT126" s="835"/>
      <c r="BU126" s="345"/>
      <c r="BY126" s="835">
        <f>SUM(BY117:BY125)</f>
        <v>27944.361290788816</v>
      </c>
      <c r="BZ126" s="835"/>
      <c r="CA126" s="345"/>
      <c r="CE126" s="835">
        <f>SUM(CE117:CE125)</f>
        <v>27828.431220993065</v>
      </c>
      <c r="CF126" s="835"/>
      <c r="CG126" s="345"/>
      <c r="CK126" s="835">
        <f>SUM(CK117:CK125)</f>
        <v>27744.099506596052</v>
      </c>
      <c r="CL126" s="835"/>
      <c r="CM126" s="345"/>
      <c r="CQ126" s="835">
        <f>SUM(CQ117:CQ125)</f>
        <v>27683.011432916206</v>
      </c>
      <c r="CR126" s="835"/>
      <c r="CS126" s="345"/>
      <c r="CW126" s="835">
        <f>SUM(CW117:CW125)</f>
        <v>27638.895378444122</v>
      </c>
      <c r="CX126" s="835"/>
      <c r="CY126" s="345"/>
      <c r="DC126" s="835">
        <f>SUM(DC117:DC125)</f>
        <v>27607.106166840284</v>
      </c>
      <c r="DD126" s="835"/>
      <c r="DE126" s="345"/>
      <c r="DI126" s="835">
        <f>SUM(DI117:DI125)</f>
        <v>27584.235800756855</v>
      </c>
      <c r="DJ126" s="835"/>
      <c r="DK126" s="345"/>
      <c r="DO126" s="835">
        <f>SUM(DO117:DO125)</f>
        <v>27567.800780767819</v>
      </c>
      <c r="DP126" s="835"/>
      <c r="DQ126" s="345"/>
      <c r="DU126" s="835">
        <f>SUM(DU117:DU125)</f>
        <v>27556</v>
      </c>
      <c r="DV126" s="835"/>
      <c r="DW126" s="345"/>
      <c r="EA126" s="835">
        <f>SUM(EA117:EA125)</f>
        <v>27556</v>
      </c>
      <c r="EB126" s="835"/>
      <c r="EC126" s="345"/>
      <c r="EG126" s="835">
        <f>SUM(EG117:EG125)</f>
        <v>27556</v>
      </c>
      <c r="EH126" s="835"/>
      <c r="EI126" s="345"/>
      <c r="EM126" s="835">
        <f>SUM(EM117:EM125)</f>
        <v>27556</v>
      </c>
      <c r="EN126" s="835"/>
      <c r="EO126" s="345"/>
      <c r="ES126" s="835">
        <f>SUM(ES117:ES125)</f>
        <v>27556</v>
      </c>
      <c r="ET126" s="835"/>
      <c r="EU126" s="345"/>
      <c r="EY126" s="835">
        <f>SUM(EY117:EY125)</f>
        <v>27556</v>
      </c>
      <c r="EZ126" s="835"/>
      <c r="FA126" s="345"/>
      <c r="FE126" s="835">
        <f>SUM(FE117:FE125)</f>
        <v>27556</v>
      </c>
      <c r="FF126" s="835"/>
      <c r="FG126" s="345"/>
      <c r="FK126" s="835">
        <f>SUM(FK117:FK125)</f>
        <v>27556</v>
      </c>
      <c r="FL126" s="835"/>
      <c r="FM126" s="345"/>
      <c r="FQ126" s="835">
        <f>SUM(FQ117:FQ125)</f>
        <v>27556</v>
      </c>
      <c r="FR126" s="835"/>
      <c r="FS126" s="345"/>
      <c r="FW126" s="835">
        <f>SUM(FW117:FW125)</f>
        <v>27556</v>
      </c>
      <c r="FX126" s="835"/>
      <c r="FY126" s="345"/>
    </row>
    <row r="127" spans="1:181" x14ac:dyDescent="0.3">
      <c r="A127" s="19"/>
      <c r="B127" s="835" t="s">
        <v>464</v>
      </c>
      <c r="C127" s="839">
        <f>D86-E126</f>
        <v>0</v>
      </c>
      <c r="E127" s="835"/>
      <c r="F127" s="835"/>
      <c r="G127" s="345"/>
      <c r="H127" s="835" t="s">
        <v>464</v>
      </c>
      <c r="I127" s="839">
        <f>J86-K126</f>
        <v>0</v>
      </c>
      <c r="K127" s="835"/>
      <c r="L127" s="835"/>
      <c r="M127" s="345"/>
      <c r="N127" s="835" t="s">
        <v>464</v>
      </c>
      <c r="O127" s="839">
        <f>P86-Q126</f>
        <v>0</v>
      </c>
      <c r="Q127" s="835"/>
      <c r="R127" s="835"/>
      <c r="S127" s="345"/>
      <c r="T127" s="835" t="s">
        <v>464</v>
      </c>
      <c r="U127" s="839">
        <f>V86-W126</f>
        <v>0</v>
      </c>
      <c r="W127" s="835"/>
      <c r="X127" s="835"/>
      <c r="Y127" s="345"/>
      <c r="Z127" s="835" t="s">
        <v>464</v>
      </c>
      <c r="AA127" s="839">
        <f>AB86-AC126</f>
        <v>0</v>
      </c>
      <c r="AC127" s="835"/>
      <c r="AD127" s="835"/>
      <c r="AE127" s="345"/>
      <c r="AF127" s="835" t="s">
        <v>464</v>
      </c>
      <c r="AG127" s="839">
        <f>AH86-AI126</f>
        <v>0</v>
      </c>
      <c r="AI127" s="835"/>
      <c r="AJ127" s="835"/>
      <c r="AK127" s="345"/>
      <c r="AL127" s="835" t="s">
        <v>464</v>
      </c>
      <c r="AM127" s="839">
        <f>AN86-AO126</f>
        <v>0</v>
      </c>
      <c r="AO127" s="835"/>
      <c r="AP127" s="835"/>
      <c r="AQ127" s="345"/>
      <c r="AR127" s="835" t="s">
        <v>464</v>
      </c>
      <c r="AS127" s="839">
        <f>AT86-AU126</f>
        <v>0</v>
      </c>
      <c r="AU127" s="835"/>
      <c r="AV127" s="835"/>
      <c r="AW127" s="345"/>
      <c r="AX127" s="835" t="s">
        <v>464</v>
      </c>
      <c r="AY127" s="839">
        <f>AZ86-BA126</f>
        <v>0</v>
      </c>
      <c r="BA127" s="835"/>
      <c r="BB127" s="835"/>
      <c r="BC127" s="345"/>
      <c r="BD127" s="835" t="s">
        <v>464</v>
      </c>
      <c r="BE127" s="839">
        <f>BF86-BG126</f>
        <v>0</v>
      </c>
      <c r="BG127" s="835"/>
      <c r="BH127" s="835"/>
      <c r="BI127" s="345"/>
      <c r="BJ127" s="835" t="s">
        <v>464</v>
      </c>
      <c r="BK127" s="839">
        <f>BL86-BM126</f>
        <v>0</v>
      </c>
      <c r="BM127" s="835"/>
      <c r="BN127" s="835"/>
      <c r="BO127" s="345"/>
      <c r="BP127" s="835" t="s">
        <v>464</v>
      </c>
      <c r="BQ127" s="839">
        <f>BR86-BS126</f>
        <v>0</v>
      </c>
      <c r="BS127" s="835"/>
      <c r="BT127" s="835"/>
      <c r="BU127" s="345"/>
      <c r="BV127" s="835" t="s">
        <v>464</v>
      </c>
      <c r="BW127" s="839">
        <f>BX86-BY126</f>
        <v>0</v>
      </c>
      <c r="BY127" s="835"/>
      <c r="BZ127" s="835"/>
      <c r="CA127" s="345"/>
      <c r="CB127" s="835" t="s">
        <v>464</v>
      </c>
      <c r="CC127" s="839">
        <f>CD86-CE126</f>
        <v>0</v>
      </c>
      <c r="CE127" s="835"/>
      <c r="CF127" s="835"/>
      <c r="CG127" s="345"/>
      <c r="CH127" s="835" t="s">
        <v>464</v>
      </c>
      <c r="CI127" s="839">
        <f>CJ86-CK126</f>
        <v>0</v>
      </c>
      <c r="CK127" s="835"/>
      <c r="CL127" s="835"/>
      <c r="CM127" s="345"/>
      <c r="CN127" s="835" t="s">
        <v>464</v>
      </c>
      <c r="CO127" s="839">
        <f>CP86-CQ126</f>
        <v>0</v>
      </c>
      <c r="CQ127" s="835"/>
      <c r="CR127" s="835"/>
      <c r="CS127" s="345"/>
      <c r="CT127" s="835" t="s">
        <v>464</v>
      </c>
      <c r="CU127" s="839">
        <f>CV86-CW126</f>
        <v>0</v>
      </c>
      <c r="CW127" s="835"/>
      <c r="CX127" s="835"/>
      <c r="CY127" s="345"/>
      <c r="CZ127" s="835" t="s">
        <v>464</v>
      </c>
      <c r="DA127" s="839">
        <f>DB86-DC126</f>
        <v>0</v>
      </c>
      <c r="DC127" s="835"/>
      <c r="DD127" s="835"/>
      <c r="DE127" s="345"/>
      <c r="DF127" s="835" t="s">
        <v>464</v>
      </c>
      <c r="DG127" s="839">
        <f>DH86-DI126</f>
        <v>0</v>
      </c>
      <c r="DI127" s="835"/>
      <c r="DJ127" s="835"/>
      <c r="DK127" s="345"/>
      <c r="DL127" s="835" t="s">
        <v>464</v>
      </c>
      <c r="DM127" s="839">
        <f>DN86-DO126</f>
        <v>0</v>
      </c>
      <c r="DO127" s="835"/>
      <c r="DP127" s="835"/>
      <c r="DQ127" s="345"/>
      <c r="DR127" s="835" t="s">
        <v>464</v>
      </c>
      <c r="DS127" s="839">
        <f>DT86-DU126</f>
        <v>0</v>
      </c>
      <c r="DU127" s="835"/>
      <c r="DV127" s="835"/>
      <c r="DW127" s="345"/>
      <c r="DX127" s="835" t="s">
        <v>464</v>
      </c>
      <c r="DY127" s="839">
        <f>DZ86-EA126</f>
        <v>0</v>
      </c>
      <c r="EA127" s="835"/>
      <c r="EB127" s="835"/>
      <c r="EC127" s="345"/>
      <c r="ED127" s="835" t="s">
        <v>464</v>
      </c>
      <c r="EE127" s="839">
        <f>EF86-EG126</f>
        <v>0</v>
      </c>
      <c r="EG127" s="835"/>
      <c r="EH127" s="835"/>
      <c r="EI127" s="345"/>
      <c r="EJ127" s="835" t="s">
        <v>464</v>
      </c>
      <c r="EK127" s="839">
        <f>EL86-EM126</f>
        <v>0</v>
      </c>
      <c r="EM127" s="835"/>
      <c r="EN127" s="835"/>
      <c r="EO127" s="345"/>
      <c r="EP127" s="835" t="s">
        <v>464</v>
      </c>
      <c r="EQ127" s="839">
        <f>ER86-ES126</f>
        <v>0</v>
      </c>
      <c r="ES127" s="835"/>
      <c r="ET127" s="835"/>
      <c r="EU127" s="345"/>
      <c r="EV127" s="835" t="s">
        <v>464</v>
      </c>
      <c r="EW127" s="839">
        <f>EX86-EY126</f>
        <v>0</v>
      </c>
      <c r="EY127" s="835"/>
      <c r="EZ127" s="835"/>
      <c r="FA127" s="345"/>
      <c r="FB127" s="835" t="s">
        <v>464</v>
      </c>
      <c r="FC127" s="839">
        <f>FD86-FE126</f>
        <v>0</v>
      </c>
      <c r="FE127" s="835"/>
      <c r="FF127" s="835"/>
      <c r="FG127" s="345"/>
      <c r="FH127" s="835" t="s">
        <v>464</v>
      </c>
      <c r="FI127" s="839">
        <f>FJ86-FK126</f>
        <v>0</v>
      </c>
      <c r="FK127" s="835"/>
      <c r="FL127" s="835"/>
      <c r="FM127" s="345"/>
      <c r="FN127" s="835" t="s">
        <v>464</v>
      </c>
      <c r="FO127" s="839">
        <f>FP86-FQ126</f>
        <v>0</v>
      </c>
      <c r="FQ127" s="835"/>
      <c r="FR127" s="835"/>
      <c r="FS127" s="345"/>
      <c r="FT127" s="835" t="s">
        <v>464</v>
      </c>
      <c r="FU127" s="839">
        <f>FV86-FW126</f>
        <v>0</v>
      </c>
      <c r="FW127" s="835"/>
      <c r="FX127" s="835"/>
      <c r="FY127" s="345"/>
    </row>
    <row r="128" spans="1:181" ht="15" thickBot="1" x14ac:dyDescent="0.35">
      <c r="A128" s="19"/>
      <c r="G128" s="345"/>
      <c r="M128" s="345"/>
      <c r="S128" s="345"/>
      <c r="Y128" s="345"/>
      <c r="AE128" s="345"/>
      <c r="AK128" s="345"/>
      <c r="AQ128" s="345"/>
      <c r="AW128" s="345"/>
      <c r="BC128" s="345"/>
      <c r="BI128" s="345"/>
      <c r="BO128" s="345"/>
      <c r="BU128" s="345"/>
      <c r="CA128" s="345"/>
      <c r="CG128" s="345"/>
      <c r="CM128" s="345"/>
      <c r="CS128" s="345"/>
      <c r="CY128" s="345"/>
      <c r="DE128" s="345"/>
      <c r="DK128" s="345"/>
      <c r="DQ128" s="345"/>
      <c r="DW128" s="345"/>
      <c r="EC128" s="345"/>
      <c r="EI128" s="345"/>
      <c r="EO128" s="345"/>
      <c r="EU128" s="345"/>
      <c r="FA128" s="345"/>
      <c r="FG128" s="345"/>
      <c r="FM128" s="345"/>
      <c r="FS128" s="345"/>
      <c r="FY128" s="345"/>
    </row>
    <row r="129" spans="1:181" x14ac:dyDescent="0.3">
      <c r="A129" s="19"/>
      <c r="B129" s="838"/>
      <c r="C129" s="837" t="s">
        <v>463</v>
      </c>
      <c r="D129" s="837"/>
      <c r="E129" s="837"/>
      <c r="F129" s="836"/>
      <c r="G129" s="345"/>
      <c r="I129" t="s">
        <v>463</v>
      </c>
      <c r="M129" s="345"/>
      <c r="O129" t="s">
        <v>463</v>
      </c>
      <c r="S129" s="345"/>
      <c r="U129" t="s">
        <v>463</v>
      </c>
      <c r="Y129" s="345"/>
      <c r="AA129" t="s">
        <v>463</v>
      </c>
      <c r="AE129" s="345"/>
      <c r="AG129" t="s">
        <v>463</v>
      </c>
      <c r="AK129" s="345"/>
      <c r="AM129" t="s">
        <v>463</v>
      </c>
      <c r="AQ129" s="345"/>
      <c r="AS129" t="s">
        <v>463</v>
      </c>
      <c r="AW129" s="345"/>
      <c r="AY129" t="s">
        <v>463</v>
      </c>
      <c r="BC129" s="345"/>
      <c r="BE129" t="s">
        <v>463</v>
      </c>
      <c r="BI129" s="345"/>
      <c r="BK129" t="s">
        <v>463</v>
      </c>
      <c r="BO129" s="345"/>
      <c r="BQ129" t="s">
        <v>463</v>
      </c>
      <c r="BU129" s="345"/>
      <c r="BW129" t="s">
        <v>463</v>
      </c>
      <c r="CA129" s="345"/>
      <c r="CC129" t="s">
        <v>463</v>
      </c>
      <c r="CG129" s="345"/>
      <c r="CI129" t="s">
        <v>463</v>
      </c>
      <c r="CM129" s="345"/>
      <c r="CO129" t="s">
        <v>463</v>
      </c>
      <c r="CS129" s="345"/>
      <c r="CU129" t="s">
        <v>463</v>
      </c>
      <c r="CY129" s="345"/>
      <c r="DA129" t="s">
        <v>463</v>
      </c>
      <c r="DE129" s="345"/>
      <c r="DG129" t="s">
        <v>463</v>
      </c>
      <c r="DK129" s="345"/>
      <c r="DM129" t="s">
        <v>463</v>
      </c>
      <c r="DQ129" s="345"/>
      <c r="DS129" t="s">
        <v>463</v>
      </c>
      <c r="DW129" s="345"/>
      <c r="DY129" t="s">
        <v>463</v>
      </c>
      <c r="EC129" s="345"/>
      <c r="EE129" t="s">
        <v>463</v>
      </c>
      <c r="EI129" s="345"/>
      <c r="EK129" t="s">
        <v>463</v>
      </c>
      <c r="EO129" s="345"/>
      <c r="EQ129" t="s">
        <v>463</v>
      </c>
      <c r="EU129" s="345"/>
      <c r="EW129" t="s">
        <v>463</v>
      </c>
      <c r="FA129" s="345"/>
      <c r="FC129" t="s">
        <v>463</v>
      </c>
      <c r="FG129" s="345"/>
      <c r="FI129" t="s">
        <v>463</v>
      </c>
      <c r="FM129" s="345"/>
      <c r="FO129" t="s">
        <v>463</v>
      </c>
      <c r="FS129" s="345"/>
      <c r="FU129" t="s">
        <v>463</v>
      </c>
      <c r="FY129" s="345"/>
    </row>
    <row r="130" spans="1:181" x14ac:dyDescent="0.3">
      <c r="A130" s="19"/>
      <c r="B130" s="827"/>
      <c r="C130" s="835"/>
      <c r="D130" s="835"/>
      <c r="E130" s="835"/>
      <c r="F130" s="834"/>
      <c r="G130" s="345"/>
      <c r="M130" s="345"/>
      <c r="S130" s="345"/>
      <c r="Y130" s="345"/>
      <c r="AE130" s="345"/>
      <c r="AK130" s="345"/>
      <c r="AQ130" s="345"/>
      <c r="AW130" s="345"/>
      <c r="BC130" s="345"/>
      <c r="BI130" s="345"/>
      <c r="BO130" s="345"/>
      <c r="BU130" s="345"/>
      <c r="CA130" s="345"/>
      <c r="CG130" s="345"/>
      <c r="CM130" s="345"/>
      <c r="CS130" s="345"/>
      <c r="CY130" s="345"/>
      <c r="DE130" s="345"/>
      <c r="DK130" s="345"/>
      <c r="DQ130" s="345"/>
      <c r="DW130" s="345"/>
      <c r="EC130" s="345"/>
      <c r="EI130" s="345"/>
      <c r="EO130" s="345"/>
      <c r="EU130" s="345"/>
      <c r="FA130" s="345"/>
      <c r="FG130" s="345"/>
      <c r="FM130" s="345"/>
      <c r="FS130" s="345"/>
      <c r="FY130" s="345"/>
    </row>
    <row r="131" spans="1:181" ht="15" thickBot="1" x14ac:dyDescent="0.35">
      <c r="A131" s="19"/>
      <c r="B131" s="826"/>
      <c r="C131" s="833">
        <f>IF(AND('Générateur P.Durable 20ans'!$C22="ETE",'Générateur P.Durable 20ans'!$H22="Positif"),'Générateur P.Durable 20ans'!$J6,0)</f>
        <v>0</v>
      </c>
      <c r="D131" s="833">
        <f>IF(AND('Générateur P.Durable 20ans'!$C22="HIVER",'Générateur P.Durable 20ans'!$H22="Positif"),'Générateur P.Durable 20ans'!$J7,0)</f>
        <v>20</v>
      </c>
      <c r="E131" s="833">
        <f>IF(AND('Générateur P.Durable 20ans'!$C22="ETE",'Générateur P.Durable 20ans'!$H22="Negatif"),'Générateur P.Durable 20ans'!$K6,0)</f>
        <v>0</v>
      </c>
      <c r="F131" s="832">
        <f>IF(AND('Générateur P.Durable 20ans'!$C22="HIVER",'Générateur P.Durable 20ans'!$H22="Negatif"),'Générateur P.Durable 20ans'!$K7,0)</f>
        <v>0</v>
      </c>
      <c r="G131" s="345"/>
      <c r="I131">
        <f>IF(AND('Générateur P.Durable 20ans'!$C23="ETE",'Générateur P.Durable 20ans'!$H23="Positif"),'Générateur P.Durable 20ans'!$J6,0)</f>
        <v>0</v>
      </c>
      <c r="J131">
        <f>IF(AND('Générateur P.Durable 20ans'!$C23="HIVER",'Générateur P.Durable 20ans'!$H23="Positif"),'Générateur P.Durable 20ans'!$J7,0)</f>
        <v>20</v>
      </c>
      <c r="K131">
        <f>IF(AND('Générateur P.Durable 20ans'!$C23="ETE",'Générateur P.Durable 20ans'!$H23="Negatif"),'Générateur P.Durable 20ans'!$K6,0)</f>
        <v>0</v>
      </c>
      <c r="L131">
        <f>IF(AND('Générateur P.Durable 20ans'!$C23="HIVER",'Générateur P.Durable 20ans'!$H23="Negatif"),'Générateur P.Durable 20ans'!$K7,0)</f>
        <v>0</v>
      </c>
      <c r="M131" s="345"/>
      <c r="O131">
        <f>IF(AND('Générateur P.Durable 20ans'!$C24="ETE",'Générateur P.Durable 20ans'!$H24="Positif"),'Générateur P.Durable 20ans'!$J6,0)</f>
        <v>0</v>
      </c>
      <c r="P131">
        <f>IF(AND('Générateur P.Durable 20ans'!$C24="HIVER",'Générateur P.Durable 20ans'!$H24="Positif"),'Générateur P.Durable 20ans'!$J7,0)</f>
        <v>20</v>
      </c>
      <c r="Q131">
        <f>IF(AND('Générateur P.Durable 20ans'!$C24="ETE",'Générateur P.Durable 20ans'!$H24="Negatif"),'Générateur P.Durable 20ans'!$K6,0)</f>
        <v>0</v>
      </c>
      <c r="R131">
        <f>IF(AND('Générateur P.Durable 20ans'!$C24="HIVER",'Générateur P.Durable 20ans'!$H24="Negatif"),'Générateur P.Durable 20ans'!$K7,0)</f>
        <v>0</v>
      </c>
      <c r="S131" s="345"/>
      <c r="U131">
        <f>IF(AND('Générateur P.Durable 20ans'!$C25="ETE",'Générateur P.Durable 20ans'!$H25="Positif"),'Générateur P.Durable 20ans'!$J6,0)</f>
        <v>20</v>
      </c>
      <c r="V131">
        <f>IF(AND('Générateur P.Durable 20ans'!$C25="HIVER",'Générateur P.Durable 20ans'!$H25="Positif"),'Générateur P.Durable 20ans'!$J7,0)</f>
        <v>0</v>
      </c>
      <c r="W131">
        <f>IF(AND('Générateur P.Durable 20ans'!$C25="ETE",'Générateur P.Durable 20ans'!$H25="Negatif"),'Générateur P.Durable 20ans'!$K6,0)</f>
        <v>0</v>
      </c>
      <c r="X131">
        <f>IF(AND('Générateur P.Durable 20ans'!$C25="HIVER",'Générateur P.Durable 20ans'!$H25="Negatif"),'Générateur P.Durable 20ans'!$K7,0)</f>
        <v>0</v>
      </c>
      <c r="Y131" s="345"/>
      <c r="AA131">
        <f>IF(AND('Générateur P.Durable 20ans'!$C26="ETE",'Générateur P.Durable 20ans'!$H26="Positif"),'Générateur P.Durable 20ans'!$J6,0)</f>
        <v>0</v>
      </c>
      <c r="AB131">
        <f>IF(AND('Générateur P.Durable 20ans'!$C26="HIVER",'Générateur P.Durable 20ans'!$H26="Positif"),'Générateur P.Durable 20ans'!$J7,0)</f>
        <v>20</v>
      </c>
      <c r="AC131">
        <f>IF(AND('Générateur P.Durable 20ans'!$C26="ETE",'Générateur P.Durable 20ans'!$H26="Negatif"),'Générateur P.Durable 20ans'!$K6,0)</f>
        <v>0</v>
      </c>
      <c r="AD131">
        <f>IF(AND('Générateur P.Durable 20ans'!$C26="HIVER",'Générateur P.Durable 20ans'!$H26="Negatif"),'Générateur P.Durable 20ans'!$K7,0)</f>
        <v>0</v>
      </c>
      <c r="AE131" s="345"/>
      <c r="AG131">
        <f>IF(AND('Générateur P.Durable 20ans'!$C27="ETE",'Générateur P.Durable 20ans'!$H27="Positif"),'Générateur P.Durable 20ans'!$J6,0)</f>
        <v>0</v>
      </c>
      <c r="AH131">
        <f>IF(AND('Générateur P.Durable 20ans'!$C27="HIVER",'Générateur P.Durable 20ans'!$H27="Positif"),'Générateur P.Durable 20ans'!$J7,0)</f>
        <v>20</v>
      </c>
      <c r="AI131">
        <f>IF(AND('Générateur P.Durable 20ans'!$C27="ETE",'Générateur P.Durable 20ans'!$H27="Negatif"),'Générateur P.Durable 20ans'!$K6,0)</f>
        <v>0</v>
      </c>
      <c r="AJ131">
        <f>IF(AND('Générateur P.Durable 20ans'!$C27="HIVER",'Générateur P.Durable 20ans'!$H27="Negatif"),'Générateur P.Durable 20ans'!$K7,0)</f>
        <v>0</v>
      </c>
      <c r="AK131" s="345"/>
      <c r="AM131">
        <f>IF(AND('Générateur P.Durable 20ans'!$C28="ETE",'Générateur P.Durable 20ans'!$H28="Positif"),'Générateur P.Durable 20ans'!$J6,0)</f>
        <v>0</v>
      </c>
      <c r="AN131">
        <f>IF(AND('Générateur P.Durable 20ans'!$C28="HIVER",'Générateur P.Durable 20ans'!$H28="Positif"),'Générateur P.Durable 20ans'!$J7,0)</f>
        <v>20</v>
      </c>
      <c r="AO131">
        <f>IF(AND('Générateur P.Durable 20ans'!$C28="ETE",'Générateur P.Durable 20ans'!$H28="Negatif"),'Générateur P.Durable 20ans'!$K6,0)</f>
        <v>0</v>
      </c>
      <c r="AP131">
        <f>IF(AND('Générateur P.Durable 20ans'!$C28="HIVER",'Générateur P.Durable 20ans'!$H28="Negatif"),'Générateur P.Durable 20ans'!$K7,0)</f>
        <v>0</v>
      </c>
      <c r="AQ131" s="345"/>
      <c r="AS131">
        <f>IF(AND('Générateur P.Durable 20ans'!$C29="ETE",'Générateur P.Durable 20ans'!$H29="Positif"),'Générateur P.Durable 20ans'!$J6,0)</f>
        <v>20</v>
      </c>
      <c r="AT131">
        <f>IF(AND('Générateur P.Durable 20ans'!$C29="HIVER",'Générateur P.Durable 20ans'!$H29="Positif"),'Générateur P.Durable 20ans'!$J7,0)</f>
        <v>0</v>
      </c>
      <c r="AU131">
        <f>IF(AND('Générateur P.Durable 20ans'!$C29="ETE",'Générateur P.Durable 20ans'!$H29="Negatif"),'Générateur P.Durable 20ans'!$K6,0)</f>
        <v>0</v>
      </c>
      <c r="AV131">
        <f>IF(AND('Générateur P.Durable 20ans'!$C29="HIVER",'Générateur P.Durable 20ans'!$H29="Negatif"),'Générateur P.Durable 20ans'!$K7,0)</f>
        <v>0</v>
      </c>
      <c r="AW131" s="345"/>
      <c r="AY131">
        <f>IF(AND('Générateur P.Durable 20ans'!$C30="ETE",'Générateur P.Durable 20ans'!$H30="Positif"),'Générateur P.Durable 20ans'!$J6,0)</f>
        <v>0</v>
      </c>
      <c r="AZ131">
        <f>IF(AND('Générateur P.Durable 20ans'!$C30="HIVER",'Générateur P.Durable 20ans'!$H30="Positif"),'Générateur P.Durable 20ans'!$J7,0)</f>
        <v>20</v>
      </c>
      <c r="BA131">
        <f>IF(AND('Générateur P.Durable 20ans'!$C30="ETE",'Générateur P.Durable 20ans'!$H30="Negatif"),'Générateur P.Durable 20ans'!$K6,0)</f>
        <v>0</v>
      </c>
      <c r="BB131">
        <f>IF(AND('Générateur P.Durable 20ans'!$C30="HIVER",'Générateur P.Durable 20ans'!$H30="Negatif"),'Générateur P.Durable 20ans'!$K7,0)</f>
        <v>0</v>
      </c>
      <c r="BC131" s="345"/>
      <c r="BE131">
        <f>IF(AND('Générateur P.Durable 20ans'!$C31="ETE",'Générateur P.Durable 20ans'!$H31="Positif"),'Générateur P.Durable 20ans'!$J6,0)</f>
        <v>0</v>
      </c>
      <c r="BF131">
        <f>IF(AND('Générateur P.Durable 20ans'!$C31="HIVER",'Générateur P.Durable 20ans'!$H31="Positif"),'Générateur P.Durable 20ans'!$J7,0)</f>
        <v>20</v>
      </c>
      <c r="BG131">
        <f>IF(AND('Générateur P.Durable 20ans'!$C31="ETE",'Générateur P.Durable 20ans'!$H31="Negatif"),'Générateur P.Durable 20ans'!$K6,0)</f>
        <v>0</v>
      </c>
      <c r="BH131">
        <f>IF(AND('Générateur P.Durable 20ans'!$C31="HIVER",'Générateur P.Durable 20ans'!$H31="Negatif"),'Générateur P.Durable 20ans'!$K7,0)</f>
        <v>0</v>
      </c>
      <c r="BI131" s="345"/>
      <c r="BK131">
        <f>IF(AND('Générateur P.Durable 20ans'!$C32="ETE",'Générateur P.Durable 20ans'!$H32="Positif"),'Générateur P.Durable 20ans'!$J6,0)</f>
        <v>0</v>
      </c>
      <c r="BL131">
        <f>IF(AND('Générateur P.Durable 20ans'!$C32="HIVER",'Générateur P.Durable 20ans'!$H32="Positif"),'Générateur P.Durable 20ans'!$J7,0)</f>
        <v>20</v>
      </c>
      <c r="BM131">
        <f>IF(AND('Générateur P.Durable 20ans'!$C32="ETE",'Générateur P.Durable 20ans'!$H32="Negatif"),'Générateur P.Durable 20ans'!$K6,0)</f>
        <v>0</v>
      </c>
      <c r="BN131">
        <f>IF(AND('Générateur P.Durable 20ans'!$C32="HIVER",'Générateur P.Durable 20ans'!$H32="Negatif"),'Générateur P.Durable 20ans'!$K7,0)</f>
        <v>0</v>
      </c>
      <c r="BO131" s="345"/>
      <c r="BQ131">
        <f>IF(AND('Générateur P.Durable 20ans'!$C33="ETE",'Générateur P.Durable 20ans'!$H33="Positif"),'Générateur P.Durable 20ans'!$J6,0)</f>
        <v>20</v>
      </c>
      <c r="BR131">
        <f>IF(AND('Générateur P.Durable 20ans'!$C33="HIVER",'Générateur P.Durable 20ans'!$H33="Positif"),'Générateur P.Durable 20ans'!$J7,0)</f>
        <v>0</v>
      </c>
      <c r="BS131">
        <f>IF(AND('Générateur P.Durable 20ans'!$C33="ETE",'Générateur P.Durable 20ans'!$H33="Negatif"),'Générateur P.Durable 20ans'!$K6,0)</f>
        <v>0</v>
      </c>
      <c r="BT131">
        <f>IF(AND('Générateur P.Durable 20ans'!$C33="HIVER",'Générateur P.Durable 20ans'!$H33="Negatif"),'Générateur P.Durable 20ans'!$K7,0)</f>
        <v>0</v>
      </c>
      <c r="BU131" s="345"/>
      <c r="BW131">
        <f>IF(AND('Générateur P.Durable 20ans'!$C34="ETE",'Générateur P.Durable 20ans'!$H34="Positif"),'Générateur P.Durable 20ans'!$J6,0)</f>
        <v>0</v>
      </c>
      <c r="BX131">
        <f>IF(AND('Générateur P.Durable 20ans'!$C34="HIVER",'Générateur P.Durable 20ans'!$H34="Positif"),'Générateur P.Durable 20ans'!$J7,0)</f>
        <v>20</v>
      </c>
      <c r="BY131">
        <f>IF(AND('Générateur P.Durable 20ans'!$C34="ETE",'Générateur P.Durable 20ans'!$H34="Negatif"),'Générateur P.Durable 20ans'!$K6,0)</f>
        <v>0</v>
      </c>
      <c r="BZ131">
        <f>IF(AND('Générateur P.Durable 20ans'!$C34="HIVER",'Générateur P.Durable 20ans'!$H34="Negatif"),'Générateur P.Durable 20ans'!$K7,0)</f>
        <v>0</v>
      </c>
      <c r="CA131" s="345"/>
      <c r="CC131">
        <f>IF(AND('Générateur P.Durable 20ans'!$C35="ETE",'Générateur P.Durable 20ans'!$H35="Positif"),'Générateur P.Durable 20ans'!$J6,0)</f>
        <v>0</v>
      </c>
      <c r="CD131">
        <f>IF(AND('Générateur P.Durable 20ans'!$C35="HIVER",'Générateur P.Durable 20ans'!$H35="Positif"),'Générateur P.Durable 20ans'!$J7,0)</f>
        <v>20</v>
      </c>
      <c r="CE131">
        <f>IF(AND('Générateur P.Durable 20ans'!$C35="ETE",'Générateur P.Durable 20ans'!$H35="Negatif"),'Générateur P.Durable 20ans'!$K6,0)</f>
        <v>0</v>
      </c>
      <c r="CF131">
        <f>IF(AND('Générateur P.Durable 20ans'!$C35="HIVER",'Générateur P.Durable 20ans'!$H35="Negatif"),'Générateur P.Durable 20ans'!$K7,0)</f>
        <v>0</v>
      </c>
      <c r="CG131" s="345"/>
      <c r="CI131">
        <f>IF(AND('Générateur P.Durable 20ans'!$C36="ETE",'Générateur P.Durable 20ans'!$H36="Positif"),'Générateur P.Durable 20ans'!$J$6,0)</f>
        <v>0</v>
      </c>
      <c r="CJ131">
        <f>IF(AND('Générateur P.Durable 20ans'!$C36="HIVER",'Générateur P.Durable 20ans'!$H36="Positif"),'Générateur P.Durable 20ans'!$J$7,0)</f>
        <v>20</v>
      </c>
      <c r="CK131">
        <f>IF(AND('Générateur P.Durable 20ans'!$C36="ETE",'Générateur P.Durable 20ans'!$H36="Negatif"),'Générateur P.Durable 20ans'!$K$6,0)</f>
        <v>0</v>
      </c>
      <c r="CL131">
        <f>IF(AND('Générateur P.Durable 20ans'!$C36="HIVER",'Générateur P.Durable 20ans'!$H36="Negatif"),'Générateur P.Durable 20ans'!$K$7,0)</f>
        <v>0</v>
      </c>
      <c r="CM131" s="345"/>
      <c r="CO131">
        <f>IF(AND('Générateur P.Durable 20ans'!$C37="ETE",'Générateur P.Durable 20ans'!$H37="Positif"),'Générateur P.Durable 20ans'!$J$6,0)</f>
        <v>20</v>
      </c>
      <c r="CP131">
        <f>IF(AND('Générateur P.Durable 20ans'!$C37="HIVER",'Générateur P.Durable 20ans'!$H37="Positif"),'Générateur P.Durable 20ans'!$J$7,0)</f>
        <v>0</v>
      </c>
      <c r="CQ131">
        <f>IF(AND('Générateur P.Durable 20ans'!$C37="ETE",'Générateur P.Durable 20ans'!$H37="Negatif"),'Générateur P.Durable 20ans'!$K$6,0)</f>
        <v>0</v>
      </c>
      <c r="CR131">
        <f>IF(AND('Générateur P.Durable 20ans'!$C37="HIVER",'Générateur P.Durable 20ans'!$H37="Negatif"),'Générateur P.Durable 20ans'!$K$7,0)</f>
        <v>0</v>
      </c>
      <c r="CS131" s="345"/>
      <c r="CU131">
        <f>IF(AND('Générateur P.Durable 20ans'!$C38="ETE",'Générateur P.Durable 20ans'!$H38="Positif"),'Générateur P.Durable 20ans'!$J$6,0)</f>
        <v>0</v>
      </c>
      <c r="CV131">
        <f>IF(AND('Générateur P.Durable 20ans'!$C38="HIVER",'Générateur P.Durable 20ans'!$H38="Positif"),'Générateur P.Durable 20ans'!$J$7,0)</f>
        <v>20</v>
      </c>
      <c r="CW131">
        <f>IF(AND('Générateur P.Durable 20ans'!$C38="ETE",'Générateur P.Durable 20ans'!$H38="Negatif"),'Générateur P.Durable 20ans'!$K$6,0)</f>
        <v>0</v>
      </c>
      <c r="CX131">
        <f>IF(AND('Générateur P.Durable 20ans'!$C38="HIVER",'Générateur P.Durable 20ans'!$H38="Negatif"),'Générateur P.Durable 20ans'!$K$7,0)</f>
        <v>0</v>
      </c>
      <c r="CY131" s="345"/>
      <c r="DA131">
        <f>IF(AND('Générateur P.Durable 20ans'!$C39="ETE",'Générateur P.Durable 20ans'!$H39="Positif"),'Générateur P.Durable 20ans'!$J$6,0)</f>
        <v>0</v>
      </c>
      <c r="DB131">
        <f>IF(AND('Générateur P.Durable 20ans'!$C39="HIVER",'Générateur P.Durable 20ans'!$H39="Positif"),'Générateur P.Durable 20ans'!$J$7,0)</f>
        <v>20</v>
      </c>
      <c r="DC131">
        <f>IF(AND('Générateur P.Durable 20ans'!$C39="ETE",'Générateur P.Durable 20ans'!$H39="Negatif"),'Générateur P.Durable 20ans'!$K$6,0)</f>
        <v>0</v>
      </c>
      <c r="DD131">
        <f>IF(AND('Générateur P.Durable 20ans'!$C39="HIVER",'Générateur P.Durable 20ans'!$H39="Negatif"),'Générateur P.Durable 20ans'!$K$7,0)</f>
        <v>0</v>
      </c>
      <c r="DE131" s="345"/>
      <c r="DG131">
        <f>IF(AND('Générateur P.Durable 20ans'!$C40="ETE",'Générateur P.Durable 20ans'!$H40="Positif"),'Générateur P.Durable 20ans'!$J$6,0)</f>
        <v>0</v>
      </c>
      <c r="DH131">
        <f>IF(AND('Générateur P.Durable 20ans'!$C40="HIVER",'Générateur P.Durable 20ans'!$H40="Positif"),'Générateur P.Durable 20ans'!$J$7,0)</f>
        <v>20</v>
      </c>
      <c r="DI131">
        <f>IF(AND('Générateur P.Durable 20ans'!$C40="ETE",'Générateur P.Durable 20ans'!$H40="Negatif"),'Générateur P.Durable 20ans'!$K$6,0)</f>
        <v>0</v>
      </c>
      <c r="DJ131">
        <f>IF(AND('Générateur P.Durable 20ans'!$C40="HIVER",'Générateur P.Durable 20ans'!$H40="Negatif"),'Générateur P.Durable 20ans'!$K$7,0)</f>
        <v>0</v>
      </c>
      <c r="DK131" s="345"/>
      <c r="DM131">
        <f>IF(AND('Générateur P.Durable 20ans'!$C41="ETE",'Générateur P.Durable 20ans'!$H41="Positif"),'Générateur P.Durable 20ans'!$J$6,0)</f>
        <v>20</v>
      </c>
      <c r="DN131">
        <f>IF(AND('Générateur P.Durable 20ans'!$C41="HIVER",'Générateur P.Durable 20ans'!$H41="Positif"),'Générateur P.Durable 20ans'!$J$7,0)</f>
        <v>0</v>
      </c>
      <c r="DO131">
        <f>IF(AND('Générateur P.Durable 20ans'!$C41="ETE",'Générateur P.Durable 20ans'!$H41="Negatif"),'Générateur P.Durable 20ans'!$K$6,0)</f>
        <v>0</v>
      </c>
      <c r="DP131">
        <f>IF(AND('Générateur P.Durable 20ans'!$C41="HIVER",'Générateur P.Durable 20ans'!$H41="Negatif"),'Générateur P.Durable 20ans'!$K$7,0)</f>
        <v>0</v>
      </c>
      <c r="DQ131" s="345"/>
      <c r="DS131">
        <f>IF(AND('Générateur P.Durable 20ans'!$C42="ETE",'Générateur P.Durable 20ans'!$H42="Positif"),'Générateur P.Durable 20ans'!$J$6,0)</f>
        <v>0</v>
      </c>
      <c r="DT131">
        <f>IF(AND('Générateur P.Durable 20ans'!$C42="HIVER",'Générateur P.Durable 20ans'!$H42="Positif"),'Générateur P.Durable 20ans'!$J$7,0)</f>
        <v>20</v>
      </c>
      <c r="DU131">
        <f>IF(AND('Générateur P.Durable 20ans'!$C42="ETE",'Générateur P.Durable 20ans'!$H42="Negatif"),'Générateur P.Durable 20ans'!$K$6,0)</f>
        <v>0</v>
      </c>
      <c r="DV131">
        <f>IF(AND('Générateur P.Durable 20ans'!$C42="HIVER",'Générateur P.Durable 20ans'!$H42="Negatif"),'Générateur P.Durable 20ans'!$K$7,0)</f>
        <v>0</v>
      </c>
      <c r="DW131" s="345"/>
      <c r="DY131">
        <f>IF(AND('Générateur P.Durable 20ans'!$C43="ETE",'Générateur P.Durable 20ans'!$H43="Positif"),'Générateur P.Durable 20ans'!$J$6,0)</f>
        <v>0</v>
      </c>
      <c r="DZ131">
        <f>IF(AND('Générateur P.Durable 20ans'!$C43="HIVER",'Générateur P.Durable 20ans'!$H43="Positif"),'Générateur P.Durable 20ans'!$J$7,0)</f>
        <v>20</v>
      </c>
      <c r="EA131">
        <f>IF(AND('Générateur P.Durable 20ans'!$C43="ETE",'Générateur P.Durable 20ans'!$H43="Negatif"),'Générateur P.Durable 20ans'!$K$6,0)</f>
        <v>0</v>
      </c>
      <c r="EB131">
        <f>IF(AND('Générateur P.Durable 20ans'!$C43="HIVER",'Générateur P.Durable 20ans'!$H43="Negatif"),'Générateur P.Durable 20ans'!$K$7,0)</f>
        <v>0</v>
      </c>
      <c r="EC131" s="345"/>
      <c r="EE131">
        <f>IF(AND('Générateur P.Durable 20ans'!$C44="ETE",'Générateur P.Durable 20ans'!$H44="Positif"),'Générateur P.Durable 20ans'!$J$6,0)</f>
        <v>0</v>
      </c>
      <c r="EF131">
        <f>IF(AND('Générateur P.Durable 20ans'!$C44="HIVER",'Générateur P.Durable 20ans'!$H44="Positif"),'Générateur P.Durable 20ans'!$J$7,0)</f>
        <v>20</v>
      </c>
      <c r="EG131">
        <f>IF(AND('Générateur P.Durable 20ans'!$C44="ETE",'Générateur P.Durable 20ans'!$H44="Negatif"),'Générateur P.Durable 20ans'!$K$6,0)</f>
        <v>0</v>
      </c>
      <c r="EH131">
        <f>IF(AND('Générateur P.Durable 20ans'!$C44="HIVER",'Générateur P.Durable 20ans'!$H44="Negatif"),'Générateur P.Durable 20ans'!$K$7,0)</f>
        <v>0</v>
      </c>
      <c r="EI131" s="345"/>
      <c r="EK131">
        <f>IF(AND('Générateur P.Durable 20ans'!$C45="ETE",'Générateur P.Durable 20ans'!$H45="Positif"),'Générateur P.Durable 20ans'!$J$6,0)</f>
        <v>20</v>
      </c>
      <c r="EL131">
        <f>IF(AND('Générateur P.Durable 20ans'!$C45="HIVER",'Générateur P.Durable 20ans'!$H45="Positif"),'Générateur P.Durable 20ans'!$J$7,0)</f>
        <v>0</v>
      </c>
      <c r="EM131">
        <f>IF(AND('Générateur P.Durable 20ans'!$C45="ETE",'Générateur P.Durable 20ans'!$H45="Negatif"),'Générateur P.Durable 20ans'!$K$6,0)</f>
        <v>0</v>
      </c>
      <c r="EN131">
        <f>IF(AND('Générateur P.Durable 20ans'!$C45="HIVER",'Générateur P.Durable 20ans'!$H45="Negatif"),'Générateur P.Durable 20ans'!$K$7,0)</f>
        <v>0</v>
      </c>
      <c r="EO131" s="345"/>
      <c r="EQ131">
        <f>IF(AND('Générateur P.Durable 20ans'!$C46="ETE",'Générateur P.Durable 20ans'!$H46="Positif"),'Générateur P.Durable 20ans'!$J$6,0)</f>
        <v>0</v>
      </c>
      <c r="ER131">
        <f>IF(AND('Générateur P.Durable 20ans'!$C46="HIVER",'Générateur P.Durable 20ans'!$H46="Positif"),'Générateur P.Durable 20ans'!$J$7,0)</f>
        <v>20</v>
      </c>
      <c r="ES131">
        <f>IF(AND('Générateur P.Durable 20ans'!$C46="ETE",'Générateur P.Durable 20ans'!$H46="Negatif"),'Générateur P.Durable 20ans'!$K$6,0)</f>
        <v>0</v>
      </c>
      <c r="ET131">
        <f>IF(AND('Générateur P.Durable 20ans'!$C46="HIVER",'Générateur P.Durable 20ans'!$H46="Negatif"),'Générateur P.Durable 20ans'!$K$7,0)</f>
        <v>0</v>
      </c>
      <c r="EU131" s="345"/>
      <c r="EW131">
        <f>IF(AND('Générateur P.Durable 20ans'!$C47="ETE",'Générateur P.Durable 20ans'!$H47="Positif"),'Générateur P.Durable 20ans'!$J$6,0)</f>
        <v>0</v>
      </c>
      <c r="EX131">
        <f>IF(AND('Générateur P.Durable 20ans'!$C47="HIVER",'Générateur P.Durable 20ans'!$H47="Positif"),'Générateur P.Durable 20ans'!$J$7,0)</f>
        <v>20</v>
      </c>
      <c r="EY131">
        <f>IF(AND('Générateur P.Durable 20ans'!$C47="ETE",'Générateur P.Durable 20ans'!$H47="Negatif"),'Générateur P.Durable 20ans'!$K$6,0)</f>
        <v>0</v>
      </c>
      <c r="EZ131">
        <f>IF(AND('Générateur P.Durable 20ans'!$C47="HIVER",'Générateur P.Durable 20ans'!$H47="Negatif"),'Générateur P.Durable 20ans'!$K$7,0)</f>
        <v>0</v>
      </c>
      <c r="FA131" s="345"/>
      <c r="FC131">
        <f>IF(AND('Générateur P.Durable 20ans'!$C48="ETE",'Générateur P.Durable 20ans'!$H48="Positif"),'Générateur P.Durable 20ans'!$J$6,0)</f>
        <v>0</v>
      </c>
      <c r="FD131">
        <f>IF(AND('Générateur P.Durable 20ans'!$C48="HIVER",'Générateur P.Durable 20ans'!$H48="Positif"),'Générateur P.Durable 20ans'!$J$7,0)</f>
        <v>20</v>
      </c>
      <c r="FE131">
        <f>IF(AND('Générateur P.Durable 20ans'!$C48="ETE",'Générateur P.Durable 20ans'!$H48="Negatif"),'Générateur P.Durable 20ans'!$K$6,0)</f>
        <v>0</v>
      </c>
      <c r="FF131">
        <f>IF(AND('Générateur P.Durable 20ans'!$C48="HIVER",'Générateur P.Durable 20ans'!$H48="Negatif"),'Générateur P.Durable 20ans'!$K$7,0)</f>
        <v>0</v>
      </c>
      <c r="FG131" s="345"/>
      <c r="FI131">
        <f>IF(AND('Générateur P.Durable 20ans'!$C49="ETE",'Générateur P.Durable 20ans'!$H49="Positif"),'Générateur P.Durable 20ans'!$J$6,0)</f>
        <v>20</v>
      </c>
      <c r="FJ131">
        <f>IF(AND('Générateur P.Durable 20ans'!$C49="HIVER",'Générateur P.Durable 20ans'!$H49="Positif"),'Générateur P.Durable 20ans'!$J$7,0)</f>
        <v>0</v>
      </c>
      <c r="FK131">
        <f>IF(AND('Générateur P.Durable 20ans'!$C49="ETE",'Générateur P.Durable 20ans'!$H49="Negatif"),'Générateur P.Durable 20ans'!$K$6,0)</f>
        <v>0</v>
      </c>
      <c r="FL131">
        <f>IF(AND('Générateur P.Durable 20ans'!$C49="HIVER",'Générateur P.Durable 20ans'!$H49="Negatif"),'Générateur P.Durable 20ans'!$K$7,0)</f>
        <v>0</v>
      </c>
      <c r="FM131" s="345"/>
      <c r="FO131">
        <f>IF(AND('Générateur P.Durable 20ans'!$C50="ETE",'Générateur P.Durable 20ans'!$H50="Positif"),'Générateur P.Durable 20ans'!$J$6,0)</f>
        <v>0</v>
      </c>
      <c r="FP131">
        <f>IF(AND('Générateur P.Durable 20ans'!$C50="HIVER",'Générateur P.Durable 20ans'!$H50="Positif"),'Générateur P.Durable 20ans'!$J$7,0)</f>
        <v>20</v>
      </c>
      <c r="FQ131">
        <f>IF(AND('Générateur P.Durable 20ans'!$C50="ETE",'Générateur P.Durable 20ans'!$H50="Negatif"),'Générateur P.Durable 20ans'!$K$6,0)</f>
        <v>0</v>
      </c>
      <c r="FR131">
        <f>IF(AND('Générateur P.Durable 20ans'!$C50="HIVER",'Générateur P.Durable 20ans'!$H50="Negatif"),'Générateur P.Durable 20ans'!$K$7,0)</f>
        <v>0</v>
      </c>
      <c r="FS131" s="345"/>
      <c r="FU131">
        <f>IF(AND('Générateur P.Durable 20ans'!$C51="ETE",'Générateur P.Durable 20ans'!$H51="Positif"),'Générateur P.Durable 20ans'!$J$6,0)</f>
        <v>0</v>
      </c>
      <c r="FV131">
        <f>IF(AND('Générateur P.Durable 20ans'!$C51="HIVER",'Générateur P.Durable 20ans'!$H51="Positif"),'Générateur P.Durable 20ans'!$J$7,0)</f>
        <v>20</v>
      </c>
      <c r="FW131">
        <f>IF(AND('Générateur P.Durable 20ans'!$C51="ETE",'Générateur P.Durable 20ans'!$H51="Negatif"),'Générateur P.Durable 20ans'!$K$6,0)</f>
        <v>0</v>
      </c>
      <c r="FX131">
        <f>IF(AND('Générateur P.Durable 20ans'!$C51="HIVER",'Générateur P.Durable 20ans'!$H51="Negatif"),'Générateur P.Durable 20ans'!$K$7,0)</f>
        <v>0</v>
      </c>
      <c r="FY131" s="345"/>
    </row>
    <row r="132" spans="1:181" x14ac:dyDescent="0.3">
      <c r="A132" s="19"/>
      <c r="G132" s="345"/>
      <c r="M132" s="345"/>
      <c r="S132" s="345"/>
      <c r="Y132" s="345"/>
      <c r="AE132" s="345"/>
      <c r="AK132" s="345"/>
      <c r="AQ132" s="345"/>
      <c r="AW132" s="345"/>
      <c r="BC132" s="345"/>
      <c r="BI132" s="345"/>
      <c r="BO132" s="345"/>
      <c r="BU132" s="345"/>
      <c r="CA132" s="345"/>
      <c r="CG132" s="345"/>
      <c r="CM132" s="345"/>
      <c r="CS132" s="345"/>
      <c r="CY132" s="345"/>
      <c r="DE132" s="345"/>
      <c r="DK132" s="345"/>
      <c r="DQ132" s="345"/>
      <c r="DW132" s="345"/>
      <c r="EC132" s="345"/>
      <c r="EI132" s="345"/>
      <c r="EO132" s="345"/>
      <c r="EU132" s="345"/>
      <c r="FA132" s="345"/>
      <c r="FG132" s="345"/>
      <c r="FM132" s="345"/>
      <c r="FS132" s="345"/>
      <c r="FY132" s="345"/>
    </row>
    <row r="133" spans="1:181" ht="15" thickBot="1" x14ac:dyDescent="0.35">
      <c r="A133" s="19"/>
      <c r="G133" s="345"/>
      <c r="M133" s="345"/>
      <c r="S133" s="345"/>
      <c r="Y133" s="345"/>
      <c r="AE133" s="345"/>
      <c r="AK133" s="345"/>
      <c r="AQ133" s="345"/>
      <c r="AW133" s="345"/>
      <c r="BC133" s="345"/>
      <c r="BI133" s="345"/>
      <c r="BO133" s="345"/>
      <c r="BU133" s="345"/>
      <c r="CA133" s="345"/>
      <c r="CG133" s="345"/>
      <c r="CM133" s="345"/>
      <c r="CS133" s="345"/>
      <c r="CY133" s="345"/>
      <c r="DE133" s="345"/>
      <c r="DK133" s="345"/>
      <c r="DQ133" s="345"/>
      <c r="DW133" s="345"/>
      <c r="EC133" s="345"/>
      <c r="EI133" s="345"/>
      <c r="EO133" s="345"/>
      <c r="EU133" s="345"/>
      <c r="FA133" s="345"/>
      <c r="FG133" s="345"/>
      <c r="FM133" s="345"/>
      <c r="FS133" s="345"/>
      <c r="FY133" s="345"/>
    </row>
    <row r="134" spans="1:181" x14ac:dyDescent="0.3">
      <c r="A134" s="19"/>
      <c r="B134" s="838">
        <f>'Générateur P.Durable 20ans'!$I5</f>
        <v>0</v>
      </c>
      <c r="C134" s="837" t="str">
        <f>'Générateur P.Durable 20ans'!$J5</f>
        <v>Gain max brise vent</v>
      </c>
      <c r="D134" s="837" t="str">
        <f>'Générateur P.Durable 20ans'!$L5</f>
        <v>Effet negatif de la haie</v>
      </c>
      <c r="E134" s="837"/>
      <c r="F134" s="836"/>
      <c r="G134" s="345"/>
      <c r="H134">
        <f>'Générateur P.Durable 20ans'!$I5</f>
        <v>0</v>
      </c>
      <c r="I134" t="str">
        <f>'Générateur P.Durable 20ans'!$J5</f>
        <v>Gain max brise vent</v>
      </c>
      <c r="J134" t="str">
        <f>'Générateur P.Durable 20ans'!$L5</f>
        <v>Effet negatif de la haie</v>
      </c>
      <c r="M134" s="345"/>
      <c r="N134">
        <f>'Générateur P.Durable 20ans'!$I5</f>
        <v>0</v>
      </c>
      <c r="O134" t="str">
        <f>'Générateur P.Durable 20ans'!$J5</f>
        <v>Gain max brise vent</v>
      </c>
      <c r="P134" t="str">
        <f>'Générateur P.Durable 20ans'!$L5</f>
        <v>Effet negatif de la haie</v>
      </c>
      <c r="S134" s="345"/>
      <c r="T134">
        <f>'Générateur P.Durable 20ans'!$I5</f>
        <v>0</v>
      </c>
      <c r="U134" t="str">
        <f>'Générateur P.Durable 20ans'!$J5</f>
        <v>Gain max brise vent</v>
      </c>
      <c r="V134" t="str">
        <f>'Générateur P.Durable 20ans'!$L5</f>
        <v>Effet negatif de la haie</v>
      </c>
      <c r="Y134" s="345"/>
      <c r="Z134">
        <f>'Générateur P.Durable 20ans'!$I5</f>
        <v>0</v>
      </c>
      <c r="AA134" t="str">
        <f>'Générateur P.Durable 20ans'!$J5</f>
        <v>Gain max brise vent</v>
      </c>
      <c r="AB134" t="str">
        <f>'Générateur P.Durable 20ans'!$L5</f>
        <v>Effet negatif de la haie</v>
      </c>
      <c r="AE134" s="345"/>
      <c r="AF134">
        <f>'Générateur P.Durable 20ans'!$I5</f>
        <v>0</v>
      </c>
      <c r="AG134" t="str">
        <f>'Générateur P.Durable 20ans'!$J5</f>
        <v>Gain max brise vent</v>
      </c>
      <c r="AH134" t="str">
        <f>'Générateur P.Durable 20ans'!$L5</f>
        <v>Effet negatif de la haie</v>
      </c>
      <c r="AK134" s="345"/>
      <c r="AL134">
        <f>'Générateur P.Durable 20ans'!$I5</f>
        <v>0</v>
      </c>
      <c r="AM134" t="str">
        <f>'Générateur P.Durable 20ans'!$J5</f>
        <v>Gain max brise vent</v>
      </c>
      <c r="AN134" t="str">
        <f>'Générateur P.Durable 20ans'!$L5</f>
        <v>Effet negatif de la haie</v>
      </c>
      <c r="AQ134" s="345"/>
      <c r="AR134">
        <f>'Générateur P.Durable 20ans'!$I5</f>
        <v>0</v>
      </c>
      <c r="AS134" t="str">
        <f>'Générateur P.Durable 20ans'!$J5</f>
        <v>Gain max brise vent</v>
      </c>
      <c r="AT134" t="str">
        <f>'Générateur P.Durable 20ans'!$L5</f>
        <v>Effet negatif de la haie</v>
      </c>
      <c r="AW134" s="345"/>
      <c r="AX134">
        <f>'Générateur P.Durable 20ans'!$I5</f>
        <v>0</v>
      </c>
      <c r="AY134" t="str">
        <f>'Générateur P.Durable 20ans'!$J5</f>
        <v>Gain max brise vent</v>
      </c>
      <c r="AZ134" t="str">
        <f>'Générateur P.Durable 20ans'!$L5</f>
        <v>Effet negatif de la haie</v>
      </c>
      <c r="BC134" s="345"/>
      <c r="BD134">
        <f>'Générateur P.Durable 20ans'!$I5</f>
        <v>0</v>
      </c>
      <c r="BE134" t="str">
        <f>'Générateur P.Durable 20ans'!$J5</f>
        <v>Gain max brise vent</v>
      </c>
      <c r="BF134" t="str">
        <f>'Générateur P.Durable 20ans'!$L5</f>
        <v>Effet negatif de la haie</v>
      </c>
      <c r="BI134" s="345"/>
      <c r="BJ134">
        <f>'Générateur P.Durable 20ans'!$I5</f>
        <v>0</v>
      </c>
      <c r="BK134" t="str">
        <f>'Générateur P.Durable 20ans'!$J5</f>
        <v>Gain max brise vent</v>
      </c>
      <c r="BL134" t="str">
        <f>'Générateur P.Durable 20ans'!$L5</f>
        <v>Effet negatif de la haie</v>
      </c>
      <c r="BO134" s="345"/>
      <c r="BP134">
        <f>'Générateur P.Durable 20ans'!$I5</f>
        <v>0</v>
      </c>
      <c r="BQ134" t="str">
        <f>'Générateur P.Durable 20ans'!$J5</f>
        <v>Gain max brise vent</v>
      </c>
      <c r="BR134" t="str">
        <f>'Générateur P.Durable 20ans'!$L5</f>
        <v>Effet negatif de la haie</v>
      </c>
      <c r="BU134" s="345"/>
      <c r="BV134">
        <f>'Générateur P.Durable 20ans'!$I5</f>
        <v>0</v>
      </c>
      <c r="BW134" t="str">
        <f>'Générateur P.Durable 20ans'!$J5</f>
        <v>Gain max brise vent</v>
      </c>
      <c r="BX134" t="str">
        <f>'Générateur P.Durable 20ans'!$L5</f>
        <v>Effet negatif de la haie</v>
      </c>
      <c r="CA134" s="345"/>
      <c r="CB134">
        <f>'Générateur P.Durable 20ans'!$I5</f>
        <v>0</v>
      </c>
      <c r="CC134" t="str">
        <f>'Générateur P.Durable 20ans'!$J5</f>
        <v>Gain max brise vent</v>
      </c>
      <c r="CD134" t="str">
        <f>'Générateur P.Durable 20ans'!$L5</f>
        <v>Effet negatif de la haie</v>
      </c>
      <c r="CG134" s="345"/>
      <c r="CH134">
        <f>'Générateur P.Durable 20ans'!$I5</f>
        <v>0</v>
      </c>
      <c r="CI134" t="str">
        <f>'Générateur P.Durable 20ans'!$J5</f>
        <v>Gain max brise vent</v>
      </c>
      <c r="CJ134" t="str">
        <f>'Générateur P.Durable 20ans'!$L5</f>
        <v>Effet negatif de la haie</v>
      </c>
      <c r="CM134" s="345"/>
      <c r="CN134">
        <f>'Générateur P.Durable 20ans'!$I5</f>
        <v>0</v>
      </c>
      <c r="CO134" t="str">
        <f>'Générateur P.Durable 20ans'!$J5</f>
        <v>Gain max brise vent</v>
      </c>
      <c r="CP134" t="str">
        <f>'Générateur P.Durable 20ans'!$L5</f>
        <v>Effet negatif de la haie</v>
      </c>
      <c r="CS134" s="345"/>
      <c r="CT134">
        <f>'Générateur P.Durable 20ans'!$I5</f>
        <v>0</v>
      </c>
      <c r="CU134" t="str">
        <f>'Générateur P.Durable 20ans'!$J5</f>
        <v>Gain max brise vent</v>
      </c>
      <c r="CV134" t="str">
        <f>'Générateur P.Durable 20ans'!$L5</f>
        <v>Effet negatif de la haie</v>
      </c>
      <c r="CY134" s="345"/>
      <c r="CZ134">
        <f>'Générateur P.Durable 20ans'!$I5</f>
        <v>0</v>
      </c>
      <c r="DA134" t="str">
        <f>'Générateur P.Durable 20ans'!$J5</f>
        <v>Gain max brise vent</v>
      </c>
      <c r="DB134" t="str">
        <f>'Générateur P.Durable 20ans'!$L5</f>
        <v>Effet negatif de la haie</v>
      </c>
      <c r="DE134" s="345"/>
      <c r="DF134">
        <f>'Générateur P.Durable 20ans'!$I5</f>
        <v>0</v>
      </c>
      <c r="DG134" t="str">
        <f>'Générateur P.Durable 20ans'!$J5</f>
        <v>Gain max brise vent</v>
      </c>
      <c r="DH134" t="str">
        <f>'Générateur P.Durable 20ans'!$L5</f>
        <v>Effet negatif de la haie</v>
      </c>
      <c r="DK134" s="345"/>
      <c r="DL134">
        <f>'Générateur P.Durable 20ans'!$I5</f>
        <v>0</v>
      </c>
      <c r="DM134" t="str">
        <f>'Générateur P.Durable 20ans'!$J5</f>
        <v>Gain max brise vent</v>
      </c>
      <c r="DN134" t="str">
        <f>'Générateur P.Durable 20ans'!$L5</f>
        <v>Effet negatif de la haie</v>
      </c>
      <c r="DQ134" s="345"/>
      <c r="DR134">
        <f>'Générateur P.Durable 20ans'!$I5</f>
        <v>0</v>
      </c>
      <c r="DS134" t="str">
        <f>'Générateur P.Durable 20ans'!$J5</f>
        <v>Gain max brise vent</v>
      </c>
      <c r="DT134" t="str">
        <f>'Générateur P.Durable 20ans'!$L5</f>
        <v>Effet negatif de la haie</v>
      </c>
      <c r="DW134" s="345"/>
      <c r="DX134">
        <f>'Générateur P.Durable 20ans'!$I5</f>
        <v>0</v>
      </c>
      <c r="DY134" t="str">
        <f>'Générateur P.Durable 20ans'!$J5</f>
        <v>Gain max brise vent</v>
      </c>
      <c r="DZ134" t="str">
        <f>'Générateur P.Durable 20ans'!$L5</f>
        <v>Effet negatif de la haie</v>
      </c>
      <c r="EC134" s="345"/>
      <c r="ED134">
        <f>'Générateur P.Durable 20ans'!$I5</f>
        <v>0</v>
      </c>
      <c r="EE134" t="str">
        <f>'Générateur P.Durable 20ans'!$J5</f>
        <v>Gain max brise vent</v>
      </c>
      <c r="EF134" t="str">
        <f>'Générateur P.Durable 20ans'!$L5</f>
        <v>Effet negatif de la haie</v>
      </c>
      <c r="EI134" s="345"/>
      <c r="EJ134">
        <f>'Générateur P.Durable 20ans'!$I5</f>
        <v>0</v>
      </c>
      <c r="EK134" t="str">
        <f>'Générateur P.Durable 20ans'!$J5</f>
        <v>Gain max brise vent</v>
      </c>
      <c r="EL134" t="str">
        <f>'Générateur P.Durable 20ans'!$L5</f>
        <v>Effet negatif de la haie</v>
      </c>
      <c r="EO134" s="345"/>
      <c r="EP134">
        <f>'Générateur P.Durable 20ans'!$I5</f>
        <v>0</v>
      </c>
      <c r="EQ134" t="str">
        <f>'Générateur P.Durable 20ans'!$J5</f>
        <v>Gain max brise vent</v>
      </c>
      <c r="ER134" t="str">
        <f>'Générateur P.Durable 20ans'!$L5</f>
        <v>Effet negatif de la haie</v>
      </c>
      <c r="EU134" s="345"/>
      <c r="EV134">
        <f>'Générateur P.Durable 20ans'!$I5</f>
        <v>0</v>
      </c>
      <c r="EW134" t="str">
        <f>'Générateur P.Durable 20ans'!$J5</f>
        <v>Gain max brise vent</v>
      </c>
      <c r="EX134" t="str">
        <f>'Générateur P.Durable 20ans'!$L5</f>
        <v>Effet negatif de la haie</v>
      </c>
      <c r="FA134" s="345"/>
      <c r="FB134">
        <f>'Générateur P.Durable 20ans'!$I5</f>
        <v>0</v>
      </c>
      <c r="FC134" t="str">
        <f>'Générateur P.Durable 20ans'!$J5</f>
        <v>Gain max brise vent</v>
      </c>
      <c r="FD134" t="str">
        <f>'Générateur P.Durable 20ans'!$L5</f>
        <v>Effet negatif de la haie</v>
      </c>
      <c r="FG134" s="345"/>
      <c r="FH134">
        <f>'Générateur P.Durable 20ans'!$I5</f>
        <v>0</v>
      </c>
      <c r="FI134" t="str">
        <f>'Générateur P.Durable 20ans'!$J5</f>
        <v>Gain max brise vent</v>
      </c>
      <c r="FJ134" t="str">
        <f>'Générateur P.Durable 20ans'!$L5</f>
        <v>Effet negatif de la haie</v>
      </c>
      <c r="FM134" s="345"/>
      <c r="FN134">
        <f>'Générateur P.Durable 20ans'!$I5</f>
        <v>0</v>
      </c>
      <c r="FO134" t="str">
        <f>'Générateur P.Durable 20ans'!$J5</f>
        <v>Gain max brise vent</v>
      </c>
      <c r="FP134" t="str">
        <f>'Générateur P.Durable 20ans'!$L5</f>
        <v>Effet negatif de la haie</v>
      </c>
      <c r="FS134" s="345"/>
      <c r="FT134">
        <f>'Générateur P.Durable 20ans'!$I5</f>
        <v>0</v>
      </c>
      <c r="FU134" t="str">
        <f>'Générateur P.Durable 20ans'!$J5</f>
        <v>Gain max brise vent</v>
      </c>
      <c r="FV134" t="str">
        <f>'Générateur P.Durable 20ans'!$L5</f>
        <v>Effet negatif de la haie</v>
      </c>
      <c r="FY134" s="345"/>
    </row>
    <row r="135" spans="1:181" x14ac:dyDescent="0.3">
      <c r="A135" s="19"/>
      <c r="B135" s="827">
        <f>+K22</f>
        <v>7.8</v>
      </c>
      <c r="C135" s="835">
        <f>SUM(C131:F131)/100</f>
        <v>0.2</v>
      </c>
      <c r="D135" s="835">
        <f>IF('Générateur P.Durable 20ans'!$C22="ETE",'Générateur P.Durable 20ans'!$L$6,'Générateur P.Durable 20ans'!$L$7)/100</f>
        <v>-0.2</v>
      </c>
      <c r="E135" s="835"/>
      <c r="F135" s="834"/>
      <c r="G135" s="345"/>
      <c r="H135">
        <f>+K23</f>
        <v>10</v>
      </c>
      <c r="I135">
        <f>SUM(I131:L131)/100</f>
        <v>0.2</v>
      </c>
      <c r="J135">
        <f>IF('Générateur P.Durable 20ans'!$C23="ETE",'Générateur P.Durable 20ans'!$L$6,'Générateur P.Durable 20ans'!$L$7)/100</f>
        <v>-0.2</v>
      </c>
      <c r="M135" s="345"/>
      <c r="N135">
        <f>+K24</f>
        <v>8.5</v>
      </c>
      <c r="O135">
        <f>SUM(O$131:R$131)/100</f>
        <v>0.2</v>
      </c>
      <c r="P135">
        <f>IF('Générateur P.Durable 20ans'!$C24="ETE",'Générateur P.Durable 20ans'!$L$6,'Générateur P.Durable 20ans'!$L$7)/100</f>
        <v>-0.2</v>
      </c>
      <c r="S135" s="345"/>
      <c r="T135">
        <f>+K25</f>
        <v>9.5</v>
      </c>
      <c r="U135">
        <f>SUM(U$131:X$131)/100</f>
        <v>0.2</v>
      </c>
      <c r="V135">
        <f>IF('Générateur P.Durable 20ans'!$C25="ETE",'Générateur P.Durable 20ans'!$L$6,'Générateur P.Durable 20ans'!$L$7)/100</f>
        <v>-0.05</v>
      </c>
      <c r="Y135" s="345"/>
      <c r="Z135">
        <f>+K26</f>
        <v>7.8</v>
      </c>
      <c r="AA135">
        <f>SUM(AA$131:AD$131)/100</f>
        <v>0.2</v>
      </c>
      <c r="AB135">
        <f>IF('Générateur P.Durable 20ans'!$C26="ETE",'Générateur P.Durable 20ans'!$L$6,'Générateur P.Durable 20ans'!$L$7)/100</f>
        <v>-0.2</v>
      </c>
      <c r="AE135" s="345"/>
      <c r="AF135">
        <f>+K27</f>
        <v>10</v>
      </c>
      <c r="AG135">
        <f>SUM(AG$131:AJ$131)/100</f>
        <v>0.2</v>
      </c>
      <c r="AH135">
        <f>IF('Générateur P.Durable 20ans'!$C27="ETE",'Générateur P.Durable 20ans'!$L$6,'Générateur P.Durable 20ans'!$L$7)/100</f>
        <v>-0.2</v>
      </c>
      <c r="AK135" s="345"/>
      <c r="AL135">
        <f>+K28</f>
        <v>8.5</v>
      </c>
      <c r="AM135">
        <f>SUM(AM$131:AP$131)/100</f>
        <v>0.2</v>
      </c>
      <c r="AN135">
        <f>IF('Générateur P.Durable 20ans'!$C28="ETE",'Générateur P.Durable 20ans'!$L$6,'Générateur P.Durable 20ans'!$L$7)/100</f>
        <v>-0.2</v>
      </c>
      <c r="AQ135" s="345"/>
      <c r="AR135">
        <f>+K29</f>
        <v>9.5</v>
      </c>
      <c r="AS135">
        <f>SUM(AS$131:AV$131)/100</f>
        <v>0.2</v>
      </c>
      <c r="AT135">
        <f>IF('Générateur P.Durable 20ans'!$C29="ETE",'Générateur P.Durable 20ans'!$L$6,'Générateur P.Durable 20ans'!$L$7)/100</f>
        <v>-0.05</v>
      </c>
      <c r="AW135" s="345"/>
      <c r="AX135">
        <f>+K30</f>
        <v>7.8</v>
      </c>
      <c r="AY135">
        <f>SUM(AY$131:BB$131)/100</f>
        <v>0.2</v>
      </c>
      <c r="AZ135">
        <f>IF('Générateur P.Durable 20ans'!$C30="ETE",'Générateur P.Durable 20ans'!$L$6,'Générateur P.Durable 20ans'!$L$7)/100</f>
        <v>-0.2</v>
      </c>
      <c r="BC135" s="345"/>
      <c r="BD135">
        <f>+K31</f>
        <v>10</v>
      </c>
      <c r="BE135">
        <f>SUM(BE131:BH131)/100</f>
        <v>0.2</v>
      </c>
      <c r="BF135">
        <f>IF('Générateur P.Durable 20ans'!$C31="ETE",'Générateur P.Durable 20ans'!$L$6,'Générateur P.Durable 20ans'!$L$7)/100</f>
        <v>-0.2</v>
      </c>
      <c r="BI135" s="345"/>
      <c r="BJ135">
        <f>+K32</f>
        <v>8.5</v>
      </c>
      <c r="BK135">
        <f>SUM(BK131:BN131)/100</f>
        <v>0.2</v>
      </c>
      <c r="BL135">
        <f>IF('Générateur P.Durable 20ans'!$C32="ETE",'Générateur P.Durable 20ans'!$L$6,'Générateur P.Durable 20ans'!$L$7)/100</f>
        <v>-0.2</v>
      </c>
      <c r="BO135" s="345"/>
      <c r="BP135">
        <f>+K33</f>
        <v>9.5</v>
      </c>
      <c r="BQ135">
        <f>SUM(BQ131:BT131)/100</f>
        <v>0.2</v>
      </c>
      <c r="BR135">
        <f>IF('Générateur P.Durable 20ans'!$C33="ETE",'Générateur P.Durable 20ans'!$L$6,'Générateur P.Durable 20ans'!$L$7)/100</f>
        <v>-0.05</v>
      </c>
      <c r="BU135" s="345"/>
      <c r="BV135">
        <f>+K34</f>
        <v>7.8</v>
      </c>
      <c r="BW135">
        <f>SUM(BW131:BZ131)/100</f>
        <v>0.2</v>
      </c>
      <c r="BX135">
        <f>IF('Générateur P.Durable 20ans'!$C34="ETE",'Générateur P.Durable 20ans'!$L$6,'Générateur P.Durable 20ans'!$L$7)/100</f>
        <v>-0.2</v>
      </c>
      <c r="CA135" s="345"/>
      <c r="CB135">
        <f>+K35</f>
        <v>10</v>
      </c>
      <c r="CC135">
        <f>SUM(CC131:CF131)/100</f>
        <v>0.2</v>
      </c>
      <c r="CD135">
        <f>IF('Générateur P.Durable 20ans'!$C35="ETE",'Générateur P.Durable 20ans'!$L$6,'Générateur P.Durable 20ans'!$L$7)/100</f>
        <v>-0.2</v>
      </c>
      <c r="CG135" s="345"/>
      <c r="CH135">
        <f>+K36</f>
        <v>8.5</v>
      </c>
      <c r="CI135">
        <f>SUM(CI131:CL131)/100</f>
        <v>0.2</v>
      </c>
      <c r="CJ135">
        <f>IF('Générateur P.Durable 20ans'!$C36="ETE",'Générateur P.Durable 20ans'!$L$6,'Générateur P.Durable 20ans'!$L$7)/100</f>
        <v>-0.2</v>
      </c>
      <c r="CM135" s="345"/>
      <c r="CN135">
        <f>+K37</f>
        <v>9.5</v>
      </c>
      <c r="CO135">
        <f>SUM(CO131:CR131)/100</f>
        <v>0.2</v>
      </c>
      <c r="CP135">
        <f>IF('Générateur P.Durable 20ans'!$C37="ETE",'Générateur P.Durable 20ans'!$L$6,'Générateur P.Durable 20ans'!$L$7)/100</f>
        <v>-0.05</v>
      </c>
      <c r="CS135" s="345"/>
      <c r="CT135">
        <f>+K38</f>
        <v>7.8</v>
      </c>
      <c r="CU135">
        <f>SUM(CU131:CX131)/100</f>
        <v>0.2</v>
      </c>
      <c r="CV135">
        <f>IF('Générateur P.Durable 20ans'!$C38="ETE",'Générateur P.Durable 20ans'!$L$6,'Générateur P.Durable 20ans'!$L$7)/100</f>
        <v>-0.2</v>
      </c>
      <c r="CY135" s="345"/>
      <c r="CZ135">
        <f>+K39</f>
        <v>10</v>
      </c>
      <c r="DA135">
        <f>SUM(DA131:DD131)/100</f>
        <v>0.2</v>
      </c>
      <c r="DB135">
        <f>IF('Générateur P.Durable 20ans'!$C39="ETE",'Générateur P.Durable 20ans'!$L$6,'Générateur P.Durable 20ans'!$L$7)/100</f>
        <v>-0.2</v>
      </c>
      <c r="DE135" s="345"/>
      <c r="DF135">
        <f>+K40</f>
        <v>8.5</v>
      </c>
      <c r="DG135">
        <f>SUM(DG131:DJ131)/100</f>
        <v>0.2</v>
      </c>
      <c r="DH135">
        <f>IF('Générateur P.Durable 20ans'!$C40="ETE",'Générateur P.Durable 20ans'!$L$6,'Générateur P.Durable 20ans'!$L$7)/100</f>
        <v>-0.2</v>
      </c>
      <c r="DK135" s="345"/>
      <c r="DL135">
        <f>+K41</f>
        <v>9.5</v>
      </c>
      <c r="DM135">
        <f>SUM(DM131:DP131)/100</f>
        <v>0.2</v>
      </c>
      <c r="DN135">
        <f>IF('Générateur P.Durable 20ans'!$C41="ETE",'Générateur P.Durable 20ans'!$L$6,'Générateur P.Durable 20ans'!$L$7)/100</f>
        <v>-0.05</v>
      </c>
      <c r="DQ135" s="345"/>
      <c r="DR135">
        <f>+K42</f>
        <v>0</v>
      </c>
      <c r="DS135">
        <f>SUM(DS131:DV131)/100</f>
        <v>0.2</v>
      </c>
      <c r="DT135">
        <f>IF('Générateur P.Durable 20ans'!$C42="ETE",'Générateur P.Durable 20ans'!$L$6,'Générateur P.Durable 20ans'!$L$7)/100</f>
        <v>-0.2</v>
      </c>
      <c r="DW135" s="345"/>
      <c r="DX135">
        <f>+K43</f>
        <v>0</v>
      </c>
      <c r="DY135">
        <f>SUM(DY131:EB131)/100</f>
        <v>0.2</v>
      </c>
      <c r="DZ135">
        <f>IF('Générateur P.Durable 20ans'!$C43="ETE",'Générateur P.Durable 20ans'!$L$6,'Générateur P.Durable 20ans'!$L$7)/100</f>
        <v>-0.2</v>
      </c>
      <c r="EC135" s="345"/>
      <c r="ED135">
        <f>+K44</f>
        <v>0</v>
      </c>
      <c r="EE135">
        <f>SUM(EE131:EH131)/100</f>
        <v>0.2</v>
      </c>
      <c r="EF135">
        <f>IF('Générateur P.Durable 20ans'!$C44="ETE",'Générateur P.Durable 20ans'!$L$6,'Générateur P.Durable 20ans'!$L$7)/100</f>
        <v>-0.2</v>
      </c>
      <c r="EI135" s="345"/>
      <c r="EJ135">
        <f>+K45</f>
        <v>0</v>
      </c>
      <c r="EK135">
        <f>SUM(EK131:EN131)/100</f>
        <v>0.2</v>
      </c>
      <c r="EL135">
        <f>IF('Générateur P.Durable 20ans'!$C45="ETE",'Générateur P.Durable 20ans'!$L$6,'Générateur P.Durable 20ans'!$L$7)/100</f>
        <v>-0.05</v>
      </c>
      <c r="EO135" s="345"/>
      <c r="EP135">
        <f>+K46</f>
        <v>0</v>
      </c>
      <c r="EQ135">
        <f>SUM(EQ131:ET131)/100</f>
        <v>0.2</v>
      </c>
      <c r="ER135">
        <f>IF('Générateur P.Durable 20ans'!$C46="ETE",'Générateur P.Durable 20ans'!$L$6,'Générateur P.Durable 20ans'!$L$7)/100</f>
        <v>-0.2</v>
      </c>
      <c r="EU135" s="345"/>
      <c r="EV135">
        <f>+K47</f>
        <v>0</v>
      </c>
      <c r="EW135">
        <f>SUM(EW131:EZ131)/100</f>
        <v>0.2</v>
      </c>
      <c r="EX135">
        <f>IF('Générateur P.Durable 20ans'!$C47="ETE",'Générateur P.Durable 20ans'!$L$6,'Générateur P.Durable 20ans'!$L$7)/100</f>
        <v>-0.2</v>
      </c>
      <c r="FA135" s="345"/>
      <c r="FB135">
        <f>+K48</f>
        <v>0</v>
      </c>
      <c r="FC135">
        <f>SUM(FC131:FF131)/100</f>
        <v>0.2</v>
      </c>
      <c r="FD135">
        <f>IF('Générateur P.Durable 20ans'!$C48="ETE",'Générateur P.Durable 20ans'!$L$6,'Générateur P.Durable 20ans'!$L$7)/100</f>
        <v>-0.2</v>
      </c>
      <c r="FG135" s="345"/>
      <c r="FH135">
        <f>+K49</f>
        <v>0</v>
      </c>
      <c r="FI135">
        <f>SUM(FI131:FL131)/100</f>
        <v>0.2</v>
      </c>
      <c r="FJ135">
        <f>IF('Générateur P.Durable 20ans'!$C49="ETE",'Générateur P.Durable 20ans'!$L$6,'Générateur P.Durable 20ans'!$L$7)/100</f>
        <v>-0.05</v>
      </c>
      <c r="FM135" s="345"/>
      <c r="FN135">
        <f>+K50</f>
        <v>0</v>
      </c>
      <c r="FO135">
        <f>SUM(FO131:FR131)/100</f>
        <v>0.2</v>
      </c>
      <c r="FP135">
        <f>IF('Générateur P.Durable 20ans'!$C50="ETE",'Générateur P.Durable 20ans'!$L$6,'Générateur P.Durable 20ans'!$L$7)/100</f>
        <v>-0.2</v>
      </c>
      <c r="FS135" s="345"/>
      <c r="FT135">
        <f>+K51</f>
        <v>0</v>
      </c>
      <c r="FU135">
        <f>SUM(FU131:FX131)/100</f>
        <v>0.2</v>
      </c>
      <c r="FV135">
        <f>IF('Générateur P.Durable 20ans'!$C51="ETE",'Générateur P.Durable 20ans'!$L$6,'Générateur P.Durable 20ans'!$L$7)/100</f>
        <v>-0.2</v>
      </c>
      <c r="FY135" s="345"/>
    </row>
    <row r="136" spans="1:181" ht="15" thickBot="1" x14ac:dyDescent="0.35">
      <c r="A136" s="19"/>
      <c r="B136" s="826"/>
      <c r="C136" s="833"/>
      <c r="D136" s="833"/>
      <c r="E136" s="833"/>
      <c r="F136" s="832"/>
      <c r="G136" s="345"/>
      <c r="M136" s="345"/>
      <c r="S136" s="345"/>
      <c r="Y136" s="345"/>
      <c r="AE136" s="345"/>
      <c r="AK136" s="345"/>
      <c r="AQ136" s="345"/>
      <c r="AW136" s="345"/>
      <c r="BC136" s="345"/>
      <c r="BI136" s="345"/>
      <c r="BO136" s="345"/>
      <c r="BU136" s="345"/>
      <c r="CA136" s="345"/>
      <c r="CG136" s="345"/>
      <c r="CM136" s="345"/>
      <c r="CS136" s="345"/>
      <c r="CY136" s="345"/>
      <c r="DE136" s="345"/>
      <c r="DK136" s="345"/>
      <c r="DQ136" s="345"/>
      <c r="DW136" s="345"/>
      <c r="EC136" s="345"/>
      <c r="EI136" s="345"/>
      <c r="EO136" s="345"/>
      <c r="EU136" s="345"/>
      <c r="FA136" s="345"/>
      <c r="FG136" s="345"/>
      <c r="FM136" s="345"/>
      <c r="FS136" s="345"/>
      <c r="FY136" s="345"/>
    </row>
    <row r="137" spans="1:181" ht="15" thickBot="1" x14ac:dyDescent="0.35">
      <c r="A137" s="19"/>
      <c r="G137" s="345"/>
      <c r="M137" s="345"/>
      <c r="S137" s="345"/>
      <c r="Y137" s="345"/>
      <c r="AE137" s="345"/>
      <c r="AK137" s="345"/>
      <c r="AQ137" s="345"/>
      <c r="AW137" s="345"/>
      <c r="BC137" s="345"/>
      <c r="BI137" s="345"/>
      <c r="BO137" s="345"/>
      <c r="BU137" s="345"/>
      <c r="CA137" s="345"/>
      <c r="CG137" s="345"/>
      <c r="CM137" s="345"/>
      <c r="CS137" s="345"/>
      <c r="CY137" s="345"/>
      <c r="DE137" s="345"/>
      <c r="DK137" s="345"/>
      <c r="DQ137" s="345"/>
      <c r="DW137" s="345"/>
      <c r="EC137" s="345"/>
      <c r="EI137" s="345"/>
      <c r="EO137" s="345"/>
      <c r="EU137" s="345"/>
      <c r="FA137" s="345"/>
      <c r="FG137" s="345"/>
      <c r="FM137" s="345"/>
      <c r="FS137" s="345"/>
      <c r="FY137" s="345"/>
    </row>
    <row r="138" spans="1:181" x14ac:dyDescent="0.3">
      <c r="A138" s="19"/>
      <c r="B138" s="838"/>
      <c r="C138" s="837" t="s">
        <v>462</v>
      </c>
      <c r="D138" s="837"/>
      <c r="E138" s="837"/>
      <c r="F138" s="836"/>
      <c r="G138" s="345"/>
      <c r="I138" t="s">
        <v>462</v>
      </c>
      <c r="M138" s="345"/>
      <c r="O138" t="s">
        <v>462</v>
      </c>
      <c r="S138" s="345"/>
      <c r="U138" t="s">
        <v>462</v>
      </c>
      <c r="Y138" s="345"/>
      <c r="AA138" t="s">
        <v>462</v>
      </c>
      <c r="AE138" s="345"/>
      <c r="AG138" t="s">
        <v>462</v>
      </c>
      <c r="AK138" s="345"/>
      <c r="AM138" t="s">
        <v>462</v>
      </c>
      <c r="AQ138" s="345"/>
      <c r="AS138" t="s">
        <v>462</v>
      </c>
      <c r="AW138" s="345"/>
      <c r="AY138" t="s">
        <v>462</v>
      </c>
      <c r="BC138" s="345"/>
      <c r="BE138" t="s">
        <v>462</v>
      </c>
      <c r="BI138" s="345"/>
      <c r="BK138" t="s">
        <v>462</v>
      </c>
      <c r="BO138" s="345"/>
      <c r="BQ138" t="s">
        <v>462</v>
      </c>
      <c r="BU138" s="345"/>
      <c r="BW138" t="s">
        <v>462</v>
      </c>
      <c r="CA138" s="345"/>
      <c r="CC138" t="s">
        <v>462</v>
      </c>
      <c r="CG138" s="345"/>
      <c r="CI138" t="s">
        <v>462</v>
      </c>
      <c r="CM138" s="345"/>
      <c r="CO138" t="s">
        <v>462</v>
      </c>
      <c r="CS138" s="345"/>
      <c r="CU138" t="s">
        <v>462</v>
      </c>
      <c r="CY138" s="345"/>
      <c r="DA138" t="s">
        <v>462</v>
      </c>
      <c r="DE138" s="345"/>
      <c r="DG138" t="s">
        <v>462</v>
      </c>
      <c r="DK138" s="345"/>
      <c r="DM138" t="s">
        <v>462</v>
      </c>
      <c r="DQ138" s="345"/>
      <c r="DS138" t="s">
        <v>462</v>
      </c>
      <c r="DW138" s="345"/>
      <c r="DY138" t="s">
        <v>462</v>
      </c>
      <c r="EC138" s="345"/>
      <c r="EE138" t="s">
        <v>462</v>
      </c>
      <c r="EI138" s="345"/>
      <c r="EK138" t="s">
        <v>462</v>
      </c>
      <c r="EO138" s="345"/>
      <c r="EQ138" t="s">
        <v>462</v>
      </c>
      <c r="EU138" s="345"/>
      <c r="EW138" t="s">
        <v>462</v>
      </c>
      <c r="FA138" s="345"/>
      <c r="FC138" t="s">
        <v>462</v>
      </c>
      <c r="FG138" s="345"/>
      <c r="FI138" t="s">
        <v>462</v>
      </c>
      <c r="FM138" s="345"/>
      <c r="FO138" t="s">
        <v>462</v>
      </c>
      <c r="FS138" s="345"/>
      <c r="FU138" t="s">
        <v>462</v>
      </c>
      <c r="FY138" s="345"/>
    </row>
    <row r="139" spans="1:181" x14ac:dyDescent="0.3">
      <c r="A139" s="19"/>
      <c r="B139" s="827" t="s">
        <v>461</v>
      </c>
      <c r="C139" s="835">
        <f>'Générateur P.Durable 20ans'!$F5</f>
        <v>0.3</v>
      </c>
      <c r="D139" s="835"/>
      <c r="E139" s="835" t="s">
        <v>460</v>
      </c>
      <c r="F139" s="834">
        <f>IF(E105&lt;0,C139+C140,0)</f>
        <v>0</v>
      </c>
      <c r="G139" s="345"/>
      <c r="H139" t="s">
        <v>461</v>
      </c>
      <c r="I139">
        <f>'Générateur P.Durable 20ans'!$F5</f>
        <v>0.3</v>
      </c>
      <c r="K139" t="s">
        <v>460</v>
      </c>
      <c r="L139">
        <f>IF(K105&lt;0,I139+I140,0)</f>
        <v>0</v>
      </c>
      <c r="M139" s="345"/>
      <c r="N139" t="s">
        <v>461</v>
      </c>
      <c r="O139">
        <f>'Générateur P.Durable 20ans'!$F5</f>
        <v>0.3</v>
      </c>
      <c r="Q139" t="s">
        <v>460</v>
      </c>
      <c r="R139">
        <f>IF(Q105&lt;0,O139+O140,0)</f>
        <v>0</v>
      </c>
      <c r="S139" s="345"/>
      <c r="T139" t="s">
        <v>461</v>
      </c>
      <c r="U139">
        <f>'Générateur P.Durable 20ans'!$F5</f>
        <v>0.3</v>
      </c>
      <c r="W139" t="s">
        <v>460</v>
      </c>
      <c r="X139">
        <f>IF(W105&lt;0,U139+U140,0)</f>
        <v>0</v>
      </c>
      <c r="Y139" s="345"/>
      <c r="Z139" t="s">
        <v>461</v>
      </c>
      <c r="AA139">
        <f>'Générateur P.Durable 20ans'!$F5</f>
        <v>0.3</v>
      </c>
      <c r="AC139" t="s">
        <v>460</v>
      </c>
      <c r="AD139">
        <f>IF(AC105&lt;0,AA139+AA140,0)</f>
        <v>0</v>
      </c>
      <c r="AE139" s="345"/>
      <c r="AF139" t="s">
        <v>461</v>
      </c>
      <c r="AG139">
        <f>'Générateur P.Durable 20ans'!$F5</f>
        <v>0.3</v>
      </c>
      <c r="AI139" t="s">
        <v>460</v>
      </c>
      <c r="AJ139">
        <f>IF(AI105&lt;0,AG139+AG140,0)</f>
        <v>1</v>
      </c>
      <c r="AK139" s="345"/>
      <c r="AL139" t="s">
        <v>461</v>
      </c>
      <c r="AM139">
        <f>'Générateur P.Durable 20ans'!$F5</f>
        <v>0.3</v>
      </c>
      <c r="AO139" t="s">
        <v>460</v>
      </c>
      <c r="AP139">
        <f>IF(AO105&lt;0,AM139+AM140,0)</f>
        <v>1</v>
      </c>
      <c r="AQ139" s="345"/>
      <c r="AR139" t="s">
        <v>461</v>
      </c>
      <c r="AS139">
        <f>'Générateur P.Durable 20ans'!$F5</f>
        <v>0.3</v>
      </c>
      <c r="AU139" t="s">
        <v>460</v>
      </c>
      <c r="AV139">
        <f>IF(AU105&lt;0,AS139+AS140,0)</f>
        <v>1</v>
      </c>
      <c r="AW139" s="345"/>
      <c r="AX139" t="s">
        <v>461</v>
      </c>
      <c r="AY139">
        <f>'Générateur P.Durable 20ans'!$F5</f>
        <v>0.3</v>
      </c>
      <c r="BA139" t="s">
        <v>460</v>
      </c>
      <c r="BB139">
        <f>IF(BA105&lt;0,AY139+AY140,0)</f>
        <v>1</v>
      </c>
      <c r="BC139" s="345"/>
      <c r="BD139" t="s">
        <v>461</v>
      </c>
      <c r="BE139">
        <f>'Générateur P.Durable 20ans'!$F5</f>
        <v>0.3</v>
      </c>
      <c r="BG139" t="s">
        <v>460</v>
      </c>
      <c r="BH139">
        <f>IF(BG105&lt;0,BE139+BE140,0)</f>
        <v>1</v>
      </c>
      <c r="BI139" s="345"/>
      <c r="BJ139" t="s">
        <v>461</v>
      </c>
      <c r="BK139">
        <f>'Générateur P.Durable 20ans'!$F5</f>
        <v>0.3</v>
      </c>
      <c r="BM139" t="s">
        <v>460</v>
      </c>
      <c r="BN139">
        <f>IF(BM105&lt;0,BK139+BK140,0)</f>
        <v>1</v>
      </c>
      <c r="BO139" s="345"/>
      <c r="BP139" t="s">
        <v>461</v>
      </c>
      <c r="BQ139">
        <f>'Générateur P.Durable 20ans'!$F5</f>
        <v>0.3</v>
      </c>
      <c r="BS139" t="s">
        <v>460</v>
      </c>
      <c r="BT139">
        <f>IF(BS105&lt;0,BQ139+BQ140,0)</f>
        <v>1</v>
      </c>
      <c r="BU139" s="345"/>
      <c r="BV139" t="s">
        <v>461</v>
      </c>
      <c r="BW139">
        <f>'Générateur P.Durable 20ans'!$F5</f>
        <v>0.3</v>
      </c>
      <c r="BY139" t="s">
        <v>460</v>
      </c>
      <c r="BZ139">
        <f>IF(BY105&lt;0,BW139+BW140,0)</f>
        <v>1</v>
      </c>
      <c r="CA139" s="345"/>
      <c r="CB139" t="s">
        <v>461</v>
      </c>
      <c r="CC139">
        <f>'Générateur P.Durable 20ans'!$F5</f>
        <v>0.3</v>
      </c>
      <c r="CE139" t="s">
        <v>460</v>
      </c>
      <c r="CF139">
        <f>IF(CE105&lt;0,CC139+CC140,0)</f>
        <v>1</v>
      </c>
      <c r="CG139" s="345"/>
      <c r="CH139" t="s">
        <v>461</v>
      </c>
      <c r="CI139">
        <f>'Générateur P.Durable 20ans'!$F5</f>
        <v>0.3</v>
      </c>
      <c r="CK139" t="s">
        <v>460</v>
      </c>
      <c r="CL139">
        <f>IF(CK105&lt;0,CI139+CI140,0)</f>
        <v>1</v>
      </c>
      <c r="CM139" s="345"/>
      <c r="CN139" t="s">
        <v>461</v>
      </c>
      <c r="CO139">
        <f>'Générateur P.Durable 20ans'!$F5</f>
        <v>0.3</v>
      </c>
      <c r="CQ139" t="s">
        <v>460</v>
      </c>
      <c r="CR139">
        <f>IF(CQ105&lt;0,CO139+CO140,0)</f>
        <v>1</v>
      </c>
      <c r="CS139" s="345"/>
      <c r="CT139" t="s">
        <v>461</v>
      </c>
      <c r="CU139">
        <f>'Générateur P.Durable 20ans'!$F5</f>
        <v>0.3</v>
      </c>
      <c r="CW139" t="s">
        <v>460</v>
      </c>
      <c r="CX139">
        <f>IF(CW105&lt;0,CU139+CU140,0)</f>
        <v>1</v>
      </c>
      <c r="CY139" s="345"/>
      <c r="CZ139" t="s">
        <v>461</v>
      </c>
      <c r="DA139">
        <f>'Générateur P.Durable 20ans'!$F5</f>
        <v>0.3</v>
      </c>
      <c r="DC139" t="s">
        <v>460</v>
      </c>
      <c r="DD139">
        <f>IF(DC105&lt;0,DA139+DA140,0)</f>
        <v>1</v>
      </c>
      <c r="DE139" s="345"/>
      <c r="DF139" t="s">
        <v>461</v>
      </c>
      <c r="DG139">
        <f>'Générateur P.Durable 20ans'!$F5</f>
        <v>0.3</v>
      </c>
      <c r="DI139" t="s">
        <v>460</v>
      </c>
      <c r="DJ139">
        <f>IF(DI105&lt;0,DG139+DG140,0)</f>
        <v>1</v>
      </c>
      <c r="DK139" s="345"/>
      <c r="DL139" t="s">
        <v>461</v>
      </c>
      <c r="DM139">
        <f>'Générateur P.Durable 20ans'!$F5</f>
        <v>0.3</v>
      </c>
      <c r="DO139" t="s">
        <v>460</v>
      </c>
      <c r="DP139">
        <f>IF(DO105&lt;0,DM139+DM140,0)</f>
        <v>1</v>
      </c>
      <c r="DQ139" s="345"/>
      <c r="DR139" t="s">
        <v>461</v>
      </c>
      <c r="DS139">
        <f>'Générateur P.Durable 20ans'!$F5</f>
        <v>0.3</v>
      </c>
      <c r="DU139" t="s">
        <v>460</v>
      </c>
      <c r="DV139">
        <f>IF(DU105&lt;0,DS139+DS140,0)</f>
        <v>1</v>
      </c>
      <c r="DW139" s="345"/>
      <c r="DX139" t="s">
        <v>461</v>
      </c>
      <c r="DY139">
        <f>'Générateur P.Durable 20ans'!$F5</f>
        <v>0.3</v>
      </c>
      <c r="EA139" t="s">
        <v>460</v>
      </c>
      <c r="EB139">
        <f>IF(EA105&lt;0,DY139+DY140,0)</f>
        <v>1</v>
      </c>
      <c r="EC139" s="345"/>
      <c r="ED139" t="s">
        <v>461</v>
      </c>
      <c r="EE139">
        <f>'Générateur P.Durable 20ans'!$F5</f>
        <v>0.3</v>
      </c>
      <c r="EG139" t="s">
        <v>460</v>
      </c>
      <c r="EH139">
        <f>IF(EG105&lt;0,EE139+EE140,0)</f>
        <v>1</v>
      </c>
      <c r="EI139" s="345"/>
      <c r="EJ139" t="s">
        <v>461</v>
      </c>
      <c r="EK139">
        <f>'Générateur P.Durable 20ans'!$F5</f>
        <v>0.3</v>
      </c>
      <c r="EM139" t="s">
        <v>460</v>
      </c>
      <c r="EN139">
        <f>IF(EM105&lt;0,EK139+EK140,0)</f>
        <v>1</v>
      </c>
      <c r="EO139" s="345"/>
      <c r="EP139" t="s">
        <v>461</v>
      </c>
      <c r="EQ139">
        <f>'Générateur P.Durable 20ans'!$F5</f>
        <v>0.3</v>
      </c>
      <c r="ES139" t="s">
        <v>460</v>
      </c>
      <c r="ET139">
        <f>IF(ES105&lt;0,EQ139+EQ140,0)</f>
        <v>1</v>
      </c>
      <c r="EU139" s="345"/>
      <c r="EV139" t="s">
        <v>461</v>
      </c>
      <c r="EW139">
        <f>'Générateur P.Durable 20ans'!$F5</f>
        <v>0.3</v>
      </c>
      <c r="EY139" t="s">
        <v>460</v>
      </c>
      <c r="EZ139">
        <f>IF(EY105&lt;0,EW139+EW140,0)</f>
        <v>1</v>
      </c>
      <c r="FA139" s="345"/>
      <c r="FB139" t="s">
        <v>461</v>
      </c>
      <c r="FC139">
        <f>'Générateur P.Durable 20ans'!$F5</f>
        <v>0.3</v>
      </c>
      <c r="FE139" t="s">
        <v>460</v>
      </c>
      <c r="FF139">
        <f>IF(FE105&lt;0,FC139+FC140,0)</f>
        <v>1</v>
      </c>
      <c r="FG139" s="345"/>
      <c r="FH139" t="s">
        <v>461</v>
      </c>
      <c r="FI139">
        <f>'Générateur P.Durable 20ans'!$F5</f>
        <v>0.3</v>
      </c>
      <c r="FK139" t="s">
        <v>460</v>
      </c>
      <c r="FL139">
        <f>IF(FK105&lt;0,FI139+FI140,0)</f>
        <v>1</v>
      </c>
      <c r="FM139" s="345"/>
      <c r="FN139" t="s">
        <v>461</v>
      </c>
      <c r="FO139">
        <f>'Générateur P.Durable 20ans'!$F5</f>
        <v>0.3</v>
      </c>
      <c r="FQ139" t="s">
        <v>460</v>
      </c>
      <c r="FR139">
        <f>IF(FQ105&lt;0,FO139+FO140,0)</f>
        <v>1</v>
      </c>
      <c r="FS139" s="345"/>
      <c r="FT139" t="s">
        <v>461</v>
      </c>
      <c r="FU139">
        <f>'Générateur P.Durable 20ans'!$F5</f>
        <v>0.3</v>
      </c>
      <c r="FW139" t="s">
        <v>460</v>
      </c>
      <c r="FX139">
        <f>IF(FW105&lt;0,FU139+FU140,0)</f>
        <v>1</v>
      </c>
      <c r="FY139" s="345"/>
    </row>
    <row r="140" spans="1:181" x14ac:dyDescent="0.3">
      <c r="A140" s="19"/>
      <c r="B140" s="827" t="s">
        <v>459</v>
      </c>
      <c r="C140" s="835">
        <f>'Générateur P.Durable 20ans'!$F6</f>
        <v>0.7</v>
      </c>
      <c r="D140" s="835"/>
      <c r="E140" s="835" t="s">
        <v>458</v>
      </c>
      <c r="F140" s="834">
        <f>IF(E106&lt;0,C141+C142,0)</f>
        <v>0</v>
      </c>
      <c r="G140" s="345"/>
      <c r="H140" t="s">
        <v>459</v>
      </c>
      <c r="I140">
        <f>'Générateur P.Durable 20ans'!$F6</f>
        <v>0.7</v>
      </c>
      <c r="K140" t="s">
        <v>458</v>
      </c>
      <c r="L140">
        <f>IF(K106&lt;0,I141+I142,0)</f>
        <v>0</v>
      </c>
      <c r="M140" s="345"/>
      <c r="N140" t="s">
        <v>459</v>
      </c>
      <c r="O140">
        <f>'Générateur P.Durable 20ans'!$F6</f>
        <v>0.7</v>
      </c>
      <c r="Q140" t="s">
        <v>458</v>
      </c>
      <c r="R140">
        <f>IF(Q106&lt;0,O141+O142,0)</f>
        <v>0</v>
      </c>
      <c r="S140" s="345"/>
      <c r="T140" t="s">
        <v>459</v>
      </c>
      <c r="U140">
        <f>'Générateur P.Durable 20ans'!$F6</f>
        <v>0.7</v>
      </c>
      <c r="W140" t="s">
        <v>458</v>
      </c>
      <c r="X140">
        <f>IF(W106&lt;0,U141+U142,0)</f>
        <v>0</v>
      </c>
      <c r="Y140" s="345"/>
      <c r="Z140" t="s">
        <v>459</v>
      </c>
      <c r="AA140">
        <f>'Générateur P.Durable 20ans'!$F6</f>
        <v>0.7</v>
      </c>
      <c r="AC140" t="s">
        <v>458</v>
      </c>
      <c r="AD140">
        <f>IF(AC106&lt;0,AA141+AA142,0)</f>
        <v>0</v>
      </c>
      <c r="AE140" s="345"/>
      <c r="AF140" t="s">
        <v>459</v>
      </c>
      <c r="AG140">
        <f>'Générateur P.Durable 20ans'!$F6</f>
        <v>0.7</v>
      </c>
      <c r="AI140" t="s">
        <v>458</v>
      </c>
      <c r="AJ140">
        <f>IF(AI106&lt;0,AG141+AG142,0)</f>
        <v>1.3</v>
      </c>
      <c r="AK140" s="345"/>
      <c r="AL140" t="s">
        <v>459</v>
      </c>
      <c r="AM140">
        <f>'Générateur P.Durable 20ans'!$F6</f>
        <v>0.7</v>
      </c>
      <c r="AO140" t="s">
        <v>458</v>
      </c>
      <c r="AP140">
        <f>IF(AO106&lt;0,AM141+AM142,0)</f>
        <v>1.3</v>
      </c>
      <c r="AQ140" s="345"/>
      <c r="AR140" t="s">
        <v>459</v>
      </c>
      <c r="AS140">
        <f>'Générateur P.Durable 20ans'!$F6</f>
        <v>0.7</v>
      </c>
      <c r="AU140" t="s">
        <v>458</v>
      </c>
      <c r="AV140">
        <f>IF(AU106&lt;0,AS141+AS142,0)</f>
        <v>1.3</v>
      </c>
      <c r="AW140" s="345"/>
      <c r="AX140" t="s">
        <v>459</v>
      </c>
      <c r="AY140">
        <f>'Générateur P.Durable 20ans'!$F6</f>
        <v>0.7</v>
      </c>
      <c r="BA140" t="s">
        <v>458</v>
      </c>
      <c r="BB140">
        <f>IF(BA106&lt;0,AY141+AY142,0)</f>
        <v>1.3</v>
      </c>
      <c r="BC140" s="345"/>
      <c r="BD140" t="s">
        <v>459</v>
      </c>
      <c r="BE140">
        <f>'Générateur P.Durable 20ans'!$F6</f>
        <v>0.7</v>
      </c>
      <c r="BG140" t="s">
        <v>458</v>
      </c>
      <c r="BH140">
        <f>IF(BG106&lt;0,BE141+BE142,0)</f>
        <v>1.3</v>
      </c>
      <c r="BI140" s="345"/>
      <c r="BJ140" t="s">
        <v>459</v>
      </c>
      <c r="BK140">
        <f>'Générateur P.Durable 20ans'!$F6</f>
        <v>0.7</v>
      </c>
      <c r="BM140" t="s">
        <v>458</v>
      </c>
      <c r="BN140">
        <f>IF(BM106&lt;0,BK141+BK142,0)</f>
        <v>1.3</v>
      </c>
      <c r="BO140" s="345"/>
      <c r="BP140" t="s">
        <v>459</v>
      </c>
      <c r="BQ140">
        <f>'Générateur P.Durable 20ans'!$F6</f>
        <v>0.7</v>
      </c>
      <c r="BS140" t="s">
        <v>458</v>
      </c>
      <c r="BT140">
        <f>IF(BS106&lt;0,BQ141+BQ142,0)</f>
        <v>1.3</v>
      </c>
      <c r="BU140" s="345"/>
      <c r="BV140" t="s">
        <v>459</v>
      </c>
      <c r="BW140">
        <f>'Générateur P.Durable 20ans'!$F6</f>
        <v>0.7</v>
      </c>
      <c r="BY140" t="s">
        <v>458</v>
      </c>
      <c r="BZ140">
        <f>IF(BY106&lt;0,BW141+BW142,0)</f>
        <v>1.3</v>
      </c>
      <c r="CA140" s="345"/>
      <c r="CB140" t="s">
        <v>459</v>
      </c>
      <c r="CC140">
        <f>'Générateur P.Durable 20ans'!$F6</f>
        <v>0.7</v>
      </c>
      <c r="CE140" t="s">
        <v>458</v>
      </c>
      <c r="CF140">
        <f>IF(CE106&lt;0,CC141+CC142,0)</f>
        <v>1.3</v>
      </c>
      <c r="CG140" s="345"/>
      <c r="CH140" t="s">
        <v>459</v>
      </c>
      <c r="CI140">
        <f>'Générateur P.Durable 20ans'!$F6</f>
        <v>0.7</v>
      </c>
      <c r="CK140" t="s">
        <v>458</v>
      </c>
      <c r="CL140">
        <f>IF(CK106&lt;0,CI141+CI142,0)</f>
        <v>1.3</v>
      </c>
      <c r="CM140" s="345"/>
      <c r="CN140" t="s">
        <v>459</v>
      </c>
      <c r="CO140">
        <f>'Générateur P.Durable 20ans'!$F6</f>
        <v>0.7</v>
      </c>
      <c r="CQ140" t="s">
        <v>458</v>
      </c>
      <c r="CR140">
        <f>IF(CQ106&lt;0,CO141+CO142,0)</f>
        <v>1.3</v>
      </c>
      <c r="CS140" s="345"/>
      <c r="CT140" t="s">
        <v>459</v>
      </c>
      <c r="CU140">
        <f>'Générateur P.Durable 20ans'!$F6</f>
        <v>0.7</v>
      </c>
      <c r="CW140" t="s">
        <v>458</v>
      </c>
      <c r="CX140">
        <f>IF(CW106&lt;0,CU141+CU142,0)</f>
        <v>1.3</v>
      </c>
      <c r="CY140" s="345"/>
      <c r="CZ140" t="s">
        <v>459</v>
      </c>
      <c r="DA140">
        <f>'Générateur P.Durable 20ans'!$F6</f>
        <v>0.7</v>
      </c>
      <c r="DC140" t="s">
        <v>458</v>
      </c>
      <c r="DD140">
        <f>IF(DC106&lt;0,DA141+DA142,0)</f>
        <v>1.3</v>
      </c>
      <c r="DE140" s="345"/>
      <c r="DF140" t="s">
        <v>459</v>
      </c>
      <c r="DG140">
        <f>'Générateur P.Durable 20ans'!$F6</f>
        <v>0.7</v>
      </c>
      <c r="DI140" t="s">
        <v>458</v>
      </c>
      <c r="DJ140">
        <f>IF(DI106&lt;0,DG141+DG142,0)</f>
        <v>1.3</v>
      </c>
      <c r="DK140" s="345"/>
      <c r="DL140" t="s">
        <v>459</v>
      </c>
      <c r="DM140">
        <f>'Générateur P.Durable 20ans'!$F6</f>
        <v>0.7</v>
      </c>
      <c r="DO140" t="s">
        <v>458</v>
      </c>
      <c r="DP140">
        <f>IF(DO106&lt;0,DM141+DM142,0)</f>
        <v>1.3</v>
      </c>
      <c r="DQ140" s="345"/>
      <c r="DR140" t="s">
        <v>459</v>
      </c>
      <c r="DS140">
        <f>'Générateur P.Durable 20ans'!$F6</f>
        <v>0.7</v>
      </c>
      <c r="DU140" t="s">
        <v>458</v>
      </c>
      <c r="DV140">
        <f>IF(DU106&lt;0,DS141+DS142,0)</f>
        <v>1.3</v>
      </c>
      <c r="DW140" s="345"/>
      <c r="DX140" t="s">
        <v>459</v>
      </c>
      <c r="DY140">
        <f>'Générateur P.Durable 20ans'!$F6</f>
        <v>0.7</v>
      </c>
      <c r="EA140" t="s">
        <v>458</v>
      </c>
      <c r="EB140">
        <f>IF(EA106&lt;0,DY141+DY142,0)</f>
        <v>1.3</v>
      </c>
      <c r="EC140" s="345"/>
      <c r="ED140" t="s">
        <v>459</v>
      </c>
      <c r="EE140">
        <f>'Générateur P.Durable 20ans'!$F6</f>
        <v>0.7</v>
      </c>
      <c r="EG140" t="s">
        <v>458</v>
      </c>
      <c r="EH140">
        <f>IF(EG106&lt;0,EE141+EE142,0)</f>
        <v>1.3</v>
      </c>
      <c r="EI140" s="345"/>
      <c r="EJ140" t="s">
        <v>459</v>
      </c>
      <c r="EK140">
        <f>'Générateur P.Durable 20ans'!$F6</f>
        <v>0.7</v>
      </c>
      <c r="EM140" t="s">
        <v>458</v>
      </c>
      <c r="EN140">
        <f>IF(EM106&lt;0,EK141+EK142,0)</f>
        <v>1.3</v>
      </c>
      <c r="EO140" s="345"/>
      <c r="EP140" t="s">
        <v>459</v>
      </c>
      <c r="EQ140">
        <f>'Générateur P.Durable 20ans'!$F6</f>
        <v>0.7</v>
      </c>
      <c r="ES140" t="s">
        <v>458</v>
      </c>
      <c r="ET140">
        <f>IF(ES106&lt;0,EQ141+EQ142,0)</f>
        <v>1.3</v>
      </c>
      <c r="EU140" s="345"/>
      <c r="EV140" t="s">
        <v>459</v>
      </c>
      <c r="EW140">
        <f>'Générateur P.Durable 20ans'!$F6</f>
        <v>0.7</v>
      </c>
      <c r="EY140" t="s">
        <v>458</v>
      </c>
      <c r="EZ140">
        <f>IF(EY106&lt;0,EW141+EW142,0)</f>
        <v>1.3</v>
      </c>
      <c r="FA140" s="345"/>
      <c r="FB140" t="s">
        <v>459</v>
      </c>
      <c r="FC140">
        <f>'Générateur P.Durable 20ans'!$F6</f>
        <v>0.7</v>
      </c>
      <c r="FE140" t="s">
        <v>458</v>
      </c>
      <c r="FF140">
        <f>IF(FE106&lt;0,FC141+FC142,0)</f>
        <v>1.3</v>
      </c>
      <c r="FG140" s="345"/>
      <c r="FH140" t="s">
        <v>459</v>
      </c>
      <c r="FI140">
        <f>'Générateur P.Durable 20ans'!$F6</f>
        <v>0.7</v>
      </c>
      <c r="FK140" t="s">
        <v>458</v>
      </c>
      <c r="FL140">
        <f>IF(FK106&lt;0,FI141+FI142,0)</f>
        <v>1.3</v>
      </c>
      <c r="FM140" s="345"/>
      <c r="FN140" t="s">
        <v>459</v>
      </c>
      <c r="FO140">
        <f>'Générateur P.Durable 20ans'!$F6</f>
        <v>0.7</v>
      </c>
      <c r="FQ140" t="s">
        <v>458</v>
      </c>
      <c r="FR140">
        <f>IF(FQ106&lt;0,FO141+FO142,0)</f>
        <v>1.3</v>
      </c>
      <c r="FS140" s="345"/>
      <c r="FT140" t="s">
        <v>459</v>
      </c>
      <c r="FU140">
        <f>'Générateur P.Durable 20ans'!$F6</f>
        <v>0.7</v>
      </c>
      <c r="FW140" t="s">
        <v>458</v>
      </c>
      <c r="FX140">
        <f>IF(FW106&lt;0,FU141+FU142,0)</f>
        <v>1.3</v>
      </c>
      <c r="FY140" s="345"/>
    </row>
    <row r="141" spans="1:181" x14ac:dyDescent="0.3">
      <c r="A141" s="19"/>
      <c r="B141" s="827" t="s">
        <v>457</v>
      </c>
      <c r="C141" s="835">
        <f>'Générateur P.Durable 20ans'!$F7</f>
        <v>0.3</v>
      </c>
      <c r="D141" s="835"/>
      <c r="E141" s="835" t="s">
        <v>18</v>
      </c>
      <c r="F141" s="834">
        <f>IF(AND(C125&lt;0,D125&lt;0),SUM(C139:C142),0)</f>
        <v>0</v>
      </c>
      <c r="G141" s="345"/>
      <c r="H141" t="s">
        <v>457</v>
      </c>
      <c r="I141">
        <f>'Générateur P.Durable 20ans'!$F7</f>
        <v>0.3</v>
      </c>
      <c r="K141" t="s">
        <v>18</v>
      </c>
      <c r="L141">
        <f>IF(AND(I125&lt;0,J125&lt;0),SUM(I139:I142),0)</f>
        <v>0</v>
      </c>
      <c r="M141" s="345"/>
      <c r="N141" t="s">
        <v>457</v>
      </c>
      <c r="O141">
        <f>'Générateur P.Durable 20ans'!$F7</f>
        <v>0.3</v>
      </c>
      <c r="Q141" t="s">
        <v>18</v>
      </c>
      <c r="R141">
        <f>IF(AND(O125&lt;0,P125&lt;0),SUM(O139:O142),0)</f>
        <v>0</v>
      </c>
      <c r="S141" s="345"/>
      <c r="T141" t="s">
        <v>457</v>
      </c>
      <c r="U141">
        <f>'Générateur P.Durable 20ans'!$F7</f>
        <v>0.3</v>
      </c>
      <c r="W141" t="s">
        <v>18</v>
      </c>
      <c r="X141">
        <f>IF(AND(U125&lt;0,V125&lt;0),SUM(U139:U142),0)</f>
        <v>0</v>
      </c>
      <c r="Y141" s="345"/>
      <c r="Z141" t="s">
        <v>457</v>
      </c>
      <c r="AA141">
        <f>'Générateur P.Durable 20ans'!$F7</f>
        <v>0.3</v>
      </c>
      <c r="AC141" t="s">
        <v>18</v>
      </c>
      <c r="AD141">
        <f>IF(AND(AA125&lt;0,AB125&lt;0),SUM(AA139:AA142),0)</f>
        <v>0</v>
      </c>
      <c r="AE141" s="345"/>
      <c r="AF141" t="s">
        <v>457</v>
      </c>
      <c r="AG141">
        <f>'Générateur P.Durable 20ans'!$F7</f>
        <v>0.3</v>
      </c>
      <c r="AI141" t="s">
        <v>18</v>
      </c>
      <c r="AJ141">
        <f>IF(AND(AG125&lt;0,AH125&lt;0),SUM(AG139:AG142),0)</f>
        <v>0</v>
      </c>
      <c r="AK141" s="345"/>
      <c r="AL141" t="s">
        <v>457</v>
      </c>
      <c r="AM141">
        <f>'Générateur P.Durable 20ans'!$F7</f>
        <v>0.3</v>
      </c>
      <c r="AO141" t="s">
        <v>18</v>
      </c>
      <c r="AP141">
        <f>IF(AND(AM125&lt;0,AN125&lt;0),SUM(AM139:AM142),0)</f>
        <v>0</v>
      </c>
      <c r="AQ141" s="345"/>
      <c r="AR141" t="s">
        <v>457</v>
      </c>
      <c r="AS141">
        <f>'Générateur P.Durable 20ans'!$F7</f>
        <v>0.3</v>
      </c>
      <c r="AU141" t="s">
        <v>18</v>
      </c>
      <c r="AV141">
        <f>IF(AND(AS125&lt;0,AT125&lt;0),SUM(AS139:AS142),0)</f>
        <v>0</v>
      </c>
      <c r="AW141" s="345"/>
      <c r="AX141" t="s">
        <v>457</v>
      </c>
      <c r="AY141">
        <f>'Générateur P.Durable 20ans'!$F7</f>
        <v>0.3</v>
      </c>
      <c r="BA141" t="s">
        <v>18</v>
      </c>
      <c r="BB141">
        <f>IF(AND(AY125&lt;0,AZ125&lt;0),SUM(AY139:AY142),0)</f>
        <v>0</v>
      </c>
      <c r="BC141" s="345"/>
      <c r="BD141" t="s">
        <v>457</v>
      </c>
      <c r="BE141">
        <f>'Générateur P.Durable 20ans'!$F7</f>
        <v>0.3</v>
      </c>
      <c r="BG141" t="s">
        <v>18</v>
      </c>
      <c r="BH141">
        <f>IF(AND(BE125&lt;0,BF125&lt;0),SUM(BE139:BE142),0)</f>
        <v>0</v>
      </c>
      <c r="BI141" s="345"/>
      <c r="BJ141" t="s">
        <v>457</v>
      </c>
      <c r="BK141">
        <f>'Générateur P.Durable 20ans'!$F7</f>
        <v>0.3</v>
      </c>
      <c r="BM141" t="s">
        <v>18</v>
      </c>
      <c r="BN141">
        <f>IF(AND(BK125&lt;0,BL125&lt;0),SUM(BK139:BK142),0)</f>
        <v>0</v>
      </c>
      <c r="BO141" s="345"/>
      <c r="BP141" t="s">
        <v>457</v>
      </c>
      <c r="BQ141">
        <f>'Générateur P.Durable 20ans'!$F7</f>
        <v>0.3</v>
      </c>
      <c r="BS141" t="s">
        <v>18</v>
      </c>
      <c r="BT141">
        <f>IF(AND(BQ125&lt;0,BR125&lt;0),SUM(BQ139:BQ142),0)</f>
        <v>0</v>
      </c>
      <c r="BU141" s="345"/>
      <c r="BV141" t="s">
        <v>457</v>
      </c>
      <c r="BW141">
        <f>'Générateur P.Durable 20ans'!$F7</f>
        <v>0.3</v>
      </c>
      <c r="BY141" t="s">
        <v>18</v>
      </c>
      <c r="BZ141">
        <f>IF(AND(BW125&lt;0,BX125&lt;0),SUM(BW139:BW142),0)</f>
        <v>0</v>
      </c>
      <c r="CA141" s="345"/>
      <c r="CB141" t="s">
        <v>457</v>
      </c>
      <c r="CC141">
        <f>'Générateur P.Durable 20ans'!$F7</f>
        <v>0.3</v>
      </c>
      <c r="CE141" t="s">
        <v>18</v>
      </c>
      <c r="CF141">
        <f>IF(AND(CC125&lt;0,CD125&lt;0),SUM(CC139:CC142),0)</f>
        <v>0</v>
      </c>
      <c r="CG141" s="345"/>
      <c r="CH141" t="s">
        <v>457</v>
      </c>
      <c r="CI141">
        <f>'Générateur P.Durable 20ans'!$F7</f>
        <v>0.3</v>
      </c>
      <c r="CK141" t="s">
        <v>18</v>
      </c>
      <c r="CL141">
        <f>IF(AND(CI125&lt;0,CJ125&lt;0),SUM(CI139:CI142),0)</f>
        <v>0</v>
      </c>
      <c r="CM141" s="345"/>
      <c r="CN141" t="s">
        <v>457</v>
      </c>
      <c r="CO141">
        <f>'Générateur P.Durable 20ans'!$F7</f>
        <v>0.3</v>
      </c>
      <c r="CQ141" t="s">
        <v>18</v>
      </c>
      <c r="CR141">
        <f>IF(AND(CO125&lt;0,CP125&lt;0),SUM(CO139:CO142),0)</f>
        <v>0</v>
      </c>
      <c r="CS141" s="345"/>
      <c r="CT141" t="s">
        <v>457</v>
      </c>
      <c r="CU141">
        <f>'Générateur P.Durable 20ans'!$F7</f>
        <v>0.3</v>
      </c>
      <c r="CW141" t="s">
        <v>18</v>
      </c>
      <c r="CX141">
        <f>IF(AND(CU125&lt;0,CV125&lt;0),SUM(CU139:CU142),0)</f>
        <v>0</v>
      </c>
      <c r="CY141" s="345"/>
      <c r="CZ141" t="s">
        <v>457</v>
      </c>
      <c r="DA141">
        <f>'Générateur P.Durable 20ans'!$F7</f>
        <v>0.3</v>
      </c>
      <c r="DC141" t="s">
        <v>18</v>
      </c>
      <c r="DD141">
        <f>IF(AND(DA125&lt;0,DB125&lt;0),SUM(DA139:DA142),0)</f>
        <v>0</v>
      </c>
      <c r="DE141" s="345"/>
      <c r="DF141" t="s">
        <v>457</v>
      </c>
      <c r="DG141">
        <f>'Générateur P.Durable 20ans'!$F7</f>
        <v>0.3</v>
      </c>
      <c r="DI141" t="s">
        <v>18</v>
      </c>
      <c r="DJ141">
        <f>IF(AND(DG125&lt;0,DH125&lt;0),SUM(DG139:DG142),0)</f>
        <v>0</v>
      </c>
      <c r="DK141" s="345"/>
      <c r="DL141" t="s">
        <v>457</v>
      </c>
      <c r="DM141">
        <f>'Générateur P.Durable 20ans'!$F7</f>
        <v>0.3</v>
      </c>
      <c r="DO141" t="s">
        <v>18</v>
      </c>
      <c r="DP141">
        <f>IF(AND(DM125&lt;0,DN125&lt;0),SUM(DM139:DM142),0)</f>
        <v>0</v>
      </c>
      <c r="DQ141" s="345"/>
      <c r="DR141" t="s">
        <v>457</v>
      </c>
      <c r="DS141">
        <f>'Générateur P.Durable 20ans'!$F7</f>
        <v>0.3</v>
      </c>
      <c r="DU141" t="s">
        <v>18</v>
      </c>
      <c r="DV141">
        <f>IF(AND(DS125&lt;0,DT125&lt;0),SUM(DS139:DS142),0)</f>
        <v>0</v>
      </c>
      <c r="DW141" s="345"/>
      <c r="DX141" t="s">
        <v>457</v>
      </c>
      <c r="DY141">
        <f>'Générateur P.Durable 20ans'!$F7</f>
        <v>0.3</v>
      </c>
      <c r="EA141" t="s">
        <v>18</v>
      </c>
      <c r="EB141">
        <f>IF(AND(DY125&lt;0,DZ125&lt;0),SUM(DY139:DY142),0)</f>
        <v>0</v>
      </c>
      <c r="EC141" s="345"/>
      <c r="ED141" t="s">
        <v>457</v>
      </c>
      <c r="EE141">
        <f>'Générateur P.Durable 20ans'!$F7</f>
        <v>0.3</v>
      </c>
      <c r="EG141" t="s">
        <v>18</v>
      </c>
      <c r="EH141">
        <f>IF(AND(EE125&lt;0,EF125&lt;0),SUM(EE139:EE142),0)</f>
        <v>0</v>
      </c>
      <c r="EI141" s="345"/>
      <c r="EJ141" t="s">
        <v>457</v>
      </c>
      <c r="EK141">
        <f>'Générateur P.Durable 20ans'!$F7</f>
        <v>0.3</v>
      </c>
      <c r="EM141" t="s">
        <v>18</v>
      </c>
      <c r="EN141">
        <f>IF(AND(EK125&lt;0,EL125&lt;0),SUM(EK139:EK142),0)</f>
        <v>0</v>
      </c>
      <c r="EO141" s="345"/>
      <c r="EP141" t="s">
        <v>457</v>
      </c>
      <c r="EQ141">
        <f>'Générateur P.Durable 20ans'!$F7</f>
        <v>0.3</v>
      </c>
      <c r="ES141" t="s">
        <v>18</v>
      </c>
      <c r="ET141">
        <f>IF(AND(EQ125&lt;0,ER125&lt;0),SUM(EQ139:EQ142),0)</f>
        <v>0</v>
      </c>
      <c r="EU141" s="345"/>
      <c r="EV141" t="s">
        <v>457</v>
      </c>
      <c r="EW141">
        <f>'Générateur P.Durable 20ans'!$F7</f>
        <v>0.3</v>
      </c>
      <c r="EY141" t="s">
        <v>18</v>
      </c>
      <c r="EZ141">
        <f>IF(AND(EW125&lt;0,EX125&lt;0),SUM(EW139:EW142),0)</f>
        <v>0</v>
      </c>
      <c r="FA141" s="345"/>
      <c r="FB141" t="s">
        <v>457</v>
      </c>
      <c r="FC141">
        <f>'Générateur P.Durable 20ans'!$F7</f>
        <v>0.3</v>
      </c>
      <c r="FE141" t="s">
        <v>18</v>
      </c>
      <c r="FF141">
        <f>IF(AND(FC125&lt;0,FD125&lt;0),SUM(FC139:FC142),0)</f>
        <v>0</v>
      </c>
      <c r="FG141" s="345"/>
      <c r="FH141" t="s">
        <v>457</v>
      </c>
      <c r="FI141">
        <f>'Générateur P.Durable 20ans'!$F7</f>
        <v>0.3</v>
      </c>
      <c r="FK141" t="s">
        <v>18</v>
      </c>
      <c r="FL141">
        <f>IF(AND(FI125&lt;0,FJ125&lt;0),SUM(FI139:FI142),0)</f>
        <v>0</v>
      </c>
      <c r="FM141" s="345"/>
      <c r="FN141" t="s">
        <v>457</v>
      </c>
      <c r="FO141">
        <f>'Générateur P.Durable 20ans'!$F7</f>
        <v>0.3</v>
      </c>
      <c r="FQ141" t="s">
        <v>18</v>
      </c>
      <c r="FR141">
        <f>IF(AND(FO125&lt;0,FP125&lt;0),SUM(FO139:FO142),0)</f>
        <v>0</v>
      </c>
      <c r="FS141" s="345"/>
      <c r="FT141" t="s">
        <v>457</v>
      </c>
      <c r="FU141">
        <f>'Générateur P.Durable 20ans'!$F7</f>
        <v>0.3</v>
      </c>
      <c r="FW141" t="s">
        <v>18</v>
      </c>
      <c r="FX141">
        <f>IF(AND(FU125&lt;0,FV125&lt;0),SUM(FU139:FU142),0)</f>
        <v>0</v>
      </c>
      <c r="FY141" s="345"/>
    </row>
    <row r="142" spans="1:181" ht="15" thickBot="1" x14ac:dyDescent="0.35">
      <c r="A142" s="19"/>
      <c r="B142" s="826" t="s">
        <v>456</v>
      </c>
      <c r="C142" s="833">
        <f>'Générateur P.Durable 20ans'!$F8</f>
        <v>1</v>
      </c>
      <c r="D142" s="833"/>
      <c r="E142" s="833"/>
      <c r="F142" s="832"/>
      <c r="G142" s="345"/>
      <c r="H142" t="s">
        <v>456</v>
      </c>
      <c r="I142">
        <f>'Générateur P.Durable 20ans'!$F8</f>
        <v>1</v>
      </c>
      <c r="M142" s="345"/>
      <c r="N142" t="s">
        <v>456</v>
      </c>
      <c r="O142">
        <f>'Générateur P.Durable 20ans'!$F8</f>
        <v>1</v>
      </c>
      <c r="S142" s="345"/>
      <c r="T142" t="s">
        <v>456</v>
      </c>
      <c r="U142">
        <f>'Générateur P.Durable 20ans'!$F8</f>
        <v>1</v>
      </c>
      <c r="Y142" s="345"/>
      <c r="Z142" t="s">
        <v>456</v>
      </c>
      <c r="AA142">
        <f>'Générateur P.Durable 20ans'!$F8</f>
        <v>1</v>
      </c>
      <c r="AE142" s="345"/>
      <c r="AF142" t="s">
        <v>456</v>
      </c>
      <c r="AG142">
        <f>'Générateur P.Durable 20ans'!$F8</f>
        <v>1</v>
      </c>
      <c r="AK142" s="345"/>
      <c r="AL142" t="s">
        <v>456</v>
      </c>
      <c r="AM142">
        <f>'Générateur P.Durable 20ans'!$F8</f>
        <v>1</v>
      </c>
      <c r="AQ142" s="345"/>
      <c r="AR142" t="s">
        <v>456</v>
      </c>
      <c r="AS142">
        <f>'Générateur P.Durable 20ans'!$F8</f>
        <v>1</v>
      </c>
      <c r="AW142" s="345"/>
      <c r="AX142" t="s">
        <v>456</v>
      </c>
      <c r="AY142">
        <f>'Générateur P.Durable 20ans'!$F8</f>
        <v>1</v>
      </c>
      <c r="BC142" s="345"/>
      <c r="BD142" t="s">
        <v>456</v>
      </c>
      <c r="BE142">
        <f>'Générateur P.Durable 20ans'!$F8</f>
        <v>1</v>
      </c>
      <c r="BI142" s="345"/>
      <c r="BJ142" t="s">
        <v>456</v>
      </c>
      <c r="BK142">
        <f>'Générateur P.Durable 20ans'!$F8</f>
        <v>1</v>
      </c>
      <c r="BO142" s="345"/>
      <c r="BP142" t="s">
        <v>456</v>
      </c>
      <c r="BQ142">
        <f>'Générateur P.Durable 20ans'!$F8</f>
        <v>1</v>
      </c>
      <c r="BU142" s="345"/>
      <c r="BV142" t="s">
        <v>456</v>
      </c>
      <c r="BW142">
        <f>'Générateur P.Durable 20ans'!$F8</f>
        <v>1</v>
      </c>
      <c r="CA142" s="345"/>
      <c r="CB142" t="s">
        <v>456</v>
      </c>
      <c r="CC142">
        <f>'Générateur P.Durable 20ans'!$F8</f>
        <v>1</v>
      </c>
      <c r="CG142" s="345"/>
      <c r="CH142" t="s">
        <v>456</v>
      </c>
      <c r="CI142">
        <f>'Générateur P.Durable 20ans'!$F8</f>
        <v>1</v>
      </c>
      <c r="CM142" s="345"/>
      <c r="CN142" t="s">
        <v>456</v>
      </c>
      <c r="CO142">
        <f>'Générateur P.Durable 20ans'!$F8</f>
        <v>1</v>
      </c>
      <c r="CS142" s="345"/>
      <c r="CT142" t="s">
        <v>456</v>
      </c>
      <c r="CU142">
        <f>'Générateur P.Durable 20ans'!$F8</f>
        <v>1</v>
      </c>
      <c r="CY142" s="345"/>
      <c r="CZ142" t="s">
        <v>456</v>
      </c>
      <c r="DA142">
        <f>'Générateur P.Durable 20ans'!$F8</f>
        <v>1</v>
      </c>
      <c r="DE142" s="345"/>
      <c r="DF142" t="s">
        <v>456</v>
      </c>
      <c r="DG142">
        <f>'Générateur P.Durable 20ans'!$F8</f>
        <v>1</v>
      </c>
      <c r="DK142" s="345"/>
      <c r="DL142" t="s">
        <v>456</v>
      </c>
      <c r="DM142">
        <f>'Générateur P.Durable 20ans'!$F8</f>
        <v>1</v>
      </c>
      <c r="DQ142" s="345"/>
      <c r="DR142" t="s">
        <v>456</v>
      </c>
      <c r="DS142">
        <f>'Générateur P.Durable 20ans'!$F8</f>
        <v>1</v>
      </c>
      <c r="DW142" s="345"/>
      <c r="DX142" t="s">
        <v>456</v>
      </c>
      <c r="DY142">
        <f>'Générateur P.Durable 20ans'!$F8</f>
        <v>1</v>
      </c>
      <c r="EC142" s="345"/>
      <c r="ED142" t="s">
        <v>456</v>
      </c>
      <c r="EE142">
        <f>'Générateur P.Durable 20ans'!$F8</f>
        <v>1</v>
      </c>
      <c r="EI142" s="345"/>
      <c r="EJ142" t="s">
        <v>456</v>
      </c>
      <c r="EK142">
        <f>'Générateur P.Durable 20ans'!$F8</f>
        <v>1</v>
      </c>
      <c r="EO142" s="345"/>
      <c r="EP142" t="s">
        <v>456</v>
      </c>
      <c r="EQ142">
        <f>'Générateur P.Durable 20ans'!$F8</f>
        <v>1</v>
      </c>
      <c r="EU142" s="345"/>
      <c r="EV142" t="s">
        <v>456</v>
      </c>
      <c r="EW142">
        <f>'Générateur P.Durable 20ans'!$F8</f>
        <v>1</v>
      </c>
      <c r="FA142" s="345"/>
      <c r="FB142" t="s">
        <v>456</v>
      </c>
      <c r="FC142">
        <f>'Générateur P.Durable 20ans'!$F8</f>
        <v>1</v>
      </c>
      <c r="FG142" s="345"/>
      <c r="FH142" t="s">
        <v>456</v>
      </c>
      <c r="FI142">
        <f>'Générateur P.Durable 20ans'!$F8</f>
        <v>1</v>
      </c>
      <c r="FM142" s="345"/>
      <c r="FN142" t="s">
        <v>456</v>
      </c>
      <c r="FO142">
        <f>'Générateur P.Durable 20ans'!$F8</f>
        <v>1</v>
      </c>
      <c r="FS142" s="345"/>
      <c r="FT142" t="s">
        <v>456</v>
      </c>
      <c r="FU142">
        <f>'Générateur P.Durable 20ans'!$F8</f>
        <v>1</v>
      </c>
      <c r="FY142" s="345"/>
    </row>
    <row r="143" spans="1:181" ht="15" thickBot="1" x14ac:dyDescent="0.35">
      <c r="A143" s="19"/>
      <c r="G143" s="345"/>
      <c r="M143" s="345"/>
      <c r="S143" s="345"/>
      <c r="Y143" s="345"/>
      <c r="AE143" s="345"/>
      <c r="AK143" s="345"/>
      <c r="AQ143" s="345"/>
      <c r="AW143" s="345"/>
      <c r="BC143" s="345"/>
      <c r="BI143" s="345"/>
      <c r="BO143" s="345"/>
      <c r="BU143" s="345"/>
      <c r="CA143" s="345"/>
      <c r="CG143" s="345"/>
      <c r="CM143" s="345"/>
      <c r="CS143" s="345"/>
      <c r="CY143" s="345"/>
      <c r="DE143" s="345"/>
      <c r="DK143" s="345"/>
      <c r="DQ143" s="345"/>
      <c r="DW143" s="345"/>
      <c r="EC143" s="345"/>
      <c r="EI143" s="345"/>
      <c r="EO143" s="345"/>
      <c r="EU143" s="345"/>
      <c r="FA143" s="345"/>
      <c r="FG143" s="345"/>
      <c r="FM143" s="345"/>
      <c r="FS143" s="345"/>
      <c r="FY143" s="345"/>
    </row>
    <row r="144" spans="1:181" x14ac:dyDescent="0.3">
      <c r="A144" s="19"/>
      <c r="B144" s="838"/>
      <c r="C144" s="837" t="s">
        <v>455</v>
      </c>
      <c r="D144" s="837" t="s">
        <v>454</v>
      </c>
      <c r="E144" s="837" t="s">
        <v>453</v>
      </c>
      <c r="F144" s="837" t="s">
        <v>452</v>
      </c>
      <c r="G144" s="836"/>
      <c r="H144" s="838"/>
      <c r="I144" s="837" t="s">
        <v>455</v>
      </c>
      <c r="J144" s="837" t="s">
        <v>454</v>
      </c>
      <c r="K144" s="837" t="s">
        <v>453</v>
      </c>
      <c r="L144" s="837" t="s">
        <v>452</v>
      </c>
      <c r="M144" s="836"/>
      <c r="N144" s="838"/>
      <c r="O144" s="837" t="s">
        <v>455</v>
      </c>
      <c r="P144" s="837" t="s">
        <v>454</v>
      </c>
      <c r="Q144" s="837" t="s">
        <v>453</v>
      </c>
      <c r="R144" s="837" t="s">
        <v>452</v>
      </c>
      <c r="S144" s="836"/>
      <c r="T144" s="838"/>
      <c r="U144" s="837" t="s">
        <v>455</v>
      </c>
      <c r="V144" s="837" t="s">
        <v>454</v>
      </c>
      <c r="W144" s="837" t="s">
        <v>453</v>
      </c>
      <c r="X144" s="837" t="s">
        <v>452</v>
      </c>
      <c r="Y144" s="836"/>
      <c r="Z144" s="838"/>
      <c r="AA144" s="837" t="s">
        <v>455</v>
      </c>
      <c r="AB144" s="837" t="s">
        <v>454</v>
      </c>
      <c r="AC144" s="837" t="s">
        <v>453</v>
      </c>
      <c r="AD144" s="837" t="s">
        <v>452</v>
      </c>
      <c r="AE144" s="836"/>
      <c r="AF144" s="838"/>
      <c r="AG144" s="837" t="s">
        <v>455</v>
      </c>
      <c r="AH144" s="837" t="s">
        <v>454</v>
      </c>
      <c r="AI144" s="837" t="s">
        <v>453</v>
      </c>
      <c r="AJ144" s="837" t="s">
        <v>452</v>
      </c>
      <c r="AK144" s="836"/>
      <c r="AL144" s="838"/>
      <c r="AM144" s="837" t="s">
        <v>455</v>
      </c>
      <c r="AN144" s="837" t="s">
        <v>454</v>
      </c>
      <c r="AO144" s="837" t="s">
        <v>453</v>
      </c>
      <c r="AP144" s="837" t="s">
        <v>452</v>
      </c>
      <c r="AQ144" s="836"/>
      <c r="AR144" s="838"/>
      <c r="AS144" s="837" t="s">
        <v>455</v>
      </c>
      <c r="AT144" s="837" t="s">
        <v>454</v>
      </c>
      <c r="AU144" s="837" t="s">
        <v>453</v>
      </c>
      <c r="AV144" s="837" t="s">
        <v>452</v>
      </c>
      <c r="AW144" s="836"/>
      <c r="AX144" s="838"/>
      <c r="AY144" s="837" t="s">
        <v>455</v>
      </c>
      <c r="AZ144" s="837" t="s">
        <v>454</v>
      </c>
      <c r="BA144" s="837" t="s">
        <v>453</v>
      </c>
      <c r="BB144" s="837" t="s">
        <v>452</v>
      </c>
      <c r="BC144" s="836"/>
      <c r="BD144" s="838"/>
      <c r="BE144" s="837" t="s">
        <v>455</v>
      </c>
      <c r="BF144" s="837" t="s">
        <v>454</v>
      </c>
      <c r="BG144" s="837" t="s">
        <v>453</v>
      </c>
      <c r="BH144" s="837" t="s">
        <v>452</v>
      </c>
      <c r="BI144" s="836"/>
      <c r="BJ144" s="838"/>
      <c r="BK144" s="837" t="s">
        <v>455</v>
      </c>
      <c r="BL144" s="837" t="s">
        <v>454</v>
      </c>
      <c r="BM144" s="837" t="s">
        <v>453</v>
      </c>
      <c r="BN144" s="837" t="s">
        <v>452</v>
      </c>
      <c r="BO144" s="836"/>
      <c r="BP144" s="838"/>
      <c r="BQ144" s="837" t="s">
        <v>455</v>
      </c>
      <c r="BR144" s="837" t="s">
        <v>454</v>
      </c>
      <c r="BS144" s="837" t="s">
        <v>453</v>
      </c>
      <c r="BT144" s="837" t="s">
        <v>452</v>
      </c>
      <c r="BU144" s="836"/>
      <c r="BV144" s="838"/>
      <c r="BW144" s="837" t="s">
        <v>455</v>
      </c>
      <c r="BX144" s="837" t="s">
        <v>454</v>
      </c>
      <c r="BY144" s="837" t="s">
        <v>453</v>
      </c>
      <c r="BZ144" s="837" t="s">
        <v>452</v>
      </c>
      <c r="CA144" s="836"/>
      <c r="CB144" s="838"/>
      <c r="CC144" s="837" t="s">
        <v>455</v>
      </c>
      <c r="CD144" s="837" t="s">
        <v>454</v>
      </c>
      <c r="CE144" s="837" t="s">
        <v>453</v>
      </c>
      <c r="CF144" s="837" t="s">
        <v>452</v>
      </c>
      <c r="CG144" s="836"/>
      <c r="CH144" s="838"/>
      <c r="CI144" s="837" t="s">
        <v>455</v>
      </c>
      <c r="CJ144" s="837" t="s">
        <v>454</v>
      </c>
      <c r="CK144" s="837" t="s">
        <v>453</v>
      </c>
      <c r="CL144" s="837" t="s">
        <v>452</v>
      </c>
      <c r="CM144" s="836"/>
      <c r="CN144" s="838"/>
      <c r="CO144" s="837" t="s">
        <v>455</v>
      </c>
      <c r="CP144" s="837" t="s">
        <v>454</v>
      </c>
      <c r="CQ144" s="837" t="s">
        <v>453</v>
      </c>
      <c r="CR144" s="837" t="s">
        <v>452</v>
      </c>
      <c r="CS144" s="836"/>
      <c r="CT144" s="838"/>
      <c r="CU144" s="837" t="s">
        <v>455</v>
      </c>
      <c r="CV144" s="837" t="s">
        <v>454</v>
      </c>
      <c r="CW144" s="837" t="s">
        <v>453</v>
      </c>
      <c r="CX144" s="837" t="s">
        <v>452</v>
      </c>
      <c r="CY144" s="836"/>
      <c r="CZ144" s="838"/>
      <c r="DA144" s="837" t="s">
        <v>455</v>
      </c>
      <c r="DB144" s="837" t="s">
        <v>454</v>
      </c>
      <c r="DC144" s="837" t="s">
        <v>453</v>
      </c>
      <c r="DD144" s="837" t="s">
        <v>452</v>
      </c>
      <c r="DE144" s="836"/>
      <c r="DF144" s="838"/>
      <c r="DG144" s="837" t="s">
        <v>455</v>
      </c>
      <c r="DH144" s="837" t="s">
        <v>454</v>
      </c>
      <c r="DI144" s="837" t="s">
        <v>453</v>
      </c>
      <c r="DJ144" s="837" t="s">
        <v>452</v>
      </c>
      <c r="DK144" s="836"/>
      <c r="DL144" s="838"/>
      <c r="DM144" s="837" t="s">
        <v>455</v>
      </c>
      <c r="DN144" s="837" t="s">
        <v>454</v>
      </c>
      <c r="DO144" s="837" t="s">
        <v>453</v>
      </c>
      <c r="DP144" s="837" t="s">
        <v>452</v>
      </c>
      <c r="DQ144" s="836"/>
      <c r="DR144" s="838"/>
      <c r="DS144" s="837" t="s">
        <v>455</v>
      </c>
      <c r="DT144" s="837" t="s">
        <v>454</v>
      </c>
      <c r="DU144" s="837" t="s">
        <v>453</v>
      </c>
      <c r="DV144" s="837" t="s">
        <v>452</v>
      </c>
      <c r="DW144" s="836"/>
      <c r="DX144" s="838"/>
      <c r="DY144" s="837" t="s">
        <v>455</v>
      </c>
      <c r="DZ144" s="837" t="s">
        <v>454</v>
      </c>
      <c r="EA144" s="837" t="s">
        <v>453</v>
      </c>
      <c r="EB144" s="837" t="s">
        <v>452</v>
      </c>
      <c r="EC144" s="836"/>
      <c r="ED144" s="838"/>
      <c r="EE144" s="837" t="s">
        <v>455</v>
      </c>
      <c r="EF144" s="837" t="s">
        <v>454</v>
      </c>
      <c r="EG144" s="837" t="s">
        <v>453</v>
      </c>
      <c r="EH144" s="837" t="s">
        <v>452</v>
      </c>
      <c r="EI144" s="836"/>
      <c r="EJ144" s="838"/>
      <c r="EK144" s="837" t="s">
        <v>455</v>
      </c>
      <c r="EL144" s="837" t="s">
        <v>454</v>
      </c>
      <c r="EM144" s="837" t="s">
        <v>453</v>
      </c>
      <c r="EN144" s="837" t="s">
        <v>452</v>
      </c>
      <c r="EO144" s="836"/>
      <c r="EP144" s="838"/>
      <c r="EQ144" s="837" t="s">
        <v>455</v>
      </c>
      <c r="ER144" s="837" t="s">
        <v>454</v>
      </c>
      <c r="ES144" s="837" t="s">
        <v>453</v>
      </c>
      <c r="ET144" s="837" t="s">
        <v>452</v>
      </c>
      <c r="EU144" s="836"/>
      <c r="EV144" s="838"/>
      <c r="EW144" s="837" t="s">
        <v>455</v>
      </c>
      <c r="EX144" s="837" t="s">
        <v>454</v>
      </c>
      <c r="EY144" s="837" t="s">
        <v>453</v>
      </c>
      <c r="EZ144" s="837" t="s">
        <v>452</v>
      </c>
      <c r="FA144" s="836"/>
      <c r="FB144" s="838"/>
      <c r="FC144" s="837" t="s">
        <v>455</v>
      </c>
      <c r="FD144" s="837" t="s">
        <v>454</v>
      </c>
      <c r="FE144" s="837" t="s">
        <v>453</v>
      </c>
      <c r="FF144" s="837" t="s">
        <v>452</v>
      </c>
      <c r="FG144" s="836"/>
      <c r="FH144" s="838"/>
      <c r="FI144" s="837" t="s">
        <v>455</v>
      </c>
      <c r="FJ144" s="837" t="s">
        <v>454</v>
      </c>
      <c r="FK144" s="837" t="s">
        <v>453</v>
      </c>
      <c r="FL144" s="837" t="s">
        <v>452</v>
      </c>
      <c r="FM144" s="836"/>
      <c r="FN144" s="838"/>
      <c r="FO144" s="837" t="s">
        <v>455</v>
      </c>
      <c r="FP144" s="837" t="s">
        <v>454</v>
      </c>
      <c r="FQ144" s="837" t="s">
        <v>453</v>
      </c>
      <c r="FR144" s="837" t="s">
        <v>452</v>
      </c>
      <c r="FS144" s="836"/>
      <c r="FT144" s="838"/>
      <c r="FU144" s="837" t="s">
        <v>455</v>
      </c>
      <c r="FV144" s="837" t="s">
        <v>454</v>
      </c>
      <c r="FW144" s="837" t="s">
        <v>453</v>
      </c>
      <c r="FX144" s="837" t="s">
        <v>452</v>
      </c>
      <c r="FY144" s="836"/>
    </row>
    <row r="145" spans="1:181" x14ac:dyDescent="0.3">
      <c r="A145" s="19"/>
      <c r="B145" s="827" t="s">
        <v>451</v>
      </c>
      <c r="C145" s="835"/>
      <c r="D145" s="835"/>
      <c r="E145" s="835"/>
      <c r="F145" s="835"/>
      <c r="G145" s="834"/>
      <c r="H145" s="827" t="s">
        <v>451</v>
      </c>
      <c r="I145" s="835"/>
      <c r="J145" s="835"/>
      <c r="K145" s="835"/>
      <c r="L145" s="835"/>
      <c r="M145" s="834"/>
      <c r="N145" s="827" t="s">
        <v>451</v>
      </c>
      <c r="O145" s="835"/>
      <c r="P145" s="835"/>
      <c r="Q145" s="835"/>
      <c r="R145" s="835"/>
      <c r="S145" s="834"/>
      <c r="T145" s="827" t="s">
        <v>451</v>
      </c>
      <c r="U145" s="835"/>
      <c r="V145" s="835"/>
      <c r="W145" s="835"/>
      <c r="X145" s="835"/>
      <c r="Y145" s="834"/>
      <c r="Z145" s="827" t="s">
        <v>451</v>
      </c>
      <c r="AA145" s="835"/>
      <c r="AB145" s="835"/>
      <c r="AC145" s="835"/>
      <c r="AD145" s="835"/>
      <c r="AE145" s="834"/>
      <c r="AF145" s="827" t="s">
        <v>451</v>
      </c>
      <c r="AG145" s="835"/>
      <c r="AH145" s="835"/>
      <c r="AI145" s="835"/>
      <c r="AJ145" s="835"/>
      <c r="AK145" s="834"/>
      <c r="AL145" s="827" t="s">
        <v>451</v>
      </c>
      <c r="AM145" s="835"/>
      <c r="AN145" s="835"/>
      <c r="AO145" s="835"/>
      <c r="AP145" s="835"/>
      <c r="AQ145" s="834"/>
      <c r="AR145" s="827" t="s">
        <v>451</v>
      </c>
      <c r="AS145" s="835"/>
      <c r="AT145" s="835"/>
      <c r="AU145" s="835"/>
      <c r="AV145" s="835"/>
      <c r="AW145" s="834"/>
      <c r="AX145" s="827" t="s">
        <v>451</v>
      </c>
      <c r="AY145" s="835"/>
      <c r="AZ145" s="835"/>
      <c r="BA145" s="835"/>
      <c r="BB145" s="835"/>
      <c r="BC145" s="834"/>
      <c r="BD145" s="827" t="s">
        <v>451</v>
      </c>
      <c r="BE145" s="835"/>
      <c r="BF145" s="835"/>
      <c r="BG145" s="835"/>
      <c r="BH145" s="835"/>
      <c r="BI145" s="834"/>
      <c r="BJ145" s="827" t="s">
        <v>451</v>
      </c>
      <c r="BK145" s="835"/>
      <c r="BL145" s="835"/>
      <c r="BM145" s="835"/>
      <c r="BN145" s="835"/>
      <c r="BO145" s="834"/>
      <c r="BP145" s="827" t="s">
        <v>451</v>
      </c>
      <c r="BQ145" s="835"/>
      <c r="BR145" s="835"/>
      <c r="BS145" s="835"/>
      <c r="BT145" s="835"/>
      <c r="BU145" s="834"/>
      <c r="BV145" s="827" t="s">
        <v>451</v>
      </c>
      <c r="BW145" s="835"/>
      <c r="BX145" s="835"/>
      <c r="BY145" s="835"/>
      <c r="BZ145" s="835"/>
      <c r="CA145" s="834"/>
      <c r="CB145" s="827" t="s">
        <v>451</v>
      </c>
      <c r="CC145" s="835"/>
      <c r="CD145" s="835"/>
      <c r="CE145" s="835"/>
      <c r="CF145" s="835"/>
      <c r="CG145" s="834"/>
      <c r="CH145" s="827" t="s">
        <v>451</v>
      </c>
      <c r="CI145" s="835"/>
      <c r="CJ145" s="835"/>
      <c r="CK145" s="835"/>
      <c r="CL145" s="835"/>
      <c r="CM145" s="834"/>
      <c r="CN145" s="827" t="s">
        <v>451</v>
      </c>
      <c r="CO145" s="835"/>
      <c r="CP145" s="835"/>
      <c r="CQ145" s="835"/>
      <c r="CR145" s="835"/>
      <c r="CS145" s="834"/>
      <c r="CT145" s="827" t="s">
        <v>451</v>
      </c>
      <c r="CU145" s="835"/>
      <c r="CV145" s="835"/>
      <c r="CW145" s="835"/>
      <c r="CX145" s="835"/>
      <c r="CY145" s="834"/>
      <c r="CZ145" s="827" t="s">
        <v>451</v>
      </c>
      <c r="DA145" s="835"/>
      <c r="DB145" s="835"/>
      <c r="DC145" s="835"/>
      <c r="DD145" s="835"/>
      <c r="DE145" s="834"/>
      <c r="DF145" s="827" t="s">
        <v>451</v>
      </c>
      <c r="DG145" s="835"/>
      <c r="DH145" s="835"/>
      <c r="DI145" s="835"/>
      <c r="DJ145" s="835"/>
      <c r="DK145" s="834"/>
      <c r="DL145" s="827" t="s">
        <v>451</v>
      </c>
      <c r="DM145" s="835"/>
      <c r="DN145" s="835"/>
      <c r="DO145" s="835"/>
      <c r="DP145" s="835"/>
      <c r="DQ145" s="834"/>
      <c r="DR145" s="827" t="s">
        <v>451</v>
      </c>
      <c r="DS145" s="835"/>
      <c r="DT145" s="835"/>
      <c r="DU145" s="835"/>
      <c r="DV145" s="835"/>
      <c r="DW145" s="834"/>
      <c r="DX145" s="827" t="s">
        <v>451</v>
      </c>
      <c r="DY145" s="835"/>
      <c r="DZ145" s="835"/>
      <c r="EA145" s="835"/>
      <c r="EB145" s="835"/>
      <c r="EC145" s="834"/>
      <c r="ED145" s="827" t="s">
        <v>451</v>
      </c>
      <c r="EE145" s="835"/>
      <c r="EF145" s="835"/>
      <c r="EG145" s="835"/>
      <c r="EH145" s="835"/>
      <c r="EI145" s="834"/>
      <c r="EJ145" s="827" t="s">
        <v>451</v>
      </c>
      <c r="EK145" s="835"/>
      <c r="EL145" s="835"/>
      <c r="EM145" s="835"/>
      <c r="EN145" s="835"/>
      <c r="EO145" s="834"/>
      <c r="EP145" s="827" t="s">
        <v>451</v>
      </c>
      <c r="EQ145" s="835"/>
      <c r="ER145" s="835"/>
      <c r="ES145" s="835"/>
      <c r="ET145" s="835"/>
      <c r="EU145" s="834"/>
      <c r="EV145" s="827" t="s">
        <v>451</v>
      </c>
      <c r="EW145" s="835"/>
      <c r="EX145" s="835"/>
      <c r="EY145" s="835"/>
      <c r="EZ145" s="835"/>
      <c r="FA145" s="834"/>
      <c r="FB145" s="827" t="s">
        <v>451</v>
      </c>
      <c r="FC145" s="835"/>
      <c r="FD145" s="835"/>
      <c r="FE145" s="835"/>
      <c r="FF145" s="835"/>
      <c r="FG145" s="834"/>
      <c r="FH145" s="827" t="s">
        <v>451</v>
      </c>
      <c r="FI145" s="835"/>
      <c r="FJ145" s="835"/>
      <c r="FK145" s="835"/>
      <c r="FL145" s="835"/>
      <c r="FM145" s="834"/>
      <c r="FN145" s="827" t="s">
        <v>451</v>
      </c>
      <c r="FO145" s="835"/>
      <c r="FP145" s="835"/>
      <c r="FQ145" s="835"/>
      <c r="FR145" s="835"/>
      <c r="FS145" s="834"/>
      <c r="FT145" s="827" t="s">
        <v>451</v>
      </c>
      <c r="FU145" s="835"/>
      <c r="FV145" s="835"/>
      <c r="FW145" s="835"/>
      <c r="FX145" s="835"/>
      <c r="FY145" s="834"/>
    </row>
    <row r="146" spans="1:181" x14ac:dyDescent="0.3">
      <c r="A146" s="19"/>
      <c r="B146" s="827" t="s">
        <v>450</v>
      </c>
      <c r="C146" s="835">
        <f>('Générateur P.Durable 20ans'!$C$13+'Générateur P.Durable 20ans'!$C$14)/(2*100)</f>
        <v>0.75</v>
      </c>
      <c r="D146" s="835">
        <f>(D$135*2*C146)</f>
        <v>-0.30000000000000004</v>
      </c>
      <c r="E146" s="835">
        <f>B$135+(B$135*D146)</f>
        <v>5.4599999999999991</v>
      </c>
      <c r="F146" s="835">
        <f>E146*E73/10000</f>
        <v>0</v>
      </c>
      <c r="G146" s="834"/>
      <c r="H146" s="827" t="s">
        <v>450</v>
      </c>
      <c r="I146" s="835">
        <f>('Générateur P.Durable 20ans'!$C$13+'Générateur P.Durable 20ans'!$C$14)/(2*100)</f>
        <v>0.75</v>
      </c>
      <c r="J146" s="835">
        <f>(J$135*2*I146)</f>
        <v>-0.30000000000000004</v>
      </c>
      <c r="K146" s="835">
        <f>H$135+(H$135*J146)</f>
        <v>7</v>
      </c>
      <c r="L146" s="835">
        <f>K146*K73/10000</f>
        <v>1.4219818800696646E-3</v>
      </c>
      <c r="M146" s="834"/>
      <c r="N146" s="827" t="s">
        <v>450</v>
      </c>
      <c r="O146" s="835">
        <f>('Générateur P.Durable 20ans'!$C$13+'Générateur P.Durable 20ans'!$C$14)/(2*100)</f>
        <v>0.75</v>
      </c>
      <c r="P146" s="835">
        <f>(P$135*2*O146)</f>
        <v>-0.30000000000000004</v>
      </c>
      <c r="Q146" s="835">
        <f>N$135+(N$135*P146)</f>
        <v>5.9499999999999993</v>
      </c>
      <c r="R146" s="835">
        <f>Q146*Q73/10000</f>
        <v>5.1096313744414404E-3</v>
      </c>
      <c r="S146" s="834"/>
      <c r="T146" s="827" t="s">
        <v>450</v>
      </c>
      <c r="U146" s="835">
        <f>('Générateur P.Durable 20ans'!$C$13+'Générateur P.Durable 20ans'!$C$14)/(2*100)</f>
        <v>0.75</v>
      </c>
      <c r="V146" s="835">
        <f>(V$135*2*U146)</f>
        <v>-7.5000000000000011E-2</v>
      </c>
      <c r="W146" s="835">
        <f>T$135+(T$135*V146)</f>
        <v>8.7874999999999996</v>
      </c>
      <c r="X146" s="835">
        <f>W146*W73/10000</f>
        <v>1.7289429140668645E-2</v>
      </c>
      <c r="Y146" s="834"/>
      <c r="Z146" s="827" t="s">
        <v>450</v>
      </c>
      <c r="AA146" s="835">
        <f>('Générateur P.Durable 20ans'!$C$13+'Générateur P.Durable 20ans'!$C$14)/(2*100)</f>
        <v>0.75</v>
      </c>
      <c r="AB146" s="835">
        <f>(AB$135*2*AA146)</f>
        <v>-0.30000000000000004</v>
      </c>
      <c r="AC146" s="835">
        <f>Z$135+(Z$135*AB146)</f>
        <v>5.4599999999999991</v>
      </c>
      <c r="AD146" s="835">
        <f>AC146*AC73/10000</f>
        <v>1.8755352809714451E-2</v>
      </c>
      <c r="AE146" s="834"/>
      <c r="AF146" s="827" t="s">
        <v>450</v>
      </c>
      <c r="AG146" s="835">
        <f>('Générateur P.Durable 20ans'!$C$13+'Générateur P.Durable 20ans'!$C$14)/(2*100)</f>
        <v>0.75</v>
      </c>
      <c r="AH146" s="835">
        <f>(AH$135*2*AG146)</f>
        <v>-0.30000000000000004</v>
      </c>
      <c r="AI146" s="835">
        <f>AF$135+(AF$135*AH146)</f>
        <v>7</v>
      </c>
      <c r="AJ146" s="835">
        <f>AI146*AI73/10000</f>
        <v>3.5710527774107263E-2</v>
      </c>
      <c r="AK146" s="834"/>
      <c r="AL146" s="827" t="s">
        <v>450</v>
      </c>
      <c r="AM146" s="835">
        <f>('Générateur P.Durable 20ans'!$C$13+'Générateur P.Durable 20ans'!$C$14)/(2*100)</f>
        <v>0.75</v>
      </c>
      <c r="AN146" s="835">
        <f>(AN$135*2*AM146)</f>
        <v>-0.30000000000000004</v>
      </c>
      <c r="AO146" s="835">
        <f>AL$135+(AL$135*AN146)</f>
        <v>5.9499999999999993</v>
      </c>
      <c r="AP146" s="835">
        <f>AO146*AO73/10000</f>
        <v>4.0421657541838386E-2</v>
      </c>
      <c r="AQ146" s="834"/>
      <c r="AR146" s="827" t="s">
        <v>450</v>
      </c>
      <c r="AS146" s="835">
        <f>('Générateur P.Durable 20ans'!$C$13+'Générateur P.Durable 20ans'!$C$14)/(2*100)</f>
        <v>0.75</v>
      </c>
      <c r="AT146" s="835">
        <f>(AT$135*2*AS146)</f>
        <v>-7.5000000000000011E-2</v>
      </c>
      <c r="AU146" s="835">
        <f>AR$135+(AR$135*AT146)</f>
        <v>8.7874999999999996</v>
      </c>
      <c r="AV146" s="835">
        <f>AU146*AU73/10000</f>
        <v>7.3555290813530794E-2</v>
      </c>
      <c r="AW146" s="834"/>
      <c r="AX146" s="827" t="s">
        <v>450</v>
      </c>
      <c r="AY146" s="835">
        <f>('Générateur P.Durable 20ans'!$C$13+'Générateur P.Durable 20ans'!$C$14)/(2*100)</f>
        <v>0.75</v>
      </c>
      <c r="AZ146" s="835">
        <f>(AZ$135*2*AY146)</f>
        <v>-0.30000000000000004</v>
      </c>
      <c r="BA146" s="835">
        <f>AX$135+(AX$135*AZ146)</f>
        <v>5.4599999999999991</v>
      </c>
      <c r="BB146" s="835">
        <f>BA146*BA73/10000</f>
        <v>5.3212237422377032E-2</v>
      </c>
      <c r="BC146" s="834"/>
      <c r="BD146" s="827" t="s">
        <v>450</v>
      </c>
      <c r="BE146" s="835">
        <f>('Générateur P.Durable 20ans'!$C$13+'Générateur P.Durable 20ans'!$C$14)/(2*100)</f>
        <v>0.75</v>
      </c>
      <c r="BF146" s="835">
        <f>(BF$135*2*BE146)</f>
        <v>-0.30000000000000004</v>
      </c>
      <c r="BG146" s="835">
        <f>BD$135+(BD$135*BF146)</f>
        <v>7</v>
      </c>
      <c r="BH146" s="835">
        <f>BG146*BG73/10000</f>
        <v>7.6202250590949511E-2</v>
      </c>
      <c r="BI146" s="834"/>
      <c r="BJ146" s="827" t="s">
        <v>450</v>
      </c>
      <c r="BK146" s="835">
        <f>('Générateur P.Durable 20ans'!$C$13+'Générateur P.Durable 20ans'!$C$14)/(2*100)</f>
        <v>0.75</v>
      </c>
      <c r="BL146" s="835">
        <f>(BL$135*2*BK146)</f>
        <v>-0.30000000000000004</v>
      </c>
      <c r="BM146" s="835">
        <f>BJ$135+(BJ$135*BL146)</f>
        <v>5.9499999999999993</v>
      </c>
      <c r="BN146" s="835">
        <f>BM146*BM73/10000</f>
        <v>7.0183582220010601E-2</v>
      </c>
      <c r="BO146" s="834"/>
      <c r="BP146" s="827" t="s">
        <v>450</v>
      </c>
      <c r="BQ146" s="835">
        <f>('Générateur P.Durable 20ans'!$C$13+'Générateur P.Durable 20ans'!$C$14)/(2*100)</f>
        <v>0.75</v>
      </c>
      <c r="BR146" s="835">
        <f>(BR$135*2*BQ146)</f>
        <v>-7.5000000000000011E-2</v>
      </c>
      <c r="BS146" s="835">
        <f>BP$135+(BP$135*BR146)</f>
        <v>8.7874999999999996</v>
      </c>
      <c r="BT146" s="835">
        <f>BS146*BS73/10000</f>
        <v>0.10984762834325264</v>
      </c>
      <c r="BU146" s="834"/>
      <c r="BV146" s="827" t="s">
        <v>450</v>
      </c>
      <c r="BW146" s="835">
        <f>('Générateur P.Durable 20ans'!$C$13+'Générateur P.Durable 20ans'!$C$14)/(2*100)</f>
        <v>0.75</v>
      </c>
      <c r="BX146" s="835">
        <f>(BX$135*2*BW146)</f>
        <v>-0.30000000000000004</v>
      </c>
      <c r="BY146" s="835">
        <f>BV$135+(BV$135*BX146)</f>
        <v>5.4599999999999991</v>
      </c>
      <c r="BZ146" s="835">
        <f>BY146*BY73/10000</f>
        <v>7.1172003326140015E-2</v>
      </c>
      <c r="CA146" s="834"/>
      <c r="CB146" s="827" t="s">
        <v>450</v>
      </c>
      <c r="CC146" s="835">
        <f>('Générateur P.Durable 20ans'!$C$13+'Générateur P.Durable 20ans'!$C$14)/(2*100)</f>
        <v>0.75</v>
      </c>
      <c r="CD146" s="835">
        <f>(CD$135*2*CC146)</f>
        <v>-0.30000000000000004</v>
      </c>
      <c r="CE146" s="835">
        <f>CB$135+(CB$135*CD146)</f>
        <v>7</v>
      </c>
      <c r="CF146" s="835">
        <f>CE146*CE73/10000</f>
        <v>9.4041371065826815E-2</v>
      </c>
      <c r="CG146" s="834"/>
      <c r="CH146" s="827" t="s">
        <v>450</v>
      </c>
      <c r="CI146" s="835">
        <f>('Générateur P.Durable 20ans'!$C$13+'Générateur P.Durable 20ans'!$C$14)/(2*100)</f>
        <v>0.75</v>
      </c>
      <c r="CJ146" s="835">
        <f>(CJ$135*2*CI146)</f>
        <v>-0.30000000000000004</v>
      </c>
      <c r="CK146" s="835">
        <f>CH$135+(CH$135*CJ146)</f>
        <v>5.9499999999999993</v>
      </c>
      <c r="CL146" s="835">
        <f>CK146*CK73/10000</f>
        <v>8.1689193185919343E-2</v>
      </c>
      <c r="CM146" s="834"/>
      <c r="CN146" s="827" t="s">
        <v>450</v>
      </c>
      <c r="CO146" s="835">
        <f>('Générateur P.Durable 20ans'!$C$13+'Générateur P.Durable 20ans'!$C$14)/(2*100)</f>
        <v>0.75</v>
      </c>
      <c r="CP146" s="835">
        <f>(CP$135*2*CO146)</f>
        <v>-7.5000000000000011E-2</v>
      </c>
      <c r="CQ146" s="835">
        <f>CN$135+(CN$135*CP146)</f>
        <v>8.7874999999999996</v>
      </c>
      <c r="CR146" s="835">
        <f>CQ146*CQ73/10000</f>
        <v>0.12254257323790287</v>
      </c>
      <c r="CS146" s="834"/>
      <c r="CT146" s="827" t="s">
        <v>450</v>
      </c>
      <c r="CU146" s="835">
        <f>('Générateur P.Durable 20ans'!$C$13+'Générateur P.Durable 20ans'!$C$14)/(2*100)</f>
        <v>0.75</v>
      </c>
      <c r="CV146" s="835">
        <f>(CV$135*2*CU146)</f>
        <v>-0.30000000000000004</v>
      </c>
      <c r="CW146" s="835">
        <f>CT$135+(CT$135*CV146)</f>
        <v>5.4599999999999991</v>
      </c>
      <c r="CX146" s="835">
        <f>CW146*CW73/10000</f>
        <v>7.6997790159749696E-2</v>
      </c>
      <c r="CY146" s="834"/>
      <c r="CZ146" s="827" t="s">
        <v>450</v>
      </c>
      <c r="DA146" s="835">
        <f>('Générateur P.Durable 20ans'!$C$13+'Générateur P.Durable 20ans'!$C$14)/(2*100)</f>
        <v>0.75</v>
      </c>
      <c r="DB146" s="835">
        <f>(DB$135*2*DA146)</f>
        <v>-0.30000000000000004</v>
      </c>
      <c r="DC146" s="835">
        <f>CZ$135+(CZ$135*DB146)</f>
        <v>7</v>
      </c>
      <c r="DD146" s="835">
        <f>DC146*DC73/10000</f>
        <v>9.9511694296206224E-2</v>
      </c>
      <c r="DE146" s="834"/>
      <c r="DF146" s="827" t="s">
        <v>450</v>
      </c>
      <c r="DG146" s="835">
        <f>('Générateur P.Durable 20ans'!$C$13+'Générateur P.Durable 20ans'!$C$14)/(2*100)</f>
        <v>0.75</v>
      </c>
      <c r="DH146" s="835">
        <f>(DH$135*2*DG146)</f>
        <v>-0.30000000000000004</v>
      </c>
      <c r="DI146" s="835">
        <f>DF$135+(DF$135*DH146)</f>
        <v>5.9499999999999993</v>
      </c>
      <c r="DJ146" s="835">
        <f>DI146*DI73/10000</f>
        <v>8.5073991035675547E-2</v>
      </c>
      <c r="DK146" s="834"/>
      <c r="DL146" s="827" t="s">
        <v>450</v>
      </c>
      <c r="DM146" s="835">
        <f>('Générateur P.Durable 20ans'!$C$13+'Générateur P.Durable 20ans'!$C$14)/(2*100)</f>
        <v>0.75</v>
      </c>
      <c r="DN146" s="835">
        <f>(DN$135*2*DM146)</f>
        <v>-7.5000000000000011E-2</v>
      </c>
      <c r="DO146" s="835">
        <f>DL$135+(DL$135*DN146)</f>
        <v>8.7874999999999996</v>
      </c>
      <c r="DP146" s="835">
        <f>DO146*DO73/10000</f>
        <v>0.12616550064914497</v>
      </c>
      <c r="DQ146" s="834"/>
      <c r="DR146" s="827" t="s">
        <v>450</v>
      </c>
      <c r="DS146" s="835">
        <f>('Générateur P.Durable 20ans'!$C$13+'Générateur P.Durable 20ans'!$C$14)/(2*100)</f>
        <v>0.75</v>
      </c>
      <c r="DT146" s="835">
        <f>(DT$135*2*DS146)</f>
        <v>-0.30000000000000004</v>
      </c>
      <c r="DU146" s="835">
        <f>DR$135+(DR$135*DT146)</f>
        <v>0</v>
      </c>
      <c r="DV146" s="835">
        <f>DU146*DU73/10000</f>
        <v>0</v>
      </c>
      <c r="DW146" s="834"/>
      <c r="DX146" s="827" t="s">
        <v>450</v>
      </c>
      <c r="DY146" s="835">
        <f>('Générateur P.Durable 20ans'!$C$13+'Générateur P.Durable 20ans'!$C$14)/(2*100)</f>
        <v>0.75</v>
      </c>
      <c r="DZ146" s="835">
        <f>(DZ$135*2*DY146)</f>
        <v>-0.30000000000000004</v>
      </c>
      <c r="EA146" s="835">
        <f>DX$135+(DX$135*DZ146)</f>
        <v>0</v>
      </c>
      <c r="EB146" s="835">
        <f>EA146*EA73/10000</f>
        <v>0</v>
      </c>
      <c r="EC146" s="834"/>
      <c r="ED146" s="827" t="s">
        <v>450</v>
      </c>
      <c r="EE146" s="835">
        <f>('Générateur P.Durable 20ans'!$C$13+'Générateur P.Durable 20ans'!$C$14)/(2*100)</f>
        <v>0.75</v>
      </c>
      <c r="EF146" s="835">
        <f>(EF$135*2*EE146)</f>
        <v>-0.30000000000000004</v>
      </c>
      <c r="EG146" s="835">
        <f>ED$135+(ED$135*EF146)</f>
        <v>0</v>
      </c>
      <c r="EH146" s="835">
        <f>EG146*EG73/10000</f>
        <v>0</v>
      </c>
      <c r="EI146" s="834"/>
      <c r="EJ146" s="827" t="s">
        <v>450</v>
      </c>
      <c r="EK146" s="835">
        <f>('Générateur P.Durable 20ans'!$C$13+'Générateur P.Durable 20ans'!$C$14)/(2*100)</f>
        <v>0.75</v>
      </c>
      <c r="EL146" s="835">
        <f>(EL$135*2*EK146)</f>
        <v>-7.5000000000000011E-2</v>
      </c>
      <c r="EM146" s="835">
        <f>EJ$135+(EJ$135*EL146)</f>
        <v>0</v>
      </c>
      <c r="EN146" s="835">
        <f>EM146*EM73/10000</f>
        <v>0</v>
      </c>
      <c r="EO146" s="834"/>
      <c r="EP146" s="827" t="s">
        <v>450</v>
      </c>
      <c r="EQ146" s="835">
        <f>('Générateur P.Durable 20ans'!$C$13+'Générateur P.Durable 20ans'!$C$14)/(2*100)</f>
        <v>0.75</v>
      </c>
      <c r="ER146" s="835">
        <f>(ER$135*2*EQ146)</f>
        <v>-0.30000000000000004</v>
      </c>
      <c r="ES146" s="835">
        <f>EP$135+(EP$135*ER146)</f>
        <v>0</v>
      </c>
      <c r="ET146" s="835">
        <f>ES146*ES73/10000</f>
        <v>0</v>
      </c>
      <c r="EU146" s="834"/>
      <c r="EV146" s="827" t="s">
        <v>450</v>
      </c>
      <c r="EW146" s="835">
        <f>('Générateur P.Durable 20ans'!$C$13+'Générateur P.Durable 20ans'!$C$14)/(2*100)</f>
        <v>0.75</v>
      </c>
      <c r="EX146" s="835">
        <f>(EX$135*2*EW146)</f>
        <v>-0.30000000000000004</v>
      </c>
      <c r="EY146" s="835">
        <f>EV$135+(EV$135*EX146)</f>
        <v>0</v>
      </c>
      <c r="EZ146" s="835">
        <f>EY146*EY73/10000</f>
        <v>0</v>
      </c>
      <c r="FA146" s="834"/>
      <c r="FB146" s="827" t="s">
        <v>450</v>
      </c>
      <c r="FC146" s="835">
        <f>('Générateur P.Durable 20ans'!$C$13+'Générateur P.Durable 20ans'!$C$14)/(2*100)</f>
        <v>0.75</v>
      </c>
      <c r="FD146" s="835">
        <f>(FD$135*2*FC146)</f>
        <v>-0.30000000000000004</v>
      </c>
      <c r="FE146" s="835">
        <f>FB$135+(FB$135*FD146)</f>
        <v>0</v>
      </c>
      <c r="FF146" s="835">
        <f>FE146*FE73/10000</f>
        <v>0</v>
      </c>
      <c r="FG146" s="834"/>
      <c r="FH146" s="827" t="s">
        <v>450</v>
      </c>
      <c r="FI146" s="835">
        <f>('Générateur P.Durable 20ans'!$C$13+'Générateur P.Durable 20ans'!$C$14)/(2*100)</f>
        <v>0.75</v>
      </c>
      <c r="FJ146" s="835">
        <f>(FJ$135*2*FI146)</f>
        <v>-7.5000000000000011E-2</v>
      </c>
      <c r="FK146" s="835">
        <f>FH$135+(FH$135*FJ146)</f>
        <v>0</v>
      </c>
      <c r="FL146" s="835">
        <f>FK146*FK73/10000</f>
        <v>0</v>
      </c>
      <c r="FM146" s="834"/>
      <c r="FN146" s="827" t="s">
        <v>450</v>
      </c>
      <c r="FO146" s="835">
        <f>('Générateur P.Durable 20ans'!$C$13+'Générateur P.Durable 20ans'!$C$14)/(2*100)</f>
        <v>0.75</v>
      </c>
      <c r="FP146" s="835">
        <f>(FP$135*2*FO146)</f>
        <v>-0.30000000000000004</v>
      </c>
      <c r="FQ146" s="835">
        <f>FN$135+(FN$135*FP146)</f>
        <v>0</v>
      </c>
      <c r="FR146" s="835">
        <f>FQ146*FQ73/10000</f>
        <v>0</v>
      </c>
      <c r="FS146" s="834"/>
      <c r="FT146" s="827" t="s">
        <v>450</v>
      </c>
      <c r="FU146" s="835">
        <f>('Générateur P.Durable 20ans'!$C$13+'Générateur P.Durable 20ans'!$C$14)/(2*100)</f>
        <v>0.75</v>
      </c>
      <c r="FV146" s="835">
        <f>(FV$135*2*FU146)</f>
        <v>-0.30000000000000004</v>
      </c>
      <c r="FW146" s="835">
        <f>FT$135+(FT$135*FV146)</f>
        <v>0</v>
      </c>
      <c r="FX146" s="835">
        <f>FW146*FW73/10000</f>
        <v>0</v>
      </c>
      <c r="FY146" s="834"/>
    </row>
    <row r="147" spans="1:181" x14ac:dyDescent="0.3">
      <c r="A147" s="19"/>
      <c r="B147" s="827" t="s">
        <v>449</v>
      </c>
      <c r="C147" s="835">
        <f>('Générateur P.Durable 20ans'!$C$14+'Générateur P.Durable 20ans'!$C$15)/(2*100)</f>
        <v>0.75</v>
      </c>
      <c r="D147" s="835">
        <f>(D$135*2*C147)</f>
        <v>-0.30000000000000004</v>
      </c>
      <c r="E147" s="835">
        <f>B$135+(B$135*D147)</f>
        <v>5.4599999999999991</v>
      </c>
      <c r="F147" s="835">
        <f>E147*E74/10000</f>
        <v>0</v>
      </c>
      <c r="G147" s="834"/>
      <c r="H147" s="827" t="s">
        <v>449</v>
      </c>
      <c r="I147" s="835">
        <f>('Générateur P.Durable 20ans'!$C$14+'Générateur P.Durable 20ans'!$C$15)/(2*100)</f>
        <v>0.75</v>
      </c>
      <c r="J147" s="835">
        <f>(J$135*2*I147)</f>
        <v>-0.30000000000000004</v>
      </c>
      <c r="K147" s="835">
        <f>H$135+(H$135*J147)</f>
        <v>7</v>
      </c>
      <c r="L147" s="835">
        <f>K147*K74/10000</f>
        <v>1.4219818800696646E-3</v>
      </c>
      <c r="M147" s="834"/>
      <c r="N147" s="827" t="s">
        <v>449</v>
      </c>
      <c r="O147" s="835">
        <f>('Générateur P.Durable 20ans'!$C$14+'Générateur P.Durable 20ans'!$C$15)/(2*100)</f>
        <v>0.75</v>
      </c>
      <c r="P147" s="835">
        <f>(P$135*2*O147)</f>
        <v>-0.30000000000000004</v>
      </c>
      <c r="Q147" s="835">
        <f>N$135+(N$135*P147)</f>
        <v>5.9499999999999993</v>
      </c>
      <c r="R147" s="835">
        <f>Q147*Q74/10000</f>
        <v>5.1096313744414404E-3</v>
      </c>
      <c r="S147" s="834"/>
      <c r="T147" s="827" t="s">
        <v>449</v>
      </c>
      <c r="U147" s="835">
        <f>('Générateur P.Durable 20ans'!$C$14+'Générateur P.Durable 20ans'!$C$15)/(2*100)</f>
        <v>0.75</v>
      </c>
      <c r="V147" s="835">
        <f>(V$135*2*U147)</f>
        <v>-7.5000000000000011E-2</v>
      </c>
      <c r="W147" s="835">
        <f>T$135+(T$135*V147)</f>
        <v>8.7874999999999996</v>
      </c>
      <c r="X147" s="835">
        <f>W147*W74/10000</f>
        <v>1.7289429140668645E-2</v>
      </c>
      <c r="Y147" s="834"/>
      <c r="Z147" s="827" t="s">
        <v>449</v>
      </c>
      <c r="AA147" s="835">
        <f>('Générateur P.Durable 20ans'!$C$14+'Générateur P.Durable 20ans'!$C$15)/(2*100)</f>
        <v>0.75</v>
      </c>
      <c r="AB147" s="835">
        <f>(AB$135*2*AA147)</f>
        <v>-0.30000000000000004</v>
      </c>
      <c r="AC147" s="835">
        <f>Z$135+(Z$135*AB147)</f>
        <v>5.4599999999999991</v>
      </c>
      <c r="AD147" s="835">
        <f>AC147*AC74/10000</f>
        <v>1.8755352809714451E-2</v>
      </c>
      <c r="AE147" s="834"/>
      <c r="AF147" s="827" t="s">
        <v>449</v>
      </c>
      <c r="AG147" s="835">
        <f>('Générateur P.Durable 20ans'!$C$14+'Générateur P.Durable 20ans'!$C$15)/(2*100)</f>
        <v>0.75</v>
      </c>
      <c r="AH147" s="835">
        <f>(AH$135*2*AG147)</f>
        <v>-0.30000000000000004</v>
      </c>
      <c r="AI147" s="835">
        <f>AF$135+(AF$135*AH147)</f>
        <v>7</v>
      </c>
      <c r="AJ147" s="835">
        <f>AI147*AI74/10000</f>
        <v>3.5710527774107263E-2</v>
      </c>
      <c r="AK147" s="834"/>
      <c r="AL147" s="827" t="s">
        <v>449</v>
      </c>
      <c r="AM147" s="835">
        <f>('Générateur P.Durable 20ans'!$C$14+'Générateur P.Durable 20ans'!$C$15)/(2*100)</f>
        <v>0.75</v>
      </c>
      <c r="AN147" s="835">
        <f>(AN$135*2*AM147)</f>
        <v>-0.30000000000000004</v>
      </c>
      <c r="AO147" s="835">
        <f>AL$135+(AL$135*AN147)</f>
        <v>5.9499999999999993</v>
      </c>
      <c r="AP147" s="835">
        <f>AO147*AO74/10000</f>
        <v>4.0421657541838386E-2</v>
      </c>
      <c r="AQ147" s="834"/>
      <c r="AR147" s="827" t="s">
        <v>449</v>
      </c>
      <c r="AS147" s="835">
        <f>('Générateur P.Durable 20ans'!$C$14+'Générateur P.Durable 20ans'!$C$15)/(2*100)</f>
        <v>0.75</v>
      </c>
      <c r="AT147" s="835">
        <f>(AT$135*2*AS147)</f>
        <v>-7.5000000000000011E-2</v>
      </c>
      <c r="AU147" s="835">
        <f>AR$135+(AR$135*AT147)</f>
        <v>8.7874999999999996</v>
      </c>
      <c r="AV147" s="835">
        <f>AU147*AU74/10000</f>
        <v>7.3555290813530794E-2</v>
      </c>
      <c r="AW147" s="834"/>
      <c r="AX147" s="827" t="s">
        <v>449</v>
      </c>
      <c r="AY147" s="835">
        <f>('Générateur P.Durable 20ans'!$C$14+'Générateur P.Durable 20ans'!$C$15)/(2*100)</f>
        <v>0.75</v>
      </c>
      <c r="AZ147" s="835">
        <f>(AZ$135*2*AY147)</f>
        <v>-0.30000000000000004</v>
      </c>
      <c r="BA147" s="835">
        <f>AX$135+(AX$135*AZ147)</f>
        <v>5.4599999999999991</v>
      </c>
      <c r="BB147" s="835">
        <f>BA147*BA74/10000</f>
        <v>5.3212237422377032E-2</v>
      </c>
      <c r="BC147" s="834"/>
      <c r="BD147" s="827" t="s">
        <v>449</v>
      </c>
      <c r="BE147" s="835">
        <f>('Générateur P.Durable 20ans'!$C$14+'Générateur P.Durable 20ans'!$C$15)/(2*100)</f>
        <v>0.75</v>
      </c>
      <c r="BF147" s="835">
        <f>(BF$135*2*BE147)</f>
        <v>-0.30000000000000004</v>
      </c>
      <c r="BG147" s="835">
        <f>BD$135+(BD$135*BF147)</f>
        <v>7</v>
      </c>
      <c r="BH147" s="835">
        <f>BG147*BG74/10000</f>
        <v>7.6202250590949511E-2</v>
      </c>
      <c r="BI147" s="834"/>
      <c r="BJ147" s="827" t="s">
        <v>449</v>
      </c>
      <c r="BK147" s="835">
        <f>('Générateur P.Durable 20ans'!$C$14+'Générateur P.Durable 20ans'!$C$15)/(2*100)</f>
        <v>0.75</v>
      </c>
      <c r="BL147" s="835">
        <f>(BL$135*2*BK147)</f>
        <v>-0.30000000000000004</v>
      </c>
      <c r="BM147" s="835">
        <f>BJ$135+(BJ$135*BL147)</f>
        <v>5.9499999999999993</v>
      </c>
      <c r="BN147" s="835">
        <f>BM147*BM74/10000</f>
        <v>7.0183582220010601E-2</v>
      </c>
      <c r="BO147" s="834"/>
      <c r="BP147" s="827" t="s">
        <v>449</v>
      </c>
      <c r="BQ147" s="835">
        <f>('Générateur P.Durable 20ans'!$C$14+'Générateur P.Durable 20ans'!$C$15)/(2*100)</f>
        <v>0.75</v>
      </c>
      <c r="BR147" s="835">
        <f>(BR$135*2*BQ147)</f>
        <v>-7.5000000000000011E-2</v>
      </c>
      <c r="BS147" s="835">
        <f>BP$135+(BP$135*BR147)</f>
        <v>8.7874999999999996</v>
      </c>
      <c r="BT147" s="835">
        <f>BS147*BS74/10000</f>
        <v>0.10984762834325264</v>
      </c>
      <c r="BU147" s="834"/>
      <c r="BV147" s="827" t="s">
        <v>449</v>
      </c>
      <c r="BW147" s="835">
        <f>('Générateur P.Durable 20ans'!$C$14+'Générateur P.Durable 20ans'!$C$15)/(2*100)</f>
        <v>0.75</v>
      </c>
      <c r="BX147" s="835">
        <f>(BX$135*2*BW147)</f>
        <v>-0.30000000000000004</v>
      </c>
      <c r="BY147" s="835">
        <f>BV$135+(BV$135*BX147)</f>
        <v>5.4599999999999991</v>
      </c>
      <c r="BZ147" s="835">
        <f>BY147*BY74/10000</f>
        <v>7.1172003326140015E-2</v>
      </c>
      <c r="CA147" s="834"/>
      <c r="CB147" s="827" t="s">
        <v>449</v>
      </c>
      <c r="CC147" s="835">
        <f>('Générateur P.Durable 20ans'!$C$14+'Générateur P.Durable 20ans'!$C$15)/(2*100)</f>
        <v>0.75</v>
      </c>
      <c r="CD147" s="835">
        <f>(CD$135*2*CC147)</f>
        <v>-0.30000000000000004</v>
      </c>
      <c r="CE147" s="835">
        <f>CB$135+(CB$135*CD147)</f>
        <v>7</v>
      </c>
      <c r="CF147" s="835">
        <f>CE147*CE74/10000</f>
        <v>9.4041371065826815E-2</v>
      </c>
      <c r="CG147" s="834"/>
      <c r="CH147" s="827" t="s">
        <v>449</v>
      </c>
      <c r="CI147" s="835">
        <f>('Générateur P.Durable 20ans'!$C$14+'Générateur P.Durable 20ans'!$C$15)/(2*100)</f>
        <v>0.75</v>
      </c>
      <c r="CJ147" s="835">
        <f>(CJ$135*2*CI147)</f>
        <v>-0.30000000000000004</v>
      </c>
      <c r="CK147" s="835">
        <f>CH$135+(CH$135*CJ147)</f>
        <v>5.9499999999999993</v>
      </c>
      <c r="CL147" s="835">
        <f>CK147*CK74/10000</f>
        <v>8.1689193185919343E-2</v>
      </c>
      <c r="CM147" s="834"/>
      <c r="CN147" s="827" t="s">
        <v>449</v>
      </c>
      <c r="CO147" s="835">
        <f>('Générateur P.Durable 20ans'!$C$14+'Générateur P.Durable 20ans'!$C$15)/(2*100)</f>
        <v>0.75</v>
      </c>
      <c r="CP147" s="835">
        <f>(CP$135*2*CO147)</f>
        <v>-7.5000000000000011E-2</v>
      </c>
      <c r="CQ147" s="835">
        <f>CN$135+(CN$135*CP147)</f>
        <v>8.7874999999999996</v>
      </c>
      <c r="CR147" s="835">
        <f>CQ147*CQ74/10000</f>
        <v>0.12254257323790287</v>
      </c>
      <c r="CS147" s="834"/>
      <c r="CT147" s="827" t="s">
        <v>449</v>
      </c>
      <c r="CU147" s="835">
        <f>('Générateur P.Durable 20ans'!$C$14+'Générateur P.Durable 20ans'!$C$15)/(2*100)</f>
        <v>0.75</v>
      </c>
      <c r="CV147" s="835">
        <f>(CV$135*2*CU147)</f>
        <v>-0.30000000000000004</v>
      </c>
      <c r="CW147" s="835">
        <f>CT$135+(CT$135*CV147)</f>
        <v>5.4599999999999991</v>
      </c>
      <c r="CX147" s="835">
        <f>CW147*CW74/10000</f>
        <v>7.6997790159749696E-2</v>
      </c>
      <c r="CY147" s="834"/>
      <c r="CZ147" s="827" t="s">
        <v>449</v>
      </c>
      <c r="DA147" s="835">
        <f>('Générateur P.Durable 20ans'!$C$14+'Générateur P.Durable 20ans'!$C$15)/(2*100)</f>
        <v>0.75</v>
      </c>
      <c r="DB147" s="835">
        <f>(DB$135*2*DA147)</f>
        <v>-0.30000000000000004</v>
      </c>
      <c r="DC147" s="835">
        <f>CZ$135+(CZ$135*DB147)</f>
        <v>7</v>
      </c>
      <c r="DD147" s="835">
        <f>DC147*DC74/10000</f>
        <v>9.9511694296206224E-2</v>
      </c>
      <c r="DE147" s="834"/>
      <c r="DF147" s="827" t="s">
        <v>449</v>
      </c>
      <c r="DG147" s="835">
        <f>('Générateur P.Durable 20ans'!$C$14+'Générateur P.Durable 20ans'!$C$15)/(2*100)</f>
        <v>0.75</v>
      </c>
      <c r="DH147" s="835">
        <f>(DH$135*2*DG147)</f>
        <v>-0.30000000000000004</v>
      </c>
      <c r="DI147" s="835">
        <f>DF$135+(DF$135*DH147)</f>
        <v>5.9499999999999993</v>
      </c>
      <c r="DJ147" s="835">
        <f>DI147*DI74/10000</f>
        <v>8.5073991035675547E-2</v>
      </c>
      <c r="DK147" s="834"/>
      <c r="DL147" s="827" t="s">
        <v>449</v>
      </c>
      <c r="DM147" s="835">
        <f>('Générateur P.Durable 20ans'!$C$14+'Générateur P.Durable 20ans'!$C$15)/(2*100)</f>
        <v>0.75</v>
      </c>
      <c r="DN147" s="835">
        <f>(DN$135*2*DM147)</f>
        <v>-7.5000000000000011E-2</v>
      </c>
      <c r="DO147" s="835">
        <f>DL$135+(DL$135*DN147)</f>
        <v>8.7874999999999996</v>
      </c>
      <c r="DP147" s="835">
        <f>DO147*DO74/10000</f>
        <v>0.12616550064914497</v>
      </c>
      <c r="DQ147" s="834"/>
      <c r="DR147" s="827" t="s">
        <v>449</v>
      </c>
      <c r="DS147" s="835">
        <f>('Générateur P.Durable 20ans'!$C$14+'Générateur P.Durable 20ans'!$C$15)/(2*100)</f>
        <v>0.75</v>
      </c>
      <c r="DT147" s="835">
        <f>(DT$135*2*DS147)</f>
        <v>-0.30000000000000004</v>
      </c>
      <c r="DU147" s="835">
        <f>DR$135+(DR$135*DT147)</f>
        <v>0</v>
      </c>
      <c r="DV147" s="835">
        <f>DU147*DU74/10000</f>
        <v>0</v>
      </c>
      <c r="DW147" s="834"/>
      <c r="DX147" s="827" t="s">
        <v>449</v>
      </c>
      <c r="DY147" s="835">
        <f>('Générateur P.Durable 20ans'!$C$14+'Générateur P.Durable 20ans'!$C$15)/(2*100)</f>
        <v>0.75</v>
      </c>
      <c r="DZ147" s="835">
        <f>(DZ$135*2*DY147)</f>
        <v>-0.30000000000000004</v>
      </c>
      <c r="EA147" s="835">
        <f>DX$135+(DX$135*DZ147)</f>
        <v>0</v>
      </c>
      <c r="EB147" s="835">
        <f>EA147*EA74/10000</f>
        <v>0</v>
      </c>
      <c r="EC147" s="834"/>
      <c r="ED147" s="827" t="s">
        <v>449</v>
      </c>
      <c r="EE147" s="835">
        <f>('Générateur P.Durable 20ans'!$C$14+'Générateur P.Durable 20ans'!$C$15)/(2*100)</f>
        <v>0.75</v>
      </c>
      <c r="EF147" s="835">
        <f>(EF$135*2*EE147)</f>
        <v>-0.30000000000000004</v>
      </c>
      <c r="EG147" s="835">
        <f>ED$135+(ED$135*EF147)</f>
        <v>0</v>
      </c>
      <c r="EH147" s="835">
        <f>EG147*EG74/10000</f>
        <v>0</v>
      </c>
      <c r="EI147" s="834"/>
      <c r="EJ147" s="827" t="s">
        <v>449</v>
      </c>
      <c r="EK147" s="835">
        <f>('Générateur P.Durable 20ans'!$C$14+'Générateur P.Durable 20ans'!$C$15)/(2*100)</f>
        <v>0.75</v>
      </c>
      <c r="EL147" s="835">
        <f>(EL$135*2*EK147)</f>
        <v>-7.5000000000000011E-2</v>
      </c>
      <c r="EM147" s="835">
        <f>EJ$135+(EJ$135*EL147)</f>
        <v>0</v>
      </c>
      <c r="EN147" s="835">
        <f>EM147*EM74/10000</f>
        <v>0</v>
      </c>
      <c r="EO147" s="834"/>
      <c r="EP147" s="827" t="s">
        <v>449</v>
      </c>
      <c r="EQ147" s="835">
        <f>('Générateur P.Durable 20ans'!$C$14+'Générateur P.Durable 20ans'!$C$15)/(2*100)</f>
        <v>0.75</v>
      </c>
      <c r="ER147" s="835">
        <f>(ER$135*2*EQ147)</f>
        <v>-0.30000000000000004</v>
      </c>
      <c r="ES147" s="835">
        <f>EP$135+(EP$135*ER147)</f>
        <v>0</v>
      </c>
      <c r="ET147" s="835">
        <f>ES147*ES74/10000</f>
        <v>0</v>
      </c>
      <c r="EU147" s="834"/>
      <c r="EV147" s="827" t="s">
        <v>449</v>
      </c>
      <c r="EW147" s="835">
        <f>('Générateur P.Durable 20ans'!$C$14+'Générateur P.Durable 20ans'!$C$15)/(2*100)</f>
        <v>0.75</v>
      </c>
      <c r="EX147" s="835">
        <f>(EX$135*2*EW147)</f>
        <v>-0.30000000000000004</v>
      </c>
      <c r="EY147" s="835">
        <f>EV$135+(EV$135*EX147)</f>
        <v>0</v>
      </c>
      <c r="EZ147" s="835">
        <f>EY147*EY74/10000</f>
        <v>0</v>
      </c>
      <c r="FA147" s="834"/>
      <c r="FB147" s="827" t="s">
        <v>449</v>
      </c>
      <c r="FC147" s="835">
        <f>('Générateur P.Durable 20ans'!$C$14+'Générateur P.Durable 20ans'!$C$15)/(2*100)</f>
        <v>0.75</v>
      </c>
      <c r="FD147" s="835">
        <f>(FD$135*2*FC147)</f>
        <v>-0.30000000000000004</v>
      </c>
      <c r="FE147" s="835">
        <f>FB$135+(FB$135*FD147)</f>
        <v>0</v>
      </c>
      <c r="FF147" s="835">
        <f>FE147*FE74/10000</f>
        <v>0</v>
      </c>
      <c r="FG147" s="834"/>
      <c r="FH147" s="827" t="s">
        <v>449</v>
      </c>
      <c r="FI147" s="835">
        <f>('Générateur P.Durable 20ans'!$C$14+'Générateur P.Durable 20ans'!$C$15)/(2*100)</f>
        <v>0.75</v>
      </c>
      <c r="FJ147" s="835">
        <f>(FJ$135*2*FI147)</f>
        <v>-7.5000000000000011E-2</v>
      </c>
      <c r="FK147" s="835">
        <f>FH$135+(FH$135*FJ147)</f>
        <v>0</v>
      </c>
      <c r="FL147" s="835">
        <f>FK147*FK74/10000</f>
        <v>0</v>
      </c>
      <c r="FM147" s="834"/>
      <c r="FN147" s="827" t="s">
        <v>449</v>
      </c>
      <c r="FO147" s="835">
        <f>('Générateur P.Durable 20ans'!$C$14+'Générateur P.Durable 20ans'!$C$15)/(2*100)</f>
        <v>0.75</v>
      </c>
      <c r="FP147" s="835">
        <f>(FP$135*2*FO147)</f>
        <v>-0.30000000000000004</v>
      </c>
      <c r="FQ147" s="835">
        <f>FN$135+(FN$135*FP147)</f>
        <v>0</v>
      </c>
      <c r="FR147" s="835">
        <f>FQ147*FQ74/10000</f>
        <v>0</v>
      </c>
      <c r="FS147" s="834"/>
      <c r="FT147" s="827" t="s">
        <v>449</v>
      </c>
      <c r="FU147" s="835">
        <f>('Générateur P.Durable 20ans'!$C$14+'Générateur P.Durable 20ans'!$C$15)/(2*100)</f>
        <v>0.75</v>
      </c>
      <c r="FV147" s="835">
        <f>(FV$135*2*FU147)</f>
        <v>-0.30000000000000004</v>
      </c>
      <c r="FW147" s="835">
        <f>FT$135+(FT$135*FV147)</f>
        <v>0</v>
      </c>
      <c r="FX147" s="835">
        <f>FW147*FW74/10000</f>
        <v>0</v>
      </c>
      <c r="FY147" s="834"/>
    </row>
    <row r="148" spans="1:181" x14ac:dyDescent="0.3">
      <c r="A148" s="19"/>
      <c r="B148" s="827" t="s">
        <v>448</v>
      </c>
      <c r="C148" s="835">
        <f>('Générateur P.Durable 20ans'!$C$15+'Générateur P.Durable 20ans'!$C$16)/(2*100)</f>
        <v>1.25</v>
      </c>
      <c r="D148" s="835">
        <f>(D$135*2*C148)</f>
        <v>-0.5</v>
      </c>
      <c r="E148" s="835">
        <f>B$135+(B$135*D148)</f>
        <v>3.9</v>
      </c>
      <c r="F148" s="835">
        <f>E148*E75/10000</f>
        <v>0</v>
      </c>
      <c r="G148" s="834"/>
      <c r="H148" s="827" t="s">
        <v>448</v>
      </c>
      <c r="I148" s="835">
        <f>('Générateur P.Durable 20ans'!$C$15+'Générateur P.Durable 20ans'!$C$16)/(2*100)</f>
        <v>1.25</v>
      </c>
      <c r="J148" s="835">
        <f>(J$135*2*I148)</f>
        <v>-0.5</v>
      </c>
      <c r="K148" s="835">
        <f>H$135+(H$135*J148)</f>
        <v>5</v>
      </c>
      <c r="L148" s="835">
        <f>K148*K75/10000</f>
        <v>1.0157013429069031E-3</v>
      </c>
      <c r="M148" s="834"/>
      <c r="N148" s="827" t="s">
        <v>448</v>
      </c>
      <c r="O148" s="835">
        <f>('Générateur P.Durable 20ans'!$C$15+'Générateur P.Durable 20ans'!$C$16)/(2*100)</f>
        <v>1.25</v>
      </c>
      <c r="P148" s="835">
        <f>(P$135*2*O148)</f>
        <v>-0.5</v>
      </c>
      <c r="Q148" s="835">
        <f>N$135+(N$135*P148)</f>
        <v>4.25</v>
      </c>
      <c r="R148" s="835">
        <f>Q148*Q75/10000</f>
        <v>3.6497366960296005E-3</v>
      </c>
      <c r="S148" s="834"/>
      <c r="T148" s="827" t="s">
        <v>448</v>
      </c>
      <c r="U148" s="835">
        <f>('Générateur P.Durable 20ans'!$C$15+'Générateur P.Durable 20ans'!$C$16)/(2*100)</f>
        <v>1.25</v>
      </c>
      <c r="V148" s="835">
        <f>(V$135*2*U148)</f>
        <v>-0.125</v>
      </c>
      <c r="W148" s="835">
        <f>T$135+(T$135*V148)</f>
        <v>8.3125</v>
      </c>
      <c r="X148" s="835">
        <f>W148*W75/10000</f>
        <v>1.6354865403335205E-2</v>
      </c>
      <c r="Y148" s="834"/>
      <c r="Z148" s="827" t="s">
        <v>448</v>
      </c>
      <c r="AA148" s="835">
        <f>('Générateur P.Durable 20ans'!$C$15+'Générateur P.Durable 20ans'!$C$16)/(2*100)</f>
        <v>1.25</v>
      </c>
      <c r="AB148" s="835">
        <f>(AB$135*2*AA148)</f>
        <v>-0.5</v>
      </c>
      <c r="AC148" s="835">
        <f>Z$135+(Z$135*AB148)</f>
        <v>3.9</v>
      </c>
      <c r="AD148" s="835">
        <f>AC148*AC75/10000</f>
        <v>1.3396680578367468E-2</v>
      </c>
      <c r="AE148" s="834"/>
      <c r="AF148" s="827" t="s">
        <v>448</v>
      </c>
      <c r="AG148" s="835">
        <f>('Générateur P.Durable 20ans'!$C$15+'Générateur P.Durable 20ans'!$C$16)/(2*100)</f>
        <v>1.25</v>
      </c>
      <c r="AH148" s="835">
        <f>(AH$135*2*AG148)</f>
        <v>-0.5</v>
      </c>
      <c r="AI148" s="835">
        <f>AF$135+(AF$135*AH148)</f>
        <v>5</v>
      </c>
      <c r="AJ148" s="835">
        <f>AI148*AI75/10000</f>
        <v>2.5507519838648046E-2</v>
      </c>
      <c r="AK148" s="834"/>
      <c r="AL148" s="827" t="s">
        <v>448</v>
      </c>
      <c r="AM148" s="835">
        <f>('Générateur P.Durable 20ans'!$C$15+'Générateur P.Durable 20ans'!$C$16)/(2*100)</f>
        <v>1.25</v>
      </c>
      <c r="AN148" s="835">
        <f>(AN$135*2*AM148)</f>
        <v>-0.5</v>
      </c>
      <c r="AO148" s="835">
        <f>AL$135+(AL$135*AN148)</f>
        <v>4.25</v>
      </c>
      <c r="AP148" s="835">
        <f>AO148*AO75/10000</f>
        <v>2.8872612529884566E-2</v>
      </c>
      <c r="AQ148" s="834"/>
      <c r="AR148" s="827" t="s">
        <v>448</v>
      </c>
      <c r="AS148" s="835">
        <f>('Générateur P.Durable 20ans'!$C$15+'Générateur P.Durable 20ans'!$C$16)/(2*100)</f>
        <v>1.25</v>
      </c>
      <c r="AT148" s="835">
        <f>(AT$135*2*AS148)</f>
        <v>-0.125</v>
      </c>
      <c r="AU148" s="835">
        <f>AR$135+(AR$135*AT148)</f>
        <v>8.3125</v>
      </c>
      <c r="AV148" s="835">
        <f>AU148*AU75/10000</f>
        <v>6.9579329147934535E-2</v>
      </c>
      <c r="AW148" s="834"/>
      <c r="AX148" s="827" t="s">
        <v>448</v>
      </c>
      <c r="AY148" s="835">
        <f>('Générateur P.Durable 20ans'!$C$15+'Générateur P.Durable 20ans'!$C$16)/(2*100)</f>
        <v>1.25</v>
      </c>
      <c r="AZ148" s="835">
        <f>(AZ$135*2*AY148)</f>
        <v>-0.5</v>
      </c>
      <c r="BA148" s="835">
        <f>AX$135+(AX$135*AZ148)</f>
        <v>3.9</v>
      </c>
      <c r="BB148" s="835">
        <f>BA148*BA75/10000</f>
        <v>3.8008741015983602E-2</v>
      </c>
      <c r="BC148" s="834"/>
      <c r="BD148" s="827" t="s">
        <v>448</v>
      </c>
      <c r="BE148" s="835">
        <f>('Générateur P.Durable 20ans'!$C$15+'Générateur P.Durable 20ans'!$C$16)/(2*100)</f>
        <v>1.25</v>
      </c>
      <c r="BF148" s="835">
        <f>(BF$135*2*BE148)</f>
        <v>-0.5</v>
      </c>
      <c r="BG148" s="835">
        <f>BD$135+(BD$135*BF148)</f>
        <v>5</v>
      </c>
      <c r="BH148" s="835">
        <f>BG148*BG75/10000</f>
        <v>5.4430178993535368E-2</v>
      </c>
      <c r="BI148" s="834"/>
      <c r="BJ148" s="827" t="s">
        <v>448</v>
      </c>
      <c r="BK148" s="835">
        <f>('Générateur P.Durable 20ans'!$C$15+'Générateur P.Durable 20ans'!$C$16)/(2*100)</f>
        <v>1.25</v>
      </c>
      <c r="BL148" s="835">
        <f>(BL$135*2*BK148)</f>
        <v>-0.5</v>
      </c>
      <c r="BM148" s="835">
        <f>BJ$135+(BJ$135*BL148)</f>
        <v>4.25</v>
      </c>
      <c r="BN148" s="835">
        <f>BM148*BM75/10000</f>
        <v>5.0131130157150434E-2</v>
      </c>
      <c r="BO148" s="834"/>
      <c r="BP148" s="827" t="s">
        <v>448</v>
      </c>
      <c r="BQ148" s="835">
        <f>('Générateur P.Durable 20ans'!$C$15+'Générateur P.Durable 20ans'!$C$16)/(2*100)</f>
        <v>1.25</v>
      </c>
      <c r="BR148" s="835">
        <f>(BR$135*2*BQ148)</f>
        <v>-0.125</v>
      </c>
      <c r="BS148" s="835">
        <f>BP$135+(BP$135*BR148)</f>
        <v>8.3125</v>
      </c>
      <c r="BT148" s="835">
        <f>BS148*BS75/10000</f>
        <v>0.10390991870307682</v>
      </c>
      <c r="BU148" s="834"/>
      <c r="BV148" s="827" t="s">
        <v>448</v>
      </c>
      <c r="BW148" s="835">
        <f>('Générateur P.Durable 20ans'!$C$15+'Générateur P.Durable 20ans'!$C$16)/(2*100)</f>
        <v>1.25</v>
      </c>
      <c r="BX148" s="835">
        <f>(BX$135*2*BW148)</f>
        <v>-0.5</v>
      </c>
      <c r="BY148" s="835">
        <f>BV$135+(BV$135*BX148)</f>
        <v>3.9</v>
      </c>
      <c r="BZ148" s="835">
        <f>BY148*BY75/10000</f>
        <v>5.0837145232957161E-2</v>
      </c>
      <c r="CA148" s="834"/>
      <c r="CB148" s="827" t="s">
        <v>448</v>
      </c>
      <c r="CC148" s="835">
        <f>('Générateur P.Durable 20ans'!$C$15+'Générateur P.Durable 20ans'!$C$16)/(2*100)</f>
        <v>1.25</v>
      </c>
      <c r="CD148" s="835">
        <f>(CD$135*2*CC148)</f>
        <v>-0.5</v>
      </c>
      <c r="CE148" s="835">
        <f>CB$135+(CB$135*CD148)</f>
        <v>5</v>
      </c>
      <c r="CF148" s="835">
        <f>CE148*CE75/10000</f>
        <v>6.7172407904162013E-2</v>
      </c>
      <c r="CG148" s="834"/>
      <c r="CH148" s="827" t="s">
        <v>448</v>
      </c>
      <c r="CI148" s="835">
        <f>('Générateur P.Durable 20ans'!$C$15+'Générateur P.Durable 20ans'!$C$16)/(2*100)</f>
        <v>1.25</v>
      </c>
      <c r="CJ148" s="835">
        <f>(CJ$135*2*CI148)</f>
        <v>-0.5</v>
      </c>
      <c r="CK148" s="835">
        <f>CH$135+(CH$135*CJ148)</f>
        <v>4.25</v>
      </c>
      <c r="CL148" s="835">
        <f>CK148*CK75/10000</f>
        <v>5.8349423704228104E-2</v>
      </c>
      <c r="CM148" s="834"/>
      <c r="CN148" s="827" t="s">
        <v>448</v>
      </c>
      <c r="CO148" s="835">
        <f>('Générateur P.Durable 20ans'!$C$15+'Générateur P.Durable 20ans'!$C$16)/(2*100)</f>
        <v>1.25</v>
      </c>
      <c r="CP148" s="835">
        <f>(CP$135*2*CO148)</f>
        <v>-0.125</v>
      </c>
      <c r="CQ148" s="835">
        <f>CN$135+(CN$135*CP148)</f>
        <v>8.3125</v>
      </c>
      <c r="CR148" s="835">
        <f>CQ148*CQ75/10000</f>
        <v>0.11591865036017839</v>
      </c>
      <c r="CS148" s="834"/>
      <c r="CT148" s="827" t="s">
        <v>448</v>
      </c>
      <c r="CU148" s="835">
        <f>('Générateur P.Durable 20ans'!$C$15+'Générateur P.Durable 20ans'!$C$16)/(2*100)</f>
        <v>1.25</v>
      </c>
      <c r="CV148" s="835">
        <f>(CV$135*2*CU148)</f>
        <v>-0.5</v>
      </c>
      <c r="CW148" s="835">
        <f>CT$135+(CT$135*CV148)</f>
        <v>3.9</v>
      </c>
      <c r="CX148" s="835">
        <f>CW148*CW75/10000</f>
        <v>5.4998421542678366E-2</v>
      </c>
      <c r="CY148" s="834"/>
      <c r="CZ148" s="827" t="s">
        <v>448</v>
      </c>
      <c r="DA148" s="835">
        <f>('Générateur P.Durable 20ans'!$C$15+'Générateur P.Durable 20ans'!$C$16)/(2*100)</f>
        <v>1.25</v>
      </c>
      <c r="DB148" s="835">
        <f>(DB$135*2*DA148)</f>
        <v>-0.5</v>
      </c>
      <c r="DC148" s="835">
        <f>CZ$135+(CZ$135*DB148)</f>
        <v>5</v>
      </c>
      <c r="DD148" s="835">
        <f>DC148*DC75/10000</f>
        <v>7.1079781640147305E-2</v>
      </c>
      <c r="DE148" s="834"/>
      <c r="DF148" s="827" t="s">
        <v>448</v>
      </c>
      <c r="DG148" s="835">
        <f>('Générateur P.Durable 20ans'!$C$15+'Générateur P.Durable 20ans'!$C$16)/(2*100)</f>
        <v>1.25</v>
      </c>
      <c r="DH148" s="835">
        <f>(DH$135*2*DG148)</f>
        <v>-0.5</v>
      </c>
      <c r="DI148" s="835">
        <f>DF$135+(DF$135*DH148)</f>
        <v>4.25</v>
      </c>
      <c r="DJ148" s="835">
        <f>DI148*DI75/10000</f>
        <v>6.0767136454053967E-2</v>
      </c>
      <c r="DK148" s="834"/>
      <c r="DL148" s="827" t="s">
        <v>448</v>
      </c>
      <c r="DM148" s="835">
        <f>('Générateur P.Durable 20ans'!$C$15+'Générateur P.Durable 20ans'!$C$16)/(2*100)</f>
        <v>1.25</v>
      </c>
      <c r="DN148" s="835">
        <f>(DN$135*2*DM148)</f>
        <v>-0.125</v>
      </c>
      <c r="DO148" s="835">
        <f>DL$135+(DL$135*DN148)</f>
        <v>8.3125</v>
      </c>
      <c r="DP148" s="835">
        <f>DO148*DO75/10000</f>
        <v>0.11934574385729929</v>
      </c>
      <c r="DQ148" s="834"/>
      <c r="DR148" s="827" t="s">
        <v>448</v>
      </c>
      <c r="DS148" s="835">
        <f>('Générateur P.Durable 20ans'!$C$15+'Générateur P.Durable 20ans'!$C$16)/(2*100)</f>
        <v>1.25</v>
      </c>
      <c r="DT148" s="835">
        <f>(DT$135*2*DS148)</f>
        <v>-0.5</v>
      </c>
      <c r="DU148" s="835">
        <f>DR$135+(DR$135*DT148)</f>
        <v>0</v>
      </c>
      <c r="DV148" s="835">
        <f>DU148*DU75/10000</f>
        <v>0</v>
      </c>
      <c r="DW148" s="834"/>
      <c r="DX148" s="827" t="s">
        <v>448</v>
      </c>
      <c r="DY148" s="835">
        <f>('Générateur P.Durable 20ans'!$C$15+'Générateur P.Durable 20ans'!$C$16)/(2*100)</f>
        <v>1.25</v>
      </c>
      <c r="DZ148" s="835">
        <f>(DZ$135*2*DY148)</f>
        <v>-0.5</v>
      </c>
      <c r="EA148" s="835">
        <f>DX$135+(DX$135*DZ148)</f>
        <v>0</v>
      </c>
      <c r="EB148" s="835">
        <f>EA148*EA75/10000</f>
        <v>0</v>
      </c>
      <c r="EC148" s="834"/>
      <c r="ED148" s="827" t="s">
        <v>448</v>
      </c>
      <c r="EE148" s="835">
        <f>('Générateur P.Durable 20ans'!$C$15+'Générateur P.Durable 20ans'!$C$16)/(2*100)</f>
        <v>1.25</v>
      </c>
      <c r="EF148" s="835">
        <f>(EF$135*2*EE148)</f>
        <v>-0.5</v>
      </c>
      <c r="EG148" s="835">
        <f>ED$135+(ED$135*EF148)</f>
        <v>0</v>
      </c>
      <c r="EH148" s="835">
        <f>EG148*EG75/10000</f>
        <v>0</v>
      </c>
      <c r="EI148" s="834"/>
      <c r="EJ148" s="827" t="s">
        <v>448</v>
      </c>
      <c r="EK148" s="835">
        <f>('Générateur P.Durable 20ans'!$C$15+'Générateur P.Durable 20ans'!$C$16)/(2*100)</f>
        <v>1.25</v>
      </c>
      <c r="EL148" s="835">
        <f>(EL$135*2*EK148)</f>
        <v>-0.125</v>
      </c>
      <c r="EM148" s="835">
        <f>EJ$135+(EJ$135*EL148)</f>
        <v>0</v>
      </c>
      <c r="EN148" s="835">
        <f>EM148*EM75/10000</f>
        <v>0</v>
      </c>
      <c r="EO148" s="834"/>
      <c r="EP148" s="827" t="s">
        <v>448</v>
      </c>
      <c r="EQ148" s="835">
        <f>('Générateur P.Durable 20ans'!$C$15+'Générateur P.Durable 20ans'!$C$16)/(2*100)</f>
        <v>1.25</v>
      </c>
      <c r="ER148" s="835">
        <f>(ER$135*2*EQ148)</f>
        <v>-0.5</v>
      </c>
      <c r="ES148" s="835">
        <f>EP$135+(EP$135*ER148)</f>
        <v>0</v>
      </c>
      <c r="ET148" s="835">
        <f>ES148*ES75/10000</f>
        <v>0</v>
      </c>
      <c r="EU148" s="834"/>
      <c r="EV148" s="827" t="s">
        <v>448</v>
      </c>
      <c r="EW148" s="835">
        <f>('Générateur P.Durable 20ans'!$C$15+'Générateur P.Durable 20ans'!$C$16)/(2*100)</f>
        <v>1.25</v>
      </c>
      <c r="EX148" s="835">
        <f>(EX$135*2*EW148)</f>
        <v>-0.5</v>
      </c>
      <c r="EY148" s="835">
        <f>EV$135+(EV$135*EX148)</f>
        <v>0</v>
      </c>
      <c r="EZ148" s="835">
        <f>EY148*EY75/10000</f>
        <v>0</v>
      </c>
      <c r="FA148" s="834"/>
      <c r="FB148" s="827" t="s">
        <v>448</v>
      </c>
      <c r="FC148" s="835">
        <f>('Générateur P.Durable 20ans'!$C$15+'Générateur P.Durable 20ans'!$C$16)/(2*100)</f>
        <v>1.25</v>
      </c>
      <c r="FD148" s="835">
        <f>(FD$135*2*FC148)</f>
        <v>-0.5</v>
      </c>
      <c r="FE148" s="835">
        <f>FB$135+(FB$135*FD148)</f>
        <v>0</v>
      </c>
      <c r="FF148" s="835">
        <f>FE148*FE75/10000</f>
        <v>0</v>
      </c>
      <c r="FG148" s="834"/>
      <c r="FH148" s="827" t="s">
        <v>448</v>
      </c>
      <c r="FI148" s="835">
        <f>('Générateur P.Durable 20ans'!$C$15+'Générateur P.Durable 20ans'!$C$16)/(2*100)</f>
        <v>1.25</v>
      </c>
      <c r="FJ148" s="835">
        <f>(FJ$135*2*FI148)</f>
        <v>-0.125</v>
      </c>
      <c r="FK148" s="835">
        <f>FH$135+(FH$135*FJ148)</f>
        <v>0</v>
      </c>
      <c r="FL148" s="835">
        <f>FK148*FK75/10000</f>
        <v>0</v>
      </c>
      <c r="FM148" s="834"/>
      <c r="FN148" s="827" t="s">
        <v>448</v>
      </c>
      <c r="FO148" s="835">
        <f>('Générateur P.Durable 20ans'!$C$15+'Générateur P.Durable 20ans'!$C$16)/(2*100)</f>
        <v>1.25</v>
      </c>
      <c r="FP148" s="835">
        <f>(FP$135*2*FO148)</f>
        <v>-0.5</v>
      </c>
      <c r="FQ148" s="835">
        <f>FN$135+(FN$135*FP148)</f>
        <v>0</v>
      </c>
      <c r="FR148" s="835">
        <f>FQ148*FQ75/10000</f>
        <v>0</v>
      </c>
      <c r="FS148" s="834"/>
      <c r="FT148" s="827" t="s">
        <v>448</v>
      </c>
      <c r="FU148" s="835">
        <f>('Générateur P.Durable 20ans'!$C$15+'Générateur P.Durable 20ans'!$C$16)/(2*100)</f>
        <v>1.25</v>
      </c>
      <c r="FV148" s="835">
        <f>(FV$135*2*FU148)</f>
        <v>-0.5</v>
      </c>
      <c r="FW148" s="835">
        <f>FT$135+(FT$135*FV148)</f>
        <v>0</v>
      </c>
      <c r="FX148" s="835">
        <f>FW148*FW75/10000</f>
        <v>0</v>
      </c>
      <c r="FY148" s="834"/>
    </row>
    <row r="149" spans="1:181" x14ac:dyDescent="0.3">
      <c r="A149" s="19"/>
      <c r="B149" s="827" t="s">
        <v>447</v>
      </c>
      <c r="C149" s="835">
        <f>('Générateur P.Durable 20ans'!$C$16+'Générateur P.Durable 20ans'!$C$13)/(2*100)</f>
        <v>1.25</v>
      </c>
      <c r="D149" s="835">
        <f>(D$135*2*C149)</f>
        <v>-0.5</v>
      </c>
      <c r="E149" s="835">
        <f>B$135+(B$135*D149)</f>
        <v>3.9</v>
      </c>
      <c r="F149" s="835">
        <f>E149*E76/10000</f>
        <v>0</v>
      </c>
      <c r="G149" s="834"/>
      <c r="H149" s="827" t="s">
        <v>447</v>
      </c>
      <c r="I149" s="835">
        <f>('Générateur P.Durable 20ans'!$C$16+'Générateur P.Durable 20ans'!$C$13)/(2*100)</f>
        <v>1.25</v>
      </c>
      <c r="J149" s="835">
        <f>(J$135*2*I149)</f>
        <v>-0.5</v>
      </c>
      <c r="K149" s="835">
        <f>H$135+(H$135*J149)</f>
        <v>5</v>
      </c>
      <c r="L149" s="835">
        <f>K149*K76/10000</f>
        <v>1.0157013429069031E-3</v>
      </c>
      <c r="M149" s="834"/>
      <c r="N149" s="827" t="s">
        <v>447</v>
      </c>
      <c r="O149" s="835">
        <f>('Générateur P.Durable 20ans'!$C$16+'Générateur P.Durable 20ans'!$C$13)/(2*100)</f>
        <v>1.25</v>
      </c>
      <c r="P149" s="835">
        <f>(P$135*2*O149)</f>
        <v>-0.5</v>
      </c>
      <c r="Q149" s="835">
        <f>N$135+(N$135*P149)</f>
        <v>4.25</v>
      </c>
      <c r="R149" s="835">
        <f>Q149*Q76/10000</f>
        <v>3.6497366960296005E-3</v>
      </c>
      <c r="S149" s="834"/>
      <c r="T149" s="827" t="s">
        <v>447</v>
      </c>
      <c r="U149" s="835">
        <f>('Générateur P.Durable 20ans'!$C$16+'Générateur P.Durable 20ans'!$C$13)/(2*100)</f>
        <v>1.25</v>
      </c>
      <c r="V149" s="835">
        <f>(V$135*2*U149)</f>
        <v>-0.125</v>
      </c>
      <c r="W149" s="835">
        <f>T$135+(T$135*V149)</f>
        <v>8.3125</v>
      </c>
      <c r="X149" s="835">
        <f>W149*W76/10000</f>
        <v>1.6354865403335205E-2</v>
      </c>
      <c r="Y149" s="834"/>
      <c r="Z149" s="827" t="s">
        <v>447</v>
      </c>
      <c r="AA149" s="835">
        <f>('Générateur P.Durable 20ans'!$C$16+'Générateur P.Durable 20ans'!$C$13)/(2*100)</f>
        <v>1.25</v>
      </c>
      <c r="AB149" s="835">
        <f>(AB$135*2*AA149)</f>
        <v>-0.5</v>
      </c>
      <c r="AC149" s="835">
        <f>Z$135+(Z$135*AB149)</f>
        <v>3.9</v>
      </c>
      <c r="AD149" s="835">
        <f>AC149*AC76/10000</f>
        <v>1.3396680578367468E-2</v>
      </c>
      <c r="AE149" s="834"/>
      <c r="AF149" s="827" t="s">
        <v>447</v>
      </c>
      <c r="AG149" s="835">
        <f>('Générateur P.Durable 20ans'!$C$16+'Générateur P.Durable 20ans'!$C$13)/(2*100)</f>
        <v>1.25</v>
      </c>
      <c r="AH149" s="835">
        <f>(AH$135*2*AG149)</f>
        <v>-0.5</v>
      </c>
      <c r="AI149" s="835">
        <f>AF$135+(AF$135*AH149)</f>
        <v>5</v>
      </c>
      <c r="AJ149" s="835">
        <f>AI149*AI76/10000</f>
        <v>2.5507519838648046E-2</v>
      </c>
      <c r="AK149" s="834"/>
      <c r="AL149" s="827" t="s">
        <v>447</v>
      </c>
      <c r="AM149" s="835">
        <f>('Générateur P.Durable 20ans'!$C$16+'Générateur P.Durable 20ans'!$C$13)/(2*100)</f>
        <v>1.25</v>
      </c>
      <c r="AN149" s="835">
        <f>(AN$135*2*AM149)</f>
        <v>-0.5</v>
      </c>
      <c r="AO149" s="835">
        <f>AL$135+(AL$135*AN149)</f>
        <v>4.25</v>
      </c>
      <c r="AP149" s="835">
        <f>AO149*AO76/10000</f>
        <v>2.8872612529884566E-2</v>
      </c>
      <c r="AQ149" s="834"/>
      <c r="AR149" s="827" t="s">
        <v>447</v>
      </c>
      <c r="AS149" s="835">
        <f>('Générateur P.Durable 20ans'!$C$16+'Générateur P.Durable 20ans'!$C$13)/(2*100)</f>
        <v>1.25</v>
      </c>
      <c r="AT149" s="835">
        <f>(AT$135*2*AS149)</f>
        <v>-0.125</v>
      </c>
      <c r="AU149" s="835">
        <f>AR$135+(AR$135*AT149)</f>
        <v>8.3125</v>
      </c>
      <c r="AV149" s="835">
        <f>AU149*AU76/10000</f>
        <v>6.9579329147934535E-2</v>
      </c>
      <c r="AW149" s="834"/>
      <c r="AX149" s="827" t="s">
        <v>447</v>
      </c>
      <c r="AY149" s="835">
        <f>('Générateur P.Durable 20ans'!$C$16+'Générateur P.Durable 20ans'!$C$13)/(2*100)</f>
        <v>1.25</v>
      </c>
      <c r="AZ149" s="835">
        <f>(AZ$135*2*AY149)</f>
        <v>-0.5</v>
      </c>
      <c r="BA149" s="835">
        <f>AX$135+(AX$135*AZ149)</f>
        <v>3.9</v>
      </c>
      <c r="BB149" s="835">
        <f>BA149*BA76/10000</f>
        <v>3.8008741015983602E-2</v>
      </c>
      <c r="BC149" s="834"/>
      <c r="BD149" s="827" t="s">
        <v>447</v>
      </c>
      <c r="BE149" s="835">
        <f>('Générateur P.Durable 20ans'!$C$16+'Générateur P.Durable 20ans'!$C$13)/(2*100)</f>
        <v>1.25</v>
      </c>
      <c r="BF149" s="835">
        <f>(BF$135*2*BE149)</f>
        <v>-0.5</v>
      </c>
      <c r="BG149" s="835">
        <f>BD$135+(BD$135*BF149)</f>
        <v>5</v>
      </c>
      <c r="BH149" s="835">
        <f>BG149*BG76/10000</f>
        <v>5.4430178993535368E-2</v>
      </c>
      <c r="BI149" s="834"/>
      <c r="BJ149" s="827" t="s">
        <v>447</v>
      </c>
      <c r="BK149" s="835">
        <f>('Générateur P.Durable 20ans'!$C$16+'Générateur P.Durable 20ans'!$C$13)/(2*100)</f>
        <v>1.25</v>
      </c>
      <c r="BL149" s="835">
        <f>(BL$135*2*BK149)</f>
        <v>-0.5</v>
      </c>
      <c r="BM149" s="835">
        <f>BJ$135+(BJ$135*BL149)</f>
        <v>4.25</v>
      </c>
      <c r="BN149" s="835">
        <f>BM149*BM76/10000</f>
        <v>5.0131130157150434E-2</v>
      </c>
      <c r="BO149" s="834"/>
      <c r="BP149" s="827" t="s">
        <v>447</v>
      </c>
      <c r="BQ149" s="835">
        <f>('Générateur P.Durable 20ans'!$C$16+'Générateur P.Durable 20ans'!$C$13)/(2*100)</f>
        <v>1.25</v>
      </c>
      <c r="BR149" s="835">
        <f>(BR$135*2*BQ149)</f>
        <v>-0.125</v>
      </c>
      <c r="BS149" s="835">
        <f>BP$135+(BP$135*BR149)</f>
        <v>8.3125</v>
      </c>
      <c r="BT149" s="835">
        <f>BS149*BS76/10000</f>
        <v>0.10390991870307682</v>
      </c>
      <c r="BU149" s="834"/>
      <c r="BV149" s="827" t="s">
        <v>447</v>
      </c>
      <c r="BW149" s="835">
        <f>('Générateur P.Durable 20ans'!$C$16+'Générateur P.Durable 20ans'!$C$13)/(2*100)</f>
        <v>1.25</v>
      </c>
      <c r="BX149" s="835">
        <f>(BX$135*2*BW149)</f>
        <v>-0.5</v>
      </c>
      <c r="BY149" s="835">
        <f>BV$135+(BV$135*BX149)</f>
        <v>3.9</v>
      </c>
      <c r="BZ149" s="835">
        <f>BY149*BY76/10000</f>
        <v>5.0837145232957161E-2</v>
      </c>
      <c r="CA149" s="834"/>
      <c r="CB149" s="827" t="s">
        <v>447</v>
      </c>
      <c r="CC149" s="835">
        <f>('Générateur P.Durable 20ans'!$C$16+'Générateur P.Durable 20ans'!$C$13)/(2*100)</f>
        <v>1.25</v>
      </c>
      <c r="CD149" s="835">
        <f>(CD$135*2*CC149)</f>
        <v>-0.5</v>
      </c>
      <c r="CE149" s="835">
        <f>CB$135+(CB$135*CD149)</f>
        <v>5</v>
      </c>
      <c r="CF149" s="835">
        <f>CE149*CE76/10000</f>
        <v>6.7172407904162013E-2</v>
      </c>
      <c r="CG149" s="834"/>
      <c r="CH149" s="827" t="s">
        <v>447</v>
      </c>
      <c r="CI149" s="835">
        <f>('Générateur P.Durable 20ans'!$C$16+'Générateur P.Durable 20ans'!$C$13)/(2*100)</f>
        <v>1.25</v>
      </c>
      <c r="CJ149" s="835">
        <f>(CJ$135*2*CI149)</f>
        <v>-0.5</v>
      </c>
      <c r="CK149" s="835">
        <f>CH$135+(CH$135*CJ149)</f>
        <v>4.25</v>
      </c>
      <c r="CL149" s="835">
        <f>CK149*CK76/10000</f>
        <v>5.8349423704228104E-2</v>
      </c>
      <c r="CM149" s="834"/>
      <c r="CN149" s="827" t="s">
        <v>447</v>
      </c>
      <c r="CO149" s="835">
        <f>('Générateur P.Durable 20ans'!$C$16+'Générateur P.Durable 20ans'!$C$13)/(2*100)</f>
        <v>1.25</v>
      </c>
      <c r="CP149" s="835">
        <f>(CP$135*2*CO149)</f>
        <v>-0.125</v>
      </c>
      <c r="CQ149" s="835">
        <f>CN$135+(CN$135*CP149)</f>
        <v>8.3125</v>
      </c>
      <c r="CR149" s="835">
        <f>CQ149*CQ76/10000</f>
        <v>0.11591865036017839</v>
      </c>
      <c r="CS149" s="834"/>
      <c r="CT149" s="827" t="s">
        <v>447</v>
      </c>
      <c r="CU149" s="835">
        <f>('Générateur P.Durable 20ans'!$C$16+'Générateur P.Durable 20ans'!$C$13)/(2*100)</f>
        <v>1.25</v>
      </c>
      <c r="CV149" s="835">
        <f>(CV$135*2*CU149)</f>
        <v>-0.5</v>
      </c>
      <c r="CW149" s="835">
        <f>CT$135+(CT$135*CV149)</f>
        <v>3.9</v>
      </c>
      <c r="CX149" s="835">
        <f>CW149*CW76/10000</f>
        <v>5.4998421542678366E-2</v>
      </c>
      <c r="CY149" s="834"/>
      <c r="CZ149" s="827" t="s">
        <v>447</v>
      </c>
      <c r="DA149" s="835">
        <f>('Générateur P.Durable 20ans'!$C$16+'Générateur P.Durable 20ans'!$C$13)/(2*100)</f>
        <v>1.25</v>
      </c>
      <c r="DB149" s="835">
        <f>(DB$135*2*DA149)</f>
        <v>-0.5</v>
      </c>
      <c r="DC149" s="835">
        <f>CZ$135+(CZ$135*DB149)</f>
        <v>5</v>
      </c>
      <c r="DD149" s="835">
        <f>DC149*DC76/10000</f>
        <v>7.1079781640147305E-2</v>
      </c>
      <c r="DE149" s="834"/>
      <c r="DF149" s="827" t="s">
        <v>447</v>
      </c>
      <c r="DG149" s="835">
        <f>('Générateur P.Durable 20ans'!$C$16+'Générateur P.Durable 20ans'!$C$13)/(2*100)</f>
        <v>1.25</v>
      </c>
      <c r="DH149" s="835">
        <f>(DH$135*2*DG149)</f>
        <v>-0.5</v>
      </c>
      <c r="DI149" s="835">
        <f>DF$135+(DF$135*DH149)</f>
        <v>4.25</v>
      </c>
      <c r="DJ149" s="835">
        <f>DI149*DI76/10000</f>
        <v>6.0767136454053967E-2</v>
      </c>
      <c r="DK149" s="834"/>
      <c r="DL149" s="827" t="s">
        <v>447</v>
      </c>
      <c r="DM149" s="835">
        <f>('Générateur P.Durable 20ans'!$C$16+'Générateur P.Durable 20ans'!$C$13)/(2*100)</f>
        <v>1.25</v>
      </c>
      <c r="DN149" s="835">
        <f>(DN$135*2*DM149)</f>
        <v>-0.125</v>
      </c>
      <c r="DO149" s="835">
        <f>DL$135+(DL$135*DN149)</f>
        <v>8.3125</v>
      </c>
      <c r="DP149" s="835">
        <f>DO149*DO76/10000</f>
        <v>0.11934574385729929</v>
      </c>
      <c r="DQ149" s="834"/>
      <c r="DR149" s="827" t="s">
        <v>447</v>
      </c>
      <c r="DS149" s="835">
        <f>('Générateur P.Durable 20ans'!$C$16+'Générateur P.Durable 20ans'!$C$13)/(2*100)</f>
        <v>1.25</v>
      </c>
      <c r="DT149" s="835">
        <f>(DT$135*2*DS149)</f>
        <v>-0.5</v>
      </c>
      <c r="DU149" s="835">
        <f>DR$135+(DR$135*DT149)</f>
        <v>0</v>
      </c>
      <c r="DV149" s="835">
        <f>DU149*DU76/10000</f>
        <v>0</v>
      </c>
      <c r="DW149" s="834"/>
      <c r="DX149" s="827" t="s">
        <v>447</v>
      </c>
      <c r="DY149" s="835">
        <f>('Générateur P.Durable 20ans'!$C$16+'Générateur P.Durable 20ans'!$C$13)/(2*100)</f>
        <v>1.25</v>
      </c>
      <c r="DZ149" s="835">
        <f>(DZ$135*2*DY149)</f>
        <v>-0.5</v>
      </c>
      <c r="EA149" s="835">
        <f>DX$135+(DX$135*DZ149)</f>
        <v>0</v>
      </c>
      <c r="EB149" s="835">
        <f>EA149*EA76/10000</f>
        <v>0</v>
      </c>
      <c r="EC149" s="834"/>
      <c r="ED149" s="827" t="s">
        <v>447</v>
      </c>
      <c r="EE149" s="835">
        <f>('Générateur P.Durable 20ans'!$C$16+'Générateur P.Durable 20ans'!$C$13)/(2*100)</f>
        <v>1.25</v>
      </c>
      <c r="EF149" s="835">
        <f>(EF$135*2*EE149)</f>
        <v>-0.5</v>
      </c>
      <c r="EG149" s="835">
        <f>ED$135+(ED$135*EF149)</f>
        <v>0</v>
      </c>
      <c r="EH149" s="835">
        <f>EG149*EG76/10000</f>
        <v>0</v>
      </c>
      <c r="EI149" s="834"/>
      <c r="EJ149" s="827" t="s">
        <v>447</v>
      </c>
      <c r="EK149" s="835">
        <f>('Générateur P.Durable 20ans'!$C$16+'Générateur P.Durable 20ans'!$C$13)/(2*100)</f>
        <v>1.25</v>
      </c>
      <c r="EL149" s="835">
        <f>(EL$135*2*EK149)</f>
        <v>-0.125</v>
      </c>
      <c r="EM149" s="835">
        <f>EJ$135+(EJ$135*EL149)</f>
        <v>0</v>
      </c>
      <c r="EN149" s="835">
        <f>EM149*EM76/10000</f>
        <v>0</v>
      </c>
      <c r="EO149" s="834"/>
      <c r="EP149" s="827" t="s">
        <v>447</v>
      </c>
      <c r="EQ149" s="835">
        <f>('Générateur P.Durable 20ans'!$C$16+'Générateur P.Durable 20ans'!$C$13)/(2*100)</f>
        <v>1.25</v>
      </c>
      <c r="ER149" s="835">
        <f>(ER$135*2*EQ149)</f>
        <v>-0.5</v>
      </c>
      <c r="ES149" s="835">
        <f>EP$135+(EP$135*ER149)</f>
        <v>0</v>
      </c>
      <c r="ET149" s="835">
        <f>ES149*ES76/10000</f>
        <v>0</v>
      </c>
      <c r="EU149" s="834"/>
      <c r="EV149" s="827" t="s">
        <v>447</v>
      </c>
      <c r="EW149" s="835">
        <f>('Générateur P.Durable 20ans'!$C$16+'Générateur P.Durable 20ans'!$C$13)/(2*100)</f>
        <v>1.25</v>
      </c>
      <c r="EX149" s="835">
        <f>(EX$135*2*EW149)</f>
        <v>-0.5</v>
      </c>
      <c r="EY149" s="835">
        <f>EV$135+(EV$135*EX149)</f>
        <v>0</v>
      </c>
      <c r="EZ149" s="835">
        <f>EY149*EY76/10000</f>
        <v>0</v>
      </c>
      <c r="FA149" s="834"/>
      <c r="FB149" s="827" t="s">
        <v>447</v>
      </c>
      <c r="FC149" s="835">
        <f>('Générateur P.Durable 20ans'!$C$16+'Générateur P.Durable 20ans'!$C$13)/(2*100)</f>
        <v>1.25</v>
      </c>
      <c r="FD149" s="835">
        <f>(FD$135*2*FC149)</f>
        <v>-0.5</v>
      </c>
      <c r="FE149" s="835">
        <f>FB$135+(FB$135*FD149)</f>
        <v>0</v>
      </c>
      <c r="FF149" s="835">
        <f>FE149*FE76/10000</f>
        <v>0</v>
      </c>
      <c r="FG149" s="834"/>
      <c r="FH149" s="827" t="s">
        <v>447</v>
      </c>
      <c r="FI149" s="835">
        <f>('Générateur P.Durable 20ans'!$C$16+'Générateur P.Durable 20ans'!$C$13)/(2*100)</f>
        <v>1.25</v>
      </c>
      <c r="FJ149" s="835">
        <f>(FJ$135*2*FI149)</f>
        <v>-0.125</v>
      </c>
      <c r="FK149" s="835">
        <f>FH$135+(FH$135*FJ149)</f>
        <v>0</v>
      </c>
      <c r="FL149" s="835">
        <f>FK149*FK76/10000</f>
        <v>0</v>
      </c>
      <c r="FM149" s="834"/>
      <c r="FN149" s="827" t="s">
        <v>447</v>
      </c>
      <c r="FO149" s="835">
        <f>('Générateur P.Durable 20ans'!$C$16+'Générateur P.Durable 20ans'!$C$13)/(2*100)</f>
        <v>1.25</v>
      </c>
      <c r="FP149" s="835">
        <f>(FP$135*2*FO149)</f>
        <v>-0.5</v>
      </c>
      <c r="FQ149" s="835">
        <f>FN$135+(FN$135*FP149)</f>
        <v>0</v>
      </c>
      <c r="FR149" s="835">
        <f>FQ149*FQ76/10000</f>
        <v>0</v>
      </c>
      <c r="FS149" s="834"/>
      <c r="FT149" s="827" t="s">
        <v>447</v>
      </c>
      <c r="FU149" s="835">
        <f>('Générateur P.Durable 20ans'!$C$16+'Générateur P.Durable 20ans'!$C$13)/(2*100)</f>
        <v>1.25</v>
      </c>
      <c r="FV149" s="835">
        <f>(FV$135*2*FU149)</f>
        <v>-0.5</v>
      </c>
      <c r="FW149" s="835">
        <f>FT$135+(FT$135*FV149)</f>
        <v>0</v>
      </c>
      <c r="FX149" s="835">
        <f>FW149*FW76/10000</f>
        <v>0</v>
      </c>
      <c r="FY149" s="834"/>
    </row>
    <row r="150" spans="1:181" x14ac:dyDescent="0.3">
      <c r="A150" s="19"/>
      <c r="B150" s="827"/>
      <c r="C150" s="835"/>
      <c r="D150" s="835"/>
      <c r="E150" s="835"/>
      <c r="F150" s="835"/>
      <c r="G150" s="834"/>
      <c r="H150" s="827"/>
      <c r="I150" s="835"/>
      <c r="J150" s="835"/>
      <c r="K150" s="835"/>
      <c r="L150" s="835"/>
      <c r="M150" s="834"/>
      <c r="N150" s="827"/>
      <c r="O150" s="835"/>
      <c r="P150" s="835"/>
      <c r="Q150" s="835"/>
      <c r="R150" s="835"/>
      <c r="S150" s="834"/>
      <c r="T150" s="827"/>
      <c r="U150" s="835"/>
      <c r="V150" s="835"/>
      <c r="W150" s="835"/>
      <c r="X150" s="835"/>
      <c r="Y150" s="834"/>
      <c r="Z150" s="827"/>
      <c r="AA150" s="835"/>
      <c r="AB150" s="835"/>
      <c r="AC150" s="835"/>
      <c r="AD150" s="835"/>
      <c r="AE150" s="834"/>
      <c r="AF150" s="827"/>
      <c r="AG150" s="835"/>
      <c r="AH150" s="835"/>
      <c r="AI150" s="835"/>
      <c r="AJ150" s="835"/>
      <c r="AK150" s="834"/>
      <c r="AL150" s="827"/>
      <c r="AM150" s="835"/>
      <c r="AN150" s="835"/>
      <c r="AO150" s="835"/>
      <c r="AP150" s="835"/>
      <c r="AQ150" s="834"/>
      <c r="AR150" s="827"/>
      <c r="AS150" s="835"/>
      <c r="AT150" s="835"/>
      <c r="AU150" s="835"/>
      <c r="AV150" s="835"/>
      <c r="AW150" s="834"/>
      <c r="AX150" s="827"/>
      <c r="AY150" s="835"/>
      <c r="AZ150" s="835"/>
      <c r="BA150" s="835"/>
      <c r="BB150" s="835"/>
      <c r="BC150" s="834"/>
      <c r="BD150" s="827"/>
      <c r="BE150" s="835"/>
      <c r="BF150" s="835"/>
      <c r="BG150" s="835"/>
      <c r="BH150" s="835"/>
      <c r="BI150" s="834"/>
      <c r="BJ150" s="827"/>
      <c r="BK150" s="835"/>
      <c r="BL150" s="835"/>
      <c r="BM150" s="835"/>
      <c r="BN150" s="835"/>
      <c r="BO150" s="834"/>
      <c r="BP150" s="827"/>
      <c r="BQ150" s="835"/>
      <c r="BR150" s="835"/>
      <c r="BS150" s="835"/>
      <c r="BT150" s="835"/>
      <c r="BU150" s="834"/>
      <c r="BV150" s="827"/>
      <c r="BW150" s="835"/>
      <c r="BX150" s="835"/>
      <c r="BY150" s="835"/>
      <c r="BZ150" s="835"/>
      <c r="CA150" s="834"/>
      <c r="CB150" s="827"/>
      <c r="CC150" s="835"/>
      <c r="CD150" s="835"/>
      <c r="CE150" s="835"/>
      <c r="CF150" s="835"/>
      <c r="CG150" s="834"/>
      <c r="CH150" s="827"/>
      <c r="CI150" s="835"/>
      <c r="CJ150" s="835"/>
      <c r="CK150" s="835"/>
      <c r="CL150" s="835"/>
      <c r="CM150" s="834"/>
      <c r="CN150" s="827"/>
      <c r="CO150" s="835"/>
      <c r="CP150" s="835"/>
      <c r="CQ150" s="835"/>
      <c r="CR150" s="835"/>
      <c r="CS150" s="834"/>
      <c r="CT150" s="827"/>
      <c r="CU150" s="835"/>
      <c r="CV150" s="835"/>
      <c r="CW150" s="835"/>
      <c r="CX150" s="835"/>
      <c r="CY150" s="834"/>
      <c r="CZ150" s="827"/>
      <c r="DA150" s="835"/>
      <c r="DB150" s="835"/>
      <c r="DC150" s="835"/>
      <c r="DD150" s="835"/>
      <c r="DE150" s="834"/>
      <c r="DF150" s="827"/>
      <c r="DG150" s="835"/>
      <c r="DH150" s="835"/>
      <c r="DI150" s="835"/>
      <c r="DJ150" s="835"/>
      <c r="DK150" s="834"/>
      <c r="DL150" s="827"/>
      <c r="DM150" s="835"/>
      <c r="DN150" s="835"/>
      <c r="DO150" s="835"/>
      <c r="DP150" s="835"/>
      <c r="DQ150" s="834"/>
      <c r="DR150" s="827"/>
      <c r="DS150" s="835"/>
      <c r="DT150" s="835"/>
      <c r="DU150" s="835"/>
      <c r="DV150" s="835"/>
      <c r="DW150" s="834"/>
      <c r="DX150" s="827"/>
      <c r="DY150" s="835"/>
      <c r="DZ150" s="835"/>
      <c r="EA150" s="835"/>
      <c r="EB150" s="835"/>
      <c r="EC150" s="834"/>
      <c r="ED150" s="827"/>
      <c r="EE150" s="835"/>
      <c r="EF150" s="835"/>
      <c r="EG150" s="835"/>
      <c r="EH150" s="835"/>
      <c r="EI150" s="834"/>
      <c r="EJ150" s="827"/>
      <c r="EK150" s="835"/>
      <c r="EL150" s="835"/>
      <c r="EM150" s="835"/>
      <c r="EN150" s="835"/>
      <c r="EO150" s="834"/>
      <c r="EP150" s="827"/>
      <c r="EQ150" s="835"/>
      <c r="ER150" s="835"/>
      <c r="ES150" s="835"/>
      <c r="ET150" s="835"/>
      <c r="EU150" s="834"/>
      <c r="EV150" s="827"/>
      <c r="EW150" s="835"/>
      <c r="EX150" s="835"/>
      <c r="EY150" s="835"/>
      <c r="EZ150" s="835"/>
      <c r="FA150" s="834"/>
      <c r="FB150" s="827"/>
      <c r="FC150" s="835"/>
      <c r="FD150" s="835"/>
      <c r="FE150" s="835"/>
      <c r="FF150" s="835"/>
      <c r="FG150" s="834"/>
      <c r="FH150" s="827"/>
      <c r="FI150" s="835"/>
      <c r="FJ150" s="835"/>
      <c r="FK150" s="835"/>
      <c r="FL150" s="835"/>
      <c r="FM150" s="834"/>
      <c r="FN150" s="827"/>
      <c r="FO150" s="835"/>
      <c r="FP150" s="835"/>
      <c r="FQ150" s="835"/>
      <c r="FR150" s="835"/>
      <c r="FS150" s="834"/>
      <c r="FT150" s="827"/>
      <c r="FU150" s="835"/>
      <c r="FV150" s="835"/>
      <c r="FW150" s="835"/>
      <c r="FX150" s="835"/>
      <c r="FY150" s="834"/>
    </row>
    <row r="151" spans="1:181" x14ac:dyDescent="0.3">
      <c r="A151" s="19"/>
      <c r="B151" s="827"/>
      <c r="C151" s="835"/>
      <c r="D151" s="835"/>
      <c r="E151" s="835"/>
      <c r="F151" s="835"/>
      <c r="G151" s="834"/>
      <c r="H151" s="827"/>
      <c r="I151" s="835"/>
      <c r="J151" s="835"/>
      <c r="K151" s="835"/>
      <c r="L151" s="835"/>
      <c r="M151" s="834"/>
      <c r="N151" s="827"/>
      <c r="O151" s="835"/>
      <c r="P151" s="835"/>
      <c r="Q151" s="835"/>
      <c r="R151" s="835"/>
      <c r="S151" s="834"/>
      <c r="T151" s="827"/>
      <c r="U151" s="835"/>
      <c r="V151" s="835"/>
      <c r="W151" s="835"/>
      <c r="X151" s="835"/>
      <c r="Y151" s="834"/>
      <c r="Z151" s="827"/>
      <c r="AA151" s="835"/>
      <c r="AB151" s="835"/>
      <c r="AC151" s="835"/>
      <c r="AD151" s="835"/>
      <c r="AE151" s="834"/>
      <c r="AF151" s="827"/>
      <c r="AG151" s="835"/>
      <c r="AH151" s="835"/>
      <c r="AI151" s="835"/>
      <c r="AJ151" s="835"/>
      <c r="AK151" s="834"/>
      <c r="AL151" s="827"/>
      <c r="AM151" s="835"/>
      <c r="AN151" s="835"/>
      <c r="AO151" s="835"/>
      <c r="AP151" s="835"/>
      <c r="AQ151" s="834"/>
      <c r="AR151" s="827"/>
      <c r="AS151" s="835"/>
      <c r="AT151" s="835"/>
      <c r="AU151" s="835"/>
      <c r="AV151" s="835"/>
      <c r="AW151" s="834"/>
      <c r="AX151" s="827"/>
      <c r="AY151" s="835"/>
      <c r="AZ151" s="835"/>
      <c r="BA151" s="835"/>
      <c r="BB151" s="835"/>
      <c r="BC151" s="834"/>
      <c r="BD151" s="827"/>
      <c r="BE151" s="835"/>
      <c r="BF151" s="835"/>
      <c r="BG151" s="835"/>
      <c r="BH151" s="835"/>
      <c r="BI151" s="834"/>
      <c r="BJ151" s="827"/>
      <c r="BK151" s="835"/>
      <c r="BL151" s="835"/>
      <c r="BM151" s="835"/>
      <c r="BN151" s="835"/>
      <c r="BO151" s="834"/>
      <c r="BP151" s="827"/>
      <c r="BQ151" s="835"/>
      <c r="BR151" s="835"/>
      <c r="BS151" s="835"/>
      <c r="BT151" s="835"/>
      <c r="BU151" s="834"/>
      <c r="BV151" s="827"/>
      <c r="BW151" s="835"/>
      <c r="BX151" s="835"/>
      <c r="BY151" s="835"/>
      <c r="BZ151" s="835"/>
      <c r="CA151" s="834"/>
      <c r="CB151" s="827"/>
      <c r="CC151" s="835"/>
      <c r="CD151" s="835"/>
      <c r="CE151" s="835"/>
      <c r="CF151" s="835"/>
      <c r="CG151" s="834"/>
      <c r="CH151" s="827"/>
      <c r="CI151" s="835"/>
      <c r="CJ151" s="835"/>
      <c r="CK151" s="835"/>
      <c r="CL151" s="835"/>
      <c r="CM151" s="834"/>
      <c r="CN151" s="827"/>
      <c r="CO151" s="835"/>
      <c r="CP151" s="835"/>
      <c r="CQ151" s="835"/>
      <c r="CR151" s="835"/>
      <c r="CS151" s="834"/>
      <c r="CT151" s="827"/>
      <c r="CU151" s="835"/>
      <c r="CV151" s="835"/>
      <c r="CW151" s="835"/>
      <c r="CX151" s="835"/>
      <c r="CY151" s="834"/>
      <c r="CZ151" s="827"/>
      <c r="DA151" s="835"/>
      <c r="DB151" s="835"/>
      <c r="DC151" s="835"/>
      <c r="DD151" s="835"/>
      <c r="DE151" s="834"/>
      <c r="DF151" s="827"/>
      <c r="DG151" s="835"/>
      <c r="DH151" s="835"/>
      <c r="DI151" s="835"/>
      <c r="DJ151" s="835"/>
      <c r="DK151" s="834"/>
      <c r="DL151" s="827"/>
      <c r="DM151" s="835"/>
      <c r="DN151" s="835"/>
      <c r="DO151" s="835"/>
      <c r="DP151" s="835"/>
      <c r="DQ151" s="834"/>
      <c r="DR151" s="827"/>
      <c r="DS151" s="835"/>
      <c r="DT151" s="835"/>
      <c r="DU151" s="835"/>
      <c r="DV151" s="835"/>
      <c r="DW151" s="834"/>
      <c r="DX151" s="827"/>
      <c r="DY151" s="835"/>
      <c r="DZ151" s="835"/>
      <c r="EA151" s="835"/>
      <c r="EB151" s="835"/>
      <c r="EC151" s="834"/>
      <c r="ED151" s="827"/>
      <c r="EE151" s="835"/>
      <c r="EF151" s="835"/>
      <c r="EG151" s="835"/>
      <c r="EH151" s="835"/>
      <c r="EI151" s="834"/>
      <c r="EJ151" s="827"/>
      <c r="EK151" s="835"/>
      <c r="EL151" s="835"/>
      <c r="EM151" s="835"/>
      <c r="EN151" s="835"/>
      <c r="EO151" s="834"/>
      <c r="EP151" s="827"/>
      <c r="EQ151" s="835"/>
      <c r="ER151" s="835"/>
      <c r="ES151" s="835"/>
      <c r="ET151" s="835"/>
      <c r="EU151" s="834"/>
      <c r="EV151" s="827"/>
      <c r="EW151" s="835"/>
      <c r="EX151" s="835"/>
      <c r="EY151" s="835"/>
      <c r="EZ151" s="835"/>
      <c r="FA151" s="834"/>
      <c r="FB151" s="827"/>
      <c r="FC151" s="835"/>
      <c r="FD151" s="835"/>
      <c r="FE151" s="835"/>
      <c r="FF151" s="835"/>
      <c r="FG151" s="834"/>
      <c r="FH151" s="827"/>
      <c r="FI151" s="835"/>
      <c r="FJ151" s="835"/>
      <c r="FK151" s="835"/>
      <c r="FL151" s="835"/>
      <c r="FM151" s="834"/>
      <c r="FN151" s="827"/>
      <c r="FO151" s="835"/>
      <c r="FP151" s="835"/>
      <c r="FQ151" s="835"/>
      <c r="FR151" s="835"/>
      <c r="FS151" s="834"/>
      <c r="FT151" s="827"/>
      <c r="FU151" s="835"/>
      <c r="FV151" s="835"/>
      <c r="FW151" s="835"/>
      <c r="FX151" s="835"/>
      <c r="FY151" s="834"/>
    </row>
    <row r="152" spans="1:181" x14ac:dyDescent="0.3">
      <c r="A152" s="19"/>
      <c r="B152" s="827" t="s">
        <v>446</v>
      </c>
      <c r="C152" s="835"/>
      <c r="D152" s="835"/>
      <c r="E152" s="835"/>
      <c r="F152" s="835"/>
      <c r="G152" s="834"/>
      <c r="H152" s="827" t="s">
        <v>446</v>
      </c>
      <c r="I152" s="835"/>
      <c r="J152" s="835"/>
      <c r="K152" s="835"/>
      <c r="L152" s="835"/>
      <c r="M152" s="834"/>
      <c r="N152" s="827" t="s">
        <v>446</v>
      </c>
      <c r="O152" s="835"/>
      <c r="P152" s="835"/>
      <c r="Q152" s="835"/>
      <c r="R152" s="835"/>
      <c r="S152" s="834"/>
      <c r="T152" s="827" t="s">
        <v>446</v>
      </c>
      <c r="U152" s="835"/>
      <c r="V152" s="835"/>
      <c r="W152" s="835"/>
      <c r="X152" s="835"/>
      <c r="Y152" s="834"/>
      <c r="Z152" s="827" t="s">
        <v>446</v>
      </c>
      <c r="AA152" s="835"/>
      <c r="AB152" s="835"/>
      <c r="AC152" s="835"/>
      <c r="AD152" s="835"/>
      <c r="AE152" s="834"/>
      <c r="AF152" s="827" t="s">
        <v>446</v>
      </c>
      <c r="AG152" s="835"/>
      <c r="AH152" s="835"/>
      <c r="AI152" s="835"/>
      <c r="AJ152" s="835"/>
      <c r="AK152" s="834"/>
      <c r="AL152" s="827" t="s">
        <v>446</v>
      </c>
      <c r="AM152" s="835"/>
      <c r="AN152" s="835"/>
      <c r="AO152" s="835"/>
      <c r="AP152" s="835"/>
      <c r="AQ152" s="834"/>
      <c r="AR152" s="827" t="s">
        <v>446</v>
      </c>
      <c r="AS152" s="835"/>
      <c r="AT152" s="835"/>
      <c r="AU152" s="835"/>
      <c r="AV152" s="835"/>
      <c r="AW152" s="834"/>
      <c r="AX152" s="827" t="s">
        <v>446</v>
      </c>
      <c r="AY152" s="835"/>
      <c r="AZ152" s="835"/>
      <c r="BA152" s="835"/>
      <c r="BB152" s="835"/>
      <c r="BC152" s="834"/>
      <c r="BD152" s="827" t="s">
        <v>446</v>
      </c>
      <c r="BE152" s="835"/>
      <c r="BF152" s="835"/>
      <c r="BG152" s="835"/>
      <c r="BH152" s="835"/>
      <c r="BI152" s="834"/>
      <c r="BJ152" s="827" t="s">
        <v>446</v>
      </c>
      <c r="BK152" s="835"/>
      <c r="BL152" s="835"/>
      <c r="BM152" s="835"/>
      <c r="BN152" s="835"/>
      <c r="BO152" s="834"/>
      <c r="BP152" s="827" t="s">
        <v>446</v>
      </c>
      <c r="BQ152" s="835"/>
      <c r="BR152" s="835"/>
      <c r="BS152" s="835"/>
      <c r="BT152" s="835"/>
      <c r="BU152" s="834"/>
      <c r="BV152" s="827" t="s">
        <v>446</v>
      </c>
      <c r="BW152" s="835"/>
      <c r="BX152" s="835"/>
      <c r="BY152" s="835"/>
      <c r="BZ152" s="835"/>
      <c r="CA152" s="834"/>
      <c r="CB152" s="827" t="s">
        <v>446</v>
      </c>
      <c r="CC152" s="835"/>
      <c r="CD152" s="835"/>
      <c r="CE152" s="835"/>
      <c r="CF152" s="835"/>
      <c r="CG152" s="834"/>
      <c r="CH152" s="827" t="s">
        <v>446</v>
      </c>
      <c r="CI152" s="835"/>
      <c r="CJ152" s="835"/>
      <c r="CK152" s="835"/>
      <c r="CL152" s="835"/>
      <c r="CM152" s="834"/>
      <c r="CN152" s="827" t="s">
        <v>446</v>
      </c>
      <c r="CO152" s="835"/>
      <c r="CP152" s="835"/>
      <c r="CQ152" s="835"/>
      <c r="CR152" s="835"/>
      <c r="CS152" s="834"/>
      <c r="CT152" s="827" t="s">
        <v>446</v>
      </c>
      <c r="CU152" s="835"/>
      <c r="CV152" s="835"/>
      <c r="CW152" s="835"/>
      <c r="CX152" s="835"/>
      <c r="CY152" s="834"/>
      <c r="CZ152" s="827" t="s">
        <v>446</v>
      </c>
      <c r="DA152" s="835"/>
      <c r="DB152" s="835"/>
      <c r="DC152" s="835"/>
      <c r="DD152" s="835"/>
      <c r="DE152" s="834"/>
      <c r="DF152" s="827" t="s">
        <v>446</v>
      </c>
      <c r="DG152" s="835"/>
      <c r="DH152" s="835"/>
      <c r="DI152" s="835"/>
      <c r="DJ152" s="835"/>
      <c r="DK152" s="834"/>
      <c r="DL152" s="827" t="s">
        <v>446</v>
      </c>
      <c r="DM152" s="835"/>
      <c r="DN152" s="835"/>
      <c r="DO152" s="835"/>
      <c r="DP152" s="835"/>
      <c r="DQ152" s="834"/>
      <c r="DR152" s="827" t="s">
        <v>446</v>
      </c>
      <c r="DS152" s="835"/>
      <c r="DT152" s="835"/>
      <c r="DU152" s="835"/>
      <c r="DV152" s="835"/>
      <c r="DW152" s="834"/>
      <c r="DX152" s="827" t="s">
        <v>446</v>
      </c>
      <c r="DY152" s="835"/>
      <c r="DZ152" s="835"/>
      <c r="EA152" s="835"/>
      <c r="EB152" s="835"/>
      <c r="EC152" s="834"/>
      <c r="ED152" s="827" t="s">
        <v>446</v>
      </c>
      <c r="EE152" s="835"/>
      <c r="EF152" s="835"/>
      <c r="EG152" s="835"/>
      <c r="EH152" s="835"/>
      <c r="EI152" s="834"/>
      <c r="EJ152" s="827" t="s">
        <v>446</v>
      </c>
      <c r="EK152" s="835"/>
      <c r="EL152" s="835"/>
      <c r="EM152" s="835"/>
      <c r="EN152" s="835"/>
      <c r="EO152" s="834"/>
      <c r="EP152" s="827" t="s">
        <v>446</v>
      </c>
      <c r="EQ152" s="835"/>
      <c r="ER152" s="835"/>
      <c r="ES152" s="835"/>
      <c r="ET152" s="835"/>
      <c r="EU152" s="834"/>
      <c r="EV152" s="827" t="s">
        <v>446</v>
      </c>
      <c r="EW152" s="835"/>
      <c r="EX152" s="835"/>
      <c r="EY152" s="835"/>
      <c r="EZ152" s="835"/>
      <c r="FA152" s="834"/>
      <c r="FB152" s="827" t="s">
        <v>446</v>
      </c>
      <c r="FC152" s="835"/>
      <c r="FD152" s="835"/>
      <c r="FE152" s="835"/>
      <c r="FF152" s="835"/>
      <c r="FG152" s="834"/>
      <c r="FH152" s="827" t="s">
        <v>446</v>
      </c>
      <c r="FI152" s="835"/>
      <c r="FJ152" s="835"/>
      <c r="FK152" s="835"/>
      <c r="FL152" s="835"/>
      <c r="FM152" s="834"/>
      <c r="FN152" s="827" t="s">
        <v>446</v>
      </c>
      <c r="FO152" s="835"/>
      <c r="FP152" s="835"/>
      <c r="FQ152" s="835"/>
      <c r="FR152" s="835"/>
      <c r="FS152" s="834"/>
      <c r="FT152" s="827" t="s">
        <v>446</v>
      </c>
      <c r="FU152" s="835"/>
      <c r="FV152" s="835"/>
      <c r="FW152" s="835"/>
      <c r="FX152" s="835"/>
      <c r="FY152" s="834"/>
    </row>
    <row r="153" spans="1:181" x14ac:dyDescent="0.3">
      <c r="A153" s="19"/>
      <c r="B153" s="827" t="s">
        <v>418</v>
      </c>
      <c r="C153" s="835">
        <f>'Générateur P.Durable 20ans'!$C$13/100</f>
        <v>1</v>
      </c>
      <c r="D153" s="835">
        <f>D$135*C153</f>
        <v>-0.2</v>
      </c>
      <c r="E153" s="835">
        <f>B$135+(B$135*D153)</f>
        <v>6.24</v>
      </c>
      <c r="F153" s="835">
        <f>E153*D80/10000</f>
        <v>0</v>
      </c>
      <c r="G153" s="834"/>
      <c r="H153" s="827" t="s">
        <v>418</v>
      </c>
      <c r="I153" s="835">
        <f>'Générateur P.Durable 20ans'!$C$13/100</f>
        <v>1</v>
      </c>
      <c r="J153" s="835">
        <f>J$135*I153</f>
        <v>-0.2</v>
      </c>
      <c r="K153" s="835">
        <f>H$135+(H$135*J153)</f>
        <v>8</v>
      </c>
      <c r="L153" s="835">
        <f>K153*J80/10000</f>
        <v>0.21339122830903476</v>
      </c>
      <c r="M153" s="834"/>
      <c r="N153" s="827" t="s">
        <v>418</v>
      </c>
      <c r="O153" s="835">
        <f>'Générateur P.Durable 20ans'!$C$13/100</f>
        <v>1</v>
      </c>
      <c r="P153" s="835">
        <f>P$135*O153</f>
        <v>-0.2</v>
      </c>
      <c r="Q153" s="835">
        <f>N$135+(N$135*P153)</f>
        <v>6.8</v>
      </c>
      <c r="R153" s="835">
        <f>Q153*P80/10000</f>
        <v>0.36693671421917412</v>
      </c>
      <c r="S153" s="834"/>
      <c r="T153" s="827" t="s">
        <v>418</v>
      </c>
      <c r="U153" s="835">
        <f>'Générateur P.Durable 20ans'!$C$13/100</f>
        <v>1</v>
      </c>
      <c r="V153" s="835">
        <f>V$135*U153</f>
        <v>-0.05</v>
      </c>
      <c r="W153" s="835">
        <f>T$135+(T$135*V153)</f>
        <v>9.0250000000000004</v>
      </c>
      <c r="X153" s="835">
        <f>W153*V80/10000</f>
        <v>0.72509034070006484</v>
      </c>
      <c r="Y153" s="834"/>
      <c r="Z153" s="827" t="s">
        <v>418</v>
      </c>
      <c r="AA153" s="835">
        <f>'Générateur P.Durable 20ans'!$C$13/100</f>
        <v>1</v>
      </c>
      <c r="AB153" s="835">
        <f>AB$135*AA153</f>
        <v>-0.2</v>
      </c>
      <c r="AC153" s="835">
        <f>Z$135+(Z$135*AB153)</f>
        <v>6.24</v>
      </c>
      <c r="AD153" s="835">
        <f>AC153*AB80/10000</f>
        <v>0.65200210422980232</v>
      </c>
      <c r="AE153" s="834"/>
      <c r="AF153" s="827" t="s">
        <v>418</v>
      </c>
      <c r="AG153" s="835">
        <f>'Générateur P.Durable 20ans'!$C$13/100</f>
        <v>1</v>
      </c>
      <c r="AH153" s="835">
        <f>AH$135*AG153</f>
        <v>-0.2</v>
      </c>
      <c r="AI153" s="835">
        <f>AF$135+(AF$135*AH153)</f>
        <v>8</v>
      </c>
      <c r="AJ153" s="835">
        <f>AI153*AH80/10000</f>
        <v>1.0040331000372273</v>
      </c>
      <c r="AK153" s="834"/>
      <c r="AL153" s="827" t="s">
        <v>418</v>
      </c>
      <c r="AM153" s="835">
        <f>'Générateur P.Durable 20ans'!$C$13/100</f>
        <v>1</v>
      </c>
      <c r="AN153" s="835">
        <f>AN$135*AM153</f>
        <v>-0.2</v>
      </c>
      <c r="AO153" s="835">
        <f>AL$135+(AL$135*AN153)</f>
        <v>6.8</v>
      </c>
      <c r="AP153" s="835">
        <f>AO153*AN80/10000</f>
        <v>0.9725131886803019</v>
      </c>
      <c r="AQ153" s="834"/>
      <c r="AR153" s="827" t="s">
        <v>418</v>
      </c>
      <c r="AS153" s="835">
        <f>'Générateur P.Durable 20ans'!$C$13/100</f>
        <v>1</v>
      </c>
      <c r="AT153" s="835">
        <f>AT$135*AS153</f>
        <v>-0.05</v>
      </c>
      <c r="AU153" s="835">
        <f>AR$135+(AR$135*AT153)</f>
        <v>9.0250000000000004</v>
      </c>
      <c r="AV153" s="835">
        <f>AU153*AT80/10000</f>
        <v>1.4177406224765061</v>
      </c>
      <c r="AW153" s="834"/>
      <c r="AX153" s="827" t="s">
        <v>418</v>
      </c>
      <c r="AY153" s="835">
        <f>'Générateur P.Durable 20ans'!$C$13/100</f>
        <v>1</v>
      </c>
      <c r="AZ153" s="835">
        <f>AZ$135*AY153</f>
        <v>-0.2</v>
      </c>
      <c r="BA153" s="835">
        <f>AX$135+(AX$135*AZ153)</f>
        <v>6.24</v>
      </c>
      <c r="BB153" s="835">
        <f>BA153*AZ80/10000</f>
        <v>1.0488079158421717</v>
      </c>
      <c r="BC153" s="834"/>
      <c r="BD153" s="827" t="s">
        <v>418</v>
      </c>
      <c r="BE153" s="835">
        <f>'Générateur P.Durable 20ans'!$C$13/100</f>
        <v>1</v>
      </c>
      <c r="BF153" s="835">
        <f>BF$135*BE153</f>
        <v>-0.2</v>
      </c>
      <c r="BG153" s="835">
        <f>BD$135+(BD$135*BF153)</f>
        <v>8</v>
      </c>
      <c r="BH153" s="835">
        <f>BG153*BF80/10000</f>
        <v>1.4117331695872826</v>
      </c>
      <c r="BI153" s="834"/>
      <c r="BJ153" s="827" t="s">
        <v>418</v>
      </c>
      <c r="BK153" s="835">
        <f>'Générateur P.Durable 20ans'!$C$13/100</f>
        <v>1</v>
      </c>
      <c r="BL153" s="835">
        <f>BL$135*BK153</f>
        <v>-0.2</v>
      </c>
      <c r="BM153" s="835">
        <f>BJ$135+(BJ$135*BL153)</f>
        <v>6.8</v>
      </c>
      <c r="BN153" s="835">
        <f>BM153*BL80/10000</f>
        <v>1.2427875574227532</v>
      </c>
      <c r="BO153" s="834"/>
      <c r="BP153" s="827" t="s">
        <v>418</v>
      </c>
      <c r="BQ153" s="835">
        <f>'Générateur P.Durable 20ans'!$C$13/100</f>
        <v>1</v>
      </c>
      <c r="BR153" s="835">
        <f>BR$135*BQ153</f>
        <v>-0.05</v>
      </c>
      <c r="BS153" s="835">
        <f>BP$135+(BP$135*BR153)</f>
        <v>9.0250000000000004</v>
      </c>
      <c r="BT153" s="835">
        <f>BS153*BR80/10000</f>
        <v>1.691549660754637</v>
      </c>
      <c r="BU153" s="834"/>
      <c r="BV153" s="827" t="s">
        <v>418</v>
      </c>
      <c r="BW153" s="835">
        <f>'Générateur P.Durable 20ans'!$C$13/100</f>
        <v>1</v>
      </c>
      <c r="BX153" s="835">
        <f>BX$135*BW153</f>
        <v>-0.2</v>
      </c>
      <c r="BY153" s="835">
        <f>BV$135+(BV$135*BX153)</f>
        <v>6.24</v>
      </c>
      <c r="BZ153" s="835">
        <f>BY153*BX80/10000</f>
        <v>1.1909402062642129</v>
      </c>
      <c r="CA153" s="834"/>
      <c r="CB153" s="827" t="s">
        <v>418</v>
      </c>
      <c r="CC153" s="835">
        <f>'Générateur P.Durable 20ans'!$C$13/100</f>
        <v>1</v>
      </c>
      <c r="CD153" s="835">
        <f>CD$135*CC153</f>
        <v>-0.2</v>
      </c>
      <c r="CE153" s="835">
        <f>CB$135+(CB$135*CD153)</f>
        <v>8</v>
      </c>
      <c r="CF153" s="835">
        <f>CE153*CD80/10000</f>
        <v>1.5468379031547272</v>
      </c>
      <c r="CG153" s="834"/>
      <c r="CH153" s="827" t="s">
        <v>418</v>
      </c>
      <c r="CI153" s="835">
        <f>'Générateur P.Durable 20ans'!$C$13/100</f>
        <v>1</v>
      </c>
      <c r="CJ153" s="835">
        <f>CJ$135*CI153</f>
        <v>-0.2</v>
      </c>
      <c r="CK153" s="835">
        <f>CH$135+(CH$135*CJ153)</f>
        <v>6.8</v>
      </c>
      <c r="CL153" s="835">
        <f>CK153*CJ80/10000</f>
        <v>1.3271440059519055</v>
      </c>
      <c r="CM153" s="834"/>
      <c r="CN153" s="827" t="s">
        <v>418</v>
      </c>
      <c r="CO153" s="835">
        <f>'Générateur P.Durable 20ans'!$C$13/100</f>
        <v>1</v>
      </c>
      <c r="CP153" s="835">
        <f>CP$135*CO153</f>
        <v>-0.05</v>
      </c>
      <c r="CQ153" s="835">
        <f>CN$135+(CN$135*CP153)</f>
        <v>9.0250000000000004</v>
      </c>
      <c r="CR153" s="835">
        <f>CQ153*CP80/10000</f>
        <v>1.7732285107715158</v>
      </c>
      <c r="CS153" s="834"/>
      <c r="CT153" s="827" t="s">
        <v>418</v>
      </c>
      <c r="CU153" s="835">
        <f>'Générateur P.Durable 20ans'!$C$13/100</f>
        <v>1</v>
      </c>
      <c r="CV153" s="835">
        <f>CV$135*CU153</f>
        <v>-0.2</v>
      </c>
      <c r="CW153" s="835">
        <f>CT$135+(CT$135*CV153)</f>
        <v>6.24</v>
      </c>
      <c r="CX153" s="835">
        <f>CW153*CV80/10000</f>
        <v>1.2319348464944315</v>
      </c>
      <c r="CY153" s="834"/>
      <c r="CZ153" s="827" t="s">
        <v>418</v>
      </c>
      <c r="DA153" s="835">
        <f>'Générateur P.Durable 20ans'!$C$13/100</f>
        <v>1</v>
      </c>
      <c r="DB153" s="835">
        <f>DB$135*DA153</f>
        <v>-0.2</v>
      </c>
      <c r="DC153" s="835">
        <f>CZ$135+(CZ$135*DB153)</f>
        <v>8</v>
      </c>
      <c r="DD153" s="835">
        <f>DC153*DB80/10000</f>
        <v>1.5848511160077072</v>
      </c>
      <c r="DE153" s="834"/>
      <c r="DF153" s="827" t="s">
        <v>418</v>
      </c>
      <c r="DG153" s="835">
        <f>'Générateur P.Durable 20ans'!$C$13/100</f>
        <v>1</v>
      </c>
      <c r="DH153" s="835">
        <f>DH$135*DG153</f>
        <v>-0.2</v>
      </c>
      <c r="DI153" s="835">
        <f>DF$135+(DF$135*DH153)</f>
        <v>6.8</v>
      </c>
      <c r="DJ153" s="835">
        <f>DI153*DH80/10000</f>
        <v>1.3504524955448476</v>
      </c>
      <c r="DK153" s="834"/>
      <c r="DL153" s="827" t="s">
        <v>418</v>
      </c>
      <c r="DM153" s="835">
        <f>'Générateur P.Durable 20ans'!$C$13/100</f>
        <v>1</v>
      </c>
      <c r="DN153" s="835">
        <f>DN$135*DM153</f>
        <v>-0.05</v>
      </c>
      <c r="DO153" s="835">
        <f>DL$135+(DL$135*DN153)</f>
        <v>9.0250000000000004</v>
      </c>
      <c r="DP153" s="835">
        <f>DO153*DN80/10000</f>
        <v>1.7955020697941935</v>
      </c>
      <c r="DQ153" s="834"/>
      <c r="DR153" s="827" t="s">
        <v>418</v>
      </c>
      <c r="DS153" s="835">
        <f>'Générateur P.Durable 20ans'!$C$13/100</f>
        <v>1</v>
      </c>
      <c r="DT153" s="835">
        <f>DT$135*DS153</f>
        <v>-0.2</v>
      </c>
      <c r="DU153" s="835">
        <f>DR$135+(DR$135*DT153)</f>
        <v>0</v>
      </c>
      <c r="DV153" s="835">
        <f>DU153*DT80/10000</f>
        <v>0</v>
      </c>
      <c r="DW153" s="834"/>
      <c r="DX153" s="827" t="s">
        <v>418</v>
      </c>
      <c r="DY153" s="835">
        <f>'Générateur P.Durable 20ans'!$C$13/100</f>
        <v>1</v>
      </c>
      <c r="DZ153" s="835">
        <f>DZ$135*DY153</f>
        <v>-0.2</v>
      </c>
      <c r="EA153" s="835">
        <f>DX$135+(DX$135*DZ153)</f>
        <v>0</v>
      </c>
      <c r="EB153" s="835">
        <f>EA153*DZ80/10000</f>
        <v>0</v>
      </c>
      <c r="EC153" s="834"/>
      <c r="ED153" s="827" t="s">
        <v>418</v>
      </c>
      <c r="EE153" s="835">
        <f>'Générateur P.Durable 20ans'!$C$13/100</f>
        <v>1</v>
      </c>
      <c r="EF153" s="835">
        <f>EF$135*EE153</f>
        <v>-0.2</v>
      </c>
      <c r="EG153" s="835">
        <f>ED$135+(ED$135*EF153)</f>
        <v>0</v>
      </c>
      <c r="EH153" s="835">
        <f>EG153*EF80/10000</f>
        <v>0</v>
      </c>
      <c r="EI153" s="834"/>
      <c r="EJ153" s="827" t="s">
        <v>418</v>
      </c>
      <c r="EK153" s="835">
        <f>'Générateur P.Durable 20ans'!$C$13/100</f>
        <v>1</v>
      </c>
      <c r="EL153" s="835">
        <f>EL$135*EK153</f>
        <v>-0.05</v>
      </c>
      <c r="EM153" s="835">
        <f>EJ$135+(EJ$135*EL153)</f>
        <v>0</v>
      </c>
      <c r="EN153" s="835">
        <f>EM153*EL80/10000</f>
        <v>0</v>
      </c>
      <c r="EO153" s="834"/>
      <c r="EP153" s="827" t="s">
        <v>418</v>
      </c>
      <c r="EQ153" s="835">
        <f>'Générateur P.Durable 20ans'!$C$13/100</f>
        <v>1</v>
      </c>
      <c r="ER153" s="835">
        <f>ER$135*EQ153</f>
        <v>-0.2</v>
      </c>
      <c r="ES153" s="835">
        <f>EP$135+(EP$135*ER153)</f>
        <v>0</v>
      </c>
      <c r="ET153" s="835">
        <f>ES153*ER80/10000</f>
        <v>0</v>
      </c>
      <c r="EU153" s="834"/>
      <c r="EV153" s="827" t="s">
        <v>418</v>
      </c>
      <c r="EW153" s="835">
        <f>'Générateur P.Durable 20ans'!$C$13/100</f>
        <v>1</v>
      </c>
      <c r="EX153" s="835">
        <f>EX$135*EW153</f>
        <v>-0.2</v>
      </c>
      <c r="EY153" s="835">
        <f>EV$135+(EV$135*EX153)</f>
        <v>0</v>
      </c>
      <c r="EZ153" s="835">
        <f>EY153*EX80/10000</f>
        <v>0</v>
      </c>
      <c r="FA153" s="834"/>
      <c r="FB153" s="827" t="s">
        <v>418</v>
      </c>
      <c r="FC153" s="835">
        <f>'Générateur P.Durable 20ans'!$C$13/100</f>
        <v>1</v>
      </c>
      <c r="FD153" s="835">
        <f>FD$135*FC153</f>
        <v>-0.2</v>
      </c>
      <c r="FE153" s="835">
        <f>FB$135+(FB$135*FD153)</f>
        <v>0</v>
      </c>
      <c r="FF153" s="835">
        <f>FE153*FD80/10000</f>
        <v>0</v>
      </c>
      <c r="FG153" s="834"/>
      <c r="FH153" s="827" t="s">
        <v>418</v>
      </c>
      <c r="FI153" s="835">
        <f>'Générateur P.Durable 20ans'!$C$13/100</f>
        <v>1</v>
      </c>
      <c r="FJ153" s="835">
        <f>FJ$135*FI153</f>
        <v>-0.05</v>
      </c>
      <c r="FK153" s="835">
        <f>FH$135+(FH$135*FJ153)</f>
        <v>0</v>
      </c>
      <c r="FL153" s="835">
        <f>FK153*FJ80/10000</f>
        <v>0</v>
      </c>
      <c r="FM153" s="834"/>
      <c r="FN153" s="827" t="s">
        <v>418</v>
      </c>
      <c r="FO153" s="835">
        <f>'Générateur P.Durable 20ans'!$C$13/100</f>
        <v>1</v>
      </c>
      <c r="FP153" s="835">
        <f>FP$135*FO153</f>
        <v>-0.2</v>
      </c>
      <c r="FQ153" s="835">
        <f>FN$135+(FN$135*FP153)</f>
        <v>0</v>
      </c>
      <c r="FR153" s="835">
        <f>FQ153*FP80/10000</f>
        <v>0</v>
      </c>
      <c r="FS153" s="834"/>
      <c r="FT153" s="827" t="s">
        <v>418</v>
      </c>
      <c r="FU153" s="835">
        <f>'Générateur P.Durable 20ans'!$C$13/100</f>
        <v>1</v>
      </c>
      <c r="FV153" s="835">
        <f>FV$135*FU153</f>
        <v>-0.2</v>
      </c>
      <c r="FW153" s="835">
        <f>FT$135+(FT$135*FV153)</f>
        <v>0</v>
      </c>
      <c r="FX153" s="835">
        <f>FW153*FV80/10000</f>
        <v>0</v>
      </c>
      <c r="FY153" s="834"/>
    </row>
    <row r="154" spans="1:181" x14ac:dyDescent="0.3">
      <c r="A154" s="19"/>
      <c r="B154" s="827" t="s">
        <v>417</v>
      </c>
      <c r="C154" s="835">
        <f>'Générateur P.Durable 20ans'!$C$14/100</f>
        <v>0.5</v>
      </c>
      <c r="D154" s="835">
        <f>D$135*C154</f>
        <v>-0.1</v>
      </c>
      <c r="E154" s="835">
        <f>B$135+(B$135*D154)</f>
        <v>7.02</v>
      </c>
      <c r="F154" s="835">
        <f>E154*D81/10000</f>
        <v>0</v>
      </c>
      <c r="G154" s="834"/>
      <c r="H154" s="827" t="s">
        <v>417</v>
      </c>
      <c r="I154" s="835">
        <f>'Générateur P.Durable 20ans'!$C$14/100</f>
        <v>0.5</v>
      </c>
      <c r="J154" s="835">
        <f>J$135*I154</f>
        <v>-0.1</v>
      </c>
      <c r="K154" s="835">
        <f>H$135+(H$135*J154)</f>
        <v>9</v>
      </c>
      <c r="L154" s="835">
        <f>K154*J81/10000</f>
        <v>0.24006513184766409</v>
      </c>
      <c r="M154" s="834"/>
      <c r="N154" s="827" t="s">
        <v>417</v>
      </c>
      <c r="O154" s="835">
        <f>'Générateur P.Durable 20ans'!$C$14/100</f>
        <v>0.5</v>
      </c>
      <c r="P154" s="835">
        <f>P$135*O154</f>
        <v>-0.1</v>
      </c>
      <c r="Q154" s="835">
        <f>N$135+(N$135*P154)</f>
        <v>7.65</v>
      </c>
      <c r="R154" s="835">
        <f>Q154*P81/10000</f>
        <v>0.41280380349657086</v>
      </c>
      <c r="S154" s="834"/>
      <c r="T154" s="827" t="s">
        <v>417</v>
      </c>
      <c r="U154" s="835">
        <f>'Générateur P.Durable 20ans'!$C$14/100</f>
        <v>0.5</v>
      </c>
      <c r="V154" s="835">
        <f>V$135*U154</f>
        <v>-2.5000000000000001E-2</v>
      </c>
      <c r="W154" s="835">
        <f>T$135+(T$135*V154)</f>
        <v>9.2624999999999993</v>
      </c>
      <c r="X154" s="835">
        <f>W154*V81/10000</f>
        <v>0.74417166545532965</v>
      </c>
      <c r="Y154" s="834"/>
      <c r="Z154" s="827" t="s">
        <v>417</v>
      </c>
      <c r="AA154" s="835">
        <f>'Générateur P.Durable 20ans'!$C$14/100</f>
        <v>0.5</v>
      </c>
      <c r="AB154" s="835">
        <f>AB$135*AA154</f>
        <v>-0.1</v>
      </c>
      <c r="AC154" s="835">
        <f>Z$135+(Z$135*AB154)</f>
        <v>7.02</v>
      </c>
      <c r="AD154" s="835">
        <f>AC154*AB81/10000</f>
        <v>0.73350236725852747</v>
      </c>
      <c r="AE154" s="834"/>
      <c r="AF154" s="827" t="s">
        <v>417</v>
      </c>
      <c r="AG154" s="835">
        <f>'Générateur P.Durable 20ans'!$C$14/100</f>
        <v>0.5</v>
      </c>
      <c r="AH154" s="835">
        <f>AH$135*AG154</f>
        <v>-0.1</v>
      </c>
      <c r="AI154" s="835">
        <f>AF$135+(AF$135*AH154)</f>
        <v>9</v>
      </c>
      <c r="AJ154" s="835">
        <f>AI154*AH81/10000</f>
        <v>1.1295372375418808</v>
      </c>
      <c r="AK154" s="834"/>
      <c r="AL154" s="827" t="s">
        <v>417</v>
      </c>
      <c r="AM154" s="835">
        <f>'Générateur P.Durable 20ans'!$C$14/100</f>
        <v>0.5</v>
      </c>
      <c r="AN154" s="835">
        <f>AN$135*AM154</f>
        <v>-0.1</v>
      </c>
      <c r="AO154" s="835">
        <f>AL$135+(AL$135*AN154)</f>
        <v>7.65</v>
      </c>
      <c r="AP154" s="835">
        <f>AO154*AN81/10000</f>
        <v>1.0940773372653398</v>
      </c>
      <c r="AQ154" s="834"/>
      <c r="AR154" s="827" t="s">
        <v>417</v>
      </c>
      <c r="AS154" s="835">
        <f>'Générateur P.Durable 20ans'!$C$14/100</f>
        <v>0.5</v>
      </c>
      <c r="AT154" s="835">
        <f>AT$135*AS154</f>
        <v>-2.5000000000000001E-2</v>
      </c>
      <c r="AU154" s="835">
        <f>AR$135+(AR$135*AT154)</f>
        <v>9.2624999999999993</v>
      </c>
      <c r="AV154" s="835">
        <f>AU154*AT81/10000</f>
        <v>1.4550495862258876</v>
      </c>
      <c r="AW154" s="834"/>
      <c r="AX154" s="827" t="s">
        <v>417</v>
      </c>
      <c r="AY154" s="835">
        <f>'Générateur P.Durable 20ans'!$C$14/100</f>
        <v>0.5</v>
      </c>
      <c r="AZ154" s="835">
        <f>AZ$135*AY154</f>
        <v>-0.1</v>
      </c>
      <c r="BA154" s="835">
        <f>AX$135+(AX$135*AZ154)</f>
        <v>7.02</v>
      </c>
      <c r="BB154" s="835">
        <f>BA154*AZ81/10000</f>
        <v>1.179908905322443</v>
      </c>
      <c r="BC154" s="834"/>
      <c r="BD154" s="827" t="s">
        <v>417</v>
      </c>
      <c r="BE154" s="835">
        <f>'Générateur P.Durable 20ans'!$C$14/100</f>
        <v>0.5</v>
      </c>
      <c r="BF154" s="835">
        <f>BF$135*BE154</f>
        <v>-0.1</v>
      </c>
      <c r="BG154" s="835">
        <f>BD$135+(BD$135*BF154)</f>
        <v>9</v>
      </c>
      <c r="BH154" s="835">
        <f>BG154*BF81/10000</f>
        <v>1.5881998157856929</v>
      </c>
      <c r="BI154" s="834"/>
      <c r="BJ154" s="827" t="s">
        <v>417</v>
      </c>
      <c r="BK154" s="835">
        <f>'Générateur P.Durable 20ans'!$C$14/100</f>
        <v>0.5</v>
      </c>
      <c r="BL154" s="835">
        <f>BL$135*BK154</f>
        <v>-0.1</v>
      </c>
      <c r="BM154" s="835">
        <f>BJ$135+(BJ$135*BL154)</f>
        <v>7.65</v>
      </c>
      <c r="BN154" s="835">
        <f>BM154*BL81/10000</f>
        <v>1.3981360021005973</v>
      </c>
      <c r="BO154" s="834"/>
      <c r="BP154" s="827" t="s">
        <v>417</v>
      </c>
      <c r="BQ154" s="835">
        <f>'Générateur P.Durable 20ans'!$C$14/100</f>
        <v>0.5</v>
      </c>
      <c r="BR154" s="835">
        <f>BR$135*BQ154</f>
        <v>-2.5000000000000001E-2</v>
      </c>
      <c r="BS154" s="835">
        <f>BP$135+(BP$135*BR154)</f>
        <v>9.2624999999999993</v>
      </c>
      <c r="BT154" s="835">
        <f>BS154*BR81/10000</f>
        <v>1.736064125511338</v>
      </c>
      <c r="BU154" s="834"/>
      <c r="BV154" s="827" t="s">
        <v>417</v>
      </c>
      <c r="BW154" s="835">
        <f>'Générateur P.Durable 20ans'!$C$14/100</f>
        <v>0.5</v>
      </c>
      <c r="BX154" s="835">
        <f>BX$135*BW154</f>
        <v>-0.1</v>
      </c>
      <c r="BY154" s="835">
        <f>BV$135+(BV$135*BX154)</f>
        <v>7.02</v>
      </c>
      <c r="BZ154" s="835">
        <f>BY154*BX81/10000</f>
        <v>1.3398077320472395</v>
      </c>
      <c r="CA154" s="834"/>
      <c r="CB154" s="827" t="s">
        <v>417</v>
      </c>
      <c r="CC154" s="835">
        <f>'Générateur P.Durable 20ans'!$C$14/100</f>
        <v>0.5</v>
      </c>
      <c r="CD154" s="835">
        <f>CD$135*CC154</f>
        <v>-0.1</v>
      </c>
      <c r="CE154" s="835">
        <f>CB$135+(CB$135*CD154)</f>
        <v>9</v>
      </c>
      <c r="CF154" s="835">
        <f>CE154*CD81/10000</f>
        <v>1.7401926410490682</v>
      </c>
      <c r="CG154" s="834"/>
      <c r="CH154" s="827" t="s">
        <v>417</v>
      </c>
      <c r="CI154" s="835">
        <f>'Générateur P.Durable 20ans'!$C$14/100</f>
        <v>0.5</v>
      </c>
      <c r="CJ154" s="835">
        <f>CJ$135*CI154</f>
        <v>-0.1</v>
      </c>
      <c r="CK154" s="835">
        <f>CH$135+(CH$135*CJ154)</f>
        <v>7.65</v>
      </c>
      <c r="CL154" s="835">
        <f>CK154*CJ81/10000</f>
        <v>1.4930370066958938</v>
      </c>
      <c r="CM154" s="834"/>
      <c r="CN154" s="827" t="s">
        <v>417</v>
      </c>
      <c r="CO154" s="835">
        <f>'Générateur P.Durable 20ans'!$C$14/100</f>
        <v>0.5</v>
      </c>
      <c r="CP154" s="835">
        <f>CP$135*CO154</f>
        <v>-2.5000000000000001E-2</v>
      </c>
      <c r="CQ154" s="835">
        <f>CN$135+(CN$135*CP154)</f>
        <v>9.2624999999999993</v>
      </c>
      <c r="CR154" s="835">
        <f>CQ154*CP81/10000</f>
        <v>1.8198924189497132</v>
      </c>
      <c r="CS154" s="834"/>
      <c r="CT154" s="827" t="s">
        <v>417</v>
      </c>
      <c r="CU154" s="835">
        <f>'Générateur P.Durable 20ans'!$C$14/100</f>
        <v>0.5</v>
      </c>
      <c r="CV154" s="835">
        <f>CV$135*CU154</f>
        <v>-0.1</v>
      </c>
      <c r="CW154" s="835">
        <f>CT$135+(CT$135*CV154)</f>
        <v>7.02</v>
      </c>
      <c r="CX154" s="835">
        <f>CW154*CV81/10000</f>
        <v>1.3859267023062354</v>
      </c>
      <c r="CY154" s="834"/>
      <c r="CZ154" s="827" t="s">
        <v>417</v>
      </c>
      <c r="DA154" s="835">
        <f>'Générateur P.Durable 20ans'!$C$14/100</f>
        <v>0.5</v>
      </c>
      <c r="DB154" s="835">
        <f>DB$135*DA154</f>
        <v>-0.1</v>
      </c>
      <c r="DC154" s="835">
        <f>CZ$135+(CZ$135*DB154)</f>
        <v>9</v>
      </c>
      <c r="DD154" s="835">
        <f>DC154*DB81/10000</f>
        <v>1.7829575055086706</v>
      </c>
      <c r="DE154" s="834"/>
      <c r="DF154" s="827" t="s">
        <v>417</v>
      </c>
      <c r="DG154" s="835">
        <f>'Générateur P.Durable 20ans'!$C$14/100</f>
        <v>0.5</v>
      </c>
      <c r="DH154" s="835">
        <f>DH$135*DG154</f>
        <v>-0.1</v>
      </c>
      <c r="DI154" s="835">
        <f>DF$135+(DF$135*DH154)</f>
        <v>7.65</v>
      </c>
      <c r="DJ154" s="835">
        <f>DI154*DH81/10000</f>
        <v>1.5192590574879539</v>
      </c>
      <c r="DK154" s="834"/>
      <c r="DL154" s="827" t="s">
        <v>417</v>
      </c>
      <c r="DM154" s="835">
        <f>'Générateur P.Durable 20ans'!$C$14/100</f>
        <v>0.5</v>
      </c>
      <c r="DN154" s="835">
        <f>DN$135*DM154</f>
        <v>-2.5000000000000001E-2</v>
      </c>
      <c r="DO154" s="835">
        <f>DL$135+(DL$135*DN154)</f>
        <v>9.2624999999999993</v>
      </c>
      <c r="DP154" s="835">
        <f>DO154*DN81/10000</f>
        <v>1.8427521242624614</v>
      </c>
      <c r="DQ154" s="834"/>
      <c r="DR154" s="827" t="s">
        <v>417</v>
      </c>
      <c r="DS154" s="835">
        <f>'Générateur P.Durable 20ans'!$C$14/100</f>
        <v>0.5</v>
      </c>
      <c r="DT154" s="835">
        <f>DT$135*DS154</f>
        <v>-0.1</v>
      </c>
      <c r="DU154" s="835">
        <f>DR$135+(DR$135*DT154)</f>
        <v>0</v>
      </c>
      <c r="DV154" s="835">
        <f>DU154*DT81/10000</f>
        <v>0</v>
      </c>
      <c r="DW154" s="834"/>
      <c r="DX154" s="827" t="s">
        <v>417</v>
      </c>
      <c r="DY154" s="835">
        <f>'Générateur P.Durable 20ans'!$C$14/100</f>
        <v>0.5</v>
      </c>
      <c r="DZ154" s="835">
        <f>DZ$135*DY154</f>
        <v>-0.1</v>
      </c>
      <c r="EA154" s="835">
        <f>DX$135+(DX$135*DZ154)</f>
        <v>0</v>
      </c>
      <c r="EB154" s="835">
        <f>EA154*DZ81/10000</f>
        <v>0</v>
      </c>
      <c r="EC154" s="834"/>
      <c r="ED154" s="827" t="s">
        <v>417</v>
      </c>
      <c r="EE154" s="835">
        <f>'Générateur P.Durable 20ans'!$C$14/100</f>
        <v>0.5</v>
      </c>
      <c r="EF154" s="835">
        <f>EF$135*EE154</f>
        <v>-0.1</v>
      </c>
      <c r="EG154" s="835">
        <f>ED$135+(ED$135*EF154)</f>
        <v>0</v>
      </c>
      <c r="EH154" s="835">
        <f>EG154*EF81/10000</f>
        <v>0</v>
      </c>
      <c r="EI154" s="834"/>
      <c r="EJ154" s="827" t="s">
        <v>417</v>
      </c>
      <c r="EK154" s="835">
        <f>'Générateur P.Durable 20ans'!$C$14/100</f>
        <v>0.5</v>
      </c>
      <c r="EL154" s="835">
        <f>EL$135*EK154</f>
        <v>-2.5000000000000001E-2</v>
      </c>
      <c r="EM154" s="835">
        <f>EJ$135+(EJ$135*EL154)</f>
        <v>0</v>
      </c>
      <c r="EN154" s="835">
        <f>EM154*EL81/10000</f>
        <v>0</v>
      </c>
      <c r="EO154" s="834"/>
      <c r="EP154" s="827" t="s">
        <v>417</v>
      </c>
      <c r="EQ154" s="835">
        <f>'Générateur P.Durable 20ans'!$C$14/100</f>
        <v>0.5</v>
      </c>
      <c r="ER154" s="835">
        <f>ER$135*EQ154</f>
        <v>-0.1</v>
      </c>
      <c r="ES154" s="835">
        <f>EP$135+(EP$135*ER154)</f>
        <v>0</v>
      </c>
      <c r="ET154" s="835">
        <f>ES154*ER81/10000</f>
        <v>0</v>
      </c>
      <c r="EU154" s="834"/>
      <c r="EV154" s="827" t="s">
        <v>417</v>
      </c>
      <c r="EW154" s="835">
        <f>'Générateur P.Durable 20ans'!$C$14/100</f>
        <v>0.5</v>
      </c>
      <c r="EX154" s="835">
        <f>EX$135*EW154</f>
        <v>-0.1</v>
      </c>
      <c r="EY154" s="835">
        <f>EV$135+(EV$135*EX154)</f>
        <v>0</v>
      </c>
      <c r="EZ154" s="835">
        <f>EY154*EX81/10000</f>
        <v>0</v>
      </c>
      <c r="FA154" s="834"/>
      <c r="FB154" s="827" t="s">
        <v>417</v>
      </c>
      <c r="FC154" s="835">
        <f>'Générateur P.Durable 20ans'!$C$14/100</f>
        <v>0.5</v>
      </c>
      <c r="FD154" s="835">
        <f>FD$135*FC154</f>
        <v>-0.1</v>
      </c>
      <c r="FE154" s="835">
        <f>FB$135+(FB$135*FD154)</f>
        <v>0</v>
      </c>
      <c r="FF154" s="835">
        <f>FE154*FD81/10000</f>
        <v>0</v>
      </c>
      <c r="FG154" s="834"/>
      <c r="FH154" s="827" t="s">
        <v>417</v>
      </c>
      <c r="FI154" s="835">
        <f>'Générateur P.Durable 20ans'!$C$14/100</f>
        <v>0.5</v>
      </c>
      <c r="FJ154" s="835">
        <f>FJ$135*FI154</f>
        <v>-2.5000000000000001E-2</v>
      </c>
      <c r="FK154" s="835">
        <f>FH$135+(FH$135*FJ154)</f>
        <v>0</v>
      </c>
      <c r="FL154" s="835">
        <f>FK154*FJ81/10000</f>
        <v>0</v>
      </c>
      <c r="FM154" s="834"/>
      <c r="FN154" s="827" t="s">
        <v>417</v>
      </c>
      <c r="FO154" s="835">
        <f>'Générateur P.Durable 20ans'!$C$14/100</f>
        <v>0.5</v>
      </c>
      <c r="FP154" s="835">
        <f>FP$135*FO154</f>
        <v>-0.1</v>
      </c>
      <c r="FQ154" s="835">
        <f>FN$135+(FN$135*FP154)</f>
        <v>0</v>
      </c>
      <c r="FR154" s="835">
        <f>FQ154*FP81/10000</f>
        <v>0</v>
      </c>
      <c r="FS154" s="834"/>
      <c r="FT154" s="827" t="s">
        <v>417</v>
      </c>
      <c r="FU154" s="835">
        <f>'Générateur P.Durable 20ans'!$C$14/100</f>
        <v>0.5</v>
      </c>
      <c r="FV154" s="835">
        <f>FV$135*FU154</f>
        <v>-0.1</v>
      </c>
      <c r="FW154" s="835">
        <f>FT$135+(FT$135*FV154)</f>
        <v>0</v>
      </c>
      <c r="FX154" s="835">
        <f>FW154*FV81/10000</f>
        <v>0</v>
      </c>
      <c r="FY154" s="834"/>
    </row>
    <row r="155" spans="1:181" x14ac:dyDescent="0.3">
      <c r="A155" s="19"/>
      <c r="B155" s="827" t="s">
        <v>416</v>
      </c>
      <c r="C155" s="835">
        <f>'Générateur P.Durable 20ans'!$C$15/100</f>
        <v>1</v>
      </c>
      <c r="D155" s="835">
        <f>D$135*C155</f>
        <v>-0.2</v>
      </c>
      <c r="E155" s="835">
        <f>B$135+(B$135*D155)</f>
        <v>6.24</v>
      </c>
      <c r="F155" s="835">
        <f>E155*D82/10000</f>
        <v>0</v>
      </c>
      <c r="G155" s="834"/>
      <c r="H155" s="827" t="s">
        <v>416</v>
      </c>
      <c r="I155" s="835">
        <f>'Générateur P.Durable 20ans'!$C$15/100</f>
        <v>1</v>
      </c>
      <c r="J155" s="835">
        <f>J$135*I155</f>
        <v>-0.2</v>
      </c>
      <c r="K155" s="835">
        <f>H$135+(H$135*J155)</f>
        <v>8</v>
      </c>
      <c r="L155" s="835">
        <f>K155*J82/10000</f>
        <v>0.21339122830903476</v>
      </c>
      <c r="M155" s="834"/>
      <c r="N155" s="827" t="s">
        <v>416</v>
      </c>
      <c r="O155" s="835">
        <f>'Générateur P.Durable 20ans'!$C$15/100</f>
        <v>1</v>
      </c>
      <c r="P155" s="835">
        <f>P$135*O155</f>
        <v>-0.2</v>
      </c>
      <c r="Q155" s="835">
        <f>N$135+(N$135*P155)</f>
        <v>6.8</v>
      </c>
      <c r="R155" s="835">
        <f>Q155*P82/10000</f>
        <v>0.36693671421917412</v>
      </c>
      <c r="S155" s="834"/>
      <c r="T155" s="827" t="s">
        <v>416</v>
      </c>
      <c r="U155" s="835">
        <f>'Générateur P.Durable 20ans'!$C$15/100</f>
        <v>1</v>
      </c>
      <c r="V155" s="835">
        <f>V$135*U155</f>
        <v>-0.05</v>
      </c>
      <c r="W155" s="835">
        <f>T$135+(T$135*V155)</f>
        <v>9.0250000000000004</v>
      </c>
      <c r="X155" s="835">
        <f>W155*V82/10000</f>
        <v>0.72509034070006484</v>
      </c>
      <c r="Y155" s="834"/>
      <c r="Z155" s="827" t="s">
        <v>416</v>
      </c>
      <c r="AA155" s="835">
        <f>'Générateur P.Durable 20ans'!$C$15/100</f>
        <v>1</v>
      </c>
      <c r="AB155" s="835">
        <f>AB$135*AA155</f>
        <v>-0.2</v>
      </c>
      <c r="AC155" s="835">
        <f>Z$135+(Z$135*AB155)</f>
        <v>6.24</v>
      </c>
      <c r="AD155" s="835">
        <f>AC155*AB82/10000</f>
        <v>0.65200210422980232</v>
      </c>
      <c r="AE155" s="834"/>
      <c r="AF155" s="827" t="s">
        <v>416</v>
      </c>
      <c r="AG155" s="835">
        <f>'Générateur P.Durable 20ans'!$C$15/100</f>
        <v>1</v>
      </c>
      <c r="AH155" s="835">
        <f>AH$135*AG155</f>
        <v>-0.2</v>
      </c>
      <c r="AI155" s="835">
        <f>AF$135+(AF$135*AH155)</f>
        <v>8</v>
      </c>
      <c r="AJ155" s="835">
        <f>AI155*AH82/10000</f>
        <v>1.0040331000372273</v>
      </c>
      <c r="AK155" s="834"/>
      <c r="AL155" s="827" t="s">
        <v>416</v>
      </c>
      <c r="AM155" s="835">
        <f>'Générateur P.Durable 20ans'!$C$15/100</f>
        <v>1</v>
      </c>
      <c r="AN155" s="835">
        <f>AN$135*AM155</f>
        <v>-0.2</v>
      </c>
      <c r="AO155" s="835">
        <f>AL$135+(AL$135*AN155)</f>
        <v>6.8</v>
      </c>
      <c r="AP155" s="835">
        <f>AO155*AN82/10000</f>
        <v>0.9725131886803019</v>
      </c>
      <c r="AQ155" s="834"/>
      <c r="AR155" s="827" t="s">
        <v>416</v>
      </c>
      <c r="AS155" s="835">
        <f>'Générateur P.Durable 20ans'!$C$15/100</f>
        <v>1</v>
      </c>
      <c r="AT155" s="835">
        <f>AT$135*AS155</f>
        <v>-0.05</v>
      </c>
      <c r="AU155" s="835">
        <f>AR$135+(AR$135*AT155)</f>
        <v>9.0250000000000004</v>
      </c>
      <c r="AV155" s="835">
        <f>AU155*AT82/10000</f>
        <v>1.4177406224765061</v>
      </c>
      <c r="AW155" s="834"/>
      <c r="AX155" s="827" t="s">
        <v>416</v>
      </c>
      <c r="AY155" s="835">
        <f>'Générateur P.Durable 20ans'!$C$15/100</f>
        <v>1</v>
      </c>
      <c r="AZ155" s="835">
        <f>AZ$135*AY155</f>
        <v>-0.2</v>
      </c>
      <c r="BA155" s="835">
        <f>AX$135+(AX$135*AZ155)</f>
        <v>6.24</v>
      </c>
      <c r="BB155" s="835">
        <f>BA155*AZ82/10000</f>
        <v>1.0488079158421717</v>
      </c>
      <c r="BC155" s="834"/>
      <c r="BD155" s="827" t="s">
        <v>416</v>
      </c>
      <c r="BE155" s="835">
        <f>'Générateur P.Durable 20ans'!$C$15/100</f>
        <v>1</v>
      </c>
      <c r="BF155" s="835">
        <f>BF$135*BE155</f>
        <v>-0.2</v>
      </c>
      <c r="BG155" s="835">
        <f>BD$135+(BD$135*BF155)</f>
        <v>8</v>
      </c>
      <c r="BH155" s="835">
        <f>BG155*BF82/10000</f>
        <v>1.4117331695872826</v>
      </c>
      <c r="BI155" s="834"/>
      <c r="BJ155" s="827" t="s">
        <v>416</v>
      </c>
      <c r="BK155" s="835">
        <f>'Générateur P.Durable 20ans'!$C$15/100</f>
        <v>1</v>
      </c>
      <c r="BL155" s="835">
        <f>BL$135*BK155</f>
        <v>-0.2</v>
      </c>
      <c r="BM155" s="835">
        <f>BJ$135+(BJ$135*BL155)</f>
        <v>6.8</v>
      </c>
      <c r="BN155" s="835">
        <f>BM155*BL82/10000</f>
        <v>1.2427875574227532</v>
      </c>
      <c r="BO155" s="834"/>
      <c r="BP155" s="827" t="s">
        <v>416</v>
      </c>
      <c r="BQ155" s="835">
        <f>'Générateur P.Durable 20ans'!$C$15/100</f>
        <v>1</v>
      </c>
      <c r="BR155" s="835">
        <f>BR$135*BQ155</f>
        <v>-0.05</v>
      </c>
      <c r="BS155" s="835">
        <f>BP$135+(BP$135*BR155)</f>
        <v>9.0250000000000004</v>
      </c>
      <c r="BT155" s="835">
        <f>BS155*BR82/10000</f>
        <v>1.691549660754637</v>
      </c>
      <c r="BU155" s="834"/>
      <c r="BV155" s="827" t="s">
        <v>416</v>
      </c>
      <c r="BW155" s="835">
        <f>'Générateur P.Durable 20ans'!$C$15/100</f>
        <v>1</v>
      </c>
      <c r="BX155" s="835">
        <f>BX$135*BW155</f>
        <v>-0.2</v>
      </c>
      <c r="BY155" s="835">
        <f>BV$135+(BV$135*BX155)</f>
        <v>6.24</v>
      </c>
      <c r="BZ155" s="835">
        <f>BY155*BX82/10000</f>
        <v>1.1909402062642129</v>
      </c>
      <c r="CA155" s="834"/>
      <c r="CB155" s="827" t="s">
        <v>416</v>
      </c>
      <c r="CC155" s="835">
        <f>'Générateur P.Durable 20ans'!$C$15/100</f>
        <v>1</v>
      </c>
      <c r="CD155" s="835">
        <f>CD$135*CC155</f>
        <v>-0.2</v>
      </c>
      <c r="CE155" s="835">
        <f>CB$135+(CB$135*CD155)</f>
        <v>8</v>
      </c>
      <c r="CF155" s="835">
        <f>CE155*CD82/10000</f>
        <v>1.5468379031547272</v>
      </c>
      <c r="CG155" s="834"/>
      <c r="CH155" s="827" t="s">
        <v>416</v>
      </c>
      <c r="CI155" s="835">
        <f>'Générateur P.Durable 20ans'!$C$15/100</f>
        <v>1</v>
      </c>
      <c r="CJ155" s="835">
        <f>CJ$135*CI155</f>
        <v>-0.2</v>
      </c>
      <c r="CK155" s="835">
        <f>CH$135+(CH$135*CJ155)</f>
        <v>6.8</v>
      </c>
      <c r="CL155" s="835">
        <f>CK155*CJ82/10000</f>
        <v>1.3271440059519055</v>
      </c>
      <c r="CM155" s="834"/>
      <c r="CN155" s="827" t="s">
        <v>416</v>
      </c>
      <c r="CO155" s="835">
        <f>'Générateur P.Durable 20ans'!$C$15/100</f>
        <v>1</v>
      </c>
      <c r="CP155" s="835">
        <f>CP$135*CO155</f>
        <v>-0.05</v>
      </c>
      <c r="CQ155" s="835">
        <f>CN$135+(CN$135*CP155)</f>
        <v>9.0250000000000004</v>
      </c>
      <c r="CR155" s="835">
        <f>CQ155*CP82/10000</f>
        <v>1.7732285107715158</v>
      </c>
      <c r="CS155" s="834"/>
      <c r="CT155" s="827" t="s">
        <v>416</v>
      </c>
      <c r="CU155" s="835">
        <f>'Générateur P.Durable 20ans'!$C$15/100</f>
        <v>1</v>
      </c>
      <c r="CV155" s="835">
        <f>CV$135*CU155</f>
        <v>-0.2</v>
      </c>
      <c r="CW155" s="835">
        <f>CT$135+(CT$135*CV155)</f>
        <v>6.24</v>
      </c>
      <c r="CX155" s="835">
        <f>CW155*CV82/10000</f>
        <v>1.2319348464944315</v>
      </c>
      <c r="CY155" s="834"/>
      <c r="CZ155" s="827" t="s">
        <v>416</v>
      </c>
      <c r="DA155" s="835">
        <f>'Générateur P.Durable 20ans'!$C$15/100</f>
        <v>1</v>
      </c>
      <c r="DB155" s="835">
        <f>DB$135*DA155</f>
        <v>-0.2</v>
      </c>
      <c r="DC155" s="835">
        <f>CZ$135+(CZ$135*DB155)</f>
        <v>8</v>
      </c>
      <c r="DD155" s="835">
        <f>DC155*DB82/10000</f>
        <v>1.5848511160077072</v>
      </c>
      <c r="DE155" s="834"/>
      <c r="DF155" s="827" t="s">
        <v>416</v>
      </c>
      <c r="DG155" s="835">
        <f>'Générateur P.Durable 20ans'!$C$15/100</f>
        <v>1</v>
      </c>
      <c r="DH155" s="835">
        <f>DH$135*DG155</f>
        <v>-0.2</v>
      </c>
      <c r="DI155" s="835">
        <f>DF$135+(DF$135*DH155)</f>
        <v>6.8</v>
      </c>
      <c r="DJ155" s="835">
        <f>DI155*DH82/10000</f>
        <v>1.3504524955448476</v>
      </c>
      <c r="DK155" s="834"/>
      <c r="DL155" s="827" t="s">
        <v>416</v>
      </c>
      <c r="DM155" s="835">
        <f>'Générateur P.Durable 20ans'!$C$15/100</f>
        <v>1</v>
      </c>
      <c r="DN155" s="835">
        <f>DN$135*DM155</f>
        <v>-0.05</v>
      </c>
      <c r="DO155" s="835">
        <f>DL$135+(DL$135*DN155)</f>
        <v>9.0250000000000004</v>
      </c>
      <c r="DP155" s="835">
        <f>DO155*DN82/10000</f>
        <v>1.7955020697941935</v>
      </c>
      <c r="DQ155" s="834"/>
      <c r="DR155" s="827" t="s">
        <v>416</v>
      </c>
      <c r="DS155" s="835">
        <f>'Générateur P.Durable 20ans'!$C$15/100</f>
        <v>1</v>
      </c>
      <c r="DT155" s="835">
        <f>DT$135*DS155</f>
        <v>-0.2</v>
      </c>
      <c r="DU155" s="835">
        <f>DR$135+(DR$135*DT155)</f>
        <v>0</v>
      </c>
      <c r="DV155" s="835">
        <f>DU155*DT82/10000</f>
        <v>0</v>
      </c>
      <c r="DW155" s="834"/>
      <c r="DX155" s="827" t="s">
        <v>416</v>
      </c>
      <c r="DY155" s="835">
        <f>'Générateur P.Durable 20ans'!$C$15/100</f>
        <v>1</v>
      </c>
      <c r="DZ155" s="835">
        <f>DZ$135*DY155</f>
        <v>-0.2</v>
      </c>
      <c r="EA155" s="835">
        <f>DX$135+(DX$135*DZ155)</f>
        <v>0</v>
      </c>
      <c r="EB155" s="835">
        <f>EA155*DZ82/10000</f>
        <v>0</v>
      </c>
      <c r="EC155" s="834"/>
      <c r="ED155" s="827" t="s">
        <v>416</v>
      </c>
      <c r="EE155" s="835">
        <f>'Générateur P.Durable 20ans'!$C$15/100</f>
        <v>1</v>
      </c>
      <c r="EF155" s="835">
        <f>EF$135*EE155</f>
        <v>-0.2</v>
      </c>
      <c r="EG155" s="835">
        <f>ED$135+(ED$135*EF155)</f>
        <v>0</v>
      </c>
      <c r="EH155" s="835">
        <f>EG155*EF82/10000</f>
        <v>0</v>
      </c>
      <c r="EI155" s="834"/>
      <c r="EJ155" s="827" t="s">
        <v>416</v>
      </c>
      <c r="EK155" s="835">
        <f>'Générateur P.Durable 20ans'!$C$15/100</f>
        <v>1</v>
      </c>
      <c r="EL155" s="835">
        <f>EL$135*EK155</f>
        <v>-0.05</v>
      </c>
      <c r="EM155" s="835">
        <f>EJ$135+(EJ$135*EL155)</f>
        <v>0</v>
      </c>
      <c r="EN155" s="835">
        <f>EM155*EL82/10000</f>
        <v>0</v>
      </c>
      <c r="EO155" s="834"/>
      <c r="EP155" s="827" t="s">
        <v>416</v>
      </c>
      <c r="EQ155" s="835">
        <f>'Générateur P.Durable 20ans'!$C$15/100</f>
        <v>1</v>
      </c>
      <c r="ER155" s="835">
        <f>ER$135*EQ155</f>
        <v>-0.2</v>
      </c>
      <c r="ES155" s="835">
        <f>EP$135+(EP$135*ER155)</f>
        <v>0</v>
      </c>
      <c r="ET155" s="835">
        <f>ES155*ER82/10000</f>
        <v>0</v>
      </c>
      <c r="EU155" s="834"/>
      <c r="EV155" s="827" t="s">
        <v>416</v>
      </c>
      <c r="EW155" s="835">
        <f>'Générateur P.Durable 20ans'!$C$15/100</f>
        <v>1</v>
      </c>
      <c r="EX155" s="835">
        <f>EX$135*EW155</f>
        <v>-0.2</v>
      </c>
      <c r="EY155" s="835">
        <f>EV$135+(EV$135*EX155)</f>
        <v>0</v>
      </c>
      <c r="EZ155" s="835">
        <f>EY155*EX82/10000</f>
        <v>0</v>
      </c>
      <c r="FA155" s="834"/>
      <c r="FB155" s="827" t="s">
        <v>416</v>
      </c>
      <c r="FC155" s="835">
        <f>'Générateur P.Durable 20ans'!$C$15/100</f>
        <v>1</v>
      </c>
      <c r="FD155" s="835">
        <f>FD$135*FC155</f>
        <v>-0.2</v>
      </c>
      <c r="FE155" s="835">
        <f>FB$135+(FB$135*FD155)</f>
        <v>0</v>
      </c>
      <c r="FF155" s="835">
        <f>FE155*FD82/10000</f>
        <v>0</v>
      </c>
      <c r="FG155" s="834"/>
      <c r="FH155" s="827" t="s">
        <v>416</v>
      </c>
      <c r="FI155" s="835">
        <f>'Générateur P.Durable 20ans'!$C$15/100</f>
        <v>1</v>
      </c>
      <c r="FJ155" s="835">
        <f>FJ$135*FI155</f>
        <v>-0.05</v>
      </c>
      <c r="FK155" s="835">
        <f>FH$135+(FH$135*FJ155)</f>
        <v>0</v>
      </c>
      <c r="FL155" s="835">
        <f>FK155*FJ82/10000</f>
        <v>0</v>
      </c>
      <c r="FM155" s="834"/>
      <c r="FN155" s="827" t="s">
        <v>416</v>
      </c>
      <c r="FO155" s="835">
        <f>'Générateur P.Durable 20ans'!$C$15/100</f>
        <v>1</v>
      </c>
      <c r="FP155" s="835">
        <f>FP$135*FO155</f>
        <v>-0.2</v>
      </c>
      <c r="FQ155" s="835">
        <f>FN$135+(FN$135*FP155)</f>
        <v>0</v>
      </c>
      <c r="FR155" s="835">
        <f>FQ155*FP82/10000</f>
        <v>0</v>
      </c>
      <c r="FS155" s="834"/>
      <c r="FT155" s="827" t="s">
        <v>416</v>
      </c>
      <c r="FU155" s="835">
        <f>'Générateur P.Durable 20ans'!$C$15/100</f>
        <v>1</v>
      </c>
      <c r="FV155" s="835">
        <f>FV$135*FU155</f>
        <v>-0.2</v>
      </c>
      <c r="FW155" s="835">
        <f>FT$135+(FT$135*FV155)</f>
        <v>0</v>
      </c>
      <c r="FX155" s="835">
        <f>FW155*FV82/10000</f>
        <v>0</v>
      </c>
      <c r="FY155" s="834"/>
    </row>
    <row r="156" spans="1:181" x14ac:dyDescent="0.3">
      <c r="A156" s="19"/>
      <c r="B156" s="827" t="s">
        <v>415</v>
      </c>
      <c r="C156" s="835">
        <f>'Générateur P.Durable 20ans'!$C$16/100</f>
        <v>1.5</v>
      </c>
      <c r="D156" s="835">
        <f>D$135*C156</f>
        <v>-0.30000000000000004</v>
      </c>
      <c r="E156" s="835">
        <f>B$135+(B$135*D156)</f>
        <v>5.4599999999999991</v>
      </c>
      <c r="F156" s="835">
        <f>E156*D83/10000</f>
        <v>0</v>
      </c>
      <c r="G156" s="834"/>
      <c r="H156" s="827" t="s">
        <v>415</v>
      </c>
      <c r="I156" s="835">
        <f>'Générateur P.Durable 20ans'!$C$16/100</f>
        <v>1.5</v>
      </c>
      <c r="J156" s="835">
        <f>J$135*I156</f>
        <v>-0.30000000000000004</v>
      </c>
      <c r="K156" s="835">
        <f>H$135+(H$135*J156)</f>
        <v>7</v>
      </c>
      <c r="L156" s="835">
        <f>K156*J83/10000</f>
        <v>0.18671732477040542</v>
      </c>
      <c r="M156" s="834"/>
      <c r="N156" s="827" t="s">
        <v>415</v>
      </c>
      <c r="O156" s="835">
        <f>'Générateur P.Durable 20ans'!$C$16/100</f>
        <v>1.5</v>
      </c>
      <c r="P156" s="835">
        <f>P$135*O156</f>
        <v>-0.30000000000000004</v>
      </c>
      <c r="Q156" s="835">
        <f>N$135+(N$135*P156)</f>
        <v>5.9499999999999993</v>
      </c>
      <c r="R156" s="835">
        <f>Q156*P83/10000</f>
        <v>0.32106962494177732</v>
      </c>
      <c r="S156" s="834"/>
      <c r="T156" s="827" t="s">
        <v>415</v>
      </c>
      <c r="U156" s="835">
        <f>'Générateur P.Durable 20ans'!$C$16/100</f>
        <v>1.5</v>
      </c>
      <c r="V156" s="835">
        <f>V$135*U156</f>
        <v>-7.5000000000000011E-2</v>
      </c>
      <c r="W156" s="835">
        <f>T$135+(T$135*V156)</f>
        <v>8.7874999999999996</v>
      </c>
      <c r="X156" s="835">
        <f>W156*V83/10000</f>
        <v>0.70600901594479992</v>
      </c>
      <c r="Y156" s="834"/>
      <c r="Z156" s="827" t="s">
        <v>415</v>
      </c>
      <c r="AA156" s="835">
        <f>'Générateur P.Durable 20ans'!$C$16/100</f>
        <v>1.5</v>
      </c>
      <c r="AB156" s="835">
        <f>AB$135*AA156</f>
        <v>-0.30000000000000004</v>
      </c>
      <c r="AC156" s="835">
        <f>Z$135+(Z$135*AB156)</f>
        <v>5.4599999999999991</v>
      </c>
      <c r="AD156" s="835">
        <f>AC156*AB83/10000</f>
        <v>0.57050184120107683</v>
      </c>
      <c r="AE156" s="834"/>
      <c r="AF156" s="827" t="s">
        <v>415</v>
      </c>
      <c r="AG156" s="835">
        <f>'Générateur P.Durable 20ans'!$C$16/100</f>
        <v>1.5</v>
      </c>
      <c r="AH156" s="835">
        <f>AH$135*AG156</f>
        <v>-0.30000000000000004</v>
      </c>
      <c r="AI156" s="835">
        <f>AF$135+(AF$135*AH156)</f>
        <v>7</v>
      </c>
      <c r="AJ156" s="835">
        <f>AI156*AH83/10000</f>
        <v>0.87852896253257406</v>
      </c>
      <c r="AK156" s="834"/>
      <c r="AL156" s="827" t="s">
        <v>415</v>
      </c>
      <c r="AM156" s="835">
        <f>'Générateur P.Durable 20ans'!$C$16/100</f>
        <v>1.5</v>
      </c>
      <c r="AN156" s="835">
        <f>AN$135*AM156</f>
        <v>-0.30000000000000004</v>
      </c>
      <c r="AO156" s="835">
        <f>AL$135+(AL$135*AN156)</f>
        <v>5.9499999999999993</v>
      </c>
      <c r="AP156" s="835">
        <f>AO156*AN83/10000</f>
        <v>0.85094904009526418</v>
      </c>
      <c r="AQ156" s="834"/>
      <c r="AR156" s="827" t="s">
        <v>415</v>
      </c>
      <c r="AS156" s="835">
        <f>'Générateur P.Durable 20ans'!$C$16/100</f>
        <v>1.5</v>
      </c>
      <c r="AT156" s="835">
        <f>AT$135*AS156</f>
        <v>-7.5000000000000011E-2</v>
      </c>
      <c r="AU156" s="835">
        <f>AR$135+(AR$135*AT156)</f>
        <v>8.7874999999999996</v>
      </c>
      <c r="AV156" s="835">
        <f>AU156*AT83/10000</f>
        <v>1.3804316587271244</v>
      </c>
      <c r="AW156" s="834"/>
      <c r="AX156" s="827" t="s">
        <v>415</v>
      </c>
      <c r="AY156" s="835">
        <f>'Générateur P.Durable 20ans'!$C$16/100</f>
        <v>1.5</v>
      </c>
      <c r="AZ156" s="835">
        <f>AZ$135*AY156</f>
        <v>-0.30000000000000004</v>
      </c>
      <c r="BA156" s="835">
        <f>AX$135+(AX$135*AZ156)</f>
        <v>5.4599999999999991</v>
      </c>
      <c r="BB156" s="835">
        <f>BA156*AZ83/10000</f>
        <v>0.91770692636189999</v>
      </c>
      <c r="BC156" s="834"/>
      <c r="BD156" s="827" t="s">
        <v>415</v>
      </c>
      <c r="BE156" s="835">
        <f>'Générateur P.Durable 20ans'!$C$16/100</f>
        <v>1.5</v>
      </c>
      <c r="BF156" s="835">
        <f>BF$135*BE156</f>
        <v>-0.30000000000000004</v>
      </c>
      <c r="BG156" s="835">
        <f>BD$135+(BD$135*BF156)</f>
        <v>7</v>
      </c>
      <c r="BH156" s="835">
        <f>BG156*BF83/10000</f>
        <v>1.2352665233888724</v>
      </c>
      <c r="BI156" s="834"/>
      <c r="BJ156" s="827" t="s">
        <v>415</v>
      </c>
      <c r="BK156" s="835">
        <f>'Générateur P.Durable 20ans'!$C$16/100</f>
        <v>1.5</v>
      </c>
      <c r="BL156" s="835">
        <f>BL$135*BK156</f>
        <v>-0.30000000000000004</v>
      </c>
      <c r="BM156" s="835">
        <f>BJ$135+(BJ$135*BL156)</f>
        <v>5.9499999999999993</v>
      </c>
      <c r="BN156" s="835">
        <f>BM156*BL83/10000</f>
        <v>1.087439112744909</v>
      </c>
      <c r="BO156" s="834"/>
      <c r="BP156" s="827" t="s">
        <v>415</v>
      </c>
      <c r="BQ156" s="835">
        <f>'Générateur P.Durable 20ans'!$C$16/100</f>
        <v>1.5</v>
      </c>
      <c r="BR156" s="835">
        <f>BR$135*BQ156</f>
        <v>-7.5000000000000011E-2</v>
      </c>
      <c r="BS156" s="835">
        <f>BP$135+(BP$135*BR156)</f>
        <v>8.7874999999999996</v>
      </c>
      <c r="BT156" s="835">
        <f>BS156*BR83/10000</f>
        <v>1.6470351959979361</v>
      </c>
      <c r="BU156" s="834"/>
      <c r="BV156" s="827" t="s">
        <v>415</v>
      </c>
      <c r="BW156" s="835">
        <f>'Générateur P.Durable 20ans'!$C$16/100</f>
        <v>1.5</v>
      </c>
      <c r="BX156" s="835">
        <f>BX$135*BW156</f>
        <v>-0.30000000000000004</v>
      </c>
      <c r="BY156" s="835">
        <f>BV$135+(BV$135*BX156)</f>
        <v>5.4599999999999991</v>
      </c>
      <c r="BZ156" s="835">
        <f>BY156*BX83/10000</f>
        <v>1.042072680481186</v>
      </c>
      <c r="CA156" s="834"/>
      <c r="CB156" s="827" t="s">
        <v>415</v>
      </c>
      <c r="CC156" s="835">
        <f>'Générateur P.Durable 20ans'!$C$16/100</f>
        <v>1.5</v>
      </c>
      <c r="CD156" s="835">
        <f>CD$135*CC156</f>
        <v>-0.30000000000000004</v>
      </c>
      <c r="CE156" s="835">
        <f>CB$135+(CB$135*CD156)</f>
        <v>7</v>
      </c>
      <c r="CF156" s="835">
        <f>CE156*CD83/10000</f>
        <v>1.3534831652603863</v>
      </c>
      <c r="CG156" s="834"/>
      <c r="CH156" s="827" t="s">
        <v>415</v>
      </c>
      <c r="CI156" s="835">
        <f>'Générateur P.Durable 20ans'!$C$16/100</f>
        <v>1.5</v>
      </c>
      <c r="CJ156" s="835">
        <f>CJ$135*CI156</f>
        <v>-0.30000000000000004</v>
      </c>
      <c r="CK156" s="835">
        <f>CH$135+(CH$135*CJ156)</f>
        <v>5.9499999999999993</v>
      </c>
      <c r="CL156" s="835">
        <f>CK156*CJ83/10000</f>
        <v>1.161251005207917</v>
      </c>
      <c r="CM156" s="834"/>
      <c r="CN156" s="827" t="s">
        <v>415</v>
      </c>
      <c r="CO156" s="835">
        <f>'Générateur P.Durable 20ans'!$C$16/100</f>
        <v>1.5</v>
      </c>
      <c r="CP156" s="835">
        <f>CP$135*CO156</f>
        <v>-7.5000000000000011E-2</v>
      </c>
      <c r="CQ156" s="835">
        <f>CN$135+(CN$135*CP156)</f>
        <v>8.7874999999999996</v>
      </c>
      <c r="CR156" s="835">
        <f>CQ156*CP83/10000</f>
        <v>1.7265646025933177</v>
      </c>
      <c r="CS156" s="834"/>
      <c r="CT156" s="827" t="s">
        <v>415</v>
      </c>
      <c r="CU156" s="835">
        <f>'Générateur P.Durable 20ans'!$C$16/100</f>
        <v>1.5</v>
      </c>
      <c r="CV156" s="835">
        <f>CV$135*CU156</f>
        <v>-0.30000000000000004</v>
      </c>
      <c r="CW156" s="835">
        <f>CT$135+(CT$135*CV156)</f>
        <v>5.4599999999999991</v>
      </c>
      <c r="CX156" s="835">
        <f>CW156*CV83/10000</f>
        <v>1.0779429906826274</v>
      </c>
      <c r="CY156" s="834"/>
      <c r="CZ156" s="827" t="s">
        <v>415</v>
      </c>
      <c r="DA156" s="835">
        <f>'Générateur P.Durable 20ans'!$C$16/100</f>
        <v>1.5</v>
      </c>
      <c r="DB156" s="835">
        <f>DB$135*DA156</f>
        <v>-0.30000000000000004</v>
      </c>
      <c r="DC156" s="835">
        <f>CZ$135+(CZ$135*DB156)</f>
        <v>7</v>
      </c>
      <c r="DD156" s="835">
        <f>DC156*DB83/10000</f>
        <v>1.3867447265067439</v>
      </c>
      <c r="DE156" s="834"/>
      <c r="DF156" s="827" t="s">
        <v>415</v>
      </c>
      <c r="DG156" s="835">
        <f>'Générateur P.Durable 20ans'!$C$16/100</f>
        <v>1.5</v>
      </c>
      <c r="DH156" s="835">
        <f>DH$135*DG156</f>
        <v>-0.30000000000000004</v>
      </c>
      <c r="DI156" s="835">
        <f>DF$135+(DF$135*DH156)</f>
        <v>5.9499999999999993</v>
      </c>
      <c r="DJ156" s="835">
        <f>DI156*DH83/10000</f>
        <v>1.1816459336017415</v>
      </c>
      <c r="DK156" s="834"/>
      <c r="DL156" s="827" t="s">
        <v>415</v>
      </c>
      <c r="DM156" s="835">
        <f>'Générateur P.Durable 20ans'!$C$16/100</f>
        <v>1.5</v>
      </c>
      <c r="DN156" s="835">
        <f>DN$135*DM156</f>
        <v>-7.5000000000000011E-2</v>
      </c>
      <c r="DO156" s="835">
        <f>DL$135+(DL$135*DN156)</f>
        <v>8.7874999999999996</v>
      </c>
      <c r="DP156" s="835">
        <f>DO156*DN83/10000</f>
        <v>1.7482520153259251</v>
      </c>
      <c r="DQ156" s="834"/>
      <c r="DR156" s="827" t="s">
        <v>415</v>
      </c>
      <c r="DS156" s="835">
        <f>'Générateur P.Durable 20ans'!$C$16/100</f>
        <v>1.5</v>
      </c>
      <c r="DT156" s="835">
        <f>DT$135*DS156</f>
        <v>-0.30000000000000004</v>
      </c>
      <c r="DU156" s="835">
        <f>DR$135+(DR$135*DT156)</f>
        <v>0</v>
      </c>
      <c r="DV156" s="835">
        <f>DU156*DT83/10000</f>
        <v>0</v>
      </c>
      <c r="DW156" s="834"/>
      <c r="DX156" s="827" t="s">
        <v>415</v>
      </c>
      <c r="DY156" s="835">
        <f>'Générateur P.Durable 20ans'!$C$16/100</f>
        <v>1.5</v>
      </c>
      <c r="DZ156" s="835">
        <f>DZ$135*DY156</f>
        <v>-0.30000000000000004</v>
      </c>
      <c r="EA156" s="835">
        <f>DX$135+(DX$135*DZ156)</f>
        <v>0</v>
      </c>
      <c r="EB156" s="835">
        <f>EA156*DZ83/10000</f>
        <v>0</v>
      </c>
      <c r="EC156" s="834"/>
      <c r="ED156" s="827" t="s">
        <v>415</v>
      </c>
      <c r="EE156" s="835">
        <f>'Générateur P.Durable 20ans'!$C$16/100</f>
        <v>1.5</v>
      </c>
      <c r="EF156" s="835">
        <f>EF$135*EE156</f>
        <v>-0.30000000000000004</v>
      </c>
      <c r="EG156" s="835">
        <f>ED$135+(ED$135*EF156)</f>
        <v>0</v>
      </c>
      <c r="EH156" s="835">
        <f>EG156*EF83/10000</f>
        <v>0</v>
      </c>
      <c r="EI156" s="834"/>
      <c r="EJ156" s="827" t="s">
        <v>415</v>
      </c>
      <c r="EK156" s="835">
        <f>'Générateur P.Durable 20ans'!$C$16/100</f>
        <v>1.5</v>
      </c>
      <c r="EL156" s="835">
        <f>EL$135*EK156</f>
        <v>-7.5000000000000011E-2</v>
      </c>
      <c r="EM156" s="835">
        <f>EJ$135+(EJ$135*EL156)</f>
        <v>0</v>
      </c>
      <c r="EN156" s="835">
        <f>EM156*EL83/10000</f>
        <v>0</v>
      </c>
      <c r="EO156" s="834"/>
      <c r="EP156" s="827" t="s">
        <v>415</v>
      </c>
      <c r="EQ156" s="835">
        <f>'Générateur P.Durable 20ans'!$C$16/100</f>
        <v>1.5</v>
      </c>
      <c r="ER156" s="835">
        <f>ER$135*EQ156</f>
        <v>-0.30000000000000004</v>
      </c>
      <c r="ES156" s="835">
        <f>EP$135+(EP$135*ER156)</f>
        <v>0</v>
      </c>
      <c r="ET156" s="835">
        <f>ES156*ER83/10000</f>
        <v>0</v>
      </c>
      <c r="EU156" s="834"/>
      <c r="EV156" s="827" t="s">
        <v>415</v>
      </c>
      <c r="EW156" s="835">
        <f>'Générateur P.Durable 20ans'!$C$16/100</f>
        <v>1.5</v>
      </c>
      <c r="EX156" s="835">
        <f>EX$135*EW156</f>
        <v>-0.30000000000000004</v>
      </c>
      <c r="EY156" s="835">
        <f>EV$135+(EV$135*EX156)</f>
        <v>0</v>
      </c>
      <c r="EZ156" s="835">
        <f>EY156*EX83/10000</f>
        <v>0</v>
      </c>
      <c r="FA156" s="834"/>
      <c r="FB156" s="827" t="s">
        <v>415</v>
      </c>
      <c r="FC156" s="835">
        <f>'Générateur P.Durable 20ans'!$C$16/100</f>
        <v>1.5</v>
      </c>
      <c r="FD156" s="835">
        <f>FD$135*FC156</f>
        <v>-0.30000000000000004</v>
      </c>
      <c r="FE156" s="835">
        <f>FB$135+(FB$135*FD156)</f>
        <v>0</v>
      </c>
      <c r="FF156" s="835">
        <f>FE156*FD83/10000</f>
        <v>0</v>
      </c>
      <c r="FG156" s="834"/>
      <c r="FH156" s="827" t="s">
        <v>415</v>
      </c>
      <c r="FI156" s="835">
        <f>'Générateur P.Durable 20ans'!$C$16/100</f>
        <v>1.5</v>
      </c>
      <c r="FJ156" s="835">
        <f>FJ$135*FI156</f>
        <v>-7.5000000000000011E-2</v>
      </c>
      <c r="FK156" s="835">
        <f>FH$135+(FH$135*FJ156)</f>
        <v>0</v>
      </c>
      <c r="FL156" s="835">
        <f>FK156*FJ83/10000</f>
        <v>0</v>
      </c>
      <c r="FM156" s="834"/>
      <c r="FN156" s="827" t="s">
        <v>415</v>
      </c>
      <c r="FO156" s="835">
        <f>'Générateur P.Durable 20ans'!$C$16/100</f>
        <v>1.5</v>
      </c>
      <c r="FP156" s="835">
        <f>FP$135*FO156</f>
        <v>-0.30000000000000004</v>
      </c>
      <c r="FQ156" s="835">
        <f>FN$135+(FN$135*FP156)</f>
        <v>0</v>
      </c>
      <c r="FR156" s="835">
        <f>FQ156*FP83/10000</f>
        <v>0</v>
      </c>
      <c r="FS156" s="834"/>
      <c r="FT156" s="827" t="s">
        <v>415</v>
      </c>
      <c r="FU156" s="835">
        <f>'Générateur P.Durable 20ans'!$C$16/100</f>
        <v>1.5</v>
      </c>
      <c r="FV156" s="835">
        <f>FV$135*FU156</f>
        <v>-0.30000000000000004</v>
      </c>
      <c r="FW156" s="835">
        <f>FT$135+(FT$135*FV156)</f>
        <v>0</v>
      </c>
      <c r="FX156" s="835">
        <f>FW156*FV83/10000</f>
        <v>0</v>
      </c>
      <c r="FY156" s="834"/>
    </row>
    <row r="157" spans="1:181" x14ac:dyDescent="0.3">
      <c r="A157" s="19"/>
      <c r="B157" s="827"/>
      <c r="C157" s="835"/>
      <c r="D157" s="835"/>
      <c r="E157" s="835"/>
      <c r="F157" s="835"/>
      <c r="G157" s="834"/>
      <c r="H157" s="827"/>
      <c r="I157" s="835"/>
      <c r="J157" s="835"/>
      <c r="K157" s="835"/>
      <c r="L157" s="835"/>
      <c r="M157" s="834"/>
      <c r="N157" s="827"/>
      <c r="O157" s="835"/>
      <c r="P157" s="835"/>
      <c r="Q157" s="835"/>
      <c r="R157" s="835"/>
      <c r="S157" s="834"/>
      <c r="T157" s="827"/>
      <c r="U157" s="835"/>
      <c r="V157" s="835"/>
      <c r="W157" s="835"/>
      <c r="X157" s="835"/>
      <c r="Y157" s="834"/>
      <c r="Z157" s="827"/>
      <c r="AA157" s="835"/>
      <c r="AB157" s="835"/>
      <c r="AC157" s="835"/>
      <c r="AD157" s="835"/>
      <c r="AE157" s="834"/>
      <c r="AF157" s="827"/>
      <c r="AG157" s="835"/>
      <c r="AH157" s="835"/>
      <c r="AI157" s="835"/>
      <c r="AJ157" s="835"/>
      <c r="AK157" s="834"/>
      <c r="AL157" s="827"/>
      <c r="AM157" s="835"/>
      <c r="AN157" s="835"/>
      <c r="AO157" s="835"/>
      <c r="AP157" s="835"/>
      <c r="AQ157" s="834"/>
      <c r="AR157" s="827"/>
      <c r="AS157" s="835"/>
      <c r="AT157" s="835"/>
      <c r="AU157" s="835"/>
      <c r="AV157" s="835"/>
      <c r="AW157" s="834"/>
      <c r="AX157" s="827"/>
      <c r="AY157" s="835"/>
      <c r="AZ157" s="835"/>
      <c r="BA157" s="835"/>
      <c r="BB157" s="835"/>
      <c r="BC157" s="834"/>
      <c r="BD157" s="827"/>
      <c r="BE157" s="835"/>
      <c r="BF157" s="835"/>
      <c r="BG157" s="835"/>
      <c r="BH157" s="835"/>
      <c r="BI157" s="834"/>
      <c r="BJ157" s="827"/>
      <c r="BK157" s="835"/>
      <c r="BL157" s="835"/>
      <c r="BM157" s="835"/>
      <c r="BN157" s="835"/>
      <c r="BO157" s="834"/>
      <c r="BP157" s="827"/>
      <c r="BQ157" s="835"/>
      <c r="BR157" s="835"/>
      <c r="BS157" s="835"/>
      <c r="BT157" s="835"/>
      <c r="BU157" s="834"/>
      <c r="BV157" s="827"/>
      <c r="BW157" s="835"/>
      <c r="BX157" s="835"/>
      <c r="BY157" s="835"/>
      <c r="BZ157" s="835"/>
      <c r="CA157" s="834"/>
      <c r="CB157" s="827"/>
      <c r="CC157" s="835"/>
      <c r="CD157" s="835"/>
      <c r="CE157" s="835"/>
      <c r="CF157" s="835"/>
      <c r="CG157" s="834"/>
      <c r="CH157" s="827"/>
      <c r="CI157" s="835"/>
      <c r="CJ157" s="835"/>
      <c r="CK157" s="835"/>
      <c r="CL157" s="835"/>
      <c r="CM157" s="834"/>
      <c r="CN157" s="827"/>
      <c r="CO157" s="835"/>
      <c r="CP157" s="835"/>
      <c r="CQ157" s="835"/>
      <c r="CR157" s="835"/>
      <c r="CS157" s="834"/>
      <c r="CT157" s="827"/>
      <c r="CU157" s="835"/>
      <c r="CV157" s="835"/>
      <c r="CW157" s="835"/>
      <c r="CX157" s="835"/>
      <c r="CY157" s="834"/>
      <c r="CZ157" s="827"/>
      <c r="DA157" s="835"/>
      <c r="DB157" s="835"/>
      <c r="DC157" s="835"/>
      <c r="DD157" s="835"/>
      <c r="DE157" s="834"/>
      <c r="DF157" s="827"/>
      <c r="DG157" s="835"/>
      <c r="DH157" s="835"/>
      <c r="DI157" s="835"/>
      <c r="DJ157" s="835"/>
      <c r="DK157" s="834"/>
      <c r="DL157" s="827"/>
      <c r="DM157" s="835"/>
      <c r="DN157" s="835"/>
      <c r="DO157" s="835"/>
      <c r="DP157" s="835"/>
      <c r="DQ157" s="834"/>
      <c r="DR157" s="827"/>
      <c r="DS157" s="835"/>
      <c r="DT157" s="835"/>
      <c r="DU157" s="835"/>
      <c r="DV157" s="835"/>
      <c r="DW157" s="834"/>
      <c r="DX157" s="827"/>
      <c r="DY157" s="835"/>
      <c r="DZ157" s="835"/>
      <c r="EA157" s="835"/>
      <c r="EB157" s="835"/>
      <c r="EC157" s="834"/>
      <c r="ED157" s="827"/>
      <c r="EE157" s="835"/>
      <c r="EF157" s="835"/>
      <c r="EG157" s="835"/>
      <c r="EH157" s="835"/>
      <c r="EI157" s="834"/>
      <c r="EJ157" s="827"/>
      <c r="EK157" s="835"/>
      <c r="EL157" s="835"/>
      <c r="EM157" s="835"/>
      <c r="EN157" s="835"/>
      <c r="EO157" s="834"/>
      <c r="EP157" s="827"/>
      <c r="EQ157" s="835"/>
      <c r="ER157" s="835"/>
      <c r="ES157" s="835"/>
      <c r="ET157" s="835"/>
      <c r="EU157" s="834"/>
      <c r="EV157" s="827"/>
      <c r="EW157" s="835"/>
      <c r="EX157" s="835"/>
      <c r="EY157" s="835"/>
      <c r="EZ157" s="835"/>
      <c r="FA157" s="834"/>
      <c r="FB157" s="827"/>
      <c r="FC157" s="835"/>
      <c r="FD157" s="835"/>
      <c r="FE157" s="835"/>
      <c r="FF157" s="835"/>
      <c r="FG157" s="834"/>
      <c r="FH157" s="827"/>
      <c r="FI157" s="835"/>
      <c r="FJ157" s="835"/>
      <c r="FK157" s="835"/>
      <c r="FL157" s="835"/>
      <c r="FM157" s="834"/>
      <c r="FN157" s="827"/>
      <c r="FO157" s="835"/>
      <c r="FP157" s="835"/>
      <c r="FQ157" s="835"/>
      <c r="FR157" s="835"/>
      <c r="FS157" s="834"/>
      <c r="FT157" s="827"/>
      <c r="FU157" s="835"/>
      <c r="FV157" s="835"/>
      <c r="FW157" s="835"/>
      <c r="FX157" s="835"/>
      <c r="FY157" s="834"/>
    </row>
    <row r="158" spans="1:181" x14ac:dyDescent="0.3">
      <c r="A158" s="19"/>
      <c r="B158" s="827" t="s">
        <v>445</v>
      </c>
      <c r="C158" s="835">
        <f>SUM(C139:C142)</f>
        <v>2.2999999999999998</v>
      </c>
      <c r="D158" s="835">
        <f>IF(C158&gt;1,1,C158)</f>
        <v>1</v>
      </c>
      <c r="E158" s="835">
        <f>IF(D70=1,B$135+D158*C135*B135,0)</f>
        <v>0</v>
      </c>
      <c r="F158" s="835">
        <f>D88*E158/10000</f>
        <v>0</v>
      </c>
      <c r="G158" s="834"/>
      <c r="H158" s="827" t="s">
        <v>445</v>
      </c>
      <c r="I158" s="835">
        <f>SUM(I139:I142)</f>
        <v>2.2999999999999998</v>
      </c>
      <c r="J158" s="835">
        <f>IF(I158&gt;1,1,I158)</f>
        <v>1</v>
      </c>
      <c r="K158" s="835">
        <f>IF(J70=1,H$135+J158*I135*H135,0)</f>
        <v>0</v>
      </c>
      <c r="L158" s="835">
        <f>J88*K158/10000</f>
        <v>0</v>
      </c>
      <c r="M158" s="834"/>
      <c r="N158" s="827" t="s">
        <v>445</v>
      </c>
      <c r="O158" s="835">
        <f>SUM(O139:O142)</f>
        <v>2.2999999999999998</v>
      </c>
      <c r="P158" s="835">
        <f>IF(O158&gt;1,1,O158)</f>
        <v>1</v>
      </c>
      <c r="Q158" s="835">
        <f>IF(P70=1,N$135+P158*O135*N135,0)</f>
        <v>0</v>
      </c>
      <c r="R158" s="835">
        <f>P88*Q158/10000</f>
        <v>0</v>
      </c>
      <c r="S158" s="834"/>
      <c r="T158" s="827" t="s">
        <v>445</v>
      </c>
      <c r="U158" s="835">
        <f>SUM(U139:U142)</f>
        <v>2.2999999999999998</v>
      </c>
      <c r="V158" s="835">
        <f>IF(U158&gt;1,1,U158)</f>
        <v>1</v>
      </c>
      <c r="W158" s="835">
        <f>IF(V70=1,T$135+V158*U135*T135,0)</f>
        <v>0</v>
      </c>
      <c r="X158" s="835">
        <f>V88*W158/10000</f>
        <v>0</v>
      </c>
      <c r="Y158" s="834"/>
      <c r="Z158" s="827" t="s">
        <v>445</v>
      </c>
      <c r="AA158" s="835">
        <f>SUM(AA139:AA142)</f>
        <v>2.2999999999999998</v>
      </c>
      <c r="AB158" s="835">
        <f>IF(AA158&gt;1,1,AA158)</f>
        <v>1</v>
      </c>
      <c r="AC158" s="835">
        <f>IF(AB70=1,Z$135+AB158*AA135*Z135,0)</f>
        <v>0</v>
      </c>
      <c r="AD158" s="835">
        <f>AB88*AC158/10000</f>
        <v>0</v>
      </c>
      <c r="AE158" s="834"/>
      <c r="AF158" s="827" t="s">
        <v>445</v>
      </c>
      <c r="AG158" s="835">
        <f>SUM(AG139:AG142)</f>
        <v>2.2999999999999998</v>
      </c>
      <c r="AH158" s="835">
        <f>IF(AG158&gt;1,1,AG158)</f>
        <v>1</v>
      </c>
      <c r="AI158" s="835">
        <f>IF(AH70=1,AF$135+AH158*AG135*AF135,0)</f>
        <v>0</v>
      </c>
      <c r="AJ158" s="835">
        <f>AH88*AI158/10000</f>
        <v>0</v>
      </c>
      <c r="AK158" s="834"/>
      <c r="AL158" s="827" t="s">
        <v>445</v>
      </c>
      <c r="AM158" s="835">
        <f>SUM(AM139:AM142)</f>
        <v>2.2999999999999998</v>
      </c>
      <c r="AN158" s="835">
        <f>IF(AM158&gt;1,1,AM158)</f>
        <v>1</v>
      </c>
      <c r="AO158" s="835">
        <f>IF(AN70=1,AL$135+AN158*AM135*AL135,0)</f>
        <v>0</v>
      </c>
      <c r="AP158" s="835">
        <f>AN88*AO158/10000</f>
        <v>0</v>
      </c>
      <c r="AQ158" s="834"/>
      <c r="AR158" s="827" t="s">
        <v>445</v>
      </c>
      <c r="AS158" s="835">
        <f>SUM(AS139:AS142)</f>
        <v>2.2999999999999998</v>
      </c>
      <c r="AT158" s="835">
        <f>IF(AS158&gt;1,1,AS158)</f>
        <v>1</v>
      </c>
      <c r="AU158" s="835">
        <f>IF(AT70=1,AR$135+AT158*AS135*AR135,0)</f>
        <v>0</v>
      </c>
      <c r="AV158" s="835">
        <f>AT88*AU158/10000</f>
        <v>0</v>
      </c>
      <c r="AW158" s="834"/>
      <c r="AX158" s="827" t="s">
        <v>445</v>
      </c>
      <c r="AY158" s="835">
        <f>SUM(AY139:AY142)</f>
        <v>2.2999999999999998</v>
      </c>
      <c r="AZ158" s="835">
        <f>IF(AY158&gt;1,1,AY158)</f>
        <v>1</v>
      </c>
      <c r="BA158" s="835">
        <f>IF(AZ70=1,AX$135+AZ158*AY135*AX135,0)</f>
        <v>0</v>
      </c>
      <c r="BB158" s="835">
        <f>AZ88*BA158/10000</f>
        <v>0</v>
      </c>
      <c r="BC158" s="834"/>
      <c r="BD158" s="827" t="s">
        <v>445</v>
      </c>
      <c r="BE158" s="835">
        <f>SUM(BE139:BE142)</f>
        <v>2.2999999999999998</v>
      </c>
      <c r="BF158" s="835">
        <f>IF(BE158&gt;1,1,BE158)</f>
        <v>1</v>
      </c>
      <c r="BG158" s="835">
        <f>IF(BF70=1,BD$135+BF158*BE135*BD135,0)</f>
        <v>0</v>
      </c>
      <c r="BH158" s="835">
        <f>BF88*BG158/10000</f>
        <v>0</v>
      </c>
      <c r="BI158" s="834"/>
      <c r="BJ158" s="827" t="s">
        <v>445</v>
      </c>
      <c r="BK158" s="835">
        <f>SUM(BK139:BK142)</f>
        <v>2.2999999999999998</v>
      </c>
      <c r="BL158" s="835">
        <f>IF(BK158&gt;1,1,BK158)</f>
        <v>1</v>
      </c>
      <c r="BM158" s="835">
        <f>IF(BL70=1,BJ$135+BL158*BK135*BJ135,0)</f>
        <v>0</v>
      </c>
      <c r="BN158" s="835">
        <f>BL88*BM158/10000</f>
        <v>0</v>
      </c>
      <c r="BO158" s="834"/>
      <c r="BP158" s="827" t="s">
        <v>445</v>
      </c>
      <c r="BQ158" s="835">
        <f>SUM(BQ139:BQ142)</f>
        <v>2.2999999999999998</v>
      </c>
      <c r="BR158" s="835">
        <f>IF(BQ158&gt;1,1,BQ158)</f>
        <v>1</v>
      </c>
      <c r="BS158" s="835">
        <f>IF(BR70=1,BP$135+BR158*BQ135*BP135,0)</f>
        <v>0</v>
      </c>
      <c r="BT158" s="835">
        <f>BR88*BS158/10000</f>
        <v>0</v>
      </c>
      <c r="BU158" s="834"/>
      <c r="BV158" s="827" t="s">
        <v>445</v>
      </c>
      <c r="BW158" s="835">
        <f>SUM(BW139:BW142)</f>
        <v>2.2999999999999998</v>
      </c>
      <c r="BX158" s="835">
        <f>IF(BW158&gt;1,1,BW158)</f>
        <v>1</v>
      </c>
      <c r="BY158" s="835">
        <f>IF(BX70=1,BV$135+BX158*BW135*BV135,0)</f>
        <v>0</v>
      </c>
      <c r="BZ158" s="835">
        <f>BX88*BY158/10000</f>
        <v>0</v>
      </c>
      <c r="CA158" s="834"/>
      <c r="CB158" s="827" t="s">
        <v>445</v>
      </c>
      <c r="CC158" s="835">
        <f>SUM(CC139:CC142)</f>
        <v>2.2999999999999998</v>
      </c>
      <c r="CD158" s="835">
        <f>IF(CC158&gt;1,1,CC158)</f>
        <v>1</v>
      </c>
      <c r="CE158" s="835">
        <f>IF(CD70=1,CB$135+CD158*CC135*CB135,0)</f>
        <v>0</v>
      </c>
      <c r="CF158" s="835">
        <f>CD88*CE158/10000</f>
        <v>0</v>
      </c>
      <c r="CG158" s="834"/>
      <c r="CH158" s="827" t="s">
        <v>445</v>
      </c>
      <c r="CI158" s="835">
        <f>SUM(CI139:CI142)</f>
        <v>2.2999999999999998</v>
      </c>
      <c r="CJ158" s="835">
        <f>IF(CI158&gt;1,1,CI158)</f>
        <v>1</v>
      </c>
      <c r="CK158" s="835">
        <f>IF(CJ70=1,CH$135+CJ158*CI135*CH135,0)</f>
        <v>0</v>
      </c>
      <c r="CL158" s="835">
        <f>CJ88*CK158/10000</f>
        <v>0</v>
      </c>
      <c r="CM158" s="834"/>
      <c r="CN158" s="827" t="s">
        <v>445</v>
      </c>
      <c r="CO158" s="835">
        <f>SUM(CO139:CO142)</f>
        <v>2.2999999999999998</v>
      </c>
      <c r="CP158" s="835">
        <f>IF(CO158&gt;1,1,CO158)</f>
        <v>1</v>
      </c>
      <c r="CQ158" s="835">
        <f>IF(CP70=1,CN$135+CP158*CO135*CN135,0)</f>
        <v>0</v>
      </c>
      <c r="CR158" s="835">
        <f>CP88*CQ158/10000</f>
        <v>0</v>
      </c>
      <c r="CS158" s="834"/>
      <c r="CT158" s="827" t="s">
        <v>445</v>
      </c>
      <c r="CU158" s="835">
        <f>SUM(CU139:CU142)</f>
        <v>2.2999999999999998</v>
      </c>
      <c r="CV158" s="835">
        <f>IF(CU158&gt;1,1,CU158)</f>
        <v>1</v>
      </c>
      <c r="CW158" s="835">
        <f>IF(CV70=1,CT$135+CV158*CU135*CT135,0)</f>
        <v>0</v>
      </c>
      <c r="CX158" s="835">
        <f>CV88*CW158/10000</f>
        <v>0</v>
      </c>
      <c r="CY158" s="834"/>
      <c r="CZ158" s="827" t="s">
        <v>445</v>
      </c>
      <c r="DA158" s="835">
        <f>SUM(DA139:DA142)</f>
        <v>2.2999999999999998</v>
      </c>
      <c r="DB158" s="835">
        <f>IF(DA158&gt;1,1,DA158)</f>
        <v>1</v>
      </c>
      <c r="DC158" s="835">
        <f>IF(DB70=1,CZ$135+DB158*DA135*CZ135,0)</f>
        <v>0</v>
      </c>
      <c r="DD158" s="835">
        <f>DB88*DC158/10000</f>
        <v>0</v>
      </c>
      <c r="DE158" s="834"/>
      <c r="DF158" s="827" t="s">
        <v>445</v>
      </c>
      <c r="DG158" s="835">
        <f>SUM(DG139:DG142)</f>
        <v>2.2999999999999998</v>
      </c>
      <c r="DH158" s="835">
        <f>IF(DG158&gt;1,1,DG158)</f>
        <v>1</v>
      </c>
      <c r="DI158" s="835">
        <f>IF(DH70=1,DF$135+DH158*DG135*DF135,0)</f>
        <v>0</v>
      </c>
      <c r="DJ158" s="835">
        <f>DH88*DI158/10000</f>
        <v>0</v>
      </c>
      <c r="DK158" s="834"/>
      <c r="DL158" s="827" t="s">
        <v>445</v>
      </c>
      <c r="DM158" s="835">
        <f>SUM(DM139:DM142)</f>
        <v>2.2999999999999998</v>
      </c>
      <c r="DN158" s="835">
        <f>IF(DM158&gt;1,1,DM158)</f>
        <v>1</v>
      </c>
      <c r="DO158" s="835">
        <f>IF(DN70=1,DL$135+DN158*DM135*DL135,0)</f>
        <v>0</v>
      </c>
      <c r="DP158" s="835">
        <f>DN88*DO158/10000</f>
        <v>0</v>
      </c>
      <c r="DQ158" s="834"/>
      <c r="DR158" s="827" t="s">
        <v>445</v>
      </c>
      <c r="DS158" s="835">
        <f>SUM(DS139:DS142)</f>
        <v>2.2999999999999998</v>
      </c>
      <c r="DT158" s="835">
        <f>IF(DS158&gt;1,1,DS158)</f>
        <v>1</v>
      </c>
      <c r="DU158" s="835">
        <f>IF(DT70=1,DR$135+DT158*DS135*DR135,0)</f>
        <v>0</v>
      </c>
      <c r="DV158" s="835">
        <f>DT88*DU158/10000</f>
        <v>0</v>
      </c>
      <c r="DW158" s="834"/>
      <c r="DX158" s="827" t="s">
        <v>445</v>
      </c>
      <c r="DY158" s="835">
        <f>SUM(DY139:DY142)</f>
        <v>2.2999999999999998</v>
      </c>
      <c r="DZ158" s="835">
        <f>IF(DY158&gt;1,1,DY158)</f>
        <v>1</v>
      </c>
      <c r="EA158" s="835">
        <f>IF(DZ70=1,DX$135+DZ158*DY135*DX135,0)</f>
        <v>0</v>
      </c>
      <c r="EB158" s="835">
        <f>DZ88*EA158/10000</f>
        <v>0</v>
      </c>
      <c r="EC158" s="834"/>
      <c r="ED158" s="827" t="s">
        <v>445</v>
      </c>
      <c r="EE158" s="835">
        <f>SUM(EE139:EE142)</f>
        <v>2.2999999999999998</v>
      </c>
      <c r="EF158" s="835">
        <f>IF(EE158&gt;1,1,EE158)</f>
        <v>1</v>
      </c>
      <c r="EG158" s="835">
        <f>IF(EF70=1,ED$135+EF158*EE135*ED135,0)</f>
        <v>0</v>
      </c>
      <c r="EH158" s="835">
        <f>EF88*EG158/10000</f>
        <v>0</v>
      </c>
      <c r="EI158" s="834"/>
      <c r="EJ158" s="827" t="s">
        <v>445</v>
      </c>
      <c r="EK158" s="835">
        <f>SUM(EK139:EK142)</f>
        <v>2.2999999999999998</v>
      </c>
      <c r="EL158" s="835">
        <f>IF(EK158&gt;1,1,EK158)</f>
        <v>1</v>
      </c>
      <c r="EM158" s="835">
        <f>IF(EL70=1,EJ$135+EL158*EK135*EJ135,0)</f>
        <v>0</v>
      </c>
      <c r="EN158" s="835">
        <f>EL88*EM158/10000</f>
        <v>0</v>
      </c>
      <c r="EO158" s="834"/>
      <c r="EP158" s="827" t="s">
        <v>445</v>
      </c>
      <c r="EQ158" s="835">
        <f>SUM(EQ139:EQ142)</f>
        <v>2.2999999999999998</v>
      </c>
      <c r="ER158" s="835">
        <f>IF(EQ158&gt;1,1,EQ158)</f>
        <v>1</v>
      </c>
      <c r="ES158" s="835">
        <f>IF(ER70=1,EP$135+ER158*EQ135*EP135,0)</f>
        <v>0</v>
      </c>
      <c r="ET158" s="835">
        <f>ER88*ES158/10000</f>
        <v>0</v>
      </c>
      <c r="EU158" s="834"/>
      <c r="EV158" s="827" t="s">
        <v>445</v>
      </c>
      <c r="EW158" s="835">
        <f>SUM(EW139:EW142)</f>
        <v>2.2999999999999998</v>
      </c>
      <c r="EX158" s="835">
        <f>IF(EW158&gt;1,1,EW158)</f>
        <v>1</v>
      </c>
      <c r="EY158" s="835">
        <f>IF(EX70=1,EV$135+EX158*EW135*EV135,0)</f>
        <v>0</v>
      </c>
      <c r="EZ158" s="835">
        <f>EX88*EY158/10000</f>
        <v>0</v>
      </c>
      <c r="FA158" s="834"/>
      <c r="FB158" s="827" t="s">
        <v>445</v>
      </c>
      <c r="FC158" s="835">
        <f>SUM(FC139:FC142)</f>
        <v>2.2999999999999998</v>
      </c>
      <c r="FD158" s="835">
        <f>IF(FC158&gt;1,1,FC158)</f>
        <v>1</v>
      </c>
      <c r="FE158" s="835">
        <f>IF(FD70=1,FB$135+FD158*FC135*FB135,0)</f>
        <v>0</v>
      </c>
      <c r="FF158" s="835">
        <f>FD88*FE158/10000</f>
        <v>0</v>
      </c>
      <c r="FG158" s="834"/>
      <c r="FH158" s="827" t="s">
        <v>445</v>
      </c>
      <c r="FI158" s="835">
        <f>SUM(FI139:FI142)</f>
        <v>2.2999999999999998</v>
      </c>
      <c r="FJ158" s="835">
        <f>IF(FI158&gt;1,1,FI158)</f>
        <v>1</v>
      </c>
      <c r="FK158" s="835">
        <f>IF(FJ70=1,FH$135+FJ158*FI135*FH135,0)</f>
        <v>0</v>
      </c>
      <c r="FL158" s="835">
        <f>FJ88*FK158/10000</f>
        <v>0</v>
      </c>
      <c r="FM158" s="834"/>
      <c r="FN158" s="827" t="s">
        <v>445</v>
      </c>
      <c r="FO158" s="835">
        <f>SUM(FO139:FO142)</f>
        <v>2.2999999999999998</v>
      </c>
      <c r="FP158" s="835">
        <f>IF(FO158&gt;1,1,FO158)</f>
        <v>1</v>
      </c>
      <c r="FQ158" s="835">
        <f>IF(FP70=1,FN$135+FP158*FO135*FN135,0)</f>
        <v>0</v>
      </c>
      <c r="FR158" s="835">
        <f>FP88*FQ158/10000</f>
        <v>0</v>
      </c>
      <c r="FS158" s="834"/>
      <c r="FT158" s="827" t="s">
        <v>445</v>
      </c>
      <c r="FU158" s="835">
        <f>SUM(FU139:FU142)</f>
        <v>2.2999999999999998</v>
      </c>
      <c r="FV158" s="835">
        <f>IF(FU158&gt;1,1,FU158)</f>
        <v>1</v>
      </c>
      <c r="FW158" s="835">
        <f>IF(FV70=1,FT$135+FV158*FU135*FT135,0)</f>
        <v>0</v>
      </c>
      <c r="FX158" s="835">
        <f>FV88*FW158/10000</f>
        <v>0</v>
      </c>
      <c r="FY158" s="834"/>
    </row>
    <row r="159" spans="1:181" x14ac:dyDescent="0.3">
      <c r="A159" s="19"/>
      <c r="B159" s="827"/>
      <c r="C159" s="835"/>
      <c r="D159" s="835"/>
      <c r="E159" s="835"/>
      <c r="F159" s="835"/>
      <c r="G159" s="834"/>
      <c r="H159" s="827"/>
      <c r="I159" s="835"/>
      <c r="J159" s="835"/>
      <c r="K159" s="835"/>
      <c r="L159" s="835"/>
      <c r="M159" s="834"/>
      <c r="N159" s="827"/>
      <c r="O159" s="835"/>
      <c r="P159" s="835"/>
      <c r="Q159" s="835"/>
      <c r="R159" s="835"/>
      <c r="S159" s="834"/>
      <c r="T159" s="827"/>
      <c r="U159" s="835"/>
      <c r="V159" s="835"/>
      <c r="W159" s="835"/>
      <c r="X159" s="835"/>
      <c r="Y159" s="834"/>
      <c r="Z159" s="827"/>
      <c r="AA159" s="835"/>
      <c r="AB159" s="835"/>
      <c r="AC159" s="835"/>
      <c r="AD159" s="835"/>
      <c r="AE159" s="834"/>
      <c r="AF159" s="827"/>
      <c r="AG159" s="835"/>
      <c r="AH159" s="835"/>
      <c r="AI159" s="835"/>
      <c r="AJ159" s="835"/>
      <c r="AK159" s="834"/>
      <c r="AL159" s="827"/>
      <c r="AM159" s="835"/>
      <c r="AN159" s="835"/>
      <c r="AO159" s="835"/>
      <c r="AP159" s="835"/>
      <c r="AQ159" s="834"/>
      <c r="AR159" s="827"/>
      <c r="AS159" s="835"/>
      <c r="AT159" s="835"/>
      <c r="AU159" s="835"/>
      <c r="AV159" s="835"/>
      <c r="AW159" s="834"/>
      <c r="AX159" s="827"/>
      <c r="AY159" s="835"/>
      <c r="AZ159" s="835"/>
      <c r="BA159" s="835"/>
      <c r="BB159" s="835"/>
      <c r="BC159" s="834"/>
      <c r="BD159" s="827"/>
      <c r="BE159" s="835"/>
      <c r="BF159" s="835"/>
      <c r="BG159" s="835"/>
      <c r="BH159" s="835"/>
      <c r="BI159" s="834"/>
      <c r="BJ159" s="827"/>
      <c r="BK159" s="835"/>
      <c r="BL159" s="835"/>
      <c r="BM159" s="835"/>
      <c r="BN159" s="835"/>
      <c r="BO159" s="834"/>
      <c r="BP159" s="827"/>
      <c r="BQ159" s="835"/>
      <c r="BR159" s="835"/>
      <c r="BS159" s="835"/>
      <c r="BT159" s="835"/>
      <c r="BU159" s="834"/>
      <c r="BV159" s="827"/>
      <c r="BW159" s="835"/>
      <c r="BX159" s="835"/>
      <c r="BY159" s="835"/>
      <c r="BZ159" s="835"/>
      <c r="CA159" s="834"/>
      <c r="CB159" s="827"/>
      <c r="CC159" s="835"/>
      <c r="CD159" s="835"/>
      <c r="CE159" s="835"/>
      <c r="CF159" s="835"/>
      <c r="CG159" s="834"/>
      <c r="CH159" s="827"/>
      <c r="CI159" s="835"/>
      <c r="CJ159" s="835"/>
      <c r="CK159" s="835"/>
      <c r="CL159" s="835"/>
      <c r="CM159" s="834"/>
      <c r="CN159" s="827"/>
      <c r="CO159" s="835"/>
      <c r="CP159" s="835"/>
      <c r="CQ159" s="835"/>
      <c r="CR159" s="835"/>
      <c r="CS159" s="834"/>
      <c r="CT159" s="827"/>
      <c r="CU159" s="835"/>
      <c r="CV159" s="835"/>
      <c r="CW159" s="835"/>
      <c r="CX159" s="835"/>
      <c r="CY159" s="834"/>
      <c r="CZ159" s="827"/>
      <c r="DA159" s="835"/>
      <c r="DB159" s="835"/>
      <c r="DC159" s="835"/>
      <c r="DD159" s="835"/>
      <c r="DE159" s="834"/>
      <c r="DF159" s="827"/>
      <c r="DG159" s="835"/>
      <c r="DH159" s="835"/>
      <c r="DI159" s="835"/>
      <c r="DJ159" s="835"/>
      <c r="DK159" s="834"/>
      <c r="DL159" s="827"/>
      <c r="DM159" s="835"/>
      <c r="DN159" s="835"/>
      <c r="DO159" s="835"/>
      <c r="DP159" s="835"/>
      <c r="DQ159" s="834"/>
      <c r="DR159" s="827"/>
      <c r="DS159" s="835"/>
      <c r="DT159" s="835"/>
      <c r="DU159" s="835"/>
      <c r="DV159" s="835"/>
      <c r="DW159" s="834"/>
      <c r="DX159" s="827"/>
      <c r="DY159" s="835"/>
      <c r="DZ159" s="835"/>
      <c r="EA159" s="835"/>
      <c r="EB159" s="835"/>
      <c r="EC159" s="834"/>
      <c r="ED159" s="827"/>
      <c r="EE159" s="835"/>
      <c r="EF159" s="835"/>
      <c r="EG159" s="835"/>
      <c r="EH159" s="835"/>
      <c r="EI159" s="834"/>
      <c r="EJ159" s="827"/>
      <c r="EK159" s="835"/>
      <c r="EL159" s="835"/>
      <c r="EM159" s="835"/>
      <c r="EN159" s="835"/>
      <c r="EO159" s="834"/>
      <c r="EP159" s="827"/>
      <c r="EQ159" s="835"/>
      <c r="ER159" s="835"/>
      <c r="ES159" s="835"/>
      <c r="ET159" s="835"/>
      <c r="EU159" s="834"/>
      <c r="EV159" s="827"/>
      <c r="EW159" s="835"/>
      <c r="EX159" s="835"/>
      <c r="EY159" s="835"/>
      <c r="EZ159" s="835"/>
      <c r="FA159" s="834"/>
      <c r="FB159" s="827"/>
      <c r="FC159" s="835"/>
      <c r="FD159" s="835"/>
      <c r="FE159" s="835"/>
      <c r="FF159" s="835"/>
      <c r="FG159" s="834"/>
      <c r="FH159" s="827"/>
      <c r="FI159" s="835"/>
      <c r="FJ159" s="835"/>
      <c r="FK159" s="835"/>
      <c r="FL159" s="835"/>
      <c r="FM159" s="834"/>
      <c r="FN159" s="827"/>
      <c r="FO159" s="835"/>
      <c r="FP159" s="835"/>
      <c r="FQ159" s="835"/>
      <c r="FR159" s="835"/>
      <c r="FS159" s="834"/>
      <c r="FT159" s="827"/>
      <c r="FU159" s="835"/>
      <c r="FV159" s="835"/>
      <c r="FW159" s="835"/>
      <c r="FX159" s="835"/>
      <c r="FY159" s="834"/>
    </row>
    <row r="160" spans="1:181" x14ac:dyDescent="0.3">
      <c r="A160" s="19"/>
      <c r="B160" s="827"/>
      <c r="C160" s="835"/>
      <c r="D160" s="835"/>
      <c r="E160" s="835"/>
      <c r="F160" s="835"/>
      <c r="G160" s="834"/>
      <c r="H160" s="827"/>
      <c r="I160" s="835"/>
      <c r="J160" s="835"/>
      <c r="K160" s="835"/>
      <c r="L160" s="835"/>
      <c r="M160" s="834"/>
      <c r="N160" s="827"/>
      <c r="O160" s="835"/>
      <c r="P160" s="835"/>
      <c r="Q160" s="835"/>
      <c r="R160" s="835"/>
      <c r="S160" s="834"/>
      <c r="T160" s="827"/>
      <c r="U160" s="835"/>
      <c r="V160" s="835"/>
      <c r="W160" s="835"/>
      <c r="X160" s="835"/>
      <c r="Y160" s="834"/>
      <c r="Z160" s="827"/>
      <c r="AA160" s="835"/>
      <c r="AB160" s="835"/>
      <c r="AC160" s="835"/>
      <c r="AD160" s="835"/>
      <c r="AE160" s="834"/>
      <c r="AF160" s="827"/>
      <c r="AG160" s="835"/>
      <c r="AH160" s="835"/>
      <c r="AI160" s="835"/>
      <c r="AJ160" s="835"/>
      <c r="AK160" s="834"/>
      <c r="AL160" s="827"/>
      <c r="AM160" s="835"/>
      <c r="AN160" s="835"/>
      <c r="AO160" s="835"/>
      <c r="AP160" s="835"/>
      <c r="AQ160" s="834"/>
      <c r="AR160" s="827"/>
      <c r="AS160" s="835"/>
      <c r="AT160" s="835"/>
      <c r="AU160" s="835"/>
      <c r="AV160" s="835"/>
      <c r="AW160" s="834"/>
      <c r="AX160" s="827"/>
      <c r="AY160" s="835"/>
      <c r="AZ160" s="835"/>
      <c r="BA160" s="835"/>
      <c r="BB160" s="835"/>
      <c r="BC160" s="834"/>
      <c r="BD160" s="827"/>
      <c r="BE160" s="835"/>
      <c r="BF160" s="835"/>
      <c r="BG160" s="835"/>
      <c r="BH160" s="835"/>
      <c r="BI160" s="834"/>
      <c r="BJ160" s="827"/>
      <c r="BK160" s="835"/>
      <c r="BL160" s="835"/>
      <c r="BM160" s="835"/>
      <c r="BN160" s="835"/>
      <c r="BO160" s="834"/>
      <c r="BP160" s="827"/>
      <c r="BQ160" s="835"/>
      <c r="BR160" s="835"/>
      <c r="BS160" s="835"/>
      <c r="BT160" s="835"/>
      <c r="BU160" s="834"/>
      <c r="BV160" s="827"/>
      <c r="BW160" s="835"/>
      <c r="BX160" s="835"/>
      <c r="BY160" s="835"/>
      <c r="BZ160" s="835"/>
      <c r="CA160" s="834"/>
      <c r="CB160" s="827"/>
      <c r="CC160" s="835"/>
      <c r="CD160" s="835"/>
      <c r="CE160" s="835"/>
      <c r="CF160" s="835"/>
      <c r="CG160" s="834"/>
      <c r="CH160" s="827"/>
      <c r="CI160" s="835"/>
      <c r="CJ160" s="835"/>
      <c r="CK160" s="835"/>
      <c r="CL160" s="835"/>
      <c r="CM160" s="834"/>
      <c r="CN160" s="827"/>
      <c r="CO160" s="835"/>
      <c r="CP160" s="835"/>
      <c r="CQ160" s="835"/>
      <c r="CR160" s="835"/>
      <c r="CS160" s="834"/>
      <c r="CT160" s="827"/>
      <c r="CU160" s="835"/>
      <c r="CV160" s="835"/>
      <c r="CW160" s="835"/>
      <c r="CX160" s="835"/>
      <c r="CY160" s="834"/>
      <c r="CZ160" s="827"/>
      <c r="DA160" s="835"/>
      <c r="DB160" s="835"/>
      <c r="DC160" s="835"/>
      <c r="DD160" s="835"/>
      <c r="DE160" s="834"/>
      <c r="DF160" s="827"/>
      <c r="DG160" s="835"/>
      <c r="DH160" s="835"/>
      <c r="DI160" s="835"/>
      <c r="DJ160" s="835"/>
      <c r="DK160" s="834"/>
      <c r="DL160" s="827"/>
      <c r="DM160" s="835"/>
      <c r="DN160" s="835"/>
      <c r="DO160" s="835"/>
      <c r="DP160" s="835"/>
      <c r="DQ160" s="834"/>
      <c r="DR160" s="827"/>
      <c r="DS160" s="835"/>
      <c r="DT160" s="835"/>
      <c r="DU160" s="835"/>
      <c r="DV160" s="835"/>
      <c r="DW160" s="834"/>
      <c r="DX160" s="827"/>
      <c r="DY160" s="835"/>
      <c r="DZ160" s="835"/>
      <c r="EA160" s="835"/>
      <c r="EB160" s="835"/>
      <c r="EC160" s="834"/>
      <c r="ED160" s="827"/>
      <c r="EE160" s="835"/>
      <c r="EF160" s="835"/>
      <c r="EG160" s="835"/>
      <c r="EH160" s="835"/>
      <c r="EI160" s="834"/>
      <c r="EJ160" s="827"/>
      <c r="EK160" s="835"/>
      <c r="EL160" s="835"/>
      <c r="EM160" s="835"/>
      <c r="EN160" s="835"/>
      <c r="EO160" s="834"/>
      <c r="EP160" s="827"/>
      <c r="EQ160" s="835"/>
      <c r="ER160" s="835"/>
      <c r="ES160" s="835"/>
      <c r="ET160" s="835"/>
      <c r="EU160" s="834"/>
      <c r="EV160" s="827"/>
      <c r="EW160" s="835"/>
      <c r="EX160" s="835"/>
      <c r="EY160" s="835"/>
      <c r="EZ160" s="835"/>
      <c r="FA160" s="834"/>
      <c r="FB160" s="827"/>
      <c r="FC160" s="835"/>
      <c r="FD160" s="835"/>
      <c r="FE160" s="835"/>
      <c r="FF160" s="835"/>
      <c r="FG160" s="834"/>
      <c r="FH160" s="827"/>
      <c r="FI160" s="835"/>
      <c r="FJ160" s="835"/>
      <c r="FK160" s="835"/>
      <c r="FL160" s="835"/>
      <c r="FM160" s="834"/>
      <c r="FN160" s="827"/>
      <c r="FO160" s="835"/>
      <c r="FP160" s="835"/>
      <c r="FQ160" s="835"/>
      <c r="FR160" s="835"/>
      <c r="FS160" s="834"/>
      <c r="FT160" s="827"/>
      <c r="FU160" s="835"/>
      <c r="FV160" s="835"/>
      <c r="FW160" s="835"/>
      <c r="FX160" s="835"/>
      <c r="FY160" s="834"/>
    </row>
    <row r="161" spans="1:181" x14ac:dyDescent="0.3">
      <c r="A161" s="19"/>
      <c r="B161" s="827" t="s">
        <v>444</v>
      </c>
      <c r="C161" s="835">
        <f>IF(E105&lt;0,C141+C142+C140+C139,C141+C142)</f>
        <v>1.3</v>
      </c>
      <c r="D161" s="835">
        <f>IF(C161&gt;1,1,C161)</f>
        <v>1</v>
      </c>
      <c r="E161" s="835">
        <f>IF(AND(B$70=1,C$70=0),B$135+B$135*D161*C$135,0)</f>
        <v>0</v>
      </c>
      <c r="F161" s="835">
        <f>E161*D90/10000</f>
        <v>0</v>
      </c>
      <c r="G161" s="834"/>
      <c r="H161" s="827" t="s">
        <v>444</v>
      </c>
      <c r="I161" s="835">
        <f>IF(K105&lt;0,I141+I142+I140+I139,I141+I142)</f>
        <v>1.3</v>
      </c>
      <c r="J161" s="835">
        <f>IF(I161&gt;1,1,I161)</f>
        <v>1</v>
      </c>
      <c r="K161" s="835">
        <f>IF(AND(H$70=1,I$70=0),H$135+H$135*J161*I$135,0)</f>
        <v>0</v>
      </c>
      <c r="L161" s="835">
        <f>K161*J90/10000</f>
        <v>0</v>
      </c>
      <c r="M161" s="834"/>
      <c r="N161" s="827" t="s">
        <v>444</v>
      </c>
      <c r="O161" s="835">
        <f>IF(Q105&lt;0,O141+O142+O140+O139,O141+O142)</f>
        <v>1.3</v>
      </c>
      <c r="P161" s="835">
        <f>IF(O161&gt;1,1,O161)</f>
        <v>1</v>
      </c>
      <c r="Q161" s="835">
        <f>IF(AND(N$70=1,O$70=0),N$135+N$135*P161*O$135,0)</f>
        <v>0</v>
      </c>
      <c r="R161" s="835">
        <f>Q161*P90/10000</f>
        <v>0</v>
      </c>
      <c r="S161" s="834"/>
      <c r="T161" s="827" t="s">
        <v>444</v>
      </c>
      <c r="U161" s="835">
        <f>IF(W105&lt;0,U141+U142+U140+U139,U141+U142)</f>
        <v>1.3</v>
      </c>
      <c r="V161" s="835">
        <f>IF(U161&gt;1,1,U161)</f>
        <v>1</v>
      </c>
      <c r="W161" s="835">
        <f>IF(AND(T$70=1,U$70=0),T$135+T$135*V161*U$135,0)</f>
        <v>0</v>
      </c>
      <c r="X161" s="835">
        <f>W161*V90/10000</f>
        <v>0</v>
      </c>
      <c r="Y161" s="834"/>
      <c r="Z161" s="827" t="s">
        <v>444</v>
      </c>
      <c r="AA161" s="835">
        <f>IF(AC105&lt;0,AA141+AA142+AA140+AA139,AA141+AA142)</f>
        <v>1.3</v>
      </c>
      <c r="AB161" s="835">
        <f>IF(AA161&gt;1,1,AA161)</f>
        <v>1</v>
      </c>
      <c r="AC161" s="835">
        <f>IF(AND(Z$70=1,AA$70=0),Z$135+Z$135*AB161*AA$135,0)</f>
        <v>0</v>
      </c>
      <c r="AD161" s="835">
        <f>AC161*AB90/10000</f>
        <v>0</v>
      </c>
      <c r="AE161" s="834"/>
      <c r="AF161" s="827" t="s">
        <v>444</v>
      </c>
      <c r="AG161" s="835">
        <f>IF(AI105&lt;0,AG141+AG142+AG140+AG139,AG141+AG142)</f>
        <v>2.2999999999999998</v>
      </c>
      <c r="AH161" s="835">
        <f>IF(AG161&gt;1,1,AG161)</f>
        <v>1</v>
      </c>
      <c r="AI161" s="835">
        <f>IF(AND(AF$70=1,AG$70=0),AF$135+AF$135*AH161*AG$135,0)</f>
        <v>0</v>
      </c>
      <c r="AJ161" s="835">
        <f>AI161*AH90/10000</f>
        <v>0</v>
      </c>
      <c r="AK161" s="834"/>
      <c r="AL161" s="827" t="s">
        <v>444</v>
      </c>
      <c r="AM161" s="835">
        <f>IF(AO105&lt;0,AM141+AM142+AM140+AM139,AM141+AM142)</f>
        <v>2.2999999999999998</v>
      </c>
      <c r="AN161" s="835">
        <f>IF(AM161&gt;1,1,AM161)</f>
        <v>1</v>
      </c>
      <c r="AO161" s="835">
        <f>IF(AND(AL$70=1,AM$70=0),AL$135+AL$135*AN161*AM$135,0)</f>
        <v>0</v>
      </c>
      <c r="AP161" s="835">
        <f>AO161*AN90/10000</f>
        <v>0</v>
      </c>
      <c r="AQ161" s="834"/>
      <c r="AR161" s="827" t="s">
        <v>444</v>
      </c>
      <c r="AS161" s="835">
        <f>IF(AU105&lt;0,AS141+AS142+AS140+AS139,AS141+AS142)</f>
        <v>2.2999999999999998</v>
      </c>
      <c r="AT161" s="835">
        <f>IF(AS161&gt;1,1,AS161)</f>
        <v>1</v>
      </c>
      <c r="AU161" s="835">
        <f>IF(AND(AR$70=1,AS$70=0),AR$135+AR$135*AT161*AS$135,0)</f>
        <v>0</v>
      </c>
      <c r="AV161" s="835">
        <f>AU161*AT90/10000</f>
        <v>0</v>
      </c>
      <c r="AW161" s="834"/>
      <c r="AX161" s="827" t="s">
        <v>444</v>
      </c>
      <c r="AY161" s="835">
        <f>IF(BA105&lt;0,AY141+AY142+AY140+AY139,AY141+AY142)</f>
        <v>2.2999999999999998</v>
      </c>
      <c r="AZ161" s="835">
        <f>IF(AY161&gt;1,1,AY161)</f>
        <v>1</v>
      </c>
      <c r="BA161" s="835">
        <f>IF(AND(AX$70=1,AY$70=0),AX$135+AX$135*AZ161*AY$135,0)</f>
        <v>0</v>
      </c>
      <c r="BB161" s="835">
        <f>BA161*AZ90/10000</f>
        <v>0</v>
      </c>
      <c r="BC161" s="834"/>
      <c r="BD161" s="827" t="s">
        <v>444</v>
      </c>
      <c r="BE161" s="835">
        <f>IF(BG105&lt;0,BE141+BE142+BE140+BE139,BE141+BE142)</f>
        <v>2.2999999999999998</v>
      </c>
      <c r="BF161" s="835">
        <f>IF(BE161&gt;1,1,BE161)</f>
        <v>1</v>
      </c>
      <c r="BG161" s="835">
        <f>IF(AND(BD$70=1,BE$70=0),BD$135+BD$135*BF161*BE$135,0)</f>
        <v>0</v>
      </c>
      <c r="BH161" s="835">
        <f>BG161*BF90/10000</f>
        <v>0</v>
      </c>
      <c r="BI161" s="834"/>
      <c r="BJ161" s="827" t="s">
        <v>444</v>
      </c>
      <c r="BK161" s="835">
        <f>IF(BM105&lt;0,BK141+BK142+BK140+BK139,BK141+BK142)</f>
        <v>2.2999999999999998</v>
      </c>
      <c r="BL161" s="835">
        <f>IF(BK161&gt;1,1,BK161)</f>
        <v>1</v>
      </c>
      <c r="BM161" s="835">
        <f>IF(AND(BJ$70=1,BK$70=0),BJ$135+BJ$135*BL161*BK$135,0)</f>
        <v>0</v>
      </c>
      <c r="BN161" s="835">
        <f>BM161*BL90/10000</f>
        <v>0</v>
      </c>
      <c r="BO161" s="834"/>
      <c r="BP161" s="827" t="s">
        <v>444</v>
      </c>
      <c r="BQ161" s="835">
        <f>IF(BS105&lt;0,BQ141+BQ142+BQ140+BQ139,BQ141+BQ142)</f>
        <v>2.2999999999999998</v>
      </c>
      <c r="BR161" s="835">
        <f>IF(BQ161&gt;1,1,BQ161)</f>
        <v>1</v>
      </c>
      <c r="BS161" s="835">
        <f>IF(AND(BP$70=1,BQ$70=0),BP$135+BP$135*BR161*BQ$135,0)</f>
        <v>0</v>
      </c>
      <c r="BT161" s="835">
        <f>BS161*BR90/10000</f>
        <v>0</v>
      </c>
      <c r="BU161" s="834"/>
      <c r="BV161" s="827" t="s">
        <v>444</v>
      </c>
      <c r="BW161" s="835">
        <f>IF(BY105&lt;0,BW141+BW142+BW140+BW139,BW141+BW142)</f>
        <v>2.2999999999999998</v>
      </c>
      <c r="BX161" s="835">
        <f>IF(BW161&gt;1,1,BW161)</f>
        <v>1</v>
      </c>
      <c r="BY161" s="835">
        <f>IF(AND(BV$70=1,BW$70=0),BV$135+BV$135*BX161*BW$135,0)</f>
        <v>0</v>
      </c>
      <c r="BZ161" s="835">
        <f>BY161*BX90/10000</f>
        <v>0</v>
      </c>
      <c r="CA161" s="834"/>
      <c r="CB161" s="827" t="s">
        <v>444</v>
      </c>
      <c r="CC161" s="835">
        <f>IF(CE105&lt;0,CC141+CC142+CC140+CC139,CC141+CC142)</f>
        <v>2.2999999999999998</v>
      </c>
      <c r="CD161" s="835">
        <f>IF(CC161&gt;1,1,CC161)</f>
        <v>1</v>
      </c>
      <c r="CE161" s="835">
        <f>IF(AND(CB$70=1,CC$70=0),CB$135+CB$135*CD161*CC$135,0)</f>
        <v>0</v>
      </c>
      <c r="CF161" s="835">
        <f>CE161*CD90/10000</f>
        <v>0</v>
      </c>
      <c r="CG161" s="834"/>
      <c r="CH161" s="827" t="s">
        <v>444</v>
      </c>
      <c r="CI161" s="835">
        <f>IF(CK105&lt;0,CI141+CI142+CI140+CI139,CI141+CI142)</f>
        <v>2.2999999999999998</v>
      </c>
      <c r="CJ161" s="835">
        <f>IF(CI161&gt;1,1,CI161)</f>
        <v>1</v>
      </c>
      <c r="CK161" s="835">
        <f>IF(AND(CH$70=1,CI$70=0),CH$135+CH$135*CJ161*CI$135,0)</f>
        <v>0</v>
      </c>
      <c r="CL161" s="835">
        <f>CK161*CJ90/10000</f>
        <v>0</v>
      </c>
      <c r="CM161" s="834"/>
      <c r="CN161" s="827" t="s">
        <v>444</v>
      </c>
      <c r="CO161" s="835">
        <f>IF(CQ105&lt;0,CO141+CO142+CO140+CO139,CO141+CO142)</f>
        <v>2.2999999999999998</v>
      </c>
      <c r="CP161" s="835">
        <f>IF(CO161&gt;1,1,CO161)</f>
        <v>1</v>
      </c>
      <c r="CQ161" s="835">
        <f>IF(AND(CN$70=1,CO$70=0),CN$135+CN$135*CP161*CO$135,0)</f>
        <v>0</v>
      </c>
      <c r="CR161" s="835">
        <f>CQ161*CP90/10000</f>
        <v>0</v>
      </c>
      <c r="CS161" s="834"/>
      <c r="CT161" s="827" t="s">
        <v>444</v>
      </c>
      <c r="CU161" s="835">
        <f>IF(CW105&lt;0,CU141+CU142+CU140+CU139,CU141+CU142)</f>
        <v>2.2999999999999998</v>
      </c>
      <c r="CV161" s="835">
        <f>IF(CU161&gt;1,1,CU161)</f>
        <v>1</v>
      </c>
      <c r="CW161" s="835">
        <f>IF(AND(CT$70=1,CU$70=0),CT$135+CT$135*CV161*CU$135,0)</f>
        <v>0</v>
      </c>
      <c r="CX161" s="835">
        <f>CW161*CV90/10000</f>
        <v>0</v>
      </c>
      <c r="CY161" s="834"/>
      <c r="CZ161" s="827" t="s">
        <v>444</v>
      </c>
      <c r="DA161" s="835">
        <f>IF(DC105&lt;0,DA141+DA142+DA140+DA139,DA141+DA142)</f>
        <v>2.2999999999999998</v>
      </c>
      <c r="DB161" s="835">
        <f>IF(DA161&gt;1,1,DA161)</f>
        <v>1</v>
      </c>
      <c r="DC161" s="835">
        <f>IF(AND(CZ$70=1,DA$70=0),CZ$135+CZ$135*DB161*DA$135,0)</f>
        <v>0</v>
      </c>
      <c r="DD161" s="835">
        <f>DC161*DB90/10000</f>
        <v>0</v>
      </c>
      <c r="DE161" s="834"/>
      <c r="DF161" s="827" t="s">
        <v>444</v>
      </c>
      <c r="DG161" s="835">
        <f>IF(DI105&lt;0,DG141+DG142+DG140+DG139,DG141+DG142)</f>
        <v>2.2999999999999998</v>
      </c>
      <c r="DH161" s="835">
        <f>IF(DG161&gt;1,1,DG161)</f>
        <v>1</v>
      </c>
      <c r="DI161" s="835">
        <f>IF(AND(DF$70=1,DG$70=0),DF$135+DF$135*DH161*DG$135,0)</f>
        <v>0</v>
      </c>
      <c r="DJ161" s="835">
        <f>DI161*DH90/10000</f>
        <v>0</v>
      </c>
      <c r="DK161" s="834"/>
      <c r="DL161" s="827" t="s">
        <v>444</v>
      </c>
      <c r="DM161" s="835">
        <f>IF(DO105&lt;0,DM141+DM142+DM140+DM139,DM141+DM142)</f>
        <v>2.2999999999999998</v>
      </c>
      <c r="DN161" s="835">
        <f>IF(DM161&gt;1,1,DM161)</f>
        <v>1</v>
      </c>
      <c r="DO161" s="835">
        <f>IF(AND(DL$70=1,DM$70=0),DL$135+DL$135*DN161*DM$135,0)</f>
        <v>0</v>
      </c>
      <c r="DP161" s="835">
        <f>DO161*DN90/10000</f>
        <v>0</v>
      </c>
      <c r="DQ161" s="834"/>
      <c r="DR161" s="827" t="s">
        <v>444</v>
      </c>
      <c r="DS161" s="835">
        <f>IF(DU105&lt;0,DS141+DS142+DS140+DS139,DS141+DS142)</f>
        <v>2.2999999999999998</v>
      </c>
      <c r="DT161" s="835">
        <f>IF(DS161&gt;1,1,DS161)</f>
        <v>1</v>
      </c>
      <c r="DU161" s="835">
        <f>IF(AND(DR$70=1,DS$70=0),DR$135+DR$135*DT161*DS$135,0)</f>
        <v>0</v>
      </c>
      <c r="DV161" s="835">
        <f>DU161*DT90/10000</f>
        <v>0</v>
      </c>
      <c r="DW161" s="834"/>
      <c r="DX161" s="827" t="s">
        <v>444</v>
      </c>
      <c r="DY161" s="835">
        <f>IF(EA105&lt;0,DY141+DY142+DY140+DY139,DY141+DY142)</f>
        <v>2.2999999999999998</v>
      </c>
      <c r="DZ161" s="835">
        <f>IF(DY161&gt;1,1,DY161)</f>
        <v>1</v>
      </c>
      <c r="EA161" s="835">
        <f>IF(AND(DX$70=1,DY$70=0),DX$135+DX$135*DZ161*DY$135,0)</f>
        <v>0</v>
      </c>
      <c r="EB161" s="835">
        <f>EA161*DZ90/10000</f>
        <v>0</v>
      </c>
      <c r="EC161" s="834"/>
      <c r="ED161" s="827" t="s">
        <v>444</v>
      </c>
      <c r="EE161" s="835">
        <f>IF(EG105&lt;0,EE141+EE142+EE140+EE139,EE141+EE142)</f>
        <v>2.2999999999999998</v>
      </c>
      <c r="EF161" s="835">
        <f>IF(EE161&gt;1,1,EE161)</f>
        <v>1</v>
      </c>
      <c r="EG161" s="835">
        <f>IF(AND(ED$70=1,EE$70=0),ED$135+ED$135*EF161*EE$135,0)</f>
        <v>0</v>
      </c>
      <c r="EH161" s="835">
        <f>EG161*EF90/10000</f>
        <v>0</v>
      </c>
      <c r="EI161" s="834"/>
      <c r="EJ161" s="827" t="s">
        <v>444</v>
      </c>
      <c r="EK161" s="835">
        <f>IF(EM105&lt;0,EK141+EK142+EK140+EK139,EK141+EK142)</f>
        <v>2.2999999999999998</v>
      </c>
      <c r="EL161" s="835">
        <f>IF(EK161&gt;1,1,EK161)</f>
        <v>1</v>
      </c>
      <c r="EM161" s="835">
        <f>IF(AND(EJ$70=1,EK$70=0),EJ$135+EJ$135*EL161*EK$135,0)</f>
        <v>0</v>
      </c>
      <c r="EN161" s="835">
        <f>EM161*EL90/10000</f>
        <v>0</v>
      </c>
      <c r="EO161" s="834"/>
      <c r="EP161" s="827" t="s">
        <v>444</v>
      </c>
      <c r="EQ161" s="835">
        <f>IF(ES105&lt;0,EQ141+EQ142+EQ140+EQ139,EQ141+EQ142)</f>
        <v>2.2999999999999998</v>
      </c>
      <c r="ER161" s="835">
        <f>IF(EQ161&gt;1,1,EQ161)</f>
        <v>1</v>
      </c>
      <c r="ES161" s="835">
        <f>IF(AND(EP$70=1,EQ$70=0),EP$135+EP$135*ER161*EQ$135,0)</f>
        <v>0</v>
      </c>
      <c r="ET161" s="835">
        <f>ES161*ER90/10000</f>
        <v>0</v>
      </c>
      <c r="EU161" s="834"/>
      <c r="EV161" s="827" t="s">
        <v>444</v>
      </c>
      <c r="EW161" s="835">
        <f>IF(EY105&lt;0,EW141+EW142+EW140+EW139,EW141+EW142)</f>
        <v>2.2999999999999998</v>
      </c>
      <c r="EX161" s="835">
        <f>IF(EW161&gt;1,1,EW161)</f>
        <v>1</v>
      </c>
      <c r="EY161" s="835">
        <f>IF(AND(EV$70=1,EW$70=0),EV$135+EV$135*EX161*EW$135,0)</f>
        <v>0</v>
      </c>
      <c r="EZ161" s="835">
        <f>EY161*EX90/10000</f>
        <v>0</v>
      </c>
      <c r="FA161" s="834"/>
      <c r="FB161" s="827" t="s">
        <v>444</v>
      </c>
      <c r="FC161" s="835">
        <f>IF(FE105&lt;0,FC141+FC142+FC140+FC139,FC141+FC142)</f>
        <v>2.2999999999999998</v>
      </c>
      <c r="FD161" s="835">
        <f>IF(FC161&gt;1,1,FC161)</f>
        <v>1</v>
      </c>
      <c r="FE161" s="835">
        <f>IF(AND(FB$70=1,FC$70=0),FB$135+FB$135*FD161*FC$135,0)</f>
        <v>0</v>
      </c>
      <c r="FF161" s="835">
        <f>FE161*FD90/10000</f>
        <v>0</v>
      </c>
      <c r="FG161" s="834"/>
      <c r="FH161" s="827" t="s">
        <v>444</v>
      </c>
      <c r="FI161" s="835">
        <f>IF(FK105&lt;0,FI141+FI142+FI140+FI139,FI141+FI142)</f>
        <v>2.2999999999999998</v>
      </c>
      <c r="FJ161" s="835">
        <f>IF(FI161&gt;1,1,FI161)</f>
        <v>1</v>
      </c>
      <c r="FK161" s="835">
        <f>IF(AND(FH$70=1,FI$70=0),FH$135+FH$135*FJ161*FI$135,0)</f>
        <v>0</v>
      </c>
      <c r="FL161" s="835">
        <f>FK161*FJ90/10000</f>
        <v>0</v>
      </c>
      <c r="FM161" s="834"/>
      <c r="FN161" s="827" t="s">
        <v>444</v>
      </c>
      <c r="FO161" s="835">
        <f>IF(FQ105&lt;0,FO141+FO142+FO140+FO139,FO141+FO142)</f>
        <v>2.2999999999999998</v>
      </c>
      <c r="FP161" s="835">
        <f>IF(FO161&gt;1,1,FO161)</f>
        <v>1</v>
      </c>
      <c r="FQ161" s="835">
        <f>IF(AND(FN$70=1,FO$70=0),FN$135+FN$135*FP161*FO$135,0)</f>
        <v>0</v>
      </c>
      <c r="FR161" s="835">
        <f>FQ161*FP90/10000</f>
        <v>0</v>
      </c>
      <c r="FS161" s="834"/>
      <c r="FT161" s="827" t="s">
        <v>444</v>
      </c>
      <c r="FU161" s="835">
        <f>IF(FW105&lt;0,FU141+FU142+FU140+FU139,FU141+FU142)</f>
        <v>2.2999999999999998</v>
      </c>
      <c r="FV161" s="835">
        <f>IF(FU161&gt;1,1,FU161)</f>
        <v>1</v>
      </c>
      <c r="FW161" s="835">
        <f>IF(AND(FT$70=1,FU$70=0),FT$135+FT$135*FV161*FU$135,0)</f>
        <v>0</v>
      </c>
      <c r="FX161" s="835">
        <f>FW161*FV90/10000</f>
        <v>0</v>
      </c>
      <c r="FY161" s="834"/>
    </row>
    <row r="162" spans="1:181" x14ac:dyDescent="0.3">
      <c r="A162" s="19"/>
      <c r="B162" s="827" t="s">
        <v>439</v>
      </c>
      <c r="C162" s="835">
        <f>C140</f>
        <v>0.7</v>
      </c>
      <c r="D162" s="835">
        <f>IF(C162&gt;1,1,C162)</f>
        <v>0.7</v>
      </c>
      <c r="E162" s="835">
        <f>IF(AND(B$70=1,C$70=0),B$135+B$135*D162*C$135,0)</f>
        <v>0</v>
      </c>
      <c r="F162" s="835">
        <f>E162*D91/10000</f>
        <v>0</v>
      </c>
      <c r="G162" s="834"/>
      <c r="H162" s="827" t="s">
        <v>439</v>
      </c>
      <c r="I162" s="835">
        <f>I140</f>
        <v>0.7</v>
      </c>
      <c r="J162" s="835">
        <f>IF(I162&gt;1,1,I162)</f>
        <v>0.7</v>
      </c>
      <c r="K162" s="835">
        <f>IF(AND(H$70=1,I$70=0),H$135+H$135*J162*I$135,0)</f>
        <v>0</v>
      </c>
      <c r="L162" s="835">
        <f>K162*J91/10000</f>
        <v>0</v>
      </c>
      <c r="M162" s="834"/>
      <c r="N162" s="827" t="s">
        <v>439</v>
      </c>
      <c r="O162" s="835">
        <f>O140</f>
        <v>0.7</v>
      </c>
      <c r="P162" s="835">
        <f>IF(O162&gt;1,1,O162)</f>
        <v>0.7</v>
      </c>
      <c r="Q162" s="835">
        <f>IF(AND(N$70=1,O$70=0),N$135+N$135*P162*O$135,0)</f>
        <v>0</v>
      </c>
      <c r="R162" s="835">
        <f>Q162*P91/10000</f>
        <v>0</v>
      </c>
      <c r="S162" s="834"/>
      <c r="T162" s="827" t="s">
        <v>439</v>
      </c>
      <c r="U162" s="835">
        <f>U140</f>
        <v>0.7</v>
      </c>
      <c r="V162" s="835">
        <f>IF(U162&gt;1,1,U162)</f>
        <v>0.7</v>
      </c>
      <c r="W162" s="835">
        <f>IF(AND(T$70=1,U$70=0),T$135+T$135*V162*U$135,0)</f>
        <v>0</v>
      </c>
      <c r="X162" s="835">
        <f>W162*V91/10000</f>
        <v>0</v>
      </c>
      <c r="Y162" s="834"/>
      <c r="Z162" s="827" t="s">
        <v>439</v>
      </c>
      <c r="AA162" s="835">
        <f>AA140</f>
        <v>0.7</v>
      </c>
      <c r="AB162" s="835">
        <f>IF(AA162&gt;1,1,AA162)</f>
        <v>0.7</v>
      </c>
      <c r="AC162" s="835">
        <f>IF(AND(Z$70=1,AA$70=0),Z$135+Z$135*AB162*AA$135,0)</f>
        <v>0</v>
      </c>
      <c r="AD162" s="835">
        <f>AC162*AB91/10000</f>
        <v>0</v>
      </c>
      <c r="AE162" s="834"/>
      <c r="AF162" s="827" t="s">
        <v>439</v>
      </c>
      <c r="AG162" s="835">
        <f>AG140</f>
        <v>0.7</v>
      </c>
      <c r="AH162" s="835">
        <f>IF(AG162&gt;1,1,AG162)</f>
        <v>0.7</v>
      </c>
      <c r="AI162" s="835">
        <f>IF(AND(AF$70=1,AG$70=0),AF$135+AF$135*AH162*AG$135,0)</f>
        <v>0</v>
      </c>
      <c r="AJ162" s="835">
        <f>AI162*AH91/10000</f>
        <v>0</v>
      </c>
      <c r="AK162" s="834"/>
      <c r="AL162" s="827" t="s">
        <v>439</v>
      </c>
      <c r="AM162" s="835">
        <f>AM140</f>
        <v>0.7</v>
      </c>
      <c r="AN162" s="835">
        <f>IF(AM162&gt;1,1,AM162)</f>
        <v>0.7</v>
      </c>
      <c r="AO162" s="835">
        <f>IF(AND(AL$70=1,AM$70=0),AL$135+AL$135*AN162*AM$135,0)</f>
        <v>0</v>
      </c>
      <c r="AP162" s="835">
        <f>AO162*AN91/10000</f>
        <v>0</v>
      </c>
      <c r="AQ162" s="834"/>
      <c r="AR162" s="827" t="s">
        <v>439</v>
      </c>
      <c r="AS162" s="835">
        <f>AS140</f>
        <v>0.7</v>
      </c>
      <c r="AT162" s="835">
        <f>IF(AS162&gt;1,1,AS162)</f>
        <v>0.7</v>
      </c>
      <c r="AU162" s="835">
        <f>IF(AND(AR$70=1,AS$70=0),AR$135+AR$135*AT162*AS$135,0)</f>
        <v>0</v>
      </c>
      <c r="AV162" s="835">
        <f>AU162*AT91/10000</f>
        <v>0</v>
      </c>
      <c r="AW162" s="834"/>
      <c r="AX162" s="827" t="s">
        <v>439</v>
      </c>
      <c r="AY162" s="835">
        <f>AY140</f>
        <v>0.7</v>
      </c>
      <c r="AZ162" s="835">
        <f>IF(AY162&gt;1,1,AY162)</f>
        <v>0.7</v>
      </c>
      <c r="BA162" s="835">
        <f>IF(AND(AX$70=1,AY$70=0),AX$135+AX$135*AZ162*AY$135,0)</f>
        <v>0</v>
      </c>
      <c r="BB162" s="835">
        <f>BA162*AZ91/10000</f>
        <v>0</v>
      </c>
      <c r="BC162" s="834"/>
      <c r="BD162" s="827" t="s">
        <v>439</v>
      </c>
      <c r="BE162" s="835">
        <f>BE140</f>
        <v>0.7</v>
      </c>
      <c r="BF162" s="835">
        <f>IF(BE162&gt;1,1,BE162)</f>
        <v>0.7</v>
      </c>
      <c r="BG162" s="835">
        <f>IF(AND(BD$70=1,BE$70=0),BD$135+BD$135*BF162*BE$135,0)</f>
        <v>0</v>
      </c>
      <c r="BH162" s="835">
        <f>BG162*BF91/10000</f>
        <v>0</v>
      </c>
      <c r="BI162" s="834"/>
      <c r="BJ162" s="827" t="s">
        <v>439</v>
      </c>
      <c r="BK162" s="835">
        <f>BK140</f>
        <v>0.7</v>
      </c>
      <c r="BL162" s="835">
        <f>IF(BK162&gt;1,1,BK162)</f>
        <v>0.7</v>
      </c>
      <c r="BM162" s="835">
        <f>IF(AND(BJ$70=1,BK$70=0),BJ$135+BJ$135*BL162*BK$135,0)</f>
        <v>0</v>
      </c>
      <c r="BN162" s="835">
        <f>BM162*BL91/10000</f>
        <v>0</v>
      </c>
      <c r="BO162" s="834"/>
      <c r="BP162" s="827" t="s">
        <v>439</v>
      </c>
      <c r="BQ162" s="835">
        <f>BQ140</f>
        <v>0.7</v>
      </c>
      <c r="BR162" s="835">
        <f>IF(BQ162&gt;1,1,BQ162)</f>
        <v>0.7</v>
      </c>
      <c r="BS162" s="835">
        <f>IF(AND(BP$70=1,BQ$70=0),BP$135+BP$135*BR162*BQ$135,0)</f>
        <v>0</v>
      </c>
      <c r="BT162" s="835">
        <f>BS162*BR91/10000</f>
        <v>0</v>
      </c>
      <c r="BU162" s="834"/>
      <c r="BV162" s="827" t="s">
        <v>439</v>
      </c>
      <c r="BW162" s="835">
        <f>BW140</f>
        <v>0.7</v>
      </c>
      <c r="BX162" s="835">
        <f>IF(BW162&gt;1,1,BW162)</f>
        <v>0.7</v>
      </c>
      <c r="BY162" s="835">
        <f>IF(AND(BV$70=1,BW$70=0),BV$135+BV$135*BX162*BW$135,0)</f>
        <v>0</v>
      </c>
      <c r="BZ162" s="835">
        <f>BY162*BX91/10000</f>
        <v>0</v>
      </c>
      <c r="CA162" s="834"/>
      <c r="CB162" s="827" t="s">
        <v>439</v>
      </c>
      <c r="CC162" s="835">
        <f>CC140</f>
        <v>0.7</v>
      </c>
      <c r="CD162" s="835">
        <f>IF(CC162&gt;1,1,CC162)</f>
        <v>0.7</v>
      </c>
      <c r="CE162" s="835">
        <f>IF(AND(CB$70=1,CC$70=0),CB$135+CB$135*CD162*CC$135,0)</f>
        <v>0</v>
      </c>
      <c r="CF162" s="835">
        <f>CE162*CD91/10000</f>
        <v>0</v>
      </c>
      <c r="CG162" s="834"/>
      <c r="CH162" s="827" t="s">
        <v>439</v>
      </c>
      <c r="CI162" s="835">
        <f>CI140</f>
        <v>0.7</v>
      </c>
      <c r="CJ162" s="835">
        <f>IF(CI162&gt;1,1,CI162)</f>
        <v>0.7</v>
      </c>
      <c r="CK162" s="835">
        <f>IF(AND(CH$70=1,CI$70=0),CH$135+CH$135*CJ162*CI$135,0)</f>
        <v>0</v>
      </c>
      <c r="CL162" s="835">
        <f>CK162*CJ91/10000</f>
        <v>0</v>
      </c>
      <c r="CM162" s="834"/>
      <c r="CN162" s="827" t="s">
        <v>439</v>
      </c>
      <c r="CO162" s="835">
        <f>CO140</f>
        <v>0.7</v>
      </c>
      <c r="CP162" s="835">
        <f>IF(CO162&gt;1,1,CO162)</f>
        <v>0.7</v>
      </c>
      <c r="CQ162" s="835">
        <f>IF(AND(CN$70=1,CO$70=0),CN$135+CN$135*CP162*CO$135,0)</f>
        <v>0</v>
      </c>
      <c r="CR162" s="835">
        <f>CQ162*CP91/10000</f>
        <v>0</v>
      </c>
      <c r="CS162" s="834"/>
      <c r="CT162" s="827" t="s">
        <v>439</v>
      </c>
      <c r="CU162" s="835">
        <f>CU140</f>
        <v>0.7</v>
      </c>
      <c r="CV162" s="835">
        <f>IF(CU162&gt;1,1,CU162)</f>
        <v>0.7</v>
      </c>
      <c r="CW162" s="835">
        <f>IF(AND(CT$70=1,CU$70=0),CT$135+CT$135*CV162*CU$135,0)</f>
        <v>0</v>
      </c>
      <c r="CX162" s="835">
        <f>CW162*CV91/10000</f>
        <v>0</v>
      </c>
      <c r="CY162" s="834"/>
      <c r="CZ162" s="827" t="s">
        <v>439</v>
      </c>
      <c r="DA162" s="835">
        <f>DA140</f>
        <v>0.7</v>
      </c>
      <c r="DB162" s="835">
        <f>IF(DA162&gt;1,1,DA162)</f>
        <v>0.7</v>
      </c>
      <c r="DC162" s="835">
        <f>IF(AND(CZ$70=1,DA$70=0),CZ$135+CZ$135*DB162*DA$135,0)</f>
        <v>0</v>
      </c>
      <c r="DD162" s="835">
        <f>DC162*DB91/10000</f>
        <v>0</v>
      </c>
      <c r="DE162" s="834"/>
      <c r="DF162" s="827" t="s">
        <v>439</v>
      </c>
      <c r="DG162" s="835">
        <f>DG140</f>
        <v>0.7</v>
      </c>
      <c r="DH162" s="835">
        <f>IF(DG162&gt;1,1,DG162)</f>
        <v>0.7</v>
      </c>
      <c r="DI162" s="835">
        <f>IF(AND(DF$70=1,DG$70=0),DF$135+DF$135*DH162*DG$135,0)</f>
        <v>0</v>
      </c>
      <c r="DJ162" s="835">
        <f>DI162*DH91/10000</f>
        <v>0</v>
      </c>
      <c r="DK162" s="834"/>
      <c r="DL162" s="827" t="s">
        <v>439</v>
      </c>
      <c r="DM162" s="835">
        <f>DM140</f>
        <v>0.7</v>
      </c>
      <c r="DN162" s="835">
        <f>IF(DM162&gt;1,1,DM162)</f>
        <v>0.7</v>
      </c>
      <c r="DO162" s="835">
        <f>IF(AND(DL$70=1,DM$70=0),DL$135+DL$135*DN162*DM$135,0)</f>
        <v>0</v>
      </c>
      <c r="DP162" s="835">
        <f>DO162*DN91/10000</f>
        <v>0</v>
      </c>
      <c r="DQ162" s="834"/>
      <c r="DR162" s="827" t="s">
        <v>439</v>
      </c>
      <c r="DS162" s="835">
        <f>DS140</f>
        <v>0.7</v>
      </c>
      <c r="DT162" s="835">
        <f>IF(DS162&gt;1,1,DS162)</f>
        <v>0.7</v>
      </c>
      <c r="DU162" s="835">
        <f>IF(AND(DR$70=1,DS$70=0),DR$135+DR$135*DT162*DS$135,0)</f>
        <v>0</v>
      </c>
      <c r="DV162" s="835">
        <f>DU162*DT91/10000</f>
        <v>0</v>
      </c>
      <c r="DW162" s="834"/>
      <c r="DX162" s="827" t="s">
        <v>439</v>
      </c>
      <c r="DY162" s="835">
        <f>DY140</f>
        <v>0.7</v>
      </c>
      <c r="DZ162" s="835">
        <f>IF(DY162&gt;1,1,DY162)</f>
        <v>0.7</v>
      </c>
      <c r="EA162" s="835">
        <f>IF(AND(DX$70=1,DY$70=0),DX$135+DX$135*DZ162*DY$135,0)</f>
        <v>0</v>
      </c>
      <c r="EB162" s="835">
        <f>EA162*DZ91/10000</f>
        <v>0</v>
      </c>
      <c r="EC162" s="834"/>
      <c r="ED162" s="827" t="s">
        <v>439</v>
      </c>
      <c r="EE162" s="835">
        <f>EE140</f>
        <v>0.7</v>
      </c>
      <c r="EF162" s="835">
        <f>IF(EE162&gt;1,1,EE162)</f>
        <v>0.7</v>
      </c>
      <c r="EG162" s="835">
        <f>IF(AND(ED$70=1,EE$70=0),ED$135+ED$135*EF162*EE$135,0)</f>
        <v>0</v>
      </c>
      <c r="EH162" s="835">
        <f>EG162*EF91/10000</f>
        <v>0</v>
      </c>
      <c r="EI162" s="834"/>
      <c r="EJ162" s="827" t="s">
        <v>439</v>
      </c>
      <c r="EK162" s="835">
        <f>EK140</f>
        <v>0.7</v>
      </c>
      <c r="EL162" s="835">
        <f>IF(EK162&gt;1,1,EK162)</f>
        <v>0.7</v>
      </c>
      <c r="EM162" s="835">
        <f>IF(AND(EJ$70=1,EK$70=0),EJ$135+EJ$135*EL162*EK$135,0)</f>
        <v>0</v>
      </c>
      <c r="EN162" s="835">
        <f>EM162*EL91/10000</f>
        <v>0</v>
      </c>
      <c r="EO162" s="834"/>
      <c r="EP162" s="827" t="s">
        <v>439</v>
      </c>
      <c r="EQ162" s="835">
        <f>EQ140</f>
        <v>0.7</v>
      </c>
      <c r="ER162" s="835">
        <f>IF(EQ162&gt;1,1,EQ162)</f>
        <v>0.7</v>
      </c>
      <c r="ES162" s="835">
        <f>IF(AND(EP$70=1,EQ$70=0),EP$135+EP$135*ER162*EQ$135,0)</f>
        <v>0</v>
      </c>
      <c r="ET162" s="835">
        <f>ES162*ER91/10000</f>
        <v>0</v>
      </c>
      <c r="EU162" s="834"/>
      <c r="EV162" s="827" t="s">
        <v>439</v>
      </c>
      <c r="EW162" s="835">
        <f>EW140</f>
        <v>0.7</v>
      </c>
      <c r="EX162" s="835">
        <f>IF(EW162&gt;1,1,EW162)</f>
        <v>0.7</v>
      </c>
      <c r="EY162" s="835">
        <f>IF(AND(EV$70=1,EW$70=0),EV$135+EV$135*EX162*EW$135,0)</f>
        <v>0</v>
      </c>
      <c r="EZ162" s="835">
        <f>EY162*EX91/10000</f>
        <v>0</v>
      </c>
      <c r="FA162" s="834"/>
      <c r="FB162" s="827" t="s">
        <v>439</v>
      </c>
      <c r="FC162" s="835">
        <f>FC140</f>
        <v>0.7</v>
      </c>
      <c r="FD162" s="835">
        <f>IF(FC162&gt;1,1,FC162)</f>
        <v>0.7</v>
      </c>
      <c r="FE162" s="835">
        <f>IF(AND(FB$70=1,FC$70=0),FB$135+FB$135*FD162*FC$135,0)</f>
        <v>0</v>
      </c>
      <c r="FF162" s="835">
        <f>FE162*FD91/10000</f>
        <v>0</v>
      </c>
      <c r="FG162" s="834"/>
      <c r="FH162" s="827" t="s">
        <v>439</v>
      </c>
      <c r="FI162" s="835">
        <f>FI140</f>
        <v>0.7</v>
      </c>
      <c r="FJ162" s="835">
        <f>IF(FI162&gt;1,1,FI162)</f>
        <v>0.7</v>
      </c>
      <c r="FK162" s="835">
        <f>IF(AND(FH$70=1,FI$70=0),FH$135+FH$135*FJ162*FI$135,0)</f>
        <v>0</v>
      </c>
      <c r="FL162" s="835">
        <f>FK162*FJ91/10000</f>
        <v>0</v>
      </c>
      <c r="FM162" s="834"/>
      <c r="FN162" s="827" t="s">
        <v>439</v>
      </c>
      <c r="FO162" s="835">
        <f>FO140</f>
        <v>0.7</v>
      </c>
      <c r="FP162" s="835">
        <f>IF(FO162&gt;1,1,FO162)</f>
        <v>0.7</v>
      </c>
      <c r="FQ162" s="835">
        <f>IF(AND(FN$70=1,FO$70=0),FN$135+FN$135*FP162*FO$135,0)</f>
        <v>0</v>
      </c>
      <c r="FR162" s="835">
        <f>FQ162*FP91/10000</f>
        <v>0</v>
      </c>
      <c r="FS162" s="834"/>
      <c r="FT162" s="827" t="s">
        <v>439</v>
      </c>
      <c r="FU162" s="835">
        <f>FU140</f>
        <v>0.7</v>
      </c>
      <c r="FV162" s="835">
        <f>IF(FU162&gt;1,1,FU162)</f>
        <v>0.7</v>
      </c>
      <c r="FW162" s="835">
        <f>IF(AND(FT$70=1,FU$70=0),FT$135+FT$135*FV162*FU$135,0)</f>
        <v>0</v>
      </c>
      <c r="FX162" s="835">
        <f>FW162*FV91/10000</f>
        <v>0</v>
      </c>
      <c r="FY162" s="834"/>
    </row>
    <row r="163" spans="1:181" x14ac:dyDescent="0.3">
      <c r="A163" s="19"/>
      <c r="B163" s="827" t="s">
        <v>435</v>
      </c>
      <c r="C163" s="835">
        <f>C139</f>
        <v>0.3</v>
      </c>
      <c r="D163" s="835">
        <f>IF(C163&gt;1,1,C163)</f>
        <v>0.3</v>
      </c>
      <c r="E163" s="835">
        <f>IF(AND(B$70=1,C$70=0),B$135+B$135*D163*C$135,0)</f>
        <v>0</v>
      </c>
      <c r="F163" s="835">
        <f>E163*D92/10000</f>
        <v>0</v>
      </c>
      <c r="G163" s="834"/>
      <c r="H163" s="827" t="s">
        <v>435</v>
      </c>
      <c r="I163" s="835">
        <f>I139</f>
        <v>0.3</v>
      </c>
      <c r="J163" s="835">
        <f>IF(I163&gt;1,1,I163)</f>
        <v>0.3</v>
      </c>
      <c r="K163" s="835">
        <f>IF(AND(H$70=1,I$70=0),H$135+H$135*J163*I$135,0)</f>
        <v>0</v>
      </c>
      <c r="L163" s="835">
        <f>K163*J92/10000</f>
        <v>0</v>
      </c>
      <c r="M163" s="834"/>
      <c r="N163" s="827" t="s">
        <v>435</v>
      </c>
      <c r="O163" s="835">
        <f>O139</f>
        <v>0.3</v>
      </c>
      <c r="P163" s="835">
        <f>IF(O163&gt;1,1,O163)</f>
        <v>0.3</v>
      </c>
      <c r="Q163" s="835">
        <f>IF(AND(N$70=1,O$70=0),N$135+N$135*P163*O$135,0)</f>
        <v>0</v>
      </c>
      <c r="R163" s="835">
        <f>Q163*P92/10000</f>
        <v>0</v>
      </c>
      <c r="S163" s="834"/>
      <c r="T163" s="827" t="s">
        <v>435</v>
      </c>
      <c r="U163" s="835">
        <f>U139</f>
        <v>0.3</v>
      </c>
      <c r="V163" s="835">
        <f>IF(U163&gt;1,1,U163)</f>
        <v>0.3</v>
      </c>
      <c r="W163" s="835">
        <f>IF(AND(T$70=1,U$70=0),T$135+T$135*V163*U$135,0)</f>
        <v>0</v>
      </c>
      <c r="X163" s="835">
        <f>W163*V92/10000</f>
        <v>0</v>
      </c>
      <c r="Y163" s="834"/>
      <c r="Z163" s="827" t="s">
        <v>435</v>
      </c>
      <c r="AA163" s="835">
        <f>AA139</f>
        <v>0.3</v>
      </c>
      <c r="AB163" s="835">
        <f>IF(AA163&gt;1,1,AA163)</f>
        <v>0.3</v>
      </c>
      <c r="AC163" s="835">
        <f>IF(AND(Z$70=1,AA$70=0),Z$135+Z$135*AB163*AA$135,0)</f>
        <v>0</v>
      </c>
      <c r="AD163" s="835">
        <f>AC163*AB92/10000</f>
        <v>0</v>
      </c>
      <c r="AE163" s="834"/>
      <c r="AF163" s="827" t="s">
        <v>435</v>
      </c>
      <c r="AG163" s="835">
        <f>AG139</f>
        <v>0.3</v>
      </c>
      <c r="AH163" s="835">
        <f>IF(AG163&gt;1,1,AG163)</f>
        <v>0.3</v>
      </c>
      <c r="AI163" s="835">
        <f>IF(AND(AF$70=1,AG$70=0),AF$135+AF$135*AH163*AG$135,0)</f>
        <v>0</v>
      </c>
      <c r="AJ163" s="835">
        <f>AI163*AH92/10000</f>
        <v>0</v>
      </c>
      <c r="AK163" s="834"/>
      <c r="AL163" s="827" t="s">
        <v>435</v>
      </c>
      <c r="AM163" s="835">
        <f>AM139</f>
        <v>0.3</v>
      </c>
      <c r="AN163" s="835">
        <f>IF(AM163&gt;1,1,AM163)</f>
        <v>0.3</v>
      </c>
      <c r="AO163" s="835">
        <f>IF(AND(AL$70=1,AM$70=0),AL$135+AL$135*AN163*AM$135,0)</f>
        <v>0</v>
      </c>
      <c r="AP163" s="835">
        <f>AO163*AN92/10000</f>
        <v>0</v>
      </c>
      <c r="AQ163" s="834"/>
      <c r="AR163" s="827" t="s">
        <v>435</v>
      </c>
      <c r="AS163" s="835">
        <f>AS139</f>
        <v>0.3</v>
      </c>
      <c r="AT163" s="835">
        <f>IF(AS163&gt;1,1,AS163)</f>
        <v>0.3</v>
      </c>
      <c r="AU163" s="835">
        <f>IF(AND(AR$70=1,AS$70=0),AR$135+AR$135*AT163*AS$135,0)</f>
        <v>0</v>
      </c>
      <c r="AV163" s="835">
        <f>AU163*AT92/10000</f>
        <v>0</v>
      </c>
      <c r="AW163" s="834"/>
      <c r="AX163" s="827" t="s">
        <v>435</v>
      </c>
      <c r="AY163" s="835">
        <f>AY139</f>
        <v>0.3</v>
      </c>
      <c r="AZ163" s="835">
        <f>IF(AY163&gt;1,1,AY163)</f>
        <v>0.3</v>
      </c>
      <c r="BA163" s="835">
        <f>IF(AND(AX$70=1,AY$70=0),AX$135+AX$135*AZ163*AY$135,0)</f>
        <v>0</v>
      </c>
      <c r="BB163" s="835">
        <f>BA163*AZ92/10000</f>
        <v>0</v>
      </c>
      <c r="BC163" s="834"/>
      <c r="BD163" s="827" t="s">
        <v>435</v>
      </c>
      <c r="BE163" s="835">
        <f>BE139</f>
        <v>0.3</v>
      </c>
      <c r="BF163" s="835">
        <f>IF(BE163&gt;1,1,BE163)</f>
        <v>0.3</v>
      </c>
      <c r="BG163" s="835">
        <f>IF(AND(BD$70=1,BE$70=0),BD$135+BD$135*BF163*BE$135,0)</f>
        <v>0</v>
      </c>
      <c r="BH163" s="835">
        <f>BG163*BF92/10000</f>
        <v>0</v>
      </c>
      <c r="BI163" s="834"/>
      <c r="BJ163" s="827" t="s">
        <v>435</v>
      </c>
      <c r="BK163" s="835">
        <f>BK139</f>
        <v>0.3</v>
      </c>
      <c r="BL163" s="835">
        <f>IF(BK163&gt;1,1,BK163)</f>
        <v>0.3</v>
      </c>
      <c r="BM163" s="835">
        <f>IF(AND(BJ$70=1,BK$70=0),BJ$135+BJ$135*BL163*BK$135,0)</f>
        <v>0</v>
      </c>
      <c r="BN163" s="835">
        <f>BM163*BL92/10000</f>
        <v>0</v>
      </c>
      <c r="BO163" s="834"/>
      <c r="BP163" s="827" t="s">
        <v>435</v>
      </c>
      <c r="BQ163" s="835">
        <f>BQ139</f>
        <v>0.3</v>
      </c>
      <c r="BR163" s="835">
        <f>IF(BQ163&gt;1,1,BQ163)</f>
        <v>0.3</v>
      </c>
      <c r="BS163" s="835">
        <f>IF(AND(BP$70=1,BQ$70=0),BP$135+BP$135*BR163*BQ$135,0)</f>
        <v>0</v>
      </c>
      <c r="BT163" s="835">
        <f>BS163*BR92/10000</f>
        <v>0</v>
      </c>
      <c r="BU163" s="834"/>
      <c r="BV163" s="827" t="s">
        <v>435</v>
      </c>
      <c r="BW163" s="835">
        <f>BW139</f>
        <v>0.3</v>
      </c>
      <c r="BX163" s="835">
        <f>IF(BW163&gt;1,1,BW163)</f>
        <v>0.3</v>
      </c>
      <c r="BY163" s="835">
        <f>IF(AND(BV$70=1,BW$70=0),BV$135+BV$135*BX163*BW$135,0)</f>
        <v>0</v>
      </c>
      <c r="BZ163" s="835">
        <f>BY163*BX92/10000</f>
        <v>0</v>
      </c>
      <c r="CA163" s="834"/>
      <c r="CB163" s="827" t="s">
        <v>435</v>
      </c>
      <c r="CC163" s="835">
        <f>CC139</f>
        <v>0.3</v>
      </c>
      <c r="CD163" s="835">
        <f>IF(CC163&gt;1,1,CC163)</f>
        <v>0.3</v>
      </c>
      <c r="CE163" s="835">
        <f>IF(AND(CB$70=1,CC$70=0),CB$135+CB$135*CD163*CC$135,0)</f>
        <v>0</v>
      </c>
      <c r="CF163" s="835">
        <f>CE163*CD92/10000</f>
        <v>0</v>
      </c>
      <c r="CG163" s="834"/>
      <c r="CH163" s="827" t="s">
        <v>435</v>
      </c>
      <c r="CI163" s="835">
        <f>CI139</f>
        <v>0.3</v>
      </c>
      <c r="CJ163" s="835">
        <f>IF(CI163&gt;1,1,CI163)</f>
        <v>0.3</v>
      </c>
      <c r="CK163" s="835">
        <f>IF(AND(CH$70=1,CI$70=0),CH$135+CH$135*CJ163*CI$135,0)</f>
        <v>0</v>
      </c>
      <c r="CL163" s="835">
        <f>CK163*CJ92/10000</f>
        <v>0</v>
      </c>
      <c r="CM163" s="834"/>
      <c r="CN163" s="827" t="s">
        <v>435</v>
      </c>
      <c r="CO163" s="835">
        <f>CO139</f>
        <v>0.3</v>
      </c>
      <c r="CP163" s="835">
        <f>IF(CO163&gt;1,1,CO163)</f>
        <v>0.3</v>
      </c>
      <c r="CQ163" s="835">
        <f>IF(AND(CN$70=1,CO$70=0),CN$135+CN$135*CP163*CO$135,0)</f>
        <v>0</v>
      </c>
      <c r="CR163" s="835">
        <f>CQ163*CP92/10000</f>
        <v>0</v>
      </c>
      <c r="CS163" s="834"/>
      <c r="CT163" s="827" t="s">
        <v>435</v>
      </c>
      <c r="CU163" s="835">
        <f>CU139</f>
        <v>0.3</v>
      </c>
      <c r="CV163" s="835">
        <f>IF(CU163&gt;1,1,CU163)</f>
        <v>0.3</v>
      </c>
      <c r="CW163" s="835">
        <f>IF(AND(CT$70=1,CU$70=0),CT$135+CT$135*CV163*CU$135,0)</f>
        <v>0</v>
      </c>
      <c r="CX163" s="835">
        <f>CW163*CV92/10000</f>
        <v>0</v>
      </c>
      <c r="CY163" s="834"/>
      <c r="CZ163" s="827" t="s">
        <v>435</v>
      </c>
      <c r="DA163" s="835">
        <f>DA139</f>
        <v>0.3</v>
      </c>
      <c r="DB163" s="835">
        <f>IF(DA163&gt;1,1,DA163)</f>
        <v>0.3</v>
      </c>
      <c r="DC163" s="835">
        <f>IF(AND(CZ$70=1,DA$70=0),CZ$135+CZ$135*DB163*DA$135,0)</f>
        <v>0</v>
      </c>
      <c r="DD163" s="835">
        <f>DC163*DB92/10000</f>
        <v>0</v>
      </c>
      <c r="DE163" s="834"/>
      <c r="DF163" s="827" t="s">
        <v>435</v>
      </c>
      <c r="DG163" s="835">
        <f>DG139</f>
        <v>0.3</v>
      </c>
      <c r="DH163" s="835">
        <f>IF(DG163&gt;1,1,DG163)</f>
        <v>0.3</v>
      </c>
      <c r="DI163" s="835">
        <f>IF(AND(DF$70=1,DG$70=0),DF$135+DF$135*DH163*DG$135,0)</f>
        <v>0</v>
      </c>
      <c r="DJ163" s="835">
        <f>DI163*DH92/10000</f>
        <v>0</v>
      </c>
      <c r="DK163" s="834"/>
      <c r="DL163" s="827" t="s">
        <v>435</v>
      </c>
      <c r="DM163" s="835">
        <f>DM139</f>
        <v>0.3</v>
      </c>
      <c r="DN163" s="835">
        <f>IF(DM163&gt;1,1,DM163)</f>
        <v>0.3</v>
      </c>
      <c r="DO163" s="835">
        <f>IF(AND(DL$70=1,DM$70=0),DL$135+DL$135*DN163*DM$135,0)</f>
        <v>0</v>
      </c>
      <c r="DP163" s="835">
        <f>DO163*DN92/10000</f>
        <v>0</v>
      </c>
      <c r="DQ163" s="834"/>
      <c r="DR163" s="827" t="s">
        <v>435</v>
      </c>
      <c r="DS163" s="835">
        <f>DS139</f>
        <v>0.3</v>
      </c>
      <c r="DT163" s="835">
        <f>IF(DS163&gt;1,1,DS163)</f>
        <v>0.3</v>
      </c>
      <c r="DU163" s="835">
        <f>IF(AND(DR$70=1,DS$70=0),DR$135+DR$135*DT163*DS$135,0)</f>
        <v>0</v>
      </c>
      <c r="DV163" s="835">
        <f>DU163*DT92/10000</f>
        <v>0</v>
      </c>
      <c r="DW163" s="834"/>
      <c r="DX163" s="827" t="s">
        <v>435</v>
      </c>
      <c r="DY163" s="835">
        <f>DY139</f>
        <v>0.3</v>
      </c>
      <c r="DZ163" s="835">
        <f>IF(DY163&gt;1,1,DY163)</f>
        <v>0.3</v>
      </c>
      <c r="EA163" s="835">
        <f>IF(AND(DX$70=1,DY$70=0),DX$135+DX$135*DZ163*DY$135,0)</f>
        <v>0</v>
      </c>
      <c r="EB163" s="835">
        <f>EA163*DZ92/10000</f>
        <v>0</v>
      </c>
      <c r="EC163" s="834"/>
      <c r="ED163" s="827" t="s">
        <v>435</v>
      </c>
      <c r="EE163" s="835">
        <f>EE139</f>
        <v>0.3</v>
      </c>
      <c r="EF163" s="835">
        <f>IF(EE163&gt;1,1,EE163)</f>
        <v>0.3</v>
      </c>
      <c r="EG163" s="835">
        <f>IF(AND(ED$70=1,EE$70=0),ED$135+ED$135*EF163*EE$135,0)</f>
        <v>0</v>
      </c>
      <c r="EH163" s="835">
        <f>EG163*EF92/10000</f>
        <v>0</v>
      </c>
      <c r="EI163" s="834"/>
      <c r="EJ163" s="827" t="s">
        <v>435</v>
      </c>
      <c r="EK163" s="835">
        <f>EK139</f>
        <v>0.3</v>
      </c>
      <c r="EL163" s="835">
        <f>IF(EK163&gt;1,1,EK163)</f>
        <v>0.3</v>
      </c>
      <c r="EM163" s="835">
        <f>IF(AND(EJ$70=1,EK$70=0),EJ$135+EJ$135*EL163*EK$135,0)</f>
        <v>0</v>
      </c>
      <c r="EN163" s="835">
        <f>EM163*EL92/10000</f>
        <v>0</v>
      </c>
      <c r="EO163" s="834"/>
      <c r="EP163" s="827" t="s">
        <v>435</v>
      </c>
      <c r="EQ163" s="835">
        <f>EQ139</f>
        <v>0.3</v>
      </c>
      <c r="ER163" s="835">
        <f>IF(EQ163&gt;1,1,EQ163)</f>
        <v>0.3</v>
      </c>
      <c r="ES163" s="835">
        <f>IF(AND(EP$70=1,EQ$70=0),EP$135+EP$135*ER163*EQ$135,0)</f>
        <v>0</v>
      </c>
      <c r="ET163" s="835">
        <f>ES163*ER92/10000</f>
        <v>0</v>
      </c>
      <c r="EU163" s="834"/>
      <c r="EV163" s="827" t="s">
        <v>435</v>
      </c>
      <c r="EW163" s="835">
        <f>EW139</f>
        <v>0.3</v>
      </c>
      <c r="EX163" s="835">
        <f>IF(EW163&gt;1,1,EW163)</f>
        <v>0.3</v>
      </c>
      <c r="EY163" s="835">
        <f>IF(AND(EV$70=1,EW$70=0),EV$135+EV$135*EX163*EW$135,0)</f>
        <v>0</v>
      </c>
      <c r="EZ163" s="835">
        <f>EY163*EX92/10000</f>
        <v>0</v>
      </c>
      <c r="FA163" s="834"/>
      <c r="FB163" s="827" t="s">
        <v>435</v>
      </c>
      <c r="FC163" s="835">
        <f>FC139</f>
        <v>0.3</v>
      </c>
      <c r="FD163" s="835">
        <f>IF(FC163&gt;1,1,FC163)</f>
        <v>0.3</v>
      </c>
      <c r="FE163" s="835">
        <f>IF(AND(FB$70=1,FC$70=0),FB$135+FB$135*FD163*FC$135,0)</f>
        <v>0</v>
      </c>
      <c r="FF163" s="835">
        <f>FE163*FD92/10000</f>
        <v>0</v>
      </c>
      <c r="FG163" s="834"/>
      <c r="FH163" s="827" t="s">
        <v>435</v>
      </c>
      <c r="FI163" s="835">
        <f>FI139</f>
        <v>0.3</v>
      </c>
      <c r="FJ163" s="835">
        <f>IF(FI163&gt;1,1,FI163)</f>
        <v>0.3</v>
      </c>
      <c r="FK163" s="835">
        <f>IF(AND(FH$70=1,FI$70=0),FH$135+FH$135*FJ163*FI$135,0)</f>
        <v>0</v>
      </c>
      <c r="FL163" s="835">
        <f>FK163*FJ92/10000</f>
        <v>0</v>
      </c>
      <c r="FM163" s="834"/>
      <c r="FN163" s="827" t="s">
        <v>435</v>
      </c>
      <c r="FO163" s="835">
        <f>FO139</f>
        <v>0.3</v>
      </c>
      <c r="FP163" s="835">
        <f>IF(FO163&gt;1,1,FO163)</f>
        <v>0.3</v>
      </c>
      <c r="FQ163" s="835">
        <f>IF(AND(FN$70=1,FO$70=0),FN$135+FN$135*FP163*FO$135,0)</f>
        <v>0</v>
      </c>
      <c r="FR163" s="835">
        <f>FQ163*FP92/10000</f>
        <v>0</v>
      </c>
      <c r="FS163" s="834"/>
      <c r="FT163" s="827" t="s">
        <v>435</v>
      </c>
      <c r="FU163" s="835">
        <f>FU139</f>
        <v>0.3</v>
      </c>
      <c r="FV163" s="835">
        <f>IF(FU163&gt;1,1,FU163)</f>
        <v>0.3</v>
      </c>
      <c r="FW163" s="835">
        <f>IF(AND(FT$70=1,FU$70=0),FT$135+FT$135*FV163*FU$135,0)</f>
        <v>0</v>
      </c>
      <c r="FX163" s="835">
        <f>FW163*FV92/10000</f>
        <v>0</v>
      </c>
      <c r="FY163" s="834"/>
    </row>
    <row r="164" spans="1:181" x14ac:dyDescent="0.3">
      <c r="A164" s="19"/>
      <c r="B164" s="827"/>
      <c r="C164" s="835"/>
      <c r="D164" s="835"/>
      <c r="E164" s="835"/>
      <c r="F164" s="835"/>
      <c r="G164" s="834"/>
      <c r="H164" s="827"/>
      <c r="I164" s="835"/>
      <c r="J164" s="835"/>
      <c r="K164" s="835"/>
      <c r="L164" s="835"/>
      <c r="M164" s="834"/>
      <c r="N164" s="827"/>
      <c r="O164" s="835"/>
      <c r="P164" s="835"/>
      <c r="Q164" s="835"/>
      <c r="R164" s="835"/>
      <c r="S164" s="834"/>
      <c r="T164" s="827"/>
      <c r="U164" s="835"/>
      <c r="V164" s="835"/>
      <c r="W164" s="835"/>
      <c r="X164" s="835"/>
      <c r="Y164" s="834"/>
      <c r="Z164" s="827"/>
      <c r="AA164" s="835"/>
      <c r="AB164" s="835"/>
      <c r="AC164" s="835"/>
      <c r="AD164" s="835"/>
      <c r="AE164" s="834"/>
      <c r="AF164" s="827"/>
      <c r="AG164" s="835"/>
      <c r="AH164" s="835"/>
      <c r="AI164" s="835"/>
      <c r="AJ164" s="835"/>
      <c r="AK164" s="834"/>
      <c r="AL164" s="827"/>
      <c r="AM164" s="835"/>
      <c r="AN164" s="835"/>
      <c r="AO164" s="835"/>
      <c r="AP164" s="835"/>
      <c r="AQ164" s="834"/>
      <c r="AR164" s="827"/>
      <c r="AS164" s="835"/>
      <c r="AT164" s="835"/>
      <c r="AU164" s="835"/>
      <c r="AV164" s="835"/>
      <c r="AW164" s="834"/>
      <c r="AX164" s="827"/>
      <c r="AY164" s="835"/>
      <c r="AZ164" s="835"/>
      <c r="BA164" s="835"/>
      <c r="BB164" s="835"/>
      <c r="BC164" s="834"/>
      <c r="BD164" s="827"/>
      <c r="BE164" s="835"/>
      <c r="BF164" s="835"/>
      <c r="BG164" s="835"/>
      <c r="BH164" s="835"/>
      <c r="BI164" s="834"/>
      <c r="BJ164" s="827"/>
      <c r="BK164" s="835"/>
      <c r="BL164" s="835"/>
      <c r="BM164" s="835"/>
      <c r="BN164" s="835"/>
      <c r="BO164" s="834"/>
      <c r="BP164" s="827"/>
      <c r="BQ164" s="835"/>
      <c r="BR164" s="835"/>
      <c r="BS164" s="835"/>
      <c r="BT164" s="835"/>
      <c r="BU164" s="834"/>
      <c r="BV164" s="827"/>
      <c r="BW164" s="835"/>
      <c r="BX164" s="835"/>
      <c r="BY164" s="835"/>
      <c r="BZ164" s="835"/>
      <c r="CA164" s="834"/>
      <c r="CB164" s="827"/>
      <c r="CC164" s="835"/>
      <c r="CD164" s="835"/>
      <c r="CE164" s="835"/>
      <c r="CF164" s="835"/>
      <c r="CG164" s="834"/>
      <c r="CH164" s="827"/>
      <c r="CI164" s="835"/>
      <c r="CJ164" s="835"/>
      <c r="CK164" s="835"/>
      <c r="CL164" s="835"/>
      <c r="CM164" s="834"/>
      <c r="CN164" s="827"/>
      <c r="CO164" s="835"/>
      <c r="CP164" s="835"/>
      <c r="CQ164" s="835"/>
      <c r="CR164" s="835"/>
      <c r="CS164" s="834"/>
      <c r="CT164" s="827"/>
      <c r="CU164" s="835"/>
      <c r="CV164" s="835"/>
      <c r="CW164" s="835"/>
      <c r="CX164" s="835"/>
      <c r="CY164" s="834"/>
      <c r="CZ164" s="827"/>
      <c r="DA164" s="835"/>
      <c r="DB164" s="835"/>
      <c r="DC164" s="835"/>
      <c r="DD164" s="835"/>
      <c r="DE164" s="834"/>
      <c r="DF164" s="827"/>
      <c r="DG164" s="835"/>
      <c r="DH164" s="835"/>
      <c r="DI164" s="835"/>
      <c r="DJ164" s="835"/>
      <c r="DK164" s="834"/>
      <c r="DL164" s="827"/>
      <c r="DM164" s="835"/>
      <c r="DN164" s="835"/>
      <c r="DO164" s="835"/>
      <c r="DP164" s="835"/>
      <c r="DQ164" s="834"/>
      <c r="DR164" s="827"/>
      <c r="DS164" s="835"/>
      <c r="DT164" s="835"/>
      <c r="DU164" s="835"/>
      <c r="DV164" s="835"/>
      <c r="DW164" s="834"/>
      <c r="DX164" s="827"/>
      <c r="DY164" s="835"/>
      <c r="DZ164" s="835"/>
      <c r="EA164" s="835"/>
      <c r="EB164" s="835"/>
      <c r="EC164" s="834"/>
      <c r="ED164" s="827"/>
      <c r="EE164" s="835"/>
      <c r="EF164" s="835"/>
      <c r="EG164" s="835"/>
      <c r="EH164" s="835"/>
      <c r="EI164" s="834"/>
      <c r="EJ164" s="827"/>
      <c r="EK164" s="835"/>
      <c r="EL164" s="835"/>
      <c r="EM164" s="835"/>
      <c r="EN164" s="835"/>
      <c r="EO164" s="834"/>
      <c r="EP164" s="827"/>
      <c r="EQ164" s="835"/>
      <c r="ER164" s="835"/>
      <c r="ES164" s="835"/>
      <c r="ET164" s="835"/>
      <c r="EU164" s="834"/>
      <c r="EV164" s="827"/>
      <c r="EW164" s="835"/>
      <c r="EX164" s="835"/>
      <c r="EY164" s="835"/>
      <c r="EZ164" s="835"/>
      <c r="FA164" s="834"/>
      <c r="FB164" s="827"/>
      <c r="FC164" s="835"/>
      <c r="FD164" s="835"/>
      <c r="FE164" s="835"/>
      <c r="FF164" s="835"/>
      <c r="FG164" s="834"/>
      <c r="FH164" s="827"/>
      <c r="FI164" s="835"/>
      <c r="FJ164" s="835"/>
      <c r="FK164" s="835"/>
      <c r="FL164" s="835"/>
      <c r="FM164" s="834"/>
      <c r="FN164" s="827"/>
      <c r="FO164" s="835"/>
      <c r="FP164" s="835"/>
      <c r="FQ164" s="835"/>
      <c r="FR164" s="835"/>
      <c r="FS164" s="834"/>
      <c r="FT164" s="827"/>
      <c r="FU164" s="835"/>
      <c r="FV164" s="835"/>
      <c r="FW164" s="835"/>
      <c r="FX164" s="835"/>
      <c r="FY164" s="834"/>
    </row>
    <row r="165" spans="1:181" x14ac:dyDescent="0.3">
      <c r="A165" s="19"/>
      <c r="B165" s="827" t="s">
        <v>443</v>
      </c>
      <c r="C165" s="835">
        <f>IF(E105&lt;0,C141+C142+C140+C139,C139+C140)</f>
        <v>1</v>
      </c>
      <c r="D165" s="835">
        <f>IF(C165&gt;1,1,C165)</f>
        <v>1</v>
      </c>
      <c r="E165" s="835">
        <f>IF(AND(B$70=0,C$70=1),B$135+B$135*D165*C$135,0)</f>
        <v>0</v>
      </c>
      <c r="F165" s="835">
        <f>E165*D97/10000</f>
        <v>0</v>
      </c>
      <c r="G165" s="834"/>
      <c r="H165" s="827" t="s">
        <v>443</v>
      </c>
      <c r="I165" s="835">
        <f>IF(K105&lt;0,I141+I142+I140+I139,I139+I140)</f>
        <v>1</v>
      </c>
      <c r="J165" s="835">
        <f>IF(I165&gt;1,1,I165)</f>
        <v>1</v>
      </c>
      <c r="K165" s="835">
        <f>IF(AND(H$70=0,I$70=1),H$135+H$135*J165*I$135,0)</f>
        <v>0</v>
      </c>
      <c r="L165" s="835">
        <f>K165*J97/10000</f>
        <v>0</v>
      </c>
      <c r="M165" s="834"/>
      <c r="N165" s="827" t="s">
        <v>443</v>
      </c>
      <c r="O165" s="835">
        <f>IF(Q105&lt;0,O141+O142+O140+O139,O139+O140)</f>
        <v>1</v>
      </c>
      <c r="P165" s="835">
        <f>IF(O165&gt;1,1,O165)</f>
        <v>1</v>
      </c>
      <c r="Q165" s="835">
        <f>IF(AND(N$70=0,O$70=1),N$135+N$135*P165*O$135,0)</f>
        <v>0</v>
      </c>
      <c r="R165" s="835">
        <f>Q165*P97/10000</f>
        <v>0</v>
      </c>
      <c r="S165" s="834"/>
      <c r="T165" s="827" t="s">
        <v>443</v>
      </c>
      <c r="U165" s="835">
        <f>IF(W105&lt;0,U141+U142+U140+U139,U139+U140)</f>
        <v>1</v>
      </c>
      <c r="V165" s="835">
        <f>IF(U165&gt;1,1,U165)</f>
        <v>1</v>
      </c>
      <c r="W165" s="835">
        <f>IF(AND(T$70=0,U$70=1),T$135+T$135*V165*U$135,0)</f>
        <v>0</v>
      </c>
      <c r="X165" s="835">
        <f>W165*V97/10000</f>
        <v>0</v>
      </c>
      <c r="Y165" s="834"/>
      <c r="Z165" s="827" t="s">
        <v>443</v>
      </c>
      <c r="AA165" s="835">
        <f>IF(AC105&lt;0,AA141+AA142+AA140+AA139,AA139+AA140)</f>
        <v>1</v>
      </c>
      <c r="AB165" s="835">
        <f>IF(AA165&gt;1,1,AA165)</f>
        <v>1</v>
      </c>
      <c r="AC165" s="835">
        <f>IF(AND(Z$70=0,AA$70=1),Z$135+Z$135*AB165*AA$135,0)</f>
        <v>0</v>
      </c>
      <c r="AD165" s="835">
        <f>AC165*AB97/10000</f>
        <v>0</v>
      </c>
      <c r="AE165" s="834"/>
      <c r="AF165" s="827" t="s">
        <v>443</v>
      </c>
      <c r="AG165" s="835">
        <f>IF(AI105&lt;0,AG141+AG142+AG140+AG139,AG139+AG140)</f>
        <v>2.2999999999999998</v>
      </c>
      <c r="AH165" s="835">
        <f>IF(AG165&gt;1,1,AG165)</f>
        <v>1</v>
      </c>
      <c r="AI165" s="835">
        <f>IF(AND(AF$70=0,AG$70=1),AF$135+AF$135*AH165*AG$135,0)</f>
        <v>0</v>
      </c>
      <c r="AJ165" s="835">
        <f>AI165*AH97/10000</f>
        <v>0</v>
      </c>
      <c r="AK165" s="834"/>
      <c r="AL165" s="827" t="s">
        <v>443</v>
      </c>
      <c r="AM165" s="835">
        <f>IF(AO105&lt;0,AM141+AM142+AM140+AM139,AM139+AM140)</f>
        <v>2.2999999999999998</v>
      </c>
      <c r="AN165" s="835">
        <f>IF(AM165&gt;1,1,AM165)</f>
        <v>1</v>
      </c>
      <c r="AO165" s="835">
        <f>IF(AND(AL$70=0,AM$70=1),AL$135+AL$135*AN165*AM$135,0)</f>
        <v>0</v>
      </c>
      <c r="AP165" s="835">
        <f>AO165*AN97/10000</f>
        <v>0</v>
      </c>
      <c r="AQ165" s="834"/>
      <c r="AR165" s="827" t="s">
        <v>443</v>
      </c>
      <c r="AS165" s="835">
        <f>IF(AU105&lt;0,AS141+AS142+AS140+AS139,AS139+AS140)</f>
        <v>2.2999999999999998</v>
      </c>
      <c r="AT165" s="835">
        <f>IF(AS165&gt;1,1,AS165)</f>
        <v>1</v>
      </c>
      <c r="AU165" s="835">
        <f>IF(AND(AR$70=0,AS$70=1),AR$135+AR$135*AT165*AS$135,0)</f>
        <v>0</v>
      </c>
      <c r="AV165" s="835">
        <f>AU165*AT97/10000</f>
        <v>0</v>
      </c>
      <c r="AW165" s="834"/>
      <c r="AX165" s="827" t="s">
        <v>443</v>
      </c>
      <c r="AY165" s="835">
        <f>IF(BA105&lt;0,AY141+AY142+AY140+AY139,AY139+AY140)</f>
        <v>2.2999999999999998</v>
      </c>
      <c r="AZ165" s="835">
        <f>IF(AY165&gt;1,1,AY165)</f>
        <v>1</v>
      </c>
      <c r="BA165" s="835">
        <f>IF(AND(AX$70=0,AY$70=1),AX$135+AX$135*AZ165*AY$135,0)</f>
        <v>0</v>
      </c>
      <c r="BB165" s="835">
        <f>BA165*AZ97/10000</f>
        <v>0</v>
      </c>
      <c r="BC165" s="834"/>
      <c r="BD165" s="827" t="s">
        <v>443</v>
      </c>
      <c r="BE165" s="835">
        <f>IF(BG105&lt;0,BE141+BE142+BE140+BE139,BE139+BE140)</f>
        <v>2.2999999999999998</v>
      </c>
      <c r="BF165" s="835">
        <f>IF(BE165&gt;1,1,BE165)</f>
        <v>1</v>
      </c>
      <c r="BG165" s="835">
        <f>IF(AND(BD$70=0,BE$70=1),BD$135+BD$135*BF165*BE$135,0)</f>
        <v>0</v>
      </c>
      <c r="BH165" s="835">
        <f>BG165*BF97/10000</f>
        <v>0</v>
      </c>
      <c r="BI165" s="834"/>
      <c r="BJ165" s="827" t="s">
        <v>443</v>
      </c>
      <c r="BK165" s="835">
        <f>IF(BM105&lt;0,BK141+BK142+BK140+BK139,BK139+BK140)</f>
        <v>2.2999999999999998</v>
      </c>
      <c r="BL165" s="835">
        <f>IF(BK165&gt;1,1,BK165)</f>
        <v>1</v>
      </c>
      <c r="BM165" s="835">
        <f>IF(AND(BJ$70=0,BK$70=1),BJ$135+BJ$135*BL165*BK$135,0)</f>
        <v>0</v>
      </c>
      <c r="BN165" s="835">
        <f>BM165*BL97/10000</f>
        <v>0</v>
      </c>
      <c r="BO165" s="834"/>
      <c r="BP165" s="827" t="s">
        <v>443</v>
      </c>
      <c r="BQ165" s="835">
        <f>IF(BS105&lt;0,BQ141+BQ142+BQ140+BQ139,BQ139+BQ140)</f>
        <v>2.2999999999999998</v>
      </c>
      <c r="BR165" s="835">
        <f>IF(BQ165&gt;1,1,BQ165)</f>
        <v>1</v>
      </c>
      <c r="BS165" s="835">
        <f>IF(AND(BP$70=0,BQ$70=1),BP$135+BP$135*BR165*BQ$135,0)</f>
        <v>0</v>
      </c>
      <c r="BT165" s="835">
        <f>BS165*BR97/10000</f>
        <v>0</v>
      </c>
      <c r="BU165" s="834"/>
      <c r="BV165" s="827" t="s">
        <v>443</v>
      </c>
      <c r="BW165" s="835">
        <f>IF(BY105&lt;0,BW141+BW142+BW140+BW139,BW139+BW140)</f>
        <v>2.2999999999999998</v>
      </c>
      <c r="BX165" s="835">
        <f>IF(BW165&gt;1,1,BW165)</f>
        <v>1</v>
      </c>
      <c r="BY165" s="835">
        <f>IF(AND(BV$70=0,BW$70=1),BV$135+BV$135*BX165*BW$135,0)</f>
        <v>0</v>
      </c>
      <c r="BZ165" s="835">
        <f>BY165*BX97/10000</f>
        <v>0</v>
      </c>
      <c r="CA165" s="834"/>
      <c r="CB165" s="827" t="s">
        <v>443</v>
      </c>
      <c r="CC165" s="835">
        <f>IF(CE105&lt;0,CC141+CC142+CC140+CC139,CC139+CC140)</f>
        <v>2.2999999999999998</v>
      </c>
      <c r="CD165" s="835">
        <f>IF(CC165&gt;1,1,CC165)</f>
        <v>1</v>
      </c>
      <c r="CE165" s="835">
        <f>IF(AND(CB$70=0,CC$70=1),CB$135+CB$135*CD165*CC$135,0)</f>
        <v>0</v>
      </c>
      <c r="CF165" s="835">
        <f>CE165*CD97/10000</f>
        <v>0</v>
      </c>
      <c r="CG165" s="834"/>
      <c r="CH165" s="827" t="s">
        <v>443</v>
      </c>
      <c r="CI165" s="835">
        <f>IF(CK105&lt;0,CI141+CI142+CI140+CI139,CI139+CI140)</f>
        <v>2.2999999999999998</v>
      </c>
      <c r="CJ165" s="835">
        <f>IF(CI165&gt;1,1,CI165)</f>
        <v>1</v>
      </c>
      <c r="CK165" s="835">
        <f>IF(AND(CH$70=0,CI$70=1),CH$135+CH$135*CJ165*CI$135,0)</f>
        <v>0</v>
      </c>
      <c r="CL165" s="835">
        <f>CK165*CJ97/10000</f>
        <v>0</v>
      </c>
      <c r="CM165" s="834"/>
      <c r="CN165" s="827" t="s">
        <v>443</v>
      </c>
      <c r="CO165" s="835">
        <f>IF(CQ105&lt;0,CO141+CO142+CO140+CO139,CO139+CO140)</f>
        <v>2.2999999999999998</v>
      </c>
      <c r="CP165" s="835">
        <f>IF(CO165&gt;1,1,CO165)</f>
        <v>1</v>
      </c>
      <c r="CQ165" s="835">
        <f>IF(AND(CN$70=0,CO$70=1),CN$135+CN$135*CP165*CO$135,0)</f>
        <v>0</v>
      </c>
      <c r="CR165" s="835">
        <f>CQ165*CP97/10000</f>
        <v>0</v>
      </c>
      <c r="CS165" s="834"/>
      <c r="CT165" s="827" t="s">
        <v>443</v>
      </c>
      <c r="CU165" s="835">
        <f>IF(CW105&lt;0,CU141+CU142+CU140+CU139,CU139+CU140)</f>
        <v>2.2999999999999998</v>
      </c>
      <c r="CV165" s="835">
        <f>IF(CU165&gt;1,1,CU165)</f>
        <v>1</v>
      </c>
      <c r="CW165" s="835">
        <f>IF(AND(CT$70=0,CU$70=1),CT$135+CT$135*CV165*CU$135,0)</f>
        <v>0</v>
      </c>
      <c r="CX165" s="835">
        <f>CW165*CV97/10000</f>
        <v>0</v>
      </c>
      <c r="CY165" s="834"/>
      <c r="CZ165" s="827" t="s">
        <v>443</v>
      </c>
      <c r="DA165" s="835">
        <f>IF(DC105&lt;0,DA141+DA142+DA140+DA139,DA139+DA140)</f>
        <v>2.2999999999999998</v>
      </c>
      <c r="DB165" s="835">
        <f>IF(DA165&gt;1,1,DA165)</f>
        <v>1</v>
      </c>
      <c r="DC165" s="835">
        <f>IF(AND(CZ$70=0,DA$70=1),CZ$135+CZ$135*DB165*DA$135,0)</f>
        <v>0</v>
      </c>
      <c r="DD165" s="835">
        <f>DC165*DB97/10000</f>
        <v>0</v>
      </c>
      <c r="DE165" s="834"/>
      <c r="DF165" s="827" t="s">
        <v>443</v>
      </c>
      <c r="DG165" s="835">
        <f>IF(DI105&lt;0,DG141+DG142+DG140+DG139,DG139+DG140)</f>
        <v>2.2999999999999998</v>
      </c>
      <c r="DH165" s="835">
        <f>IF(DG165&gt;1,1,DG165)</f>
        <v>1</v>
      </c>
      <c r="DI165" s="835">
        <f>IF(AND(DF$70=0,DG$70=1),DF$135+DF$135*DH165*DG$135,0)</f>
        <v>0</v>
      </c>
      <c r="DJ165" s="835">
        <f>DI165*DH97/10000</f>
        <v>0</v>
      </c>
      <c r="DK165" s="834"/>
      <c r="DL165" s="827" t="s">
        <v>443</v>
      </c>
      <c r="DM165" s="835">
        <f>IF(DO105&lt;0,DM141+DM142+DM140+DM139,DM139+DM140)</f>
        <v>2.2999999999999998</v>
      </c>
      <c r="DN165" s="835">
        <f>IF(DM165&gt;1,1,DM165)</f>
        <v>1</v>
      </c>
      <c r="DO165" s="835">
        <f>IF(AND(DL$70=0,DM$70=1),DL$135+DL$135*DN165*DM$135,0)</f>
        <v>0</v>
      </c>
      <c r="DP165" s="835">
        <f>DO165*DN97/10000</f>
        <v>0</v>
      </c>
      <c r="DQ165" s="834"/>
      <c r="DR165" s="827" t="s">
        <v>443</v>
      </c>
      <c r="DS165" s="835">
        <f>IF(DU105&lt;0,DS141+DS142+DS140+DS139,DS139+DS140)</f>
        <v>2.2999999999999998</v>
      </c>
      <c r="DT165" s="835">
        <f>IF(DS165&gt;1,1,DS165)</f>
        <v>1</v>
      </c>
      <c r="DU165" s="835">
        <f>IF(AND(DR$70=0,DS$70=1),DR$135+DR$135*DT165*DS$135,0)</f>
        <v>0</v>
      </c>
      <c r="DV165" s="835">
        <f>DU165*DT97/10000</f>
        <v>0</v>
      </c>
      <c r="DW165" s="834"/>
      <c r="DX165" s="827" t="s">
        <v>443</v>
      </c>
      <c r="DY165" s="835">
        <f>IF(EA105&lt;0,DY141+DY142+DY140+DY139,DY139+DY140)</f>
        <v>2.2999999999999998</v>
      </c>
      <c r="DZ165" s="835">
        <f>IF(DY165&gt;1,1,DY165)</f>
        <v>1</v>
      </c>
      <c r="EA165" s="835">
        <f>IF(AND(DX$70=0,DY$70=1),DX$135+DX$135*DZ165*DY$135,0)</f>
        <v>0</v>
      </c>
      <c r="EB165" s="835">
        <f>EA165*DZ97/10000</f>
        <v>0</v>
      </c>
      <c r="EC165" s="834"/>
      <c r="ED165" s="827" t="s">
        <v>443</v>
      </c>
      <c r="EE165" s="835">
        <f>IF(EG105&lt;0,EE141+EE142+EE140+EE139,EE139+EE140)</f>
        <v>2.2999999999999998</v>
      </c>
      <c r="EF165" s="835">
        <f>IF(EE165&gt;1,1,EE165)</f>
        <v>1</v>
      </c>
      <c r="EG165" s="835">
        <f>IF(AND(ED$70=0,EE$70=1),ED$135+ED$135*EF165*EE$135,0)</f>
        <v>0</v>
      </c>
      <c r="EH165" s="835">
        <f>EG165*EF97/10000</f>
        <v>0</v>
      </c>
      <c r="EI165" s="834"/>
      <c r="EJ165" s="827" t="s">
        <v>443</v>
      </c>
      <c r="EK165" s="835">
        <f>IF(EM105&lt;0,EK141+EK142+EK140+EK139,EK139+EK140)</f>
        <v>2.2999999999999998</v>
      </c>
      <c r="EL165" s="835">
        <f>IF(EK165&gt;1,1,EK165)</f>
        <v>1</v>
      </c>
      <c r="EM165" s="835">
        <f>IF(AND(EJ$70=0,EK$70=1),EJ$135+EJ$135*EL165*EK$135,0)</f>
        <v>0</v>
      </c>
      <c r="EN165" s="835">
        <f>EM165*EL97/10000</f>
        <v>0</v>
      </c>
      <c r="EO165" s="834"/>
      <c r="EP165" s="827" t="s">
        <v>443</v>
      </c>
      <c r="EQ165" s="835">
        <f>IF(ES105&lt;0,EQ141+EQ142+EQ140+EQ139,EQ139+EQ140)</f>
        <v>2.2999999999999998</v>
      </c>
      <c r="ER165" s="835">
        <f>IF(EQ165&gt;1,1,EQ165)</f>
        <v>1</v>
      </c>
      <c r="ES165" s="835">
        <f>IF(AND(EP$70=0,EQ$70=1),EP$135+EP$135*ER165*EQ$135,0)</f>
        <v>0</v>
      </c>
      <c r="ET165" s="835">
        <f>ES165*ER97/10000</f>
        <v>0</v>
      </c>
      <c r="EU165" s="834"/>
      <c r="EV165" s="827" t="s">
        <v>443</v>
      </c>
      <c r="EW165" s="835">
        <f>IF(EY105&lt;0,EW141+EW142+EW140+EW139,EW139+EW140)</f>
        <v>2.2999999999999998</v>
      </c>
      <c r="EX165" s="835">
        <f>IF(EW165&gt;1,1,EW165)</f>
        <v>1</v>
      </c>
      <c r="EY165" s="835">
        <f>IF(AND(EV$70=0,EW$70=1),EV$135+EV$135*EX165*EW$135,0)</f>
        <v>0</v>
      </c>
      <c r="EZ165" s="835">
        <f>EY165*EX97/10000</f>
        <v>0</v>
      </c>
      <c r="FA165" s="834"/>
      <c r="FB165" s="827" t="s">
        <v>443</v>
      </c>
      <c r="FC165" s="835">
        <f>IF(FE105&lt;0,FC141+FC142+FC140+FC139,FC139+FC140)</f>
        <v>2.2999999999999998</v>
      </c>
      <c r="FD165" s="835">
        <f>IF(FC165&gt;1,1,FC165)</f>
        <v>1</v>
      </c>
      <c r="FE165" s="835">
        <f>IF(AND(FB$70=0,FC$70=1),FB$135+FB$135*FD165*FC$135,0)</f>
        <v>0</v>
      </c>
      <c r="FF165" s="835">
        <f>FE165*FD97/10000</f>
        <v>0</v>
      </c>
      <c r="FG165" s="834"/>
      <c r="FH165" s="827" t="s">
        <v>443</v>
      </c>
      <c r="FI165" s="835">
        <f>IF(FK105&lt;0,FI141+FI142+FI140+FI139,FI139+FI140)</f>
        <v>2.2999999999999998</v>
      </c>
      <c r="FJ165" s="835">
        <f>IF(FI165&gt;1,1,FI165)</f>
        <v>1</v>
      </c>
      <c r="FK165" s="835">
        <f>IF(AND(FH$70=0,FI$70=1),FH$135+FH$135*FJ165*FI$135,0)</f>
        <v>0</v>
      </c>
      <c r="FL165" s="835">
        <f>FK165*FJ97/10000</f>
        <v>0</v>
      </c>
      <c r="FM165" s="834"/>
      <c r="FN165" s="827" t="s">
        <v>443</v>
      </c>
      <c r="FO165" s="835">
        <f>IF(FQ105&lt;0,FO141+FO142+FO140+FO139,FO139+FO140)</f>
        <v>2.2999999999999998</v>
      </c>
      <c r="FP165" s="835">
        <f>IF(FO165&gt;1,1,FO165)</f>
        <v>1</v>
      </c>
      <c r="FQ165" s="835">
        <f>IF(AND(FN$70=0,FO$70=1),FN$135+FN$135*FP165*FO$135,0)</f>
        <v>0</v>
      </c>
      <c r="FR165" s="835">
        <f>FQ165*FP97/10000</f>
        <v>0</v>
      </c>
      <c r="FS165" s="834"/>
      <c r="FT165" s="827" t="s">
        <v>443</v>
      </c>
      <c r="FU165" s="835">
        <f>IF(FW105&lt;0,FU141+FU142+FU140+FU139,FU139+FU140)</f>
        <v>2.2999999999999998</v>
      </c>
      <c r="FV165" s="835">
        <f>IF(FU165&gt;1,1,FU165)</f>
        <v>1</v>
      </c>
      <c r="FW165" s="835">
        <f>IF(AND(FT$70=0,FU$70=1),FT$135+FT$135*FV165*FU$135,0)</f>
        <v>0</v>
      </c>
      <c r="FX165" s="835">
        <f>FW165*FV97/10000</f>
        <v>0</v>
      </c>
      <c r="FY165" s="834"/>
    </row>
    <row r="166" spans="1:181" x14ac:dyDescent="0.3">
      <c r="A166" s="19"/>
      <c r="B166" s="827" t="s">
        <v>441</v>
      </c>
      <c r="C166" s="835">
        <f>C142</f>
        <v>1</v>
      </c>
      <c r="D166" s="835">
        <f>IF(C166&gt;1,1,C166)</f>
        <v>1</v>
      </c>
      <c r="E166" s="835">
        <f>IF(AND(B$70=0,C$70=1),B$135+B$135*D166*C$135,0)</f>
        <v>0</v>
      </c>
      <c r="F166" s="835">
        <f>E166*D98/10000</f>
        <v>0</v>
      </c>
      <c r="G166" s="834"/>
      <c r="H166" s="827" t="s">
        <v>441</v>
      </c>
      <c r="I166" s="835">
        <f>I142</f>
        <v>1</v>
      </c>
      <c r="J166" s="835">
        <f>IF(I166&gt;1,1,I166)</f>
        <v>1</v>
      </c>
      <c r="K166" s="835">
        <f>IF(AND(H$70=0,I$70=1),H$135+H$135*J166*I$135,0)</f>
        <v>0</v>
      </c>
      <c r="L166" s="835">
        <f>K166*J98/10000</f>
        <v>0</v>
      </c>
      <c r="M166" s="834"/>
      <c r="N166" s="827" t="s">
        <v>441</v>
      </c>
      <c r="O166" s="835">
        <f>O142</f>
        <v>1</v>
      </c>
      <c r="P166" s="835">
        <f>IF(O166&gt;1,1,O166)</f>
        <v>1</v>
      </c>
      <c r="Q166" s="835">
        <f>IF(AND(N$70=0,O$70=1),N$135+N$135*P166*O$135,0)</f>
        <v>0</v>
      </c>
      <c r="R166" s="835">
        <f>Q166*P98/10000</f>
        <v>0</v>
      </c>
      <c r="S166" s="834"/>
      <c r="T166" s="827" t="s">
        <v>441</v>
      </c>
      <c r="U166" s="835">
        <f>U142</f>
        <v>1</v>
      </c>
      <c r="V166" s="835">
        <f>IF(U166&gt;1,1,U166)</f>
        <v>1</v>
      </c>
      <c r="W166" s="835">
        <f>IF(AND(T$70=0,U$70=1),T$135+T$135*V166*U$135,0)</f>
        <v>0</v>
      </c>
      <c r="X166" s="835">
        <f>W166*V98/10000</f>
        <v>0</v>
      </c>
      <c r="Y166" s="834"/>
      <c r="Z166" s="827" t="s">
        <v>441</v>
      </c>
      <c r="AA166" s="835">
        <f>AA142</f>
        <v>1</v>
      </c>
      <c r="AB166" s="835">
        <f>IF(AA166&gt;1,1,AA166)</f>
        <v>1</v>
      </c>
      <c r="AC166" s="835">
        <f>IF(AND(Z$70=0,AA$70=1),Z$135+Z$135*AB166*AA$135,0)</f>
        <v>0</v>
      </c>
      <c r="AD166" s="835">
        <f>AC166*AB98/10000</f>
        <v>0</v>
      </c>
      <c r="AE166" s="834"/>
      <c r="AF166" s="827" t="s">
        <v>441</v>
      </c>
      <c r="AG166" s="835">
        <f>AG142</f>
        <v>1</v>
      </c>
      <c r="AH166" s="835">
        <f>IF(AG166&gt;1,1,AG166)</f>
        <v>1</v>
      </c>
      <c r="AI166" s="835">
        <f>IF(AND(AF$70=0,AG$70=1),AF$135+AF$135*AH166*AG$135,0)</f>
        <v>0</v>
      </c>
      <c r="AJ166" s="835">
        <f>AI166*AH98/10000</f>
        <v>0</v>
      </c>
      <c r="AK166" s="834"/>
      <c r="AL166" s="827" t="s">
        <v>441</v>
      </c>
      <c r="AM166" s="835">
        <f>AM142</f>
        <v>1</v>
      </c>
      <c r="AN166" s="835">
        <f>IF(AM166&gt;1,1,AM166)</f>
        <v>1</v>
      </c>
      <c r="AO166" s="835">
        <f>IF(AND(AL$70=0,AM$70=1),AL$135+AL$135*AN166*AM$135,0)</f>
        <v>0</v>
      </c>
      <c r="AP166" s="835">
        <f>AO166*AN98/10000</f>
        <v>0</v>
      </c>
      <c r="AQ166" s="834"/>
      <c r="AR166" s="827" t="s">
        <v>441</v>
      </c>
      <c r="AS166" s="835">
        <f>AS142</f>
        <v>1</v>
      </c>
      <c r="AT166" s="835">
        <f>IF(AS166&gt;1,1,AS166)</f>
        <v>1</v>
      </c>
      <c r="AU166" s="835">
        <f>IF(AND(AR$70=0,AS$70=1),AR$135+AR$135*AT166*AS$135,0)</f>
        <v>0</v>
      </c>
      <c r="AV166" s="835">
        <f>AU166*AT98/10000</f>
        <v>0</v>
      </c>
      <c r="AW166" s="834"/>
      <c r="AX166" s="827" t="s">
        <v>441</v>
      </c>
      <c r="AY166" s="835">
        <f>AY142</f>
        <v>1</v>
      </c>
      <c r="AZ166" s="835">
        <f>IF(AY166&gt;1,1,AY166)</f>
        <v>1</v>
      </c>
      <c r="BA166" s="835">
        <f>IF(AND(AX$70=0,AY$70=1),AX$135+AX$135*AZ166*AY$135,0)</f>
        <v>0</v>
      </c>
      <c r="BB166" s="835">
        <f>BA166*AZ98/10000</f>
        <v>0</v>
      </c>
      <c r="BC166" s="834"/>
      <c r="BD166" s="827" t="s">
        <v>441</v>
      </c>
      <c r="BE166" s="835">
        <f>BE142</f>
        <v>1</v>
      </c>
      <c r="BF166" s="835">
        <f>IF(BE166&gt;1,1,BE166)</f>
        <v>1</v>
      </c>
      <c r="BG166" s="835">
        <f>IF(AND(BD$70=0,BE$70=1),BD$135+BD$135*BF166*BE$135,0)</f>
        <v>0</v>
      </c>
      <c r="BH166" s="835">
        <f>BG166*BF98/10000</f>
        <v>0</v>
      </c>
      <c r="BI166" s="834"/>
      <c r="BJ166" s="827" t="s">
        <v>441</v>
      </c>
      <c r="BK166" s="835">
        <f>BK142</f>
        <v>1</v>
      </c>
      <c r="BL166" s="835">
        <f>IF(BK166&gt;1,1,BK166)</f>
        <v>1</v>
      </c>
      <c r="BM166" s="835">
        <f>IF(AND(BJ$70=0,BK$70=1),BJ$135+BJ$135*BL166*BK$135,0)</f>
        <v>0</v>
      </c>
      <c r="BN166" s="835">
        <f>BM166*BL98/10000</f>
        <v>0</v>
      </c>
      <c r="BO166" s="834"/>
      <c r="BP166" s="827" t="s">
        <v>441</v>
      </c>
      <c r="BQ166" s="835">
        <f>BQ142</f>
        <v>1</v>
      </c>
      <c r="BR166" s="835">
        <f>IF(BQ166&gt;1,1,BQ166)</f>
        <v>1</v>
      </c>
      <c r="BS166" s="835">
        <f>IF(AND(BP$70=0,BQ$70=1),BP$135+BP$135*BR166*BQ$135,0)</f>
        <v>0</v>
      </c>
      <c r="BT166" s="835">
        <f>BS166*BR98/10000</f>
        <v>0</v>
      </c>
      <c r="BU166" s="834"/>
      <c r="BV166" s="827" t="s">
        <v>441</v>
      </c>
      <c r="BW166" s="835">
        <f>BW142</f>
        <v>1</v>
      </c>
      <c r="BX166" s="835">
        <f>IF(BW166&gt;1,1,BW166)</f>
        <v>1</v>
      </c>
      <c r="BY166" s="835">
        <f>IF(AND(BV$70=0,BW$70=1),BV$135+BV$135*BX166*BW$135,0)</f>
        <v>0</v>
      </c>
      <c r="BZ166" s="835">
        <f>BY166*BX98/10000</f>
        <v>0</v>
      </c>
      <c r="CA166" s="834"/>
      <c r="CB166" s="827" t="s">
        <v>441</v>
      </c>
      <c r="CC166" s="835">
        <f>CC142</f>
        <v>1</v>
      </c>
      <c r="CD166" s="835">
        <f>IF(CC166&gt;1,1,CC166)</f>
        <v>1</v>
      </c>
      <c r="CE166" s="835">
        <f>IF(AND(CB$70=0,CC$70=1),CB$135+CB$135*CD166*CC$135,0)</f>
        <v>0</v>
      </c>
      <c r="CF166" s="835">
        <f>CE166*CD98/10000</f>
        <v>0</v>
      </c>
      <c r="CG166" s="834"/>
      <c r="CH166" s="827" t="s">
        <v>441</v>
      </c>
      <c r="CI166" s="835">
        <f>CI142</f>
        <v>1</v>
      </c>
      <c r="CJ166" s="835">
        <f>IF(CI166&gt;1,1,CI166)</f>
        <v>1</v>
      </c>
      <c r="CK166" s="835">
        <f>IF(AND(CH$70=0,CI$70=1),CH$135+CH$135*CJ166*CI$135,0)</f>
        <v>0</v>
      </c>
      <c r="CL166" s="835">
        <f>CK166*CJ98/10000</f>
        <v>0</v>
      </c>
      <c r="CM166" s="834"/>
      <c r="CN166" s="827" t="s">
        <v>441</v>
      </c>
      <c r="CO166" s="835">
        <f>CO142</f>
        <v>1</v>
      </c>
      <c r="CP166" s="835">
        <f>IF(CO166&gt;1,1,CO166)</f>
        <v>1</v>
      </c>
      <c r="CQ166" s="835">
        <f>IF(AND(CN$70=0,CO$70=1),CN$135+CN$135*CP166*CO$135,0)</f>
        <v>0</v>
      </c>
      <c r="CR166" s="835">
        <f>CQ166*CP98/10000</f>
        <v>0</v>
      </c>
      <c r="CS166" s="834"/>
      <c r="CT166" s="827" t="s">
        <v>441</v>
      </c>
      <c r="CU166" s="835">
        <f>CU142</f>
        <v>1</v>
      </c>
      <c r="CV166" s="835">
        <f>IF(CU166&gt;1,1,CU166)</f>
        <v>1</v>
      </c>
      <c r="CW166" s="835">
        <f>IF(AND(CT$70=0,CU$70=1),CT$135+CT$135*CV166*CU$135,0)</f>
        <v>0</v>
      </c>
      <c r="CX166" s="835">
        <f>CW166*CV98/10000</f>
        <v>0</v>
      </c>
      <c r="CY166" s="834"/>
      <c r="CZ166" s="827" t="s">
        <v>441</v>
      </c>
      <c r="DA166" s="835">
        <f>DA142</f>
        <v>1</v>
      </c>
      <c r="DB166" s="835">
        <f>IF(DA166&gt;1,1,DA166)</f>
        <v>1</v>
      </c>
      <c r="DC166" s="835">
        <f>IF(AND(CZ$70=0,DA$70=1),CZ$135+CZ$135*DB166*DA$135,0)</f>
        <v>0</v>
      </c>
      <c r="DD166" s="835">
        <f>DC166*DB98/10000</f>
        <v>0</v>
      </c>
      <c r="DE166" s="834"/>
      <c r="DF166" s="827" t="s">
        <v>441</v>
      </c>
      <c r="DG166" s="835">
        <f>DG142</f>
        <v>1</v>
      </c>
      <c r="DH166" s="835">
        <f>IF(DG166&gt;1,1,DG166)</f>
        <v>1</v>
      </c>
      <c r="DI166" s="835">
        <f>IF(AND(DF$70=0,DG$70=1),DF$135+DF$135*DH166*DG$135,0)</f>
        <v>0</v>
      </c>
      <c r="DJ166" s="835">
        <f>DI166*DH98/10000</f>
        <v>0</v>
      </c>
      <c r="DK166" s="834"/>
      <c r="DL166" s="827" t="s">
        <v>441</v>
      </c>
      <c r="DM166" s="835">
        <f>DM142</f>
        <v>1</v>
      </c>
      <c r="DN166" s="835">
        <f>IF(DM166&gt;1,1,DM166)</f>
        <v>1</v>
      </c>
      <c r="DO166" s="835">
        <f>IF(AND(DL$70=0,DM$70=1),DL$135+DL$135*DN166*DM$135,0)</f>
        <v>0</v>
      </c>
      <c r="DP166" s="835">
        <f>DO166*DN98/10000</f>
        <v>0</v>
      </c>
      <c r="DQ166" s="834"/>
      <c r="DR166" s="827" t="s">
        <v>441</v>
      </c>
      <c r="DS166" s="835">
        <f>DS142</f>
        <v>1</v>
      </c>
      <c r="DT166" s="835">
        <f>IF(DS166&gt;1,1,DS166)</f>
        <v>1</v>
      </c>
      <c r="DU166" s="835">
        <f>IF(AND(DR$70=0,DS$70=1),DR$135+DR$135*DT166*DS$135,0)</f>
        <v>0</v>
      </c>
      <c r="DV166" s="835">
        <f>DU166*DT98/10000</f>
        <v>0</v>
      </c>
      <c r="DW166" s="834"/>
      <c r="DX166" s="827" t="s">
        <v>441</v>
      </c>
      <c r="DY166" s="835">
        <f>DY142</f>
        <v>1</v>
      </c>
      <c r="DZ166" s="835">
        <f>IF(DY166&gt;1,1,DY166)</f>
        <v>1</v>
      </c>
      <c r="EA166" s="835">
        <f>IF(AND(DX$70=0,DY$70=1),DX$135+DX$135*DZ166*DY$135,0)</f>
        <v>0</v>
      </c>
      <c r="EB166" s="835">
        <f>EA166*DZ98/10000</f>
        <v>0</v>
      </c>
      <c r="EC166" s="834"/>
      <c r="ED166" s="827" t="s">
        <v>441</v>
      </c>
      <c r="EE166" s="835">
        <f>EE142</f>
        <v>1</v>
      </c>
      <c r="EF166" s="835">
        <f>IF(EE166&gt;1,1,EE166)</f>
        <v>1</v>
      </c>
      <c r="EG166" s="835">
        <f>IF(AND(ED$70=0,EE$70=1),ED$135+ED$135*EF166*EE$135,0)</f>
        <v>0</v>
      </c>
      <c r="EH166" s="835">
        <f>EG166*EF98/10000</f>
        <v>0</v>
      </c>
      <c r="EI166" s="834"/>
      <c r="EJ166" s="827" t="s">
        <v>441</v>
      </c>
      <c r="EK166" s="835">
        <f>EK142</f>
        <v>1</v>
      </c>
      <c r="EL166" s="835">
        <f>IF(EK166&gt;1,1,EK166)</f>
        <v>1</v>
      </c>
      <c r="EM166" s="835">
        <f>IF(AND(EJ$70=0,EK$70=1),EJ$135+EJ$135*EL166*EK$135,0)</f>
        <v>0</v>
      </c>
      <c r="EN166" s="835">
        <f>EM166*EL98/10000</f>
        <v>0</v>
      </c>
      <c r="EO166" s="834"/>
      <c r="EP166" s="827" t="s">
        <v>441</v>
      </c>
      <c r="EQ166" s="835">
        <f>EQ142</f>
        <v>1</v>
      </c>
      <c r="ER166" s="835">
        <f>IF(EQ166&gt;1,1,EQ166)</f>
        <v>1</v>
      </c>
      <c r="ES166" s="835">
        <f>IF(AND(EP$70=0,EQ$70=1),EP$135+EP$135*ER166*EQ$135,0)</f>
        <v>0</v>
      </c>
      <c r="ET166" s="835">
        <f>ES166*ER98/10000</f>
        <v>0</v>
      </c>
      <c r="EU166" s="834"/>
      <c r="EV166" s="827" t="s">
        <v>441</v>
      </c>
      <c r="EW166" s="835">
        <f>EW142</f>
        <v>1</v>
      </c>
      <c r="EX166" s="835">
        <f>IF(EW166&gt;1,1,EW166)</f>
        <v>1</v>
      </c>
      <c r="EY166" s="835">
        <f>IF(AND(EV$70=0,EW$70=1),EV$135+EV$135*EX166*EW$135,0)</f>
        <v>0</v>
      </c>
      <c r="EZ166" s="835">
        <f>EY166*EX98/10000</f>
        <v>0</v>
      </c>
      <c r="FA166" s="834"/>
      <c r="FB166" s="827" t="s">
        <v>441</v>
      </c>
      <c r="FC166" s="835">
        <f>FC142</f>
        <v>1</v>
      </c>
      <c r="FD166" s="835">
        <f>IF(FC166&gt;1,1,FC166)</f>
        <v>1</v>
      </c>
      <c r="FE166" s="835">
        <f>IF(AND(FB$70=0,FC$70=1),FB$135+FB$135*FD166*FC$135,0)</f>
        <v>0</v>
      </c>
      <c r="FF166" s="835">
        <f>FE166*FD98/10000</f>
        <v>0</v>
      </c>
      <c r="FG166" s="834"/>
      <c r="FH166" s="827" t="s">
        <v>441</v>
      </c>
      <c r="FI166" s="835">
        <f>FI142</f>
        <v>1</v>
      </c>
      <c r="FJ166" s="835">
        <f>IF(FI166&gt;1,1,FI166)</f>
        <v>1</v>
      </c>
      <c r="FK166" s="835">
        <f>IF(AND(FH$70=0,FI$70=1),FH$135+FH$135*FJ166*FI$135,0)</f>
        <v>0</v>
      </c>
      <c r="FL166" s="835">
        <f>FK166*FJ98/10000</f>
        <v>0</v>
      </c>
      <c r="FM166" s="834"/>
      <c r="FN166" s="827" t="s">
        <v>441</v>
      </c>
      <c r="FO166" s="835">
        <f>FO142</f>
        <v>1</v>
      </c>
      <c r="FP166" s="835">
        <f>IF(FO166&gt;1,1,FO166)</f>
        <v>1</v>
      </c>
      <c r="FQ166" s="835">
        <f>IF(AND(FN$70=0,FO$70=1),FN$135+FN$135*FP166*FO$135,0)</f>
        <v>0</v>
      </c>
      <c r="FR166" s="835">
        <f>FQ166*FP98/10000</f>
        <v>0</v>
      </c>
      <c r="FS166" s="834"/>
      <c r="FT166" s="827" t="s">
        <v>441</v>
      </c>
      <c r="FU166" s="835">
        <f>FU142</f>
        <v>1</v>
      </c>
      <c r="FV166" s="835">
        <f>IF(FU166&gt;1,1,FU166)</f>
        <v>1</v>
      </c>
      <c r="FW166" s="835">
        <f>IF(AND(FT$70=0,FU$70=1),FT$135+FT$135*FV166*FU$135,0)</f>
        <v>0</v>
      </c>
      <c r="FX166" s="835">
        <f>FW166*FV98/10000</f>
        <v>0</v>
      </c>
      <c r="FY166" s="834"/>
    </row>
    <row r="167" spans="1:181" x14ac:dyDescent="0.3">
      <c r="A167" s="19"/>
      <c r="B167" s="827" t="s">
        <v>437</v>
      </c>
      <c r="C167" s="835">
        <f>C141</f>
        <v>0.3</v>
      </c>
      <c r="D167" s="835">
        <f>IF(C167&gt;1,1,C167)</f>
        <v>0.3</v>
      </c>
      <c r="E167" s="835">
        <f>IF(AND(B$70=0,C$70=1),B$135+B$135*D167*C$135,0)</f>
        <v>0</v>
      </c>
      <c r="F167" s="835">
        <f>E167*D99/10000</f>
        <v>0</v>
      </c>
      <c r="G167" s="834"/>
      <c r="H167" s="827" t="s">
        <v>437</v>
      </c>
      <c r="I167" s="835">
        <f>I141</f>
        <v>0.3</v>
      </c>
      <c r="J167" s="835">
        <f>IF(I167&gt;1,1,I167)</f>
        <v>0.3</v>
      </c>
      <c r="K167" s="835">
        <f>IF(AND(H$70=0,I$70=1),H$135+H$135*J167*I$135,0)</f>
        <v>0</v>
      </c>
      <c r="L167" s="835">
        <f>K167*J99/10000</f>
        <v>0</v>
      </c>
      <c r="M167" s="834"/>
      <c r="N167" s="827" t="s">
        <v>437</v>
      </c>
      <c r="O167" s="835">
        <f>O141</f>
        <v>0.3</v>
      </c>
      <c r="P167" s="835">
        <f>IF(O167&gt;1,1,O167)</f>
        <v>0.3</v>
      </c>
      <c r="Q167" s="835">
        <f>IF(AND(N$70=0,O$70=1),N$135+N$135*P167*O$135,0)</f>
        <v>0</v>
      </c>
      <c r="R167" s="835">
        <f>Q167*P99/10000</f>
        <v>0</v>
      </c>
      <c r="S167" s="834"/>
      <c r="T167" s="827" t="s">
        <v>437</v>
      </c>
      <c r="U167" s="835">
        <f>U141</f>
        <v>0.3</v>
      </c>
      <c r="V167" s="835">
        <f>IF(U167&gt;1,1,U167)</f>
        <v>0.3</v>
      </c>
      <c r="W167" s="835">
        <f>IF(AND(T$70=0,U$70=1),T$135+T$135*V167*U$135,0)</f>
        <v>0</v>
      </c>
      <c r="X167" s="835">
        <f>W167*V99/10000</f>
        <v>0</v>
      </c>
      <c r="Y167" s="834"/>
      <c r="Z167" s="827" t="s">
        <v>437</v>
      </c>
      <c r="AA167" s="835">
        <f>AA141</f>
        <v>0.3</v>
      </c>
      <c r="AB167" s="835">
        <f>IF(AA167&gt;1,1,AA167)</f>
        <v>0.3</v>
      </c>
      <c r="AC167" s="835">
        <f>IF(AND(Z$70=0,AA$70=1),Z$135+Z$135*AB167*AA$135,0)</f>
        <v>0</v>
      </c>
      <c r="AD167" s="835">
        <f>AC167*AB99/10000</f>
        <v>0</v>
      </c>
      <c r="AE167" s="834"/>
      <c r="AF167" s="827" t="s">
        <v>437</v>
      </c>
      <c r="AG167" s="835">
        <f>AG141</f>
        <v>0.3</v>
      </c>
      <c r="AH167" s="835">
        <f>IF(AG167&gt;1,1,AG167)</f>
        <v>0.3</v>
      </c>
      <c r="AI167" s="835">
        <f>IF(AND(AF$70=0,AG$70=1),AF$135+AF$135*AH167*AG$135,0)</f>
        <v>0</v>
      </c>
      <c r="AJ167" s="835">
        <f>AI167*AH99/10000</f>
        <v>0</v>
      </c>
      <c r="AK167" s="834"/>
      <c r="AL167" s="827" t="s">
        <v>437</v>
      </c>
      <c r="AM167" s="835">
        <f>AM141</f>
        <v>0.3</v>
      </c>
      <c r="AN167" s="835">
        <f>IF(AM167&gt;1,1,AM167)</f>
        <v>0.3</v>
      </c>
      <c r="AO167" s="835">
        <f>IF(AND(AL$70=0,AM$70=1),AL$135+AL$135*AN167*AM$135,0)</f>
        <v>0</v>
      </c>
      <c r="AP167" s="835">
        <f>AO167*AN99/10000</f>
        <v>0</v>
      </c>
      <c r="AQ167" s="834"/>
      <c r="AR167" s="827" t="s">
        <v>437</v>
      </c>
      <c r="AS167" s="835">
        <f>AS141</f>
        <v>0.3</v>
      </c>
      <c r="AT167" s="835">
        <f>IF(AS167&gt;1,1,AS167)</f>
        <v>0.3</v>
      </c>
      <c r="AU167" s="835">
        <f>IF(AND(AR$70=0,AS$70=1),AR$135+AR$135*AT167*AS$135,0)</f>
        <v>0</v>
      </c>
      <c r="AV167" s="835">
        <f>AU167*AT99/10000</f>
        <v>0</v>
      </c>
      <c r="AW167" s="834"/>
      <c r="AX167" s="827" t="s">
        <v>437</v>
      </c>
      <c r="AY167" s="835">
        <f>AY141</f>
        <v>0.3</v>
      </c>
      <c r="AZ167" s="835">
        <f>IF(AY167&gt;1,1,AY167)</f>
        <v>0.3</v>
      </c>
      <c r="BA167" s="835">
        <f>IF(AND(AX$70=0,AY$70=1),AX$135+AX$135*AZ167*AY$135,0)</f>
        <v>0</v>
      </c>
      <c r="BB167" s="835">
        <f>BA167*AZ99/10000</f>
        <v>0</v>
      </c>
      <c r="BC167" s="834"/>
      <c r="BD167" s="827" t="s">
        <v>437</v>
      </c>
      <c r="BE167" s="835">
        <f>BE141</f>
        <v>0.3</v>
      </c>
      <c r="BF167" s="835">
        <f>IF(BE167&gt;1,1,BE167)</f>
        <v>0.3</v>
      </c>
      <c r="BG167" s="835">
        <f>IF(AND(BD$70=0,BE$70=1),BD$135+BD$135*BF167*BE$135,0)</f>
        <v>0</v>
      </c>
      <c r="BH167" s="835">
        <f>BG167*BF99/10000</f>
        <v>0</v>
      </c>
      <c r="BI167" s="834"/>
      <c r="BJ167" s="827" t="s">
        <v>437</v>
      </c>
      <c r="BK167" s="835">
        <f>BK141</f>
        <v>0.3</v>
      </c>
      <c r="BL167" s="835">
        <f>IF(BK167&gt;1,1,BK167)</f>
        <v>0.3</v>
      </c>
      <c r="BM167" s="835">
        <f>IF(AND(BJ$70=0,BK$70=1),BJ$135+BJ$135*BL167*BK$135,0)</f>
        <v>0</v>
      </c>
      <c r="BN167" s="835">
        <f>BM167*BL99/10000</f>
        <v>0</v>
      </c>
      <c r="BO167" s="834"/>
      <c r="BP167" s="827" t="s">
        <v>437</v>
      </c>
      <c r="BQ167" s="835">
        <f>BQ141</f>
        <v>0.3</v>
      </c>
      <c r="BR167" s="835">
        <f>IF(BQ167&gt;1,1,BQ167)</f>
        <v>0.3</v>
      </c>
      <c r="BS167" s="835">
        <f>IF(AND(BP$70=0,BQ$70=1),BP$135+BP$135*BR167*BQ$135,0)</f>
        <v>0</v>
      </c>
      <c r="BT167" s="835">
        <f>BS167*BR99/10000</f>
        <v>0</v>
      </c>
      <c r="BU167" s="834"/>
      <c r="BV167" s="827" t="s">
        <v>437</v>
      </c>
      <c r="BW167" s="835">
        <f>BW141</f>
        <v>0.3</v>
      </c>
      <c r="BX167" s="835">
        <f>IF(BW167&gt;1,1,BW167)</f>
        <v>0.3</v>
      </c>
      <c r="BY167" s="835">
        <f>IF(AND(BV$70=0,BW$70=1),BV$135+BV$135*BX167*BW$135,0)</f>
        <v>0</v>
      </c>
      <c r="BZ167" s="835">
        <f>BY167*BX99/10000</f>
        <v>0</v>
      </c>
      <c r="CA167" s="834"/>
      <c r="CB167" s="827" t="s">
        <v>437</v>
      </c>
      <c r="CC167" s="835">
        <f>CC141</f>
        <v>0.3</v>
      </c>
      <c r="CD167" s="835">
        <f>IF(CC167&gt;1,1,CC167)</f>
        <v>0.3</v>
      </c>
      <c r="CE167" s="835">
        <f>IF(AND(CB$70=0,CC$70=1),CB$135+CB$135*CD167*CC$135,0)</f>
        <v>0</v>
      </c>
      <c r="CF167" s="835">
        <f>CE167*CD99/10000</f>
        <v>0</v>
      </c>
      <c r="CG167" s="834"/>
      <c r="CH167" s="827" t="s">
        <v>437</v>
      </c>
      <c r="CI167" s="835">
        <f>CI141</f>
        <v>0.3</v>
      </c>
      <c r="CJ167" s="835">
        <f>IF(CI167&gt;1,1,CI167)</f>
        <v>0.3</v>
      </c>
      <c r="CK167" s="835">
        <f>IF(AND(CH$70=0,CI$70=1),CH$135+CH$135*CJ167*CI$135,0)</f>
        <v>0</v>
      </c>
      <c r="CL167" s="835">
        <f>CK167*CJ99/10000</f>
        <v>0</v>
      </c>
      <c r="CM167" s="834"/>
      <c r="CN167" s="827" t="s">
        <v>437</v>
      </c>
      <c r="CO167" s="835">
        <f>CO141</f>
        <v>0.3</v>
      </c>
      <c r="CP167" s="835">
        <f>IF(CO167&gt;1,1,CO167)</f>
        <v>0.3</v>
      </c>
      <c r="CQ167" s="835">
        <f>IF(AND(CN$70=0,CO$70=1),CN$135+CN$135*CP167*CO$135,0)</f>
        <v>0</v>
      </c>
      <c r="CR167" s="835">
        <f>CQ167*CP99/10000</f>
        <v>0</v>
      </c>
      <c r="CS167" s="834"/>
      <c r="CT167" s="827" t="s">
        <v>437</v>
      </c>
      <c r="CU167" s="835">
        <f>CU141</f>
        <v>0.3</v>
      </c>
      <c r="CV167" s="835">
        <f>IF(CU167&gt;1,1,CU167)</f>
        <v>0.3</v>
      </c>
      <c r="CW167" s="835">
        <f>IF(AND(CT$70=0,CU$70=1),CT$135+CT$135*CV167*CU$135,0)</f>
        <v>0</v>
      </c>
      <c r="CX167" s="835">
        <f>CW167*CV99/10000</f>
        <v>0</v>
      </c>
      <c r="CY167" s="834"/>
      <c r="CZ167" s="827" t="s">
        <v>437</v>
      </c>
      <c r="DA167" s="835">
        <f>DA141</f>
        <v>0.3</v>
      </c>
      <c r="DB167" s="835">
        <f>IF(DA167&gt;1,1,DA167)</f>
        <v>0.3</v>
      </c>
      <c r="DC167" s="835">
        <f>IF(AND(CZ$70=0,DA$70=1),CZ$135+CZ$135*DB167*DA$135,0)</f>
        <v>0</v>
      </c>
      <c r="DD167" s="835">
        <f>DC167*DB99/10000</f>
        <v>0</v>
      </c>
      <c r="DE167" s="834"/>
      <c r="DF167" s="827" t="s">
        <v>437</v>
      </c>
      <c r="DG167" s="835">
        <f>DG141</f>
        <v>0.3</v>
      </c>
      <c r="DH167" s="835">
        <f>IF(DG167&gt;1,1,DG167)</f>
        <v>0.3</v>
      </c>
      <c r="DI167" s="835">
        <f>IF(AND(DF$70=0,DG$70=1),DF$135+DF$135*DH167*DG$135,0)</f>
        <v>0</v>
      </c>
      <c r="DJ167" s="835">
        <f>DI167*DH99/10000</f>
        <v>0</v>
      </c>
      <c r="DK167" s="834"/>
      <c r="DL167" s="827" t="s">
        <v>437</v>
      </c>
      <c r="DM167" s="835">
        <f>DM141</f>
        <v>0.3</v>
      </c>
      <c r="DN167" s="835">
        <f>IF(DM167&gt;1,1,DM167)</f>
        <v>0.3</v>
      </c>
      <c r="DO167" s="835">
        <f>IF(AND(DL$70=0,DM$70=1),DL$135+DL$135*DN167*DM$135,0)</f>
        <v>0</v>
      </c>
      <c r="DP167" s="835">
        <f>DO167*DN99/10000</f>
        <v>0</v>
      </c>
      <c r="DQ167" s="834"/>
      <c r="DR167" s="827" t="s">
        <v>437</v>
      </c>
      <c r="DS167" s="835">
        <f>DS141</f>
        <v>0.3</v>
      </c>
      <c r="DT167" s="835">
        <f>IF(DS167&gt;1,1,DS167)</f>
        <v>0.3</v>
      </c>
      <c r="DU167" s="835">
        <f>IF(AND(DR$70=0,DS$70=1),DR$135+DR$135*DT167*DS$135,0)</f>
        <v>0</v>
      </c>
      <c r="DV167" s="835">
        <f>DU167*DT99/10000</f>
        <v>0</v>
      </c>
      <c r="DW167" s="834"/>
      <c r="DX167" s="827" t="s">
        <v>437</v>
      </c>
      <c r="DY167" s="835">
        <f>DY141</f>
        <v>0.3</v>
      </c>
      <c r="DZ167" s="835">
        <f>IF(DY167&gt;1,1,DY167)</f>
        <v>0.3</v>
      </c>
      <c r="EA167" s="835">
        <f>IF(AND(DX$70=0,DY$70=1),DX$135+DX$135*DZ167*DY$135,0)</f>
        <v>0</v>
      </c>
      <c r="EB167" s="835">
        <f>EA167*DZ99/10000</f>
        <v>0</v>
      </c>
      <c r="EC167" s="834"/>
      <c r="ED167" s="827" t="s">
        <v>437</v>
      </c>
      <c r="EE167" s="835">
        <f>EE141</f>
        <v>0.3</v>
      </c>
      <c r="EF167" s="835">
        <f>IF(EE167&gt;1,1,EE167)</f>
        <v>0.3</v>
      </c>
      <c r="EG167" s="835">
        <f>IF(AND(ED$70=0,EE$70=1),ED$135+ED$135*EF167*EE$135,0)</f>
        <v>0</v>
      </c>
      <c r="EH167" s="835">
        <f>EG167*EF99/10000</f>
        <v>0</v>
      </c>
      <c r="EI167" s="834"/>
      <c r="EJ167" s="827" t="s">
        <v>437</v>
      </c>
      <c r="EK167" s="835">
        <f>EK141</f>
        <v>0.3</v>
      </c>
      <c r="EL167" s="835">
        <f>IF(EK167&gt;1,1,EK167)</f>
        <v>0.3</v>
      </c>
      <c r="EM167" s="835">
        <f>IF(AND(EJ$70=0,EK$70=1),EJ$135+EJ$135*EL167*EK$135,0)</f>
        <v>0</v>
      </c>
      <c r="EN167" s="835">
        <f>EM167*EL99/10000</f>
        <v>0</v>
      </c>
      <c r="EO167" s="834"/>
      <c r="EP167" s="827" t="s">
        <v>437</v>
      </c>
      <c r="EQ167" s="835">
        <f>EQ141</f>
        <v>0.3</v>
      </c>
      <c r="ER167" s="835">
        <f>IF(EQ167&gt;1,1,EQ167)</f>
        <v>0.3</v>
      </c>
      <c r="ES167" s="835">
        <f>IF(AND(EP$70=0,EQ$70=1),EP$135+EP$135*ER167*EQ$135,0)</f>
        <v>0</v>
      </c>
      <c r="ET167" s="835">
        <f>ES167*ER99/10000</f>
        <v>0</v>
      </c>
      <c r="EU167" s="834"/>
      <c r="EV167" s="827" t="s">
        <v>437</v>
      </c>
      <c r="EW167" s="835">
        <f>EW141</f>
        <v>0.3</v>
      </c>
      <c r="EX167" s="835">
        <f>IF(EW167&gt;1,1,EW167)</f>
        <v>0.3</v>
      </c>
      <c r="EY167" s="835">
        <f>IF(AND(EV$70=0,EW$70=1),EV$135+EV$135*EX167*EW$135,0)</f>
        <v>0</v>
      </c>
      <c r="EZ167" s="835">
        <f>EY167*EX99/10000</f>
        <v>0</v>
      </c>
      <c r="FA167" s="834"/>
      <c r="FB167" s="827" t="s">
        <v>437</v>
      </c>
      <c r="FC167" s="835">
        <f>FC141</f>
        <v>0.3</v>
      </c>
      <c r="FD167" s="835">
        <f>IF(FC167&gt;1,1,FC167)</f>
        <v>0.3</v>
      </c>
      <c r="FE167" s="835">
        <f>IF(AND(FB$70=0,FC$70=1),FB$135+FB$135*FD167*FC$135,0)</f>
        <v>0</v>
      </c>
      <c r="FF167" s="835">
        <f>FE167*FD99/10000</f>
        <v>0</v>
      </c>
      <c r="FG167" s="834"/>
      <c r="FH167" s="827" t="s">
        <v>437</v>
      </c>
      <c r="FI167" s="835">
        <f>FI141</f>
        <v>0.3</v>
      </c>
      <c r="FJ167" s="835">
        <f>IF(FI167&gt;1,1,FI167)</f>
        <v>0.3</v>
      </c>
      <c r="FK167" s="835">
        <f>IF(AND(FH$70=0,FI$70=1),FH$135+FH$135*FJ167*FI$135,0)</f>
        <v>0</v>
      </c>
      <c r="FL167" s="835">
        <f>FK167*FJ99/10000</f>
        <v>0</v>
      </c>
      <c r="FM167" s="834"/>
      <c r="FN167" s="827" t="s">
        <v>437</v>
      </c>
      <c r="FO167" s="835">
        <f>FO141</f>
        <v>0.3</v>
      </c>
      <c r="FP167" s="835">
        <f>IF(FO167&gt;1,1,FO167)</f>
        <v>0.3</v>
      </c>
      <c r="FQ167" s="835">
        <f>IF(AND(FN$70=0,FO$70=1),FN$135+FN$135*FP167*FO$135,0)</f>
        <v>0</v>
      </c>
      <c r="FR167" s="835">
        <f>FQ167*FP99/10000</f>
        <v>0</v>
      </c>
      <c r="FS167" s="834"/>
      <c r="FT167" s="827" t="s">
        <v>437</v>
      </c>
      <c r="FU167" s="835">
        <f>FU141</f>
        <v>0.3</v>
      </c>
      <c r="FV167" s="835">
        <f>IF(FU167&gt;1,1,FU167)</f>
        <v>0.3</v>
      </c>
      <c r="FW167" s="835">
        <f>IF(AND(FT$70=0,FU$70=1),FT$135+FT$135*FV167*FU$135,0)</f>
        <v>0</v>
      </c>
      <c r="FX167" s="835">
        <f>FW167*FV99/10000</f>
        <v>0</v>
      </c>
      <c r="FY167" s="834"/>
    </row>
    <row r="168" spans="1:181" x14ac:dyDescent="0.3">
      <c r="A168" s="19"/>
      <c r="B168" s="827"/>
      <c r="C168" s="835"/>
      <c r="D168" s="835"/>
      <c r="E168" s="835"/>
      <c r="F168" s="835"/>
      <c r="G168" s="834"/>
      <c r="H168" s="827"/>
      <c r="I168" s="835"/>
      <c r="J168" s="835"/>
      <c r="K168" s="835"/>
      <c r="L168" s="835"/>
      <c r="M168" s="834"/>
      <c r="N168" s="827"/>
      <c r="O168" s="835"/>
      <c r="P168" s="835"/>
      <c r="Q168" s="835"/>
      <c r="R168" s="835"/>
      <c r="S168" s="834"/>
      <c r="T168" s="827"/>
      <c r="U168" s="835"/>
      <c r="V168" s="835"/>
      <c r="W168" s="835"/>
      <c r="X168" s="835"/>
      <c r="Y168" s="834"/>
      <c r="Z168" s="827"/>
      <c r="AA168" s="835"/>
      <c r="AB168" s="835"/>
      <c r="AC168" s="835"/>
      <c r="AD168" s="835"/>
      <c r="AE168" s="834"/>
      <c r="AF168" s="827"/>
      <c r="AG168" s="835"/>
      <c r="AH168" s="835"/>
      <c r="AI168" s="835"/>
      <c r="AJ168" s="835"/>
      <c r="AK168" s="834"/>
      <c r="AL168" s="827"/>
      <c r="AM168" s="835"/>
      <c r="AN168" s="835"/>
      <c r="AO168" s="835"/>
      <c r="AP168" s="835"/>
      <c r="AQ168" s="834"/>
      <c r="AR168" s="827"/>
      <c r="AS168" s="835"/>
      <c r="AT168" s="835"/>
      <c r="AU168" s="835"/>
      <c r="AV168" s="835"/>
      <c r="AW168" s="834"/>
      <c r="AX168" s="827"/>
      <c r="AY168" s="835"/>
      <c r="AZ168" s="835"/>
      <c r="BA168" s="835"/>
      <c r="BB168" s="835"/>
      <c r="BC168" s="834"/>
      <c r="BD168" s="827"/>
      <c r="BE168" s="835"/>
      <c r="BF168" s="835"/>
      <c r="BG168" s="835"/>
      <c r="BH168" s="835"/>
      <c r="BI168" s="834"/>
      <c r="BJ168" s="827"/>
      <c r="BK168" s="835"/>
      <c r="BL168" s="835"/>
      <c r="BM168" s="835"/>
      <c r="BN168" s="835"/>
      <c r="BO168" s="834"/>
      <c r="BP168" s="827"/>
      <c r="BQ168" s="835"/>
      <c r="BR168" s="835"/>
      <c r="BS168" s="835"/>
      <c r="BT168" s="835"/>
      <c r="BU168" s="834"/>
      <c r="BV168" s="827"/>
      <c r="BW168" s="835"/>
      <c r="BX168" s="835"/>
      <c r="BY168" s="835"/>
      <c r="BZ168" s="835"/>
      <c r="CA168" s="834"/>
      <c r="CB168" s="827"/>
      <c r="CC168" s="835"/>
      <c r="CD168" s="835"/>
      <c r="CE168" s="835"/>
      <c r="CF168" s="835"/>
      <c r="CG168" s="834"/>
      <c r="CH168" s="827"/>
      <c r="CI168" s="835"/>
      <c r="CJ168" s="835"/>
      <c r="CK168" s="835"/>
      <c r="CL168" s="835"/>
      <c r="CM168" s="834"/>
      <c r="CN168" s="827"/>
      <c r="CO168" s="835"/>
      <c r="CP168" s="835"/>
      <c r="CQ168" s="835"/>
      <c r="CR168" s="835"/>
      <c r="CS168" s="834"/>
      <c r="CT168" s="827"/>
      <c r="CU168" s="835"/>
      <c r="CV168" s="835"/>
      <c r="CW168" s="835"/>
      <c r="CX168" s="835"/>
      <c r="CY168" s="834"/>
      <c r="CZ168" s="827"/>
      <c r="DA168" s="835"/>
      <c r="DB168" s="835"/>
      <c r="DC168" s="835"/>
      <c r="DD168" s="835"/>
      <c r="DE168" s="834"/>
      <c r="DF168" s="827"/>
      <c r="DG168" s="835"/>
      <c r="DH168" s="835"/>
      <c r="DI168" s="835"/>
      <c r="DJ168" s="835"/>
      <c r="DK168" s="834"/>
      <c r="DL168" s="827"/>
      <c r="DM168" s="835"/>
      <c r="DN168" s="835"/>
      <c r="DO168" s="835"/>
      <c r="DP168" s="835"/>
      <c r="DQ168" s="834"/>
      <c r="DR168" s="827"/>
      <c r="DS168" s="835"/>
      <c r="DT168" s="835"/>
      <c r="DU168" s="835"/>
      <c r="DV168" s="835"/>
      <c r="DW168" s="834"/>
      <c r="DX168" s="827"/>
      <c r="DY168" s="835"/>
      <c r="DZ168" s="835"/>
      <c r="EA168" s="835"/>
      <c r="EB168" s="835"/>
      <c r="EC168" s="834"/>
      <c r="ED168" s="827"/>
      <c r="EE168" s="835"/>
      <c r="EF168" s="835"/>
      <c r="EG168" s="835"/>
      <c r="EH168" s="835"/>
      <c r="EI168" s="834"/>
      <c r="EJ168" s="827"/>
      <c r="EK168" s="835"/>
      <c r="EL168" s="835"/>
      <c r="EM168" s="835"/>
      <c r="EN168" s="835"/>
      <c r="EO168" s="834"/>
      <c r="EP168" s="827"/>
      <c r="EQ168" s="835"/>
      <c r="ER168" s="835"/>
      <c r="ES168" s="835"/>
      <c r="ET168" s="835"/>
      <c r="EU168" s="834"/>
      <c r="EV168" s="827"/>
      <c r="EW168" s="835"/>
      <c r="EX168" s="835"/>
      <c r="EY168" s="835"/>
      <c r="EZ168" s="835"/>
      <c r="FA168" s="834"/>
      <c r="FB168" s="827"/>
      <c r="FC168" s="835"/>
      <c r="FD168" s="835"/>
      <c r="FE168" s="835"/>
      <c r="FF168" s="835"/>
      <c r="FG168" s="834"/>
      <c r="FH168" s="827"/>
      <c r="FI168" s="835"/>
      <c r="FJ168" s="835"/>
      <c r="FK168" s="835"/>
      <c r="FL168" s="835"/>
      <c r="FM168" s="834"/>
      <c r="FN168" s="827"/>
      <c r="FO168" s="835"/>
      <c r="FP168" s="835"/>
      <c r="FQ168" s="835"/>
      <c r="FR168" s="835"/>
      <c r="FS168" s="834"/>
      <c r="FT168" s="827"/>
      <c r="FU168" s="835"/>
      <c r="FV168" s="835"/>
      <c r="FW168" s="835"/>
      <c r="FX168" s="835"/>
      <c r="FY168" s="834"/>
    </row>
    <row r="169" spans="1:181" x14ac:dyDescent="0.3">
      <c r="A169" s="19"/>
      <c r="B169" s="827"/>
      <c r="C169" s="835"/>
      <c r="D169" s="835"/>
      <c r="E169" s="835"/>
      <c r="F169" s="835"/>
      <c r="G169" s="834"/>
      <c r="H169" s="827"/>
      <c r="I169" s="835"/>
      <c r="J169" s="835"/>
      <c r="K169" s="835"/>
      <c r="L169" s="835"/>
      <c r="M169" s="834"/>
      <c r="N169" s="827"/>
      <c r="O169" s="835"/>
      <c r="P169" s="835"/>
      <c r="Q169" s="835"/>
      <c r="R169" s="835"/>
      <c r="S169" s="834"/>
      <c r="T169" s="827"/>
      <c r="U169" s="835"/>
      <c r="V169" s="835"/>
      <c r="W169" s="835"/>
      <c r="X169" s="835"/>
      <c r="Y169" s="834"/>
      <c r="Z169" s="827"/>
      <c r="AA169" s="835"/>
      <c r="AB169" s="835"/>
      <c r="AC169" s="835"/>
      <c r="AD169" s="835"/>
      <c r="AE169" s="834"/>
      <c r="AF169" s="827"/>
      <c r="AG169" s="835"/>
      <c r="AH169" s="835"/>
      <c r="AI169" s="835"/>
      <c r="AJ169" s="835"/>
      <c r="AK169" s="834"/>
      <c r="AL169" s="827"/>
      <c r="AM169" s="835"/>
      <c r="AN169" s="835"/>
      <c r="AO169" s="835"/>
      <c r="AP169" s="835"/>
      <c r="AQ169" s="834"/>
      <c r="AR169" s="827"/>
      <c r="AS169" s="835"/>
      <c r="AT169" s="835"/>
      <c r="AU169" s="835"/>
      <c r="AV169" s="835"/>
      <c r="AW169" s="834"/>
      <c r="AX169" s="827"/>
      <c r="AY169" s="835"/>
      <c r="AZ169" s="835"/>
      <c r="BA169" s="835"/>
      <c r="BB169" s="835"/>
      <c r="BC169" s="834"/>
      <c r="BD169" s="827"/>
      <c r="BE169" s="835"/>
      <c r="BF169" s="835"/>
      <c r="BG169" s="835"/>
      <c r="BH169" s="835"/>
      <c r="BI169" s="834"/>
      <c r="BJ169" s="827"/>
      <c r="BK169" s="835"/>
      <c r="BL169" s="835"/>
      <c r="BM169" s="835"/>
      <c r="BN169" s="835"/>
      <c r="BO169" s="834"/>
      <c r="BP169" s="827"/>
      <c r="BQ169" s="835"/>
      <c r="BR169" s="835"/>
      <c r="BS169" s="835"/>
      <c r="BT169" s="835"/>
      <c r="BU169" s="834"/>
      <c r="BV169" s="827"/>
      <c r="BW169" s="835"/>
      <c r="BX169" s="835"/>
      <c r="BY169" s="835"/>
      <c r="BZ169" s="835"/>
      <c r="CA169" s="834"/>
      <c r="CB169" s="827"/>
      <c r="CC169" s="835"/>
      <c r="CD169" s="835"/>
      <c r="CE169" s="835"/>
      <c r="CF169" s="835"/>
      <c r="CG169" s="834"/>
      <c r="CH169" s="827"/>
      <c r="CI169" s="835"/>
      <c r="CJ169" s="835"/>
      <c r="CK169" s="835"/>
      <c r="CL169" s="835"/>
      <c r="CM169" s="834"/>
      <c r="CN169" s="827"/>
      <c r="CO169" s="835"/>
      <c r="CP169" s="835"/>
      <c r="CQ169" s="835"/>
      <c r="CR169" s="835"/>
      <c r="CS169" s="834"/>
      <c r="CT169" s="827"/>
      <c r="CU169" s="835"/>
      <c r="CV169" s="835"/>
      <c r="CW169" s="835"/>
      <c r="CX169" s="835"/>
      <c r="CY169" s="834"/>
      <c r="CZ169" s="827"/>
      <c r="DA169" s="835"/>
      <c r="DB169" s="835"/>
      <c r="DC169" s="835"/>
      <c r="DD169" s="835"/>
      <c r="DE169" s="834"/>
      <c r="DF169" s="827"/>
      <c r="DG169" s="835"/>
      <c r="DH169" s="835"/>
      <c r="DI169" s="835"/>
      <c r="DJ169" s="835"/>
      <c r="DK169" s="834"/>
      <c r="DL169" s="827"/>
      <c r="DM169" s="835"/>
      <c r="DN169" s="835"/>
      <c r="DO169" s="835"/>
      <c r="DP169" s="835"/>
      <c r="DQ169" s="834"/>
      <c r="DR169" s="827"/>
      <c r="DS169" s="835"/>
      <c r="DT169" s="835"/>
      <c r="DU169" s="835"/>
      <c r="DV169" s="835"/>
      <c r="DW169" s="834"/>
      <c r="DX169" s="827"/>
      <c r="DY169" s="835"/>
      <c r="DZ169" s="835"/>
      <c r="EA169" s="835"/>
      <c r="EB169" s="835"/>
      <c r="EC169" s="834"/>
      <c r="ED169" s="827"/>
      <c r="EE169" s="835"/>
      <c r="EF169" s="835"/>
      <c r="EG169" s="835"/>
      <c r="EH169" s="835"/>
      <c r="EI169" s="834"/>
      <c r="EJ169" s="827"/>
      <c r="EK169" s="835"/>
      <c r="EL169" s="835"/>
      <c r="EM169" s="835"/>
      <c r="EN169" s="835"/>
      <c r="EO169" s="834"/>
      <c r="EP169" s="827"/>
      <c r="EQ169" s="835"/>
      <c r="ER169" s="835"/>
      <c r="ES169" s="835"/>
      <c r="ET169" s="835"/>
      <c r="EU169" s="834"/>
      <c r="EV169" s="827"/>
      <c r="EW169" s="835"/>
      <c r="EX169" s="835"/>
      <c r="EY169" s="835"/>
      <c r="EZ169" s="835"/>
      <c r="FA169" s="834"/>
      <c r="FB169" s="827"/>
      <c r="FC169" s="835"/>
      <c r="FD169" s="835"/>
      <c r="FE169" s="835"/>
      <c r="FF169" s="835"/>
      <c r="FG169" s="834"/>
      <c r="FH169" s="827"/>
      <c r="FI169" s="835"/>
      <c r="FJ169" s="835"/>
      <c r="FK169" s="835"/>
      <c r="FL169" s="835"/>
      <c r="FM169" s="834"/>
      <c r="FN169" s="827"/>
      <c r="FO169" s="835"/>
      <c r="FP169" s="835"/>
      <c r="FQ169" s="835"/>
      <c r="FR169" s="835"/>
      <c r="FS169" s="834"/>
      <c r="FT169" s="827"/>
      <c r="FU169" s="835"/>
      <c r="FV169" s="835"/>
      <c r="FW169" s="835"/>
      <c r="FX169" s="835"/>
      <c r="FY169" s="834"/>
    </row>
    <row r="170" spans="1:181" x14ac:dyDescent="0.3">
      <c r="A170" s="19"/>
      <c r="B170" s="827" t="s">
        <v>442</v>
      </c>
      <c r="C170" s="835">
        <f>C139+C142</f>
        <v>1.3</v>
      </c>
      <c r="D170" s="835">
        <f t="shared" ref="D170:D178" si="61">IF(C170&gt;1,1,C170)</f>
        <v>1</v>
      </c>
      <c r="E170" s="835">
        <f t="shared" ref="E170:E178" si="62">IF(E$70=1,B$135+B$135*D170*C$135,0)</f>
        <v>9.36</v>
      </c>
      <c r="F170" s="835">
        <f t="shared" ref="F170:F178" si="63">E170*E117/10000</f>
        <v>0</v>
      </c>
      <c r="G170" s="834"/>
      <c r="H170" s="827" t="s">
        <v>442</v>
      </c>
      <c r="I170" s="835">
        <f>I139+I142</f>
        <v>1.3</v>
      </c>
      <c r="J170" s="835">
        <f t="shared" ref="J170:J178" si="64">IF(I170&gt;1,1,I170)</f>
        <v>1</v>
      </c>
      <c r="K170" s="835">
        <f t="shared" ref="K170:K178" si="65">IF(K$70=1,H$135+H$135*J170*I$135,0)</f>
        <v>12</v>
      </c>
      <c r="L170" s="835">
        <f t="shared" ref="L170:L178" si="66">K170*K117/10000</f>
        <v>0.41196846468303994</v>
      </c>
      <c r="M170" s="834"/>
      <c r="N170" s="827" t="s">
        <v>442</v>
      </c>
      <c r="O170" s="835">
        <f>O139+O142</f>
        <v>1.3</v>
      </c>
      <c r="P170" s="835">
        <f t="shared" ref="P170:P178" si="67">IF(O170&gt;1,1,O170)</f>
        <v>1</v>
      </c>
      <c r="Q170" s="835">
        <f t="shared" ref="Q170:Q178" si="68">IF(Q$70=1,N$135+N$135*P170*O$135,0)</f>
        <v>10.199999999999999</v>
      </c>
      <c r="R170" s="835">
        <f t="shared" ref="R170:R178" si="69">Q170*Q117/10000</f>
        <v>1.4803332039096055</v>
      </c>
      <c r="S170" s="834"/>
      <c r="T170" s="827" t="s">
        <v>442</v>
      </c>
      <c r="U170" s="835">
        <f>U139+U142</f>
        <v>1.3</v>
      </c>
      <c r="V170" s="835">
        <f t="shared" ref="V170:V178" si="70">IF(U170&gt;1,1,U170)</f>
        <v>1</v>
      </c>
      <c r="W170" s="835">
        <f t="shared" ref="W170:W178" si="71">IF(W$70=1,T$135+T$135*V170*U$135,0)</f>
        <v>11.4</v>
      </c>
      <c r="X170" s="835">
        <f t="shared" ref="X170:X178" si="72">W170*W117/10000</f>
        <v>3.7905905186244344</v>
      </c>
      <c r="Y170" s="834"/>
      <c r="Z170" s="827" t="s">
        <v>442</v>
      </c>
      <c r="AA170" s="835">
        <f>AA139+AA142</f>
        <v>1.3</v>
      </c>
      <c r="AB170" s="835">
        <f t="shared" ref="AB170:AB178" si="73">IF(AA170&gt;1,1,AA170)</f>
        <v>1</v>
      </c>
      <c r="AC170" s="835">
        <f t="shared" ref="AC170:AC178" si="74">IF(AC$70=1,Z$135+Z$135*AB170*AA$135,0)</f>
        <v>9.36</v>
      </c>
      <c r="AD170" s="835">
        <f t="shared" ref="AD170:AD178" si="75">AC170*AC117/10000</f>
        <v>5.4336936425858449</v>
      </c>
      <c r="AE170" s="834"/>
      <c r="AF170" s="827" t="s">
        <v>442</v>
      </c>
      <c r="AG170" s="835">
        <f>AG139+AG142</f>
        <v>1.3</v>
      </c>
      <c r="AH170" s="835">
        <f t="shared" ref="AH170:AH178" si="76">IF(AG170&gt;1,1,AG170)</f>
        <v>1</v>
      </c>
      <c r="AI170" s="835">
        <f t="shared" ref="AI170:AI178" si="77">IF(AI$70=1,AF$135+AF$135*AH170*AG$135,0)</f>
        <v>12</v>
      </c>
      <c r="AJ170" s="835">
        <f t="shared" ref="AJ170:AJ178" si="78">AI170*AI117/10000</f>
        <v>8.2394883544293869</v>
      </c>
      <c r="AK170" s="834"/>
      <c r="AL170" s="827" t="s">
        <v>442</v>
      </c>
      <c r="AM170" s="835">
        <f>AM139+AM142</f>
        <v>1.3</v>
      </c>
      <c r="AN170" s="835">
        <f t="shared" ref="AN170:AN178" si="79">IF(AM170&gt;1,1,AM170)</f>
        <v>1</v>
      </c>
      <c r="AO170" s="835">
        <f t="shared" ref="AO170:AO178" si="80">IF(AO$70=1,AL$135+AL$135*AN170*AM$135,0)</f>
        <v>10.199999999999999</v>
      </c>
      <c r="AP170" s="835">
        <f t="shared" ref="AP170:AP178" si="81">AO170*AO117/10000</f>
        <v>4.4924610712206992</v>
      </c>
      <c r="AQ170" s="834"/>
      <c r="AR170" s="827" t="s">
        <v>442</v>
      </c>
      <c r="AS170" s="835">
        <f>AS139+AS142</f>
        <v>1.3</v>
      </c>
      <c r="AT170" s="835">
        <f t="shared" ref="AT170:AT178" si="82">IF(AS170&gt;1,1,AS170)</f>
        <v>1</v>
      </c>
      <c r="AU170" s="835">
        <f t="shared" ref="AU170:AU178" si="83">IF(AU$70=1,AR$135+AR$135*AT170*AS$135,0)</f>
        <v>11.4</v>
      </c>
      <c r="AV170" s="835">
        <f t="shared" ref="AV170:AV178" si="84">AU170*AU117/10000</f>
        <v>3.1739003966514807</v>
      </c>
      <c r="AW170" s="834"/>
      <c r="AX170" s="827" t="s">
        <v>442</v>
      </c>
      <c r="AY170" s="835">
        <f>AY139+AY142</f>
        <v>1.3</v>
      </c>
      <c r="AZ170" s="835">
        <f t="shared" ref="AZ170:AZ178" si="85">IF(AY170&gt;1,1,AY170)</f>
        <v>1</v>
      </c>
      <c r="BA170" s="835">
        <f t="shared" ref="BA170:BA178" si="86">IF(BA$70=1,AX$135+AX$135*AZ170*AY$135,0)</f>
        <v>9.36</v>
      </c>
      <c r="BB170" s="835">
        <f t="shared" ref="BB170:BB178" si="87">BA170*BA117/10000</f>
        <v>1.6447052294317863</v>
      </c>
      <c r="BC170" s="834"/>
      <c r="BD170" s="827" t="s">
        <v>442</v>
      </c>
      <c r="BE170" s="835">
        <f>BE139+BE142</f>
        <v>1.3</v>
      </c>
      <c r="BF170" s="835">
        <f t="shared" ref="BF170:BF178" si="88">IF(BE170&gt;1,1,BE170)</f>
        <v>1</v>
      </c>
      <c r="BG170" s="835">
        <f t="shared" ref="BG170:BG178" si="89">IF(BG$70=1,BD$135+BD$135*BF170*BE$135,0)</f>
        <v>12</v>
      </c>
      <c r="BH170" s="835">
        <f t="shared" ref="BH170:BH178" si="90">BG170*BG117/10000</f>
        <v>1.3463582500122884</v>
      </c>
      <c r="BI170" s="834"/>
      <c r="BJ170" s="827" t="s">
        <v>442</v>
      </c>
      <c r="BK170" s="835">
        <f>BK139+BK142</f>
        <v>1.3</v>
      </c>
      <c r="BL170" s="835">
        <f t="shared" ref="BL170:BL178" si="91">IF(BK170&gt;1,1,BK170)</f>
        <v>1</v>
      </c>
      <c r="BM170" s="835">
        <f t="shared" ref="BM170:BM178" si="92">IF(BM$70=1,BJ$135+BJ$135*BL170*BK$135,0)</f>
        <v>10.199999999999999</v>
      </c>
      <c r="BN170" s="835">
        <f t="shared" ref="BN170:BN178" si="93">BM170*BM117/10000</f>
        <v>0.74848745820767726</v>
      </c>
      <c r="BO170" s="834"/>
      <c r="BP170" s="827" t="s">
        <v>442</v>
      </c>
      <c r="BQ170" s="835">
        <f>BQ139+BQ142</f>
        <v>1.3</v>
      </c>
      <c r="BR170" s="835">
        <f t="shared" ref="BR170:BR178" si="94">IF(BQ170&gt;1,1,BQ170)</f>
        <v>1</v>
      </c>
      <c r="BS170" s="835">
        <f t="shared" ref="BS170:BS178" si="95">IF(BS$70=1,BP$135+BP$135*BR170*BQ$135,0)</f>
        <v>11.4</v>
      </c>
      <c r="BT170" s="835">
        <f t="shared" ref="BT170:BT178" si="96">BS170*BS117/10000</f>
        <v>0.5665009254468244</v>
      </c>
      <c r="BU170" s="834"/>
      <c r="BV170" s="827" t="s">
        <v>442</v>
      </c>
      <c r="BW170" s="835">
        <f>BW139+BW142</f>
        <v>1.3</v>
      </c>
      <c r="BX170" s="835">
        <f t="shared" ref="BX170:BX178" si="97">IF(BW170&gt;1,1,BW170)</f>
        <v>1</v>
      </c>
      <c r="BY170" s="835">
        <f t="shared" ref="BY170:BY178" si="98">IF(BY$70=1,BV$135+BV$135*BX170*BW$135,0)</f>
        <v>9.36</v>
      </c>
      <c r="BZ170" s="835">
        <f t="shared" ref="BZ170:BZ178" si="99">BY170*BY117/10000</f>
        <v>0.32880023036145234</v>
      </c>
      <c r="CA170" s="834"/>
      <c r="CB170" s="827" t="s">
        <v>442</v>
      </c>
      <c r="CC170" s="835">
        <f>CC139+CC142</f>
        <v>1.3</v>
      </c>
      <c r="CD170" s="835">
        <f t="shared" ref="CD170:CD178" si="100">IF(CC170&gt;1,1,CC170)</f>
        <v>1</v>
      </c>
      <c r="CE170" s="835">
        <f t="shared" ref="CE170:CE178" si="101">IF(CE$70=1,CB$135+CB$135*CD170*CC$135,0)</f>
        <v>12</v>
      </c>
      <c r="CF170" s="835">
        <f t="shared" ref="CF170:CF178" si="102">CE170*CE117/10000</f>
        <v>0.31256788808542907</v>
      </c>
      <c r="CG170" s="834"/>
      <c r="CH170" s="827" t="s">
        <v>442</v>
      </c>
      <c r="CI170" s="835">
        <f>CI139+CI142</f>
        <v>1.3</v>
      </c>
      <c r="CJ170" s="835">
        <f t="shared" ref="CJ170:CJ178" si="103">IF(CI170&gt;1,1,CI170)</f>
        <v>1</v>
      </c>
      <c r="CK170" s="835">
        <f t="shared" ref="CK170:CK178" si="104">IF(CK$70=1,CH$135+CH$135*CJ170*CI$135,0)</f>
        <v>10.199999999999999</v>
      </c>
      <c r="CL170" s="835">
        <f t="shared" ref="CL170:CL178" si="105">CK170*CK117/10000</f>
        <v>0.20689151903858077</v>
      </c>
      <c r="CM170" s="834"/>
      <c r="CN170" s="827" t="s">
        <v>442</v>
      </c>
      <c r="CO170" s="835">
        <f>CO139+CO142</f>
        <v>1.3</v>
      </c>
      <c r="CP170" s="835">
        <f t="shared" ref="CP170:CP178" si="106">IF(CO170&gt;1,1,CO170)</f>
        <v>1</v>
      </c>
      <c r="CQ170" s="835">
        <f t="shared" ref="CQ170:CQ178" si="107">IF(CQ$70=1,CN$135+CN$135*CP170*CO$135,0)</f>
        <v>11.4</v>
      </c>
      <c r="CR170" s="835">
        <f t="shared" ref="CR170:CR178" si="108">CQ170*CQ117/10000</f>
        <v>0.18870681918413601</v>
      </c>
      <c r="CS170" s="834"/>
      <c r="CT170" s="827" t="s">
        <v>442</v>
      </c>
      <c r="CU170" s="835">
        <f>CU139+CU142</f>
        <v>1.3</v>
      </c>
      <c r="CV170" s="835">
        <f t="shared" ref="CV170:CV178" si="109">IF(CU170&gt;1,1,CU170)</f>
        <v>1</v>
      </c>
      <c r="CW170" s="835">
        <f t="shared" ref="CW170:CW178" si="110">IF(CW$70=1,CT$135+CT$135*CV170*CU$135,0)</f>
        <v>9.36</v>
      </c>
      <c r="CX170" s="835">
        <f t="shared" ref="CX170:CX178" si="111">CW170*CW117/10000</f>
        <v>0.13190683865121511</v>
      </c>
      <c r="CY170" s="834"/>
      <c r="CZ170" s="827" t="s">
        <v>442</v>
      </c>
      <c r="DA170" s="835">
        <f>DA139+DA142</f>
        <v>1.3</v>
      </c>
      <c r="DB170" s="835">
        <f t="shared" ref="DB170:DB178" si="112">IF(DA170&gt;1,1,DA170)</f>
        <v>1</v>
      </c>
      <c r="DC170" s="835">
        <f t="shared" ref="DC170:DC178" si="113">IF(DC$70=1,CZ$135+CZ$135*DB170*DA$135,0)</f>
        <v>12</v>
      </c>
      <c r="DD170" s="835">
        <f t="shared" ref="DD170:DD178" si="114">DC170*DC117/10000</f>
        <v>0.14929330915150116</v>
      </c>
      <c r="DE170" s="834"/>
      <c r="DF170" s="827" t="s">
        <v>442</v>
      </c>
      <c r="DG170" s="835">
        <f>DG139+DG142</f>
        <v>1.3</v>
      </c>
      <c r="DH170" s="835">
        <f t="shared" ref="DH170:DH178" si="115">IF(DG170&gt;1,1,DG170)</f>
        <v>1</v>
      </c>
      <c r="DI170" s="835">
        <f t="shared" ref="DI170:DI178" si="116">IF(DI$70=1,DF$135+DF$135*DH170*DG$135,0)</f>
        <v>10.199999999999999</v>
      </c>
      <c r="DJ170" s="835">
        <f t="shared" ref="DJ170:DJ178" si="117">DI170*DI117/10000</f>
        <v>0.11542373628722027</v>
      </c>
      <c r="DK170" s="834"/>
      <c r="DL170" s="827" t="s">
        <v>442</v>
      </c>
      <c r="DM170" s="835">
        <f>DM139+DM142</f>
        <v>1.3</v>
      </c>
      <c r="DN170" s="835">
        <f t="shared" ref="DN170:DN178" si="118">IF(DM170&gt;1,1,DM170)</f>
        <v>1</v>
      </c>
      <c r="DO170" s="835">
        <f t="shared" ref="DO170:DO178" si="119">IF(DO$70=1,DL$135+DL$135*DN170*DM$135,0)</f>
        <v>11.4</v>
      </c>
      <c r="DP170" s="835">
        <f t="shared" ref="DP170:DP178" si="120">DO170*DO117/10000</f>
        <v>0.12015846140259055</v>
      </c>
      <c r="DQ170" s="834"/>
      <c r="DR170" s="827" t="s">
        <v>442</v>
      </c>
      <c r="DS170" s="835">
        <f>DS139+DS142</f>
        <v>1.3</v>
      </c>
      <c r="DT170" s="835">
        <f t="shared" ref="DT170:DT178" si="121">IF(DS170&gt;1,1,DS170)</f>
        <v>1</v>
      </c>
      <c r="DU170" s="835">
        <f t="shared" ref="DU170:DU178" si="122">IF(DU$70=1,DR$135+DR$135*DT170*DS$135,0)</f>
        <v>0</v>
      </c>
      <c r="DV170" s="835">
        <f t="shared" ref="DV170:DV178" si="123">DU170*DU117/10000</f>
        <v>0</v>
      </c>
      <c r="DW170" s="834"/>
      <c r="DX170" s="827" t="s">
        <v>442</v>
      </c>
      <c r="DY170" s="835">
        <f>DY139+DY142</f>
        <v>1.3</v>
      </c>
      <c r="DZ170" s="835">
        <f t="shared" ref="DZ170:DZ178" si="124">IF(DY170&gt;1,1,DY170)</f>
        <v>1</v>
      </c>
      <c r="EA170" s="835">
        <f t="shared" ref="EA170:EA178" si="125">IF(EA$70=1,DX$135+DX$135*DZ170*DY$135,0)</f>
        <v>0</v>
      </c>
      <c r="EB170" s="835">
        <f t="shared" ref="EB170:EB178" si="126">EA170*EA117/10000</f>
        <v>0</v>
      </c>
      <c r="EC170" s="834"/>
      <c r="ED170" s="827" t="s">
        <v>442</v>
      </c>
      <c r="EE170" s="835">
        <f>EE139+EE142</f>
        <v>1.3</v>
      </c>
      <c r="EF170" s="835">
        <f t="shared" ref="EF170:EF178" si="127">IF(EE170&gt;1,1,EE170)</f>
        <v>1</v>
      </c>
      <c r="EG170" s="835">
        <f t="shared" ref="EG170:EG178" si="128">IF(EG$70=1,ED$135+ED$135*EF170*EE$135,0)</f>
        <v>0</v>
      </c>
      <c r="EH170" s="835">
        <f t="shared" ref="EH170:EH178" si="129">EG170*EG117/10000</f>
        <v>0</v>
      </c>
      <c r="EI170" s="834"/>
      <c r="EJ170" s="827" t="s">
        <v>442</v>
      </c>
      <c r="EK170" s="835">
        <f>EK139+EK142</f>
        <v>1.3</v>
      </c>
      <c r="EL170" s="835">
        <f t="shared" ref="EL170:EL178" si="130">IF(EK170&gt;1,1,EK170)</f>
        <v>1</v>
      </c>
      <c r="EM170" s="835">
        <f t="shared" ref="EM170:EM178" si="131">IF(EM$70=1,EJ$135+EJ$135*EL170*EK$135,0)</f>
        <v>0</v>
      </c>
      <c r="EN170" s="835">
        <f t="shared" ref="EN170:EN178" si="132">EM170*EM117/10000</f>
        <v>0</v>
      </c>
      <c r="EO170" s="834"/>
      <c r="EP170" s="827" t="s">
        <v>442</v>
      </c>
      <c r="EQ170" s="835">
        <f>EQ139+EQ142</f>
        <v>1.3</v>
      </c>
      <c r="ER170" s="835">
        <f t="shared" ref="ER170:ER178" si="133">IF(EQ170&gt;1,1,EQ170)</f>
        <v>1</v>
      </c>
      <c r="ES170" s="835">
        <f t="shared" ref="ES170:ES178" si="134">IF(ES$70=1,EP$135+EP$135*ER170*EQ$135,0)</f>
        <v>0</v>
      </c>
      <c r="ET170" s="835">
        <f t="shared" ref="ET170:ET178" si="135">ES170*ES117/10000</f>
        <v>0</v>
      </c>
      <c r="EU170" s="834"/>
      <c r="EV170" s="827" t="s">
        <v>442</v>
      </c>
      <c r="EW170" s="835">
        <f>EW139+EW142</f>
        <v>1.3</v>
      </c>
      <c r="EX170" s="835">
        <f t="shared" ref="EX170:EX178" si="136">IF(EW170&gt;1,1,EW170)</f>
        <v>1</v>
      </c>
      <c r="EY170" s="835">
        <f t="shared" ref="EY170:EY178" si="137">IF(EY$70=1,EV$135+EV$135*EX170*EW$135,0)</f>
        <v>0</v>
      </c>
      <c r="EZ170" s="835">
        <f t="shared" ref="EZ170:EZ178" si="138">EY170*EY117/10000</f>
        <v>0</v>
      </c>
      <c r="FA170" s="834"/>
      <c r="FB170" s="827" t="s">
        <v>442</v>
      </c>
      <c r="FC170" s="835">
        <f>FC139+FC142</f>
        <v>1.3</v>
      </c>
      <c r="FD170" s="835">
        <f t="shared" ref="FD170:FD178" si="139">IF(FC170&gt;1,1,FC170)</f>
        <v>1</v>
      </c>
      <c r="FE170" s="835">
        <f t="shared" ref="FE170:FE178" si="140">IF(FE$70=1,FB$135+FB$135*FD170*FC$135,0)</f>
        <v>0</v>
      </c>
      <c r="FF170" s="835">
        <f t="shared" ref="FF170:FF178" si="141">FE170*FE117/10000</f>
        <v>0</v>
      </c>
      <c r="FG170" s="834"/>
      <c r="FH170" s="827" t="s">
        <v>442</v>
      </c>
      <c r="FI170" s="835">
        <f>FI139+FI142</f>
        <v>1.3</v>
      </c>
      <c r="FJ170" s="835">
        <f t="shared" ref="FJ170:FJ178" si="142">IF(FI170&gt;1,1,FI170)</f>
        <v>1</v>
      </c>
      <c r="FK170" s="835">
        <f t="shared" ref="FK170:FK178" si="143">IF(FK$70=1,FH$135+FH$135*FJ170*FI$135,0)</f>
        <v>0</v>
      </c>
      <c r="FL170" s="835">
        <f t="shared" ref="FL170:FL178" si="144">FK170*FK117/10000</f>
        <v>0</v>
      </c>
      <c r="FM170" s="834"/>
      <c r="FN170" s="827" t="s">
        <v>442</v>
      </c>
      <c r="FO170" s="835">
        <f>FO139+FO142</f>
        <v>1.3</v>
      </c>
      <c r="FP170" s="835">
        <f t="shared" ref="FP170:FP178" si="145">IF(FO170&gt;1,1,FO170)</f>
        <v>1</v>
      </c>
      <c r="FQ170" s="835">
        <f t="shared" ref="FQ170:FQ178" si="146">IF(FQ$70=1,FN$135+FN$135*FP170*FO$135,0)</f>
        <v>0</v>
      </c>
      <c r="FR170" s="835">
        <f t="shared" ref="FR170:FR178" si="147">FQ170*FQ117/10000</f>
        <v>0</v>
      </c>
      <c r="FS170" s="834"/>
      <c r="FT170" s="827" t="s">
        <v>442</v>
      </c>
      <c r="FU170" s="835">
        <f>FU139+FU142</f>
        <v>1.3</v>
      </c>
      <c r="FV170" s="835">
        <f t="shared" ref="FV170:FV178" si="148">IF(FU170&gt;1,1,FU170)</f>
        <v>1</v>
      </c>
      <c r="FW170" s="835">
        <f t="shared" ref="FW170:FW178" si="149">IF(FW$70=1,FT$135+FT$135*FV170*FU$135,0)</f>
        <v>0</v>
      </c>
      <c r="FX170" s="835">
        <f t="shared" ref="FX170:FX178" si="150">FW170*FW117/10000</f>
        <v>0</v>
      </c>
      <c r="FY170" s="834"/>
    </row>
    <row r="171" spans="1:181" x14ac:dyDescent="0.3">
      <c r="A171" s="19"/>
      <c r="B171" s="827" t="s">
        <v>441</v>
      </c>
      <c r="C171" s="835">
        <f>IF(E105&lt;0,C142+C139+C140,C142)</f>
        <v>1</v>
      </c>
      <c r="D171" s="835">
        <f t="shared" si="61"/>
        <v>1</v>
      </c>
      <c r="E171" s="835">
        <f t="shared" si="62"/>
        <v>9.36</v>
      </c>
      <c r="F171" s="835">
        <f t="shared" si="63"/>
        <v>0</v>
      </c>
      <c r="G171" s="834"/>
      <c r="H171" s="827" t="s">
        <v>441</v>
      </c>
      <c r="I171" s="835">
        <f>IF(K105&lt;0,I142+I139+I140,I142)</f>
        <v>1</v>
      </c>
      <c r="J171" s="835">
        <f t="shared" si="64"/>
        <v>1</v>
      </c>
      <c r="K171" s="835">
        <f t="shared" si="65"/>
        <v>12</v>
      </c>
      <c r="L171" s="835">
        <f t="shared" si="66"/>
        <v>3.3371920226600973</v>
      </c>
      <c r="M171" s="834"/>
      <c r="N171" s="827" t="s">
        <v>441</v>
      </c>
      <c r="O171" s="835">
        <f>IF(Q105&lt;0,O142+O139+O140,O142)</f>
        <v>1</v>
      </c>
      <c r="P171" s="835">
        <f t="shared" si="67"/>
        <v>1</v>
      </c>
      <c r="Q171" s="835">
        <f t="shared" si="68"/>
        <v>10.199999999999999</v>
      </c>
      <c r="R171" s="835">
        <f t="shared" si="69"/>
        <v>4.1945995194546839</v>
      </c>
      <c r="S171" s="834"/>
      <c r="T171" s="827" t="s">
        <v>441</v>
      </c>
      <c r="U171" s="835">
        <f>IF(W105&lt;0,U142+U139+U140,U142)</f>
        <v>1</v>
      </c>
      <c r="V171" s="835">
        <f t="shared" si="70"/>
        <v>1</v>
      </c>
      <c r="W171" s="835">
        <f t="shared" si="71"/>
        <v>11.4</v>
      </c>
      <c r="X171" s="835">
        <f t="shared" si="72"/>
        <v>4.3255656100364064</v>
      </c>
      <c r="Y171" s="834"/>
      <c r="Z171" s="827" t="s">
        <v>441</v>
      </c>
      <c r="AA171" s="835">
        <f>IF(AC105&lt;0,AA142+AA139+AA140,AA142)</f>
        <v>1</v>
      </c>
      <c r="AB171" s="835">
        <f t="shared" si="73"/>
        <v>1</v>
      </c>
      <c r="AC171" s="835">
        <f t="shared" si="74"/>
        <v>9.36</v>
      </c>
      <c r="AD171" s="835">
        <f t="shared" si="75"/>
        <v>1.8466537473094522</v>
      </c>
      <c r="AE171" s="834"/>
      <c r="AF171" s="827" t="s">
        <v>441</v>
      </c>
      <c r="AG171" s="835">
        <f>IF(AI105&lt;0,AG142+AG139+AG140,AG142)</f>
        <v>2</v>
      </c>
      <c r="AH171" s="835">
        <f t="shared" si="76"/>
        <v>1</v>
      </c>
      <c r="AI171" s="835">
        <f t="shared" si="77"/>
        <v>12</v>
      </c>
      <c r="AJ171" s="835">
        <f t="shared" si="78"/>
        <v>0.99330704974090023</v>
      </c>
      <c r="AK171" s="834"/>
      <c r="AL171" s="827" t="s">
        <v>441</v>
      </c>
      <c r="AM171" s="835">
        <f>IF(AO105&lt;0,AM142+AM139+AM140,AM142)</f>
        <v>2</v>
      </c>
      <c r="AN171" s="835">
        <f t="shared" si="79"/>
        <v>1</v>
      </c>
      <c r="AO171" s="835">
        <f t="shared" si="80"/>
        <v>10.199999999999999</v>
      </c>
      <c r="AP171" s="835">
        <f t="shared" si="81"/>
        <v>2.7608144659240081</v>
      </c>
      <c r="AQ171" s="834"/>
      <c r="AR171" s="827" t="s">
        <v>441</v>
      </c>
      <c r="AS171" s="835">
        <f>IF(AU105&lt;0,AS142+AS139+AS140,AS142)</f>
        <v>2</v>
      </c>
      <c r="AT171" s="835">
        <f t="shared" si="82"/>
        <v>1</v>
      </c>
      <c r="AU171" s="835">
        <f t="shared" si="83"/>
        <v>11.4</v>
      </c>
      <c r="AV171" s="835">
        <f t="shared" si="84"/>
        <v>3.9803924673042994</v>
      </c>
      <c r="AW171" s="834"/>
      <c r="AX171" s="827" t="s">
        <v>441</v>
      </c>
      <c r="AY171" s="835">
        <f>IF(BA105&lt;0,AY142+AY139+AY140,AY142)</f>
        <v>2</v>
      </c>
      <c r="AZ171" s="835">
        <f t="shared" si="85"/>
        <v>1</v>
      </c>
      <c r="BA171" s="835">
        <f t="shared" si="86"/>
        <v>9.36</v>
      </c>
      <c r="BB171" s="835">
        <f t="shared" si="87"/>
        <v>3.3907037734076111</v>
      </c>
      <c r="BC171" s="834"/>
      <c r="BD171" s="827" t="s">
        <v>441</v>
      </c>
      <c r="BE171" s="835">
        <f>IF(BG105&lt;0,BE142+BE139+BE140,BE142)</f>
        <v>2</v>
      </c>
      <c r="BF171" s="835">
        <f t="shared" si="88"/>
        <v>1</v>
      </c>
      <c r="BG171" s="835">
        <f t="shared" si="89"/>
        <v>12</v>
      </c>
      <c r="BH171" s="835">
        <f t="shared" si="90"/>
        <v>4.1055579571617793</v>
      </c>
      <c r="BI171" s="834"/>
      <c r="BJ171" s="827" t="s">
        <v>441</v>
      </c>
      <c r="BK171" s="835">
        <f>IF(BM105&lt;0,BK142+BK139+BK140,BK142)</f>
        <v>2</v>
      </c>
      <c r="BL171" s="835">
        <f t="shared" si="91"/>
        <v>1</v>
      </c>
      <c r="BM171" s="835">
        <f t="shared" si="92"/>
        <v>10.199999999999999</v>
      </c>
      <c r="BN171" s="835">
        <f t="shared" si="93"/>
        <v>3.1526835197957941</v>
      </c>
      <c r="BO171" s="834"/>
      <c r="BP171" s="827" t="s">
        <v>441</v>
      </c>
      <c r="BQ171" s="835">
        <f>IF(BS105&lt;0,BQ142+BQ139+BQ140,BQ142)</f>
        <v>2</v>
      </c>
      <c r="BR171" s="835">
        <f t="shared" si="94"/>
        <v>1</v>
      </c>
      <c r="BS171" s="835">
        <f t="shared" si="95"/>
        <v>11.4</v>
      </c>
      <c r="BT171" s="835">
        <f t="shared" si="96"/>
        <v>3.1271747821814717</v>
      </c>
      <c r="BU171" s="834"/>
      <c r="BV171" s="827" t="s">
        <v>441</v>
      </c>
      <c r="BW171" s="835">
        <f>IF(BY105&lt;0,BW142+BW139+BW140,BW142)</f>
        <v>2</v>
      </c>
      <c r="BX171" s="835">
        <f t="shared" si="97"/>
        <v>1</v>
      </c>
      <c r="BY171" s="835">
        <f t="shared" si="98"/>
        <v>9.36</v>
      </c>
      <c r="BZ171" s="835">
        <f t="shared" si="99"/>
        <v>2.2749876853032727</v>
      </c>
      <c r="CA171" s="834"/>
      <c r="CB171" s="827" t="s">
        <v>441</v>
      </c>
      <c r="CC171" s="835">
        <f>IF(CE105&lt;0,CC142+CC139+CC140,CC142)</f>
        <v>2</v>
      </c>
      <c r="CD171" s="835">
        <f t="shared" si="100"/>
        <v>1</v>
      </c>
      <c r="CE171" s="835">
        <f t="shared" si="101"/>
        <v>12</v>
      </c>
      <c r="CF171" s="835">
        <f t="shared" si="102"/>
        <v>2.6056425775036405</v>
      </c>
      <c r="CG171" s="834"/>
      <c r="CH171" s="827" t="s">
        <v>441</v>
      </c>
      <c r="CI171" s="835">
        <f>IF(CK105&lt;0,CI142+CI139+CI140,CI142)</f>
        <v>2</v>
      </c>
      <c r="CJ171" s="835">
        <f t="shared" si="103"/>
        <v>1</v>
      </c>
      <c r="CK171" s="835">
        <f t="shared" si="104"/>
        <v>10.199999999999999</v>
      </c>
      <c r="CL171" s="835">
        <f t="shared" si="105"/>
        <v>2.0058903425886547</v>
      </c>
      <c r="CM171" s="834"/>
      <c r="CN171" s="827" t="s">
        <v>441</v>
      </c>
      <c r="CO171" s="835">
        <f>IF(CQ105&lt;0,CO142+CO139+CO140,CO142)</f>
        <v>2</v>
      </c>
      <c r="CP171" s="835">
        <f t="shared" si="106"/>
        <v>1</v>
      </c>
      <c r="CQ171" s="835">
        <f t="shared" si="107"/>
        <v>11.4</v>
      </c>
      <c r="CR171" s="835">
        <f t="shared" si="108"/>
        <v>2.0629406919607898</v>
      </c>
      <c r="CS171" s="834"/>
      <c r="CT171" s="827" t="s">
        <v>441</v>
      </c>
      <c r="CU171" s="835">
        <f>IF(CW105&lt;0,CU142+CU139+CU140,CU142)</f>
        <v>2</v>
      </c>
      <c r="CV171" s="835">
        <f t="shared" si="109"/>
        <v>1</v>
      </c>
      <c r="CW171" s="835">
        <f t="shared" si="110"/>
        <v>9.36</v>
      </c>
      <c r="CX171" s="835">
        <f t="shared" si="111"/>
        <v>1.5834628902798527</v>
      </c>
      <c r="CY171" s="834"/>
      <c r="CZ171" s="827" t="s">
        <v>441</v>
      </c>
      <c r="DA171" s="835">
        <f>IF(DC105&lt;0,DA142+DA139+DA140,DA142)</f>
        <v>2</v>
      </c>
      <c r="DB171" s="835">
        <f t="shared" si="112"/>
        <v>1</v>
      </c>
      <c r="DC171" s="835">
        <f t="shared" si="113"/>
        <v>12</v>
      </c>
      <c r="DD171" s="835">
        <f t="shared" si="114"/>
        <v>1.9253440197550467</v>
      </c>
      <c r="DE171" s="834"/>
      <c r="DF171" s="827" t="s">
        <v>441</v>
      </c>
      <c r="DG171" s="835">
        <f>IF(DI105&lt;0,DG142+DG139+DG140,DG142)</f>
        <v>2</v>
      </c>
      <c r="DH171" s="835">
        <f t="shared" si="115"/>
        <v>1</v>
      </c>
      <c r="DI171" s="835">
        <f t="shared" si="116"/>
        <v>10.199999999999999</v>
      </c>
      <c r="DJ171" s="835">
        <f t="shared" si="117"/>
        <v>1.571249381073021</v>
      </c>
      <c r="DK171" s="834"/>
      <c r="DL171" s="827" t="s">
        <v>441</v>
      </c>
      <c r="DM171" s="835">
        <f>IF(DO105&lt;0,DM142+DM139+DM140,DM142)</f>
        <v>2</v>
      </c>
      <c r="DN171" s="835">
        <f t="shared" si="118"/>
        <v>1</v>
      </c>
      <c r="DO171" s="835">
        <f t="shared" si="119"/>
        <v>11.4</v>
      </c>
      <c r="DP171" s="835">
        <f t="shared" si="120"/>
        <v>1.702941979070743</v>
      </c>
      <c r="DQ171" s="834"/>
      <c r="DR171" s="827" t="s">
        <v>441</v>
      </c>
      <c r="DS171" s="835">
        <f>IF(DU105&lt;0,DS142+DS139+DS140,DS142)</f>
        <v>2</v>
      </c>
      <c r="DT171" s="835">
        <f t="shared" si="121"/>
        <v>1</v>
      </c>
      <c r="DU171" s="835">
        <f t="shared" si="122"/>
        <v>0</v>
      </c>
      <c r="DV171" s="835">
        <f t="shared" si="123"/>
        <v>0</v>
      </c>
      <c r="DW171" s="834"/>
      <c r="DX171" s="827" t="s">
        <v>441</v>
      </c>
      <c r="DY171" s="835">
        <f>IF(EA105&lt;0,DY142+DY139+DY140,DY142)</f>
        <v>2</v>
      </c>
      <c r="DZ171" s="835">
        <f t="shared" si="124"/>
        <v>1</v>
      </c>
      <c r="EA171" s="835">
        <f t="shared" si="125"/>
        <v>0</v>
      </c>
      <c r="EB171" s="835">
        <f t="shared" si="126"/>
        <v>0</v>
      </c>
      <c r="EC171" s="834"/>
      <c r="ED171" s="827" t="s">
        <v>441</v>
      </c>
      <c r="EE171" s="835">
        <f>IF(EG105&lt;0,EE142+EE139+EE140,EE142)</f>
        <v>2</v>
      </c>
      <c r="EF171" s="835">
        <f t="shared" si="127"/>
        <v>1</v>
      </c>
      <c r="EG171" s="835">
        <f t="shared" si="128"/>
        <v>0</v>
      </c>
      <c r="EH171" s="835">
        <f t="shared" si="129"/>
        <v>0</v>
      </c>
      <c r="EI171" s="834"/>
      <c r="EJ171" s="827" t="s">
        <v>441</v>
      </c>
      <c r="EK171" s="835">
        <f>IF(EM105&lt;0,EK142+EK139+EK140,EK142)</f>
        <v>2</v>
      </c>
      <c r="EL171" s="835">
        <f t="shared" si="130"/>
        <v>1</v>
      </c>
      <c r="EM171" s="835">
        <f t="shared" si="131"/>
        <v>0</v>
      </c>
      <c r="EN171" s="835">
        <f t="shared" si="132"/>
        <v>0</v>
      </c>
      <c r="EO171" s="834"/>
      <c r="EP171" s="827" t="s">
        <v>441</v>
      </c>
      <c r="EQ171" s="835">
        <f>IF(ES105&lt;0,EQ142+EQ139+EQ140,EQ142)</f>
        <v>2</v>
      </c>
      <c r="ER171" s="835">
        <f t="shared" si="133"/>
        <v>1</v>
      </c>
      <c r="ES171" s="835">
        <f t="shared" si="134"/>
        <v>0</v>
      </c>
      <c r="ET171" s="835">
        <f t="shared" si="135"/>
        <v>0</v>
      </c>
      <c r="EU171" s="834"/>
      <c r="EV171" s="827" t="s">
        <v>441</v>
      </c>
      <c r="EW171" s="835">
        <f>IF(EY105&lt;0,EW142+EW139+EW140,EW142)</f>
        <v>2</v>
      </c>
      <c r="EX171" s="835">
        <f t="shared" si="136"/>
        <v>1</v>
      </c>
      <c r="EY171" s="835">
        <f t="shared" si="137"/>
        <v>0</v>
      </c>
      <c r="EZ171" s="835">
        <f t="shared" si="138"/>
        <v>0</v>
      </c>
      <c r="FA171" s="834"/>
      <c r="FB171" s="827" t="s">
        <v>441</v>
      </c>
      <c r="FC171" s="835">
        <f>IF(FE105&lt;0,FC142+FC139+FC140,FC142)</f>
        <v>2</v>
      </c>
      <c r="FD171" s="835">
        <f t="shared" si="139"/>
        <v>1</v>
      </c>
      <c r="FE171" s="835">
        <f t="shared" si="140"/>
        <v>0</v>
      </c>
      <c r="FF171" s="835">
        <f t="shared" si="141"/>
        <v>0</v>
      </c>
      <c r="FG171" s="834"/>
      <c r="FH171" s="827" t="s">
        <v>441</v>
      </c>
      <c r="FI171" s="835">
        <f>IF(FK105&lt;0,FI142+FI139+FI140,FI142)</f>
        <v>2</v>
      </c>
      <c r="FJ171" s="835">
        <f t="shared" si="142"/>
        <v>1</v>
      </c>
      <c r="FK171" s="835">
        <f t="shared" si="143"/>
        <v>0</v>
      </c>
      <c r="FL171" s="835">
        <f t="shared" si="144"/>
        <v>0</v>
      </c>
      <c r="FM171" s="834"/>
      <c r="FN171" s="827" t="s">
        <v>441</v>
      </c>
      <c r="FO171" s="835">
        <f>IF(FQ105&lt;0,FO142+FO139+FO140,FO142)</f>
        <v>2</v>
      </c>
      <c r="FP171" s="835">
        <f t="shared" si="145"/>
        <v>1</v>
      </c>
      <c r="FQ171" s="835">
        <f t="shared" si="146"/>
        <v>0</v>
      </c>
      <c r="FR171" s="835">
        <f t="shared" si="147"/>
        <v>0</v>
      </c>
      <c r="FS171" s="834"/>
      <c r="FT171" s="827" t="s">
        <v>441</v>
      </c>
      <c r="FU171" s="835">
        <f>IF(FW105&lt;0,FU142+FU139+FU140,FU142)</f>
        <v>2</v>
      </c>
      <c r="FV171" s="835">
        <f t="shared" si="148"/>
        <v>1</v>
      </c>
      <c r="FW171" s="835">
        <f t="shared" si="149"/>
        <v>0</v>
      </c>
      <c r="FX171" s="835">
        <f t="shared" si="150"/>
        <v>0</v>
      </c>
      <c r="FY171" s="834"/>
    </row>
    <row r="172" spans="1:181" x14ac:dyDescent="0.3">
      <c r="A172" s="19"/>
      <c r="B172" s="827" t="s">
        <v>440</v>
      </c>
      <c r="C172" s="835">
        <f>C142+C140</f>
        <v>1.7</v>
      </c>
      <c r="D172" s="835">
        <f t="shared" si="61"/>
        <v>1</v>
      </c>
      <c r="E172" s="835">
        <f t="shared" si="62"/>
        <v>9.36</v>
      </c>
      <c r="F172" s="835">
        <f t="shared" si="63"/>
        <v>0</v>
      </c>
      <c r="G172" s="834"/>
      <c r="H172" s="827" t="s">
        <v>440</v>
      </c>
      <c r="I172" s="835">
        <f>I142+I140</f>
        <v>1.7</v>
      </c>
      <c r="J172" s="835">
        <f t="shared" si="64"/>
        <v>1</v>
      </c>
      <c r="K172" s="835">
        <f t="shared" si="65"/>
        <v>12</v>
      </c>
      <c r="L172" s="835">
        <f t="shared" si="66"/>
        <v>0.41196846468303994</v>
      </c>
      <c r="M172" s="834"/>
      <c r="N172" s="827" t="s">
        <v>440</v>
      </c>
      <c r="O172" s="835">
        <f>O142+O140</f>
        <v>1.7</v>
      </c>
      <c r="P172" s="835">
        <f t="shared" si="67"/>
        <v>1</v>
      </c>
      <c r="Q172" s="835">
        <f t="shared" si="68"/>
        <v>10.199999999999999</v>
      </c>
      <c r="R172" s="835">
        <f t="shared" si="69"/>
        <v>1.4803332039096055</v>
      </c>
      <c r="S172" s="834"/>
      <c r="T172" s="827" t="s">
        <v>440</v>
      </c>
      <c r="U172" s="835">
        <f>U142+U140</f>
        <v>1.7</v>
      </c>
      <c r="V172" s="835">
        <f t="shared" si="70"/>
        <v>1</v>
      </c>
      <c r="W172" s="835">
        <f t="shared" si="71"/>
        <v>11.4</v>
      </c>
      <c r="X172" s="835">
        <f t="shared" si="72"/>
        <v>3.7905905186244344</v>
      </c>
      <c r="Y172" s="834"/>
      <c r="Z172" s="827" t="s">
        <v>440</v>
      </c>
      <c r="AA172" s="835">
        <f>AA142+AA140</f>
        <v>1.7</v>
      </c>
      <c r="AB172" s="835">
        <f t="shared" si="73"/>
        <v>1</v>
      </c>
      <c r="AC172" s="835">
        <f t="shared" si="74"/>
        <v>9.36</v>
      </c>
      <c r="AD172" s="835">
        <f t="shared" si="75"/>
        <v>5.4336936425858449</v>
      </c>
      <c r="AE172" s="834"/>
      <c r="AF172" s="827" t="s">
        <v>440</v>
      </c>
      <c r="AG172" s="835">
        <f>AG142+AG140</f>
        <v>1.7</v>
      </c>
      <c r="AH172" s="835">
        <f t="shared" si="76"/>
        <v>1</v>
      </c>
      <c r="AI172" s="835">
        <f t="shared" si="77"/>
        <v>12</v>
      </c>
      <c r="AJ172" s="835">
        <f t="shared" si="78"/>
        <v>8.2394883544293869</v>
      </c>
      <c r="AK172" s="834"/>
      <c r="AL172" s="827" t="s">
        <v>440</v>
      </c>
      <c r="AM172" s="835">
        <f>AM142+AM140</f>
        <v>1.7</v>
      </c>
      <c r="AN172" s="835">
        <f t="shared" si="79"/>
        <v>1</v>
      </c>
      <c r="AO172" s="835">
        <f t="shared" si="80"/>
        <v>10.199999999999999</v>
      </c>
      <c r="AP172" s="835">
        <f t="shared" si="81"/>
        <v>4.4924610712206992</v>
      </c>
      <c r="AQ172" s="834"/>
      <c r="AR172" s="827" t="s">
        <v>440</v>
      </c>
      <c r="AS172" s="835">
        <f>AS142+AS140</f>
        <v>1.7</v>
      </c>
      <c r="AT172" s="835">
        <f t="shared" si="82"/>
        <v>1</v>
      </c>
      <c r="AU172" s="835">
        <f t="shared" si="83"/>
        <v>11.4</v>
      </c>
      <c r="AV172" s="835">
        <f t="shared" si="84"/>
        <v>3.1739003966514807</v>
      </c>
      <c r="AW172" s="834"/>
      <c r="AX172" s="827" t="s">
        <v>440</v>
      </c>
      <c r="AY172" s="835">
        <f>AY142+AY140</f>
        <v>1.7</v>
      </c>
      <c r="AZ172" s="835">
        <f t="shared" si="85"/>
        <v>1</v>
      </c>
      <c r="BA172" s="835">
        <f t="shared" si="86"/>
        <v>9.36</v>
      </c>
      <c r="BB172" s="835">
        <f t="shared" si="87"/>
        <v>1.6447052294317863</v>
      </c>
      <c r="BC172" s="834"/>
      <c r="BD172" s="827" t="s">
        <v>440</v>
      </c>
      <c r="BE172" s="835">
        <f>BE142+BE140</f>
        <v>1.7</v>
      </c>
      <c r="BF172" s="835">
        <f t="shared" si="88"/>
        <v>1</v>
      </c>
      <c r="BG172" s="835">
        <f t="shared" si="89"/>
        <v>12</v>
      </c>
      <c r="BH172" s="835">
        <f t="shared" si="90"/>
        <v>1.3463582500122884</v>
      </c>
      <c r="BI172" s="834"/>
      <c r="BJ172" s="827" t="s">
        <v>440</v>
      </c>
      <c r="BK172" s="835">
        <f>BK142+BK140</f>
        <v>1.7</v>
      </c>
      <c r="BL172" s="835">
        <f t="shared" si="91"/>
        <v>1</v>
      </c>
      <c r="BM172" s="835">
        <f t="shared" si="92"/>
        <v>10.199999999999999</v>
      </c>
      <c r="BN172" s="835">
        <f t="shared" si="93"/>
        <v>0.74848745820767726</v>
      </c>
      <c r="BO172" s="834"/>
      <c r="BP172" s="827" t="s">
        <v>440</v>
      </c>
      <c r="BQ172" s="835">
        <f>BQ142+BQ140</f>
        <v>1.7</v>
      </c>
      <c r="BR172" s="835">
        <f t="shared" si="94"/>
        <v>1</v>
      </c>
      <c r="BS172" s="835">
        <f t="shared" si="95"/>
        <v>11.4</v>
      </c>
      <c r="BT172" s="835">
        <f t="shared" si="96"/>
        <v>0.5665009254468244</v>
      </c>
      <c r="BU172" s="834"/>
      <c r="BV172" s="827" t="s">
        <v>440</v>
      </c>
      <c r="BW172" s="835">
        <f>BW142+BW140</f>
        <v>1.7</v>
      </c>
      <c r="BX172" s="835">
        <f t="shared" si="97"/>
        <v>1</v>
      </c>
      <c r="BY172" s="835">
        <f t="shared" si="98"/>
        <v>9.36</v>
      </c>
      <c r="BZ172" s="835">
        <f t="shared" si="99"/>
        <v>0.32880023036145234</v>
      </c>
      <c r="CA172" s="834"/>
      <c r="CB172" s="827" t="s">
        <v>440</v>
      </c>
      <c r="CC172" s="835">
        <f>CC142+CC140</f>
        <v>1.7</v>
      </c>
      <c r="CD172" s="835">
        <f t="shared" si="100"/>
        <v>1</v>
      </c>
      <c r="CE172" s="835">
        <f t="shared" si="101"/>
        <v>12</v>
      </c>
      <c r="CF172" s="835">
        <f t="shared" si="102"/>
        <v>0.31256788808542907</v>
      </c>
      <c r="CG172" s="834"/>
      <c r="CH172" s="827" t="s">
        <v>440</v>
      </c>
      <c r="CI172" s="835">
        <f>CI142+CI140</f>
        <v>1.7</v>
      </c>
      <c r="CJ172" s="835">
        <f t="shared" si="103"/>
        <v>1</v>
      </c>
      <c r="CK172" s="835">
        <f t="shared" si="104"/>
        <v>10.199999999999999</v>
      </c>
      <c r="CL172" s="835">
        <f t="shared" si="105"/>
        <v>0.20689151903858077</v>
      </c>
      <c r="CM172" s="834"/>
      <c r="CN172" s="827" t="s">
        <v>440</v>
      </c>
      <c r="CO172" s="835">
        <f>CO142+CO140</f>
        <v>1.7</v>
      </c>
      <c r="CP172" s="835">
        <f t="shared" si="106"/>
        <v>1</v>
      </c>
      <c r="CQ172" s="835">
        <f t="shared" si="107"/>
        <v>11.4</v>
      </c>
      <c r="CR172" s="835">
        <f t="shared" si="108"/>
        <v>0.18870681918413601</v>
      </c>
      <c r="CS172" s="834"/>
      <c r="CT172" s="827" t="s">
        <v>440</v>
      </c>
      <c r="CU172" s="835">
        <f>CU142+CU140</f>
        <v>1.7</v>
      </c>
      <c r="CV172" s="835">
        <f t="shared" si="109"/>
        <v>1</v>
      </c>
      <c r="CW172" s="835">
        <f t="shared" si="110"/>
        <v>9.36</v>
      </c>
      <c r="CX172" s="835">
        <f t="shared" si="111"/>
        <v>0.13190683865121511</v>
      </c>
      <c r="CY172" s="834"/>
      <c r="CZ172" s="827" t="s">
        <v>440</v>
      </c>
      <c r="DA172" s="835">
        <f>DA142+DA140</f>
        <v>1.7</v>
      </c>
      <c r="DB172" s="835">
        <f t="shared" si="112"/>
        <v>1</v>
      </c>
      <c r="DC172" s="835">
        <f t="shared" si="113"/>
        <v>12</v>
      </c>
      <c r="DD172" s="835">
        <f t="shared" si="114"/>
        <v>0.14929330915150116</v>
      </c>
      <c r="DE172" s="834"/>
      <c r="DF172" s="827" t="s">
        <v>440</v>
      </c>
      <c r="DG172" s="835">
        <f>DG142+DG140</f>
        <v>1.7</v>
      </c>
      <c r="DH172" s="835">
        <f t="shared" si="115"/>
        <v>1</v>
      </c>
      <c r="DI172" s="835">
        <f t="shared" si="116"/>
        <v>10.199999999999999</v>
      </c>
      <c r="DJ172" s="835">
        <f t="shared" si="117"/>
        <v>0.11542373628722027</v>
      </c>
      <c r="DK172" s="834"/>
      <c r="DL172" s="827" t="s">
        <v>440</v>
      </c>
      <c r="DM172" s="835">
        <f>DM142+DM140</f>
        <v>1.7</v>
      </c>
      <c r="DN172" s="835">
        <f t="shared" si="118"/>
        <v>1</v>
      </c>
      <c r="DO172" s="835">
        <f t="shared" si="119"/>
        <v>11.4</v>
      </c>
      <c r="DP172" s="835">
        <f t="shared" si="120"/>
        <v>0.12015846140259055</v>
      </c>
      <c r="DQ172" s="834"/>
      <c r="DR172" s="827" t="s">
        <v>440</v>
      </c>
      <c r="DS172" s="835">
        <f>DS142+DS140</f>
        <v>1.7</v>
      </c>
      <c r="DT172" s="835">
        <f t="shared" si="121"/>
        <v>1</v>
      </c>
      <c r="DU172" s="835">
        <f t="shared" si="122"/>
        <v>0</v>
      </c>
      <c r="DV172" s="835">
        <f t="shared" si="123"/>
        <v>0</v>
      </c>
      <c r="DW172" s="834"/>
      <c r="DX172" s="827" t="s">
        <v>440</v>
      </c>
      <c r="DY172" s="835">
        <f>DY142+DY140</f>
        <v>1.7</v>
      </c>
      <c r="DZ172" s="835">
        <f t="shared" si="124"/>
        <v>1</v>
      </c>
      <c r="EA172" s="835">
        <f t="shared" si="125"/>
        <v>0</v>
      </c>
      <c r="EB172" s="835">
        <f t="shared" si="126"/>
        <v>0</v>
      </c>
      <c r="EC172" s="834"/>
      <c r="ED172" s="827" t="s">
        <v>440</v>
      </c>
      <c r="EE172" s="835">
        <f>EE142+EE140</f>
        <v>1.7</v>
      </c>
      <c r="EF172" s="835">
        <f t="shared" si="127"/>
        <v>1</v>
      </c>
      <c r="EG172" s="835">
        <f t="shared" si="128"/>
        <v>0</v>
      </c>
      <c r="EH172" s="835">
        <f t="shared" si="129"/>
        <v>0</v>
      </c>
      <c r="EI172" s="834"/>
      <c r="EJ172" s="827" t="s">
        <v>440</v>
      </c>
      <c r="EK172" s="835">
        <f>EK142+EK140</f>
        <v>1.7</v>
      </c>
      <c r="EL172" s="835">
        <f t="shared" si="130"/>
        <v>1</v>
      </c>
      <c r="EM172" s="835">
        <f t="shared" si="131"/>
        <v>0</v>
      </c>
      <c r="EN172" s="835">
        <f t="shared" si="132"/>
        <v>0</v>
      </c>
      <c r="EO172" s="834"/>
      <c r="EP172" s="827" t="s">
        <v>440</v>
      </c>
      <c r="EQ172" s="835">
        <f>EQ142+EQ140</f>
        <v>1.7</v>
      </c>
      <c r="ER172" s="835">
        <f t="shared" si="133"/>
        <v>1</v>
      </c>
      <c r="ES172" s="835">
        <f t="shared" si="134"/>
        <v>0</v>
      </c>
      <c r="ET172" s="835">
        <f t="shared" si="135"/>
        <v>0</v>
      </c>
      <c r="EU172" s="834"/>
      <c r="EV172" s="827" t="s">
        <v>440</v>
      </c>
      <c r="EW172" s="835">
        <f>EW142+EW140</f>
        <v>1.7</v>
      </c>
      <c r="EX172" s="835">
        <f t="shared" si="136"/>
        <v>1</v>
      </c>
      <c r="EY172" s="835">
        <f t="shared" si="137"/>
        <v>0</v>
      </c>
      <c r="EZ172" s="835">
        <f t="shared" si="138"/>
        <v>0</v>
      </c>
      <c r="FA172" s="834"/>
      <c r="FB172" s="827" t="s">
        <v>440</v>
      </c>
      <c r="FC172" s="835">
        <f>FC142+FC140</f>
        <v>1.7</v>
      </c>
      <c r="FD172" s="835">
        <f t="shared" si="139"/>
        <v>1</v>
      </c>
      <c r="FE172" s="835">
        <f t="shared" si="140"/>
        <v>0</v>
      </c>
      <c r="FF172" s="835">
        <f t="shared" si="141"/>
        <v>0</v>
      </c>
      <c r="FG172" s="834"/>
      <c r="FH172" s="827" t="s">
        <v>440</v>
      </c>
      <c r="FI172" s="835">
        <f>FI142+FI140</f>
        <v>1.7</v>
      </c>
      <c r="FJ172" s="835">
        <f t="shared" si="142"/>
        <v>1</v>
      </c>
      <c r="FK172" s="835">
        <f t="shared" si="143"/>
        <v>0</v>
      </c>
      <c r="FL172" s="835">
        <f t="shared" si="144"/>
        <v>0</v>
      </c>
      <c r="FM172" s="834"/>
      <c r="FN172" s="827" t="s">
        <v>440</v>
      </c>
      <c r="FO172" s="835">
        <f>FO142+FO140</f>
        <v>1.7</v>
      </c>
      <c r="FP172" s="835">
        <f t="shared" si="145"/>
        <v>1</v>
      </c>
      <c r="FQ172" s="835">
        <f t="shared" si="146"/>
        <v>0</v>
      </c>
      <c r="FR172" s="835">
        <f t="shared" si="147"/>
        <v>0</v>
      </c>
      <c r="FS172" s="834"/>
      <c r="FT172" s="827" t="s">
        <v>440</v>
      </c>
      <c r="FU172" s="835">
        <f>FU142+FU140</f>
        <v>1.7</v>
      </c>
      <c r="FV172" s="835">
        <f t="shared" si="148"/>
        <v>1</v>
      </c>
      <c r="FW172" s="835">
        <f t="shared" si="149"/>
        <v>0</v>
      </c>
      <c r="FX172" s="835">
        <f t="shared" si="150"/>
        <v>0</v>
      </c>
      <c r="FY172" s="834"/>
    </row>
    <row r="173" spans="1:181" x14ac:dyDescent="0.3">
      <c r="A173" s="19"/>
      <c r="B173" s="827" t="s">
        <v>439</v>
      </c>
      <c r="C173" s="835">
        <f>IF(E106&lt;0,C142+C140+C141,C140)</f>
        <v>0.7</v>
      </c>
      <c r="D173" s="835">
        <f t="shared" si="61"/>
        <v>0.7</v>
      </c>
      <c r="E173" s="835">
        <f t="shared" si="62"/>
        <v>8.8919999999999995</v>
      </c>
      <c r="F173" s="835">
        <f t="shared" si="63"/>
        <v>0</v>
      </c>
      <c r="G173" s="834"/>
      <c r="H173" s="827" t="s">
        <v>439</v>
      </c>
      <c r="I173" s="835">
        <f>IF(K106&lt;0,I142+I140+I141,I140)</f>
        <v>0.7</v>
      </c>
      <c r="J173" s="835">
        <f t="shared" si="64"/>
        <v>0.7</v>
      </c>
      <c r="K173" s="835">
        <f t="shared" si="65"/>
        <v>11.4</v>
      </c>
      <c r="L173" s="835">
        <f t="shared" si="66"/>
        <v>3.1703324215270929</v>
      </c>
      <c r="M173" s="834"/>
      <c r="N173" s="827" t="s">
        <v>439</v>
      </c>
      <c r="O173" s="835">
        <f>IF(Q106&lt;0,O142+O140+O141,O140)</f>
        <v>0.7</v>
      </c>
      <c r="P173" s="835">
        <f t="shared" si="67"/>
        <v>0.7</v>
      </c>
      <c r="Q173" s="835">
        <f t="shared" si="68"/>
        <v>9.69</v>
      </c>
      <c r="R173" s="835">
        <f t="shared" si="69"/>
        <v>3.9848695434819499</v>
      </c>
      <c r="S173" s="834"/>
      <c r="T173" s="827" t="s">
        <v>439</v>
      </c>
      <c r="U173" s="835">
        <f>IF(W106&lt;0,U142+U140+U141,U140)</f>
        <v>0.7</v>
      </c>
      <c r="V173" s="835">
        <f t="shared" si="70"/>
        <v>0.7</v>
      </c>
      <c r="W173" s="835">
        <f t="shared" si="71"/>
        <v>10.83</v>
      </c>
      <c r="X173" s="835">
        <f t="shared" si="72"/>
        <v>4.1092873295345864</v>
      </c>
      <c r="Y173" s="834"/>
      <c r="Z173" s="827" t="s">
        <v>439</v>
      </c>
      <c r="AA173" s="835">
        <f>IF(AC106&lt;0,AA142+AA140+AA141,AA140)</f>
        <v>0.7</v>
      </c>
      <c r="AB173" s="835">
        <f t="shared" si="73"/>
        <v>0.7</v>
      </c>
      <c r="AC173" s="835">
        <f t="shared" si="74"/>
        <v>8.8919999999999995</v>
      </c>
      <c r="AD173" s="835">
        <f t="shared" si="75"/>
        <v>1.7543210599439798</v>
      </c>
      <c r="AE173" s="834"/>
      <c r="AF173" s="827" t="s">
        <v>439</v>
      </c>
      <c r="AG173" s="835">
        <f>IF(AI106&lt;0,AG142+AG140+AG141,AG140)</f>
        <v>2</v>
      </c>
      <c r="AH173" s="835">
        <f t="shared" si="76"/>
        <v>1</v>
      </c>
      <c r="AI173" s="835">
        <f t="shared" si="77"/>
        <v>12</v>
      </c>
      <c r="AJ173" s="835">
        <f t="shared" si="78"/>
        <v>0.99330704974090023</v>
      </c>
      <c r="AK173" s="834"/>
      <c r="AL173" s="827" t="s">
        <v>439</v>
      </c>
      <c r="AM173" s="835">
        <f>IF(AO106&lt;0,AM142+AM140+AM141,AM140)</f>
        <v>2</v>
      </c>
      <c r="AN173" s="835">
        <f t="shared" si="79"/>
        <v>1</v>
      </c>
      <c r="AO173" s="835">
        <f t="shared" si="80"/>
        <v>10.199999999999999</v>
      </c>
      <c r="AP173" s="835">
        <f t="shared" si="81"/>
        <v>2.7608144659240081</v>
      </c>
      <c r="AQ173" s="834"/>
      <c r="AR173" s="827" t="s">
        <v>439</v>
      </c>
      <c r="AS173" s="835">
        <f>IF(AU106&lt;0,AS142+AS140+AS141,AS140)</f>
        <v>2</v>
      </c>
      <c r="AT173" s="835">
        <f t="shared" si="82"/>
        <v>1</v>
      </c>
      <c r="AU173" s="835">
        <f t="shared" si="83"/>
        <v>11.4</v>
      </c>
      <c r="AV173" s="835">
        <f t="shared" si="84"/>
        <v>3.9803924673042994</v>
      </c>
      <c r="AW173" s="834"/>
      <c r="AX173" s="827" t="s">
        <v>439</v>
      </c>
      <c r="AY173" s="835">
        <f>IF(BA106&lt;0,AY142+AY140+AY141,AY140)</f>
        <v>2</v>
      </c>
      <c r="AZ173" s="835">
        <f t="shared" si="85"/>
        <v>1</v>
      </c>
      <c r="BA173" s="835">
        <f t="shared" si="86"/>
        <v>9.36</v>
      </c>
      <c r="BB173" s="835">
        <f t="shared" si="87"/>
        <v>3.3907037734076111</v>
      </c>
      <c r="BC173" s="834"/>
      <c r="BD173" s="827" t="s">
        <v>439</v>
      </c>
      <c r="BE173" s="835">
        <f>IF(BG106&lt;0,BE142+BE140+BE141,BE140)</f>
        <v>2</v>
      </c>
      <c r="BF173" s="835">
        <f t="shared" si="88"/>
        <v>1</v>
      </c>
      <c r="BG173" s="835">
        <f t="shared" si="89"/>
        <v>12</v>
      </c>
      <c r="BH173" s="835">
        <f t="shared" si="90"/>
        <v>4.1055579571617793</v>
      </c>
      <c r="BI173" s="834"/>
      <c r="BJ173" s="827" t="s">
        <v>439</v>
      </c>
      <c r="BK173" s="835">
        <f>IF(BM106&lt;0,BK142+BK140+BK141,BK140)</f>
        <v>2</v>
      </c>
      <c r="BL173" s="835">
        <f t="shared" si="91"/>
        <v>1</v>
      </c>
      <c r="BM173" s="835">
        <f t="shared" si="92"/>
        <v>10.199999999999999</v>
      </c>
      <c r="BN173" s="835">
        <f t="shared" si="93"/>
        <v>3.1526835197957941</v>
      </c>
      <c r="BO173" s="834"/>
      <c r="BP173" s="827" t="s">
        <v>439</v>
      </c>
      <c r="BQ173" s="835">
        <f>IF(BS106&lt;0,BQ142+BQ140+BQ141,BQ140)</f>
        <v>2</v>
      </c>
      <c r="BR173" s="835">
        <f t="shared" si="94"/>
        <v>1</v>
      </c>
      <c r="BS173" s="835">
        <f t="shared" si="95"/>
        <v>11.4</v>
      </c>
      <c r="BT173" s="835">
        <f t="shared" si="96"/>
        <v>3.1271747821814717</v>
      </c>
      <c r="BU173" s="834"/>
      <c r="BV173" s="827" t="s">
        <v>439</v>
      </c>
      <c r="BW173" s="835">
        <f>IF(BY106&lt;0,BW142+BW140+BW141,BW140)</f>
        <v>2</v>
      </c>
      <c r="BX173" s="835">
        <f t="shared" si="97"/>
        <v>1</v>
      </c>
      <c r="BY173" s="835">
        <f t="shared" si="98"/>
        <v>9.36</v>
      </c>
      <c r="BZ173" s="835">
        <f t="shared" si="99"/>
        <v>2.2749876853032727</v>
      </c>
      <c r="CA173" s="834"/>
      <c r="CB173" s="827" t="s">
        <v>439</v>
      </c>
      <c r="CC173" s="835">
        <f>IF(CE106&lt;0,CC142+CC140+CC141,CC140)</f>
        <v>2</v>
      </c>
      <c r="CD173" s="835">
        <f t="shared" si="100"/>
        <v>1</v>
      </c>
      <c r="CE173" s="835">
        <f t="shared" si="101"/>
        <v>12</v>
      </c>
      <c r="CF173" s="835">
        <f t="shared" si="102"/>
        <v>2.6056425775036405</v>
      </c>
      <c r="CG173" s="834"/>
      <c r="CH173" s="827" t="s">
        <v>439</v>
      </c>
      <c r="CI173" s="835">
        <f>IF(CK106&lt;0,CI142+CI140+CI141,CI140)</f>
        <v>2</v>
      </c>
      <c r="CJ173" s="835">
        <f t="shared" si="103"/>
        <v>1</v>
      </c>
      <c r="CK173" s="835">
        <f t="shared" si="104"/>
        <v>10.199999999999999</v>
      </c>
      <c r="CL173" s="835">
        <f t="shared" si="105"/>
        <v>2.0058903425886547</v>
      </c>
      <c r="CM173" s="834"/>
      <c r="CN173" s="827" t="s">
        <v>439</v>
      </c>
      <c r="CO173" s="835">
        <f>IF(CQ106&lt;0,CO142+CO140+CO141,CO140)</f>
        <v>2</v>
      </c>
      <c r="CP173" s="835">
        <f t="shared" si="106"/>
        <v>1</v>
      </c>
      <c r="CQ173" s="835">
        <f t="shared" si="107"/>
        <v>11.4</v>
      </c>
      <c r="CR173" s="835">
        <f t="shared" si="108"/>
        <v>2.0629406919607898</v>
      </c>
      <c r="CS173" s="834"/>
      <c r="CT173" s="827" t="s">
        <v>439</v>
      </c>
      <c r="CU173" s="835">
        <f>IF(CW106&lt;0,CU142+CU140+CU141,CU140)</f>
        <v>2</v>
      </c>
      <c r="CV173" s="835">
        <f t="shared" si="109"/>
        <v>1</v>
      </c>
      <c r="CW173" s="835">
        <f t="shared" si="110"/>
        <v>9.36</v>
      </c>
      <c r="CX173" s="835">
        <f t="shared" si="111"/>
        <v>1.5834628902798527</v>
      </c>
      <c r="CY173" s="834"/>
      <c r="CZ173" s="827" t="s">
        <v>439</v>
      </c>
      <c r="DA173" s="835">
        <f>IF(DC106&lt;0,DA142+DA140+DA141,DA140)</f>
        <v>2</v>
      </c>
      <c r="DB173" s="835">
        <f t="shared" si="112"/>
        <v>1</v>
      </c>
      <c r="DC173" s="835">
        <f t="shared" si="113"/>
        <v>12</v>
      </c>
      <c r="DD173" s="835">
        <f t="shared" si="114"/>
        <v>1.9253440197550467</v>
      </c>
      <c r="DE173" s="834"/>
      <c r="DF173" s="827" t="s">
        <v>439</v>
      </c>
      <c r="DG173" s="835">
        <f>IF(DI106&lt;0,DG142+DG140+DG141,DG140)</f>
        <v>2</v>
      </c>
      <c r="DH173" s="835">
        <f t="shared" si="115"/>
        <v>1</v>
      </c>
      <c r="DI173" s="835">
        <f t="shared" si="116"/>
        <v>10.199999999999999</v>
      </c>
      <c r="DJ173" s="835">
        <f t="shared" si="117"/>
        <v>1.571249381073021</v>
      </c>
      <c r="DK173" s="834"/>
      <c r="DL173" s="827" t="s">
        <v>439</v>
      </c>
      <c r="DM173" s="835">
        <f>IF(DO106&lt;0,DM142+DM140+DM141,DM140)</f>
        <v>2</v>
      </c>
      <c r="DN173" s="835">
        <f t="shared" si="118"/>
        <v>1</v>
      </c>
      <c r="DO173" s="835">
        <f t="shared" si="119"/>
        <v>11.4</v>
      </c>
      <c r="DP173" s="835">
        <f t="shared" si="120"/>
        <v>1.702941979070743</v>
      </c>
      <c r="DQ173" s="834"/>
      <c r="DR173" s="827" t="s">
        <v>439</v>
      </c>
      <c r="DS173" s="835">
        <f>IF(DU106&lt;0,DS142+DS140+DS141,DS140)</f>
        <v>2</v>
      </c>
      <c r="DT173" s="835">
        <f t="shared" si="121"/>
        <v>1</v>
      </c>
      <c r="DU173" s="835">
        <f t="shared" si="122"/>
        <v>0</v>
      </c>
      <c r="DV173" s="835">
        <f t="shared" si="123"/>
        <v>0</v>
      </c>
      <c r="DW173" s="834"/>
      <c r="DX173" s="827" t="s">
        <v>439</v>
      </c>
      <c r="DY173" s="835">
        <f>IF(EA106&lt;0,DY142+DY140+DY141,DY140)</f>
        <v>2</v>
      </c>
      <c r="DZ173" s="835">
        <f t="shared" si="124"/>
        <v>1</v>
      </c>
      <c r="EA173" s="835">
        <f t="shared" si="125"/>
        <v>0</v>
      </c>
      <c r="EB173" s="835">
        <f t="shared" si="126"/>
        <v>0</v>
      </c>
      <c r="EC173" s="834"/>
      <c r="ED173" s="827" t="s">
        <v>439</v>
      </c>
      <c r="EE173" s="835">
        <f>IF(EG106&lt;0,EE142+EE140+EE141,EE140)</f>
        <v>2</v>
      </c>
      <c r="EF173" s="835">
        <f t="shared" si="127"/>
        <v>1</v>
      </c>
      <c r="EG173" s="835">
        <f t="shared" si="128"/>
        <v>0</v>
      </c>
      <c r="EH173" s="835">
        <f t="shared" si="129"/>
        <v>0</v>
      </c>
      <c r="EI173" s="834"/>
      <c r="EJ173" s="827" t="s">
        <v>439</v>
      </c>
      <c r="EK173" s="835">
        <f>IF(EM106&lt;0,EK142+EK140+EK141,EK140)</f>
        <v>2</v>
      </c>
      <c r="EL173" s="835">
        <f t="shared" si="130"/>
        <v>1</v>
      </c>
      <c r="EM173" s="835">
        <f t="shared" si="131"/>
        <v>0</v>
      </c>
      <c r="EN173" s="835">
        <f t="shared" si="132"/>
        <v>0</v>
      </c>
      <c r="EO173" s="834"/>
      <c r="EP173" s="827" t="s">
        <v>439</v>
      </c>
      <c r="EQ173" s="835">
        <f>IF(ES106&lt;0,EQ142+EQ140+EQ141,EQ140)</f>
        <v>2</v>
      </c>
      <c r="ER173" s="835">
        <f t="shared" si="133"/>
        <v>1</v>
      </c>
      <c r="ES173" s="835">
        <f t="shared" si="134"/>
        <v>0</v>
      </c>
      <c r="ET173" s="835">
        <f t="shared" si="135"/>
        <v>0</v>
      </c>
      <c r="EU173" s="834"/>
      <c r="EV173" s="827" t="s">
        <v>439</v>
      </c>
      <c r="EW173" s="835">
        <f>IF(EY106&lt;0,EW142+EW140+EW141,EW140)</f>
        <v>2</v>
      </c>
      <c r="EX173" s="835">
        <f t="shared" si="136"/>
        <v>1</v>
      </c>
      <c r="EY173" s="835">
        <f t="shared" si="137"/>
        <v>0</v>
      </c>
      <c r="EZ173" s="835">
        <f t="shared" si="138"/>
        <v>0</v>
      </c>
      <c r="FA173" s="834"/>
      <c r="FB173" s="827" t="s">
        <v>439</v>
      </c>
      <c r="FC173" s="835">
        <f>IF(FE106&lt;0,FC142+FC140+FC141,FC140)</f>
        <v>2</v>
      </c>
      <c r="FD173" s="835">
        <f t="shared" si="139"/>
        <v>1</v>
      </c>
      <c r="FE173" s="835">
        <f t="shared" si="140"/>
        <v>0</v>
      </c>
      <c r="FF173" s="835">
        <f t="shared" si="141"/>
        <v>0</v>
      </c>
      <c r="FG173" s="834"/>
      <c r="FH173" s="827" t="s">
        <v>439</v>
      </c>
      <c r="FI173" s="835">
        <f>IF(FK106&lt;0,FI142+FI140+FI141,FI140)</f>
        <v>2</v>
      </c>
      <c r="FJ173" s="835">
        <f t="shared" si="142"/>
        <v>1</v>
      </c>
      <c r="FK173" s="835">
        <f t="shared" si="143"/>
        <v>0</v>
      </c>
      <c r="FL173" s="835">
        <f t="shared" si="144"/>
        <v>0</v>
      </c>
      <c r="FM173" s="834"/>
      <c r="FN173" s="827" t="s">
        <v>439</v>
      </c>
      <c r="FO173" s="835">
        <f>IF(FQ106&lt;0,FO142+FO140+FO141,FO140)</f>
        <v>2</v>
      </c>
      <c r="FP173" s="835">
        <f t="shared" si="145"/>
        <v>1</v>
      </c>
      <c r="FQ173" s="835">
        <f t="shared" si="146"/>
        <v>0</v>
      </c>
      <c r="FR173" s="835">
        <f t="shared" si="147"/>
        <v>0</v>
      </c>
      <c r="FS173" s="834"/>
      <c r="FT173" s="827" t="s">
        <v>439</v>
      </c>
      <c r="FU173" s="835">
        <f>IF(FW106&lt;0,FU142+FU140+FU141,FU140)</f>
        <v>2</v>
      </c>
      <c r="FV173" s="835">
        <f t="shared" si="148"/>
        <v>1</v>
      </c>
      <c r="FW173" s="835">
        <f t="shared" si="149"/>
        <v>0</v>
      </c>
      <c r="FX173" s="835">
        <f t="shared" si="150"/>
        <v>0</v>
      </c>
      <c r="FY173" s="834"/>
    </row>
    <row r="174" spans="1:181" x14ac:dyDescent="0.3">
      <c r="A174" s="19"/>
      <c r="B174" s="827" t="s">
        <v>438</v>
      </c>
      <c r="C174" s="835">
        <f>C141+C140</f>
        <v>1</v>
      </c>
      <c r="D174" s="835">
        <f t="shared" si="61"/>
        <v>1</v>
      </c>
      <c r="E174" s="835">
        <f t="shared" si="62"/>
        <v>9.36</v>
      </c>
      <c r="F174" s="835">
        <f t="shared" si="63"/>
        <v>0</v>
      </c>
      <c r="G174" s="834"/>
      <c r="H174" s="827" t="s">
        <v>438</v>
      </c>
      <c r="I174" s="835">
        <f>I141+I140</f>
        <v>1</v>
      </c>
      <c r="J174" s="835">
        <f t="shared" si="64"/>
        <v>1</v>
      </c>
      <c r="K174" s="835">
        <f t="shared" si="65"/>
        <v>12</v>
      </c>
      <c r="L174" s="835">
        <f t="shared" si="66"/>
        <v>0.41196846468303994</v>
      </c>
      <c r="M174" s="834"/>
      <c r="N174" s="827" t="s">
        <v>438</v>
      </c>
      <c r="O174" s="835">
        <f>O141+O140</f>
        <v>1</v>
      </c>
      <c r="P174" s="835">
        <f t="shared" si="67"/>
        <v>1</v>
      </c>
      <c r="Q174" s="835">
        <f t="shared" si="68"/>
        <v>10.199999999999999</v>
      </c>
      <c r="R174" s="835">
        <f t="shared" si="69"/>
        <v>1.4803332039096055</v>
      </c>
      <c r="S174" s="834"/>
      <c r="T174" s="827" t="s">
        <v>438</v>
      </c>
      <c r="U174" s="835">
        <f>U141+U140</f>
        <v>1</v>
      </c>
      <c r="V174" s="835">
        <f t="shared" si="70"/>
        <v>1</v>
      </c>
      <c r="W174" s="835">
        <f t="shared" si="71"/>
        <v>11.4</v>
      </c>
      <c r="X174" s="835">
        <f t="shared" si="72"/>
        <v>3.7905905186244344</v>
      </c>
      <c r="Y174" s="834"/>
      <c r="Z174" s="827" t="s">
        <v>438</v>
      </c>
      <c r="AA174" s="835">
        <f>AA141+AA140</f>
        <v>1</v>
      </c>
      <c r="AB174" s="835">
        <f t="shared" si="73"/>
        <v>1</v>
      </c>
      <c r="AC174" s="835">
        <f t="shared" si="74"/>
        <v>9.36</v>
      </c>
      <c r="AD174" s="835">
        <f t="shared" si="75"/>
        <v>5.4336936425858449</v>
      </c>
      <c r="AE174" s="834"/>
      <c r="AF174" s="827" t="s">
        <v>438</v>
      </c>
      <c r="AG174" s="835">
        <f>AG141+AG140</f>
        <v>1</v>
      </c>
      <c r="AH174" s="835">
        <f t="shared" si="76"/>
        <v>1</v>
      </c>
      <c r="AI174" s="835">
        <f t="shared" si="77"/>
        <v>12</v>
      </c>
      <c r="AJ174" s="835">
        <f t="shared" si="78"/>
        <v>8.2394883544293869</v>
      </c>
      <c r="AK174" s="834"/>
      <c r="AL174" s="827" t="s">
        <v>438</v>
      </c>
      <c r="AM174" s="835">
        <f>AM141+AM140</f>
        <v>1</v>
      </c>
      <c r="AN174" s="835">
        <f t="shared" si="79"/>
        <v>1</v>
      </c>
      <c r="AO174" s="835">
        <f t="shared" si="80"/>
        <v>10.199999999999999</v>
      </c>
      <c r="AP174" s="835">
        <f t="shared" si="81"/>
        <v>4.4924610712206992</v>
      </c>
      <c r="AQ174" s="834"/>
      <c r="AR174" s="827" t="s">
        <v>438</v>
      </c>
      <c r="AS174" s="835">
        <f>AS141+AS140</f>
        <v>1</v>
      </c>
      <c r="AT174" s="835">
        <f t="shared" si="82"/>
        <v>1</v>
      </c>
      <c r="AU174" s="835">
        <f t="shared" si="83"/>
        <v>11.4</v>
      </c>
      <c r="AV174" s="835">
        <f t="shared" si="84"/>
        <v>3.1739003966514807</v>
      </c>
      <c r="AW174" s="834"/>
      <c r="AX174" s="827" t="s">
        <v>438</v>
      </c>
      <c r="AY174" s="835">
        <f>AY141+AY140</f>
        <v>1</v>
      </c>
      <c r="AZ174" s="835">
        <f t="shared" si="85"/>
        <v>1</v>
      </c>
      <c r="BA174" s="835">
        <f t="shared" si="86"/>
        <v>9.36</v>
      </c>
      <c r="BB174" s="835">
        <f t="shared" si="87"/>
        <v>1.6447052294317863</v>
      </c>
      <c r="BC174" s="834"/>
      <c r="BD174" s="827" t="s">
        <v>438</v>
      </c>
      <c r="BE174" s="835">
        <f>BE141+BE140</f>
        <v>1</v>
      </c>
      <c r="BF174" s="835">
        <f t="shared" si="88"/>
        <v>1</v>
      </c>
      <c r="BG174" s="835">
        <f t="shared" si="89"/>
        <v>12</v>
      </c>
      <c r="BH174" s="835">
        <f t="shared" si="90"/>
        <v>1.3463582500122884</v>
      </c>
      <c r="BI174" s="834"/>
      <c r="BJ174" s="827" t="s">
        <v>438</v>
      </c>
      <c r="BK174" s="835">
        <f>BK141+BK140</f>
        <v>1</v>
      </c>
      <c r="BL174" s="835">
        <f t="shared" si="91"/>
        <v>1</v>
      </c>
      <c r="BM174" s="835">
        <f t="shared" si="92"/>
        <v>10.199999999999999</v>
      </c>
      <c r="BN174" s="835">
        <f t="shared" si="93"/>
        <v>0.74848745820767726</v>
      </c>
      <c r="BO174" s="834"/>
      <c r="BP174" s="827" t="s">
        <v>438</v>
      </c>
      <c r="BQ174" s="835">
        <f>BQ141+BQ140</f>
        <v>1</v>
      </c>
      <c r="BR174" s="835">
        <f t="shared" si="94"/>
        <v>1</v>
      </c>
      <c r="BS174" s="835">
        <f t="shared" si="95"/>
        <v>11.4</v>
      </c>
      <c r="BT174" s="835">
        <f t="shared" si="96"/>
        <v>0.5665009254468244</v>
      </c>
      <c r="BU174" s="834"/>
      <c r="BV174" s="827" t="s">
        <v>438</v>
      </c>
      <c r="BW174" s="835">
        <f>BW141+BW140</f>
        <v>1</v>
      </c>
      <c r="BX174" s="835">
        <f t="shared" si="97"/>
        <v>1</v>
      </c>
      <c r="BY174" s="835">
        <f t="shared" si="98"/>
        <v>9.36</v>
      </c>
      <c r="BZ174" s="835">
        <f t="shared" si="99"/>
        <v>0.32880023036145234</v>
      </c>
      <c r="CA174" s="834"/>
      <c r="CB174" s="827" t="s">
        <v>438</v>
      </c>
      <c r="CC174" s="835">
        <f>CC141+CC140</f>
        <v>1</v>
      </c>
      <c r="CD174" s="835">
        <f t="shared" si="100"/>
        <v>1</v>
      </c>
      <c r="CE174" s="835">
        <f t="shared" si="101"/>
        <v>12</v>
      </c>
      <c r="CF174" s="835">
        <f t="shared" si="102"/>
        <v>0.31256788808542907</v>
      </c>
      <c r="CG174" s="834"/>
      <c r="CH174" s="827" t="s">
        <v>438</v>
      </c>
      <c r="CI174" s="835">
        <f>CI141+CI140</f>
        <v>1</v>
      </c>
      <c r="CJ174" s="835">
        <f t="shared" si="103"/>
        <v>1</v>
      </c>
      <c r="CK174" s="835">
        <f t="shared" si="104"/>
        <v>10.199999999999999</v>
      </c>
      <c r="CL174" s="835">
        <f t="shared" si="105"/>
        <v>0.20689151903858077</v>
      </c>
      <c r="CM174" s="834"/>
      <c r="CN174" s="827" t="s">
        <v>438</v>
      </c>
      <c r="CO174" s="835">
        <f>CO141+CO140</f>
        <v>1</v>
      </c>
      <c r="CP174" s="835">
        <f t="shared" si="106"/>
        <v>1</v>
      </c>
      <c r="CQ174" s="835">
        <f t="shared" si="107"/>
        <v>11.4</v>
      </c>
      <c r="CR174" s="835">
        <f t="shared" si="108"/>
        <v>0.18870681918413601</v>
      </c>
      <c r="CS174" s="834"/>
      <c r="CT174" s="827" t="s">
        <v>438</v>
      </c>
      <c r="CU174" s="835">
        <f>CU141+CU140</f>
        <v>1</v>
      </c>
      <c r="CV174" s="835">
        <f t="shared" si="109"/>
        <v>1</v>
      </c>
      <c r="CW174" s="835">
        <f t="shared" si="110"/>
        <v>9.36</v>
      </c>
      <c r="CX174" s="835">
        <f t="shared" si="111"/>
        <v>0.13190683865121511</v>
      </c>
      <c r="CY174" s="834"/>
      <c r="CZ174" s="827" t="s">
        <v>438</v>
      </c>
      <c r="DA174" s="835">
        <f>DA141+DA140</f>
        <v>1</v>
      </c>
      <c r="DB174" s="835">
        <f t="shared" si="112"/>
        <v>1</v>
      </c>
      <c r="DC174" s="835">
        <f t="shared" si="113"/>
        <v>12</v>
      </c>
      <c r="DD174" s="835">
        <f t="shared" si="114"/>
        <v>0.14929330915150116</v>
      </c>
      <c r="DE174" s="834"/>
      <c r="DF174" s="827" t="s">
        <v>438</v>
      </c>
      <c r="DG174" s="835">
        <f>DG141+DG140</f>
        <v>1</v>
      </c>
      <c r="DH174" s="835">
        <f t="shared" si="115"/>
        <v>1</v>
      </c>
      <c r="DI174" s="835">
        <f t="shared" si="116"/>
        <v>10.199999999999999</v>
      </c>
      <c r="DJ174" s="835">
        <f t="shared" si="117"/>
        <v>0.11542373628722027</v>
      </c>
      <c r="DK174" s="834"/>
      <c r="DL174" s="827" t="s">
        <v>438</v>
      </c>
      <c r="DM174" s="835">
        <f>DM141+DM140</f>
        <v>1</v>
      </c>
      <c r="DN174" s="835">
        <f t="shared" si="118"/>
        <v>1</v>
      </c>
      <c r="DO174" s="835">
        <f t="shared" si="119"/>
        <v>11.4</v>
      </c>
      <c r="DP174" s="835">
        <f t="shared" si="120"/>
        <v>0.12015846140259055</v>
      </c>
      <c r="DQ174" s="834"/>
      <c r="DR174" s="827" t="s">
        <v>438</v>
      </c>
      <c r="DS174" s="835">
        <f>DS141+DS140</f>
        <v>1</v>
      </c>
      <c r="DT174" s="835">
        <f t="shared" si="121"/>
        <v>1</v>
      </c>
      <c r="DU174" s="835">
        <f t="shared" si="122"/>
        <v>0</v>
      </c>
      <c r="DV174" s="835">
        <f t="shared" si="123"/>
        <v>0</v>
      </c>
      <c r="DW174" s="834"/>
      <c r="DX174" s="827" t="s">
        <v>438</v>
      </c>
      <c r="DY174" s="835">
        <f>DY141+DY140</f>
        <v>1</v>
      </c>
      <c r="DZ174" s="835">
        <f t="shared" si="124"/>
        <v>1</v>
      </c>
      <c r="EA174" s="835">
        <f t="shared" si="125"/>
        <v>0</v>
      </c>
      <c r="EB174" s="835">
        <f t="shared" si="126"/>
        <v>0</v>
      </c>
      <c r="EC174" s="834"/>
      <c r="ED174" s="827" t="s">
        <v>438</v>
      </c>
      <c r="EE174" s="835">
        <f>EE141+EE140</f>
        <v>1</v>
      </c>
      <c r="EF174" s="835">
        <f t="shared" si="127"/>
        <v>1</v>
      </c>
      <c r="EG174" s="835">
        <f t="shared" si="128"/>
        <v>0</v>
      </c>
      <c r="EH174" s="835">
        <f t="shared" si="129"/>
        <v>0</v>
      </c>
      <c r="EI174" s="834"/>
      <c r="EJ174" s="827" t="s">
        <v>438</v>
      </c>
      <c r="EK174" s="835">
        <f>EK141+EK140</f>
        <v>1</v>
      </c>
      <c r="EL174" s="835">
        <f t="shared" si="130"/>
        <v>1</v>
      </c>
      <c r="EM174" s="835">
        <f t="shared" si="131"/>
        <v>0</v>
      </c>
      <c r="EN174" s="835">
        <f t="shared" si="132"/>
        <v>0</v>
      </c>
      <c r="EO174" s="834"/>
      <c r="EP174" s="827" t="s">
        <v>438</v>
      </c>
      <c r="EQ174" s="835">
        <f>EQ141+EQ140</f>
        <v>1</v>
      </c>
      <c r="ER174" s="835">
        <f t="shared" si="133"/>
        <v>1</v>
      </c>
      <c r="ES174" s="835">
        <f t="shared" si="134"/>
        <v>0</v>
      </c>
      <c r="ET174" s="835">
        <f t="shared" si="135"/>
        <v>0</v>
      </c>
      <c r="EU174" s="834"/>
      <c r="EV174" s="827" t="s">
        <v>438</v>
      </c>
      <c r="EW174" s="835">
        <f>EW141+EW140</f>
        <v>1</v>
      </c>
      <c r="EX174" s="835">
        <f t="shared" si="136"/>
        <v>1</v>
      </c>
      <c r="EY174" s="835">
        <f t="shared" si="137"/>
        <v>0</v>
      </c>
      <c r="EZ174" s="835">
        <f t="shared" si="138"/>
        <v>0</v>
      </c>
      <c r="FA174" s="834"/>
      <c r="FB174" s="827" t="s">
        <v>438</v>
      </c>
      <c r="FC174" s="835">
        <f>FC141+FC140</f>
        <v>1</v>
      </c>
      <c r="FD174" s="835">
        <f t="shared" si="139"/>
        <v>1</v>
      </c>
      <c r="FE174" s="835">
        <f t="shared" si="140"/>
        <v>0</v>
      </c>
      <c r="FF174" s="835">
        <f t="shared" si="141"/>
        <v>0</v>
      </c>
      <c r="FG174" s="834"/>
      <c r="FH174" s="827" t="s">
        <v>438</v>
      </c>
      <c r="FI174" s="835">
        <f>FI141+FI140</f>
        <v>1</v>
      </c>
      <c r="FJ174" s="835">
        <f t="shared" si="142"/>
        <v>1</v>
      </c>
      <c r="FK174" s="835">
        <f t="shared" si="143"/>
        <v>0</v>
      </c>
      <c r="FL174" s="835">
        <f t="shared" si="144"/>
        <v>0</v>
      </c>
      <c r="FM174" s="834"/>
      <c r="FN174" s="827" t="s">
        <v>438</v>
      </c>
      <c r="FO174" s="835">
        <f>FO141+FO140</f>
        <v>1</v>
      </c>
      <c r="FP174" s="835">
        <f t="shared" si="145"/>
        <v>1</v>
      </c>
      <c r="FQ174" s="835">
        <f t="shared" si="146"/>
        <v>0</v>
      </c>
      <c r="FR174" s="835">
        <f t="shared" si="147"/>
        <v>0</v>
      </c>
      <c r="FS174" s="834"/>
      <c r="FT174" s="827" t="s">
        <v>438</v>
      </c>
      <c r="FU174" s="835">
        <f>FU141+FU140</f>
        <v>1</v>
      </c>
      <c r="FV174" s="835">
        <f t="shared" si="148"/>
        <v>1</v>
      </c>
      <c r="FW174" s="835">
        <f t="shared" si="149"/>
        <v>0</v>
      </c>
      <c r="FX174" s="835">
        <f t="shared" si="150"/>
        <v>0</v>
      </c>
      <c r="FY174" s="834"/>
    </row>
    <row r="175" spans="1:181" x14ac:dyDescent="0.3">
      <c r="A175" s="19"/>
      <c r="B175" s="827" t="s">
        <v>437</v>
      </c>
      <c r="C175" s="835">
        <f>IF(E105&lt;0,C140+C141+C139,C141)</f>
        <v>0.3</v>
      </c>
      <c r="D175" s="835">
        <f t="shared" si="61"/>
        <v>0.3</v>
      </c>
      <c r="E175" s="835">
        <f t="shared" si="62"/>
        <v>8.2680000000000007</v>
      </c>
      <c r="F175" s="835">
        <f t="shared" si="63"/>
        <v>0</v>
      </c>
      <c r="G175" s="834"/>
      <c r="H175" s="827" t="s">
        <v>437</v>
      </c>
      <c r="I175" s="835">
        <f>IF(K105&lt;0,I140+I141+I139,I141)</f>
        <v>0.3</v>
      </c>
      <c r="J175" s="835">
        <f t="shared" si="64"/>
        <v>0.3</v>
      </c>
      <c r="K175" s="835">
        <f t="shared" si="65"/>
        <v>10.6</v>
      </c>
      <c r="L175" s="835">
        <f t="shared" si="66"/>
        <v>2.9478529533497526</v>
      </c>
      <c r="M175" s="834"/>
      <c r="N175" s="827" t="s">
        <v>437</v>
      </c>
      <c r="O175" s="835">
        <f>IF(Q105&lt;0,O140+O141+O139,O141)</f>
        <v>0.3</v>
      </c>
      <c r="P175" s="835">
        <f t="shared" si="67"/>
        <v>0.3</v>
      </c>
      <c r="Q175" s="835">
        <f t="shared" si="68"/>
        <v>9.01</v>
      </c>
      <c r="R175" s="835">
        <f t="shared" si="69"/>
        <v>3.7052295755183042</v>
      </c>
      <c r="S175" s="834"/>
      <c r="T175" s="827" t="s">
        <v>437</v>
      </c>
      <c r="U175" s="835">
        <f>IF(W105&lt;0,U140+U141+U139,U141)</f>
        <v>0.3</v>
      </c>
      <c r="V175" s="835">
        <f t="shared" si="70"/>
        <v>0.3</v>
      </c>
      <c r="W175" s="835">
        <f t="shared" si="71"/>
        <v>10.07</v>
      </c>
      <c r="X175" s="835">
        <f t="shared" si="72"/>
        <v>3.8209162888654924</v>
      </c>
      <c r="Y175" s="834"/>
      <c r="Z175" s="827" t="s">
        <v>437</v>
      </c>
      <c r="AA175" s="835">
        <f>IF(AC105&lt;0,AA140+AA141+AA139,AA141)</f>
        <v>0.3</v>
      </c>
      <c r="AB175" s="835">
        <f t="shared" si="73"/>
        <v>0.3</v>
      </c>
      <c r="AC175" s="835">
        <f t="shared" si="74"/>
        <v>8.2680000000000007</v>
      </c>
      <c r="AD175" s="835">
        <f t="shared" si="75"/>
        <v>1.6312108101233498</v>
      </c>
      <c r="AE175" s="834"/>
      <c r="AF175" s="827" t="s">
        <v>437</v>
      </c>
      <c r="AG175" s="835">
        <f>IF(AI105&lt;0,AG140+AG141+AG139,AG141)</f>
        <v>1.3</v>
      </c>
      <c r="AH175" s="835">
        <f t="shared" si="76"/>
        <v>1</v>
      </c>
      <c r="AI175" s="835">
        <f t="shared" si="77"/>
        <v>12</v>
      </c>
      <c r="AJ175" s="835">
        <f t="shared" si="78"/>
        <v>0.99330704974090023</v>
      </c>
      <c r="AK175" s="834"/>
      <c r="AL175" s="827" t="s">
        <v>437</v>
      </c>
      <c r="AM175" s="835">
        <f>IF(AO105&lt;0,AM140+AM141+AM139,AM141)</f>
        <v>1.3</v>
      </c>
      <c r="AN175" s="835">
        <f t="shared" si="79"/>
        <v>1</v>
      </c>
      <c r="AO175" s="835">
        <f t="shared" si="80"/>
        <v>10.199999999999999</v>
      </c>
      <c r="AP175" s="835">
        <f t="shared" si="81"/>
        <v>2.7608144659240081</v>
      </c>
      <c r="AQ175" s="834"/>
      <c r="AR175" s="827" t="s">
        <v>437</v>
      </c>
      <c r="AS175" s="835">
        <f>IF(AU105&lt;0,AS140+AS141+AS139,AS141)</f>
        <v>1.3</v>
      </c>
      <c r="AT175" s="835">
        <f t="shared" si="82"/>
        <v>1</v>
      </c>
      <c r="AU175" s="835">
        <f t="shared" si="83"/>
        <v>11.4</v>
      </c>
      <c r="AV175" s="835">
        <f t="shared" si="84"/>
        <v>3.9803924673042994</v>
      </c>
      <c r="AW175" s="834"/>
      <c r="AX175" s="827" t="s">
        <v>437</v>
      </c>
      <c r="AY175" s="835">
        <f>IF(BA105&lt;0,AY140+AY141+AY139,AY141)</f>
        <v>1.3</v>
      </c>
      <c r="AZ175" s="835">
        <f t="shared" si="85"/>
        <v>1</v>
      </c>
      <c r="BA175" s="835">
        <f t="shared" si="86"/>
        <v>9.36</v>
      </c>
      <c r="BB175" s="835">
        <f t="shared" si="87"/>
        <v>3.3907037734076111</v>
      </c>
      <c r="BC175" s="834"/>
      <c r="BD175" s="827" t="s">
        <v>437</v>
      </c>
      <c r="BE175" s="835">
        <f>IF(BG105&lt;0,BE140+BE141+BE139,BE141)</f>
        <v>1.3</v>
      </c>
      <c r="BF175" s="835">
        <f t="shared" si="88"/>
        <v>1</v>
      </c>
      <c r="BG175" s="835">
        <f t="shared" si="89"/>
        <v>12</v>
      </c>
      <c r="BH175" s="835">
        <f t="shared" si="90"/>
        <v>4.1055579571617793</v>
      </c>
      <c r="BI175" s="834"/>
      <c r="BJ175" s="827" t="s">
        <v>437</v>
      </c>
      <c r="BK175" s="835">
        <f>IF(BM105&lt;0,BK140+BK141+BK139,BK141)</f>
        <v>1.3</v>
      </c>
      <c r="BL175" s="835">
        <f t="shared" si="91"/>
        <v>1</v>
      </c>
      <c r="BM175" s="835">
        <f t="shared" si="92"/>
        <v>10.199999999999999</v>
      </c>
      <c r="BN175" s="835">
        <f t="shared" si="93"/>
        <v>3.1526835197957941</v>
      </c>
      <c r="BO175" s="834"/>
      <c r="BP175" s="827" t="s">
        <v>437</v>
      </c>
      <c r="BQ175" s="835">
        <f>IF(BS105&lt;0,BQ140+BQ141+BQ139,BQ141)</f>
        <v>1.3</v>
      </c>
      <c r="BR175" s="835">
        <f t="shared" si="94"/>
        <v>1</v>
      </c>
      <c r="BS175" s="835">
        <f t="shared" si="95"/>
        <v>11.4</v>
      </c>
      <c r="BT175" s="835">
        <f t="shared" si="96"/>
        <v>3.1271747821814717</v>
      </c>
      <c r="BU175" s="834"/>
      <c r="BV175" s="827" t="s">
        <v>437</v>
      </c>
      <c r="BW175" s="835">
        <f>IF(BY105&lt;0,BW140+BW141+BW139,BW141)</f>
        <v>1.3</v>
      </c>
      <c r="BX175" s="835">
        <f t="shared" si="97"/>
        <v>1</v>
      </c>
      <c r="BY175" s="835">
        <f t="shared" si="98"/>
        <v>9.36</v>
      </c>
      <c r="BZ175" s="835">
        <f t="shared" si="99"/>
        <v>2.2749876853032727</v>
      </c>
      <c r="CA175" s="834"/>
      <c r="CB175" s="827" t="s">
        <v>437</v>
      </c>
      <c r="CC175" s="835">
        <f>IF(CE105&lt;0,CC140+CC141+CC139,CC141)</f>
        <v>1.3</v>
      </c>
      <c r="CD175" s="835">
        <f t="shared" si="100"/>
        <v>1</v>
      </c>
      <c r="CE175" s="835">
        <f t="shared" si="101"/>
        <v>12</v>
      </c>
      <c r="CF175" s="835">
        <f t="shared" si="102"/>
        <v>2.6056425775036405</v>
      </c>
      <c r="CG175" s="834"/>
      <c r="CH175" s="827" t="s">
        <v>437</v>
      </c>
      <c r="CI175" s="835">
        <f>IF(CK105&lt;0,CI140+CI141+CI139,CI141)</f>
        <v>1.3</v>
      </c>
      <c r="CJ175" s="835">
        <f t="shared" si="103"/>
        <v>1</v>
      </c>
      <c r="CK175" s="835">
        <f t="shared" si="104"/>
        <v>10.199999999999999</v>
      </c>
      <c r="CL175" s="835">
        <f t="shared" si="105"/>
        <v>2.0058903425886547</v>
      </c>
      <c r="CM175" s="834"/>
      <c r="CN175" s="827" t="s">
        <v>437</v>
      </c>
      <c r="CO175" s="835">
        <f>IF(CQ105&lt;0,CO140+CO141+CO139,CO141)</f>
        <v>1.3</v>
      </c>
      <c r="CP175" s="835">
        <f t="shared" si="106"/>
        <v>1</v>
      </c>
      <c r="CQ175" s="835">
        <f t="shared" si="107"/>
        <v>11.4</v>
      </c>
      <c r="CR175" s="835">
        <f t="shared" si="108"/>
        <v>2.0629406919607898</v>
      </c>
      <c r="CS175" s="834"/>
      <c r="CT175" s="827" t="s">
        <v>437</v>
      </c>
      <c r="CU175" s="835">
        <f>IF(CW105&lt;0,CU140+CU141+CU139,CU141)</f>
        <v>1.3</v>
      </c>
      <c r="CV175" s="835">
        <f t="shared" si="109"/>
        <v>1</v>
      </c>
      <c r="CW175" s="835">
        <f t="shared" si="110"/>
        <v>9.36</v>
      </c>
      <c r="CX175" s="835">
        <f t="shared" si="111"/>
        <v>1.5834628902798527</v>
      </c>
      <c r="CY175" s="834"/>
      <c r="CZ175" s="827" t="s">
        <v>437</v>
      </c>
      <c r="DA175" s="835">
        <f>IF(DC105&lt;0,DA140+DA141+DA139,DA141)</f>
        <v>1.3</v>
      </c>
      <c r="DB175" s="835">
        <f t="shared" si="112"/>
        <v>1</v>
      </c>
      <c r="DC175" s="835">
        <f t="shared" si="113"/>
        <v>12</v>
      </c>
      <c r="DD175" s="835">
        <f t="shared" si="114"/>
        <v>1.9253440197550467</v>
      </c>
      <c r="DE175" s="834"/>
      <c r="DF175" s="827" t="s">
        <v>437</v>
      </c>
      <c r="DG175" s="835">
        <f>IF(DI105&lt;0,DG140+DG141+DG139,DG141)</f>
        <v>1.3</v>
      </c>
      <c r="DH175" s="835">
        <f t="shared" si="115"/>
        <v>1</v>
      </c>
      <c r="DI175" s="835">
        <f t="shared" si="116"/>
        <v>10.199999999999999</v>
      </c>
      <c r="DJ175" s="835">
        <f t="shared" si="117"/>
        <v>1.571249381073021</v>
      </c>
      <c r="DK175" s="834"/>
      <c r="DL175" s="827" t="s">
        <v>437</v>
      </c>
      <c r="DM175" s="835">
        <f>IF(DO105&lt;0,DM140+DM141+DM139,DM141)</f>
        <v>1.3</v>
      </c>
      <c r="DN175" s="835">
        <f t="shared" si="118"/>
        <v>1</v>
      </c>
      <c r="DO175" s="835">
        <f t="shared" si="119"/>
        <v>11.4</v>
      </c>
      <c r="DP175" s="835">
        <f t="shared" si="120"/>
        <v>1.702941979070743</v>
      </c>
      <c r="DQ175" s="834"/>
      <c r="DR175" s="827" t="s">
        <v>437</v>
      </c>
      <c r="DS175" s="835">
        <f>IF(DU105&lt;0,DS140+DS141+DS139,DS141)</f>
        <v>1.3</v>
      </c>
      <c r="DT175" s="835">
        <f t="shared" si="121"/>
        <v>1</v>
      </c>
      <c r="DU175" s="835">
        <f t="shared" si="122"/>
        <v>0</v>
      </c>
      <c r="DV175" s="835">
        <f t="shared" si="123"/>
        <v>0</v>
      </c>
      <c r="DW175" s="834"/>
      <c r="DX175" s="827" t="s">
        <v>437</v>
      </c>
      <c r="DY175" s="835">
        <f>IF(EA105&lt;0,DY140+DY141+DY139,DY141)</f>
        <v>1.3</v>
      </c>
      <c r="DZ175" s="835">
        <f t="shared" si="124"/>
        <v>1</v>
      </c>
      <c r="EA175" s="835">
        <f t="shared" si="125"/>
        <v>0</v>
      </c>
      <c r="EB175" s="835">
        <f t="shared" si="126"/>
        <v>0</v>
      </c>
      <c r="EC175" s="834"/>
      <c r="ED175" s="827" t="s">
        <v>437</v>
      </c>
      <c r="EE175" s="835">
        <f>IF(EG105&lt;0,EE140+EE141+EE139,EE141)</f>
        <v>1.3</v>
      </c>
      <c r="EF175" s="835">
        <f t="shared" si="127"/>
        <v>1</v>
      </c>
      <c r="EG175" s="835">
        <f t="shared" si="128"/>
        <v>0</v>
      </c>
      <c r="EH175" s="835">
        <f t="shared" si="129"/>
        <v>0</v>
      </c>
      <c r="EI175" s="834"/>
      <c r="EJ175" s="827" t="s">
        <v>437</v>
      </c>
      <c r="EK175" s="835">
        <f>IF(EM105&lt;0,EK140+EK141+EK139,EK141)</f>
        <v>1.3</v>
      </c>
      <c r="EL175" s="835">
        <f t="shared" si="130"/>
        <v>1</v>
      </c>
      <c r="EM175" s="835">
        <f t="shared" si="131"/>
        <v>0</v>
      </c>
      <c r="EN175" s="835">
        <f t="shared" si="132"/>
        <v>0</v>
      </c>
      <c r="EO175" s="834"/>
      <c r="EP175" s="827" t="s">
        <v>437</v>
      </c>
      <c r="EQ175" s="835">
        <f>IF(ES105&lt;0,EQ140+EQ141+EQ139,EQ141)</f>
        <v>1.3</v>
      </c>
      <c r="ER175" s="835">
        <f t="shared" si="133"/>
        <v>1</v>
      </c>
      <c r="ES175" s="835">
        <f t="shared" si="134"/>
        <v>0</v>
      </c>
      <c r="ET175" s="835">
        <f t="shared" si="135"/>
        <v>0</v>
      </c>
      <c r="EU175" s="834"/>
      <c r="EV175" s="827" t="s">
        <v>437</v>
      </c>
      <c r="EW175" s="835">
        <f>IF(EY105&lt;0,EW140+EW141+EW139,EW141)</f>
        <v>1.3</v>
      </c>
      <c r="EX175" s="835">
        <f t="shared" si="136"/>
        <v>1</v>
      </c>
      <c r="EY175" s="835">
        <f t="shared" si="137"/>
        <v>0</v>
      </c>
      <c r="EZ175" s="835">
        <f t="shared" si="138"/>
        <v>0</v>
      </c>
      <c r="FA175" s="834"/>
      <c r="FB175" s="827" t="s">
        <v>437</v>
      </c>
      <c r="FC175" s="835">
        <f>IF(FE105&lt;0,FC140+FC141+FC139,FC141)</f>
        <v>1.3</v>
      </c>
      <c r="FD175" s="835">
        <f t="shared" si="139"/>
        <v>1</v>
      </c>
      <c r="FE175" s="835">
        <f t="shared" si="140"/>
        <v>0</v>
      </c>
      <c r="FF175" s="835">
        <f t="shared" si="141"/>
        <v>0</v>
      </c>
      <c r="FG175" s="834"/>
      <c r="FH175" s="827" t="s">
        <v>437</v>
      </c>
      <c r="FI175" s="835">
        <f>IF(FK105&lt;0,FI140+FI141+FI139,FI141)</f>
        <v>1.3</v>
      </c>
      <c r="FJ175" s="835">
        <f t="shared" si="142"/>
        <v>1</v>
      </c>
      <c r="FK175" s="835">
        <f t="shared" si="143"/>
        <v>0</v>
      </c>
      <c r="FL175" s="835">
        <f t="shared" si="144"/>
        <v>0</v>
      </c>
      <c r="FM175" s="834"/>
      <c r="FN175" s="827" t="s">
        <v>437</v>
      </c>
      <c r="FO175" s="835">
        <f>IF(FQ105&lt;0,FO140+FO141+FO139,FO141)</f>
        <v>1.3</v>
      </c>
      <c r="FP175" s="835">
        <f t="shared" si="145"/>
        <v>1</v>
      </c>
      <c r="FQ175" s="835">
        <f t="shared" si="146"/>
        <v>0</v>
      </c>
      <c r="FR175" s="835">
        <f t="shared" si="147"/>
        <v>0</v>
      </c>
      <c r="FS175" s="834"/>
      <c r="FT175" s="827" t="s">
        <v>437</v>
      </c>
      <c r="FU175" s="835">
        <f>IF(FW105&lt;0,FU140+FU141+FU139,FU141)</f>
        <v>1.3</v>
      </c>
      <c r="FV175" s="835">
        <f t="shared" si="148"/>
        <v>1</v>
      </c>
      <c r="FW175" s="835">
        <f t="shared" si="149"/>
        <v>0</v>
      </c>
      <c r="FX175" s="835">
        <f t="shared" si="150"/>
        <v>0</v>
      </c>
      <c r="FY175" s="834"/>
    </row>
    <row r="176" spans="1:181" x14ac:dyDescent="0.3">
      <c r="A176" s="19"/>
      <c r="B176" s="827" t="s">
        <v>436</v>
      </c>
      <c r="C176" s="835">
        <f>C139+C141</f>
        <v>0.6</v>
      </c>
      <c r="D176" s="835">
        <f t="shared" si="61"/>
        <v>0.6</v>
      </c>
      <c r="E176" s="835">
        <f t="shared" si="62"/>
        <v>8.7360000000000007</v>
      </c>
      <c r="F176" s="835">
        <f t="shared" si="63"/>
        <v>0</v>
      </c>
      <c r="G176" s="834"/>
      <c r="H176" s="827" t="s">
        <v>436</v>
      </c>
      <c r="I176" s="835">
        <f>I139+I141</f>
        <v>0.6</v>
      </c>
      <c r="J176" s="835">
        <f t="shared" si="64"/>
        <v>0.6</v>
      </c>
      <c r="K176" s="835">
        <f t="shared" si="65"/>
        <v>11.2</v>
      </c>
      <c r="L176" s="835">
        <f t="shared" si="66"/>
        <v>0.38450390037083731</v>
      </c>
      <c r="M176" s="834"/>
      <c r="N176" s="827" t="s">
        <v>436</v>
      </c>
      <c r="O176" s="835">
        <f>O139+O141</f>
        <v>0.6</v>
      </c>
      <c r="P176" s="835">
        <f t="shared" si="67"/>
        <v>0.6</v>
      </c>
      <c r="Q176" s="835">
        <f t="shared" si="68"/>
        <v>9.52</v>
      </c>
      <c r="R176" s="835">
        <f t="shared" si="69"/>
        <v>1.3816443236489651</v>
      </c>
      <c r="S176" s="834"/>
      <c r="T176" s="827" t="s">
        <v>436</v>
      </c>
      <c r="U176" s="835">
        <f>U139+U141</f>
        <v>0.6</v>
      </c>
      <c r="V176" s="835">
        <f t="shared" si="70"/>
        <v>0.6</v>
      </c>
      <c r="W176" s="835">
        <f t="shared" si="71"/>
        <v>10.64</v>
      </c>
      <c r="X176" s="835">
        <f t="shared" si="72"/>
        <v>3.5378844840494721</v>
      </c>
      <c r="Y176" s="834"/>
      <c r="Z176" s="827" t="s">
        <v>436</v>
      </c>
      <c r="AA176" s="835">
        <f>AA139+AA141</f>
        <v>0.6</v>
      </c>
      <c r="AB176" s="835">
        <f t="shared" si="73"/>
        <v>0.6</v>
      </c>
      <c r="AC176" s="835">
        <f t="shared" si="74"/>
        <v>8.7360000000000007</v>
      </c>
      <c r="AD176" s="835">
        <f t="shared" si="75"/>
        <v>5.0714473997467886</v>
      </c>
      <c r="AE176" s="834"/>
      <c r="AF176" s="827" t="s">
        <v>436</v>
      </c>
      <c r="AG176" s="835">
        <f>AG139+AG141</f>
        <v>0.6</v>
      </c>
      <c r="AH176" s="835">
        <f t="shared" si="76"/>
        <v>0.6</v>
      </c>
      <c r="AI176" s="835">
        <f t="shared" si="77"/>
        <v>11.2</v>
      </c>
      <c r="AJ176" s="835">
        <f t="shared" si="78"/>
        <v>7.6901891308007615</v>
      </c>
      <c r="AK176" s="834"/>
      <c r="AL176" s="827" t="s">
        <v>436</v>
      </c>
      <c r="AM176" s="835">
        <f>AM139+AM141</f>
        <v>0.6</v>
      </c>
      <c r="AN176" s="835">
        <f t="shared" si="79"/>
        <v>0.6</v>
      </c>
      <c r="AO176" s="835">
        <f t="shared" si="80"/>
        <v>9.52</v>
      </c>
      <c r="AP176" s="835">
        <f t="shared" si="81"/>
        <v>4.1929636664726528</v>
      </c>
      <c r="AQ176" s="834"/>
      <c r="AR176" s="827" t="s">
        <v>436</v>
      </c>
      <c r="AS176" s="835">
        <f>AS139+AS141</f>
        <v>0.6</v>
      </c>
      <c r="AT176" s="835">
        <f t="shared" si="82"/>
        <v>0.6</v>
      </c>
      <c r="AU176" s="835">
        <f t="shared" si="83"/>
        <v>10.64</v>
      </c>
      <c r="AV176" s="835">
        <f t="shared" si="84"/>
        <v>2.9623070368747153</v>
      </c>
      <c r="AW176" s="834"/>
      <c r="AX176" s="827" t="s">
        <v>436</v>
      </c>
      <c r="AY176" s="835">
        <f>AY139+AY141</f>
        <v>0.6</v>
      </c>
      <c r="AZ176" s="835">
        <f t="shared" si="85"/>
        <v>0.6</v>
      </c>
      <c r="BA176" s="835">
        <f t="shared" si="86"/>
        <v>8.7360000000000007</v>
      </c>
      <c r="BB176" s="835">
        <f t="shared" si="87"/>
        <v>1.5350582141363338</v>
      </c>
      <c r="BC176" s="834"/>
      <c r="BD176" s="827" t="s">
        <v>436</v>
      </c>
      <c r="BE176" s="835">
        <f>BE139+BE141</f>
        <v>0.6</v>
      </c>
      <c r="BF176" s="835">
        <f t="shared" si="88"/>
        <v>0.6</v>
      </c>
      <c r="BG176" s="835">
        <f t="shared" si="89"/>
        <v>11.2</v>
      </c>
      <c r="BH176" s="835">
        <f t="shared" si="90"/>
        <v>1.2566010333448026</v>
      </c>
      <c r="BI176" s="834"/>
      <c r="BJ176" s="827" t="s">
        <v>436</v>
      </c>
      <c r="BK176" s="835">
        <f>BK139+BK141</f>
        <v>0.6</v>
      </c>
      <c r="BL176" s="835">
        <f t="shared" si="91"/>
        <v>0.6</v>
      </c>
      <c r="BM176" s="835">
        <f t="shared" si="92"/>
        <v>9.52</v>
      </c>
      <c r="BN176" s="835">
        <f t="shared" si="93"/>
        <v>0.69858829432716552</v>
      </c>
      <c r="BO176" s="834"/>
      <c r="BP176" s="827" t="s">
        <v>436</v>
      </c>
      <c r="BQ176" s="835">
        <f>BQ139+BQ141</f>
        <v>0.6</v>
      </c>
      <c r="BR176" s="835">
        <f t="shared" si="94"/>
        <v>0.6</v>
      </c>
      <c r="BS176" s="835">
        <f t="shared" si="95"/>
        <v>10.64</v>
      </c>
      <c r="BT176" s="835">
        <f t="shared" si="96"/>
        <v>0.52873419708370273</v>
      </c>
      <c r="BU176" s="834"/>
      <c r="BV176" s="827" t="s">
        <v>436</v>
      </c>
      <c r="BW176" s="835">
        <f>BW139+BW141</f>
        <v>0.6</v>
      </c>
      <c r="BX176" s="835">
        <f t="shared" si="97"/>
        <v>0.6</v>
      </c>
      <c r="BY176" s="835">
        <f t="shared" si="98"/>
        <v>8.7360000000000007</v>
      </c>
      <c r="BZ176" s="835">
        <f t="shared" si="99"/>
        <v>0.30688021500402224</v>
      </c>
      <c r="CA176" s="834"/>
      <c r="CB176" s="827" t="s">
        <v>436</v>
      </c>
      <c r="CC176" s="835">
        <f>CC139+CC141</f>
        <v>0.6</v>
      </c>
      <c r="CD176" s="835">
        <f t="shared" si="100"/>
        <v>0.6</v>
      </c>
      <c r="CE176" s="835">
        <f t="shared" si="101"/>
        <v>11.2</v>
      </c>
      <c r="CF176" s="835">
        <f t="shared" si="102"/>
        <v>0.29173002887973382</v>
      </c>
      <c r="CG176" s="834"/>
      <c r="CH176" s="827" t="s">
        <v>436</v>
      </c>
      <c r="CI176" s="835">
        <f>CI139+CI141</f>
        <v>0.6</v>
      </c>
      <c r="CJ176" s="835">
        <f t="shared" si="103"/>
        <v>0.6</v>
      </c>
      <c r="CK176" s="835">
        <f t="shared" si="104"/>
        <v>9.52</v>
      </c>
      <c r="CL176" s="835">
        <f t="shared" si="105"/>
        <v>0.19309875110267541</v>
      </c>
      <c r="CM176" s="834"/>
      <c r="CN176" s="827" t="s">
        <v>436</v>
      </c>
      <c r="CO176" s="835">
        <f>CO139+CO141</f>
        <v>0.6</v>
      </c>
      <c r="CP176" s="835">
        <f t="shared" si="106"/>
        <v>0.6</v>
      </c>
      <c r="CQ176" s="835">
        <f t="shared" si="107"/>
        <v>10.64</v>
      </c>
      <c r="CR176" s="835">
        <f t="shared" si="108"/>
        <v>0.17612636457186026</v>
      </c>
      <c r="CS176" s="834"/>
      <c r="CT176" s="827" t="s">
        <v>436</v>
      </c>
      <c r="CU176" s="835">
        <f>CU139+CU141</f>
        <v>0.6</v>
      </c>
      <c r="CV176" s="835">
        <f t="shared" si="109"/>
        <v>0.6</v>
      </c>
      <c r="CW176" s="835">
        <f t="shared" si="110"/>
        <v>8.7360000000000007</v>
      </c>
      <c r="CX176" s="835">
        <f t="shared" si="111"/>
        <v>0.12311304940780078</v>
      </c>
      <c r="CY176" s="834"/>
      <c r="CZ176" s="827" t="s">
        <v>436</v>
      </c>
      <c r="DA176" s="835">
        <f>DA139+DA141</f>
        <v>0.6</v>
      </c>
      <c r="DB176" s="835">
        <f t="shared" si="112"/>
        <v>0.6</v>
      </c>
      <c r="DC176" s="835">
        <f t="shared" si="113"/>
        <v>11.2</v>
      </c>
      <c r="DD176" s="835">
        <f t="shared" si="114"/>
        <v>0.13934042187473442</v>
      </c>
      <c r="DE176" s="834"/>
      <c r="DF176" s="827" t="s">
        <v>436</v>
      </c>
      <c r="DG176" s="835">
        <f>DG139+DG141</f>
        <v>0.6</v>
      </c>
      <c r="DH176" s="835">
        <f t="shared" si="115"/>
        <v>0.6</v>
      </c>
      <c r="DI176" s="835">
        <f t="shared" si="116"/>
        <v>9.52</v>
      </c>
      <c r="DJ176" s="835">
        <f t="shared" si="117"/>
        <v>0.10772882053473892</v>
      </c>
      <c r="DK176" s="834"/>
      <c r="DL176" s="827" t="s">
        <v>436</v>
      </c>
      <c r="DM176" s="835">
        <f>DM139+DM141</f>
        <v>0.6</v>
      </c>
      <c r="DN176" s="835">
        <f t="shared" si="118"/>
        <v>0.6</v>
      </c>
      <c r="DO176" s="835">
        <f t="shared" si="119"/>
        <v>10.64</v>
      </c>
      <c r="DP176" s="835">
        <f t="shared" si="120"/>
        <v>0.1121478973090845</v>
      </c>
      <c r="DQ176" s="834"/>
      <c r="DR176" s="827" t="s">
        <v>436</v>
      </c>
      <c r="DS176" s="835">
        <f>DS139+DS141</f>
        <v>0.6</v>
      </c>
      <c r="DT176" s="835">
        <f t="shared" si="121"/>
        <v>0.6</v>
      </c>
      <c r="DU176" s="835">
        <f t="shared" si="122"/>
        <v>0</v>
      </c>
      <c r="DV176" s="835">
        <f t="shared" si="123"/>
        <v>0</v>
      </c>
      <c r="DW176" s="834"/>
      <c r="DX176" s="827" t="s">
        <v>436</v>
      </c>
      <c r="DY176" s="835">
        <f>DY139+DY141</f>
        <v>0.6</v>
      </c>
      <c r="DZ176" s="835">
        <f t="shared" si="124"/>
        <v>0.6</v>
      </c>
      <c r="EA176" s="835">
        <f t="shared" si="125"/>
        <v>0</v>
      </c>
      <c r="EB176" s="835">
        <f t="shared" si="126"/>
        <v>0</v>
      </c>
      <c r="EC176" s="834"/>
      <c r="ED176" s="827" t="s">
        <v>436</v>
      </c>
      <c r="EE176" s="835">
        <f>EE139+EE141</f>
        <v>0.6</v>
      </c>
      <c r="EF176" s="835">
        <f t="shared" si="127"/>
        <v>0.6</v>
      </c>
      <c r="EG176" s="835">
        <f t="shared" si="128"/>
        <v>0</v>
      </c>
      <c r="EH176" s="835">
        <f t="shared" si="129"/>
        <v>0</v>
      </c>
      <c r="EI176" s="834"/>
      <c r="EJ176" s="827" t="s">
        <v>436</v>
      </c>
      <c r="EK176" s="835">
        <f>EK139+EK141</f>
        <v>0.6</v>
      </c>
      <c r="EL176" s="835">
        <f t="shared" si="130"/>
        <v>0.6</v>
      </c>
      <c r="EM176" s="835">
        <f t="shared" si="131"/>
        <v>0</v>
      </c>
      <c r="EN176" s="835">
        <f t="shared" si="132"/>
        <v>0</v>
      </c>
      <c r="EO176" s="834"/>
      <c r="EP176" s="827" t="s">
        <v>436</v>
      </c>
      <c r="EQ176" s="835">
        <f>EQ139+EQ141</f>
        <v>0.6</v>
      </c>
      <c r="ER176" s="835">
        <f t="shared" si="133"/>
        <v>0.6</v>
      </c>
      <c r="ES176" s="835">
        <f t="shared" si="134"/>
        <v>0</v>
      </c>
      <c r="ET176" s="835">
        <f t="shared" si="135"/>
        <v>0</v>
      </c>
      <c r="EU176" s="834"/>
      <c r="EV176" s="827" t="s">
        <v>436</v>
      </c>
      <c r="EW176" s="835">
        <f>EW139+EW141</f>
        <v>0.6</v>
      </c>
      <c r="EX176" s="835">
        <f t="shared" si="136"/>
        <v>0.6</v>
      </c>
      <c r="EY176" s="835">
        <f t="shared" si="137"/>
        <v>0</v>
      </c>
      <c r="EZ176" s="835">
        <f t="shared" si="138"/>
        <v>0</v>
      </c>
      <c r="FA176" s="834"/>
      <c r="FB176" s="827" t="s">
        <v>436</v>
      </c>
      <c r="FC176" s="835">
        <f>FC139+FC141</f>
        <v>0.6</v>
      </c>
      <c r="FD176" s="835">
        <f t="shared" si="139"/>
        <v>0.6</v>
      </c>
      <c r="FE176" s="835">
        <f t="shared" si="140"/>
        <v>0</v>
      </c>
      <c r="FF176" s="835">
        <f t="shared" si="141"/>
        <v>0</v>
      </c>
      <c r="FG176" s="834"/>
      <c r="FH176" s="827" t="s">
        <v>436</v>
      </c>
      <c r="FI176" s="835">
        <f>FI139+FI141</f>
        <v>0.6</v>
      </c>
      <c r="FJ176" s="835">
        <f t="shared" si="142"/>
        <v>0.6</v>
      </c>
      <c r="FK176" s="835">
        <f t="shared" si="143"/>
        <v>0</v>
      </c>
      <c r="FL176" s="835">
        <f t="shared" si="144"/>
        <v>0</v>
      </c>
      <c r="FM176" s="834"/>
      <c r="FN176" s="827" t="s">
        <v>436</v>
      </c>
      <c r="FO176" s="835">
        <f>FO139+FO141</f>
        <v>0.6</v>
      </c>
      <c r="FP176" s="835">
        <f t="shared" si="145"/>
        <v>0.6</v>
      </c>
      <c r="FQ176" s="835">
        <f t="shared" si="146"/>
        <v>0</v>
      </c>
      <c r="FR176" s="835">
        <f t="shared" si="147"/>
        <v>0</v>
      </c>
      <c r="FS176" s="834"/>
      <c r="FT176" s="827" t="s">
        <v>436</v>
      </c>
      <c r="FU176" s="835">
        <f>FU139+FU141</f>
        <v>0.6</v>
      </c>
      <c r="FV176" s="835">
        <f t="shared" si="148"/>
        <v>0.6</v>
      </c>
      <c r="FW176" s="835">
        <f t="shared" si="149"/>
        <v>0</v>
      </c>
      <c r="FX176" s="835">
        <f t="shared" si="150"/>
        <v>0</v>
      </c>
      <c r="FY176" s="834"/>
    </row>
    <row r="177" spans="1:181" x14ac:dyDescent="0.3">
      <c r="A177" s="19"/>
      <c r="B177" s="827" t="s">
        <v>435</v>
      </c>
      <c r="C177" s="835">
        <f>IF(E106&lt;0,C142+C139+C141,C139)</f>
        <v>0.3</v>
      </c>
      <c r="D177" s="835">
        <f t="shared" si="61"/>
        <v>0.3</v>
      </c>
      <c r="E177" s="835">
        <f t="shared" si="62"/>
        <v>8.2680000000000007</v>
      </c>
      <c r="F177" s="835">
        <f t="shared" si="63"/>
        <v>0</v>
      </c>
      <c r="G177" s="834"/>
      <c r="H177" s="827" t="s">
        <v>435</v>
      </c>
      <c r="I177" s="835">
        <f>IF(K106&lt;0,I142+I139+I141,I139)</f>
        <v>0.3</v>
      </c>
      <c r="J177" s="835">
        <f t="shared" si="64"/>
        <v>0.3</v>
      </c>
      <c r="K177" s="835">
        <f t="shared" si="65"/>
        <v>10.6</v>
      </c>
      <c r="L177" s="835">
        <f t="shared" si="66"/>
        <v>2.9478529533497526</v>
      </c>
      <c r="M177" s="834"/>
      <c r="N177" s="827" t="s">
        <v>435</v>
      </c>
      <c r="O177" s="835">
        <f>IF(Q106&lt;0,O142+O139+O141,O139)</f>
        <v>0.3</v>
      </c>
      <c r="P177" s="835">
        <f t="shared" si="67"/>
        <v>0.3</v>
      </c>
      <c r="Q177" s="835">
        <f t="shared" si="68"/>
        <v>9.01</v>
      </c>
      <c r="R177" s="835">
        <f t="shared" si="69"/>
        <v>3.7052295755183042</v>
      </c>
      <c r="S177" s="834"/>
      <c r="T177" s="827" t="s">
        <v>435</v>
      </c>
      <c r="U177" s="835">
        <f>IF(W106&lt;0,U142+U139+U141,U139)</f>
        <v>0.3</v>
      </c>
      <c r="V177" s="835">
        <f t="shared" si="70"/>
        <v>0.3</v>
      </c>
      <c r="W177" s="835">
        <f t="shared" si="71"/>
        <v>10.07</v>
      </c>
      <c r="X177" s="835">
        <f t="shared" si="72"/>
        <v>3.8209162888654924</v>
      </c>
      <c r="Y177" s="834"/>
      <c r="Z177" s="827" t="s">
        <v>435</v>
      </c>
      <c r="AA177" s="835">
        <f>IF(AC106&lt;0,AA142+AA139+AA141,AA139)</f>
        <v>0.3</v>
      </c>
      <c r="AB177" s="835">
        <f t="shared" si="73"/>
        <v>0.3</v>
      </c>
      <c r="AC177" s="835">
        <f t="shared" si="74"/>
        <v>8.2680000000000007</v>
      </c>
      <c r="AD177" s="835">
        <f t="shared" si="75"/>
        <v>1.6312108101233498</v>
      </c>
      <c r="AE177" s="834"/>
      <c r="AF177" s="827" t="s">
        <v>435</v>
      </c>
      <c r="AG177" s="835">
        <f>IF(AI106&lt;0,AG142+AG139+AG141,AG139)</f>
        <v>1.6</v>
      </c>
      <c r="AH177" s="835">
        <f t="shared" si="76"/>
        <v>1</v>
      </c>
      <c r="AI177" s="835">
        <f t="shared" si="77"/>
        <v>12</v>
      </c>
      <c r="AJ177" s="835">
        <f t="shared" si="78"/>
        <v>0.99330704974090023</v>
      </c>
      <c r="AK177" s="834"/>
      <c r="AL177" s="827" t="s">
        <v>435</v>
      </c>
      <c r="AM177" s="835">
        <f>IF(AO106&lt;0,AM142+AM139+AM141,AM139)</f>
        <v>1.6</v>
      </c>
      <c r="AN177" s="835">
        <f t="shared" si="79"/>
        <v>1</v>
      </c>
      <c r="AO177" s="835">
        <f t="shared" si="80"/>
        <v>10.199999999999999</v>
      </c>
      <c r="AP177" s="835">
        <f t="shared" si="81"/>
        <v>2.7608144659240081</v>
      </c>
      <c r="AQ177" s="834"/>
      <c r="AR177" s="827" t="s">
        <v>435</v>
      </c>
      <c r="AS177" s="835">
        <f>IF(AU106&lt;0,AS142+AS139+AS141,AS139)</f>
        <v>1.6</v>
      </c>
      <c r="AT177" s="835">
        <f t="shared" si="82"/>
        <v>1</v>
      </c>
      <c r="AU177" s="835">
        <f t="shared" si="83"/>
        <v>11.4</v>
      </c>
      <c r="AV177" s="835">
        <f t="shared" si="84"/>
        <v>3.9803924673042994</v>
      </c>
      <c r="AW177" s="834"/>
      <c r="AX177" s="827" t="s">
        <v>435</v>
      </c>
      <c r="AY177" s="835">
        <f>IF(BA106&lt;0,AY142+AY139+AY141,AY139)</f>
        <v>1.6</v>
      </c>
      <c r="AZ177" s="835">
        <f t="shared" si="85"/>
        <v>1</v>
      </c>
      <c r="BA177" s="835">
        <f t="shared" si="86"/>
        <v>9.36</v>
      </c>
      <c r="BB177" s="835">
        <f t="shared" si="87"/>
        <v>3.3907037734076111</v>
      </c>
      <c r="BC177" s="834"/>
      <c r="BD177" s="827" t="s">
        <v>435</v>
      </c>
      <c r="BE177" s="835">
        <f>IF(BG106&lt;0,BE142+BE139+BE141,BE139)</f>
        <v>1.6</v>
      </c>
      <c r="BF177" s="835">
        <f t="shared" si="88"/>
        <v>1</v>
      </c>
      <c r="BG177" s="835">
        <f t="shared" si="89"/>
        <v>12</v>
      </c>
      <c r="BH177" s="835">
        <f t="shared" si="90"/>
        <v>4.1055579571617793</v>
      </c>
      <c r="BI177" s="834"/>
      <c r="BJ177" s="827" t="s">
        <v>435</v>
      </c>
      <c r="BK177" s="835">
        <f>IF(BM106&lt;0,BK142+BK139+BK141,BK139)</f>
        <v>1.6</v>
      </c>
      <c r="BL177" s="835">
        <f t="shared" si="91"/>
        <v>1</v>
      </c>
      <c r="BM177" s="835">
        <f t="shared" si="92"/>
        <v>10.199999999999999</v>
      </c>
      <c r="BN177" s="835">
        <f t="shared" si="93"/>
        <v>3.1526835197957941</v>
      </c>
      <c r="BO177" s="834"/>
      <c r="BP177" s="827" t="s">
        <v>435</v>
      </c>
      <c r="BQ177" s="835">
        <f>IF(BS106&lt;0,BQ142+BQ139+BQ141,BQ139)</f>
        <v>1.6</v>
      </c>
      <c r="BR177" s="835">
        <f t="shared" si="94"/>
        <v>1</v>
      </c>
      <c r="BS177" s="835">
        <f t="shared" si="95"/>
        <v>11.4</v>
      </c>
      <c r="BT177" s="835">
        <f t="shared" si="96"/>
        <v>3.1271747821814717</v>
      </c>
      <c r="BU177" s="834"/>
      <c r="BV177" s="827" t="s">
        <v>435</v>
      </c>
      <c r="BW177" s="835">
        <f>IF(BY106&lt;0,BW142+BW139+BW141,BW139)</f>
        <v>1.6</v>
      </c>
      <c r="BX177" s="835">
        <f t="shared" si="97"/>
        <v>1</v>
      </c>
      <c r="BY177" s="835">
        <f t="shared" si="98"/>
        <v>9.36</v>
      </c>
      <c r="BZ177" s="835">
        <f t="shared" si="99"/>
        <v>2.2749876853032727</v>
      </c>
      <c r="CA177" s="834"/>
      <c r="CB177" s="827" t="s">
        <v>435</v>
      </c>
      <c r="CC177" s="835">
        <f>IF(CE106&lt;0,CC142+CC139+CC141,CC139)</f>
        <v>1.6</v>
      </c>
      <c r="CD177" s="835">
        <f t="shared" si="100"/>
        <v>1</v>
      </c>
      <c r="CE177" s="835">
        <f t="shared" si="101"/>
        <v>12</v>
      </c>
      <c r="CF177" s="835">
        <f t="shared" si="102"/>
        <v>2.6056425775036405</v>
      </c>
      <c r="CG177" s="834"/>
      <c r="CH177" s="827" t="s">
        <v>435</v>
      </c>
      <c r="CI177" s="835">
        <f>IF(CK106&lt;0,CI142+CI139+CI141,CI139)</f>
        <v>1.6</v>
      </c>
      <c r="CJ177" s="835">
        <f t="shared" si="103"/>
        <v>1</v>
      </c>
      <c r="CK177" s="835">
        <f t="shared" si="104"/>
        <v>10.199999999999999</v>
      </c>
      <c r="CL177" s="835">
        <f t="shared" si="105"/>
        <v>2.0058903425886547</v>
      </c>
      <c r="CM177" s="834"/>
      <c r="CN177" s="827" t="s">
        <v>435</v>
      </c>
      <c r="CO177" s="835">
        <f>IF(CQ106&lt;0,CO142+CO139+CO141,CO139)</f>
        <v>1.6</v>
      </c>
      <c r="CP177" s="835">
        <f t="shared" si="106"/>
        <v>1</v>
      </c>
      <c r="CQ177" s="835">
        <f t="shared" si="107"/>
        <v>11.4</v>
      </c>
      <c r="CR177" s="835">
        <f t="shared" si="108"/>
        <v>2.0629406919607898</v>
      </c>
      <c r="CS177" s="834"/>
      <c r="CT177" s="827" t="s">
        <v>435</v>
      </c>
      <c r="CU177" s="835">
        <f>IF(CW106&lt;0,CU142+CU139+CU141,CU139)</f>
        <v>1.6</v>
      </c>
      <c r="CV177" s="835">
        <f t="shared" si="109"/>
        <v>1</v>
      </c>
      <c r="CW177" s="835">
        <f t="shared" si="110"/>
        <v>9.36</v>
      </c>
      <c r="CX177" s="835">
        <f t="shared" si="111"/>
        <v>1.5834628902798527</v>
      </c>
      <c r="CY177" s="834"/>
      <c r="CZ177" s="827" t="s">
        <v>435</v>
      </c>
      <c r="DA177" s="835">
        <f>IF(DC106&lt;0,DA142+DA139+DA141,DA139)</f>
        <v>1.6</v>
      </c>
      <c r="DB177" s="835">
        <f t="shared" si="112"/>
        <v>1</v>
      </c>
      <c r="DC177" s="835">
        <f t="shared" si="113"/>
        <v>12</v>
      </c>
      <c r="DD177" s="835">
        <f t="shared" si="114"/>
        <v>1.9253440197550467</v>
      </c>
      <c r="DE177" s="834"/>
      <c r="DF177" s="827" t="s">
        <v>435</v>
      </c>
      <c r="DG177" s="835">
        <f>IF(DI106&lt;0,DG142+DG139+DG141,DG139)</f>
        <v>1.6</v>
      </c>
      <c r="DH177" s="835">
        <f t="shared" si="115"/>
        <v>1</v>
      </c>
      <c r="DI177" s="835">
        <f t="shared" si="116"/>
        <v>10.199999999999999</v>
      </c>
      <c r="DJ177" s="835">
        <f t="shared" si="117"/>
        <v>1.571249381073021</v>
      </c>
      <c r="DK177" s="834"/>
      <c r="DL177" s="827" t="s">
        <v>435</v>
      </c>
      <c r="DM177" s="835">
        <f>IF(DO106&lt;0,DM142+DM139+DM141,DM139)</f>
        <v>1.6</v>
      </c>
      <c r="DN177" s="835">
        <f t="shared" si="118"/>
        <v>1</v>
      </c>
      <c r="DO177" s="835">
        <f t="shared" si="119"/>
        <v>11.4</v>
      </c>
      <c r="DP177" s="835">
        <f t="shared" si="120"/>
        <v>1.702941979070743</v>
      </c>
      <c r="DQ177" s="834"/>
      <c r="DR177" s="827" t="s">
        <v>435</v>
      </c>
      <c r="DS177" s="835">
        <f>IF(DU106&lt;0,DS142+DS139+DS141,DS139)</f>
        <v>1.6</v>
      </c>
      <c r="DT177" s="835">
        <f t="shared" si="121"/>
        <v>1</v>
      </c>
      <c r="DU177" s="835">
        <f t="shared" si="122"/>
        <v>0</v>
      </c>
      <c r="DV177" s="835">
        <f t="shared" si="123"/>
        <v>0</v>
      </c>
      <c r="DW177" s="834"/>
      <c r="DX177" s="827" t="s">
        <v>435</v>
      </c>
      <c r="DY177" s="835">
        <f>IF(EA106&lt;0,DY142+DY139+DY141,DY139)</f>
        <v>1.6</v>
      </c>
      <c r="DZ177" s="835">
        <f t="shared" si="124"/>
        <v>1</v>
      </c>
      <c r="EA177" s="835">
        <f t="shared" si="125"/>
        <v>0</v>
      </c>
      <c r="EB177" s="835">
        <f t="shared" si="126"/>
        <v>0</v>
      </c>
      <c r="EC177" s="834"/>
      <c r="ED177" s="827" t="s">
        <v>435</v>
      </c>
      <c r="EE177" s="835">
        <f>IF(EG106&lt;0,EE142+EE139+EE141,EE139)</f>
        <v>1.6</v>
      </c>
      <c r="EF177" s="835">
        <f t="shared" si="127"/>
        <v>1</v>
      </c>
      <c r="EG177" s="835">
        <f t="shared" si="128"/>
        <v>0</v>
      </c>
      <c r="EH177" s="835">
        <f t="shared" si="129"/>
        <v>0</v>
      </c>
      <c r="EI177" s="834"/>
      <c r="EJ177" s="827" t="s">
        <v>435</v>
      </c>
      <c r="EK177" s="835">
        <f>IF(EM106&lt;0,EK142+EK139+EK141,EK139)</f>
        <v>1.6</v>
      </c>
      <c r="EL177" s="835">
        <f t="shared" si="130"/>
        <v>1</v>
      </c>
      <c r="EM177" s="835">
        <f t="shared" si="131"/>
        <v>0</v>
      </c>
      <c r="EN177" s="835">
        <f t="shared" si="132"/>
        <v>0</v>
      </c>
      <c r="EO177" s="834"/>
      <c r="EP177" s="827" t="s">
        <v>435</v>
      </c>
      <c r="EQ177" s="835">
        <f>IF(ES106&lt;0,EQ142+EQ139+EQ141,EQ139)</f>
        <v>1.6</v>
      </c>
      <c r="ER177" s="835">
        <f t="shared" si="133"/>
        <v>1</v>
      </c>
      <c r="ES177" s="835">
        <f t="shared" si="134"/>
        <v>0</v>
      </c>
      <c r="ET177" s="835">
        <f t="shared" si="135"/>
        <v>0</v>
      </c>
      <c r="EU177" s="834"/>
      <c r="EV177" s="827" t="s">
        <v>435</v>
      </c>
      <c r="EW177" s="835">
        <f>IF(EY106&lt;0,EW142+EW139+EW141,EW139)</f>
        <v>1.6</v>
      </c>
      <c r="EX177" s="835">
        <f t="shared" si="136"/>
        <v>1</v>
      </c>
      <c r="EY177" s="835">
        <f t="shared" si="137"/>
        <v>0</v>
      </c>
      <c r="EZ177" s="835">
        <f t="shared" si="138"/>
        <v>0</v>
      </c>
      <c r="FA177" s="834"/>
      <c r="FB177" s="827" t="s">
        <v>435</v>
      </c>
      <c r="FC177" s="835">
        <f>IF(FE106&lt;0,FC142+FC139+FC141,FC139)</f>
        <v>1.6</v>
      </c>
      <c r="FD177" s="835">
        <f t="shared" si="139"/>
        <v>1</v>
      </c>
      <c r="FE177" s="835">
        <f t="shared" si="140"/>
        <v>0</v>
      </c>
      <c r="FF177" s="835">
        <f t="shared" si="141"/>
        <v>0</v>
      </c>
      <c r="FG177" s="834"/>
      <c r="FH177" s="827" t="s">
        <v>435</v>
      </c>
      <c r="FI177" s="835">
        <f>IF(FK106&lt;0,FI142+FI139+FI141,FI139)</f>
        <v>1.6</v>
      </c>
      <c r="FJ177" s="835">
        <f t="shared" si="142"/>
        <v>1</v>
      </c>
      <c r="FK177" s="835">
        <f t="shared" si="143"/>
        <v>0</v>
      </c>
      <c r="FL177" s="835">
        <f t="shared" si="144"/>
        <v>0</v>
      </c>
      <c r="FM177" s="834"/>
      <c r="FN177" s="827" t="s">
        <v>435</v>
      </c>
      <c r="FO177" s="835">
        <f>IF(FQ106&lt;0,FO142+FO139+FO141,FO139)</f>
        <v>1.6</v>
      </c>
      <c r="FP177" s="835">
        <f t="shared" si="145"/>
        <v>1</v>
      </c>
      <c r="FQ177" s="835">
        <f t="shared" si="146"/>
        <v>0</v>
      </c>
      <c r="FR177" s="835">
        <f t="shared" si="147"/>
        <v>0</v>
      </c>
      <c r="FS177" s="834"/>
      <c r="FT177" s="827" t="s">
        <v>435</v>
      </c>
      <c r="FU177" s="835">
        <f>IF(FW106&lt;0,FU142+FU139+FU141,FU139)</f>
        <v>1.6</v>
      </c>
      <c r="FV177" s="835">
        <f t="shared" si="148"/>
        <v>1</v>
      </c>
      <c r="FW177" s="835">
        <f t="shared" si="149"/>
        <v>0</v>
      </c>
      <c r="FX177" s="835">
        <f t="shared" si="150"/>
        <v>0</v>
      </c>
      <c r="FY177" s="834"/>
    </row>
    <row r="178" spans="1:181" x14ac:dyDescent="0.3">
      <c r="A178" s="19"/>
      <c r="B178" s="827" t="s">
        <v>434</v>
      </c>
      <c r="C178" s="835">
        <f>F139+F140</f>
        <v>0</v>
      </c>
      <c r="D178" s="835">
        <f t="shared" si="61"/>
        <v>0</v>
      </c>
      <c r="E178" s="835">
        <f t="shared" si="62"/>
        <v>7.8</v>
      </c>
      <c r="F178" s="835">
        <f t="shared" si="63"/>
        <v>28.158000000000001</v>
      </c>
      <c r="G178" s="834"/>
      <c r="H178" s="827" t="s">
        <v>434</v>
      </c>
      <c r="I178" s="835">
        <f>L139+L140</f>
        <v>0</v>
      </c>
      <c r="J178" s="835">
        <f t="shared" si="64"/>
        <v>0</v>
      </c>
      <c r="K178" s="835">
        <f t="shared" si="65"/>
        <v>10</v>
      </c>
      <c r="L178" s="835">
        <f t="shared" si="66"/>
        <v>22.527716623234447</v>
      </c>
      <c r="M178" s="834"/>
      <c r="N178" s="827" t="s">
        <v>434</v>
      </c>
      <c r="O178" s="835">
        <f>R139+R140</f>
        <v>0</v>
      </c>
      <c r="P178" s="835">
        <f t="shared" si="67"/>
        <v>0</v>
      </c>
      <c r="Q178" s="835">
        <f t="shared" si="68"/>
        <v>8.5</v>
      </c>
      <c r="R178" s="835">
        <f t="shared" si="69"/>
        <v>9.9046761241215915</v>
      </c>
      <c r="S178" s="834"/>
      <c r="T178" s="827" t="s">
        <v>434</v>
      </c>
      <c r="U178" s="835">
        <f>X139+X140</f>
        <v>0</v>
      </c>
      <c r="V178" s="835">
        <f t="shared" si="70"/>
        <v>0</v>
      </c>
      <c r="W178" s="835">
        <f t="shared" si="71"/>
        <v>9.5</v>
      </c>
      <c r="X178" s="835">
        <f t="shared" si="72"/>
        <v>4.1133691779681421</v>
      </c>
      <c r="Y178" s="834"/>
      <c r="Z178" s="827" t="s">
        <v>434</v>
      </c>
      <c r="AA178" s="835">
        <f>AD139+AD140</f>
        <v>0</v>
      </c>
      <c r="AB178" s="835">
        <f t="shared" si="73"/>
        <v>0</v>
      </c>
      <c r="AC178" s="835">
        <f t="shared" si="74"/>
        <v>7.8</v>
      </c>
      <c r="AD178" s="835">
        <f t="shared" si="75"/>
        <v>0.52299140123972732</v>
      </c>
      <c r="AE178" s="834"/>
      <c r="AF178" s="827" t="s">
        <v>434</v>
      </c>
      <c r="AG178" s="835">
        <f>AJ139+AJ140</f>
        <v>2.2999999999999998</v>
      </c>
      <c r="AH178" s="835">
        <f t="shared" si="76"/>
        <v>1</v>
      </c>
      <c r="AI178" s="835">
        <f t="shared" si="77"/>
        <v>12</v>
      </c>
      <c r="AJ178" s="835">
        <f t="shared" si="78"/>
        <v>0.11974759264445865</v>
      </c>
      <c r="AK178" s="834"/>
      <c r="AL178" s="827" t="s">
        <v>434</v>
      </c>
      <c r="AM178" s="835">
        <f>AP139+AP140</f>
        <v>2.2999999999999998</v>
      </c>
      <c r="AN178" s="835">
        <f t="shared" si="79"/>
        <v>1</v>
      </c>
      <c r="AO178" s="835">
        <f t="shared" si="80"/>
        <v>10.199999999999999</v>
      </c>
      <c r="AP178" s="835">
        <f t="shared" si="81"/>
        <v>1.6966416390524621</v>
      </c>
      <c r="AQ178" s="834"/>
      <c r="AR178" s="827" t="s">
        <v>434</v>
      </c>
      <c r="AS178" s="835">
        <f>AV139+AV140</f>
        <v>2.2999999999999998</v>
      </c>
      <c r="AT178" s="835">
        <f t="shared" si="82"/>
        <v>1</v>
      </c>
      <c r="AU178" s="835">
        <f t="shared" si="83"/>
        <v>11.4</v>
      </c>
      <c r="AV178" s="835">
        <f t="shared" si="84"/>
        <v>4.9918151843983498</v>
      </c>
      <c r="AW178" s="834"/>
      <c r="AX178" s="827" t="s">
        <v>434</v>
      </c>
      <c r="AY178" s="835">
        <f>BB139+BB140</f>
        <v>2.2999999999999998</v>
      </c>
      <c r="AZ178" s="835">
        <f t="shared" si="85"/>
        <v>1</v>
      </c>
      <c r="BA178" s="835">
        <f t="shared" si="86"/>
        <v>9.36</v>
      </c>
      <c r="BB178" s="835">
        <f t="shared" si="87"/>
        <v>6.990232579835939</v>
      </c>
      <c r="BC178" s="834"/>
      <c r="BD178" s="827" t="s">
        <v>434</v>
      </c>
      <c r="BE178" s="835">
        <f>BH139+BH140</f>
        <v>2.2999999999999998</v>
      </c>
      <c r="BF178" s="835">
        <f t="shared" si="88"/>
        <v>1</v>
      </c>
      <c r="BG178" s="835">
        <f t="shared" si="89"/>
        <v>12</v>
      </c>
      <c r="BH178" s="835">
        <f t="shared" si="90"/>
        <v>12.519406435442098</v>
      </c>
      <c r="BI178" s="834"/>
      <c r="BJ178" s="827" t="s">
        <v>434</v>
      </c>
      <c r="BK178" s="835">
        <f>BN139+BN140</f>
        <v>2.2999999999999998</v>
      </c>
      <c r="BL178" s="835">
        <f t="shared" si="91"/>
        <v>1</v>
      </c>
      <c r="BM178" s="835">
        <f t="shared" si="92"/>
        <v>10.199999999999999</v>
      </c>
      <c r="BN178" s="835">
        <f t="shared" si="93"/>
        <v>13.279331893940945</v>
      </c>
      <c r="BO178" s="834"/>
      <c r="BP178" s="827" t="s">
        <v>434</v>
      </c>
      <c r="BQ178" s="835">
        <f>BT139+BT140</f>
        <v>2.2999999999999998</v>
      </c>
      <c r="BR178" s="835">
        <f t="shared" si="94"/>
        <v>1</v>
      </c>
      <c r="BS178" s="835">
        <f t="shared" si="95"/>
        <v>11.4</v>
      </c>
      <c r="BT178" s="835">
        <f t="shared" si="96"/>
        <v>17.262499810743346</v>
      </c>
      <c r="BU178" s="834"/>
      <c r="BV178" s="827" t="s">
        <v>434</v>
      </c>
      <c r="BW178" s="835">
        <f>BZ139+BZ140</f>
        <v>2.2999999999999998</v>
      </c>
      <c r="BX178" s="835">
        <f t="shared" si="97"/>
        <v>1</v>
      </c>
      <c r="BY178" s="835">
        <f t="shared" si="98"/>
        <v>9.36</v>
      </c>
      <c r="BZ178" s="835">
        <f t="shared" si="99"/>
        <v>15.740770505519427</v>
      </c>
      <c r="CA178" s="834"/>
      <c r="CB178" s="827" t="s">
        <v>434</v>
      </c>
      <c r="CC178" s="835">
        <f>CF139+CF140</f>
        <v>2.2999999999999998</v>
      </c>
      <c r="CD178" s="835">
        <f t="shared" si="100"/>
        <v>1</v>
      </c>
      <c r="CE178" s="835">
        <f t="shared" si="101"/>
        <v>12</v>
      </c>
      <c r="CF178" s="835">
        <f t="shared" si="102"/>
        <v>21.721275602835398</v>
      </c>
      <c r="CG178" s="834"/>
      <c r="CH178" s="827" t="s">
        <v>434</v>
      </c>
      <c r="CI178" s="835">
        <f>CL139+CL140</f>
        <v>2.2999999999999998</v>
      </c>
      <c r="CJ178" s="835">
        <f t="shared" si="103"/>
        <v>1</v>
      </c>
      <c r="CK178" s="835">
        <f t="shared" si="104"/>
        <v>10.199999999999999</v>
      </c>
      <c r="CL178" s="835">
        <f t="shared" si="105"/>
        <v>19.447854050219028</v>
      </c>
      <c r="CM178" s="834"/>
      <c r="CN178" s="827" t="s">
        <v>434</v>
      </c>
      <c r="CO178" s="835">
        <f>CR139+CR140</f>
        <v>2.2999999999999998</v>
      </c>
      <c r="CP178" s="835">
        <f t="shared" si="106"/>
        <v>1</v>
      </c>
      <c r="CQ178" s="835">
        <f t="shared" si="107"/>
        <v>11.4</v>
      </c>
      <c r="CR178" s="835">
        <f t="shared" si="108"/>
        <v>22.55204298894477</v>
      </c>
      <c r="CS178" s="834"/>
      <c r="CT178" s="827" t="s">
        <v>434</v>
      </c>
      <c r="CU178" s="835">
        <f>CX139+CX140</f>
        <v>2.2999999999999998</v>
      </c>
      <c r="CV178" s="835">
        <f t="shared" si="109"/>
        <v>1</v>
      </c>
      <c r="CW178" s="835">
        <f t="shared" si="110"/>
        <v>9.36</v>
      </c>
      <c r="CX178" s="835">
        <f t="shared" si="111"/>
        <v>19.008527158499426</v>
      </c>
      <c r="CY178" s="834"/>
      <c r="CZ178" s="827" t="s">
        <v>434</v>
      </c>
      <c r="DA178" s="835">
        <f>DD139+DD140</f>
        <v>2.2999999999999998</v>
      </c>
      <c r="DB178" s="835">
        <f t="shared" si="112"/>
        <v>1</v>
      </c>
      <c r="DC178" s="835">
        <f t="shared" si="113"/>
        <v>12</v>
      </c>
      <c r="DD178" s="835">
        <f t="shared" si="114"/>
        <v>24.829978084582148</v>
      </c>
      <c r="DE178" s="834"/>
      <c r="DF178" s="827" t="s">
        <v>434</v>
      </c>
      <c r="DG178" s="835">
        <f>DJ139+DJ140</f>
        <v>2.2999999999999998</v>
      </c>
      <c r="DH178" s="835">
        <f t="shared" si="115"/>
        <v>1</v>
      </c>
      <c r="DI178" s="835">
        <f t="shared" si="116"/>
        <v>10.199999999999999</v>
      </c>
      <c r="DJ178" s="835">
        <f t="shared" si="117"/>
        <v>21.389228047331027</v>
      </c>
      <c r="DK178" s="834"/>
      <c r="DL178" s="827" t="s">
        <v>434</v>
      </c>
      <c r="DM178" s="835">
        <f>DP139+DP140</f>
        <v>2.2999999999999998</v>
      </c>
      <c r="DN178" s="835">
        <f t="shared" si="118"/>
        <v>1</v>
      </c>
      <c r="DO178" s="835">
        <f t="shared" si="119"/>
        <v>11.4</v>
      </c>
      <c r="DP178" s="835">
        <f t="shared" si="120"/>
        <v>24.13489112818198</v>
      </c>
      <c r="DQ178" s="834"/>
      <c r="DR178" s="827" t="s">
        <v>434</v>
      </c>
      <c r="DS178" s="835">
        <f>DV139+DV140</f>
        <v>2.2999999999999998</v>
      </c>
      <c r="DT178" s="835">
        <f t="shared" si="121"/>
        <v>1</v>
      </c>
      <c r="DU178" s="835">
        <f t="shared" si="122"/>
        <v>0</v>
      </c>
      <c r="DV178" s="835">
        <f t="shared" si="123"/>
        <v>0</v>
      </c>
      <c r="DW178" s="834"/>
      <c r="DX178" s="827" t="s">
        <v>434</v>
      </c>
      <c r="DY178" s="835">
        <f>EB139+EB140</f>
        <v>2.2999999999999998</v>
      </c>
      <c r="DZ178" s="835">
        <f t="shared" si="124"/>
        <v>1</v>
      </c>
      <c r="EA178" s="835">
        <f t="shared" si="125"/>
        <v>0</v>
      </c>
      <c r="EB178" s="835">
        <f t="shared" si="126"/>
        <v>0</v>
      </c>
      <c r="EC178" s="834"/>
      <c r="ED178" s="827" t="s">
        <v>434</v>
      </c>
      <c r="EE178" s="835">
        <f>EH139+EH140</f>
        <v>2.2999999999999998</v>
      </c>
      <c r="EF178" s="835">
        <f t="shared" si="127"/>
        <v>1</v>
      </c>
      <c r="EG178" s="835">
        <f t="shared" si="128"/>
        <v>0</v>
      </c>
      <c r="EH178" s="835">
        <f t="shared" si="129"/>
        <v>0</v>
      </c>
      <c r="EI178" s="834"/>
      <c r="EJ178" s="827" t="s">
        <v>434</v>
      </c>
      <c r="EK178" s="835">
        <f>EN139+EN140</f>
        <v>2.2999999999999998</v>
      </c>
      <c r="EL178" s="835">
        <f t="shared" si="130"/>
        <v>1</v>
      </c>
      <c r="EM178" s="835">
        <f t="shared" si="131"/>
        <v>0</v>
      </c>
      <c r="EN178" s="835">
        <f t="shared" si="132"/>
        <v>0</v>
      </c>
      <c r="EO178" s="834"/>
      <c r="EP178" s="827" t="s">
        <v>434</v>
      </c>
      <c r="EQ178" s="835">
        <f>ET139+ET140</f>
        <v>2.2999999999999998</v>
      </c>
      <c r="ER178" s="835">
        <f t="shared" si="133"/>
        <v>1</v>
      </c>
      <c r="ES178" s="835">
        <f t="shared" si="134"/>
        <v>0</v>
      </c>
      <c r="ET178" s="835">
        <f t="shared" si="135"/>
        <v>0</v>
      </c>
      <c r="EU178" s="834"/>
      <c r="EV178" s="827" t="s">
        <v>434</v>
      </c>
      <c r="EW178" s="835">
        <f>EZ139+EZ140</f>
        <v>2.2999999999999998</v>
      </c>
      <c r="EX178" s="835">
        <f t="shared" si="136"/>
        <v>1</v>
      </c>
      <c r="EY178" s="835">
        <f t="shared" si="137"/>
        <v>0</v>
      </c>
      <c r="EZ178" s="835">
        <f t="shared" si="138"/>
        <v>0</v>
      </c>
      <c r="FA178" s="834"/>
      <c r="FB178" s="827" t="s">
        <v>434</v>
      </c>
      <c r="FC178" s="835">
        <f>FF139+FF140</f>
        <v>2.2999999999999998</v>
      </c>
      <c r="FD178" s="835">
        <f t="shared" si="139"/>
        <v>1</v>
      </c>
      <c r="FE178" s="835">
        <f t="shared" si="140"/>
        <v>0</v>
      </c>
      <c r="FF178" s="835">
        <f t="shared" si="141"/>
        <v>0</v>
      </c>
      <c r="FG178" s="834"/>
      <c r="FH178" s="827" t="s">
        <v>434</v>
      </c>
      <c r="FI178" s="835">
        <f>FL139+FL140</f>
        <v>2.2999999999999998</v>
      </c>
      <c r="FJ178" s="835">
        <f t="shared" si="142"/>
        <v>1</v>
      </c>
      <c r="FK178" s="835">
        <f t="shared" si="143"/>
        <v>0</v>
      </c>
      <c r="FL178" s="835">
        <f t="shared" si="144"/>
        <v>0</v>
      </c>
      <c r="FM178" s="834"/>
      <c r="FN178" s="827" t="s">
        <v>434</v>
      </c>
      <c r="FO178" s="835">
        <f>FR139+FR140</f>
        <v>2.2999999999999998</v>
      </c>
      <c r="FP178" s="835">
        <f t="shared" si="145"/>
        <v>1</v>
      </c>
      <c r="FQ178" s="835">
        <f t="shared" si="146"/>
        <v>0</v>
      </c>
      <c r="FR178" s="835">
        <f t="shared" si="147"/>
        <v>0</v>
      </c>
      <c r="FS178" s="834"/>
      <c r="FT178" s="827" t="s">
        <v>434</v>
      </c>
      <c r="FU178" s="835">
        <f>FX139+FX140</f>
        <v>2.2999999999999998</v>
      </c>
      <c r="FV178" s="835">
        <f t="shared" si="148"/>
        <v>1</v>
      </c>
      <c r="FW178" s="835">
        <f t="shared" si="149"/>
        <v>0</v>
      </c>
      <c r="FX178" s="835">
        <f t="shared" si="150"/>
        <v>0</v>
      </c>
      <c r="FY178" s="834"/>
    </row>
    <row r="179" spans="1:181" ht="15" thickBot="1" x14ac:dyDescent="0.35">
      <c r="A179" s="19"/>
      <c r="B179" s="826"/>
      <c r="C179" s="833"/>
      <c r="D179" s="833"/>
      <c r="E179" s="833"/>
      <c r="F179" s="833"/>
      <c r="G179" s="832"/>
      <c r="H179" s="826"/>
      <c r="I179" s="833"/>
      <c r="J179" s="833"/>
      <c r="K179" s="833"/>
      <c r="L179" s="833"/>
      <c r="M179" s="832"/>
      <c r="N179" s="826"/>
      <c r="O179" s="833"/>
      <c r="P179" s="833"/>
      <c r="Q179" s="833"/>
      <c r="R179" s="833"/>
      <c r="S179" s="832"/>
      <c r="T179" s="826"/>
      <c r="U179" s="833"/>
      <c r="V179" s="833"/>
      <c r="W179" s="833"/>
      <c r="X179" s="833"/>
      <c r="Y179" s="832"/>
      <c r="Z179" s="826"/>
      <c r="AA179" s="833"/>
      <c r="AB179" s="833"/>
      <c r="AC179" s="833"/>
      <c r="AD179" s="833"/>
      <c r="AE179" s="832"/>
      <c r="AF179" s="826"/>
      <c r="AG179" s="833"/>
      <c r="AH179" s="833"/>
      <c r="AI179" s="833"/>
      <c r="AJ179" s="833"/>
      <c r="AK179" s="832"/>
      <c r="AL179" s="826"/>
      <c r="AM179" s="833"/>
      <c r="AN179" s="833"/>
      <c r="AO179" s="833"/>
      <c r="AP179" s="833"/>
      <c r="AQ179" s="832"/>
      <c r="AR179" s="826"/>
      <c r="AS179" s="833"/>
      <c r="AT179" s="833"/>
      <c r="AU179" s="833"/>
      <c r="AV179" s="833"/>
      <c r="AW179" s="832"/>
      <c r="AX179" s="826"/>
      <c r="AY179" s="833"/>
      <c r="AZ179" s="833"/>
      <c r="BA179" s="833"/>
      <c r="BB179" s="833"/>
      <c r="BC179" s="832"/>
      <c r="BD179" s="826"/>
      <c r="BE179" s="833"/>
      <c r="BF179" s="833"/>
      <c r="BG179" s="833"/>
      <c r="BH179" s="833"/>
      <c r="BI179" s="832"/>
      <c r="BJ179" s="826"/>
      <c r="BK179" s="833"/>
      <c r="BL179" s="833"/>
      <c r="BM179" s="833"/>
      <c r="BN179" s="833"/>
      <c r="BO179" s="832"/>
      <c r="BP179" s="826"/>
      <c r="BQ179" s="833"/>
      <c r="BR179" s="833"/>
      <c r="BS179" s="833"/>
      <c r="BT179" s="833"/>
      <c r="BU179" s="832"/>
      <c r="BV179" s="826"/>
      <c r="BW179" s="833"/>
      <c r="BX179" s="833"/>
      <c r="BY179" s="833"/>
      <c r="BZ179" s="833"/>
      <c r="CA179" s="832"/>
      <c r="CB179" s="826"/>
      <c r="CC179" s="833"/>
      <c r="CD179" s="833"/>
      <c r="CE179" s="833"/>
      <c r="CF179" s="833"/>
      <c r="CG179" s="832"/>
      <c r="CH179" s="826"/>
      <c r="CI179" s="833"/>
      <c r="CJ179" s="833"/>
      <c r="CK179" s="833"/>
      <c r="CL179" s="833"/>
      <c r="CM179" s="832"/>
      <c r="CN179" s="826"/>
      <c r="CO179" s="833"/>
      <c r="CP179" s="833"/>
      <c r="CQ179" s="833"/>
      <c r="CR179" s="833"/>
      <c r="CS179" s="832"/>
      <c r="CT179" s="826"/>
      <c r="CU179" s="833"/>
      <c r="CV179" s="833"/>
      <c r="CW179" s="833"/>
      <c r="CX179" s="833"/>
      <c r="CY179" s="832"/>
      <c r="CZ179" s="826"/>
      <c r="DA179" s="833"/>
      <c r="DB179" s="833"/>
      <c r="DC179" s="833"/>
      <c r="DD179" s="833"/>
      <c r="DE179" s="832"/>
      <c r="DF179" s="826"/>
      <c r="DG179" s="833"/>
      <c r="DH179" s="833"/>
      <c r="DI179" s="833"/>
      <c r="DJ179" s="833"/>
      <c r="DK179" s="832"/>
      <c r="DL179" s="826"/>
      <c r="DM179" s="833"/>
      <c r="DN179" s="833"/>
      <c r="DO179" s="833"/>
      <c r="DP179" s="833"/>
      <c r="DQ179" s="832"/>
      <c r="DR179" s="826"/>
      <c r="DS179" s="833"/>
      <c r="DT179" s="833"/>
      <c r="DU179" s="833"/>
      <c r="DV179" s="833"/>
      <c r="DW179" s="832"/>
      <c r="DX179" s="826"/>
      <c r="DY179" s="833"/>
      <c r="DZ179" s="833"/>
      <c r="EA179" s="833"/>
      <c r="EB179" s="833"/>
      <c r="EC179" s="832"/>
      <c r="ED179" s="826"/>
      <c r="EE179" s="833"/>
      <c r="EF179" s="833"/>
      <c r="EG179" s="833"/>
      <c r="EH179" s="833"/>
      <c r="EI179" s="832"/>
      <c r="EJ179" s="826"/>
      <c r="EK179" s="833"/>
      <c r="EL179" s="833"/>
      <c r="EM179" s="833"/>
      <c r="EN179" s="833"/>
      <c r="EO179" s="832"/>
      <c r="EP179" s="826"/>
      <c r="EQ179" s="833"/>
      <c r="ER179" s="833"/>
      <c r="ES179" s="833"/>
      <c r="ET179" s="833"/>
      <c r="EU179" s="832"/>
      <c r="EV179" s="826"/>
      <c r="EW179" s="833"/>
      <c r="EX179" s="833"/>
      <c r="EY179" s="833"/>
      <c r="EZ179" s="833"/>
      <c r="FA179" s="832"/>
      <c r="FB179" s="826"/>
      <c r="FC179" s="833"/>
      <c r="FD179" s="833"/>
      <c r="FE179" s="833"/>
      <c r="FF179" s="833"/>
      <c r="FG179" s="832"/>
      <c r="FH179" s="826"/>
      <c r="FI179" s="833"/>
      <c r="FJ179" s="833"/>
      <c r="FK179" s="833"/>
      <c r="FL179" s="833"/>
      <c r="FM179" s="832"/>
      <c r="FN179" s="826"/>
      <c r="FO179" s="833"/>
      <c r="FP179" s="833"/>
      <c r="FQ179" s="833"/>
      <c r="FR179" s="833"/>
      <c r="FS179" s="832"/>
      <c r="FT179" s="826"/>
      <c r="FU179" s="833"/>
      <c r="FV179" s="833"/>
      <c r="FW179" s="833"/>
      <c r="FX179" s="833"/>
      <c r="FY179" s="832"/>
    </row>
    <row r="180" spans="1:181" ht="15" thickBot="1" x14ac:dyDescent="0.35">
      <c r="A180" s="19"/>
      <c r="B180" s="682"/>
      <c r="C180" s="682"/>
      <c r="D180" s="682"/>
      <c r="E180" s="682" t="s">
        <v>18</v>
      </c>
      <c r="F180" s="682">
        <f>SUM(F146:F178)</f>
        <v>28.158000000000001</v>
      </c>
      <c r="G180" s="477"/>
      <c r="H180" s="682"/>
      <c r="I180" s="682"/>
      <c r="J180" s="682"/>
      <c r="K180" s="682" t="s">
        <v>18</v>
      </c>
      <c r="L180" s="682">
        <f>SUM(L146:L178)</f>
        <v>37.409796548223191</v>
      </c>
      <c r="M180" s="477"/>
      <c r="N180" s="682"/>
      <c r="O180" s="682"/>
      <c r="P180" s="682"/>
      <c r="Q180" s="682" t="s">
        <v>18</v>
      </c>
      <c r="R180" s="682">
        <f>SUM(R146:R178)</f>
        <v>32.802513866490251</v>
      </c>
      <c r="S180" s="477"/>
      <c r="T180" s="682"/>
      <c r="U180" s="682"/>
      <c r="V180" s="682"/>
      <c r="W180" s="682" t="s">
        <v>18</v>
      </c>
      <c r="X180" s="682">
        <f>SUM(X146:X178)</f>
        <v>38.067360687081162</v>
      </c>
      <c r="Y180" s="477"/>
      <c r="Z180" s="682"/>
      <c r="AA180" s="682"/>
      <c r="AB180" s="682"/>
      <c r="AC180" s="682" t="s">
        <v>18</v>
      </c>
      <c r="AD180" s="682">
        <f>SUM(AD146:AD178)</f>
        <v>31.431228639939551</v>
      </c>
      <c r="AE180" s="477"/>
      <c r="AF180" s="682"/>
      <c r="AG180" s="682"/>
      <c r="AH180" s="682"/>
      <c r="AI180" s="682" t="s">
        <v>18</v>
      </c>
      <c r="AJ180" s="682">
        <f>SUM(AJ146:AJ178)</f>
        <v>40.640198481071401</v>
      </c>
      <c r="AK180" s="477"/>
      <c r="AL180" s="682"/>
      <c r="AM180" s="682"/>
      <c r="AN180" s="682"/>
      <c r="AO180" s="682" t="s">
        <v>18</v>
      </c>
      <c r="AP180" s="682">
        <f>SUM(AP146:AP178)</f>
        <v>34.4388876777479</v>
      </c>
      <c r="AQ180" s="477"/>
      <c r="AR180" s="682"/>
      <c r="AS180" s="682"/>
      <c r="AT180" s="682"/>
      <c r="AU180" s="682" t="s">
        <v>18</v>
      </c>
      <c r="AV180" s="682">
        <f>SUM(AV146:AV178)</f>
        <v>39.354625010273658</v>
      </c>
      <c r="AW180" s="477"/>
      <c r="AX180" s="682"/>
      <c r="AY180" s="682"/>
      <c r="AZ180" s="682"/>
      <c r="BA180" s="682" t="s">
        <v>18</v>
      </c>
      <c r="BB180" s="682">
        <f>SUM(BB146:BB178)</f>
        <v>31.399895196143486</v>
      </c>
      <c r="BC180" s="477"/>
      <c r="BD180" s="682"/>
      <c r="BE180" s="682"/>
      <c r="BF180" s="682"/>
      <c r="BG180" s="682" t="s">
        <v>18</v>
      </c>
      <c r="BH180" s="682">
        <f>SUM(BH146:BH178)</f>
        <v>40.145511584988981</v>
      </c>
      <c r="BI180" s="477"/>
      <c r="BJ180" s="682"/>
      <c r="BK180" s="682"/>
      <c r="BL180" s="682"/>
      <c r="BM180" s="682" t="s">
        <v>18</v>
      </c>
      <c r="BN180" s="682">
        <f>SUM(BN146:BN178)</f>
        <v>34.045896296519658</v>
      </c>
      <c r="BO180" s="477"/>
      <c r="BP180" s="682"/>
      <c r="BQ180" s="682"/>
      <c r="BR180" s="682"/>
      <c r="BS180" s="682" t="s">
        <v>18</v>
      </c>
      <c r="BT180" s="682">
        <f>SUM(BT146:BT178)</f>
        <v>39.193149650004614</v>
      </c>
      <c r="BU180" s="477"/>
      <c r="BV180" s="682"/>
      <c r="BW180" s="682"/>
      <c r="BX180" s="682"/>
      <c r="BY180" s="682" t="s">
        <v>18</v>
      </c>
      <c r="BZ180" s="682">
        <f>SUM(BZ146:BZ178)</f>
        <v>31.141781274995942</v>
      </c>
      <c r="CA180" s="477"/>
      <c r="CB180" s="682"/>
      <c r="CC180" s="682"/>
      <c r="CD180" s="682"/>
      <c r="CE180" s="682" t="s">
        <v>18</v>
      </c>
      <c r="CF180" s="682">
        <f>SUM(CF146:CF178)</f>
        <v>39.883058776544871</v>
      </c>
      <c r="CG180" s="477"/>
      <c r="CH180" s="682"/>
      <c r="CI180" s="682"/>
      <c r="CJ180" s="682"/>
      <c r="CK180" s="682" t="s">
        <v>18</v>
      </c>
      <c r="CL180" s="682">
        <f>SUM(CL146:CL178)</f>
        <v>33.873841986379986</v>
      </c>
      <c r="CM180" s="477"/>
      <c r="CN180" s="682"/>
      <c r="CO180" s="682"/>
      <c r="CP180" s="682"/>
      <c r="CQ180" s="682" t="s">
        <v>18</v>
      </c>
      <c r="CR180" s="682">
        <f>SUM(CR146:CR178)</f>
        <v>39.115889069194424</v>
      </c>
      <c r="CS180" s="477"/>
      <c r="CT180" s="682"/>
      <c r="CU180" s="682"/>
      <c r="CV180" s="682"/>
      <c r="CW180" s="682" t="s">
        <v>18</v>
      </c>
      <c r="CX180" s="682">
        <f>SUM(CX146:CX178)</f>
        <v>31.052944094362864</v>
      </c>
      <c r="CY180" s="477"/>
      <c r="CZ180" s="682"/>
      <c r="DA180" s="682"/>
      <c r="DB180" s="682"/>
      <c r="DC180" s="682" t="s">
        <v>18</v>
      </c>
      <c r="DD180" s="682">
        <f>SUM(DD146:DD178)</f>
        <v>39.799161928835105</v>
      </c>
      <c r="DE180" s="477"/>
      <c r="DF180" s="682"/>
      <c r="DG180" s="682"/>
      <c r="DH180" s="682"/>
      <c r="DI180" s="682" t="s">
        <v>18</v>
      </c>
      <c r="DJ180" s="682">
        <f>SUM(DJ146:DJ178)</f>
        <v>33.821717838178358</v>
      </c>
      <c r="DK180" s="477"/>
      <c r="DL180" s="682"/>
      <c r="DM180" s="682"/>
      <c r="DN180" s="682"/>
      <c r="DO180" s="682" t="s">
        <v>18</v>
      </c>
      <c r="DP180" s="682">
        <f>SUM(DP146:DP178)</f>
        <v>39.092313094171473</v>
      </c>
      <c r="DQ180" s="477"/>
      <c r="DR180" s="682"/>
      <c r="DS180" s="682"/>
      <c r="DT180" s="682"/>
      <c r="DU180" s="682" t="s">
        <v>18</v>
      </c>
      <c r="DV180" s="682">
        <f>SUM(DV146:DV178)</f>
        <v>0</v>
      </c>
      <c r="DW180" s="477"/>
      <c r="DX180" s="682"/>
      <c r="DY180" s="682"/>
      <c r="DZ180" s="682"/>
      <c r="EA180" s="682" t="s">
        <v>18</v>
      </c>
      <c r="EB180" s="682">
        <f>SUM(EB146:EB178)</f>
        <v>0</v>
      </c>
      <c r="EC180" s="477"/>
      <c r="ED180" s="682"/>
      <c r="EE180" s="682"/>
      <c r="EF180" s="682"/>
      <c r="EG180" s="682" t="s">
        <v>18</v>
      </c>
      <c r="EH180" s="682">
        <f>SUM(EH146:EH178)</f>
        <v>0</v>
      </c>
      <c r="EI180" s="477"/>
      <c r="EJ180" s="682"/>
      <c r="EK180" s="682"/>
      <c r="EL180" s="682"/>
      <c r="EM180" s="682" t="s">
        <v>18</v>
      </c>
      <c r="EN180" s="682">
        <f>SUM(EN146:EN178)</f>
        <v>0</v>
      </c>
      <c r="EO180" s="477"/>
      <c r="EP180" s="682"/>
      <c r="EQ180" s="682"/>
      <c r="ER180" s="682"/>
      <c r="ES180" s="682" t="s">
        <v>18</v>
      </c>
      <c r="ET180" s="682">
        <f>SUM(ET146:ET178)</f>
        <v>0</v>
      </c>
      <c r="EU180" s="477"/>
      <c r="EV180" s="682"/>
      <c r="EW180" s="682"/>
      <c r="EX180" s="682"/>
      <c r="EY180" s="682" t="s">
        <v>18</v>
      </c>
      <c r="EZ180" s="682">
        <f>SUM(EZ146:EZ178)</f>
        <v>0</v>
      </c>
      <c r="FA180" s="477"/>
      <c r="FB180" s="682"/>
      <c r="FC180" s="682"/>
      <c r="FD180" s="682"/>
      <c r="FE180" s="682" t="s">
        <v>18</v>
      </c>
      <c r="FF180" s="682">
        <f>SUM(FF146:FF178)</f>
        <v>0</v>
      </c>
      <c r="FG180" s="477"/>
      <c r="FH180" s="682"/>
      <c r="FI180" s="682"/>
      <c r="FJ180" s="682"/>
      <c r="FK180" s="682" t="s">
        <v>18</v>
      </c>
      <c r="FL180" s="682">
        <f>SUM(FL146:FL178)</f>
        <v>0</v>
      </c>
      <c r="FM180" s="477"/>
      <c r="FN180" s="682"/>
      <c r="FO180" s="682"/>
      <c r="FP180" s="682"/>
      <c r="FQ180" s="682" t="s">
        <v>18</v>
      </c>
      <c r="FR180" s="682">
        <f>SUM(FR146:FR178)</f>
        <v>0</v>
      </c>
      <c r="FS180" s="477"/>
      <c r="FT180" s="682"/>
      <c r="FU180" s="682"/>
      <c r="FV180" s="682"/>
      <c r="FW180" s="682" t="s">
        <v>18</v>
      </c>
      <c r="FX180" s="682">
        <f>SUM(FX146:FX178)</f>
        <v>0</v>
      </c>
      <c r="FY180" s="477"/>
    </row>
    <row r="181" spans="1:181" x14ac:dyDescent="0.3">
      <c r="B181" s="1388">
        <v>1</v>
      </c>
      <c r="C181" s="1388"/>
      <c r="D181" s="1388"/>
      <c r="E181" s="1388"/>
      <c r="F181" s="1388"/>
      <c r="G181" s="1388"/>
      <c r="H181" s="1388">
        <v>2</v>
      </c>
      <c r="I181" s="1388"/>
      <c r="J181" s="1388"/>
      <c r="K181" s="1388"/>
      <c r="L181" s="1388"/>
      <c r="M181" s="1388"/>
      <c r="N181" s="1388">
        <v>3</v>
      </c>
      <c r="O181" s="1388"/>
      <c r="P181" s="1388"/>
      <c r="Q181" s="1388"/>
      <c r="R181" s="1388"/>
      <c r="S181" s="1388"/>
      <c r="T181" s="1388">
        <v>4</v>
      </c>
      <c r="U181" s="1388"/>
      <c r="V181" s="1388"/>
      <c r="W181" s="1388"/>
      <c r="X181" s="1388"/>
      <c r="Y181" s="1388"/>
      <c r="Z181" s="1388">
        <v>5</v>
      </c>
      <c r="AA181" s="1388"/>
      <c r="AB181" s="1388"/>
      <c r="AC181" s="1388"/>
      <c r="AD181" s="1388"/>
      <c r="AE181" s="1388"/>
      <c r="AF181" s="1388">
        <v>6</v>
      </c>
      <c r="AG181" s="1388"/>
      <c r="AH181" s="1388"/>
      <c r="AI181" s="1388"/>
      <c r="AJ181" s="1388"/>
      <c r="AK181" s="1388"/>
      <c r="AL181" s="1388">
        <v>7</v>
      </c>
      <c r="AM181" s="1388"/>
      <c r="AN181" s="1388"/>
      <c r="AO181" s="1388"/>
      <c r="AP181" s="1388"/>
      <c r="AQ181" s="1388"/>
      <c r="AR181" s="1388">
        <v>8</v>
      </c>
      <c r="AS181" s="1388"/>
      <c r="AT181" s="1388"/>
      <c r="AU181" s="1388"/>
      <c r="AV181" s="1388"/>
      <c r="AW181" s="1388"/>
      <c r="AX181" s="1388">
        <v>9</v>
      </c>
      <c r="AY181" s="1388"/>
      <c r="AZ181" s="1388"/>
      <c r="BA181" s="1388"/>
      <c r="BB181" s="1388"/>
      <c r="BC181" s="1388"/>
      <c r="BD181" s="1388">
        <v>10</v>
      </c>
      <c r="BE181" s="1388"/>
      <c r="BF181" s="1388"/>
      <c r="BG181" s="1388"/>
      <c r="BH181" s="1388"/>
      <c r="BI181" s="1388"/>
      <c r="BJ181" s="1388">
        <v>11</v>
      </c>
      <c r="BK181" s="1388"/>
      <c r="BL181" s="1388"/>
      <c r="BM181" s="1388"/>
      <c r="BN181" s="1388"/>
      <c r="BO181" s="1388"/>
      <c r="BP181" s="1388">
        <v>12</v>
      </c>
      <c r="BQ181" s="1388"/>
      <c r="BR181" s="1388"/>
      <c r="BS181" s="1388"/>
      <c r="BT181" s="1388"/>
      <c r="BU181" s="1388"/>
      <c r="BV181" s="1388">
        <v>13</v>
      </c>
      <c r="BW181" s="1388"/>
      <c r="BX181" s="1388"/>
      <c r="BY181" s="1388"/>
      <c r="BZ181" s="1388"/>
      <c r="CA181" s="1388"/>
      <c r="CB181" s="1388">
        <v>14</v>
      </c>
      <c r="CC181" s="1388"/>
      <c r="CD181" s="1388"/>
      <c r="CE181" s="1388"/>
      <c r="CF181" s="1388"/>
      <c r="CG181" s="1388"/>
      <c r="CH181" s="1388">
        <v>15</v>
      </c>
      <c r="CI181" s="1388"/>
      <c r="CJ181" s="1388"/>
      <c r="CK181" s="1388"/>
      <c r="CL181" s="1388"/>
      <c r="CM181" s="1388"/>
      <c r="CN181" s="1388">
        <v>16</v>
      </c>
      <c r="CO181" s="1388"/>
      <c r="CP181" s="1388"/>
      <c r="CQ181" s="1388"/>
      <c r="CR181" s="1388"/>
      <c r="CS181" s="1388"/>
      <c r="CT181" s="1388">
        <v>17</v>
      </c>
      <c r="CU181" s="1388"/>
      <c r="CV181" s="1388"/>
      <c r="CW181" s="1388"/>
      <c r="CX181" s="1388"/>
      <c r="CY181" s="1388"/>
      <c r="CZ181" s="1388">
        <v>18</v>
      </c>
      <c r="DA181" s="1388"/>
      <c r="DB181" s="1388"/>
      <c r="DC181" s="1388"/>
      <c r="DD181" s="1388"/>
      <c r="DE181" s="1388"/>
      <c r="DF181" s="1388">
        <v>19</v>
      </c>
      <c r="DG181" s="1388"/>
      <c r="DH181" s="1388"/>
      <c r="DI181" s="1388"/>
      <c r="DJ181" s="1388"/>
      <c r="DK181" s="1388"/>
      <c r="DL181" s="1388">
        <v>20</v>
      </c>
      <c r="DM181" s="1388"/>
      <c r="DN181" s="1388"/>
      <c r="DO181" s="1388"/>
      <c r="DP181" s="1388"/>
      <c r="DQ181" s="1388"/>
      <c r="DR181" s="1388">
        <v>21</v>
      </c>
      <c r="DS181" s="1388"/>
      <c r="DT181" s="1388"/>
      <c r="DU181" s="1388"/>
      <c r="DV181" s="1388"/>
      <c r="DW181" s="1388"/>
      <c r="DX181" s="1388">
        <v>22</v>
      </c>
      <c r="DY181" s="1388"/>
      <c r="DZ181" s="1388"/>
      <c r="EA181" s="1388"/>
      <c r="EB181" s="1388"/>
      <c r="EC181" s="1388"/>
      <c r="ED181" s="1388">
        <v>23</v>
      </c>
      <c r="EE181" s="1388"/>
      <c r="EF181" s="1388"/>
      <c r="EG181" s="1388"/>
      <c r="EH181" s="1388"/>
      <c r="EI181" s="1388"/>
      <c r="EJ181" s="1388">
        <v>24</v>
      </c>
      <c r="EK181" s="1388"/>
      <c r="EL181" s="1388"/>
      <c r="EM181" s="1388"/>
      <c r="EN181" s="1388"/>
      <c r="EO181" s="1388"/>
      <c r="EP181" s="1388">
        <v>25</v>
      </c>
      <c r="EQ181" s="1388"/>
      <c r="ER181" s="1388"/>
      <c r="ES181" s="1388"/>
      <c r="ET181" s="1388"/>
      <c r="EU181" s="1388"/>
      <c r="EV181" s="1388">
        <v>26</v>
      </c>
      <c r="EW181" s="1388"/>
      <c r="EX181" s="1388"/>
      <c r="EY181" s="1388"/>
      <c r="EZ181" s="1388"/>
      <c r="FA181" s="1388"/>
      <c r="FB181" s="1388">
        <v>27</v>
      </c>
      <c r="FC181" s="1388"/>
      <c r="FD181" s="1388"/>
      <c r="FE181" s="1388"/>
      <c r="FF181" s="1388"/>
      <c r="FG181" s="1388"/>
      <c r="FH181" s="1388">
        <v>28</v>
      </c>
      <c r="FI181" s="1388"/>
      <c r="FJ181" s="1388"/>
      <c r="FK181" s="1388"/>
      <c r="FL181" s="1388"/>
      <c r="FM181" s="1388"/>
      <c r="FN181" s="1388">
        <v>29</v>
      </c>
      <c r="FO181" s="1388"/>
      <c r="FP181" s="1388"/>
      <c r="FQ181" s="1388"/>
      <c r="FR181" s="1388"/>
      <c r="FS181" s="1388"/>
      <c r="FT181" s="1388">
        <v>30</v>
      </c>
      <c r="FU181" s="1388"/>
      <c r="FV181" s="1388"/>
      <c r="FW181" s="1388"/>
      <c r="FX181" s="1388"/>
      <c r="FY181" s="1388"/>
    </row>
    <row r="183" spans="1:181" x14ac:dyDescent="0.3">
      <c r="B183">
        <f>(COLUMN(L180)-11)*6</f>
        <v>6</v>
      </c>
      <c r="C183">
        <f>COLUMN(L180)</f>
        <v>12</v>
      </c>
    </row>
    <row r="185" spans="1:181" x14ac:dyDescent="0.3">
      <c r="A185" t="s">
        <v>433</v>
      </c>
    </row>
    <row r="186" spans="1:181" x14ac:dyDescent="0.3">
      <c r="A186">
        <v>1</v>
      </c>
      <c r="B186">
        <v>2</v>
      </c>
      <c r="C186">
        <v>3</v>
      </c>
      <c r="D186">
        <v>4</v>
      </c>
      <c r="E186">
        <v>5</v>
      </c>
      <c r="F186">
        <v>6</v>
      </c>
      <c r="G186">
        <v>7</v>
      </c>
      <c r="H186">
        <v>8</v>
      </c>
      <c r="I186">
        <v>9</v>
      </c>
      <c r="J186">
        <v>10</v>
      </c>
      <c r="K186">
        <v>11</v>
      </c>
      <c r="L186">
        <v>12</v>
      </c>
      <c r="M186">
        <v>13</v>
      </c>
      <c r="N186">
        <v>14</v>
      </c>
      <c r="O186">
        <v>15</v>
      </c>
      <c r="P186">
        <v>16</v>
      </c>
      <c r="Q186">
        <v>17</v>
      </c>
      <c r="R186">
        <v>18</v>
      </c>
      <c r="S186">
        <v>19</v>
      </c>
      <c r="T186">
        <v>20</v>
      </c>
      <c r="U186">
        <v>21</v>
      </c>
      <c r="V186">
        <v>22</v>
      </c>
      <c r="W186">
        <v>23</v>
      </c>
      <c r="X186">
        <v>24</v>
      </c>
      <c r="Y186">
        <v>25</v>
      </c>
      <c r="Z186">
        <v>26</v>
      </c>
      <c r="AA186">
        <v>27</v>
      </c>
      <c r="AB186">
        <v>28</v>
      </c>
      <c r="AC186">
        <v>29</v>
      </c>
      <c r="AD186">
        <v>30</v>
      </c>
    </row>
    <row r="187" spans="1:181" x14ac:dyDescent="0.3">
      <c r="A187">
        <f t="shared" ref="A187:AA187" ca="1" si="151">OFFSET($F$180,0,(COLUMN(K180)-11)*6)</f>
        <v>28.158000000000001</v>
      </c>
      <c r="B187">
        <f t="shared" ca="1" si="151"/>
        <v>37.409796548223191</v>
      </c>
      <c r="C187">
        <f t="shared" ca="1" si="151"/>
        <v>32.802513866490251</v>
      </c>
      <c r="D187">
        <f t="shared" ca="1" si="151"/>
        <v>38.067360687081162</v>
      </c>
      <c r="E187">
        <f t="shared" ca="1" si="151"/>
        <v>31.431228639939551</v>
      </c>
      <c r="F187">
        <f t="shared" ca="1" si="151"/>
        <v>40.640198481071401</v>
      </c>
      <c r="G187">
        <f t="shared" ca="1" si="151"/>
        <v>34.4388876777479</v>
      </c>
      <c r="H187">
        <f t="shared" ca="1" si="151"/>
        <v>39.354625010273658</v>
      </c>
      <c r="I187">
        <f t="shared" ca="1" si="151"/>
        <v>31.399895196143486</v>
      </c>
      <c r="J187">
        <f t="shared" ca="1" si="151"/>
        <v>40.145511584988981</v>
      </c>
      <c r="K187">
        <f t="shared" ca="1" si="151"/>
        <v>34.045896296519658</v>
      </c>
      <c r="L187">
        <f t="shared" ca="1" si="151"/>
        <v>39.193149650004614</v>
      </c>
      <c r="M187">
        <f t="shared" ca="1" si="151"/>
        <v>31.141781274995942</v>
      </c>
      <c r="N187">
        <f t="shared" ca="1" si="151"/>
        <v>39.883058776544871</v>
      </c>
      <c r="O187">
        <f t="shared" ca="1" si="151"/>
        <v>33.873841986379986</v>
      </c>
      <c r="P187">
        <f t="shared" ca="1" si="151"/>
        <v>39.115889069194424</v>
      </c>
      <c r="Q187">
        <f t="shared" ca="1" si="151"/>
        <v>31.052944094362864</v>
      </c>
      <c r="R187">
        <f t="shared" ca="1" si="151"/>
        <v>39.799161928835105</v>
      </c>
      <c r="S187">
        <f t="shared" ca="1" si="151"/>
        <v>33.821717838178358</v>
      </c>
      <c r="T187">
        <f t="shared" ca="1" si="151"/>
        <v>39.092313094171473</v>
      </c>
      <c r="U187">
        <f t="shared" ca="1" si="151"/>
        <v>0</v>
      </c>
      <c r="V187">
        <f t="shared" ca="1" si="151"/>
        <v>0</v>
      </c>
      <c r="W187">
        <f t="shared" ca="1" si="151"/>
        <v>0</v>
      </c>
      <c r="X187">
        <f t="shared" ca="1" si="151"/>
        <v>0</v>
      </c>
      <c r="Y187">
        <f t="shared" ca="1" si="151"/>
        <v>0</v>
      </c>
      <c r="Z187">
        <f t="shared" ca="1" si="151"/>
        <v>0</v>
      </c>
      <c r="AA187">
        <f t="shared" ca="1" si="151"/>
        <v>0</v>
      </c>
      <c r="AB187">
        <f ca="1">OFFSET($F$180,0,(COLUMN(AL180)-11)*6)</f>
        <v>0</v>
      </c>
      <c r="AC187">
        <f ca="1">OFFSET($F$180,0,(COLUMN(AM180)-11)*6)</f>
        <v>0</v>
      </c>
      <c r="AD187">
        <f ca="1">OFFSET($F$180,0,(COLUMN(AN180)-11)*6)</f>
        <v>0</v>
      </c>
    </row>
    <row r="190" spans="1:181" x14ac:dyDescent="0.3">
      <c r="C190" t="s">
        <v>542</v>
      </c>
      <c r="E190" t="s">
        <v>545</v>
      </c>
    </row>
    <row r="191" spans="1:181" x14ac:dyDescent="0.3">
      <c r="C191" t="s">
        <v>543</v>
      </c>
      <c r="D191" t="s">
        <v>544</v>
      </c>
      <c r="E191" t="s">
        <v>543</v>
      </c>
      <c r="F191" t="s">
        <v>544</v>
      </c>
    </row>
    <row r="192" spans="1:181" x14ac:dyDescent="0.3">
      <c r="B192">
        <f t="array" ref="B192:C221">TRANSPOSE(A186:AD187)</f>
        <v>1</v>
      </c>
      <c r="C192" s="914">
        <f ca="1"/>
        <v>28.158000000000001</v>
      </c>
      <c r="D192" s="870">
        <f ca="1">+C192/Menu!$F$13</f>
        <v>7.0395000000000003</v>
      </c>
      <c r="E192">
        <f t="shared" ref="E192:E221" si="152">+L22</f>
        <v>31.2</v>
      </c>
      <c r="F192">
        <f t="shared" ref="F192:F221" si="153">+K22</f>
        <v>7.8</v>
      </c>
    </row>
    <row r="193" spans="2:6" x14ac:dyDescent="0.3">
      <c r="B193">
        <v>2</v>
      </c>
      <c r="C193" s="914">
        <f ca="1"/>
        <v>37.409796548223191</v>
      </c>
      <c r="D193" s="870">
        <f ca="1">+C193/Menu!$F$13</f>
        <v>9.3524491370557978</v>
      </c>
      <c r="E193">
        <f t="shared" si="152"/>
        <v>40</v>
      </c>
      <c r="F193">
        <f t="shared" si="153"/>
        <v>10</v>
      </c>
    </row>
    <row r="194" spans="2:6" x14ac:dyDescent="0.3">
      <c r="B194">
        <v>3</v>
      </c>
      <c r="C194" s="914">
        <f ca="1"/>
        <v>32.802513866490251</v>
      </c>
      <c r="D194" s="870">
        <f ca="1">+C194/Menu!$F$13</f>
        <v>8.2006284666225628</v>
      </c>
      <c r="E194">
        <f t="shared" si="152"/>
        <v>34</v>
      </c>
      <c r="F194">
        <f t="shared" si="153"/>
        <v>8.5</v>
      </c>
    </row>
    <row r="195" spans="2:6" x14ac:dyDescent="0.3">
      <c r="B195">
        <v>4</v>
      </c>
      <c r="C195" s="914">
        <f ca="1"/>
        <v>38.067360687081162</v>
      </c>
      <c r="D195" s="870">
        <f ca="1">+C195/Menu!$F$13</f>
        <v>9.5168401717702906</v>
      </c>
      <c r="E195">
        <f t="shared" si="152"/>
        <v>38</v>
      </c>
      <c r="F195">
        <f t="shared" si="153"/>
        <v>9.5</v>
      </c>
    </row>
    <row r="196" spans="2:6" x14ac:dyDescent="0.3">
      <c r="B196">
        <v>5</v>
      </c>
      <c r="C196" s="914">
        <f ca="1"/>
        <v>31.431228639939551</v>
      </c>
      <c r="D196" s="870">
        <f ca="1">+C196/Menu!$F$13</f>
        <v>7.8578071599848878</v>
      </c>
      <c r="E196">
        <f t="shared" si="152"/>
        <v>31.2</v>
      </c>
      <c r="F196">
        <f t="shared" si="153"/>
        <v>7.8</v>
      </c>
    </row>
    <row r="197" spans="2:6" x14ac:dyDescent="0.3">
      <c r="B197">
        <v>6</v>
      </c>
      <c r="C197" s="914">
        <f ca="1"/>
        <v>40.640198481071401</v>
      </c>
      <c r="D197" s="870">
        <f ca="1">+C197/Menu!$F$13</f>
        <v>10.16004962026785</v>
      </c>
      <c r="E197">
        <f t="shared" si="152"/>
        <v>40</v>
      </c>
      <c r="F197">
        <f t="shared" si="153"/>
        <v>10</v>
      </c>
    </row>
    <row r="198" spans="2:6" x14ac:dyDescent="0.3">
      <c r="B198">
        <v>7</v>
      </c>
      <c r="C198" s="914">
        <f ca="1"/>
        <v>34.4388876777479</v>
      </c>
      <c r="D198" s="870">
        <f ca="1">+C198/Menu!$F$13</f>
        <v>8.609721919436975</v>
      </c>
      <c r="E198">
        <f t="shared" si="152"/>
        <v>34</v>
      </c>
      <c r="F198">
        <f t="shared" si="153"/>
        <v>8.5</v>
      </c>
    </row>
    <row r="199" spans="2:6" x14ac:dyDescent="0.3">
      <c r="B199">
        <v>8</v>
      </c>
      <c r="C199" s="914">
        <f ca="1"/>
        <v>39.354625010273658</v>
      </c>
      <c r="D199" s="870">
        <f ca="1">+C199/Menu!$F$13</f>
        <v>9.8386562525684145</v>
      </c>
      <c r="E199">
        <f t="shared" si="152"/>
        <v>38</v>
      </c>
      <c r="F199">
        <f t="shared" si="153"/>
        <v>9.5</v>
      </c>
    </row>
    <row r="200" spans="2:6" x14ac:dyDescent="0.3">
      <c r="B200">
        <v>9</v>
      </c>
      <c r="C200" s="914">
        <f ca="1"/>
        <v>31.399895196143486</v>
      </c>
      <c r="D200" s="870">
        <f ca="1">+C200/Menu!$F$13</f>
        <v>7.8499737990358716</v>
      </c>
      <c r="E200">
        <f t="shared" si="152"/>
        <v>31.2</v>
      </c>
      <c r="F200">
        <f t="shared" si="153"/>
        <v>7.8</v>
      </c>
    </row>
    <row r="201" spans="2:6" x14ac:dyDescent="0.3">
      <c r="B201">
        <v>10</v>
      </c>
      <c r="C201" s="914">
        <f ca="1"/>
        <v>40.145511584988981</v>
      </c>
      <c r="D201" s="870">
        <f ca="1">+C201/Menu!$F$13</f>
        <v>10.036377896247245</v>
      </c>
      <c r="E201">
        <f t="shared" si="152"/>
        <v>40</v>
      </c>
      <c r="F201">
        <f t="shared" si="153"/>
        <v>10</v>
      </c>
    </row>
    <row r="202" spans="2:6" x14ac:dyDescent="0.3">
      <c r="B202">
        <v>11</v>
      </c>
      <c r="C202" s="914">
        <f ca="1"/>
        <v>34.045896296519658</v>
      </c>
      <c r="D202" s="870">
        <f ca="1">+C202/Menu!$F$13</f>
        <v>8.5114740741299144</v>
      </c>
      <c r="E202">
        <f t="shared" si="152"/>
        <v>34</v>
      </c>
      <c r="F202">
        <f t="shared" si="153"/>
        <v>8.5</v>
      </c>
    </row>
    <row r="203" spans="2:6" x14ac:dyDescent="0.3">
      <c r="B203">
        <v>12</v>
      </c>
      <c r="C203" s="914">
        <f ca="1"/>
        <v>39.193149650004614</v>
      </c>
      <c r="D203" s="870">
        <f ca="1">+C203/Menu!$F$13</f>
        <v>9.7982874125011534</v>
      </c>
      <c r="E203">
        <f t="shared" si="152"/>
        <v>38</v>
      </c>
      <c r="F203">
        <f t="shared" si="153"/>
        <v>9.5</v>
      </c>
    </row>
    <row r="204" spans="2:6" x14ac:dyDescent="0.3">
      <c r="B204">
        <v>13</v>
      </c>
      <c r="C204" s="914">
        <f ca="1"/>
        <v>31.141781274995942</v>
      </c>
      <c r="D204" s="870">
        <f ca="1">+C204/Menu!$F$13</f>
        <v>7.7854453187489856</v>
      </c>
      <c r="E204">
        <f t="shared" si="152"/>
        <v>31.2</v>
      </c>
      <c r="F204">
        <f t="shared" si="153"/>
        <v>7.8</v>
      </c>
    </row>
    <row r="205" spans="2:6" x14ac:dyDescent="0.3">
      <c r="B205">
        <v>14</v>
      </c>
      <c r="C205" s="914">
        <f ca="1"/>
        <v>39.883058776544871</v>
      </c>
      <c r="D205" s="870">
        <f ca="1">+C205/Menu!$F$13</f>
        <v>9.9707646941362178</v>
      </c>
      <c r="E205">
        <f t="shared" si="152"/>
        <v>40</v>
      </c>
      <c r="F205">
        <f t="shared" si="153"/>
        <v>10</v>
      </c>
    </row>
    <row r="206" spans="2:6" x14ac:dyDescent="0.3">
      <c r="B206">
        <v>15</v>
      </c>
      <c r="C206" s="914">
        <f ca="1"/>
        <v>33.873841986379986</v>
      </c>
      <c r="D206" s="870">
        <f ca="1">+C206/Menu!$F$13</f>
        <v>8.4684604965949966</v>
      </c>
      <c r="E206">
        <f t="shared" si="152"/>
        <v>34</v>
      </c>
      <c r="F206">
        <f t="shared" si="153"/>
        <v>8.5</v>
      </c>
    </row>
    <row r="207" spans="2:6" x14ac:dyDescent="0.3">
      <c r="B207">
        <v>16</v>
      </c>
      <c r="C207" s="914">
        <f ca="1"/>
        <v>39.115889069194424</v>
      </c>
      <c r="D207" s="870">
        <f ca="1">+C207/Menu!$F$13</f>
        <v>9.7789722672986059</v>
      </c>
      <c r="E207">
        <f t="shared" si="152"/>
        <v>38</v>
      </c>
      <c r="F207">
        <f t="shared" si="153"/>
        <v>9.5</v>
      </c>
    </row>
    <row r="208" spans="2:6" x14ac:dyDescent="0.3">
      <c r="B208">
        <v>17</v>
      </c>
      <c r="C208" s="914">
        <f ca="1"/>
        <v>31.052944094362864</v>
      </c>
      <c r="D208" s="870">
        <f ca="1">+C208/Menu!$F$13</f>
        <v>7.7632360235907161</v>
      </c>
      <c r="E208">
        <f t="shared" si="152"/>
        <v>31.2</v>
      </c>
      <c r="F208">
        <f t="shared" si="153"/>
        <v>7.8</v>
      </c>
    </row>
    <row r="209" spans="2:6" x14ac:dyDescent="0.3">
      <c r="B209">
        <v>18</v>
      </c>
      <c r="C209" s="914">
        <f ca="1"/>
        <v>39.799161928835105</v>
      </c>
      <c r="D209" s="870">
        <f ca="1">+C209/Menu!$F$13</f>
        <v>9.9497904822087762</v>
      </c>
      <c r="E209">
        <f t="shared" si="152"/>
        <v>40</v>
      </c>
      <c r="F209">
        <f t="shared" si="153"/>
        <v>10</v>
      </c>
    </row>
    <row r="210" spans="2:6" x14ac:dyDescent="0.3">
      <c r="B210">
        <v>19</v>
      </c>
      <c r="C210" s="914">
        <f ca="1"/>
        <v>33.821717838178358</v>
      </c>
      <c r="D210" s="870">
        <f ca="1">+C210/Menu!$F$13</f>
        <v>8.4554294595445896</v>
      </c>
      <c r="E210">
        <f t="shared" si="152"/>
        <v>34</v>
      </c>
      <c r="F210">
        <f t="shared" si="153"/>
        <v>8.5</v>
      </c>
    </row>
    <row r="211" spans="2:6" x14ac:dyDescent="0.3">
      <c r="B211">
        <v>20</v>
      </c>
      <c r="C211" s="914">
        <f ca="1"/>
        <v>39.092313094171473</v>
      </c>
      <c r="D211" s="870">
        <f ca="1">+C211/Menu!$F$13</f>
        <v>9.7730782735428683</v>
      </c>
      <c r="E211">
        <f t="shared" si="152"/>
        <v>38</v>
      </c>
      <c r="F211">
        <f t="shared" si="153"/>
        <v>9.5</v>
      </c>
    </row>
    <row r="212" spans="2:6" x14ac:dyDescent="0.3">
      <c r="B212">
        <v>21</v>
      </c>
      <c r="C212" s="914">
        <f ca="1"/>
        <v>0</v>
      </c>
      <c r="D212" s="870">
        <f ca="1">+C212/Menu!$F$13</f>
        <v>0</v>
      </c>
      <c r="E212">
        <f t="shared" si="152"/>
        <v>0</v>
      </c>
      <c r="F212">
        <f t="shared" si="153"/>
        <v>0</v>
      </c>
    </row>
    <row r="213" spans="2:6" x14ac:dyDescent="0.3">
      <c r="B213">
        <v>22</v>
      </c>
      <c r="C213" s="914">
        <f ca="1"/>
        <v>0</v>
      </c>
      <c r="D213" s="870">
        <f ca="1">+C213/Menu!$F$13</f>
        <v>0</v>
      </c>
      <c r="E213">
        <f t="shared" si="152"/>
        <v>0</v>
      </c>
      <c r="F213">
        <f t="shared" si="153"/>
        <v>0</v>
      </c>
    </row>
    <row r="214" spans="2:6" x14ac:dyDescent="0.3">
      <c r="B214">
        <v>23</v>
      </c>
      <c r="C214" s="914">
        <f ca="1"/>
        <v>0</v>
      </c>
      <c r="D214" s="870">
        <f ca="1">+C214/Menu!$F$13</f>
        <v>0</v>
      </c>
      <c r="E214">
        <f t="shared" si="152"/>
        <v>0</v>
      </c>
      <c r="F214">
        <f t="shared" si="153"/>
        <v>0</v>
      </c>
    </row>
    <row r="215" spans="2:6" x14ac:dyDescent="0.3">
      <c r="B215">
        <v>24</v>
      </c>
      <c r="C215" s="914">
        <f ca="1"/>
        <v>0</v>
      </c>
      <c r="D215" s="870">
        <f ca="1">+C215/Menu!$F$13</f>
        <v>0</v>
      </c>
      <c r="E215">
        <f t="shared" si="152"/>
        <v>0</v>
      </c>
      <c r="F215">
        <f t="shared" si="153"/>
        <v>0</v>
      </c>
    </row>
    <row r="216" spans="2:6" x14ac:dyDescent="0.3">
      <c r="B216">
        <v>25</v>
      </c>
      <c r="C216" s="914">
        <f ca="1"/>
        <v>0</v>
      </c>
      <c r="D216" s="870">
        <f ca="1">+C216/Menu!$F$13</f>
        <v>0</v>
      </c>
      <c r="E216">
        <f t="shared" si="152"/>
        <v>0</v>
      </c>
      <c r="F216">
        <f t="shared" si="153"/>
        <v>0</v>
      </c>
    </row>
    <row r="217" spans="2:6" x14ac:dyDescent="0.3">
      <c r="B217">
        <v>26</v>
      </c>
      <c r="C217" s="914">
        <f ca="1"/>
        <v>0</v>
      </c>
      <c r="D217" s="870">
        <f ca="1">+C217/Menu!$F$13</f>
        <v>0</v>
      </c>
      <c r="E217">
        <f t="shared" si="152"/>
        <v>0</v>
      </c>
      <c r="F217">
        <f t="shared" si="153"/>
        <v>0</v>
      </c>
    </row>
    <row r="218" spans="2:6" x14ac:dyDescent="0.3">
      <c r="B218">
        <v>27</v>
      </c>
      <c r="C218" s="914">
        <f ca="1"/>
        <v>0</v>
      </c>
      <c r="D218" s="870">
        <f ca="1">+C218/Menu!$F$13</f>
        <v>0</v>
      </c>
      <c r="E218">
        <f t="shared" si="152"/>
        <v>0</v>
      </c>
      <c r="F218">
        <f t="shared" si="153"/>
        <v>0</v>
      </c>
    </row>
    <row r="219" spans="2:6" x14ac:dyDescent="0.3">
      <c r="B219">
        <v>28</v>
      </c>
      <c r="C219" s="914">
        <f ca="1"/>
        <v>0</v>
      </c>
      <c r="D219" s="870">
        <f ca="1">+C219/Menu!$F$13</f>
        <v>0</v>
      </c>
      <c r="E219">
        <f t="shared" si="152"/>
        <v>0</v>
      </c>
      <c r="F219">
        <f t="shared" si="153"/>
        <v>0</v>
      </c>
    </row>
    <row r="220" spans="2:6" x14ac:dyDescent="0.3">
      <c r="B220">
        <v>29</v>
      </c>
      <c r="C220" s="914">
        <f ca="1"/>
        <v>0</v>
      </c>
      <c r="D220" s="870">
        <f ca="1">+C220/Menu!$F$13</f>
        <v>0</v>
      </c>
      <c r="E220">
        <f t="shared" si="152"/>
        <v>0</v>
      </c>
      <c r="F220">
        <f t="shared" si="153"/>
        <v>0</v>
      </c>
    </row>
    <row r="221" spans="2:6" x14ac:dyDescent="0.3">
      <c r="B221">
        <v>30</v>
      </c>
      <c r="C221" s="914">
        <f ca="1"/>
        <v>0</v>
      </c>
      <c r="D221" s="870">
        <f ca="1">+C221/Menu!$F$13</f>
        <v>0</v>
      </c>
      <c r="E221">
        <f t="shared" si="152"/>
        <v>0</v>
      </c>
      <c r="F221">
        <f t="shared" si="153"/>
        <v>0</v>
      </c>
    </row>
  </sheetData>
  <mergeCells count="61">
    <mergeCell ref="BJ55:BO55"/>
    <mergeCell ref="M19:N19"/>
    <mergeCell ref="B55:G55"/>
    <mergeCell ref="H55:M55"/>
    <mergeCell ref="N55:S55"/>
    <mergeCell ref="T55:Y55"/>
    <mergeCell ref="Z55:AE55"/>
    <mergeCell ref="AF55:AK55"/>
    <mergeCell ref="AL55:AQ55"/>
    <mergeCell ref="AR55:AW55"/>
    <mergeCell ref="AX55:BC55"/>
    <mergeCell ref="BD55:BI55"/>
    <mergeCell ref="ED55:EI55"/>
    <mergeCell ref="BP55:BU55"/>
    <mergeCell ref="BV55:CA55"/>
    <mergeCell ref="CB55:CG55"/>
    <mergeCell ref="CH55:CM55"/>
    <mergeCell ref="CN55:CS55"/>
    <mergeCell ref="CT55:CY55"/>
    <mergeCell ref="CZ55:DE55"/>
    <mergeCell ref="DF55:DK55"/>
    <mergeCell ref="DL55:DQ55"/>
    <mergeCell ref="DR55:DW55"/>
    <mergeCell ref="DX55:EC55"/>
    <mergeCell ref="FT55:FY55"/>
    <mergeCell ref="B181:G181"/>
    <mergeCell ref="H181:M181"/>
    <mergeCell ref="N181:S181"/>
    <mergeCell ref="T181:Y181"/>
    <mergeCell ref="Z181:AE181"/>
    <mergeCell ref="AF181:AK181"/>
    <mergeCell ref="AL181:AQ181"/>
    <mergeCell ref="AR181:AW181"/>
    <mergeCell ref="AX181:BC181"/>
    <mergeCell ref="EJ55:EO55"/>
    <mergeCell ref="EP55:EU55"/>
    <mergeCell ref="EV55:FA55"/>
    <mergeCell ref="FB55:FG55"/>
    <mergeCell ref="FH55:FM55"/>
    <mergeCell ref="FN55:FS55"/>
    <mergeCell ref="DR181:DW181"/>
    <mergeCell ref="BD181:BI181"/>
    <mergeCell ref="BJ181:BO181"/>
    <mergeCell ref="BP181:BU181"/>
    <mergeCell ref="BV181:CA181"/>
    <mergeCell ref="CB181:CG181"/>
    <mergeCell ref="CH181:CM181"/>
    <mergeCell ref="CN181:CS181"/>
    <mergeCell ref="CT181:CY181"/>
    <mergeCell ref="CZ181:DE181"/>
    <mergeCell ref="DF181:DK181"/>
    <mergeCell ref="DL181:DQ181"/>
    <mergeCell ref="FH181:FM181"/>
    <mergeCell ref="FN181:FS181"/>
    <mergeCell ref="FT181:FY181"/>
    <mergeCell ref="DX181:EC181"/>
    <mergeCell ref="ED181:EI181"/>
    <mergeCell ref="EJ181:EO181"/>
    <mergeCell ref="EP181:EU181"/>
    <mergeCell ref="EV181:FA181"/>
    <mergeCell ref="FB181:FG181"/>
  </mergeCells>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44B6-26F7-4456-A985-814CB5FF4988}">
  <sheetPr>
    <tabColor theme="7" tint="-0.249977111117893"/>
  </sheetPr>
  <dimension ref="A1:FY221"/>
  <sheetViews>
    <sheetView topLeftCell="F4" zoomScale="70" zoomScaleNormal="70" workbookViewId="0">
      <selection activeCell="J31" sqref="J31"/>
    </sheetView>
  </sheetViews>
  <sheetFormatPr baseColWidth="10" defaultRowHeight="14.4" x14ac:dyDescent="0.3"/>
  <cols>
    <col min="1" max="1" width="18.5546875" bestFit="1" customWidth="1"/>
    <col min="3" max="3" width="20.6640625" bestFit="1" customWidth="1"/>
    <col min="4" max="4" width="12.21875" bestFit="1" customWidth="1"/>
    <col min="5" max="5" width="15.44140625" customWidth="1"/>
    <col min="6" max="6" width="25.77734375" bestFit="1" customWidth="1"/>
    <col min="7" max="7" width="14.33203125" customWidth="1"/>
    <col min="8" max="8" width="15.6640625" bestFit="1" customWidth="1"/>
    <col min="9" max="9" width="18.33203125" bestFit="1" customWidth="1"/>
    <col min="10" max="12" width="20.6640625" bestFit="1" customWidth="1"/>
    <col min="13" max="13" width="18.33203125" bestFit="1" customWidth="1"/>
    <col min="14" max="14" width="26" bestFit="1" customWidth="1"/>
    <col min="33" max="33" width="11.21875" customWidth="1"/>
    <col min="44" max="44" width="13.21875" customWidth="1"/>
    <col min="54" max="54" width="13.109375" customWidth="1"/>
  </cols>
  <sheetData>
    <row r="1" spans="1:38" x14ac:dyDescent="0.3">
      <c r="A1" t="s">
        <v>432</v>
      </c>
      <c r="B1" t="s">
        <v>281</v>
      </c>
      <c r="C1" t="s">
        <v>282</v>
      </c>
      <c r="I1" s="629" t="s">
        <v>431</v>
      </c>
      <c r="J1" s="600" t="s">
        <v>283</v>
      </c>
      <c r="K1" s="672" t="s">
        <v>430</v>
      </c>
    </row>
    <row r="2" spans="1:38" ht="15" thickBot="1" x14ac:dyDescent="0.35">
      <c r="B2" s="828">
        <f>+Menu!D13</f>
        <v>200</v>
      </c>
      <c r="C2" s="828">
        <f>+Menu!E13</f>
        <v>200</v>
      </c>
      <c r="I2" s="831">
        <f>+Menu!D54</f>
        <v>1</v>
      </c>
      <c r="J2" s="830">
        <f>+Menu!E54</f>
        <v>14</v>
      </c>
      <c r="K2" s="829">
        <f>+Menu!F54</f>
        <v>13</v>
      </c>
    </row>
    <row r="3" spans="1:38" ht="15" thickBot="1" x14ac:dyDescent="0.35"/>
    <row r="4" spans="1:38" x14ac:dyDescent="0.3">
      <c r="A4" s="697" t="s">
        <v>284</v>
      </c>
      <c r="B4" s="613" t="s">
        <v>429</v>
      </c>
      <c r="C4" s="613" t="s">
        <v>428</v>
      </c>
      <c r="D4" s="613" t="s">
        <v>427</v>
      </c>
      <c r="E4" s="613" t="s">
        <v>285</v>
      </c>
      <c r="F4" s="614" t="s">
        <v>286</v>
      </c>
      <c r="T4" t="s">
        <v>623</v>
      </c>
      <c r="Y4" t="s">
        <v>622</v>
      </c>
      <c r="AD4" t="s">
        <v>624</v>
      </c>
      <c r="AI4" t="s">
        <v>625</v>
      </c>
    </row>
    <row r="5" spans="1:38" x14ac:dyDescent="0.3">
      <c r="A5" s="698" t="s">
        <v>287</v>
      </c>
      <c r="B5" s="522">
        <f>+Menu!D20</f>
        <v>200</v>
      </c>
      <c r="C5" s="522">
        <f>+Menu!E20</f>
        <v>5</v>
      </c>
      <c r="D5" s="522">
        <f>+Menu!D34</f>
        <v>12</v>
      </c>
      <c r="E5" s="522">
        <f>+Menu!E34</f>
        <v>0.5</v>
      </c>
      <c r="F5" s="858">
        <f>+Menu!F34</f>
        <v>0.3</v>
      </c>
      <c r="H5" s="454" t="s">
        <v>223</v>
      </c>
      <c r="I5" s="454"/>
      <c r="J5" s="454" t="s">
        <v>426</v>
      </c>
      <c r="K5" s="454" t="s">
        <v>425</v>
      </c>
      <c r="L5" s="454" t="s">
        <v>424</v>
      </c>
    </row>
    <row r="6" spans="1:38" x14ac:dyDescent="0.3">
      <c r="A6" s="698" t="s">
        <v>288</v>
      </c>
      <c r="B6" s="522">
        <f>+Menu!D21</f>
        <v>200</v>
      </c>
      <c r="C6" s="522">
        <f>+Menu!E21</f>
        <v>5</v>
      </c>
      <c r="D6" s="522">
        <f>+Menu!D35</f>
        <v>12</v>
      </c>
      <c r="E6" s="522">
        <f>+Menu!E35</f>
        <v>0.8</v>
      </c>
      <c r="F6" s="858">
        <f>+Menu!F35</f>
        <v>0.7</v>
      </c>
      <c r="H6" s="454" t="s">
        <v>289</v>
      </c>
      <c r="I6" s="863"/>
      <c r="J6" s="522">
        <f>+Menu!E59*100</f>
        <v>20</v>
      </c>
      <c r="K6" s="522">
        <f>+Menu!F59*100</f>
        <v>-10</v>
      </c>
      <c r="L6" s="522">
        <f>+Menu!D59*100</f>
        <v>-5</v>
      </c>
    </row>
    <row r="7" spans="1:38" x14ac:dyDescent="0.3">
      <c r="A7" s="698" t="s">
        <v>290</v>
      </c>
      <c r="B7" s="522">
        <f>+Menu!D22</f>
        <v>200</v>
      </c>
      <c r="C7" s="522">
        <f>+Menu!E22</f>
        <v>5</v>
      </c>
      <c r="D7" s="522">
        <f>+Menu!D36</f>
        <v>12</v>
      </c>
      <c r="E7" s="522">
        <f>+Menu!E36</f>
        <v>0.7</v>
      </c>
      <c r="F7" s="858">
        <f>+Menu!F36</f>
        <v>0.3</v>
      </c>
      <c r="H7" s="454" t="s">
        <v>291</v>
      </c>
      <c r="I7" s="863"/>
      <c r="J7" s="522">
        <f>+Menu!E60*100</f>
        <v>20</v>
      </c>
      <c r="K7" s="522">
        <f>+Menu!F60*100</f>
        <v>-5</v>
      </c>
      <c r="L7" s="522">
        <f>+Menu!D60*100</f>
        <v>-20</v>
      </c>
      <c r="N7" s="454" t="s">
        <v>413</v>
      </c>
      <c r="O7" s="476">
        <v>1</v>
      </c>
      <c r="P7" s="476">
        <v>2</v>
      </c>
      <c r="Q7" s="476">
        <v>3</v>
      </c>
      <c r="R7" s="476">
        <v>4</v>
      </c>
      <c r="T7" t="s">
        <v>620</v>
      </c>
      <c r="U7" s="974">
        <v>25</v>
      </c>
      <c r="V7" t="s">
        <v>297</v>
      </c>
      <c r="Y7" t="s">
        <v>620</v>
      </c>
      <c r="Z7" s="974">
        <f>+U7</f>
        <v>25</v>
      </c>
      <c r="AA7" t="s">
        <v>297</v>
      </c>
      <c r="AD7" t="s">
        <v>620</v>
      </c>
      <c r="AE7" s="974">
        <f>+U7</f>
        <v>25</v>
      </c>
      <c r="AF7" t="s">
        <v>297</v>
      </c>
      <c r="AI7" t="s">
        <v>620</v>
      </c>
      <c r="AJ7" s="974">
        <f>+U7</f>
        <v>25</v>
      </c>
      <c r="AK7" t="s">
        <v>297</v>
      </c>
    </row>
    <row r="8" spans="1:38" ht="15" thickBot="1" x14ac:dyDescent="0.35">
      <c r="A8" s="696" t="s">
        <v>292</v>
      </c>
      <c r="B8" s="859">
        <f>+Menu!D23</f>
        <v>200</v>
      </c>
      <c r="C8" s="859">
        <f>+Menu!E23</f>
        <v>5</v>
      </c>
      <c r="D8" s="859">
        <f>+Menu!D37</f>
        <v>12</v>
      </c>
      <c r="E8" s="859">
        <f>+Menu!E37</f>
        <v>0.6</v>
      </c>
      <c r="F8" s="860">
        <f>+Menu!F37</f>
        <v>1</v>
      </c>
      <c r="N8" s="454" t="s">
        <v>223</v>
      </c>
      <c r="O8" s="476" t="str">
        <f>+H10</f>
        <v>Blé d'hiver</v>
      </c>
      <c r="P8" s="476" t="str">
        <f>+H11</f>
        <v>Prairie temporaire</v>
      </c>
      <c r="Q8" s="476" t="str">
        <f>+H12</f>
        <v>Orge d'hiver</v>
      </c>
      <c r="R8" s="476" t="str">
        <f>+H13</f>
        <v>Maïs</v>
      </c>
      <c r="T8" t="s">
        <v>621</v>
      </c>
      <c r="U8" s="975">
        <f>+Menu!D34</f>
        <v>12</v>
      </c>
      <c r="V8" t="s">
        <v>472</v>
      </c>
      <c r="Y8" t="s">
        <v>621</v>
      </c>
      <c r="Z8" s="975">
        <f>+Menu!D37</f>
        <v>12</v>
      </c>
      <c r="AA8" t="s">
        <v>472</v>
      </c>
      <c r="AD8" t="s">
        <v>621</v>
      </c>
      <c r="AE8" s="975">
        <f>+Menu!D35</f>
        <v>12</v>
      </c>
      <c r="AF8" t="s">
        <v>472</v>
      </c>
      <c r="AI8" t="s">
        <v>621</v>
      </c>
      <c r="AJ8" s="975">
        <f>+Menu!D36</f>
        <v>12</v>
      </c>
      <c r="AK8" t="s">
        <v>472</v>
      </c>
    </row>
    <row r="9" spans="1:38" ht="15" thickBot="1" x14ac:dyDescent="0.35">
      <c r="A9" s="668" t="s">
        <v>423</v>
      </c>
      <c r="B9" s="50">
        <f>B2-(C8+C7)</f>
        <v>190</v>
      </c>
      <c r="C9" s="630">
        <f>C2-(C5+C6)</f>
        <v>190</v>
      </c>
      <c r="I9" s="454" t="s">
        <v>527</v>
      </c>
      <c r="J9" s="454" t="s">
        <v>525</v>
      </c>
      <c r="K9" s="454" t="s">
        <v>556</v>
      </c>
      <c r="L9" s="454"/>
      <c r="N9" s="454" t="s">
        <v>525</v>
      </c>
      <c r="O9" s="476">
        <f>+J10</f>
        <v>7.8</v>
      </c>
      <c r="P9" s="476">
        <f>+J11</f>
        <v>10</v>
      </c>
      <c r="Q9" s="476">
        <f>+J12</f>
        <v>8.5</v>
      </c>
      <c r="R9" s="476">
        <f>+J13</f>
        <v>9.5</v>
      </c>
    </row>
    <row r="10" spans="1:38" x14ac:dyDescent="0.3">
      <c r="H10" s="864" t="str">
        <f>+Menu!C46</f>
        <v>Blé d'hiver</v>
      </c>
      <c r="I10" s="523" t="str">
        <f>IF(Menu!C46=Menu!$V$6, "HIVER",IF(Menu!C46=Menu!$V$7,"HIVER",IF(Menu!C46=Menu!$V$8,"HIVER",IF(Menu!C46=Menu!$V$13,"HIVER",IF(Menu!C46=Menu!$V$16,"HIVER",IF(H10="0","","ETE"))))))</f>
        <v>HIVER</v>
      </c>
      <c r="J10" s="522">
        <f>+Menu!E46</f>
        <v>7.8</v>
      </c>
      <c r="K10" s="663">
        <f>+Menu!J46</f>
        <v>1194.2</v>
      </c>
      <c r="L10" s="454"/>
      <c r="N10" s="454" t="s">
        <v>413</v>
      </c>
      <c r="O10" s="476">
        <v>1</v>
      </c>
      <c r="P10" s="476">
        <v>2</v>
      </c>
      <c r="Q10" s="476">
        <v>3</v>
      </c>
      <c r="R10" s="476">
        <v>4</v>
      </c>
    </row>
    <row r="11" spans="1:38" ht="15" thickBot="1" x14ac:dyDescent="0.35">
      <c r="A11" t="s">
        <v>422</v>
      </c>
      <c r="H11" s="864" t="str">
        <f>+Menu!C47</f>
        <v>Prairie temporaire</v>
      </c>
      <c r="I11" s="523" t="str">
        <f>IF(Menu!C47=Menu!$V$6, "HIVER",IF(Menu!C47=Menu!$V$7,"HIVER",IF(Menu!C47=Menu!$V$8,"HIVER",IF(Menu!C47=Menu!$V$13,"HIVER",IF(Menu!C47=Menu!$V$16,"HIVER",IF(H11="0","","ETE"))))))</f>
        <v>HIVER</v>
      </c>
      <c r="J11" s="522">
        <f>+Menu!E47</f>
        <v>10</v>
      </c>
      <c r="K11" s="663">
        <f>+Menu!J47</f>
        <v>927</v>
      </c>
      <c r="L11" s="454"/>
      <c r="N11" s="454" t="s">
        <v>541</v>
      </c>
      <c r="O11" s="454" t="str">
        <f>+I10</f>
        <v>HIVER</v>
      </c>
      <c r="P11" s="454" t="str">
        <f>+I11</f>
        <v>HIVER</v>
      </c>
      <c r="Q11" s="454" t="str">
        <f>+I12</f>
        <v>HIVER</v>
      </c>
      <c r="R11" s="454" t="str">
        <f>+I13</f>
        <v>ETE</v>
      </c>
      <c r="U11" s="966"/>
      <c r="V11" s="967" t="s">
        <v>612</v>
      </c>
      <c r="Z11" s="966"/>
      <c r="AA11" s="967" t="s">
        <v>612</v>
      </c>
      <c r="AE11" s="966"/>
      <c r="AF11" s="967" t="s">
        <v>612</v>
      </c>
      <c r="AJ11" s="966"/>
      <c r="AK11" s="967" t="s">
        <v>612</v>
      </c>
    </row>
    <row r="12" spans="1:38" x14ac:dyDescent="0.3">
      <c r="A12" s="629" t="s">
        <v>421</v>
      </c>
      <c r="B12" s="672" t="s">
        <v>420</v>
      </c>
      <c r="C12" s="684" t="s">
        <v>419</v>
      </c>
      <c r="E12" s="828" t="s">
        <v>540</v>
      </c>
      <c r="F12" s="866">
        <f>+Menu!D43</f>
        <v>4</v>
      </c>
      <c r="H12" s="864" t="str">
        <f>+Menu!C48</f>
        <v>Orge d'hiver</v>
      </c>
      <c r="I12" s="523" t="str">
        <f>IF(Menu!C48=Menu!$V$6, "HIVER",IF(Menu!C48=Menu!$V$7,"HIVER",IF(Menu!C48=Menu!$V$8,"HIVER",IF(Menu!C48=Menu!$V$13,"HIVER",IF(Menu!C48=Menu!$V$16,"HIVER",IF(H12="0","","ETE"))))))</f>
        <v>HIVER</v>
      </c>
      <c r="J12" s="522">
        <f>+Menu!E48</f>
        <v>8.5</v>
      </c>
      <c r="K12" s="663">
        <f>+Menu!J48</f>
        <v>1280.5</v>
      </c>
      <c r="L12" s="454"/>
      <c r="N12" s="454" t="s">
        <v>413</v>
      </c>
      <c r="O12" s="476">
        <v>1</v>
      </c>
      <c r="P12" s="476">
        <v>2</v>
      </c>
      <c r="Q12" s="476">
        <v>3</v>
      </c>
      <c r="R12" s="476">
        <v>4</v>
      </c>
      <c r="U12" s="966"/>
      <c r="V12" s="968" t="s">
        <v>613</v>
      </c>
      <c r="Z12" s="966"/>
      <c r="AA12" s="968" t="s">
        <v>613</v>
      </c>
      <c r="AE12" s="966"/>
      <c r="AF12" s="968" t="s">
        <v>613</v>
      </c>
      <c r="AJ12" s="966"/>
      <c r="AK12" s="968" t="s">
        <v>613</v>
      </c>
    </row>
    <row r="13" spans="1:38" x14ac:dyDescent="0.3">
      <c r="A13" s="827" t="s">
        <v>418</v>
      </c>
      <c r="B13" s="345">
        <v>1</v>
      </c>
      <c r="C13" s="867">
        <v>100</v>
      </c>
      <c r="E13" s="828" t="s">
        <v>592</v>
      </c>
      <c r="F13" s="866">
        <v>30</v>
      </c>
      <c r="H13" s="864" t="str">
        <f>+Menu!C49</f>
        <v>Maïs</v>
      </c>
      <c r="I13" s="523" t="str">
        <f>IF(Menu!C49=Menu!$V$6, "HIVER",IF(Menu!C49=Menu!$V$7,"HIVER",IF(Menu!C49=Menu!$V$8,"HIVER",IF(Menu!C49=Menu!$V$13,"HIVER",IF(Menu!C49=Menu!$V$16,"HIVER",IF(H13="0","","ETE"))))))</f>
        <v>ETE</v>
      </c>
      <c r="J13" s="522">
        <f>+Menu!E49</f>
        <v>9.5</v>
      </c>
      <c r="K13" s="663">
        <f>+Menu!J49</f>
        <v>1472</v>
      </c>
      <c r="L13" s="454"/>
      <c r="N13" s="865" t="s">
        <v>525</v>
      </c>
      <c r="O13" s="476">
        <f>+J10</f>
        <v>7.8</v>
      </c>
      <c r="P13" s="476">
        <f>+J11</f>
        <v>10</v>
      </c>
      <c r="Q13" s="476">
        <f>+J12</f>
        <v>8.5</v>
      </c>
      <c r="R13" s="476">
        <f>+J13</f>
        <v>9.5</v>
      </c>
      <c r="U13" s="966"/>
      <c r="V13" s="966"/>
      <c r="Z13" s="966"/>
      <c r="AA13" s="966"/>
      <c r="AE13" s="966"/>
      <c r="AF13" s="966"/>
      <c r="AJ13" s="966"/>
      <c r="AK13" s="966"/>
    </row>
    <row r="14" spans="1:38" x14ac:dyDescent="0.3">
      <c r="A14" s="827" t="s">
        <v>417</v>
      </c>
      <c r="B14" s="345">
        <v>1</v>
      </c>
      <c r="C14" s="867">
        <v>50</v>
      </c>
      <c r="E14" s="828" t="s">
        <v>593</v>
      </c>
      <c r="F14" s="866">
        <f>+Menu!D170</f>
        <v>10</v>
      </c>
      <c r="N14" s="454" t="str">
        <f>+N12</f>
        <v>Année</v>
      </c>
      <c r="O14" s="454">
        <f>+O12</f>
        <v>1</v>
      </c>
      <c r="P14" s="454">
        <f>+P12</f>
        <v>2</v>
      </c>
      <c r="Q14" s="454">
        <f>+Q12</f>
        <v>3</v>
      </c>
      <c r="R14" s="454">
        <f>+R12</f>
        <v>4</v>
      </c>
      <c r="T14" t="s">
        <v>614</v>
      </c>
      <c r="U14" s="966">
        <v>10</v>
      </c>
      <c r="V14" s="966"/>
      <c r="Y14" t="s">
        <v>614</v>
      </c>
      <c r="Z14" s="966">
        <v>10</v>
      </c>
      <c r="AA14" s="966"/>
      <c r="AD14" t="s">
        <v>614</v>
      </c>
      <c r="AE14" s="966">
        <v>10</v>
      </c>
      <c r="AF14" s="966"/>
      <c r="AI14" t="s">
        <v>614</v>
      </c>
      <c r="AJ14" s="966">
        <v>10</v>
      </c>
      <c r="AK14" s="966"/>
    </row>
    <row r="15" spans="1:38" ht="72" x14ac:dyDescent="0.3">
      <c r="A15" s="827" t="s">
        <v>416</v>
      </c>
      <c r="B15" s="345">
        <v>1</v>
      </c>
      <c r="C15" s="867">
        <v>100</v>
      </c>
      <c r="E15" t="s">
        <v>594</v>
      </c>
      <c r="F15" s="4">
        <f>+(F13+F14)/2</f>
        <v>20</v>
      </c>
      <c r="N15" s="454" t="s">
        <v>555</v>
      </c>
      <c r="O15" s="663">
        <f>+K10</f>
        <v>1194.2</v>
      </c>
      <c r="P15" s="663">
        <f>+K11</f>
        <v>927</v>
      </c>
      <c r="Q15" s="663">
        <f>+K12</f>
        <v>1280.5</v>
      </c>
      <c r="R15" s="663">
        <f>+K13</f>
        <v>1472</v>
      </c>
      <c r="T15" t="s">
        <v>615</v>
      </c>
      <c r="U15" s="966">
        <v>0</v>
      </c>
      <c r="V15" s="966"/>
      <c r="W15" s="913" t="s">
        <v>616</v>
      </c>
      <c r="Y15" t="s">
        <v>615</v>
      </c>
      <c r="Z15" s="966">
        <v>0</v>
      </c>
      <c r="AA15" s="966"/>
      <c r="AB15" s="913" t="s">
        <v>616</v>
      </c>
      <c r="AD15" t="s">
        <v>615</v>
      </c>
      <c r="AE15" s="966">
        <v>0</v>
      </c>
      <c r="AF15" s="966"/>
      <c r="AG15" s="913" t="s">
        <v>616</v>
      </c>
      <c r="AI15" t="s">
        <v>615</v>
      </c>
      <c r="AJ15" s="966">
        <v>0</v>
      </c>
      <c r="AK15" s="966"/>
      <c r="AL15" s="913" t="s">
        <v>616</v>
      </c>
    </row>
    <row r="16" spans="1:38" ht="15" thickBot="1" x14ac:dyDescent="0.35">
      <c r="A16" s="826" t="s">
        <v>415</v>
      </c>
      <c r="B16" s="630">
        <v>1</v>
      </c>
      <c r="C16" s="868">
        <v>150</v>
      </c>
      <c r="T16" t="s">
        <v>617</v>
      </c>
      <c r="U16" s="969">
        <f>0.25*U8</f>
        <v>3</v>
      </c>
      <c r="V16" s="969"/>
      <c r="W16" s="970">
        <f>+U7</f>
        <v>25</v>
      </c>
      <c r="Y16" t="s">
        <v>617</v>
      </c>
      <c r="Z16" s="969">
        <f>0.25*Z8</f>
        <v>3</v>
      </c>
      <c r="AA16" s="969"/>
      <c r="AB16" s="970">
        <f>+Z7</f>
        <v>25</v>
      </c>
      <c r="AD16" t="s">
        <v>617</v>
      </c>
      <c r="AE16" s="969">
        <f>0.25*AE8</f>
        <v>3</v>
      </c>
      <c r="AF16" s="969"/>
      <c r="AG16" s="970">
        <f>+AE7</f>
        <v>25</v>
      </c>
      <c r="AI16" t="s">
        <v>617</v>
      </c>
      <c r="AJ16" s="969">
        <f>0.25*AJ8</f>
        <v>3</v>
      </c>
      <c r="AK16" s="969"/>
      <c r="AL16" s="970">
        <f>+AJ7</f>
        <v>25</v>
      </c>
    </row>
    <row r="17" spans="1:69" x14ac:dyDescent="0.3">
      <c r="T17" t="s">
        <v>618</v>
      </c>
      <c r="U17" s="969">
        <v>2</v>
      </c>
      <c r="V17" s="969"/>
      <c r="W17" s="970">
        <f>+U8</f>
        <v>12</v>
      </c>
      <c r="Y17" t="s">
        <v>618</v>
      </c>
      <c r="Z17" s="969">
        <v>2</v>
      </c>
      <c r="AA17" s="969"/>
      <c r="AB17" s="970">
        <f>+Z8</f>
        <v>12</v>
      </c>
      <c r="AD17" t="s">
        <v>618</v>
      </c>
      <c r="AE17" s="969">
        <v>2</v>
      </c>
      <c r="AF17" s="969"/>
      <c r="AG17" s="970">
        <f>+AE8</f>
        <v>12</v>
      </c>
      <c r="AI17" t="s">
        <v>618</v>
      </c>
      <c r="AJ17" s="969">
        <v>2</v>
      </c>
      <c r="AK17" s="969"/>
      <c r="AL17" s="970">
        <f>+AJ8</f>
        <v>12</v>
      </c>
      <c r="BJ17" t="s">
        <v>652</v>
      </c>
    </row>
    <row r="18" spans="1:69" ht="15" thickBot="1" x14ac:dyDescent="0.35">
      <c r="W18" s="842">
        <f>VLOOKUP(W16,T21:U51,2)</f>
        <v>6.6028841204018418</v>
      </c>
      <c r="AB18" s="842">
        <f>VLOOKUP(AB16,Y21:Z51,2)</f>
        <v>6.6028841204018418</v>
      </c>
      <c r="AG18" s="842">
        <f>VLOOKUP(AG16,AD21:AE51,2)</f>
        <v>6.6028841204018418</v>
      </c>
      <c r="AL18" s="842">
        <f>VLOOKUP(AL16,AI21:AJ51,2)</f>
        <v>6.6028841204018418</v>
      </c>
      <c r="AO18" s="1006"/>
      <c r="AP18" s="1006"/>
      <c r="AQ18" s="1006"/>
      <c r="AR18" s="1006"/>
      <c r="AS18" s="1007" t="s">
        <v>670</v>
      </c>
      <c r="AT18" s="1007"/>
      <c r="AU18" s="1007"/>
      <c r="AV18" s="1007"/>
      <c r="AW18" s="1007"/>
      <c r="AX18" s="1007"/>
      <c r="AY18" s="1007"/>
      <c r="AZ18" s="1007"/>
      <c r="BA18" s="1007"/>
      <c r="BB18" s="1007"/>
      <c r="BC18" s="1007"/>
      <c r="BD18" s="1007"/>
      <c r="BE18" s="1007"/>
      <c r="BF18" s="1007"/>
      <c r="BG18" s="1007"/>
      <c r="BH18" s="1007"/>
      <c r="BI18" s="1007"/>
      <c r="BJ18" t="s">
        <v>743</v>
      </c>
      <c r="BN18" t="s">
        <v>744</v>
      </c>
    </row>
    <row r="19" spans="1:69" ht="15" thickBot="1" x14ac:dyDescent="0.35">
      <c r="M19" s="1386" t="s">
        <v>414</v>
      </c>
      <c r="N19" s="1386"/>
      <c r="X19" t="s">
        <v>619</v>
      </c>
      <c r="AC19" t="s">
        <v>619</v>
      </c>
      <c r="AH19" t="s">
        <v>619</v>
      </c>
      <c r="AM19" t="s">
        <v>619</v>
      </c>
      <c r="AO19" s="1006" t="s">
        <v>553</v>
      </c>
      <c r="AP19" s="1006"/>
      <c r="AQ19" s="1006"/>
      <c r="AR19" s="1006"/>
      <c r="AS19" s="1008" t="s">
        <v>558</v>
      </c>
      <c r="AT19" s="1008"/>
      <c r="AU19" s="1008"/>
      <c r="AV19" s="1008"/>
      <c r="AW19" s="1008"/>
      <c r="AX19" s="88" t="s">
        <v>703</v>
      </c>
      <c r="AY19" s="88"/>
      <c r="AZ19" s="88"/>
      <c r="BA19" s="88"/>
      <c r="BB19" s="88"/>
      <c r="BC19" s="88"/>
      <c r="BD19" s="88"/>
      <c r="BE19" s="88"/>
      <c r="BF19" s="88"/>
      <c r="BG19" s="88"/>
      <c r="BH19" s="528" t="s">
        <v>700</v>
      </c>
      <c r="BI19" s="528"/>
      <c r="BJ19" s="1105" t="s">
        <v>722</v>
      </c>
      <c r="BK19" s="1091" t="s">
        <v>714</v>
      </c>
      <c r="BL19" s="1091"/>
      <c r="BM19" s="1091"/>
      <c r="BN19" s="1105" t="s">
        <v>722</v>
      </c>
      <c r="BO19" s="1091" t="s">
        <v>714</v>
      </c>
      <c r="BP19" s="1091"/>
      <c r="BQ19" s="1091"/>
    </row>
    <row r="20" spans="1:69" ht="29.4" thickBot="1" x14ac:dyDescent="0.35">
      <c r="I20" s="872" t="s">
        <v>551</v>
      </c>
      <c r="J20" s="872"/>
      <c r="K20" s="871" t="s">
        <v>549</v>
      </c>
      <c r="L20" s="871"/>
      <c r="M20" t="s">
        <v>552</v>
      </c>
      <c r="N20" s="873">
        <f>+M22/L22</f>
        <v>0.90249999999999997</v>
      </c>
      <c r="T20" t="s">
        <v>413</v>
      </c>
      <c r="U20" s="971">
        <f>($U$15-$U$14)/(1+EXP((T21-$U$17)/$U$16))+$U$14</f>
        <v>3.392436312341828</v>
      </c>
      <c r="V20" s="971"/>
      <c r="W20" s="972"/>
      <c r="Y20" t="s">
        <v>413</v>
      </c>
      <c r="Z20" s="971">
        <f>($U$15-$U$14)/(1+EXP((Y21-$U$17)/$U$16))+$U$14</f>
        <v>3.392436312341828</v>
      </c>
      <c r="AA20" s="971"/>
      <c r="AB20" s="972"/>
      <c r="AD20" t="s">
        <v>413</v>
      </c>
      <c r="AE20" s="971">
        <f>($U$15-$U$14)/(1+EXP((AD21-$U$17)/$U$16))+$U$14</f>
        <v>3.392436312341828</v>
      </c>
      <c r="AF20" s="971"/>
      <c r="AG20" s="972"/>
      <c r="AI20" t="s">
        <v>413</v>
      </c>
      <c r="AJ20" s="971">
        <f>($U$15-$U$14)/(1+EXP((AI21-$U$17)/$U$16))+$U$14</f>
        <v>3.392436312341828</v>
      </c>
      <c r="AK20" s="971"/>
      <c r="AL20" s="972"/>
      <c r="AO20" s="1006"/>
      <c r="AP20" s="1006"/>
      <c r="AQ20" s="1006"/>
      <c r="AR20" s="1006"/>
      <c r="AS20" s="1008"/>
      <c r="AT20" s="1008"/>
      <c r="AU20" s="1008"/>
      <c r="AV20" s="1008"/>
      <c r="AW20" s="1008"/>
      <c r="AX20" s="88"/>
      <c r="AY20" s="88" t="s">
        <v>691</v>
      </c>
      <c r="AZ20" s="88"/>
      <c r="BA20" s="88"/>
      <c r="BB20" s="88" t="s">
        <v>695</v>
      </c>
      <c r="BC20" s="88"/>
      <c r="BD20" s="88"/>
      <c r="BE20" s="88"/>
      <c r="BF20" s="88"/>
      <c r="BG20" s="88"/>
      <c r="BH20" s="528" t="s">
        <v>704</v>
      </c>
      <c r="BI20" s="528"/>
      <c r="BJ20" s="1106" t="s">
        <v>668</v>
      </c>
      <c r="BK20" s="1097" t="s">
        <v>713</v>
      </c>
      <c r="BL20" s="1094" t="s">
        <v>711</v>
      </c>
      <c r="BM20" s="1092" t="s">
        <v>658</v>
      </c>
      <c r="BN20" s="1106" t="s">
        <v>668</v>
      </c>
      <c r="BO20" s="1097" t="s">
        <v>713</v>
      </c>
      <c r="BP20" s="1094" t="s">
        <v>711</v>
      </c>
      <c r="BQ20" s="1092" t="s">
        <v>658</v>
      </c>
    </row>
    <row r="21" spans="1:69" ht="28.8" x14ac:dyDescent="0.3">
      <c r="A21" t="s">
        <v>413</v>
      </c>
      <c r="C21" t="s">
        <v>223</v>
      </c>
      <c r="D21" t="s">
        <v>412</v>
      </c>
      <c r="E21" t="s">
        <v>411</v>
      </c>
      <c r="F21" t="s">
        <v>410</v>
      </c>
      <c r="G21" t="s">
        <v>409</v>
      </c>
      <c r="H21" t="s">
        <v>408</v>
      </c>
      <c r="I21" s="872" t="s">
        <v>548</v>
      </c>
      <c r="J21" s="872" t="s">
        <v>550</v>
      </c>
      <c r="K21" s="871" t="s">
        <v>547</v>
      </c>
      <c r="L21" s="871" t="s">
        <v>548</v>
      </c>
      <c r="M21" t="s">
        <v>546</v>
      </c>
      <c r="N21" t="s">
        <v>407</v>
      </c>
      <c r="O21" t="s">
        <v>406</v>
      </c>
      <c r="T21">
        <v>0</v>
      </c>
      <c r="U21" s="971">
        <v>0</v>
      </c>
      <c r="V21" s="973">
        <v>0</v>
      </c>
      <c r="W21" s="971">
        <f>IF(T21&gt;$W$16,0,U21*$W$17/$W$18)</f>
        <v>0</v>
      </c>
      <c r="X21" s="869">
        <f>+W21</f>
        <v>0</v>
      </c>
      <c r="Y21">
        <v>0</v>
      </c>
      <c r="Z21" s="971">
        <v>0</v>
      </c>
      <c r="AA21" s="973">
        <v>0</v>
      </c>
      <c r="AB21" s="971">
        <f>IF(Y21&gt;$W$16,0,Z21*$W$17/$W$18)</f>
        <v>0</v>
      </c>
      <c r="AC21" s="869">
        <f>+AB21</f>
        <v>0</v>
      </c>
      <c r="AD21">
        <v>0</v>
      </c>
      <c r="AE21" s="971">
        <v>0</v>
      </c>
      <c r="AF21" s="973">
        <v>0</v>
      </c>
      <c r="AG21" s="971">
        <f>IF(AD21&gt;$W$16,0,AE21*$W$17/$W$18)</f>
        <v>0</v>
      </c>
      <c r="AH21" s="869">
        <f>+AG21</f>
        <v>0</v>
      </c>
      <c r="AI21">
        <v>0</v>
      </c>
      <c r="AJ21" s="971">
        <v>0</v>
      </c>
      <c r="AK21" s="973">
        <v>0</v>
      </c>
      <c r="AL21" s="971">
        <f>IF(AI21&gt;$W$16,0,AJ21*$W$17/$W$18)</f>
        <v>0</v>
      </c>
      <c r="AM21" s="869">
        <f>+AL21</f>
        <v>0</v>
      </c>
      <c r="AO21" s="1030" t="s">
        <v>554</v>
      </c>
      <c r="AP21" s="1030" t="s">
        <v>689</v>
      </c>
      <c r="AQ21" s="1030" t="s">
        <v>557</v>
      </c>
      <c r="AR21" s="1030" t="s">
        <v>688</v>
      </c>
      <c r="AS21" s="1029" t="s">
        <v>554</v>
      </c>
      <c r="AT21" s="1029" t="s">
        <v>689</v>
      </c>
      <c r="AU21" s="1029" t="s">
        <v>557</v>
      </c>
      <c r="AV21" s="1029" t="s">
        <v>688</v>
      </c>
      <c r="AW21" s="1029" t="s">
        <v>690</v>
      </c>
      <c r="AX21" s="1036" t="s">
        <v>694</v>
      </c>
      <c r="AY21" s="1035" t="s">
        <v>693</v>
      </c>
      <c r="AZ21" s="1035" t="s">
        <v>351</v>
      </c>
      <c r="BA21" s="1035" t="s">
        <v>692</v>
      </c>
      <c r="BB21" s="1035" t="s">
        <v>693</v>
      </c>
      <c r="BC21" s="1035" t="s">
        <v>351</v>
      </c>
      <c r="BD21" s="1035" t="s">
        <v>692</v>
      </c>
      <c r="BE21" s="1035" t="s">
        <v>696</v>
      </c>
      <c r="BF21" s="1035" t="s">
        <v>697</v>
      </c>
      <c r="BG21" s="1035" t="s">
        <v>698</v>
      </c>
      <c r="BH21" s="528" t="s">
        <v>696</v>
      </c>
      <c r="BI21" s="528" t="s">
        <v>701</v>
      </c>
    </row>
    <row r="22" spans="1:69" x14ac:dyDescent="0.3">
      <c r="A22">
        <v>1</v>
      </c>
      <c r="B22" t="str">
        <f t="shared" ref="B22:B51" si="0">IF(A22&gt;$F$13," ",HLOOKUP(IF(A22-(F$12*ROUNDDOWN(A22/F$12,0))=0,F$12,A22-(F$12*ROUNDDOWN(A22/F$12,0))),$N$7:$R$8,2,FALSE))</f>
        <v>Blé d'hiver</v>
      </c>
      <c r="C22" t="str">
        <f t="shared" ref="C22:C51" si="1">IF(A22&gt;$F$13," ",HLOOKUP(IF(A22-(F$12*ROUNDDOWN(A22/F$12,0))=0,F$12,A22-(F$12*ROUNDDOWN(A22/F$12,0))),$N$10:$R$11,2,FALSE))</f>
        <v>HIVER</v>
      </c>
      <c r="D22" s="869">
        <f>+$X21</f>
        <v>0</v>
      </c>
      <c r="E22" s="869">
        <f>+AC21</f>
        <v>0</v>
      </c>
      <c r="F22" s="869">
        <f>+AH21</f>
        <v>0</v>
      </c>
      <c r="G22" s="869">
        <f>+AM21</f>
        <v>0</v>
      </c>
      <c r="H22" t="s">
        <v>405</v>
      </c>
      <c r="I22" s="842">
        <f ca="1">'Générateur P.Durable 25ans'!C192</f>
        <v>28.158000000000001</v>
      </c>
      <c r="J22" s="842">
        <f ca="1">I22/($B$9*$C$9/10000)</f>
        <v>7.8000000000000007</v>
      </c>
      <c r="K22">
        <f>IF(A22&lt;=$U$7,IF(A22&gt;$F$13," ",HLOOKUP(IF(A22-(F$12*ROUNDDOWN(A22/F$12,0))=0,F$12,A22-(F$12*ROUNDDOWN(A22/F$12,0))),$N$12:$R$13,2,FALSE)),0)</f>
        <v>7.8</v>
      </c>
      <c r="L22">
        <f t="shared" ref="L22:L51" si="2">K22*($B$2*$C$2)/10000</f>
        <v>31.2</v>
      </c>
      <c r="M22">
        <f>IF(C22="ETE",(B$2-(C$5+C$6))*(C$2-(C$7+C$8))/10000*K22,(B$2-(C$5+C$6))*(C$2-(C$7+C$8))/10000*K22)</f>
        <v>28.157999999999998</v>
      </c>
      <c r="N22">
        <f ca="1">I22-L22</f>
        <v>-3.041999999999998</v>
      </c>
      <c r="O22">
        <f t="shared" ref="O22:O51" ca="1" si="3">I22-M22</f>
        <v>0</v>
      </c>
      <c r="T22">
        <v>1</v>
      </c>
      <c r="U22" s="971">
        <f>($U$15-$U$14)/(1+EXP((T22-$U$17)/$U$16))+$U$14-$U$20</f>
        <v>0.7818616230350246</v>
      </c>
      <c r="V22" s="973">
        <v>1</v>
      </c>
      <c r="W22" s="971">
        <f t="shared" ref="W22:W51" si="4">IF(T22&gt;$W$16,0,U22*$W$17/$W$18)</f>
        <v>1.4209456512238927</v>
      </c>
      <c r="X22" s="869">
        <f>IF(W22=0,$W$17,W22)</f>
        <v>1.4209456512238927</v>
      </c>
      <c r="Y22">
        <v>1</v>
      </c>
      <c r="Z22" s="971">
        <f>($U$15-$U$14)/(1+EXP((Y22-$U$17)/$U$16))+$U$14-$U$20</f>
        <v>0.7818616230350246</v>
      </c>
      <c r="AA22" s="973">
        <v>1</v>
      </c>
      <c r="AB22" s="971">
        <f t="shared" ref="AB22:AB51" si="5">IF(Y22&gt;$W$16,0,Z22*$W$17/$W$18)</f>
        <v>1.4209456512238927</v>
      </c>
      <c r="AC22" s="869">
        <f>IF(AB22=0,$W$17,AB22)</f>
        <v>1.4209456512238927</v>
      </c>
      <c r="AD22">
        <v>1</v>
      </c>
      <c r="AE22" s="971">
        <f>($U$15-$U$14)/(1+EXP((AD22-$U$17)/$U$16))+$U$14-$U$20</f>
        <v>0.7818616230350246</v>
      </c>
      <c r="AF22" s="973">
        <v>1</v>
      </c>
      <c r="AG22" s="971">
        <f t="shared" ref="AG22:AG51" si="6">IF(AD22&gt;$W$16,0,AE22*$W$17/$W$18)</f>
        <v>1.4209456512238927</v>
      </c>
      <c r="AH22" s="869">
        <f>IF(AG22=0,$W$17,AG22)</f>
        <v>1.4209456512238927</v>
      </c>
      <c r="AI22">
        <v>1</v>
      </c>
      <c r="AJ22" s="971">
        <f>($U$15-$U$14)/(1+EXP((AI22-$U$17)/$U$16))+$U$14-$U$20</f>
        <v>0.7818616230350246</v>
      </c>
      <c r="AK22" s="973">
        <v>1</v>
      </c>
      <c r="AL22" s="971">
        <f t="shared" ref="AL22:AL51" si="7">IF(AI22&gt;$W$16,0,AJ22*$W$17/$W$18)</f>
        <v>1.4209456512238927</v>
      </c>
      <c r="AM22" s="869">
        <f>IF(AL22=0,$W$17,AL22)</f>
        <v>1.4209456512238927</v>
      </c>
      <c r="AO22" s="869">
        <f>+'Générateur P.Durable 25ans'!K22</f>
        <v>7.8</v>
      </c>
      <c r="AP22" s="877">
        <f>IF(Résultats!$B54&lt;='Générateur P.Durable 25ans'!$U$7,IF(Résultats!$B54&gt;'Générateur P.Durable 25ans'!$F$13," ",HLOOKUP(IF(Résultats!$B54-('Générateur P.Durable 25ans'!$F$12*ROUNDDOWN(Résultats!$B54/'Générateur P.Durable 25ans'!$F$12,0))=0,'Générateur P.Durable 25ans'!$F$12,Résultats!$B54-('Générateur P.Durable 25ans'!$F$12*ROUNDDOWN(Résultats!$B54/'Générateur P.Durable 25ans'!$F$12,0))),'Générateur P.Durable 25ans'!$N$14:$R$15,2,FALSE)),0)</f>
        <v>1194.2</v>
      </c>
      <c r="AQ22" s="869">
        <f>+'Générateur P.Durable 25ans'!L22</f>
        <v>31.2</v>
      </c>
      <c r="AR22" s="876">
        <f>+AP22*Menu!$F$13</f>
        <v>4776.8</v>
      </c>
      <c r="AS22" s="869">
        <f ca="1">+'Générateur P.Durable 25ans'!D192</f>
        <v>7.0395000000000003</v>
      </c>
      <c r="AT22" s="877">
        <f ca="1">IF(Résultats!$B54&lt;='Générateur P.Durable 25ans'!$U$7,+AP22*AS22/AO22+IF(Résultats!$B54&lt;=Menu!$G$64,Menu!$D$64,0),0)</f>
        <v>1084.7655000000002</v>
      </c>
      <c r="AU22" s="869">
        <f ca="1">+'Générateur P.Durable 25ans'!C192</f>
        <v>28.158000000000001</v>
      </c>
      <c r="AV22" s="877">
        <f ca="1">+AT22*Menu!$F$13</f>
        <v>4339.0620000000008</v>
      </c>
      <c r="AW22" s="1010">
        <f t="shared" ref="AW22:AW51" ca="1" si="8">IF(AO22&gt;0,+AV22/AR22,0)</f>
        <v>0.90836166471277857</v>
      </c>
      <c r="AX22" s="876">
        <f>+'Base de données Haies'!I26*Menu!D246*Menu!E89+(Menu!D247+Menu!D248)*Menu!D95*1000*'Base de données Haies'!I26+IF(Résultats!B54&lt;Menu!$D$253,Menu!$D$252*Menu!$F$13,0)+IF(Résultats!B54&lt;Menu!$D$258,Menu!$D$257*Menu!$F$13,0)+IF(Résultats!B54&lt;Menu!$D$263,Menu!$D$262*Menu!$D$24,0)+IF(Résultats!B54&lt;Menu!D268,Menu!$G$267,0)</f>
        <v>0</v>
      </c>
      <c r="AY22" s="1034">
        <f>+IF('Base de données Haies'!$I$26=1,Menu!$E$88)*Menu!$D$95+Menu!$K$113+Menu!$I$217+Menu!$I$218</f>
        <v>3.7866666666666662</v>
      </c>
      <c r="AZ22" s="1034">
        <f>+AY22/Menu!$F$13</f>
        <v>0.94666666666666655</v>
      </c>
      <c r="BA22" s="1034">
        <f>+AY22/Menu!$D$123</f>
        <v>4.7333333333333325</v>
      </c>
      <c r="BE22" s="1034">
        <f t="shared" ref="BE22:BE31" si="9">+AX22+BB22-AY22</f>
        <v>-3.7866666666666662</v>
      </c>
      <c r="BF22" s="1034">
        <f>+BE22/Menu!$F$13</f>
        <v>-0.94666666666666655</v>
      </c>
      <c r="BG22" s="1034">
        <f>+BE22/Menu!$D$123</f>
        <v>-4.7333333333333325</v>
      </c>
      <c r="BH22" s="1009">
        <f t="shared" ref="BH22:BH31" ca="1" si="10">+BE22+AV22</f>
        <v>4335.2753333333339</v>
      </c>
      <c r="BI22" s="1009">
        <f t="shared" ref="BI22:BI31" ca="1" si="11">+BF22+AT22</f>
        <v>1083.8188333333335</v>
      </c>
      <c r="BJ22" s="1009">
        <f>Résultats!D92+'Générateur P.Durable 25ans'!AP22/(1+Résultats!$D$29)^(Résultats!$B93-1)</f>
        <v>1194.2</v>
      </c>
      <c r="BK22" s="1009">
        <f ca="1">Résultats!U92+'Générateur P.Durable 25ans'!AT22/(1+Résultats!$D$31)^(Résultats!$B93-1)</f>
        <v>1084.7655000000002</v>
      </c>
      <c r="BL22" s="1009">
        <f>Résultats!AE92+'Générateur P.Durable 25ans'!BF22/(1+Résultats!$D$31)^(Résultats!$B93-1)</f>
        <v>-0.94666666666666655</v>
      </c>
      <c r="BM22" s="1009">
        <f ca="1">Résultats!AE92+'Générateur P.Durable 25ans'!BI22/(1+Résultats!$D$31)^(Résultats!$B93-1)</f>
        <v>1083.8188333333335</v>
      </c>
      <c r="BN22" s="1009">
        <f>Résultats!I92+'Générateur P.Durable 25ans'!AR22/(1+Résultats!$D$29)^(Résultats!$B93-1)</f>
        <v>4776.8</v>
      </c>
      <c r="BO22" s="1009">
        <f ca="1">Résultats!Z92+'Générateur P.Durable 25ans'!AV22/(1+Résultats!$D$31)^(Résultats!$B93-1)</f>
        <v>4339.0620000000008</v>
      </c>
      <c r="BP22" s="1009">
        <f>Résultats!AJ92+'Générateur P.Durable 25ans'!BE22/(1+Résultats!$D$31)^(Résultats!$B93-1)</f>
        <v>-3.7866666666666662</v>
      </c>
      <c r="BQ22" s="1009">
        <f ca="1">Résultats!AT92+'Générateur P.Durable 25ans'!BH22/(1+Résultats!$D$31)^(Résultats!$B93-1)</f>
        <v>4335.2753333333339</v>
      </c>
    </row>
    <row r="23" spans="1:69" x14ac:dyDescent="0.3">
      <c r="A23">
        <v>2</v>
      </c>
      <c r="B23" t="str">
        <f t="shared" si="0"/>
        <v>Prairie temporaire</v>
      </c>
      <c r="C23" t="str">
        <f t="shared" si="1"/>
        <v>HIVER</v>
      </c>
      <c r="D23" s="869">
        <f t="shared" ref="D23:D51" si="12">+$X22</f>
        <v>1.4209456512238927</v>
      </c>
      <c r="E23" s="869">
        <f t="shared" ref="E23:E51" si="13">+AC22</f>
        <v>1.4209456512238927</v>
      </c>
      <c r="F23" s="869">
        <f t="shared" ref="F23:F51" si="14">+AH22</f>
        <v>1.4209456512238927</v>
      </c>
      <c r="G23" s="869">
        <f t="shared" ref="G23:G51" si="15">+AM22</f>
        <v>1.4209456512238927</v>
      </c>
      <c r="H23" t="s">
        <v>405</v>
      </c>
      <c r="I23" s="842">
        <f ca="1">'Générateur P.Durable 25ans'!C193</f>
        <v>37.406101309693376</v>
      </c>
      <c r="J23" s="842">
        <f t="shared" ref="J23:J51" ca="1" si="16">I23/($B$9*$C$9/10000)</f>
        <v>10.36180091681257</v>
      </c>
      <c r="K23">
        <f t="shared" ref="K23:K51" si="17">IF(A23&lt;=$U$7,IF(A23&gt;$F$13," ",HLOOKUP(IF(A23-(F$12*ROUNDDOWN(A23/F$12,0))=0,F$12,A23-(F$12*ROUNDDOWN(A23/F$12,0))),$N$12:$R$13,2,FALSE)),0)</f>
        <v>10</v>
      </c>
      <c r="L23">
        <f t="shared" si="2"/>
        <v>40</v>
      </c>
      <c r="M23">
        <f t="shared" ref="M23:M51" si="18">IF(C23="ETE",(B$2-(C$5+C$6))*(C$2-(C$7+C$8))/10000*K23,(B$2-(C$5+C$6))*(C$2-(C$7+C$8))/10000*K23)</f>
        <v>36.1</v>
      </c>
      <c r="N23">
        <f t="shared" ref="N23:N51" ca="1" si="19">I23-L23</f>
        <v>-2.5938986903066237</v>
      </c>
      <c r="O23">
        <f t="shared" ca="1" si="3"/>
        <v>1.3061013096933749</v>
      </c>
      <c r="T23">
        <v>2</v>
      </c>
      <c r="U23" s="971">
        <f t="shared" ref="U23:U51" si="20">($U$15-$U$14)/(1+EXP((T23-$U$17)/$U$16))+$U$14-$U$20</f>
        <v>1.607563687658172</v>
      </c>
      <c r="V23" s="973">
        <v>2</v>
      </c>
      <c r="W23" s="971">
        <f t="shared" si="4"/>
        <v>2.9215663791967406</v>
      </c>
      <c r="X23" s="869">
        <f t="shared" ref="X23:X51" si="21">IF(W23=0,$W$17,W23)</f>
        <v>2.9215663791967406</v>
      </c>
      <c r="Y23">
        <v>2</v>
      </c>
      <c r="Z23" s="971">
        <f t="shared" ref="Z23:Z51" si="22">($U$15-$U$14)/(1+EXP((Y23-$U$17)/$U$16))+$U$14-$U$20</f>
        <v>1.607563687658172</v>
      </c>
      <c r="AA23" s="973">
        <v>2</v>
      </c>
      <c r="AB23" s="971">
        <f t="shared" si="5"/>
        <v>2.9215663791967406</v>
      </c>
      <c r="AC23" s="869">
        <f t="shared" ref="AC23:AC51" si="23">IF(AB23=0,$W$17,AB23)</f>
        <v>2.9215663791967406</v>
      </c>
      <c r="AD23">
        <v>2</v>
      </c>
      <c r="AE23" s="971">
        <f t="shared" ref="AE23:AE51" si="24">($U$15-$U$14)/(1+EXP((AD23-$U$17)/$U$16))+$U$14-$U$20</f>
        <v>1.607563687658172</v>
      </c>
      <c r="AF23" s="973">
        <v>2</v>
      </c>
      <c r="AG23" s="971">
        <f t="shared" si="6"/>
        <v>2.9215663791967406</v>
      </c>
      <c r="AH23" s="869">
        <f t="shared" ref="AH23:AH51" si="25">IF(AG23=0,$W$17,AG23)</f>
        <v>2.9215663791967406</v>
      </c>
      <c r="AI23">
        <v>2</v>
      </c>
      <c r="AJ23" s="971">
        <f t="shared" ref="AJ23:AJ51" si="26">($U$15-$U$14)/(1+EXP((AI23-$U$17)/$U$16))+$U$14-$U$20</f>
        <v>1.607563687658172</v>
      </c>
      <c r="AK23" s="973">
        <v>2</v>
      </c>
      <c r="AL23" s="971">
        <f t="shared" si="7"/>
        <v>2.9215663791967406</v>
      </c>
      <c r="AM23" s="869">
        <f t="shared" ref="AM23:AM51" si="27">IF(AL23=0,$W$17,AL23)</f>
        <v>2.9215663791967406</v>
      </c>
      <c r="AO23" s="869">
        <f>+'Générateur P.Durable 25ans'!K23</f>
        <v>10</v>
      </c>
      <c r="AP23" s="877">
        <f>IF(Résultats!$B55&lt;='Générateur P.Durable 25ans'!$U$7,IF(Résultats!$B55&gt;'Générateur P.Durable 25ans'!$F$13," ",HLOOKUP(IF(Résultats!$B55-('Générateur P.Durable 25ans'!$F$12*ROUNDDOWN(Résultats!$B55/'Générateur P.Durable 25ans'!$F$12,0))=0,'Générateur P.Durable 25ans'!$F$12,Résultats!$B55-('Générateur P.Durable 25ans'!$F$12*ROUNDDOWN(Résultats!$B55/'Générateur P.Durable 25ans'!$F$12,0))),'Générateur P.Durable 25ans'!$N$14:$R$15,2,FALSE)),0)</f>
        <v>927</v>
      </c>
      <c r="AQ23" s="869">
        <f>+'Générateur P.Durable 25ans'!L23</f>
        <v>40</v>
      </c>
      <c r="AR23" s="876">
        <f>+AP23*Menu!$F$13</f>
        <v>3708</v>
      </c>
      <c r="AS23" s="869">
        <f ca="1">+'Générateur P.Durable 25ans'!D193</f>
        <v>9.3515253274233441</v>
      </c>
      <c r="AT23" s="877">
        <f ca="1">IF(Résultats!$B55&lt;='Générateur P.Durable 25ans'!$U$7,+AP23*AS23/AO23+IF(Résultats!$B55&lt;=Menu!$G$64,Menu!$D$64,0),0)</f>
        <v>873.886397852144</v>
      </c>
      <c r="AU23" s="869">
        <f ca="1">+'Générateur P.Durable 25ans'!C193</f>
        <v>37.406101309693376</v>
      </c>
      <c r="AV23" s="877">
        <f ca="1">+AT23*Menu!$F$13</f>
        <v>3495.545591408576</v>
      </c>
      <c r="AW23" s="1010">
        <f t="shared" ca="1" si="8"/>
        <v>0.9427037733032837</v>
      </c>
      <c r="AX23" s="876">
        <f>+IF(Résultats!B55&lt;=Menu!$D$253,Menu!$D$252*Menu!$F$13,0)+IF(Résultats!B55&lt;=Menu!$D$258,Menu!$D$257*Menu!$F$13,0)+IF(Résultats!B55&lt;=Menu!$D$263,Menu!$D$262*Menu!$D$24,0)+IF(Résultats!B55&lt;=Menu!$D$268,Menu!$G$267,0)</f>
        <v>0</v>
      </c>
      <c r="AY23" s="1034">
        <f>+Menu!$K$113+Menu!$J$217</f>
        <v>45.907500000000006</v>
      </c>
      <c r="AZ23" s="1034">
        <f>+AY23/Menu!$F$13</f>
        <v>11.476875000000001</v>
      </c>
      <c r="BA23" s="1034">
        <f>+AY23/Menu!$D$123</f>
        <v>57.384375000000006</v>
      </c>
      <c r="BE23" s="1034">
        <f t="shared" si="9"/>
        <v>-45.907500000000006</v>
      </c>
      <c r="BF23" s="1034">
        <f>+BE23/Menu!$F$13</f>
        <v>-11.476875000000001</v>
      </c>
      <c r="BG23" s="1034">
        <f>+BE23/Menu!$D$123</f>
        <v>-57.384375000000006</v>
      </c>
      <c r="BH23" s="1009">
        <f t="shared" ca="1" si="10"/>
        <v>3449.6380914085762</v>
      </c>
      <c r="BI23" s="1009">
        <f t="shared" ca="1" si="11"/>
        <v>862.40952285214405</v>
      </c>
      <c r="BJ23" s="1009">
        <f>BJ22+'Générateur P.Durable 25ans'!AP23/(1+Résultats!$D$29)^(Résultats!$B94-1)</f>
        <v>2085.5461538461541</v>
      </c>
      <c r="BK23" s="1009">
        <f ca="1">BK22+'Générateur P.Durable 25ans'!AT23/(1+Résultats!$D$31)^(Résultats!$B94-1)</f>
        <v>1933.1988959729556</v>
      </c>
      <c r="BL23" s="1009">
        <f>BL22+'Générateur P.Durable 25ans'!BF23/(1+Résultats!$D$31)^(Résultats!$B94-1)</f>
        <v>-12.089263754045309</v>
      </c>
      <c r="BM23" s="1009">
        <f ca="1">BM22+'Générateur P.Durable 25ans'!BI23/(1+Résultats!$D$31)^(Résultats!$B94-1)</f>
        <v>1921.1096322189101</v>
      </c>
      <c r="BN23" s="1009">
        <f>BN22+'Générateur P.Durable 25ans'!AR23/(1+Résultats!$D$29)^(Résultats!$B94-1)</f>
        <v>8342.1846153846163</v>
      </c>
      <c r="BO23" s="1009">
        <f ca="1">BO22+'Générateur P.Durable 25ans'!AV23/(1+Résultats!$D$31)^(Résultats!$B94-1)</f>
        <v>7732.7955838918224</v>
      </c>
      <c r="BP23" s="1009">
        <f>BP22+'Générateur P.Durable 25ans'!BE23/(1+Résultats!$D$31)^(Résultats!$B94-1)</f>
        <v>-48.357055016181235</v>
      </c>
      <c r="BQ23" s="1009">
        <f ca="1">BQ22+'Générateur P.Durable 25ans'!BH23/(1+Résultats!$D$31)^(Résultats!$B94-1)</f>
        <v>7684.4385288756403</v>
      </c>
    </row>
    <row r="24" spans="1:69" x14ac:dyDescent="0.3">
      <c r="A24">
        <v>3</v>
      </c>
      <c r="B24" t="str">
        <f t="shared" si="0"/>
        <v>Orge d'hiver</v>
      </c>
      <c r="C24" t="str">
        <f t="shared" si="1"/>
        <v>HIVER</v>
      </c>
      <c r="D24" s="869">
        <f t="shared" si="12"/>
        <v>2.9215663791967406</v>
      </c>
      <c r="E24" s="869">
        <f t="shared" si="13"/>
        <v>2.9215663791967406</v>
      </c>
      <c r="F24" s="869">
        <f t="shared" si="14"/>
        <v>2.9215663791967406</v>
      </c>
      <c r="G24" s="869">
        <f t="shared" si="15"/>
        <v>2.9215663791967406</v>
      </c>
      <c r="H24" t="s">
        <v>405</v>
      </c>
      <c r="I24" s="842">
        <f ca="1">'Générateur P.Durable 25ans'!C194</f>
        <v>32.797096028841793</v>
      </c>
      <c r="J24" s="842">
        <f t="shared" ca="1" si="16"/>
        <v>9.0850681520337382</v>
      </c>
      <c r="K24">
        <f t="shared" si="17"/>
        <v>8.5</v>
      </c>
      <c r="L24">
        <f t="shared" si="2"/>
        <v>34</v>
      </c>
      <c r="M24">
        <f t="shared" si="18"/>
        <v>30.684999999999999</v>
      </c>
      <c r="N24">
        <f t="shared" ca="1" si="19"/>
        <v>-1.2029039711582072</v>
      </c>
      <c r="O24">
        <f t="shared" ca="1" si="3"/>
        <v>2.112096028841794</v>
      </c>
      <c r="T24">
        <v>3</v>
      </c>
      <c r="U24" s="971">
        <f t="shared" si="20"/>
        <v>2.4332657522813195</v>
      </c>
      <c r="V24" s="973">
        <v>3</v>
      </c>
      <c r="W24" s="971">
        <f t="shared" si="4"/>
        <v>4.4221871071695888</v>
      </c>
      <c r="X24" s="869">
        <f t="shared" si="21"/>
        <v>4.4221871071695888</v>
      </c>
      <c r="Y24">
        <v>3</v>
      </c>
      <c r="Z24" s="971">
        <f t="shared" si="22"/>
        <v>2.4332657522813195</v>
      </c>
      <c r="AA24" s="973">
        <v>3</v>
      </c>
      <c r="AB24" s="971">
        <f t="shared" si="5"/>
        <v>4.4221871071695888</v>
      </c>
      <c r="AC24" s="869">
        <f t="shared" si="23"/>
        <v>4.4221871071695888</v>
      </c>
      <c r="AD24">
        <v>3</v>
      </c>
      <c r="AE24" s="971">
        <f t="shared" si="24"/>
        <v>2.4332657522813195</v>
      </c>
      <c r="AF24" s="973">
        <v>3</v>
      </c>
      <c r="AG24" s="971">
        <f t="shared" si="6"/>
        <v>4.4221871071695888</v>
      </c>
      <c r="AH24" s="869">
        <f t="shared" si="25"/>
        <v>4.4221871071695888</v>
      </c>
      <c r="AI24">
        <v>3</v>
      </c>
      <c r="AJ24" s="971">
        <f t="shared" si="26"/>
        <v>2.4332657522813195</v>
      </c>
      <c r="AK24" s="973">
        <v>3</v>
      </c>
      <c r="AL24" s="971">
        <f t="shared" si="7"/>
        <v>4.4221871071695888</v>
      </c>
      <c r="AM24" s="869">
        <f t="shared" si="27"/>
        <v>4.4221871071695888</v>
      </c>
      <c r="AO24" s="869">
        <f>+'Générateur P.Durable 25ans'!K24</f>
        <v>8.5</v>
      </c>
      <c r="AP24" s="877">
        <f>IF(Résultats!$B56&lt;='Générateur P.Durable 25ans'!$U$7,IF(Résultats!$B56&gt;'Générateur P.Durable 25ans'!$F$13," ",HLOOKUP(IF(Résultats!$B56-('Générateur P.Durable 25ans'!$F$12*ROUNDDOWN(Résultats!$B56/'Générateur P.Durable 25ans'!$F$12,0))=0,'Générateur P.Durable 25ans'!$F$12,Résultats!$B56-('Générateur P.Durable 25ans'!$F$12*ROUNDDOWN(Résultats!$B56/'Générateur P.Durable 25ans'!$F$12,0))),'Générateur P.Durable 25ans'!$N$14:$R$15,2,FALSE)),0)</f>
        <v>1280.5</v>
      </c>
      <c r="AQ24" s="869">
        <f>+'Générateur P.Durable 25ans'!L24</f>
        <v>34</v>
      </c>
      <c r="AR24" s="876">
        <f>+AP24*Menu!$F$13</f>
        <v>5122</v>
      </c>
      <c r="AS24" s="869">
        <f ca="1">+'Générateur P.Durable 25ans'!D194</f>
        <v>8.1992740072104482</v>
      </c>
      <c r="AT24" s="877">
        <f ca="1">IF(Résultats!$B56&lt;='Générateur P.Durable 25ans'!$U$7,+AP24*AS24/AO24+IF(Résultats!$B56&lt;=Menu!$G$64,Menu!$D$64,0),0)</f>
        <v>1242.196513674468</v>
      </c>
      <c r="AU24" s="869">
        <f ca="1">+'Générateur P.Durable 25ans'!C194</f>
        <v>32.797096028841793</v>
      </c>
      <c r="AV24" s="877">
        <f ca="1">+AT24*Menu!$F$13</f>
        <v>4968.7860546978718</v>
      </c>
      <c r="AW24" s="1010">
        <f t="shared" ca="1" si="8"/>
        <v>0.97008708604019367</v>
      </c>
      <c r="AX24" s="876">
        <f>+IF(Résultats!B56&lt;=Menu!$D$253,Menu!$D$252*Menu!$F$13,0)+IF(Résultats!B56&lt;=Menu!$D$258,Menu!$D$257*Menu!$F$13,0)+IF(Résultats!B56&lt;=Menu!$D$263,Menu!$D$262*Menu!$D$24,0)+IF(Résultats!B56&lt;=Menu!$D$268,Menu!$G$267,0)</f>
        <v>0</v>
      </c>
      <c r="AY24" s="1034">
        <f>+Menu!$K$113+Menu!$J$217</f>
        <v>45.907500000000006</v>
      </c>
      <c r="AZ24" s="1034">
        <f>+AY24/Menu!$F$13</f>
        <v>11.476875000000001</v>
      </c>
      <c r="BA24" s="1034">
        <f>+AY24/Menu!$D$123</f>
        <v>57.384375000000006</v>
      </c>
      <c r="BE24" s="1034">
        <f t="shared" si="9"/>
        <v>-45.907500000000006</v>
      </c>
      <c r="BF24" s="1034">
        <f>+BE24/Menu!$F$13</f>
        <v>-11.476875000000001</v>
      </c>
      <c r="BG24" s="1034">
        <f>+BE24/Menu!$D$123</f>
        <v>-57.384375000000006</v>
      </c>
      <c r="BH24" s="1009">
        <f t="shared" ca="1" si="10"/>
        <v>4922.8785546978716</v>
      </c>
      <c r="BI24" s="1009">
        <f t="shared" ca="1" si="11"/>
        <v>1230.7196386744679</v>
      </c>
      <c r="BJ24" s="1009">
        <f>BJ23+'Générateur P.Durable 25ans'!AP24/(1+Résultats!$D$29)^(Résultats!$B95-1)</f>
        <v>3269.4403846153846</v>
      </c>
      <c r="BK24" s="1009">
        <f ca="1">BK23+'Générateur P.Durable 25ans'!AT24/(1+Résultats!$D$31)^(Résultats!$B95-1)</f>
        <v>3104.0882481027211</v>
      </c>
      <c r="BL24" s="1009">
        <f>BL23+'Générateur P.Durable 25ans'!BF24/(1+Résultats!$D$31)^(Résultats!$B95-1)</f>
        <v>-22.907319178684766</v>
      </c>
      <c r="BM24" s="1009">
        <f ca="1">BM23+'Générateur P.Durable 25ans'!BI24/(1+Résultats!$D$31)^(Résultats!$B95-1)</f>
        <v>3081.1809289240359</v>
      </c>
      <c r="BN24" s="1009">
        <f>BN23+'Générateur P.Durable 25ans'!AR24/(1+Résultats!$D$29)^(Résultats!$B95-1)</f>
        <v>13077.761538461538</v>
      </c>
      <c r="BO24" s="1009">
        <f ca="1">BO23+'Générateur P.Durable 25ans'!AV24/(1+Résultats!$D$31)^(Résultats!$B95-1)</f>
        <v>12416.352992410884</v>
      </c>
      <c r="BP24" s="1009">
        <f>BP23+'Générateur P.Durable 25ans'!BE24/(1+Résultats!$D$31)^(Résultats!$B95-1)</f>
        <v>-91.629276714739063</v>
      </c>
      <c r="BQ24" s="1009">
        <f ca="1">BQ23+'Générateur P.Durable 25ans'!BH24/(1+Résultats!$D$31)^(Résultats!$B95-1)</f>
        <v>12324.723715696144</v>
      </c>
    </row>
    <row r="25" spans="1:69" x14ac:dyDescent="0.3">
      <c r="A25">
        <v>4</v>
      </c>
      <c r="B25" t="str">
        <f t="shared" si="0"/>
        <v>Maïs</v>
      </c>
      <c r="C25" t="str">
        <f t="shared" si="1"/>
        <v>ETE</v>
      </c>
      <c r="D25" s="869">
        <f t="shared" si="12"/>
        <v>4.4221871071695888</v>
      </c>
      <c r="E25" s="869">
        <f t="shared" si="13"/>
        <v>4.4221871071695888</v>
      </c>
      <c r="F25" s="869">
        <f t="shared" si="14"/>
        <v>4.4221871071695888</v>
      </c>
      <c r="G25" s="869">
        <f t="shared" si="15"/>
        <v>4.4221871071695888</v>
      </c>
      <c r="H25" t="s">
        <v>405</v>
      </c>
      <c r="I25" s="842">
        <f ca="1">'Générateur P.Durable 25ans'!C195</f>
        <v>38.058496509455125</v>
      </c>
      <c r="J25" s="842">
        <f t="shared" ca="1" si="16"/>
        <v>10.542519808713331</v>
      </c>
      <c r="K25">
        <f t="shared" si="17"/>
        <v>9.5</v>
      </c>
      <c r="L25">
        <f t="shared" si="2"/>
        <v>38</v>
      </c>
      <c r="M25">
        <f t="shared" si="18"/>
        <v>34.295000000000002</v>
      </c>
      <c r="N25">
        <f t="shared" ca="1" si="19"/>
        <v>5.8496509455125079E-2</v>
      </c>
      <c r="O25">
        <f t="shared" ca="1" si="3"/>
        <v>3.7634965094551234</v>
      </c>
      <c r="T25">
        <v>4</v>
      </c>
      <c r="U25" s="971">
        <f t="shared" si="20"/>
        <v>3.2151273753163432</v>
      </c>
      <c r="V25" s="973">
        <v>4</v>
      </c>
      <c r="W25" s="971">
        <f t="shared" si="4"/>
        <v>5.8431327583934802</v>
      </c>
      <c r="X25" s="869">
        <f t="shared" si="21"/>
        <v>5.8431327583934802</v>
      </c>
      <c r="Y25">
        <v>4</v>
      </c>
      <c r="Z25" s="971">
        <f t="shared" si="22"/>
        <v>3.2151273753163432</v>
      </c>
      <c r="AA25" s="973">
        <v>4</v>
      </c>
      <c r="AB25" s="971">
        <f t="shared" si="5"/>
        <v>5.8431327583934802</v>
      </c>
      <c r="AC25" s="869">
        <f t="shared" si="23"/>
        <v>5.8431327583934802</v>
      </c>
      <c r="AD25">
        <v>4</v>
      </c>
      <c r="AE25" s="971">
        <f t="shared" si="24"/>
        <v>3.2151273753163432</v>
      </c>
      <c r="AF25" s="973">
        <v>4</v>
      </c>
      <c r="AG25" s="971">
        <f t="shared" si="6"/>
        <v>5.8431327583934802</v>
      </c>
      <c r="AH25" s="869">
        <f t="shared" si="25"/>
        <v>5.8431327583934802</v>
      </c>
      <c r="AI25">
        <v>4</v>
      </c>
      <c r="AJ25" s="971">
        <f t="shared" si="26"/>
        <v>3.2151273753163432</v>
      </c>
      <c r="AK25" s="973">
        <v>4</v>
      </c>
      <c r="AL25" s="971">
        <f t="shared" si="7"/>
        <v>5.8431327583934802</v>
      </c>
      <c r="AM25" s="869">
        <f t="shared" si="27"/>
        <v>5.8431327583934802</v>
      </c>
      <c r="AO25" s="869">
        <f>+'Générateur P.Durable 25ans'!K25</f>
        <v>9.5</v>
      </c>
      <c r="AP25" s="877">
        <f>IF(Résultats!$B57&lt;='Générateur P.Durable 25ans'!$U$7,IF(Résultats!$B57&gt;'Générateur P.Durable 25ans'!$F$13," ",HLOOKUP(IF(Résultats!$B57-('Générateur P.Durable 25ans'!$F$12*ROUNDDOWN(Résultats!$B57/'Générateur P.Durable 25ans'!$F$12,0))=0,'Générateur P.Durable 25ans'!$F$12,Résultats!$B57-('Générateur P.Durable 25ans'!$F$12*ROUNDDOWN(Résultats!$B57/'Générateur P.Durable 25ans'!$F$12,0))),'Générateur P.Durable 25ans'!$N$14:$R$15,2,FALSE)),0)</f>
        <v>1472</v>
      </c>
      <c r="AQ25" s="869">
        <f>+'Générateur P.Durable 25ans'!L25</f>
        <v>38</v>
      </c>
      <c r="AR25" s="876">
        <f>+AP25*Menu!$F$13</f>
        <v>5888</v>
      </c>
      <c r="AS25" s="869">
        <f ca="1">+'Générateur P.Durable 25ans'!D195</f>
        <v>9.5146241273637813</v>
      </c>
      <c r="AT25" s="877">
        <f ca="1">IF(Résultats!$B57&lt;='Générateur P.Durable 25ans'!$U$7,+AP25*AS25/AO25+IF(Résultats!$B57&lt;=Menu!$G$64,Menu!$D$64,0),0)</f>
        <v>1481.2659700504721</v>
      </c>
      <c r="AU25" s="869">
        <f ca="1">+'Générateur P.Durable 25ans'!C195</f>
        <v>38.058496509455125</v>
      </c>
      <c r="AV25" s="877">
        <f ca="1">+AT25*Menu!$F$13</f>
        <v>5925.0638802018884</v>
      </c>
      <c r="AW25" s="1010">
        <f t="shared" ca="1" si="8"/>
        <v>1.0062948166103751</v>
      </c>
      <c r="AX25" s="876">
        <f>+IF(Résultats!B57&lt;=Menu!$D$253,Menu!$D$252*Menu!$F$13,0)+IF(Résultats!B57&lt;=Menu!$D$258,Menu!$D$257*Menu!$F$13,0)+IF(Résultats!B57&lt;=Menu!$D$263,Menu!$D$262*Menu!$D$24,0)+IF(Résultats!B57&lt;=Menu!$D$268,Menu!$G$267,0)</f>
        <v>0</v>
      </c>
      <c r="AY25" s="1034">
        <f>+Menu!$K$113+Menu!$J$217</f>
        <v>45.907500000000006</v>
      </c>
      <c r="AZ25" s="1034">
        <f>+AY25/Menu!$F$13</f>
        <v>11.476875000000001</v>
      </c>
      <c r="BA25" s="1034">
        <f>+AY25/Menu!$D$123</f>
        <v>57.384375000000006</v>
      </c>
      <c r="BE25" s="1034">
        <f t="shared" si="9"/>
        <v>-45.907500000000006</v>
      </c>
      <c r="BF25" s="1034">
        <f>+BE25/Menu!$F$13</f>
        <v>-11.476875000000001</v>
      </c>
      <c r="BG25" s="1034">
        <f>+BE25/Menu!$D$123</f>
        <v>-57.384375000000006</v>
      </c>
      <c r="BH25" s="1009">
        <f t="shared" ca="1" si="10"/>
        <v>5879.1563802018882</v>
      </c>
      <c r="BI25" s="1009">
        <f t="shared" ca="1" si="11"/>
        <v>1469.789095050472</v>
      </c>
      <c r="BJ25" s="1009">
        <f>BJ24+'Générateur P.Durable 25ans'!AP25/(1+Résultats!$D$29)^(Résultats!$B96-1)</f>
        <v>4578.0430245789712</v>
      </c>
      <c r="BK25" s="1009">
        <f ca="1">BK24+'Générateur P.Durable 25ans'!AT25/(1+Résultats!$D$31)^(Résultats!$B96-1)</f>
        <v>4459.6564458780776</v>
      </c>
      <c r="BL25" s="1009">
        <f>BL24+'Générateur P.Durable 25ans'!BF25/(1+Résultats!$D$31)^(Résultats!$B96-1)</f>
        <v>-33.410285610373563</v>
      </c>
      <c r="BM25" s="1009">
        <f ca="1">BM24+'Générateur P.Durable 25ans'!BI25/(1+Résultats!$D$31)^(Résultats!$B96-1)</f>
        <v>4426.246160267704</v>
      </c>
      <c r="BN25" s="1009">
        <f>BN24+'Générateur P.Durable 25ans'!AR25/(1+Résultats!$D$29)^(Résultats!$B96-1)</f>
        <v>18312.172098315885</v>
      </c>
      <c r="BO25" s="1009">
        <f ca="1">BO24+'Générateur P.Durable 25ans'!AV25/(1+Résultats!$D$31)^(Résultats!$B96-1)</f>
        <v>17838.625783512311</v>
      </c>
      <c r="BP25" s="1009">
        <f>BP24+'Générateur P.Durable 25ans'!BE25/(1+Résultats!$D$31)^(Résultats!$B96-1)</f>
        <v>-133.64114244149425</v>
      </c>
      <c r="BQ25" s="1009">
        <f ca="1">BQ24+'Générateur P.Durable 25ans'!BH25/(1+Résultats!$D$31)^(Résultats!$B96-1)</f>
        <v>17704.984641070816</v>
      </c>
    </row>
    <row r="26" spans="1:69" x14ac:dyDescent="0.3">
      <c r="A26">
        <v>5</v>
      </c>
      <c r="B26" t="str">
        <f t="shared" si="0"/>
        <v>Blé d'hiver</v>
      </c>
      <c r="C26" t="str">
        <f t="shared" si="1"/>
        <v>HIVER</v>
      </c>
      <c r="D26" s="869">
        <f t="shared" si="12"/>
        <v>5.8431327583934802</v>
      </c>
      <c r="E26" s="869">
        <f t="shared" si="13"/>
        <v>5.8431327583934802</v>
      </c>
      <c r="F26" s="869">
        <f t="shared" si="14"/>
        <v>5.8431327583934802</v>
      </c>
      <c r="G26" s="869">
        <f t="shared" si="15"/>
        <v>5.8431327583934802</v>
      </c>
      <c r="H26" t="s">
        <v>405</v>
      </c>
      <c r="I26" s="842">
        <f ca="1">'Générateur P.Durable 25ans'!C196</f>
        <v>31.425002051845652</v>
      </c>
      <c r="J26" s="842">
        <f t="shared" ca="1" si="16"/>
        <v>8.7049867179627842</v>
      </c>
      <c r="K26">
        <f t="shared" si="17"/>
        <v>7.8</v>
      </c>
      <c r="L26">
        <f t="shared" si="2"/>
        <v>31.2</v>
      </c>
      <c r="M26">
        <f t="shared" si="18"/>
        <v>28.157999999999998</v>
      </c>
      <c r="N26">
        <f t="shared" ca="1" si="19"/>
        <v>0.22500205184565303</v>
      </c>
      <c r="O26">
        <f t="shared" ca="1" si="3"/>
        <v>3.2670020518456546</v>
      </c>
      <c r="T26">
        <v>5</v>
      </c>
      <c r="U26" s="971">
        <f t="shared" si="20"/>
        <v>3.9181494739582208</v>
      </c>
      <c r="V26" s="973">
        <v>5</v>
      </c>
      <c r="W26" s="971">
        <f t="shared" si="4"/>
        <v>7.1207964323077082</v>
      </c>
      <c r="X26" s="869">
        <f t="shared" si="21"/>
        <v>7.1207964323077082</v>
      </c>
      <c r="Y26">
        <v>5</v>
      </c>
      <c r="Z26" s="971">
        <f t="shared" si="22"/>
        <v>3.9181494739582208</v>
      </c>
      <c r="AA26" s="973">
        <v>5</v>
      </c>
      <c r="AB26" s="971">
        <f t="shared" si="5"/>
        <v>7.1207964323077082</v>
      </c>
      <c r="AC26" s="869">
        <f t="shared" si="23"/>
        <v>7.1207964323077082</v>
      </c>
      <c r="AD26">
        <v>5</v>
      </c>
      <c r="AE26" s="971">
        <f t="shared" si="24"/>
        <v>3.9181494739582208</v>
      </c>
      <c r="AF26" s="973">
        <v>5</v>
      </c>
      <c r="AG26" s="971">
        <f t="shared" si="6"/>
        <v>7.1207964323077082</v>
      </c>
      <c r="AH26" s="869">
        <f t="shared" si="25"/>
        <v>7.1207964323077082</v>
      </c>
      <c r="AI26">
        <v>5</v>
      </c>
      <c r="AJ26" s="971">
        <f t="shared" si="26"/>
        <v>3.9181494739582208</v>
      </c>
      <c r="AK26" s="973">
        <v>5</v>
      </c>
      <c r="AL26" s="971">
        <f t="shared" si="7"/>
        <v>7.1207964323077082</v>
      </c>
      <c r="AM26" s="869">
        <f t="shared" si="27"/>
        <v>7.1207964323077082</v>
      </c>
      <c r="AO26" s="869">
        <f>+'Générateur P.Durable 25ans'!K26</f>
        <v>7.8</v>
      </c>
      <c r="AP26" s="877">
        <f>IF(Résultats!$B58&lt;='Générateur P.Durable 25ans'!$U$7,IF(Résultats!$B58&gt;'Générateur P.Durable 25ans'!$F$13," ",HLOOKUP(IF(Résultats!$B58-('Générateur P.Durable 25ans'!$F$12*ROUNDDOWN(Résultats!$B58/'Générateur P.Durable 25ans'!$F$12,0))=0,'Générateur P.Durable 25ans'!$F$12,Résultats!$B58-('Générateur P.Durable 25ans'!$F$12*ROUNDDOWN(Résultats!$B58/'Générateur P.Durable 25ans'!$F$12,0))),'Générateur P.Durable 25ans'!$N$14:$R$15,2,FALSE)),0)</f>
        <v>1194.2</v>
      </c>
      <c r="AQ26" s="869">
        <f>+'Générateur P.Durable 25ans'!L26</f>
        <v>31.2</v>
      </c>
      <c r="AR26" s="876">
        <f>+AP26*Menu!$F$13</f>
        <v>4776.8</v>
      </c>
      <c r="AS26" s="869">
        <f ca="1">+'Générateur P.Durable 25ans'!D196</f>
        <v>7.8562505129614131</v>
      </c>
      <c r="AT26" s="877">
        <f ca="1">IF(Résultats!$B58&lt;='Générateur P.Durable 25ans'!$U$7,+AP26*AS26/AO26+IF(Résultats!$B58&lt;=Menu!$G$64,Menu!$D$64,0),0)</f>
        <v>1209.8120977664771</v>
      </c>
      <c r="AU26" s="869">
        <f ca="1">+'Générateur P.Durable 25ans'!C196</f>
        <v>31.425002051845652</v>
      </c>
      <c r="AV26" s="877">
        <f ca="1">+AT26*Menu!$F$13</f>
        <v>4839.2483910659084</v>
      </c>
      <c r="AW26" s="1010">
        <f t="shared" ca="1" si="8"/>
        <v>1.0130732689386008</v>
      </c>
      <c r="AX26" s="876">
        <f>+IF(Résultats!B58&lt;=Menu!$D$253,Menu!$D$252*Menu!$F$13,0)+IF(Résultats!B58&lt;=Menu!$D$258,Menu!$D$257*Menu!$F$13,0)+IF(Résultats!B58&lt;=Menu!$D$263,Menu!$D$262*Menu!$D$24,0)+IF(Résultats!B58&lt;=Menu!$D$268,Menu!$G$267,0)</f>
        <v>0</v>
      </c>
      <c r="AY26" s="1034">
        <f>+Menu!$K$113+Menu!$J$217</f>
        <v>45.907500000000006</v>
      </c>
      <c r="AZ26" s="1034">
        <f>+AY26/Menu!$F$13</f>
        <v>11.476875000000001</v>
      </c>
      <c r="BA26" s="1034">
        <f>+AY26/Menu!$D$123</f>
        <v>57.384375000000006</v>
      </c>
      <c r="BE26" s="1034">
        <f t="shared" si="9"/>
        <v>-45.907500000000006</v>
      </c>
      <c r="BF26" s="1034">
        <f>+BE26/Menu!$F$13</f>
        <v>-11.476875000000001</v>
      </c>
      <c r="BG26" s="1034">
        <f>+BE26/Menu!$D$123</f>
        <v>-57.384375000000006</v>
      </c>
      <c r="BH26" s="1009">
        <f t="shared" ca="1" si="10"/>
        <v>4793.3408910659082</v>
      </c>
      <c r="BI26" s="1009">
        <f t="shared" ca="1" si="11"/>
        <v>1198.335222766477</v>
      </c>
      <c r="BJ26" s="1009">
        <f>BJ25+'Générateur P.Durable 25ans'!AP26/(1+Résultats!$D$29)^(Résultats!$B97-1)</f>
        <v>5598.8501895066693</v>
      </c>
      <c r="BK26" s="1009">
        <f ca="1">BK25+'Générateur P.Durable 25ans'!AT26/(1+Résultats!$D$31)^(Résultats!$B97-1)</f>
        <v>5534.5588251553017</v>
      </c>
      <c r="BL26" s="1009">
        <f>BL25+'Générateur P.Durable 25ans'!BF26/(1+Résultats!$D$31)^(Résultats!$B97-1)</f>
        <v>-43.607340398420938</v>
      </c>
      <c r="BM26" s="1009">
        <f ca="1">BM25+'Générateur P.Durable 25ans'!BI26/(1+Résultats!$D$31)^(Résultats!$B97-1)</f>
        <v>5490.9514847568807</v>
      </c>
      <c r="BN26" s="1009">
        <f>BN25+'Générateur P.Durable 25ans'!AR26/(1+Résultats!$D$29)^(Résultats!$B97-1)</f>
        <v>22395.400758026677</v>
      </c>
      <c r="BO26" s="1009">
        <f ca="1">BO25+'Générateur P.Durable 25ans'!AV26/(1+Résultats!$D$31)^(Résultats!$B97-1)</f>
        <v>22138.235300621207</v>
      </c>
      <c r="BP26" s="1009">
        <f>BP25+'Générateur P.Durable 25ans'!BE26/(1+Résultats!$D$31)^(Résultats!$B97-1)</f>
        <v>-174.42936159368375</v>
      </c>
      <c r="BQ26" s="1009">
        <f ca="1">BQ25+'Générateur P.Durable 25ans'!BH26/(1+Résultats!$D$31)^(Résultats!$B97-1)</f>
        <v>21963.805939027523</v>
      </c>
    </row>
    <row r="27" spans="1:69" x14ac:dyDescent="0.3">
      <c r="A27">
        <v>6</v>
      </c>
      <c r="B27" t="str">
        <f t="shared" si="0"/>
        <v>Prairie temporaire</v>
      </c>
      <c r="C27" t="str">
        <f t="shared" si="1"/>
        <v>HIVER</v>
      </c>
      <c r="D27" s="869">
        <f t="shared" si="12"/>
        <v>7.1207964323077082</v>
      </c>
      <c r="E27" s="869">
        <f t="shared" si="13"/>
        <v>7.1207964323077082</v>
      </c>
      <c r="F27" s="869">
        <f t="shared" si="14"/>
        <v>7.1207964323077082</v>
      </c>
      <c r="G27" s="869">
        <f t="shared" si="15"/>
        <v>7.1207964323077082</v>
      </c>
      <c r="H27" t="s">
        <v>405</v>
      </c>
      <c r="I27" s="842">
        <f ca="1">'Générateur P.Durable 25ans'!C197</f>
        <v>40.642222298228468</v>
      </c>
      <c r="J27" s="842">
        <f t="shared" ca="1" si="16"/>
        <v>11.258233323608994</v>
      </c>
      <c r="K27">
        <f t="shared" si="17"/>
        <v>10</v>
      </c>
      <c r="L27">
        <f t="shared" si="2"/>
        <v>40</v>
      </c>
      <c r="M27">
        <f t="shared" si="18"/>
        <v>36.1</v>
      </c>
      <c r="N27">
        <f t="shared" ca="1" si="19"/>
        <v>0.64222229822846799</v>
      </c>
      <c r="O27">
        <f t="shared" ca="1" si="3"/>
        <v>4.5422222982284666</v>
      </c>
      <c r="T27">
        <v>6</v>
      </c>
      <c r="U27" s="971">
        <f t="shared" si="20"/>
        <v>4.5214784143977225</v>
      </c>
      <c r="V27" s="973">
        <v>6</v>
      </c>
      <c r="W27" s="971">
        <f t="shared" si="4"/>
        <v>8.2172789925428251</v>
      </c>
      <c r="X27" s="869">
        <f t="shared" si="21"/>
        <v>8.2172789925428251</v>
      </c>
      <c r="Y27">
        <v>6</v>
      </c>
      <c r="Z27" s="971">
        <f t="shared" si="22"/>
        <v>4.5214784143977225</v>
      </c>
      <c r="AA27" s="973">
        <v>6</v>
      </c>
      <c r="AB27" s="971">
        <f t="shared" si="5"/>
        <v>8.2172789925428251</v>
      </c>
      <c r="AC27" s="869">
        <f t="shared" si="23"/>
        <v>8.2172789925428251</v>
      </c>
      <c r="AD27">
        <v>6</v>
      </c>
      <c r="AE27" s="971">
        <f t="shared" si="24"/>
        <v>4.5214784143977225</v>
      </c>
      <c r="AF27" s="973">
        <v>6</v>
      </c>
      <c r="AG27" s="971">
        <f t="shared" si="6"/>
        <v>8.2172789925428251</v>
      </c>
      <c r="AH27" s="869">
        <f t="shared" si="25"/>
        <v>8.2172789925428251</v>
      </c>
      <c r="AI27">
        <v>6</v>
      </c>
      <c r="AJ27" s="971">
        <f t="shared" si="26"/>
        <v>4.5214784143977225</v>
      </c>
      <c r="AK27" s="973">
        <v>6</v>
      </c>
      <c r="AL27" s="971">
        <f t="shared" si="7"/>
        <v>8.2172789925428251</v>
      </c>
      <c r="AM27" s="869">
        <f t="shared" si="27"/>
        <v>8.2172789925428251</v>
      </c>
      <c r="AO27" s="869">
        <f>+'Générateur P.Durable 25ans'!K27</f>
        <v>10</v>
      </c>
      <c r="AP27" s="877">
        <f>IF(Résultats!$B59&lt;='Générateur P.Durable 25ans'!$U$7,IF(Résultats!$B59&gt;'Générateur P.Durable 25ans'!$F$13," ",HLOOKUP(IF(Résultats!$B59-('Générateur P.Durable 25ans'!$F$12*ROUNDDOWN(Résultats!$B59/'Générateur P.Durable 25ans'!$F$12,0))=0,'Générateur P.Durable 25ans'!$F$12,Résultats!$B59-('Générateur P.Durable 25ans'!$F$12*ROUNDDOWN(Résultats!$B59/'Générateur P.Durable 25ans'!$F$12,0))),'Générateur P.Durable 25ans'!$N$14:$R$15,2,FALSE)),0)</f>
        <v>927</v>
      </c>
      <c r="AQ27" s="869">
        <f>+'Générateur P.Durable 25ans'!L27</f>
        <v>40</v>
      </c>
      <c r="AR27" s="876">
        <f>+AP27*Menu!$F$13</f>
        <v>3708</v>
      </c>
      <c r="AS27" s="869">
        <f ca="1">+'Générateur P.Durable 25ans'!D197</f>
        <v>10.160555574557117</v>
      </c>
      <c r="AT27" s="877">
        <f ca="1">IF(Résultats!$B59&lt;='Générateur P.Durable 25ans'!$U$7,+AP27*AS27/AO27+IF(Résultats!$B59&lt;=Menu!$G$64,Menu!$D$64,0),0)</f>
        <v>948.88350176144468</v>
      </c>
      <c r="AU27" s="869">
        <f ca="1">+'Générateur P.Durable 25ans'!C197</f>
        <v>40.642222298228468</v>
      </c>
      <c r="AV27" s="877">
        <f ca="1">+AT27*Menu!$F$13</f>
        <v>3795.5340070457787</v>
      </c>
      <c r="AW27" s="1010">
        <f t="shared" ca="1" si="8"/>
        <v>1.023606798016661</v>
      </c>
      <c r="AX27" s="876">
        <f>+IF(Résultats!B59&lt;=Menu!$D$253,Menu!$D$252*Menu!$F$13,0)+IF(Résultats!B59&lt;=Menu!$D$258,Menu!$D$257*Menu!$F$13,0)+IF(Résultats!B59&lt;=Menu!$D$263,Menu!$D$262*Menu!$D$24,0)+IF(Résultats!B59&lt;=Menu!$D$268,Menu!$G$267,0)</f>
        <v>0</v>
      </c>
      <c r="AY27" s="1034">
        <f>+Menu!$K$113+Menu!$J$217</f>
        <v>45.907500000000006</v>
      </c>
      <c r="AZ27" s="1034">
        <f>+AY27/Menu!$F$13</f>
        <v>11.476875000000001</v>
      </c>
      <c r="BA27" s="1034">
        <f>+AY27/Menu!$D$123</f>
        <v>57.384375000000006</v>
      </c>
      <c r="BE27" s="1034">
        <f t="shared" si="9"/>
        <v>-45.907500000000006</v>
      </c>
      <c r="BF27" s="1034">
        <f>+BE27/Menu!$F$13</f>
        <v>-11.476875000000001</v>
      </c>
      <c r="BG27" s="1034">
        <f>+BE27/Menu!$D$123</f>
        <v>-57.384375000000006</v>
      </c>
      <c r="BH27" s="1009">
        <f t="shared" ca="1" si="10"/>
        <v>3749.6265070457789</v>
      </c>
      <c r="BI27" s="1009">
        <f t="shared" ca="1" si="11"/>
        <v>937.40662676144473</v>
      </c>
      <c r="BJ27" s="1009">
        <f>BJ26+'Générateur P.Durable 25ans'!AP27/(1+Résultats!$D$29)^(Résultats!$B98-1)</f>
        <v>6360.7766174725884</v>
      </c>
      <c r="BK27" s="1009">
        <f ca="1">BK26+'Générateur P.Durable 25ans'!AT27/(1+Résultats!$D$31)^(Résultats!$B98-1)</f>
        <v>6353.0740691319306</v>
      </c>
      <c r="BL27" s="1009">
        <f>BL26+'Générateur P.Durable 25ans'!BF27/(1+Résultats!$D$31)^(Résultats!$B98-1)</f>
        <v>-53.507393590699941</v>
      </c>
      <c r="BM27" s="1009">
        <f ca="1">BM26+'Générateur P.Durable 25ans'!BI27/(1+Résultats!$D$31)^(Résultats!$B98-1)</f>
        <v>6299.5666755412303</v>
      </c>
      <c r="BN27" s="1009">
        <f>BN26+'Générateur P.Durable 25ans'!AR27/(1+Résultats!$D$29)^(Résultats!$B98-1)</f>
        <v>25443.106469890354</v>
      </c>
      <c r="BO27" s="1009">
        <f ca="1">BO26+'Générateur P.Durable 25ans'!AV27/(1+Résultats!$D$31)^(Résultats!$B98-1)</f>
        <v>25412.296276527723</v>
      </c>
      <c r="BP27" s="1009">
        <f>BP26+'Générateur P.Durable 25ans'!BE27/(1+Résultats!$D$31)^(Résultats!$B98-1)</f>
        <v>-214.02957436279976</v>
      </c>
      <c r="BQ27" s="1009">
        <f ca="1">BQ26+'Générateur P.Durable 25ans'!BH27/(1+Résultats!$D$31)^(Résultats!$B98-1)</f>
        <v>25198.266702164921</v>
      </c>
    </row>
    <row r="28" spans="1:69" x14ac:dyDescent="0.3">
      <c r="A28">
        <v>7</v>
      </c>
      <c r="B28" t="str">
        <f t="shared" si="0"/>
        <v>Orge d'hiver</v>
      </c>
      <c r="C28" t="str">
        <f t="shared" si="1"/>
        <v>HIVER</v>
      </c>
      <c r="D28" s="869">
        <f t="shared" si="12"/>
        <v>8.2172789925428251</v>
      </c>
      <c r="E28" s="869">
        <f t="shared" si="13"/>
        <v>8.2172789925428251</v>
      </c>
      <c r="F28" s="869">
        <f t="shared" si="14"/>
        <v>8.2172789925428251</v>
      </c>
      <c r="G28" s="869">
        <f t="shared" si="15"/>
        <v>8.2172789925428251</v>
      </c>
      <c r="H28" t="s">
        <v>405</v>
      </c>
      <c r="I28" s="842">
        <f ca="1">'Générateur P.Durable 25ans'!C198</f>
        <v>34.441676331352937</v>
      </c>
      <c r="J28" s="842">
        <f t="shared" ca="1" si="16"/>
        <v>9.5406305627016454</v>
      </c>
      <c r="K28">
        <f t="shared" si="17"/>
        <v>8.5</v>
      </c>
      <c r="L28">
        <f t="shared" si="2"/>
        <v>34</v>
      </c>
      <c r="M28">
        <f t="shared" si="18"/>
        <v>30.684999999999999</v>
      </c>
      <c r="N28">
        <f t="shared" ca="1" si="19"/>
        <v>0.44167633135293727</v>
      </c>
      <c r="O28">
        <f t="shared" ca="1" si="3"/>
        <v>3.7566763313529385</v>
      </c>
      <c r="T28">
        <v>7</v>
      </c>
      <c r="U28" s="971">
        <f t="shared" si="20"/>
        <v>5.0188726388490208</v>
      </c>
      <c r="V28" s="973">
        <v>7</v>
      </c>
      <c r="W28" s="971">
        <f t="shared" si="4"/>
        <v>9.1212371091139115</v>
      </c>
      <c r="X28" s="869">
        <f t="shared" si="21"/>
        <v>9.1212371091139115</v>
      </c>
      <c r="Y28">
        <v>7</v>
      </c>
      <c r="Z28" s="971">
        <f t="shared" si="22"/>
        <v>5.0188726388490208</v>
      </c>
      <c r="AA28" s="973">
        <v>7</v>
      </c>
      <c r="AB28" s="971">
        <f t="shared" si="5"/>
        <v>9.1212371091139115</v>
      </c>
      <c r="AC28" s="869">
        <f t="shared" si="23"/>
        <v>9.1212371091139115</v>
      </c>
      <c r="AD28">
        <v>7</v>
      </c>
      <c r="AE28" s="971">
        <f t="shared" si="24"/>
        <v>5.0188726388490208</v>
      </c>
      <c r="AF28" s="973">
        <v>7</v>
      </c>
      <c r="AG28" s="971">
        <f t="shared" si="6"/>
        <v>9.1212371091139115</v>
      </c>
      <c r="AH28" s="869">
        <f t="shared" si="25"/>
        <v>9.1212371091139115</v>
      </c>
      <c r="AI28">
        <v>7</v>
      </c>
      <c r="AJ28" s="971">
        <f t="shared" si="26"/>
        <v>5.0188726388490208</v>
      </c>
      <c r="AK28" s="973">
        <v>7</v>
      </c>
      <c r="AL28" s="971">
        <f t="shared" si="7"/>
        <v>9.1212371091139115</v>
      </c>
      <c r="AM28" s="869">
        <f t="shared" si="27"/>
        <v>9.1212371091139115</v>
      </c>
      <c r="AO28" s="869">
        <f>+'Générateur P.Durable 25ans'!K28</f>
        <v>8.5</v>
      </c>
      <c r="AP28" s="877">
        <f>IF(Résultats!$B60&lt;='Générateur P.Durable 25ans'!$U$7,IF(Résultats!$B60&gt;'Générateur P.Durable 25ans'!$F$13," ",HLOOKUP(IF(Résultats!$B60-('Générateur P.Durable 25ans'!$F$12*ROUNDDOWN(Résultats!$B60/'Générateur P.Durable 25ans'!$F$12,0))=0,'Générateur P.Durable 25ans'!$F$12,Résultats!$B60-('Générateur P.Durable 25ans'!$F$12*ROUNDDOWN(Résultats!$B60/'Générateur P.Durable 25ans'!$F$12,0))),'Générateur P.Durable 25ans'!$N$14:$R$15,2,FALSE)),0)</f>
        <v>1280.5</v>
      </c>
      <c r="AQ28" s="869">
        <f>+'Générateur P.Durable 25ans'!L28</f>
        <v>34</v>
      </c>
      <c r="AR28" s="876">
        <f>+AP28*Menu!$F$13</f>
        <v>5122</v>
      </c>
      <c r="AS28" s="869">
        <f ca="1">+'Générateur P.Durable 25ans'!D198</f>
        <v>8.6104190828382343</v>
      </c>
      <c r="AT28" s="877">
        <f ca="1">IF(Résultats!$B60&lt;='Générateur P.Durable 25ans'!$U$7,+AP28*AS28/AO28+IF(Résultats!$B60&lt;=Menu!$G$64,Menu!$D$64,0),0)</f>
        <v>1297.1343100675715</v>
      </c>
      <c r="AU28" s="869">
        <f ca="1">+'Générateur P.Durable 25ans'!C198</f>
        <v>34.441676331352937</v>
      </c>
      <c r="AV28" s="877">
        <f ca="1">+AT28*Menu!$F$13</f>
        <v>5188.537240270286</v>
      </c>
      <c r="AW28" s="1010">
        <f t="shared" ca="1" si="8"/>
        <v>1.0129904803339098</v>
      </c>
      <c r="AX28" s="876">
        <f>+IF(Résultats!B60&lt;=Menu!$D$253,Menu!$D$252*Menu!$F$13,0)+IF(Résultats!B60&lt;=Menu!$D$258,Menu!$D$257*Menu!$F$13,0)+IF(Résultats!B60&lt;=Menu!$D$263,Menu!$D$262*Menu!$D$24,0)+IF(Résultats!B60&lt;=Menu!$D$268,Menu!$G$267,0)</f>
        <v>0</v>
      </c>
      <c r="AY28" s="1034">
        <f>+Menu!$K$113+Menu!$J$217</f>
        <v>45.907500000000006</v>
      </c>
      <c r="AZ28" s="1034">
        <f>+AY28/Menu!$F$13</f>
        <v>11.476875000000001</v>
      </c>
      <c r="BA28" s="1034">
        <f>+AY28/Menu!$D$123</f>
        <v>57.384375000000006</v>
      </c>
      <c r="BE28" s="1034">
        <f t="shared" si="9"/>
        <v>-45.907500000000006</v>
      </c>
      <c r="BF28" s="1034">
        <f>+BE28/Menu!$F$13</f>
        <v>-11.476875000000001</v>
      </c>
      <c r="BG28" s="1034">
        <f>+BE28/Menu!$D$123</f>
        <v>-57.384375000000006</v>
      </c>
      <c r="BH28" s="1009">
        <f t="shared" ca="1" si="10"/>
        <v>5142.6297402702858</v>
      </c>
      <c r="BI28" s="1009">
        <f t="shared" ca="1" si="11"/>
        <v>1285.6574350675714</v>
      </c>
      <c r="BJ28" s="1009">
        <f>BJ27+'Générateur P.Durable 25ans'!AP28/(1+Résultats!$D$29)^(Résultats!$B99-1)</f>
        <v>7372.7743676700402</v>
      </c>
      <c r="BK28" s="1009">
        <f ca="1">BK27+'Générateur P.Durable 25ans'!AT28/(1+Résultats!$D$31)^(Résultats!$B99-1)</f>
        <v>7439.4036326177356</v>
      </c>
      <c r="BL28" s="1009">
        <f>BL27+'Générateur P.Durable 25ans'!BF28/(1+Résultats!$D$31)^(Résultats!$B99-1)</f>
        <v>-63.119095719126157</v>
      </c>
      <c r="BM28" s="1009">
        <f ca="1">BM27+'Générateur P.Durable 25ans'!BI28/(1+Résultats!$D$31)^(Résultats!$B99-1)</f>
        <v>7376.2845368986091</v>
      </c>
      <c r="BN28" s="1009">
        <f>BN27+'Générateur P.Durable 25ans'!AR28/(1+Résultats!$D$29)^(Résultats!$B99-1)</f>
        <v>29491.097470680161</v>
      </c>
      <c r="BO28" s="1009">
        <f ca="1">BO27+'Générateur P.Durable 25ans'!AV28/(1+Résultats!$D$31)^(Résultats!$B99-1)</f>
        <v>29757.614530470943</v>
      </c>
      <c r="BP28" s="1009">
        <f>BP27+'Générateur P.Durable 25ans'!BE28/(1+Résultats!$D$31)^(Résultats!$B99-1)</f>
        <v>-252.47638287650463</v>
      </c>
      <c r="BQ28" s="1009">
        <f ca="1">BQ27+'Générateur P.Durable 25ans'!BH28/(1+Résultats!$D$31)^(Résultats!$B99-1)</f>
        <v>29505.138147594436</v>
      </c>
    </row>
    <row r="29" spans="1:69" x14ac:dyDescent="0.3">
      <c r="A29">
        <v>8</v>
      </c>
      <c r="B29" t="str">
        <f t="shared" si="0"/>
        <v>Maïs</v>
      </c>
      <c r="C29" t="str">
        <f t="shared" si="1"/>
        <v>ETE</v>
      </c>
      <c r="D29" s="869">
        <f t="shared" si="12"/>
        <v>9.1212371091139115</v>
      </c>
      <c r="E29" s="869">
        <f t="shared" si="13"/>
        <v>9.1212371091139115</v>
      </c>
      <c r="F29" s="869">
        <f t="shared" si="14"/>
        <v>9.1212371091139115</v>
      </c>
      <c r="G29" s="869">
        <f t="shared" si="15"/>
        <v>9.1212371091139115</v>
      </c>
      <c r="H29" t="s">
        <v>405</v>
      </c>
      <c r="I29" s="842">
        <f ca="1">'Générateur P.Durable 25ans'!C199</f>
        <v>39.355898186486037</v>
      </c>
      <c r="J29" s="842">
        <f t="shared" ca="1" si="16"/>
        <v>10.901910854982281</v>
      </c>
      <c r="K29">
        <f t="shared" si="17"/>
        <v>9.5</v>
      </c>
      <c r="L29">
        <f t="shared" si="2"/>
        <v>38</v>
      </c>
      <c r="M29">
        <f t="shared" si="18"/>
        <v>34.295000000000002</v>
      </c>
      <c r="N29">
        <f t="shared" ca="1" si="19"/>
        <v>1.3558981864860371</v>
      </c>
      <c r="O29">
        <f t="shared" ca="1" si="3"/>
        <v>5.0608981864860354</v>
      </c>
      <c r="T29">
        <v>8</v>
      </c>
      <c r="U29" s="971">
        <f t="shared" si="20"/>
        <v>5.4155344674369958</v>
      </c>
      <c r="V29" s="973">
        <v>8</v>
      </c>
      <c r="W29" s="971">
        <f t="shared" si="4"/>
        <v>9.8421254143240926</v>
      </c>
      <c r="X29" s="869">
        <f t="shared" si="21"/>
        <v>9.8421254143240926</v>
      </c>
      <c r="Y29">
        <v>8</v>
      </c>
      <c r="Z29" s="971">
        <f t="shared" si="22"/>
        <v>5.4155344674369958</v>
      </c>
      <c r="AA29" s="973">
        <v>8</v>
      </c>
      <c r="AB29" s="971">
        <f t="shared" si="5"/>
        <v>9.8421254143240926</v>
      </c>
      <c r="AC29" s="869">
        <f t="shared" si="23"/>
        <v>9.8421254143240926</v>
      </c>
      <c r="AD29">
        <v>8</v>
      </c>
      <c r="AE29" s="971">
        <f t="shared" si="24"/>
        <v>5.4155344674369958</v>
      </c>
      <c r="AF29" s="973">
        <v>8</v>
      </c>
      <c r="AG29" s="971">
        <f t="shared" si="6"/>
        <v>9.8421254143240926</v>
      </c>
      <c r="AH29" s="869">
        <f t="shared" si="25"/>
        <v>9.8421254143240926</v>
      </c>
      <c r="AI29">
        <v>8</v>
      </c>
      <c r="AJ29" s="971">
        <f t="shared" si="26"/>
        <v>5.4155344674369958</v>
      </c>
      <c r="AK29" s="973">
        <v>8</v>
      </c>
      <c r="AL29" s="971">
        <f t="shared" si="7"/>
        <v>9.8421254143240926</v>
      </c>
      <c r="AM29" s="869">
        <f t="shared" si="27"/>
        <v>9.8421254143240926</v>
      </c>
      <c r="AO29" s="869">
        <f>+'Générateur P.Durable 25ans'!K29</f>
        <v>9.5</v>
      </c>
      <c r="AP29" s="877">
        <f>IF(Résultats!$B61&lt;='Générateur P.Durable 25ans'!$U$7,IF(Résultats!$B61&gt;'Générateur P.Durable 25ans'!$F$13," ",HLOOKUP(IF(Résultats!$B61-('Générateur P.Durable 25ans'!$F$12*ROUNDDOWN(Résultats!$B61/'Générateur P.Durable 25ans'!$F$12,0))=0,'Générateur P.Durable 25ans'!$F$12,Résultats!$B61-('Générateur P.Durable 25ans'!$F$12*ROUNDDOWN(Résultats!$B61/'Générateur P.Durable 25ans'!$F$12,0))),'Générateur P.Durable 25ans'!$N$14:$R$15,2,FALSE)),0)</f>
        <v>1472</v>
      </c>
      <c r="AQ29" s="869">
        <f>+'Générateur P.Durable 25ans'!L29</f>
        <v>38</v>
      </c>
      <c r="AR29" s="876">
        <f>+AP29*Menu!$F$13</f>
        <v>5888</v>
      </c>
      <c r="AS29" s="869">
        <f ca="1">+'Générateur P.Durable 25ans'!D199</f>
        <v>9.8389745466215093</v>
      </c>
      <c r="AT29" s="877">
        <f ca="1">IF(Résultats!$B61&lt;='Générateur P.Durable 25ans'!$U$7,+AP29*AS29/AO29+IF(Résultats!$B61&lt;=Menu!$G$64,Menu!$D$64,0),0)</f>
        <v>1524.5232139607222</v>
      </c>
      <c r="AU29" s="869">
        <f ca="1">+'Générateur P.Durable 25ans'!C199</f>
        <v>39.355898186486037</v>
      </c>
      <c r="AV29" s="877">
        <f ca="1">+AT29*Menu!$F$13</f>
        <v>6098.0928558428886</v>
      </c>
      <c r="AW29" s="1010">
        <f t="shared" ca="1" si="8"/>
        <v>1.0356815312233167</v>
      </c>
      <c r="AX29" s="876">
        <f>+IF(Résultats!B61&lt;=Menu!$D$253,Menu!$D$252*Menu!$F$13,0)+IF(Résultats!B61&lt;=Menu!$D$258,Menu!$D$257*Menu!$F$13,0)+IF(Résultats!B61&lt;=Menu!$D$263,Menu!$D$262*Menu!$D$24,0)+IF(Résultats!B61&lt;=Menu!$D$268,Menu!$G$267,0)</f>
        <v>0</v>
      </c>
      <c r="AY29" s="1034">
        <f>+Menu!$K$113+Menu!$J$217</f>
        <v>45.907500000000006</v>
      </c>
      <c r="AZ29" s="1034">
        <f>+AY29/Menu!$F$13</f>
        <v>11.476875000000001</v>
      </c>
      <c r="BA29" s="1034">
        <f>+AY29/Menu!$D$123</f>
        <v>57.384375000000006</v>
      </c>
      <c r="BE29" s="1034">
        <f t="shared" si="9"/>
        <v>-45.907500000000006</v>
      </c>
      <c r="BF29" s="1034">
        <f>+BE29/Menu!$F$13</f>
        <v>-11.476875000000001</v>
      </c>
      <c r="BG29" s="1034">
        <f>+BE29/Menu!$D$123</f>
        <v>-57.384375000000006</v>
      </c>
      <c r="BH29" s="1009">
        <f t="shared" ca="1" si="10"/>
        <v>6052.1853558428884</v>
      </c>
      <c r="BI29" s="1009">
        <f t="shared" ca="1" si="11"/>
        <v>1513.0463389607221</v>
      </c>
      <c r="BJ29" s="1009">
        <f>BJ28+'Générateur P.Durable 25ans'!AP29/(1+Résultats!$D$29)^(Résultats!$B100-1)</f>
        <v>8491.3733887034778</v>
      </c>
      <c r="BK29" s="1009">
        <f ca="1">BK28+'Générateur P.Durable 25ans'!AT29/(1+Résultats!$D$31)^(Résultats!$B100-1)</f>
        <v>8678.980516735086</v>
      </c>
      <c r="BL29" s="1009">
        <f>BL28+'Générateur P.Durable 25ans'!BF29/(1+Résultats!$D$31)^(Résultats!$B100-1)</f>
        <v>-72.450845358374906</v>
      </c>
      <c r="BM29" s="1009">
        <f ca="1">BM28+'Générateur P.Durable 25ans'!BI29/(1+Résultats!$D$31)^(Résultats!$B100-1)</f>
        <v>8606.5296713767111</v>
      </c>
      <c r="BN29" s="1009">
        <f>BN28+'Générateur P.Durable 25ans'!AR29/(1+Résultats!$D$29)^(Résultats!$B100-1)</f>
        <v>33965.493554813911</v>
      </c>
      <c r="BO29" s="1009">
        <f ca="1">BO28+'Générateur P.Durable 25ans'!AV29/(1+Résultats!$D$31)^(Résultats!$B100-1)</f>
        <v>34715.922066940344</v>
      </c>
      <c r="BP29" s="1009">
        <f>BP28+'Générateur P.Durable 25ans'!BE29/(1+Résultats!$D$31)^(Résultats!$B100-1)</f>
        <v>-289.80338143349962</v>
      </c>
      <c r="BQ29" s="1009">
        <f ca="1">BQ28+'Générateur P.Durable 25ans'!BH29/(1+Résultats!$D$31)^(Résultats!$B100-1)</f>
        <v>34426.118685506844</v>
      </c>
    </row>
    <row r="30" spans="1:69" x14ac:dyDescent="0.3">
      <c r="A30">
        <v>9</v>
      </c>
      <c r="B30" t="str">
        <f t="shared" si="0"/>
        <v>Blé d'hiver</v>
      </c>
      <c r="C30" t="str">
        <f t="shared" si="1"/>
        <v>HIVER</v>
      </c>
      <c r="D30" s="869">
        <f t="shared" si="12"/>
        <v>9.8421254143240926</v>
      </c>
      <c r="E30" s="869">
        <f t="shared" si="13"/>
        <v>9.8421254143240926</v>
      </c>
      <c r="F30" s="869">
        <f t="shared" si="14"/>
        <v>9.8421254143240926</v>
      </c>
      <c r="G30" s="869">
        <f t="shared" si="15"/>
        <v>9.8421254143240926</v>
      </c>
      <c r="H30" t="s">
        <v>405</v>
      </c>
      <c r="I30" s="842">
        <f ca="1">'Générateur P.Durable 25ans'!C200</f>
        <v>31.404268912404319</v>
      </c>
      <c r="J30" s="842">
        <f t="shared" ca="1" si="16"/>
        <v>8.6992434660399773</v>
      </c>
      <c r="K30">
        <f t="shared" si="17"/>
        <v>7.8</v>
      </c>
      <c r="L30">
        <f t="shared" si="2"/>
        <v>31.2</v>
      </c>
      <c r="M30">
        <f t="shared" si="18"/>
        <v>28.157999999999998</v>
      </c>
      <c r="N30">
        <f t="shared" ca="1" si="19"/>
        <v>0.20426891240431999</v>
      </c>
      <c r="O30">
        <f t="shared" ca="1" si="3"/>
        <v>3.2462689124043216</v>
      </c>
      <c r="T30">
        <v>9</v>
      </c>
      <c r="U30" s="971">
        <f t="shared" si="20"/>
        <v>5.7235669155875888</v>
      </c>
      <c r="V30" s="973">
        <v>9</v>
      </c>
      <c r="W30" s="971">
        <f t="shared" si="4"/>
        <v>10.401939778835787</v>
      </c>
      <c r="X30" s="869">
        <f t="shared" si="21"/>
        <v>10.401939778835787</v>
      </c>
      <c r="Y30">
        <v>9</v>
      </c>
      <c r="Z30" s="971">
        <f t="shared" si="22"/>
        <v>5.7235669155875888</v>
      </c>
      <c r="AA30" s="973">
        <v>9</v>
      </c>
      <c r="AB30" s="971">
        <f t="shared" si="5"/>
        <v>10.401939778835787</v>
      </c>
      <c r="AC30" s="869">
        <f t="shared" si="23"/>
        <v>10.401939778835787</v>
      </c>
      <c r="AD30">
        <v>9</v>
      </c>
      <c r="AE30" s="971">
        <f t="shared" si="24"/>
        <v>5.7235669155875888</v>
      </c>
      <c r="AF30" s="973">
        <v>9</v>
      </c>
      <c r="AG30" s="971">
        <f t="shared" si="6"/>
        <v>10.401939778835787</v>
      </c>
      <c r="AH30" s="869">
        <f t="shared" si="25"/>
        <v>10.401939778835787</v>
      </c>
      <c r="AI30">
        <v>9</v>
      </c>
      <c r="AJ30" s="971">
        <f t="shared" si="26"/>
        <v>5.7235669155875888</v>
      </c>
      <c r="AK30" s="973">
        <v>9</v>
      </c>
      <c r="AL30" s="971">
        <f t="shared" si="7"/>
        <v>10.401939778835787</v>
      </c>
      <c r="AM30" s="869">
        <f t="shared" si="27"/>
        <v>10.401939778835787</v>
      </c>
      <c r="AO30" s="869">
        <f>+'Générateur P.Durable 25ans'!K30</f>
        <v>7.8</v>
      </c>
      <c r="AP30" s="877">
        <f>IF(Résultats!$B62&lt;='Générateur P.Durable 25ans'!$U$7,IF(Résultats!$B62&gt;'Générateur P.Durable 25ans'!$F$13," ",HLOOKUP(IF(Résultats!$B62-('Générateur P.Durable 25ans'!$F$12*ROUNDDOWN(Résultats!$B62/'Générateur P.Durable 25ans'!$F$12,0))=0,'Générateur P.Durable 25ans'!$F$12,Résultats!$B62-('Générateur P.Durable 25ans'!$F$12*ROUNDDOWN(Résultats!$B62/'Générateur P.Durable 25ans'!$F$12,0))),'Générateur P.Durable 25ans'!$N$14:$R$15,2,FALSE)),0)</f>
        <v>1194.2</v>
      </c>
      <c r="AQ30" s="869">
        <f>+'Générateur P.Durable 25ans'!L30</f>
        <v>31.2</v>
      </c>
      <c r="AR30" s="876">
        <f>+AP30*Menu!$F$13</f>
        <v>4776.8</v>
      </c>
      <c r="AS30" s="869">
        <f ca="1">+'Générateur P.Durable 25ans'!D200</f>
        <v>7.8510672281010798</v>
      </c>
      <c r="AT30" s="877">
        <f ca="1">IF(Résultats!$B62&lt;='Générateur P.Durable 25ans'!$U$7,+AP30*AS30/AO30+IF(Résultats!$B62&lt;=Menu!$G$64,Menu!$D$64,0),0)</f>
        <v>1202.0185235638858</v>
      </c>
      <c r="AU30" s="869">
        <f ca="1">+'Générateur P.Durable 25ans'!C200</f>
        <v>31.404268912404319</v>
      </c>
      <c r="AV30" s="877">
        <f ca="1">+AT30*Menu!$F$13</f>
        <v>4808.0740942555431</v>
      </c>
      <c r="AW30" s="1010">
        <f t="shared" ca="1" si="8"/>
        <v>1.0065470805257795</v>
      </c>
      <c r="AX30" s="876">
        <f>+IF(Résultats!B62&lt;=Menu!$D$253,Menu!$D$252*Menu!$F$13,0)+IF(Résultats!B62&lt;=Menu!$D$258,Menu!$D$257*Menu!$F$13,0)+IF(Résultats!B62&lt;=Menu!$D$263,Menu!$D$262*Menu!$D$24,0)+IF(Résultats!B62&lt;=Menu!$D$268,Menu!$G$267,0)</f>
        <v>0</v>
      </c>
      <c r="AY30" s="1034">
        <f>+Menu!$K$113+Menu!$J$217</f>
        <v>45.907500000000006</v>
      </c>
      <c r="AZ30" s="1034">
        <f>+AY30/Menu!$F$13</f>
        <v>11.476875000000001</v>
      </c>
      <c r="BA30" s="1034">
        <f>+AY30/Menu!$D$123</f>
        <v>57.384375000000006</v>
      </c>
      <c r="BE30" s="1034">
        <f t="shared" si="9"/>
        <v>-45.907500000000006</v>
      </c>
      <c r="BF30" s="1034">
        <f>+BE30/Menu!$F$13</f>
        <v>-11.476875000000001</v>
      </c>
      <c r="BG30" s="1034">
        <f>+BE30/Menu!$D$123</f>
        <v>-57.384375000000006</v>
      </c>
      <c r="BH30" s="1009">
        <f t="shared" ca="1" si="10"/>
        <v>4762.1665942555428</v>
      </c>
      <c r="BI30" s="1009">
        <f t="shared" ca="1" si="11"/>
        <v>1190.5416485638857</v>
      </c>
      <c r="BJ30" s="1009">
        <f>BJ29+'Générateur P.Durable 25ans'!AP30/(1+Résultats!$D$29)^(Résultats!$B101-1)</f>
        <v>9363.9636315168464</v>
      </c>
      <c r="BK30" s="1009">
        <f ca="1">BK29+'Générateur P.Durable 25ans'!AT30/(1+Résultats!$D$31)^(Résultats!$B101-1)</f>
        <v>9627.8650390528201</v>
      </c>
      <c r="BL30" s="1009">
        <f>BL29+'Générateur P.Durable 25ans'!BF30/(1+Résultats!$D$31)^(Résultats!$B101-1)</f>
        <v>-81.510796464441654</v>
      </c>
      <c r="BM30" s="1009">
        <f ca="1">BM29+'Générateur P.Durable 25ans'!BI30/(1+Résultats!$D$31)^(Résultats!$B101-1)</f>
        <v>9546.3542425883788</v>
      </c>
      <c r="BN30" s="1009">
        <f>BN29+'Générateur P.Durable 25ans'!AR30/(1+Résultats!$D$29)^(Résultats!$B101-1)</f>
        <v>37455.854526067385</v>
      </c>
      <c r="BO30" s="1009">
        <f ca="1">BO29+'Générateur P.Durable 25ans'!AV30/(1+Résultats!$D$31)^(Résultats!$B101-1)</f>
        <v>38511.46015621128</v>
      </c>
      <c r="BP30" s="1009">
        <f>BP29+'Générateur P.Durable 25ans'!BE30/(1+Résultats!$D$31)^(Résultats!$B101-1)</f>
        <v>-326.04318585776662</v>
      </c>
      <c r="BQ30" s="1009">
        <f ca="1">BQ29+'Générateur P.Durable 25ans'!BH30/(1+Résultats!$D$31)^(Résultats!$B101-1)</f>
        <v>38185.416970353515</v>
      </c>
    </row>
    <row r="31" spans="1:69" x14ac:dyDescent="0.3">
      <c r="A31">
        <v>10</v>
      </c>
      <c r="B31" t="str">
        <f t="shared" si="0"/>
        <v>Prairie temporaire</v>
      </c>
      <c r="C31" t="str">
        <f t="shared" si="1"/>
        <v>HIVER</v>
      </c>
      <c r="D31" s="869">
        <f t="shared" si="12"/>
        <v>10.401939778835787</v>
      </c>
      <c r="E31" s="869">
        <f t="shared" si="13"/>
        <v>10.401939778835787</v>
      </c>
      <c r="F31" s="869">
        <f t="shared" si="14"/>
        <v>10.401939778835787</v>
      </c>
      <c r="G31" s="869">
        <f t="shared" si="15"/>
        <v>10.401939778835787</v>
      </c>
      <c r="H31" t="s">
        <v>405</v>
      </c>
      <c r="I31" s="842">
        <f ca="1">'Générateur P.Durable 25ans'!C201</f>
        <v>40.15204880638759</v>
      </c>
      <c r="J31" s="842">
        <f t="shared" ca="1" si="16"/>
        <v>11.122451192905149</v>
      </c>
      <c r="K31">
        <f t="shared" si="17"/>
        <v>10</v>
      </c>
      <c r="L31">
        <f t="shared" si="2"/>
        <v>40</v>
      </c>
      <c r="M31">
        <f t="shared" si="18"/>
        <v>36.1</v>
      </c>
      <c r="N31">
        <f t="shared" ca="1" si="19"/>
        <v>0.15204880638759022</v>
      </c>
      <c r="O31">
        <f t="shared" ca="1" si="3"/>
        <v>4.0520488063875888</v>
      </c>
      <c r="T31">
        <v>10</v>
      </c>
      <c r="U31" s="971">
        <f t="shared" si="20"/>
        <v>5.957871996371531</v>
      </c>
      <c r="V31" s="973">
        <v>10</v>
      </c>
      <c r="W31" s="971">
        <f t="shared" si="4"/>
        <v>10.827762937040205</v>
      </c>
      <c r="X31" s="869">
        <f t="shared" si="21"/>
        <v>10.827762937040205</v>
      </c>
      <c r="Y31">
        <v>10</v>
      </c>
      <c r="Z31" s="971">
        <f t="shared" si="22"/>
        <v>5.957871996371531</v>
      </c>
      <c r="AA31" s="973">
        <v>10</v>
      </c>
      <c r="AB31" s="971">
        <f t="shared" si="5"/>
        <v>10.827762937040205</v>
      </c>
      <c r="AC31" s="869">
        <f t="shared" si="23"/>
        <v>10.827762937040205</v>
      </c>
      <c r="AD31">
        <v>10</v>
      </c>
      <c r="AE31" s="971">
        <f t="shared" si="24"/>
        <v>5.957871996371531</v>
      </c>
      <c r="AF31" s="973">
        <v>10</v>
      </c>
      <c r="AG31" s="971">
        <f t="shared" si="6"/>
        <v>10.827762937040205</v>
      </c>
      <c r="AH31" s="869">
        <f t="shared" si="25"/>
        <v>10.827762937040205</v>
      </c>
      <c r="AI31">
        <v>10</v>
      </c>
      <c r="AJ31" s="971">
        <f t="shared" si="26"/>
        <v>5.957871996371531</v>
      </c>
      <c r="AK31" s="973">
        <v>10</v>
      </c>
      <c r="AL31" s="971">
        <f t="shared" si="7"/>
        <v>10.827762937040205</v>
      </c>
      <c r="AM31" s="869">
        <f t="shared" si="27"/>
        <v>10.827762937040205</v>
      </c>
      <c r="AO31" s="869">
        <f>+'Générateur P.Durable 25ans'!K31</f>
        <v>10</v>
      </c>
      <c r="AP31" s="877">
        <f>IF(Résultats!$B63&lt;='Générateur P.Durable 25ans'!$U$7,IF(Résultats!$B63&gt;'Générateur P.Durable 25ans'!$F$13," ",HLOOKUP(IF(Résultats!$B63-('Générateur P.Durable 25ans'!$F$12*ROUNDDOWN(Résultats!$B63/'Générateur P.Durable 25ans'!$F$12,0))=0,'Générateur P.Durable 25ans'!$F$12,Résultats!$B63-('Générateur P.Durable 25ans'!$F$12*ROUNDDOWN(Résultats!$B63/'Générateur P.Durable 25ans'!$F$12,0))),'Générateur P.Durable 25ans'!$N$14:$R$15,2,FALSE)),0)</f>
        <v>927</v>
      </c>
      <c r="AQ31" s="869">
        <f>+'Générateur P.Durable 25ans'!L31</f>
        <v>40</v>
      </c>
      <c r="AR31" s="876">
        <f>+AP31*Menu!$F$13</f>
        <v>3708</v>
      </c>
      <c r="AS31" s="869">
        <f ca="1">+'Générateur P.Durable 25ans'!D201</f>
        <v>10.038012201596898</v>
      </c>
      <c r="AT31" s="877">
        <f ca="1">IF(Résultats!$B63&lt;='Générateur P.Durable 25ans'!$U$7,+AP31*AS31/AO31+IF(Résultats!$B63&lt;=Menu!$G$64,Menu!$D$64,0),0)</f>
        <v>930.52373108803238</v>
      </c>
      <c r="AU31" s="869">
        <f ca="1">+'Générateur P.Durable 25ans'!C201</f>
        <v>40.15204880638759</v>
      </c>
      <c r="AV31" s="877">
        <f ca="1">+AT31*Menu!$F$13</f>
        <v>3722.0949243521295</v>
      </c>
      <c r="AW31" s="1010">
        <f t="shared" ca="1" si="8"/>
        <v>1.0038012201596898</v>
      </c>
      <c r="AX31" s="876">
        <f>+IF(Résultats!B63&lt;=Menu!$D$253,Menu!$D$252*Menu!$F$13,0)+IF(Résultats!B63&lt;=Menu!$D$258,Menu!$D$257*Menu!$F$13,0)+IF(Résultats!B63&lt;=Menu!$D$263,Menu!$D$262*Menu!$D$24,0)+IF(Résultats!B63&lt;=Menu!$D$268,Menu!$G$267,0)</f>
        <v>0</v>
      </c>
      <c r="AY31" s="1034">
        <f>+Menu!$K$113+Menu!$J$217</f>
        <v>45.907500000000006</v>
      </c>
      <c r="AZ31" s="1034">
        <f>+AY31/Menu!$F$13</f>
        <v>11.476875000000001</v>
      </c>
      <c r="BA31" s="1034">
        <f>+AY31/Menu!$D$123</f>
        <v>57.384375000000006</v>
      </c>
      <c r="BB31" s="876"/>
      <c r="BE31" s="1034">
        <f t="shared" si="9"/>
        <v>-45.907500000000006</v>
      </c>
      <c r="BF31" s="1034">
        <f>+BE31/Menu!$F$13</f>
        <v>-11.476875000000001</v>
      </c>
      <c r="BG31" s="1034">
        <f>+BE31/Menu!$D$123</f>
        <v>-57.384375000000006</v>
      </c>
      <c r="BH31" s="1009">
        <f t="shared" ca="1" si="10"/>
        <v>3676.1874243521297</v>
      </c>
      <c r="BI31" s="1009">
        <f t="shared" ca="1" si="11"/>
        <v>919.04685608803243</v>
      </c>
      <c r="BJ31" s="1009">
        <f>BJ30+'Générateur P.Durable 25ans'!AP31/(1+Résultats!$D$29)^(Résultats!$B102-1)</f>
        <v>10015.261535398422</v>
      </c>
      <c r="BK31" s="1009">
        <f ca="1">BK30+'Générateur P.Durable 25ans'!AT31/(1+Résultats!$D$31)^(Résultats!$B102-1)</f>
        <v>10341.033996401509</v>
      </c>
      <c r="BL31" s="1009">
        <f>BL30+'Générateur P.Durable 25ans'!BF31/(1+Résultats!$D$31)^(Résultats!$B102-1)</f>
        <v>-90.306865499457913</v>
      </c>
      <c r="BM31" s="1009">
        <f ca="1">BM30+'Générateur P.Durable 25ans'!BI31/(1+Résultats!$D$31)^(Résultats!$B102-1)</f>
        <v>10250.727130902053</v>
      </c>
      <c r="BN31" s="1009">
        <f>BN30+'Générateur P.Durable 25ans'!AR31/(1+Résultats!$D$29)^(Résultats!$B102-1)</f>
        <v>40061.046141593688</v>
      </c>
      <c r="BO31" s="1009">
        <f ca="1">BO30+'Générateur P.Durable 25ans'!AV31/(1+Résultats!$D$31)^(Résultats!$B102-1)</f>
        <v>41364.135985606037</v>
      </c>
      <c r="BP31" s="1009">
        <f>BP30+'Générateur P.Durable 25ans'!BE31/(1+Résultats!$D$31)^(Résultats!$B102-1)</f>
        <v>-361.22746199783165</v>
      </c>
      <c r="BQ31" s="1009">
        <f ca="1">BQ30+'Générateur P.Durable 25ans'!BH31/(1+Résultats!$D$31)^(Résultats!$B102-1)</f>
        <v>41002.90852360821</v>
      </c>
    </row>
    <row r="32" spans="1:69" x14ac:dyDescent="0.3">
      <c r="A32">
        <v>11</v>
      </c>
      <c r="B32" t="str">
        <f t="shared" si="0"/>
        <v>Orge d'hiver</v>
      </c>
      <c r="C32" t="str">
        <f t="shared" si="1"/>
        <v>HIVER</v>
      </c>
      <c r="D32" s="869">
        <f t="shared" si="12"/>
        <v>10.827762937040205</v>
      </c>
      <c r="E32" s="869">
        <f t="shared" si="13"/>
        <v>10.827762937040205</v>
      </c>
      <c r="F32" s="869">
        <f t="shared" si="14"/>
        <v>10.827762937040205</v>
      </c>
      <c r="G32" s="869">
        <f t="shared" si="15"/>
        <v>10.827762937040205</v>
      </c>
      <c r="H32" t="s">
        <v>405</v>
      </c>
      <c r="I32" s="842">
        <f ca="1">'Générateur P.Durable 25ans'!C202</f>
        <v>34.052091589238351</v>
      </c>
      <c r="J32" s="842">
        <f t="shared" ca="1" si="16"/>
        <v>9.4327123515895721</v>
      </c>
      <c r="K32">
        <f t="shared" si="17"/>
        <v>8.5</v>
      </c>
      <c r="L32">
        <f t="shared" si="2"/>
        <v>34</v>
      </c>
      <c r="M32">
        <f t="shared" si="18"/>
        <v>30.684999999999999</v>
      </c>
      <c r="N32">
        <f t="shared" ca="1" si="19"/>
        <v>5.2091589238351332E-2</v>
      </c>
      <c r="O32">
        <f t="shared" ca="1" si="3"/>
        <v>3.3670915892383526</v>
      </c>
      <c r="T32">
        <v>11</v>
      </c>
      <c r="U32" s="971">
        <f t="shared" si="20"/>
        <v>6.1333049558825037</v>
      </c>
      <c r="V32" s="973">
        <v>11</v>
      </c>
      <c r="W32" s="971">
        <f t="shared" si="4"/>
        <v>11.146592629602422</v>
      </c>
      <c r="X32" s="869">
        <f t="shared" si="21"/>
        <v>11.146592629602422</v>
      </c>
      <c r="Y32">
        <v>11</v>
      </c>
      <c r="Z32" s="971">
        <f t="shared" si="22"/>
        <v>6.1333049558825037</v>
      </c>
      <c r="AA32" s="973">
        <v>11</v>
      </c>
      <c r="AB32" s="971">
        <f t="shared" si="5"/>
        <v>11.146592629602422</v>
      </c>
      <c r="AC32" s="869">
        <f t="shared" si="23"/>
        <v>11.146592629602422</v>
      </c>
      <c r="AD32">
        <v>11</v>
      </c>
      <c r="AE32" s="971">
        <f t="shared" si="24"/>
        <v>6.1333049558825037</v>
      </c>
      <c r="AF32" s="973">
        <v>11</v>
      </c>
      <c r="AG32" s="971">
        <f t="shared" si="6"/>
        <v>11.146592629602422</v>
      </c>
      <c r="AH32" s="869">
        <f t="shared" si="25"/>
        <v>11.146592629602422</v>
      </c>
      <c r="AI32">
        <v>11</v>
      </c>
      <c r="AJ32" s="971">
        <f t="shared" si="26"/>
        <v>6.1333049558825037</v>
      </c>
      <c r="AK32" s="973">
        <v>11</v>
      </c>
      <c r="AL32" s="971">
        <f t="shared" si="7"/>
        <v>11.146592629602422</v>
      </c>
      <c r="AM32" s="869">
        <f t="shared" si="27"/>
        <v>11.146592629602422</v>
      </c>
      <c r="AO32" s="869">
        <f>+'Générateur P.Durable 25ans'!K32</f>
        <v>8.5</v>
      </c>
      <c r="AP32" s="877">
        <f>IF(Résultats!$B64&lt;='Générateur P.Durable 25ans'!$U$7,IF(Résultats!$B64&gt;'Générateur P.Durable 25ans'!$F$13," ",HLOOKUP(IF(Résultats!$B64-('Générateur P.Durable 25ans'!$F$12*ROUNDDOWN(Résultats!$B64/'Générateur P.Durable 25ans'!$F$12,0))=0,'Générateur P.Durable 25ans'!$F$12,Résultats!$B64-('Générateur P.Durable 25ans'!$F$12*ROUNDDOWN(Résultats!$B64/'Générateur P.Durable 25ans'!$F$12,0))),'Générateur P.Durable 25ans'!$N$14:$R$15,2,FALSE)),0)</f>
        <v>1280.5</v>
      </c>
      <c r="AQ32" s="869">
        <f>+'Générateur P.Durable 25ans'!L32</f>
        <v>34</v>
      </c>
      <c r="AR32" s="876">
        <f>+AP32*Menu!$F$13</f>
        <v>5122</v>
      </c>
      <c r="AS32" s="869">
        <f ca="1">+'Générateur P.Durable 25ans'!D202</f>
        <v>8.5130228973095878</v>
      </c>
      <c r="AT32" s="877">
        <f ca="1">IF(Résultats!$B64&lt;='Générateur P.Durable 25ans'!$U$7,+AP32*AS32/AO32+IF(Résultats!$B64&lt;=Menu!$G$64,Menu!$D$64,0),0)</f>
        <v>1282.4618611770504</v>
      </c>
      <c r="AU32" s="869">
        <f ca="1">+'Générateur P.Durable 25ans'!C202</f>
        <v>34.052091589238351</v>
      </c>
      <c r="AV32" s="877">
        <f ca="1">+AT32*Menu!$F$13</f>
        <v>5129.8474447082017</v>
      </c>
      <c r="AW32" s="1010">
        <f t="shared" ca="1" si="8"/>
        <v>1.0015321055658339</v>
      </c>
      <c r="AX32" s="876">
        <f>+IF(Résultats!B64&lt;=Menu!$D$253,Menu!$D$252*Menu!$F$13,0)+IF(Résultats!B64&lt;=Menu!$D$258,Menu!$D$257*Menu!$F$13,0)+IF(Résultats!B64&lt;=Menu!$D$263,Menu!$D$262*Menu!$D$24,0)+IF(Résultats!B64&lt;=Menu!$D$268,Menu!$G$267,0)</f>
        <v>0</v>
      </c>
      <c r="AY32" s="1034">
        <f>+Menu!$K$113+Menu!$J$217</f>
        <v>45.907500000000006</v>
      </c>
      <c r="AZ32" s="1034">
        <f>+AY32/Menu!$F$13</f>
        <v>11.476875000000001</v>
      </c>
      <c r="BA32" s="1034">
        <f>+AY32/Menu!$D$123</f>
        <v>57.384375000000006</v>
      </c>
      <c r="BB32" s="876"/>
      <c r="BE32" s="1034">
        <f t="shared" ref="BE32:BE46" si="28">+AX32+BB32-AY32</f>
        <v>-45.907500000000006</v>
      </c>
      <c r="BF32" s="1034">
        <f>+BE32/Menu!$F$13</f>
        <v>-11.476875000000001</v>
      </c>
      <c r="BG32" s="1034">
        <f>+BE32/Menu!$D$123</f>
        <v>-57.384375000000006</v>
      </c>
      <c r="BH32" s="1009">
        <f t="shared" ref="BH32:BH46" ca="1" si="29">+BE32+AV32</f>
        <v>5083.9399447082014</v>
      </c>
      <c r="BI32" s="1009">
        <f t="shared" ref="BI32:BI46" ca="1" si="30">+BF32+AT32</f>
        <v>1270.9849861770504</v>
      </c>
      <c r="BJ32" s="1009">
        <f>BJ31+'Générateur P.Durable 25ans'!AP32/(1+Résultats!$D$29)^(Résultats!$B103-1)</f>
        <v>10880.321453579858</v>
      </c>
      <c r="BK32" s="1009">
        <f ca="1">BK31+'Générateur P.Durable 25ans'!AT32/(1+Résultats!$D$31)^(Résultats!$B103-1)</f>
        <v>11295.306063390481</v>
      </c>
      <c r="BL32" s="1009">
        <f>BL31+'Générateur P.Durable 25ans'!BF32/(1+Résultats!$D$31)^(Résultats!$B103-1)</f>
        <v>-98.846738348988268</v>
      </c>
      <c r="BM32" s="1009">
        <f ca="1">BM31+'Générateur P.Durable 25ans'!BI32/(1+Résultats!$D$31)^(Résultats!$B103-1)</f>
        <v>11196.459325041495</v>
      </c>
      <c r="BN32" s="1009">
        <f>BN31+'Générateur P.Durable 25ans'!AR32/(1+Résultats!$D$29)^(Résultats!$B103-1)</f>
        <v>43521.285814319432</v>
      </c>
      <c r="BO32" s="1009">
        <f ca="1">BO31+'Générateur P.Durable 25ans'!AV32/(1+Résultats!$D$31)^(Résultats!$B103-1)</f>
        <v>45181.224253561923</v>
      </c>
      <c r="BP32" s="1009">
        <f>BP31+'Générateur P.Durable 25ans'!BE32/(1+Résultats!$D$31)^(Résultats!$B103-1)</f>
        <v>-395.38695339595307</v>
      </c>
      <c r="BQ32" s="1009">
        <f ca="1">BQ31+'Générateur P.Durable 25ans'!BH32/(1+Résultats!$D$31)^(Résultats!$B103-1)</f>
        <v>44785.837300165978</v>
      </c>
    </row>
    <row r="33" spans="1:69" x14ac:dyDescent="0.3">
      <c r="A33">
        <v>12</v>
      </c>
      <c r="B33" t="str">
        <f t="shared" si="0"/>
        <v>Maïs</v>
      </c>
      <c r="C33" t="str">
        <f t="shared" si="1"/>
        <v>ETE</v>
      </c>
      <c r="D33" s="869">
        <f t="shared" si="12"/>
        <v>11.146592629602422</v>
      </c>
      <c r="E33" s="869">
        <f t="shared" si="13"/>
        <v>11.146592629602422</v>
      </c>
      <c r="F33" s="869">
        <f t="shared" si="14"/>
        <v>11.146592629602422</v>
      </c>
      <c r="G33" s="869">
        <f t="shared" si="15"/>
        <v>11.146592629602422</v>
      </c>
      <c r="H33" t="s">
        <v>405</v>
      </c>
      <c r="I33">
        <f ca="1">'Générateur P.Durable 25ans'!C203</f>
        <v>39.196955702230511</v>
      </c>
      <c r="J33" s="842">
        <f t="shared" ca="1" si="16"/>
        <v>10.857882465991832</v>
      </c>
      <c r="K33">
        <f t="shared" si="17"/>
        <v>9.5</v>
      </c>
      <c r="L33">
        <f t="shared" si="2"/>
        <v>38</v>
      </c>
      <c r="M33">
        <f t="shared" si="18"/>
        <v>34.295000000000002</v>
      </c>
      <c r="N33">
        <f t="shared" ca="1" si="19"/>
        <v>1.1969557022305111</v>
      </c>
      <c r="O33">
        <f t="shared" ca="1" si="3"/>
        <v>4.9019557022305094</v>
      </c>
      <c r="T33">
        <v>12</v>
      </c>
      <c r="U33" s="971">
        <f t="shared" si="20"/>
        <v>6.2631117309960596</v>
      </c>
      <c r="V33" s="973">
        <v>12</v>
      </c>
      <c r="W33" s="971">
        <f t="shared" si="4"/>
        <v>11.382501858502819</v>
      </c>
      <c r="X33" s="869">
        <f t="shared" si="21"/>
        <v>11.382501858502819</v>
      </c>
      <c r="Y33">
        <v>12</v>
      </c>
      <c r="Z33" s="971">
        <f t="shared" si="22"/>
        <v>6.2631117309960596</v>
      </c>
      <c r="AA33" s="973">
        <v>12</v>
      </c>
      <c r="AB33" s="971">
        <f t="shared" si="5"/>
        <v>11.382501858502819</v>
      </c>
      <c r="AC33" s="869">
        <f t="shared" si="23"/>
        <v>11.382501858502819</v>
      </c>
      <c r="AD33">
        <v>12</v>
      </c>
      <c r="AE33" s="971">
        <f t="shared" si="24"/>
        <v>6.2631117309960596</v>
      </c>
      <c r="AF33" s="973">
        <v>12</v>
      </c>
      <c r="AG33" s="971">
        <f t="shared" si="6"/>
        <v>11.382501858502819</v>
      </c>
      <c r="AH33" s="869">
        <f t="shared" si="25"/>
        <v>11.382501858502819</v>
      </c>
      <c r="AI33">
        <v>12</v>
      </c>
      <c r="AJ33" s="971">
        <f t="shared" si="26"/>
        <v>6.2631117309960596</v>
      </c>
      <c r="AK33" s="973">
        <v>12</v>
      </c>
      <c r="AL33" s="971">
        <f t="shared" si="7"/>
        <v>11.382501858502819</v>
      </c>
      <c r="AM33" s="869">
        <f t="shared" si="27"/>
        <v>11.382501858502819</v>
      </c>
      <c r="AO33" s="869">
        <f>+'Générateur P.Durable 25ans'!K33</f>
        <v>9.5</v>
      </c>
      <c r="AP33" s="877">
        <f>IF(Résultats!$B65&lt;='Générateur P.Durable 25ans'!$U$7,IF(Résultats!$B65&gt;'Générateur P.Durable 25ans'!$F$13," ",HLOOKUP(IF(Résultats!$B65-('Générateur P.Durable 25ans'!$F$12*ROUNDDOWN(Résultats!$B65/'Générateur P.Durable 25ans'!$F$12,0))=0,'Générateur P.Durable 25ans'!$F$12,Résultats!$B65-('Générateur P.Durable 25ans'!$F$12*ROUNDDOWN(Résultats!$B65/'Générateur P.Durable 25ans'!$F$12,0))),'Générateur P.Durable 25ans'!$N$14:$R$15,2,FALSE)),0)</f>
        <v>1472</v>
      </c>
      <c r="AQ33" s="869">
        <f>+'Générateur P.Durable 25ans'!L33</f>
        <v>38</v>
      </c>
      <c r="AR33" s="876">
        <f>+AP33*Menu!$F$13</f>
        <v>5888</v>
      </c>
      <c r="AS33" s="869">
        <f ca="1">+'Générateur P.Durable 25ans'!D203</f>
        <v>9.7992389255576278</v>
      </c>
      <c r="AT33" s="877">
        <f ca="1">IF(Résultats!$B65&lt;='Générateur P.Durable 25ans'!$U$7,+AP33*AS33/AO33+IF(Résultats!$B65&lt;=Menu!$G$64,Menu!$D$64,0),0)</f>
        <v>1518.3662840442976</v>
      </c>
      <c r="AU33" s="869">
        <f ca="1">+'Générateur P.Durable 25ans'!C203</f>
        <v>39.196955702230511</v>
      </c>
      <c r="AV33" s="877">
        <f ca="1">+AT33*Menu!$F$13</f>
        <v>6073.4651361771903</v>
      </c>
      <c r="AW33" s="1010">
        <f t="shared" ca="1" si="8"/>
        <v>1.031498834269224</v>
      </c>
      <c r="AX33" s="876">
        <f>+IF(Résultats!B65&lt;=Menu!$D$253,Menu!$D$252*Menu!$F$13,0)+IF(Résultats!B65&lt;=Menu!$D$258,Menu!$D$257*Menu!$F$13,0)+IF(Résultats!B65&lt;=Menu!$D$263,Menu!$D$262*Menu!$D$24,0)+IF(Résultats!B65&lt;=Menu!$D$268,Menu!$G$267,0)</f>
        <v>0</v>
      </c>
      <c r="AY33" s="1034">
        <f>+Menu!$K$113+Menu!$J$217</f>
        <v>45.907500000000006</v>
      </c>
      <c r="AZ33" s="1034">
        <f>+AY33/Menu!$F$13</f>
        <v>11.476875000000001</v>
      </c>
      <c r="BA33" s="1034">
        <f>+AY33/Menu!$D$123</f>
        <v>57.384375000000006</v>
      </c>
      <c r="BB33" s="876"/>
      <c r="BE33" s="1034">
        <f t="shared" si="28"/>
        <v>-45.907500000000006</v>
      </c>
      <c r="BF33" s="1034">
        <f>+BE33/Menu!$F$13</f>
        <v>-11.476875000000001</v>
      </c>
      <c r="BG33" s="1034">
        <f>+BE33/Menu!$D$123</f>
        <v>-57.384375000000006</v>
      </c>
      <c r="BH33" s="1009">
        <f t="shared" ca="1" si="29"/>
        <v>6027.55763617719</v>
      </c>
      <c r="BI33" s="1009">
        <f t="shared" ca="1" si="30"/>
        <v>1506.8894090442975</v>
      </c>
      <c r="BJ33" s="1009">
        <f>BJ32+'Générateur P.Durable 25ans'!AP33/(1+Résultats!$D$29)^(Résultats!$B104-1)</f>
        <v>11836.504584840988</v>
      </c>
      <c r="BK33" s="1009">
        <f ca="1">BK32+'Générateur P.Durable 25ans'!AT33/(1+Résultats!$D$31)^(Résultats!$B104-1)</f>
        <v>12392.206172654282</v>
      </c>
      <c r="BL33" s="1009">
        <f>BL32+'Générateur P.Durable 25ans'!BF33/(1+Résultats!$D$31)^(Résultats!$B104-1)</f>
        <v>-107.13787703785269</v>
      </c>
      <c r="BM33" s="1009">
        <f ca="1">BM32+'Générateur P.Durable 25ans'!BI33/(1+Résultats!$D$31)^(Résultats!$B104-1)</f>
        <v>12285.068295616431</v>
      </c>
      <c r="BN33" s="1009">
        <f>BN32+'Générateur P.Durable 25ans'!AR33/(1+Résultats!$D$29)^(Résultats!$B104-1)</f>
        <v>47346.018339363953</v>
      </c>
      <c r="BO33" s="1009">
        <f ca="1">BO32+'Générateur P.Durable 25ans'!AV33/(1+Résultats!$D$31)^(Résultats!$B104-1)</f>
        <v>49568.824690617126</v>
      </c>
      <c r="BP33" s="1009">
        <f>BP32+'Générateur P.Durable 25ans'!BE33/(1+Résultats!$D$31)^(Résultats!$B104-1)</f>
        <v>-428.55150815141076</v>
      </c>
      <c r="BQ33" s="1009">
        <f ca="1">BQ32+'Générateur P.Durable 25ans'!BH33/(1+Résultats!$D$31)^(Résultats!$B104-1)</f>
        <v>49140.273182465724</v>
      </c>
    </row>
    <row r="34" spans="1:69" x14ac:dyDescent="0.3">
      <c r="A34">
        <v>13</v>
      </c>
      <c r="B34" t="str">
        <f t="shared" si="0"/>
        <v>Blé d'hiver</v>
      </c>
      <c r="C34" t="str">
        <f t="shared" si="1"/>
        <v>HIVER</v>
      </c>
      <c r="D34" s="869">
        <f t="shared" si="12"/>
        <v>11.382501858502819</v>
      </c>
      <c r="E34" s="869">
        <f t="shared" si="13"/>
        <v>11.382501858502819</v>
      </c>
      <c r="F34" s="869">
        <f t="shared" si="14"/>
        <v>11.382501858502819</v>
      </c>
      <c r="G34" s="869">
        <f t="shared" si="15"/>
        <v>11.382501858502819</v>
      </c>
      <c r="H34" t="s">
        <v>405</v>
      </c>
      <c r="I34" s="842">
        <f ca="1">'Générateur P.Durable 25ans'!C204</f>
        <v>31.148274368078965</v>
      </c>
      <c r="J34" s="842">
        <f t="shared" ca="1" si="16"/>
        <v>8.6283308498833708</v>
      </c>
      <c r="K34">
        <f t="shared" si="17"/>
        <v>7.8</v>
      </c>
      <c r="L34">
        <f t="shared" si="2"/>
        <v>31.2</v>
      </c>
      <c r="M34">
        <f t="shared" si="18"/>
        <v>28.157999999999998</v>
      </c>
      <c r="N34">
        <f t="shared" ca="1" si="19"/>
        <v>-5.1725631921033965E-2</v>
      </c>
      <c r="O34">
        <f t="shared" ca="1" si="3"/>
        <v>2.9902743680789676</v>
      </c>
      <c r="T34">
        <v>13</v>
      </c>
      <c r="U34" s="971">
        <f t="shared" si="20"/>
        <v>6.3583194211870309</v>
      </c>
      <c r="V34" s="973">
        <v>13</v>
      </c>
      <c r="W34" s="971">
        <f t="shared" si="4"/>
        <v>11.555531138050759</v>
      </c>
      <c r="X34" s="869">
        <f t="shared" si="21"/>
        <v>11.555531138050759</v>
      </c>
      <c r="Y34">
        <v>13</v>
      </c>
      <c r="Z34" s="971">
        <f t="shared" si="22"/>
        <v>6.3583194211870309</v>
      </c>
      <c r="AA34" s="973">
        <v>13</v>
      </c>
      <c r="AB34" s="971">
        <f t="shared" si="5"/>
        <v>11.555531138050759</v>
      </c>
      <c r="AC34" s="869">
        <f t="shared" si="23"/>
        <v>11.555531138050759</v>
      </c>
      <c r="AD34">
        <v>13</v>
      </c>
      <c r="AE34" s="971">
        <f t="shared" si="24"/>
        <v>6.3583194211870309</v>
      </c>
      <c r="AF34" s="973">
        <v>13</v>
      </c>
      <c r="AG34" s="971">
        <f t="shared" si="6"/>
        <v>11.555531138050759</v>
      </c>
      <c r="AH34" s="869">
        <f t="shared" si="25"/>
        <v>11.555531138050759</v>
      </c>
      <c r="AI34">
        <v>13</v>
      </c>
      <c r="AJ34" s="971">
        <f t="shared" si="26"/>
        <v>6.3583194211870309</v>
      </c>
      <c r="AK34" s="973">
        <v>13</v>
      </c>
      <c r="AL34" s="971">
        <f t="shared" si="7"/>
        <v>11.555531138050759</v>
      </c>
      <c r="AM34" s="869">
        <f t="shared" si="27"/>
        <v>11.555531138050759</v>
      </c>
      <c r="AO34" s="869">
        <f>+'Générateur P.Durable 25ans'!K34</f>
        <v>7.8</v>
      </c>
      <c r="AP34" s="877">
        <f>IF(Résultats!$B66&lt;='Générateur P.Durable 25ans'!$U$7,IF(Résultats!$B66&gt;'Générateur P.Durable 25ans'!$F$13," ",HLOOKUP(IF(Résultats!$B66-('Générateur P.Durable 25ans'!$F$12*ROUNDDOWN(Résultats!$B66/'Générateur P.Durable 25ans'!$F$12,0))=0,'Générateur P.Durable 25ans'!$F$12,Résultats!$B66-('Générateur P.Durable 25ans'!$F$12*ROUNDDOWN(Résultats!$B66/'Générateur P.Durable 25ans'!$F$12,0))),'Générateur P.Durable 25ans'!$N$14:$R$15,2,FALSE)),0)</f>
        <v>1194.2</v>
      </c>
      <c r="AQ34" s="869">
        <f>+'Générateur P.Durable 25ans'!L34</f>
        <v>31.2</v>
      </c>
      <c r="AR34" s="876">
        <f>+AP34*Menu!$F$13</f>
        <v>4776.8</v>
      </c>
      <c r="AS34" s="869">
        <f ca="1">+'Générateur P.Durable 25ans'!D204</f>
        <v>7.7870685920197413</v>
      </c>
      <c r="AT34" s="877">
        <f ca="1">IF(Résultats!$B66&lt;='Générateur P.Durable 25ans'!$U$7,+AP34*AS34/AO34+IF(Résultats!$B66&lt;=Menu!$G$64,Menu!$D$64,0),0)</f>
        <v>1192.2201682807661</v>
      </c>
      <c r="AU34" s="869">
        <f ca="1">+'Générateur P.Durable 25ans'!C204</f>
        <v>31.148274368078965</v>
      </c>
      <c r="AV34" s="877">
        <f ca="1">+AT34*Menu!$F$13</f>
        <v>4768.8806731230643</v>
      </c>
      <c r="AW34" s="1010">
        <f t="shared" ca="1" si="8"/>
        <v>0.99834212718201809</v>
      </c>
      <c r="AX34" s="876">
        <f>+IF(Résultats!B66&lt;=Menu!$D$253,Menu!$D$252*Menu!$F$13,0)+IF(Résultats!B66&lt;=Menu!$D$258,Menu!$D$257*Menu!$F$13,0)+IF(Résultats!B66&lt;=Menu!$D$263,Menu!$D$262*Menu!$D$24,0)+IF(Résultats!B66&lt;=Menu!$D$268,Menu!$G$267,0)</f>
        <v>0</v>
      </c>
      <c r="AY34" s="1034">
        <f>+Menu!$K$113+Menu!$J$217</f>
        <v>45.907500000000006</v>
      </c>
      <c r="AZ34" s="1034">
        <f>+AY34/Menu!$F$13</f>
        <v>11.476875000000001</v>
      </c>
      <c r="BA34" s="1034">
        <f>+AY34/Menu!$D$123</f>
        <v>57.384375000000006</v>
      </c>
      <c r="BB34" s="876"/>
      <c r="BE34" s="1034">
        <f t="shared" si="28"/>
        <v>-45.907500000000006</v>
      </c>
      <c r="BF34" s="1034">
        <f>+BE34/Menu!$F$13</f>
        <v>-11.476875000000001</v>
      </c>
      <c r="BG34" s="1034">
        <f>+BE34/Menu!$D$123</f>
        <v>-57.384375000000006</v>
      </c>
      <c r="BH34" s="1009">
        <f t="shared" ca="1" si="29"/>
        <v>4722.973173123064</v>
      </c>
      <c r="BI34" s="1009">
        <f t="shared" ca="1" si="30"/>
        <v>1180.743293280766</v>
      </c>
      <c r="BJ34" s="1009">
        <f>BJ33+'Générateur P.Durable 25ans'!AP34/(1+Résultats!$D$29)^(Résultats!$B105-1)</f>
        <v>12582.398381449502</v>
      </c>
      <c r="BK34" s="1009">
        <f ca="1">BK33+'Générateur P.Durable 25ans'!AT34/(1+Résultats!$D$31)^(Résultats!$B105-1)</f>
        <v>13228.405411446691</v>
      </c>
      <c r="BL34" s="1009">
        <f>BL33+'Générateur P.Durable 25ans'!BF34/(1+Résultats!$D$31)^(Résultats!$B105-1)</f>
        <v>-115.18752625034242</v>
      </c>
      <c r="BM34" s="1009">
        <f ca="1">BM33+'Générateur P.Durable 25ans'!BI34/(1+Résultats!$D$31)^(Résultats!$B105-1)</f>
        <v>13113.217885196351</v>
      </c>
      <c r="BN34" s="1009">
        <f>BN33+'Générateur P.Durable 25ans'!AR34/(1+Résultats!$D$29)^(Résultats!$B105-1)</f>
        <v>50329.593525798009</v>
      </c>
      <c r="BO34" s="1009">
        <f ca="1">BO33+'Générateur P.Durable 25ans'!AV34/(1+Résultats!$D$31)^(Résultats!$B105-1)</f>
        <v>52913.621645786763</v>
      </c>
      <c r="BP34" s="1009">
        <f>BP33+'Générateur P.Durable 25ans'!BE34/(1+Résultats!$D$31)^(Résultats!$B105-1)</f>
        <v>-460.75010500136966</v>
      </c>
      <c r="BQ34" s="1009">
        <f ca="1">BQ33+'Générateur P.Durable 25ans'!BH34/(1+Résultats!$D$31)^(Résultats!$B105-1)</f>
        <v>52452.871540785403</v>
      </c>
    </row>
    <row r="35" spans="1:69" x14ac:dyDescent="0.3">
      <c r="A35">
        <v>14</v>
      </c>
      <c r="B35" t="str">
        <f t="shared" si="0"/>
        <v>Prairie temporaire</v>
      </c>
      <c r="C35" t="str">
        <f t="shared" si="1"/>
        <v>HIVER</v>
      </c>
      <c r="D35" s="869">
        <f t="shared" si="12"/>
        <v>11.555531138050759</v>
      </c>
      <c r="E35" s="869">
        <f t="shared" si="13"/>
        <v>11.555531138050759</v>
      </c>
      <c r="F35" s="869">
        <f t="shared" si="14"/>
        <v>11.555531138050759</v>
      </c>
      <c r="G35" s="869">
        <f t="shared" si="15"/>
        <v>11.555531138050759</v>
      </c>
      <c r="H35" t="s">
        <v>405</v>
      </c>
      <c r="I35" s="842">
        <f ca="1">'Générateur P.Durable 25ans'!C205</f>
        <v>39.891719575005389</v>
      </c>
      <c r="J35" s="842">
        <f t="shared" ca="1" si="16"/>
        <v>11.050337832411465</v>
      </c>
      <c r="K35">
        <f t="shared" si="17"/>
        <v>10</v>
      </c>
      <c r="L35">
        <f t="shared" si="2"/>
        <v>40</v>
      </c>
      <c r="M35">
        <f t="shared" si="18"/>
        <v>36.1</v>
      </c>
      <c r="N35">
        <f t="shared" ca="1" si="19"/>
        <v>-0.10828042499461077</v>
      </c>
      <c r="O35">
        <f t="shared" ca="1" si="3"/>
        <v>3.7917195750053878</v>
      </c>
      <c r="T35">
        <v>14</v>
      </c>
      <c r="U35" s="971">
        <f t="shared" si="20"/>
        <v>6.4277015880372561</v>
      </c>
      <c r="V35" s="973">
        <v>14</v>
      </c>
      <c r="W35" s="971">
        <f t="shared" si="4"/>
        <v>11.681625430638773</v>
      </c>
      <c r="X35" s="869">
        <f t="shared" si="21"/>
        <v>11.681625430638773</v>
      </c>
      <c r="Y35">
        <v>14</v>
      </c>
      <c r="Z35" s="971">
        <f t="shared" si="22"/>
        <v>6.4277015880372561</v>
      </c>
      <c r="AA35" s="973">
        <v>14</v>
      </c>
      <c r="AB35" s="971">
        <f t="shared" si="5"/>
        <v>11.681625430638773</v>
      </c>
      <c r="AC35" s="869">
        <f t="shared" si="23"/>
        <v>11.681625430638773</v>
      </c>
      <c r="AD35">
        <v>14</v>
      </c>
      <c r="AE35" s="971">
        <f t="shared" si="24"/>
        <v>6.4277015880372561</v>
      </c>
      <c r="AF35" s="973">
        <v>14</v>
      </c>
      <c r="AG35" s="971">
        <f t="shared" si="6"/>
        <v>11.681625430638773</v>
      </c>
      <c r="AH35" s="869">
        <f t="shared" si="25"/>
        <v>11.681625430638773</v>
      </c>
      <c r="AI35">
        <v>14</v>
      </c>
      <c r="AJ35" s="971">
        <f t="shared" si="26"/>
        <v>6.4277015880372561</v>
      </c>
      <c r="AK35" s="973">
        <v>14</v>
      </c>
      <c r="AL35" s="971">
        <f t="shared" si="7"/>
        <v>11.681625430638773</v>
      </c>
      <c r="AM35" s="869">
        <f t="shared" si="27"/>
        <v>11.681625430638773</v>
      </c>
      <c r="AO35" s="869">
        <f>+'Générateur P.Durable 25ans'!K35</f>
        <v>10</v>
      </c>
      <c r="AP35" s="877">
        <f>IF(Résultats!$B67&lt;='Générateur P.Durable 25ans'!$U$7,IF(Résultats!$B67&gt;'Générateur P.Durable 25ans'!$F$13," ",HLOOKUP(IF(Résultats!$B67-('Générateur P.Durable 25ans'!$F$12*ROUNDDOWN(Résultats!$B67/'Générateur P.Durable 25ans'!$F$12,0))=0,'Générateur P.Durable 25ans'!$F$12,Résultats!$B67-('Générateur P.Durable 25ans'!$F$12*ROUNDDOWN(Résultats!$B67/'Générateur P.Durable 25ans'!$F$12,0))),'Générateur P.Durable 25ans'!$N$14:$R$15,2,FALSE)),0)</f>
        <v>927</v>
      </c>
      <c r="AQ35" s="869">
        <f>+'Générateur P.Durable 25ans'!L35</f>
        <v>40</v>
      </c>
      <c r="AR35" s="876">
        <f>+AP35*Menu!$F$13</f>
        <v>3708</v>
      </c>
      <c r="AS35" s="869">
        <f ca="1">+'Générateur P.Durable 25ans'!D205</f>
        <v>9.9729298937513473</v>
      </c>
      <c r="AT35" s="877">
        <f ca="1">IF(Résultats!$B67&lt;='Générateur P.Durable 25ans'!$U$7,+AP35*AS35/AO35+IF(Résultats!$B67&lt;=Menu!$G$64,Menu!$D$64,0),0)</f>
        <v>924.49060115074985</v>
      </c>
      <c r="AU35" s="869">
        <f ca="1">+'Générateur P.Durable 25ans'!C205</f>
        <v>39.891719575005389</v>
      </c>
      <c r="AV35" s="877">
        <f ca="1">+AT35*Menu!$F$13</f>
        <v>3697.9624046029994</v>
      </c>
      <c r="AW35" s="1010">
        <f t="shared" ca="1" si="8"/>
        <v>0.99729298937513466</v>
      </c>
      <c r="AX35" s="876">
        <f>+IF(Résultats!B67&lt;=Menu!$D$253,Menu!$D$252*Menu!$F$13,0)+IF(Résultats!B67&lt;=Menu!$D$258,Menu!$D$257*Menu!$F$13,0)+IF(Résultats!B67&lt;=Menu!$D$263,Menu!$D$262*Menu!$D$24,0)+IF(Résultats!B67&lt;=Menu!$D$268,Menu!$G$267,0)</f>
        <v>0</v>
      </c>
      <c r="AY35" s="1034">
        <f>+Menu!$K$113+Menu!$J$217</f>
        <v>45.907500000000006</v>
      </c>
      <c r="AZ35" s="1034">
        <f>+AY35/Menu!$F$13</f>
        <v>11.476875000000001</v>
      </c>
      <c r="BA35" s="1034">
        <f>+AY35/Menu!$D$123</f>
        <v>57.384375000000006</v>
      </c>
      <c r="BB35" s="876"/>
      <c r="BE35" s="1034">
        <f t="shared" si="28"/>
        <v>-45.907500000000006</v>
      </c>
      <c r="BF35" s="1034">
        <f>+BE35/Menu!$F$13</f>
        <v>-11.476875000000001</v>
      </c>
      <c r="BG35" s="1034">
        <f>+BE35/Menu!$D$123</f>
        <v>-57.384375000000006</v>
      </c>
      <c r="BH35" s="1009">
        <f t="shared" ca="1" si="29"/>
        <v>3652.0549046029996</v>
      </c>
      <c r="BI35" s="1009">
        <f t="shared" ca="1" si="30"/>
        <v>913.0137261507499</v>
      </c>
      <c r="BJ35" s="1009">
        <f>BJ34+'Générateur P.Durable 25ans'!AP35/(1+Résultats!$D$29)^(Résultats!$B106-1)</f>
        <v>13139.130559296349</v>
      </c>
      <c r="BK35" s="1009">
        <f ca="1">BK34+'Générateur P.Durable 25ans'!AT35/(1+Résultats!$D$31)^(Résultats!$B106-1)</f>
        <v>13857.938525111393</v>
      </c>
      <c r="BL35" s="1009">
        <f>BL34+'Générateur P.Durable 25ans'!BF35/(1+Résultats!$D$31)^(Résultats!$B106-1)</f>
        <v>-123.00271966052662</v>
      </c>
      <c r="BM35" s="1009">
        <f ca="1">BM34+'Générateur P.Durable 25ans'!BI35/(1+Résultats!$D$31)^(Résultats!$B106-1)</f>
        <v>13734.935805450868</v>
      </c>
      <c r="BN35" s="1009">
        <f>BN34+'Générateur P.Durable 25ans'!AR35/(1+Résultats!$D$29)^(Résultats!$B106-1)</f>
        <v>52556.522237185396</v>
      </c>
      <c r="BO35" s="1009">
        <f ca="1">BO34+'Générateur P.Durable 25ans'!AV35/(1+Résultats!$D$31)^(Résultats!$B106-1)</f>
        <v>55431.754100445571</v>
      </c>
      <c r="BP35" s="1009">
        <f>BP34+'Générateur P.Durable 25ans'!BE35/(1+Résultats!$D$31)^(Résultats!$B106-1)</f>
        <v>-492.01087864210649</v>
      </c>
      <c r="BQ35" s="1009">
        <f ca="1">BQ34+'Générateur P.Durable 25ans'!BH35/(1+Résultats!$D$31)^(Résultats!$B106-1)</f>
        <v>54939.743221803474</v>
      </c>
    </row>
    <row r="36" spans="1:69" x14ac:dyDescent="0.3">
      <c r="A36">
        <v>15</v>
      </c>
      <c r="B36" t="str">
        <f t="shared" si="0"/>
        <v>Orge d'hiver</v>
      </c>
      <c r="C36" t="str">
        <f t="shared" si="1"/>
        <v>HIVER</v>
      </c>
      <c r="D36" s="869">
        <f t="shared" si="12"/>
        <v>11.681625430638773</v>
      </c>
      <c r="E36" s="869">
        <f t="shared" si="13"/>
        <v>11.681625430638773</v>
      </c>
      <c r="F36" s="869">
        <f t="shared" si="14"/>
        <v>11.681625430638773</v>
      </c>
      <c r="G36" s="869">
        <f t="shared" si="15"/>
        <v>11.681625430638773</v>
      </c>
      <c r="H36" t="s">
        <v>405</v>
      </c>
      <c r="I36" s="842">
        <f ca="1">'Générateur P.Durable 25ans'!C206</f>
        <v>33.881415356738998</v>
      </c>
      <c r="J36" s="842">
        <f t="shared" ca="1" si="16"/>
        <v>9.3854336168252068</v>
      </c>
      <c r="K36">
        <f t="shared" si="17"/>
        <v>8.5</v>
      </c>
      <c r="L36">
        <f t="shared" si="2"/>
        <v>34</v>
      </c>
      <c r="M36">
        <f t="shared" si="18"/>
        <v>30.684999999999999</v>
      </c>
      <c r="N36">
        <f t="shared" ca="1" si="19"/>
        <v>-0.11858464326100204</v>
      </c>
      <c r="O36">
        <f t="shared" ca="1" si="3"/>
        <v>3.1964153567389992</v>
      </c>
      <c r="T36">
        <v>15</v>
      </c>
      <c r="U36" s="971">
        <f t="shared" si="20"/>
        <v>6.4780264123512135</v>
      </c>
      <c r="V36" s="973">
        <v>15</v>
      </c>
      <c r="W36" s="971">
        <f t="shared" si="4"/>
        <v>11.773085144417717</v>
      </c>
      <c r="X36" s="869">
        <f t="shared" si="21"/>
        <v>11.773085144417717</v>
      </c>
      <c r="Y36">
        <v>15</v>
      </c>
      <c r="Z36" s="971">
        <f t="shared" si="22"/>
        <v>6.4780264123512135</v>
      </c>
      <c r="AA36" s="973">
        <v>15</v>
      </c>
      <c r="AB36" s="971">
        <f t="shared" si="5"/>
        <v>11.773085144417717</v>
      </c>
      <c r="AC36" s="869">
        <f t="shared" si="23"/>
        <v>11.773085144417717</v>
      </c>
      <c r="AD36">
        <v>15</v>
      </c>
      <c r="AE36" s="971">
        <f t="shared" si="24"/>
        <v>6.4780264123512135</v>
      </c>
      <c r="AF36" s="973">
        <v>15</v>
      </c>
      <c r="AG36" s="971">
        <f t="shared" si="6"/>
        <v>11.773085144417717</v>
      </c>
      <c r="AH36" s="869">
        <f t="shared" si="25"/>
        <v>11.773085144417717</v>
      </c>
      <c r="AI36">
        <v>15</v>
      </c>
      <c r="AJ36" s="971">
        <f t="shared" si="26"/>
        <v>6.4780264123512135</v>
      </c>
      <c r="AK36" s="973">
        <v>15</v>
      </c>
      <c r="AL36" s="971">
        <f t="shared" si="7"/>
        <v>11.773085144417717</v>
      </c>
      <c r="AM36" s="869">
        <f t="shared" si="27"/>
        <v>11.773085144417717</v>
      </c>
      <c r="AO36" s="869">
        <f>+'Générateur P.Durable 25ans'!K36</f>
        <v>8.5</v>
      </c>
      <c r="AP36" s="877">
        <f>IF(Résultats!$B68&lt;='Générateur P.Durable 25ans'!$U$7,IF(Résultats!$B68&gt;'Générateur P.Durable 25ans'!$F$13," ",HLOOKUP(IF(Résultats!$B68-('Générateur P.Durable 25ans'!$F$12*ROUNDDOWN(Résultats!$B68/'Générateur P.Durable 25ans'!$F$12,0))=0,'Générateur P.Durable 25ans'!$F$12,Résultats!$B68-('Générateur P.Durable 25ans'!$F$12*ROUNDDOWN(Résultats!$B68/'Générateur P.Durable 25ans'!$F$12,0))),'Générateur P.Durable 25ans'!$N$14:$R$15,2,FALSE)),0)</f>
        <v>1280.5</v>
      </c>
      <c r="AQ36" s="869">
        <f>+'Générateur P.Durable 25ans'!L36</f>
        <v>34</v>
      </c>
      <c r="AR36" s="876">
        <f>+AP36*Menu!$F$13</f>
        <v>5122</v>
      </c>
      <c r="AS36" s="869">
        <f ca="1">+'Générateur P.Durable 25ans'!D206</f>
        <v>8.4703538391847495</v>
      </c>
      <c r="AT36" s="877">
        <f ca="1">IF(Résultats!$B68&lt;='Générateur P.Durable 25ans'!$U$7,+AP36*AS36/AO36+IF(Résultats!$B68&lt;=Menu!$G$64,Menu!$D$64,0),0)</f>
        <v>1276.0338930677733</v>
      </c>
      <c r="AU36" s="869">
        <f ca="1">+'Générateur P.Durable 25ans'!C206</f>
        <v>33.881415356738998</v>
      </c>
      <c r="AV36" s="877">
        <f ca="1">+AT36*Menu!$F$13</f>
        <v>5104.1355722710932</v>
      </c>
      <c r="AW36" s="1010">
        <f t="shared" ca="1" si="8"/>
        <v>0.99651221637467657</v>
      </c>
      <c r="AX36" s="876">
        <f>+IF(Résultats!B68&lt;=Menu!$D$253,Menu!$D$252*Menu!$F$13,0)+IF(Résultats!B68&lt;=Menu!$D$258,Menu!$D$257*Menu!$F$13,0)+IF(Résultats!B68&lt;=Menu!$D$263,Menu!$D$262*Menu!$D$24,0)+IF(Résultats!B68&lt;=Menu!$D$268,Menu!$G$267,0)</f>
        <v>0</v>
      </c>
      <c r="AY36" s="1034">
        <f>+Menu!$K$113+Menu!$J$217</f>
        <v>45.907500000000006</v>
      </c>
      <c r="AZ36" s="1034">
        <f>+AY36/Menu!$F$13</f>
        <v>11.476875000000001</v>
      </c>
      <c r="BA36" s="1034">
        <f>+AY36/Menu!$D$123</f>
        <v>57.384375000000006</v>
      </c>
      <c r="BB36" s="876"/>
      <c r="BE36" s="1034">
        <f t="shared" si="28"/>
        <v>-45.907500000000006</v>
      </c>
      <c r="BF36" s="1034">
        <f>+BE36/Menu!$F$13</f>
        <v>-11.476875000000001</v>
      </c>
      <c r="BG36" s="1034">
        <f>+BE36/Menu!$D$123</f>
        <v>-57.384375000000006</v>
      </c>
      <c r="BH36" s="1009">
        <f t="shared" ca="1" si="29"/>
        <v>5058.228072271093</v>
      </c>
      <c r="BI36" s="1009">
        <f t="shared" ca="1" si="30"/>
        <v>1264.5570180677732</v>
      </c>
      <c r="BJ36" s="1009">
        <f>BJ35+'Générateur P.Durable 25ans'!AP36/(1+Résultats!$D$29)^(Résultats!$B107-1)</f>
        <v>13878.587402849671</v>
      </c>
      <c r="BK36" s="1009">
        <f ca="1">BK35+'Générateur P.Durable 25ans'!AT36/(1+Résultats!$D$31)^(Résultats!$B107-1)</f>
        <v>14701.547252646549</v>
      </c>
      <c r="BL36" s="1009">
        <f>BL35+'Générateur P.Durable 25ans'!BF36/(1+Résultats!$D$31)^(Résultats!$B107-1)</f>
        <v>-130.59028607818118</v>
      </c>
      <c r="BM36" s="1009">
        <f ca="1">BM35+'Générateur P.Durable 25ans'!BI36/(1+Résultats!$D$31)^(Résultats!$B107-1)</f>
        <v>14570.95696656837</v>
      </c>
      <c r="BN36" s="1009">
        <f>BN35+'Générateur P.Durable 25ans'!AR36/(1+Résultats!$D$29)^(Résultats!$B107-1)</f>
        <v>55514.349611398684</v>
      </c>
      <c r="BO36" s="1009">
        <f ca="1">BO35+'Générateur P.Durable 25ans'!AV36/(1+Résultats!$D$31)^(Résultats!$B107-1)</f>
        <v>58806.189010586197</v>
      </c>
      <c r="BP36" s="1009">
        <f>BP35+'Générateur P.Durable 25ans'!BE36/(1+Résultats!$D$31)^(Résultats!$B107-1)</f>
        <v>-522.36114431272472</v>
      </c>
      <c r="BQ36" s="1009">
        <f ca="1">BQ35+'Générateur P.Durable 25ans'!BH36/(1+Résultats!$D$31)^(Résultats!$B107-1)</f>
        <v>58283.827866273481</v>
      </c>
    </row>
    <row r="37" spans="1:69" x14ac:dyDescent="0.3">
      <c r="A37">
        <v>16</v>
      </c>
      <c r="B37" t="str">
        <f t="shared" si="0"/>
        <v>Maïs</v>
      </c>
      <c r="C37" t="str">
        <f t="shared" si="1"/>
        <v>ETE</v>
      </c>
      <c r="D37" s="869">
        <f t="shared" si="12"/>
        <v>11.773085144417717</v>
      </c>
      <c r="E37" s="869">
        <f t="shared" si="13"/>
        <v>11.773085144417717</v>
      </c>
      <c r="F37" s="869">
        <f t="shared" si="14"/>
        <v>11.773085144417717</v>
      </c>
      <c r="G37" s="869">
        <f t="shared" si="15"/>
        <v>11.773085144417717</v>
      </c>
      <c r="H37" t="s">
        <v>405</v>
      </c>
      <c r="I37">
        <f ca="1">'Générateur P.Durable 25ans'!C207</f>
        <v>39.120644193412986</v>
      </c>
      <c r="J37" s="842">
        <f t="shared" ca="1" si="16"/>
        <v>10.836743543881713</v>
      </c>
      <c r="K37">
        <f t="shared" si="17"/>
        <v>9.5</v>
      </c>
      <c r="L37">
        <f t="shared" si="2"/>
        <v>38</v>
      </c>
      <c r="M37">
        <f t="shared" si="18"/>
        <v>34.295000000000002</v>
      </c>
      <c r="N37">
        <f t="shared" ca="1" si="19"/>
        <v>1.1206441934129856</v>
      </c>
      <c r="O37">
        <f t="shared" ca="1" si="3"/>
        <v>4.8256441934129839</v>
      </c>
      <c r="T37">
        <v>16</v>
      </c>
      <c r="U37" s="971">
        <f t="shared" si="20"/>
        <v>6.5144040942075057</v>
      </c>
      <c r="V37" s="973">
        <v>16</v>
      </c>
      <c r="W37" s="971">
        <f t="shared" si="4"/>
        <v>11.839197493857061</v>
      </c>
      <c r="X37" s="869">
        <f t="shared" si="21"/>
        <v>11.839197493857061</v>
      </c>
      <c r="Y37">
        <v>16</v>
      </c>
      <c r="Z37" s="971">
        <f t="shared" si="22"/>
        <v>6.5144040942075057</v>
      </c>
      <c r="AA37" s="973">
        <v>16</v>
      </c>
      <c r="AB37" s="971">
        <f t="shared" si="5"/>
        <v>11.839197493857061</v>
      </c>
      <c r="AC37" s="869">
        <f t="shared" si="23"/>
        <v>11.839197493857061</v>
      </c>
      <c r="AD37">
        <v>16</v>
      </c>
      <c r="AE37" s="971">
        <f t="shared" si="24"/>
        <v>6.5144040942075057</v>
      </c>
      <c r="AF37" s="973">
        <v>16</v>
      </c>
      <c r="AG37" s="971">
        <f t="shared" si="6"/>
        <v>11.839197493857061</v>
      </c>
      <c r="AH37" s="869">
        <f t="shared" si="25"/>
        <v>11.839197493857061</v>
      </c>
      <c r="AI37">
        <v>16</v>
      </c>
      <c r="AJ37" s="971">
        <f t="shared" si="26"/>
        <v>6.5144040942075057</v>
      </c>
      <c r="AK37" s="973">
        <v>16</v>
      </c>
      <c r="AL37" s="971">
        <f t="shared" si="7"/>
        <v>11.839197493857061</v>
      </c>
      <c r="AM37" s="869">
        <f t="shared" si="27"/>
        <v>11.839197493857061</v>
      </c>
      <c r="AO37" s="869">
        <f>+'Générateur P.Durable 25ans'!K37</f>
        <v>9.5</v>
      </c>
      <c r="AP37" s="877">
        <f>IF(Résultats!$B69&lt;='Générateur P.Durable 25ans'!$U$7,IF(Résultats!$B69&gt;'Générateur P.Durable 25ans'!$F$13," ",HLOOKUP(IF(Résultats!$B69-('Générateur P.Durable 25ans'!$F$12*ROUNDDOWN(Résultats!$B69/'Générateur P.Durable 25ans'!$F$12,0))=0,'Générateur P.Durable 25ans'!$F$12,Résultats!$B69-('Générateur P.Durable 25ans'!$F$12*ROUNDDOWN(Résultats!$B69/'Générateur P.Durable 25ans'!$F$12,0))),'Générateur P.Durable 25ans'!$N$14:$R$15,2,FALSE)),0)</f>
        <v>1472</v>
      </c>
      <c r="AQ37" s="869">
        <f>+'Générateur P.Durable 25ans'!L37</f>
        <v>38</v>
      </c>
      <c r="AR37" s="876">
        <f>+AP37*Menu!$F$13</f>
        <v>5888</v>
      </c>
      <c r="AS37" s="869">
        <f ca="1">+'Générateur P.Durable 25ans'!D207</f>
        <v>9.7801610483532464</v>
      </c>
      <c r="AT37" s="877">
        <f ca="1">IF(Résultats!$B69&lt;='Générateur P.Durable 25ans'!$U$7,+AP37*AS37/AO37+IF(Résultats!$B69&lt;=Menu!$G$64,Menu!$D$64,0),0)</f>
        <v>1515.4102171764189</v>
      </c>
      <c r="AU37" s="869">
        <f ca="1">+'Générateur P.Durable 25ans'!C207</f>
        <v>39.120644193412986</v>
      </c>
      <c r="AV37" s="877">
        <f ca="1">+AT37*Menu!$F$13</f>
        <v>6061.6408687056755</v>
      </c>
      <c r="AW37" s="1010">
        <f t="shared" ca="1" si="8"/>
        <v>1.0294906366687628</v>
      </c>
      <c r="AX37" s="876">
        <f>+IF(Résultats!B69&lt;=Menu!$D$253,Menu!$D$252*Menu!$F$13,0)+IF(Résultats!B69&lt;=Menu!$D$258,Menu!$D$257*Menu!$F$13,0)+IF(Résultats!B69&lt;=Menu!$D$263,Menu!$D$262*Menu!$D$24,0)+IF(Résultats!B69&lt;=Menu!$D$268,Menu!$G$267,0)</f>
        <v>0</v>
      </c>
      <c r="AY37" s="1034">
        <f>+Menu!$K$113+Menu!$J$217</f>
        <v>45.907500000000006</v>
      </c>
      <c r="AZ37" s="1034">
        <f>+AY37/Menu!$F$13</f>
        <v>11.476875000000001</v>
      </c>
      <c r="BA37" s="1034">
        <f>+AY37/Menu!$D$123</f>
        <v>57.384375000000006</v>
      </c>
      <c r="BB37" s="876"/>
      <c r="BE37" s="1034">
        <f t="shared" si="28"/>
        <v>-45.907500000000006</v>
      </c>
      <c r="BF37" s="1034">
        <f>+BE37/Menu!$F$13</f>
        <v>-11.476875000000001</v>
      </c>
      <c r="BG37" s="1034">
        <f>+BE37/Menu!$D$123</f>
        <v>-57.384375000000006</v>
      </c>
      <c r="BH37" s="1009">
        <f t="shared" ca="1" si="29"/>
        <v>6015.7333687056753</v>
      </c>
      <c r="BI37" s="1009">
        <f t="shared" ca="1" si="30"/>
        <v>1503.9333421764188</v>
      </c>
      <c r="BJ37" s="1009">
        <f>BJ36+'Générateur P.Durable 25ans'!AP37/(1+Résultats!$D$29)^(Résultats!$B108-1)</f>
        <v>14695.936750843612</v>
      </c>
      <c r="BK37" s="1009">
        <f ca="1">BK36+'Générateur P.Durable 25ans'!AT37/(1+Résultats!$D$31)^(Résultats!$B108-1)</f>
        <v>15674.231405748289</v>
      </c>
      <c r="BL37" s="1009">
        <f>BL36+'Générateur P.Durable 25ans'!BF37/(1+Résultats!$D$31)^(Résultats!$B108-1)</f>
        <v>-137.9568554157099</v>
      </c>
      <c r="BM37" s="1009">
        <f ca="1">BM36+'Générateur P.Durable 25ans'!BI37/(1+Résultats!$D$31)^(Résultats!$B108-1)</f>
        <v>15536.27455033258</v>
      </c>
      <c r="BN37" s="1009">
        <f>BN36+'Générateur P.Durable 25ans'!AR37/(1+Résultats!$D$29)^(Résultats!$B108-1)</f>
        <v>58783.747003374447</v>
      </c>
      <c r="BO37" s="1009">
        <f ca="1">BO36+'Générateur P.Durable 25ans'!AV37/(1+Résultats!$D$31)^(Résultats!$B108-1)</f>
        <v>62696.925622993156</v>
      </c>
      <c r="BP37" s="1009">
        <f>BP36+'Générateur P.Durable 25ans'!BE37/(1+Résultats!$D$31)^(Résultats!$B108-1)</f>
        <v>-551.82742166283958</v>
      </c>
      <c r="BQ37" s="1009">
        <f ca="1">BQ36+'Générateur P.Durable 25ans'!BH37/(1+Résultats!$D$31)^(Résultats!$B108-1)</f>
        <v>62145.098201330322</v>
      </c>
    </row>
    <row r="38" spans="1:69" x14ac:dyDescent="0.3">
      <c r="A38">
        <v>17</v>
      </c>
      <c r="B38" t="str">
        <f t="shared" si="0"/>
        <v>Blé d'hiver</v>
      </c>
      <c r="C38" t="str">
        <f t="shared" si="1"/>
        <v>HIVER</v>
      </c>
      <c r="D38" s="869">
        <f t="shared" si="12"/>
        <v>11.839197493857061</v>
      </c>
      <c r="E38" s="869">
        <f t="shared" si="13"/>
        <v>11.839197493857061</v>
      </c>
      <c r="F38" s="869">
        <f t="shared" si="14"/>
        <v>11.839197493857061</v>
      </c>
      <c r="G38" s="869">
        <f t="shared" si="15"/>
        <v>11.839197493857061</v>
      </c>
      <c r="H38" t="s">
        <v>405</v>
      </c>
      <c r="I38">
        <f ca="1">'Générateur P.Durable 25ans'!C208</f>
        <v>31.060140185514328</v>
      </c>
      <c r="J38" s="842">
        <f t="shared" ca="1" si="16"/>
        <v>8.6039169488959359</v>
      </c>
      <c r="K38">
        <f t="shared" si="17"/>
        <v>7.8</v>
      </c>
      <c r="L38">
        <f t="shared" si="2"/>
        <v>31.2</v>
      </c>
      <c r="M38">
        <f t="shared" si="18"/>
        <v>28.157999999999998</v>
      </c>
      <c r="N38">
        <f t="shared" ca="1" si="19"/>
        <v>-0.13985981448567131</v>
      </c>
      <c r="O38">
        <f t="shared" ca="1" si="3"/>
        <v>2.9021401855143303</v>
      </c>
      <c r="T38">
        <v>17</v>
      </c>
      <c r="U38" s="971">
        <f t="shared" si="20"/>
        <v>6.5406351784153243</v>
      </c>
      <c r="V38" s="973">
        <v>17</v>
      </c>
      <c r="W38" s="971">
        <f t="shared" si="4"/>
        <v>11.88686954212476</v>
      </c>
      <c r="X38" s="869">
        <f t="shared" si="21"/>
        <v>11.88686954212476</v>
      </c>
      <c r="Y38">
        <v>17</v>
      </c>
      <c r="Z38" s="971">
        <f t="shared" si="22"/>
        <v>6.5406351784153243</v>
      </c>
      <c r="AA38" s="973">
        <v>17</v>
      </c>
      <c r="AB38" s="971">
        <f t="shared" si="5"/>
        <v>11.88686954212476</v>
      </c>
      <c r="AC38" s="869">
        <f t="shared" si="23"/>
        <v>11.88686954212476</v>
      </c>
      <c r="AD38">
        <v>17</v>
      </c>
      <c r="AE38" s="971">
        <f t="shared" si="24"/>
        <v>6.5406351784153243</v>
      </c>
      <c r="AF38" s="973">
        <v>17</v>
      </c>
      <c r="AG38" s="971">
        <f t="shared" si="6"/>
        <v>11.88686954212476</v>
      </c>
      <c r="AH38" s="869">
        <f t="shared" si="25"/>
        <v>11.88686954212476</v>
      </c>
      <c r="AI38">
        <v>17</v>
      </c>
      <c r="AJ38" s="971">
        <f t="shared" si="26"/>
        <v>6.5406351784153243</v>
      </c>
      <c r="AK38" s="973">
        <v>17</v>
      </c>
      <c r="AL38" s="971">
        <f t="shared" si="7"/>
        <v>11.88686954212476</v>
      </c>
      <c r="AM38" s="869">
        <f t="shared" si="27"/>
        <v>11.88686954212476</v>
      </c>
      <c r="AO38" s="869">
        <f>+'Générateur P.Durable 25ans'!K38</f>
        <v>7.8</v>
      </c>
      <c r="AP38" s="877">
        <f>IF(Résultats!$B70&lt;='Générateur P.Durable 25ans'!$U$7,IF(Résultats!$B70&gt;'Générateur P.Durable 25ans'!$F$13," ",HLOOKUP(IF(Résultats!$B70-('Générateur P.Durable 25ans'!$F$12*ROUNDDOWN(Résultats!$B70/'Générateur P.Durable 25ans'!$F$12,0))=0,'Générateur P.Durable 25ans'!$F$12,Résultats!$B70-('Générateur P.Durable 25ans'!$F$12*ROUNDDOWN(Résultats!$B70/'Générateur P.Durable 25ans'!$F$12,0))),'Générateur P.Durable 25ans'!$N$14:$R$15,2,FALSE)),0)</f>
        <v>1194.2</v>
      </c>
      <c r="AQ38" s="869">
        <f>+'Générateur P.Durable 25ans'!L38</f>
        <v>31.2</v>
      </c>
      <c r="AR38" s="876">
        <f>+AP38*Menu!$F$13</f>
        <v>4776.8</v>
      </c>
      <c r="AS38" s="869">
        <f ca="1">+'Générateur P.Durable 25ans'!D208</f>
        <v>7.765035046378582</v>
      </c>
      <c r="AT38" s="877">
        <f ca="1">IF(Résultats!$B70&lt;='Générateur P.Durable 25ans'!$U$7,+AP38*AS38/AO38+IF(Résultats!$B70&lt;=Menu!$G$64,Menu!$D$64,0),0)</f>
        <v>1188.8467759468338</v>
      </c>
      <c r="AU38" s="869">
        <f ca="1">+'Générateur P.Durable 25ans'!C208</f>
        <v>31.060140185514328</v>
      </c>
      <c r="AV38" s="877">
        <f ca="1">+AT38*Menu!$F$13</f>
        <v>4755.387103787335</v>
      </c>
      <c r="AW38" s="1010">
        <f t="shared" ca="1" si="8"/>
        <v>0.99551731363827978</v>
      </c>
      <c r="AX38" s="876">
        <f>+IF(Résultats!B70&lt;=Menu!$D$253,Menu!$D$252*Menu!$F$13,0)+IF(Résultats!B70&lt;=Menu!$D$258,Menu!$D$257*Menu!$F$13,0)+IF(Résultats!B70&lt;=Menu!$D$263,Menu!$D$262*Menu!$D$24,0)+IF(Résultats!B70&lt;=Menu!$D$268,Menu!$G$267,0)</f>
        <v>0</v>
      </c>
      <c r="AY38" s="1034">
        <f>+Menu!$K$113+Menu!$J$217</f>
        <v>45.907500000000006</v>
      </c>
      <c r="AZ38" s="1034">
        <f>+AY38/Menu!$F$13</f>
        <v>11.476875000000001</v>
      </c>
      <c r="BA38" s="1034">
        <f>+AY38/Menu!$D$123</f>
        <v>57.384375000000006</v>
      </c>
      <c r="BB38" s="876"/>
      <c r="BE38" s="1034">
        <f t="shared" si="28"/>
        <v>-45.907500000000006</v>
      </c>
      <c r="BF38" s="1034">
        <f>+BE38/Menu!$F$13</f>
        <v>-11.476875000000001</v>
      </c>
      <c r="BG38" s="1034">
        <f>+BE38/Menu!$D$123</f>
        <v>-57.384375000000006</v>
      </c>
      <c r="BH38" s="1009">
        <f t="shared" ca="1" si="29"/>
        <v>4709.4796037873348</v>
      </c>
      <c r="BI38" s="1009">
        <f t="shared" ca="1" si="30"/>
        <v>1177.3699009468337</v>
      </c>
      <c r="BJ38" s="1009">
        <f>BJ37+'Générateur P.Durable 25ans'!AP38/(1+Résultats!$D$29)^(Résultats!$B109-1)</f>
        <v>15333.529894247644</v>
      </c>
      <c r="BK38" s="1009">
        <f ca="1">BK37+'Générateur P.Durable 25ans'!AT38/(1+Résultats!$D$31)^(Résultats!$B109-1)</f>
        <v>16415.08141231678</v>
      </c>
      <c r="BL38" s="1009">
        <f>BL37+'Générateur P.Durable 25ans'!BF38/(1+Résultats!$D$31)^(Résultats!$B109-1)</f>
        <v>-145.10886448127175</v>
      </c>
      <c r="BM38" s="1009">
        <f ca="1">BM37+'Générateur P.Durable 25ans'!BI38/(1+Résultats!$D$31)^(Résultats!$B109-1)</f>
        <v>16269.972547835509</v>
      </c>
      <c r="BN38" s="1009">
        <f>BN37+'Générateur P.Durable 25ans'!AR38/(1+Résultats!$D$29)^(Résultats!$B109-1)</f>
        <v>61334.119576990575</v>
      </c>
      <c r="BO38" s="1009">
        <f ca="1">BO37+'Générateur P.Durable 25ans'!AV38/(1+Résultats!$D$31)^(Résultats!$B109-1)</f>
        <v>65660.325649267121</v>
      </c>
      <c r="BP38" s="1009">
        <f>BP37+'Générateur P.Durable 25ans'!BE38/(1+Résultats!$D$31)^(Résultats!$B109-1)</f>
        <v>-580.43545792508701</v>
      </c>
      <c r="BQ38" s="1009">
        <f ca="1">BQ37+'Générateur P.Durable 25ans'!BH38/(1+Résultats!$D$31)^(Résultats!$B109-1)</f>
        <v>65079.890191342034</v>
      </c>
    </row>
    <row r="39" spans="1:69" x14ac:dyDescent="0.3">
      <c r="A39">
        <v>18</v>
      </c>
      <c r="B39" t="str">
        <f t="shared" si="0"/>
        <v>Prairie temporaire</v>
      </c>
      <c r="C39" t="str">
        <f t="shared" si="1"/>
        <v>HIVER</v>
      </c>
      <c r="D39" s="869">
        <f t="shared" si="12"/>
        <v>11.88686954212476</v>
      </c>
      <c r="E39" s="869">
        <f t="shared" si="13"/>
        <v>11.88686954212476</v>
      </c>
      <c r="F39" s="869">
        <f t="shared" si="14"/>
        <v>11.88686954212476</v>
      </c>
      <c r="G39" s="869">
        <f t="shared" si="15"/>
        <v>11.88686954212476</v>
      </c>
      <c r="H39" t="s">
        <v>405</v>
      </c>
      <c r="I39">
        <f ca="1">'Générateur P.Durable 25ans'!C209</f>
        <v>39.808484289205282</v>
      </c>
      <c r="J39" s="842">
        <f t="shared" ca="1" si="16"/>
        <v>11.027280966538859</v>
      </c>
      <c r="K39">
        <f t="shared" si="17"/>
        <v>10</v>
      </c>
      <c r="L39">
        <f t="shared" si="2"/>
        <v>40</v>
      </c>
      <c r="M39">
        <f t="shared" si="18"/>
        <v>36.1</v>
      </c>
      <c r="N39">
        <f t="shared" ca="1" si="19"/>
        <v>-0.19151571079471807</v>
      </c>
      <c r="O39">
        <f t="shared" ca="1" si="3"/>
        <v>3.7084842892052805</v>
      </c>
      <c r="T39">
        <v>18</v>
      </c>
      <c r="U39" s="971">
        <f t="shared" si="20"/>
        <v>6.5595161587865762</v>
      </c>
      <c r="V39" s="973">
        <v>18</v>
      </c>
      <c r="W39" s="971">
        <f t="shared" si="4"/>
        <v>11.921183602514667</v>
      </c>
      <c r="X39" s="869">
        <f t="shared" si="21"/>
        <v>11.921183602514667</v>
      </c>
      <c r="Y39">
        <v>18</v>
      </c>
      <c r="Z39" s="971">
        <f t="shared" si="22"/>
        <v>6.5595161587865762</v>
      </c>
      <c r="AA39" s="973">
        <v>18</v>
      </c>
      <c r="AB39" s="971">
        <f t="shared" si="5"/>
        <v>11.921183602514667</v>
      </c>
      <c r="AC39" s="869">
        <f t="shared" si="23"/>
        <v>11.921183602514667</v>
      </c>
      <c r="AD39">
        <v>18</v>
      </c>
      <c r="AE39" s="971">
        <f t="shared" si="24"/>
        <v>6.5595161587865762</v>
      </c>
      <c r="AF39" s="973">
        <v>18</v>
      </c>
      <c r="AG39" s="971">
        <f t="shared" si="6"/>
        <v>11.921183602514667</v>
      </c>
      <c r="AH39" s="869">
        <f t="shared" si="25"/>
        <v>11.921183602514667</v>
      </c>
      <c r="AI39">
        <v>18</v>
      </c>
      <c r="AJ39" s="971">
        <f t="shared" si="26"/>
        <v>6.5595161587865762</v>
      </c>
      <c r="AK39" s="973">
        <v>18</v>
      </c>
      <c r="AL39" s="971">
        <f t="shared" si="7"/>
        <v>11.921183602514667</v>
      </c>
      <c r="AM39" s="869">
        <f t="shared" si="27"/>
        <v>11.921183602514667</v>
      </c>
      <c r="AO39" s="869">
        <f>+'Générateur P.Durable 25ans'!K39</f>
        <v>10</v>
      </c>
      <c r="AP39" s="877">
        <f>IF(Résultats!$B71&lt;='Générateur P.Durable 25ans'!$U$7,IF(Résultats!$B71&gt;'Générateur P.Durable 25ans'!$F$13," ",HLOOKUP(IF(Résultats!$B71-('Générateur P.Durable 25ans'!$F$12*ROUNDDOWN(Résultats!$B71/'Générateur P.Durable 25ans'!$F$12,0))=0,'Générateur P.Durable 25ans'!$F$12,Résultats!$B71-('Générateur P.Durable 25ans'!$F$12*ROUNDDOWN(Résultats!$B71/'Générateur P.Durable 25ans'!$F$12,0))),'Générateur P.Durable 25ans'!$N$14:$R$15,2,FALSE)),0)</f>
        <v>927</v>
      </c>
      <c r="AQ39" s="869">
        <f>+'Générateur P.Durable 25ans'!L39</f>
        <v>40</v>
      </c>
      <c r="AR39" s="876">
        <f>+AP39*Menu!$F$13</f>
        <v>3708</v>
      </c>
      <c r="AS39" s="869">
        <f ca="1">+'Générateur P.Durable 25ans'!D209</f>
        <v>9.9521210723013205</v>
      </c>
      <c r="AT39" s="877">
        <f ca="1">IF(Résultats!$B71&lt;='Générateur P.Durable 25ans'!$U$7,+AP39*AS39/AO39+IF(Résultats!$B71&lt;=Menu!$G$64,Menu!$D$64,0),0)</f>
        <v>922.56162340233243</v>
      </c>
      <c r="AU39" s="869">
        <f ca="1">+'Générateur P.Durable 25ans'!C209</f>
        <v>39.808484289205282</v>
      </c>
      <c r="AV39" s="877">
        <f ca="1">+AT39*Menu!$F$13</f>
        <v>3690.2464936093297</v>
      </c>
      <c r="AW39" s="1010">
        <f t="shared" ca="1" si="8"/>
        <v>0.99521210723013209</v>
      </c>
      <c r="AX39" s="876">
        <f>+IF(Résultats!B71&lt;=Menu!$D$253,Menu!$D$252*Menu!$F$13,0)+IF(Résultats!B71&lt;=Menu!$D$258,Menu!$D$257*Menu!$F$13,0)+IF(Résultats!B71&lt;=Menu!$D$263,Menu!$D$262*Menu!$D$24,0)+IF(Résultats!B71&lt;=Menu!$D$268,Menu!$G$267,0)</f>
        <v>0</v>
      </c>
      <c r="AY39" s="1034">
        <f>+Menu!$K$113+Menu!$J$217</f>
        <v>45.907500000000006</v>
      </c>
      <c r="AZ39" s="1034">
        <f>+AY39/Menu!$F$13</f>
        <v>11.476875000000001</v>
      </c>
      <c r="BA39" s="1034">
        <f>+AY39/Menu!$D$123</f>
        <v>57.384375000000006</v>
      </c>
      <c r="BB39" s="876"/>
      <c r="BE39" s="1034">
        <f t="shared" si="28"/>
        <v>-45.907500000000006</v>
      </c>
      <c r="BF39" s="1034">
        <f>+BE39/Menu!$F$13</f>
        <v>-11.476875000000001</v>
      </c>
      <c r="BG39" s="1034">
        <f>+BE39/Menu!$D$123</f>
        <v>-57.384375000000006</v>
      </c>
      <c r="BH39" s="1009">
        <f t="shared" ca="1" si="29"/>
        <v>3644.3389936093299</v>
      </c>
      <c r="BI39" s="1009">
        <f t="shared" ca="1" si="30"/>
        <v>911.08474840233248</v>
      </c>
      <c r="BJ39" s="1009">
        <f>BJ38+'Générateur P.Durable 25ans'!AP39/(1+Résultats!$D$29)^(Résultats!$B110-1)</f>
        <v>15809.426893152235</v>
      </c>
      <c r="BK39" s="1009">
        <f ca="1">BK38+'Générateur P.Durable 25ans'!AT39/(1+Résultats!$D$31)^(Résultats!$B110-1)</f>
        <v>16973.24636678044</v>
      </c>
      <c r="BL39" s="1009">
        <f>BL38+'Générateur P.Durable 25ans'!BF39/(1+Résultats!$D$31)^(Résultats!$B110-1)</f>
        <v>-152.05256260317645</v>
      </c>
      <c r="BM39" s="1009">
        <f ca="1">BM38+'Générateur P.Durable 25ans'!BI39/(1+Résultats!$D$31)^(Résultats!$B110-1)</f>
        <v>16821.193804177266</v>
      </c>
      <c r="BN39" s="1009">
        <f>BN38+'Générateur P.Durable 25ans'!AR39/(1+Résultats!$D$29)^(Résultats!$B110-1)</f>
        <v>63237.707572608939</v>
      </c>
      <c r="BO39" s="1009">
        <f ca="1">BO38+'Générateur P.Durable 25ans'!AV39/(1+Résultats!$D$31)^(Résultats!$B110-1)</f>
        <v>67892.985467121762</v>
      </c>
      <c r="BP39" s="1009">
        <f>BP38+'Générateur P.Durable 25ans'!BE39/(1+Résultats!$D$31)^(Résultats!$B110-1)</f>
        <v>-608.21025041270582</v>
      </c>
      <c r="BQ39" s="1009">
        <f ca="1">BQ38+'Générateur P.Durable 25ans'!BH39/(1+Résultats!$D$31)^(Résultats!$B110-1)</f>
        <v>67284.775216709066</v>
      </c>
    </row>
    <row r="40" spans="1:69" x14ac:dyDescent="0.3">
      <c r="A40">
        <v>19</v>
      </c>
      <c r="B40" t="str">
        <f t="shared" si="0"/>
        <v>Orge d'hiver</v>
      </c>
      <c r="C40" t="str">
        <f t="shared" si="1"/>
        <v>HIVER</v>
      </c>
      <c r="D40" s="869">
        <f t="shared" si="12"/>
        <v>11.921183602514667</v>
      </c>
      <c r="E40" s="869">
        <f t="shared" si="13"/>
        <v>11.921183602514667</v>
      </c>
      <c r="F40" s="869">
        <f t="shared" si="14"/>
        <v>11.921183602514667</v>
      </c>
      <c r="G40" s="869">
        <f t="shared" si="15"/>
        <v>11.921183602514667</v>
      </c>
      <c r="H40" t="s">
        <v>405</v>
      </c>
      <c r="I40">
        <f ca="1">'Générateur P.Durable 25ans'!C210</f>
        <v>33.829701199196165</v>
      </c>
      <c r="J40" s="842">
        <f t="shared" ca="1" si="16"/>
        <v>9.3711083654283005</v>
      </c>
      <c r="K40">
        <f t="shared" si="17"/>
        <v>8.5</v>
      </c>
      <c r="L40">
        <f t="shared" si="2"/>
        <v>34</v>
      </c>
      <c r="M40">
        <f t="shared" si="18"/>
        <v>30.684999999999999</v>
      </c>
      <c r="N40">
        <f t="shared" ca="1" si="19"/>
        <v>-0.17029880080383464</v>
      </c>
      <c r="O40">
        <f t="shared" ca="1" si="3"/>
        <v>3.1447011991961666</v>
      </c>
      <c r="T40">
        <v>19</v>
      </c>
      <c r="U40" s="971">
        <f t="shared" si="20"/>
        <v>6.5730891746425373</v>
      </c>
      <c r="V40" s="973">
        <v>19</v>
      </c>
      <c r="W40" s="971">
        <f t="shared" si="4"/>
        <v>11.945851033791898</v>
      </c>
      <c r="X40" s="869">
        <f t="shared" si="21"/>
        <v>11.945851033791898</v>
      </c>
      <c r="Y40">
        <v>19</v>
      </c>
      <c r="Z40" s="971">
        <f t="shared" si="22"/>
        <v>6.5730891746425373</v>
      </c>
      <c r="AA40" s="973">
        <v>19</v>
      </c>
      <c r="AB40" s="971">
        <f t="shared" si="5"/>
        <v>11.945851033791898</v>
      </c>
      <c r="AC40" s="869">
        <f t="shared" si="23"/>
        <v>11.945851033791898</v>
      </c>
      <c r="AD40">
        <v>19</v>
      </c>
      <c r="AE40" s="971">
        <f t="shared" si="24"/>
        <v>6.5730891746425373</v>
      </c>
      <c r="AF40" s="973">
        <v>19</v>
      </c>
      <c r="AG40" s="971">
        <f t="shared" si="6"/>
        <v>11.945851033791898</v>
      </c>
      <c r="AH40" s="869">
        <f t="shared" si="25"/>
        <v>11.945851033791898</v>
      </c>
      <c r="AI40">
        <v>19</v>
      </c>
      <c r="AJ40" s="971">
        <f t="shared" si="26"/>
        <v>6.5730891746425373</v>
      </c>
      <c r="AK40" s="973">
        <v>19</v>
      </c>
      <c r="AL40" s="971">
        <f t="shared" si="7"/>
        <v>11.945851033791898</v>
      </c>
      <c r="AM40" s="869">
        <f t="shared" si="27"/>
        <v>11.945851033791898</v>
      </c>
      <c r="AO40" s="869">
        <f>+'Générateur P.Durable 25ans'!K40</f>
        <v>8.5</v>
      </c>
      <c r="AP40" s="877">
        <f>IF(Résultats!$B72&lt;='Générateur P.Durable 25ans'!$U$7,IF(Résultats!$B72&gt;'Générateur P.Durable 25ans'!$F$13," ",HLOOKUP(IF(Résultats!$B72-('Générateur P.Durable 25ans'!$F$12*ROUNDDOWN(Résultats!$B72/'Générateur P.Durable 25ans'!$F$12,0))=0,'Générateur P.Durable 25ans'!$F$12,Résultats!$B72-('Générateur P.Durable 25ans'!$F$12*ROUNDDOWN(Résultats!$B72/'Générateur P.Durable 25ans'!$F$12,0))),'Générateur P.Durable 25ans'!$N$14:$R$15,2,FALSE)),0)</f>
        <v>1280.5</v>
      </c>
      <c r="AQ40" s="869">
        <f>+'Générateur P.Durable 25ans'!L40</f>
        <v>34</v>
      </c>
      <c r="AR40" s="876">
        <f>+AP40*Menu!$F$13</f>
        <v>5122</v>
      </c>
      <c r="AS40" s="869">
        <f ca="1">+'Générateur P.Durable 25ans'!D210</f>
        <v>8.4574252997990413</v>
      </c>
      <c r="AT40" s="877">
        <f ca="1">IF(Résultats!$B72&lt;='Générateur P.Durable 25ans'!$U$7,+AP40*AS40/AO40+IF(Résultats!$B72&lt;=Menu!$G$64,Menu!$D$64,0),0)</f>
        <v>1274.086246634432</v>
      </c>
      <c r="AU40" s="869">
        <f ca="1">+'Générateur P.Durable 25ans'!C210</f>
        <v>33.829701199196165</v>
      </c>
      <c r="AV40" s="877">
        <f ca="1">+AT40*Menu!$F$13</f>
        <v>5096.3449865377279</v>
      </c>
      <c r="AW40" s="1010">
        <f t="shared" ca="1" si="8"/>
        <v>0.99499121174106364</v>
      </c>
      <c r="AX40" s="876">
        <f>+IF(Résultats!B72&lt;=Menu!$D$253,Menu!$D$252*Menu!$F$13,0)+IF(Résultats!B72&lt;=Menu!$D$258,Menu!$D$257*Menu!$F$13,0)+IF(Résultats!B72&lt;=Menu!$D$263,Menu!$D$262*Menu!$D$24,0)+IF(Résultats!B72&lt;=Menu!$D$268,Menu!$G$267,0)</f>
        <v>0</v>
      </c>
      <c r="AY40" s="1034">
        <f>+Menu!$K$113+Menu!$J$217</f>
        <v>45.907500000000006</v>
      </c>
      <c r="AZ40" s="1034">
        <f>+AY40/Menu!$F$13</f>
        <v>11.476875000000001</v>
      </c>
      <c r="BA40" s="1034">
        <f>+AY40/Menu!$D$123</f>
        <v>57.384375000000006</v>
      </c>
      <c r="BB40" s="876"/>
      <c r="BE40" s="1034">
        <f t="shared" si="28"/>
        <v>-45.907500000000006</v>
      </c>
      <c r="BF40" s="1034">
        <f>+BE40/Menu!$F$13</f>
        <v>-11.476875000000001</v>
      </c>
      <c r="BG40" s="1034">
        <f>+BE40/Menu!$D$123</f>
        <v>-57.384375000000006</v>
      </c>
      <c r="BH40" s="1009">
        <f t="shared" ca="1" si="29"/>
        <v>5050.4374865377276</v>
      </c>
      <c r="BI40" s="1009">
        <f t="shared" ca="1" si="30"/>
        <v>1262.6093716344319</v>
      </c>
      <c r="BJ40" s="1009">
        <f>BJ39+'Générateur P.Durable 25ans'!AP40/(1+Résultats!$D$29)^(Résultats!$B111-1)</f>
        <v>16441.517702107227</v>
      </c>
      <c r="BK40" s="1009">
        <f ca="1">BK39+'Générateur P.Durable 25ans'!AT40/(1+Résultats!$D$31)^(Résultats!$B111-1)</f>
        <v>17721.637757691577</v>
      </c>
      <c r="BL40" s="1009">
        <f>BL39+'Générateur P.Durable 25ans'!BF40/(1+Résultats!$D$31)^(Résultats!$B111-1)</f>
        <v>-158.79401709046257</v>
      </c>
      <c r="BM40" s="1009">
        <f ca="1">BM39+'Générateur P.Durable 25ans'!BI40/(1+Résultats!$D$31)^(Résultats!$B111-1)</f>
        <v>17562.843740601114</v>
      </c>
      <c r="BN40" s="1009">
        <f>BN39+'Générateur P.Durable 25ans'!AR40/(1+Résultats!$D$29)^(Résultats!$B111-1)</f>
        <v>65766.070808428907</v>
      </c>
      <c r="BO40" s="1009">
        <f ca="1">BO39+'Générateur P.Durable 25ans'!AV40/(1+Résultats!$D$31)^(Résultats!$B111-1)</f>
        <v>70886.551030766306</v>
      </c>
      <c r="BP40" s="1009">
        <f>BP39+'Générateur P.Durable 25ans'!BE40/(1+Résultats!$D$31)^(Résultats!$B111-1)</f>
        <v>-635.1760683618503</v>
      </c>
      <c r="BQ40" s="1009">
        <f ca="1">BQ39+'Générateur P.Durable 25ans'!BH40/(1+Résultats!$D$31)^(Résultats!$B111-1)</f>
        <v>70251.374962404458</v>
      </c>
    </row>
    <row r="41" spans="1:69" x14ac:dyDescent="0.3">
      <c r="A41">
        <v>20</v>
      </c>
      <c r="B41" t="str">
        <f t="shared" si="0"/>
        <v>Maïs</v>
      </c>
      <c r="C41" t="str">
        <f t="shared" si="1"/>
        <v>ETE</v>
      </c>
      <c r="D41" s="869">
        <f t="shared" si="12"/>
        <v>11.945851033791898</v>
      </c>
      <c r="E41" s="869">
        <f t="shared" si="13"/>
        <v>11.945851033791898</v>
      </c>
      <c r="F41" s="869">
        <f t="shared" si="14"/>
        <v>11.945851033791898</v>
      </c>
      <c r="G41" s="869">
        <f t="shared" si="15"/>
        <v>11.945851033791898</v>
      </c>
      <c r="H41" t="s">
        <v>405</v>
      </c>
      <c r="I41">
        <f ca="1">'Générateur P.Durable 25ans'!C211</f>
        <v>39.097343704141139</v>
      </c>
      <c r="J41" s="842">
        <f t="shared" ca="1" si="16"/>
        <v>10.830289114720538</v>
      </c>
      <c r="K41">
        <f t="shared" si="17"/>
        <v>9.5</v>
      </c>
      <c r="L41">
        <f t="shared" si="2"/>
        <v>38</v>
      </c>
      <c r="M41">
        <f t="shared" si="18"/>
        <v>34.295000000000002</v>
      </c>
      <c r="N41">
        <f t="shared" ca="1" si="19"/>
        <v>1.0973437041411387</v>
      </c>
      <c r="O41">
        <f t="shared" ca="1" si="3"/>
        <v>4.802343704141137</v>
      </c>
      <c r="T41">
        <v>20</v>
      </c>
      <c r="U41" s="971">
        <f t="shared" si="20"/>
        <v>6.5828374560918244</v>
      </c>
      <c r="V41" s="973">
        <v>20</v>
      </c>
      <c r="W41" s="971">
        <f t="shared" si="4"/>
        <v>11.963567440025653</v>
      </c>
      <c r="X41" s="869">
        <f t="shared" si="21"/>
        <v>11.963567440025653</v>
      </c>
      <c r="Y41">
        <v>20</v>
      </c>
      <c r="Z41" s="971">
        <f t="shared" si="22"/>
        <v>6.5828374560918244</v>
      </c>
      <c r="AA41" s="973">
        <v>20</v>
      </c>
      <c r="AB41" s="971">
        <f t="shared" si="5"/>
        <v>11.963567440025653</v>
      </c>
      <c r="AC41" s="869">
        <f t="shared" si="23"/>
        <v>11.963567440025653</v>
      </c>
      <c r="AD41">
        <v>20</v>
      </c>
      <c r="AE41" s="971">
        <f t="shared" si="24"/>
        <v>6.5828374560918244</v>
      </c>
      <c r="AF41" s="973">
        <v>20</v>
      </c>
      <c r="AG41" s="971">
        <f t="shared" si="6"/>
        <v>11.963567440025653</v>
      </c>
      <c r="AH41" s="869">
        <f t="shared" si="25"/>
        <v>11.963567440025653</v>
      </c>
      <c r="AI41">
        <v>20</v>
      </c>
      <c r="AJ41" s="971">
        <f t="shared" si="26"/>
        <v>6.5828374560918244</v>
      </c>
      <c r="AK41" s="973">
        <v>20</v>
      </c>
      <c r="AL41" s="971">
        <f t="shared" si="7"/>
        <v>11.963567440025653</v>
      </c>
      <c r="AM41" s="869">
        <f t="shared" si="27"/>
        <v>11.963567440025653</v>
      </c>
      <c r="AO41" s="869">
        <f>+'Générateur P.Durable 25ans'!K41</f>
        <v>9.5</v>
      </c>
      <c r="AP41" s="877">
        <f>IF(Résultats!$B73&lt;='Générateur P.Durable 25ans'!$U$7,IF(Résultats!$B73&gt;'Générateur P.Durable 25ans'!$F$13," ",HLOOKUP(IF(Résultats!$B73-('Générateur P.Durable 25ans'!$F$12*ROUNDDOWN(Résultats!$B73/'Générateur P.Durable 25ans'!$F$12,0))=0,'Générateur P.Durable 25ans'!$F$12,Résultats!$B73-('Générateur P.Durable 25ans'!$F$12*ROUNDDOWN(Résultats!$B73/'Générateur P.Durable 25ans'!$F$12,0))),'Générateur P.Durable 25ans'!$N$14:$R$15,2,FALSE)),0)</f>
        <v>1472</v>
      </c>
      <c r="AQ41" s="869">
        <f>+'Générateur P.Durable 25ans'!L41</f>
        <v>38</v>
      </c>
      <c r="AR41" s="876">
        <f>+AP41*Menu!$F$13</f>
        <v>5888</v>
      </c>
      <c r="AS41" s="869">
        <f ca="1">+'Générateur P.Durable 25ans'!D211</f>
        <v>9.7743359260352847</v>
      </c>
      <c r="AT41" s="877">
        <f ca="1">IF(Résultats!$B73&lt;='Générateur P.Durable 25ans'!$U$7,+AP41*AS41/AO41+IF(Résultats!$B73&lt;=Menu!$G$64,Menu!$D$64,0),0)</f>
        <v>1514.5076298025199</v>
      </c>
      <c r="AU41" s="869">
        <f ca="1">+'Générateur P.Durable 25ans'!C211</f>
        <v>39.097343704141139</v>
      </c>
      <c r="AV41" s="877">
        <f ca="1">+AT41*Menu!$F$13</f>
        <v>6058.0305192100795</v>
      </c>
      <c r="AW41" s="1010">
        <f t="shared" ca="1" si="8"/>
        <v>1.028877465898451</v>
      </c>
      <c r="AX41" s="876">
        <f>+IF(Résultats!B73&lt;=Menu!$D$253,Menu!$D$252*Menu!$F$13,0)+IF(Résultats!B73&lt;=Menu!$D$258,Menu!$D$257*Menu!$F$13,0)+IF(Résultats!B73&lt;=Menu!$D$263,Menu!$D$262*Menu!$D$24,0)+IF(Résultats!B73&lt;=Menu!$D$268,Menu!$G$267,0)</f>
        <v>0</v>
      </c>
      <c r="AY41" s="1034">
        <f>+Menu!$K$113+Menu!$J$217</f>
        <v>45.907500000000006</v>
      </c>
      <c r="AZ41" s="1034">
        <f>+AY41/Menu!$F$13</f>
        <v>11.476875000000001</v>
      </c>
      <c r="BA41" s="1034">
        <f>+AY41/Menu!$D$123</f>
        <v>57.384375000000006</v>
      </c>
      <c r="BB41" s="876"/>
      <c r="BE41" s="1034">
        <f t="shared" si="28"/>
        <v>-45.907500000000006</v>
      </c>
      <c r="BF41" s="1034">
        <f>+BE41/Menu!$F$13</f>
        <v>-11.476875000000001</v>
      </c>
      <c r="BG41" s="1034">
        <f>+BE41/Menu!$D$123</f>
        <v>-57.384375000000006</v>
      </c>
      <c r="BH41" s="1009">
        <f t="shared" ca="1" si="29"/>
        <v>6012.1230192100793</v>
      </c>
      <c r="BI41" s="1009">
        <f t="shared" ca="1" si="30"/>
        <v>1503.0307548025198</v>
      </c>
      <c r="BJ41" s="1009">
        <f>BJ40+'Générateur P.Durable 25ans'!AP41/(1+Résultats!$D$29)^(Résultats!$B112-1)</f>
        <v>17140.191350307861</v>
      </c>
      <c r="BK41" s="1009">
        <f ca="1">BK40+'Générateur P.Durable 25ans'!AT41/(1+Résultats!$D$31)^(Résultats!$B112-1)</f>
        <v>18585.340296468003</v>
      </c>
      <c r="BL41" s="1009">
        <f>BL40+'Générateur P.Durable 25ans'!BF41/(1+Résultats!$D$31)^(Résultats!$B112-1)</f>
        <v>-165.3391185344297</v>
      </c>
      <c r="BM41" s="1009">
        <f ca="1">BM40+'Générateur P.Durable 25ans'!BI41/(1+Résultats!$D$31)^(Résultats!$B112-1)</f>
        <v>18420.001177933573</v>
      </c>
      <c r="BN41" s="1009">
        <f>BN40+'Générateur P.Durable 25ans'!AR41/(1+Résultats!$D$29)^(Résultats!$B112-1)</f>
        <v>68560.765401231445</v>
      </c>
      <c r="BO41" s="1009">
        <f ca="1">BO40+'Générateur P.Durable 25ans'!AV41/(1+Résultats!$D$31)^(Résultats!$B112-1)</f>
        <v>74341.361185872011</v>
      </c>
      <c r="BP41" s="1009">
        <f>BP40+'Générateur P.Durable 25ans'!BE41/(1+Résultats!$D$31)^(Résultats!$B112-1)</f>
        <v>-661.35647413771881</v>
      </c>
      <c r="BQ41" s="1009">
        <f ca="1">BQ40+'Générateur P.Durable 25ans'!BH41/(1+Résultats!$D$31)^(Résultats!$B112-1)</f>
        <v>73680.004711734291</v>
      </c>
    </row>
    <row r="42" spans="1:69" x14ac:dyDescent="0.3">
      <c r="A42">
        <v>21</v>
      </c>
      <c r="B42" t="str">
        <f t="shared" si="0"/>
        <v>Blé d'hiver</v>
      </c>
      <c r="C42" t="str">
        <f t="shared" si="1"/>
        <v>HIVER</v>
      </c>
      <c r="D42" s="869">
        <f t="shared" si="12"/>
        <v>11.963567440025653</v>
      </c>
      <c r="E42" s="869">
        <f t="shared" si="13"/>
        <v>11.963567440025653</v>
      </c>
      <c r="F42" s="869">
        <f t="shared" si="14"/>
        <v>11.963567440025653</v>
      </c>
      <c r="G42" s="869">
        <f t="shared" si="15"/>
        <v>11.963567440025653</v>
      </c>
      <c r="H42" t="s">
        <v>405</v>
      </c>
      <c r="I42">
        <f ca="1">'Générateur P.Durable 25ans'!C212</f>
        <v>31.035169449601803</v>
      </c>
      <c r="J42" s="842">
        <f t="shared" ca="1" si="16"/>
        <v>8.596999847535125</v>
      </c>
      <c r="K42">
        <f t="shared" si="17"/>
        <v>7.8</v>
      </c>
      <c r="L42">
        <f t="shared" si="2"/>
        <v>31.2</v>
      </c>
      <c r="M42">
        <f t="shared" si="18"/>
        <v>28.157999999999998</v>
      </c>
      <c r="N42">
        <f t="shared" ca="1" si="19"/>
        <v>-0.16483055039819661</v>
      </c>
      <c r="O42">
        <f t="shared" ca="1" si="3"/>
        <v>2.877169449601805</v>
      </c>
      <c r="T42">
        <v>21</v>
      </c>
      <c r="U42" s="971">
        <f t="shared" si="20"/>
        <v>6.5898341417102513</v>
      </c>
      <c r="V42" s="973">
        <v>21</v>
      </c>
      <c r="W42" s="971">
        <f t="shared" si="4"/>
        <v>11.976283130001445</v>
      </c>
      <c r="X42" s="869">
        <f t="shared" si="21"/>
        <v>11.976283130001445</v>
      </c>
      <c r="Y42">
        <v>21</v>
      </c>
      <c r="Z42" s="971">
        <f t="shared" si="22"/>
        <v>6.5898341417102513</v>
      </c>
      <c r="AA42" s="973">
        <v>21</v>
      </c>
      <c r="AB42" s="971">
        <f t="shared" si="5"/>
        <v>11.976283130001445</v>
      </c>
      <c r="AC42" s="869">
        <f t="shared" si="23"/>
        <v>11.976283130001445</v>
      </c>
      <c r="AD42">
        <v>21</v>
      </c>
      <c r="AE42" s="971">
        <f t="shared" si="24"/>
        <v>6.5898341417102513</v>
      </c>
      <c r="AF42" s="973">
        <v>21</v>
      </c>
      <c r="AG42" s="971">
        <f t="shared" si="6"/>
        <v>11.976283130001445</v>
      </c>
      <c r="AH42" s="869">
        <f t="shared" si="25"/>
        <v>11.976283130001445</v>
      </c>
      <c r="AI42">
        <v>21</v>
      </c>
      <c r="AJ42" s="971">
        <f t="shared" si="26"/>
        <v>6.5898341417102513</v>
      </c>
      <c r="AK42" s="973">
        <v>21</v>
      </c>
      <c r="AL42" s="971">
        <f t="shared" si="7"/>
        <v>11.976283130001445</v>
      </c>
      <c r="AM42" s="869">
        <f t="shared" si="27"/>
        <v>11.976283130001445</v>
      </c>
      <c r="AO42" s="869">
        <f>+'Générateur P.Durable 25ans'!K42</f>
        <v>7.8</v>
      </c>
      <c r="AP42" s="877">
        <f>IF(Résultats!$B74&lt;='Générateur P.Durable 25ans'!$U$7,IF(Résultats!$B74&gt;'Générateur P.Durable 25ans'!$F$13," ",HLOOKUP(IF(Résultats!$B74-('Générateur P.Durable 25ans'!$F$12*ROUNDDOWN(Résultats!$B74/'Générateur P.Durable 25ans'!$F$12,0))=0,'Générateur P.Durable 25ans'!$F$12,Résultats!$B74-('Générateur P.Durable 25ans'!$F$12*ROUNDDOWN(Résultats!$B74/'Générateur P.Durable 25ans'!$F$12,0))),'Générateur P.Durable 25ans'!$N$14:$R$15,2,FALSE)),0)</f>
        <v>1194.2</v>
      </c>
      <c r="AQ42" s="869">
        <f>+'Générateur P.Durable 25ans'!L42</f>
        <v>31.2</v>
      </c>
      <c r="AR42" s="876">
        <f>+AP42*Menu!$F$13</f>
        <v>4776.8</v>
      </c>
      <c r="AS42" s="869">
        <f ca="1">+'Générateur P.Durable 25ans'!D212</f>
        <v>7.7587923624004507</v>
      </c>
      <c r="AT42" s="877">
        <f ca="1">IF(Résultats!$B74&lt;='Générateur P.Durable 25ans'!$U$7,+AP42*AS42/AO42+IF(Résultats!$B74&lt;=Menu!$G$64,Menu!$D$64,0),0)</f>
        <v>1187.8910050228999</v>
      </c>
      <c r="AU42" s="869">
        <f ca="1">+'Générateur P.Durable 25ans'!C212</f>
        <v>31.035169449601803</v>
      </c>
      <c r="AV42" s="877">
        <f ca="1">+AT42*Menu!$F$13</f>
        <v>4751.5640200915996</v>
      </c>
      <c r="AW42" s="1010">
        <f t="shared" ca="1" si="8"/>
        <v>0.9947169695385194</v>
      </c>
      <c r="AX42" s="876">
        <f>+IF(Résultats!B74&lt;=Menu!$D$253,Menu!$D$252*Menu!$F$13,0)+IF(Résultats!B74&lt;=Menu!$D$258,Menu!$D$257*Menu!$F$13,0)+IF(Résultats!B74&lt;=Menu!$D$263,Menu!$D$262*Menu!$D$24,0)+IF(Résultats!B74&lt;=Menu!$D$268,Menu!$G$267,0)</f>
        <v>0</v>
      </c>
      <c r="AY42" s="1034">
        <f>+Menu!$K$113+Menu!$J$217</f>
        <v>45.907500000000006</v>
      </c>
      <c r="AZ42" s="1034">
        <f>+AY42/Menu!$F$13</f>
        <v>11.476875000000001</v>
      </c>
      <c r="BA42" s="1034">
        <f>+AY42/Menu!$D$123</f>
        <v>57.384375000000006</v>
      </c>
      <c r="BB42" s="876"/>
      <c r="BE42" s="1034">
        <f t="shared" si="28"/>
        <v>-45.907500000000006</v>
      </c>
      <c r="BF42" s="1034">
        <f>+BE42/Menu!$F$13</f>
        <v>-11.476875000000001</v>
      </c>
      <c r="BG42" s="1034">
        <f>+BE42/Menu!$D$123</f>
        <v>-57.384375000000006</v>
      </c>
      <c r="BH42" s="1009">
        <f t="shared" ca="1" si="29"/>
        <v>4705.6565200915993</v>
      </c>
      <c r="BI42" s="1009">
        <f t="shared" ca="1" si="30"/>
        <v>1176.4141300228998</v>
      </c>
      <c r="BJ42" s="1009">
        <f>BJ41+'Générateur P.Durable 25ans'!AP42/(1+Résultats!$D$29)^(Résultats!$B113-1)</f>
        <v>17685.208641461446</v>
      </c>
      <c r="BK42" s="1009">
        <f ca="1">BK41+'Générateur P.Durable 25ans'!AT42/(1+Résultats!$D$31)^(Résultats!$B113-1)</f>
        <v>19243.046744565221</v>
      </c>
      <c r="BL42" s="1009">
        <f>BL41+'Générateur P.Durable 25ans'!BF42/(1+Résultats!$D$31)^(Résultats!$B113-1)</f>
        <v>-171.69358595575699</v>
      </c>
      <c r="BM42" s="1009">
        <f ca="1">BM41+'Générateur P.Durable 25ans'!BI42/(1+Résultats!$D$31)^(Résultats!$B113-1)</f>
        <v>19071.353158609461</v>
      </c>
      <c r="BN42" s="1009">
        <f>BN41+'Générateur P.Durable 25ans'!AR42/(1+Résultats!$D$29)^(Résultats!$B113-1)</f>
        <v>70740.834565845784</v>
      </c>
      <c r="BO42" s="1009">
        <f ca="1">BO41+'Générateur P.Durable 25ans'!AV42/(1+Résultats!$D$31)^(Résultats!$B113-1)</f>
        <v>76972.186978260885</v>
      </c>
      <c r="BP42" s="1009">
        <f>BP41+'Générateur P.Durable 25ans'!BE42/(1+Résultats!$D$31)^(Résultats!$B113-1)</f>
        <v>-686.77434382302795</v>
      </c>
      <c r="BQ42" s="1009">
        <f ca="1">BQ41+'Générateur P.Durable 25ans'!BH42/(1+Résultats!$D$31)^(Résultats!$B113-1)</f>
        <v>76285.412634437846</v>
      </c>
    </row>
    <row r="43" spans="1:69" x14ac:dyDescent="0.3">
      <c r="A43">
        <v>22</v>
      </c>
      <c r="B43" t="str">
        <f t="shared" si="0"/>
        <v>Prairie temporaire</v>
      </c>
      <c r="C43" t="str">
        <f t="shared" si="1"/>
        <v>HIVER</v>
      </c>
      <c r="D43" s="869">
        <f t="shared" si="12"/>
        <v>11.976283130001445</v>
      </c>
      <c r="E43" s="869">
        <f t="shared" si="13"/>
        <v>11.976283130001445</v>
      </c>
      <c r="F43" s="869">
        <f t="shared" si="14"/>
        <v>11.976283130001445</v>
      </c>
      <c r="G43" s="869">
        <f t="shared" si="15"/>
        <v>11.976283130001445</v>
      </c>
      <c r="H43" t="s">
        <v>405</v>
      </c>
      <c r="I43">
        <f ca="1">'Générateur P.Durable 25ans'!C213</f>
        <v>39.78537568486896</v>
      </c>
      <c r="J43" s="842">
        <f t="shared" ca="1" si="16"/>
        <v>11.020879691099434</v>
      </c>
      <c r="K43">
        <f t="shared" si="17"/>
        <v>10</v>
      </c>
      <c r="L43">
        <f t="shared" si="2"/>
        <v>40</v>
      </c>
      <c r="M43">
        <f t="shared" si="18"/>
        <v>36.1</v>
      </c>
      <c r="N43">
        <f t="shared" ca="1" si="19"/>
        <v>-0.21462431513104008</v>
      </c>
      <c r="O43">
        <f t="shared" ca="1" si="3"/>
        <v>3.6853756848689585</v>
      </c>
      <c r="T43">
        <v>22</v>
      </c>
      <c r="U43" s="971">
        <f t="shared" si="20"/>
        <v>6.5948535250273581</v>
      </c>
      <c r="V43" s="973">
        <v>22</v>
      </c>
      <c r="W43" s="971">
        <f t="shared" si="4"/>
        <v>11.985405295210915</v>
      </c>
      <c r="X43" s="869">
        <f t="shared" si="21"/>
        <v>11.985405295210915</v>
      </c>
      <c r="Y43">
        <v>22</v>
      </c>
      <c r="Z43" s="971">
        <f t="shared" si="22"/>
        <v>6.5948535250273581</v>
      </c>
      <c r="AA43" s="973">
        <v>22</v>
      </c>
      <c r="AB43" s="971">
        <f t="shared" si="5"/>
        <v>11.985405295210915</v>
      </c>
      <c r="AC43" s="869">
        <f t="shared" si="23"/>
        <v>11.985405295210915</v>
      </c>
      <c r="AD43">
        <v>22</v>
      </c>
      <c r="AE43" s="971">
        <f t="shared" si="24"/>
        <v>6.5948535250273581</v>
      </c>
      <c r="AF43" s="973">
        <v>22</v>
      </c>
      <c r="AG43" s="971">
        <f t="shared" si="6"/>
        <v>11.985405295210915</v>
      </c>
      <c r="AH43" s="869">
        <f t="shared" si="25"/>
        <v>11.985405295210915</v>
      </c>
      <c r="AI43">
        <v>22</v>
      </c>
      <c r="AJ43" s="971">
        <f t="shared" si="26"/>
        <v>6.5948535250273581</v>
      </c>
      <c r="AK43" s="973">
        <v>22</v>
      </c>
      <c r="AL43" s="971">
        <f t="shared" si="7"/>
        <v>11.985405295210915</v>
      </c>
      <c r="AM43" s="869">
        <f t="shared" si="27"/>
        <v>11.985405295210915</v>
      </c>
      <c r="AO43" s="869">
        <f>+'Générateur P.Durable 25ans'!K43</f>
        <v>10</v>
      </c>
      <c r="AP43" s="877">
        <f>IF(Résultats!$B75&lt;='Générateur P.Durable 25ans'!$U$7,IF(Résultats!$B75&gt;'Générateur P.Durable 25ans'!$F$13," ",HLOOKUP(IF(Résultats!$B75-('Générateur P.Durable 25ans'!$F$12*ROUNDDOWN(Résultats!$B75/'Générateur P.Durable 25ans'!$F$12,0))=0,'Générateur P.Durable 25ans'!$F$12,Résultats!$B75-('Générateur P.Durable 25ans'!$F$12*ROUNDDOWN(Résultats!$B75/'Générateur P.Durable 25ans'!$F$12,0))),'Générateur P.Durable 25ans'!$N$14:$R$15,2,FALSE)),0)</f>
        <v>927</v>
      </c>
      <c r="AQ43" s="869">
        <f>+'Générateur P.Durable 25ans'!L43</f>
        <v>40</v>
      </c>
      <c r="AR43" s="876">
        <f>+AP43*Menu!$F$13</f>
        <v>3708</v>
      </c>
      <c r="AS43" s="869">
        <f ca="1">+'Générateur P.Durable 25ans'!D213</f>
        <v>9.94634392121724</v>
      </c>
      <c r="AT43" s="877">
        <f ca="1">IF(Résultats!$B75&lt;='Générateur P.Durable 25ans'!$U$7,+AP43*AS43/AO43+IF(Résultats!$B75&lt;=Menu!$G$64,Menu!$D$64,0),0)</f>
        <v>922.02608149683817</v>
      </c>
      <c r="AU43" s="869">
        <f ca="1">+'Générateur P.Durable 25ans'!C213</f>
        <v>39.78537568486896</v>
      </c>
      <c r="AV43" s="877">
        <f ca="1">+AT43*Menu!$F$13</f>
        <v>3688.1043259873527</v>
      </c>
      <c r="AW43" s="1010">
        <f t="shared" ca="1" si="8"/>
        <v>0.994634392121724</v>
      </c>
      <c r="AX43" s="876">
        <f>+IF(Résultats!B75&lt;=Menu!$D$253,Menu!$D$252*Menu!$F$13,0)+IF(Résultats!B75&lt;=Menu!$D$258,Menu!$D$257*Menu!$F$13,0)+IF(Résultats!B75&lt;=Menu!$D$263,Menu!$D$262*Menu!$D$24,0)+IF(Résultats!B75&lt;=Menu!$D$268,Menu!$G$267,0)</f>
        <v>0</v>
      </c>
      <c r="AY43" s="1034">
        <f>+Menu!$K$113+Menu!$J$217</f>
        <v>45.907500000000006</v>
      </c>
      <c r="AZ43" s="1034">
        <f>+AY43/Menu!$F$13</f>
        <v>11.476875000000001</v>
      </c>
      <c r="BA43" s="1034">
        <f>+AY43/Menu!$D$123</f>
        <v>57.384375000000006</v>
      </c>
      <c r="BB43" s="876"/>
      <c r="BE43" s="1034">
        <f t="shared" si="28"/>
        <v>-45.907500000000006</v>
      </c>
      <c r="BF43" s="1034">
        <f>+BE43/Menu!$F$13</f>
        <v>-11.476875000000001</v>
      </c>
      <c r="BG43" s="1034">
        <f>+BE43/Menu!$D$123</f>
        <v>-57.384375000000006</v>
      </c>
      <c r="BH43" s="1009">
        <f t="shared" ca="1" si="29"/>
        <v>3642.1968259873529</v>
      </c>
      <c r="BI43" s="1009">
        <f t="shared" ca="1" si="30"/>
        <v>910.54920649683822</v>
      </c>
      <c r="BJ43" s="1009">
        <f>BJ42+'Générateur P.Durable 25ans'!AP43/(1+Résultats!$D$29)^(Résultats!$B114-1)</f>
        <v>18092.007390623559</v>
      </c>
      <c r="BK43" s="1009">
        <f ca="1">BK42+'Générateur P.Durable 25ans'!AT43/(1+Résultats!$D$31)^(Résultats!$B114-1)</f>
        <v>19738.681197043119</v>
      </c>
      <c r="BL43" s="1009">
        <f>BL42+'Générateur P.Durable 25ans'!BF43/(1+Résultats!$D$31)^(Résultats!$B114-1)</f>
        <v>-177.86297180170581</v>
      </c>
      <c r="BM43" s="1009">
        <f ca="1">BM42+'Générateur P.Durable 25ans'!BI43/(1+Résultats!$D$31)^(Résultats!$B114-1)</f>
        <v>19560.818225241408</v>
      </c>
      <c r="BN43" s="1009">
        <f>BN42+'Générateur P.Durable 25ans'!AR43/(1+Résultats!$D$29)^(Résultats!$B114-1)</f>
        <v>72368.029562494237</v>
      </c>
      <c r="BO43" s="1009">
        <f ca="1">BO42+'Générateur P.Durable 25ans'!AV43/(1+Résultats!$D$31)^(Résultats!$B114-1)</f>
        <v>78954.724788172476</v>
      </c>
      <c r="BP43" s="1009">
        <f>BP42+'Générateur P.Durable 25ans'!BE43/(1+Résultats!$D$31)^(Résultats!$B114-1)</f>
        <v>-711.45188720682324</v>
      </c>
      <c r="BQ43" s="1009">
        <f ca="1">BQ42+'Générateur P.Durable 25ans'!BH43/(1+Résultats!$D$31)^(Résultats!$B114-1)</f>
        <v>78243.272900965632</v>
      </c>
    </row>
    <row r="44" spans="1:69" x14ac:dyDescent="0.3">
      <c r="A44">
        <v>23</v>
      </c>
      <c r="B44" t="str">
        <f t="shared" si="0"/>
        <v>Orge d'hiver</v>
      </c>
      <c r="C44" t="str">
        <f t="shared" si="1"/>
        <v>HIVER</v>
      </c>
      <c r="D44" s="869">
        <f t="shared" si="12"/>
        <v>11.985405295210915</v>
      </c>
      <c r="E44" s="869">
        <f t="shared" si="13"/>
        <v>11.985405295210915</v>
      </c>
      <c r="F44" s="869">
        <f t="shared" si="14"/>
        <v>11.985405295210915</v>
      </c>
      <c r="G44" s="869">
        <f t="shared" si="15"/>
        <v>11.985405295210915</v>
      </c>
      <c r="H44" t="s">
        <v>405</v>
      </c>
      <c r="I44">
        <f ca="1">'Générateur P.Durable 25ans'!C214</f>
        <v>33.815552240018576</v>
      </c>
      <c r="J44" s="842">
        <f t="shared" ca="1" si="16"/>
        <v>9.3671889861547299</v>
      </c>
      <c r="K44">
        <f t="shared" si="17"/>
        <v>8.5</v>
      </c>
      <c r="L44">
        <f t="shared" si="2"/>
        <v>34</v>
      </c>
      <c r="M44">
        <f t="shared" si="18"/>
        <v>30.684999999999999</v>
      </c>
      <c r="N44">
        <f t="shared" ca="1" si="19"/>
        <v>-0.18444775998142404</v>
      </c>
      <c r="O44">
        <f t="shared" ca="1" si="3"/>
        <v>3.1305522400185772</v>
      </c>
      <c r="T44">
        <v>23</v>
      </c>
      <c r="U44" s="971">
        <f t="shared" si="20"/>
        <v>6.5984531757141651</v>
      </c>
      <c r="V44" s="973">
        <v>23</v>
      </c>
      <c r="W44" s="971">
        <f t="shared" si="4"/>
        <v>11.991947255883556</v>
      </c>
      <c r="X44" s="869">
        <f t="shared" si="21"/>
        <v>11.991947255883556</v>
      </c>
      <c r="Y44">
        <v>23</v>
      </c>
      <c r="Z44" s="971">
        <f t="shared" si="22"/>
        <v>6.5984531757141651</v>
      </c>
      <c r="AA44" s="973">
        <v>23</v>
      </c>
      <c r="AB44" s="971">
        <f t="shared" si="5"/>
        <v>11.991947255883556</v>
      </c>
      <c r="AC44" s="869">
        <f t="shared" si="23"/>
        <v>11.991947255883556</v>
      </c>
      <c r="AD44">
        <v>23</v>
      </c>
      <c r="AE44" s="971">
        <f t="shared" si="24"/>
        <v>6.5984531757141651</v>
      </c>
      <c r="AF44" s="973">
        <v>23</v>
      </c>
      <c r="AG44" s="971">
        <f t="shared" si="6"/>
        <v>11.991947255883556</v>
      </c>
      <c r="AH44" s="869">
        <f t="shared" si="25"/>
        <v>11.991947255883556</v>
      </c>
      <c r="AI44">
        <v>23</v>
      </c>
      <c r="AJ44" s="971">
        <f t="shared" si="26"/>
        <v>6.5984531757141651</v>
      </c>
      <c r="AK44" s="973">
        <v>23</v>
      </c>
      <c r="AL44" s="971">
        <f t="shared" si="7"/>
        <v>11.991947255883556</v>
      </c>
      <c r="AM44" s="869">
        <f t="shared" si="27"/>
        <v>11.991947255883556</v>
      </c>
      <c r="AO44" s="869">
        <f>+'Générateur P.Durable 25ans'!K44</f>
        <v>8.5</v>
      </c>
      <c r="AP44" s="877">
        <f>IF(Résultats!$B76&lt;='Générateur P.Durable 25ans'!$U$7,IF(Résultats!$B76&gt;'Générateur P.Durable 25ans'!$F$13," ",HLOOKUP(IF(Résultats!$B76-('Générateur P.Durable 25ans'!$F$12*ROUNDDOWN(Résultats!$B76/'Générateur P.Durable 25ans'!$F$12,0))=0,'Générateur P.Durable 25ans'!$F$12,Résultats!$B76-('Générateur P.Durable 25ans'!$F$12*ROUNDDOWN(Résultats!$B76/'Générateur P.Durable 25ans'!$F$12,0))),'Générateur P.Durable 25ans'!$N$14:$R$15,2,FALSE)),0)</f>
        <v>1280.5</v>
      </c>
      <c r="AQ44" s="869">
        <f>+'Générateur P.Durable 25ans'!L44</f>
        <v>34</v>
      </c>
      <c r="AR44" s="876">
        <f>+AP44*Menu!$F$13</f>
        <v>5122</v>
      </c>
      <c r="AS44" s="869">
        <f ca="1">+'Générateur P.Durable 25ans'!D214</f>
        <v>8.453888060004644</v>
      </c>
      <c r="AT44" s="877">
        <f ca="1">IF(Résultats!$B76&lt;='Générateur P.Durable 25ans'!$U$7,+AP44*AS44/AO44+IF(Résultats!$B76&lt;=Menu!$G$64,Menu!$D$64,0),0)</f>
        <v>1273.5533718630525</v>
      </c>
      <c r="AU44" s="869">
        <f ca="1">+'Générateur P.Durable 25ans'!C214</f>
        <v>33.815552240018576</v>
      </c>
      <c r="AV44" s="877">
        <f ca="1">+AT44*Menu!$F$13</f>
        <v>5094.2134874522098</v>
      </c>
      <c r="AW44" s="1010">
        <f t="shared" ca="1" si="8"/>
        <v>0.99457506588289923</v>
      </c>
      <c r="AX44" s="876">
        <f>+IF(Résultats!B76&lt;=Menu!$D$253,Menu!$D$252*Menu!$F$13,0)+IF(Résultats!B76&lt;=Menu!$D$258,Menu!$D$257*Menu!$F$13,0)+IF(Résultats!B76&lt;=Menu!$D$263,Menu!$D$262*Menu!$D$24,0)+IF(Résultats!B76&lt;=Menu!$D$268,Menu!$G$267,0)</f>
        <v>0</v>
      </c>
      <c r="AY44" s="1034">
        <f>+Menu!$K$113+Menu!$J$217</f>
        <v>45.907500000000006</v>
      </c>
      <c r="AZ44" s="1034">
        <f>+AY44/Menu!$F$13</f>
        <v>11.476875000000001</v>
      </c>
      <c r="BA44" s="1034">
        <f>+AY44/Menu!$D$123</f>
        <v>57.384375000000006</v>
      </c>
      <c r="BB44" s="876"/>
      <c r="BE44" s="1034">
        <f t="shared" si="28"/>
        <v>-45.907500000000006</v>
      </c>
      <c r="BF44" s="1034">
        <f>+BE44/Menu!$F$13</f>
        <v>-11.476875000000001</v>
      </c>
      <c r="BG44" s="1034">
        <f>+BE44/Menu!$D$123</f>
        <v>-57.384375000000006</v>
      </c>
      <c r="BH44" s="1009">
        <f t="shared" ca="1" si="29"/>
        <v>5048.3059874522096</v>
      </c>
      <c r="BI44" s="1009">
        <f t="shared" ca="1" si="30"/>
        <v>1262.0764968630524</v>
      </c>
      <c r="BJ44" s="1009">
        <f>BJ43+'Générateur P.Durable 25ans'!AP44/(1+Résultats!$D$29)^(Résultats!$B115-1)</f>
        <v>18632.321263229656</v>
      </c>
      <c r="BK44" s="1009">
        <f ca="1">BK43+'Générateur P.Durable 25ans'!AT44/(1+Résultats!$D$31)^(Résultats!$B115-1)</f>
        <v>20403.339151292177</v>
      </c>
      <c r="BL44" s="1009">
        <f>BL43+'Générateur P.Durable 25ans'!BF44/(1+Résultats!$D$31)^(Résultats!$B115-1)</f>
        <v>-183.85266679777263</v>
      </c>
      <c r="BM44" s="1009">
        <f ca="1">BM43+'Générateur P.Durable 25ans'!BI44/(1+Résultats!$D$31)^(Résultats!$B115-1)</f>
        <v>20219.486484494399</v>
      </c>
      <c r="BN44" s="1009">
        <f>BN43+'Générateur P.Durable 25ans'!AR44/(1+Résultats!$D$29)^(Résultats!$B115-1)</f>
        <v>74529.285052918625</v>
      </c>
      <c r="BO44" s="1009">
        <f ca="1">BO43+'Générateur P.Durable 25ans'!AV44/(1+Résultats!$D$31)^(Résultats!$B115-1)</f>
        <v>81613.356605168708</v>
      </c>
      <c r="BP44" s="1009">
        <f>BP43+'Générateur P.Durable 25ans'!BE44/(1+Résultats!$D$31)^(Résultats!$B115-1)</f>
        <v>-735.41066719109051</v>
      </c>
      <c r="BQ44" s="1009">
        <f ca="1">BQ43+'Générateur P.Durable 25ans'!BH44/(1+Résultats!$D$31)^(Résultats!$B115-1)</f>
        <v>80877.945937977594</v>
      </c>
    </row>
    <row r="45" spans="1:69" x14ac:dyDescent="0.3">
      <c r="A45">
        <v>24</v>
      </c>
      <c r="B45" t="str">
        <f t="shared" si="0"/>
        <v>Maïs</v>
      </c>
      <c r="C45" t="str">
        <f t="shared" si="1"/>
        <v>ETE</v>
      </c>
      <c r="D45" s="869">
        <f t="shared" si="12"/>
        <v>11.991947255883556</v>
      </c>
      <c r="E45" s="869">
        <f t="shared" si="13"/>
        <v>11.991947255883556</v>
      </c>
      <c r="F45" s="869">
        <f t="shared" si="14"/>
        <v>11.991947255883556</v>
      </c>
      <c r="G45" s="869">
        <f t="shared" si="15"/>
        <v>11.991947255883556</v>
      </c>
      <c r="H45" t="s">
        <v>405</v>
      </c>
      <c r="I45">
        <f ca="1">'Générateur P.Durable 25ans'!C215</f>
        <v>39.090961976099599</v>
      </c>
      <c r="J45" s="842">
        <f t="shared" ca="1" si="16"/>
        <v>10.828521323019279</v>
      </c>
      <c r="K45">
        <f t="shared" si="17"/>
        <v>9.5</v>
      </c>
      <c r="L45">
        <f t="shared" si="2"/>
        <v>38</v>
      </c>
      <c r="M45">
        <f t="shared" si="18"/>
        <v>34.295000000000002</v>
      </c>
      <c r="N45">
        <f t="shared" ca="1" si="19"/>
        <v>1.0909619760995994</v>
      </c>
      <c r="O45">
        <f t="shared" ca="1" si="3"/>
        <v>4.7959619760995977</v>
      </c>
      <c r="T45">
        <v>24</v>
      </c>
      <c r="U45" s="971">
        <f t="shared" si="20"/>
        <v>6.6010340342826455</v>
      </c>
      <c r="V45" s="973">
        <v>24</v>
      </c>
      <c r="W45" s="971">
        <f t="shared" si="4"/>
        <v>11.996637676350892</v>
      </c>
      <c r="X45" s="869">
        <f t="shared" si="21"/>
        <v>11.996637676350892</v>
      </c>
      <c r="Y45">
        <v>24</v>
      </c>
      <c r="Z45" s="971">
        <f t="shared" si="22"/>
        <v>6.6010340342826455</v>
      </c>
      <c r="AA45" s="973">
        <v>24</v>
      </c>
      <c r="AB45" s="971">
        <f t="shared" si="5"/>
        <v>11.996637676350892</v>
      </c>
      <c r="AC45" s="869">
        <f t="shared" si="23"/>
        <v>11.996637676350892</v>
      </c>
      <c r="AD45">
        <v>24</v>
      </c>
      <c r="AE45" s="971">
        <f t="shared" si="24"/>
        <v>6.6010340342826455</v>
      </c>
      <c r="AF45" s="973">
        <v>24</v>
      </c>
      <c r="AG45" s="971">
        <f t="shared" si="6"/>
        <v>11.996637676350892</v>
      </c>
      <c r="AH45" s="869">
        <f t="shared" si="25"/>
        <v>11.996637676350892</v>
      </c>
      <c r="AI45">
        <v>24</v>
      </c>
      <c r="AJ45" s="971">
        <f t="shared" si="26"/>
        <v>6.6010340342826455</v>
      </c>
      <c r="AK45" s="973">
        <v>24</v>
      </c>
      <c r="AL45" s="971">
        <f t="shared" si="7"/>
        <v>11.996637676350892</v>
      </c>
      <c r="AM45" s="869">
        <f t="shared" si="27"/>
        <v>11.996637676350892</v>
      </c>
      <c r="AO45" s="869">
        <f>+'Générateur P.Durable 25ans'!K45</f>
        <v>9.5</v>
      </c>
      <c r="AP45" s="877">
        <f>IF(Résultats!$B77&lt;='Générateur P.Durable 25ans'!$U$7,IF(Résultats!$B77&gt;'Générateur P.Durable 25ans'!$F$13," ",HLOOKUP(IF(Résultats!$B77-('Générateur P.Durable 25ans'!$F$12*ROUNDDOWN(Résultats!$B77/'Générateur P.Durable 25ans'!$F$12,0))=0,'Générateur P.Durable 25ans'!$F$12,Résultats!$B77-('Générateur P.Durable 25ans'!$F$12*ROUNDDOWN(Résultats!$B77/'Générateur P.Durable 25ans'!$F$12,0))),'Générateur P.Durable 25ans'!$N$14:$R$15,2,FALSE)),0)</f>
        <v>1472</v>
      </c>
      <c r="AQ45" s="869">
        <f>+'Générateur P.Durable 25ans'!L45</f>
        <v>38</v>
      </c>
      <c r="AR45" s="876">
        <f>+AP45*Menu!$F$13</f>
        <v>5888</v>
      </c>
      <c r="AS45" s="869">
        <f ca="1">+'Générateur P.Durable 25ans'!D215</f>
        <v>9.7727404940248999</v>
      </c>
      <c r="AT45" s="877">
        <f ca="1">IF(Résultats!$B77&lt;='Générateur P.Durable 25ans'!$U$7,+AP45*AS45/AO45+IF(Résultats!$B77&lt;=Menu!$G$64,Menu!$D$64,0),0)</f>
        <v>1514.2604218110162</v>
      </c>
      <c r="AU45" s="869">
        <f ca="1">+'Générateur P.Durable 25ans'!C215</f>
        <v>39.090961976099599</v>
      </c>
      <c r="AV45" s="877">
        <f ca="1">+AT45*Menu!$F$13</f>
        <v>6057.0416872440646</v>
      </c>
      <c r="AW45" s="1010">
        <f t="shared" ca="1" si="8"/>
        <v>1.0287095256868317</v>
      </c>
      <c r="AX45" s="876">
        <f>+IF(Résultats!B77&lt;=Menu!$D$253,Menu!$D$252*Menu!$F$13,0)+IF(Résultats!B77&lt;=Menu!$D$258,Menu!$D$257*Menu!$F$13,0)+IF(Résultats!B77&lt;=Menu!$D$263,Menu!$D$262*Menu!$D$24,0)+IF(Résultats!B77&lt;=Menu!$D$268,Menu!$G$267,0)</f>
        <v>0</v>
      </c>
      <c r="AY45" s="1034">
        <f>+Menu!$K$113+Menu!$J$217</f>
        <v>45.907500000000006</v>
      </c>
      <c r="AZ45" s="1034">
        <f>+AY45/Menu!$F$13</f>
        <v>11.476875000000001</v>
      </c>
      <c r="BA45" s="1034">
        <f>+AY45/Menu!$D$123</f>
        <v>57.384375000000006</v>
      </c>
      <c r="BB45" s="876"/>
      <c r="BE45" s="1034">
        <f t="shared" si="28"/>
        <v>-45.907500000000006</v>
      </c>
      <c r="BF45" s="1034">
        <f>+BE45/Menu!$F$13</f>
        <v>-11.476875000000001</v>
      </c>
      <c r="BG45" s="1034">
        <f>+BE45/Menu!$D$123</f>
        <v>-57.384375000000006</v>
      </c>
      <c r="BH45" s="1009">
        <f t="shared" ca="1" si="29"/>
        <v>6011.1341872440644</v>
      </c>
      <c r="BI45" s="1009">
        <f t="shared" ca="1" si="30"/>
        <v>1502.7835468110161</v>
      </c>
      <c r="BJ45" s="1009">
        <f>BJ44+'Générateur P.Durable 25ans'!AP45/(1+Résultats!$D$29)^(Résultats!$B116-1)</f>
        <v>19229.550425873585</v>
      </c>
      <c r="BK45" s="1009">
        <f ca="1">BK44+'Générateur P.Durable 25ans'!AT45/(1+Résultats!$D$31)^(Résultats!$B116-1)</f>
        <v>21170.602411997486</v>
      </c>
      <c r="BL45" s="1009">
        <f>BL44+'Générateur P.Durable 25ans'!BF45/(1+Résultats!$D$31)^(Résultats!$B116-1)</f>
        <v>-189.66790465803169</v>
      </c>
      <c r="BM45" s="1009">
        <f ca="1">BM44+'Générateur P.Durable 25ans'!BI45/(1+Résultats!$D$31)^(Résultats!$B116-1)</f>
        <v>20980.934507339451</v>
      </c>
      <c r="BN45" s="1009">
        <f>BN44+'Générateur P.Durable 25ans'!AR45/(1+Résultats!$D$29)^(Résultats!$B116-1)</f>
        <v>76918.201703494342</v>
      </c>
      <c r="BO45" s="1009">
        <f ca="1">BO44+'Générateur P.Durable 25ans'!AV45/(1+Résultats!$D$31)^(Résultats!$B116-1)</f>
        <v>84682.409647989945</v>
      </c>
      <c r="BP45" s="1009">
        <f>BP44+'Générateur P.Durable 25ans'!BE45/(1+Résultats!$D$31)^(Résultats!$B116-1)</f>
        <v>-758.67161863212675</v>
      </c>
      <c r="BQ45" s="1009">
        <f ca="1">BQ44+'Générateur P.Durable 25ans'!BH45/(1+Résultats!$D$31)^(Résultats!$B116-1)</f>
        <v>83923.738029357803</v>
      </c>
    </row>
    <row r="46" spans="1:69" x14ac:dyDescent="0.3">
      <c r="A46">
        <v>25</v>
      </c>
      <c r="B46" t="str">
        <f t="shared" si="0"/>
        <v>Blé d'hiver</v>
      </c>
      <c r="C46" t="str">
        <f t="shared" si="1"/>
        <v>HIVER</v>
      </c>
      <c r="D46" s="869">
        <f t="shared" si="12"/>
        <v>11.996637676350892</v>
      </c>
      <c r="E46" s="869">
        <f t="shared" si="13"/>
        <v>11.996637676350892</v>
      </c>
      <c r="F46" s="869">
        <f t="shared" si="14"/>
        <v>11.996637676350892</v>
      </c>
      <c r="G46" s="869">
        <f t="shared" si="15"/>
        <v>11.996637676350892</v>
      </c>
      <c r="H46" t="s">
        <v>405</v>
      </c>
      <c r="I46">
        <f ca="1">'Générateur P.Durable 25ans'!C216</f>
        <v>31.028459825655162</v>
      </c>
      <c r="J46" s="842">
        <f t="shared" ca="1" si="16"/>
        <v>8.5951412259432587</v>
      </c>
      <c r="K46">
        <f t="shared" si="17"/>
        <v>7.8</v>
      </c>
      <c r="L46">
        <f t="shared" si="2"/>
        <v>31.2</v>
      </c>
      <c r="M46">
        <f t="shared" si="18"/>
        <v>28.157999999999998</v>
      </c>
      <c r="N46">
        <f t="shared" ca="1" si="19"/>
        <v>-0.17154017434483748</v>
      </c>
      <c r="O46">
        <f t="shared" ca="1" si="3"/>
        <v>2.8704598256551641</v>
      </c>
      <c r="T46">
        <v>25</v>
      </c>
      <c r="U46" s="971">
        <f t="shared" si="20"/>
        <v>6.6028841204018418</v>
      </c>
      <c r="V46" s="973">
        <v>25</v>
      </c>
      <c r="W46" s="971">
        <f t="shared" si="4"/>
        <v>12</v>
      </c>
      <c r="X46" s="869">
        <f t="shared" si="21"/>
        <v>12</v>
      </c>
      <c r="Y46">
        <v>25</v>
      </c>
      <c r="Z46" s="971">
        <f t="shared" si="22"/>
        <v>6.6028841204018418</v>
      </c>
      <c r="AA46" s="973">
        <v>25</v>
      </c>
      <c r="AB46" s="971">
        <f t="shared" si="5"/>
        <v>12</v>
      </c>
      <c r="AC46" s="869">
        <f t="shared" si="23"/>
        <v>12</v>
      </c>
      <c r="AD46">
        <v>25</v>
      </c>
      <c r="AE46" s="971">
        <f t="shared" si="24"/>
        <v>6.6028841204018418</v>
      </c>
      <c r="AF46" s="973">
        <v>25</v>
      </c>
      <c r="AG46" s="971">
        <f t="shared" si="6"/>
        <v>12</v>
      </c>
      <c r="AH46" s="869">
        <f t="shared" si="25"/>
        <v>12</v>
      </c>
      <c r="AI46">
        <v>25</v>
      </c>
      <c r="AJ46" s="971">
        <f t="shared" si="26"/>
        <v>6.6028841204018418</v>
      </c>
      <c r="AK46" s="973">
        <v>25</v>
      </c>
      <c r="AL46" s="971">
        <f t="shared" si="7"/>
        <v>12</v>
      </c>
      <c r="AM46" s="869">
        <f t="shared" si="27"/>
        <v>12</v>
      </c>
      <c r="AO46" s="869">
        <f>+'Générateur P.Durable 25ans'!K46</f>
        <v>7.8</v>
      </c>
      <c r="AP46" s="877">
        <f>IF(Résultats!$B78&lt;='Générateur P.Durable 25ans'!$U$7,IF(Résultats!$B78&gt;'Générateur P.Durable 25ans'!$F$13," ",HLOOKUP(IF(Résultats!$B78-('Générateur P.Durable 25ans'!$F$12*ROUNDDOWN(Résultats!$B78/'Générateur P.Durable 25ans'!$F$12,0))=0,'Générateur P.Durable 25ans'!$F$12,Résultats!$B78-('Générateur P.Durable 25ans'!$F$12*ROUNDDOWN(Résultats!$B78/'Générateur P.Durable 25ans'!$F$12,0))),'Générateur P.Durable 25ans'!$N$14:$R$15,2,FALSE)),0)</f>
        <v>1194.2</v>
      </c>
      <c r="AQ46" s="869">
        <f>+'Générateur P.Durable 25ans'!L46</f>
        <v>31.2</v>
      </c>
      <c r="AR46" s="876">
        <f>+AP46*Menu!$F$13</f>
        <v>4776.8</v>
      </c>
      <c r="AS46" s="869">
        <f ca="1">+'Générateur P.Durable 25ans'!D216</f>
        <v>7.7571149564137905</v>
      </c>
      <c r="AT46" s="877">
        <f ca="1">IF(Résultats!$B78&lt;='Générateur P.Durable 25ans'!$U$7,+AP46*AS46/AO46+IF(Résultats!$B78&lt;=Menu!$G$64,Menu!$D$64,0),0)</f>
        <v>1187.6341898653011</v>
      </c>
      <c r="AU46" s="869">
        <f ca="1">+'Générateur P.Durable 25ans'!C216</f>
        <v>31.028459825655162</v>
      </c>
      <c r="AV46" s="877">
        <f ca="1">+AT46*Menu!$F$13</f>
        <v>4750.5367594612044</v>
      </c>
      <c r="AW46" s="1010">
        <f t="shared" ca="1" si="8"/>
        <v>0.99450191748894745</v>
      </c>
      <c r="AX46" s="876">
        <f>+IF(Résultats!B78&lt;=Menu!$D$253,Menu!$D$252*Menu!$F$13,0)+IF(Résultats!B78&lt;=Menu!$D$258,Menu!$D$257*Menu!$F$13,0)+IF(Résultats!B78&lt;=Menu!$D$263,Menu!$D$262*Menu!$D$24,0)+IF(Résultats!B78&lt;=Menu!$D$268,Menu!$G$267,0)</f>
        <v>0</v>
      </c>
      <c r="AY46" s="1034">
        <f>+Menu!$K$113+Menu!$J$217</f>
        <v>45.907500000000006</v>
      </c>
      <c r="AZ46" s="1034">
        <f>+AY46/Menu!$F$13</f>
        <v>11.476875000000001</v>
      </c>
      <c r="BA46" s="1034">
        <f>+AY46/Menu!$D$123</f>
        <v>57.384375000000006</v>
      </c>
      <c r="BB46" s="876">
        <f>IF('Base de données Haies'!$I$26=1,0.7,1)*Menu!H242-Menu!H192*Menu!D123</f>
        <v>504.64000000000033</v>
      </c>
      <c r="BC46">
        <f>+BB46/Menu!$F$13</f>
        <v>126.16000000000008</v>
      </c>
      <c r="BD46">
        <f>+BB46/Menu!D123</f>
        <v>630.80000000000041</v>
      </c>
      <c r="BE46" s="1034">
        <f t="shared" si="28"/>
        <v>458.7325000000003</v>
      </c>
      <c r="BF46" s="1034">
        <f>+BE46/Menu!$F$13</f>
        <v>114.68312500000008</v>
      </c>
      <c r="BG46" s="1034">
        <f>+BE46/Menu!$D$123</f>
        <v>573.41562500000032</v>
      </c>
      <c r="BH46" s="1009">
        <f t="shared" ca="1" si="29"/>
        <v>5209.2692594612045</v>
      </c>
      <c r="BI46" s="1009">
        <f t="shared" ca="1" si="30"/>
        <v>1302.3173148653011</v>
      </c>
      <c r="BJ46" s="1009">
        <f>BJ45+'Générateur P.Durable 25ans'!AP46/(1+Résultats!$D$29)^(Résultats!$B117-1)</f>
        <v>19695.433490535335</v>
      </c>
      <c r="BK46" s="1009">
        <f ca="1">BK45+'Générateur P.Durable 25ans'!AT46/(1+Résultats!$D$31)^(Résultats!$B117-1)</f>
        <v>21754.839736422469</v>
      </c>
      <c r="BL46" s="1009">
        <f>BL45+'Générateur P.Durable 25ans'!BF46/(1+Résultats!$D$31)^(Résultats!$B117-1)</f>
        <v>-133.25140648169065</v>
      </c>
      <c r="BM46" s="1009">
        <f ca="1">BM45+'Générateur P.Durable 25ans'!BI46/(1+Résultats!$D$31)^(Résultats!$B117-1)</f>
        <v>21621.588329940776</v>
      </c>
      <c r="BN46" s="1009">
        <f>BN45+'Générateur P.Durable 25ans'!AR46/(1+Résultats!$D$29)^(Résultats!$B117-1)</f>
        <v>78781.733962141341</v>
      </c>
      <c r="BO46" s="1009">
        <f ca="1">BO45+'Générateur P.Durable 25ans'!AV46/(1+Résultats!$D$31)^(Résultats!$B117-1)</f>
        <v>87019.358945689877</v>
      </c>
      <c r="BP46" s="1009">
        <f>BP45+'Générateur P.Durable 25ans'!BE46/(1+Résultats!$D$31)^(Résultats!$B117-1)</f>
        <v>-533.0056259267626</v>
      </c>
      <c r="BQ46" s="1009">
        <f ca="1">BQ45+'Générateur P.Durable 25ans'!BH46/(1+Résultats!$D$31)^(Résultats!$B117-1)</f>
        <v>86486.353319763104</v>
      </c>
    </row>
    <row r="47" spans="1:69" x14ac:dyDescent="0.3">
      <c r="A47">
        <v>26</v>
      </c>
      <c r="B47" t="str">
        <f t="shared" si="0"/>
        <v>Prairie temporaire</v>
      </c>
      <c r="C47" t="str">
        <f t="shared" si="1"/>
        <v>HIVER</v>
      </c>
      <c r="D47" s="869">
        <f t="shared" si="12"/>
        <v>12</v>
      </c>
      <c r="E47" s="869">
        <f t="shared" si="13"/>
        <v>12</v>
      </c>
      <c r="F47" s="869">
        <f t="shared" si="14"/>
        <v>12</v>
      </c>
      <c r="G47" s="869">
        <f t="shared" si="15"/>
        <v>12</v>
      </c>
      <c r="H47" t="s">
        <v>405</v>
      </c>
      <c r="I47">
        <f ca="1">'Générateur P.Durable 25ans'!C217</f>
        <v>0</v>
      </c>
      <c r="J47" s="842">
        <f t="shared" ca="1" si="16"/>
        <v>0</v>
      </c>
      <c r="K47">
        <f t="shared" si="17"/>
        <v>0</v>
      </c>
      <c r="L47">
        <f t="shared" si="2"/>
        <v>0</v>
      </c>
      <c r="M47">
        <f t="shared" si="18"/>
        <v>0</v>
      </c>
      <c r="N47">
        <f t="shared" ca="1" si="19"/>
        <v>0</v>
      </c>
      <c r="O47">
        <f t="shared" ca="1" si="3"/>
        <v>0</v>
      </c>
      <c r="T47">
        <v>26</v>
      </c>
      <c r="U47" s="971">
        <f t="shared" si="20"/>
        <v>6.6042101863535079</v>
      </c>
      <c r="V47" s="973">
        <v>26</v>
      </c>
      <c r="W47" s="971">
        <f t="shared" si="4"/>
        <v>0</v>
      </c>
      <c r="X47" s="869">
        <f t="shared" si="21"/>
        <v>12</v>
      </c>
      <c r="Y47">
        <v>26</v>
      </c>
      <c r="Z47" s="971">
        <f t="shared" si="22"/>
        <v>6.6042101863535079</v>
      </c>
      <c r="AA47" s="973">
        <v>26</v>
      </c>
      <c r="AB47" s="971">
        <f t="shared" si="5"/>
        <v>0</v>
      </c>
      <c r="AC47" s="869">
        <f t="shared" si="23"/>
        <v>12</v>
      </c>
      <c r="AD47">
        <v>26</v>
      </c>
      <c r="AE47" s="971">
        <f t="shared" si="24"/>
        <v>6.6042101863535079</v>
      </c>
      <c r="AF47" s="973">
        <v>26</v>
      </c>
      <c r="AG47" s="971">
        <f t="shared" si="6"/>
        <v>0</v>
      </c>
      <c r="AH47" s="869">
        <f t="shared" si="25"/>
        <v>12</v>
      </c>
      <c r="AI47">
        <v>26</v>
      </c>
      <c r="AJ47" s="971">
        <f t="shared" si="26"/>
        <v>6.6042101863535079</v>
      </c>
      <c r="AK47" s="973">
        <v>26</v>
      </c>
      <c r="AL47" s="971">
        <f t="shared" si="7"/>
        <v>0</v>
      </c>
      <c r="AM47" s="869">
        <f t="shared" si="27"/>
        <v>12</v>
      </c>
      <c r="AO47" s="869">
        <f>+'Générateur P.Durable 25ans'!K47</f>
        <v>0</v>
      </c>
      <c r="AP47" s="877">
        <f>IF(Résultats!$B79&lt;='Générateur P.Durable 25ans'!$U$7,IF(Résultats!$B79&gt;'Générateur P.Durable 25ans'!$F$13," ",HLOOKUP(IF(Résultats!$B79-('Générateur P.Durable 25ans'!$F$12*ROUNDDOWN(Résultats!$B79/'Générateur P.Durable 25ans'!$F$12,0))=0,'Générateur P.Durable 25ans'!$F$12,Résultats!$B79-('Générateur P.Durable 25ans'!$F$12*ROUNDDOWN(Résultats!$B79/'Générateur P.Durable 25ans'!$F$12,0))),'Générateur P.Durable 25ans'!$N$14:$R$15,2,FALSE)),0)</f>
        <v>0</v>
      </c>
      <c r="AQ47" s="869">
        <f>+'Générateur P.Durable 25ans'!L47</f>
        <v>0</v>
      </c>
      <c r="AR47" s="876">
        <f>+AP47*Menu!$F$13</f>
        <v>0</v>
      </c>
      <c r="AS47" s="869">
        <f ca="1">+'Générateur P.Durable 25ans'!D217</f>
        <v>0</v>
      </c>
      <c r="AT47" s="877">
        <f>IF(Résultats!$B79&lt;='Générateur P.Durable 25ans'!$U$7,+AP47*AS47/AO47+IF(Résultats!$B79&lt;=Menu!$G$64,Menu!$D$64,0),0)</f>
        <v>0</v>
      </c>
      <c r="AU47" s="869">
        <f ca="1">+'Générateur P.Durable 25ans'!C217</f>
        <v>0</v>
      </c>
      <c r="AV47" s="877">
        <f>+AT47*Menu!$F$13</f>
        <v>0</v>
      </c>
      <c r="AW47" s="1010">
        <f t="shared" si="8"/>
        <v>0</v>
      </c>
      <c r="BJ47" s="1009">
        <f>BJ46+'Générateur P.Durable 25ans'!AP47/(1+Résultats!$D$29)^(Résultats!$B118-1)</f>
        <v>19695.433490535335</v>
      </c>
      <c r="BK47" s="1009">
        <f ca="1">BK46+'Générateur P.Durable 25ans'!AT47/(1+Résultats!$D$31)^(Résultats!$B118-1)</f>
        <v>21754.839736422469</v>
      </c>
      <c r="BL47" s="1009">
        <f>BL46+'Générateur P.Durable 25ans'!BF47/(1+Résultats!$D$31)^(Résultats!$B118-1)</f>
        <v>-133.25140648169065</v>
      </c>
      <c r="BM47" s="1009">
        <f ca="1">BM46+'Générateur P.Durable 25ans'!BI47/(1+Résultats!$D$31)^(Résultats!$B118-1)</f>
        <v>21621.588329940776</v>
      </c>
      <c r="BN47" s="1009">
        <f>BN46+'Générateur P.Durable 25ans'!AR47/(1+Résultats!$D$29)^(Résultats!$B118-1)</f>
        <v>78781.733962141341</v>
      </c>
      <c r="BO47" s="1009">
        <f ca="1">BO46+'Générateur P.Durable 25ans'!AV47/(1+Résultats!$D$31)^(Résultats!$B118-1)</f>
        <v>87019.358945689877</v>
      </c>
      <c r="BP47" s="1009">
        <f>BP46+'Générateur P.Durable 25ans'!BE47/(1+Résultats!$D$31)^(Résultats!$B118-1)</f>
        <v>-533.0056259267626</v>
      </c>
      <c r="BQ47" s="1009">
        <f ca="1">BQ46+'Générateur P.Durable 25ans'!BH47/(1+Résultats!$D$31)^(Résultats!$B118-1)</f>
        <v>86486.353319763104</v>
      </c>
    </row>
    <row r="48" spans="1:69" x14ac:dyDescent="0.3">
      <c r="A48">
        <v>27</v>
      </c>
      <c r="B48" t="str">
        <f t="shared" si="0"/>
        <v>Orge d'hiver</v>
      </c>
      <c r="C48" t="str">
        <f t="shared" si="1"/>
        <v>HIVER</v>
      </c>
      <c r="D48" s="869">
        <f t="shared" si="12"/>
        <v>12</v>
      </c>
      <c r="E48" s="869">
        <f t="shared" si="13"/>
        <v>12</v>
      </c>
      <c r="F48" s="869">
        <f t="shared" si="14"/>
        <v>12</v>
      </c>
      <c r="G48" s="869">
        <f t="shared" si="15"/>
        <v>12</v>
      </c>
      <c r="H48" t="s">
        <v>405</v>
      </c>
      <c r="I48">
        <f ca="1">'Générateur P.Durable 25ans'!C218</f>
        <v>0</v>
      </c>
      <c r="J48" s="842">
        <f t="shared" ca="1" si="16"/>
        <v>0</v>
      </c>
      <c r="K48">
        <f t="shared" si="17"/>
        <v>0</v>
      </c>
      <c r="L48">
        <f t="shared" si="2"/>
        <v>0</v>
      </c>
      <c r="M48">
        <f t="shared" si="18"/>
        <v>0</v>
      </c>
      <c r="N48">
        <f t="shared" ca="1" si="19"/>
        <v>0</v>
      </c>
      <c r="O48">
        <f t="shared" ca="1" si="3"/>
        <v>0</v>
      </c>
      <c r="T48">
        <v>27</v>
      </c>
      <c r="U48" s="971">
        <f t="shared" si="20"/>
        <v>6.605160570529983</v>
      </c>
      <c r="V48" s="973">
        <v>27</v>
      </c>
      <c r="W48" s="971">
        <f t="shared" si="4"/>
        <v>0</v>
      </c>
      <c r="X48" s="869">
        <f t="shared" si="21"/>
        <v>12</v>
      </c>
      <c r="Y48">
        <v>27</v>
      </c>
      <c r="Z48" s="971">
        <f t="shared" si="22"/>
        <v>6.605160570529983</v>
      </c>
      <c r="AA48" s="973">
        <v>27</v>
      </c>
      <c r="AB48" s="971">
        <f t="shared" si="5"/>
        <v>0</v>
      </c>
      <c r="AC48" s="869">
        <f t="shared" si="23"/>
        <v>12</v>
      </c>
      <c r="AD48">
        <v>27</v>
      </c>
      <c r="AE48" s="971">
        <f t="shared" si="24"/>
        <v>6.605160570529983</v>
      </c>
      <c r="AF48" s="973">
        <v>27</v>
      </c>
      <c r="AG48" s="971">
        <f t="shared" si="6"/>
        <v>0</v>
      </c>
      <c r="AH48" s="869">
        <f t="shared" si="25"/>
        <v>12</v>
      </c>
      <c r="AI48">
        <v>27</v>
      </c>
      <c r="AJ48" s="971">
        <f t="shared" si="26"/>
        <v>6.605160570529983</v>
      </c>
      <c r="AK48" s="973">
        <v>27</v>
      </c>
      <c r="AL48" s="971">
        <f t="shared" si="7"/>
        <v>0</v>
      </c>
      <c r="AM48" s="869">
        <f t="shared" si="27"/>
        <v>12</v>
      </c>
      <c r="AO48" s="869">
        <f>+'Générateur P.Durable 25ans'!K48</f>
        <v>0</v>
      </c>
      <c r="AP48" s="877">
        <f>IF(Résultats!$B80&lt;='Générateur P.Durable 25ans'!$U$7,IF(Résultats!$B80&gt;'Générateur P.Durable 25ans'!$F$13," ",HLOOKUP(IF(Résultats!$B80-('Générateur P.Durable 25ans'!$F$12*ROUNDDOWN(Résultats!$B80/'Générateur P.Durable 25ans'!$F$12,0))=0,'Générateur P.Durable 25ans'!$F$12,Résultats!$B80-('Générateur P.Durable 25ans'!$F$12*ROUNDDOWN(Résultats!$B80/'Générateur P.Durable 25ans'!$F$12,0))),'Générateur P.Durable 25ans'!$N$14:$R$15,2,FALSE)),0)</f>
        <v>0</v>
      </c>
      <c r="AQ48" s="869">
        <f>+'Générateur P.Durable 25ans'!L48</f>
        <v>0</v>
      </c>
      <c r="AR48" s="876">
        <f>+AP48*Menu!$F$13</f>
        <v>0</v>
      </c>
      <c r="AS48" s="869">
        <f ca="1">+'Générateur P.Durable 25ans'!D218</f>
        <v>0</v>
      </c>
      <c r="AT48" s="877">
        <f>IF(Résultats!$B80&lt;='Générateur P.Durable 25ans'!$U$7,+AP48*AS48/AO48+IF(Résultats!$B80&lt;=Menu!$G$64,Menu!$D$64,0),0)</f>
        <v>0</v>
      </c>
      <c r="AU48" s="869">
        <f ca="1">+'Générateur P.Durable 25ans'!C218</f>
        <v>0</v>
      </c>
      <c r="AV48" s="877">
        <f>+AT48*Menu!$F$13</f>
        <v>0</v>
      </c>
      <c r="AW48" s="1010">
        <f t="shared" si="8"/>
        <v>0</v>
      </c>
      <c r="BJ48" s="1009">
        <f>BJ47+'Générateur P.Durable 25ans'!AP48/(1+Résultats!$D$29)^(Résultats!$B119-1)</f>
        <v>19695.433490535335</v>
      </c>
      <c r="BK48" s="1009">
        <f ca="1">BK47+'Générateur P.Durable 25ans'!AT48/(1+Résultats!$D$31)^(Résultats!$B119-1)</f>
        <v>21754.839736422469</v>
      </c>
      <c r="BL48" s="1009">
        <f>BL47+'Générateur P.Durable 25ans'!BF48/(1+Résultats!$D$31)^(Résultats!$B119-1)</f>
        <v>-133.25140648169065</v>
      </c>
      <c r="BM48" s="1009">
        <f ca="1">BM47+'Générateur P.Durable 25ans'!BI48/(1+Résultats!$D$31)^(Résultats!$B119-1)</f>
        <v>21621.588329940776</v>
      </c>
      <c r="BN48" s="1009">
        <f>BN47+'Générateur P.Durable 25ans'!AR48/(1+Résultats!$D$29)^(Résultats!$B119-1)</f>
        <v>78781.733962141341</v>
      </c>
      <c r="BO48" s="1009">
        <f ca="1">BO47+'Générateur P.Durable 25ans'!AV48/(1+Résultats!$D$31)^(Résultats!$B119-1)</f>
        <v>87019.358945689877</v>
      </c>
      <c r="BP48" s="1009">
        <f>BP47+'Générateur P.Durable 25ans'!BE48/(1+Résultats!$D$31)^(Résultats!$B119-1)</f>
        <v>-533.0056259267626</v>
      </c>
      <c r="BQ48" s="1009">
        <f ca="1">BQ47+'Générateur P.Durable 25ans'!BH48/(1+Résultats!$D$31)^(Résultats!$B119-1)</f>
        <v>86486.353319763104</v>
      </c>
    </row>
    <row r="49" spans="1:181" x14ac:dyDescent="0.3">
      <c r="A49">
        <v>28</v>
      </c>
      <c r="B49" t="str">
        <f t="shared" si="0"/>
        <v>Maïs</v>
      </c>
      <c r="C49" t="str">
        <f t="shared" si="1"/>
        <v>ETE</v>
      </c>
      <c r="D49" s="869">
        <f t="shared" si="12"/>
        <v>12</v>
      </c>
      <c r="E49" s="869">
        <f t="shared" si="13"/>
        <v>12</v>
      </c>
      <c r="F49" s="869">
        <f t="shared" si="14"/>
        <v>12</v>
      </c>
      <c r="G49" s="869">
        <f t="shared" si="15"/>
        <v>12</v>
      </c>
      <c r="H49" t="s">
        <v>405</v>
      </c>
      <c r="I49">
        <f ca="1">'Générateur P.Durable 25ans'!C219</f>
        <v>0</v>
      </c>
      <c r="J49" s="842">
        <f t="shared" ca="1" si="16"/>
        <v>0</v>
      </c>
      <c r="K49">
        <f t="shared" si="17"/>
        <v>0</v>
      </c>
      <c r="L49">
        <f t="shared" si="2"/>
        <v>0</v>
      </c>
      <c r="M49">
        <f t="shared" si="18"/>
        <v>0</v>
      </c>
      <c r="N49">
        <f t="shared" ca="1" si="19"/>
        <v>0</v>
      </c>
      <c r="O49">
        <f t="shared" ca="1" si="3"/>
        <v>0</v>
      </c>
      <c r="T49">
        <v>28</v>
      </c>
      <c r="U49" s="971">
        <f t="shared" si="20"/>
        <v>6.6058416616869815</v>
      </c>
      <c r="V49" s="973">
        <v>28</v>
      </c>
      <c r="W49" s="971">
        <f t="shared" si="4"/>
        <v>0</v>
      </c>
      <c r="X49" s="869">
        <f t="shared" si="21"/>
        <v>12</v>
      </c>
      <c r="Y49">
        <v>28</v>
      </c>
      <c r="Z49" s="971">
        <f t="shared" si="22"/>
        <v>6.6058416616869815</v>
      </c>
      <c r="AA49" s="973">
        <v>28</v>
      </c>
      <c r="AB49" s="971">
        <f t="shared" si="5"/>
        <v>0</v>
      </c>
      <c r="AC49" s="869">
        <f t="shared" si="23"/>
        <v>12</v>
      </c>
      <c r="AD49">
        <v>28</v>
      </c>
      <c r="AE49" s="971">
        <f t="shared" si="24"/>
        <v>6.6058416616869815</v>
      </c>
      <c r="AF49" s="973">
        <v>28</v>
      </c>
      <c r="AG49" s="971">
        <f t="shared" si="6"/>
        <v>0</v>
      </c>
      <c r="AH49" s="869">
        <f t="shared" si="25"/>
        <v>12</v>
      </c>
      <c r="AI49">
        <v>28</v>
      </c>
      <c r="AJ49" s="971">
        <f t="shared" si="26"/>
        <v>6.6058416616869815</v>
      </c>
      <c r="AK49" s="973">
        <v>28</v>
      </c>
      <c r="AL49" s="971">
        <f t="shared" si="7"/>
        <v>0</v>
      </c>
      <c r="AM49" s="869">
        <f t="shared" si="27"/>
        <v>12</v>
      </c>
      <c r="AO49" s="869">
        <f>+'Générateur P.Durable 25ans'!K49</f>
        <v>0</v>
      </c>
      <c r="AP49" s="877">
        <f>IF(Résultats!$B81&lt;='Générateur P.Durable 25ans'!$U$7,IF(Résultats!$B81&gt;'Générateur P.Durable 25ans'!$F$13," ",HLOOKUP(IF(Résultats!$B81-('Générateur P.Durable 25ans'!$F$12*ROUNDDOWN(Résultats!$B81/'Générateur P.Durable 25ans'!$F$12,0))=0,'Générateur P.Durable 25ans'!$F$12,Résultats!$B81-('Générateur P.Durable 25ans'!$F$12*ROUNDDOWN(Résultats!$B81/'Générateur P.Durable 25ans'!$F$12,0))),'Générateur P.Durable 25ans'!$N$14:$R$15,2,FALSE)),0)</f>
        <v>0</v>
      </c>
      <c r="AQ49" s="869">
        <f>+'Générateur P.Durable 25ans'!L49</f>
        <v>0</v>
      </c>
      <c r="AR49" s="876">
        <f>+AP49*Menu!$F$13</f>
        <v>0</v>
      </c>
      <c r="AS49" s="869">
        <f ca="1">+'Générateur P.Durable 25ans'!D219</f>
        <v>0</v>
      </c>
      <c r="AT49" s="877">
        <f>IF(Résultats!$B81&lt;='Générateur P.Durable 25ans'!$U$7,+AP49*AS49/AO49+IF(Résultats!$B81&lt;=Menu!$G$64,Menu!$D$64,0),0)</f>
        <v>0</v>
      </c>
      <c r="AU49" s="869">
        <f ca="1">+'Générateur P.Durable 25ans'!C219</f>
        <v>0</v>
      </c>
      <c r="AV49" s="877">
        <f>+AT49*Menu!$F$13</f>
        <v>0</v>
      </c>
      <c r="AW49" s="1010">
        <f t="shared" si="8"/>
        <v>0</v>
      </c>
      <c r="BJ49" s="1009">
        <f>BJ48+'Générateur P.Durable 25ans'!AP49/(1+Résultats!$D$29)^(Résultats!$B120-1)</f>
        <v>19695.433490535335</v>
      </c>
      <c r="BK49" s="1009">
        <f ca="1">BK48+'Générateur P.Durable 25ans'!AT49/(1+Résultats!$D$31)^(Résultats!$B120-1)</f>
        <v>21754.839736422469</v>
      </c>
      <c r="BL49" s="1009">
        <f>BL48+'Générateur P.Durable 25ans'!BF49/(1+Résultats!$D$31)^(Résultats!$B120-1)</f>
        <v>-133.25140648169065</v>
      </c>
      <c r="BM49" s="1009">
        <f ca="1">BM48+'Générateur P.Durable 25ans'!BI49/(1+Résultats!$D$31)^(Résultats!$B120-1)</f>
        <v>21621.588329940776</v>
      </c>
      <c r="BN49" s="1009">
        <f>BN48+'Générateur P.Durable 25ans'!AR49/(1+Résultats!$D$29)^(Résultats!$B120-1)</f>
        <v>78781.733962141341</v>
      </c>
      <c r="BO49" s="1009">
        <f ca="1">BO48+'Générateur P.Durable 25ans'!AV49/(1+Résultats!$D$31)^(Résultats!$B120-1)</f>
        <v>87019.358945689877</v>
      </c>
      <c r="BP49" s="1009">
        <f>BP48+'Générateur P.Durable 25ans'!BE49/(1+Résultats!$D$31)^(Résultats!$B120-1)</f>
        <v>-533.0056259267626</v>
      </c>
      <c r="BQ49" s="1009">
        <f ca="1">BQ48+'Générateur P.Durable 25ans'!BH49/(1+Résultats!$D$31)^(Résultats!$B120-1)</f>
        <v>86486.353319763104</v>
      </c>
    </row>
    <row r="50" spans="1:181" x14ac:dyDescent="0.3">
      <c r="A50">
        <v>29</v>
      </c>
      <c r="B50" t="str">
        <f t="shared" si="0"/>
        <v>Blé d'hiver</v>
      </c>
      <c r="C50" t="str">
        <f t="shared" si="1"/>
        <v>HIVER</v>
      </c>
      <c r="D50" s="869">
        <f t="shared" si="12"/>
        <v>12</v>
      </c>
      <c r="E50" s="869">
        <f t="shared" si="13"/>
        <v>12</v>
      </c>
      <c r="F50" s="869">
        <f t="shared" si="14"/>
        <v>12</v>
      </c>
      <c r="G50" s="869">
        <f t="shared" si="15"/>
        <v>12</v>
      </c>
      <c r="H50" t="s">
        <v>405</v>
      </c>
      <c r="I50" s="842">
        <f ca="1">'Générateur P.Durable 25ans'!C220</f>
        <v>0</v>
      </c>
      <c r="J50" s="842">
        <f t="shared" ca="1" si="16"/>
        <v>0</v>
      </c>
      <c r="K50">
        <f t="shared" si="17"/>
        <v>0</v>
      </c>
      <c r="L50">
        <f t="shared" si="2"/>
        <v>0</v>
      </c>
      <c r="M50">
        <f t="shared" si="18"/>
        <v>0</v>
      </c>
      <c r="N50">
        <f t="shared" ca="1" si="19"/>
        <v>0</v>
      </c>
      <c r="O50">
        <f t="shared" ca="1" si="3"/>
        <v>0</v>
      </c>
      <c r="T50">
        <v>29</v>
      </c>
      <c r="U50" s="971">
        <f t="shared" si="20"/>
        <v>6.6063297418983096</v>
      </c>
      <c r="V50" s="973">
        <v>29</v>
      </c>
      <c r="W50" s="971">
        <f t="shared" si="4"/>
        <v>0</v>
      </c>
      <c r="X50" s="869">
        <f t="shared" si="21"/>
        <v>12</v>
      </c>
      <c r="Y50">
        <v>29</v>
      </c>
      <c r="Z50" s="971">
        <f t="shared" si="22"/>
        <v>6.6063297418983096</v>
      </c>
      <c r="AA50" s="973">
        <v>29</v>
      </c>
      <c r="AB50" s="971">
        <f t="shared" si="5"/>
        <v>0</v>
      </c>
      <c r="AC50" s="869">
        <f t="shared" si="23"/>
        <v>12</v>
      </c>
      <c r="AD50">
        <v>29</v>
      </c>
      <c r="AE50" s="971">
        <f t="shared" si="24"/>
        <v>6.6063297418983096</v>
      </c>
      <c r="AF50" s="973">
        <v>29</v>
      </c>
      <c r="AG50" s="971">
        <f t="shared" si="6"/>
        <v>0</v>
      </c>
      <c r="AH50" s="869">
        <f t="shared" si="25"/>
        <v>12</v>
      </c>
      <c r="AI50">
        <v>29</v>
      </c>
      <c r="AJ50" s="971">
        <f t="shared" si="26"/>
        <v>6.6063297418983096</v>
      </c>
      <c r="AK50" s="973">
        <v>29</v>
      </c>
      <c r="AL50" s="971">
        <f t="shared" si="7"/>
        <v>0</v>
      </c>
      <c r="AM50" s="869">
        <f t="shared" si="27"/>
        <v>12</v>
      </c>
      <c r="AO50" s="869">
        <f>+'Générateur P.Durable 25ans'!K50</f>
        <v>0</v>
      </c>
      <c r="AP50" s="877">
        <f>IF(Résultats!$B82&lt;='Générateur P.Durable 25ans'!$U$7,IF(Résultats!$B82&gt;'Générateur P.Durable 25ans'!$F$13," ",HLOOKUP(IF(Résultats!$B82-('Générateur P.Durable 25ans'!$F$12*ROUNDDOWN(Résultats!$B82/'Générateur P.Durable 25ans'!$F$12,0))=0,'Générateur P.Durable 25ans'!$F$12,Résultats!$B82-('Générateur P.Durable 25ans'!$F$12*ROUNDDOWN(Résultats!$B82/'Générateur P.Durable 25ans'!$F$12,0))),'Générateur P.Durable 25ans'!$N$14:$R$15,2,FALSE)),0)</f>
        <v>0</v>
      </c>
      <c r="AQ50" s="869">
        <f>+'Générateur P.Durable 25ans'!L50</f>
        <v>0</v>
      </c>
      <c r="AR50" s="876">
        <f>+AP50*Menu!$F$13</f>
        <v>0</v>
      </c>
      <c r="AS50" s="869">
        <f ca="1">+'Générateur P.Durable 25ans'!D220</f>
        <v>0</v>
      </c>
      <c r="AT50" s="877">
        <f>IF(Résultats!$B82&lt;='Générateur P.Durable 25ans'!$U$7,+AP50*AS50/AO50+IF(Résultats!$B82&lt;=Menu!$G$64,Menu!$D$64,0),0)</f>
        <v>0</v>
      </c>
      <c r="AU50" s="869">
        <f ca="1">+'Générateur P.Durable 25ans'!C220</f>
        <v>0</v>
      </c>
      <c r="AV50" s="877">
        <f>+AT50*Menu!$F$13</f>
        <v>0</v>
      </c>
      <c r="AW50" s="1010">
        <f t="shared" si="8"/>
        <v>0</v>
      </c>
      <c r="BJ50" s="1009">
        <f>BJ49+'Générateur P.Durable 25ans'!AP50/(1+Résultats!$D$29)^(Résultats!$B121-1)</f>
        <v>19695.433490535335</v>
      </c>
      <c r="BK50" s="1009">
        <f ca="1">BK49+'Générateur P.Durable 25ans'!AT50/(1+Résultats!$D$31)^(Résultats!$B121-1)</f>
        <v>21754.839736422469</v>
      </c>
      <c r="BL50" s="1009">
        <f>BL49+'Générateur P.Durable 25ans'!BF50/(1+Résultats!$D$31)^(Résultats!$B121-1)</f>
        <v>-133.25140648169065</v>
      </c>
      <c r="BM50" s="1009">
        <f ca="1">BM49+'Générateur P.Durable 25ans'!BI50/(1+Résultats!$D$31)^(Résultats!$B121-1)</f>
        <v>21621.588329940776</v>
      </c>
      <c r="BN50" s="1009">
        <f>BN49+'Générateur P.Durable 25ans'!AR50/(1+Résultats!$D$29)^(Résultats!$B121-1)</f>
        <v>78781.733962141341</v>
      </c>
      <c r="BO50" s="1009">
        <f ca="1">BO49+'Générateur P.Durable 25ans'!AV50/(1+Résultats!$D$31)^(Résultats!$B121-1)</f>
        <v>87019.358945689877</v>
      </c>
      <c r="BP50" s="1009">
        <f>BP49+'Générateur P.Durable 25ans'!BE50/(1+Résultats!$D$31)^(Résultats!$B121-1)</f>
        <v>-533.0056259267626</v>
      </c>
      <c r="BQ50" s="1009">
        <f ca="1">BQ49+'Générateur P.Durable 25ans'!BH50/(1+Résultats!$D$31)^(Résultats!$B121-1)</f>
        <v>86486.353319763104</v>
      </c>
    </row>
    <row r="51" spans="1:181" x14ac:dyDescent="0.3">
      <c r="A51">
        <v>30</v>
      </c>
      <c r="B51" t="str">
        <f t="shared" si="0"/>
        <v>Prairie temporaire</v>
      </c>
      <c r="C51" t="str">
        <f t="shared" si="1"/>
        <v>HIVER</v>
      </c>
      <c r="D51" s="869">
        <f t="shared" si="12"/>
        <v>12</v>
      </c>
      <c r="E51" s="869">
        <f t="shared" si="13"/>
        <v>12</v>
      </c>
      <c r="F51" s="869">
        <f t="shared" si="14"/>
        <v>12</v>
      </c>
      <c r="G51" s="869">
        <f t="shared" si="15"/>
        <v>12</v>
      </c>
      <c r="H51" t="s">
        <v>405</v>
      </c>
      <c r="I51" s="842">
        <f ca="1">'Générateur P.Durable 25ans'!C221</f>
        <v>0</v>
      </c>
      <c r="J51" s="842">
        <f t="shared" ca="1" si="16"/>
        <v>0</v>
      </c>
      <c r="K51">
        <f t="shared" si="17"/>
        <v>0</v>
      </c>
      <c r="L51">
        <f t="shared" si="2"/>
        <v>0</v>
      </c>
      <c r="M51">
        <f t="shared" si="18"/>
        <v>0</v>
      </c>
      <c r="N51">
        <f t="shared" ca="1" si="19"/>
        <v>0</v>
      </c>
      <c r="O51">
        <f t="shared" ca="1" si="3"/>
        <v>0</v>
      </c>
      <c r="T51">
        <v>30</v>
      </c>
      <c r="U51" s="971">
        <f t="shared" si="20"/>
        <v>6.6066794959579829</v>
      </c>
      <c r="V51" s="973">
        <v>30</v>
      </c>
      <c r="W51" s="971">
        <f t="shared" si="4"/>
        <v>0</v>
      </c>
      <c r="X51" s="869">
        <f t="shared" si="21"/>
        <v>12</v>
      </c>
      <c r="Y51">
        <v>30</v>
      </c>
      <c r="Z51" s="971">
        <f t="shared" si="22"/>
        <v>6.6066794959579829</v>
      </c>
      <c r="AA51" s="973">
        <v>30</v>
      </c>
      <c r="AB51" s="971">
        <f t="shared" si="5"/>
        <v>0</v>
      </c>
      <c r="AC51" s="869">
        <f t="shared" si="23"/>
        <v>12</v>
      </c>
      <c r="AD51">
        <v>30</v>
      </c>
      <c r="AE51" s="971">
        <f t="shared" si="24"/>
        <v>6.6066794959579829</v>
      </c>
      <c r="AF51" s="973">
        <v>30</v>
      </c>
      <c r="AG51" s="971">
        <f t="shared" si="6"/>
        <v>0</v>
      </c>
      <c r="AH51" s="869">
        <f t="shared" si="25"/>
        <v>12</v>
      </c>
      <c r="AI51">
        <v>30</v>
      </c>
      <c r="AJ51" s="971">
        <f t="shared" si="26"/>
        <v>6.6066794959579829</v>
      </c>
      <c r="AK51" s="973">
        <v>30</v>
      </c>
      <c r="AL51" s="971">
        <f t="shared" si="7"/>
        <v>0</v>
      </c>
      <c r="AM51" s="869">
        <f t="shared" si="27"/>
        <v>12</v>
      </c>
      <c r="AO51" s="869">
        <f>+'Générateur P.Durable 25ans'!K51</f>
        <v>0</v>
      </c>
      <c r="AP51" s="877">
        <f>IF(Résultats!$B83&lt;='Générateur P.Durable 25ans'!$U$7,IF(Résultats!$B83&gt;'Générateur P.Durable 25ans'!$F$13," ",HLOOKUP(IF(Résultats!$B83-('Générateur P.Durable 25ans'!$F$12*ROUNDDOWN(Résultats!$B83/'Générateur P.Durable 25ans'!$F$12,0))=0,'Générateur P.Durable 25ans'!$F$12,Résultats!$B83-('Générateur P.Durable 25ans'!$F$12*ROUNDDOWN(Résultats!$B83/'Générateur P.Durable 25ans'!$F$12,0))),'Générateur P.Durable 25ans'!$N$14:$R$15,2,FALSE)),0)</f>
        <v>0</v>
      </c>
      <c r="AQ51" s="869">
        <f>+'Générateur P.Durable 25ans'!L51</f>
        <v>0</v>
      </c>
      <c r="AR51" s="876">
        <f>+AP51*Menu!$F$13</f>
        <v>0</v>
      </c>
      <c r="AS51" s="869">
        <f ca="1">+'Générateur P.Durable 25ans'!D221</f>
        <v>0</v>
      </c>
      <c r="AT51" s="877">
        <f>IF(Résultats!$B83&lt;='Générateur P.Durable 25ans'!$U$7,+AP51*AS51/AO51+IF(Résultats!$B83&lt;=Menu!$G$64,Menu!$D$64,0),0)</f>
        <v>0</v>
      </c>
      <c r="AU51" s="869">
        <f ca="1">+'Générateur P.Durable 25ans'!C221</f>
        <v>0</v>
      </c>
      <c r="AV51" s="877">
        <f>+AT51*Menu!$F$13</f>
        <v>0</v>
      </c>
      <c r="AW51" s="1010">
        <f t="shared" si="8"/>
        <v>0</v>
      </c>
      <c r="BJ51" s="1009">
        <f>BJ50+'Générateur P.Durable 25ans'!AP51/(1+Résultats!$D$29)^(Résultats!$B122-1)</f>
        <v>19695.433490535335</v>
      </c>
      <c r="BK51" s="1009">
        <f ca="1">BK50+'Générateur P.Durable 25ans'!AT51/(1+Résultats!$D$31)^(Résultats!$B122-1)</f>
        <v>21754.839736422469</v>
      </c>
      <c r="BL51" s="1009">
        <f>BL50+'Générateur P.Durable 25ans'!BF51/(1+Résultats!$D$31)^(Résultats!$B122-1)</f>
        <v>-133.25140648169065</v>
      </c>
      <c r="BM51" s="1009">
        <f ca="1">BM50+'Générateur P.Durable 25ans'!BI51/(1+Résultats!$D$31)^(Résultats!$B122-1)</f>
        <v>21621.588329940776</v>
      </c>
      <c r="BN51" s="1009">
        <f>BN50+'Générateur P.Durable 25ans'!AR51/(1+Résultats!$D$29)^(Résultats!$B122-1)</f>
        <v>78781.733962141341</v>
      </c>
      <c r="BO51" s="1009">
        <f ca="1">BO50+'Générateur P.Durable 25ans'!AV51/(1+Résultats!$D$31)^(Résultats!$B122-1)</f>
        <v>87019.358945689877</v>
      </c>
      <c r="BP51" s="1009">
        <f>BP50+'Générateur P.Durable 25ans'!BE51/(1+Résultats!$D$31)^(Résultats!$B122-1)</f>
        <v>-533.0056259267626</v>
      </c>
      <c r="BQ51" s="1009">
        <f ca="1">BQ50+'Générateur P.Durable 25ans'!BH51/(1+Résultats!$D$31)^(Résultats!$B122-1)</f>
        <v>86486.353319763104</v>
      </c>
    </row>
    <row r="52" spans="1:181" x14ac:dyDescent="0.3">
      <c r="M52">
        <f ca="1">SUM(N22:N49)</f>
        <v>-0.71690022629848116</v>
      </c>
      <c r="N52">
        <f ca="1">SUM(O22:O49)</f>
        <v>86.097099773701501</v>
      </c>
    </row>
    <row r="53" spans="1:181" ht="15" thickBot="1" x14ac:dyDescent="0.35"/>
    <row r="54" spans="1:181" x14ac:dyDescent="0.3">
      <c r="A54" s="629"/>
      <c r="B54" s="629"/>
      <c r="C54" s="629"/>
      <c r="D54" s="629"/>
      <c r="E54" s="629"/>
      <c r="F54" s="629"/>
      <c r="G54" s="629"/>
      <c r="H54" s="629"/>
      <c r="I54" s="629"/>
      <c r="J54" s="629"/>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9"/>
      <c r="AP54" s="629"/>
      <c r="AQ54" s="629"/>
      <c r="AR54" s="629"/>
      <c r="AS54" s="629"/>
      <c r="AT54" s="629"/>
      <c r="AU54" s="629"/>
      <c r="AV54" s="629"/>
      <c r="AW54" s="629"/>
      <c r="AX54" s="629"/>
      <c r="AY54" s="629"/>
      <c r="AZ54" s="629"/>
      <c r="BA54" s="629"/>
      <c r="BB54" s="629"/>
      <c r="BC54" s="629"/>
      <c r="BD54" s="629"/>
      <c r="BE54" s="629"/>
      <c r="BF54" s="629"/>
      <c r="BG54" s="629"/>
      <c r="BH54" s="629"/>
      <c r="BI54" s="629"/>
      <c r="BJ54" s="629"/>
      <c r="BK54" s="629"/>
      <c r="BL54" s="629"/>
      <c r="BM54" s="629"/>
      <c r="BN54" s="629"/>
      <c r="BO54" s="629"/>
      <c r="BP54" s="629"/>
      <c r="BQ54" s="629"/>
      <c r="BR54" s="629"/>
      <c r="BS54" s="629"/>
      <c r="BT54" s="629"/>
      <c r="BU54" s="629"/>
      <c r="BV54" s="629"/>
      <c r="BW54" s="629"/>
      <c r="BX54" s="629"/>
      <c r="BY54" s="629"/>
      <c r="BZ54" s="629"/>
      <c r="CA54" s="629"/>
      <c r="CB54" s="629"/>
      <c r="CC54" s="629"/>
      <c r="CD54" s="629"/>
      <c r="CE54" s="629"/>
      <c r="CF54" s="629"/>
      <c r="CG54" s="629"/>
      <c r="CH54" s="629"/>
      <c r="CI54" s="629"/>
      <c r="CJ54" s="629"/>
      <c r="CK54" s="629"/>
      <c r="CL54" s="600"/>
      <c r="CM54" s="672"/>
      <c r="CN54" s="600" t="s">
        <v>521</v>
      </c>
      <c r="CO54" s="600"/>
      <c r="CP54" s="600"/>
      <c r="CQ54" s="600"/>
      <c r="CR54" s="600"/>
      <c r="CS54" s="672"/>
      <c r="CT54" s="600" t="s">
        <v>521</v>
      </c>
      <c r="CU54" s="600"/>
      <c r="CV54" s="600"/>
      <c r="CW54" s="600"/>
      <c r="CX54" s="600"/>
      <c r="CY54" s="672"/>
      <c r="CZ54" s="600" t="s">
        <v>521</v>
      </c>
      <c r="DA54" s="600"/>
      <c r="DB54" s="600"/>
      <c r="DC54" s="600"/>
      <c r="DD54" s="600"/>
      <c r="DE54" s="672"/>
      <c r="DF54" s="600" t="s">
        <v>521</v>
      </c>
      <c r="DG54" s="600"/>
      <c r="DH54" s="600"/>
      <c r="DI54" s="600"/>
      <c r="DJ54" s="600"/>
      <c r="DK54" s="672"/>
      <c r="DL54" s="600" t="s">
        <v>521</v>
      </c>
      <c r="DM54" s="600"/>
      <c r="DN54" s="600"/>
      <c r="DO54" s="600"/>
      <c r="DP54" s="600"/>
      <c r="DQ54" s="672"/>
      <c r="DR54" s="600" t="s">
        <v>521</v>
      </c>
      <c r="DS54" s="600"/>
      <c r="DT54" s="600"/>
      <c r="DU54" s="600"/>
      <c r="DV54" s="600"/>
      <c r="DW54" s="672"/>
      <c r="DX54" s="600" t="s">
        <v>521</v>
      </c>
      <c r="DY54" s="600"/>
      <c r="DZ54" s="600"/>
      <c r="EA54" s="600"/>
      <c r="EB54" s="600"/>
      <c r="EC54" s="672"/>
      <c r="ED54" s="600" t="s">
        <v>521</v>
      </c>
      <c r="EE54" s="600"/>
      <c r="EF54" s="600"/>
      <c r="EG54" s="600"/>
      <c r="EH54" s="600"/>
      <c r="EI54" s="672"/>
      <c r="EJ54" s="600" t="s">
        <v>521</v>
      </c>
      <c r="EK54" s="600"/>
      <c r="EL54" s="600"/>
      <c r="EM54" s="600"/>
      <c r="EN54" s="600"/>
      <c r="EO54" s="672"/>
      <c r="EP54" s="600" t="s">
        <v>521</v>
      </c>
      <c r="EQ54" s="600"/>
      <c r="ER54" s="600"/>
      <c r="ES54" s="600"/>
      <c r="ET54" s="600"/>
      <c r="EU54" s="672"/>
      <c r="EV54" s="600" t="s">
        <v>521</v>
      </c>
      <c r="EW54" s="600"/>
      <c r="EX54" s="600"/>
      <c r="EY54" s="600"/>
      <c r="EZ54" s="600"/>
      <c r="FA54" s="672"/>
      <c r="FB54" s="600" t="s">
        <v>521</v>
      </c>
      <c r="FC54" s="600"/>
      <c r="FD54" s="600"/>
      <c r="FE54" s="600"/>
      <c r="FF54" s="600"/>
      <c r="FG54" s="672"/>
      <c r="FH54" s="600" t="s">
        <v>521</v>
      </c>
      <c r="FI54" s="600"/>
      <c r="FJ54" s="600"/>
      <c r="FK54" s="600"/>
      <c r="FL54" s="600"/>
      <c r="FM54" s="672"/>
      <c r="FN54" s="600" t="s">
        <v>521</v>
      </c>
      <c r="FO54" s="600"/>
      <c r="FP54" s="600"/>
      <c r="FQ54" s="600"/>
      <c r="FR54" s="600"/>
      <c r="FS54" s="672"/>
      <c r="FT54" s="600" t="s">
        <v>521</v>
      </c>
      <c r="FU54" s="600"/>
      <c r="FV54" s="600"/>
      <c r="FW54" s="600"/>
      <c r="FX54" s="600"/>
      <c r="FY54" s="672"/>
    </row>
    <row r="55" spans="1:181" x14ac:dyDescent="0.3">
      <c r="A55" s="19"/>
      <c r="B55" s="1386" t="s">
        <v>520</v>
      </c>
      <c r="C55" s="1386"/>
      <c r="D55" s="1386"/>
      <c r="E55" s="1386"/>
      <c r="F55" s="1386"/>
      <c r="G55" s="1387"/>
      <c r="H55" s="1385" t="s">
        <v>519</v>
      </c>
      <c r="I55" s="1386"/>
      <c r="J55" s="1386"/>
      <c r="K55" s="1386"/>
      <c r="L55" s="1386"/>
      <c r="M55" s="1387"/>
      <c r="N55" s="1386" t="s">
        <v>518</v>
      </c>
      <c r="O55" s="1386"/>
      <c r="P55" s="1386"/>
      <c r="Q55" s="1386"/>
      <c r="R55" s="1386"/>
      <c r="S55" s="1387"/>
      <c r="T55" s="1385" t="s">
        <v>517</v>
      </c>
      <c r="U55" s="1386"/>
      <c r="V55" s="1386"/>
      <c r="W55" s="1386"/>
      <c r="X55" s="1386"/>
      <c r="Y55" s="1387"/>
      <c r="Z55" s="1385" t="s">
        <v>516</v>
      </c>
      <c r="AA55" s="1386"/>
      <c r="AB55" s="1386"/>
      <c r="AC55" s="1386"/>
      <c r="AD55" s="1386"/>
      <c r="AE55" s="1387"/>
      <c r="AF55" s="1386" t="s">
        <v>515</v>
      </c>
      <c r="AG55" s="1386"/>
      <c r="AH55" s="1386"/>
      <c r="AI55" s="1386"/>
      <c r="AJ55" s="1386"/>
      <c r="AK55" s="1387"/>
      <c r="AL55" s="1385" t="s">
        <v>514</v>
      </c>
      <c r="AM55" s="1386"/>
      <c r="AN55" s="1386"/>
      <c r="AO55" s="1386"/>
      <c r="AP55" s="1386"/>
      <c r="AQ55" s="1387"/>
      <c r="AR55" s="1385" t="s">
        <v>513</v>
      </c>
      <c r="AS55" s="1386"/>
      <c r="AT55" s="1386"/>
      <c r="AU55" s="1386"/>
      <c r="AV55" s="1386"/>
      <c r="AW55" s="1387"/>
      <c r="AX55" s="1386" t="s">
        <v>512</v>
      </c>
      <c r="AY55" s="1386"/>
      <c r="AZ55" s="1386"/>
      <c r="BA55" s="1386"/>
      <c r="BB55" s="1386"/>
      <c r="BC55" s="1387"/>
      <c r="BD55" s="1385" t="s">
        <v>511</v>
      </c>
      <c r="BE55" s="1386"/>
      <c r="BF55" s="1386"/>
      <c r="BG55" s="1386"/>
      <c r="BH55" s="1386"/>
      <c r="BI55" s="1387"/>
      <c r="BJ55" s="1385" t="s">
        <v>510</v>
      </c>
      <c r="BK55" s="1386"/>
      <c r="BL55" s="1386"/>
      <c r="BM55" s="1386"/>
      <c r="BN55" s="1386"/>
      <c r="BO55" s="1387"/>
      <c r="BP55" s="1386" t="s">
        <v>509</v>
      </c>
      <c r="BQ55" s="1386"/>
      <c r="BR55" s="1386"/>
      <c r="BS55" s="1386"/>
      <c r="BT55" s="1386"/>
      <c r="BU55" s="1387"/>
      <c r="BV55" s="1385" t="s">
        <v>508</v>
      </c>
      <c r="BW55" s="1386"/>
      <c r="BX55" s="1386"/>
      <c r="BY55" s="1386"/>
      <c r="BZ55" s="1386"/>
      <c r="CA55" s="1387"/>
      <c r="CB55" s="1385" t="s">
        <v>507</v>
      </c>
      <c r="CC55" s="1386"/>
      <c r="CD55" s="1386"/>
      <c r="CE55" s="1386"/>
      <c r="CF55" s="1386"/>
      <c r="CG55" s="1387"/>
      <c r="CH55" s="1386" t="s">
        <v>506</v>
      </c>
      <c r="CI55" s="1386"/>
      <c r="CJ55" s="1386"/>
      <c r="CK55" s="1386"/>
      <c r="CL55" s="1386"/>
      <c r="CM55" s="1387"/>
      <c r="CN55" s="1385" t="s">
        <v>505</v>
      </c>
      <c r="CO55" s="1386"/>
      <c r="CP55" s="1386"/>
      <c r="CQ55" s="1386"/>
      <c r="CR55" s="1386"/>
      <c r="CS55" s="1387"/>
      <c r="CT55" s="1385" t="s">
        <v>504</v>
      </c>
      <c r="CU55" s="1386"/>
      <c r="CV55" s="1386"/>
      <c r="CW55" s="1386"/>
      <c r="CX55" s="1386"/>
      <c r="CY55" s="1387"/>
      <c r="CZ55" s="1386" t="s">
        <v>503</v>
      </c>
      <c r="DA55" s="1386"/>
      <c r="DB55" s="1386"/>
      <c r="DC55" s="1386"/>
      <c r="DD55" s="1386"/>
      <c r="DE55" s="1387"/>
      <c r="DF55" s="1385" t="s">
        <v>502</v>
      </c>
      <c r="DG55" s="1386"/>
      <c r="DH55" s="1386"/>
      <c r="DI55" s="1386"/>
      <c r="DJ55" s="1386"/>
      <c r="DK55" s="1387"/>
      <c r="DL55" s="1385" t="s">
        <v>501</v>
      </c>
      <c r="DM55" s="1386"/>
      <c r="DN55" s="1386"/>
      <c r="DO55" s="1386"/>
      <c r="DP55" s="1386"/>
      <c r="DQ55" s="1387"/>
      <c r="DR55" s="1386" t="s">
        <v>500</v>
      </c>
      <c r="DS55" s="1386"/>
      <c r="DT55" s="1386"/>
      <c r="DU55" s="1386"/>
      <c r="DV55" s="1386"/>
      <c r="DW55" s="1387"/>
      <c r="DX55" s="1385" t="s">
        <v>499</v>
      </c>
      <c r="DY55" s="1386"/>
      <c r="DZ55" s="1386"/>
      <c r="EA55" s="1386"/>
      <c r="EB55" s="1386"/>
      <c r="EC55" s="1387"/>
      <c r="ED55" s="1385" t="s">
        <v>498</v>
      </c>
      <c r="EE55" s="1386"/>
      <c r="EF55" s="1386"/>
      <c r="EG55" s="1386"/>
      <c r="EH55" s="1386"/>
      <c r="EI55" s="1387"/>
      <c r="EJ55" s="1386" t="s">
        <v>497</v>
      </c>
      <c r="EK55" s="1386"/>
      <c r="EL55" s="1386"/>
      <c r="EM55" s="1386"/>
      <c r="EN55" s="1386"/>
      <c r="EO55" s="1387"/>
      <c r="EP55" s="1385" t="s">
        <v>496</v>
      </c>
      <c r="EQ55" s="1386"/>
      <c r="ER55" s="1386"/>
      <c r="ES55" s="1386"/>
      <c r="ET55" s="1386"/>
      <c r="EU55" s="1387"/>
      <c r="EV55" s="1385" t="s">
        <v>495</v>
      </c>
      <c r="EW55" s="1386"/>
      <c r="EX55" s="1386"/>
      <c r="EY55" s="1386"/>
      <c r="EZ55" s="1386"/>
      <c r="FA55" s="1387"/>
      <c r="FB55" s="1386" t="s">
        <v>494</v>
      </c>
      <c r="FC55" s="1386"/>
      <c r="FD55" s="1386"/>
      <c r="FE55" s="1386"/>
      <c r="FF55" s="1386"/>
      <c r="FG55" s="1387"/>
      <c r="FH55" s="1385" t="s">
        <v>493</v>
      </c>
      <c r="FI55" s="1386"/>
      <c r="FJ55" s="1386"/>
      <c r="FK55" s="1386"/>
      <c r="FL55" s="1386"/>
      <c r="FM55" s="1387"/>
      <c r="FN55" s="1385" t="s">
        <v>596</v>
      </c>
      <c r="FO55" s="1386"/>
      <c r="FP55" s="1386"/>
      <c r="FQ55" s="1386"/>
      <c r="FR55" s="1386"/>
      <c r="FS55" s="1387"/>
      <c r="FT55" s="1385" t="s">
        <v>597</v>
      </c>
      <c r="FU55" s="1386"/>
      <c r="FV55" s="1386"/>
      <c r="FW55" s="1386"/>
      <c r="FX55" s="1386"/>
      <c r="FY55" s="1387"/>
    </row>
    <row r="56" spans="1:181" x14ac:dyDescent="0.3">
      <c r="A56" s="19"/>
      <c r="D56" t="s">
        <v>492</v>
      </c>
      <c r="G56" s="345"/>
      <c r="J56" t="s">
        <v>492</v>
      </c>
      <c r="M56" s="345"/>
      <c r="P56" t="s">
        <v>492</v>
      </c>
      <c r="S56" s="345"/>
      <c r="V56" t="s">
        <v>492</v>
      </c>
      <c r="Y56" s="345"/>
      <c r="AB56" t="s">
        <v>492</v>
      </c>
      <c r="AE56" s="345"/>
      <c r="AH56" t="s">
        <v>492</v>
      </c>
      <c r="AK56" s="345"/>
      <c r="AN56" t="s">
        <v>492</v>
      </c>
      <c r="AQ56" s="345"/>
      <c r="AT56" t="s">
        <v>492</v>
      </c>
      <c r="AW56" s="345"/>
      <c r="AZ56" t="s">
        <v>492</v>
      </c>
      <c r="BC56" s="345"/>
      <c r="BF56" t="s">
        <v>492</v>
      </c>
      <c r="BI56" s="345"/>
      <c r="BL56" t="s">
        <v>492</v>
      </c>
      <c r="BO56" s="345"/>
      <c r="BR56" t="s">
        <v>492</v>
      </c>
      <c r="BU56" s="345"/>
      <c r="BX56" t="s">
        <v>492</v>
      </c>
      <c r="CA56" s="345"/>
      <c r="CD56" t="s">
        <v>492</v>
      </c>
      <c r="CG56" s="345"/>
      <c r="CJ56" t="s">
        <v>492</v>
      </c>
      <c r="CM56" s="345"/>
      <c r="CP56" t="s">
        <v>492</v>
      </c>
      <c r="CS56" s="345"/>
      <c r="CV56" t="s">
        <v>492</v>
      </c>
      <c r="CY56" s="345"/>
      <c r="DB56" t="s">
        <v>492</v>
      </c>
      <c r="DE56" s="345"/>
      <c r="DH56" t="s">
        <v>492</v>
      </c>
      <c r="DK56" s="345"/>
      <c r="DN56" t="s">
        <v>492</v>
      </c>
      <c r="DQ56" s="345"/>
      <c r="DT56" t="s">
        <v>492</v>
      </c>
      <c r="DW56" s="345"/>
      <c r="DZ56" t="s">
        <v>492</v>
      </c>
      <c r="EC56" s="345"/>
      <c r="EF56" t="s">
        <v>492</v>
      </c>
      <c r="EI56" s="345"/>
      <c r="EL56" t="s">
        <v>492</v>
      </c>
      <c r="EO56" s="345"/>
      <c r="ER56" t="s">
        <v>492</v>
      </c>
      <c r="EU56" s="345"/>
      <c r="EX56" t="s">
        <v>492</v>
      </c>
      <c r="FA56" s="345"/>
      <c r="FD56" t="s">
        <v>492</v>
      </c>
      <c r="FG56" s="345"/>
      <c r="FJ56" t="s">
        <v>492</v>
      </c>
      <c r="FM56" s="345"/>
      <c r="FP56" t="s">
        <v>492</v>
      </c>
      <c r="FS56" s="345"/>
      <c r="FV56" t="s">
        <v>492</v>
      </c>
      <c r="FY56" s="345"/>
    </row>
    <row r="57" spans="1:181" ht="15" thickBot="1" x14ac:dyDescent="0.35">
      <c r="A57" s="19"/>
      <c r="G57" s="345"/>
      <c r="M57" s="345"/>
      <c r="S57" s="345"/>
      <c r="Y57" s="345"/>
      <c r="AE57" s="345"/>
      <c r="AK57" s="345"/>
      <c r="AQ57" s="345"/>
      <c r="AW57" s="345"/>
      <c r="BC57" s="345"/>
      <c r="BI57" s="345"/>
      <c r="BO57" s="345"/>
      <c r="BU57" s="345"/>
      <c r="CA57" s="345"/>
      <c r="CG57" s="345"/>
      <c r="CM57" s="345"/>
      <c r="CS57" s="345"/>
      <c r="CY57" s="345"/>
      <c r="DE57" s="345"/>
      <c r="DK57" s="345"/>
      <c r="DQ57" s="345"/>
      <c r="DW57" s="345"/>
      <c r="EC57" s="345"/>
      <c r="EI57" s="345"/>
      <c r="EO57" s="345"/>
      <c r="EU57" s="345"/>
      <c r="FA57" s="345"/>
      <c r="FG57" s="345"/>
      <c r="FM57" s="345"/>
      <c r="FS57" s="345"/>
      <c r="FY57" s="345"/>
    </row>
    <row r="58" spans="1:181" ht="15" thickBot="1" x14ac:dyDescent="0.35">
      <c r="A58" s="19"/>
      <c r="C58" s="629" t="s">
        <v>491</v>
      </c>
      <c r="D58" s="672" t="s">
        <v>490</v>
      </c>
      <c r="G58" s="345"/>
      <c r="I58" s="629" t="s">
        <v>491</v>
      </c>
      <c r="J58" s="672" t="s">
        <v>490</v>
      </c>
      <c r="M58" s="345"/>
      <c r="O58" s="629" t="s">
        <v>491</v>
      </c>
      <c r="P58" s="672" t="s">
        <v>490</v>
      </c>
      <c r="S58" s="345"/>
      <c r="U58" s="629" t="s">
        <v>491</v>
      </c>
      <c r="V58" s="672" t="s">
        <v>490</v>
      </c>
      <c r="Y58" s="345"/>
      <c r="AA58" s="629" t="s">
        <v>491</v>
      </c>
      <c r="AB58" s="672" t="s">
        <v>490</v>
      </c>
      <c r="AE58" s="345"/>
      <c r="AG58" s="629" t="s">
        <v>491</v>
      </c>
      <c r="AH58" s="672" t="s">
        <v>490</v>
      </c>
      <c r="AK58" s="345"/>
      <c r="AM58" s="629" t="s">
        <v>491</v>
      </c>
      <c r="AN58" s="672" t="s">
        <v>490</v>
      </c>
      <c r="AQ58" s="345"/>
      <c r="AS58" s="629" t="s">
        <v>491</v>
      </c>
      <c r="AT58" s="672" t="s">
        <v>490</v>
      </c>
      <c r="AW58" s="345"/>
      <c r="AY58" s="629" t="s">
        <v>491</v>
      </c>
      <c r="AZ58" s="672" t="s">
        <v>490</v>
      </c>
      <c r="BC58" s="345"/>
      <c r="BE58" s="629" t="s">
        <v>491</v>
      </c>
      <c r="BF58" s="672" t="s">
        <v>490</v>
      </c>
      <c r="BI58" s="345"/>
      <c r="BK58" s="629" t="s">
        <v>491</v>
      </c>
      <c r="BL58" s="672" t="s">
        <v>490</v>
      </c>
      <c r="BO58" s="345"/>
      <c r="BQ58" s="629" t="s">
        <v>491</v>
      </c>
      <c r="BR58" s="672" t="s">
        <v>490</v>
      </c>
      <c r="BU58" s="345"/>
      <c r="BW58" s="629" t="s">
        <v>491</v>
      </c>
      <c r="BX58" s="672" t="s">
        <v>490</v>
      </c>
      <c r="CA58" s="345"/>
      <c r="CC58" s="629" t="s">
        <v>491</v>
      </c>
      <c r="CD58" s="672" t="s">
        <v>490</v>
      </c>
      <c r="CG58" s="345"/>
      <c r="CI58" s="629" t="s">
        <v>491</v>
      </c>
      <c r="CJ58" s="672" t="s">
        <v>490</v>
      </c>
      <c r="CM58" s="345"/>
      <c r="CO58" s="629" t="s">
        <v>491</v>
      </c>
      <c r="CP58" s="672" t="s">
        <v>490</v>
      </c>
      <c r="CS58" s="345"/>
      <c r="CU58" s="629" t="s">
        <v>491</v>
      </c>
      <c r="CV58" s="672" t="s">
        <v>490</v>
      </c>
      <c r="CY58" s="345"/>
      <c r="DA58" s="629" t="s">
        <v>491</v>
      </c>
      <c r="DB58" s="672" t="s">
        <v>490</v>
      </c>
      <c r="DE58" s="345"/>
      <c r="DG58" s="629" t="s">
        <v>491</v>
      </c>
      <c r="DH58" s="672" t="s">
        <v>490</v>
      </c>
      <c r="DK58" s="345"/>
      <c r="DM58" s="629" t="s">
        <v>491</v>
      </c>
      <c r="DN58" s="672" t="s">
        <v>490</v>
      </c>
      <c r="DQ58" s="345"/>
      <c r="DS58" s="629" t="s">
        <v>491</v>
      </c>
      <c r="DT58" s="672" t="s">
        <v>490</v>
      </c>
      <c r="DW58" s="345"/>
      <c r="DY58" s="629" t="s">
        <v>491</v>
      </c>
      <c r="DZ58" s="672" t="s">
        <v>490</v>
      </c>
      <c r="EC58" s="345"/>
      <c r="EE58" s="629" t="s">
        <v>491</v>
      </c>
      <c r="EF58" s="672" t="s">
        <v>490</v>
      </c>
      <c r="EI58" s="345"/>
      <c r="EK58" s="629" t="s">
        <v>491</v>
      </c>
      <c r="EL58" s="672" t="s">
        <v>490</v>
      </c>
      <c r="EO58" s="345"/>
      <c r="EQ58" s="629" t="s">
        <v>491</v>
      </c>
      <c r="ER58" s="672" t="s">
        <v>490</v>
      </c>
      <c r="EU58" s="345"/>
      <c r="EW58" s="629" t="s">
        <v>491</v>
      </c>
      <c r="EX58" s="672" t="s">
        <v>490</v>
      </c>
      <c r="FA58" s="345"/>
      <c r="FC58" s="629" t="s">
        <v>491</v>
      </c>
      <c r="FD58" s="672" t="s">
        <v>490</v>
      </c>
      <c r="FG58" s="345"/>
      <c r="FI58" s="629" t="s">
        <v>491</v>
      </c>
      <c r="FJ58" s="672" t="s">
        <v>490</v>
      </c>
      <c r="FM58" s="345"/>
      <c r="FO58" s="629" t="s">
        <v>491</v>
      </c>
      <c r="FP58" s="672" t="s">
        <v>490</v>
      </c>
      <c r="FS58" s="345"/>
      <c r="FU58" s="629" t="s">
        <v>491</v>
      </c>
      <c r="FV58" s="672" t="s">
        <v>490</v>
      </c>
      <c r="FY58" s="345"/>
    </row>
    <row r="59" spans="1:181" x14ac:dyDescent="0.3">
      <c r="A59" s="19"/>
      <c r="B59" s="629" t="s">
        <v>284</v>
      </c>
      <c r="C59" s="629" t="s">
        <v>429</v>
      </c>
      <c r="D59" s="672" t="s">
        <v>428</v>
      </c>
      <c r="E59" s="672" t="s">
        <v>427</v>
      </c>
      <c r="G59" s="345"/>
      <c r="H59" s="629" t="s">
        <v>284</v>
      </c>
      <c r="I59" s="629" t="s">
        <v>429</v>
      </c>
      <c r="J59" s="672" t="s">
        <v>428</v>
      </c>
      <c r="K59" s="672" t="s">
        <v>427</v>
      </c>
      <c r="M59" s="345"/>
      <c r="N59" s="629" t="s">
        <v>284</v>
      </c>
      <c r="O59" s="629" t="s">
        <v>429</v>
      </c>
      <c r="P59" s="672" t="s">
        <v>428</v>
      </c>
      <c r="Q59" s="672" t="s">
        <v>427</v>
      </c>
      <c r="S59" s="345"/>
      <c r="T59" s="629" t="s">
        <v>284</v>
      </c>
      <c r="U59" s="629" t="s">
        <v>429</v>
      </c>
      <c r="V59" s="672" t="s">
        <v>428</v>
      </c>
      <c r="W59" s="672" t="s">
        <v>427</v>
      </c>
      <c r="Y59" s="345"/>
      <c r="Z59" s="629" t="s">
        <v>284</v>
      </c>
      <c r="AA59" s="629" t="s">
        <v>429</v>
      </c>
      <c r="AB59" s="672" t="s">
        <v>428</v>
      </c>
      <c r="AC59" s="672" t="s">
        <v>427</v>
      </c>
      <c r="AE59" s="345"/>
      <c r="AF59" s="629" t="s">
        <v>284</v>
      </c>
      <c r="AG59" s="629" t="s">
        <v>429</v>
      </c>
      <c r="AH59" s="672" t="s">
        <v>428</v>
      </c>
      <c r="AI59" s="672" t="s">
        <v>427</v>
      </c>
      <c r="AK59" s="345"/>
      <c r="AL59" s="629" t="s">
        <v>284</v>
      </c>
      <c r="AM59" s="629" t="s">
        <v>429</v>
      </c>
      <c r="AN59" s="672" t="s">
        <v>428</v>
      </c>
      <c r="AO59" s="672" t="s">
        <v>427</v>
      </c>
      <c r="AQ59" s="345"/>
      <c r="AR59" s="629" t="s">
        <v>284</v>
      </c>
      <c r="AS59" s="629" t="s">
        <v>429</v>
      </c>
      <c r="AT59" s="672" t="s">
        <v>428</v>
      </c>
      <c r="AU59" s="672" t="s">
        <v>427</v>
      </c>
      <c r="AW59" s="345"/>
      <c r="AX59" s="629" t="s">
        <v>284</v>
      </c>
      <c r="AY59" s="629" t="s">
        <v>429</v>
      </c>
      <c r="AZ59" s="672" t="s">
        <v>428</v>
      </c>
      <c r="BA59" s="672" t="s">
        <v>427</v>
      </c>
      <c r="BC59" s="345"/>
      <c r="BD59" s="629" t="s">
        <v>284</v>
      </c>
      <c r="BE59" s="629" t="s">
        <v>429</v>
      </c>
      <c r="BF59" s="672" t="s">
        <v>428</v>
      </c>
      <c r="BG59" s="672" t="s">
        <v>427</v>
      </c>
      <c r="BI59" s="345"/>
      <c r="BJ59" s="629" t="s">
        <v>284</v>
      </c>
      <c r="BK59" s="629" t="s">
        <v>429</v>
      </c>
      <c r="BL59" s="672" t="s">
        <v>428</v>
      </c>
      <c r="BM59" s="672" t="s">
        <v>427</v>
      </c>
      <c r="BO59" s="345"/>
      <c r="BP59" s="629" t="s">
        <v>284</v>
      </c>
      <c r="BQ59" s="629" t="s">
        <v>429</v>
      </c>
      <c r="BR59" s="672" t="s">
        <v>428</v>
      </c>
      <c r="BS59" s="672" t="s">
        <v>427</v>
      </c>
      <c r="BU59" s="345"/>
      <c r="BV59" s="629" t="s">
        <v>284</v>
      </c>
      <c r="BW59" s="629" t="s">
        <v>429</v>
      </c>
      <c r="BX59" s="672" t="s">
        <v>428</v>
      </c>
      <c r="BY59" s="672" t="s">
        <v>427</v>
      </c>
      <c r="CA59" s="345"/>
      <c r="CB59" s="629" t="s">
        <v>284</v>
      </c>
      <c r="CC59" s="629" t="s">
        <v>429</v>
      </c>
      <c r="CD59" s="672" t="s">
        <v>428</v>
      </c>
      <c r="CE59" s="672" t="s">
        <v>427</v>
      </c>
      <c r="CG59" s="345"/>
      <c r="CH59" s="629" t="s">
        <v>284</v>
      </c>
      <c r="CI59" s="629" t="s">
        <v>429</v>
      </c>
      <c r="CJ59" s="672" t="s">
        <v>428</v>
      </c>
      <c r="CK59" s="672" t="s">
        <v>427</v>
      </c>
      <c r="CM59" s="345"/>
      <c r="CN59" s="629" t="s">
        <v>284</v>
      </c>
      <c r="CO59" s="629" t="s">
        <v>429</v>
      </c>
      <c r="CP59" s="672" t="s">
        <v>428</v>
      </c>
      <c r="CQ59" s="672" t="s">
        <v>427</v>
      </c>
      <c r="CS59" s="345"/>
      <c r="CT59" s="629" t="s">
        <v>284</v>
      </c>
      <c r="CU59" s="629" t="s">
        <v>429</v>
      </c>
      <c r="CV59" s="672" t="s">
        <v>428</v>
      </c>
      <c r="CW59" s="672" t="s">
        <v>427</v>
      </c>
      <c r="CY59" s="345"/>
      <c r="CZ59" s="629" t="s">
        <v>284</v>
      </c>
      <c r="DA59" s="629" t="s">
        <v>429</v>
      </c>
      <c r="DB59" s="672" t="s">
        <v>428</v>
      </c>
      <c r="DC59" s="672" t="s">
        <v>427</v>
      </c>
      <c r="DE59" s="345"/>
      <c r="DF59" s="629" t="s">
        <v>284</v>
      </c>
      <c r="DG59" s="629" t="s">
        <v>429</v>
      </c>
      <c r="DH59" s="672" t="s">
        <v>428</v>
      </c>
      <c r="DI59" s="672" t="s">
        <v>427</v>
      </c>
      <c r="DK59" s="345"/>
      <c r="DL59" s="629" t="s">
        <v>284</v>
      </c>
      <c r="DM59" s="629" t="s">
        <v>429</v>
      </c>
      <c r="DN59" s="672" t="s">
        <v>428</v>
      </c>
      <c r="DO59" s="672" t="s">
        <v>427</v>
      </c>
      <c r="DQ59" s="345"/>
      <c r="DR59" s="629" t="s">
        <v>284</v>
      </c>
      <c r="DS59" s="629" t="s">
        <v>429</v>
      </c>
      <c r="DT59" s="672" t="s">
        <v>428</v>
      </c>
      <c r="DU59" s="672" t="s">
        <v>427</v>
      </c>
      <c r="DW59" s="345"/>
      <c r="DX59" s="629" t="s">
        <v>284</v>
      </c>
      <c r="DY59" s="629" t="s">
        <v>429</v>
      </c>
      <c r="DZ59" s="672" t="s">
        <v>428</v>
      </c>
      <c r="EA59" s="672" t="s">
        <v>427</v>
      </c>
      <c r="EC59" s="345"/>
      <c r="ED59" s="629" t="s">
        <v>284</v>
      </c>
      <c r="EE59" s="629" t="s">
        <v>429</v>
      </c>
      <c r="EF59" s="672" t="s">
        <v>428</v>
      </c>
      <c r="EG59" s="672" t="s">
        <v>427</v>
      </c>
      <c r="EI59" s="345"/>
      <c r="EJ59" s="629" t="s">
        <v>284</v>
      </c>
      <c r="EK59" s="629" t="s">
        <v>429</v>
      </c>
      <c r="EL59" s="672" t="s">
        <v>428</v>
      </c>
      <c r="EM59" s="672" t="s">
        <v>427</v>
      </c>
      <c r="EO59" s="345"/>
      <c r="EP59" s="629" t="s">
        <v>284</v>
      </c>
      <c r="EQ59" s="629" t="s">
        <v>429</v>
      </c>
      <c r="ER59" s="672" t="s">
        <v>428</v>
      </c>
      <c r="ES59" s="672" t="s">
        <v>427</v>
      </c>
      <c r="EU59" s="345"/>
      <c r="EV59" s="629" t="s">
        <v>284</v>
      </c>
      <c r="EW59" s="629" t="s">
        <v>429</v>
      </c>
      <c r="EX59" s="672" t="s">
        <v>428</v>
      </c>
      <c r="EY59" s="672" t="s">
        <v>427</v>
      </c>
      <c r="FA59" s="345"/>
      <c r="FB59" s="629" t="s">
        <v>284</v>
      </c>
      <c r="FC59" s="629" t="s">
        <v>429</v>
      </c>
      <c r="FD59" s="672" t="s">
        <v>428</v>
      </c>
      <c r="FE59" s="672" t="s">
        <v>427</v>
      </c>
      <c r="FG59" s="345"/>
      <c r="FH59" s="629" t="s">
        <v>284</v>
      </c>
      <c r="FI59" s="629" t="s">
        <v>429</v>
      </c>
      <c r="FJ59" s="672" t="s">
        <v>428</v>
      </c>
      <c r="FK59" s="672" t="s">
        <v>427</v>
      </c>
      <c r="FM59" s="345"/>
      <c r="FN59" s="629" t="s">
        <v>284</v>
      </c>
      <c r="FO59" s="629" t="s">
        <v>429</v>
      </c>
      <c r="FP59" s="672" t="s">
        <v>428</v>
      </c>
      <c r="FQ59" s="672" t="s">
        <v>427</v>
      </c>
      <c r="FS59" s="345"/>
      <c r="FT59" s="629" t="s">
        <v>284</v>
      </c>
      <c r="FU59" s="629" t="s">
        <v>429</v>
      </c>
      <c r="FV59" s="672" t="s">
        <v>428</v>
      </c>
      <c r="FW59" s="672" t="s">
        <v>427</v>
      </c>
      <c r="FY59" s="345"/>
    </row>
    <row r="60" spans="1:181" x14ac:dyDescent="0.3">
      <c r="A60" s="19"/>
      <c r="B60" s="827" t="s">
        <v>287</v>
      </c>
      <c r="C60" s="827">
        <f>+$B$5</f>
        <v>200</v>
      </c>
      <c r="D60" s="827">
        <f>'Générateur P.Durable 25ans'!$C5</f>
        <v>5</v>
      </c>
      <c r="E60" s="834">
        <f>'Générateur P.Durable 25ans'!$D22</f>
        <v>0</v>
      </c>
      <c r="G60" s="345"/>
      <c r="H60" s="19" t="s">
        <v>287</v>
      </c>
      <c r="I60" s="827">
        <f>+$B$5</f>
        <v>200</v>
      </c>
      <c r="J60" s="19">
        <f>'Générateur P.Durable 25ans'!$C5</f>
        <v>5</v>
      </c>
      <c r="K60" s="345">
        <f>'Générateur P.Durable 25ans'!$D23</f>
        <v>1.4209456512238927</v>
      </c>
      <c r="M60" s="345"/>
      <c r="N60" s="19" t="s">
        <v>287</v>
      </c>
      <c r="O60" s="827">
        <f>+$B$5</f>
        <v>200</v>
      </c>
      <c r="P60" s="19">
        <f>'Générateur P.Durable 25ans'!$C5</f>
        <v>5</v>
      </c>
      <c r="Q60" s="345">
        <f>'Générateur P.Durable 25ans'!$D24</f>
        <v>2.9215663791967406</v>
      </c>
      <c r="S60" s="345"/>
      <c r="T60" s="19" t="s">
        <v>287</v>
      </c>
      <c r="U60" s="827">
        <f>+$B$5</f>
        <v>200</v>
      </c>
      <c r="V60" s="19">
        <f>'Générateur P.Durable 25ans'!$C5</f>
        <v>5</v>
      </c>
      <c r="W60" s="345">
        <f>'Générateur P.Durable 25ans'!$D25</f>
        <v>4.4221871071695888</v>
      </c>
      <c r="Y60" s="345"/>
      <c r="Z60" s="19" t="s">
        <v>287</v>
      </c>
      <c r="AA60" s="827">
        <f>+$B$5</f>
        <v>200</v>
      </c>
      <c r="AB60" s="19">
        <f>'Générateur P.Durable 25ans'!$C5</f>
        <v>5</v>
      </c>
      <c r="AC60" s="345">
        <f>'Générateur P.Durable 25ans'!$D26</f>
        <v>5.8431327583934802</v>
      </c>
      <c r="AE60" s="345"/>
      <c r="AF60" s="19" t="s">
        <v>287</v>
      </c>
      <c r="AG60" s="827">
        <f>+$B$5</f>
        <v>200</v>
      </c>
      <c r="AH60" s="19">
        <f>'Générateur P.Durable 25ans'!$C5</f>
        <v>5</v>
      </c>
      <c r="AI60" s="345">
        <f>'Générateur P.Durable 25ans'!$D27</f>
        <v>7.1207964323077082</v>
      </c>
      <c r="AK60" s="345"/>
      <c r="AL60" s="19" t="s">
        <v>287</v>
      </c>
      <c r="AM60" s="827">
        <f>+$B$5</f>
        <v>200</v>
      </c>
      <c r="AN60" s="19">
        <f>'Générateur P.Durable 25ans'!$C5</f>
        <v>5</v>
      </c>
      <c r="AO60" s="345">
        <f>'Générateur P.Durable 25ans'!$D28</f>
        <v>8.2172789925428251</v>
      </c>
      <c r="AQ60" s="345"/>
      <c r="AR60" s="19" t="s">
        <v>287</v>
      </c>
      <c r="AS60" s="827">
        <f>+$B$5</f>
        <v>200</v>
      </c>
      <c r="AT60" s="19">
        <f>'Générateur P.Durable 25ans'!$C5</f>
        <v>5</v>
      </c>
      <c r="AU60" s="345">
        <f>'Générateur P.Durable 25ans'!$D29</f>
        <v>9.1212371091139115</v>
      </c>
      <c r="AW60" s="345"/>
      <c r="AX60" s="19" t="s">
        <v>287</v>
      </c>
      <c r="AY60" s="827">
        <f>+$B$5</f>
        <v>200</v>
      </c>
      <c r="AZ60" s="19">
        <f>'Générateur P.Durable 25ans'!$C5</f>
        <v>5</v>
      </c>
      <c r="BA60" s="345">
        <f>'Générateur P.Durable 25ans'!$D30</f>
        <v>9.8421254143240926</v>
      </c>
      <c r="BC60" s="345"/>
      <c r="BD60" s="19" t="s">
        <v>287</v>
      </c>
      <c r="BE60" s="827">
        <f>+$B$5</f>
        <v>200</v>
      </c>
      <c r="BF60" s="19">
        <f>'Générateur P.Durable 25ans'!$C5</f>
        <v>5</v>
      </c>
      <c r="BG60" s="345">
        <f>'Générateur P.Durable 25ans'!$D31</f>
        <v>10.401939778835787</v>
      </c>
      <c r="BI60" s="345"/>
      <c r="BJ60" s="19" t="s">
        <v>287</v>
      </c>
      <c r="BK60" s="827">
        <f>+$B$5</f>
        <v>200</v>
      </c>
      <c r="BL60" s="19">
        <f>'Générateur P.Durable 25ans'!$C5</f>
        <v>5</v>
      </c>
      <c r="BM60" s="345">
        <f>'Générateur P.Durable 25ans'!$D32</f>
        <v>10.827762937040205</v>
      </c>
      <c r="BO60" s="345"/>
      <c r="BP60" s="19" t="s">
        <v>287</v>
      </c>
      <c r="BQ60" s="827">
        <f>+$B$5</f>
        <v>200</v>
      </c>
      <c r="BR60" s="19">
        <f>'Générateur P.Durable 25ans'!$C5</f>
        <v>5</v>
      </c>
      <c r="BS60" s="345">
        <f>'Générateur P.Durable 25ans'!$D33</f>
        <v>11.146592629602422</v>
      </c>
      <c r="BU60" s="345"/>
      <c r="BV60" s="19" t="s">
        <v>287</v>
      </c>
      <c r="BW60" s="827">
        <f>+$B$5</f>
        <v>200</v>
      </c>
      <c r="BX60" s="19">
        <f>'Générateur P.Durable 25ans'!$C5</f>
        <v>5</v>
      </c>
      <c r="BY60" s="345">
        <f>'Générateur P.Durable 25ans'!$D34</f>
        <v>11.382501858502819</v>
      </c>
      <c r="CA60" s="345"/>
      <c r="CB60" s="19" t="s">
        <v>287</v>
      </c>
      <c r="CC60" s="827">
        <f>+$B$5</f>
        <v>200</v>
      </c>
      <c r="CD60" s="19">
        <f>'Générateur P.Durable 25ans'!$C5</f>
        <v>5</v>
      </c>
      <c r="CE60" s="345">
        <f>'Générateur P.Durable 25ans'!$D35</f>
        <v>11.555531138050759</v>
      </c>
      <c r="CG60" s="345"/>
      <c r="CH60" s="19" t="s">
        <v>287</v>
      </c>
      <c r="CI60" s="827">
        <f>+$B$5</f>
        <v>200</v>
      </c>
      <c r="CJ60" s="19">
        <f>'Générateur P.Durable 25ans'!$C5</f>
        <v>5</v>
      </c>
      <c r="CK60" s="345">
        <f>'Générateur P.Durable 25ans'!$D36</f>
        <v>11.681625430638773</v>
      </c>
      <c r="CM60" s="345"/>
      <c r="CN60" s="19" t="s">
        <v>287</v>
      </c>
      <c r="CO60" s="827">
        <f>+$B$5</f>
        <v>200</v>
      </c>
      <c r="CP60" s="19">
        <f>'Générateur P.Durable 25ans'!$C5</f>
        <v>5</v>
      </c>
      <c r="CQ60" s="345">
        <f>'Générateur P.Durable 25ans'!$D37</f>
        <v>11.773085144417717</v>
      </c>
      <c r="CS60" s="345"/>
      <c r="CT60" s="19" t="s">
        <v>287</v>
      </c>
      <c r="CU60" s="827">
        <f>+$B$5</f>
        <v>200</v>
      </c>
      <c r="CV60" s="19">
        <f>'Générateur P.Durable 25ans'!$C5</f>
        <v>5</v>
      </c>
      <c r="CW60" s="345">
        <f>'Générateur P.Durable 25ans'!$D38</f>
        <v>11.839197493857061</v>
      </c>
      <c r="CY60" s="345"/>
      <c r="CZ60" s="19" t="s">
        <v>287</v>
      </c>
      <c r="DA60" s="827">
        <f>+$B$5</f>
        <v>200</v>
      </c>
      <c r="DB60" s="19">
        <f>'Générateur P.Durable 25ans'!$C5</f>
        <v>5</v>
      </c>
      <c r="DC60" s="345">
        <f>'Générateur P.Durable 25ans'!$D39</f>
        <v>11.88686954212476</v>
      </c>
      <c r="DE60" s="345"/>
      <c r="DF60" s="19" t="s">
        <v>287</v>
      </c>
      <c r="DG60" s="827">
        <f>+$B$5</f>
        <v>200</v>
      </c>
      <c r="DH60" s="19">
        <f>'Générateur P.Durable 25ans'!$C5</f>
        <v>5</v>
      </c>
      <c r="DI60" s="345">
        <f>'Générateur P.Durable 25ans'!$D40</f>
        <v>11.921183602514667</v>
      </c>
      <c r="DK60" s="345"/>
      <c r="DL60" s="19" t="s">
        <v>287</v>
      </c>
      <c r="DM60" s="827">
        <f>+$B$5</f>
        <v>200</v>
      </c>
      <c r="DN60" s="19">
        <f>'Générateur P.Durable 25ans'!$C5</f>
        <v>5</v>
      </c>
      <c r="DO60" s="345">
        <f>'Générateur P.Durable 25ans'!$D41</f>
        <v>11.945851033791898</v>
      </c>
      <c r="DQ60" s="345"/>
      <c r="DR60" s="19" t="s">
        <v>287</v>
      </c>
      <c r="DS60" s="827">
        <f>+$B$5</f>
        <v>200</v>
      </c>
      <c r="DT60" s="19">
        <f>'Générateur P.Durable 25ans'!$C5</f>
        <v>5</v>
      </c>
      <c r="DU60" s="345">
        <f>'Générateur P.Durable 25ans'!$D42</f>
        <v>11.963567440025653</v>
      </c>
      <c r="DW60" s="345"/>
      <c r="DX60" s="19" t="s">
        <v>287</v>
      </c>
      <c r="DY60" s="827">
        <f>+$B$5</f>
        <v>200</v>
      </c>
      <c r="DZ60" s="19">
        <f>'Générateur P.Durable 25ans'!$C5</f>
        <v>5</v>
      </c>
      <c r="EA60" s="345">
        <f>'Générateur P.Durable 25ans'!$D43</f>
        <v>11.976283130001445</v>
      </c>
      <c r="EC60" s="345"/>
      <c r="ED60" s="19" t="s">
        <v>287</v>
      </c>
      <c r="EE60" s="827">
        <f>+$B$5</f>
        <v>200</v>
      </c>
      <c r="EF60" s="19">
        <f>'Générateur P.Durable 25ans'!$C5</f>
        <v>5</v>
      </c>
      <c r="EG60" s="345">
        <f>'Générateur P.Durable 25ans'!$D44</f>
        <v>11.985405295210915</v>
      </c>
      <c r="EI60" s="345"/>
      <c r="EJ60" s="19" t="s">
        <v>287</v>
      </c>
      <c r="EK60" s="827">
        <f>+$B$5</f>
        <v>200</v>
      </c>
      <c r="EL60" s="19">
        <f>'Générateur P.Durable 25ans'!$C5</f>
        <v>5</v>
      </c>
      <c r="EM60" s="345">
        <f>'Générateur P.Durable 25ans'!$D45</f>
        <v>11.991947255883556</v>
      </c>
      <c r="EO60" s="345"/>
      <c r="EP60" s="19" t="s">
        <v>287</v>
      </c>
      <c r="EQ60" s="827">
        <f>+$B$5</f>
        <v>200</v>
      </c>
      <c r="ER60" s="19">
        <f>'Générateur P.Durable 25ans'!$C5</f>
        <v>5</v>
      </c>
      <c r="ES60" s="345">
        <f>'Générateur P.Durable 25ans'!$D46</f>
        <v>11.996637676350892</v>
      </c>
      <c r="EU60" s="345"/>
      <c r="EV60" s="19" t="s">
        <v>287</v>
      </c>
      <c r="EW60" s="827">
        <f>+$B$5</f>
        <v>200</v>
      </c>
      <c r="EX60" s="19">
        <f>'Générateur P.Durable 25ans'!$C5</f>
        <v>5</v>
      </c>
      <c r="EY60" s="345">
        <f>'Générateur P.Durable 25ans'!$D47</f>
        <v>12</v>
      </c>
      <c r="FA60" s="345"/>
      <c r="FB60" s="19" t="s">
        <v>287</v>
      </c>
      <c r="FC60" s="827">
        <f>+$B$5</f>
        <v>200</v>
      </c>
      <c r="FD60" s="19">
        <f>'Générateur P.Durable 25ans'!$C5</f>
        <v>5</v>
      </c>
      <c r="FE60" s="345">
        <f>'Générateur P.Durable 25ans'!$D48</f>
        <v>12</v>
      </c>
      <c r="FG60" s="345"/>
      <c r="FH60" s="19" t="s">
        <v>287</v>
      </c>
      <c r="FI60" s="827">
        <f>+$B$5</f>
        <v>200</v>
      </c>
      <c r="FJ60" s="19">
        <f>'Générateur P.Durable 25ans'!$C5</f>
        <v>5</v>
      </c>
      <c r="FK60" s="345">
        <f>'Générateur P.Durable 25ans'!$D49</f>
        <v>12</v>
      </c>
      <c r="FM60" s="345"/>
      <c r="FN60" s="19" t="s">
        <v>287</v>
      </c>
      <c r="FO60" s="827">
        <f>+$B$5</f>
        <v>200</v>
      </c>
      <c r="FP60" s="19">
        <f>'Générateur P.Durable 25ans'!$C5</f>
        <v>5</v>
      </c>
      <c r="FQ60" s="345">
        <f>'Générateur P.Durable 25ans'!$D50</f>
        <v>12</v>
      </c>
      <c r="FS60" s="345"/>
      <c r="FT60" s="19" t="s">
        <v>287</v>
      </c>
      <c r="FU60" s="827">
        <f>+$B$5</f>
        <v>200</v>
      </c>
      <c r="FV60" s="19">
        <f>'Générateur P.Durable 25ans'!$C5</f>
        <v>5</v>
      </c>
      <c r="FW60" s="345">
        <f>'Générateur P.Durable 25ans'!$D51</f>
        <v>12</v>
      </c>
      <c r="FY60" s="345"/>
    </row>
    <row r="61" spans="1:181" x14ac:dyDescent="0.3">
      <c r="A61" s="19"/>
      <c r="B61" s="827" t="s">
        <v>288</v>
      </c>
      <c r="C61" s="827">
        <f>+$B$6</f>
        <v>200</v>
      </c>
      <c r="D61" s="827">
        <f>'Générateur P.Durable 25ans'!$C6</f>
        <v>5</v>
      </c>
      <c r="E61" s="834">
        <f>'Générateur P.Durable 25ans'!$F22</f>
        <v>0</v>
      </c>
      <c r="G61" s="345"/>
      <c r="H61" s="19" t="s">
        <v>288</v>
      </c>
      <c r="I61" s="827">
        <f>+$B$6</f>
        <v>200</v>
      </c>
      <c r="J61" s="19">
        <f>'Générateur P.Durable 25ans'!$C6</f>
        <v>5</v>
      </c>
      <c r="K61" s="345">
        <f>'Générateur P.Durable 25ans'!$F23</f>
        <v>1.4209456512238927</v>
      </c>
      <c r="M61" s="345"/>
      <c r="N61" s="19" t="s">
        <v>288</v>
      </c>
      <c r="O61" s="827">
        <f>+$B$6</f>
        <v>200</v>
      </c>
      <c r="P61" s="19">
        <f>'Générateur P.Durable 25ans'!$C6</f>
        <v>5</v>
      </c>
      <c r="Q61" s="345">
        <f>'Générateur P.Durable 25ans'!$F24</f>
        <v>2.9215663791967406</v>
      </c>
      <c r="S61" s="345"/>
      <c r="T61" s="19" t="s">
        <v>288</v>
      </c>
      <c r="U61" s="827">
        <f>+$B$6</f>
        <v>200</v>
      </c>
      <c r="V61" s="19">
        <f>'Générateur P.Durable 25ans'!$C6</f>
        <v>5</v>
      </c>
      <c r="W61" s="345">
        <f>'Générateur P.Durable 25ans'!$F25</f>
        <v>4.4221871071695888</v>
      </c>
      <c r="Y61" s="345"/>
      <c r="Z61" s="19" t="s">
        <v>288</v>
      </c>
      <c r="AA61" s="827">
        <f>+$B$6</f>
        <v>200</v>
      </c>
      <c r="AB61" s="19">
        <f>'Générateur P.Durable 25ans'!$C6</f>
        <v>5</v>
      </c>
      <c r="AC61" s="345">
        <f>'Générateur P.Durable 25ans'!$F26</f>
        <v>5.8431327583934802</v>
      </c>
      <c r="AE61" s="345"/>
      <c r="AF61" s="19" t="s">
        <v>288</v>
      </c>
      <c r="AG61" s="827">
        <f>+$B$6</f>
        <v>200</v>
      </c>
      <c r="AH61" s="19">
        <f>'Générateur P.Durable 25ans'!$C6</f>
        <v>5</v>
      </c>
      <c r="AI61" s="345">
        <f>'Générateur P.Durable 25ans'!$F27</f>
        <v>7.1207964323077082</v>
      </c>
      <c r="AK61" s="345"/>
      <c r="AL61" s="19" t="s">
        <v>288</v>
      </c>
      <c r="AM61" s="827">
        <f>+$B$6</f>
        <v>200</v>
      </c>
      <c r="AN61" s="19">
        <f>'Générateur P.Durable 25ans'!$C6</f>
        <v>5</v>
      </c>
      <c r="AO61" s="345">
        <f>'Générateur P.Durable 25ans'!$F28</f>
        <v>8.2172789925428251</v>
      </c>
      <c r="AQ61" s="345"/>
      <c r="AR61" s="19" t="s">
        <v>288</v>
      </c>
      <c r="AS61" s="827">
        <f>+$B$6</f>
        <v>200</v>
      </c>
      <c r="AT61" s="19">
        <f>'Générateur P.Durable 25ans'!$C6</f>
        <v>5</v>
      </c>
      <c r="AU61" s="345">
        <f>'Générateur P.Durable 25ans'!$F29</f>
        <v>9.1212371091139115</v>
      </c>
      <c r="AW61" s="345"/>
      <c r="AX61" s="19" t="s">
        <v>288</v>
      </c>
      <c r="AY61" s="827">
        <f>+$B$6</f>
        <v>200</v>
      </c>
      <c r="AZ61" s="19">
        <f>'Générateur P.Durable 25ans'!$C6</f>
        <v>5</v>
      </c>
      <c r="BA61" s="345">
        <f>'Générateur P.Durable 25ans'!$F30</f>
        <v>9.8421254143240926</v>
      </c>
      <c r="BC61" s="345"/>
      <c r="BD61" s="19" t="s">
        <v>288</v>
      </c>
      <c r="BE61" s="827">
        <f>+$B$6</f>
        <v>200</v>
      </c>
      <c r="BF61" s="19">
        <f>'Générateur P.Durable 25ans'!$C6</f>
        <v>5</v>
      </c>
      <c r="BG61" s="345">
        <f>'Générateur P.Durable 25ans'!$F31</f>
        <v>10.401939778835787</v>
      </c>
      <c r="BI61" s="345"/>
      <c r="BJ61" s="19" t="s">
        <v>288</v>
      </c>
      <c r="BK61" s="827">
        <f>+$B$6</f>
        <v>200</v>
      </c>
      <c r="BL61" s="19">
        <f>'Générateur P.Durable 25ans'!$C6</f>
        <v>5</v>
      </c>
      <c r="BM61" s="345">
        <f>'Générateur P.Durable 25ans'!$F32</f>
        <v>10.827762937040205</v>
      </c>
      <c r="BO61" s="345"/>
      <c r="BP61" s="19" t="s">
        <v>288</v>
      </c>
      <c r="BQ61" s="827">
        <f>+$B$6</f>
        <v>200</v>
      </c>
      <c r="BR61" s="19">
        <f>'Générateur P.Durable 25ans'!$C6</f>
        <v>5</v>
      </c>
      <c r="BS61" s="345">
        <f>'Générateur P.Durable 25ans'!$F33</f>
        <v>11.146592629602422</v>
      </c>
      <c r="BU61" s="345"/>
      <c r="BV61" s="19" t="s">
        <v>288</v>
      </c>
      <c r="BW61" s="827">
        <f>+$B$6</f>
        <v>200</v>
      </c>
      <c r="BX61" s="19">
        <f>'Générateur P.Durable 25ans'!$C6</f>
        <v>5</v>
      </c>
      <c r="BY61" s="345">
        <f>'Générateur P.Durable 25ans'!$F34</f>
        <v>11.382501858502819</v>
      </c>
      <c r="CA61" s="345"/>
      <c r="CB61" s="19" t="s">
        <v>288</v>
      </c>
      <c r="CC61" s="827">
        <f>+$B$6</f>
        <v>200</v>
      </c>
      <c r="CD61" s="19">
        <f>'Générateur P.Durable 25ans'!$C6</f>
        <v>5</v>
      </c>
      <c r="CE61" s="345">
        <f>'Générateur P.Durable 25ans'!$F35</f>
        <v>11.555531138050759</v>
      </c>
      <c r="CG61" s="345"/>
      <c r="CH61" s="19" t="s">
        <v>288</v>
      </c>
      <c r="CI61" s="827">
        <f>+$B$6</f>
        <v>200</v>
      </c>
      <c r="CJ61" s="19">
        <f>'Générateur P.Durable 25ans'!$C6</f>
        <v>5</v>
      </c>
      <c r="CK61" s="345">
        <f>'Générateur P.Durable 25ans'!$F36</f>
        <v>11.681625430638773</v>
      </c>
      <c r="CM61" s="345"/>
      <c r="CN61" s="19" t="s">
        <v>288</v>
      </c>
      <c r="CO61" s="827">
        <f>+$B$6</f>
        <v>200</v>
      </c>
      <c r="CP61" s="19">
        <f>'Générateur P.Durable 25ans'!$C6</f>
        <v>5</v>
      </c>
      <c r="CQ61" s="345">
        <f>'Générateur P.Durable 25ans'!$F37</f>
        <v>11.773085144417717</v>
      </c>
      <c r="CS61" s="345"/>
      <c r="CT61" s="19" t="s">
        <v>288</v>
      </c>
      <c r="CU61" s="827">
        <f>+$B$6</f>
        <v>200</v>
      </c>
      <c r="CV61" s="19">
        <f>'Générateur P.Durable 25ans'!$C6</f>
        <v>5</v>
      </c>
      <c r="CW61" s="345">
        <f>'Générateur P.Durable 25ans'!$F38</f>
        <v>11.839197493857061</v>
      </c>
      <c r="CY61" s="345"/>
      <c r="CZ61" s="19" t="s">
        <v>288</v>
      </c>
      <c r="DA61" s="827">
        <f>+$B$6</f>
        <v>200</v>
      </c>
      <c r="DB61" s="19">
        <f>'Générateur P.Durable 25ans'!$C6</f>
        <v>5</v>
      </c>
      <c r="DC61" s="345">
        <f>'Générateur P.Durable 25ans'!$F39</f>
        <v>11.88686954212476</v>
      </c>
      <c r="DE61" s="345"/>
      <c r="DF61" s="19" t="s">
        <v>288</v>
      </c>
      <c r="DG61" s="827">
        <f>+$B$6</f>
        <v>200</v>
      </c>
      <c r="DH61" s="19">
        <f>'Générateur P.Durable 25ans'!$C6</f>
        <v>5</v>
      </c>
      <c r="DI61" s="345">
        <f>'Générateur P.Durable 25ans'!$F40</f>
        <v>11.921183602514667</v>
      </c>
      <c r="DK61" s="345"/>
      <c r="DL61" s="19" t="s">
        <v>288</v>
      </c>
      <c r="DM61" s="827">
        <f>+$B$6</f>
        <v>200</v>
      </c>
      <c r="DN61" s="19">
        <f>'Générateur P.Durable 25ans'!$C6</f>
        <v>5</v>
      </c>
      <c r="DO61" s="345">
        <f>'Générateur P.Durable 25ans'!$F41</f>
        <v>11.945851033791898</v>
      </c>
      <c r="DQ61" s="345"/>
      <c r="DR61" s="19" t="s">
        <v>288</v>
      </c>
      <c r="DS61" s="827">
        <f>+$B$6</f>
        <v>200</v>
      </c>
      <c r="DT61" s="19">
        <f>'Générateur P.Durable 25ans'!$C6</f>
        <v>5</v>
      </c>
      <c r="DU61" s="345">
        <f>'Générateur P.Durable 25ans'!$F42</f>
        <v>11.963567440025653</v>
      </c>
      <c r="DW61" s="345"/>
      <c r="DX61" s="19" t="s">
        <v>288</v>
      </c>
      <c r="DY61" s="827">
        <f>+$B$6</f>
        <v>200</v>
      </c>
      <c r="DZ61" s="19">
        <f>'Générateur P.Durable 25ans'!$C6</f>
        <v>5</v>
      </c>
      <c r="EA61" s="345">
        <f>'Générateur P.Durable 25ans'!$F43</f>
        <v>11.976283130001445</v>
      </c>
      <c r="EC61" s="345"/>
      <c r="ED61" s="19" t="s">
        <v>288</v>
      </c>
      <c r="EE61" s="827">
        <f>+$B$6</f>
        <v>200</v>
      </c>
      <c r="EF61" s="19">
        <f>'Générateur P.Durable 25ans'!$C6</f>
        <v>5</v>
      </c>
      <c r="EG61" s="345">
        <f>'Générateur P.Durable 25ans'!$F44</f>
        <v>11.985405295210915</v>
      </c>
      <c r="EI61" s="345"/>
      <c r="EJ61" s="19" t="s">
        <v>288</v>
      </c>
      <c r="EK61" s="827">
        <f>+$B$6</f>
        <v>200</v>
      </c>
      <c r="EL61" s="19">
        <f>'Générateur P.Durable 25ans'!$C6</f>
        <v>5</v>
      </c>
      <c r="EM61" s="345">
        <f>'Générateur P.Durable 25ans'!$F45</f>
        <v>11.991947255883556</v>
      </c>
      <c r="EO61" s="345"/>
      <c r="EP61" s="19" t="s">
        <v>288</v>
      </c>
      <c r="EQ61" s="827">
        <f>+$B$6</f>
        <v>200</v>
      </c>
      <c r="ER61" s="19">
        <f>'Générateur P.Durable 25ans'!$C6</f>
        <v>5</v>
      </c>
      <c r="ES61" s="345">
        <f>'Générateur P.Durable 25ans'!$F46</f>
        <v>11.996637676350892</v>
      </c>
      <c r="EU61" s="345"/>
      <c r="EV61" s="19" t="s">
        <v>288</v>
      </c>
      <c r="EW61" s="827">
        <f>+$B$6</f>
        <v>200</v>
      </c>
      <c r="EX61" s="19">
        <f>'Générateur P.Durable 25ans'!$C6</f>
        <v>5</v>
      </c>
      <c r="EY61" s="345">
        <f>'Générateur P.Durable 25ans'!$F47</f>
        <v>12</v>
      </c>
      <c r="FA61" s="345"/>
      <c r="FB61" s="19" t="s">
        <v>288</v>
      </c>
      <c r="FC61" s="827">
        <f>+$B$6</f>
        <v>200</v>
      </c>
      <c r="FD61" s="19">
        <f>'Générateur P.Durable 25ans'!$C6</f>
        <v>5</v>
      </c>
      <c r="FE61" s="345">
        <f>'Générateur P.Durable 25ans'!$F48</f>
        <v>12</v>
      </c>
      <c r="FG61" s="345"/>
      <c r="FH61" s="19" t="s">
        <v>288</v>
      </c>
      <c r="FI61" s="827">
        <f>+$B$6</f>
        <v>200</v>
      </c>
      <c r="FJ61" s="19">
        <f>'Générateur P.Durable 25ans'!$C6</f>
        <v>5</v>
      </c>
      <c r="FK61" s="345">
        <f>'Générateur P.Durable 25ans'!$F49</f>
        <v>12</v>
      </c>
      <c r="FM61" s="345"/>
      <c r="FN61" s="19" t="s">
        <v>288</v>
      </c>
      <c r="FO61" s="827">
        <f>+$B$6</f>
        <v>200</v>
      </c>
      <c r="FP61" s="19">
        <f>'Générateur P.Durable 25ans'!$C6</f>
        <v>5</v>
      </c>
      <c r="FQ61" s="345">
        <f>'Générateur P.Durable 25ans'!$F50</f>
        <v>12</v>
      </c>
      <c r="FS61" s="345"/>
      <c r="FT61" s="19" t="s">
        <v>288</v>
      </c>
      <c r="FU61" s="827">
        <f>+$B$6</f>
        <v>200</v>
      </c>
      <c r="FV61" s="19">
        <f>'Générateur P.Durable 25ans'!$C6</f>
        <v>5</v>
      </c>
      <c r="FW61" s="345">
        <f>'Générateur P.Durable 25ans'!$F51</f>
        <v>12</v>
      </c>
      <c r="FY61" s="345"/>
    </row>
    <row r="62" spans="1:181" x14ac:dyDescent="0.3">
      <c r="A62" s="19"/>
      <c r="B62" s="827" t="s">
        <v>290</v>
      </c>
      <c r="C62" s="827">
        <f>+$B$7</f>
        <v>200</v>
      </c>
      <c r="D62" s="827">
        <f>'Générateur P.Durable 25ans'!$C7</f>
        <v>5</v>
      </c>
      <c r="E62" s="834">
        <f>'Générateur P.Durable 25ans'!$G22</f>
        <v>0</v>
      </c>
      <c r="G62" s="345"/>
      <c r="H62" s="827" t="s">
        <v>290</v>
      </c>
      <c r="I62" s="827">
        <f>+$B$7</f>
        <v>200</v>
      </c>
      <c r="J62" s="827">
        <f>'Générateur P.Durable 25ans'!$C7</f>
        <v>5</v>
      </c>
      <c r="K62" s="834">
        <f>'Générateur P.Durable 25ans'!$G23</f>
        <v>1.4209456512238927</v>
      </c>
      <c r="M62" s="345"/>
      <c r="N62" s="827" t="s">
        <v>290</v>
      </c>
      <c r="O62" s="827">
        <f>+$B$7</f>
        <v>200</v>
      </c>
      <c r="P62" s="827">
        <f>'Générateur P.Durable 25ans'!$C7</f>
        <v>5</v>
      </c>
      <c r="Q62" s="834">
        <f>'Générateur P.Durable 25ans'!$G24</f>
        <v>2.9215663791967406</v>
      </c>
      <c r="S62" s="345"/>
      <c r="T62" s="827" t="s">
        <v>290</v>
      </c>
      <c r="U62" s="827">
        <f>+$B$7</f>
        <v>200</v>
      </c>
      <c r="V62" s="827">
        <f>'Générateur P.Durable 25ans'!$C7</f>
        <v>5</v>
      </c>
      <c r="W62" s="834">
        <f>'Générateur P.Durable 25ans'!$G25</f>
        <v>4.4221871071695888</v>
      </c>
      <c r="Y62" s="345"/>
      <c r="Z62" s="827" t="s">
        <v>290</v>
      </c>
      <c r="AA62" s="827">
        <f>+$B$7</f>
        <v>200</v>
      </c>
      <c r="AB62" s="827">
        <f>'Générateur P.Durable 25ans'!$C7</f>
        <v>5</v>
      </c>
      <c r="AC62" s="834">
        <f>'Générateur P.Durable 25ans'!$G26</f>
        <v>5.8431327583934802</v>
      </c>
      <c r="AE62" s="345"/>
      <c r="AF62" s="827" t="s">
        <v>290</v>
      </c>
      <c r="AG62" s="827">
        <f>+$B$7</f>
        <v>200</v>
      </c>
      <c r="AH62" s="827">
        <f>'Générateur P.Durable 25ans'!$C7</f>
        <v>5</v>
      </c>
      <c r="AI62" s="834">
        <f>'Générateur P.Durable 25ans'!$G27</f>
        <v>7.1207964323077082</v>
      </c>
      <c r="AK62" s="345"/>
      <c r="AL62" s="827" t="s">
        <v>290</v>
      </c>
      <c r="AM62" s="827">
        <f>+$B$7</f>
        <v>200</v>
      </c>
      <c r="AN62" s="827">
        <f>'Générateur P.Durable 25ans'!$C7</f>
        <v>5</v>
      </c>
      <c r="AO62" s="834">
        <f>'Générateur P.Durable 25ans'!$G28</f>
        <v>8.2172789925428251</v>
      </c>
      <c r="AQ62" s="345"/>
      <c r="AR62" s="827" t="s">
        <v>290</v>
      </c>
      <c r="AS62" s="827">
        <f>+$B$7</f>
        <v>200</v>
      </c>
      <c r="AT62" s="827">
        <f>'Générateur P.Durable 25ans'!$C7</f>
        <v>5</v>
      </c>
      <c r="AU62" s="834">
        <f>'Générateur P.Durable 25ans'!$G29</f>
        <v>9.1212371091139115</v>
      </c>
      <c r="AW62" s="345"/>
      <c r="AX62" s="827" t="s">
        <v>290</v>
      </c>
      <c r="AY62" s="827">
        <f>+$B$7</f>
        <v>200</v>
      </c>
      <c r="AZ62" s="827">
        <f>'Générateur P.Durable 25ans'!$C7</f>
        <v>5</v>
      </c>
      <c r="BA62" s="834">
        <f>'Générateur P.Durable 25ans'!$G30</f>
        <v>9.8421254143240926</v>
      </c>
      <c r="BC62" s="345"/>
      <c r="BD62" s="827" t="s">
        <v>290</v>
      </c>
      <c r="BE62" s="827">
        <f>+$B$7</f>
        <v>200</v>
      </c>
      <c r="BF62" s="827">
        <f>'Générateur P.Durable 25ans'!$C7</f>
        <v>5</v>
      </c>
      <c r="BG62" s="834">
        <f>'Générateur P.Durable 25ans'!$G31</f>
        <v>10.401939778835787</v>
      </c>
      <c r="BI62" s="345"/>
      <c r="BJ62" s="827" t="s">
        <v>290</v>
      </c>
      <c r="BK62" s="827">
        <f>+$B$7</f>
        <v>200</v>
      </c>
      <c r="BL62" s="827">
        <f>'Générateur P.Durable 25ans'!$C7</f>
        <v>5</v>
      </c>
      <c r="BM62" s="834">
        <f>'Générateur P.Durable 25ans'!$G32</f>
        <v>10.827762937040205</v>
      </c>
      <c r="BO62" s="345"/>
      <c r="BP62" s="827" t="s">
        <v>290</v>
      </c>
      <c r="BQ62" s="827">
        <f>+$B$7</f>
        <v>200</v>
      </c>
      <c r="BR62" s="827">
        <f>'Générateur P.Durable 25ans'!$C7</f>
        <v>5</v>
      </c>
      <c r="BS62" s="834">
        <f>'Générateur P.Durable 25ans'!$G33</f>
        <v>11.146592629602422</v>
      </c>
      <c r="BU62" s="345"/>
      <c r="BV62" s="827" t="s">
        <v>290</v>
      </c>
      <c r="BW62" s="827">
        <f>+$B$7</f>
        <v>200</v>
      </c>
      <c r="BX62" s="827">
        <f>'Générateur P.Durable 25ans'!$C7</f>
        <v>5</v>
      </c>
      <c r="BY62" s="834">
        <f>'Générateur P.Durable 25ans'!$G34</f>
        <v>11.382501858502819</v>
      </c>
      <c r="CA62" s="345"/>
      <c r="CB62" s="827" t="s">
        <v>290</v>
      </c>
      <c r="CC62" s="827">
        <f>+$B$7</f>
        <v>200</v>
      </c>
      <c r="CD62" s="827">
        <f>'Générateur P.Durable 25ans'!$C7</f>
        <v>5</v>
      </c>
      <c r="CE62" s="834">
        <f>'Générateur P.Durable 25ans'!$G35</f>
        <v>11.555531138050759</v>
      </c>
      <c r="CG62" s="345"/>
      <c r="CH62" s="827" t="s">
        <v>290</v>
      </c>
      <c r="CI62" s="827">
        <f>+$B$7</f>
        <v>200</v>
      </c>
      <c r="CJ62" s="827">
        <f>'Générateur P.Durable 25ans'!$C7</f>
        <v>5</v>
      </c>
      <c r="CK62" s="834">
        <f>'Générateur P.Durable 25ans'!$G36</f>
        <v>11.681625430638773</v>
      </c>
      <c r="CM62" s="345"/>
      <c r="CN62" s="827" t="s">
        <v>290</v>
      </c>
      <c r="CO62" s="827">
        <f>+$B$7</f>
        <v>200</v>
      </c>
      <c r="CP62" s="827">
        <f>'Générateur P.Durable 25ans'!$C7</f>
        <v>5</v>
      </c>
      <c r="CQ62" s="834">
        <f>'Générateur P.Durable 25ans'!$G37</f>
        <v>11.773085144417717</v>
      </c>
      <c r="CS62" s="345"/>
      <c r="CT62" s="827" t="s">
        <v>290</v>
      </c>
      <c r="CU62" s="827">
        <f>+$B$7</f>
        <v>200</v>
      </c>
      <c r="CV62" s="827">
        <f>'Générateur P.Durable 25ans'!$C7</f>
        <v>5</v>
      </c>
      <c r="CW62" s="834">
        <f>'Générateur P.Durable 25ans'!$G38</f>
        <v>11.839197493857061</v>
      </c>
      <c r="CY62" s="345"/>
      <c r="CZ62" s="827" t="s">
        <v>290</v>
      </c>
      <c r="DA62" s="827">
        <f>+$B$7</f>
        <v>200</v>
      </c>
      <c r="DB62" s="827">
        <f>'Générateur P.Durable 25ans'!$C7</f>
        <v>5</v>
      </c>
      <c r="DC62" s="834">
        <f>'Générateur P.Durable 25ans'!$G39</f>
        <v>11.88686954212476</v>
      </c>
      <c r="DE62" s="345"/>
      <c r="DF62" s="827" t="s">
        <v>290</v>
      </c>
      <c r="DG62" s="827">
        <f>+$B$7</f>
        <v>200</v>
      </c>
      <c r="DH62" s="827">
        <f>'Générateur P.Durable 25ans'!$C7</f>
        <v>5</v>
      </c>
      <c r="DI62" s="834">
        <f>'Générateur P.Durable 25ans'!$G40</f>
        <v>11.921183602514667</v>
      </c>
      <c r="DK62" s="345"/>
      <c r="DL62" s="827" t="s">
        <v>290</v>
      </c>
      <c r="DM62" s="827">
        <f>+$B$7</f>
        <v>200</v>
      </c>
      <c r="DN62" s="827">
        <f>'Générateur P.Durable 25ans'!$C7</f>
        <v>5</v>
      </c>
      <c r="DO62" s="834">
        <f>'Générateur P.Durable 25ans'!$G41</f>
        <v>11.945851033791898</v>
      </c>
      <c r="DQ62" s="345"/>
      <c r="DR62" s="827" t="s">
        <v>290</v>
      </c>
      <c r="DS62" s="827">
        <f>+$B$7</f>
        <v>200</v>
      </c>
      <c r="DT62" s="827">
        <f>'Générateur P.Durable 25ans'!$C7</f>
        <v>5</v>
      </c>
      <c r="DU62" s="834">
        <f>'Générateur P.Durable 25ans'!$G42</f>
        <v>11.963567440025653</v>
      </c>
      <c r="DW62" s="345"/>
      <c r="DX62" s="827" t="s">
        <v>290</v>
      </c>
      <c r="DY62" s="827">
        <f>+$B$7</f>
        <v>200</v>
      </c>
      <c r="DZ62" s="827">
        <f>'Générateur P.Durable 25ans'!$C7</f>
        <v>5</v>
      </c>
      <c r="EA62" s="834">
        <f>'Générateur P.Durable 25ans'!$G43</f>
        <v>11.976283130001445</v>
      </c>
      <c r="EC62" s="345"/>
      <c r="ED62" s="827" t="s">
        <v>290</v>
      </c>
      <c r="EE62" s="827">
        <f>+$B$7</f>
        <v>200</v>
      </c>
      <c r="EF62" s="827">
        <f>'Générateur P.Durable 25ans'!$C7</f>
        <v>5</v>
      </c>
      <c r="EG62" s="834">
        <f>'Générateur P.Durable 25ans'!$G44</f>
        <v>11.985405295210915</v>
      </c>
      <c r="EI62" s="345"/>
      <c r="EJ62" s="827" t="s">
        <v>290</v>
      </c>
      <c r="EK62" s="827">
        <f>+$B$7</f>
        <v>200</v>
      </c>
      <c r="EL62" s="827">
        <f>'Générateur P.Durable 25ans'!$C7</f>
        <v>5</v>
      </c>
      <c r="EM62" s="834">
        <f>'Générateur P.Durable 25ans'!$G45</f>
        <v>11.991947255883556</v>
      </c>
      <c r="EO62" s="345"/>
      <c r="EP62" s="827" t="s">
        <v>290</v>
      </c>
      <c r="EQ62" s="827">
        <f>+$B$7</f>
        <v>200</v>
      </c>
      <c r="ER62" s="827">
        <f>'Générateur P.Durable 25ans'!$C7</f>
        <v>5</v>
      </c>
      <c r="ES62" s="834">
        <f>'Générateur P.Durable 25ans'!$G46</f>
        <v>11.996637676350892</v>
      </c>
      <c r="EU62" s="345"/>
      <c r="EV62" s="827" t="s">
        <v>290</v>
      </c>
      <c r="EW62" s="827">
        <f>+$B$7</f>
        <v>200</v>
      </c>
      <c r="EX62" s="827">
        <f>'Générateur P.Durable 25ans'!$C7</f>
        <v>5</v>
      </c>
      <c r="EY62" s="834">
        <f>'Générateur P.Durable 25ans'!$G47</f>
        <v>12</v>
      </c>
      <c r="FA62" s="345"/>
      <c r="FB62" s="827" t="s">
        <v>290</v>
      </c>
      <c r="FC62" s="827">
        <f>+$B$7</f>
        <v>200</v>
      </c>
      <c r="FD62" s="827">
        <f>'Générateur P.Durable 25ans'!$C7</f>
        <v>5</v>
      </c>
      <c r="FE62" s="834">
        <f>'Générateur P.Durable 25ans'!$G48</f>
        <v>12</v>
      </c>
      <c r="FG62" s="345"/>
      <c r="FH62" s="827" t="s">
        <v>290</v>
      </c>
      <c r="FI62" s="827">
        <f>+$B$7</f>
        <v>200</v>
      </c>
      <c r="FJ62" s="827">
        <f>'Générateur P.Durable 25ans'!$C7</f>
        <v>5</v>
      </c>
      <c r="FK62" s="834">
        <f>'Générateur P.Durable 25ans'!$G49</f>
        <v>12</v>
      </c>
      <c r="FM62" s="345"/>
      <c r="FN62" s="827" t="s">
        <v>290</v>
      </c>
      <c r="FO62" s="827">
        <f>+$B$7</f>
        <v>200</v>
      </c>
      <c r="FP62" s="827">
        <f>'Générateur P.Durable 25ans'!$C7</f>
        <v>5</v>
      </c>
      <c r="FQ62" s="834">
        <f>'Générateur P.Durable 25ans'!$G50</f>
        <v>12</v>
      </c>
      <c r="FS62" s="345"/>
      <c r="FT62" s="827" t="s">
        <v>290</v>
      </c>
      <c r="FU62" s="827">
        <f>+$B$7</f>
        <v>200</v>
      </c>
      <c r="FV62" s="827">
        <f>'Générateur P.Durable 25ans'!$C7</f>
        <v>5</v>
      </c>
      <c r="FW62" s="834">
        <f>'Générateur P.Durable 25ans'!$G51</f>
        <v>12</v>
      </c>
      <c r="FY62" s="345"/>
    </row>
    <row r="63" spans="1:181" ht="15" thickBot="1" x14ac:dyDescent="0.35">
      <c r="A63" s="19"/>
      <c r="B63" s="826" t="s">
        <v>292</v>
      </c>
      <c r="C63" s="826">
        <f>+$B$8</f>
        <v>200</v>
      </c>
      <c r="D63" s="827">
        <f>'Générateur P.Durable 25ans'!$C8</f>
        <v>5</v>
      </c>
      <c r="E63" s="832">
        <f>'Générateur P.Durable 25ans'!$E22</f>
        <v>0</v>
      </c>
      <c r="G63" s="345"/>
      <c r="H63" s="668" t="s">
        <v>292</v>
      </c>
      <c r="I63" s="826">
        <f>+$B$8</f>
        <v>200</v>
      </c>
      <c r="J63" s="19">
        <f>'Générateur P.Durable 25ans'!$C8</f>
        <v>5</v>
      </c>
      <c r="K63" s="630">
        <f>'Générateur P.Durable 25ans'!$E23</f>
        <v>1.4209456512238927</v>
      </c>
      <c r="M63" s="345"/>
      <c r="N63" s="668" t="s">
        <v>292</v>
      </c>
      <c r="O63" s="826">
        <f>+$B$8</f>
        <v>200</v>
      </c>
      <c r="P63" s="19">
        <f>'Générateur P.Durable 25ans'!$C8</f>
        <v>5</v>
      </c>
      <c r="Q63" s="630">
        <f>'Générateur P.Durable 25ans'!$E24</f>
        <v>2.9215663791967406</v>
      </c>
      <c r="S63" s="345"/>
      <c r="T63" s="668" t="s">
        <v>292</v>
      </c>
      <c r="U63" s="826">
        <f>+$B$8</f>
        <v>200</v>
      </c>
      <c r="V63" s="19">
        <f>'Générateur P.Durable 25ans'!$C8</f>
        <v>5</v>
      </c>
      <c r="W63" s="630">
        <f>'Générateur P.Durable 25ans'!$E25</f>
        <v>4.4221871071695888</v>
      </c>
      <c r="Y63" s="345"/>
      <c r="Z63" s="668" t="s">
        <v>292</v>
      </c>
      <c r="AA63" s="826">
        <f>+$B$8</f>
        <v>200</v>
      </c>
      <c r="AB63" s="19">
        <f>'Générateur P.Durable 25ans'!$C8</f>
        <v>5</v>
      </c>
      <c r="AC63" s="630">
        <f>'Générateur P.Durable 25ans'!$E26</f>
        <v>5.8431327583934802</v>
      </c>
      <c r="AE63" s="345"/>
      <c r="AF63" s="668" t="s">
        <v>292</v>
      </c>
      <c r="AG63" s="826">
        <f>+$B$8</f>
        <v>200</v>
      </c>
      <c r="AH63" s="19">
        <f>'Générateur P.Durable 25ans'!$C8</f>
        <v>5</v>
      </c>
      <c r="AI63" s="630">
        <f>'Générateur P.Durable 25ans'!$E27</f>
        <v>7.1207964323077082</v>
      </c>
      <c r="AK63" s="345"/>
      <c r="AL63" s="668" t="s">
        <v>292</v>
      </c>
      <c r="AM63" s="826">
        <f>+$B$8</f>
        <v>200</v>
      </c>
      <c r="AN63" s="19">
        <f>'Générateur P.Durable 25ans'!$C8</f>
        <v>5</v>
      </c>
      <c r="AO63" s="630">
        <f>'Générateur P.Durable 25ans'!$E28</f>
        <v>8.2172789925428251</v>
      </c>
      <c r="AQ63" s="345"/>
      <c r="AR63" s="668" t="s">
        <v>292</v>
      </c>
      <c r="AS63" s="826">
        <f>+$B$8</f>
        <v>200</v>
      </c>
      <c r="AT63" s="19">
        <f>'Générateur P.Durable 25ans'!$C8</f>
        <v>5</v>
      </c>
      <c r="AU63" s="630">
        <f>'Générateur P.Durable 25ans'!$E29</f>
        <v>9.1212371091139115</v>
      </c>
      <c r="AW63" s="345"/>
      <c r="AX63" s="668" t="s">
        <v>292</v>
      </c>
      <c r="AY63" s="826">
        <f>+$B$8</f>
        <v>200</v>
      </c>
      <c r="AZ63" s="19">
        <f>'Générateur P.Durable 25ans'!$C8</f>
        <v>5</v>
      </c>
      <c r="BA63" s="630">
        <f>'Générateur P.Durable 25ans'!$E30</f>
        <v>9.8421254143240926</v>
      </c>
      <c r="BC63" s="345"/>
      <c r="BD63" s="668" t="s">
        <v>292</v>
      </c>
      <c r="BE63" s="826">
        <f>+$B$8</f>
        <v>200</v>
      </c>
      <c r="BF63" s="19">
        <f>'Générateur P.Durable 25ans'!$C8</f>
        <v>5</v>
      </c>
      <c r="BG63" s="630">
        <f>'Générateur P.Durable 25ans'!$E31</f>
        <v>10.401939778835787</v>
      </c>
      <c r="BI63" s="345"/>
      <c r="BJ63" s="668" t="s">
        <v>292</v>
      </c>
      <c r="BK63" s="826">
        <f>+$B$8</f>
        <v>200</v>
      </c>
      <c r="BL63" s="19">
        <f>'Générateur P.Durable 25ans'!$C8</f>
        <v>5</v>
      </c>
      <c r="BM63" s="630">
        <f>'Générateur P.Durable 25ans'!$E32</f>
        <v>10.827762937040205</v>
      </c>
      <c r="BO63" s="345"/>
      <c r="BP63" s="668" t="s">
        <v>292</v>
      </c>
      <c r="BQ63" s="826">
        <f>+$B$8</f>
        <v>200</v>
      </c>
      <c r="BR63" s="19">
        <f>'Générateur P.Durable 25ans'!$C8</f>
        <v>5</v>
      </c>
      <c r="BS63" s="630">
        <f>'Générateur P.Durable 25ans'!$E33</f>
        <v>11.146592629602422</v>
      </c>
      <c r="BU63" s="345"/>
      <c r="BV63" s="668" t="s">
        <v>292</v>
      </c>
      <c r="BW63" s="826">
        <f>+$B$8</f>
        <v>200</v>
      </c>
      <c r="BX63" s="19">
        <f>'Générateur P.Durable 25ans'!$C8</f>
        <v>5</v>
      </c>
      <c r="BY63" s="630">
        <f>'Générateur P.Durable 25ans'!$E34</f>
        <v>11.382501858502819</v>
      </c>
      <c r="CA63" s="345"/>
      <c r="CB63" s="668" t="s">
        <v>292</v>
      </c>
      <c r="CC63" s="826">
        <f>+$B$8</f>
        <v>200</v>
      </c>
      <c r="CD63" s="19">
        <f>'Générateur P.Durable 25ans'!$C8</f>
        <v>5</v>
      </c>
      <c r="CE63" s="630">
        <f>'Générateur P.Durable 25ans'!$E35</f>
        <v>11.555531138050759</v>
      </c>
      <c r="CG63" s="345"/>
      <c r="CH63" s="668" t="s">
        <v>292</v>
      </c>
      <c r="CI63" s="826">
        <f>+$B$8</f>
        <v>200</v>
      </c>
      <c r="CJ63" s="19">
        <f>'Générateur P.Durable 25ans'!$C8</f>
        <v>5</v>
      </c>
      <c r="CK63" s="630">
        <f>'Générateur P.Durable 25ans'!$E36</f>
        <v>11.681625430638773</v>
      </c>
      <c r="CM63" s="345"/>
      <c r="CN63" s="668" t="s">
        <v>292</v>
      </c>
      <c r="CO63" s="826">
        <f>+$B$8</f>
        <v>200</v>
      </c>
      <c r="CP63" s="19">
        <f>'Générateur P.Durable 25ans'!$C8</f>
        <v>5</v>
      </c>
      <c r="CQ63" s="630">
        <f>'Générateur P.Durable 25ans'!$E37</f>
        <v>11.773085144417717</v>
      </c>
      <c r="CS63" s="345"/>
      <c r="CT63" s="668" t="s">
        <v>292</v>
      </c>
      <c r="CU63" s="826">
        <f>+$B$8</f>
        <v>200</v>
      </c>
      <c r="CV63" s="19">
        <f>'Générateur P.Durable 25ans'!$C8</f>
        <v>5</v>
      </c>
      <c r="CW63" s="630">
        <f>'Générateur P.Durable 25ans'!$E38</f>
        <v>11.839197493857061</v>
      </c>
      <c r="CY63" s="345"/>
      <c r="CZ63" s="668" t="s">
        <v>292</v>
      </c>
      <c r="DA63" s="826">
        <f>+$B$8</f>
        <v>200</v>
      </c>
      <c r="DB63" s="19">
        <f>'Générateur P.Durable 25ans'!$C8</f>
        <v>5</v>
      </c>
      <c r="DC63" s="630">
        <f>'Générateur P.Durable 25ans'!$E39</f>
        <v>11.88686954212476</v>
      </c>
      <c r="DE63" s="345"/>
      <c r="DF63" s="668" t="s">
        <v>292</v>
      </c>
      <c r="DG63" s="826">
        <f>+$B$8</f>
        <v>200</v>
      </c>
      <c r="DH63" s="19">
        <f>'Générateur P.Durable 25ans'!$C8</f>
        <v>5</v>
      </c>
      <c r="DI63" s="630">
        <f>'Générateur P.Durable 25ans'!$E40</f>
        <v>11.921183602514667</v>
      </c>
      <c r="DK63" s="345"/>
      <c r="DL63" s="668" t="s">
        <v>292</v>
      </c>
      <c r="DM63" s="826">
        <f>+$B$8</f>
        <v>200</v>
      </c>
      <c r="DN63" s="19">
        <f>'Générateur P.Durable 25ans'!$C8</f>
        <v>5</v>
      </c>
      <c r="DO63" s="630">
        <f>'Générateur P.Durable 25ans'!$E41</f>
        <v>11.945851033791898</v>
      </c>
      <c r="DQ63" s="345"/>
      <c r="DR63" s="668" t="s">
        <v>292</v>
      </c>
      <c r="DS63" s="826">
        <f>+$B$8</f>
        <v>200</v>
      </c>
      <c r="DT63" s="19">
        <f>'Générateur P.Durable 25ans'!$C8</f>
        <v>5</v>
      </c>
      <c r="DU63" s="630">
        <f>'Générateur P.Durable 25ans'!$E42</f>
        <v>11.963567440025653</v>
      </c>
      <c r="DW63" s="345"/>
      <c r="DX63" s="668" t="s">
        <v>292</v>
      </c>
      <c r="DY63" s="826">
        <f>+$B$8</f>
        <v>200</v>
      </c>
      <c r="DZ63" s="19">
        <f>'Générateur P.Durable 25ans'!$C8</f>
        <v>5</v>
      </c>
      <c r="EA63" s="630">
        <f>'Générateur P.Durable 25ans'!$E43</f>
        <v>11.976283130001445</v>
      </c>
      <c r="EC63" s="345"/>
      <c r="ED63" s="668" t="s">
        <v>292</v>
      </c>
      <c r="EE63" s="826">
        <f>+$B$8</f>
        <v>200</v>
      </c>
      <c r="EF63" s="19">
        <f>'Générateur P.Durable 25ans'!$C8</f>
        <v>5</v>
      </c>
      <c r="EG63" s="630">
        <f>'Générateur P.Durable 25ans'!$E44</f>
        <v>11.985405295210915</v>
      </c>
      <c r="EI63" s="345"/>
      <c r="EJ63" s="668" t="s">
        <v>292</v>
      </c>
      <c r="EK63" s="826">
        <f>+$B$8</f>
        <v>200</v>
      </c>
      <c r="EL63" s="19">
        <f>'Générateur P.Durable 25ans'!$C8</f>
        <v>5</v>
      </c>
      <c r="EM63" s="630">
        <f>'Générateur P.Durable 25ans'!$E45</f>
        <v>11.991947255883556</v>
      </c>
      <c r="EO63" s="345"/>
      <c r="EP63" s="668" t="s">
        <v>292</v>
      </c>
      <c r="EQ63" s="826">
        <f>+$B$8</f>
        <v>200</v>
      </c>
      <c r="ER63" s="19">
        <f>'Générateur P.Durable 25ans'!$C8</f>
        <v>5</v>
      </c>
      <c r="ES63" s="630">
        <f>'Générateur P.Durable 25ans'!$E46</f>
        <v>11.996637676350892</v>
      </c>
      <c r="EU63" s="345"/>
      <c r="EV63" s="668" t="s">
        <v>292</v>
      </c>
      <c r="EW63" s="826">
        <f>+$B$8</f>
        <v>200</v>
      </c>
      <c r="EX63" s="19">
        <f>'Générateur P.Durable 25ans'!$C8</f>
        <v>5</v>
      </c>
      <c r="EY63" s="630">
        <f>'Générateur P.Durable 25ans'!$E47</f>
        <v>12</v>
      </c>
      <c r="FA63" s="345"/>
      <c r="FB63" s="668" t="s">
        <v>292</v>
      </c>
      <c r="FC63" s="826">
        <f>+$B$8</f>
        <v>200</v>
      </c>
      <c r="FD63" s="19">
        <f>'Générateur P.Durable 25ans'!$C8</f>
        <v>5</v>
      </c>
      <c r="FE63" s="630">
        <f>'Générateur P.Durable 25ans'!$E48</f>
        <v>12</v>
      </c>
      <c r="FG63" s="345"/>
      <c r="FH63" s="668" t="s">
        <v>292</v>
      </c>
      <c r="FI63" s="826">
        <f>+$B$8</f>
        <v>200</v>
      </c>
      <c r="FJ63" s="19">
        <f>'Générateur P.Durable 25ans'!$C8</f>
        <v>5</v>
      </c>
      <c r="FK63" s="630">
        <f>'Générateur P.Durable 25ans'!$E49</f>
        <v>12</v>
      </c>
      <c r="FM63" s="345"/>
      <c r="FN63" s="668" t="s">
        <v>292</v>
      </c>
      <c r="FO63" s="826">
        <f>+$B$8</f>
        <v>200</v>
      </c>
      <c r="FP63" s="19">
        <f>'Générateur P.Durable 25ans'!$C8</f>
        <v>5</v>
      </c>
      <c r="FQ63" s="630">
        <f>'Générateur P.Durable 25ans'!$E50</f>
        <v>12</v>
      </c>
      <c r="FS63" s="345"/>
      <c r="FT63" s="668" t="s">
        <v>292</v>
      </c>
      <c r="FU63" s="826">
        <f>+$B$8</f>
        <v>200</v>
      </c>
      <c r="FV63" s="19">
        <f>'Générateur P.Durable 25ans'!$C8</f>
        <v>5</v>
      </c>
      <c r="FW63" s="630">
        <f>'Générateur P.Durable 25ans'!$E51</f>
        <v>12</v>
      </c>
      <c r="FY63" s="345"/>
    </row>
    <row r="64" spans="1:181" ht="15" thickBot="1" x14ac:dyDescent="0.35">
      <c r="A64" s="19"/>
      <c r="B64" s="847" t="s">
        <v>489</v>
      </c>
      <c r="C64" s="847">
        <f>'Générateur P.Durable 25ans'!$C2-($D63+$D62)</f>
        <v>190</v>
      </c>
      <c r="D64" s="845">
        <f>'Générateur P.Durable 25ans'!$B2-($D61+$D60)</f>
        <v>190</v>
      </c>
      <c r="E64" s="845">
        <f>C64*D64</f>
        <v>36100</v>
      </c>
      <c r="G64" s="345"/>
      <c r="H64" s="847" t="s">
        <v>489</v>
      </c>
      <c r="I64" s="847">
        <f>'Générateur P.Durable 25ans'!$C2-($D63+$D62)</f>
        <v>190</v>
      </c>
      <c r="J64" s="845">
        <f>'Générateur P.Durable 25ans'!$B2-($D61+$D60)</f>
        <v>190</v>
      </c>
      <c r="K64" s="845">
        <f>I64*J64</f>
        <v>36100</v>
      </c>
      <c r="M64" s="345"/>
      <c r="N64" s="10" t="s">
        <v>489</v>
      </c>
      <c r="O64" s="10">
        <f>'Générateur P.Durable 25ans'!$C2-($D63+$D62)</f>
        <v>190</v>
      </c>
      <c r="P64" s="477">
        <f>'Générateur P.Durable 25ans'!$B2-($D61+$D60)</f>
        <v>190</v>
      </c>
      <c r="Q64" s="477">
        <f>O64*P64</f>
        <v>36100</v>
      </c>
      <c r="S64" s="345"/>
      <c r="T64" s="10" t="s">
        <v>489</v>
      </c>
      <c r="U64" s="10">
        <f>'Générateur P.Durable 25ans'!$C2-($D63+$D62)</f>
        <v>190</v>
      </c>
      <c r="V64" s="477">
        <f>'Générateur P.Durable 25ans'!$B2-($D61+$D60)</f>
        <v>190</v>
      </c>
      <c r="W64" s="477">
        <f>U64*V64</f>
        <v>36100</v>
      </c>
      <c r="Y64" s="345"/>
      <c r="Z64" s="10" t="s">
        <v>489</v>
      </c>
      <c r="AA64" s="10">
        <f>'Générateur P.Durable 25ans'!$C2-($D63+$D62)</f>
        <v>190</v>
      </c>
      <c r="AB64" s="477">
        <f>'Générateur P.Durable 25ans'!$B2-($D61+$D60)</f>
        <v>190</v>
      </c>
      <c r="AC64" s="477">
        <f>AA64*AB64</f>
        <v>36100</v>
      </c>
      <c r="AE64" s="345"/>
      <c r="AF64" s="10" t="s">
        <v>489</v>
      </c>
      <c r="AG64" s="10">
        <f>'Générateur P.Durable 25ans'!$C2-($D63+$D62)</f>
        <v>190</v>
      </c>
      <c r="AH64" s="477">
        <f>'Générateur P.Durable 25ans'!$B2-($D61+$D60)</f>
        <v>190</v>
      </c>
      <c r="AI64" s="477">
        <f>AG64*AH64</f>
        <v>36100</v>
      </c>
      <c r="AK64" s="345"/>
      <c r="AL64" s="10" t="s">
        <v>489</v>
      </c>
      <c r="AM64" s="10">
        <f>'Générateur P.Durable 25ans'!$C2-($D63+$D62)</f>
        <v>190</v>
      </c>
      <c r="AN64" s="477">
        <f>'Générateur P.Durable 25ans'!$B2-($D61+$D60)</f>
        <v>190</v>
      </c>
      <c r="AO64" s="477">
        <f>AM64*AN64</f>
        <v>36100</v>
      </c>
      <c r="AQ64" s="345"/>
      <c r="AR64" s="10" t="s">
        <v>489</v>
      </c>
      <c r="AS64" s="10">
        <f>'Générateur P.Durable 25ans'!$C2-($D63+$D62)</f>
        <v>190</v>
      </c>
      <c r="AT64" s="477">
        <f>'Générateur P.Durable 25ans'!$B2-($D61+$D60)</f>
        <v>190</v>
      </c>
      <c r="AU64" s="477">
        <f>AS64*AT64</f>
        <v>36100</v>
      </c>
      <c r="AW64" s="345"/>
      <c r="AX64" s="10" t="s">
        <v>489</v>
      </c>
      <c r="AY64" s="10">
        <f>'Générateur P.Durable 25ans'!$C2-($D63+$D62)</f>
        <v>190</v>
      </c>
      <c r="AZ64" s="477">
        <f>'Générateur P.Durable 25ans'!$B2-($D61+$D60)</f>
        <v>190</v>
      </c>
      <c r="BA64" s="477">
        <f>AY64*AZ64</f>
        <v>36100</v>
      </c>
      <c r="BC64" s="345"/>
      <c r="BD64" s="10" t="s">
        <v>489</v>
      </c>
      <c r="BE64" s="10">
        <f>'Générateur P.Durable 25ans'!$C2-($D63+$D62)</f>
        <v>190</v>
      </c>
      <c r="BF64" s="477">
        <f>'Générateur P.Durable 25ans'!$B2-($D61+$D60)</f>
        <v>190</v>
      </c>
      <c r="BG64" s="477">
        <f>BE64*BF64</f>
        <v>36100</v>
      </c>
      <c r="BI64" s="345"/>
      <c r="BJ64" s="10" t="s">
        <v>489</v>
      </c>
      <c r="BK64" s="10">
        <f>'Générateur P.Durable 25ans'!$C2-($D63+$D62)</f>
        <v>190</v>
      </c>
      <c r="BL64" s="477">
        <f>'Générateur P.Durable 25ans'!$B2-($D61+$D60)</f>
        <v>190</v>
      </c>
      <c r="BM64" s="477">
        <f>BK64*BL64</f>
        <v>36100</v>
      </c>
      <c r="BO64" s="345"/>
      <c r="BP64" s="10" t="s">
        <v>489</v>
      </c>
      <c r="BQ64" s="10">
        <f>'Générateur P.Durable 25ans'!$C2-($D63+$D62)</f>
        <v>190</v>
      </c>
      <c r="BR64" s="477">
        <f>'Générateur P.Durable 25ans'!$B2-($D61+$D60)</f>
        <v>190</v>
      </c>
      <c r="BS64" s="477">
        <f>BQ64*BR64</f>
        <v>36100</v>
      </c>
      <c r="BU64" s="345"/>
      <c r="BV64" s="10" t="s">
        <v>489</v>
      </c>
      <c r="BW64" s="10">
        <f>'Générateur P.Durable 25ans'!$C2-($D63+$D62)</f>
        <v>190</v>
      </c>
      <c r="BX64" s="477">
        <f>'Générateur P.Durable 25ans'!$B2-($D61+$D60)</f>
        <v>190</v>
      </c>
      <c r="BY64" s="477">
        <f>BW64*BX64</f>
        <v>36100</v>
      </c>
      <c r="CA64" s="345"/>
      <c r="CB64" s="10" t="s">
        <v>489</v>
      </c>
      <c r="CC64" s="10">
        <f>'Générateur P.Durable 25ans'!$C2-($D63+$D62)</f>
        <v>190</v>
      </c>
      <c r="CD64" s="477">
        <f>'Générateur P.Durable 25ans'!$B2-($D61+$D60)</f>
        <v>190</v>
      </c>
      <c r="CE64" s="477">
        <f>CC64*CD64</f>
        <v>36100</v>
      </c>
      <c r="CG64" s="345"/>
      <c r="CH64" s="10" t="s">
        <v>489</v>
      </c>
      <c r="CI64" s="10">
        <f>'Générateur P.Durable 25ans'!$C2-($D63+$D62)</f>
        <v>190</v>
      </c>
      <c r="CJ64" s="477">
        <f>'Générateur P.Durable 25ans'!$B2-($D61+$D60)</f>
        <v>190</v>
      </c>
      <c r="CK64" s="477">
        <f>CI64*CJ64</f>
        <v>36100</v>
      </c>
      <c r="CM64" s="345"/>
      <c r="CN64" s="10" t="s">
        <v>489</v>
      </c>
      <c r="CO64" s="10">
        <f>'Générateur P.Durable 25ans'!$C2-($D63+$D62)</f>
        <v>190</v>
      </c>
      <c r="CP64" s="477">
        <f>'Générateur P.Durable 25ans'!$B2-($D61+$D60)</f>
        <v>190</v>
      </c>
      <c r="CQ64" s="477">
        <f>CO64*CP64</f>
        <v>36100</v>
      </c>
      <c r="CS64" s="345"/>
      <c r="CT64" s="10" t="s">
        <v>489</v>
      </c>
      <c r="CU64" s="10">
        <f>'Générateur P.Durable 25ans'!$C2-($D63+$D62)</f>
        <v>190</v>
      </c>
      <c r="CV64" s="477">
        <f>'Générateur P.Durable 25ans'!$B2-($D61+$D60)</f>
        <v>190</v>
      </c>
      <c r="CW64" s="477">
        <f>CU64*CV64</f>
        <v>36100</v>
      </c>
      <c r="CY64" s="345"/>
      <c r="CZ64" s="10" t="s">
        <v>489</v>
      </c>
      <c r="DA64" s="10">
        <f>'Générateur P.Durable 25ans'!$C2-($D63+$D62)</f>
        <v>190</v>
      </c>
      <c r="DB64" s="477">
        <f>'Générateur P.Durable 25ans'!$B2-($D61+$D60)</f>
        <v>190</v>
      </c>
      <c r="DC64" s="477">
        <f>DA64*DB64</f>
        <v>36100</v>
      </c>
      <c r="DE64" s="345"/>
      <c r="DF64" s="10" t="s">
        <v>489</v>
      </c>
      <c r="DG64" s="10">
        <f>'Générateur P.Durable 25ans'!$C2-($D63+$D62)</f>
        <v>190</v>
      </c>
      <c r="DH64" s="477">
        <f>'Générateur P.Durable 25ans'!$B2-($D61+$D60)</f>
        <v>190</v>
      </c>
      <c r="DI64" s="477">
        <f>DG64*DH64</f>
        <v>36100</v>
      </c>
      <c r="DK64" s="345"/>
      <c r="DL64" s="10" t="s">
        <v>489</v>
      </c>
      <c r="DM64" s="10">
        <f>'Générateur P.Durable 25ans'!$C2-($D63+$D62)</f>
        <v>190</v>
      </c>
      <c r="DN64" s="477">
        <f>'Générateur P.Durable 25ans'!$B2-($D61+$D60)</f>
        <v>190</v>
      </c>
      <c r="DO64" s="477">
        <f>DM64*DN64</f>
        <v>36100</v>
      </c>
      <c r="DQ64" s="345"/>
      <c r="DR64" s="10" t="s">
        <v>489</v>
      </c>
      <c r="DS64" s="10">
        <f>'Générateur P.Durable 25ans'!$C2-($D63+$D62)</f>
        <v>190</v>
      </c>
      <c r="DT64" s="477">
        <f>'Générateur P.Durable 25ans'!$B2-($D61+$D60)</f>
        <v>190</v>
      </c>
      <c r="DU64" s="477">
        <f>DS64*DT64</f>
        <v>36100</v>
      </c>
      <c r="DW64" s="345"/>
      <c r="DX64" s="10" t="s">
        <v>489</v>
      </c>
      <c r="DY64" s="10">
        <f>'Générateur P.Durable 25ans'!$C2-($D63+$D62)</f>
        <v>190</v>
      </c>
      <c r="DZ64" s="477">
        <f>'Générateur P.Durable 25ans'!$B2-($D61+$D60)</f>
        <v>190</v>
      </c>
      <c r="EA64" s="477">
        <f>DY64*DZ64</f>
        <v>36100</v>
      </c>
      <c r="EC64" s="345"/>
      <c r="ED64" s="10" t="s">
        <v>489</v>
      </c>
      <c r="EE64" s="10">
        <f>'Générateur P.Durable 25ans'!$C2-($D63+$D62)</f>
        <v>190</v>
      </c>
      <c r="EF64" s="477">
        <f>'Générateur P.Durable 25ans'!$B2-($D61+$D60)</f>
        <v>190</v>
      </c>
      <c r="EG64" s="477">
        <f>EE64*EF64</f>
        <v>36100</v>
      </c>
      <c r="EI64" s="345"/>
      <c r="EJ64" s="10" t="s">
        <v>489</v>
      </c>
      <c r="EK64" s="10">
        <f>'Générateur P.Durable 25ans'!$C2-($D63+$D62)</f>
        <v>190</v>
      </c>
      <c r="EL64" s="477">
        <f>'Générateur P.Durable 25ans'!$B2-($D61+$D60)</f>
        <v>190</v>
      </c>
      <c r="EM64" s="477">
        <f>EK64*EL64</f>
        <v>36100</v>
      </c>
      <c r="EO64" s="345"/>
      <c r="EP64" s="10" t="s">
        <v>489</v>
      </c>
      <c r="EQ64" s="10">
        <f>'Générateur P.Durable 25ans'!$C2-($D63+$D62)</f>
        <v>190</v>
      </c>
      <c r="ER64" s="477">
        <f>'Générateur P.Durable 25ans'!$B2-($D61+$D60)</f>
        <v>190</v>
      </c>
      <c r="ES64" s="477">
        <f>EQ64*ER64</f>
        <v>36100</v>
      </c>
      <c r="EU64" s="345"/>
      <c r="EV64" s="10" t="s">
        <v>489</v>
      </c>
      <c r="EW64" s="10">
        <f>'Générateur P.Durable 25ans'!$C2-($D63+$D62)</f>
        <v>190</v>
      </c>
      <c r="EX64" s="477">
        <f>'Générateur P.Durable 25ans'!$B2-($D61+$D60)</f>
        <v>190</v>
      </c>
      <c r="EY64" s="477">
        <f>EW64*EX64</f>
        <v>36100</v>
      </c>
      <c r="FA64" s="345"/>
      <c r="FB64" s="10" t="s">
        <v>489</v>
      </c>
      <c r="FC64" s="10">
        <f>'Générateur P.Durable 25ans'!$C2-($D63+$D62)</f>
        <v>190</v>
      </c>
      <c r="FD64" s="477">
        <f>'Générateur P.Durable 25ans'!$B2-($D61+$D60)</f>
        <v>190</v>
      </c>
      <c r="FE64" s="477">
        <f>FC64*FD64</f>
        <v>36100</v>
      </c>
      <c r="FG64" s="345"/>
      <c r="FH64" s="10" t="s">
        <v>489</v>
      </c>
      <c r="FI64" s="10">
        <f>'Générateur P.Durable 25ans'!$C2-($D63+$D62)</f>
        <v>190</v>
      </c>
      <c r="FJ64" s="477">
        <f>'Générateur P.Durable 25ans'!$B2-($D61+$D60)</f>
        <v>190</v>
      </c>
      <c r="FK64" s="477">
        <f>FI64*FJ64</f>
        <v>36100</v>
      </c>
      <c r="FM64" s="345"/>
      <c r="FN64" s="10" t="s">
        <v>489</v>
      </c>
      <c r="FO64" s="10">
        <f>'Générateur P.Durable 25ans'!$C2-($D63+$D62)</f>
        <v>190</v>
      </c>
      <c r="FP64" s="477">
        <f>'Générateur P.Durable 25ans'!$B2-($D61+$D60)</f>
        <v>190</v>
      </c>
      <c r="FQ64" s="477">
        <f>FO64*FP64</f>
        <v>36100</v>
      </c>
      <c r="FS64" s="345"/>
      <c r="FT64" s="10" t="s">
        <v>489</v>
      </c>
      <c r="FU64" s="10">
        <f>'Générateur P.Durable 25ans'!$C2-($D63+$D62)</f>
        <v>190</v>
      </c>
      <c r="FV64" s="477">
        <f>'Générateur P.Durable 25ans'!$B2-($D61+$D60)</f>
        <v>190</v>
      </c>
      <c r="FW64" s="477">
        <f>FU64*FV64</f>
        <v>36100</v>
      </c>
      <c r="FY64" s="345"/>
    </row>
    <row r="65" spans="1:181" ht="15" thickBot="1" x14ac:dyDescent="0.35">
      <c r="A65" s="19"/>
      <c r="G65" s="345"/>
      <c r="M65" s="345"/>
      <c r="S65" s="345"/>
      <c r="Y65" s="345"/>
      <c r="AE65" s="345"/>
      <c r="AK65" s="345"/>
      <c r="AQ65" s="345"/>
      <c r="AW65" s="345"/>
      <c r="BC65" s="345"/>
      <c r="BI65" s="345"/>
      <c r="BO65" s="345"/>
      <c r="BU65" s="345"/>
      <c r="CA65" s="345"/>
      <c r="CG65" s="345"/>
      <c r="CM65" s="345"/>
      <c r="CS65" s="345"/>
      <c r="CY65" s="345"/>
      <c r="DE65" s="345"/>
      <c r="DK65" s="345"/>
      <c r="DQ65" s="345"/>
      <c r="DW65" s="345"/>
      <c r="EC65" s="345"/>
      <c r="EI65" s="345"/>
      <c r="EO65" s="345"/>
      <c r="EU65" s="345"/>
      <c r="FA65" s="345"/>
      <c r="FG65" s="345"/>
      <c r="FM65" s="345"/>
      <c r="FS65" s="345"/>
      <c r="FY65" s="345"/>
    </row>
    <row r="66" spans="1:181" x14ac:dyDescent="0.3">
      <c r="A66" s="19"/>
      <c r="B66" s="629" t="s">
        <v>431</v>
      </c>
      <c r="C66" s="600" t="s">
        <v>488</v>
      </c>
      <c r="D66" s="672" t="s">
        <v>487</v>
      </c>
      <c r="G66" s="345"/>
      <c r="H66" s="629" t="s">
        <v>431</v>
      </c>
      <c r="I66" s="600" t="s">
        <v>488</v>
      </c>
      <c r="J66" s="672" t="s">
        <v>487</v>
      </c>
      <c r="M66" s="345"/>
      <c r="N66" s="629" t="s">
        <v>431</v>
      </c>
      <c r="O66" s="600" t="s">
        <v>488</v>
      </c>
      <c r="P66" s="672" t="s">
        <v>487</v>
      </c>
      <c r="S66" s="345"/>
      <c r="T66" s="629" t="s">
        <v>431</v>
      </c>
      <c r="U66" s="600" t="s">
        <v>488</v>
      </c>
      <c r="V66" s="672" t="s">
        <v>487</v>
      </c>
      <c r="Y66" s="345"/>
      <c r="Z66" s="629" t="s">
        <v>431</v>
      </c>
      <c r="AA66" s="600" t="s">
        <v>488</v>
      </c>
      <c r="AB66" s="672" t="s">
        <v>487</v>
      </c>
      <c r="AE66" s="345"/>
      <c r="AF66" s="629" t="s">
        <v>431</v>
      </c>
      <c r="AG66" s="600" t="s">
        <v>488</v>
      </c>
      <c r="AH66" s="672" t="s">
        <v>487</v>
      </c>
      <c r="AK66" s="345"/>
      <c r="AL66" s="629" t="s">
        <v>431</v>
      </c>
      <c r="AM66" s="600" t="s">
        <v>488</v>
      </c>
      <c r="AN66" s="672" t="s">
        <v>487</v>
      </c>
      <c r="AQ66" s="345"/>
      <c r="AR66" s="629" t="s">
        <v>431</v>
      </c>
      <c r="AS66" s="600" t="s">
        <v>488</v>
      </c>
      <c r="AT66" s="672" t="s">
        <v>487</v>
      </c>
      <c r="AW66" s="345"/>
      <c r="AX66" s="629" t="s">
        <v>431</v>
      </c>
      <c r="AY66" s="600" t="s">
        <v>488</v>
      </c>
      <c r="AZ66" s="672" t="s">
        <v>487</v>
      </c>
      <c r="BC66" s="345"/>
      <c r="BD66" s="629" t="s">
        <v>431</v>
      </c>
      <c r="BE66" s="600" t="s">
        <v>488</v>
      </c>
      <c r="BF66" s="672" t="s">
        <v>487</v>
      </c>
      <c r="BI66" s="345"/>
      <c r="BJ66" s="629" t="s">
        <v>431</v>
      </c>
      <c r="BK66" s="600" t="s">
        <v>488</v>
      </c>
      <c r="BL66" s="672" t="s">
        <v>487</v>
      </c>
      <c r="BO66" s="345"/>
      <c r="BP66" s="629" t="s">
        <v>431</v>
      </c>
      <c r="BQ66" s="600" t="s">
        <v>488</v>
      </c>
      <c r="BR66" s="672" t="s">
        <v>487</v>
      </c>
      <c r="BU66" s="345"/>
      <c r="BV66" s="629" t="s">
        <v>431</v>
      </c>
      <c r="BW66" s="600" t="s">
        <v>488</v>
      </c>
      <c r="BX66" s="672" t="s">
        <v>487</v>
      </c>
      <c r="CA66" s="345"/>
      <c r="CB66" s="629" t="s">
        <v>431</v>
      </c>
      <c r="CC66" s="600" t="s">
        <v>488</v>
      </c>
      <c r="CD66" s="672" t="s">
        <v>487</v>
      </c>
      <c r="CG66" s="345"/>
      <c r="CH66" s="629" t="s">
        <v>431</v>
      </c>
      <c r="CI66" s="600" t="s">
        <v>488</v>
      </c>
      <c r="CJ66" s="672" t="s">
        <v>487</v>
      </c>
      <c r="CM66" s="345"/>
      <c r="CN66" s="629" t="s">
        <v>431</v>
      </c>
      <c r="CO66" s="600" t="s">
        <v>488</v>
      </c>
      <c r="CP66" s="672" t="s">
        <v>487</v>
      </c>
      <c r="CS66" s="345"/>
      <c r="CT66" s="629" t="s">
        <v>431</v>
      </c>
      <c r="CU66" s="600" t="s">
        <v>488</v>
      </c>
      <c r="CV66" s="672" t="s">
        <v>487</v>
      </c>
      <c r="CY66" s="345"/>
      <c r="CZ66" s="629" t="s">
        <v>431</v>
      </c>
      <c r="DA66" s="600" t="s">
        <v>488</v>
      </c>
      <c r="DB66" s="672" t="s">
        <v>487</v>
      </c>
      <c r="DE66" s="345"/>
      <c r="DF66" s="629" t="s">
        <v>431</v>
      </c>
      <c r="DG66" s="600" t="s">
        <v>488</v>
      </c>
      <c r="DH66" s="672" t="s">
        <v>487</v>
      </c>
      <c r="DK66" s="345"/>
      <c r="DL66" s="629" t="s">
        <v>431</v>
      </c>
      <c r="DM66" s="600" t="s">
        <v>488</v>
      </c>
      <c r="DN66" s="672" t="s">
        <v>487</v>
      </c>
      <c r="DQ66" s="345"/>
      <c r="DR66" s="629" t="s">
        <v>431</v>
      </c>
      <c r="DS66" s="600" t="s">
        <v>488</v>
      </c>
      <c r="DT66" s="672" t="s">
        <v>487</v>
      </c>
      <c r="DW66" s="345"/>
      <c r="DX66" s="629" t="s">
        <v>431</v>
      </c>
      <c r="DY66" s="600" t="s">
        <v>488</v>
      </c>
      <c r="DZ66" s="672" t="s">
        <v>487</v>
      </c>
      <c r="EC66" s="345"/>
      <c r="ED66" s="629" t="s">
        <v>431</v>
      </c>
      <c r="EE66" s="600" t="s">
        <v>488</v>
      </c>
      <c r="EF66" s="672" t="s">
        <v>487</v>
      </c>
      <c r="EI66" s="345"/>
      <c r="EJ66" s="629" t="s">
        <v>431</v>
      </c>
      <c r="EK66" s="600" t="s">
        <v>488</v>
      </c>
      <c r="EL66" s="672" t="s">
        <v>487</v>
      </c>
      <c r="EO66" s="345"/>
      <c r="EP66" s="629" t="s">
        <v>431</v>
      </c>
      <c r="EQ66" s="600" t="s">
        <v>488</v>
      </c>
      <c r="ER66" s="672" t="s">
        <v>487</v>
      </c>
      <c r="EU66" s="345"/>
      <c r="EV66" s="629" t="s">
        <v>431</v>
      </c>
      <c r="EW66" s="600" t="s">
        <v>488</v>
      </c>
      <c r="EX66" s="672" t="s">
        <v>487</v>
      </c>
      <c r="FA66" s="345"/>
      <c r="FB66" s="629" t="s">
        <v>431</v>
      </c>
      <c r="FC66" s="600" t="s">
        <v>488</v>
      </c>
      <c r="FD66" s="672" t="s">
        <v>487</v>
      </c>
      <c r="FG66" s="345"/>
      <c r="FH66" s="629" t="s">
        <v>431</v>
      </c>
      <c r="FI66" s="600" t="s">
        <v>488</v>
      </c>
      <c r="FJ66" s="672" t="s">
        <v>487</v>
      </c>
      <c r="FM66" s="345"/>
      <c r="FN66" s="629" t="s">
        <v>431</v>
      </c>
      <c r="FO66" s="600" t="s">
        <v>488</v>
      </c>
      <c r="FP66" s="672" t="s">
        <v>487</v>
      </c>
      <c r="FS66" s="345"/>
      <c r="FT66" s="629" t="s">
        <v>431</v>
      </c>
      <c r="FU66" s="600" t="s">
        <v>488</v>
      </c>
      <c r="FV66" s="672" t="s">
        <v>487</v>
      </c>
      <c r="FY66" s="345"/>
    </row>
    <row r="67" spans="1:181" ht="15" thickBot="1" x14ac:dyDescent="0.35">
      <c r="A67" s="19"/>
      <c r="B67" s="826">
        <f>'Générateur P.Durable 25ans'!$I2</f>
        <v>1</v>
      </c>
      <c r="C67" s="833">
        <f>'Générateur P.Durable 25ans'!$J2</f>
        <v>14</v>
      </c>
      <c r="D67" s="832">
        <f>'Générateur P.Durable 25ans'!$K2</f>
        <v>13</v>
      </c>
      <c r="G67" s="345"/>
      <c r="H67" s="668">
        <f>'Générateur P.Durable 25ans'!$I2</f>
        <v>1</v>
      </c>
      <c r="I67" s="50">
        <f>'Générateur P.Durable 25ans'!$J2</f>
        <v>14</v>
      </c>
      <c r="J67" s="630">
        <f>'Générateur P.Durable 25ans'!$K2</f>
        <v>13</v>
      </c>
      <c r="M67" s="345"/>
      <c r="N67" s="668">
        <f>'Générateur P.Durable 25ans'!$I2</f>
        <v>1</v>
      </c>
      <c r="O67" s="50">
        <f>'Générateur P.Durable 25ans'!$J2</f>
        <v>14</v>
      </c>
      <c r="P67" s="630">
        <f>'Générateur P.Durable 25ans'!$K2</f>
        <v>13</v>
      </c>
      <c r="S67" s="345"/>
      <c r="T67" s="668">
        <f>'Générateur P.Durable 25ans'!$I2</f>
        <v>1</v>
      </c>
      <c r="U67" s="50">
        <f>'Générateur P.Durable 25ans'!$J2</f>
        <v>14</v>
      </c>
      <c r="V67" s="630">
        <f>'Générateur P.Durable 25ans'!$K2</f>
        <v>13</v>
      </c>
      <c r="Y67" s="345"/>
      <c r="Z67" s="668">
        <f>'Générateur P.Durable 25ans'!$I2</f>
        <v>1</v>
      </c>
      <c r="AA67" s="50">
        <f>'Générateur P.Durable 25ans'!$J2</f>
        <v>14</v>
      </c>
      <c r="AB67" s="630">
        <f>'Générateur P.Durable 25ans'!$K2</f>
        <v>13</v>
      </c>
      <c r="AE67" s="345"/>
      <c r="AF67" s="668">
        <f>'Générateur P.Durable 25ans'!$I2</f>
        <v>1</v>
      </c>
      <c r="AG67" s="50">
        <f>'Générateur P.Durable 25ans'!$J2</f>
        <v>14</v>
      </c>
      <c r="AH67" s="630">
        <f>'Générateur P.Durable 25ans'!$K2</f>
        <v>13</v>
      </c>
      <c r="AK67" s="345"/>
      <c r="AL67" s="668">
        <f>'Générateur P.Durable 25ans'!$I2</f>
        <v>1</v>
      </c>
      <c r="AM67" s="50">
        <f>'Générateur P.Durable 25ans'!$J2</f>
        <v>14</v>
      </c>
      <c r="AN67" s="630">
        <f>'Générateur P.Durable 25ans'!$K2</f>
        <v>13</v>
      </c>
      <c r="AQ67" s="345"/>
      <c r="AR67" s="668">
        <f>'Générateur P.Durable 25ans'!$I2</f>
        <v>1</v>
      </c>
      <c r="AS67" s="50">
        <f>'Générateur P.Durable 25ans'!$J2</f>
        <v>14</v>
      </c>
      <c r="AT67" s="630">
        <f>'Générateur P.Durable 25ans'!$K2</f>
        <v>13</v>
      </c>
      <c r="AW67" s="345"/>
      <c r="AX67" s="668">
        <f>'Générateur P.Durable 25ans'!$I2</f>
        <v>1</v>
      </c>
      <c r="AY67" s="50">
        <f>'Générateur P.Durable 25ans'!$J2</f>
        <v>14</v>
      </c>
      <c r="AZ67" s="630">
        <f>'Générateur P.Durable 25ans'!$K2</f>
        <v>13</v>
      </c>
      <c r="BC67" s="345"/>
      <c r="BD67" s="668">
        <f>'Générateur P.Durable 25ans'!$I2</f>
        <v>1</v>
      </c>
      <c r="BE67" s="50">
        <f>'Générateur P.Durable 25ans'!$J2</f>
        <v>14</v>
      </c>
      <c r="BF67" s="630">
        <f>'Générateur P.Durable 25ans'!$K2</f>
        <v>13</v>
      </c>
      <c r="BI67" s="345"/>
      <c r="BJ67" s="668">
        <f>'Générateur P.Durable 25ans'!$I2</f>
        <v>1</v>
      </c>
      <c r="BK67" s="50">
        <f>'Générateur P.Durable 25ans'!$J2</f>
        <v>14</v>
      </c>
      <c r="BL67" s="630">
        <f>'Générateur P.Durable 25ans'!$K2</f>
        <v>13</v>
      </c>
      <c r="BO67" s="345"/>
      <c r="BP67" s="668">
        <f>'Générateur P.Durable 25ans'!$I2</f>
        <v>1</v>
      </c>
      <c r="BQ67" s="50">
        <f>'Générateur P.Durable 25ans'!$J2</f>
        <v>14</v>
      </c>
      <c r="BR67" s="630">
        <f>'Générateur P.Durable 25ans'!$K2</f>
        <v>13</v>
      </c>
      <c r="BU67" s="345"/>
      <c r="BV67" s="668">
        <f>'Générateur P.Durable 25ans'!$I2</f>
        <v>1</v>
      </c>
      <c r="BW67" s="50">
        <f>'Générateur P.Durable 25ans'!$J2</f>
        <v>14</v>
      </c>
      <c r="BX67" s="630">
        <f>'Générateur P.Durable 25ans'!$K2</f>
        <v>13</v>
      </c>
      <c r="CA67" s="345"/>
      <c r="CB67" s="668">
        <f>'Générateur P.Durable 25ans'!$I2</f>
        <v>1</v>
      </c>
      <c r="CC67" s="50">
        <f>'Générateur P.Durable 25ans'!$J2</f>
        <v>14</v>
      </c>
      <c r="CD67" s="630">
        <f>'Générateur P.Durable 25ans'!$K2</f>
        <v>13</v>
      </c>
      <c r="CG67" s="345"/>
      <c r="CH67" s="668">
        <f>'Générateur P.Durable 25ans'!$I2</f>
        <v>1</v>
      </c>
      <c r="CI67" s="50">
        <f>'Générateur P.Durable 25ans'!$J2</f>
        <v>14</v>
      </c>
      <c r="CJ67" s="630">
        <f>'Générateur P.Durable 25ans'!$K2</f>
        <v>13</v>
      </c>
      <c r="CM67" s="345"/>
      <c r="CN67" s="668">
        <f>'Générateur P.Durable 25ans'!$I2</f>
        <v>1</v>
      </c>
      <c r="CO67" s="50">
        <f>'Générateur P.Durable 25ans'!$J2</f>
        <v>14</v>
      </c>
      <c r="CP67" s="630">
        <f>'Générateur P.Durable 25ans'!$K2</f>
        <v>13</v>
      </c>
      <c r="CS67" s="345"/>
      <c r="CT67" s="668">
        <f>'Générateur P.Durable 25ans'!$I2</f>
        <v>1</v>
      </c>
      <c r="CU67" s="50">
        <f>'Générateur P.Durable 25ans'!$J2</f>
        <v>14</v>
      </c>
      <c r="CV67" s="630">
        <f>'Générateur P.Durable 25ans'!$K2</f>
        <v>13</v>
      </c>
      <c r="CY67" s="345"/>
      <c r="CZ67" s="668">
        <f>'Générateur P.Durable 25ans'!$I2</f>
        <v>1</v>
      </c>
      <c r="DA67" s="50">
        <f>'Générateur P.Durable 25ans'!$J2</f>
        <v>14</v>
      </c>
      <c r="DB67" s="630">
        <f>'Générateur P.Durable 25ans'!$K2</f>
        <v>13</v>
      </c>
      <c r="DE67" s="345"/>
      <c r="DF67" s="668">
        <f>'Générateur P.Durable 25ans'!$I2</f>
        <v>1</v>
      </c>
      <c r="DG67" s="50">
        <f>'Générateur P.Durable 25ans'!$J2</f>
        <v>14</v>
      </c>
      <c r="DH67" s="630">
        <f>'Générateur P.Durable 25ans'!$K2</f>
        <v>13</v>
      </c>
      <c r="DK67" s="345"/>
      <c r="DL67" s="668">
        <f>'Générateur P.Durable 25ans'!$I2</f>
        <v>1</v>
      </c>
      <c r="DM67" s="50">
        <f>'Générateur P.Durable 25ans'!$J2</f>
        <v>14</v>
      </c>
      <c r="DN67" s="630">
        <f>'Générateur P.Durable 25ans'!$K2</f>
        <v>13</v>
      </c>
      <c r="DQ67" s="345"/>
      <c r="DR67" s="668">
        <f>'Générateur P.Durable 25ans'!$I2</f>
        <v>1</v>
      </c>
      <c r="DS67" s="50">
        <f>'Générateur P.Durable 25ans'!$J2</f>
        <v>14</v>
      </c>
      <c r="DT67" s="630">
        <f>'Générateur P.Durable 25ans'!$K2</f>
        <v>13</v>
      </c>
      <c r="DW67" s="345"/>
      <c r="DX67" s="668">
        <f>'Générateur P.Durable 25ans'!$I2</f>
        <v>1</v>
      </c>
      <c r="DY67" s="50">
        <f>'Générateur P.Durable 25ans'!$J2</f>
        <v>14</v>
      </c>
      <c r="DZ67" s="630">
        <f>'Générateur P.Durable 25ans'!$K2</f>
        <v>13</v>
      </c>
      <c r="EC67" s="345"/>
      <c r="ED67" s="668">
        <f>'Générateur P.Durable 25ans'!$I2</f>
        <v>1</v>
      </c>
      <c r="EE67" s="50">
        <f>'Générateur P.Durable 25ans'!$J2</f>
        <v>14</v>
      </c>
      <c r="EF67" s="630">
        <f>'Générateur P.Durable 25ans'!$K2</f>
        <v>13</v>
      </c>
      <c r="EI67" s="345"/>
      <c r="EJ67" s="668">
        <f>'Générateur P.Durable 25ans'!$I2</f>
        <v>1</v>
      </c>
      <c r="EK67" s="50">
        <f>'Générateur P.Durable 25ans'!$J2</f>
        <v>14</v>
      </c>
      <c r="EL67" s="630">
        <f>'Générateur P.Durable 25ans'!$K2</f>
        <v>13</v>
      </c>
      <c r="EO67" s="345"/>
      <c r="EP67" s="668">
        <f>'Générateur P.Durable 25ans'!$I2</f>
        <v>1</v>
      </c>
      <c r="EQ67" s="50">
        <f>'Générateur P.Durable 25ans'!$J2</f>
        <v>14</v>
      </c>
      <c r="ER67" s="630">
        <f>'Générateur P.Durable 25ans'!$K2</f>
        <v>13</v>
      </c>
      <c r="EU67" s="345"/>
      <c r="EV67" s="668">
        <f>'Générateur P.Durable 25ans'!$I2</f>
        <v>1</v>
      </c>
      <c r="EW67" s="50">
        <f>'Générateur P.Durable 25ans'!$J2</f>
        <v>14</v>
      </c>
      <c r="EX67" s="630">
        <f>'Générateur P.Durable 25ans'!$K2</f>
        <v>13</v>
      </c>
      <c r="FA67" s="345"/>
      <c r="FB67" s="668">
        <f>'Générateur P.Durable 25ans'!$I2</f>
        <v>1</v>
      </c>
      <c r="FC67" s="50">
        <f>'Générateur P.Durable 25ans'!$J2</f>
        <v>14</v>
      </c>
      <c r="FD67" s="630">
        <f>'Générateur P.Durable 25ans'!$K2</f>
        <v>13</v>
      </c>
      <c r="FG67" s="345"/>
      <c r="FH67" s="668">
        <f>'Générateur P.Durable 25ans'!$I2</f>
        <v>1</v>
      </c>
      <c r="FI67" s="50">
        <f>'Générateur P.Durable 25ans'!$J2</f>
        <v>14</v>
      </c>
      <c r="FJ67" s="630">
        <f>'Générateur P.Durable 25ans'!$K2</f>
        <v>13</v>
      </c>
      <c r="FM67" s="345"/>
      <c r="FN67" s="668">
        <f>'Générateur P.Durable 25ans'!$I2</f>
        <v>1</v>
      </c>
      <c r="FO67" s="50">
        <f>'Générateur P.Durable 25ans'!$J2</f>
        <v>14</v>
      </c>
      <c r="FP67" s="630">
        <f>'Générateur P.Durable 25ans'!$K2</f>
        <v>13</v>
      </c>
      <c r="FS67" s="345"/>
      <c r="FT67" s="668">
        <f>'Générateur P.Durable 25ans'!$I2</f>
        <v>1</v>
      </c>
      <c r="FU67" s="50">
        <f>'Générateur P.Durable 25ans'!$J2</f>
        <v>14</v>
      </c>
      <c r="FV67" s="630">
        <f>'Générateur P.Durable 25ans'!$K2</f>
        <v>13</v>
      </c>
      <c r="FY67" s="345"/>
    </row>
    <row r="68" spans="1:181" ht="15" thickBot="1" x14ac:dyDescent="0.35">
      <c r="A68" s="19"/>
      <c r="G68" s="345"/>
      <c r="M68" s="345"/>
      <c r="S68" s="345"/>
      <c r="Y68" s="345"/>
      <c r="AE68" s="345"/>
      <c r="AK68" s="345"/>
      <c r="AQ68" s="345"/>
      <c r="AW68" s="345"/>
      <c r="BC68" s="345"/>
      <c r="BI68" s="345"/>
      <c r="BO68" s="345"/>
      <c r="BU68" s="345"/>
      <c r="CA68" s="345"/>
      <c r="CG68" s="345"/>
      <c r="CM68" s="345"/>
      <c r="CS68" s="345"/>
      <c r="CY68" s="345"/>
      <c r="DE68" s="345"/>
      <c r="DK68" s="345"/>
      <c r="DQ68" s="345"/>
      <c r="DW68" s="345"/>
      <c r="EC68" s="345"/>
      <c r="EI68" s="345"/>
      <c r="EO68" s="345"/>
      <c r="EU68" s="345"/>
      <c r="FA68" s="345"/>
      <c r="FG68" s="345"/>
      <c r="FM68" s="345"/>
      <c r="FS68" s="345"/>
      <c r="FY68" s="345"/>
    </row>
    <row r="69" spans="1:181" ht="15" thickBot="1" x14ac:dyDescent="0.35">
      <c r="A69" s="19"/>
      <c r="B69" s="838" t="s">
        <v>486</v>
      </c>
      <c r="C69" s="600" t="s">
        <v>485</v>
      </c>
      <c r="D69" s="600" t="s">
        <v>445</v>
      </c>
      <c r="E69" s="672" t="s">
        <v>475</v>
      </c>
      <c r="G69" s="345"/>
      <c r="H69" s="838" t="s">
        <v>486</v>
      </c>
      <c r="I69" s="600" t="s">
        <v>485</v>
      </c>
      <c r="J69" s="600" t="s">
        <v>445</v>
      </c>
      <c r="K69" s="672" t="s">
        <v>475</v>
      </c>
      <c r="M69" s="345"/>
      <c r="N69" s="838" t="s">
        <v>486</v>
      </c>
      <c r="O69" s="600" t="s">
        <v>485</v>
      </c>
      <c r="P69" s="600" t="s">
        <v>445</v>
      </c>
      <c r="Q69" s="672" t="s">
        <v>475</v>
      </c>
      <c r="S69" s="345"/>
      <c r="T69" s="838" t="s">
        <v>486</v>
      </c>
      <c r="U69" s="600" t="s">
        <v>485</v>
      </c>
      <c r="V69" s="600" t="s">
        <v>445</v>
      </c>
      <c r="W69" s="672" t="s">
        <v>475</v>
      </c>
      <c r="Y69" s="345"/>
      <c r="Z69" s="838" t="s">
        <v>486</v>
      </c>
      <c r="AA69" s="600" t="s">
        <v>485</v>
      </c>
      <c r="AB69" s="600" t="s">
        <v>445</v>
      </c>
      <c r="AC69" s="672" t="s">
        <v>475</v>
      </c>
      <c r="AE69" s="345"/>
      <c r="AF69" s="838" t="s">
        <v>486</v>
      </c>
      <c r="AG69" s="600" t="s">
        <v>485</v>
      </c>
      <c r="AH69" s="600" t="s">
        <v>445</v>
      </c>
      <c r="AI69" s="672" t="s">
        <v>475</v>
      </c>
      <c r="AK69" s="345"/>
      <c r="AL69" s="838" t="s">
        <v>486</v>
      </c>
      <c r="AM69" s="600" t="s">
        <v>485</v>
      </c>
      <c r="AN69" s="600" t="s">
        <v>445</v>
      </c>
      <c r="AO69" s="672" t="s">
        <v>475</v>
      </c>
      <c r="AQ69" s="345"/>
      <c r="AR69" s="838" t="s">
        <v>486</v>
      </c>
      <c r="AS69" s="600" t="s">
        <v>485</v>
      </c>
      <c r="AT69" s="600" t="s">
        <v>445</v>
      </c>
      <c r="AU69" s="672" t="s">
        <v>475</v>
      </c>
      <c r="AW69" s="345"/>
      <c r="AX69" s="838" t="s">
        <v>486</v>
      </c>
      <c r="AY69" s="600" t="s">
        <v>485</v>
      </c>
      <c r="AZ69" s="600" t="s">
        <v>445</v>
      </c>
      <c r="BA69" s="672" t="s">
        <v>475</v>
      </c>
      <c r="BC69" s="345"/>
      <c r="BD69" s="838" t="s">
        <v>486</v>
      </c>
      <c r="BE69" s="600" t="s">
        <v>485</v>
      </c>
      <c r="BF69" s="600" t="s">
        <v>445</v>
      </c>
      <c r="BG69" s="672" t="s">
        <v>475</v>
      </c>
      <c r="BI69" s="345"/>
      <c r="BJ69" s="838" t="s">
        <v>486</v>
      </c>
      <c r="BK69" s="600" t="s">
        <v>485</v>
      </c>
      <c r="BL69" s="600" t="s">
        <v>445</v>
      </c>
      <c r="BM69" s="672" t="s">
        <v>475</v>
      </c>
      <c r="BO69" s="345"/>
      <c r="BP69" s="838" t="s">
        <v>486</v>
      </c>
      <c r="BQ69" s="600" t="s">
        <v>485</v>
      </c>
      <c r="BR69" s="600" t="s">
        <v>445</v>
      </c>
      <c r="BS69" s="672" t="s">
        <v>475</v>
      </c>
      <c r="BU69" s="345"/>
      <c r="BV69" s="838" t="s">
        <v>486</v>
      </c>
      <c r="BW69" s="600" t="s">
        <v>485</v>
      </c>
      <c r="BX69" s="600" t="s">
        <v>445</v>
      </c>
      <c r="BY69" s="672" t="s">
        <v>475</v>
      </c>
      <c r="CA69" s="345"/>
      <c r="CB69" s="838" t="s">
        <v>486</v>
      </c>
      <c r="CC69" s="600" t="s">
        <v>485</v>
      </c>
      <c r="CD69" s="600" t="s">
        <v>445</v>
      </c>
      <c r="CE69" s="672" t="s">
        <v>475</v>
      </c>
      <c r="CG69" s="345"/>
      <c r="CH69" s="838" t="s">
        <v>486</v>
      </c>
      <c r="CI69" s="600" t="s">
        <v>485</v>
      </c>
      <c r="CJ69" s="600" t="s">
        <v>445</v>
      </c>
      <c r="CK69" s="672" t="s">
        <v>475</v>
      </c>
      <c r="CM69" s="345"/>
      <c r="CN69" s="838" t="s">
        <v>486</v>
      </c>
      <c r="CO69" s="600" t="s">
        <v>485</v>
      </c>
      <c r="CP69" s="600" t="s">
        <v>445</v>
      </c>
      <c r="CQ69" s="672" t="s">
        <v>475</v>
      </c>
      <c r="CS69" s="345"/>
      <c r="CT69" s="838" t="s">
        <v>486</v>
      </c>
      <c r="CU69" s="600" t="s">
        <v>485</v>
      </c>
      <c r="CV69" s="600" t="s">
        <v>445</v>
      </c>
      <c r="CW69" s="672" t="s">
        <v>475</v>
      </c>
      <c r="CY69" s="345"/>
      <c r="CZ69" s="838" t="s">
        <v>486</v>
      </c>
      <c r="DA69" s="600" t="s">
        <v>485</v>
      </c>
      <c r="DB69" s="600" t="s">
        <v>445</v>
      </c>
      <c r="DC69" s="672" t="s">
        <v>475</v>
      </c>
      <c r="DE69" s="345"/>
      <c r="DF69" s="838" t="s">
        <v>486</v>
      </c>
      <c r="DG69" s="600" t="s">
        <v>485</v>
      </c>
      <c r="DH69" s="600" t="s">
        <v>445</v>
      </c>
      <c r="DI69" s="672" t="s">
        <v>475</v>
      </c>
      <c r="DK69" s="345"/>
      <c r="DL69" s="838" t="s">
        <v>486</v>
      </c>
      <c r="DM69" s="600" t="s">
        <v>485</v>
      </c>
      <c r="DN69" s="600" t="s">
        <v>445</v>
      </c>
      <c r="DO69" s="672" t="s">
        <v>475</v>
      </c>
      <c r="DQ69" s="345"/>
      <c r="DR69" s="838" t="s">
        <v>486</v>
      </c>
      <c r="DS69" s="600" t="s">
        <v>485</v>
      </c>
      <c r="DT69" s="600" t="s">
        <v>445</v>
      </c>
      <c r="DU69" s="672" t="s">
        <v>475</v>
      </c>
      <c r="DW69" s="345"/>
      <c r="DX69" s="838" t="s">
        <v>486</v>
      </c>
      <c r="DY69" s="600" t="s">
        <v>485</v>
      </c>
      <c r="DZ69" s="600" t="s">
        <v>445</v>
      </c>
      <c r="EA69" s="672" t="s">
        <v>475</v>
      </c>
      <c r="EC69" s="345"/>
      <c r="ED69" s="838" t="s">
        <v>486</v>
      </c>
      <c r="EE69" s="600" t="s">
        <v>485</v>
      </c>
      <c r="EF69" s="600" t="s">
        <v>445</v>
      </c>
      <c r="EG69" s="672" t="s">
        <v>475</v>
      </c>
      <c r="EI69" s="345"/>
      <c r="EJ69" s="838" t="s">
        <v>486</v>
      </c>
      <c r="EK69" s="600" t="s">
        <v>485</v>
      </c>
      <c r="EL69" s="600" t="s">
        <v>445</v>
      </c>
      <c r="EM69" s="672" t="s">
        <v>475</v>
      </c>
      <c r="EO69" s="345"/>
      <c r="EP69" s="838" t="s">
        <v>486</v>
      </c>
      <c r="EQ69" s="600" t="s">
        <v>485</v>
      </c>
      <c r="ER69" s="600" t="s">
        <v>445</v>
      </c>
      <c r="ES69" s="672" t="s">
        <v>475</v>
      </c>
      <c r="EU69" s="345"/>
      <c r="EV69" s="838" t="s">
        <v>486</v>
      </c>
      <c r="EW69" s="600" t="s">
        <v>485</v>
      </c>
      <c r="EX69" s="600" t="s">
        <v>445</v>
      </c>
      <c r="EY69" s="672" t="s">
        <v>475</v>
      </c>
      <c r="FA69" s="345"/>
      <c r="FB69" s="838" t="s">
        <v>486</v>
      </c>
      <c r="FC69" s="600" t="s">
        <v>485</v>
      </c>
      <c r="FD69" s="600" t="s">
        <v>445</v>
      </c>
      <c r="FE69" s="672" t="s">
        <v>475</v>
      </c>
      <c r="FG69" s="345"/>
      <c r="FH69" s="838" t="s">
        <v>486</v>
      </c>
      <c r="FI69" s="600" t="s">
        <v>485</v>
      </c>
      <c r="FJ69" s="600" t="s">
        <v>445</v>
      </c>
      <c r="FK69" s="672" t="s">
        <v>475</v>
      </c>
      <c r="FM69" s="345"/>
      <c r="FN69" s="838" t="s">
        <v>486</v>
      </c>
      <c r="FO69" s="600" t="s">
        <v>485</v>
      </c>
      <c r="FP69" s="600" t="s">
        <v>445</v>
      </c>
      <c r="FQ69" s="672" t="s">
        <v>475</v>
      </c>
      <c r="FS69" s="345"/>
      <c r="FT69" s="838" t="s">
        <v>486</v>
      </c>
      <c r="FU69" s="600" t="s">
        <v>485</v>
      </c>
      <c r="FV69" s="600" t="s">
        <v>445</v>
      </c>
      <c r="FW69" s="672" t="s">
        <v>475</v>
      </c>
      <c r="FY69" s="345"/>
    </row>
    <row r="70" spans="1:181" ht="15" thickBot="1" x14ac:dyDescent="0.35">
      <c r="A70" s="19"/>
      <c r="B70" s="857">
        <f>IF(AND(C67*E63&gt;C60,C67*E62&gt;C60),1,0)</f>
        <v>0</v>
      </c>
      <c r="C70" s="857">
        <f>IF(AND(C67*E61&gt;C62,C67*E60&gt;C62),1,0)</f>
        <v>0</v>
      </c>
      <c r="D70" s="856">
        <f>IF(AND(C70=1,B70=1),1,0)</f>
        <v>0</v>
      </c>
      <c r="E70" s="855">
        <f>IF(AND(B70=0,C70=0,D70=0),1,0)</f>
        <v>1</v>
      </c>
      <c r="G70" s="345"/>
      <c r="H70" s="854">
        <f>IF(AND(I67*K63&gt;I60,I67*K62&gt;I60),1,0)</f>
        <v>0</v>
      </c>
      <c r="I70" s="854">
        <f>IF(AND(I67*K61&gt;I62,I67*K60&gt;I62),1,0)</f>
        <v>0</v>
      </c>
      <c r="J70" s="853">
        <f>IF(AND(I70=1,H70=1),1,0)</f>
        <v>0</v>
      </c>
      <c r="K70" s="852">
        <f>IF(AND(H70=0,I70=0,J70=0),1,0)</f>
        <v>1</v>
      </c>
      <c r="M70" s="345"/>
      <c r="N70" s="854">
        <f>IF(AND(O67*Q63&gt;O60,O67*Q62&gt;O60),1,0)</f>
        <v>0</v>
      </c>
      <c r="O70" s="854">
        <f>IF(AND(O67*Q61&gt;O62,O67*Q60&gt;O62),1,0)</f>
        <v>0</v>
      </c>
      <c r="P70" s="853">
        <f>IF(AND(O70=1,N70=1),1,0)</f>
        <v>0</v>
      </c>
      <c r="Q70" s="852">
        <f>IF(AND(N70=0,O70=0,P70=0),1,0)</f>
        <v>1</v>
      </c>
      <c r="S70" s="345"/>
      <c r="T70" s="854">
        <f>IF(AND(U67*W63&gt;U60,U67*W62&gt;U60),1,0)</f>
        <v>0</v>
      </c>
      <c r="U70" s="854">
        <f>IF(AND(U67*W61&gt;U62,U67*W60&gt;U62),1,0)</f>
        <v>0</v>
      </c>
      <c r="V70" s="853">
        <f>IF(AND(U70=1,T70=1),1,0)</f>
        <v>0</v>
      </c>
      <c r="W70" s="852">
        <f>IF(AND(T70=0,U70=0,V70=0),1,0)</f>
        <v>1</v>
      </c>
      <c r="Y70" s="345"/>
      <c r="Z70" s="854">
        <f>IF(AND(AA67*AC63&gt;AA60,AA67*AC62&gt;AA60),1,0)</f>
        <v>0</v>
      </c>
      <c r="AA70" s="854">
        <f>IF(AND(AA67*AC61&gt;AA62,AA67*AC60&gt;AA62),1,0)</f>
        <v>0</v>
      </c>
      <c r="AB70" s="853">
        <f>IF(AND(AA70=1,Z70=1),1,0)</f>
        <v>0</v>
      </c>
      <c r="AC70" s="852">
        <f>IF(AND(Z70=0,AA70=0,AB70=0),1,0)</f>
        <v>1</v>
      </c>
      <c r="AE70" s="345"/>
      <c r="AF70" s="854">
        <f>IF(AND(AG67*AI63&gt;AG60,AG67*AI62&gt;AG60),1,0)</f>
        <v>0</v>
      </c>
      <c r="AG70" s="854">
        <f>IF(AND(AG67*AI61&gt;AG62,AG67*AI60&gt;AG62),1,0)</f>
        <v>0</v>
      </c>
      <c r="AH70" s="853">
        <f>IF(AND(AG70=1,AF70=1),1,0)</f>
        <v>0</v>
      </c>
      <c r="AI70" s="852">
        <f>IF(AND(AF70=0,AG70=0,AH70=0),1,0)</f>
        <v>1</v>
      </c>
      <c r="AK70" s="345"/>
      <c r="AL70" s="854">
        <f>IF(AND(AM67*AO63&gt;AM60,AM67*AO62&gt;AM60),1,0)</f>
        <v>0</v>
      </c>
      <c r="AM70" s="854">
        <f>IF(AND(AM67*AO61&gt;AM62,AM67*AO60&gt;AM62),1,0)</f>
        <v>0</v>
      </c>
      <c r="AN70" s="853">
        <f>IF(AND(AM70=1,AL70=1),1,0)</f>
        <v>0</v>
      </c>
      <c r="AO70" s="852">
        <f>IF(AND(AL70=0,AM70=0,AN70=0),1,0)</f>
        <v>1</v>
      </c>
      <c r="AQ70" s="345"/>
      <c r="AR70" s="854">
        <f>IF(AND(AS67*AU63&gt;AS60,AS67*AU62&gt;AS60),1,0)</f>
        <v>0</v>
      </c>
      <c r="AS70" s="854">
        <f>IF(AND(AS67*AU61&gt;AS62,AS67*AU60&gt;AS62),1,0)</f>
        <v>0</v>
      </c>
      <c r="AT70" s="853">
        <f>IF(AND(AS70=1,AR70=1),1,0)</f>
        <v>0</v>
      </c>
      <c r="AU70" s="852">
        <f>IF(AND(AR70=0,AS70=0,AT70=0),1,0)</f>
        <v>1</v>
      </c>
      <c r="AW70" s="345"/>
      <c r="AX70" s="854">
        <f>IF(AND(AY67*BA63&gt;AY60,AY67*BA62&gt;AY60),1,0)</f>
        <v>0</v>
      </c>
      <c r="AY70" s="854">
        <f>IF(AND(AY67*BA61&gt;AY62,AY67*BA60&gt;AY62),1,0)</f>
        <v>0</v>
      </c>
      <c r="AZ70" s="853">
        <f>IF(AND(AY70=1,AX70=1),1,0)</f>
        <v>0</v>
      </c>
      <c r="BA70" s="852">
        <f>IF(AND(AX70=0,AY70=0,AZ70=0),1,0)</f>
        <v>1</v>
      </c>
      <c r="BC70" s="345"/>
      <c r="BD70" s="854">
        <f>IF(AND(BE67*BG63&gt;BE60,BE67*BG62&gt;BE60),1,0)</f>
        <v>0</v>
      </c>
      <c r="BE70" s="854">
        <f>IF(AND(BE67*BG61&gt;BE62,BE67*BG60&gt;BE62),1,0)</f>
        <v>0</v>
      </c>
      <c r="BF70" s="853">
        <f>IF(AND(BE70=1,BD70=1),1,0)</f>
        <v>0</v>
      </c>
      <c r="BG70" s="852">
        <f>IF(AND(BD70=0,BE70=0,BF70=0),1,0)</f>
        <v>1</v>
      </c>
      <c r="BI70" s="345"/>
      <c r="BJ70" s="854">
        <f>IF(AND(BK67*BM63&gt;BK60,BK67*BM62&gt;BK60),1,0)</f>
        <v>0</v>
      </c>
      <c r="BK70" s="854">
        <f>IF(AND(BK67*BM61&gt;BK62,BK67*BM60&gt;BK62),1,0)</f>
        <v>0</v>
      </c>
      <c r="BL70" s="853">
        <f>IF(AND(BK70=1,BJ70=1),1,0)</f>
        <v>0</v>
      </c>
      <c r="BM70" s="852">
        <f>IF(AND(BJ70=0,BK70=0,BL70=0),1,0)</f>
        <v>1</v>
      </c>
      <c r="BO70" s="345"/>
      <c r="BP70" s="854">
        <f>IF(AND(BQ67*BS63&gt;BQ60,BQ67*BS62&gt;BQ60),1,0)</f>
        <v>0</v>
      </c>
      <c r="BQ70" s="854">
        <f>IF(AND(BQ67*BS61&gt;BQ62,BQ67*BS60&gt;BQ62),1,0)</f>
        <v>0</v>
      </c>
      <c r="BR70" s="853">
        <f>IF(AND(BQ70=1,BP70=1),1,0)</f>
        <v>0</v>
      </c>
      <c r="BS70" s="852">
        <f>IF(AND(BP70=0,BQ70=0,BR70=0),1,0)</f>
        <v>1</v>
      </c>
      <c r="BU70" s="345"/>
      <c r="BV70" s="854">
        <f>IF(AND(BW67*BY63&gt;BW60,BW67*BY62&gt;BW60),1,0)</f>
        <v>0</v>
      </c>
      <c r="BW70" s="854">
        <f>IF(AND(BW67*BY61&gt;BW62,BW67*BY60&gt;BW62),1,0)</f>
        <v>0</v>
      </c>
      <c r="BX70" s="853">
        <f>IF(AND(BW70=1,BV70=1),1,0)</f>
        <v>0</v>
      </c>
      <c r="BY70" s="852">
        <f>IF(AND(BV70=0,BW70=0,BX70=0),1,0)</f>
        <v>1</v>
      </c>
      <c r="CA70" s="345"/>
      <c r="CB70" s="854">
        <f>IF(AND(CC67*CE63&gt;CC60,CC67*CE62&gt;CC60),1,0)</f>
        <v>0</v>
      </c>
      <c r="CC70" s="854">
        <f>IF(AND(CC67*CE61&gt;CC62,CC67*CE60&gt;CC62),1,0)</f>
        <v>0</v>
      </c>
      <c r="CD70" s="853">
        <f>IF(AND(CC70=1,CB70=1),1,0)</f>
        <v>0</v>
      </c>
      <c r="CE70" s="852">
        <f>IF(AND(CB70=0,CC70=0,CD70=0),1,0)</f>
        <v>1</v>
      </c>
      <c r="CG70" s="345"/>
      <c r="CH70" s="854">
        <f>IF(AND(CI67*CK63&gt;CI60,CI67*CK62&gt;CI60),1,0)</f>
        <v>0</v>
      </c>
      <c r="CI70" s="854">
        <f>IF(AND(CI67*CK61&gt;CI62,CI67*CK60&gt;CI62),1,0)</f>
        <v>0</v>
      </c>
      <c r="CJ70" s="853">
        <f>IF(AND(CI70=1,CH70=1),1,0)</f>
        <v>0</v>
      </c>
      <c r="CK70" s="852">
        <f>IF(AND(CH70=0,CI70=0,CJ70=0),1,0)</f>
        <v>1</v>
      </c>
      <c r="CM70" s="345"/>
      <c r="CN70" s="854">
        <f>IF(AND(CO67*CQ63&gt;CO60,CO67*CQ62&gt;CO60),1,0)</f>
        <v>0</v>
      </c>
      <c r="CO70" s="854">
        <f>IF(AND(CO67*CQ61&gt;CO62,CO67*CQ60&gt;CO62),1,0)</f>
        <v>0</v>
      </c>
      <c r="CP70" s="853">
        <f>IF(AND(CO70=1,CN70=1),1,0)</f>
        <v>0</v>
      </c>
      <c r="CQ70" s="852">
        <f>IF(AND(CN70=0,CO70=0,CP70=0),1,0)</f>
        <v>1</v>
      </c>
      <c r="CS70" s="345"/>
      <c r="CT70" s="854">
        <f>IF(AND(CU67*CW63&gt;CU60,CU67*CW62&gt;CU60),1,0)</f>
        <v>0</v>
      </c>
      <c r="CU70" s="854">
        <f>IF(AND(CU67*CW61&gt;CU62,CU67*CW60&gt;CU62),1,0)</f>
        <v>0</v>
      </c>
      <c r="CV70" s="853">
        <f>IF(AND(CU70=1,CT70=1),1,0)</f>
        <v>0</v>
      </c>
      <c r="CW70" s="852">
        <f>IF(AND(CT70=0,CU70=0,CV70=0),1,0)</f>
        <v>1</v>
      </c>
      <c r="CY70" s="345"/>
      <c r="CZ70" s="854">
        <f>IF(AND(DA67*DC63&gt;DA60,DA67*DC62&gt;DA60),1,0)</f>
        <v>0</v>
      </c>
      <c r="DA70" s="854">
        <f>IF(AND(DA67*DC61&gt;DA62,DA67*DC60&gt;DA62),1,0)</f>
        <v>0</v>
      </c>
      <c r="DB70" s="853">
        <f>IF(AND(DA70=1,CZ70=1),1,0)</f>
        <v>0</v>
      </c>
      <c r="DC70" s="852">
        <f>IF(AND(CZ70=0,DA70=0,DB70=0),1,0)</f>
        <v>1</v>
      </c>
      <c r="DE70" s="345"/>
      <c r="DF70" s="854">
        <f>IF(AND(DG67*DI63&gt;DG60,DG67*DI62&gt;DG60),1,0)</f>
        <v>0</v>
      </c>
      <c r="DG70" s="854">
        <f>IF(AND(DG67*DI61&gt;DG62,DG67*DI60&gt;DG62),1,0)</f>
        <v>0</v>
      </c>
      <c r="DH70" s="853">
        <f>IF(AND(DG70=1,DF70=1),1,0)</f>
        <v>0</v>
      </c>
      <c r="DI70" s="852">
        <f>IF(AND(DF70=0,DG70=0,DH70=0),1,0)</f>
        <v>1</v>
      </c>
      <c r="DK70" s="345"/>
      <c r="DL70" s="854">
        <f>IF(AND(DM67*DO63&gt;DM60,DM67*DO62&gt;DM60),1,0)</f>
        <v>0</v>
      </c>
      <c r="DM70" s="854">
        <f>IF(AND(DM67*DO61&gt;DM62,DM67*DO60&gt;DM62),1,0)</f>
        <v>0</v>
      </c>
      <c r="DN70" s="853">
        <f>IF(AND(DM70=1,DL70=1),1,0)</f>
        <v>0</v>
      </c>
      <c r="DO70" s="852">
        <f>IF(AND(DL70=0,DM70=0,DN70=0),1,0)</f>
        <v>1</v>
      </c>
      <c r="DQ70" s="345"/>
      <c r="DR70" s="854">
        <f>IF(AND(DS67*DU63&gt;DS60,DS67*DU62&gt;DS60),1,0)</f>
        <v>0</v>
      </c>
      <c r="DS70" s="854">
        <f>IF(AND(DS67*DU61&gt;DS62,DS67*DU60&gt;DS62),1,0)</f>
        <v>0</v>
      </c>
      <c r="DT70" s="853">
        <f>IF(AND(DS70=1,DR70=1),1,0)</f>
        <v>0</v>
      </c>
      <c r="DU70" s="852">
        <f>IF(AND(DR70=0,DS70=0,DT70=0),1,0)</f>
        <v>1</v>
      </c>
      <c r="DW70" s="345"/>
      <c r="DX70" s="854">
        <f>IF(AND(DY67*EA63&gt;DY60,DY67*EA62&gt;DY60),1,0)</f>
        <v>0</v>
      </c>
      <c r="DY70" s="854">
        <f>IF(AND(DY67*EA61&gt;DY62,DY67*EA60&gt;DY62),1,0)</f>
        <v>0</v>
      </c>
      <c r="DZ70" s="853">
        <f>IF(AND(DY70=1,DX70=1),1,0)</f>
        <v>0</v>
      </c>
      <c r="EA70" s="852">
        <f>IF(AND(DX70=0,DY70=0,DZ70=0),1,0)</f>
        <v>1</v>
      </c>
      <c r="EC70" s="345"/>
      <c r="ED70" s="854">
        <f>IF(AND(EE67*EG63&gt;EE60,EE67*EG62&gt;EE60),1,0)</f>
        <v>0</v>
      </c>
      <c r="EE70" s="854">
        <f>IF(AND(EE67*EG61&gt;EE62,EE67*EG60&gt;EE62),1,0)</f>
        <v>0</v>
      </c>
      <c r="EF70" s="853">
        <f>IF(AND(EE70=1,ED70=1),1,0)</f>
        <v>0</v>
      </c>
      <c r="EG70" s="852">
        <f>IF(AND(ED70=0,EE70=0,EF70=0),1,0)</f>
        <v>1</v>
      </c>
      <c r="EI70" s="345"/>
      <c r="EJ70" s="854">
        <f>IF(AND(EK67*EM63&gt;EK60,EK67*EM62&gt;EK60),1,0)</f>
        <v>0</v>
      </c>
      <c r="EK70" s="854">
        <f>IF(AND(EK67*EM61&gt;EK62,EK67*EM60&gt;EK62),1,0)</f>
        <v>0</v>
      </c>
      <c r="EL70" s="853">
        <f>IF(AND(EK70=1,EJ70=1),1,0)</f>
        <v>0</v>
      </c>
      <c r="EM70" s="852">
        <f>IF(AND(EJ70=0,EK70=0,EL70=0),1,0)</f>
        <v>1</v>
      </c>
      <c r="EO70" s="345"/>
      <c r="EP70" s="854">
        <f>IF(AND(EQ67*ES63&gt;EQ60,EQ67*ES62&gt;EQ60),1,0)</f>
        <v>0</v>
      </c>
      <c r="EQ70" s="854">
        <f>IF(AND(EQ67*ES61&gt;EQ62,EQ67*ES60&gt;EQ62),1,0)</f>
        <v>0</v>
      </c>
      <c r="ER70" s="853">
        <f>IF(AND(EQ70=1,EP70=1),1,0)</f>
        <v>0</v>
      </c>
      <c r="ES70" s="852">
        <f>IF(AND(EP70=0,EQ70=0,ER70=0),1,0)</f>
        <v>1</v>
      </c>
      <c r="EU70" s="345"/>
      <c r="EV70" s="854">
        <f>IF(AND(EW67*EY63&gt;EW60,EW67*EY62&gt;EW60),1,0)</f>
        <v>0</v>
      </c>
      <c r="EW70" s="854">
        <f>IF(AND(EW67*EY61&gt;EW62,EW67*EY60&gt;EW62),1,0)</f>
        <v>0</v>
      </c>
      <c r="EX70" s="853">
        <f>IF(AND(EW70=1,EV70=1),1,0)</f>
        <v>0</v>
      </c>
      <c r="EY70" s="852">
        <f>IF(AND(EV70=0,EW70=0,EX70=0),1,0)</f>
        <v>1</v>
      </c>
      <c r="FA70" s="345"/>
      <c r="FB70" s="854">
        <f>IF(AND(FC67*FE63&gt;FC60,FC67*FE62&gt;FC60),1,0)</f>
        <v>0</v>
      </c>
      <c r="FC70" s="854">
        <f>IF(AND(FC67*FE61&gt;FC62,FC67*FE60&gt;FC62),1,0)</f>
        <v>0</v>
      </c>
      <c r="FD70" s="853">
        <f>IF(AND(FC70=1,FB70=1),1,0)</f>
        <v>0</v>
      </c>
      <c r="FE70" s="852">
        <f>IF(AND(FB70=0,FC70=0,FD70=0),1,0)</f>
        <v>1</v>
      </c>
      <c r="FG70" s="345"/>
      <c r="FH70" s="854">
        <f>IF(AND(FI67*FK63&gt;FI60,FI67*FK62&gt;FI60),1,0)</f>
        <v>0</v>
      </c>
      <c r="FI70" s="854">
        <f>IF(AND(FI67*FK61&gt;FI62,FI67*FK60&gt;FI62),1,0)</f>
        <v>0</v>
      </c>
      <c r="FJ70" s="853">
        <f>IF(AND(FI70=1,FH70=1),1,0)</f>
        <v>0</v>
      </c>
      <c r="FK70" s="852">
        <f>IF(AND(FH70=0,FI70=0,FJ70=0),1,0)</f>
        <v>1</v>
      </c>
      <c r="FM70" s="345"/>
      <c r="FN70" s="854">
        <f>IF(AND(FO67*FQ63&gt;FO60,FO67*FQ62&gt;FO60),1,0)</f>
        <v>0</v>
      </c>
      <c r="FO70" s="854">
        <f>IF(AND(FO67*FQ61&gt;FO62,FO67*FQ60&gt;FO62),1,0)</f>
        <v>0</v>
      </c>
      <c r="FP70" s="853">
        <f>IF(AND(FO70=1,FN70=1),1,0)</f>
        <v>0</v>
      </c>
      <c r="FQ70" s="852">
        <f>IF(AND(FN70=0,FO70=0,FP70=0),1,0)</f>
        <v>1</v>
      </c>
      <c r="FS70" s="345"/>
      <c r="FT70" s="854">
        <f>IF(AND(FU67*FW63&gt;FU60,FU67*FW62&gt;FU60),1,0)</f>
        <v>0</v>
      </c>
      <c r="FU70" s="854">
        <f>IF(AND(FU67*FW61&gt;FU62,FU67*FW60&gt;FU62),1,0)</f>
        <v>0</v>
      </c>
      <c r="FV70" s="853">
        <f>IF(AND(FU70=1,FT70=1),1,0)</f>
        <v>0</v>
      </c>
      <c r="FW70" s="852">
        <f>IF(AND(FT70=0,FU70=0,FV70=0),1,0)</f>
        <v>1</v>
      </c>
      <c r="FY70" s="345"/>
    </row>
    <row r="71" spans="1:181" ht="15" thickBot="1" x14ac:dyDescent="0.35">
      <c r="A71" s="19"/>
      <c r="G71" s="345"/>
      <c r="M71" s="345"/>
      <c r="S71" s="345"/>
      <c r="Y71" s="345"/>
      <c r="AE71" s="345"/>
      <c r="AK71" s="345"/>
      <c r="AQ71" s="345"/>
      <c r="AW71" s="345"/>
      <c r="BC71" s="345"/>
      <c r="BI71" s="345"/>
      <c r="BO71" s="345"/>
      <c r="BU71" s="345"/>
      <c r="CA71" s="345"/>
      <c r="CG71" s="345"/>
      <c r="CM71" s="345"/>
      <c r="CS71" s="345"/>
      <c r="CY71" s="345"/>
      <c r="DE71" s="345"/>
      <c r="DK71" s="345"/>
      <c r="DQ71" s="345"/>
      <c r="DW71" s="345"/>
      <c r="EC71" s="345"/>
      <c r="EI71" s="345"/>
      <c r="EO71" s="345"/>
      <c r="EU71" s="345"/>
      <c r="FA71" s="345"/>
      <c r="FG71" s="345"/>
      <c r="FM71" s="345"/>
      <c r="FS71" s="345"/>
      <c r="FY71" s="345"/>
    </row>
    <row r="72" spans="1:181" x14ac:dyDescent="0.3">
      <c r="A72" s="19"/>
      <c r="B72" s="629" t="s">
        <v>421</v>
      </c>
      <c r="C72" s="672" t="s">
        <v>420</v>
      </c>
      <c r="D72" s="629" t="s">
        <v>484</v>
      </c>
      <c r="E72" s="600" t="s">
        <v>482</v>
      </c>
      <c r="F72" s="672"/>
      <c r="G72" s="345"/>
      <c r="H72" s="629" t="s">
        <v>421</v>
      </c>
      <c r="I72" s="672" t="s">
        <v>420</v>
      </c>
      <c r="J72" s="629" t="s">
        <v>484</v>
      </c>
      <c r="K72" s="600" t="s">
        <v>482</v>
      </c>
      <c r="L72" s="672"/>
      <c r="M72" s="345"/>
      <c r="N72" s="629" t="s">
        <v>421</v>
      </c>
      <c r="O72" s="672" t="s">
        <v>420</v>
      </c>
      <c r="P72" s="629" t="s">
        <v>484</v>
      </c>
      <c r="Q72" s="600" t="s">
        <v>482</v>
      </c>
      <c r="R72" s="672"/>
      <c r="S72" s="345"/>
      <c r="T72" s="629" t="s">
        <v>421</v>
      </c>
      <c r="U72" s="672" t="s">
        <v>420</v>
      </c>
      <c r="V72" s="629" t="s">
        <v>484</v>
      </c>
      <c r="W72" s="600" t="s">
        <v>482</v>
      </c>
      <c r="X72" s="672"/>
      <c r="Y72" s="345"/>
      <c r="Z72" s="629" t="s">
        <v>421</v>
      </c>
      <c r="AA72" s="672" t="s">
        <v>420</v>
      </c>
      <c r="AB72" s="629" t="s">
        <v>484</v>
      </c>
      <c r="AC72" s="600" t="s">
        <v>482</v>
      </c>
      <c r="AD72" s="672"/>
      <c r="AE72" s="345"/>
      <c r="AF72" s="629" t="s">
        <v>421</v>
      </c>
      <c r="AG72" s="672" t="s">
        <v>420</v>
      </c>
      <c r="AH72" s="629" t="s">
        <v>484</v>
      </c>
      <c r="AI72" s="600" t="s">
        <v>482</v>
      </c>
      <c r="AJ72" s="672"/>
      <c r="AK72" s="345"/>
      <c r="AL72" s="629" t="s">
        <v>421</v>
      </c>
      <c r="AM72" s="672" t="s">
        <v>420</v>
      </c>
      <c r="AN72" s="629" t="s">
        <v>484</v>
      </c>
      <c r="AO72" s="600" t="s">
        <v>482</v>
      </c>
      <c r="AP72" s="672"/>
      <c r="AQ72" s="345"/>
      <c r="AR72" s="629" t="s">
        <v>421</v>
      </c>
      <c r="AS72" s="672" t="s">
        <v>420</v>
      </c>
      <c r="AT72" s="629" t="s">
        <v>484</v>
      </c>
      <c r="AU72" s="600" t="s">
        <v>482</v>
      </c>
      <c r="AV72" s="672"/>
      <c r="AW72" s="345"/>
      <c r="AX72" s="629" t="s">
        <v>421</v>
      </c>
      <c r="AY72" s="672" t="s">
        <v>420</v>
      </c>
      <c r="AZ72" s="629" t="s">
        <v>484</v>
      </c>
      <c r="BA72" s="600" t="s">
        <v>482</v>
      </c>
      <c r="BB72" s="672"/>
      <c r="BC72" s="345"/>
      <c r="BD72" s="629" t="s">
        <v>421</v>
      </c>
      <c r="BE72" s="672" t="s">
        <v>420</v>
      </c>
      <c r="BF72" s="629" t="s">
        <v>484</v>
      </c>
      <c r="BG72" s="600" t="s">
        <v>482</v>
      </c>
      <c r="BH72" s="672"/>
      <c r="BI72" s="345"/>
      <c r="BJ72" s="629" t="s">
        <v>421</v>
      </c>
      <c r="BK72" s="672" t="s">
        <v>420</v>
      </c>
      <c r="BL72" s="629" t="s">
        <v>484</v>
      </c>
      <c r="BM72" s="600" t="s">
        <v>482</v>
      </c>
      <c r="BN72" s="672"/>
      <c r="BO72" s="345"/>
      <c r="BP72" s="629" t="s">
        <v>421</v>
      </c>
      <c r="BQ72" s="672" t="s">
        <v>420</v>
      </c>
      <c r="BR72" s="629" t="s">
        <v>484</v>
      </c>
      <c r="BS72" s="600" t="s">
        <v>482</v>
      </c>
      <c r="BT72" s="672"/>
      <c r="BU72" s="345"/>
      <c r="BV72" s="629" t="s">
        <v>421</v>
      </c>
      <c r="BW72" s="672" t="s">
        <v>420</v>
      </c>
      <c r="BX72" s="629" t="s">
        <v>484</v>
      </c>
      <c r="BY72" s="600" t="s">
        <v>482</v>
      </c>
      <c r="BZ72" s="672"/>
      <c r="CA72" s="345"/>
      <c r="CB72" s="629" t="s">
        <v>421</v>
      </c>
      <c r="CC72" s="672" t="s">
        <v>420</v>
      </c>
      <c r="CD72" s="629" t="s">
        <v>484</v>
      </c>
      <c r="CE72" s="600" t="s">
        <v>482</v>
      </c>
      <c r="CF72" s="672"/>
      <c r="CG72" s="345"/>
      <c r="CH72" s="629" t="s">
        <v>421</v>
      </c>
      <c r="CI72" s="672" t="s">
        <v>420</v>
      </c>
      <c r="CJ72" s="629" t="s">
        <v>484</v>
      </c>
      <c r="CK72" s="600" t="s">
        <v>482</v>
      </c>
      <c r="CL72" s="672"/>
      <c r="CM72" s="345"/>
      <c r="CN72" s="629" t="s">
        <v>421</v>
      </c>
      <c r="CO72" s="672" t="s">
        <v>420</v>
      </c>
      <c r="CP72" s="629" t="s">
        <v>484</v>
      </c>
      <c r="CQ72" s="600" t="s">
        <v>482</v>
      </c>
      <c r="CR72" s="672"/>
      <c r="CS72" s="345"/>
      <c r="CT72" s="629" t="s">
        <v>421</v>
      </c>
      <c r="CU72" s="672" t="s">
        <v>420</v>
      </c>
      <c r="CV72" s="629" t="s">
        <v>484</v>
      </c>
      <c r="CW72" s="600" t="s">
        <v>482</v>
      </c>
      <c r="CX72" s="672"/>
      <c r="CY72" s="345"/>
      <c r="CZ72" s="629" t="s">
        <v>421</v>
      </c>
      <c r="DA72" s="672" t="s">
        <v>420</v>
      </c>
      <c r="DB72" s="629" t="s">
        <v>484</v>
      </c>
      <c r="DC72" s="600" t="s">
        <v>482</v>
      </c>
      <c r="DD72" s="672"/>
      <c r="DE72" s="345"/>
      <c r="DF72" s="629" t="s">
        <v>421</v>
      </c>
      <c r="DG72" s="672" t="s">
        <v>420</v>
      </c>
      <c r="DH72" s="629" t="s">
        <v>484</v>
      </c>
      <c r="DI72" s="600" t="s">
        <v>482</v>
      </c>
      <c r="DJ72" s="672"/>
      <c r="DK72" s="345"/>
      <c r="DL72" s="629" t="s">
        <v>421</v>
      </c>
      <c r="DM72" s="672" t="s">
        <v>420</v>
      </c>
      <c r="DN72" s="629" t="s">
        <v>484</v>
      </c>
      <c r="DO72" s="600" t="s">
        <v>482</v>
      </c>
      <c r="DP72" s="672"/>
      <c r="DQ72" s="345"/>
      <c r="DR72" s="629" t="s">
        <v>421</v>
      </c>
      <c r="DS72" s="672" t="s">
        <v>420</v>
      </c>
      <c r="DT72" s="629" t="s">
        <v>484</v>
      </c>
      <c r="DU72" s="600" t="s">
        <v>482</v>
      </c>
      <c r="DV72" s="672"/>
      <c r="DW72" s="345"/>
      <c r="DX72" s="629" t="s">
        <v>421</v>
      </c>
      <c r="DY72" s="672" t="s">
        <v>420</v>
      </c>
      <c r="DZ72" s="629" t="s">
        <v>484</v>
      </c>
      <c r="EA72" s="600" t="s">
        <v>482</v>
      </c>
      <c r="EB72" s="672"/>
      <c r="EC72" s="345"/>
      <c r="ED72" s="629" t="s">
        <v>421</v>
      </c>
      <c r="EE72" s="672" t="s">
        <v>420</v>
      </c>
      <c r="EF72" s="629" t="s">
        <v>484</v>
      </c>
      <c r="EG72" s="600" t="s">
        <v>482</v>
      </c>
      <c r="EH72" s="672"/>
      <c r="EI72" s="345"/>
      <c r="EJ72" s="629" t="s">
        <v>421</v>
      </c>
      <c r="EK72" s="672" t="s">
        <v>420</v>
      </c>
      <c r="EL72" s="629" t="s">
        <v>484</v>
      </c>
      <c r="EM72" s="600" t="s">
        <v>482</v>
      </c>
      <c r="EN72" s="672"/>
      <c r="EO72" s="345"/>
      <c r="EP72" s="629" t="s">
        <v>421</v>
      </c>
      <c r="EQ72" s="672" t="s">
        <v>420</v>
      </c>
      <c r="ER72" s="629" t="s">
        <v>484</v>
      </c>
      <c r="ES72" s="600" t="s">
        <v>482</v>
      </c>
      <c r="ET72" s="672"/>
      <c r="EU72" s="345"/>
      <c r="EV72" s="629" t="s">
        <v>421</v>
      </c>
      <c r="EW72" s="672" t="s">
        <v>420</v>
      </c>
      <c r="EX72" s="629" t="s">
        <v>484</v>
      </c>
      <c r="EY72" s="600" t="s">
        <v>482</v>
      </c>
      <c r="EZ72" s="672"/>
      <c r="FA72" s="345"/>
      <c r="FB72" s="629" t="s">
        <v>421</v>
      </c>
      <c r="FC72" s="672" t="s">
        <v>420</v>
      </c>
      <c r="FD72" s="629" t="s">
        <v>484</v>
      </c>
      <c r="FE72" s="600" t="s">
        <v>482</v>
      </c>
      <c r="FF72" s="672"/>
      <c r="FG72" s="345"/>
      <c r="FH72" s="629" t="s">
        <v>421</v>
      </c>
      <c r="FI72" s="672" t="s">
        <v>420</v>
      </c>
      <c r="FJ72" s="629" t="s">
        <v>484</v>
      </c>
      <c r="FK72" s="600" t="s">
        <v>482</v>
      </c>
      <c r="FL72" s="672"/>
      <c r="FM72" s="345"/>
      <c r="FN72" s="629" t="s">
        <v>421</v>
      </c>
      <c r="FO72" s="672" t="s">
        <v>420</v>
      </c>
      <c r="FP72" s="629" t="s">
        <v>484</v>
      </c>
      <c r="FQ72" s="600" t="s">
        <v>482</v>
      </c>
      <c r="FR72" s="672"/>
      <c r="FS72" s="345"/>
      <c r="FT72" s="629" t="s">
        <v>421</v>
      </c>
      <c r="FU72" s="672" t="s">
        <v>420</v>
      </c>
      <c r="FV72" s="629" t="s">
        <v>484</v>
      </c>
      <c r="FW72" s="600" t="s">
        <v>482</v>
      </c>
      <c r="FX72" s="672"/>
      <c r="FY72" s="345"/>
    </row>
    <row r="73" spans="1:181" x14ac:dyDescent="0.3">
      <c r="A73" s="19"/>
      <c r="B73" s="827" t="s">
        <v>418</v>
      </c>
      <c r="C73" s="834">
        <f>'Générateur P.Durable 25ans'!$B$13*B$67</f>
        <v>1</v>
      </c>
      <c r="D73" s="827" t="s">
        <v>450</v>
      </c>
      <c r="E73" s="835">
        <f>(E60*C$73)*(C$74*E63)</f>
        <v>0</v>
      </c>
      <c r="F73" s="345"/>
      <c r="G73" s="345"/>
      <c r="H73" s="827" t="s">
        <v>418</v>
      </c>
      <c r="I73" s="834">
        <f>'Générateur P.Durable 25ans'!$B$13*H$67</f>
        <v>1</v>
      </c>
      <c r="J73" s="827" t="s">
        <v>450</v>
      </c>
      <c r="K73" s="835">
        <f>(K60*I$73)*(I$74*K63)</f>
        <v>2.0190865437320924</v>
      </c>
      <c r="L73" s="345"/>
      <c r="M73" s="345"/>
      <c r="N73" s="827" t="s">
        <v>418</v>
      </c>
      <c r="O73" s="834">
        <f>'Générateur P.Durable 25ans'!$B$13*N$67</f>
        <v>1</v>
      </c>
      <c r="P73" s="827" t="s">
        <v>450</v>
      </c>
      <c r="Q73" s="835">
        <f>(Q60*O$73)*(O$74*Q63)</f>
        <v>8.5355501080527532</v>
      </c>
      <c r="R73" s="345"/>
      <c r="S73" s="345"/>
      <c r="T73" s="827" t="s">
        <v>418</v>
      </c>
      <c r="U73" s="834">
        <f>'Générateur P.Durable 25ans'!$B$13*T$67</f>
        <v>1</v>
      </c>
      <c r="V73" s="827" t="s">
        <v>450</v>
      </c>
      <c r="W73" s="835">
        <f>(W60*U$73)*(U$74*W63)</f>
        <v>19.555738810816937</v>
      </c>
      <c r="X73" s="345"/>
      <c r="Y73" s="345"/>
      <c r="Z73" s="827" t="s">
        <v>418</v>
      </c>
      <c r="AA73" s="834">
        <f>'Générateur P.Durable 25ans'!$B$13*Z$67</f>
        <v>1</v>
      </c>
      <c r="AB73" s="827" t="s">
        <v>450</v>
      </c>
      <c r="AC73" s="835">
        <f>(AC60*AA$73)*(AA$74*AC63)</f>
        <v>34.142200432210998</v>
      </c>
      <c r="AD73" s="345"/>
      <c r="AE73" s="345"/>
      <c r="AF73" s="827" t="s">
        <v>418</v>
      </c>
      <c r="AG73" s="834">
        <f>'Générateur P.Durable 25ans'!$B$13*AF$67</f>
        <v>1</v>
      </c>
      <c r="AH73" s="827" t="s">
        <v>450</v>
      </c>
      <c r="AI73" s="835">
        <f>(AI60*AG$73)*(AG$74*AI63)</f>
        <v>50.705741830366186</v>
      </c>
      <c r="AJ73" s="345"/>
      <c r="AK73" s="345"/>
      <c r="AL73" s="827" t="s">
        <v>418</v>
      </c>
      <c r="AM73" s="834">
        <f>'Générateur P.Durable 25ans'!$B$13*AL$67</f>
        <v>1</v>
      </c>
      <c r="AN73" s="827" t="s">
        <v>450</v>
      </c>
      <c r="AO73" s="835">
        <f>(AO60*AM$73)*(AM$74*AO63)</f>
        <v>67.523674041285631</v>
      </c>
      <c r="AP73" s="345"/>
      <c r="AQ73" s="345"/>
      <c r="AR73" s="827" t="s">
        <v>418</v>
      </c>
      <c r="AS73" s="834">
        <f>'Générateur P.Durable 25ans'!$B$13*AR$67</f>
        <v>1</v>
      </c>
      <c r="AT73" s="827" t="s">
        <v>450</v>
      </c>
      <c r="AU73" s="835">
        <f>(AU60*AS$73)*(AS$74*AU63)</f>
        <v>83.1969664006767</v>
      </c>
      <c r="AV73" s="345"/>
      <c r="AW73" s="345"/>
      <c r="AX73" s="827" t="s">
        <v>418</v>
      </c>
      <c r="AY73" s="834">
        <f>'Générateur P.Durable 25ans'!$B$13*AX$67</f>
        <v>1</v>
      </c>
      <c r="AZ73" s="827" t="s">
        <v>450</v>
      </c>
      <c r="BA73" s="835">
        <f>(BA60*AY$73)*(AY$74*BA63)</f>
        <v>96.867432671284192</v>
      </c>
      <c r="BB73" s="345"/>
      <c r="BC73" s="345"/>
      <c r="BD73" s="827" t="s">
        <v>418</v>
      </c>
      <c r="BE73" s="834">
        <f>'Générateur P.Durable 25ans'!$B$13*BD$67</f>
        <v>1</v>
      </c>
      <c r="BF73" s="827" t="s">
        <v>450</v>
      </c>
      <c r="BG73" s="835">
        <f>(BG60*BE$73)*(BE$74*BG63)</f>
        <v>108.20035116252632</v>
      </c>
      <c r="BH73" s="345"/>
      <c r="BI73" s="345"/>
      <c r="BJ73" s="827" t="s">
        <v>418</v>
      </c>
      <c r="BK73" s="834">
        <f>'Générateur P.Durable 25ans'!$B$13*BJ$67</f>
        <v>1</v>
      </c>
      <c r="BL73" s="827" t="s">
        <v>450</v>
      </c>
      <c r="BM73" s="835">
        <f>(BM60*BK$73)*(BK$74*BM63)</f>
        <v>117.24045022074154</v>
      </c>
      <c r="BN73" s="345"/>
      <c r="BO73" s="345"/>
      <c r="BP73" s="827" t="s">
        <v>418</v>
      </c>
      <c r="BQ73" s="834">
        <f>'Générateur P.Durable 25ans'!$B$13*BP$67</f>
        <v>1</v>
      </c>
      <c r="BR73" s="827" t="s">
        <v>450</v>
      </c>
      <c r="BS73" s="835">
        <f>(BS60*BQ$73)*(BQ$74*BS63)</f>
        <v>124.24652725030704</v>
      </c>
      <c r="BT73" s="345"/>
      <c r="BU73" s="345"/>
      <c r="BV73" s="827" t="s">
        <v>418</v>
      </c>
      <c r="BW73" s="834">
        <f>'Générateur P.Durable 25ans'!$B$13*BV$67</f>
        <v>1</v>
      </c>
      <c r="BX73" s="827" t="s">
        <v>450</v>
      </c>
      <c r="BY73" s="835">
        <f>(BY60*BW$73)*(BW$74*BY63)</f>
        <v>129.56134855882013</v>
      </c>
      <c r="BZ73" s="345"/>
      <c r="CA73" s="345"/>
      <c r="CB73" s="827" t="s">
        <v>418</v>
      </c>
      <c r="CC73" s="834">
        <f>'Générateur P.Durable 25ans'!$B$13*CB$67</f>
        <v>1</v>
      </c>
      <c r="CD73" s="827" t="s">
        <v>450</v>
      </c>
      <c r="CE73" s="835">
        <f>(CE60*CC$73)*(CC$74*CE63)</f>
        <v>133.53029988246067</v>
      </c>
      <c r="CF73" s="345"/>
      <c r="CG73" s="345"/>
      <c r="CH73" s="827" t="s">
        <v>418</v>
      </c>
      <c r="CI73" s="834">
        <f>'Générateur P.Durable 25ans'!$B$13*CH$67</f>
        <v>1</v>
      </c>
      <c r="CJ73" s="827" t="s">
        <v>450</v>
      </c>
      <c r="CK73" s="835">
        <f>(CK60*CI$73)*(CI$74*CK63)</f>
        <v>136.46037270174651</v>
      </c>
      <c r="CL73" s="345"/>
      <c r="CM73" s="345"/>
      <c r="CN73" s="827" t="s">
        <v>418</v>
      </c>
      <c r="CO73" s="834">
        <f>'Générateur P.Durable 25ans'!$B$13*CN$67</f>
        <v>1</v>
      </c>
      <c r="CP73" s="827" t="s">
        <v>450</v>
      </c>
      <c r="CQ73" s="835">
        <f>(CQ60*CO$73)*(CO$74*CQ63)</f>
        <v>138.60553381770913</v>
      </c>
      <c r="CR73" s="345"/>
      <c r="CS73" s="345"/>
      <c r="CT73" s="827" t="s">
        <v>418</v>
      </c>
      <c r="CU73" s="834">
        <f>'Générateur P.Durable 25ans'!$B$13*CT$67</f>
        <v>1</v>
      </c>
      <c r="CV73" s="827" t="s">
        <v>450</v>
      </c>
      <c r="CW73" s="835">
        <f>(CW60*CU$73)*(CU$74*CW63)</f>
        <v>140.1665972985513</v>
      </c>
      <c r="CX73" s="345"/>
      <c r="CY73" s="345"/>
      <c r="CZ73" s="827" t="s">
        <v>418</v>
      </c>
      <c r="DA73" s="834">
        <f>'Générateur P.Durable 25ans'!$B$13*CZ$67</f>
        <v>1</v>
      </c>
      <c r="DB73" s="827" t="s">
        <v>450</v>
      </c>
      <c r="DC73" s="835">
        <f>(DC60*DA$73)*(DA$74*DC63)</f>
        <v>141.2976675114933</v>
      </c>
      <c r="DD73" s="345"/>
      <c r="DE73" s="345"/>
      <c r="DF73" s="827" t="s">
        <v>418</v>
      </c>
      <c r="DG73" s="834">
        <f>'Générateur P.Durable 25ans'!$B$13*DF$67</f>
        <v>1</v>
      </c>
      <c r="DH73" s="827" t="s">
        <v>450</v>
      </c>
      <c r="DI73" s="835">
        <f>(DI60*DG$73)*(DG$74*DI63)</f>
        <v>142.11461848486456</v>
      </c>
      <c r="DJ73" s="345"/>
      <c r="DK73" s="345"/>
      <c r="DL73" s="827" t="s">
        <v>418</v>
      </c>
      <c r="DM73" s="834">
        <f>'Générateur P.Durable 25ans'!$B$13*DL$67</f>
        <v>1</v>
      </c>
      <c r="DN73" s="827" t="s">
        <v>450</v>
      </c>
      <c r="DO73" s="835">
        <f>(DO60*DM$73)*(DM$74*DO63)</f>
        <v>142.70335692154697</v>
      </c>
      <c r="DP73" s="345"/>
      <c r="DQ73" s="345"/>
      <c r="DR73" s="827" t="s">
        <v>418</v>
      </c>
      <c r="DS73" s="834">
        <f>'Générateur P.Durable 25ans'!$B$13*DR$67</f>
        <v>1</v>
      </c>
      <c r="DT73" s="827" t="s">
        <v>450</v>
      </c>
      <c r="DU73" s="835">
        <f>(DU60*DS$73)*(DS$74*DU63)</f>
        <v>143.12694589204196</v>
      </c>
      <c r="DV73" s="345"/>
      <c r="DW73" s="345"/>
      <c r="DX73" s="827" t="s">
        <v>418</v>
      </c>
      <c r="DY73" s="834">
        <f>'Générateur P.Durable 25ans'!$B$13*DX$67</f>
        <v>1</v>
      </c>
      <c r="DZ73" s="827" t="s">
        <v>450</v>
      </c>
      <c r="EA73" s="835">
        <f>(EA60*DY$73)*(DY$74*EA63)</f>
        <v>143.43135760995719</v>
      </c>
      <c r="EB73" s="345"/>
      <c r="EC73" s="345"/>
      <c r="ED73" s="827" t="s">
        <v>418</v>
      </c>
      <c r="EE73" s="834">
        <f>'Générateur P.Durable 25ans'!$B$13*ED$67</f>
        <v>1</v>
      </c>
      <c r="EF73" s="827" t="s">
        <v>450</v>
      </c>
      <c r="EG73" s="835">
        <f>(EG60*EE$73)*(EE$74*EG63)</f>
        <v>143.64994009046984</v>
      </c>
      <c r="EH73" s="345"/>
      <c r="EI73" s="345"/>
      <c r="EJ73" s="827" t="s">
        <v>418</v>
      </c>
      <c r="EK73" s="834">
        <f>'Générateur P.Durable 25ans'!$B$13*EJ$67</f>
        <v>1</v>
      </c>
      <c r="EL73" s="827" t="s">
        <v>450</v>
      </c>
      <c r="EM73" s="835">
        <f>(EM60*EK$73)*(EK$74*EM63)</f>
        <v>143.80679898789313</v>
      </c>
      <c r="EN73" s="345"/>
      <c r="EO73" s="345"/>
      <c r="EP73" s="827" t="s">
        <v>418</v>
      </c>
      <c r="EQ73" s="834">
        <f>'Générateur P.Durable 25ans'!$B$13*EP$67</f>
        <v>1</v>
      </c>
      <c r="ER73" s="827" t="s">
        <v>450</v>
      </c>
      <c r="ES73" s="835">
        <f>(ES60*EQ$73)*(EQ$74*ES63)</f>
        <v>143.91931553764172</v>
      </c>
      <c r="ET73" s="345"/>
      <c r="EU73" s="345"/>
      <c r="EV73" s="827" t="s">
        <v>418</v>
      </c>
      <c r="EW73" s="834">
        <f>'Générateur P.Durable 25ans'!$B$13*EV$67</f>
        <v>1</v>
      </c>
      <c r="EX73" s="827" t="s">
        <v>450</v>
      </c>
      <c r="EY73" s="835">
        <f>(EY60*EW$73)*(EW$74*EY63)</f>
        <v>144</v>
      </c>
      <c r="EZ73" s="345"/>
      <c r="FA73" s="345"/>
      <c r="FB73" s="827" t="s">
        <v>418</v>
      </c>
      <c r="FC73" s="834">
        <f>'Générateur P.Durable 25ans'!$B$13*FB$67</f>
        <v>1</v>
      </c>
      <c r="FD73" s="827" t="s">
        <v>450</v>
      </c>
      <c r="FE73" s="835">
        <f>(FE60*FC$73)*(FC$74*FE63)</f>
        <v>144</v>
      </c>
      <c r="FF73" s="345"/>
      <c r="FG73" s="345"/>
      <c r="FH73" s="827" t="s">
        <v>418</v>
      </c>
      <c r="FI73" s="834">
        <f>'Générateur P.Durable 25ans'!$B$13*FH$67</f>
        <v>1</v>
      </c>
      <c r="FJ73" s="827" t="s">
        <v>450</v>
      </c>
      <c r="FK73" s="835">
        <f>(FK60*FI$73)*(FI$74*FK63)</f>
        <v>144</v>
      </c>
      <c r="FL73" s="345"/>
      <c r="FM73" s="345"/>
      <c r="FN73" s="827" t="s">
        <v>418</v>
      </c>
      <c r="FO73" s="834">
        <f>'Générateur P.Durable 25ans'!$B$13*FN$67</f>
        <v>1</v>
      </c>
      <c r="FP73" s="827" t="s">
        <v>450</v>
      </c>
      <c r="FQ73" s="835">
        <f>(FQ60*FO$73)*(FO$74*FQ63)</f>
        <v>144</v>
      </c>
      <c r="FR73" s="345"/>
      <c r="FS73" s="345"/>
      <c r="FT73" s="827" t="s">
        <v>418</v>
      </c>
      <c r="FU73" s="834">
        <f>'Générateur P.Durable 25ans'!$B$13*FT$67</f>
        <v>1</v>
      </c>
      <c r="FV73" s="827" t="s">
        <v>450</v>
      </c>
      <c r="FW73" s="835">
        <f>(FW60*FU$73)*(FU$74*FW63)</f>
        <v>144</v>
      </c>
      <c r="FX73" s="345"/>
      <c r="FY73" s="345"/>
    </row>
    <row r="74" spans="1:181" x14ac:dyDescent="0.3">
      <c r="A74" s="19"/>
      <c r="B74" s="827" t="s">
        <v>417</v>
      </c>
      <c r="C74" s="834">
        <f>'Générateur P.Durable 25ans'!$B$14*B$67</f>
        <v>1</v>
      </c>
      <c r="D74" s="827" t="s">
        <v>449</v>
      </c>
      <c r="E74" s="835">
        <f>(E61*C$75)*(C$74*E63)</f>
        <v>0</v>
      </c>
      <c r="F74" s="834"/>
      <c r="G74" s="345"/>
      <c r="H74" s="827" t="s">
        <v>417</v>
      </c>
      <c r="I74" s="834">
        <f>'Générateur P.Durable 25ans'!$B$14*H$67</f>
        <v>1</v>
      </c>
      <c r="J74" s="827" t="s">
        <v>449</v>
      </c>
      <c r="K74" s="835">
        <f>(K61*I$75)*(I$74*K63)</f>
        <v>2.0190865437320924</v>
      </c>
      <c r="L74" s="834"/>
      <c r="M74" s="345"/>
      <c r="N74" s="827" t="s">
        <v>417</v>
      </c>
      <c r="O74" s="834">
        <f>'Générateur P.Durable 25ans'!$B$14*N$67</f>
        <v>1</v>
      </c>
      <c r="P74" s="827" t="s">
        <v>449</v>
      </c>
      <c r="Q74" s="835">
        <f>(Q61*O$75)*(O$74*Q63)</f>
        <v>8.5355501080527532</v>
      </c>
      <c r="R74" s="834"/>
      <c r="S74" s="345"/>
      <c r="T74" s="827" t="s">
        <v>417</v>
      </c>
      <c r="U74" s="834">
        <f>'Générateur P.Durable 25ans'!$B$14*T$67</f>
        <v>1</v>
      </c>
      <c r="V74" s="827" t="s">
        <v>449</v>
      </c>
      <c r="W74" s="835">
        <f>(W61*U$75)*(U$74*W63)</f>
        <v>19.555738810816937</v>
      </c>
      <c r="X74" s="834"/>
      <c r="Y74" s="345"/>
      <c r="Z74" s="827" t="s">
        <v>417</v>
      </c>
      <c r="AA74" s="834">
        <f>'Générateur P.Durable 25ans'!$B$14*Z$67</f>
        <v>1</v>
      </c>
      <c r="AB74" s="827" t="s">
        <v>449</v>
      </c>
      <c r="AC74" s="835">
        <f>(AC61*AA$75)*(AA$74*AC63)</f>
        <v>34.142200432210998</v>
      </c>
      <c r="AD74" s="834"/>
      <c r="AE74" s="345"/>
      <c r="AF74" s="827" t="s">
        <v>417</v>
      </c>
      <c r="AG74" s="834">
        <f>'Générateur P.Durable 25ans'!$B$14*AF$67</f>
        <v>1</v>
      </c>
      <c r="AH74" s="827" t="s">
        <v>449</v>
      </c>
      <c r="AI74" s="835">
        <f>(AI61*AG$75)*(AG$74*AI63)</f>
        <v>50.705741830366186</v>
      </c>
      <c r="AJ74" s="834"/>
      <c r="AK74" s="345"/>
      <c r="AL74" s="827" t="s">
        <v>417</v>
      </c>
      <c r="AM74" s="834">
        <f>'Générateur P.Durable 25ans'!$B$14*AL$67</f>
        <v>1</v>
      </c>
      <c r="AN74" s="827" t="s">
        <v>449</v>
      </c>
      <c r="AO74" s="835">
        <f>(AO61*AM$75)*(AM$74*AO63)</f>
        <v>67.523674041285631</v>
      </c>
      <c r="AP74" s="834"/>
      <c r="AQ74" s="345"/>
      <c r="AR74" s="827" t="s">
        <v>417</v>
      </c>
      <c r="AS74" s="834">
        <f>'Générateur P.Durable 25ans'!$B$14*AR$67</f>
        <v>1</v>
      </c>
      <c r="AT74" s="827" t="s">
        <v>449</v>
      </c>
      <c r="AU74" s="835">
        <f>(AU61*AS$75)*(AS$74*AU63)</f>
        <v>83.1969664006767</v>
      </c>
      <c r="AV74" s="834"/>
      <c r="AW74" s="345"/>
      <c r="AX74" s="827" t="s">
        <v>417</v>
      </c>
      <c r="AY74" s="834">
        <f>'Générateur P.Durable 25ans'!$B$14*AX$67</f>
        <v>1</v>
      </c>
      <c r="AZ74" s="827" t="s">
        <v>449</v>
      </c>
      <c r="BA74" s="835">
        <f>(BA61*AY$75)*(AY$74*BA63)</f>
        <v>96.867432671284192</v>
      </c>
      <c r="BB74" s="834"/>
      <c r="BC74" s="345"/>
      <c r="BD74" s="827" t="s">
        <v>417</v>
      </c>
      <c r="BE74" s="834">
        <f>'Générateur P.Durable 25ans'!$B$14*BD$67</f>
        <v>1</v>
      </c>
      <c r="BF74" s="827" t="s">
        <v>449</v>
      </c>
      <c r="BG74" s="835">
        <f>(BG61*BE$75)*(BE$74*BG63)</f>
        <v>108.20035116252632</v>
      </c>
      <c r="BH74" s="834"/>
      <c r="BI74" s="345"/>
      <c r="BJ74" s="827" t="s">
        <v>417</v>
      </c>
      <c r="BK74" s="834">
        <f>'Générateur P.Durable 25ans'!$B$14*BJ$67</f>
        <v>1</v>
      </c>
      <c r="BL74" s="827" t="s">
        <v>449</v>
      </c>
      <c r="BM74" s="835">
        <f>(BM61*BK$75)*(BK$74*BM63)</f>
        <v>117.24045022074154</v>
      </c>
      <c r="BN74" s="834"/>
      <c r="BO74" s="345"/>
      <c r="BP74" s="827" t="s">
        <v>417</v>
      </c>
      <c r="BQ74" s="834">
        <f>'Générateur P.Durable 25ans'!$B$14*BP$67</f>
        <v>1</v>
      </c>
      <c r="BR74" s="827" t="s">
        <v>449</v>
      </c>
      <c r="BS74" s="835">
        <f>(BS61*BQ$75)*(BQ$74*BS63)</f>
        <v>124.24652725030704</v>
      </c>
      <c r="BT74" s="834"/>
      <c r="BU74" s="345"/>
      <c r="BV74" s="827" t="s">
        <v>417</v>
      </c>
      <c r="BW74" s="834">
        <f>'Générateur P.Durable 25ans'!$B$14*BV$67</f>
        <v>1</v>
      </c>
      <c r="BX74" s="827" t="s">
        <v>449</v>
      </c>
      <c r="BY74" s="835">
        <f>(BY61*BW$75)*(BW$74*BY63)</f>
        <v>129.56134855882013</v>
      </c>
      <c r="BZ74" s="834"/>
      <c r="CA74" s="345"/>
      <c r="CB74" s="827" t="s">
        <v>417</v>
      </c>
      <c r="CC74" s="834">
        <f>'Générateur P.Durable 25ans'!$B$14*CB$67</f>
        <v>1</v>
      </c>
      <c r="CD74" s="827" t="s">
        <v>449</v>
      </c>
      <c r="CE74" s="835">
        <f>(CE61*CC$75)*(CC$74*CE63)</f>
        <v>133.53029988246067</v>
      </c>
      <c r="CF74" s="834"/>
      <c r="CG74" s="345"/>
      <c r="CH74" s="827" t="s">
        <v>417</v>
      </c>
      <c r="CI74" s="834">
        <f>'Générateur P.Durable 25ans'!$B$14*CH$67</f>
        <v>1</v>
      </c>
      <c r="CJ74" s="827" t="s">
        <v>449</v>
      </c>
      <c r="CK74" s="835">
        <f>(CK61*CI$75)*(CI$74*CK63)</f>
        <v>136.46037270174651</v>
      </c>
      <c r="CL74" s="834"/>
      <c r="CM74" s="345"/>
      <c r="CN74" s="827" t="s">
        <v>417</v>
      </c>
      <c r="CO74" s="834">
        <f>'Générateur P.Durable 25ans'!$B$14*CN$67</f>
        <v>1</v>
      </c>
      <c r="CP74" s="827" t="s">
        <v>449</v>
      </c>
      <c r="CQ74" s="835">
        <f>(CQ61*CO$75)*(CO$74*CQ63)</f>
        <v>138.60553381770913</v>
      </c>
      <c r="CR74" s="834"/>
      <c r="CS74" s="345"/>
      <c r="CT74" s="827" t="s">
        <v>417</v>
      </c>
      <c r="CU74" s="834">
        <f>'Générateur P.Durable 25ans'!$B$14*CT$67</f>
        <v>1</v>
      </c>
      <c r="CV74" s="827" t="s">
        <v>449</v>
      </c>
      <c r="CW74" s="835">
        <f>(CW61*CU$75)*(CU$74*CW63)</f>
        <v>140.1665972985513</v>
      </c>
      <c r="CX74" s="834"/>
      <c r="CY74" s="345"/>
      <c r="CZ74" s="827" t="s">
        <v>417</v>
      </c>
      <c r="DA74" s="834">
        <f>'Générateur P.Durable 25ans'!$B$14*CZ$67</f>
        <v>1</v>
      </c>
      <c r="DB74" s="827" t="s">
        <v>449</v>
      </c>
      <c r="DC74" s="835">
        <f>(DC61*DA$75)*(DA$74*DC63)</f>
        <v>141.2976675114933</v>
      </c>
      <c r="DD74" s="834"/>
      <c r="DE74" s="345"/>
      <c r="DF74" s="827" t="s">
        <v>417</v>
      </c>
      <c r="DG74" s="834">
        <f>'Générateur P.Durable 25ans'!$B$14*DF$67</f>
        <v>1</v>
      </c>
      <c r="DH74" s="827" t="s">
        <v>449</v>
      </c>
      <c r="DI74" s="835">
        <f>(DI61*DG$75)*(DG$74*DI63)</f>
        <v>142.11461848486456</v>
      </c>
      <c r="DJ74" s="834"/>
      <c r="DK74" s="345"/>
      <c r="DL74" s="827" t="s">
        <v>417</v>
      </c>
      <c r="DM74" s="834">
        <f>'Générateur P.Durable 25ans'!$B$14*DL$67</f>
        <v>1</v>
      </c>
      <c r="DN74" s="827" t="s">
        <v>449</v>
      </c>
      <c r="DO74" s="835">
        <f>(DO61*DM$75)*(DM$74*DO63)</f>
        <v>142.70335692154697</v>
      </c>
      <c r="DP74" s="834"/>
      <c r="DQ74" s="345"/>
      <c r="DR74" s="827" t="s">
        <v>417</v>
      </c>
      <c r="DS74" s="834">
        <f>'Générateur P.Durable 25ans'!$B$14*DR$67</f>
        <v>1</v>
      </c>
      <c r="DT74" s="827" t="s">
        <v>449</v>
      </c>
      <c r="DU74" s="835">
        <f>(DU61*DS$75)*(DS$74*DU63)</f>
        <v>143.12694589204196</v>
      </c>
      <c r="DV74" s="834"/>
      <c r="DW74" s="345"/>
      <c r="DX74" s="827" t="s">
        <v>417</v>
      </c>
      <c r="DY74" s="834">
        <f>'Générateur P.Durable 25ans'!$B$14*DX$67</f>
        <v>1</v>
      </c>
      <c r="DZ74" s="827" t="s">
        <v>449</v>
      </c>
      <c r="EA74" s="835">
        <f>(EA61*DY$75)*(DY$74*EA63)</f>
        <v>143.43135760995719</v>
      </c>
      <c r="EB74" s="834"/>
      <c r="EC74" s="345"/>
      <c r="ED74" s="827" t="s">
        <v>417</v>
      </c>
      <c r="EE74" s="834">
        <f>'Générateur P.Durable 25ans'!$B$14*ED$67</f>
        <v>1</v>
      </c>
      <c r="EF74" s="827" t="s">
        <v>449</v>
      </c>
      <c r="EG74" s="835">
        <f>(EG61*EE$75)*(EE$74*EG63)</f>
        <v>143.64994009046984</v>
      </c>
      <c r="EH74" s="834"/>
      <c r="EI74" s="345"/>
      <c r="EJ74" s="827" t="s">
        <v>417</v>
      </c>
      <c r="EK74" s="834">
        <f>'Générateur P.Durable 25ans'!$B$14*EJ$67</f>
        <v>1</v>
      </c>
      <c r="EL74" s="827" t="s">
        <v>449</v>
      </c>
      <c r="EM74" s="835">
        <f>(EM61*EK$75)*(EK$74*EM63)</f>
        <v>143.80679898789313</v>
      </c>
      <c r="EN74" s="834"/>
      <c r="EO74" s="345"/>
      <c r="EP74" s="827" t="s">
        <v>417</v>
      </c>
      <c r="EQ74" s="834">
        <f>'Générateur P.Durable 25ans'!$B$14*EP$67</f>
        <v>1</v>
      </c>
      <c r="ER74" s="827" t="s">
        <v>449</v>
      </c>
      <c r="ES74" s="835">
        <f>(ES61*EQ$75)*(EQ$74*ES63)</f>
        <v>143.91931553764172</v>
      </c>
      <c r="ET74" s="834"/>
      <c r="EU74" s="345"/>
      <c r="EV74" s="827" t="s">
        <v>417</v>
      </c>
      <c r="EW74" s="834">
        <f>'Générateur P.Durable 25ans'!$B$14*EV$67</f>
        <v>1</v>
      </c>
      <c r="EX74" s="827" t="s">
        <v>449</v>
      </c>
      <c r="EY74" s="835">
        <f>(EY61*EW$75)*(EW$74*EY63)</f>
        <v>144</v>
      </c>
      <c r="EZ74" s="834"/>
      <c r="FA74" s="345"/>
      <c r="FB74" s="827" t="s">
        <v>417</v>
      </c>
      <c r="FC74" s="834">
        <f>'Générateur P.Durable 25ans'!$B$14*FB$67</f>
        <v>1</v>
      </c>
      <c r="FD74" s="827" t="s">
        <v>449</v>
      </c>
      <c r="FE74" s="835">
        <f>(FE61*FC$75)*(FC$74*FE63)</f>
        <v>144</v>
      </c>
      <c r="FF74" s="834"/>
      <c r="FG74" s="345"/>
      <c r="FH74" s="827" t="s">
        <v>417</v>
      </c>
      <c r="FI74" s="834">
        <f>'Générateur P.Durable 25ans'!$B$14*FH$67</f>
        <v>1</v>
      </c>
      <c r="FJ74" s="827" t="s">
        <v>449</v>
      </c>
      <c r="FK74" s="835">
        <f>(FK61*FI$75)*(FI$74*FK63)</f>
        <v>144</v>
      </c>
      <c r="FL74" s="834"/>
      <c r="FM74" s="345"/>
      <c r="FN74" s="827" t="s">
        <v>417</v>
      </c>
      <c r="FO74" s="834">
        <f>'Générateur P.Durable 25ans'!$B$14*FN$67</f>
        <v>1</v>
      </c>
      <c r="FP74" s="827" t="s">
        <v>449</v>
      </c>
      <c r="FQ74" s="835">
        <f>(FQ61*FO$75)*(FO$74*FQ63)</f>
        <v>144</v>
      </c>
      <c r="FR74" s="834"/>
      <c r="FS74" s="345"/>
      <c r="FT74" s="827" t="s">
        <v>417</v>
      </c>
      <c r="FU74" s="834">
        <f>'Générateur P.Durable 25ans'!$B$14*FT$67</f>
        <v>1</v>
      </c>
      <c r="FV74" s="827" t="s">
        <v>449</v>
      </c>
      <c r="FW74" s="835">
        <f>(FW61*FU$75)*(FU$74*FW63)</f>
        <v>144</v>
      </c>
      <c r="FX74" s="834"/>
      <c r="FY74" s="345"/>
    </row>
    <row r="75" spans="1:181" x14ac:dyDescent="0.3">
      <c r="A75" s="19"/>
      <c r="B75" s="827" t="s">
        <v>416</v>
      </c>
      <c r="C75" s="834">
        <f>'Générateur P.Durable 25ans'!$B$15*B$67</f>
        <v>1</v>
      </c>
      <c r="D75" s="827" t="s">
        <v>448</v>
      </c>
      <c r="E75" s="835">
        <f>(E61*C$75)*(C$76*E62)</f>
        <v>0</v>
      </c>
      <c r="F75" s="834"/>
      <c r="G75" s="345"/>
      <c r="H75" s="827" t="s">
        <v>416</v>
      </c>
      <c r="I75" s="834">
        <f>'Générateur P.Durable 25ans'!$B$15*H$67</f>
        <v>1</v>
      </c>
      <c r="J75" s="827" t="s">
        <v>448</v>
      </c>
      <c r="K75" s="835">
        <f>(K61*I$75)*(I$76*K62)</f>
        <v>2.0190865437320924</v>
      </c>
      <c r="L75" s="834"/>
      <c r="M75" s="345"/>
      <c r="N75" s="827" t="s">
        <v>416</v>
      </c>
      <c r="O75" s="834">
        <f>'Générateur P.Durable 25ans'!$B$15*N$67</f>
        <v>1</v>
      </c>
      <c r="P75" s="827" t="s">
        <v>448</v>
      </c>
      <c r="Q75" s="835">
        <f>(Q61*O$75)*(O$76*Q62)</f>
        <v>8.5355501080527532</v>
      </c>
      <c r="R75" s="834"/>
      <c r="S75" s="345"/>
      <c r="T75" s="827" t="s">
        <v>416</v>
      </c>
      <c r="U75" s="834">
        <f>'Générateur P.Durable 25ans'!$B$15*T$67</f>
        <v>1</v>
      </c>
      <c r="V75" s="827" t="s">
        <v>448</v>
      </c>
      <c r="W75" s="835">
        <f>(W61*U$75)*(U$76*W62)</f>
        <v>19.555738810816937</v>
      </c>
      <c r="X75" s="834"/>
      <c r="Y75" s="345"/>
      <c r="Z75" s="827" t="s">
        <v>416</v>
      </c>
      <c r="AA75" s="834">
        <f>'Générateur P.Durable 25ans'!$B$15*Z$67</f>
        <v>1</v>
      </c>
      <c r="AB75" s="827" t="s">
        <v>448</v>
      </c>
      <c r="AC75" s="835">
        <f>(AC61*AA$75)*(AA$76*AC62)</f>
        <v>34.142200432210998</v>
      </c>
      <c r="AD75" s="834"/>
      <c r="AE75" s="345"/>
      <c r="AF75" s="827" t="s">
        <v>416</v>
      </c>
      <c r="AG75" s="834">
        <f>'Générateur P.Durable 25ans'!$B$15*AF$67</f>
        <v>1</v>
      </c>
      <c r="AH75" s="827" t="s">
        <v>448</v>
      </c>
      <c r="AI75" s="835">
        <f>(AI61*AG$75)*(AG$76*AI62)</f>
        <v>50.705741830366186</v>
      </c>
      <c r="AJ75" s="834"/>
      <c r="AK75" s="345"/>
      <c r="AL75" s="827" t="s">
        <v>416</v>
      </c>
      <c r="AM75" s="834">
        <f>'Générateur P.Durable 25ans'!$B$15*AL$67</f>
        <v>1</v>
      </c>
      <c r="AN75" s="827" t="s">
        <v>448</v>
      </c>
      <c r="AO75" s="835">
        <f>(AO61*AM$75)*(AM$76*AO62)</f>
        <v>67.523674041285631</v>
      </c>
      <c r="AP75" s="834"/>
      <c r="AQ75" s="345"/>
      <c r="AR75" s="827" t="s">
        <v>416</v>
      </c>
      <c r="AS75" s="834">
        <f>'Générateur P.Durable 25ans'!$B$15*AR$67</f>
        <v>1</v>
      </c>
      <c r="AT75" s="827" t="s">
        <v>448</v>
      </c>
      <c r="AU75" s="835">
        <f>(AU61*AS$75)*(AS$76*AU62)</f>
        <v>83.1969664006767</v>
      </c>
      <c r="AV75" s="834"/>
      <c r="AW75" s="345"/>
      <c r="AX75" s="827" t="s">
        <v>416</v>
      </c>
      <c r="AY75" s="834">
        <f>'Générateur P.Durable 25ans'!$B$15*AX$67</f>
        <v>1</v>
      </c>
      <c r="AZ75" s="827" t="s">
        <v>448</v>
      </c>
      <c r="BA75" s="835">
        <f>(BA61*AY$75)*(AY$76*BA62)</f>
        <v>96.867432671284192</v>
      </c>
      <c r="BB75" s="834"/>
      <c r="BC75" s="345"/>
      <c r="BD75" s="827" t="s">
        <v>416</v>
      </c>
      <c r="BE75" s="834">
        <f>'Générateur P.Durable 25ans'!$B$15*BD$67</f>
        <v>1</v>
      </c>
      <c r="BF75" s="827" t="s">
        <v>448</v>
      </c>
      <c r="BG75" s="835">
        <f>(BG61*BE$75)*(BE$76*BG62)</f>
        <v>108.20035116252632</v>
      </c>
      <c r="BH75" s="834"/>
      <c r="BI75" s="345"/>
      <c r="BJ75" s="827" t="s">
        <v>416</v>
      </c>
      <c r="BK75" s="834">
        <f>'Générateur P.Durable 25ans'!$B$15*BJ$67</f>
        <v>1</v>
      </c>
      <c r="BL75" s="827" t="s">
        <v>448</v>
      </c>
      <c r="BM75" s="835">
        <f>(BM61*BK$75)*(BK$76*BM62)</f>
        <v>117.24045022074154</v>
      </c>
      <c r="BN75" s="834"/>
      <c r="BO75" s="345"/>
      <c r="BP75" s="827" t="s">
        <v>416</v>
      </c>
      <c r="BQ75" s="834">
        <f>'Générateur P.Durable 25ans'!$B$15*BP$67</f>
        <v>1</v>
      </c>
      <c r="BR75" s="827" t="s">
        <v>448</v>
      </c>
      <c r="BS75" s="835">
        <f>(BS61*BQ$75)*(BQ$76*BS62)</f>
        <v>124.24652725030704</v>
      </c>
      <c r="BT75" s="834"/>
      <c r="BU75" s="345"/>
      <c r="BV75" s="827" t="s">
        <v>416</v>
      </c>
      <c r="BW75" s="834">
        <f>'Générateur P.Durable 25ans'!$B$15*BV$67</f>
        <v>1</v>
      </c>
      <c r="BX75" s="827" t="s">
        <v>448</v>
      </c>
      <c r="BY75" s="835">
        <f>(BY61*BW$75)*(BW$76*BY62)</f>
        <v>129.56134855882013</v>
      </c>
      <c r="BZ75" s="834"/>
      <c r="CA75" s="345"/>
      <c r="CB75" s="827" t="s">
        <v>416</v>
      </c>
      <c r="CC75" s="834">
        <f>'Générateur P.Durable 25ans'!$B$15*CB$67</f>
        <v>1</v>
      </c>
      <c r="CD75" s="827" t="s">
        <v>448</v>
      </c>
      <c r="CE75" s="835">
        <f>(CE61*CC$75)*(CC$76*CE62)</f>
        <v>133.53029988246067</v>
      </c>
      <c r="CF75" s="834"/>
      <c r="CG75" s="345"/>
      <c r="CH75" s="827" t="s">
        <v>416</v>
      </c>
      <c r="CI75" s="834">
        <f>'Générateur P.Durable 25ans'!$B$15*CH$67</f>
        <v>1</v>
      </c>
      <c r="CJ75" s="827" t="s">
        <v>448</v>
      </c>
      <c r="CK75" s="835">
        <f>(CK61*CI$75)*(CI$76*CK62)</f>
        <v>136.46037270174651</v>
      </c>
      <c r="CL75" s="834"/>
      <c r="CM75" s="345"/>
      <c r="CN75" s="827" t="s">
        <v>416</v>
      </c>
      <c r="CO75" s="834">
        <f>'Générateur P.Durable 25ans'!$B$15*CN$67</f>
        <v>1</v>
      </c>
      <c r="CP75" s="827" t="s">
        <v>448</v>
      </c>
      <c r="CQ75" s="835">
        <f>(CQ61*CO$75)*(CO$76*CQ62)</f>
        <v>138.60553381770913</v>
      </c>
      <c r="CR75" s="834"/>
      <c r="CS75" s="345"/>
      <c r="CT75" s="827" t="s">
        <v>416</v>
      </c>
      <c r="CU75" s="834">
        <f>'Générateur P.Durable 25ans'!$B$15*CT$67</f>
        <v>1</v>
      </c>
      <c r="CV75" s="827" t="s">
        <v>448</v>
      </c>
      <c r="CW75" s="835">
        <f>(CW61*CU$75)*(CU$76*CW62)</f>
        <v>140.1665972985513</v>
      </c>
      <c r="CX75" s="834"/>
      <c r="CY75" s="345"/>
      <c r="CZ75" s="827" t="s">
        <v>416</v>
      </c>
      <c r="DA75" s="834">
        <f>'Générateur P.Durable 25ans'!$B$15*CZ$67</f>
        <v>1</v>
      </c>
      <c r="DB75" s="827" t="s">
        <v>448</v>
      </c>
      <c r="DC75" s="835">
        <f>(DC61*DA$75)*(DA$76*DC62)</f>
        <v>141.2976675114933</v>
      </c>
      <c r="DD75" s="834"/>
      <c r="DE75" s="345"/>
      <c r="DF75" s="827" t="s">
        <v>416</v>
      </c>
      <c r="DG75" s="834">
        <f>'Générateur P.Durable 25ans'!$B$15*DF$67</f>
        <v>1</v>
      </c>
      <c r="DH75" s="827" t="s">
        <v>448</v>
      </c>
      <c r="DI75" s="835">
        <f>(DI61*DG$75)*(DG$76*DI62)</f>
        <v>142.11461848486456</v>
      </c>
      <c r="DJ75" s="834"/>
      <c r="DK75" s="345"/>
      <c r="DL75" s="827" t="s">
        <v>416</v>
      </c>
      <c r="DM75" s="834">
        <f>'Générateur P.Durable 25ans'!$B$15*DL$67</f>
        <v>1</v>
      </c>
      <c r="DN75" s="827" t="s">
        <v>448</v>
      </c>
      <c r="DO75" s="835">
        <f>(DO61*DM$75)*(DM$76*DO62)</f>
        <v>142.70335692154697</v>
      </c>
      <c r="DP75" s="834"/>
      <c r="DQ75" s="345"/>
      <c r="DR75" s="827" t="s">
        <v>416</v>
      </c>
      <c r="DS75" s="834">
        <f>'Générateur P.Durable 25ans'!$B$15*DR$67</f>
        <v>1</v>
      </c>
      <c r="DT75" s="827" t="s">
        <v>448</v>
      </c>
      <c r="DU75" s="835">
        <f>(DU61*DS$75)*(DS$76*DU62)</f>
        <v>143.12694589204196</v>
      </c>
      <c r="DV75" s="834"/>
      <c r="DW75" s="345"/>
      <c r="DX75" s="827" t="s">
        <v>416</v>
      </c>
      <c r="DY75" s="834">
        <f>'Générateur P.Durable 25ans'!$B$15*DX$67</f>
        <v>1</v>
      </c>
      <c r="DZ75" s="827" t="s">
        <v>448</v>
      </c>
      <c r="EA75" s="835">
        <f>(EA61*DY$75)*(DY$76*EA62)</f>
        <v>143.43135760995719</v>
      </c>
      <c r="EB75" s="834"/>
      <c r="EC75" s="345"/>
      <c r="ED75" s="827" t="s">
        <v>416</v>
      </c>
      <c r="EE75" s="834">
        <f>'Générateur P.Durable 25ans'!$B$15*ED$67</f>
        <v>1</v>
      </c>
      <c r="EF75" s="827" t="s">
        <v>448</v>
      </c>
      <c r="EG75" s="835">
        <f>(EG61*EE$75)*(EE$76*EG62)</f>
        <v>143.64994009046984</v>
      </c>
      <c r="EH75" s="834"/>
      <c r="EI75" s="345"/>
      <c r="EJ75" s="827" t="s">
        <v>416</v>
      </c>
      <c r="EK75" s="834">
        <f>'Générateur P.Durable 25ans'!$B$15*EJ$67</f>
        <v>1</v>
      </c>
      <c r="EL75" s="827" t="s">
        <v>448</v>
      </c>
      <c r="EM75" s="835">
        <f>(EM61*EK$75)*(EK$76*EM62)</f>
        <v>143.80679898789313</v>
      </c>
      <c r="EN75" s="834"/>
      <c r="EO75" s="345"/>
      <c r="EP75" s="827" t="s">
        <v>416</v>
      </c>
      <c r="EQ75" s="834">
        <f>'Générateur P.Durable 25ans'!$B$15*EP$67</f>
        <v>1</v>
      </c>
      <c r="ER75" s="827" t="s">
        <v>448</v>
      </c>
      <c r="ES75" s="835">
        <f>(ES61*EQ$75)*(EQ$76*ES62)</f>
        <v>143.91931553764172</v>
      </c>
      <c r="ET75" s="834"/>
      <c r="EU75" s="345"/>
      <c r="EV75" s="827" t="s">
        <v>416</v>
      </c>
      <c r="EW75" s="834">
        <f>'Générateur P.Durable 25ans'!$B$15*EV$67</f>
        <v>1</v>
      </c>
      <c r="EX75" s="827" t="s">
        <v>448</v>
      </c>
      <c r="EY75" s="835">
        <f>(EY61*EW$75)*(EW$76*EY62)</f>
        <v>144</v>
      </c>
      <c r="EZ75" s="834"/>
      <c r="FA75" s="345"/>
      <c r="FB75" s="827" t="s">
        <v>416</v>
      </c>
      <c r="FC75" s="834">
        <f>'Générateur P.Durable 25ans'!$B$15*FB$67</f>
        <v>1</v>
      </c>
      <c r="FD75" s="827" t="s">
        <v>448</v>
      </c>
      <c r="FE75" s="835">
        <f>(FE61*FC$75)*(FC$76*FE62)</f>
        <v>144</v>
      </c>
      <c r="FF75" s="834"/>
      <c r="FG75" s="345"/>
      <c r="FH75" s="827" t="s">
        <v>416</v>
      </c>
      <c r="FI75" s="834">
        <f>'Générateur P.Durable 25ans'!$B$15*FH$67</f>
        <v>1</v>
      </c>
      <c r="FJ75" s="827" t="s">
        <v>448</v>
      </c>
      <c r="FK75" s="835">
        <f>(FK61*FI$75)*(FI$76*FK62)</f>
        <v>144</v>
      </c>
      <c r="FL75" s="834"/>
      <c r="FM75" s="345"/>
      <c r="FN75" s="827" t="s">
        <v>416</v>
      </c>
      <c r="FO75" s="834">
        <f>'Générateur P.Durable 25ans'!$B$15*FN$67</f>
        <v>1</v>
      </c>
      <c r="FP75" s="827" t="s">
        <v>448</v>
      </c>
      <c r="FQ75" s="835">
        <f>(FQ61*FO$75)*(FO$76*FQ62)</f>
        <v>144</v>
      </c>
      <c r="FR75" s="834"/>
      <c r="FS75" s="345"/>
      <c r="FT75" s="827" t="s">
        <v>416</v>
      </c>
      <c r="FU75" s="834">
        <f>'Générateur P.Durable 25ans'!$B$15*FT$67</f>
        <v>1</v>
      </c>
      <c r="FV75" s="827" t="s">
        <v>448</v>
      </c>
      <c r="FW75" s="835">
        <f>(FW61*FU$75)*(FU$76*FW62)</f>
        <v>144</v>
      </c>
      <c r="FX75" s="834"/>
      <c r="FY75" s="345"/>
    </row>
    <row r="76" spans="1:181" ht="15" thickBot="1" x14ac:dyDescent="0.35">
      <c r="A76" s="19"/>
      <c r="B76" s="826" t="s">
        <v>415</v>
      </c>
      <c r="C76" s="832">
        <f>'Générateur P.Durable 25ans'!$B$16*B$67</f>
        <v>1</v>
      </c>
      <c r="D76" s="826" t="s">
        <v>447</v>
      </c>
      <c r="E76" s="833">
        <f>(E60*C$76)*(C$73*E62)</f>
        <v>0</v>
      </c>
      <c r="F76" s="832"/>
      <c r="G76" s="345"/>
      <c r="H76" s="826" t="s">
        <v>415</v>
      </c>
      <c r="I76" s="832">
        <f>'Générateur P.Durable 25ans'!$B$16*H$67</f>
        <v>1</v>
      </c>
      <c r="J76" s="826" t="s">
        <v>447</v>
      </c>
      <c r="K76" s="833">
        <f>(K60*I$76)*(I$73*K62)</f>
        <v>2.0190865437320924</v>
      </c>
      <c r="L76" s="832"/>
      <c r="M76" s="345"/>
      <c r="N76" s="826" t="s">
        <v>415</v>
      </c>
      <c r="O76" s="832">
        <f>'Générateur P.Durable 25ans'!$B$16*N$67</f>
        <v>1</v>
      </c>
      <c r="P76" s="826" t="s">
        <v>447</v>
      </c>
      <c r="Q76" s="833">
        <f>(Q60*O$76)*(O$73*Q62)</f>
        <v>8.5355501080527532</v>
      </c>
      <c r="R76" s="832"/>
      <c r="S76" s="345"/>
      <c r="T76" s="826" t="s">
        <v>415</v>
      </c>
      <c r="U76" s="832">
        <f>'Générateur P.Durable 25ans'!$B$16*T$67</f>
        <v>1</v>
      </c>
      <c r="V76" s="826" t="s">
        <v>447</v>
      </c>
      <c r="W76" s="833">
        <f>(W60*U$76)*(U$73*W62)</f>
        <v>19.555738810816937</v>
      </c>
      <c r="X76" s="832"/>
      <c r="Y76" s="345"/>
      <c r="Z76" s="826" t="s">
        <v>415</v>
      </c>
      <c r="AA76" s="832">
        <f>'Générateur P.Durable 25ans'!$B$16*Z$67</f>
        <v>1</v>
      </c>
      <c r="AB76" s="826" t="s">
        <v>447</v>
      </c>
      <c r="AC76" s="833">
        <f>(AC60*AA$76)*(AA$73*AC62)</f>
        <v>34.142200432210998</v>
      </c>
      <c r="AD76" s="832"/>
      <c r="AE76" s="345"/>
      <c r="AF76" s="826" t="s">
        <v>415</v>
      </c>
      <c r="AG76" s="832">
        <f>'Générateur P.Durable 25ans'!$B$16*AF$67</f>
        <v>1</v>
      </c>
      <c r="AH76" s="826" t="s">
        <v>447</v>
      </c>
      <c r="AI76" s="833">
        <f>(AI60*AG$76)*(AG$73*AI62)</f>
        <v>50.705741830366186</v>
      </c>
      <c r="AJ76" s="832"/>
      <c r="AK76" s="345"/>
      <c r="AL76" s="826" t="s">
        <v>415</v>
      </c>
      <c r="AM76" s="832">
        <f>'Générateur P.Durable 25ans'!$B$16*AL$67</f>
        <v>1</v>
      </c>
      <c r="AN76" s="826" t="s">
        <v>447</v>
      </c>
      <c r="AO76" s="833">
        <f>(AO60*AM$76)*(AM$73*AO62)</f>
        <v>67.523674041285631</v>
      </c>
      <c r="AP76" s="832"/>
      <c r="AQ76" s="345"/>
      <c r="AR76" s="826" t="s">
        <v>415</v>
      </c>
      <c r="AS76" s="832">
        <f>'Générateur P.Durable 25ans'!$B$16*AR$67</f>
        <v>1</v>
      </c>
      <c r="AT76" s="826" t="s">
        <v>447</v>
      </c>
      <c r="AU76" s="833">
        <f>(AU60*AS$76)*(AS$73*AU62)</f>
        <v>83.1969664006767</v>
      </c>
      <c r="AV76" s="832"/>
      <c r="AW76" s="345"/>
      <c r="AX76" s="826" t="s">
        <v>415</v>
      </c>
      <c r="AY76" s="832">
        <f>'Générateur P.Durable 25ans'!$B$16*AX$67</f>
        <v>1</v>
      </c>
      <c r="AZ76" s="826" t="s">
        <v>447</v>
      </c>
      <c r="BA76" s="833">
        <f>(BA60*AY$76)*(AY$73*BA62)</f>
        <v>96.867432671284192</v>
      </c>
      <c r="BB76" s="832"/>
      <c r="BC76" s="345"/>
      <c r="BD76" s="826" t="s">
        <v>415</v>
      </c>
      <c r="BE76" s="832">
        <f>'Générateur P.Durable 25ans'!$B$16*BD$67</f>
        <v>1</v>
      </c>
      <c r="BF76" s="826" t="s">
        <v>447</v>
      </c>
      <c r="BG76" s="833">
        <f>(BG60*BE$76)*(BE$73*BG62)</f>
        <v>108.20035116252632</v>
      </c>
      <c r="BH76" s="832"/>
      <c r="BI76" s="345"/>
      <c r="BJ76" s="826" t="s">
        <v>415</v>
      </c>
      <c r="BK76" s="832">
        <f>'Générateur P.Durable 25ans'!$B$16*BJ$67</f>
        <v>1</v>
      </c>
      <c r="BL76" s="826" t="s">
        <v>447</v>
      </c>
      <c r="BM76" s="833">
        <f>(BM60*BK$76)*(BK$73*BM62)</f>
        <v>117.24045022074154</v>
      </c>
      <c r="BN76" s="832"/>
      <c r="BO76" s="345"/>
      <c r="BP76" s="826" t="s">
        <v>415</v>
      </c>
      <c r="BQ76" s="832">
        <f>'Générateur P.Durable 25ans'!$B$16*BP$67</f>
        <v>1</v>
      </c>
      <c r="BR76" s="826" t="s">
        <v>447</v>
      </c>
      <c r="BS76" s="833">
        <f>(BS60*BQ$76)*(BQ$73*BS62)</f>
        <v>124.24652725030704</v>
      </c>
      <c r="BT76" s="832"/>
      <c r="BU76" s="345"/>
      <c r="BV76" s="826" t="s">
        <v>415</v>
      </c>
      <c r="BW76" s="832">
        <f>'Générateur P.Durable 25ans'!$B$16*BV$67</f>
        <v>1</v>
      </c>
      <c r="BX76" s="826" t="s">
        <v>447</v>
      </c>
      <c r="BY76" s="833">
        <f>(BY60*BW$76)*(BW$73*BY62)</f>
        <v>129.56134855882013</v>
      </c>
      <c r="BZ76" s="832"/>
      <c r="CA76" s="345"/>
      <c r="CB76" s="826" t="s">
        <v>415</v>
      </c>
      <c r="CC76" s="832">
        <f>'Générateur P.Durable 25ans'!$B$16*CB$67</f>
        <v>1</v>
      </c>
      <c r="CD76" s="826" t="s">
        <v>447</v>
      </c>
      <c r="CE76" s="833">
        <f>(CE60*CC$76)*(CC$73*CE62)</f>
        <v>133.53029988246067</v>
      </c>
      <c r="CF76" s="832"/>
      <c r="CG76" s="345"/>
      <c r="CH76" s="826" t="s">
        <v>415</v>
      </c>
      <c r="CI76" s="832">
        <f>'Générateur P.Durable 25ans'!$B$16*CH$67</f>
        <v>1</v>
      </c>
      <c r="CJ76" s="826" t="s">
        <v>447</v>
      </c>
      <c r="CK76" s="833">
        <f>(CK60*CI$76)*(CI$73*CK62)</f>
        <v>136.46037270174651</v>
      </c>
      <c r="CL76" s="832"/>
      <c r="CM76" s="345"/>
      <c r="CN76" s="826" t="s">
        <v>415</v>
      </c>
      <c r="CO76" s="832">
        <f>'Générateur P.Durable 25ans'!$B$16*CN$67</f>
        <v>1</v>
      </c>
      <c r="CP76" s="826" t="s">
        <v>447</v>
      </c>
      <c r="CQ76" s="833">
        <f>(CQ60*CO$76)*(CO$73*CQ62)</f>
        <v>138.60553381770913</v>
      </c>
      <c r="CR76" s="832"/>
      <c r="CS76" s="345"/>
      <c r="CT76" s="826" t="s">
        <v>415</v>
      </c>
      <c r="CU76" s="832">
        <f>'Générateur P.Durable 25ans'!$B$16*CT$67</f>
        <v>1</v>
      </c>
      <c r="CV76" s="826" t="s">
        <v>447</v>
      </c>
      <c r="CW76" s="833">
        <f>(CW60*CU$76)*(CU$73*CW62)</f>
        <v>140.1665972985513</v>
      </c>
      <c r="CX76" s="832"/>
      <c r="CY76" s="345"/>
      <c r="CZ76" s="826" t="s">
        <v>415</v>
      </c>
      <c r="DA76" s="832">
        <f>'Générateur P.Durable 25ans'!$B$16*CZ$67</f>
        <v>1</v>
      </c>
      <c r="DB76" s="826" t="s">
        <v>447</v>
      </c>
      <c r="DC76" s="833">
        <f>(DC60*DA$76)*(DA$73*DC62)</f>
        <v>141.2976675114933</v>
      </c>
      <c r="DD76" s="832"/>
      <c r="DE76" s="345"/>
      <c r="DF76" s="826" t="s">
        <v>415</v>
      </c>
      <c r="DG76" s="832">
        <f>'Générateur P.Durable 25ans'!$B$16*DF$67</f>
        <v>1</v>
      </c>
      <c r="DH76" s="826" t="s">
        <v>447</v>
      </c>
      <c r="DI76" s="833">
        <f>(DI60*DG$76)*(DG$73*DI62)</f>
        <v>142.11461848486456</v>
      </c>
      <c r="DJ76" s="832"/>
      <c r="DK76" s="345"/>
      <c r="DL76" s="826" t="s">
        <v>415</v>
      </c>
      <c r="DM76" s="832">
        <f>'Générateur P.Durable 25ans'!$B$16*DL$67</f>
        <v>1</v>
      </c>
      <c r="DN76" s="826" t="s">
        <v>447</v>
      </c>
      <c r="DO76" s="833">
        <f>(DO60*DM$76)*(DM$73*DO62)</f>
        <v>142.70335692154697</v>
      </c>
      <c r="DP76" s="832"/>
      <c r="DQ76" s="345"/>
      <c r="DR76" s="826" t="s">
        <v>415</v>
      </c>
      <c r="DS76" s="832">
        <f>'Générateur P.Durable 25ans'!$B$16*DR$67</f>
        <v>1</v>
      </c>
      <c r="DT76" s="826" t="s">
        <v>447</v>
      </c>
      <c r="DU76" s="833">
        <f>(DU60*DS$76)*(DS$73*DU62)</f>
        <v>143.12694589204196</v>
      </c>
      <c r="DV76" s="832"/>
      <c r="DW76" s="345"/>
      <c r="DX76" s="826" t="s">
        <v>415</v>
      </c>
      <c r="DY76" s="832">
        <f>'Générateur P.Durable 25ans'!$B$16*DX$67</f>
        <v>1</v>
      </c>
      <c r="DZ76" s="826" t="s">
        <v>447</v>
      </c>
      <c r="EA76" s="833">
        <f>(EA60*DY$76)*(DY$73*EA62)</f>
        <v>143.43135760995719</v>
      </c>
      <c r="EB76" s="832"/>
      <c r="EC76" s="345"/>
      <c r="ED76" s="826" t="s">
        <v>415</v>
      </c>
      <c r="EE76" s="832">
        <f>'Générateur P.Durable 25ans'!$B$16*ED$67</f>
        <v>1</v>
      </c>
      <c r="EF76" s="826" t="s">
        <v>447</v>
      </c>
      <c r="EG76" s="833">
        <f>(EG60*EE$76)*(EE$73*EG62)</f>
        <v>143.64994009046984</v>
      </c>
      <c r="EH76" s="832"/>
      <c r="EI76" s="345"/>
      <c r="EJ76" s="826" t="s">
        <v>415</v>
      </c>
      <c r="EK76" s="832">
        <f>'Générateur P.Durable 25ans'!$B$16*EJ$67</f>
        <v>1</v>
      </c>
      <c r="EL76" s="826" t="s">
        <v>447</v>
      </c>
      <c r="EM76" s="833">
        <f>(EM60*EK$76)*(EK$73*EM62)</f>
        <v>143.80679898789313</v>
      </c>
      <c r="EN76" s="832"/>
      <c r="EO76" s="345"/>
      <c r="EP76" s="826" t="s">
        <v>415</v>
      </c>
      <c r="EQ76" s="832">
        <f>'Générateur P.Durable 25ans'!$B$16*EP$67</f>
        <v>1</v>
      </c>
      <c r="ER76" s="826" t="s">
        <v>447</v>
      </c>
      <c r="ES76" s="833">
        <f>(ES60*EQ$76)*(EQ$73*ES62)</f>
        <v>143.91931553764172</v>
      </c>
      <c r="ET76" s="832"/>
      <c r="EU76" s="345"/>
      <c r="EV76" s="826" t="s">
        <v>415</v>
      </c>
      <c r="EW76" s="832">
        <f>'Générateur P.Durable 25ans'!$B$16*EV$67</f>
        <v>1</v>
      </c>
      <c r="EX76" s="826" t="s">
        <v>447</v>
      </c>
      <c r="EY76" s="833">
        <f>(EY60*EW$76)*(EW$73*EY62)</f>
        <v>144</v>
      </c>
      <c r="EZ76" s="832"/>
      <c r="FA76" s="345"/>
      <c r="FB76" s="826" t="s">
        <v>415</v>
      </c>
      <c r="FC76" s="832">
        <f>'Générateur P.Durable 25ans'!$B$16*FB$67</f>
        <v>1</v>
      </c>
      <c r="FD76" s="826" t="s">
        <v>447</v>
      </c>
      <c r="FE76" s="833">
        <f>(FE60*FC$76)*(FC$73*FE62)</f>
        <v>144</v>
      </c>
      <c r="FF76" s="832"/>
      <c r="FG76" s="345"/>
      <c r="FH76" s="826" t="s">
        <v>415</v>
      </c>
      <c r="FI76" s="832">
        <f>'Générateur P.Durable 25ans'!$B$16*FH$67</f>
        <v>1</v>
      </c>
      <c r="FJ76" s="826" t="s">
        <v>447</v>
      </c>
      <c r="FK76" s="833">
        <f>(FK60*FI$76)*(FI$73*FK62)</f>
        <v>144</v>
      </c>
      <c r="FL76" s="832"/>
      <c r="FM76" s="345"/>
      <c r="FN76" s="826" t="s">
        <v>415</v>
      </c>
      <c r="FO76" s="832">
        <f>'Générateur P.Durable 25ans'!$B$16*FN$67</f>
        <v>1</v>
      </c>
      <c r="FP76" s="826" t="s">
        <v>447</v>
      </c>
      <c r="FQ76" s="833">
        <f>(FQ60*FO$76)*(FO$73*FQ62)</f>
        <v>144</v>
      </c>
      <c r="FR76" s="832"/>
      <c r="FS76" s="345"/>
      <c r="FT76" s="826" t="s">
        <v>415</v>
      </c>
      <c r="FU76" s="832">
        <f>'Générateur P.Durable 25ans'!$B$16*FT$67</f>
        <v>1</v>
      </c>
      <c r="FV76" s="826" t="s">
        <v>447</v>
      </c>
      <c r="FW76" s="833">
        <f>(FW60*FU$76)*(FU$73*FW62)</f>
        <v>144</v>
      </c>
      <c r="FX76" s="832"/>
      <c r="FY76" s="345"/>
    </row>
    <row r="77" spans="1:181" x14ac:dyDescent="0.3">
      <c r="A77" s="19"/>
      <c r="B77" s="851"/>
      <c r="E77" s="835" t="s">
        <v>481</v>
      </c>
      <c r="F77" s="839">
        <f>SUM(E73:E76)</f>
        <v>0</v>
      </c>
      <c r="G77" s="345"/>
      <c r="H77" s="851"/>
      <c r="K77" s="835" t="s">
        <v>481</v>
      </c>
      <c r="L77" s="839">
        <f>SUM(K73:K76)</f>
        <v>8.0763461749283696</v>
      </c>
      <c r="M77" s="345"/>
      <c r="N77" s="851"/>
      <c r="Q77" s="835" t="s">
        <v>481</v>
      </c>
      <c r="R77" s="839">
        <f>SUM(Q73:Q76)</f>
        <v>34.142200432211013</v>
      </c>
      <c r="S77" s="345"/>
      <c r="T77" s="851"/>
      <c r="W77" s="835" t="s">
        <v>481</v>
      </c>
      <c r="X77" s="839">
        <f>SUM(W73:W76)</f>
        <v>78.222955243267748</v>
      </c>
      <c r="Y77" s="345"/>
      <c r="Z77" s="851"/>
      <c r="AC77" s="835" t="s">
        <v>481</v>
      </c>
      <c r="AD77" s="839">
        <f>SUM(AC73:AC76)</f>
        <v>136.56880172884399</v>
      </c>
      <c r="AE77" s="345"/>
      <c r="AF77" s="851"/>
      <c r="AI77" s="835" t="s">
        <v>481</v>
      </c>
      <c r="AJ77" s="839">
        <f>SUM(AI73:AI76)</f>
        <v>202.82296732146474</v>
      </c>
      <c r="AK77" s="345"/>
      <c r="AL77" s="851"/>
      <c r="AO77" s="835" t="s">
        <v>481</v>
      </c>
      <c r="AP77" s="839">
        <f>SUM(AO73:AO76)</f>
        <v>270.09469616514252</v>
      </c>
      <c r="AQ77" s="345"/>
      <c r="AR77" s="851"/>
      <c r="AU77" s="835" t="s">
        <v>481</v>
      </c>
      <c r="AV77" s="839">
        <f>SUM(AU73:AU76)</f>
        <v>332.7878656027068</v>
      </c>
      <c r="AW77" s="345"/>
      <c r="AX77" s="851"/>
      <c r="BA77" s="835" t="s">
        <v>481</v>
      </c>
      <c r="BB77" s="839">
        <f>SUM(BA73:BA76)</f>
        <v>387.46973068513677</v>
      </c>
      <c r="BC77" s="345"/>
      <c r="BD77" s="851"/>
      <c r="BG77" s="835" t="s">
        <v>481</v>
      </c>
      <c r="BH77" s="839">
        <f>SUM(BG73:BG76)</f>
        <v>432.80140465010527</v>
      </c>
      <c r="BI77" s="345"/>
      <c r="BJ77" s="851"/>
      <c r="BM77" s="835" t="s">
        <v>481</v>
      </c>
      <c r="BN77" s="839">
        <f>SUM(BM73:BM76)</f>
        <v>468.96180088296614</v>
      </c>
      <c r="BO77" s="345"/>
      <c r="BP77" s="851"/>
      <c r="BS77" s="835" t="s">
        <v>481</v>
      </c>
      <c r="BT77" s="839">
        <f>SUM(BS73:BS76)</f>
        <v>496.98610900122816</v>
      </c>
      <c r="BU77" s="345"/>
      <c r="BV77" s="851"/>
      <c r="BY77" s="835" t="s">
        <v>481</v>
      </c>
      <c r="BZ77" s="839">
        <f>SUM(BY73:BY76)</f>
        <v>518.24539423528051</v>
      </c>
      <c r="CA77" s="345"/>
      <c r="CB77" s="851"/>
      <c r="CE77" s="835" t="s">
        <v>481</v>
      </c>
      <c r="CF77" s="839">
        <f>SUM(CE73:CE76)</f>
        <v>534.12119952984267</v>
      </c>
      <c r="CG77" s="345"/>
      <c r="CH77" s="851"/>
      <c r="CK77" s="835" t="s">
        <v>481</v>
      </c>
      <c r="CL77" s="839">
        <f>SUM(CK73:CK76)</f>
        <v>545.84149080698603</v>
      </c>
      <c r="CM77" s="345"/>
      <c r="CN77" s="851"/>
      <c r="CQ77" s="835" t="s">
        <v>481</v>
      </c>
      <c r="CR77" s="839">
        <f>SUM(CQ73:CQ76)</f>
        <v>554.42213527083652</v>
      </c>
      <c r="CS77" s="345"/>
      <c r="CT77" s="851"/>
      <c r="CW77" s="835" t="s">
        <v>481</v>
      </c>
      <c r="CX77" s="839">
        <f>SUM(CW73:CW76)</f>
        <v>560.66638919420518</v>
      </c>
      <c r="CY77" s="345"/>
      <c r="CZ77" s="851"/>
      <c r="DC77" s="835" t="s">
        <v>481</v>
      </c>
      <c r="DD77" s="839">
        <f>SUM(DC73:DC76)</f>
        <v>565.19067004597321</v>
      </c>
      <c r="DE77" s="345"/>
      <c r="DF77" s="851"/>
      <c r="DI77" s="835" t="s">
        <v>481</v>
      </c>
      <c r="DJ77" s="839">
        <f>SUM(DI73:DI76)</f>
        <v>568.45847393945826</v>
      </c>
      <c r="DK77" s="345"/>
      <c r="DL77" s="851"/>
      <c r="DO77" s="835" t="s">
        <v>481</v>
      </c>
      <c r="DP77" s="839">
        <f>SUM(DO73:DO76)</f>
        <v>570.81342768618788</v>
      </c>
      <c r="DQ77" s="345"/>
      <c r="DR77" s="851"/>
      <c r="DU77" s="835" t="s">
        <v>481</v>
      </c>
      <c r="DV77" s="839">
        <f>SUM(DU73:DU76)</f>
        <v>572.50778356816784</v>
      </c>
      <c r="DW77" s="345"/>
      <c r="DX77" s="851"/>
      <c r="EA77" s="835" t="s">
        <v>481</v>
      </c>
      <c r="EB77" s="839">
        <f>SUM(EA73:EA76)</f>
        <v>573.72543043982876</v>
      </c>
      <c r="EC77" s="345"/>
      <c r="ED77" s="851"/>
      <c r="EG77" s="835" t="s">
        <v>481</v>
      </c>
      <c r="EH77" s="839">
        <f>SUM(EG73:EG76)</f>
        <v>574.59976036187936</v>
      </c>
      <c r="EI77" s="345"/>
      <c r="EJ77" s="851"/>
      <c r="EM77" s="835" t="s">
        <v>481</v>
      </c>
      <c r="EN77" s="839">
        <f>SUM(EM73:EM76)</f>
        <v>575.22719595157253</v>
      </c>
      <c r="EO77" s="345"/>
      <c r="EP77" s="851"/>
      <c r="ES77" s="835" t="s">
        <v>481</v>
      </c>
      <c r="ET77" s="839">
        <f>SUM(ES73:ES76)</f>
        <v>575.67726215056689</v>
      </c>
      <c r="EU77" s="345"/>
      <c r="EV77" s="851"/>
      <c r="EY77" s="835" t="s">
        <v>481</v>
      </c>
      <c r="EZ77" s="839">
        <f>SUM(EY73:EY76)</f>
        <v>576</v>
      </c>
      <c r="FA77" s="345"/>
      <c r="FB77" s="851"/>
      <c r="FE77" s="835" t="s">
        <v>481</v>
      </c>
      <c r="FF77" s="839">
        <f>SUM(FE73:FE76)</f>
        <v>576</v>
      </c>
      <c r="FG77" s="345"/>
      <c r="FH77" s="851"/>
      <c r="FK77" s="835" t="s">
        <v>481</v>
      </c>
      <c r="FL77" s="839">
        <f>SUM(FK73:FK76)</f>
        <v>576</v>
      </c>
      <c r="FM77" s="345"/>
      <c r="FN77" s="851"/>
      <c r="FQ77" s="835" t="s">
        <v>481</v>
      </c>
      <c r="FR77" s="839">
        <f>SUM(FQ73:FQ76)</f>
        <v>576</v>
      </c>
      <c r="FS77" s="345"/>
      <c r="FT77" s="851"/>
      <c r="FW77" s="835" t="s">
        <v>481</v>
      </c>
      <c r="FX77" s="839">
        <f>SUM(FW73:FW76)</f>
        <v>576</v>
      </c>
      <c r="FY77" s="345"/>
    </row>
    <row r="78" spans="1:181" ht="15" thickBot="1" x14ac:dyDescent="0.35">
      <c r="A78" s="19"/>
      <c r="G78" s="345"/>
      <c r="M78" s="345"/>
      <c r="S78" s="345"/>
      <c r="Y78" s="345"/>
      <c r="AE78" s="345"/>
      <c r="AK78" s="345"/>
      <c r="AQ78" s="345"/>
      <c r="AW78" s="345"/>
      <c r="BC78" s="345"/>
      <c r="BI78" s="345"/>
      <c r="BO78" s="345"/>
      <c r="BU78" s="345"/>
      <c r="CA78" s="345"/>
      <c r="CG78" s="345"/>
      <c r="CM78" s="345"/>
      <c r="CS78" s="345"/>
      <c r="CY78" s="345"/>
      <c r="DE78" s="345"/>
      <c r="DK78" s="345"/>
      <c r="DQ78" s="345"/>
      <c r="DW78" s="345"/>
      <c r="EC78" s="345"/>
      <c r="EI78" s="345"/>
      <c r="EO78" s="345"/>
      <c r="EU78" s="345"/>
      <c r="FA78" s="345"/>
      <c r="FG78" s="345"/>
      <c r="FM78" s="345"/>
      <c r="FS78" s="345"/>
      <c r="FY78" s="345"/>
    </row>
    <row r="79" spans="1:181" x14ac:dyDescent="0.3">
      <c r="A79" s="19"/>
      <c r="B79" s="838" t="s">
        <v>483</v>
      </c>
      <c r="C79" s="600" t="s">
        <v>429</v>
      </c>
      <c r="D79" s="672" t="s">
        <v>482</v>
      </c>
      <c r="G79" s="345"/>
      <c r="H79" s="838" t="s">
        <v>483</v>
      </c>
      <c r="I79" s="600" t="s">
        <v>429</v>
      </c>
      <c r="J79" s="672" t="s">
        <v>482</v>
      </c>
      <c r="M79" s="345"/>
      <c r="N79" s="838" t="s">
        <v>483</v>
      </c>
      <c r="O79" s="600" t="s">
        <v>429</v>
      </c>
      <c r="P79" s="672" t="s">
        <v>482</v>
      </c>
      <c r="S79" s="345"/>
      <c r="T79" s="838" t="s">
        <v>483</v>
      </c>
      <c r="U79" s="600" t="s">
        <v>429</v>
      </c>
      <c r="V79" s="672" t="s">
        <v>482</v>
      </c>
      <c r="Y79" s="345"/>
      <c r="Z79" s="838" t="s">
        <v>483</v>
      </c>
      <c r="AA79" s="600" t="s">
        <v>429</v>
      </c>
      <c r="AB79" s="672" t="s">
        <v>482</v>
      </c>
      <c r="AE79" s="345"/>
      <c r="AF79" s="838" t="s">
        <v>483</v>
      </c>
      <c r="AG79" s="600" t="s">
        <v>429</v>
      </c>
      <c r="AH79" s="672" t="s">
        <v>482</v>
      </c>
      <c r="AK79" s="345"/>
      <c r="AL79" s="838" t="s">
        <v>483</v>
      </c>
      <c r="AM79" s="600" t="s">
        <v>429</v>
      </c>
      <c r="AN79" s="672" t="s">
        <v>482</v>
      </c>
      <c r="AQ79" s="345"/>
      <c r="AR79" s="838" t="s">
        <v>483</v>
      </c>
      <c r="AS79" s="600" t="s">
        <v>429</v>
      </c>
      <c r="AT79" s="672" t="s">
        <v>482</v>
      </c>
      <c r="AW79" s="345"/>
      <c r="AX79" s="838" t="s">
        <v>483</v>
      </c>
      <c r="AY79" s="600" t="s">
        <v>429</v>
      </c>
      <c r="AZ79" s="672" t="s">
        <v>482</v>
      </c>
      <c r="BC79" s="345"/>
      <c r="BD79" s="838" t="s">
        <v>483</v>
      </c>
      <c r="BE79" s="600" t="s">
        <v>429</v>
      </c>
      <c r="BF79" s="672" t="s">
        <v>482</v>
      </c>
      <c r="BI79" s="345"/>
      <c r="BJ79" s="838" t="s">
        <v>483</v>
      </c>
      <c r="BK79" s="600" t="s">
        <v>429</v>
      </c>
      <c r="BL79" s="672" t="s">
        <v>482</v>
      </c>
      <c r="BO79" s="345"/>
      <c r="BP79" s="838" t="s">
        <v>483</v>
      </c>
      <c r="BQ79" s="600" t="s">
        <v>429</v>
      </c>
      <c r="BR79" s="672" t="s">
        <v>482</v>
      </c>
      <c r="BU79" s="345"/>
      <c r="BV79" s="838" t="s">
        <v>483</v>
      </c>
      <c r="BW79" s="600" t="s">
        <v>429</v>
      </c>
      <c r="BX79" s="672" t="s">
        <v>482</v>
      </c>
      <c r="CA79" s="345"/>
      <c r="CB79" s="838" t="s">
        <v>483</v>
      </c>
      <c r="CC79" s="600" t="s">
        <v>429</v>
      </c>
      <c r="CD79" s="672" t="s">
        <v>482</v>
      </c>
      <c r="CG79" s="345"/>
      <c r="CH79" s="838" t="s">
        <v>483</v>
      </c>
      <c r="CI79" s="600" t="s">
        <v>429</v>
      </c>
      <c r="CJ79" s="672" t="s">
        <v>482</v>
      </c>
      <c r="CM79" s="345"/>
      <c r="CN79" s="838" t="s">
        <v>483</v>
      </c>
      <c r="CO79" s="600" t="s">
        <v>429</v>
      </c>
      <c r="CP79" s="672" t="s">
        <v>482</v>
      </c>
      <c r="CS79" s="345"/>
      <c r="CT79" s="838" t="s">
        <v>483</v>
      </c>
      <c r="CU79" s="600" t="s">
        <v>429</v>
      </c>
      <c r="CV79" s="672" t="s">
        <v>482</v>
      </c>
      <c r="CY79" s="345"/>
      <c r="CZ79" s="838" t="s">
        <v>483</v>
      </c>
      <c r="DA79" s="600" t="s">
        <v>429</v>
      </c>
      <c r="DB79" s="672" t="s">
        <v>482</v>
      </c>
      <c r="DE79" s="345"/>
      <c r="DF79" s="838" t="s">
        <v>483</v>
      </c>
      <c r="DG79" s="600" t="s">
        <v>429</v>
      </c>
      <c r="DH79" s="672" t="s">
        <v>482</v>
      </c>
      <c r="DK79" s="345"/>
      <c r="DL79" s="838" t="s">
        <v>483</v>
      </c>
      <c r="DM79" s="600" t="s">
        <v>429</v>
      </c>
      <c r="DN79" s="672" t="s">
        <v>482</v>
      </c>
      <c r="DQ79" s="345"/>
      <c r="DR79" s="838" t="s">
        <v>483</v>
      </c>
      <c r="DS79" s="600" t="s">
        <v>429</v>
      </c>
      <c r="DT79" s="672" t="s">
        <v>482</v>
      </c>
      <c r="DW79" s="345"/>
      <c r="DX79" s="838" t="s">
        <v>483</v>
      </c>
      <c r="DY79" s="600" t="s">
        <v>429</v>
      </c>
      <c r="DZ79" s="672" t="s">
        <v>482</v>
      </c>
      <c r="EC79" s="345"/>
      <c r="ED79" s="838" t="s">
        <v>483</v>
      </c>
      <c r="EE79" s="600" t="s">
        <v>429</v>
      </c>
      <c r="EF79" s="672" t="s">
        <v>482</v>
      </c>
      <c r="EI79" s="345"/>
      <c r="EJ79" s="838" t="s">
        <v>483</v>
      </c>
      <c r="EK79" s="600" t="s">
        <v>429</v>
      </c>
      <c r="EL79" s="672" t="s">
        <v>482</v>
      </c>
      <c r="EO79" s="345"/>
      <c r="EP79" s="838" t="s">
        <v>483</v>
      </c>
      <c r="EQ79" s="600" t="s">
        <v>429</v>
      </c>
      <c r="ER79" s="672" t="s">
        <v>482</v>
      </c>
      <c r="EU79" s="345"/>
      <c r="EV79" s="838" t="s">
        <v>483</v>
      </c>
      <c r="EW79" s="600" t="s">
        <v>429</v>
      </c>
      <c r="EX79" s="672" t="s">
        <v>482</v>
      </c>
      <c r="FA79" s="345"/>
      <c r="FB79" s="838" t="s">
        <v>483</v>
      </c>
      <c r="FC79" s="600" t="s">
        <v>429</v>
      </c>
      <c r="FD79" s="672" t="s">
        <v>482</v>
      </c>
      <c r="FG79" s="345"/>
      <c r="FH79" s="838" t="s">
        <v>483</v>
      </c>
      <c r="FI79" s="600" t="s">
        <v>429</v>
      </c>
      <c r="FJ79" s="672" t="s">
        <v>482</v>
      </c>
      <c r="FM79" s="345"/>
      <c r="FN79" s="838" t="s">
        <v>483</v>
      </c>
      <c r="FO79" s="600" t="s">
        <v>429</v>
      </c>
      <c r="FP79" s="672" t="s">
        <v>482</v>
      </c>
      <c r="FS79" s="345"/>
      <c r="FT79" s="838" t="s">
        <v>483</v>
      </c>
      <c r="FU79" s="600" t="s">
        <v>429</v>
      </c>
      <c r="FV79" s="672" t="s">
        <v>482</v>
      </c>
      <c r="FY79" s="345"/>
    </row>
    <row r="80" spans="1:181" x14ac:dyDescent="0.3">
      <c r="A80" s="19"/>
      <c r="B80" s="827" t="s">
        <v>418</v>
      </c>
      <c r="C80" s="835">
        <f>C64-((C$74*E63)+(C$76*E62))</f>
        <v>190</v>
      </c>
      <c r="D80" s="834">
        <f>C80*C$73*E60</f>
        <v>0</v>
      </c>
      <c r="G80" s="345"/>
      <c r="H80" s="827" t="s">
        <v>418</v>
      </c>
      <c r="I80" s="835">
        <f>I64-((I$74*K63)+(I$76*K62))</f>
        <v>187.15810869755222</v>
      </c>
      <c r="J80" s="834">
        <f>I80*I$73*K60</f>
        <v>265.94150064507545</v>
      </c>
      <c r="M80" s="345"/>
      <c r="N80" s="827" t="s">
        <v>418</v>
      </c>
      <c r="O80" s="835">
        <f>O64-((O$74*Q63)+(O$76*Q62))</f>
        <v>184.15686724160651</v>
      </c>
      <c r="P80" s="834">
        <f>O80*O$73*Q60</f>
        <v>538.02651183127512</v>
      </c>
      <c r="S80" s="345"/>
      <c r="T80" s="827" t="s">
        <v>418</v>
      </c>
      <c r="U80" s="835">
        <f>U64-((U$74*W63)+(U$76*W62))</f>
        <v>181.15562578566082</v>
      </c>
      <c r="V80" s="834">
        <f>U80*U$73*W60</f>
        <v>801.10407274058798</v>
      </c>
      <c r="Y80" s="345"/>
      <c r="Z80" s="827" t="s">
        <v>418</v>
      </c>
      <c r="AA80" s="835">
        <f>AA64-((AA$74*AC63)+(AA$76*AC62))</f>
        <v>178.31373448321304</v>
      </c>
      <c r="AB80" s="834">
        <f>AA80*AA$73*AC60</f>
        <v>1041.9108232303392</v>
      </c>
      <c r="AE80" s="345"/>
      <c r="AF80" s="827" t="s">
        <v>418</v>
      </c>
      <c r="AG80" s="835">
        <f>AG64-((AG$74*AI63)+(AG$76*AI62))</f>
        <v>175.75840713538457</v>
      </c>
      <c r="AH80" s="834">
        <f>AG80*AG$73*AI60</f>
        <v>1251.539838477732</v>
      </c>
      <c r="AK80" s="345"/>
      <c r="AL80" s="827" t="s">
        <v>418</v>
      </c>
      <c r="AM80" s="835">
        <f>AM64-((AM$74*AO63)+(AM$76*AO62))</f>
        <v>173.56544201491434</v>
      </c>
      <c r="AN80" s="834">
        <f>AM80*AM$73*AO60</f>
        <v>1426.2356605005655</v>
      </c>
      <c r="AQ80" s="345"/>
      <c r="AR80" s="827" t="s">
        <v>418</v>
      </c>
      <c r="AS80" s="835">
        <f>AS64-((AS$74*AU63)+(AS$76*AU62))</f>
        <v>171.75752578177219</v>
      </c>
      <c r="AT80" s="834">
        <f>AS80*AS$73*AU60</f>
        <v>1566.64111793029</v>
      </c>
      <c r="AW80" s="345"/>
      <c r="AX80" s="827" t="s">
        <v>418</v>
      </c>
      <c r="AY80" s="835">
        <f>AY64-((AY$74*BA63)+(AY$76*BA62))</f>
        <v>170.31574917135183</v>
      </c>
      <c r="AZ80" s="834">
        <f>AY80*AY$73*BA60</f>
        <v>1676.2689633790094</v>
      </c>
      <c r="BC80" s="345"/>
      <c r="BD80" s="827" t="s">
        <v>418</v>
      </c>
      <c r="BE80" s="835">
        <f>BE64-((BE$74*BG63)+(BE$76*BG62))</f>
        <v>169.19612044232844</v>
      </c>
      <c r="BF80" s="834">
        <f>BE80*BE$73*BG60</f>
        <v>1759.9678556537472</v>
      </c>
      <c r="BI80" s="345"/>
      <c r="BJ80" s="827" t="s">
        <v>418</v>
      </c>
      <c r="BK80" s="835">
        <f>BK64-((BK$74*BM63)+(BK$76*BM62))</f>
        <v>168.34447412591959</v>
      </c>
      <c r="BL80" s="834">
        <f>BK80*BK$73*BM60</f>
        <v>1822.7940575961559</v>
      </c>
      <c r="BO80" s="345"/>
      <c r="BP80" s="827" t="s">
        <v>418</v>
      </c>
      <c r="BQ80" s="835">
        <f>BQ64-((BQ$74*BS63)+(BQ$76*BS62))</f>
        <v>167.70681474079515</v>
      </c>
      <c r="BR80" s="834">
        <f>BQ80*BQ$73*BS60</f>
        <v>1869.3595451238461</v>
      </c>
      <c r="BU80" s="345"/>
      <c r="BV80" s="827" t="s">
        <v>418</v>
      </c>
      <c r="BW80" s="835">
        <f>BW64-((BW$74*BY63)+(BW$76*BY62))</f>
        <v>167.23499628299436</v>
      </c>
      <c r="BX80" s="834">
        <f>BW80*BW$73*BY60</f>
        <v>1903.5526559978953</v>
      </c>
      <c r="CA80" s="345"/>
      <c r="CB80" s="827" t="s">
        <v>418</v>
      </c>
      <c r="CC80" s="835">
        <f>CC64-((CC$74*CE63)+(CC$76*CE62))</f>
        <v>166.88893772389849</v>
      </c>
      <c r="CD80" s="834">
        <f>CC80*CC$73*CE60</f>
        <v>1928.490316464723</v>
      </c>
      <c r="CG80" s="345"/>
      <c r="CH80" s="827" t="s">
        <v>418</v>
      </c>
      <c r="CI80" s="835">
        <f>CI64-((CI$74*CK63)+(CI$76*CK62))</f>
        <v>166.63674913872245</v>
      </c>
      <c r="CJ80" s="834">
        <f>CI80*CI$73*CK60</f>
        <v>1946.5880864178739</v>
      </c>
      <c r="CM80" s="345"/>
      <c r="CN80" s="827" t="s">
        <v>418</v>
      </c>
      <c r="CO80" s="835">
        <f>CO64-((CO$74*CQ63)+(CO$76*CQ62))</f>
        <v>166.45382971116456</v>
      </c>
      <c r="CP80" s="834">
        <f>CO80*CO$73*CQ60</f>
        <v>1959.6751098039479</v>
      </c>
      <c r="CS80" s="345"/>
      <c r="CT80" s="827" t="s">
        <v>418</v>
      </c>
      <c r="CU80" s="835">
        <f>CU64-((CU$74*CW63)+(CU$76*CW62))</f>
        <v>166.32160501228589</v>
      </c>
      <c r="CV80" s="834">
        <f>CU80*CU$73*CW60</f>
        <v>1969.114329235739</v>
      </c>
      <c r="CY80" s="345"/>
      <c r="CZ80" s="827" t="s">
        <v>418</v>
      </c>
      <c r="DA80" s="835">
        <f>DA64-((DA$74*DC63)+(DA$76*DC62))</f>
        <v>166.22626091575049</v>
      </c>
      <c r="DB80" s="834">
        <f>DA80*DA$73*DC60</f>
        <v>1975.909877980718</v>
      </c>
      <c r="DE80" s="345"/>
      <c r="DF80" s="827" t="s">
        <v>418</v>
      </c>
      <c r="DG80" s="835">
        <f>DG64-((DG$74*DI63)+(DG$76*DI62))</f>
        <v>166.15763279497065</v>
      </c>
      <c r="DH80" s="834">
        <f>DG80*DG$73*DI60</f>
        <v>1980.7956475080573</v>
      </c>
      <c r="DK80" s="345"/>
      <c r="DL80" s="827" t="s">
        <v>418</v>
      </c>
      <c r="DM80" s="835">
        <f>DM64-((DM$74*DO63)+(DM$76*DO62))</f>
        <v>166.10829793241621</v>
      </c>
      <c r="DN80" s="834">
        <f>DM80*DM$73*DO60</f>
        <v>1984.3049825773669</v>
      </c>
      <c r="DQ80" s="345"/>
      <c r="DR80" s="827" t="s">
        <v>418</v>
      </c>
      <c r="DS80" s="835">
        <f>DS64-((DS$74*DU63)+(DS$76*DU62))</f>
        <v>166.07286511994869</v>
      </c>
      <c r="DT80" s="834">
        <f>DS80*DS$73*DU60</f>
        <v>1986.82392182079</v>
      </c>
      <c r="DW80" s="345"/>
      <c r="DX80" s="827" t="s">
        <v>418</v>
      </c>
      <c r="DY80" s="835">
        <f>DY64-((DY$74*EA63)+(DY$76*EA62))</f>
        <v>166.0474337399971</v>
      </c>
      <c r="DZ80" s="834">
        <f>DY80*DY$73*EA60</f>
        <v>1988.6310794803601</v>
      </c>
      <c r="EC80" s="345"/>
      <c r="ED80" s="827" t="s">
        <v>418</v>
      </c>
      <c r="EE80" s="835">
        <f>EE64-((EE$74*EG63)+(EE$76*EG62))</f>
        <v>166.02918940957818</v>
      </c>
      <c r="EF80" s="834">
        <f>EE80*EE$73*EG60</f>
        <v>1989.9271259091342</v>
      </c>
      <c r="EI80" s="345"/>
      <c r="EJ80" s="827" t="s">
        <v>418</v>
      </c>
      <c r="EK80" s="835">
        <f>EK64-((EK$74*EM63)+(EK$76*EM62))</f>
        <v>166.01610548823288</v>
      </c>
      <c r="EL80" s="834">
        <f>EK80*EK$73*EM60</f>
        <v>1990.8563806420893</v>
      </c>
      <c r="EO80" s="345"/>
      <c r="EP80" s="827" t="s">
        <v>418</v>
      </c>
      <c r="EQ80" s="835">
        <f>EQ64-((EQ$74*ES63)+(EQ$76*ES62))</f>
        <v>166.00672464729823</v>
      </c>
      <c r="ER80" s="834">
        <f>EQ80*EQ$73*ES60</f>
        <v>1991.5225274313862</v>
      </c>
      <c r="EU80" s="345"/>
      <c r="EV80" s="827" t="s">
        <v>418</v>
      </c>
      <c r="EW80" s="835">
        <f>EW64-((EW$74*EY63)+(EW$76*EY62))</f>
        <v>166</v>
      </c>
      <c r="EX80" s="834">
        <f>EW80*EW$73*EY60</f>
        <v>1992</v>
      </c>
      <c r="FA80" s="345"/>
      <c r="FB80" s="827" t="s">
        <v>418</v>
      </c>
      <c r="FC80" s="835">
        <f>FC64-((FC$74*FE63)+(FC$76*FE62))</f>
        <v>166</v>
      </c>
      <c r="FD80" s="834">
        <f>FC80*FC$73*FE60</f>
        <v>1992</v>
      </c>
      <c r="FG80" s="345"/>
      <c r="FH80" s="827" t="s">
        <v>418</v>
      </c>
      <c r="FI80" s="835">
        <f>FI64-((FI$74*FK63)+(FI$76*FK62))</f>
        <v>166</v>
      </c>
      <c r="FJ80" s="834">
        <f>FI80*FI$73*FK60</f>
        <v>1992</v>
      </c>
      <c r="FM80" s="345"/>
      <c r="FN80" s="827" t="s">
        <v>418</v>
      </c>
      <c r="FO80" s="835">
        <f>FO64-((FO$74*FQ63)+(FO$76*FQ62))</f>
        <v>166</v>
      </c>
      <c r="FP80" s="834">
        <f>FO80*FO$73*FQ60</f>
        <v>1992</v>
      </c>
      <c r="FS80" s="345"/>
      <c r="FT80" s="827" t="s">
        <v>418</v>
      </c>
      <c r="FU80" s="835">
        <f>FU64-((FU$74*FW63)+(FU$76*FW62))</f>
        <v>166</v>
      </c>
      <c r="FV80" s="834">
        <f>FU80*FU$73*FW60</f>
        <v>1992</v>
      </c>
      <c r="FY80" s="345"/>
    </row>
    <row r="81" spans="1:181" x14ac:dyDescent="0.3">
      <c r="A81" s="19"/>
      <c r="B81" s="827" t="s">
        <v>417</v>
      </c>
      <c r="C81" s="835">
        <f>D64-((C$75*E61)+(C$73*E60))</f>
        <v>190</v>
      </c>
      <c r="D81" s="834">
        <f>C81*C$74*E63</f>
        <v>0</v>
      </c>
      <c r="G81" s="345"/>
      <c r="H81" s="827" t="s">
        <v>417</v>
      </c>
      <c r="I81" s="835">
        <f>J64-((I$75*K61)+(I$73*K60))</f>
        <v>187.15810869755222</v>
      </c>
      <c r="J81" s="834">
        <f>I81*I$74*K63</f>
        <v>265.94150064507545</v>
      </c>
      <c r="M81" s="345"/>
      <c r="N81" s="827" t="s">
        <v>417</v>
      </c>
      <c r="O81" s="835">
        <f>P64-((O$75*Q61)+(O$73*Q60))</f>
        <v>184.15686724160651</v>
      </c>
      <c r="P81" s="834">
        <f>O81*O$74*Q63</f>
        <v>538.02651183127512</v>
      </c>
      <c r="S81" s="345"/>
      <c r="T81" s="827" t="s">
        <v>417</v>
      </c>
      <c r="U81" s="835">
        <f>V64-((U$75*W61)+(U$73*W60))</f>
        <v>181.15562578566082</v>
      </c>
      <c r="V81" s="834">
        <f>U81*U$74*W63</f>
        <v>801.10407274058798</v>
      </c>
      <c r="Y81" s="345"/>
      <c r="Z81" s="827" t="s">
        <v>417</v>
      </c>
      <c r="AA81" s="835">
        <f>AB64-((AA$75*AC61)+(AA$73*AC60))</f>
        <v>178.31373448321304</v>
      </c>
      <c r="AB81" s="834">
        <f>AA81*AA$74*AC63</f>
        <v>1041.9108232303392</v>
      </c>
      <c r="AE81" s="345"/>
      <c r="AF81" s="827" t="s">
        <v>417</v>
      </c>
      <c r="AG81" s="835">
        <f>AH64-((AG$75*AI61)+(AG$73*AI60))</f>
        <v>175.75840713538457</v>
      </c>
      <c r="AH81" s="834">
        <f>AG81*AG$74*AI63</f>
        <v>1251.539838477732</v>
      </c>
      <c r="AK81" s="345"/>
      <c r="AL81" s="827" t="s">
        <v>417</v>
      </c>
      <c r="AM81" s="835">
        <f>AN64-((AM$75*AO61)+(AM$73*AO60))</f>
        <v>173.56544201491434</v>
      </c>
      <c r="AN81" s="834">
        <f>AM81*AM$74*AO63</f>
        <v>1426.2356605005655</v>
      </c>
      <c r="AQ81" s="345"/>
      <c r="AR81" s="827" t="s">
        <v>417</v>
      </c>
      <c r="AS81" s="835">
        <f>AT64-((AS$75*AU61)+(AS$73*AU60))</f>
        <v>171.75752578177219</v>
      </c>
      <c r="AT81" s="834">
        <f>AS81*AS$74*AU63</f>
        <v>1566.64111793029</v>
      </c>
      <c r="AW81" s="345"/>
      <c r="AX81" s="827" t="s">
        <v>417</v>
      </c>
      <c r="AY81" s="835">
        <f>AZ64-((AY$75*BA61)+(AY$73*BA60))</f>
        <v>170.31574917135183</v>
      </c>
      <c r="AZ81" s="834">
        <f>AY81*AY$74*BA63</f>
        <v>1676.2689633790094</v>
      </c>
      <c r="BC81" s="345"/>
      <c r="BD81" s="827" t="s">
        <v>417</v>
      </c>
      <c r="BE81" s="835">
        <f>BF64-((BE$75*BG61)+(BE$73*BG60))</f>
        <v>169.19612044232844</v>
      </c>
      <c r="BF81" s="834">
        <f>BE81*BE$74*BG63</f>
        <v>1759.9678556537472</v>
      </c>
      <c r="BI81" s="345"/>
      <c r="BJ81" s="827" t="s">
        <v>417</v>
      </c>
      <c r="BK81" s="835">
        <f>BL64-((BK$75*BM61)+(BK$73*BM60))</f>
        <v>168.34447412591959</v>
      </c>
      <c r="BL81" s="834">
        <f>BK81*BK$74*BM63</f>
        <v>1822.7940575961559</v>
      </c>
      <c r="BO81" s="345"/>
      <c r="BP81" s="827" t="s">
        <v>417</v>
      </c>
      <c r="BQ81" s="835">
        <f>BR64-((BQ$75*BS61)+(BQ$73*BS60))</f>
        <v>167.70681474079515</v>
      </c>
      <c r="BR81" s="834">
        <f>BQ81*BQ$74*BS63</f>
        <v>1869.3595451238461</v>
      </c>
      <c r="BU81" s="345"/>
      <c r="BV81" s="827" t="s">
        <v>417</v>
      </c>
      <c r="BW81" s="835">
        <f>BX64-((BW$75*BY61)+(BW$73*BY60))</f>
        <v>167.23499628299436</v>
      </c>
      <c r="BX81" s="834">
        <f>BW81*BW$74*BY63</f>
        <v>1903.5526559978953</v>
      </c>
      <c r="CA81" s="345"/>
      <c r="CB81" s="827" t="s">
        <v>417</v>
      </c>
      <c r="CC81" s="835">
        <f>CD64-((CC$75*CE61)+(CC$73*CE60))</f>
        <v>166.88893772389849</v>
      </c>
      <c r="CD81" s="834">
        <f>CC81*CC$74*CE63</f>
        <v>1928.490316464723</v>
      </c>
      <c r="CG81" s="345"/>
      <c r="CH81" s="827" t="s">
        <v>417</v>
      </c>
      <c r="CI81" s="835">
        <f>CJ64-((CI$75*CK61)+(CI$73*CK60))</f>
        <v>166.63674913872245</v>
      </c>
      <c r="CJ81" s="834">
        <f>CI81*CI$74*CK63</f>
        <v>1946.5880864178739</v>
      </c>
      <c r="CM81" s="345"/>
      <c r="CN81" s="827" t="s">
        <v>417</v>
      </c>
      <c r="CO81" s="835">
        <f>CP64-((CO$75*CQ61)+(CO$73*CQ60))</f>
        <v>166.45382971116456</v>
      </c>
      <c r="CP81" s="834">
        <f>CO81*CO$74*CQ63</f>
        <v>1959.6751098039479</v>
      </c>
      <c r="CS81" s="345"/>
      <c r="CT81" s="827" t="s">
        <v>417</v>
      </c>
      <c r="CU81" s="835">
        <f>CV64-((CU$75*CW61)+(CU$73*CW60))</f>
        <v>166.32160501228589</v>
      </c>
      <c r="CV81" s="834">
        <f>CU81*CU$74*CW63</f>
        <v>1969.114329235739</v>
      </c>
      <c r="CY81" s="345"/>
      <c r="CZ81" s="827" t="s">
        <v>417</v>
      </c>
      <c r="DA81" s="835">
        <f>DB64-((DA$75*DC61)+(DA$73*DC60))</f>
        <v>166.22626091575049</v>
      </c>
      <c r="DB81" s="834">
        <f>DA81*DA$74*DC63</f>
        <v>1975.909877980718</v>
      </c>
      <c r="DE81" s="345"/>
      <c r="DF81" s="827" t="s">
        <v>417</v>
      </c>
      <c r="DG81" s="835">
        <f>DH64-((DG$75*DI61)+(DG$73*DI60))</f>
        <v>166.15763279497065</v>
      </c>
      <c r="DH81" s="834">
        <f>DG81*DG$74*DI63</f>
        <v>1980.7956475080573</v>
      </c>
      <c r="DK81" s="345"/>
      <c r="DL81" s="827" t="s">
        <v>417</v>
      </c>
      <c r="DM81" s="835">
        <f>DN64-((DM$75*DO61)+(DM$73*DO60))</f>
        <v>166.10829793241621</v>
      </c>
      <c r="DN81" s="834">
        <f>DM81*DM$74*DO63</f>
        <v>1984.3049825773669</v>
      </c>
      <c r="DQ81" s="345"/>
      <c r="DR81" s="827" t="s">
        <v>417</v>
      </c>
      <c r="DS81" s="835">
        <f>DT64-((DS$75*DU61)+(DS$73*DU60))</f>
        <v>166.07286511994869</v>
      </c>
      <c r="DT81" s="834">
        <f>DS81*DS$74*DU63</f>
        <v>1986.82392182079</v>
      </c>
      <c r="DW81" s="345"/>
      <c r="DX81" s="827" t="s">
        <v>417</v>
      </c>
      <c r="DY81" s="835">
        <f>DZ64-((DY$75*EA61)+(DY$73*EA60))</f>
        <v>166.0474337399971</v>
      </c>
      <c r="DZ81" s="834">
        <f>DY81*DY$74*EA63</f>
        <v>1988.6310794803601</v>
      </c>
      <c r="EC81" s="345"/>
      <c r="ED81" s="827" t="s">
        <v>417</v>
      </c>
      <c r="EE81" s="835">
        <f>EF64-((EE$75*EG61)+(EE$73*EG60))</f>
        <v>166.02918940957818</v>
      </c>
      <c r="EF81" s="834">
        <f>EE81*EE$74*EG63</f>
        <v>1989.9271259091342</v>
      </c>
      <c r="EI81" s="345"/>
      <c r="EJ81" s="827" t="s">
        <v>417</v>
      </c>
      <c r="EK81" s="835">
        <f>EL64-((EK$75*EM61)+(EK$73*EM60))</f>
        <v>166.01610548823288</v>
      </c>
      <c r="EL81" s="834">
        <f>EK81*EK$74*EM63</f>
        <v>1990.8563806420893</v>
      </c>
      <c r="EO81" s="345"/>
      <c r="EP81" s="827" t="s">
        <v>417</v>
      </c>
      <c r="EQ81" s="835">
        <f>ER64-((EQ$75*ES61)+(EQ$73*ES60))</f>
        <v>166.00672464729823</v>
      </c>
      <c r="ER81" s="834">
        <f>EQ81*EQ$74*ES63</f>
        <v>1991.5225274313862</v>
      </c>
      <c r="EU81" s="345"/>
      <c r="EV81" s="827" t="s">
        <v>417</v>
      </c>
      <c r="EW81" s="835">
        <f>EX64-((EW$75*EY61)+(EW$73*EY60))</f>
        <v>166</v>
      </c>
      <c r="EX81" s="834">
        <f>EW81*EW$74*EY63</f>
        <v>1992</v>
      </c>
      <c r="FA81" s="345"/>
      <c r="FB81" s="827" t="s">
        <v>417</v>
      </c>
      <c r="FC81" s="835">
        <f>FD64-((FC$75*FE61)+(FC$73*FE60))</f>
        <v>166</v>
      </c>
      <c r="FD81" s="834">
        <f>FC81*FC$74*FE63</f>
        <v>1992</v>
      </c>
      <c r="FG81" s="345"/>
      <c r="FH81" s="827" t="s">
        <v>417</v>
      </c>
      <c r="FI81" s="835">
        <f>FJ64-((FI$75*FK61)+(FI$73*FK60))</f>
        <v>166</v>
      </c>
      <c r="FJ81" s="834">
        <f>FI81*FI$74*FK63</f>
        <v>1992</v>
      </c>
      <c r="FM81" s="345"/>
      <c r="FN81" s="827" t="s">
        <v>417</v>
      </c>
      <c r="FO81" s="835">
        <f>FP64-((FO$75*FQ61)+(FO$73*FQ60))</f>
        <v>166</v>
      </c>
      <c r="FP81" s="834">
        <f>FO81*FO$74*FQ63</f>
        <v>1992</v>
      </c>
      <c r="FS81" s="345"/>
      <c r="FT81" s="827" t="s">
        <v>417</v>
      </c>
      <c r="FU81" s="835">
        <f>FV64-((FU$75*FW61)+(FU$73*FW60))</f>
        <v>166</v>
      </c>
      <c r="FV81" s="834">
        <f>FU81*FU$74*FW63</f>
        <v>1992</v>
      </c>
      <c r="FY81" s="345"/>
    </row>
    <row r="82" spans="1:181" x14ac:dyDescent="0.3">
      <c r="A82" s="19"/>
      <c r="B82" s="827" t="s">
        <v>416</v>
      </c>
      <c r="C82" s="835">
        <f>C64-((C$74*E63)+(C$76*E62))</f>
        <v>190</v>
      </c>
      <c r="D82" s="834">
        <f>C82*C$75*E61</f>
        <v>0</v>
      </c>
      <c r="G82" s="345"/>
      <c r="H82" s="827" t="s">
        <v>416</v>
      </c>
      <c r="I82" s="835">
        <f>I64-((I$74*K63)+(I$76*K62))</f>
        <v>187.15810869755222</v>
      </c>
      <c r="J82" s="834">
        <f>I82*I$75*K61</f>
        <v>265.94150064507545</v>
      </c>
      <c r="M82" s="345"/>
      <c r="N82" s="827" t="s">
        <v>416</v>
      </c>
      <c r="O82" s="835">
        <f>O64-((O$74*Q63)+(O$76*Q62))</f>
        <v>184.15686724160651</v>
      </c>
      <c r="P82" s="834">
        <f>O82*O$75*Q61</f>
        <v>538.02651183127512</v>
      </c>
      <c r="S82" s="345"/>
      <c r="T82" s="827" t="s">
        <v>416</v>
      </c>
      <c r="U82" s="835">
        <f>U64-((U$74*W63)+(U$76*W62))</f>
        <v>181.15562578566082</v>
      </c>
      <c r="V82" s="834">
        <f>U82*U$75*W61</f>
        <v>801.10407274058798</v>
      </c>
      <c r="Y82" s="345"/>
      <c r="Z82" s="827" t="s">
        <v>416</v>
      </c>
      <c r="AA82" s="835">
        <f>AA64-((AA$74*AC63)+(AA$76*AC62))</f>
        <v>178.31373448321304</v>
      </c>
      <c r="AB82" s="834">
        <f>AA82*AA$75*AC61</f>
        <v>1041.9108232303392</v>
      </c>
      <c r="AE82" s="345"/>
      <c r="AF82" s="827" t="s">
        <v>416</v>
      </c>
      <c r="AG82" s="835">
        <f>AG64-((AG$74*AI63)+(AG$76*AI62))</f>
        <v>175.75840713538457</v>
      </c>
      <c r="AH82" s="834">
        <f>AG82*AG$75*AI61</f>
        <v>1251.539838477732</v>
      </c>
      <c r="AK82" s="345"/>
      <c r="AL82" s="827" t="s">
        <v>416</v>
      </c>
      <c r="AM82" s="835">
        <f>AM64-((AM$74*AO63)+(AM$76*AO62))</f>
        <v>173.56544201491434</v>
      </c>
      <c r="AN82" s="834">
        <f>AM82*AM$75*AO61</f>
        <v>1426.2356605005655</v>
      </c>
      <c r="AQ82" s="345"/>
      <c r="AR82" s="827" t="s">
        <v>416</v>
      </c>
      <c r="AS82" s="835">
        <f>AS64-((AS$74*AU63)+(AS$76*AU62))</f>
        <v>171.75752578177219</v>
      </c>
      <c r="AT82" s="834">
        <f>AS82*AS$75*AU61</f>
        <v>1566.64111793029</v>
      </c>
      <c r="AW82" s="345"/>
      <c r="AX82" s="827" t="s">
        <v>416</v>
      </c>
      <c r="AY82" s="835">
        <f>AY64-((AY$74*BA63)+(AY$76*BA62))</f>
        <v>170.31574917135183</v>
      </c>
      <c r="AZ82" s="834">
        <f>AY82*AY$75*BA61</f>
        <v>1676.2689633790094</v>
      </c>
      <c r="BC82" s="345"/>
      <c r="BD82" s="827" t="s">
        <v>416</v>
      </c>
      <c r="BE82" s="835">
        <f>BE64-((BE$74*BG63)+(BE$76*BG62))</f>
        <v>169.19612044232844</v>
      </c>
      <c r="BF82" s="834">
        <f>BE82*BE$75*BG61</f>
        <v>1759.9678556537472</v>
      </c>
      <c r="BI82" s="345"/>
      <c r="BJ82" s="827" t="s">
        <v>416</v>
      </c>
      <c r="BK82" s="835">
        <f>BK64-((BK$74*BM63)+(BK$76*BM62))</f>
        <v>168.34447412591959</v>
      </c>
      <c r="BL82" s="834">
        <f>BK82*BK$75*BM61</f>
        <v>1822.7940575961559</v>
      </c>
      <c r="BO82" s="345"/>
      <c r="BP82" s="827" t="s">
        <v>416</v>
      </c>
      <c r="BQ82" s="835">
        <f>BQ64-((BQ$74*BS63)+(BQ$76*BS62))</f>
        <v>167.70681474079515</v>
      </c>
      <c r="BR82" s="834">
        <f>BQ82*BQ$75*BS61</f>
        <v>1869.3595451238461</v>
      </c>
      <c r="BU82" s="345"/>
      <c r="BV82" s="827" t="s">
        <v>416</v>
      </c>
      <c r="BW82" s="835">
        <f>BW64-((BW$74*BY63)+(BW$76*BY62))</f>
        <v>167.23499628299436</v>
      </c>
      <c r="BX82" s="834">
        <f>BW82*BW$75*BY61</f>
        <v>1903.5526559978953</v>
      </c>
      <c r="CA82" s="345"/>
      <c r="CB82" s="827" t="s">
        <v>416</v>
      </c>
      <c r="CC82" s="835">
        <f>CC64-((CC$74*CE63)+(CC$76*CE62))</f>
        <v>166.88893772389849</v>
      </c>
      <c r="CD82" s="834">
        <f>CC82*CC$75*CE61</f>
        <v>1928.490316464723</v>
      </c>
      <c r="CG82" s="345"/>
      <c r="CH82" s="827" t="s">
        <v>416</v>
      </c>
      <c r="CI82" s="835">
        <f>CI64-((CI$74*CK63)+(CI$76*CK62))</f>
        <v>166.63674913872245</v>
      </c>
      <c r="CJ82" s="834">
        <f>CI82*CI$75*CK61</f>
        <v>1946.5880864178739</v>
      </c>
      <c r="CM82" s="345"/>
      <c r="CN82" s="827" t="s">
        <v>416</v>
      </c>
      <c r="CO82" s="835">
        <f>CO64-((CO$74*CQ63)+(CO$76*CQ62))</f>
        <v>166.45382971116456</v>
      </c>
      <c r="CP82" s="834">
        <f>CO82*CO$75*CQ61</f>
        <v>1959.6751098039479</v>
      </c>
      <c r="CS82" s="345"/>
      <c r="CT82" s="827" t="s">
        <v>416</v>
      </c>
      <c r="CU82" s="835">
        <f>CU64-((CU$74*CW63)+(CU$76*CW62))</f>
        <v>166.32160501228589</v>
      </c>
      <c r="CV82" s="834">
        <f>CU82*CU$75*CW61</f>
        <v>1969.114329235739</v>
      </c>
      <c r="CY82" s="345"/>
      <c r="CZ82" s="827" t="s">
        <v>416</v>
      </c>
      <c r="DA82" s="835">
        <f>DA64-((DA$74*DC63)+(DA$76*DC62))</f>
        <v>166.22626091575049</v>
      </c>
      <c r="DB82" s="834">
        <f>DA82*DA$75*DC61</f>
        <v>1975.909877980718</v>
      </c>
      <c r="DE82" s="345"/>
      <c r="DF82" s="827" t="s">
        <v>416</v>
      </c>
      <c r="DG82" s="835">
        <f>DG64-((DG$74*DI63)+(DG$76*DI62))</f>
        <v>166.15763279497065</v>
      </c>
      <c r="DH82" s="834">
        <f>DG82*DG$75*DI61</f>
        <v>1980.7956475080573</v>
      </c>
      <c r="DK82" s="345"/>
      <c r="DL82" s="827" t="s">
        <v>416</v>
      </c>
      <c r="DM82" s="835">
        <f>DM64-((DM$74*DO63)+(DM$76*DO62))</f>
        <v>166.10829793241621</v>
      </c>
      <c r="DN82" s="834">
        <f>DM82*DM$75*DO61</f>
        <v>1984.3049825773669</v>
      </c>
      <c r="DQ82" s="345"/>
      <c r="DR82" s="827" t="s">
        <v>416</v>
      </c>
      <c r="DS82" s="835">
        <f>DS64-((DS$74*DU63)+(DS$76*DU62))</f>
        <v>166.07286511994869</v>
      </c>
      <c r="DT82" s="834">
        <f>DS82*DS$75*DU61</f>
        <v>1986.82392182079</v>
      </c>
      <c r="DW82" s="345"/>
      <c r="DX82" s="827" t="s">
        <v>416</v>
      </c>
      <c r="DY82" s="835">
        <f>DY64-((DY$74*EA63)+(DY$76*EA62))</f>
        <v>166.0474337399971</v>
      </c>
      <c r="DZ82" s="834">
        <f>DY82*DY$75*EA61</f>
        <v>1988.6310794803601</v>
      </c>
      <c r="EC82" s="345"/>
      <c r="ED82" s="827" t="s">
        <v>416</v>
      </c>
      <c r="EE82" s="835">
        <f>EE64-((EE$74*EG63)+(EE$76*EG62))</f>
        <v>166.02918940957818</v>
      </c>
      <c r="EF82" s="834">
        <f>EE82*EE$75*EG61</f>
        <v>1989.9271259091342</v>
      </c>
      <c r="EI82" s="345"/>
      <c r="EJ82" s="827" t="s">
        <v>416</v>
      </c>
      <c r="EK82" s="835">
        <f>EK64-((EK$74*EM63)+(EK$76*EM62))</f>
        <v>166.01610548823288</v>
      </c>
      <c r="EL82" s="834">
        <f>EK82*EK$75*EM61</f>
        <v>1990.8563806420893</v>
      </c>
      <c r="EO82" s="345"/>
      <c r="EP82" s="827" t="s">
        <v>416</v>
      </c>
      <c r="EQ82" s="835">
        <f>EQ64-((EQ$74*ES63)+(EQ$76*ES62))</f>
        <v>166.00672464729823</v>
      </c>
      <c r="ER82" s="834">
        <f>EQ82*EQ$75*ES61</f>
        <v>1991.5225274313862</v>
      </c>
      <c r="EU82" s="345"/>
      <c r="EV82" s="827" t="s">
        <v>416</v>
      </c>
      <c r="EW82" s="835">
        <f>EW64-((EW$74*EY63)+(EW$76*EY62))</f>
        <v>166</v>
      </c>
      <c r="EX82" s="834">
        <f>EW82*EW$75*EY61</f>
        <v>1992</v>
      </c>
      <c r="FA82" s="345"/>
      <c r="FB82" s="827" t="s">
        <v>416</v>
      </c>
      <c r="FC82" s="835">
        <f>FC64-((FC$74*FE63)+(FC$76*FE62))</f>
        <v>166</v>
      </c>
      <c r="FD82" s="834">
        <f>FC82*FC$75*FE61</f>
        <v>1992</v>
      </c>
      <c r="FG82" s="345"/>
      <c r="FH82" s="827" t="s">
        <v>416</v>
      </c>
      <c r="FI82" s="835">
        <f>FI64-((FI$74*FK63)+(FI$76*FK62))</f>
        <v>166</v>
      </c>
      <c r="FJ82" s="834">
        <f>FI82*FI$75*FK61</f>
        <v>1992</v>
      </c>
      <c r="FM82" s="345"/>
      <c r="FN82" s="827" t="s">
        <v>416</v>
      </c>
      <c r="FO82" s="835">
        <f>FO64-((FO$74*FQ63)+(FO$76*FQ62))</f>
        <v>166</v>
      </c>
      <c r="FP82" s="834">
        <f>FO82*FO$75*FQ61</f>
        <v>1992</v>
      </c>
      <c r="FS82" s="345"/>
      <c r="FT82" s="827" t="s">
        <v>416</v>
      </c>
      <c r="FU82" s="835">
        <f>FU64-((FU$74*FW63)+(FU$76*FW62))</f>
        <v>166</v>
      </c>
      <c r="FV82" s="834">
        <f>FU82*FU$75*FW61</f>
        <v>1992</v>
      </c>
      <c r="FY82" s="345"/>
    </row>
    <row r="83" spans="1:181" x14ac:dyDescent="0.3">
      <c r="A83" s="19"/>
      <c r="B83" s="827" t="s">
        <v>415</v>
      </c>
      <c r="C83" s="835">
        <f>D64-((C$75*E61)+(C$73*E60))</f>
        <v>190</v>
      </c>
      <c r="D83" s="834">
        <f>C83*C$76*E62</f>
        <v>0</v>
      </c>
      <c r="G83" s="345"/>
      <c r="H83" s="827" t="s">
        <v>415</v>
      </c>
      <c r="I83" s="835">
        <f>J64-((I$75*K61)+(I$73*K60))</f>
        <v>187.15810869755222</v>
      </c>
      <c r="J83" s="834">
        <f>I83*I$76*K62</f>
        <v>265.94150064507545</v>
      </c>
      <c r="M83" s="345"/>
      <c r="N83" s="827" t="s">
        <v>415</v>
      </c>
      <c r="O83" s="835">
        <f>P64-((O$75*Q61)+(O$73*Q60))</f>
        <v>184.15686724160651</v>
      </c>
      <c r="P83" s="834">
        <f>O83*O$76*Q62</f>
        <v>538.02651183127512</v>
      </c>
      <c r="S83" s="345"/>
      <c r="T83" s="827" t="s">
        <v>415</v>
      </c>
      <c r="U83" s="835">
        <f>V64-((U$75*W61)+(U$73*W60))</f>
        <v>181.15562578566082</v>
      </c>
      <c r="V83" s="834">
        <f>U83*U$76*W62</f>
        <v>801.10407274058798</v>
      </c>
      <c r="Y83" s="345"/>
      <c r="Z83" s="827" t="s">
        <v>415</v>
      </c>
      <c r="AA83" s="835">
        <f>AB64-((AA$75*AC61)+(AA$73*AC60))</f>
        <v>178.31373448321304</v>
      </c>
      <c r="AB83" s="834">
        <f>AA83*AA$76*AC62</f>
        <v>1041.9108232303392</v>
      </c>
      <c r="AE83" s="345"/>
      <c r="AF83" s="827" t="s">
        <v>415</v>
      </c>
      <c r="AG83" s="835">
        <f>AH64-((AG$75*AI61)+(AG$73*AI60))</f>
        <v>175.75840713538457</v>
      </c>
      <c r="AH83" s="834">
        <f>AG83*AG$76*AI62</f>
        <v>1251.539838477732</v>
      </c>
      <c r="AK83" s="345"/>
      <c r="AL83" s="827" t="s">
        <v>415</v>
      </c>
      <c r="AM83" s="835">
        <f>AN64-((AM$75*AO61)+(AM$73*AO60))</f>
        <v>173.56544201491434</v>
      </c>
      <c r="AN83" s="834">
        <f>AM83*AM$76*AO62</f>
        <v>1426.2356605005655</v>
      </c>
      <c r="AQ83" s="345"/>
      <c r="AR83" s="827" t="s">
        <v>415</v>
      </c>
      <c r="AS83" s="835">
        <f>AT64-((AS$75*AU61)+(AS$73*AU60))</f>
        <v>171.75752578177219</v>
      </c>
      <c r="AT83" s="834">
        <f>AS83*AS$76*AU62</f>
        <v>1566.64111793029</v>
      </c>
      <c r="AW83" s="345"/>
      <c r="AX83" s="827" t="s">
        <v>415</v>
      </c>
      <c r="AY83" s="835">
        <f>AZ64-((AY$75*BA61)+(AY$73*BA60))</f>
        <v>170.31574917135183</v>
      </c>
      <c r="AZ83" s="834">
        <f>AY83*AY$76*BA62</f>
        <v>1676.2689633790094</v>
      </c>
      <c r="BC83" s="345"/>
      <c r="BD83" s="827" t="s">
        <v>415</v>
      </c>
      <c r="BE83" s="835">
        <f>BF64-((BE$75*BG61)+(BE$73*BG60))</f>
        <v>169.19612044232844</v>
      </c>
      <c r="BF83" s="834">
        <f>BE83*BE$76*BG62</f>
        <v>1759.9678556537472</v>
      </c>
      <c r="BI83" s="345"/>
      <c r="BJ83" s="827" t="s">
        <v>415</v>
      </c>
      <c r="BK83" s="835">
        <f>BL64-((BK$75*BM61)+(BK$73*BM60))</f>
        <v>168.34447412591959</v>
      </c>
      <c r="BL83" s="834">
        <f>BK83*BK$76*BM62</f>
        <v>1822.7940575961559</v>
      </c>
      <c r="BO83" s="345"/>
      <c r="BP83" s="827" t="s">
        <v>415</v>
      </c>
      <c r="BQ83" s="835">
        <f>BR64-((BQ$75*BS61)+(BQ$73*BS60))</f>
        <v>167.70681474079515</v>
      </c>
      <c r="BR83" s="834">
        <f>BQ83*BQ$76*BS62</f>
        <v>1869.3595451238461</v>
      </c>
      <c r="BU83" s="345"/>
      <c r="BV83" s="827" t="s">
        <v>415</v>
      </c>
      <c r="BW83" s="835">
        <f>BX64-((BW$75*BY61)+(BW$73*BY60))</f>
        <v>167.23499628299436</v>
      </c>
      <c r="BX83" s="834">
        <f>BW83*BW$76*BY62</f>
        <v>1903.5526559978953</v>
      </c>
      <c r="CA83" s="345"/>
      <c r="CB83" s="827" t="s">
        <v>415</v>
      </c>
      <c r="CC83" s="835">
        <f>CD64-((CC$75*CE61)+(CC$73*CE60))</f>
        <v>166.88893772389849</v>
      </c>
      <c r="CD83" s="834">
        <f>CC83*CC$76*CE62</f>
        <v>1928.490316464723</v>
      </c>
      <c r="CG83" s="345"/>
      <c r="CH83" s="827" t="s">
        <v>415</v>
      </c>
      <c r="CI83" s="835">
        <f>CJ64-((CI$75*CK61)+(CI$73*CK60))</f>
        <v>166.63674913872245</v>
      </c>
      <c r="CJ83" s="834">
        <f>CI83*CI$76*CK62</f>
        <v>1946.5880864178739</v>
      </c>
      <c r="CM83" s="345"/>
      <c r="CN83" s="827" t="s">
        <v>415</v>
      </c>
      <c r="CO83" s="835">
        <f>CP64-((CO$75*CQ61)+(CO$73*CQ60))</f>
        <v>166.45382971116456</v>
      </c>
      <c r="CP83" s="834">
        <f>CO83*CO$76*CQ62</f>
        <v>1959.6751098039479</v>
      </c>
      <c r="CS83" s="345"/>
      <c r="CT83" s="827" t="s">
        <v>415</v>
      </c>
      <c r="CU83" s="835">
        <f>CV64-((CU$75*CW61)+(CU$73*CW60))</f>
        <v>166.32160501228589</v>
      </c>
      <c r="CV83" s="834">
        <f>CU83*CU$76*CW62</f>
        <v>1969.114329235739</v>
      </c>
      <c r="CY83" s="345"/>
      <c r="CZ83" s="827" t="s">
        <v>415</v>
      </c>
      <c r="DA83" s="835">
        <f>DB64-((DA$75*DC61)+(DA$73*DC60))</f>
        <v>166.22626091575049</v>
      </c>
      <c r="DB83" s="834">
        <f>DA83*DA$76*DC62</f>
        <v>1975.909877980718</v>
      </c>
      <c r="DE83" s="345"/>
      <c r="DF83" s="827" t="s">
        <v>415</v>
      </c>
      <c r="DG83" s="835">
        <f>DH64-((DG$75*DI61)+(DG$73*DI60))</f>
        <v>166.15763279497065</v>
      </c>
      <c r="DH83" s="834">
        <f>DG83*DG$76*DI62</f>
        <v>1980.7956475080573</v>
      </c>
      <c r="DK83" s="345"/>
      <c r="DL83" s="827" t="s">
        <v>415</v>
      </c>
      <c r="DM83" s="835">
        <f>DN64-((DM$75*DO61)+(DM$73*DO60))</f>
        <v>166.10829793241621</v>
      </c>
      <c r="DN83" s="834">
        <f>DM83*DM$76*DO62</f>
        <v>1984.3049825773669</v>
      </c>
      <c r="DQ83" s="345"/>
      <c r="DR83" s="827" t="s">
        <v>415</v>
      </c>
      <c r="DS83" s="835">
        <f>DT64-((DS$75*DU61)+(DS$73*DU60))</f>
        <v>166.07286511994869</v>
      </c>
      <c r="DT83" s="834">
        <f>DS83*DS$76*DU62</f>
        <v>1986.82392182079</v>
      </c>
      <c r="DW83" s="345"/>
      <c r="DX83" s="827" t="s">
        <v>415</v>
      </c>
      <c r="DY83" s="835">
        <f>DZ64-((DY$75*EA61)+(DY$73*EA60))</f>
        <v>166.0474337399971</v>
      </c>
      <c r="DZ83" s="834">
        <f>DY83*DY$76*EA62</f>
        <v>1988.6310794803601</v>
      </c>
      <c r="EC83" s="345"/>
      <c r="ED83" s="827" t="s">
        <v>415</v>
      </c>
      <c r="EE83" s="835">
        <f>EF64-((EE$75*EG61)+(EE$73*EG60))</f>
        <v>166.02918940957818</v>
      </c>
      <c r="EF83" s="834">
        <f>EE83*EE$76*EG62</f>
        <v>1989.9271259091342</v>
      </c>
      <c r="EI83" s="345"/>
      <c r="EJ83" s="827" t="s">
        <v>415</v>
      </c>
      <c r="EK83" s="835">
        <f>EL64-((EK$75*EM61)+(EK$73*EM60))</f>
        <v>166.01610548823288</v>
      </c>
      <c r="EL83" s="834">
        <f>EK83*EK$76*EM62</f>
        <v>1990.8563806420893</v>
      </c>
      <c r="EO83" s="345"/>
      <c r="EP83" s="827" t="s">
        <v>415</v>
      </c>
      <c r="EQ83" s="835">
        <f>ER64-((EQ$75*ES61)+(EQ$73*ES60))</f>
        <v>166.00672464729823</v>
      </c>
      <c r="ER83" s="834">
        <f>EQ83*EQ$76*ES62</f>
        <v>1991.5225274313862</v>
      </c>
      <c r="EU83" s="345"/>
      <c r="EV83" s="827" t="s">
        <v>415</v>
      </c>
      <c r="EW83" s="835">
        <f>EX64-((EW$75*EY61)+(EW$73*EY60))</f>
        <v>166</v>
      </c>
      <c r="EX83" s="834">
        <f>EW83*EW$76*EY62</f>
        <v>1992</v>
      </c>
      <c r="FA83" s="345"/>
      <c r="FB83" s="827" t="s">
        <v>415</v>
      </c>
      <c r="FC83" s="835">
        <f>FD64-((FC$75*FE61)+(FC$73*FE60))</f>
        <v>166</v>
      </c>
      <c r="FD83" s="834">
        <f>FC83*FC$76*FE62</f>
        <v>1992</v>
      </c>
      <c r="FG83" s="345"/>
      <c r="FH83" s="827" t="s">
        <v>415</v>
      </c>
      <c r="FI83" s="835">
        <f>FJ64-((FI$75*FK61)+(FI$73*FK60))</f>
        <v>166</v>
      </c>
      <c r="FJ83" s="834">
        <f>FI83*FI$76*FK62</f>
        <v>1992</v>
      </c>
      <c r="FM83" s="345"/>
      <c r="FN83" s="827" t="s">
        <v>415</v>
      </c>
      <c r="FO83" s="835">
        <f>FP64-((FO$75*FQ61)+(FO$73*FQ60))</f>
        <v>166</v>
      </c>
      <c r="FP83" s="834">
        <f>FO83*FO$76*FQ62</f>
        <v>1992</v>
      </c>
      <c r="FS83" s="345"/>
      <c r="FT83" s="827" t="s">
        <v>415</v>
      </c>
      <c r="FU83" s="835">
        <f>FV64-((FU$75*FW61)+(FU$73*FW60))</f>
        <v>166</v>
      </c>
      <c r="FV83" s="834">
        <f>FU83*FU$76*FW62</f>
        <v>1992</v>
      </c>
      <c r="FY83" s="345"/>
    </row>
    <row r="84" spans="1:181" x14ac:dyDescent="0.3">
      <c r="A84" s="19"/>
      <c r="B84" s="827"/>
      <c r="C84" s="835"/>
      <c r="D84" s="850">
        <f>SUM(D80:D83)</f>
        <v>0</v>
      </c>
      <c r="G84" s="345"/>
      <c r="H84" s="827"/>
      <c r="I84" s="835"/>
      <c r="J84" s="850">
        <f>SUM(J80:J83)</f>
        <v>1063.7660025803018</v>
      </c>
      <c r="M84" s="345"/>
      <c r="N84" s="827"/>
      <c r="O84" s="835"/>
      <c r="P84" s="850">
        <f>SUM(P80:P83)</f>
        <v>2152.1060473251005</v>
      </c>
      <c r="S84" s="345"/>
      <c r="T84" s="827"/>
      <c r="U84" s="835"/>
      <c r="V84" s="850">
        <f>SUM(V80:V83)</f>
        <v>3204.4162909623519</v>
      </c>
      <c r="Y84" s="345"/>
      <c r="Z84" s="827"/>
      <c r="AA84" s="835"/>
      <c r="AB84" s="850">
        <f>SUM(AB80:AB83)</f>
        <v>4167.643292921357</v>
      </c>
      <c r="AE84" s="345"/>
      <c r="AF84" s="827"/>
      <c r="AG84" s="835"/>
      <c r="AH84" s="850">
        <f>SUM(AH80:AH83)</f>
        <v>5006.1593539109281</v>
      </c>
      <c r="AK84" s="345"/>
      <c r="AL84" s="827"/>
      <c r="AM84" s="835"/>
      <c r="AN84" s="850">
        <f>SUM(AN80:AN83)</f>
        <v>5704.9426420022619</v>
      </c>
      <c r="AQ84" s="345"/>
      <c r="AR84" s="827"/>
      <c r="AS84" s="835"/>
      <c r="AT84" s="850">
        <f>SUM(AT80:AT83)</f>
        <v>6266.5644717211599</v>
      </c>
      <c r="AW84" s="345"/>
      <c r="AX84" s="827"/>
      <c r="AY84" s="835"/>
      <c r="AZ84" s="850">
        <f>SUM(AZ80:AZ83)</f>
        <v>6705.0758535160376</v>
      </c>
      <c r="BC84" s="345"/>
      <c r="BD84" s="827"/>
      <c r="BE84" s="835"/>
      <c r="BF84" s="850">
        <f>SUM(BF80:BF83)</f>
        <v>7039.8714226149887</v>
      </c>
      <c r="BI84" s="345"/>
      <c r="BJ84" s="827"/>
      <c r="BK84" s="835"/>
      <c r="BL84" s="850">
        <f>SUM(BL80:BL83)</f>
        <v>7291.1762303846235</v>
      </c>
      <c r="BO84" s="345"/>
      <c r="BP84" s="827"/>
      <c r="BQ84" s="835"/>
      <c r="BR84" s="850">
        <f>SUM(BR80:BR83)</f>
        <v>7477.4381804953846</v>
      </c>
      <c r="BU84" s="345"/>
      <c r="BV84" s="827"/>
      <c r="BW84" s="835"/>
      <c r="BX84" s="850">
        <f>SUM(BX80:BX83)</f>
        <v>7614.2106239915811</v>
      </c>
      <c r="CA84" s="345"/>
      <c r="CB84" s="827"/>
      <c r="CC84" s="835"/>
      <c r="CD84" s="850">
        <f>SUM(CD80:CD83)</f>
        <v>7713.9612658588921</v>
      </c>
      <c r="CG84" s="345"/>
      <c r="CH84" s="827"/>
      <c r="CI84" s="835"/>
      <c r="CJ84" s="850">
        <f>SUM(CJ80:CJ83)</f>
        <v>7786.3523456714956</v>
      </c>
      <c r="CM84" s="345"/>
      <c r="CN84" s="827"/>
      <c r="CO84" s="835"/>
      <c r="CP84" s="850">
        <f>SUM(CP80:CP83)</f>
        <v>7838.7004392157914</v>
      </c>
      <c r="CS84" s="345"/>
      <c r="CT84" s="827"/>
      <c r="CU84" s="835"/>
      <c r="CV84" s="850">
        <f>SUM(CV80:CV83)</f>
        <v>7876.4573169429559</v>
      </c>
      <c r="CY84" s="345"/>
      <c r="CZ84" s="827"/>
      <c r="DA84" s="835"/>
      <c r="DB84" s="850">
        <f>SUM(DB80:DB83)</f>
        <v>7903.6395119228719</v>
      </c>
      <c r="DE84" s="345"/>
      <c r="DF84" s="827"/>
      <c r="DG84" s="835"/>
      <c r="DH84" s="850">
        <f>SUM(DH80:DH83)</f>
        <v>7923.1825900322292</v>
      </c>
      <c r="DK84" s="345"/>
      <c r="DL84" s="827"/>
      <c r="DM84" s="835"/>
      <c r="DN84" s="850">
        <f>SUM(DN80:DN83)</f>
        <v>7937.2199303094676</v>
      </c>
      <c r="DQ84" s="345"/>
      <c r="DR84" s="827"/>
      <c r="DS84" s="835"/>
      <c r="DT84" s="850">
        <f>SUM(DT80:DT83)</f>
        <v>7947.2956872831601</v>
      </c>
      <c r="DW84" s="345"/>
      <c r="DX84" s="827"/>
      <c r="DY84" s="835"/>
      <c r="DZ84" s="850">
        <f>SUM(DZ80:DZ83)</f>
        <v>7954.5243179214403</v>
      </c>
      <c r="EC84" s="345"/>
      <c r="ED84" s="827"/>
      <c r="EE84" s="835"/>
      <c r="EF84" s="850">
        <f>SUM(EF80:EF83)</f>
        <v>7959.708503636537</v>
      </c>
      <c r="EI84" s="345"/>
      <c r="EJ84" s="827"/>
      <c r="EK84" s="835"/>
      <c r="EL84" s="850">
        <f>SUM(EL80:EL83)</f>
        <v>7963.4255225683573</v>
      </c>
      <c r="EO84" s="345"/>
      <c r="EP84" s="827"/>
      <c r="EQ84" s="835"/>
      <c r="ER84" s="850">
        <f>SUM(ER80:ER83)</f>
        <v>7966.0901097255446</v>
      </c>
      <c r="EU84" s="345"/>
      <c r="EV84" s="827"/>
      <c r="EW84" s="835"/>
      <c r="EX84" s="850">
        <f>SUM(EX80:EX83)</f>
        <v>7968</v>
      </c>
      <c r="FA84" s="345"/>
      <c r="FB84" s="827"/>
      <c r="FC84" s="835"/>
      <c r="FD84" s="850">
        <f>SUM(FD80:FD83)</f>
        <v>7968</v>
      </c>
      <c r="FG84" s="345"/>
      <c r="FH84" s="827"/>
      <c r="FI84" s="835"/>
      <c r="FJ84" s="850">
        <f>SUM(FJ80:FJ83)</f>
        <v>7968</v>
      </c>
      <c r="FM84" s="345"/>
      <c r="FN84" s="827"/>
      <c r="FO84" s="835"/>
      <c r="FP84" s="850">
        <f>SUM(FP80:FP83)</f>
        <v>7968</v>
      </c>
      <c r="FS84" s="345"/>
      <c r="FT84" s="827"/>
      <c r="FU84" s="835"/>
      <c r="FV84" s="850">
        <f>SUM(FV80:FV83)</f>
        <v>7968</v>
      </c>
      <c r="FY84" s="345"/>
    </row>
    <row r="85" spans="1:181" ht="15" thickBot="1" x14ac:dyDescent="0.35">
      <c r="A85" s="19"/>
      <c r="B85" s="826"/>
      <c r="C85" s="833" t="s">
        <v>481</v>
      </c>
      <c r="D85" s="849">
        <f>F77+D84</f>
        <v>0</v>
      </c>
      <c r="G85" s="345"/>
      <c r="H85" s="826"/>
      <c r="I85" s="833" t="s">
        <v>481</v>
      </c>
      <c r="J85" s="849">
        <f>L77+J84</f>
        <v>1071.8423487552302</v>
      </c>
      <c r="M85" s="345"/>
      <c r="N85" s="826"/>
      <c r="O85" s="833" t="s">
        <v>481</v>
      </c>
      <c r="P85" s="849">
        <f>R77+P84</f>
        <v>2186.2482477573117</v>
      </c>
      <c r="S85" s="345"/>
      <c r="T85" s="826"/>
      <c r="U85" s="833" t="s">
        <v>481</v>
      </c>
      <c r="V85" s="849">
        <f>X77+V84</f>
        <v>3282.6392462056197</v>
      </c>
      <c r="Y85" s="345"/>
      <c r="Z85" s="826"/>
      <c r="AA85" s="833" t="s">
        <v>481</v>
      </c>
      <c r="AB85" s="849">
        <f>AD77+AB84</f>
        <v>4304.2120946502009</v>
      </c>
      <c r="AE85" s="345"/>
      <c r="AF85" s="826"/>
      <c r="AG85" s="833" t="s">
        <v>481</v>
      </c>
      <c r="AH85" s="849">
        <f>AJ77+AH84</f>
        <v>5208.9823212323927</v>
      </c>
      <c r="AK85" s="345"/>
      <c r="AL85" s="826"/>
      <c r="AM85" s="833" t="s">
        <v>481</v>
      </c>
      <c r="AN85" s="849">
        <f>AP77+AN84</f>
        <v>5975.0373381674044</v>
      </c>
      <c r="AQ85" s="345"/>
      <c r="AR85" s="826"/>
      <c r="AS85" s="833" t="s">
        <v>481</v>
      </c>
      <c r="AT85" s="849">
        <f>AV77+AT84</f>
        <v>6599.3523373238668</v>
      </c>
      <c r="AW85" s="345"/>
      <c r="AX85" s="826"/>
      <c r="AY85" s="833" t="s">
        <v>481</v>
      </c>
      <c r="AZ85" s="849">
        <f>BB77+AZ84</f>
        <v>7092.5455842011743</v>
      </c>
      <c r="BC85" s="345"/>
      <c r="BD85" s="826"/>
      <c r="BE85" s="833" t="s">
        <v>481</v>
      </c>
      <c r="BF85" s="849">
        <f>BH77+BF84</f>
        <v>7472.6728272650944</v>
      </c>
      <c r="BI85" s="345"/>
      <c r="BJ85" s="826"/>
      <c r="BK85" s="833" t="s">
        <v>481</v>
      </c>
      <c r="BL85" s="849">
        <f>BN77+BL84</f>
        <v>7760.1380312675901</v>
      </c>
      <c r="BO85" s="345"/>
      <c r="BP85" s="826"/>
      <c r="BQ85" s="833" t="s">
        <v>481</v>
      </c>
      <c r="BR85" s="849">
        <f>BT77+BR84</f>
        <v>7974.4242894966128</v>
      </c>
      <c r="BU85" s="345"/>
      <c r="BV85" s="826"/>
      <c r="BW85" s="833" t="s">
        <v>481</v>
      </c>
      <c r="BX85" s="849">
        <f>BZ77+BX84</f>
        <v>8132.4560182268615</v>
      </c>
      <c r="CA85" s="345"/>
      <c r="CB85" s="826"/>
      <c r="CC85" s="833" t="s">
        <v>481</v>
      </c>
      <c r="CD85" s="849">
        <f>CF77+CD84</f>
        <v>8248.0824653887357</v>
      </c>
      <c r="CG85" s="345"/>
      <c r="CH85" s="826"/>
      <c r="CI85" s="833" t="s">
        <v>481</v>
      </c>
      <c r="CJ85" s="849">
        <f>CL77+CJ84</f>
        <v>8332.1938364784819</v>
      </c>
      <c r="CM85" s="345"/>
      <c r="CN85" s="826"/>
      <c r="CO85" s="833" t="s">
        <v>481</v>
      </c>
      <c r="CP85" s="849">
        <f>CR77+CP84</f>
        <v>8393.1225744866279</v>
      </c>
      <c r="CS85" s="345"/>
      <c r="CT85" s="826"/>
      <c r="CU85" s="833" t="s">
        <v>481</v>
      </c>
      <c r="CV85" s="849">
        <f>CX77+CV84</f>
        <v>8437.1237061371612</v>
      </c>
      <c r="CY85" s="345"/>
      <c r="CZ85" s="826"/>
      <c r="DA85" s="833" t="s">
        <v>481</v>
      </c>
      <c r="DB85" s="849">
        <f>DD77+DB84</f>
        <v>8468.8301819688459</v>
      </c>
      <c r="DE85" s="345"/>
      <c r="DF85" s="826"/>
      <c r="DG85" s="833" t="s">
        <v>481</v>
      </c>
      <c r="DH85" s="849">
        <f>DJ77+DH84</f>
        <v>8491.6410639716869</v>
      </c>
      <c r="DK85" s="345"/>
      <c r="DL85" s="826"/>
      <c r="DM85" s="833" t="s">
        <v>481</v>
      </c>
      <c r="DN85" s="849">
        <f>DP77+DN84</f>
        <v>8508.033357995655</v>
      </c>
      <c r="DQ85" s="345"/>
      <c r="DR85" s="826"/>
      <c r="DS85" s="833" t="s">
        <v>481</v>
      </c>
      <c r="DT85" s="849">
        <f>DV77+DT84</f>
        <v>8519.8034708513278</v>
      </c>
      <c r="DW85" s="345"/>
      <c r="DX85" s="826"/>
      <c r="DY85" s="833" t="s">
        <v>481</v>
      </c>
      <c r="DZ85" s="849">
        <f>EB77+DZ84</f>
        <v>8528.2497483612697</v>
      </c>
      <c r="EC85" s="345"/>
      <c r="ED85" s="826"/>
      <c r="EE85" s="833" t="s">
        <v>481</v>
      </c>
      <c r="EF85" s="849">
        <f>EH77+EF84</f>
        <v>8534.3082639984168</v>
      </c>
      <c r="EI85" s="345"/>
      <c r="EJ85" s="826"/>
      <c r="EK85" s="833" t="s">
        <v>481</v>
      </c>
      <c r="EL85" s="849">
        <f>EN77+EL84</f>
        <v>8538.6527185199302</v>
      </c>
      <c r="EO85" s="345"/>
      <c r="EP85" s="826"/>
      <c r="EQ85" s="833" t="s">
        <v>481</v>
      </c>
      <c r="ER85" s="849">
        <f>ET77+ER84</f>
        <v>8541.7673718761107</v>
      </c>
      <c r="EU85" s="345"/>
      <c r="EV85" s="826"/>
      <c r="EW85" s="833" t="s">
        <v>481</v>
      </c>
      <c r="EX85" s="849">
        <f>EZ77+EX84</f>
        <v>8544</v>
      </c>
      <c r="FA85" s="345"/>
      <c r="FB85" s="826"/>
      <c r="FC85" s="833" t="s">
        <v>481</v>
      </c>
      <c r="FD85" s="849">
        <f>FF77+FD84</f>
        <v>8544</v>
      </c>
      <c r="FG85" s="345"/>
      <c r="FH85" s="826"/>
      <c r="FI85" s="833" t="s">
        <v>481</v>
      </c>
      <c r="FJ85" s="849">
        <f>FL77+FJ84</f>
        <v>8544</v>
      </c>
      <c r="FM85" s="345"/>
      <c r="FN85" s="826"/>
      <c r="FO85" s="833" t="s">
        <v>481</v>
      </c>
      <c r="FP85" s="849">
        <f>FR77+FP84</f>
        <v>8544</v>
      </c>
      <c r="FS85" s="345"/>
      <c r="FT85" s="826"/>
      <c r="FU85" s="833" t="s">
        <v>481</v>
      </c>
      <c r="FV85" s="849">
        <f>FX77+FV84</f>
        <v>8544</v>
      </c>
      <c r="FY85" s="345"/>
    </row>
    <row r="86" spans="1:181" ht="15" thickBot="1" x14ac:dyDescent="0.35">
      <c r="A86" s="19"/>
      <c r="C86" s="847" t="s">
        <v>480</v>
      </c>
      <c r="D86" s="848">
        <f>E64-D85</f>
        <v>36100</v>
      </c>
      <c r="G86" s="345"/>
      <c r="I86" s="847" t="s">
        <v>480</v>
      </c>
      <c r="J86" s="848">
        <f>K64-J85</f>
        <v>35028.157651244772</v>
      </c>
      <c r="M86" s="345"/>
      <c r="O86" s="847" t="s">
        <v>480</v>
      </c>
      <c r="P86" s="848">
        <f>Q64-P85</f>
        <v>33913.751752242686</v>
      </c>
      <c r="S86" s="345"/>
      <c r="U86" s="847" t="s">
        <v>480</v>
      </c>
      <c r="V86" s="848">
        <f>W64-V85</f>
        <v>32817.360753794383</v>
      </c>
      <c r="Y86" s="345"/>
      <c r="AA86" s="847" t="s">
        <v>480</v>
      </c>
      <c r="AB86" s="848">
        <f>AC64-AB85</f>
        <v>31795.7879053498</v>
      </c>
      <c r="AE86" s="345"/>
      <c r="AG86" s="847" t="s">
        <v>480</v>
      </c>
      <c r="AH86" s="848">
        <f>AI64-AH85</f>
        <v>30891.017678767606</v>
      </c>
      <c r="AK86" s="345"/>
      <c r="AM86" s="847" t="s">
        <v>480</v>
      </c>
      <c r="AN86" s="848">
        <f>AO64-AN85</f>
        <v>30124.962661832596</v>
      </c>
      <c r="AQ86" s="345"/>
      <c r="AS86" s="847" t="s">
        <v>480</v>
      </c>
      <c r="AT86" s="848">
        <f>AU64-AT85</f>
        <v>29500.647662676132</v>
      </c>
      <c r="AW86" s="345"/>
      <c r="AY86" s="847" t="s">
        <v>480</v>
      </c>
      <c r="AZ86" s="848">
        <f>BA64-AZ85</f>
        <v>29007.454415798828</v>
      </c>
      <c r="BC86" s="345"/>
      <c r="BE86" s="847" t="s">
        <v>480</v>
      </c>
      <c r="BF86" s="848">
        <f>BG64-BF85</f>
        <v>28627.327172734906</v>
      </c>
      <c r="BI86" s="345"/>
      <c r="BK86" s="847" t="s">
        <v>480</v>
      </c>
      <c r="BL86" s="848">
        <f>BM64-BL85</f>
        <v>28339.86196873241</v>
      </c>
      <c r="BO86" s="345"/>
      <c r="BQ86" s="847" t="s">
        <v>480</v>
      </c>
      <c r="BR86" s="848">
        <f>BS64-BR85</f>
        <v>28125.575710503388</v>
      </c>
      <c r="BU86" s="345"/>
      <c r="BW86" s="847" t="s">
        <v>480</v>
      </c>
      <c r="BX86" s="848">
        <f>BY64-BX85</f>
        <v>27967.543981773139</v>
      </c>
      <c r="CA86" s="345"/>
      <c r="CC86" s="847" t="s">
        <v>480</v>
      </c>
      <c r="CD86" s="848">
        <f>CE64-CD85</f>
        <v>27851.917534611264</v>
      </c>
      <c r="CG86" s="345"/>
      <c r="CI86" s="847" t="s">
        <v>480</v>
      </c>
      <c r="CJ86" s="848">
        <f>CK64-CJ85</f>
        <v>27767.80616352152</v>
      </c>
      <c r="CM86" s="345"/>
      <c r="CO86" s="847" t="s">
        <v>480</v>
      </c>
      <c r="CP86" s="848">
        <f>CQ64-CP85</f>
        <v>27706.877425513372</v>
      </c>
      <c r="CS86" s="345"/>
      <c r="CU86" s="847" t="s">
        <v>480</v>
      </c>
      <c r="CV86" s="848">
        <f>CW64-CV85</f>
        <v>27662.876293862839</v>
      </c>
      <c r="CY86" s="345"/>
      <c r="DA86" s="847" t="s">
        <v>480</v>
      </c>
      <c r="DB86" s="848">
        <f>DC64-DB85</f>
        <v>27631.169818031154</v>
      </c>
      <c r="DE86" s="345"/>
      <c r="DG86" s="847" t="s">
        <v>480</v>
      </c>
      <c r="DH86" s="848">
        <f>DI64-DH85</f>
        <v>27608.358936028315</v>
      </c>
      <c r="DK86" s="345"/>
      <c r="DM86" s="847" t="s">
        <v>480</v>
      </c>
      <c r="DN86" s="848">
        <f>DO64-DN85</f>
        <v>27591.966642004343</v>
      </c>
      <c r="DQ86" s="345"/>
      <c r="DS86" s="847" t="s">
        <v>480</v>
      </c>
      <c r="DT86" s="848">
        <f>DU64-DT85</f>
        <v>27580.19652914867</v>
      </c>
      <c r="DW86" s="345"/>
      <c r="DY86" s="847" t="s">
        <v>480</v>
      </c>
      <c r="DZ86" s="848">
        <f>EA64-DZ85</f>
        <v>27571.750251638732</v>
      </c>
      <c r="EC86" s="345"/>
      <c r="EE86" s="847" t="s">
        <v>480</v>
      </c>
      <c r="EF86" s="848">
        <f>EG64-EF85</f>
        <v>27565.691736001583</v>
      </c>
      <c r="EI86" s="345"/>
      <c r="EK86" s="847" t="s">
        <v>480</v>
      </c>
      <c r="EL86" s="848">
        <f>EM64-EL85</f>
        <v>27561.34728148007</v>
      </c>
      <c r="EO86" s="345"/>
      <c r="EQ86" s="847" t="s">
        <v>480</v>
      </c>
      <c r="ER86" s="848">
        <f>ES64-ER85</f>
        <v>27558.232628123889</v>
      </c>
      <c r="EU86" s="345"/>
      <c r="EW86" s="847" t="s">
        <v>480</v>
      </c>
      <c r="EX86" s="848">
        <f>EY64-EX85</f>
        <v>27556</v>
      </c>
      <c r="FA86" s="345"/>
      <c r="FC86" s="847" t="s">
        <v>480</v>
      </c>
      <c r="FD86" s="848">
        <f>FE64-FD85</f>
        <v>27556</v>
      </c>
      <c r="FG86" s="345"/>
      <c r="FI86" s="847" t="s">
        <v>480</v>
      </c>
      <c r="FJ86" s="848">
        <f>FK64-FJ85</f>
        <v>27556</v>
      </c>
      <c r="FM86" s="345"/>
      <c r="FO86" s="847" t="s">
        <v>480</v>
      </c>
      <c r="FP86" s="848">
        <f>FQ64-FP85</f>
        <v>27556</v>
      </c>
      <c r="FS86" s="345"/>
      <c r="FU86" s="847" t="s">
        <v>480</v>
      </c>
      <c r="FV86" s="848">
        <f>FW64-FV85</f>
        <v>27556</v>
      </c>
      <c r="FY86" s="345"/>
    </row>
    <row r="87" spans="1:181" ht="15" thickBot="1" x14ac:dyDescent="0.35">
      <c r="A87" s="19"/>
      <c r="G87" s="345"/>
      <c r="M87" s="345"/>
      <c r="S87" s="345"/>
      <c r="Y87" s="345"/>
      <c r="AE87" s="345"/>
      <c r="AK87" s="345"/>
      <c r="AQ87" s="345"/>
      <c r="AW87" s="345"/>
      <c r="BC87" s="345"/>
      <c r="BI87" s="345"/>
      <c r="BO87" s="345"/>
      <c r="BU87" s="345"/>
      <c r="CA87" s="345"/>
      <c r="CG87" s="345"/>
      <c r="CM87" s="345"/>
      <c r="CS87" s="345"/>
      <c r="CY87" s="345"/>
      <c r="DE87" s="345"/>
      <c r="DK87" s="345"/>
      <c r="DQ87" s="345"/>
      <c r="DW87" s="345"/>
      <c r="EC87" s="345"/>
      <c r="EI87" s="345"/>
      <c r="EO87" s="345"/>
      <c r="EU87" s="345"/>
      <c r="FA87" s="345"/>
      <c r="FG87" s="345"/>
      <c r="FM87" s="345"/>
      <c r="FS87" s="345"/>
      <c r="FY87" s="345"/>
    </row>
    <row r="88" spans="1:181" ht="15" thickBot="1" x14ac:dyDescent="0.35">
      <c r="A88" s="19"/>
      <c r="B88" s="847" t="s">
        <v>445</v>
      </c>
      <c r="C88" s="846"/>
      <c r="D88" s="845">
        <f>IF(D$70=1,D86,0)</f>
        <v>0</v>
      </c>
      <c r="G88" s="345"/>
      <c r="H88" s="10" t="s">
        <v>445</v>
      </c>
      <c r="I88" s="682"/>
      <c r="J88" s="477">
        <f>IF(J$70=1,J86,0)</f>
        <v>0</v>
      </c>
      <c r="M88" s="345"/>
      <c r="N88" s="10" t="s">
        <v>445</v>
      </c>
      <c r="O88" s="682"/>
      <c r="P88" s="477">
        <f>IF(P$70=1,P86,0)</f>
        <v>0</v>
      </c>
      <c r="S88" s="345"/>
      <c r="T88" s="10" t="s">
        <v>445</v>
      </c>
      <c r="U88" s="682"/>
      <c r="V88" s="477">
        <f>IF(V$70=1,V86,0)</f>
        <v>0</v>
      </c>
      <c r="Y88" s="345"/>
      <c r="Z88" s="10" t="s">
        <v>445</v>
      </c>
      <c r="AA88" s="682"/>
      <c r="AB88" s="477">
        <f>IF(AB$70=1,AB86,0)</f>
        <v>0</v>
      </c>
      <c r="AE88" s="345"/>
      <c r="AF88" s="10" t="s">
        <v>445</v>
      </c>
      <c r="AG88" s="682"/>
      <c r="AH88" s="477">
        <f>IF(AH$70=1,AH86,0)</f>
        <v>0</v>
      </c>
      <c r="AK88" s="345"/>
      <c r="AL88" s="10" t="s">
        <v>445</v>
      </c>
      <c r="AM88" s="682"/>
      <c r="AN88" s="477">
        <f>IF(AN$70=1,AN86,0)</f>
        <v>0</v>
      </c>
      <c r="AQ88" s="345"/>
      <c r="AR88" s="10" t="s">
        <v>445</v>
      </c>
      <c r="AS88" s="682"/>
      <c r="AT88" s="477">
        <f>IF(AT$70=1,AT86,0)</f>
        <v>0</v>
      </c>
      <c r="AW88" s="345"/>
      <c r="AX88" s="10" t="s">
        <v>445</v>
      </c>
      <c r="AY88" s="682"/>
      <c r="AZ88" s="477">
        <f>IF(AZ$70=1,AZ86,0)</f>
        <v>0</v>
      </c>
      <c r="BC88" s="345"/>
      <c r="BD88" s="10" t="s">
        <v>445</v>
      </c>
      <c r="BE88" s="682"/>
      <c r="BF88" s="477">
        <f>IF(BF$70=1,BF86,0)</f>
        <v>0</v>
      </c>
      <c r="BI88" s="345"/>
      <c r="BJ88" s="10" t="s">
        <v>445</v>
      </c>
      <c r="BK88" s="682"/>
      <c r="BL88" s="477">
        <f>IF(BL$70=1,BL86,0)</f>
        <v>0</v>
      </c>
      <c r="BO88" s="345"/>
      <c r="BP88" s="10" t="s">
        <v>445</v>
      </c>
      <c r="BQ88" s="682"/>
      <c r="BR88" s="477">
        <f>IF(BR$70=1,BR86,0)</f>
        <v>0</v>
      </c>
      <c r="BU88" s="345"/>
      <c r="BV88" s="10" t="s">
        <v>445</v>
      </c>
      <c r="BW88" s="682"/>
      <c r="BX88" s="477">
        <f>IF(BX$70=1,BX86,0)</f>
        <v>0</v>
      </c>
      <c r="CA88" s="345"/>
      <c r="CB88" s="10" t="s">
        <v>445</v>
      </c>
      <c r="CC88" s="682"/>
      <c r="CD88" s="477">
        <f>IF(CD$70=1,CD86,0)</f>
        <v>0</v>
      </c>
      <c r="CG88" s="345"/>
      <c r="CH88" s="10" t="s">
        <v>445</v>
      </c>
      <c r="CI88" s="682"/>
      <c r="CJ88" s="477">
        <f>IF(CJ$70=1,CJ86,0)</f>
        <v>0</v>
      </c>
      <c r="CM88" s="345"/>
      <c r="CN88" s="10" t="s">
        <v>445</v>
      </c>
      <c r="CO88" s="682"/>
      <c r="CP88" s="477">
        <f>IF(CP$70=1,CP86,0)</f>
        <v>0</v>
      </c>
      <c r="CS88" s="345"/>
      <c r="CT88" s="10" t="s">
        <v>445</v>
      </c>
      <c r="CU88" s="682"/>
      <c r="CV88" s="477">
        <f>IF(CV$70=1,CV86,0)</f>
        <v>0</v>
      </c>
      <c r="CY88" s="345"/>
      <c r="CZ88" s="10" t="s">
        <v>445</v>
      </c>
      <c r="DA88" s="682"/>
      <c r="DB88" s="477">
        <f>IF(DB$70=1,DB86,0)</f>
        <v>0</v>
      </c>
      <c r="DE88" s="345"/>
      <c r="DF88" s="10" t="s">
        <v>445</v>
      </c>
      <c r="DG88" s="682"/>
      <c r="DH88" s="477">
        <f>IF(DH$70=1,DH86,0)</f>
        <v>0</v>
      </c>
      <c r="DK88" s="345"/>
      <c r="DL88" s="10" t="s">
        <v>445</v>
      </c>
      <c r="DM88" s="682"/>
      <c r="DN88" s="477">
        <f>IF(DN$70=1,DN86,0)</f>
        <v>0</v>
      </c>
      <c r="DQ88" s="345"/>
      <c r="DR88" s="10" t="s">
        <v>445</v>
      </c>
      <c r="DS88" s="682"/>
      <c r="DT88" s="477">
        <f>IF(DT$70=1,DT86,0)</f>
        <v>0</v>
      </c>
      <c r="DW88" s="345"/>
      <c r="DX88" s="10" t="s">
        <v>445</v>
      </c>
      <c r="DY88" s="682"/>
      <c r="DZ88" s="477">
        <f>IF(DZ$70=1,DZ86,0)</f>
        <v>0</v>
      </c>
      <c r="EC88" s="345"/>
      <c r="ED88" s="10" t="s">
        <v>445</v>
      </c>
      <c r="EE88" s="682"/>
      <c r="EF88" s="477">
        <f>IF(EF$70=1,EF86,0)</f>
        <v>0</v>
      </c>
      <c r="EI88" s="345"/>
      <c r="EJ88" s="10" t="s">
        <v>445</v>
      </c>
      <c r="EK88" s="682"/>
      <c r="EL88" s="477">
        <f>IF(EL$70=1,EL86,0)</f>
        <v>0</v>
      </c>
      <c r="EO88" s="345"/>
      <c r="EP88" s="10" t="s">
        <v>445</v>
      </c>
      <c r="EQ88" s="682"/>
      <c r="ER88" s="477">
        <f>IF(ER$70=1,ER86,0)</f>
        <v>0</v>
      </c>
      <c r="EU88" s="345"/>
      <c r="EV88" s="10" t="s">
        <v>445</v>
      </c>
      <c r="EW88" s="682"/>
      <c r="EX88" s="477">
        <f>IF(EX$70=1,EX86,0)</f>
        <v>0</v>
      </c>
      <c r="FA88" s="345"/>
      <c r="FB88" s="10" t="s">
        <v>445</v>
      </c>
      <c r="FC88" s="682"/>
      <c r="FD88" s="477">
        <f>IF(FD$70=1,FD86,0)</f>
        <v>0</v>
      </c>
      <c r="FG88" s="345"/>
      <c r="FH88" s="10" t="s">
        <v>445</v>
      </c>
      <c r="FI88" s="682"/>
      <c r="FJ88" s="477">
        <f>IF(FJ$70=1,FJ86,0)</f>
        <v>0</v>
      </c>
      <c r="FM88" s="345"/>
      <c r="FN88" s="10" t="s">
        <v>445</v>
      </c>
      <c r="FO88" s="682"/>
      <c r="FP88" s="477">
        <f>IF(FP$70=1,FP86,0)</f>
        <v>0</v>
      </c>
      <c r="FS88" s="345"/>
      <c r="FT88" s="10" t="s">
        <v>445</v>
      </c>
      <c r="FU88" s="682"/>
      <c r="FV88" s="477">
        <f>IF(FV$70=1,FV86,0)</f>
        <v>0</v>
      </c>
      <c r="FY88" s="345"/>
    </row>
    <row r="89" spans="1:181" ht="15" thickBot="1" x14ac:dyDescent="0.35">
      <c r="A89" s="19"/>
      <c r="G89" s="345"/>
      <c r="M89" s="345"/>
      <c r="S89" s="345"/>
      <c r="Y89" s="345"/>
      <c r="AE89" s="345"/>
      <c r="AK89" s="345"/>
      <c r="AQ89" s="345"/>
      <c r="AW89" s="345"/>
      <c r="BC89" s="345"/>
      <c r="BI89" s="345"/>
      <c r="BO89" s="345"/>
      <c r="BU89" s="345"/>
      <c r="CA89" s="345"/>
      <c r="CG89" s="345"/>
      <c r="CM89" s="345"/>
      <c r="CS89" s="345"/>
      <c r="CY89" s="345"/>
      <c r="DE89" s="345"/>
      <c r="DK89" s="345"/>
      <c r="DQ89" s="345"/>
      <c r="DW89" s="345"/>
      <c r="EC89" s="345"/>
      <c r="EI89" s="345"/>
      <c r="EO89" s="345"/>
      <c r="EU89" s="345"/>
      <c r="FA89" s="345"/>
      <c r="FG89" s="345"/>
      <c r="FM89" s="345"/>
      <c r="FS89" s="345"/>
      <c r="FY89" s="345"/>
    </row>
    <row r="90" spans="1:181" x14ac:dyDescent="0.3">
      <c r="A90" s="19"/>
      <c r="B90" s="838" t="s">
        <v>479</v>
      </c>
      <c r="C90" s="841">
        <f>IF(E105&lt;0,F105*C109,(C110-(D114+D112))*C109)</f>
        <v>36100</v>
      </c>
      <c r="D90" s="836">
        <f>IF(AND(B$70=1,C$70=0),C90,0)</f>
        <v>0</v>
      </c>
      <c r="G90" s="345"/>
      <c r="H90" s="838" t="s">
        <v>479</v>
      </c>
      <c r="I90" s="841">
        <f>IF(K105&lt;0,L105*I109,(I110-(J114+J112))*I109)</f>
        <v>28113.67863447281</v>
      </c>
      <c r="J90" s="836">
        <f>IF(AND(H$70=1,I$70=0),I90,0)</f>
        <v>0</v>
      </c>
      <c r="M90" s="345"/>
      <c r="N90" s="838" t="s">
        <v>479</v>
      </c>
      <c r="O90" s="841">
        <f>IF(Q105&lt;0,R105*O109,(O110-(P114+P112))*O109)</f>
        <v>19925.06244462953</v>
      </c>
      <c r="P90" s="836">
        <f>IF(AND(N$70=1,O$70=0),O90,0)</f>
        <v>0</v>
      </c>
      <c r="S90" s="345"/>
      <c r="T90" s="838" t="s">
        <v>479</v>
      </c>
      <c r="U90" s="841">
        <f>IF(W105&lt;0,X105*U109,(U110-(V114+V112))*U109)</f>
        <v>11988.654862539091</v>
      </c>
      <c r="V90" s="836">
        <f>IF(AND(T$70=1,U$70=0),U90,0)</f>
        <v>0</v>
      </c>
      <c r="Y90" s="345"/>
      <c r="Z90" s="838" t="s">
        <v>479</v>
      </c>
      <c r="AA90" s="841">
        <f>IF(AC105&lt;0,AD105*AA109,(AA110-(AB114+AB112))*AA109)</f>
        <v>4706.1065013609787</v>
      </c>
      <c r="AB90" s="836">
        <f>IF(AND(Z$70=1,AA$70=0),AA90,0)</f>
        <v>0</v>
      </c>
      <c r="AE90" s="345"/>
      <c r="AF90" s="838" t="s">
        <v>479</v>
      </c>
      <c r="AG90" s="841">
        <f>IF(AI105&lt;0,AJ105*AG109,(AG110-(AH114+AH112))*AG109)</f>
        <v>1649.0181216534315</v>
      </c>
      <c r="AH90" s="836">
        <f>IF(AND(AF$70=1,AG$70=0),AG90,0)</f>
        <v>0</v>
      </c>
      <c r="AK90" s="345"/>
      <c r="AL90" s="838" t="s">
        <v>479</v>
      </c>
      <c r="AM90" s="841">
        <f>IF(AO105&lt;0,AP105*AM109,(AM110-(AN114+AN112))*AM109)</f>
        <v>6957.164511182109</v>
      </c>
      <c r="AN90" s="836">
        <f>IF(AND(AL$70=1,AM$70=0),AM90,0)</f>
        <v>0</v>
      </c>
      <c r="AQ90" s="345"/>
      <c r="AR90" s="838" t="s">
        <v>479</v>
      </c>
      <c r="AS90" s="841">
        <f>IF(AU105&lt;0,AV105*AS109,(AS110-(AT114+AT112))*AS109)</f>
        <v>11232.0214035114</v>
      </c>
      <c r="AT90" s="836">
        <f>IF(AND(AR$70=1,AS$70=0),AS90,0)</f>
        <v>0</v>
      </c>
      <c r="AW90" s="345"/>
      <c r="AX90" s="838" t="s">
        <v>479</v>
      </c>
      <c r="AY90" s="841">
        <f>IF(BA105&lt;0,BB105*AY109,(AY110-(AZ114+AZ112))*AY109)</f>
        <v>14575.538632055413</v>
      </c>
      <c r="AZ90" s="836">
        <f>IF(AND(AX$70=1,AY$70=0),AY90,0)</f>
        <v>0</v>
      </c>
      <c r="BC90" s="345"/>
      <c r="BD90" s="838" t="s">
        <v>479</v>
      </c>
      <c r="BE90" s="841">
        <f>IF(BG105&lt;0,BH105*BE109,(BE110-(BF114+BF112))*BE109)</f>
        <v>17131.837074262508</v>
      </c>
      <c r="BF90" s="836">
        <f>IF(AND(BD$70=1,BE$70=0),BE90,0)</f>
        <v>0</v>
      </c>
      <c r="BI90" s="345"/>
      <c r="BJ90" s="838" t="s">
        <v>479</v>
      </c>
      <c r="BK90" s="841">
        <f>IF(BM105&lt;0,BN105*BK109,(BK110-(BL114+BL112))*BK109)</f>
        <v>19052.783528767646</v>
      </c>
      <c r="BL90" s="836">
        <f>IF(AND(BJ$70=1,BK$70=0),BK90,0)</f>
        <v>0</v>
      </c>
      <c r="BO90" s="345"/>
      <c r="BP90" s="838" t="s">
        <v>479</v>
      </c>
      <c r="BQ90" s="841">
        <f>IF(BS105&lt;0,BT105*BQ109,(BQ110-(BR114+BR112))*BQ109)</f>
        <v>20477.77246271661</v>
      </c>
      <c r="BR90" s="836">
        <f>IF(AND(BP$70=1,BQ$70=0),BQ90,0)</f>
        <v>0</v>
      </c>
      <c r="BU90" s="345"/>
      <c r="BV90" s="838" t="s">
        <v>479</v>
      </c>
      <c r="BW90" s="841">
        <f>IF(BY105&lt;0,BZ105*BW109,(BW110-(BX114+BX112))*BW109)</f>
        <v>21524.825074172139</v>
      </c>
      <c r="BX90" s="836">
        <f>IF(AND(BV$70=1,BW$70=0),BW90,0)</f>
        <v>0</v>
      </c>
      <c r="CA90" s="345"/>
      <c r="CB90" s="838" t="s">
        <v>479</v>
      </c>
      <c r="CC90" s="841">
        <f>IF(CE105&lt;0,CF105*CC109,(CC110-(CD114+CD112))*CC109)</f>
        <v>22288.830693471522</v>
      </c>
      <c r="CD90" s="836">
        <f>IF(AND(CB$70=1,CC$70=0),CC90,0)</f>
        <v>0</v>
      </c>
      <c r="CG90" s="345"/>
      <c r="CH90" s="838" t="s">
        <v>479</v>
      </c>
      <c r="CI90" s="841">
        <f>IF(CK105&lt;0,CL105*CI109,(CI110-(CJ114+CJ112))*CI109)</f>
        <v>22843.484083343199</v>
      </c>
      <c r="CJ90" s="836">
        <f>IF(AND(CH$70=1,CI$70=0),CI90,0)</f>
        <v>0</v>
      </c>
      <c r="CM90" s="345"/>
      <c r="CN90" s="838" t="s">
        <v>479</v>
      </c>
      <c r="CO90" s="841">
        <f>IF(CQ105&lt;0,CR105*CO109,(CO110-(CP114+CP112))*CO109)</f>
        <v>23244.675429389277</v>
      </c>
      <c r="CP90" s="836">
        <f>IF(AND(CN$70=1,CO$70=0),CO90,0)</f>
        <v>0</v>
      </c>
      <c r="CS90" s="345"/>
      <c r="CT90" s="838" t="s">
        <v>479</v>
      </c>
      <c r="CU90" s="841">
        <f>IF(CW105&lt;0,CX105*CU109,(CU110-(CV114+CV112))*CU109)</f>
        <v>23534.096266266377</v>
      </c>
      <c r="CV90" s="836">
        <f>IF(AND(CT$70=1,CU$70=0),CU90,0)</f>
        <v>0</v>
      </c>
      <c r="CY90" s="345"/>
      <c r="CZ90" s="838" t="s">
        <v>479</v>
      </c>
      <c r="DA90" s="841">
        <f>IF(DC105&lt;0,DD105*DA109,(DA110-(DB114+DB112))*DA109)</f>
        <v>23742.487009467506</v>
      </c>
      <c r="DB90" s="836">
        <f>IF(AND(CZ$70=1,DA$70=0),DA90,0)</f>
        <v>0</v>
      </c>
      <c r="DE90" s="345"/>
      <c r="DF90" s="838" t="s">
        <v>479</v>
      </c>
      <c r="DG90" s="841">
        <f>IF(DI105&lt;0,DJ105*DG109,(DG110-(DH114+DH112))*DG109)</f>
        <v>23892.327899181186</v>
      </c>
      <c r="DH90" s="836">
        <f>IF(AND(DF$70=1,DG$70=0),DG90,0)</f>
        <v>0</v>
      </c>
      <c r="DK90" s="345"/>
      <c r="DL90" s="838" t="s">
        <v>479</v>
      </c>
      <c r="DM90" s="841">
        <f>IF(DO105&lt;0,DP105*DM109,(DM110-(DN114+DN112))*DM109)</f>
        <v>23999.962905007189</v>
      </c>
      <c r="DN90" s="836">
        <f>IF(AND(DL$70=1,DM$70=0),DM90,0)</f>
        <v>0</v>
      </c>
      <c r="DQ90" s="345"/>
      <c r="DR90" s="838" t="s">
        <v>479</v>
      </c>
      <c r="DS90" s="841">
        <f>IF(DU105&lt;0,DV105*DS109,(DS110-(DT114+DT112))*DS109)</f>
        <v>24077.225438191868</v>
      </c>
      <c r="DT90" s="836">
        <f>IF(AND(DR$70=1,DS$70=0),DS90,0)</f>
        <v>0</v>
      </c>
      <c r="DW90" s="345"/>
      <c r="DX90" s="838" t="s">
        <v>479</v>
      </c>
      <c r="DY90" s="841">
        <f>IF(EA105&lt;0,EB105*DY109,(DY110-(DZ114+DZ112))*DY109)</f>
        <v>24132.657814850634</v>
      </c>
      <c r="DZ90" s="836">
        <f>IF(AND(DX$70=1,DY$70=0),DY90,0)</f>
        <v>0</v>
      </c>
      <c r="EC90" s="345"/>
      <c r="ED90" s="838" t="s">
        <v>479</v>
      </c>
      <c r="EE90" s="841">
        <f>IF(EG105&lt;0,EH105*EE109,(EE110-(EF114+EF112))*EE109)</f>
        <v>24172.413537635901</v>
      </c>
      <c r="EF90" s="836">
        <f>IF(AND(ED$70=1,EE$70=0),EE90,0)</f>
        <v>0</v>
      </c>
      <c r="EI90" s="345"/>
      <c r="EJ90" s="838" t="s">
        <v>479</v>
      </c>
      <c r="EK90" s="841">
        <f>IF(EM105&lt;0,EN105*EK109,(EK110-(EL114+EL112))*EK109)</f>
        <v>24200.91861521425</v>
      </c>
      <c r="EL90" s="836">
        <f>IF(AND(EJ$70=1,EK$70=0),EK90,0)</f>
        <v>0</v>
      </c>
      <c r="EO90" s="345"/>
      <c r="EP90" s="838" t="s">
        <v>479</v>
      </c>
      <c r="EQ90" s="841">
        <f>IF(ES105&lt;0,ET105*EQ109,(EQ110-(ER114+ER112))*EQ109)</f>
        <v>24221.353085092145</v>
      </c>
      <c r="ER90" s="836">
        <f>IF(AND(EP$70=1,EQ$70=0),EQ90,0)</f>
        <v>0</v>
      </c>
      <c r="EU90" s="345"/>
      <c r="EV90" s="838" t="s">
        <v>479</v>
      </c>
      <c r="EW90" s="841">
        <f>IF(EY105&lt;0,EZ105*EW109,(EW110-(EX114+EX112))*EW109)</f>
        <v>24236</v>
      </c>
      <c r="EX90" s="836">
        <f>IF(AND(EV$70=1,EW$70=0),EW90,0)</f>
        <v>0</v>
      </c>
      <c r="FA90" s="345"/>
      <c r="FB90" s="838" t="s">
        <v>479</v>
      </c>
      <c r="FC90" s="841">
        <f>IF(FE105&lt;0,FF105*FC109,(FC110-(FD114+FD112))*FC109)</f>
        <v>24236</v>
      </c>
      <c r="FD90" s="836">
        <f>IF(AND(FB$70=1,FC$70=0),FC90,0)</f>
        <v>0</v>
      </c>
      <c r="FG90" s="345"/>
      <c r="FH90" s="838" t="s">
        <v>479</v>
      </c>
      <c r="FI90" s="841">
        <f>IF(FK105&lt;0,FL105*FI109,(FI110-(FJ114+FJ112))*FI109)</f>
        <v>24236</v>
      </c>
      <c r="FJ90" s="836">
        <f>IF(AND(FH$70=1,FI$70=0),FI90,0)</f>
        <v>0</v>
      </c>
      <c r="FM90" s="345"/>
      <c r="FN90" s="838" t="s">
        <v>479</v>
      </c>
      <c r="FO90" s="841">
        <f>IF(FQ105&lt;0,FR105*FO109,(FO110-(FP114+FP112))*FO109)</f>
        <v>24236</v>
      </c>
      <c r="FP90" s="836">
        <f>IF(AND(FN$70=1,FO$70=0),FO90,0)</f>
        <v>0</v>
      </c>
      <c r="FS90" s="345"/>
      <c r="FT90" s="838" t="s">
        <v>479</v>
      </c>
      <c r="FU90" s="841">
        <f>IF(FW105&lt;0,FX105*FU109,(FU110-(FV114+FV112))*FU109)</f>
        <v>24236</v>
      </c>
      <c r="FV90" s="836">
        <f>IF(AND(FT$70=1,FU$70=0),FU90,0)</f>
        <v>0</v>
      </c>
      <c r="FY90" s="345"/>
    </row>
    <row r="91" spans="1:181" x14ac:dyDescent="0.3">
      <c r="A91" s="19"/>
      <c r="B91" s="827" t="s">
        <v>439</v>
      </c>
      <c r="C91" s="839">
        <f>IF(E105&gt;0,D114*C107,((C110-D112)*C107))</f>
        <v>0</v>
      </c>
      <c r="D91" s="834">
        <f>IF(AND(B$70=1,C$70=0),C91,0)</f>
        <v>0</v>
      </c>
      <c r="G91" s="345"/>
      <c r="H91" s="827" t="s">
        <v>439</v>
      </c>
      <c r="I91" s="839">
        <f>IF(K105&gt;0,J114*I107,((I110-J112)*I107))</f>
        <v>3457.239508385981</v>
      </c>
      <c r="J91" s="834">
        <f>IF(AND(H$70=1,I$70=0),I91,0)</f>
        <v>0</v>
      </c>
      <c r="M91" s="345"/>
      <c r="N91" s="827" t="s">
        <v>439</v>
      </c>
      <c r="O91" s="839">
        <f>IF(Q105&gt;0,P114*O107,((O110-P112)*O107))</f>
        <v>6994.3446538065773</v>
      </c>
      <c r="P91" s="834">
        <f>IF(AND(N$70=1,O$70=0),O91,0)</f>
        <v>0</v>
      </c>
      <c r="S91" s="345"/>
      <c r="T91" s="827" t="s">
        <v>439</v>
      </c>
      <c r="U91" s="839">
        <f>IF(W105&gt;0,V114*U107,((U110-V112)*U107))</f>
        <v>10414.352945627643</v>
      </c>
      <c r="V91" s="834">
        <f>IF(AND(T$70=1,U$70=0),U91,0)</f>
        <v>0</v>
      </c>
      <c r="Y91" s="345"/>
      <c r="Z91" s="827" t="s">
        <v>439</v>
      </c>
      <c r="AA91" s="839">
        <f>IF(AC105&gt;0,AB114*AA107,((AA110-AB112)*AA107))</f>
        <v>13544.84070199441</v>
      </c>
      <c r="AB91" s="834">
        <f>IF(AND(Z$70=1,AA$70=0),AA91,0)</f>
        <v>0</v>
      </c>
      <c r="AE91" s="345"/>
      <c r="AF91" s="827" t="s">
        <v>439</v>
      </c>
      <c r="AG91" s="839">
        <f>IF(AI105&gt;0,AH114*AG107,((AG110-AH112)*AG107))</f>
        <v>14620.999778557085</v>
      </c>
      <c r="AH91" s="834">
        <f>IF(AND(AF$70=1,AG$70=0),AG91,0)</f>
        <v>0</v>
      </c>
      <c r="AK91" s="345"/>
      <c r="AL91" s="827" t="s">
        <v>439</v>
      </c>
      <c r="AM91" s="839">
        <f>IF(AO105&gt;0,AN114*AM107,((AM110-AN112)*AM107))</f>
        <v>11583.899075325242</v>
      </c>
      <c r="AN91" s="834">
        <f>IF(AND(AL$70=1,AM$70=0),AM91,0)</f>
        <v>0</v>
      </c>
      <c r="AQ91" s="345"/>
      <c r="AR91" s="827" t="s">
        <v>439</v>
      </c>
      <c r="AS91" s="839">
        <f>IF(AU105&gt;0,AT114*AS107,((AS110-AT112)*AS107))</f>
        <v>9134.3131295823696</v>
      </c>
      <c r="AT91" s="834">
        <f>IF(AND(AR$70=1,AS$70=0),AS91,0)</f>
        <v>0</v>
      </c>
      <c r="AW91" s="345"/>
      <c r="AX91" s="827" t="s">
        <v>439</v>
      </c>
      <c r="AY91" s="839">
        <f>IF(BA105&gt;0,AZ114*AY107,((AY110-AZ112)*AY107))</f>
        <v>7215.9578918717089</v>
      </c>
      <c r="AZ91" s="834">
        <f>IF(AND(AX$70=1,AY$70=0),AY91,0)</f>
        <v>0</v>
      </c>
      <c r="BC91" s="345"/>
      <c r="BD91" s="827" t="s">
        <v>439</v>
      </c>
      <c r="BE91" s="839">
        <f>IF(BG105&gt;0,BF114*BE107,((BE110-BF112)*BE107))</f>
        <v>5747.7450492362004</v>
      </c>
      <c r="BF91" s="834">
        <f>IF(AND(BD$70=1,BE$70=0),BE91,0)</f>
        <v>0</v>
      </c>
      <c r="BI91" s="345"/>
      <c r="BJ91" s="827" t="s">
        <v>439</v>
      </c>
      <c r="BK91" s="839">
        <f>IF(BM105&gt;0,BL114*BK107,((BK110-BL112)*BK107))</f>
        <v>4643.5392199823827</v>
      </c>
      <c r="BL91" s="834">
        <f>IF(AND(BJ$70=1,BK$70=0),BK91,0)</f>
        <v>0</v>
      </c>
      <c r="BO91" s="345"/>
      <c r="BP91" s="827" t="s">
        <v>439</v>
      </c>
      <c r="BQ91" s="839">
        <f>IF(BS105&gt;0,BR114*BQ107,((BQ110-BR112)*BQ107))</f>
        <v>3823.9016238933887</v>
      </c>
      <c r="BR91" s="834">
        <f>IF(AND(BP$70=1,BQ$70=0),BQ91,0)</f>
        <v>0</v>
      </c>
      <c r="BU91" s="345"/>
      <c r="BV91" s="827" t="s">
        <v>439</v>
      </c>
      <c r="BW91" s="839">
        <f>IF(BY105&gt;0,BX114*BW107,((BW110-BX112)*BW107))</f>
        <v>3221.3594538005</v>
      </c>
      <c r="BX91" s="834">
        <f>IF(AND(BV$70=1,BW$70=0),BW91,0)</f>
        <v>0</v>
      </c>
      <c r="CA91" s="345"/>
      <c r="CB91" s="827" t="s">
        <v>439</v>
      </c>
      <c r="CC91" s="839">
        <f>IF(CE105&gt;0,CD114*CC107,((CC110-CD112)*CC107))</f>
        <v>2781.5434205698734</v>
      </c>
      <c r="CD91" s="834">
        <f>IF(AND(CB$70=1,CC$70=0),CC91,0)</f>
        <v>0</v>
      </c>
      <c r="CG91" s="345"/>
      <c r="CH91" s="827" t="s">
        <v>439</v>
      </c>
      <c r="CI91" s="839">
        <f>IF(CK105&gt;0,CJ114*CI107,((CI110-CJ112)*CI107))</f>
        <v>2462.1610400891582</v>
      </c>
      <c r="CJ91" s="834">
        <f>IF(AND(CH$70=1,CI$70=0),CI91,0)</f>
        <v>0</v>
      </c>
      <c r="CM91" s="345"/>
      <c r="CN91" s="827" t="s">
        <v>439</v>
      </c>
      <c r="CO91" s="839">
        <f>IF(CQ105&gt;0,CP114*CO107,((CO110-CP112)*CO107))</f>
        <v>2231.1009980620465</v>
      </c>
      <c r="CP91" s="834">
        <f>IF(AND(CN$70=1,CO$70=0),CO91,0)</f>
        <v>0</v>
      </c>
      <c r="CS91" s="345"/>
      <c r="CT91" s="827" t="s">
        <v>439</v>
      </c>
      <c r="CU91" s="839">
        <f>IF(CW105&gt;0,CV114*CU107,((CU110-CV112)*CU107))</f>
        <v>2064.3900137982332</v>
      </c>
      <c r="CV91" s="834">
        <f>IF(AND(CT$70=1,CU$70=0),CU91,0)</f>
        <v>0</v>
      </c>
      <c r="CY91" s="345"/>
      <c r="CZ91" s="827" t="s">
        <v>439</v>
      </c>
      <c r="DA91" s="839">
        <f>IF(DC105&gt;0,DB114*DA107,((DA110-DB112)*DA107))</f>
        <v>1944.3414042818258</v>
      </c>
      <c r="DB91" s="834">
        <f>IF(AND(CZ$70=1,DA$70=0),DA91,0)</f>
        <v>0</v>
      </c>
      <c r="DE91" s="345"/>
      <c r="DF91" s="827" t="s">
        <v>439</v>
      </c>
      <c r="DG91" s="839">
        <f>IF(DI105&gt;0,DH114*DG107,((DG110-DH112)*DG107))</f>
        <v>1858.0155184235598</v>
      </c>
      <c r="DH91" s="834">
        <f>IF(AND(DF$70=1,DG$70=0),DG91,0)</f>
        <v>0</v>
      </c>
      <c r="DK91" s="345"/>
      <c r="DL91" s="827" t="s">
        <v>439</v>
      </c>
      <c r="DM91" s="839">
        <f>IF(DO105&gt;0,DN114*DM107,((DM110-DN112)*DM107))</f>
        <v>1796.0018684985794</v>
      </c>
      <c r="DN91" s="834">
        <f>IF(AND(DL$70=1,DM$70=0),DM91,0)</f>
        <v>0</v>
      </c>
      <c r="DQ91" s="345"/>
      <c r="DR91" s="827" t="s">
        <v>439</v>
      </c>
      <c r="DS91" s="839">
        <f>IF(DU105&gt;0,DT114*DS107,((DS110-DT112)*DS107))</f>
        <v>1751.4855454784008</v>
      </c>
      <c r="DT91" s="834">
        <f>IF(AND(DR$70=1,DS$70=0),DS91,0)</f>
        <v>0</v>
      </c>
      <c r="DW91" s="345"/>
      <c r="DX91" s="827" t="s">
        <v>439</v>
      </c>
      <c r="DY91" s="839">
        <f>IF(EA105&gt;0,DZ114*DY107,((DY110-DZ112)*DY107))</f>
        <v>1719.5462183940476</v>
      </c>
      <c r="DZ91" s="834">
        <f>IF(AND(DX$70=1,DY$70=0),DY91,0)</f>
        <v>0</v>
      </c>
      <c r="EC91" s="345"/>
      <c r="ED91" s="827" t="s">
        <v>439</v>
      </c>
      <c r="EE91" s="839">
        <f>IF(EG105&gt;0,EF114*EE107,((EE110-EF112)*EE107))</f>
        <v>1696.6390991828428</v>
      </c>
      <c r="EF91" s="834">
        <f>IF(AND(ED$70=1,EE$70=0),EE91,0)</f>
        <v>0</v>
      </c>
      <c r="EI91" s="345"/>
      <c r="EJ91" s="827" t="s">
        <v>439</v>
      </c>
      <c r="EK91" s="839">
        <f>IF(EM105&gt;0,EL114*EK107,((EK110-EL112)*EK107))</f>
        <v>1680.2143331329096</v>
      </c>
      <c r="EL91" s="834">
        <f>IF(AND(EJ$70=1,EK$70=0),EK91,0)</f>
        <v>0</v>
      </c>
      <c r="EO91" s="345"/>
      <c r="EP91" s="827" t="s">
        <v>439</v>
      </c>
      <c r="EQ91" s="839">
        <f>IF(ES105&gt;0,ER114*EQ107,((EQ110-ER112)*EQ107))</f>
        <v>1668.4397715158736</v>
      </c>
      <c r="ER91" s="834">
        <f>IF(AND(EP$70=1,EQ$70=0),EQ91,0)</f>
        <v>0</v>
      </c>
      <c r="EU91" s="345"/>
      <c r="EV91" s="827" t="s">
        <v>439</v>
      </c>
      <c r="EW91" s="839">
        <f>IF(EY105&gt;0,EX114*EW107,((EW110-EX112)*EW107))</f>
        <v>1660</v>
      </c>
      <c r="EX91" s="834">
        <f>IF(AND(EV$70=1,EW$70=0),EW91,0)</f>
        <v>0</v>
      </c>
      <c r="FA91" s="345"/>
      <c r="FB91" s="827" t="s">
        <v>439</v>
      </c>
      <c r="FC91" s="839">
        <f>IF(FE105&gt;0,FD114*FC107,((FC110-FD112)*FC107))</f>
        <v>1660</v>
      </c>
      <c r="FD91" s="834">
        <f>IF(AND(FB$70=1,FC$70=0),FC91,0)</f>
        <v>0</v>
      </c>
      <c r="FG91" s="345"/>
      <c r="FH91" s="827" t="s">
        <v>439</v>
      </c>
      <c r="FI91" s="839">
        <f>IF(FK105&gt;0,FJ114*FI107,((FI110-FJ112)*FI107))</f>
        <v>1660</v>
      </c>
      <c r="FJ91" s="834">
        <f>IF(AND(FH$70=1,FI$70=0),FI91,0)</f>
        <v>0</v>
      </c>
      <c r="FM91" s="345"/>
      <c r="FN91" s="827" t="s">
        <v>439</v>
      </c>
      <c r="FO91" s="839">
        <f>IF(FQ105&gt;0,FP114*FO107,((FO110-FP112)*FO107))</f>
        <v>1660</v>
      </c>
      <c r="FP91" s="834">
        <f>IF(AND(FN$70=1,FO$70=0),FO91,0)</f>
        <v>0</v>
      </c>
      <c r="FS91" s="345"/>
      <c r="FT91" s="827" t="s">
        <v>439</v>
      </c>
      <c r="FU91" s="839">
        <f>IF(FW105&gt;0,FV114*FU107,((FU110-FV112)*FU107))</f>
        <v>1660</v>
      </c>
      <c r="FV91" s="834">
        <f>IF(AND(FT$70=1,FU$70=0),FU91,0)</f>
        <v>0</v>
      </c>
      <c r="FY91" s="345"/>
    </row>
    <row r="92" spans="1:181" ht="15" thickBot="1" x14ac:dyDescent="0.35">
      <c r="A92" s="19"/>
      <c r="B92" s="826" t="s">
        <v>435</v>
      </c>
      <c r="C92" s="844">
        <f>IF(E105&gt;0,D112*C107,((C110-D114)*C107))</f>
        <v>0</v>
      </c>
      <c r="D92" s="832">
        <f>IF(AND(B$70=1,C$70=0),C92,0)</f>
        <v>0</v>
      </c>
      <c r="G92" s="345"/>
      <c r="H92" s="826" t="s">
        <v>435</v>
      </c>
      <c r="I92" s="839">
        <f>IF(K105&gt;0,J112*I107,((I110-J114)*I107))</f>
        <v>3457.239508385981</v>
      </c>
      <c r="J92" s="832">
        <f>IF(AND(H$70=1,I$70=0),I92,0)</f>
        <v>0</v>
      </c>
      <c r="M92" s="345"/>
      <c r="N92" s="826" t="s">
        <v>435</v>
      </c>
      <c r="O92" s="839">
        <f>IF(Q105&gt;0,P112*O107,((O110-P114)*O107))</f>
        <v>6994.3446538065773</v>
      </c>
      <c r="P92" s="832">
        <f>IF(AND(N$70=1,O$70=0),O92,0)</f>
        <v>0</v>
      </c>
      <c r="S92" s="345"/>
      <c r="T92" s="826" t="s">
        <v>435</v>
      </c>
      <c r="U92" s="839">
        <f>IF(W105&gt;0,V112*U107,((U110-V114)*U107))</f>
        <v>10414.352945627643</v>
      </c>
      <c r="V92" s="832">
        <f>IF(AND(T$70=1,U$70=0),U92,0)</f>
        <v>0</v>
      </c>
      <c r="Y92" s="345"/>
      <c r="Z92" s="826" t="s">
        <v>435</v>
      </c>
      <c r="AA92" s="839">
        <f>IF(AC105&gt;0,AB112*AA107,((AA110-AB114)*AA107))</f>
        <v>13544.84070199441</v>
      </c>
      <c r="AB92" s="832">
        <f>IF(AND(Z$70=1,AA$70=0),AA92,0)</f>
        <v>0</v>
      </c>
      <c r="AE92" s="345"/>
      <c r="AF92" s="826" t="s">
        <v>435</v>
      </c>
      <c r="AG92" s="839">
        <f>IF(AI105&gt;0,AH112*AG107,((AG110-AH114)*AG107))</f>
        <v>14620.999778557085</v>
      </c>
      <c r="AH92" s="832">
        <f>IF(AND(AF$70=1,AG$70=0),AG92,0)</f>
        <v>0</v>
      </c>
      <c r="AK92" s="345"/>
      <c r="AL92" s="826" t="s">
        <v>435</v>
      </c>
      <c r="AM92" s="839">
        <f>IF(AO105&gt;0,AN112*AM107,((AM110-AN114)*AM107))</f>
        <v>11583.899075325242</v>
      </c>
      <c r="AN92" s="832">
        <f>IF(AND(AL$70=1,AM$70=0),AM92,0)</f>
        <v>0</v>
      </c>
      <c r="AQ92" s="345"/>
      <c r="AR92" s="826" t="s">
        <v>435</v>
      </c>
      <c r="AS92" s="839">
        <f>IF(AU105&gt;0,AT112*AS107,((AS110-AT114)*AS107))</f>
        <v>9134.3131295823696</v>
      </c>
      <c r="AT92" s="832">
        <f>IF(AND(AR$70=1,AS$70=0),AS92,0)</f>
        <v>0</v>
      </c>
      <c r="AW92" s="345"/>
      <c r="AX92" s="826" t="s">
        <v>435</v>
      </c>
      <c r="AY92" s="839">
        <f>IF(BA105&gt;0,AZ112*AY107,((AY110-AZ114)*AY107))</f>
        <v>7215.9578918717089</v>
      </c>
      <c r="AZ92" s="832">
        <f>IF(AND(AX$70=1,AY$70=0),AY92,0)</f>
        <v>0</v>
      </c>
      <c r="BC92" s="345"/>
      <c r="BD92" s="826" t="s">
        <v>435</v>
      </c>
      <c r="BE92" s="839">
        <f>IF(BG105&gt;0,BF112*BE107,((BE110-BF114)*BE107))</f>
        <v>5747.7450492362004</v>
      </c>
      <c r="BF92" s="832">
        <f>IF(AND(BD$70=1,BE$70=0),BE92,0)</f>
        <v>0</v>
      </c>
      <c r="BI92" s="345"/>
      <c r="BJ92" s="826" t="s">
        <v>435</v>
      </c>
      <c r="BK92" s="839">
        <f>IF(BM105&gt;0,BL112*BK107,((BK110-BL114)*BK107))</f>
        <v>4643.5392199823827</v>
      </c>
      <c r="BL92" s="832">
        <f>IF(AND(BJ$70=1,BK$70=0),BK92,0)</f>
        <v>0</v>
      </c>
      <c r="BO92" s="345"/>
      <c r="BP92" s="826" t="s">
        <v>435</v>
      </c>
      <c r="BQ92" s="839">
        <f>IF(BS105&gt;0,BR112*BQ107,((BQ110-BR114)*BQ107))</f>
        <v>3823.9016238933887</v>
      </c>
      <c r="BR92" s="832">
        <f>IF(AND(BP$70=1,BQ$70=0),BQ92,0)</f>
        <v>0</v>
      </c>
      <c r="BU92" s="345"/>
      <c r="BV92" s="826" t="s">
        <v>435</v>
      </c>
      <c r="BW92" s="839">
        <f>IF(BY105&gt;0,BX112*BW107,((BW110-BX114)*BW107))</f>
        <v>3221.3594538005</v>
      </c>
      <c r="BX92" s="832">
        <f>IF(AND(BV$70=1,BW$70=0),BW92,0)</f>
        <v>0</v>
      </c>
      <c r="CA92" s="345"/>
      <c r="CB92" s="826" t="s">
        <v>435</v>
      </c>
      <c r="CC92" s="839">
        <f>IF(CE105&gt;0,CD112*CC107,((CC110-CD114)*CC107))</f>
        <v>2781.5434205698734</v>
      </c>
      <c r="CD92" s="832">
        <f>IF(AND(CB$70=1,CC$70=0),CC92,0)</f>
        <v>0</v>
      </c>
      <c r="CG92" s="345"/>
      <c r="CH92" s="826" t="s">
        <v>435</v>
      </c>
      <c r="CI92" s="839">
        <f>IF(CK105&gt;0,CJ112*CI107,((CI110-CJ114)*CI107))</f>
        <v>2462.1610400891582</v>
      </c>
      <c r="CJ92" s="832">
        <f>IF(AND(CH$70=1,CI$70=0),CI92,0)</f>
        <v>0</v>
      </c>
      <c r="CM92" s="345"/>
      <c r="CN92" s="826" t="s">
        <v>435</v>
      </c>
      <c r="CO92" s="839">
        <f>IF(CQ105&gt;0,CP112*CO107,((CO110-CP114)*CO107))</f>
        <v>2231.1009980620465</v>
      </c>
      <c r="CP92" s="832">
        <f>IF(AND(CN$70=1,CO$70=0),CO92,0)</f>
        <v>0</v>
      </c>
      <c r="CS92" s="345"/>
      <c r="CT92" s="826" t="s">
        <v>435</v>
      </c>
      <c r="CU92" s="839">
        <f>IF(CW105&gt;0,CV112*CU107,((CU110-CV114)*CU107))</f>
        <v>2064.3900137982332</v>
      </c>
      <c r="CV92" s="832">
        <f>IF(AND(CT$70=1,CU$70=0),CU92,0)</f>
        <v>0</v>
      </c>
      <c r="CY92" s="345"/>
      <c r="CZ92" s="826" t="s">
        <v>435</v>
      </c>
      <c r="DA92" s="839">
        <f>IF(DC105&gt;0,DB112*DA107,((DA110-DB114)*DA107))</f>
        <v>1944.3414042818258</v>
      </c>
      <c r="DB92" s="832">
        <f>IF(AND(CZ$70=1,DA$70=0),DA92,0)</f>
        <v>0</v>
      </c>
      <c r="DE92" s="345"/>
      <c r="DF92" s="826" t="s">
        <v>435</v>
      </c>
      <c r="DG92" s="839">
        <f>IF(DI105&gt;0,DH112*DG107,((DG110-DH114)*DG107))</f>
        <v>1858.0155184235598</v>
      </c>
      <c r="DH92" s="832">
        <f>IF(AND(DF$70=1,DG$70=0),DG92,0)</f>
        <v>0</v>
      </c>
      <c r="DK92" s="345"/>
      <c r="DL92" s="826" t="s">
        <v>435</v>
      </c>
      <c r="DM92" s="839">
        <f>IF(DO105&gt;0,DN112*DM107,((DM110-DN114)*DM107))</f>
        <v>1796.0018684985794</v>
      </c>
      <c r="DN92" s="832">
        <f>IF(AND(DL$70=1,DM$70=0),DM92,0)</f>
        <v>0</v>
      </c>
      <c r="DQ92" s="345"/>
      <c r="DR92" s="826" t="s">
        <v>435</v>
      </c>
      <c r="DS92" s="839">
        <f>IF(DU105&gt;0,DT112*DS107,((DS110-DT114)*DS107))</f>
        <v>1751.4855454784008</v>
      </c>
      <c r="DT92" s="832">
        <f>IF(AND(DR$70=1,DS$70=0),DS92,0)</f>
        <v>0</v>
      </c>
      <c r="DW92" s="345"/>
      <c r="DX92" s="826" t="s">
        <v>435</v>
      </c>
      <c r="DY92" s="839">
        <f>IF(EA105&gt;0,DZ112*DY107,((DY110-DZ114)*DY107))</f>
        <v>1719.5462183940476</v>
      </c>
      <c r="DZ92" s="832">
        <f>IF(AND(DX$70=1,DY$70=0),DY92,0)</f>
        <v>0</v>
      </c>
      <c r="EC92" s="345"/>
      <c r="ED92" s="826" t="s">
        <v>435</v>
      </c>
      <c r="EE92" s="839">
        <f>IF(EG105&gt;0,EF112*EE107,((EE110-EF114)*EE107))</f>
        <v>1696.6390991828428</v>
      </c>
      <c r="EF92" s="832">
        <f>IF(AND(ED$70=1,EE$70=0),EE92,0)</f>
        <v>0</v>
      </c>
      <c r="EI92" s="345"/>
      <c r="EJ92" s="826" t="s">
        <v>435</v>
      </c>
      <c r="EK92" s="839">
        <f>IF(EM105&gt;0,EL112*EK107,((EK110-EL114)*EK107))</f>
        <v>1680.2143331329096</v>
      </c>
      <c r="EL92" s="832">
        <f>IF(AND(EJ$70=1,EK$70=0),EK92,0)</f>
        <v>0</v>
      </c>
      <c r="EO92" s="345"/>
      <c r="EP92" s="826" t="s">
        <v>435</v>
      </c>
      <c r="EQ92" s="839">
        <f>IF(ES105&gt;0,ER112*EQ107,((EQ110-ER114)*EQ107))</f>
        <v>1668.4397715158736</v>
      </c>
      <c r="ER92" s="832">
        <f>IF(AND(EP$70=1,EQ$70=0),EQ92,0)</f>
        <v>0</v>
      </c>
      <c r="EU92" s="345"/>
      <c r="EV92" s="826" t="s">
        <v>435</v>
      </c>
      <c r="EW92" s="839">
        <f>IF(EY105&gt;0,EX112*EW107,((EW110-EX114)*EW107))</f>
        <v>1660</v>
      </c>
      <c r="EX92" s="832">
        <f>IF(AND(EV$70=1,EW$70=0),EW92,0)</f>
        <v>0</v>
      </c>
      <c r="FA92" s="345"/>
      <c r="FB92" s="826" t="s">
        <v>435</v>
      </c>
      <c r="FC92" s="839">
        <f>IF(FE105&gt;0,FD112*FC107,((FC110-FD114)*FC107))</f>
        <v>1660</v>
      </c>
      <c r="FD92" s="832">
        <f>IF(AND(FB$70=1,FC$70=0),FC92,0)</f>
        <v>0</v>
      </c>
      <c r="FG92" s="345"/>
      <c r="FH92" s="826" t="s">
        <v>435</v>
      </c>
      <c r="FI92" s="839">
        <f>IF(FK105&gt;0,FJ112*FI107,((FI110-FJ114)*FI107))</f>
        <v>1660</v>
      </c>
      <c r="FJ92" s="832">
        <f>IF(AND(FH$70=1,FI$70=0),FI92,0)</f>
        <v>0</v>
      </c>
      <c r="FM92" s="345"/>
      <c r="FN92" s="826" t="s">
        <v>435</v>
      </c>
      <c r="FO92" s="839">
        <f>IF(FQ105&gt;0,FP112*FO107,((FO110-FP114)*FO107))</f>
        <v>1660</v>
      </c>
      <c r="FP92" s="832">
        <f>IF(AND(FN$70=1,FO$70=0),FO92,0)</f>
        <v>0</v>
      </c>
      <c r="FS92" s="345"/>
      <c r="FT92" s="826" t="s">
        <v>435</v>
      </c>
      <c r="FU92" s="839">
        <f>IF(FW105&gt;0,FV112*FU107,((FU110-FV114)*FU107))</f>
        <v>1660</v>
      </c>
      <c r="FV92" s="832">
        <f>IF(AND(FT$70=1,FU$70=0),FU92,0)</f>
        <v>0</v>
      </c>
      <c r="FY92" s="345"/>
    </row>
    <row r="93" spans="1:181" x14ac:dyDescent="0.3">
      <c r="A93" s="19"/>
      <c r="B93" s="835"/>
      <c r="C93" s="843">
        <f>SUM(C90:C92)</f>
        <v>36100</v>
      </c>
      <c r="D93" s="835"/>
      <c r="G93" s="345"/>
      <c r="H93" s="835"/>
      <c r="I93" s="843">
        <f>SUM(I90:I92)</f>
        <v>35028.157651244772</v>
      </c>
      <c r="J93" s="835"/>
      <c r="M93" s="345"/>
      <c r="N93" s="835"/>
      <c r="O93" s="843">
        <f>SUM(O90:O92)</f>
        <v>33913.751752242686</v>
      </c>
      <c r="P93" s="835"/>
      <c r="S93" s="345"/>
      <c r="T93" s="835"/>
      <c r="U93" s="843">
        <f>SUM(U90:U92)</f>
        <v>32817.360753794375</v>
      </c>
      <c r="V93" s="835"/>
      <c r="Y93" s="345"/>
      <c r="Z93" s="835"/>
      <c r="AA93" s="843">
        <f>SUM(AA90:AA92)</f>
        <v>31795.7879053498</v>
      </c>
      <c r="AB93" s="835"/>
      <c r="AE93" s="345"/>
      <c r="AF93" s="835"/>
      <c r="AG93" s="843">
        <f>SUM(AG90:AG92)</f>
        <v>30891.017678767603</v>
      </c>
      <c r="AH93" s="835"/>
      <c r="AK93" s="345"/>
      <c r="AL93" s="835"/>
      <c r="AM93" s="843">
        <f>SUM(AM90:AM92)</f>
        <v>30124.962661832593</v>
      </c>
      <c r="AN93" s="835"/>
      <c r="AQ93" s="345"/>
      <c r="AR93" s="835"/>
      <c r="AS93" s="843">
        <f>SUM(AS90:AS92)</f>
        <v>29500.64766267614</v>
      </c>
      <c r="AT93" s="835"/>
      <c r="AW93" s="345"/>
      <c r="AX93" s="835"/>
      <c r="AY93" s="843">
        <f>SUM(AY90:AY92)</f>
        <v>29007.454415798831</v>
      </c>
      <c r="AZ93" s="835"/>
      <c r="BC93" s="345"/>
      <c r="BD93" s="835"/>
      <c r="BE93" s="843">
        <f>SUM(BE90:BE92)</f>
        <v>28627.327172734909</v>
      </c>
      <c r="BF93" s="835"/>
      <c r="BI93" s="345"/>
      <c r="BJ93" s="835"/>
      <c r="BK93" s="843">
        <f>SUM(BK90:BK92)</f>
        <v>28339.861968732414</v>
      </c>
      <c r="BL93" s="835"/>
      <c r="BO93" s="345"/>
      <c r="BP93" s="835"/>
      <c r="BQ93" s="843">
        <f>SUM(BQ90:BQ92)</f>
        <v>28125.575710503384</v>
      </c>
      <c r="BR93" s="835"/>
      <c r="BU93" s="345"/>
      <c r="BV93" s="835"/>
      <c r="BW93" s="843">
        <f>SUM(BW90:BW92)</f>
        <v>27967.543981773139</v>
      </c>
      <c r="BX93" s="835"/>
      <c r="CA93" s="345"/>
      <c r="CB93" s="835"/>
      <c r="CC93" s="843">
        <f>SUM(CC90:CC92)</f>
        <v>27851.917534611268</v>
      </c>
      <c r="CD93" s="835"/>
      <c r="CG93" s="345"/>
      <c r="CH93" s="835"/>
      <c r="CI93" s="843">
        <f>SUM(CI90:CI92)</f>
        <v>27767.806163521516</v>
      </c>
      <c r="CJ93" s="835"/>
      <c r="CM93" s="345"/>
      <c r="CN93" s="835"/>
      <c r="CO93" s="843">
        <f>SUM(CO90:CO92)</f>
        <v>27706.877425513372</v>
      </c>
      <c r="CP93" s="835"/>
      <c r="CS93" s="345"/>
      <c r="CT93" s="835"/>
      <c r="CU93" s="843">
        <f>SUM(CU90:CU92)</f>
        <v>27662.876293862846</v>
      </c>
      <c r="CV93" s="835"/>
      <c r="CY93" s="345"/>
      <c r="CZ93" s="835"/>
      <c r="DA93" s="843">
        <f>SUM(DA90:DA92)</f>
        <v>27631.169818031158</v>
      </c>
      <c r="DB93" s="835"/>
      <c r="DE93" s="345"/>
      <c r="DF93" s="835"/>
      <c r="DG93" s="843">
        <f>SUM(DG90:DG92)</f>
        <v>27608.358936028304</v>
      </c>
      <c r="DH93" s="835"/>
      <c r="DK93" s="345"/>
      <c r="DL93" s="835"/>
      <c r="DM93" s="843">
        <f>SUM(DM90:DM92)</f>
        <v>27591.96664200435</v>
      </c>
      <c r="DN93" s="835"/>
      <c r="DQ93" s="345"/>
      <c r="DR93" s="835"/>
      <c r="DS93" s="843">
        <f>SUM(DS90:DS92)</f>
        <v>27580.19652914867</v>
      </c>
      <c r="DT93" s="835"/>
      <c r="DW93" s="345"/>
      <c r="DX93" s="835"/>
      <c r="DY93" s="843">
        <f>SUM(DY90:DY92)</f>
        <v>27571.750251638729</v>
      </c>
      <c r="DZ93" s="835"/>
      <c r="EC93" s="345"/>
      <c r="ED93" s="835"/>
      <c r="EE93" s="843">
        <f>SUM(EE90:EE92)</f>
        <v>27565.691736001583</v>
      </c>
      <c r="EF93" s="835"/>
      <c r="EI93" s="345"/>
      <c r="EJ93" s="835"/>
      <c r="EK93" s="843">
        <f>SUM(EK90:EK92)</f>
        <v>27561.34728148007</v>
      </c>
      <c r="EL93" s="835"/>
      <c r="EO93" s="345"/>
      <c r="EP93" s="835"/>
      <c r="EQ93" s="843">
        <f>SUM(EQ90:EQ92)</f>
        <v>27558.232628123893</v>
      </c>
      <c r="ER93" s="835"/>
      <c r="EU93" s="345"/>
      <c r="EV93" s="835"/>
      <c r="EW93" s="843">
        <f>SUM(EW90:EW92)</f>
        <v>27556</v>
      </c>
      <c r="EX93" s="835"/>
      <c r="FA93" s="345"/>
      <c r="FB93" s="835"/>
      <c r="FC93" s="843">
        <f>SUM(FC90:FC92)</f>
        <v>27556</v>
      </c>
      <c r="FD93" s="835"/>
      <c r="FG93" s="345"/>
      <c r="FH93" s="835"/>
      <c r="FI93" s="843">
        <f>SUM(FI90:FI92)</f>
        <v>27556</v>
      </c>
      <c r="FJ93" s="835"/>
      <c r="FM93" s="345"/>
      <c r="FN93" s="835"/>
      <c r="FO93" s="843">
        <f>SUM(FO90:FO92)</f>
        <v>27556</v>
      </c>
      <c r="FP93" s="835"/>
      <c r="FS93" s="345"/>
      <c r="FT93" s="835"/>
      <c r="FU93" s="843">
        <f>SUM(FU90:FU92)</f>
        <v>27556</v>
      </c>
      <c r="FV93" s="835"/>
      <c r="FY93" s="345"/>
    </row>
    <row r="94" spans="1:181" x14ac:dyDescent="0.3">
      <c r="A94" s="19"/>
      <c r="B94" s="835" t="s">
        <v>477</v>
      </c>
      <c r="C94" s="839">
        <f>D86-C93</f>
        <v>0</v>
      </c>
      <c r="D94" s="835"/>
      <c r="G94" s="345"/>
      <c r="H94" s="835" t="s">
        <v>477</v>
      </c>
      <c r="I94" s="839">
        <f>J86-I93</f>
        <v>0</v>
      </c>
      <c r="J94" s="835"/>
      <c r="M94" s="345"/>
      <c r="N94" s="835" t="s">
        <v>477</v>
      </c>
      <c r="O94" s="839">
        <f>P86-O93</f>
        <v>0</v>
      </c>
      <c r="P94" s="835"/>
      <c r="S94" s="345"/>
      <c r="T94" s="835" t="s">
        <v>477</v>
      </c>
      <c r="U94" s="839">
        <f>V86-U93</f>
        <v>0</v>
      </c>
      <c r="V94" s="835"/>
      <c r="Y94" s="345"/>
      <c r="Z94" s="835" t="s">
        <v>477</v>
      </c>
      <c r="AA94" s="839">
        <f>AB86-AA93</f>
        <v>0</v>
      </c>
      <c r="AB94" s="835"/>
      <c r="AE94" s="345"/>
      <c r="AF94" s="835" t="s">
        <v>477</v>
      </c>
      <c r="AG94" s="839">
        <f>AH86-AG93</f>
        <v>0</v>
      </c>
      <c r="AH94" s="835"/>
      <c r="AK94" s="345"/>
      <c r="AL94" s="835" t="s">
        <v>477</v>
      </c>
      <c r="AM94" s="839">
        <f>AN86-AM93</f>
        <v>0</v>
      </c>
      <c r="AN94" s="835"/>
      <c r="AQ94" s="345"/>
      <c r="AR94" s="835" t="s">
        <v>477</v>
      </c>
      <c r="AS94" s="839">
        <f>AT86-AS93</f>
        <v>0</v>
      </c>
      <c r="AT94" s="835"/>
      <c r="AW94" s="345"/>
      <c r="AX94" s="835" t="s">
        <v>477</v>
      </c>
      <c r="AY94" s="839">
        <f>AZ86-AY93</f>
        <v>0</v>
      </c>
      <c r="AZ94" s="835"/>
      <c r="BC94" s="345"/>
      <c r="BD94" s="835" t="s">
        <v>477</v>
      </c>
      <c r="BE94" s="839">
        <f>BF86-BE93</f>
        <v>0</v>
      </c>
      <c r="BF94" s="835"/>
      <c r="BI94" s="345"/>
      <c r="BJ94" s="835" t="s">
        <v>477</v>
      </c>
      <c r="BK94" s="839">
        <f>BL86-BK93</f>
        <v>0</v>
      </c>
      <c r="BL94" s="835"/>
      <c r="BO94" s="345"/>
      <c r="BP94" s="835" t="s">
        <v>477</v>
      </c>
      <c r="BQ94" s="839">
        <f>BR86-BQ93</f>
        <v>0</v>
      </c>
      <c r="BR94" s="835"/>
      <c r="BU94" s="345"/>
      <c r="BV94" s="835" t="s">
        <v>477</v>
      </c>
      <c r="BW94" s="839">
        <f>BX86-BW93</f>
        <v>0</v>
      </c>
      <c r="BX94" s="835"/>
      <c r="CA94" s="345"/>
      <c r="CB94" s="835" t="s">
        <v>477</v>
      </c>
      <c r="CC94" s="839">
        <f>CD86-CC93</f>
        <v>0</v>
      </c>
      <c r="CD94" s="835"/>
      <c r="CG94" s="345"/>
      <c r="CH94" s="835" t="s">
        <v>477</v>
      </c>
      <c r="CI94" s="839">
        <f>CJ86-CI93</f>
        <v>0</v>
      </c>
      <c r="CJ94" s="835"/>
      <c r="CM94" s="345"/>
      <c r="CN94" s="835" t="s">
        <v>477</v>
      </c>
      <c r="CO94" s="839">
        <f>CP86-CO93</f>
        <v>0</v>
      </c>
      <c r="CP94" s="835"/>
      <c r="CS94" s="345"/>
      <c r="CT94" s="835" t="s">
        <v>477</v>
      </c>
      <c r="CU94" s="839">
        <f>CV86-CU93</f>
        <v>0</v>
      </c>
      <c r="CV94" s="835"/>
      <c r="CY94" s="345"/>
      <c r="CZ94" s="835" t="s">
        <v>477</v>
      </c>
      <c r="DA94" s="839">
        <f>DB86-DA93</f>
        <v>0</v>
      </c>
      <c r="DB94" s="835"/>
      <c r="DE94" s="345"/>
      <c r="DF94" s="835" t="s">
        <v>477</v>
      </c>
      <c r="DG94" s="839">
        <f>DH86-DG93</f>
        <v>0</v>
      </c>
      <c r="DH94" s="835"/>
      <c r="DK94" s="345"/>
      <c r="DL94" s="835" t="s">
        <v>477</v>
      </c>
      <c r="DM94" s="839">
        <f>DN86-DM93</f>
        <v>0</v>
      </c>
      <c r="DN94" s="835"/>
      <c r="DQ94" s="345"/>
      <c r="DR94" s="835" t="s">
        <v>477</v>
      </c>
      <c r="DS94" s="839">
        <f>DT86-DS93</f>
        <v>0</v>
      </c>
      <c r="DT94" s="835"/>
      <c r="DW94" s="345"/>
      <c r="DX94" s="835" t="s">
        <v>477</v>
      </c>
      <c r="DY94" s="839">
        <f>DZ86-DY93</f>
        <v>0</v>
      </c>
      <c r="DZ94" s="835"/>
      <c r="EC94" s="345"/>
      <c r="ED94" s="835" t="s">
        <v>477</v>
      </c>
      <c r="EE94" s="839">
        <f>EF86-EE93</f>
        <v>0</v>
      </c>
      <c r="EF94" s="835"/>
      <c r="EI94" s="345"/>
      <c r="EJ94" s="835" t="s">
        <v>477</v>
      </c>
      <c r="EK94" s="839">
        <f>EL86-EK93</f>
        <v>0</v>
      </c>
      <c r="EL94" s="835"/>
      <c r="EO94" s="345"/>
      <c r="EP94" s="835" t="s">
        <v>477</v>
      </c>
      <c r="EQ94" s="839">
        <f>ER86-EQ93</f>
        <v>0</v>
      </c>
      <c r="ER94" s="835"/>
      <c r="EU94" s="345"/>
      <c r="EV94" s="835" t="s">
        <v>477</v>
      </c>
      <c r="EW94" s="839">
        <f>EX86-EW93</f>
        <v>0</v>
      </c>
      <c r="EX94" s="835"/>
      <c r="FA94" s="345"/>
      <c r="FB94" s="835" t="s">
        <v>477</v>
      </c>
      <c r="FC94" s="839">
        <f>FD86-FC93</f>
        <v>0</v>
      </c>
      <c r="FD94" s="835"/>
      <c r="FG94" s="345"/>
      <c r="FH94" s="835" t="s">
        <v>477</v>
      </c>
      <c r="FI94" s="839">
        <f>FJ86-FI93</f>
        <v>0</v>
      </c>
      <c r="FJ94" s="835"/>
      <c r="FM94" s="345"/>
      <c r="FN94" s="835" t="s">
        <v>477</v>
      </c>
      <c r="FO94" s="839">
        <f>FP86-FO93</f>
        <v>0</v>
      </c>
      <c r="FP94" s="835"/>
      <c r="FS94" s="345"/>
      <c r="FT94" s="835" t="s">
        <v>477</v>
      </c>
      <c r="FU94" s="839">
        <f>FV86-FU93</f>
        <v>0</v>
      </c>
      <c r="FV94" s="835"/>
      <c r="FY94" s="345"/>
    </row>
    <row r="95" spans="1:181" x14ac:dyDescent="0.3">
      <c r="A95" s="19"/>
      <c r="C95" s="842"/>
      <c r="G95" s="345"/>
      <c r="I95" s="842"/>
      <c r="M95" s="345"/>
      <c r="O95" s="842"/>
      <c r="S95" s="345"/>
      <c r="U95" s="842"/>
      <c r="Y95" s="345"/>
      <c r="AA95" s="842"/>
      <c r="AE95" s="345"/>
      <c r="AG95" s="842"/>
      <c r="AK95" s="345"/>
      <c r="AM95" s="842"/>
      <c r="AQ95" s="345"/>
      <c r="AS95" s="842"/>
      <c r="AW95" s="345"/>
      <c r="AY95" s="842"/>
      <c r="BC95" s="345"/>
      <c r="BE95" s="842"/>
      <c r="BI95" s="345"/>
      <c r="BK95" s="842"/>
      <c r="BO95" s="345"/>
      <c r="BQ95" s="842"/>
      <c r="BU95" s="345"/>
      <c r="BW95" s="842"/>
      <c r="CA95" s="345"/>
      <c r="CC95" s="842"/>
      <c r="CG95" s="345"/>
      <c r="CI95" s="842"/>
      <c r="CM95" s="345"/>
      <c r="CO95" s="842"/>
      <c r="CS95" s="345"/>
      <c r="CU95" s="842"/>
      <c r="CY95" s="345"/>
      <c r="DA95" s="842"/>
      <c r="DE95" s="345"/>
      <c r="DG95" s="842"/>
      <c r="DK95" s="345"/>
      <c r="DM95" s="842"/>
      <c r="DQ95" s="345"/>
      <c r="DS95" s="842"/>
      <c r="DW95" s="345"/>
      <c r="DY95" s="842"/>
      <c r="EC95" s="345"/>
      <c r="EE95" s="842"/>
      <c r="EI95" s="345"/>
      <c r="EK95" s="842"/>
      <c r="EO95" s="345"/>
      <c r="EQ95" s="842"/>
      <c r="EU95" s="345"/>
      <c r="EW95" s="842"/>
      <c r="FA95" s="345"/>
      <c r="FC95" s="842"/>
      <c r="FG95" s="345"/>
      <c r="FI95" s="842"/>
      <c r="FM95" s="345"/>
      <c r="FO95" s="842"/>
      <c r="FS95" s="345"/>
      <c r="FU95" s="842"/>
      <c r="FY95" s="345"/>
    </row>
    <row r="96" spans="1:181" ht="15" thickBot="1" x14ac:dyDescent="0.35">
      <c r="A96" s="19"/>
      <c r="C96" s="842"/>
      <c r="G96" s="345"/>
      <c r="I96" s="842"/>
      <c r="M96" s="345"/>
      <c r="O96" s="842"/>
      <c r="S96" s="345"/>
      <c r="U96" s="842"/>
      <c r="Y96" s="345"/>
      <c r="AA96" s="842"/>
      <c r="AE96" s="345"/>
      <c r="AG96" s="842"/>
      <c r="AK96" s="345"/>
      <c r="AM96" s="842"/>
      <c r="AQ96" s="345"/>
      <c r="AS96" s="842"/>
      <c r="AW96" s="345"/>
      <c r="AY96" s="842"/>
      <c r="BC96" s="345"/>
      <c r="BE96" s="842"/>
      <c r="BI96" s="345"/>
      <c r="BK96" s="842"/>
      <c r="BO96" s="345"/>
      <c r="BQ96" s="842"/>
      <c r="BU96" s="345"/>
      <c r="BW96" s="842"/>
      <c r="CA96" s="345"/>
      <c r="CC96" s="842"/>
      <c r="CG96" s="345"/>
      <c r="CI96" s="842"/>
      <c r="CM96" s="345"/>
      <c r="CO96" s="842"/>
      <c r="CS96" s="345"/>
      <c r="CU96" s="842"/>
      <c r="CY96" s="345"/>
      <c r="DA96" s="842"/>
      <c r="DE96" s="345"/>
      <c r="DG96" s="842"/>
      <c r="DK96" s="345"/>
      <c r="DM96" s="842"/>
      <c r="DQ96" s="345"/>
      <c r="DS96" s="842"/>
      <c r="DW96" s="345"/>
      <c r="DY96" s="842"/>
      <c r="EC96" s="345"/>
      <c r="EE96" s="842"/>
      <c r="EI96" s="345"/>
      <c r="EK96" s="842"/>
      <c r="EO96" s="345"/>
      <c r="EQ96" s="842"/>
      <c r="EU96" s="345"/>
      <c r="EW96" s="842"/>
      <c r="FA96" s="345"/>
      <c r="FC96" s="842"/>
      <c r="FG96" s="345"/>
      <c r="FI96" s="842"/>
      <c r="FM96" s="345"/>
      <c r="FO96" s="842"/>
      <c r="FS96" s="345"/>
      <c r="FU96" s="842"/>
      <c r="FY96" s="345"/>
    </row>
    <row r="97" spans="1:181" x14ac:dyDescent="0.3">
      <c r="A97" s="19"/>
      <c r="B97" s="838" t="s">
        <v>478</v>
      </c>
      <c r="C97" s="841">
        <f>IF(E106&lt;0,F106*C108,(C107-(D115+D113))*C108)</f>
        <v>36100</v>
      </c>
      <c r="D97" s="836">
        <f>IF(AND(B$70=0,C$70=1),C97,0)</f>
        <v>0</v>
      </c>
      <c r="G97" s="345"/>
      <c r="H97" s="838" t="s">
        <v>478</v>
      </c>
      <c r="I97" s="841">
        <f>IF(K106&lt;0,L106*I108,(I107-(J115+J113))*I108)</f>
        <v>28113.67863447281</v>
      </c>
      <c r="J97" s="836">
        <f>IF(AND(H$70=0,I$70=1),I97,0)</f>
        <v>0</v>
      </c>
      <c r="M97" s="345"/>
      <c r="N97" s="838" t="s">
        <v>478</v>
      </c>
      <c r="O97" s="841">
        <f>IF(Q106&lt;0,R106*O108,(O107-(P115+P113))*O108)</f>
        <v>19925.06244462953</v>
      </c>
      <c r="P97" s="836">
        <f>IF(AND(N$70=0,O$70=1),O97,0)</f>
        <v>0</v>
      </c>
      <c r="S97" s="345"/>
      <c r="T97" s="838" t="s">
        <v>478</v>
      </c>
      <c r="U97" s="841">
        <f>IF(W106&lt;0,X106*U108,(U107-(V115+V113))*U108)</f>
        <v>11988.654862539091</v>
      </c>
      <c r="V97" s="836">
        <f>IF(AND(T$70=0,U$70=1),U97,0)</f>
        <v>0</v>
      </c>
      <c r="Y97" s="345"/>
      <c r="Z97" s="838" t="s">
        <v>478</v>
      </c>
      <c r="AA97" s="841">
        <f>IF(AC106&lt;0,AD106*AA108,(AA107-(AB115+AB113))*AA108)</f>
        <v>4706.1065013609787</v>
      </c>
      <c r="AB97" s="836">
        <f>IF(AND(Z$70=0,AA$70=1),AA97,0)</f>
        <v>0</v>
      </c>
      <c r="AE97" s="345"/>
      <c r="AF97" s="838" t="s">
        <v>478</v>
      </c>
      <c r="AG97" s="841">
        <f>IF(AI106&lt;0,AJ106*AG108,(AG107-(AH115+AH113))*AG108)</f>
        <v>1649.0181216534315</v>
      </c>
      <c r="AH97" s="836">
        <f>IF(AND(AF$70=0,AG$70=1),AG97,0)</f>
        <v>0</v>
      </c>
      <c r="AK97" s="345"/>
      <c r="AL97" s="838" t="s">
        <v>478</v>
      </c>
      <c r="AM97" s="841">
        <f>IF(AO106&lt;0,AP106*AM108,(AM107-(AN115+AN113))*AM108)</f>
        <v>6957.164511182109</v>
      </c>
      <c r="AN97" s="836">
        <f>IF(AND(AL$70=0,AM$70=1),AM97,0)</f>
        <v>0</v>
      </c>
      <c r="AQ97" s="345"/>
      <c r="AR97" s="838" t="s">
        <v>478</v>
      </c>
      <c r="AS97" s="841">
        <f>IF(AU106&lt;0,AV106*AS108,(AS107-(AT115+AT113))*AS108)</f>
        <v>11232.0214035114</v>
      </c>
      <c r="AT97" s="836">
        <f>IF(AND(AR$70=0,AS$70=1),AS97,0)</f>
        <v>0</v>
      </c>
      <c r="AW97" s="345"/>
      <c r="AX97" s="838" t="s">
        <v>478</v>
      </c>
      <c r="AY97" s="841">
        <f>IF(BA106&lt;0,BB106*AY108,(AY107-(AZ115+AZ113))*AY108)</f>
        <v>14575.538632055413</v>
      </c>
      <c r="AZ97" s="836">
        <f>IF(AND(AX$70=0,AY$70=1),AY97,0)</f>
        <v>0</v>
      </c>
      <c r="BC97" s="345"/>
      <c r="BD97" s="838" t="s">
        <v>478</v>
      </c>
      <c r="BE97" s="841">
        <f>IF(BG106&lt;0,BH106*BE108,(BE107-(BF115+BF113))*BE108)</f>
        <v>17131.837074262508</v>
      </c>
      <c r="BF97" s="836">
        <f>IF(AND(BD$70=0,BE$70=1),BE97,0)</f>
        <v>0</v>
      </c>
      <c r="BI97" s="345"/>
      <c r="BJ97" s="838" t="s">
        <v>478</v>
      </c>
      <c r="BK97" s="841">
        <f>IF(BM106&lt;0,BN106*BK108,(BK107-(BL115+BL113))*BK108)</f>
        <v>19052.783528767646</v>
      </c>
      <c r="BL97" s="836">
        <f>IF(AND(BJ$70=0,BK$70=1),BK97,0)</f>
        <v>0</v>
      </c>
      <c r="BO97" s="345"/>
      <c r="BP97" s="838" t="s">
        <v>478</v>
      </c>
      <c r="BQ97" s="841">
        <f>IF(BS106&lt;0,BT106*BQ108,(BQ107-(BR115+BR113))*BQ108)</f>
        <v>20477.77246271661</v>
      </c>
      <c r="BR97" s="836">
        <f>IF(AND(BP$70=0,BQ$70=1),BQ97,0)</f>
        <v>0</v>
      </c>
      <c r="BU97" s="345"/>
      <c r="BV97" s="838" t="s">
        <v>478</v>
      </c>
      <c r="BW97" s="841">
        <f>IF(BY106&lt;0,BZ106*BW108,(BW107-(BX115+BX113))*BW108)</f>
        <v>21524.825074172139</v>
      </c>
      <c r="BX97" s="836">
        <f>IF(AND(BV$70=0,BW$70=1),BW97,0)</f>
        <v>0</v>
      </c>
      <c r="CA97" s="345"/>
      <c r="CB97" s="838" t="s">
        <v>478</v>
      </c>
      <c r="CC97" s="841">
        <f>IF(CE106&lt;0,CF106*CC108,(CC107-(CD115+CD113))*CC108)</f>
        <v>22288.830693471522</v>
      </c>
      <c r="CD97" s="836">
        <f>IF(AND(CB$70=0,CC$70=1),CC97,0)</f>
        <v>0</v>
      </c>
      <c r="CG97" s="345"/>
      <c r="CH97" s="838" t="s">
        <v>478</v>
      </c>
      <c r="CI97" s="841">
        <f>IF(CK106&lt;0,CL106*CI108,(CI107-(CJ115+CJ113))*CI108)</f>
        <v>22843.484083343199</v>
      </c>
      <c r="CJ97" s="836">
        <f>IF(AND(CH$70=0,CI$70=1),CI97,0)</f>
        <v>0</v>
      </c>
      <c r="CM97" s="345"/>
      <c r="CN97" s="838" t="s">
        <v>478</v>
      </c>
      <c r="CO97" s="841">
        <f>IF(CQ106&lt;0,CR106*CO108,(CO107-(CP115+CP113))*CO108)</f>
        <v>23244.675429389277</v>
      </c>
      <c r="CP97" s="836">
        <f>IF(AND(CN$70=0,CO$70=1),CO97,0)</f>
        <v>0</v>
      </c>
      <c r="CS97" s="345"/>
      <c r="CT97" s="838" t="s">
        <v>478</v>
      </c>
      <c r="CU97" s="841">
        <f>IF(CW106&lt;0,CX106*CU108,(CU107-(CV115+CV113))*CU108)</f>
        <v>23534.096266266377</v>
      </c>
      <c r="CV97" s="836">
        <f>IF(AND(CT$70=0,CU$70=1),CU97,0)</f>
        <v>0</v>
      </c>
      <c r="CY97" s="345"/>
      <c r="CZ97" s="838" t="s">
        <v>478</v>
      </c>
      <c r="DA97" s="841">
        <f>IF(DC106&lt;0,DD106*DA108,(DA107-(DB115+DB113))*DA108)</f>
        <v>23742.487009467506</v>
      </c>
      <c r="DB97" s="836">
        <f>IF(AND(CZ$70=0,DA$70=1),DA97,0)</f>
        <v>0</v>
      </c>
      <c r="DE97" s="345"/>
      <c r="DF97" s="838" t="s">
        <v>478</v>
      </c>
      <c r="DG97" s="841">
        <f>IF(DI106&lt;0,DJ106*DG108,(DG107-(DH115+DH113))*DG108)</f>
        <v>23892.327899181186</v>
      </c>
      <c r="DH97" s="836">
        <f>IF(AND(DF$70=0,DG$70=1),DG97,0)</f>
        <v>0</v>
      </c>
      <c r="DK97" s="345"/>
      <c r="DL97" s="838" t="s">
        <v>478</v>
      </c>
      <c r="DM97" s="841">
        <f>IF(DO106&lt;0,DP106*DM108,(DM107-(DN115+DN113))*DM108)</f>
        <v>23999.962905007189</v>
      </c>
      <c r="DN97" s="836">
        <f>IF(AND(DL$70=0,DM$70=1),DM97,0)</f>
        <v>0</v>
      </c>
      <c r="DQ97" s="345"/>
      <c r="DR97" s="838" t="s">
        <v>478</v>
      </c>
      <c r="DS97" s="841">
        <f>IF(DU106&lt;0,DV106*DS108,(DS107-(DT115+DT113))*DS108)</f>
        <v>24077.225438191868</v>
      </c>
      <c r="DT97" s="836">
        <f>IF(AND(DR$70=0,DS$70=1),DS97,0)</f>
        <v>0</v>
      </c>
      <c r="DW97" s="345"/>
      <c r="DX97" s="838" t="s">
        <v>478</v>
      </c>
      <c r="DY97" s="841">
        <f>IF(EA106&lt;0,EB106*DY108,(DY107-(DZ115+DZ113))*DY108)</f>
        <v>24132.657814850634</v>
      </c>
      <c r="DZ97" s="836">
        <f>IF(AND(DX$70=0,DY$70=1),DY97,0)</f>
        <v>0</v>
      </c>
      <c r="EC97" s="345"/>
      <c r="ED97" s="838" t="s">
        <v>478</v>
      </c>
      <c r="EE97" s="841">
        <f>IF(EG106&lt;0,EH106*EE108,(EE107-(EF115+EF113))*EE108)</f>
        <v>24172.413537635901</v>
      </c>
      <c r="EF97" s="836">
        <f>IF(AND(ED$70=0,EE$70=1),EE97,0)</f>
        <v>0</v>
      </c>
      <c r="EI97" s="345"/>
      <c r="EJ97" s="838" t="s">
        <v>478</v>
      </c>
      <c r="EK97" s="841">
        <f>IF(EM106&lt;0,EN106*EK108,(EK107-(EL115+EL113))*EK108)</f>
        <v>24200.91861521425</v>
      </c>
      <c r="EL97" s="836">
        <f>IF(AND(EJ$70=0,EK$70=1),EK97,0)</f>
        <v>0</v>
      </c>
      <c r="EO97" s="345"/>
      <c r="EP97" s="838" t="s">
        <v>478</v>
      </c>
      <c r="EQ97" s="841">
        <f>IF(ES106&lt;0,ET106*EQ108,(EQ107-(ER115+ER113))*EQ108)</f>
        <v>24221.353085092145</v>
      </c>
      <c r="ER97" s="836">
        <f>IF(AND(EP$70=0,EQ$70=1),EQ97,0)</f>
        <v>0</v>
      </c>
      <c r="EU97" s="345"/>
      <c r="EV97" s="838" t="s">
        <v>478</v>
      </c>
      <c r="EW97" s="841">
        <f>IF(EY106&lt;0,EZ106*EW108,(EW107-(EX115+EX113))*EW108)</f>
        <v>24236</v>
      </c>
      <c r="EX97" s="836">
        <f>IF(AND(EV$70=0,EW$70=1),EW97,0)</f>
        <v>0</v>
      </c>
      <c r="FA97" s="345"/>
      <c r="FB97" s="838" t="s">
        <v>478</v>
      </c>
      <c r="FC97" s="841">
        <f>IF(FE106&lt;0,FF106*FC108,(FC107-(FD115+FD113))*FC108)</f>
        <v>24236</v>
      </c>
      <c r="FD97" s="836">
        <f>IF(AND(FB$70=0,FC$70=1),FC97,0)</f>
        <v>0</v>
      </c>
      <c r="FG97" s="345"/>
      <c r="FH97" s="838" t="s">
        <v>478</v>
      </c>
      <c r="FI97" s="841">
        <f>IF(FK106&lt;0,FL106*FI108,(FI107-(FJ115+FJ113))*FI108)</f>
        <v>24236</v>
      </c>
      <c r="FJ97" s="836">
        <f>IF(AND(FH$70=0,FI$70=1),FI97,0)</f>
        <v>0</v>
      </c>
      <c r="FM97" s="345"/>
      <c r="FN97" s="838" t="s">
        <v>478</v>
      </c>
      <c r="FO97" s="841">
        <f>IF(FQ106&lt;0,FR106*FO108,(FO107-(FP115+FP113))*FO108)</f>
        <v>24236</v>
      </c>
      <c r="FP97" s="836">
        <f>IF(AND(FN$70=0,FO$70=1),FO97,0)</f>
        <v>0</v>
      </c>
      <c r="FS97" s="345"/>
      <c r="FT97" s="838" t="s">
        <v>478</v>
      </c>
      <c r="FU97" s="841">
        <f>IF(FW106&lt;0,FX106*FU108,(FU107-(FV115+FV113))*FU108)</f>
        <v>24236</v>
      </c>
      <c r="FV97" s="836">
        <f>IF(AND(FT$70=0,FU$70=1),FU97,0)</f>
        <v>0</v>
      </c>
      <c r="FY97" s="345"/>
    </row>
    <row r="98" spans="1:181" x14ac:dyDescent="0.3">
      <c r="A98" s="19"/>
      <c r="B98" s="827" t="s">
        <v>441</v>
      </c>
      <c r="C98" s="839">
        <f>IF(E106&gt;0,C108*D113,(C107-D115)*C108)</f>
        <v>0</v>
      </c>
      <c r="D98" s="834">
        <f>IF(AND(B$70=0,C$70=1),C98,0)</f>
        <v>0</v>
      </c>
      <c r="G98" s="345"/>
      <c r="H98" s="827" t="s">
        <v>441</v>
      </c>
      <c r="I98" s="839">
        <f>IF(K106&gt;0,I108*J113,(I107-J115)*I108)</f>
        <v>3457.239508385981</v>
      </c>
      <c r="J98" s="834">
        <f>IF(AND(H$70=0,I$70=1),I98,0)</f>
        <v>0</v>
      </c>
      <c r="M98" s="345"/>
      <c r="N98" s="827" t="s">
        <v>441</v>
      </c>
      <c r="O98" s="839">
        <f>IF(Q106&gt;0,O108*P113,(O107-P115)*O108)</f>
        <v>6994.3446538065773</v>
      </c>
      <c r="P98" s="834">
        <f>IF(AND(N$70=0,O$70=1),O98,0)</f>
        <v>0</v>
      </c>
      <c r="S98" s="345"/>
      <c r="T98" s="827" t="s">
        <v>441</v>
      </c>
      <c r="U98" s="839">
        <f>IF(W106&gt;0,U108*V113,(U107-V115)*U108)</f>
        <v>10414.352945627643</v>
      </c>
      <c r="V98" s="834">
        <f>IF(AND(T$70=0,U$70=1),U98,0)</f>
        <v>0</v>
      </c>
      <c r="Y98" s="345"/>
      <c r="Z98" s="827" t="s">
        <v>441</v>
      </c>
      <c r="AA98" s="839">
        <f>IF(AC106&gt;0,AA108*AB113,(AA107-AB115)*AA108)</f>
        <v>13544.84070199441</v>
      </c>
      <c r="AB98" s="834">
        <f>IF(AND(Z$70=0,AA$70=1),AA98,0)</f>
        <v>0</v>
      </c>
      <c r="AE98" s="345"/>
      <c r="AF98" s="827" t="s">
        <v>441</v>
      </c>
      <c r="AG98" s="839">
        <f>IF(AI106&gt;0,AG108*AH113,(AG107-AH115)*AG108)</f>
        <v>14620.999778557085</v>
      </c>
      <c r="AH98" s="834">
        <f>IF(AND(AF$70=0,AG$70=1),AG98,0)</f>
        <v>0</v>
      </c>
      <c r="AK98" s="345"/>
      <c r="AL98" s="827" t="s">
        <v>441</v>
      </c>
      <c r="AM98" s="839">
        <f>IF(AO106&gt;0,AM108*AN113,(AM107-AN115)*AM108)</f>
        <v>11583.899075325242</v>
      </c>
      <c r="AN98" s="834">
        <f>IF(AND(AL$70=0,AM$70=1),AM98,0)</f>
        <v>0</v>
      </c>
      <c r="AQ98" s="345"/>
      <c r="AR98" s="827" t="s">
        <v>441</v>
      </c>
      <c r="AS98" s="839">
        <f>IF(AU106&gt;0,AS108*AT113,(AS107-AT115)*AS108)</f>
        <v>9134.3131295823696</v>
      </c>
      <c r="AT98" s="834">
        <f>IF(AND(AR$70=0,AS$70=1),AS98,0)</f>
        <v>0</v>
      </c>
      <c r="AW98" s="345"/>
      <c r="AX98" s="827" t="s">
        <v>441</v>
      </c>
      <c r="AY98" s="839">
        <f>IF(BA106&gt;0,AY108*AZ113,(AY107-AZ115)*AY108)</f>
        <v>7215.9578918717089</v>
      </c>
      <c r="AZ98" s="834">
        <f>IF(AND(AX$70=0,AY$70=1),AY98,0)</f>
        <v>0</v>
      </c>
      <c r="BC98" s="345"/>
      <c r="BD98" s="827" t="s">
        <v>441</v>
      </c>
      <c r="BE98" s="839">
        <f>IF(BG106&gt;0,BE108*BF113,(BE107-BF115)*BE108)</f>
        <v>5747.7450492362004</v>
      </c>
      <c r="BF98" s="834">
        <f>IF(AND(BD$70=0,BE$70=1),BE98,0)</f>
        <v>0</v>
      </c>
      <c r="BI98" s="345"/>
      <c r="BJ98" s="827" t="s">
        <v>441</v>
      </c>
      <c r="BK98" s="839">
        <f>IF(BM106&gt;0,BK108*BL113,(BK107-BL115)*BK108)</f>
        <v>4643.5392199823827</v>
      </c>
      <c r="BL98" s="834">
        <f>IF(AND(BJ$70=0,BK$70=1),BK98,0)</f>
        <v>0</v>
      </c>
      <c r="BO98" s="345"/>
      <c r="BP98" s="827" t="s">
        <v>441</v>
      </c>
      <c r="BQ98" s="839">
        <f>IF(BS106&gt;0,BQ108*BR113,(BQ107-BR115)*BQ108)</f>
        <v>3823.9016238933887</v>
      </c>
      <c r="BR98" s="834">
        <f>IF(AND(BP$70=0,BQ$70=1),BQ98,0)</f>
        <v>0</v>
      </c>
      <c r="BU98" s="345"/>
      <c r="BV98" s="827" t="s">
        <v>441</v>
      </c>
      <c r="BW98" s="839">
        <f>IF(BY106&gt;0,BW108*BX113,(BW107-BX115)*BW108)</f>
        <v>3221.3594538005</v>
      </c>
      <c r="BX98" s="834">
        <f>IF(AND(BV$70=0,BW$70=1),BW98,0)</f>
        <v>0</v>
      </c>
      <c r="CA98" s="345"/>
      <c r="CB98" s="827" t="s">
        <v>441</v>
      </c>
      <c r="CC98" s="839">
        <f>IF(CE106&gt;0,CC108*CD113,(CC107-CD115)*CC108)</f>
        <v>2781.5434205698734</v>
      </c>
      <c r="CD98" s="834">
        <f>IF(AND(CB$70=0,CC$70=1),CC98,0)</f>
        <v>0</v>
      </c>
      <c r="CG98" s="345"/>
      <c r="CH98" s="827" t="s">
        <v>441</v>
      </c>
      <c r="CI98" s="839">
        <f>IF(CK106&gt;0,CI108*CJ113,(CI107-CJ115)*CI108)</f>
        <v>2462.1610400891582</v>
      </c>
      <c r="CJ98" s="834">
        <f>IF(AND(CH$70=0,CI$70=1),CI98,0)</f>
        <v>0</v>
      </c>
      <c r="CM98" s="345"/>
      <c r="CN98" s="827" t="s">
        <v>441</v>
      </c>
      <c r="CO98" s="839">
        <f>IF(CQ106&gt;0,CO108*CP113,(CO107-CP115)*CO108)</f>
        <v>2231.1009980620465</v>
      </c>
      <c r="CP98" s="834">
        <f>IF(AND(CN$70=0,CO$70=1),CO98,0)</f>
        <v>0</v>
      </c>
      <c r="CS98" s="345"/>
      <c r="CT98" s="827" t="s">
        <v>441</v>
      </c>
      <c r="CU98" s="839">
        <f>IF(CW106&gt;0,CU108*CV113,(CU107-CV115)*CU108)</f>
        <v>2064.3900137982332</v>
      </c>
      <c r="CV98" s="834">
        <f>IF(AND(CT$70=0,CU$70=1),CU98,0)</f>
        <v>0</v>
      </c>
      <c r="CY98" s="345"/>
      <c r="CZ98" s="827" t="s">
        <v>441</v>
      </c>
      <c r="DA98" s="839">
        <f>IF(DC106&gt;0,DA108*DB113,(DA107-DB115)*DA108)</f>
        <v>1944.3414042818258</v>
      </c>
      <c r="DB98" s="834">
        <f>IF(AND(CZ$70=0,DA$70=1),DA98,0)</f>
        <v>0</v>
      </c>
      <c r="DE98" s="345"/>
      <c r="DF98" s="827" t="s">
        <v>441</v>
      </c>
      <c r="DG98" s="839">
        <f>IF(DI106&gt;0,DG108*DH113,(DG107-DH115)*DG108)</f>
        <v>1858.0155184235598</v>
      </c>
      <c r="DH98" s="834">
        <f>IF(AND(DF$70=0,DG$70=1),DG98,0)</f>
        <v>0</v>
      </c>
      <c r="DK98" s="345"/>
      <c r="DL98" s="827" t="s">
        <v>441</v>
      </c>
      <c r="DM98" s="839">
        <f>IF(DO106&gt;0,DM108*DN113,(DM107-DN115)*DM108)</f>
        <v>1796.0018684985794</v>
      </c>
      <c r="DN98" s="834">
        <f>IF(AND(DL$70=0,DM$70=1),DM98,0)</f>
        <v>0</v>
      </c>
      <c r="DQ98" s="345"/>
      <c r="DR98" s="827" t="s">
        <v>441</v>
      </c>
      <c r="DS98" s="839">
        <f>IF(DU106&gt;0,DS108*DT113,(DS107-DT115)*DS108)</f>
        <v>1751.4855454784008</v>
      </c>
      <c r="DT98" s="834">
        <f>IF(AND(DR$70=0,DS$70=1),DS98,0)</f>
        <v>0</v>
      </c>
      <c r="DW98" s="345"/>
      <c r="DX98" s="827" t="s">
        <v>441</v>
      </c>
      <c r="DY98" s="839">
        <f>IF(EA106&gt;0,DY108*DZ113,(DY107-DZ115)*DY108)</f>
        <v>1719.5462183940476</v>
      </c>
      <c r="DZ98" s="834">
        <f>IF(AND(DX$70=0,DY$70=1),DY98,0)</f>
        <v>0</v>
      </c>
      <c r="EC98" s="345"/>
      <c r="ED98" s="827" t="s">
        <v>441</v>
      </c>
      <c r="EE98" s="839">
        <f>IF(EG106&gt;0,EE108*EF113,(EE107-EF115)*EE108)</f>
        <v>1696.6390991828428</v>
      </c>
      <c r="EF98" s="834">
        <f>IF(AND(ED$70=0,EE$70=1),EE98,0)</f>
        <v>0</v>
      </c>
      <c r="EI98" s="345"/>
      <c r="EJ98" s="827" t="s">
        <v>441</v>
      </c>
      <c r="EK98" s="839">
        <f>IF(EM106&gt;0,EK108*EL113,(EK107-EL115)*EK108)</f>
        <v>1680.2143331329096</v>
      </c>
      <c r="EL98" s="834">
        <f>IF(AND(EJ$70=0,EK$70=1),EK98,0)</f>
        <v>0</v>
      </c>
      <c r="EO98" s="345"/>
      <c r="EP98" s="827" t="s">
        <v>441</v>
      </c>
      <c r="EQ98" s="839">
        <f>IF(ES106&gt;0,EQ108*ER113,(EQ107-ER115)*EQ108)</f>
        <v>1668.4397715158736</v>
      </c>
      <c r="ER98" s="834">
        <f>IF(AND(EP$70=0,EQ$70=1),EQ98,0)</f>
        <v>0</v>
      </c>
      <c r="EU98" s="345"/>
      <c r="EV98" s="827" t="s">
        <v>441</v>
      </c>
      <c r="EW98" s="839">
        <f>IF(EY106&gt;0,EW108*EX113,(EW107-EX115)*EW108)</f>
        <v>1660</v>
      </c>
      <c r="EX98" s="834">
        <f>IF(AND(EV$70=0,EW$70=1),EW98,0)</f>
        <v>0</v>
      </c>
      <c r="FA98" s="345"/>
      <c r="FB98" s="827" t="s">
        <v>441</v>
      </c>
      <c r="FC98" s="839">
        <f>IF(FE106&gt;0,FC108*FD113,(FC107-FD115)*FC108)</f>
        <v>1660</v>
      </c>
      <c r="FD98" s="834">
        <f>IF(AND(FB$70=0,FC$70=1),FC98,0)</f>
        <v>0</v>
      </c>
      <c r="FG98" s="345"/>
      <c r="FH98" s="827" t="s">
        <v>441</v>
      </c>
      <c r="FI98" s="839">
        <f>IF(FK106&gt;0,FI108*FJ113,(FI107-FJ115)*FI108)</f>
        <v>1660</v>
      </c>
      <c r="FJ98" s="834">
        <f>IF(AND(FH$70=0,FI$70=1),FI98,0)</f>
        <v>0</v>
      </c>
      <c r="FM98" s="345"/>
      <c r="FN98" s="827" t="s">
        <v>441</v>
      </c>
      <c r="FO98" s="839">
        <f>IF(FQ106&gt;0,FO108*FP113,(FO107-FP115)*FO108)</f>
        <v>1660</v>
      </c>
      <c r="FP98" s="834">
        <f>IF(AND(FN$70=0,FO$70=1),FO98,0)</f>
        <v>0</v>
      </c>
      <c r="FS98" s="345"/>
      <c r="FT98" s="827" t="s">
        <v>441</v>
      </c>
      <c r="FU98" s="839">
        <f>IF(FW106&gt;0,FU108*FV113,(FU107-FV115)*FU108)</f>
        <v>1660</v>
      </c>
      <c r="FV98" s="834">
        <f>IF(AND(FT$70=0,FU$70=1),FU98,0)</f>
        <v>0</v>
      </c>
      <c r="FY98" s="345"/>
    </row>
    <row r="99" spans="1:181" ht="15" thickBot="1" x14ac:dyDescent="0.35">
      <c r="A99" s="19"/>
      <c r="B99" s="826" t="s">
        <v>437</v>
      </c>
      <c r="C99" s="839">
        <f>IF(E106&gt;0,C110*D115,(C107-D113)*C108)</f>
        <v>0</v>
      </c>
      <c r="D99" s="832">
        <f>IF(AND(B$70=0,C$70=1),C99,0)</f>
        <v>0</v>
      </c>
      <c r="G99" s="345"/>
      <c r="H99" s="826" t="s">
        <v>437</v>
      </c>
      <c r="I99" s="839">
        <f>IF(K106&gt;0,I110*J115,(I107-J113)*I108)</f>
        <v>3457.239508385981</v>
      </c>
      <c r="J99" s="832">
        <f>IF(AND(H$70=0,I$70=1),I99,0)</f>
        <v>0</v>
      </c>
      <c r="M99" s="345"/>
      <c r="N99" s="826" t="s">
        <v>437</v>
      </c>
      <c r="O99" s="839">
        <f>IF(Q106&gt;0,O110*P115,(O107-P113)*O108)</f>
        <v>6994.3446538065773</v>
      </c>
      <c r="P99" s="832">
        <f>IF(AND(N$70=0,O$70=1),O99,0)</f>
        <v>0</v>
      </c>
      <c r="S99" s="345"/>
      <c r="T99" s="826" t="s">
        <v>437</v>
      </c>
      <c r="U99" s="839">
        <f>IF(W106&gt;0,U110*V115,(U107-V113)*U108)</f>
        <v>10414.352945627643</v>
      </c>
      <c r="V99" s="832">
        <f>IF(AND(T$70=0,U$70=1),U99,0)</f>
        <v>0</v>
      </c>
      <c r="Y99" s="345"/>
      <c r="Z99" s="826" t="s">
        <v>437</v>
      </c>
      <c r="AA99" s="839">
        <f>IF(AC106&gt;0,AA110*AB115,(AA107-AB113)*AA108)</f>
        <v>13544.84070199441</v>
      </c>
      <c r="AB99" s="832">
        <f>IF(AND(Z$70=0,AA$70=1),AA99,0)</f>
        <v>0</v>
      </c>
      <c r="AE99" s="345"/>
      <c r="AF99" s="826" t="s">
        <v>437</v>
      </c>
      <c r="AG99" s="839">
        <f>IF(AI106&gt;0,AG110*AH115,(AG107-AH113)*AG108)</f>
        <v>14620.999778557085</v>
      </c>
      <c r="AH99" s="832">
        <f>IF(AND(AF$70=0,AG$70=1),AG99,0)</f>
        <v>0</v>
      </c>
      <c r="AK99" s="345"/>
      <c r="AL99" s="826" t="s">
        <v>437</v>
      </c>
      <c r="AM99" s="839">
        <f>IF(AO106&gt;0,AM110*AN115,(AM107-AN113)*AM108)</f>
        <v>11583.899075325242</v>
      </c>
      <c r="AN99" s="832">
        <f>IF(AND(AL$70=0,AM$70=1),AM99,0)</f>
        <v>0</v>
      </c>
      <c r="AQ99" s="345"/>
      <c r="AR99" s="826" t="s">
        <v>437</v>
      </c>
      <c r="AS99" s="839">
        <f>IF(AU106&gt;0,AS110*AT115,(AS107-AT113)*AS108)</f>
        <v>9134.3131295823696</v>
      </c>
      <c r="AT99" s="832">
        <f>IF(AND(AR$70=0,AS$70=1),AS99,0)</f>
        <v>0</v>
      </c>
      <c r="AW99" s="345"/>
      <c r="AX99" s="826" t="s">
        <v>437</v>
      </c>
      <c r="AY99" s="839">
        <f>IF(BA106&gt;0,AY110*AZ115,(AY107-AZ113)*AY108)</f>
        <v>7215.9578918717089</v>
      </c>
      <c r="AZ99" s="832">
        <f>IF(AND(AX$70=0,AY$70=1),AY99,0)</f>
        <v>0</v>
      </c>
      <c r="BC99" s="345"/>
      <c r="BD99" s="826" t="s">
        <v>437</v>
      </c>
      <c r="BE99" s="839">
        <f>IF(BG106&gt;0,BE110*BF115,(BE107-BF113)*BE108)</f>
        <v>5747.7450492362004</v>
      </c>
      <c r="BF99" s="832">
        <f>IF(AND(BD$70=0,BE$70=1),BE99,0)</f>
        <v>0</v>
      </c>
      <c r="BI99" s="345"/>
      <c r="BJ99" s="826" t="s">
        <v>437</v>
      </c>
      <c r="BK99" s="839">
        <f>IF(BM106&gt;0,BK110*BL115,(BK107-BL113)*BK108)</f>
        <v>4643.5392199823827</v>
      </c>
      <c r="BL99" s="832">
        <f>IF(AND(BJ$70=0,BK$70=1),BK99,0)</f>
        <v>0</v>
      </c>
      <c r="BO99" s="345"/>
      <c r="BP99" s="826" t="s">
        <v>437</v>
      </c>
      <c r="BQ99" s="839">
        <f>IF(BS106&gt;0,BQ110*BR115,(BQ107-BR113)*BQ108)</f>
        <v>3823.9016238933887</v>
      </c>
      <c r="BR99" s="832">
        <f>IF(AND(BP$70=0,BQ$70=1),BQ99,0)</f>
        <v>0</v>
      </c>
      <c r="BU99" s="345"/>
      <c r="BV99" s="826" t="s">
        <v>437</v>
      </c>
      <c r="BW99" s="839">
        <f>IF(BY106&gt;0,BW110*BX115,(BW107-BX113)*BW108)</f>
        <v>3221.3594538005</v>
      </c>
      <c r="BX99" s="832">
        <f>IF(AND(BV$70=0,BW$70=1),BW99,0)</f>
        <v>0</v>
      </c>
      <c r="CA99" s="345"/>
      <c r="CB99" s="826" t="s">
        <v>437</v>
      </c>
      <c r="CC99" s="839">
        <f>IF(CE106&gt;0,CC110*CD115,(CC107-CD113)*CC108)</f>
        <v>2781.5434205698734</v>
      </c>
      <c r="CD99" s="832">
        <f>IF(AND(CB$70=0,CC$70=1),CC99,0)</f>
        <v>0</v>
      </c>
      <c r="CG99" s="345"/>
      <c r="CH99" s="826" t="s">
        <v>437</v>
      </c>
      <c r="CI99" s="839">
        <f>IF(CK106&gt;0,CI110*CJ115,(CI107-CJ113)*CI108)</f>
        <v>2462.1610400891582</v>
      </c>
      <c r="CJ99" s="832">
        <f>IF(AND(CH$70=0,CI$70=1),CI99,0)</f>
        <v>0</v>
      </c>
      <c r="CM99" s="345"/>
      <c r="CN99" s="826" t="s">
        <v>437</v>
      </c>
      <c r="CO99" s="839">
        <f>IF(CQ106&gt;0,CO110*CP115,(CO107-CP113)*CO108)</f>
        <v>2231.1009980620465</v>
      </c>
      <c r="CP99" s="832">
        <f>IF(AND(CN$70=0,CO$70=1),CO99,0)</f>
        <v>0</v>
      </c>
      <c r="CS99" s="345"/>
      <c r="CT99" s="826" t="s">
        <v>437</v>
      </c>
      <c r="CU99" s="839">
        <f>IF(CW106&gt;0,CU110*CV115,(CU107-CV113)*CU108)</f>
        <v>2064.3900137982332</v>
      </c>
      <c r="CV99" s="832">
        <f>IF(AND(CT$70=0,CU$70=1),CU99,0)</f>
        <v>0</v>
      </c>
      <c r="CY99" s="345"/>
      <c r="CZ99" s="826" t="s">
        <v>437</v>
      </c>
      <c r="DA99" s="839">
        <f>IF(DC106&gt;0,DA110*DB115,(DA107-DB113)*DA108)</f>
        <v>1944.3414042818258</v>
      </c>
      <c r="DB99" s="832">
        <f>IF(AND(CZ$70=0,DA$70=1),DA99,0)</f>
        <v>0</v>
      </c>
      <c r="DE99" s="345"/>
      <c r="DF99" s="826" t="s">
        <v>437</v>
      </c>
      <c r="DG99" s="839">
        <f>IF(DI106&gt;0,DG110*DH115,(DG107-DH113)*DG108)</f>
        <v>1858.0155184235598</v>
      </c>
      <c r="DH99" s="832">
        <f>IF(AND(DF$70=0,DG$70=1),DG99,0)</f>
        <v>0</v>
      </c>
      <c r="DK99" s="345"/>
      <c r="DL99" s="826" t="s">
        <v>437</v>
      </c>
      <c r="DM99" s="839">
        <f>IF(DO106&gt;0,DM110*DN115,(DM107-DN113)*DM108)</f>
        <v>1796.0018684985794</v>
      </c>
      <c r="DN99" s="832">
        <f>IF(AND(DL$70=0,DM$70=1),DM99,0)</f>
        <v>0</v>
      </c>
      <c r="DQ99" s="345"/>
      <c r="DR99" s="826" t="s">
        <v>437</v>
      </c>
      <c r="DS99" s="839">
        <f>IF(DU106&gt;0,DS110*DT115,(DS107-DT113)*DS108)</f>
        <v>1751.4855454784008</v>
      </c>
      <c r="DT99" s="832">
        <f>IF(AND(DR$70=0,DS$70=1),DS99,0)</f>
        <v>0</v>
      </c>
      <c r="DW99" s="345"/>
      <c r="DX99" s="826" t="s">
        <v>437</v>
      </c>
      <c r="DY99" s="839">
        <f>IF(EA106&gt;0,DY110*DZ115,(DY107-DZ113)*DY108)</f>
        <v>1719.5462183940476</v>
      </c>
      <c r="DZ99" s="832">
        <f>IF(AND(DX$70=0,DY$70=1),DY99,0)</f>
        <v>0</v>
      </c>
      <c r="EC99" s="345"/>
      <c r="ED99" s="826" t="s">
        <v>437</v>
      </c>
      <c r="EE99" s="839">
        <f>IF(EG106&gt;0,EE110*EF115,(EE107-EF113)*EE108)</f>
        <v>1696.6390991828428</v>
      </c>
      <c r="EF99" s="832">
        <f>IF(AND(ED$70=0,EE$70=1),EE99,0)</f>
        <v>0</v>
      </c>
      <c r="EI99" s="345"/>
      <c r="EJ99" s="826" t="s">
        <v>437</v>
      </c>
      <c r="EK99" s="839">
        <f>IF(EM106&gt;0,EK110*EL115,(EK107-EL113)*EK108)</f>
        <v>1680.2143331329096</v>
      </c>
      <c r="EL99" s="832">
        <f>IF(AND(EJ$70=0,EK$70=1),EK99,0)</f>
        <v>0</v>
      </c>
      <c r="EO99" s="345"/>
      <c r="EP99" s="826" t="s">
        <v>437</v>
      </c>
      <c r="EQ99" s="839">
        <f>IF(ES106&gt;0,EQ110*ER115,(EQ107-ER113)*EQ108)</f>
        <v>1668.4397715158736</v>
      </c>
      <c r="ER99" s="832">
        <f>IF(AND(EP$70=0,EQ$70=1),EQ99,0)</f>
        <v>0</v>
      </c>
      <c r="EU99" s="345"/>
      <c r="EV99" s="826" t="s">
        <v>437</v>
      </c>
      <c r="EW99" s="839">
        <f>IF(EY106&gt;0,EW110*EX115,(EW107-EX113)*EW108)</f>
        <v>1660</v>
      </c>
      <c r="EX99" s="832">
        <f>IF(AND(EV$70=0,EW$70=1),EW99,0)</f>
        <v>0</v>
      </c>
      <c r="FA99" s="345"/>
      <c r="FB99" s="826" t="s">
        <v>437</v>
      </c>
      <c r="FC99" s="839">
        <f>IF(FE106&gt;0,FC110*FD115,(FC107-FD113)*FC108)</f>
        <v>1660</v>
      </c>
      <c r="FD99" s="832">
        <f>IF(AND(FB$70=0,FC$70=1),FC99,0)</f>
        <v>0</v>
      </c>
      <c r="FG99" s="345"/>
      <c r="FH99" s="826" t="s">
        <v>437</v>
      </c>
      <c r="FI99" s="839">
        <f>IF(FK106&gt;0,FI110*FJ115,(FI107-FJ113)*FI108)</f>
        <v>1660</v>
      </c>
      <c r="FJ99" s="832">
        <f>IF(AND(FH$70=0,FI$70=1),FI99,0)</f>
        <v>0</v>
      </c>
      <c r="FM99" s="345"/>
      <c r="FN99" s="826" t="s">
        <v>437</v>
      </c>
      <c r="FO99" s="839">
        <f>IF(FQ106&gt;0,FO110*FP115,(FO107-FP113)*FO108)</f>
        <v>1660</v>
      </c>
      <c r="FP99" s="832">
        <f>IF(AND(FN$70=0,FO$70=1),FO99,0)</f>
        <v>0</v>
      </c>
      <c r="FS99" s="345"/>
      <c r="FT99" s="826" t="s">
        <v>437</v>
      </c>
      <c r="FU99" s="839">
        <f>IF(FW106&gt;0,FU110*FV115,(FU107-FV113)*FU108)</f>
        <v>1660</v>
      </c>
      <c r="FV99" s="832">
        <f>IF(AND(FT$70=0,FU$70=1),FU99,0)</f>
        <v>0</v>
      </c>
      <c r="FY99" s="345"/>
    </row>
    <row r="100" spans="1:181" x14ac:dyDescent="0.3">
      <c r="A100" s="19"/>
      <c r="B100" s="835"/>
      <c r="C100" s="839">
        <f>SUM(C97:C99)</f>
        <v>36100</v>
      </c>
      <c r="D100" s="835"/>
      <c r="G100" s="345"/>
      <c r="H100" s="835"/>
      <c r="I100" s="839">
        <f>SUM(I97:I99)</f>
        <v>35028.157651244772</v>
      </c>
      <c r="J100" s="835"/>
      <c r="M100" s="345"/>
      <c r="N100" s="835"/>
      <c r="O100" s="839">
        <f>SUM(O97:O99)</f>
        <v>33913.751752242686</v>
      </c>
      <c r="P100" s="835"/>
      <c r="S100" s="345"/>
      <c r="T100" s="835"/>
      <c r="U100" s="839">
        <f>SUM(U97:U99)</f>
        <v>32817.360753794375</v>
      </c>
      <c r="V100" s="835"/>
      <c r="Y100" s="345"/>
      <c r="Z100" s="835"/>
      <c r="AA100" s="839">
        <f>SUM(AA97:AA99)</f>
        <v>31795.7879053498</v>
      </c>
      <c r="AB100" s="835"/>
      <c r="AE100" s="345"/>
      <c r="AF100" s="835"/>
      <c r="AG100" s="839">
        <f>SUM(AG97:AG99)</f>
        <v>30891.017678767603</v>
      </c>
      <c r="AH100" s="835"/>
      <c r="AK100" s="345"/>
      <c r="AL100" s="835"/>
      <c r="AM100" s="839">
        <f>SUM(AM97:AM99)</f>
        <v>30124.962661832593</v>
      </c>
      <c r="AN100" s="835"/>
      <c r="AQ100" s="345"/>
      <c r="AR100" s="835"/>
      <c r="AS100" s="839">
        <f>SUM(AS97:AS99)</f>
        <v>29500.64766267614</v>
      </c>
      <c r="AT100" s="835"/>
      <c r="AW100" s="345"/>
      <c r="AX100" s="835"/>
      <c r="AY100" s="839">
        <f>SUM(AY97:AY99)</f>
        <v>29007.454415798831</v>
      </c>
      <c r="AZ100" s="835"/>
      <c r="BC100" s="345"/>
      <c r="BD100" s="835"/>
      <c r="BE100" s="839">
        <f>SUM(BE97:BE99)</f>
        <v>28627.327172734909</v>
      </c>
      <c r="BF100" s="835"/>
      <c r="BI100" s="345"/>
      <c r="BJ100" s="835"/>
      <c r="BK100" s="839">
        <f>SUM(BK97:BK99)</f>
        <v>28339.861968732414</v>
      </c>
      <c r="BL100" s="835"/>
      <c r="BO100" s="345"/>
      <c r="BP100" s="835"/>
      <c r="BQ100" s="839">
        <f>SUM(BQ97:BQ99)</f>
        <v>28125.575710503384</v>
      </c>
      <c r="BR100" s="835"/>
      <c r="BU100" s="345"/>
      <c r="BV100" s="835"/>
      <c r="BW100" s="839">
        <f>SUM(BW97:BW99)</f>
        <v>27967.543981773139</v>
      </c>
      <c r="BX100" s="835"/>
      <c r="CA100" s="345"/>
      <c r="CB100" s="835"/>
      <c r="CC100" s="839">
        <f>SUM(CC97:CC99)</f>
        <v>27851.917534611268</v>
      </c>
      <c r="CD100" s="835"/>
      <c r="CG100" s="345"/>
      <c r="CH100" s="835"/>
      <c r="CI100" s="839">
        <f>SUM(CI97:CI99)</f>
        <v>27767.806163521516</v>
      </c>
      <c r="CJ100" s="835"/>
      <c r="CM100" s="345"/>
      <c r="CN100" s="835"/>
      <c r="CO100" s="839">
        <f>SUM(CO97:CO99)</f>
        <v>27706.877425513372</v>
      </c>
      <c r="CP100" s="835"/>
      <c r="CS100" s="345"/>
      <c r="CT100" s="835"/>
      <c r="CU100" s="839">
        <f>SUM(CU97:CU99)</f>
        <v>27662.876293862846</v>
      </c>
      <c r="CV100" s="835"/>
      <c r="CY100" s="345"/>
      <c r="CZ100" s="835"/>
      <c r="DA100" s="839">
        <f>SUM(DA97:DA99)</f>
        <v>27631.169818031158</v>
      </c>
      <c r="DB100" s="835"/>
      <c r="DE100" s="345"/>
      <c r="DF100" s="835"/>
      <c r="DG100" s="839">
        <f>SUM(DG97:DG99)</f>
        <v>27608.358936028304</v>
      </c>
      <c r="DH100" s="835"/>
      <c r="DK100" s="345"/>
      <c r="DL100" s="835"/>
      <c r="DM100" s="839">
        <f>SUM(DM97:DM99)</f>
        <v>27591.96664200435</v>
      </c>
      <c r="DN100" s="835"/>
      <c r="DQ100" s="345"/>
      <c r="DR100" s="835"/>
      <c r="DS100" s="839">
        <f>SUM(DS97:DS99)</f>
        <v>27580.19652914867</v>
      </c>
      <c r="DT100" s="835"/>
      <c r="DW100" s="345"/>
      <c r="DX100" s="835"/>
      <c r="DY100" s="839">
        <f>SUM(DY97:DY99)</f>
        <v>27571.750251638729</v>
      </c>
      <c r="DZ100" s="835"/>
      <c r="EC100" s="345"/>
      <c r="ED100" s="835"/>
      <c r="EE100" s="839">
        <f>SUM(EE97:EE99)</f>
        <v>27565.691736001583</v>
      </c>
      <c r="EF100" s="835"/>
      <c r="EI100" s="345"/>
      <c r="EJ100" s="835"/>
      <c r="EK100" s="839">
        <f>SUM(EK97:EK99)</f>
        <v>27561.34728148007</v>
      </c>
      <c r="EL100" s="835"/>
      <c r="EO100" s="345"/>
      <c r="EP100" s="835"/>
      <c r="EQ100" s="839">
        <f>SUM(EQ97:EQ99)</f>
        <v>27558.232628123893</v>
      </c>
      <c r="ER100" s="835"/>
      <c r="EU100" s="345"/>
      <c r="EV100" s="835"/>
      <c r="EW100" s="839">
        <f>SUM(EW97:EW99)</f>
        <v>27556</v>
      </c>
      <c r="EX100" s="835"/>
      <c r="FA100" s="345"/>
      <c r="FB100" s="835"/>
      <c r="FC100" s="839">
        <f>SUM(FC97:FC99)</f>
        <v>27556</v>
      </c>
      <c r="FD100" s="835"/>
      <c r="FG100" s="345"/>
      <c r="FH100" s="835"/>
      <c r="FI100" s="839">
        <f>SUM(FI97:FI99)</f>
        <v>27556</v>
      </c>
      <c r="FJ100" s="835"/>
      <c r="FM100" s="345"/>
      <c r="FN100" s="835"/>
      <c r="FO100" s="839">
        <f>SUM(FO97:FO99)</f>
        <v>27556</v>
      </c>
      <c r="FP100" s="835"/>
      <c r="FS100" s="345"/>
      <c r="FT100" s="835"/>
      <c r="FU100" s="839">
        <f>SUM(FU97:FU99)</f>
        <v>27556</v>
      </c>
      <c r="FV100" s="835"/>
      <c r="FY100" s="345"/>
    </row>
    <row r="101" spans="1:181" x14ac:dyDescent="0.3">
      <c r="A101" s="19"/>
      <c r="B101" s="835" t="s">
        <v>477</v>
      </c>
      <c r="C101" s="839">
        <f>D86-C100</f>
        <v>0</v>
      </c>
      <c r="D101" s="835"/>
      <c r="G101" s="345"/>
      <c r="H101" s="835" t="s">
        <v>477</v>
      </c>
      <c r="I101" s="839">
        <f>J86-I100</f>
        <v>0</v>
      </c>
      <c r="J101" s="835"/>
      <c r="M101" s="345"/>
      <c r="N101" s="835" t="s">
        <v>477</v>
      </c>
      <c r="O101" s="839">
        <f>P86-O100</f>
        <v>0</v>
      </c>
      <c r="P101" s="835"/>
      <c r="S101" s="345"/>
      <c r="T101" s="835" t="s">
        <v>477</v>
      </c>
      <c r="U101" s="839">
        <f>V86-U100</f>
        <v>0</v>
      </c>
      <c r="V101" s="835"/>
      <c r="Y101" s="345"/>
      <c r="Z101" s="835" t="s">
        <v>477</v>
      </c>
      <c r="AA101" s="839">
        <f>AB86-AA100</f>
        <v>0</v>
      </c>
      <c r="AB101" s="835"/>
      <c r="AE101" s="345"/>
      <c r="AF101" s="835" t="s">
        <v>477</v>
      </c>
      <c r="AG101" s="839">
        <f>AH86-AG100</f>
        <v>0</v>
      </c>
      <c r="AH101" s="835"/>
      <c r="AK101" s="345"/>
      <c r="AL101" s="835" t="s">
        <v>477</v>
      </c>
      <c r="AM101" s="839">
        <f>AN86-AM100</f>
        <v>0</v>
      </c>
      <c r="AN101" s="835"/>
      <c r="AQ101" s="345"/>
      <c r="AR101" s="835" t="s">
        <v>477</v>
      </c>
      <c r="AS101" s="839">
        <f>AT86-AS100</f>
        <v>0</v>
      </c>
      <c r="AT101" s="835"/>
      <c r="AW101" s="345"/>
      <c r="AX101" s="835" t="s">
        <v>477</v>
      </c>
      <c r="AY101" s="839">
        <f>AZ86-AY100</f>
        <v>0</v>
      </c>
      <c r="AZ101" s="835"/>
      <c r="BC101" s="345"/>
      <c r="BD101" s="835" t="s">
        <v>477</v>
      </c>
      <c r="BE101" s="839">
        <f>BF86-BE100</f>
        <v>0</v>
      </c>
      <c r="BF101" s="835"/>
      <c r="BI101" s="345"/>
      <c r="BJ101" s="835" t="s">
        <v>477</v>
      </c>
      <c r="BK101" s="839">
        <f>BL86-BK100</f>
        <v>0</v>
      </c>
      <c r="BL101" s="835"/>
      <c r="BO101" s="345"/>
      <c r="BP101" s="835" t="s">
        <v>477</v>
      </c>
      <c r="BQ101" s="839">
        <f>BR86-BQ100</f>
        <v>0</v>
      </c>
      <c r="BR101" s="835"/>
      <c r="BU101" s="345"/>
      <c r="BV101" s="835" t="s">
        <v>477</v>
      </c>
      <c r="BW101" s="839">
        <f>BX86-BW100</f>
        <v>0</v>
      </c>
      <c r="BX101" s="835"/>
      <c r="CA101" s="345"/>
      <c r="CB101" s="835" t="s">
        <v>477</v>
      </c>
      <c r="CC101" s="839">
        <f>CD86-CC100</f>
        <v>0</v>
      </c>
      <c r="CD101" s="835"/>
      <c r="CG101" s="345"/>
      <c r="CH101" s="835" t="s">
        <v>477</v>
      </c>
      <c r="CI101" s="839">
        <f>CJ86-CI100</f>
        <v>0</v>
      </c>
      <c r="CJ101" s="835"/>
      <c r="CM101" s="345"/>
      <c r="CN101" s="835" t="s">
        <v>477</v>
      </c>
      <c r="CO101" s="839">
        <f>CP86-CO100</f>
        <v>0</v>
      </c>
      <c r="CP101" s="835"/>
      <c r="CS101" s="345"/>
      <c r="CT101" s="835" t="s">
        <v>477</v>
      </c>
      <c r="CU101" s="839">
        <f>CV86-CU100</f>
        <v>0</v>
      </c>
      <c r="CV101" s="835"/>
      <c r="CY101" s="345"/>
      <c r="CZ101" s="835" t="s">
        <v>477</v>
      </c>
      <c r="DA101" s="839">
        <f>DB86-DA100</f>
        <v>0</v>
      </c>
      <c r="DB101" s="835"/>
      <c r="DE101" s="345"/>
      <c r="DF101" s="835" t="s">
        <v>477</v>
      </c>
      <c r="DG101" s="839">
        <f>DH86-DG100</f>
        <v>0</v>
      </c>
      <c r="DH101" s="835"/>
      <c r="DK101" s="345"/>
      <c r="DL101" s="835" t="s">
        <v>477</v>
      </c>
      <c r="DM101" s="839">
        <f>DN86-DM100</f>
        <v>0</v>
      </c>
      <c r="DN101" s="835"/>
      <c r="DQ101" s="345"/>
      <c r="DR101" s="835" t="s">
        <v>477</v>
      </c>
      <c r="DS101" s="839">
        <f>DT86-DS100</f>
        <v>0</v>
      </c>
      <c r="DT101" s="835"/>
      <c r="DW101" s="345"/>
      <c r="DX101" s="835" t="s">
        <v>477</v>
      </c>
      <c r="DY101" s="839">
        <f>DZ86-DY100</f>
        <v>0</v>
      </c>
      <c r="DZ101" s="835"/>
      <c r="EC101" s="345"/>
      <c r="ED101" s="835" t="s">
        <v>477</v>
      </c>
      <c r="EE101" s="839">
        <f>EF86-EE100</f>
        <v>0</v>
      </c>
      <c r="EF101" s="835"/>
      <c r="EI101" s="345"/>
      <c r="EJ101" s="835" t="s">
        <v>477</v>
      </c>
      <c r="EK101" s="839">
        <f>EL86-EK100</f>
        <v>0</v>
      </c>
      <c r="EL101" s="835"/>
      <c r="EO101" s="345"/>
      <c r="EP101" s="835" t="s">
        <v>477</v>
      </c>
      <c r="EQ101" s="839">
        <f>ER86-EQ100</f>
        <v>0</v>
      </c>
      <c r="ER101" s="835"/>
      <c r="EU101" s="345"/>
      <c r="EV101" s="835" t="s">
        <v>477</v>
      </c>
      <c r="EW101" s="839">
        <f>EX86-EW100</f>
        <v>0</v>
      </c>
      <c r="EX101" s="835"/>
      <c r="FA101" s="345"/>
      <c r="FB101" s="835" t="s">
        <v>477</v>
      </c>
      <c r="FC101" s="839">
        <f>FD86-FC100</f>
        <v>0</v>
      </c>
      <c r="FD101" s="835"/>
      <c r="FG101" s="345"/>
      <c r="FH101" s="835" t="s">
        <v>477</v>
      </c>
      <c r="FI101" s="839">
        <f>FJ86-FI100</f>
        <v>0</v>
      </c>
      <c r="FJ101" s="835"/>
      <c r="FM101" s="345"/>
      <c r="FN101" s="835" t="s">
        <v>477</v>
      </c>
      <c r="FO101" s="839">
        <f>FP86-FO100</f>
        <v>0</v>
      </c>
      <c r="FP101" s="835"/>
      <c r="FS101" s="345"/>
      <c r="FT101" s="835" t="s">
        <v>477</v>
      </c>
      <c r="FU101" s="839">
        <f>FV86-FU100</f>
        <v>0</v>
      </c>
      <c r="FV101" s="835"/>
      <c r="FY101" s="345"/>
    </row>
    <row r="102" spans="1:181" x14ac:dyDescent="0.3">
      <c r="A102" s="19"/>
      <c r="G102" s="345"/>
      <c r="M102" s="345"/>
      <c r="S102" s="345"/>
      <c r="Y102" s="345"/>
      <c r="AE102" s="345"/>
      <c r="AK102" s="345"/>
      <c r="AQ102" s="345"/>
      <c r="AW102" s="345"/>
      <c r="BC102" s="345"/>
      <c r="BI102" s="345"/>
      <c r="BO102" s="345"/>
      <c r="BU102" s="345"/>
      <c r="CA102" s="345"/>
      <c r="CG102" s="345"/>
      <c r="CM102" s="345"/>
      <c r="CS102" s="345"/>
      <c r="CY102" s="345"/>
      <c r="DE102" s="345"/>
      <c r="DK102" s="345"/>
      <c r="DQ102" s="345"/>
      <c r="DW102" s="345"/>
      <c r="EC102" s="345"/>
      <c r="EI102" s="345"/>
      <c r="EO102" s="345"/>
      <c r="EU102" s="345"/>
      <c r="FA102" s="345"/>
      <c r="FG102" s="345"/>
      <c r="FM102" s="345"/>
      <c r="FS102" s="345"/>
      <c r="FY102" s="345"/>
    </row>
    <row r="103" spans="1:181" x14ac:dyDescent="0.3">
      <c r="A103" s="19"/>
      <c r="G103" s="345"/>
      <c r="M103" s="345"/>
      <c r="S103" s="345"/>
      <c r="Y103" s="345"/>
      <c r="AE103" s="345"/>
      <c r="AK103" s="345"/>
      <c r="AQ103" s="345"/>
      <c r="AW103" s="345"/>
      <c r="BC103" s="345"/>
      <c r="BI103" s="345"/>
      <c r="BO103" s="345"/>
      <c r="BU103" s="345"/>
      <c r="CA103" s="345"/>
      <c r="CG103" s="345"/>
      <c r="CM103" s="345"/>
      <c r="CS103" s="345"/>
      <c r="CY103" s="345"/>
      <c r="DE103" s="345"/>
      <c r="DK103" s="345"/>
      <c r="DQ103" s="345"/>
      <c r="DW103" s="345"/>
      <c r="EC103" s="345"/>
      <c r="EI103" s="345"/>
      <c r="EO103" s="345"/>
      <c r="EU103" s="345"/>
      <c r="FA103" s="345"/>
      <c r="FG103" s="345"/>
      <c r="FM103" s="345"/>
      <c r="FS103" s="345"/>
      <c r="FY103" s="345"/>
    </row>
    <row r="104" spans="1:181" x14ac:dyDescent="0.3">
      <c r="A104" s="19"/>
      <c r="D104" t="s">
        <v>476</v>
      </c>
      <c r="F104" t="s">
        <v>472</v>
      </c>
      <c r="G104" s="345"/>
      <c r="J104" t="s">
        <v>476</v>
      </c>
      <c r="L104" t="s">
        <v>472</v>
      </c>
      <c r="M104" s="345"/>
      <c r="P104" t="s">
        <v>476</v>
      </c>
      <c r="R104" t="s">
        <v>472</v>
      </c>
      <c r="S104" s="345"/>
      <c r="V104" t="s">
        <v>476</v>
      </c>
      <c r="X104" t="s">
        <v>472</v>
      </c>
      <c r="Y104" s="345"/>
      <c r="AB104" t="s">
        <v>476</v>
      </c>
      <c r="AD104" t="s">
        <v>472</v>
      </c>
      <c r="AE104" s="345"/>
      <c r="AH104" t="s">
        <v>476</v>
      </c>
      <c r="AJ104" t="s">
        <v>472</v>
      </c>
      <c r="AK104" s="345"/>
      <c r="AN104" t="s">
        <v>476</v>
      </c>
      <c r="AP104" t="s">
        <v>472</v>
      </c>
      <c r="AQ104" s="345"/>
      <c r="AT104" t="s">
        <v>476</v>
      </c>
      <c r="AV104" t="s">
        <v>472</v>
      </c>
      <c r="AW104" s="345"/>
      <c r="AZ104" t="s">
        <v>476</v>
      </c>
      <c r="BB104" t="s">
        <v>472</v>
      </c>
      <c r="BC104" s="345"/>
      <c r="BF104" t="s">
        <v>476</v>
      </c>
      <c r="BH104" t="s">
        <v>472</v>
      </c>
      <c r="BI104" s="345"/>
      <c r="BL104" t="s">
        <v>476</v>
      </c>
      <c r="BN104" t="s">
        <v>472</v>
      </c>
      <c r="BO104" s="345"/>
      <c r="BR104" t="s">
        <v>476</v>
      </c>
      <c r="BT104" t="s">
        <v>472</v>
      </c>
      <c r="BU104" s="345"/>
      <c r="BX104" t="s">
        <v>476</v>
      </c>
      <c r="BZ104" t="s">
        <v>472</v>
      </c>
      <c r="CA104" s="345"/>
      <c r="CD104" t="s">
        <v>476</v>
      </c>
      <c r="CF104" t="s">
        <v>472</v>
      </c>
      <c r="CG104" s="345"/>
      <c r="CJ104" t="s">
        <v>476</v>
      </c>
      <c r="CL104" t="s">
        <v>472</v>
      </c>
      <c r="CM104" s="345"/>
      <c r="CP104" t="s">
        <v>476</v>
      </c>
      <c r="CR104" t="s">
        <v>472</v>
      </c>
      <c r="CS104" s="345"/>
      <c r="CV104" t="s">
        <v>476</v>
      </c>
      <c r="CX104" t="s">
        <v>472</v>
      </c>
      <c r="CY104" s="345"/>
      <c r="DB104" t="s">
        <v>476</v>
      </c>
      <c r="DD104" t="s">
        <v>472</v>
      </c>
      <c r="DE104" s="345"/>
      <c r="DH104" t="s">
        <v>476</v>
      </c>
      <c r="DJ104" t="s">
        <v>472</v>
      </c>
      <c r="DK104" s="345"/>
      <c r="DN104" t="s">
        <v>476</v>
      </c>
      <c r="DP104" t="s">
        <v>472</v>
      </c>
      <c r="DQ104" s="345"/>
      <c r="DT104" t="s">
        <v>476</v>
      </c>
      <c r="DV104" t="s">
        <v>472</v>
      </c>
      <c r="DW104" s="345"/>
      <c r="DZ104" t="s">
        <v>476</v>
      </c>
      <c r="EB104" t="s">
        <v>472</v>
      </c>
      <c r="EC104" s="345"/>
      <c r="EF104" t="s">
        <v>476</v>
      </c>
      <c r="EH104" t="s">
        <v>472</v>
      </c>
      <c r="EI104" s="345"/>
      <c r="EL104" t="s">
        <v>476</v>
      </c>
      <c r="EN104" t="s">
        <v>472</v>
      </c>
      <c r="EO104" s="345"/>
      <c r="ER104" t="s">
        <v>476</v>
      </c>
      <c r="ET104" t="s">
        <v>472</v>
      </c>
      <c r="EU104" s="345"/>
      <c r="EX104" t="s">
        <v>476</v>
      </c>
      <c r="EZ104" t="s">
        <v>472</v>
      </c>
      <c r="FA104" s="345"/>
      <c r="FD104" t="s">
        <v>476</v>
      </c>
      <c r="FF104" t="s">
        <v>472</v>
      </c>
      <c r="FG104" s="345"/>
      <c r="FJ104" t="s">
        <v>476</v>
      </c>
      <c r="FL104" t="s">
        <v>472</v>
      </c>
      <c r="FM104" s="345"/>
      <c r="FP104" t="s">
        <v>476</v>
      </c>
      <c r="FR104" t="s">
        <v>472</v>
      </c>
      <c r="FS104" s="345"/>
      <c r="FV104" t="s">
        <v>476</v>
      </c>
      <c r="FX104" t="s">
        <v>472</v>
      </c>
      <c r="FY104" s="345"/>
    </row>
    <row r="105" spans="1:181" x14ac:dyDescent="0.3">
      <c r="A105" s="19"/>
      <c r="B105" s="835" t="s">
        <v>475</v>
      </c>
      <c r="C105" s="835"/>
      <c r="D105" s="827" t="s">
        <v>474</v>
      </c>
      <c r="E105" s="835">
        <f>C81-(D112+D114)</f>
        <v>190</v>
      </c>
      <c r="F105" s="835">
        <f>ABS(E105)</f>
        <v>190</v>
      </c>
      <c r="G105" s="345"/>
      <c r="H105" s="835" t="s">
        <v>475</v>
      </c>
      <c r="I105" s="835"/>
      <c r="J105" s="827" t="s">
        <v>474</v>
      </c>
      <c r="K105" s="835">
        <f>I81-(J112+J114)</f>
        <v>150.213521765731</v>
      </c>
      <c r="L105" s="835">
        <f>ABS(K105)</f>
        <v>150.213521765731</v>
      </c>
      <c r="M105" s="345"/>
      <c r="N105" s="835" t="s">
        <v>475</v>
      </c>
      <c r="O105" s="835"/>
      <c r="P105" s="827" t="s">
        <v>474</v>
      </c>
      <c r="Q105" s="835">
        <f>O81-(P112+P114)</f>
        <v>108.19614138249125</v>
      </c>
      <c r="R105" s="835">
        <f>ABS(Q105)</f>
        <v>108.19614138249125</v>
      </c>
      <c r="S105" s="345"/>
      <c r="T105" s="835" t="s">
        <v>475</v>
      </c>
      <c r="U105" s="835"/>
      <c r="V105" s="827" t="s">
        <v>474</v>
      </c>
      <c r="W105" s="835">
        <f>U81-(V112+V114)</f>
        <v>66.178760999251509</v>
      </c>
      <c r="X105" s="835">
        <f>ABS(W105)</f>
        <v>66.178760999251509</v>
      </c>
      <c r="Y105" s="345"/>
      <c r="Z105" s="835" t="s">
        <v>475</v>
      </c>
      <c r="AA105" s="835"/>
      <c r="AB105" s="827" t="s">
        <v>474</v>
      </c>
      <c r="AC105" s="835">
        <f>AA81-(AB112+AB114)</f>
        <v>26.392282764982554</v>
      </c>
      <c r="AD105" s="835">
        <f>ABS(AC105)</f>
        <v>26.392282764982554</v>
      </c>
      <c r="AE105" s="345"/>
      <c r="AF105" s="835" t="s">
        <v>475</v>
      </c>
      <c r="AG105" s="835"/>
      <c r="AH105" s="827" t="s">
        <v>474</v>
      </c>
      <c r="AI105" s="835">
        <f>AG81-(AH112+AH114)</f>
        <v>-9.3823001046158367</v>
      </c>
      <c r="AJ105" s="835">
        <f>ABS(AI105)</f>
        <v>9.3823001046158367</v>
      </c>
      <c r="AK105" s="345"/>
      <c r="AL105" s="835" t="s">
        <v>475</v>
      </c>
      <c r="AM105" s="835"/>
      <c r="AN105" s="827" t="s">
        <v>474</v>
      </c>
      <c r="AO105" s="835">
        <f>AM81-(AN112+AN114)</f>
        <v>-40.083811791199111</v>
      </c>
      <c r="AP105" s="835">
        <f>ABS(AO105)</f>
        <v>40.083811791199111</v>
      </c>
      <c r="AQ105" s="345"/>
      <c r="AR105" s="835" t="s">
        <v>475</v>
      </c>
      <c r="AS105" s="835"/>
      <c r="AT105" s="827" t="s">
        <v>474</v>
      </c>
      <c r="AU105" s="835">
        <f>AS81-(AT112+AT114)</f>
        <v>-65.394639055189515</v>
      </c>
      <c r="AV105" s="835">
        <f>ABS(AU105)</f>
        <v>65.394639055189515</v>
      </c>
      <c r="AW105" s="345"/>
      <c r="AX105" s="835" t="s">
        <v>475</v>
      </c>
      <c r="AY105" s="835"/>
      <c r="AZ105" s="827" t="s">
        <v>474</v>
      </c>
      <c r="BA105" s="835">
        <f>AY81-(AZ112+AZ114)</f>
        <v>-85.579511601074586</v>
      </c>
      <c r="BB105" s="835">
        <f>ABS(BA105)</f>
        <v>85.579511601074586</v>
      </c>
      <c r="BC105" s="345"/>
      <c r="BD105" s="835" t="s">
        <v>475</v>
      </c>
      <c r="BE105" s="835"/>
      <c r="BF105" s="827" t="s">
        <v>474</v>
      </c>
      <c r="BG105" s="835">
        <f>BE81-(BF112+BF114)</f>
        <v>-101.25431380740201</v>
      </c>
      <c r="BH105" s="835">
        <f>ABS(BG105)</f>
        <v>101.25431380740201</v>
      </c>
      <c r="BI105" s="345"/>
      <c r="BJ105" s="835" t="s">
        <v>475</v>
      </c>
      <c r="BK105" s="835"/>
      <c r="BL105" s="827" t="s">
        <v>474</v>
      </c>
      <c r="BM105" s="835">
        <f>BK81-(BL112+BL114)</f>
        <v>-113.17736223712575</v>
      </c>
      <c r="BN105" s="835">
        <f>ABS(BM105)</f>
        <v>113.17736223712575</v>
      </c>
      <c r="BO105" s="345"/>
      <c r="BP105" s="835" t="s">
        <v>475</v>
      </c>
      <c r="BQ105" s="835"/>
      <c r="BR105" s="827" t="s">
        <v>474</v>
      </c>
      <c r="BS105" s="835">
        <f>BQ81-(BR112+BR114)</f>
        <v>-122.1045936288678</v>
      </c>
      <c r="BT105" s="835">
        <f>ABS(BS105)</f>
        <v>122.1045936288678</v>
      </c>
      <c r="BU105" s="345"/>
      <c r="BV105" s="835" t="s">
        <v>475</v>
      </c>
      <c r="BW105" s="835"/>
      <c r="BX105" s="827" t="s">
        <v>474</v>
      </c>
      <c r="BY105" s="835">
        <f>BW81-(BX112+BX114)</f>
        <v>-128.71005203807891</v>
      </c>
      <c r="BZ105" s="835">
        <f>ABS(BY105)</f>
        <v>128.71005203807891</v>
      </c>
      <c r="CA105" s="345"/>
      <c r="CB105" s="835" t="s">
        <v>475</v>
      </c>
      <c r="CC105" s="835"/>
      <c r="CD105" s="827" t="s">
        <v>474</v>
      </c>
      <c r="CE105" s="835">
        <f>CC81-(CD112+CD114)</f>
        <v>-133.55487186542121</v>
      </c>
      <c r="CF105" s="835">
        <f>ABS(CE105)</f>
        <v>133.55487186542121</v>
      </c>
      <c r="CG105" s="345"/>
      <c r="CH105" s="835" t="s">
        <v>475</v>
      </c>
      <c r="CI105" s="835"/>
      <c r="CJ105" s="827" t="s">
        <v>474</v>
      </c>
      <c r="CK105" s="835">
        <f>CI81-(CJ112+CJ114)</f>
        <v>-137.08551205788564</v>
      </c>
      <c r="CL105" s="835">
        <f>ABS(CK105)</f>
        <v>137.08551205788564</v>
      </c>
      <c r="CM105" s="345"/>
      <c r="CN105" s="835" t="s">
        <v>475</v>
      </c>
      <c r="CO105" s="835"/>
      <c r="CP105" s="827" t="s">
        <v>474</v>
      </c>
      <c r="CQ105" s="835">
        <f>CO81-(CP112+CP114)</f>
        <v>-139.64638404369609</v>
      </c>
      <c r="CR105" s="835">
        <f>ABS(CQ105)</f>
        <v>139.64638404369609</v>
      </c>
      <c r="CS105" s="345"/>
      <c r="CT105" s="835" t="s">
        <v>475</v>
      </c>
      <c r="CU105" s="835"/>
      <c r="CV105" s="827" t="s">
        <v>474</v>
      </c>
      <c r="CW105" s="835">
        <f>CU81-(CV112+CV114)</f>
        <v>-141.49752982799771</v>
      </c>
      <c r="CX105" s="835">
        <f>ABS(CW105)</f>
        <v>141.49752982799771</v>
      </c>
      <c r="CY105" s="345"/>
      <c r="CZ105" s="835" t="s">
        <v>475</v>
      </c>
      <c r="DA105" s="835"/>
      <c r="DB105" s="827" t="s">
        <v>474</v>
      </c>
      <c r="DC105" s="835">
        <f>DA81-(DB112+DB114)</f>
        <v>-142.83234717949327</v>
      </c>
      <c r="DD105" s="835">
        <f>ABS(DC105)</f>
        <v>142.83234717949327</v>
      </c>
      <c r="DE105" s="345"/>
      <c r="DF105" s="835" t="s">
        <v>475</v>
      </c>
      <c r="DG105" s="835"/>
      <c r="DH105" s="827" t="s">
        <v>474</v>
      </c>
      <c r="DI105" s="835">
        <f>DG81-(DH112+DH114)</f>
        <v>-143.7931408704107</v>
      </c>
      <c r="DJ105" s="835">
        <f>ABS(DI105)</f>
        <v>143.7931408704107</v>
      </c>
      <c r="DK105" s="345"/>
      <c r="DL105" s="835" t="s">
        <v>475</v>
      </c>
      <c r="DM105" s="835"/>
      <c r="DN105" s="827" t="s">
        <v>474</v>
      </c>
      <c r="DO105" s="835">
        <f>DM81-(DN112+DN114)</f>
        <v>-144.48382894617313</v>
      </c>
      <c r="DP105" s="835">
        <f>ABS(DO105)</f>
        <v>144.48382894617313</v>
      </c>
      <c r="DQ105" s="345"/>
      <c r="DR105" s="835" t="s">
        <v>475</v>
      </c>
      <c r="DS105" s="835"/>
      <c r="DT105" s="827" t="s">
        <v>474</v>
      </c>
      <c r="DU105" s="835">
        <f>DS81-(DT112+DT114)</f>
        <v>-144.97988832071826</v>
      </c>
      <c r="DV105" s="835">
        <f>ABS(DU105)</f>
        <v>144.97988832071826</v>
      </c>
      <c r="DW105" s="345"/>
      <c r="DX105" s="835" t="s">
        <v>475</v>
      </c>
      <c r="DY105" s="835"/>
      <c r="DZ105" s="827" t="s">
        <v>474</v>
      </c>
      <c r="EA105" s="835">
        <f>DY81-(DZ112+DZ114)</f>
        <v>-145.33592764004047</v>
      </c>
      <c r="EB105" s="835">
        <f>ABS(EA105)</f>
        <v>145.33592764004047</v>
      </c>
      <c r="EC105" s="345"/>
      <c r="ED105" s="835" t="s">
        <v>475</v>
      </c>
      <c r="EE105" s="835"/>
      <c r="EF105" s="827" t="s">
        <v>474</v>
      </c>
      <c r="EG105" s="835">
        <f>EE81-(EF112+EF114)</f>
        <v>-145.59134826590559</v>
      </c>
      <c r="EH105" s="835">
        <f>ABS(EG105)</f>
        <v>145.59134826590559</v>
      </c>
      <c r="EI105" s="345"/>
      <c r="EJ105" s="835" t="s">
        <v>475</v>
      </c>
      <c r="EK105" s="835"/>
      <c r="EL105" s="827" t="s">
        <v>474</v>
      </c>
      <c r="EM105" s="835">
        <f>EK81-(EL112+EL114)</f>
        <v>-145.77452316473955</v>
      </c>
      <c r="EN105" s="835">
        <f>ABS(EM105)</f>
        <v>145.77452316473955</v>
      </c>
      <c r="EO105" s="345"/>
      <c r="EP105" s="835" t="s">
        <v>475</v>
      </c>
      <c r="EQ105" s="835"/>
      <c r="ER105" s="827" t="s">
        <v>474</v>
      </c>
      <c r="ES105" s="835">
        <f>EQ81-(ER112+ER114)</f>
        <v>-145.90585493782496</v>
      </c>
      <c r="ET105" s="835">
        <f>ABS(ES105)</f>
        <v>145.90585493782496</v>
      </c>
      <c r="EU105" s="345"/>
      <c r="EV105" s="835" t="s">
        <v>475</v>
      </c>
      <c r="EW105" s="835"/>
      <c r="EX105" s="827" t="s">
        <v>474</v>
      </c>
      <c r="EY105" s="835">
        <f>EW81-(EX112+EX114)</f>
        <v>-146</v>
      </c>
      <c r="EZ105" s="835">
        <f>ABS(EY105)</f>
        <v>146</v>
      </c>
      <c r="FA105" s="345"/>
      <c r="FB105" s="835" t="s">
        <v>475</v>
      </c>
      <c r="FC105" s="835"/>
      <c r="FD105" s="827" t="s">
        <v>474</v>
      </c>
      <c r="FE105" s="835">
        <f>FC81-(FD112+FD114)</f>
        <v>-146</v>
      </c>
      <c r="FF105" s="835">
        <f>ABS(FE105)</f>
        <v>146</v>
      </c>
      <c r="FG105" s="345"/>
      <c r="FH105" s="835" t="s">
        <v>475</v>
      </c>
      <c r="FI105" s="835"/>
      <c r="FJ105" s="827" t="s">
        <v>474</v>
      </c>
      <c r="FK105" s="835">
        <f>FI81-(FJ112+FJ114)</f>
        <v>-146</v>
      </c>
      <c r="FL105" s="835">
        <f>ABS(FK105)</f>
        <v>146</v>
      </c>
      <c r="FM105" s="345"/>
      <c r="FN105" s="835" t="s">
        <v>475</v>
      </c>
      <c r="FO105" s="835"/>
      <c r="FP105" s="827" t="s">
        <v>474</v>
      </c>
      <c r="FQ105" s="835">
        <f>FO81-(FP112+FP114)</f>
        <v>-146</v>
      </c>
      <c r="FR105" s="835">
        <f>ABS(FQ105)</f>
        <v>146</v>
      </c>
      <c r="FS105" s="345"/>
      <c r="FT105" s="835" t="s">
        <v>475</v>
      </c>
      <c r="FU105" s="835"/>
      <c r="FV105" s="827" t="s">
        <v>474</v>
      </c>
      <c r="FW105" s="835">
        <f>FU81-(FV112+FV114)</f>
        <v>-146</v>
      </c>
      <c r="FX105" s="835">
        <f>ABS(FW105)</f>
        <v>146</v>
      </c>
      <c r="FY105" s="345"/>
    </row>
    <row r="106" spans="1:181" x14ac:dyDescent="0.3">
      <c r="A106" s="19"/>
      <c r="B106" s="835"/>
      <c r="C106" s="840" t="s">
        <v>472</v>
      </c>
      <c r="D106" s="827" t="s">
        <v>473</v>
      </c>
      <c r="E106" s="835">
        <f>C82-(D113+D115)</f>
        <v>190</v>
      </c>
      <c r="F106" s="835">
        <f>ABS(E106)</f>
        <v>190</v>
      </c>
      <c r="G106" s="345"/>
      <c r="H106" s="835"/>
      <c r="I106" s="840" t="s">
        <v>472</v>
      </c>
      <c r="J106" s="827" t="s">
        <v>473</v>
      </c>
      <c r="K106" s="835">
        <f>I82-(J113+J115)</f>
        <v>150.213521765731</v>
      </c>
      <c r="L106" s="835">
        <f>ABS(K106)</f>
        <v>150.213521765731</v>
      </c>
      <c r="M106" s="345"/>
      <c r="N106" s="835"/>
      <c r="O106" s="840" t="s">
        <v>472</v>
      </c>
      <c r="P106" s="827" t="s">
        <v>473</v>
      </c>
      <c r="Q106" s="835">
        <f>O82-(P113+P115)</f>
        <v>108.19614138249125</v>
      </c>
      <c r="R106" s="835">
        <f>ABS(Q106)</f>
        <v>108.19614138249125</v>
      </c>
      <c r="S106" s="345"/>
      <c r="T106" s="835"/>
      <c r="U106" s="840" t="s">
        <v>472</v>
      </c>
      <c r="V106" s="827" t="s">
        <v>473</v>
      </c>
      <c r="W106" s="835">
        <f>U82-(V113+V115)</f>
        <v>66.178760999251509</v>
      </c>
      <c r="X106" s="835">
        <f>ABS(W106)</f>
        <v>66.178760999251509</v>
      </c>
      <c r="Y106" s="345"/>
      <c r="Z106" s="835"/>
      <c r="AA106" s="840" t="s">
        <v>472</v>
      </c>
      <c r="AB106" s="827" t="s">
        <v>473</v>
      </c>
      <c r="AC106" s="835">
        <f>AA82-(AB113+AB115)</f>
        <v>26.392282764982554</v>
      </c>
      <c r="AD106" s="835">
        <f>ABS(AC106)</f>
        <v>26.392282764982554</v>
      </c>
      <c r="AE106" s="345"/>
      <c r="AF106" s="835"/>
      <c r="AG106" s="840" t="s">
        <v>472</v>
      </c>
      <c r="AH106" s="827" t="s">
        <v>473</v>
      </c>
      <c r="AI106" s="835">
        <f>AG82-(AH113+AH115)</f>
        <v>-9.3823001046158367</v>
      </c>
      <c r="AJ106" s="835">
        <f>ABS(AI106)</f>
        <v>9.3823001046158367</v>
      </c>
      <c r="AK106" s="345"/>
      <c r="AL106" s="835"/>
      <c r="AM106" s="840" t="s">
        <v>472</v>
      </c>
      <c r="AN106" s="827" t="s">
        <v>473</v>
      </c>
      <c r="AO106" s="835">
        <f>AM82-(AN113+AN115)</f>
        <v>-40.083811791199111</v>
      </c>
      <c r="AP106" s="835">
        <f>ABS(AO106)</f>
        <v>40.083811791199111</v>
      </c>
      <c r="AQ106" s="345"/>
      <c r="AR106" s="835"/>
      <c r="AS106" s="840" t="s">
        <v>472</v>
      </c>
      <c r="AT106" s="827" t="s">
        <v>473</v>
      </c>
      <c r="AU106" s="835">
        <f>AS82-(AT113+AT115)</f>
        <v>-65.394639055189515</v>
      </c>
      <c r="AV106" s="835">
        <f>ABS(AU106)</f>
        <v>65.394639055189515</v>
      </c>
      <c r="AW106" s="345"/>
      <c r="AX106" s="835"/>
      <c r="AY106" s="840" t="s">
        <v>472</v>
      </c>
      <c r="AZ106" s="827" t="s">
        <v>473</v>
      </c>
      <c r="BA106" s="835">
        <f>AY82-(AZ113+AZ115)</f>
        <v>-85.579511601074586</v>
      </c>
      <c r="BB106" s="835">
        <f>ABS(BA106)</f>
        <v>85.579511601074586</v>
      </c>
      <c r="BC106" s="345"/>
      <c r="BD106" s="835"/>
      <c r="BE106" s="840" t="s">
        <v>472</v>
      </c>
      <c r="BF106" s="827" t="s">
        <v>473</v>
      </c>
      <c r="BG106" s="835">
        <f>BE82-(BF113+BF115)</f>
        <v>-101.25431380740201</v>
      </c>
      <c r="BH106" s="835">
        <f>ABS(BG106)</f>
        <v>101.25431380740201</v>
      </c>
      <c r="BI106" s="345"/>
      <c r="BJ106" s="835"/>
      <c r="BK106" s="840" t="s">
        <v>472</v>
      </c>
      <c r="BL106" s="827" t="s">
        <v>473</v>
      </c>
      <c r="BM106" s="835">
        <f>BK82-(BL113+BL115)</f>
        <v>-113.17736223712575</v>
      </c>
      <c r="BN106" s="835">
        <f>ABS(BM106)</f>
        <v>113.17736223712575</v>
      </c>
      <c r="BO106" s="345"/>
      <c r="BP106" s="835"/>
      <c r="BQ106" s="840" t="s">
        <v>472</v>
      </c>
      <c r="BR106" s="827" t="s">
        <v>473</v>
      </c>
      <c r="BS106" s="835">
        <f>BQ82-(BR113+BR115)</f>
        <v>-122.1045936288678</v>
      </c>
      <c r="BT106" s="835">
        <f>ABS(BS106)</f>
        <v>122.1045936288678</v>
      </c>
      <c r="BU106" s="345"/>
      <c r="BV106" s="835"/>
      <c r="BW106" s="840" t="s">
        <v>472</v>
      </c>
      <c r="BX106" s="827" t="s">
        <v>473</v>
      </c>
      <c r="BY106" s="835">
        <f>BW82-(BX113+BX115)</f>
        <v>-128.71005203807891</v>
      </c>
      <c r="BZ106" s="835">
        <f>ABS(BY106)</f>
        <v>128.71005203807891</v>
      </c>
      <c r="CA106" s="345"/>
      <c r="CB106" s="835"/>
      <c r="CC106" s="840" t="s">
        <v>472</v>
      </c>
      <c r="CD106" s="827" t="s">
        <v>473</v>
      </c>
      <c r="CE106" s="835">
        <f>CC82-(CD113+CD115)</f>
        <v>-133.55487186542121</v>
      </c>
      <c r="CF106" s="835">
        <f>ABS(CE106)</f>
        <v>133.55487186542121</v>
      </c>
      <c r="CG106" s="345"/>
      <c r="CH106" s="835"/>
      <c r="CI106" s="840" t="s">
        <v>472</v>
      </c>
      <c r="CJ106" s="827" t="s">
        <v>473</v>
      </c>
      <c r="CK106" s="835">
        <f>CI82-(CJ113+CJ115)</f>
        <v>-137.08551205788564</v>
      </c>
      <c r="CL106" s="835">
        <f>ABS(CK106)</f>
        <v>137.08551205788564</v>
      </c>
      <c r="CM106" s="345"/>
      <c r="CN106" s="835"/>
      <c r="CO106" s="840" t="s">
        <v>472</v>
      </c>
      <c r="CP106" s="827" t="s">
        <v>473</v>
      </c>
      <c r="CQ106" s="835">
        <f>CO82-(CP113+CP115)</f>
        <v>-139.64638404369609</v>
      </c>
      <c r="CR106" s="835">
        <f>ABS(CQ106)</f>
        <v>139.64638404369609</v>
      </c>
      <c r="CS106" s="345"/>
      <c r="CT106" s="835"/>
      <c r="CU106" s="840" t="s">
        <v>472</v>
      </c>
      <c r="CV106" s="827" t="s">
        <v>473</v>
      </c>
      <c r="CW106" s="835">
        <f>CU82-(CV113+CV115)</f>
        <v>-141.49752982799771</v>
      </c>
      <c r="CX106" s="835">
        <f>ABS(CW106)</f>
        <v>141.49752982799771</v>
      </c>
      <c r="CY106" s="345"/>
      <c r="CZ106" s="835"/>
      <c r="DA106" s="840" t="s">
        <v>472</v>
      </c>
      <c r="DB106" s="827" t="s">
        <v>473</v>
      </c>
      <c r="DC106" s="835">
        <f>DA82-(DB113+DB115)</f>
        <v>-142.83234717949327</v>
      </c>
      <c r="DD106" s="835">
        <f>ABS(DC106)</f>
        <v>142.83234717949327</v>
      </c>
      <c r="DE106" s="345"/>
      <c r="DF106" s="835"/>
      <c r="DG106" s="840" t="s">
        <v>472</v>
      </c>
      <c r="DH106" s="827" t="s">
        <v>473</v>
      </c>
      <c r="DI106" s="835">
        <f>DG82-(DH113+DH115)</f>
        <v>-143.7931408704107</v>
      </c>
      <c r="DJ106" s="835">
        <f>ABS(DI106)</f>
        <v>143.7931408704107</v>
      </c>
      <c r="DK106" s="345"/>
      <c r="DL106" s="835"/>
      <c r="DM106" s="840" t="s">
        <v>472</v>
      </c>
      <c r="DN106" s="827" t="s">
        <v>473</v>
      </c>
      <c r="DO106" s="835">
        <f>DM82-(DN113+DN115)</f>
        <v>-144.48382894617313</v>
      </c>
      <c r="DP106" s="835">
        <f>ABS(DO106)</f>
        <v>144.48382894617313</v>
      </c>
      <c r="DQ106" s="345"/>
      <c r="DR106" s="835"/>
      <c r="DS106" s="840" t="s">
        <v>472</v>
      </c>
      <c r="DT106" s="827" t="s">
        <v>473</v>
      </c>
      <c r="DU106" s="835">
        <f>DS82-(DT113+DT115)</f>
        <v>-144.97988832071826</v>
      </c>
      <c r="DV106" s="835">
        <f>ABS(DU106)</f>
        <v>144.97988832071826</v>
      </c>
      <c r="DW106" s="345"/>
      <c r="DX106" s="835"/>
      <c r="DY106" s="840" t="s">
        <v>472</v>
      </c>
      <c r="DZ106" s="827" t="s">
        <v>473</v>
      </c>
      <c r="EA106" s="835">
        <f>DY82-(DZ113+DZ115)</f>
        <v>-145.33592764004047</v>
      </c>
      <c r="EB106" s="835">
        <f>ABS(EA106)</f>
        <v>145.33592764004047</v>
      </c>
      <c r="EC106" s="345"/>
      <c r="ED106" s="835"/>
      <c r="EE106" s="840" t="s">
        <v>472</v>
      </c>
      <c r="EF106" s="827" t="s">
        <v>473</v>
      </c>
      <c r="EG106" s="835">
        <f>EE82-(EF113+EF115)</f>
        <v>-145.59134826590559</v>
      </c>
      <c r="EH106" s="835">
        <f>ABS(EG106)</f>
        <v>145.59134826590559</v>
      </c>
      <c r="EI106" s="345"/>
      <c r="EJ106" s="835"/>
      <c r="EK106" s="840" t="s">
        <v>472</v>
      </c>
      <c r="EL106" s="827" t="s">
        <v>473</v>
      </c>
      <c r="EM106" s="835">
        <f>EK82-(EL113+EL115)</f>
        <v>-145.77452316473955</v>
      </c>
      <c r="EN106" s="835">
        <f>ABS(EM106)</f>
        <v>145.77452316473955</v>
      </c>
      <c r="EO106" s="345"/>
      <c r="EP106" s="835"/>
      <c r="EQ106" s="840" t="s">
        <v>472</v>
      </c>
      <c r="ER106" s="827" t="s">
        <v>473</v>
      </c>
      <c r="ES106" s="835">
        <f>EQ82-(ER113+ER115)</f>
        <v>-145.90585493782496</v>
      </c>
      <c r="ET106" s="835">
        <f>ABS(ES106)</f>
        <v>145.90585493782496</v>
      </c>
      <c r="EU106" s="345"/>
      <c r="EV106" s="835"/>
      <c r="EW106" s="840" t="s">
        <v>472</v>
      </c>
      <c r="EX106" s="827" t="s">
        <v>473</v>
      </c>
      <c r="EY106" s="835">
        <f>EW82-(EX113+EX115)</f>
        <v>-146</v>
      </c>
      <c r="EZ106" s="835">
        <f>ABS(EY106)</f>
        <v>146</v>
      </c>
      <c r="FA106" s="345"/>
      <c r="FB106" s="835"/>
      <c r="FC106" s="840" t="s">
        <v>472</v>
      </c>
      <c r="FD106" s="827" t="s">
        <v>473</v>
      </c>
      <c r="FE106" s="835">
        <f>FC82-(FD113+FD115)</f>
        <v>-146</v>
      </c>
      <c r="FF106" s="835">
        <f>ABS(FE106)</f>
        <v>146</v>
      </c>
      <c r="FG106" s="345"/>
      <c r="FH106" s="835"/>
      <c r="FI106" s="840" t="s">
        <v>472</v>
      </c>
      <c r="FJ106" s="827" t="s">
        <v>473</v>
      </c>
      <c r="FK106" s="835">
        <f>FI82-(FJ113+FJ115)</f>
        <v>-146</v>
      </c>
      <c r="FL106" s="835">
        <f>ABS(FK106)</f>
        <v>146</v>
      </c>
      <c r="FM106" s="345"/>
      <c r="FN106" s="835"/>
      <c r="FO106" s="840" t="s">
        <v>472</v>
      </c>
      <c r="FP106" s="827" t="s">
        <v>473</v>
      </c>
      <c r="FQ106" s="835">
        <f>FO82-(FP113+FP115)</f>
        <v>-146</v>
      </c>
      <c r="FR106" s="835">
        <f>ABS(FQ106)</f>
        <v>146</v>
      </c>
      <c r="FS106" s="345"/>
      <c r="FT106" s="835"/>
      <c r="FU106" s="840" t="s">
        <v>472</v>
      </c>
      <c r="FV106" s="827" t="s">
        <v>473</v>
      </c>
      <c r="FW106" s="835">
        <f>FU82-(FV113+FV115)</f>
        <v>-146</v>
      </c>
      <c r="FX106" s="835">
        <f>ABS(FW106)</f>
        <v>146</v>
      </c>
      <c r="FY106" s="345"/>
    </row>
    <row r="107" spans="1:181" x14ac:dyDescent="0.3">
      <c r="A107" s="19"/>
      <c r="B107" s="827" t="s">
        <v>418</v>
      </c>
      <c r="C107" s="840">
        <f>C80</f>
        <v>190</v>
      </c>
      <c r="D107" s="835"/>
      <c r="E107" s="835"/>
      <c r="F107" s="835"/>
      <c r="G107" s="345"/>
      <c r="H107" s="827" t="s">
        <v>418</v>
      </c>
      <c r="I107" s="840">
        <f>I80</f>
        <v>187.15810869755222</v>
      </c>
      <c r="J107" s="835"/>
      <c r="K107" s="835"/>
      <c r="L107" s="835"/>
      <c r="M107" s="345"/>
      <c r="N107" s="827" t="s">
        <v>418</v>
      </c>
      <c r="O107" s="840">
        <f>O80</f>
        <v>184.15686724160651</v>
      </c>
      <c r="P107" s="835"/>
      <c r="Q107" s="835"/>
      <c r="R107" s="835"/>
      <c r="S107" s="345"/>
      <c r="T107" s="827" t="s">
        <v>418</v>
      </c>
      <c r="U107" s="840">
        <f>U80</f>
        <v>181.15562578566082</v>
      </c>
      <c r="V107" s="835"/>
      <c r="W107" s="835"/>
      <c r="X107" s="835"/>
      <c r="Y107" s="345"/>
      <c r="Z107" s="827" t="s">
        <v>418</v>
      </c>
      <c r="AA107" s="840">
        <f>AA80</f>
        <v>178.31373448321304</v>
      </c>
      <c r="AB107" s="835"/>
      <c r="AC107" s="835"/>
      <c r="AD107" s="835"/>
      <c r="AE107" s="345"/>
      <c r="AF107" s="827" t="s">
        <v>418</v>
      </c>
      <c r="AG107" s="840">
        <f>AG80</f>
        <v>175.75840713538457</v>
      </c>
      <c r="AH107" s="835"/>
      <c r="AI107" s="835"/>
      <c r="AJ107" s="835"/>
      <c r="AK107" s="345"/>
      <c r="AL107" s="827" t="s">
        <v>418</v>
      </c>
      <c r="AM107" s="840">
        <f>AM80</f>
        <v>173.56544201491434</v>
      </c>
      <c r="AN107" s="835"/>
      <c r="AO107" s="835"/>
      <c r="AP107" s="835"/>
      <c r="AQ107" s="345"/>
      <c r="AR107" s="827" t="s">
        <v>418</v>
      </c>
      <c r="AS107" s="840">
        <f>AS80</f>
        <v>171.75752578177219</v>
      </c>
      <c r="AT107" s="835"/>
      <c r="AU107" s="835"/>
      <c r="AV107" s="835"/>
      <c r="AW107" s="345"/>
      <c r="AX107" s="827" t="s">
        <v>418</v>
      </c>
      <c r="AY107" s="840">
        <f>AY80</f>
        <v>170.31574917135183</v>
      </c>
      <c r="AZ107" s="835"/>
      <c r="BA107" s="835"/>
      <c r="BB107" s="835"/>
      <c r="BC107" s="345"/>
      <c r="BD107" s="827" t="s">
        <v>418</v>
      </c>
      <c r="BE107" s="840">
        <f>BE80</f>
        <v>169.19612044232844</v>
      </c>
      <c r="BF107" s="835"/>
      <c r="BG107" s="835"/>
      <c r="BH107" s="835"/>
      <c r="BI107" s="345"/>
      <c r="BJ107" s="827" t="s">
        <v>418</v>
      </c>
      <c r="BK107" s="840">
        <f>BK80</f>
        <v>168.34447412591959</v>
      </c>
      <c r="BL107" s="835"/>
      <c r="BM107" s="835"/>
      <c r="BN107" s="835"/>
      <c r="BO107" s="345"/>
      <c r="BP107" s="827" t="s">
        <v>418</v>
      </c>
      <c r="BQ107" s="840">
        <f>BQ80</f>
        <v>167.70681474079515</v>
      </c>
      <c r="BR107" s="835"/>
      <c r="BS107" s="835"/>
      <c r="BT107" s="835"/>
      <c r="BU107" s="345"/>
      <c r="BV107" s="827" t="s">
        <v>418</v>
      </c>
      <c r="BW107" s="840">
        <f>BW80</f>
        <v>167.23499628299436</v>
      </c>
      <c r="BX107" s="835"/>
      <c r="BY107" s="835"/>
      <c r="BZ107" s="835"/>
      <c r="CA107" s="345"/>
      <c r="CB107" s="827" t="s">
        <v>418</v>
      </c>
      <c r="CC107" s="840">
        <f>CC80</f>
        <v>166.88893772389849</v>
      </c>
      <c r="CD107" s="835"/>
      <c r="CE107" s="835"/>
      <c r="CF107" s="835"/>
      <c r="CG107" s="345"/>
      <c r="CH107" s="827" t="s">
        <v>418</v>
      </c>
      <c r="CI107" s="840">
        <f>CI80</f>
        <v>166.63674913872245</v>
      </c>
      <c r="CJ107" s="835"/>
      <c r="CK107" s="835"/>
      <c r="CL107" s="835"/>
      <c r="CM107" s="345"/>
      <c r="CN107" s="827" t="s">
        <v>418</v>
      </c>
      <c r="CO107" s="840">
        <f>CO80</f>
        <v>166.45382971116456</v>
      </c>
      <c r="CP107" s="835"/>
      <c r="CQ107" s="835"/>
      <c r="CR107" s="835"/>
      <c r="CS107" s="345"/>
      <c r="CT107" s="827" t="s">
        <v>418</v>
      </c>
      <c r="CU107" s="840">
        <f>CU80</f>
        <v>166.32160501228589</v>
      </c>
      <c r="CV107" s="835"/>
      <c r="CW107" s="835"/>
      <c r="CX107" s="835"/>
      <c r="CY107" s="345"/>
      <c r="CZ107" s="827" t="s">
        <v>418</v>
      </c>
      <c r="DA107" s="840">
        <f>DA80</f>
        <v>166.22626091575049</v>
      </c>
      <c r="DB107" s="835"/>
      <c r="DC107" s="835"/>
      <c r="DD107" s="835"/>
      <c r="DE107" s="345"/>
      <c r="DF107" s="827" t="s">
        <v>418</v>
      </c>
      <c r="DG107" s="840">
        <f>DG80</f>
        <v>166.15763279497065</v>
      </c>
      <c r="DH107" s="835"/>
      <c r="DI107" s="835"/>
      <c r="DJ107" s="835"/>
      <c r="DK107" s="345"/>
      <c r="DL107" s="827" t="s">
        <v>418</v>
      </c>
      <c r="DM107" s="840">
        <f>DM80</f>
        <v>166.10829793241621</v>
      </c>
      <c r="DN107" s="835"/>
      <c r="DO107" s="835"/>
      <c r="DP107" s="835"/>
      <c r="DQ107" s="345"/>
      <c r="DR107" s="827" t="s">
        <v>418</v>
      </c>
      <c r="DS107" s="840">
        <f>DS80</f>
        <v>166.07286511994869</v>
      </c>
      <c r="DT107" s="835"/>
      <c r="DU107" s="835"/>
      <c r="DV107" s="835"/>
      <c r="DW107" s="345"/>
      <c r="DX107" s="827" t="s">
        <v>418</v>
      </c>
      <c r="DY107" s="840">
        <f>DY80</f>
        <v>166.0474337399971</v>
      </c>
      <c r="DZ107" s="835"/>
      <c r="EA107" s="835"/>
      <c r="EB107" s="835"/>
      <c r="EC107" s="345"/>
      <c r="ED107" s="827" t="s">
        <v>418</v>
      </c>
      <c r="EE107" s="840">
        <f>EE80</f>
        <v>166.02918940957818</v>
      </c>
      <c r="EF107" s="835"/>
      <c r="EG107" s="835"/>
      <c r="EH107" s="835"/>
      <c r="EI107" s="345"/>
      <c r="EJ107" s="827" t="s">
        <v>418</v>
      </c>
      <c r="EK107" s="840">
        <f>EK80</f>
        <v>166.01610548823288</v>
      </c>
      <c r="EL107" s="835"/>
      <c r="EM107" s="835"/>
      <c r="EN107" s="835"/>
      <c r="EO107" s="345"/>
      <c r="EP107" s="827" t="s">
        <v>418</v>
      </c>
      <c r="EQ107" s="840">
        <f>EQ80</f>
        <v>166.00672464729823</v>
      </c>
      <c r="ER107" s="835"/>
      <c r="ES107" s="835"/>
      <c r="ET107" s="835"/>
      <c r="EU107" s="345"/>
      <c r="EV107" s="827" t="s">
        <v>418</v>
      </c>
      <c r="EW107" s="840">
        <f>EW80</f>
        <v>166</v>
      </c>
      <c r="EX107" s="835"/>
      <c r="EY107" s="835"/>
      <c r="EZ107" s="835"/>
      <c r="FA107" s="345"/>
      <c r="FB107" s="827" t="s">
        <v>418</v>
      </c>
      <c r="FC107" s="840">
        <f>FC80</f>
        <v>166</v>
      </c>
      <c r="FD107" s="835"/>
      <c r="FE107" s="835"/>
      <c r="FF107" s="835"/>
      <c r="FG107" s="345"/>
      <c r="FH107" s="827" t="s">
        <v>418</v>
      </c>
      <c r="FI107" s="840">
        <f>FI80</f>
        <v>166</v>
      </c>
      <c r="FJ107" s="835"/>
      <c r="FK107" s="835"/>
      <c r="FL107" s="835"/>
      <c r="FM107" s="345"/>
      <c r="FN107" s="827" t="s">
        <v>418</v>
      </c>
      <c r="FO107" s="840">
        <f>FO80</f>
        <v>166</v>
      </c>
      <c r="FP107" s="835"/>
      <c r="FQ107" s="835"/>
      <c r="FR107" s="835"/>
      <c r="FS107" s="345"/>
      <c r="FT107" s="827" t="s">
        <v>418</v>
      </c>
      <c r="FU107" s="840">
        <f>FU80</f>
        <v>166</v>
      </c>
      <c r="FV107" s="835"/>
      <c r="FW107" s="835"/>
      <c r="FX107" s="835"/>
      <c r="FY107" s="345"/>
    </row>
    <row r="108" spans="1:181" x14ac:dyDescent="0.3">
      <c r="A108" s="19"/>
      <c r="B108" s="827" t="s">
        <v>417</v>
      </c>
      <c r="C108" s="840">
        <f>C81</f>
        <v>190</v>
      </c>
      <c r="D108" s="835"/>
      <c r="E108" s="835"/>
      <c r="F108" s="835"/>
      <c r="G108" s="345"/>
      <c r="H108" s="827" t="s">
        <v>417</v>
      </c>
      <c r="I108" s="840">
        <f>I81</f>
        <v>187.15810869755222</v>
      </c>
      <c r="J108" s="835"/>
      <c r="K108" s="835"/>
      <c r="L108" s="835"/>
      <c r="M108" s="345"/>
      <c r="N108" s="827" t="s">
        <v>417</v>
      </c>
      <c r="O108" s="840">
        <f>O81</f>
        <v>184.15686724160651</v>
      </c>
      <c r="P108" s="835"/>
      <c r="Q108" s="835"/>
      <c r="R108" s="835"/>
      <c r="S108" s="345"/>
      <c r="T108" s="827" t="s">
        <v>417</v>
      </c>
      <c r="U108" s="840">
        <f>U81</f>
        <v>181.15562578566082</v>
      </c>
      <c r="V108" s="835"/>
      <c r="W108" s="835"/>
      <c r="X108" s="835"/>
      <c r="Y108" s="345"/>
      <c r="Z108" s="827" t="s">
        <v>417</v>
      </c>
      <c r="AA108" s="840">
        <f>AA81</f>
        <v>178.31373448321304</v>
      </c>
      <c r="AB108" s="835"/>
      <c r="AC108" s="835"/>
      <c r="AD108" s="835"/>
      <c r="AE108" s="345"/>
      <c r="AF108" s="827" t="s">
        <v>417</v>
      </c>
      <c r="AG108" s="840">
        <f>AG81</f>
        <v>175.75840713538457</v>
      </c>
      <c r="AH108" s="835"/>
      <c r="AI108" s="835"/>
      <c r="AJ108" s="835"/>
      <c r="AK108" s="345"/>
      <c r="AL108" s="827" t="s">
        <v>417</v>
      </c>
      <c r="AM108" s="840">
        <f>AM81</f>
        <v>173.56544201491434</v>
      </c>
      <c r="AN108" s="835"/>
      <c r="AO108" s="835"/>
      <c r="AP108" s="835"/>
      <c r="AQ108" s="345"/>
      <c r="AR108" s="827" t="s">
        <v>417</v>
      </c>
      <c r="AS108" s="840">
        <f>AS81</f>
        <v>171.75752578177219</v>
      </c>
      <c r="AT108" s="835"/>
      <c r="AU108" s="835"/>
      <c r="AV108" s="835"/>
      <c r="AW108" s="345"/>
      <c r="AX108" s="827" t="s">
        <v>417</v>
      </c>
      <c r="AY108" s="840">
        <f>AY81</f>
        <v>170.31574917135183</v>
      </c>
      <c r="AZ108" s="835"/>
      <c r="BA108" s="835"/>
      <c r="BB108" s="835"/>
      <c r="BC108" s="345"/>
      <c r="BD108" s="827" t="s">
        <v>417</v>
      </c>
      <c r="BE108" s="840">
        <f>BE81</f>
        <v>169.19612044232844</v>
      </c>
      <c r="BF108" s="835"/>
      <c r="BG108" s="835"/>
      <c r="BH108" s="835"/>
      <c r="BI108" s="345"/>
      <c r="BJ108" s="827" t="s">
        <v>417</v>
      </c>
      <c r="BK108" s="840">
        <f>BK81</f>
        <v>168.34447412591959</v>
      </c>
      <c r="BL108" s="835"/>
      <c r="BM108" s="835"/>
      <c r="BN108" s="835"/>
      <c r="BO108" s="345"/>
      <c r="BP108" s="827" t="s">
        <v>417</v>
      </c>
      <c r="BQ108" s="840">
        <f>BQ81</f>
        <v>167.70681474079515</v>
      </c>
      <c r="BR108" s="835"/>
      <c r="BS108" s="835"/>
      <c r="BT108" s="835"/>
      <c r="BU108" s="345"/>
      <c r="BV108" s="827" t="s">
        <v>417</v>
      </c>
      <c r="BW108" s="840">
        <f>BW81</f>
        <v>167.23499628299436</v>
      </c>
      <c r="BX108" s="835"/>
      <c r="BY108" s="835"/>
      <c r="BZ108" s="835"/>
      <c r="CA108" s="345"/>
      <c r="CB108" s="827" t="s">
        <v>417</v>
      </c>
      <c r="CC108" s="840">
        <f>CC81</f>
        <v>166.88893772389849</v>
      </c>
      <c r="CD108" s="835"/>
      <c r="CE108" s="835"/>
      <c r="CF108" s="835"/>
      <c r="CG108" s="345"/>
      <c r="CH108" s="827" t="s">
        <v>417</v>
      </c>
      <c r="CI108" s="840">
        <f>CI81</f>
        <v>166.63674913872245</v>
      </c>
      <c r="CJ108" s="835"/>
      <c r="CK108" s="835"/>
      <c r="CL108" s="835"/>
      <c r="CM108" s="345"/>
      <c r="CN108" s="827" t="s">
        <v>417</v>
      </c>
      <c r="CO108" s="840">
        <f>CO81</f>
        <v>166.45382971116456</v>
      </c>
      <c r="CP108" s="835"/>
      <c r="CQ108" s="835"/>
      <c r="CR108" s="835"/>
      <c r="CS108" s="345"/>
      <c r="CT108" s="827" t="s">
        <v>417</v>
      </c>
      <c r="CU108" s="840">
        <f>CU81</f>
        <v>166.32160501228589</v>
      </c>
      <c r="CV108" s="835"/>
      <c r="CW108" s="835"/>
      <c r="CX108" s="835"/>
      <c r="CY108" s="345"/>
      <c r="CZ108" s="827" t="s">
        <v>417</v>
      </c>
      <c r="DA108" s="840">
        <f>DA81</f>
        <v>166.22626091575049</v>
      </c>
      <c r="DB108" s="835"/>
      <c r="DC108" s="835"/>
      <c r="DD108" s="835"/>
      <c r="DE108" s="345"/>
      <c r="DF108" s="827" t="s">
        <v>417</v>
      </c>
      <c r="DG108" s="840">
        <f>DG81</f>
        <v>166.15763279497065</v>
      </c>
      <c r="DH108" s="835"/>
      <c r="DI108" s="835"/>
      <c r="DJ108" s="835"/>
      <c r="DK108" s="345"/>
      <c r="DL108" s="827" t="s">
        <v>417</v>
      </c>
      <c r="DM108" s="840">
        <f>DM81</f>
        <v>166.10829793241621</v>
      </c>
      <c r="DN108" s="835"/>
      <c r="DO108" s="835"/>
      <c r="DP108" s="835"/>
      <c r="DQ108" s="345"/>
      <c r="DR108" s="827" t="s">
        <v>417</v>
      </c>
      <c r="DS108" s="840">
        <f>DS81</f>
        <v>166.07286511994869</v>
      </c>
      <c r="DT108" s="835"/>
      <c r="DU108" s="835"/>
      <c r="DV108" s="835"/>
      <c r="DW108" s="345"/>
      <c r="DX108" s="827" t="s">
        <v>417</v>
      </c>
      <c r="DY108" s="840">
        <f>DY81</f>
        <v>166.0474337399971</v>
      </c>
      <c r="DZ108" s="835"/>
      <c r="EA108" s="835"/>
      <c r="EB108" s="835"/>
      <c r="EC108" s="345"/>
      <c r="ED108" s="827" t="s">
        <v>417</v>
      </c>
      <c r="EE108" s="840">
        <f>EE81</f>
        <v>166.02918940957818</v>
      </c>
      <c r="EF108" s="835"/>
      <c r="EG108" s="835"/>
      <c r="EH108" s="835"/>
      <c r="EI108" s="345"/>
      <c r="EJ108" s="827" t="s">
        <v>417</v>
      </c>
      <c r="EK108" s="840">
        <f>EK81</f>
        <v>166.01610548823288</v>
      </c>
      <c r="EL108" s="835"/>
      <c r="EM108" s="835"/>
      <c r="EN108" s="835"/>
      <c r="EO108" s="345"/>
      <c r="EP108" s="827" t="s">
        <v>417</v>
      </c>
      <c r="EQ108" s="840">
        <f>EQ81</f>
        <v>166.00672464729823</v>
      </c>
      <c r="ER108" s="835"/>
      <c r="ES108" s="835"/>
      <c r="ET108" s="835"/>
      <c r="EU108" s="345"/>
      <c r="EV108" s="827" t="s">
        <v>417</v>
      </c>
      <c r="EW108" s="840">
        <f>EW81</f>
        <v>166</v>
      </c>
      <c r="EX108" s="835"/>
      <c r="EY108" s="835"/>
      <c r="EZ108" s="835"/>
      <c r="FA108" s="345"/>
      <c r="FB108" s="827" t="s">
        <v>417</v>
      </c>
      <c r="FC108" s="840">
        <f>FC81</f>
        <v>166</v>
      </c>
      <c r="FD108" s="835"/>
      <c r="FE108" s="835"/>
      <c r="FF108" s="835"/>
      <c r="FG108" s="345"/>
      <c r="FH108" s="827" t="s">
        <v>417</v>
      </c>
      <c r="FI108" s="840">
        <f>FI81</f>
        <v>166</v>
      </c>
      <c r="FJ108" s="835"/>
      <c r="FK108" s="835"/>
      <c r="FL108" s="835"/>
      <c r="FM108" s="345"/>
      <c r="FN108" s="827" t="s">
        <v>417</v>
      </c>
      <c r="FO108" s="840">
        <f>FO81</f>
        <v>166</v>
      </c>
      <c r="FP108" s="835"/>
      <c r="FQ108" s="835"/>
      <c r="FR108" s="835"/>
      <c r="FS108" s="345"/>
      <c r="FT108" s="827" t="s">
        <v>417</v>
      </c>
      <c r="FU108" s="840">
        <f>FU81</f>
        <v>166</v>
      </c>
      <c r="FV108" s="835"/>
      <c r="FW108" s="835"/>
      <c r="FX108" s="835"/>
      <c r="FY108" s="345"/>
    </row>
    <row r="109" spans="1:181" x14ac:dyDescent="0.3">
      <c r="A109" s="19"/>
      <c r="B109" s="827" t="s">
        <v>416</v>
      </c>
      <c r="C109" s="840">
        <f>C82</f>
        <v>190</v>
      </c>
      <c r="D109" s="835"/>
      <c r="E109" s="835"/>
      <c r="F109" s="835"/>
      <c r="G109" s="345"/>
      <c r="H109" s="827" t="s">
        <v>416</v>
      </c>
      <c r="I109" s="840">
        <f>I82</f>
        <v>187.15810869755222</v>
      </c>
      <c r="J109" s="835"/>
      <c r="K109" s="835"/>
      <c r="L109" s="835"/>
      <c r="M109" s="345"/>
      <c r="N109" s="827" t="s">
        <v>416</v>
      </c>
      <c r="O109" s="840">
        <f>O82</f>
        <v>184.15686724160651</v>
      </c>
      <c r="P109" s="835"/>
      <c r="Q109" s="835"/>
      <c r="R109" s="835"/>
      <c r="S109" s="345"/>
      <c r="T109" s="827" t="s">
        <v>416</v>
      </c>
      <c r="U109" s="840">
        <f>U82</f>
        <v>181.15562578566082</v>
      </c>
      <c r="V109" s="835"/>
      <c r="W109" s="835"/>
      <c r="X109" s="835"/>
      <c r="Y109" s="345"/>
      <c r="Z109" s="827" t="s">
        <v>416</v>
      </c>
      <c r="AA109" s="840">
        <f>AA82</f>
        <v>178.31373448321304</v>
      </c>
      <c r="AB109" s="835"/>
      <c r="AC109" s="835"/>
      <c r="AD109" s="835"/>
      <c r="AE109" s="345"/>
      <c r="AF109" s="827" t="s">
        <v>416</v>
      </c>
      <c r="AG109" s="840">
        <f>AG82</f>
        <v>175.75840713538457</v>
      </c>
      <c r="AH109" s="835"/>
      <c r="AI109" s="835"/>
      <c r="AJ109" s="835"/>
      <c r="AK109" s="345"/>
      <c r="AL109" s="827" t="s">
        <v>416</v>
      </c>
      <c r="AM109" s="840">
        <f>AM82</f>
        <v>173.56544201491434</v>
      </c>
      <c r="AN109" s="835"/>
      <c r="AO109" s="835"/>
      <c r="AP109" s="835"/>
      <c r="AQ109" s="345"/>
      <c r="AR109" s="827" t="s">
        <v>416</v>
      </c>
      <c r="AS109" s="840">
        <f>AS82</f>
        <v>171.75752578177219</v>
      </c>
      <c r="AT109" s="835"/>
      <c r="AU109" s="835"/>
      <c r="AV109" s="835"/>
      <c r="AW109" s="345"/>
      <c r="AX109" s="827" t="s">
        <v>416</v>
      </c>
      <c r="AY109" s="840">
        <f>AY82</f>
        <v>170.31574917135183</v>
      </c>
      <c r="AZ109" s="835"/>
      <c r="BA109" s="835"/>
      <c r="BB109" s="835"/>
      <c r="BC109" s="345"/>
      <c r="BD109" s="827" t="s">
        <v>416</v>
      </c>
      <c r="BE109" s="840">
        <f>BE82</f>
        <v>169.19612044232844</v>
      </c>
      <c r="BF109" s="835"/>
      <c r="BG109" s="835"/>
      <c r="BH109" s="835"/>
      <c r="BI109" s="345"/>
      <c r="BJ109" s="827" t="s">
        <v>416</v>
      </c>
      <c r="BK109" s="840">
        <f>BK82</f>
        <v>168.34447412591959</v>
      </c>
      <c r="BL109" s="835"/>
      <c r="BM109" s="835"/>
      <c r="BN109" s="835"/>
      <c r="BO109" s="345"/>
      <c r="BP109" s="827" t="s">
        <v>416</v>
      </c>
      <c r="BQ109" s="840">
        <f>BQ82</f>
        <v>167.70681474079515</v>
      </c>
      <c r="BR109" s="835"/>
      <c r="BS109" s="835"/>
      <c r="BT109" s="835"/>
      <c r="BU109" s="345"/>
      <c r="BV109" s="827" t="s">
        <v>416</v>
      </c>
      <c r="BW109" s="840">
        <f>BW82</f>
        <v>167.23499628299436</v>
      </c>
      <c r="BX109" s="835"/>
      <c r="BY109" s="835"/>
      <c r="BZ109" s="835"/>
      <c r="CA109" s="345"/>
      <c r="CB109" s="827" t="s">
        <v>416</v>
      </c>
      <c r="CC109" s="840">
        <f>CC82</f>
        <v>166.88893772389849</v>
      </c>
      <c r="CD109" s="835"/>
      <c r="CE109" s="835"/>
      <c r="CF109" s="835"/>
      <c r="CG109" s="345"/>
      <c r="CH109" s="827" t="s">
        <v>416</v>
      </c>
      <c r="CI109" s="840">
        <f>CI82</f>
        <v>166.63674913872245</v>
      </c>
      <c r="CJ109" s="835"/>
      <c r="CK109" s="835"/>
      <c r="CL109" s="835"/>
      <c r="CM109" s="345"/>
      <c r="CN109" s="827" t="s">
        <v>416</v>
      </c>
      <c r="CO109" s="840">
        <f>CO82</f>
        <v>166.45382971116456</v>
      </c>
      <c r="CP109" s="835"/>
      <c r="CQ109" s="835"/>
      <c r="CR109" s="835"/>
      <c r="CS109" s="345"/>
      <c r="CT109" s="827" t="s">
        <v>416</v>
      </c>
      <c r="CU109" s="840">
        <f>CU82</f>
        <v>166.32160501228589</v>
      </c>
      <c r="CV109" s="835"/>
      <c r="CW109" s="835"/>
      <c r="CX109" s="835"/>
      <c r="CY109" s="345"/>
      <c r="CZ109" s="827" t="s">
        <v>416</v>
      </c>
      <c r="DA109" s="840">
        <f>DA82</f>
        <v>166.22626091575049</v>
      </c>
      <c r="DB109" s="835"/>
      <c r="DC109" s="835"/>
      <c r="DD109" s="835"/>
      <c r="DE109" s="345"/>
      <c r="DF109" s="827" t="s">
        <v>416</v>
      </c>
      <c r="DG109" s="840">
        <f>DG82</f>
        <v>166.15763279497065</v>
      </c>
      <c r="DH109" s="835"/>
      <c r="DI109" s="835"/>
      <c r="DJ109" s="835"/>
      <c r="DK109" s="345"/>
      <c r="DL109" s="827" t="s">
        <v>416</v>
      </c>
      <c r="DM109" s="840">
        <f>DM82</f>
        <v>166.10829793241621</v>
      </c>
      <c r="DN109" s="835"/>
      <c r="DO109" s="835"/>
      <c r="DP109" s="835"/>
      <c r="DQ109" s="345"/>
      <c r="DR109" s="827" t="s">
        <v>416</v>
      </c>
      <c r="DS109" s="840">
        <f>DS82</f>
        <v>166.07286511994869</v>
      </c>
      <c r="DT109" s="835"/>
      <c r="DU109" s="835"/>
      <c r="DV109" s="835"/>
      <c r="DW109" s="345"/>
      <c r="DX109" s="827" t="s">
        <v>416</v>
      </c>
      <c r="DY109" s="840">
        <f>DY82</f>
        <v>166.0474337399971</v>
      </c>
      <c r="DZ109" s="835"/>
      <c r="EA109" s="835"/>
      <c r="EB109" s="835"/>
      <c r="EC109" s="345"/>
      <c r="ED109" s="827" t="s">
        <v>416</v>
      </c>
      <c r="EE109" s="840">
        <f>EE82</f>
        <v>166.02918940957818</v>
      </c>
      <c r="EF109" s="835"/>
      <c r="EG109" s="835"/>
      <c r="EH109" s="835"/>
      <c r="EI109" s="345"/>
      <c r="EJ109" s="827" t="s">
        <v>416</v>
      </c>
      <c r="EK109" s="840">
        <f>EK82</f>
        <v>166.01610548823288</v>
      </c>
      <c r="EL109" s="835"/>
      <c r="EM109" s="835"/>
      <c r="EN109" s="835"/>
      <c r="EO109" s="345"/>
      <c r="EP109" s="827" t="s">
        <v>416</v>
      </c>
      <c r="EQ109" s="840">
        <f>EQ82</f>
        <v>166.00672464729823</v>
      </c>
      <c r="ER109" s="835"/>
      <c r="ES109" s="835"/>
      <c r="ET109" s="835"/>
      <c r="EU109" s="345"/>
      <c r="EV109" s="827" t="s">
        <v>416</v>
      </c>
      <c r="EW109" s="840">
        <f>EW82</f>
        <v>166</v>
      </c>
      <c r="EX109" s="835"/>
      <c r="EY109" s="835"/>
      <c r="EZ109" s="835"/>
      <c r="FA109" s="345"/>
      <c r="FB109" s="827" t="s">
        <v>416</v>
      </c>
      <c r="FC109" s="840">
        <f>FC82</f>
        <v>166</v>
      </c>
      <c r="FD109" s="835"/>
      <c r="FE109" s="835"/>
      <c r="FF109" s="835"/>
      <c r="FG109" s="345"/>
      <c r="FH109" s="827" t="s">
        <v>416</v>
      </c>
      <c r="FI109" s="840">
        <f>FI82</f>
        <v>166</v>
      </c>
      <c r="FJ109" s="835"/>
      <c r="FK109" s="835"/>
      <c r="FL109" s="835"/>
      <c r="FM109" s="345"/>
      <c r="FN109" s="827" t="s">
        <v>416</v>
      </c>
      <c r="FO109" s="840">
        <f>FO82</f>
        <v>166</v>
      </c>
      <c r="FP109" s="835"/>
      <c r="FQ109" s="835"/>
      <c r="FR109" s="835"/>
      <c r="FS109" s="345"/>
      <c r="FT109" s="827" t="s">
        <v>416</v>
      </c>
      <c r="FU109" s="840">
        <f>FU82</f>
        <v>166</v>
      </c>
      <c r="FV109" s="835"/>
      <c r="FW109" s="835"/>
      <c r="FX109" s="835"/>
      <c r="FY109" s="345"/>
    </row>
    <row r="110" spans="1:181" x14ac:dyDescent="0.3">
      <c r="A110" s="19"/>
      <c r="B110" s="827" t="s">
        <v>415</v>
      </c>
      <c r="C110" s="840">
        <f>C83</f>
        <v>190</v>
      </c>
      <c r="D110" s="835"/>
      <c r="E110" s="835"/>
      <c r="F110" s="835"/>
      <c r="G110" s="345"/>
      <c r="H110" s="827" t="s">
        <v>415</v>
      </c>
      <c r="I110" s="840">
        <f>I83</f>
        <v>187.15810869755222</v>
      </c>
      <c r="J110" s="835"/>
      <c r="K110" s="835"/>
      <c r="L110" s="835"/>
      <c r="M110" s="345"/>
      <c r="N110" s="827" t="s">
        <v>415</v>
      </c>
      <c r="O110" s="840">
        <f>O83</f>
        <v>184.15686724160651</v>
      </c>
      <c r="P110" s="835"/>
      <c r="Q110" s="835"/>
      <c r="R110" s="835"/>
      <c r="S110" s="345"/>
      <c r="T110" s="827" t="s">
        <v>415</v>
      </c>
      <c r="U110" s="840">
        <f>U83</f>
        <v>181.15562578566082</v>
      </c>
      <c r="V110" s="835"/>
      <c r="W110" s="835"/>
      <c r="X110" s="835"/>
      <c r="Y110" s="345"/>
      <c r="Z110" s="827" t="s">
        <v>415</v>
      </c>
      <c r="AA110" s="840">
        <f>AA83</f>
        <v>178.31373448321304</v>
      </c>
      <c r="AB110" s="835"/>
      <c r="AC110" s="835"/>
      <c r="AD110" s="835"/>
      <c r="AE110" s="345"/>
      <c r="AF110" s="827" t="s">
        <v>415</v>
      </c>
      <c r="AG110" s="840">
        <f>AG83</f>
        <v>175.75840713538457</v>
      </c>
      <c r="AH110" s="835"/>
      <c r="AI110" s="835"/>
      <c r="AJ110" s="835"/>
      <c r="AK110" s="345"/>
      <c r="AL110" s="827" t="s">
        <v>415</v>
      </c>
      <c r="AM110" s="840">
        <f>AM83</f>
        <v>173.56544201491434</v>
      </c>
      <c r="AN110" s="835"/>
      <c r="AO110" s="835"/>
      <c r="AP110" s="835"/>
      <c r="AQ110" s="345"/>
      <c r="AR110" s="827" t="s">
        <v>415</v>
      </c>
      <c r="AS110" s="840">
        <f>AS83</f>
        <v>171.75752578177219</v>
      </c>
      <c r="AT110" s="835"/>
      <c r="AU110" s="835"/>
      <c r="AV110" s="835"/>
      <c r="AW110" s="345"/>
      <c r="AX110" s="827" t="s">
        <v>415</v>
      </c>
      <c r="AY110" s="840">
        <f>AY83</f>
        <v>170.31574917135183</v>
      </c>
      <c r="AZ110" s="835"/>
      <c r="BA110" s="835"/>
      <c r="BB110" s="835"/>
      <c r="BC110" s="345"/>
      <c r="BD110" s="827" t="s">
        <v>415</v>
      </c>
      <c r="BE110" s="840">
        <f>BE83</f>
        <v>169.19612044232844</v>
      </c>
      <c r="BF110" s="835"/>
      <c r="BG110" s="835"/>
      <c r="BH110" s="835"/>
      <c r="BI110" s="345"/>
      <c r="BJ110" s="827" t="s">
        <v>415</v>
      </c>
      <c r="BK110" s="840">
        <f>BK83</f>
        <v>168.34447412591959</v>
      </c>
      <c r="BL110" s="835"/>
      <c r="BM110" s="835"/>
      <c r="BN110" s="835"/>
      <c r="BO110" s="345"/>
      <c r="BP110" s="827" t="s">
        <v>415</v>
      </c>
      <c r="BQ110" s="840">
        <f>BQ83</f>
        <v>167.70681474079515</v>
      </c>
      <c r="BR110" s="835"/>
      <c r="BS110" s="835"/>
      <c r="BT110" s="835"/>
      <c r="BU110" s="345"/>
      <c r="BV110" s="827" t="s">
        <v>415</v>
      </c>
      <c r="BW110" s="840">
        <f>BW83</f>
        <v>167.23499628299436</v>
      </c>
      <c r="BX110" s="835"/>
      <c r="BY110" s="835"/>
      <c r="BZ110" s="835"/>
      <c r="CA110" s="345"/>
      <c r="CB110" s="827" t="s">
        <v>415</v>
      </c>
      <c r="CC110" s="840">
        <f>CC83</f>
        <v>166.88893772389849</v>
      </c>
      <c r="CD110" s="835"/>
      <c r="CE110" s="835"/>
      <c r="CF110" s="835"/>
      <c r="CG110" s="345"/>
      <c r="CH110" s="827" t="s">
        <v>415</v>
      </c>
      <c r="CI110" s="840">
        <f>CI83</f>
        <v>166.63674913872245</v>
      </c>
      <c r="CJ110" s="835"/>
      <c r="CK110" s="835"/>
      <c r="CL110" s="835"/>
      <c r="CM110" s="345"/>
      <c r="CN110" s="827" t="s">
        <v>415</v>
      </c>
      <c r="CO110" s="840">
        <f>CO83</f>
        <v>166.45382971116456</v>
      </c>
      <c r="CP110" s="835"/>
      <c r="CQ110" s="835"/>
      <c r="CR110" s="835"/>
      <c r="CS110" s="345"/>
      <c r="CT110" s="827" t="s">
        <v>415</v>
      </c>
      <c r="CU110" s="840">
        <f>CU83</f>
        <v>166.32160501228589</v>
      </c>
      <c r="CV110" s="835"/>
      <c r="CW110" s="835"/>
      <c r="CX110" s="835"/>
      <c r="CY110" s="345"/>
      <c r="CZ110" s="827" t="s">
        <v>415</v>
      </c>
      <c r="DA110" s="840">
        <f>DA83</f>
        <v>166.22626091575049</v>
      </c>
      <c r="DB110" s="835"/>
      <c r="DC110" s="835"/>
      <c r="DD110" s="835"/>
      <c r="DE110" s="345"/>
      <c r="DF110" s="827" t="s">
        <v>415</v>
      </c>
      <c r="DG110" s="840">
        <f>DG83</f>
        <v>166.15763279497065</v>
      </c>
      <c r="DH110" s="835"/>
      <c r="DI110" s="835"/>
      <c r="DJ110" s="835"/>
      <c r="DK110" s="345"/>
      <c r="DL110" s="827" t="s">
        <v>415</v>
      </c>
      <c r="DM110" s="840">
        <f>DM83</f>
        <v>166.10829793241621</v>
      </c>
      <c r="DN110" s="835"/>
      <c r="DO110" s="835"/>
      <c r="DP110" s="835"/>
      <c r="DQ110" s="345"/>
      <c r="DR110" s="827" t="s">
        <v>415</v>
      </c>
      <c r="DS110" s="840">
        <f>DS83</f>
        <v>166.07286511994869</v>
      </c>
      <c r="DT110" s="835"/>
      <c r="DU110" s="835"/>
      <c r="DV110" s="835"/>
      <c r="DW110" s="345"/>
      <c r="DX110" s="827" t="s">
        <v>415</v>
      </c>
      <c r="DY110" s="840">
        <f>DY83</f>
        <v>166.0474337399971</v>
      </c>
      <c r="DZ110" s="835"/>
      <c r="EA110" s="835"/>
      <c r="EB110" s="835"/>
      <c r="EC110" s="345"/>
      <c r="ED110" s="827" t="s">
        <v>415</v>
      </c>
      <c r="EE110" s="840">
        <f>EE83</f>
        <v>166.02918940957818</v>
      </c>
      <c r="EF110" s="835"/>
      <c r="EG110" s="835"/>
      <c r="EH110" s="835"/>
      <c r="EI110" s="345"/>
      <c r="EJ110" s="827" t="s">
        <v>415</v>
      </c>
      <c r="EK110" s="840">
        <f>EK83</f>
        <v>166.01610548823288</v>
      </c>
      <c r="EL110" s="835"/>
      <c r="EM110" s="835"/>
      <c r="EN110" s="835"/>
      <c r="EO110" s="345"/>
      <c r="EP110" s="827" t="s">
        <v>415</v>
      </c>
      <c r="EQ110" s="840">
        <f>EQ83</f>
        <v>166.00672464729823</v>
      </c>
      <c r="ER110" s="835"/>
      <c r="ES110" s="835"/>
      <c r="ET110" s="835"/>
      <c r="EU110" s="345"/>
      <c r="EV110" s="827" t="s">
        <v>415</v>
      </c>
      <c r="EW110" s="840">
        <f>EW83</f>
        <v>166</v>
      </c>
      <c r="EX110" s="835"/>
      <c r="EY110" s="835"/>
      <c r="EZ110" s="835"/>
      <c r="FA110" s="345"/>
      <c r="FB110" s="827" t="s">
        <v>415</v>
      </c>
      <c r="FC110" s="840">
        <f>FC83</f>
        <v>166</v>
      </c>
      <c r="FD110" s="835"/>
      <c r="FE110" s="835"/>
      <c r="FF110" s="835"/>
      <c r="FG110" s="345"/>
      <c r="FH110" s="827" t="s">
        <v>415</v>
      </c>
      <c r="FI110" s="840">
        <f>FI83</f>
        <v>166</v>
      </c>
      <c r="FJ110" s="835"/>
      <c r="FK110" s="835"/>
      <c r="FL110" s="835"/>
      <c r="FM110" s="345"/>
      <c r="FN110" s="827" t="s">
        <v>415</v>
      </c>
      <c r="FO110" s="840">
        <f>FO83</f>
        <v>166</v>
      </c>
      <c r="FP110" s="835"/>
      <c r="FQ110" s="835"/>
      <c r="FR110" s="835"/>
      <c r="FS110" s="345"/>
      <c r="FT110" s="827" t="s">
        <v>415</v>
      </c>
      <c r="FU110" s="840">
        <f>FU83</f>
        <v>166</v>
      </c>
      <c r="FV110" s="835"/>
      <c r="FW110" s="835"/>
      <c r="FX110" s="835"/>
      <c r="FY110" s="345"/>
    </row>
    <row r="111" spans="1:181" x14ac:dyDescent="0.3">
      <c r="A111" s="19"/>
      <c r="B111" s="835"/>
      <c r="C111" s="840"/>
      <c r="D111" s="840" t="s">
        <v>472</v>
      </c>
      <c r="E111" s="835"/>
      <c r="F111" s="835"/>
      <c r="G111" s="345"/>
      <c r="H111" s="835"/>
      <c r="I111" s="840"/>
      <c r="J111" s="840" t="s">
        <v>472</v>
      </c>
      <c r="K111" s="835"/>
      <c r="L111" s="835"/>
      <c r="M111" s="345"/>
      <c r="N111" s="835"/>
      <c r="O111" s="840"/>
      <c r="P111" s="840" t="s">
        <v>472</v>
      </c>
      <c r="Q111" s="835"/>
      <c r="R111" s="835"/>
      <c r="S111" s="345"/>
      <c r="T111" s="835"/>
      <c r="U111" s="840"/>
      <c r="V111" s="840" t="s">
        <v>472</v>
      </c>
      <c r="W111" s="835"/>
      <c r="X111" s="835"/>
      <c r="Y111" s="345"/>
      <c r="Z111" s="835"/>
      <c r="AA111" s="840"/>
      <c r="AB111" s="840" t="s">
        <v>472</v>
      </c>
      <c r="AC111" s="835"/>
      <c r="AD111" s="835"/>
      <c r="AE111" s="345"/>
      <c r="AF111" s="835"/>
      <c r="AG111" s="840"/>
      <c r="AH111" s="840" t="s">
        <v>472</v>
      </c>
      <c r="AI111" s="835"/>
      <c r="AJ111" s="835"/>
      <c r="AK111" s="345"/>
      <c r="AL111" s="835"/>
      <c r="AM111" s="840"/>
      <c r="AN111" s="840" t="s">
        <v>472</v>
      </c>
      <c r="AO111" s="835"/>
      <c r="AP111" s="835"/>
      <c r="AQ111" s="345"/>
      <c r="AR111" s="835"/>
      <c r="AS111" s="840"/>
      <c r="AT111" s="840" t="s">
        <v>472</v>
      </c>
      <c r="AU111" s="835"/>
      <c r="AV111" s="835"/>
      <c r="AW111" s="345"/>
      <c r="AX111" s="835"/>
      <c r="AY111" s="840"/>
      <c r="AZ111" s="840" t="s">
        <v>472</v>
      </c>
      <c r="BA111" s="835"/>
      <c r="BB111" s="835"/>
      <c r="BC111" s="345"/>
      <c r="BD111" s="835"/>
      <c r="BE111" s="840"/>
      <c r="BF111" s="840" t="s">
        <v>472</v>
      </c>
      <c r="BG111" s="835"/>
      <c r="BH111" s="835"/>
      <c r="BI111" s="345"/>
      <c r="BJ111" s="835"/>
      <c r="BK111" s="840"/>
      <c r="BL111" s="840" t="s">
        <v>472</v>
      </c>
      <c r="BM111" s="835"/>
      <c r="BN111" s="835"/>
      <c r="BO111" s="345"/>
      <c r="BP111" s="835"/>
      <c r="BQ111" s="840"/>
      <c r="BR111" s="840" t="s">
        <v>472</v>
      </c>
      <c r="BS111" s="835"/>
      <c r="BT111" s="835"/>
      <c r="BU111" s="345"/>
      <c r="BV111" s="835"/>
      <c r="BW111" s="840"/>
      <c r="BX111" s="840" t="s">
        <v>472</v>
      </c>
      <c r="BY111" s="835"/>
      <c r="BZ111" s="835"/>
      <c r="CA111" s="345"/>
      <c r="CB111" s="835"/>
      <c r="CC111" s="840"/>
      <c r="CD111" s="840" t="s">
        <v>472</v>
      </c>
      <c r="CE111" s="835"/>
      <c r="CF111" s="835"/>
      <c r="CG111" s="345"/>
      <c r="CH111" s="835"/>
      <c r="CI111" s="840"/>
      <c r="CJ111" s="840" t="s">
        <v>472</v>
      </c>
      <c r="CK111" s="835"/>
      <c r="CL111" s="835"/>
      <c r="CM111" s="345"/>
      <c r="CN111" s="835"/>
      <c r="CO111" s="840"/>
      <c r="CP111" s="840" t="s">
        <v>472</v>
      </c>
      <c r="CQ111" s="835"/>
      <c r="CR111" s="835"/>
      <c r="CS111" s="345"/>
      <c r="CT111" s="835"/>
      <c r="CU111" s="840"/>
      <c r="CV111" s="840" t="s">
        <v>472</v>
      </c>
      <c r="CW111" s="835"/>
      <c r="CX111" s="835"/>
      <c r="CY111" s="345"/>
      <c r="CZ111" s="835"/>
      <c r="DA111" s="840"/>
      <c r="DB111" s="840" t="s">
        <v>472</v>
      </c>
      <c r="DC111" s="835"/>
      <c r="DD111" s="835"/>
      <c r="DE111" s="345"/>
      <c r="DF111" s="835"/>
      <c r="DG111" s="840"/>
      <c r="DH111" s="840" t="s">
        <v>472</v>
      </c>
      <c r="DI111" s="835"/>
      <c r="DJ111" s="835"/>
      <c r="DK111" s="345"/>
      <c r="DL111" s="835"/>
      <c r="DM111" s="840"/>
      <c r="DN111" s="840" t="s">
        <v>472</v>
      </c>
      <c r="DO111" s="835"/>
      <c r="DP111" s="835"/>
      <c r="DQ111" s="345"/>
      <c r="DR111" s="835"/>
      <c r="DS111" s="840"/>
      <c r="DT111" s="840" t="s">
        <v>472</v>
      </c>
      <c r="DU111" s="835"/>
      <c r="DV111" s="835"/>
      <c r="DW111" s="345"/>
      <c r="DX111" s="835"/>
      <c r="DY111" s="840"/>
      <c r="DZ111" s="840" t="s">
        <v>472</v>
      </c>
      <c r="EA111" s="835"/>
      <c r="EB111" s="835"/>
      <c r="EC111" s="345"/>
      <c r="ED111" s="835"/>
      <c r="EE111" s="840"/>
      <c r="EF111" s="840" t="s">
        <v>472</v>
      </c>
      <c r="EG111" s="835"/>
      <c r="EH111" s="835"/>
      <c r="EI111" s="345"/>
      <c r="EJ111" s="835"/>
      <c r="EK111" s="840"/>
      <c r="EL111" s="840" t="s">
        <v>472</v>
      </c>
      <c r="EM111" s="835"/>
      <c r="EN111" s="835"/>
      <c r="EO111" s="345"/>
      <c r="EP111" s="835"/>
      <c r="EQ111" s="840"/>
      <c r="ER111" s="840" t="s">
        <v>472</v>
      </c>
      <c r="ES111" s="835"/>
      <c r="ET111" s="835"/>
      <c r="EU111" s="345"/>
      <c r="EV111" s="835"/>
      <c r="EW111" s="840"/>
      <c r="EX111" s="840" t="s">
        <v>472</v>
      </c>
      <c r="EY111" s="835"/>
      <c r="EZ111" s="835"/>
      <c r="FA111" s="345"/>
      <c r="FB111" s="835"/>
      <c r="FC111" s="840"/>
      <c r="FD111" s="840" t="s">
        <v>472</v>
      </c>
      <c r="FE111" s="835"/>
      <c r="FF111" s="835"/>
      <c r="FG111" s="345"/>
      <c r="FH111" s="835"/>
      <c r="FI111" s="840"/>
      <c r="FJ111" s="840" t="s">
        <v>472</v>
      </c>
      <c r="FK111" s="835"/>
      <c r="FL111" s="835"/>
      <c r="FM111" s="345"/>
      <c r="FN111" s="835"/>
      <c r="FO111" s="840"/>
      <c r="FP111" s="840" t="s">
        <v>472</v>
      </c>
      <c r="FQ111" s="835"/>
      <c r="FR111" s="835"/>
      <c r="FS111" s="345"/>
      <c r="FT111" s="835"/>
      <c r="FU111" s="840"/>
      <c r="FV111" s="840" t="s">
        <v>472</v>
      </c>
      <c r="FW111" s="835"/>
      <c r="FX111" s="835"/>
      <c r="FY111" s="345"/>
    </row>
    <row r="112" spans="1:181" x14ac:dyDescent="0.3">
      <c r="A112" s="19"/>
      <c r="B112" s="835" t="s">
        <v>471</v>
      </c>
      <c r="C112" s="840">
        <f>D$67*E60</f>
        <v>0</v>
      </c>
      <c r="D112" s="840">
        <f>IF(C112&gt;C108,C108,C112)</f>
        <v>0</v>
      </c>
      <c r="E112" s="835"/>
      <c r="F112" s="835" t="s">
        <v>470</v>
      </c>
      <c r="G112" s="345"/>
      <c r="H112" s="835" t="s">
        <v>471</v>
      </c>
      <c r="I112" s="840">
        <f>$D$67*K60</f>
        <v>18.472293465910607</v>
      </c>
      <c r="J112" s="840">
        <f>IF(I112&gt;I108,I108,I112)</f>
        <v>18.472293465910607</v>
      </c>
      <c r="K112" s="835"/>
      <c r="L112" s="835" t="s">
        <v>470</v>
      </c>
      <c r="M112" s="345"/>
      <c r="N112" s="835" t="s">
        <v>471</v>
      </c>
      <c r="O112" s="840">
        <f>$D$67*Q60</f>
        <v>37.980362929557629</v>
      </c>
      <c r="P112" s="840">
        <f>IF(O112&gt;O108,O108,O112)</f>
        <v>37.980362929557629</v>
      </c>
      <c r="Q112" s="835"/>
      <c r="R112" s="835" t="s">
        <v>470</v>
      </c>
      <c r="S112" s="345"/>
      <c r="T112" s="835" t="s">
        <v>471</v>
      </c>
      <c r="U112" s="840">
        <f>$D$67*W60</f>
        <v>57.488432393204654</v>
      </c>
      <c r="V112" s="840">
        <f>IF(U112&gt;U108,U108,U112)</f>
        <v>57.488432393204654</v>
      </c>
      <c r="W112" s="835"/>
      <c r="X112" s="835" t="s">
        <v>470</v>
      </c>
      <c r="Y112" s="345"/>
      <c r="Z112" s="835" t="s">
        <v>471</v>
      </c>
      <c r="AA112" s="840">
        <f>$D$67*AC60</f>
        <v>75.960725859115243</v>
      </c>
      <c r="AB112" s="840">
        <f>IF(AA112&gt;AA108,AA108,AA112)</f>
        <v>75.960725859115243</v>
      </c>
      <c r="AC112" s="835"/>
      <c r="AD112" s="835" t="s">
        <v>470</v>
      </c>
      <c r="AE112" s="345"/>
      <c r="AF112" s="835" t="s">
        <v>471</v>
      </c>
      <c r="AG112" s="840">
        <f>$D$67*AI60</f>
        <v>92.570353620000205</v>
      </c>
      <c r="AH112" s="840">
        <f>IF(AG112&gt;AG108,AG108,AG112)</f>
        <v>92.570353620000205</v>
      </c>
      <c r="AI112" s="835"/>
      <c r="AJ112" s="835" t="s">
        <v>470</v>
      </c>
      <c r="AK112" s="345"/>
      <c r="AL112" s="835" t="s">
        <v>471</v>
      </c>
      <c r="AM112" s="840">
        <f>$D$67*AO60</f>
        <v>106.82462690305672</v>
      </c>
      <c r="AN112" s="840">
        <f>IF(AM112&gt;AM108,AM108,AM112)</f>
        <v>106.82462690305672</v>
      </c>
      <c r="AO112" s="835"/>
      <c r="AP112" s="835" t="s">
        <v>470</v>
      </c>
      <c r="AQ112" s="345"/>
      <c r="AR112" s="835" t="s">
        <v>471</v>
      </c>
      <c r="AS112" s="840">
        <f>$D$67*AU60</f>
        <v>118.57608241848085</v>
      </c>
      <c r="AT112" s="840">
        <f>IF(AS112&gt;AS108,AS108,AS112)</f>
        <v>118.57608241848085</v>
      </c>
      <c r="AU112" s="835"/>
      <c r="AV112" s="835" t="s">
        <v>470</v>
      </c>
      <c r="AW112" s="345"/>
      <c r="AX112" s="835" t="s">
        <v>471</v>
      </c>
      <c r="AY112" s="840">
        <f>$D$67*BA60</f>
        <v>127.94763038621321</v>
      </c>
      <c r="AZ112" s="840">
        <f>IF(AY112&gt;AY108,AY108,AY112)</f>
        <v>127.94763038621321</v>
      </c>
      <c r="BA112" s="835"/>
      <c r="BB112" s="835" t="s">
        <v>470</v>
      </c>
      <c r="BC112" s="345"/>
      <c r="BD112" s="835" t="s">
        <v>471</v>
      </c>
      <c r="BE112" s="840">
        <f>$D$67*BG60</f>
        <v>135.22521712486522</v>
      </c>
      <c r="BF112" s="840">
        <f>IF(BE112&gt;BE108,BE108,BE112)</f>
        <v>135.22521712486522</v>
      </c>
      <c r="BG112" s="835"/>
      <c r="BH112" s="835" t="s">
        <v>470</v>
      </c>
      <c r="BI112" s="345"/>
      <c r="BJ112" s="835" t="s">
        <v>471</v>
      </c>
      <c r="BK112" s="840">
        <f>$D$67*BM60</f>
        <v>140.76091818152267</v>
      </c>
      <c r="BL112" s="840">
        <f>IF(BK112&gt;BK108,BK108,BK112)</f>
        <v>140.76091818152267</v>
      </c>
      <c r="BM112" s="835"/>
      <c r="BN112" s="835" t="s">
        <v>470</v>
      </c>
      <c r="BO112" s="345"/>
      <c r="BP112" s="835" t="s">
        <v>471</v>
      </c>
      <c r="BQ112" s="840">
        <f>$D$67*BS60</f>
        <v>144.90570418483148</v>
      </c>
      <c r="BR112" s="840">
        <f>IF(BQ112&gt;BQ108,BQ108,BQ112)</f>
        <v>144.90570418483148</v>
      </c>
      <c r="BS112" s="835"/>
      <c r="BT112" s="835" t="s">
        <v>470</v>
      </c>
      <c r="BU112" s="345"/>
      <c r="BV112" s="835" t="s">
        <v>471</v>
      </c>
      <c r="BW112" s="840">
        <f>$D$67*BY60</f>
        <v>147.97252416053664</v>
      </c>
      <c r="BX112" s="840">
        <f>IF(BW112&gt;BW108,BW108,BW112)</f>
        <v>147.97252416053664</v>
      </c>
      <c r="BY112" s="835"/>
      <c r="BZ112" s="835" t="s">
        <v>470</v>
      </c>
      <c r="CA112" s="345"/>
      <c r="CB112" s="835" t="s">
        <v>471</v>
      </c>
      <c r="CC112" s="840">
        <f>$D$67*CE60</f>
        <v>150.22190479465985</v>
      </c>
      <c r="CD112" s="840">
        <f>IF(CC112&gt;CC108,CC108,CC112)</f>
        <v>150.22190479465985</v>
      </c>
      <c r="CE112" s="835"/>
      <c r="CF112" s="835" t="s">
        <v>470</v>
      </c>
      <c r="CG112" s="345"/>
      <c r="CH112" s="835" t="s">
        <v>471</v>
      </c>
      <c r="CI112" s="840">
        <f>$D$67*CK60</f>
        <v>151.86113059830404</v>
      </c>
      <c r="CJ112" s="840">
        <f>IF(CI112&gt;CI108,CI108,CI112)</f>
        <v>151.86113059830404</v>
      </c>
      <c r="CK112" s="835"/>
      <c r="CL112" s="835" t="s">
        <v>470</v>
      </c>
      <c r="CM112" s="345"/>
      <c r="CN112" s="835" t="s">
        <v>471</v>
      </c>
      <c r="CO112" s="840">
        <f>$D$67*CQ60</f>
        <v>153.05010687743032</v>
      </c>
      <c r="CP112" s="840">
        <f>IF(CO112&gt;CO108,CO108,CO112)</f>
        <v>153.05010687743032</v>
      </c>
      <c r="CQ112" s="835"/>
      <c r="CR112" s="835" t="s">
        <v>470</v>
      </c>
      <c r="CS112" s="345"/>
      <c r="CT112" s="835" t="s">
        <v>471</v>
      </c>
      <c r="CU112" s="840">
        <f>$D$67*CW60</f>
        <v>153.9095674201418</v>
      </c>
      <c r="CV112" s="840">
        <f>IF(CU112&gt;CU108,CU108,CU112)</f>
        <v>153.9095674201418</v>
      </c>
      <c r="CW112" s="835"/>
      <c r="CX112" s="835" t="s">
        <v>470</v>
      </c>
      <c r="CY112" s="345"/>
      <c r="CZ112" s="835" t="s">
        <v>471</v>
      </c>
      <c r="DA112" s="840">
        <f>$D$67*DC60</f>
        <v>154.52930404762188</v>
      </c>
      <c r="DB112" s="840">
        <f>IF(DA112&gt;DA108,DA108,DA112)</f>
        <v>154.52930404762188</v>
      </c>
      <c r="DC112" s="835"/>
      <c r="DD112" s="835" t="s">
        <v>470</v>
      </c>
      <c r="DE112" s="345"/>
      <c r="DF112" s="835" t="s">
        <v>471</v>
      </c>
      <c r="DG112" s="840">
        <f>$D$67*DI60</f>
        <v>154.97538683269067</v>
      </c>
      <c r="DH112" s="840">
        <f>IF(DG112&gt;DG108,DG108,DG112)</f>
        <v>154.97538683269067</v>
      </c>
      <c r="DI112" s="835"/>
      <c r="DJ112" s="835" t="s">
        <v>470</v>
      </c>
      <c r="DK112" s="345"/>
      <c r="DL112" s="835" t="s">
        <v>471</v>
      </c>
      <c r="DM112" s="840">
        <f>$D$67*DO60</f>
        <v>155.29606343929467</v>
      </c>
      <c r="DN112" s="840">
        <f>IF(DM112&gt;DM108,DM108,DM112)</f>
        <v>155.29606343929467</v>
      </c>
      <c r="DO112" s="835"/>
      <c r="DP112" s="835" t="s">
        <v>470</v>
      </c>
      <c r="DQ112" s="345"/>
      <c r="DR112" s="835" t="s">
        <v>471</v>
      </c>
      <c r="DS112" s="840">
        <f>$D$67*DU60</f>
        <v>155.52637672033347</v>
      </c>
      <c r="DT112" s="840">
        <f>IF(DS112&gt;DS108,DS108,DS112)</f>
        <v>155.52637672033347</v>
      </c>
      <c r="DU112" s="835"/>
      <c r="DV112" s="835" t="s">
        <v>470</v>
      </c>
      <c r="DW112" s="345"/>
      <c r="DX112" s="835" t="s">
        <v>471</v>
      </c>
      <c r="DY112" s="840">
        <f>$D$67*EA60</f>
        <v>155.69168069001879</v>
      </c>
      <c r="DZ112" s="840">
        <f>IF(DY112&gt;DY108,DY108,DY112)</f>
        <v>155.69168069001879</v>
      </c>
      <c r="EA112" s="835"/>
      <c r="EB112" s="835" t="s">
        <v>470</v>
      </c>
      <c r="EC112" s="345"/>
      <c r="ED112" s="835" t="s">
        <v>471</v>
      </c>
      <c r="EE112" s="840">
        <f>$D$67*EG60</f>
        <v>155.81026883774189</v>
      </c>
      <c r="EF112" s="840">
        <f>IF(EE112&gt;EE108,EE108,EE112)</f>
        <v>155.81026883774189</v>
      </c>
      <c r="EG112" s="835"/>
      <c r="EH112" s="835" t="s">
        <v>470</v>
      </c>
      <c r="EI112" s="345"/>
      <c r="EJ112" s="835" t="s">
        <v>471</v>
      </c>
      <c r="EK112" s="840">
        <f>$D$67*EM60</f>
        <v>155.89531432648621</v>
      </c>
      <c r="EL112" s="840">
        <f>IF(EK112&gt;EK108,EK108,EK112)</f>
        <v>155.89531432648621</v>
      </c>
      <c r="EM112" s="835"/>
      <c r="EN112" s="835" t="s">
        <v>470</v>
      </c>
      <c r="EO112" s="345"/>
      <c r="EP112" s="835" t="s">
        <v>471</v>
      </c>
      <c r="EQ112" s="840">
        <f>$D$67*ES60</f>
        <v>155.95628979256159</v>
      </c>
      <c r="ER112" s="840">
        <f>IF(EQ112&gt;EQ108,EQ108,EQ112)</f>
        <v>155.95628979256159</v>
      </c>
      <c r="ES112" s="835"/>
      <c r="ET112" s="835" t="s">
        <v>470</v>
      </c>
      <c r="EU112" s="345"/>
      <c r="EV112" s="835" t="s">
        <v>471</v>
      </c>
      <c r="EW112" s="840">
        <f>$D$67*EY60</f>
        <v>156</v>
      </c>
      <c r="EX112" s="840">
        <f>IF(EW112&gt;EW108,EW108,EW112)</f>
        <v>156</v>
      </c>
      <c r="EY112" s="835"/>
      <c r="EZ112" s="835" t="s">
        <v>470</v>
      </c>
      <c r="FA112" s="345"/>
      <c r="FB112" s="835" t="s">
        <v>471</v>
      </c>
      <c r="FC112" s="840">
        <f>$D$67*FE60</f>
        <v>156</v>
      </c>
      <c r="FD112" s="840">
        <f>IF(FC112&gt;FC108,FC108,FC112)</f>
        <v>156</v>
      </c>
      <c r="FE112" s="835"/>
      <c r="FF112" s="835" t="s">
        <v>470</v>
      </c>
      <c r="FG112" s="345"/>
      <c r="FH112" s="835" t="s">
        <v>471</v>
      </c>
      <c r="FI112" s="840">
        <f>$D$67*FK60</f>
        <v>156</v>
      </c>
      <c r="FJ112" s="840">
        <f>IF(FI112&gt;FI108,FI108,FI112)</f>
        <v>156</v>
      </c>
      <c r="FK112" s="835"/>
      <c r="FL112" s="835" t="s">
        <v>470</v>
      </c>
      <c r="FM112" s="345"/>
      <c r="FN112" s="835" t="s">
        <v>471</v>
      </c>
      <c r="FO112" s="840">
        <f>$D$67*FQ60</f>
        <v>156</v>
      </c>
      <c r="FP112" s="840">
        <f>IF(FO112&gt;FO108,FO108,FO112)</f>
        <v>156</v>
      </c>
      <c r="FQ112" s="835"/>
      <c r="FR112" s="835" t="s">
        <v>470</v>
      </c>
      <c r="FS112" s="345"/>
      <c r="FT112" s="835" t="s">
        <v>471</v>
      </c>
      <c r="FU112" s="840">
        <f>$D$67*FW60</f>
        <v>156</v>
      </c>
      <c r="FV112" s="840">
        <f>IF(FU112&gt;FU108,FU108,FU112)</f>
        <v>156</v>
      </c>
      <c r="FW112" s="835"/>
      <c r="FX112" s="835" t="s">
        <v>470</v>
      </c>
      <c r="FY112" s="345"/>
    </row>
    <row r="113" spans="1:181" x14ac:dyDescent="0.3">
      <c r="A113" s="19"/>
      <c r="B113" s="835" t="s">
        <v>469</v>
      </c>
      <c r="C113" s="840">
        <f>D$67*E63</f>
        <v>0</v>
      </c>
      <c r="D113" s="840">
        <f>IF(C113&gt;C109,C109,C113)</f>
        <v>0</v>
      </c>
      <c r="E113" s="835"/>
      <c r="F113" s="835">
        <f>C107*C108</f>
        <v>36100</v>
      </c>
      <c r="G113" s="345"/>
      <c r="H113" s="835" t="s">
        <v>469</v>
      </c>
      <c r="I113" s="840">
        <f>$D$67*K63</f>
        <v>18.472293465910607</v>
      </c>
      <c r="J113" s="840">
        <f>IF(I113&gt;I109,I109,I113)</f>
        <v>18.472293465910607</v>
      </c>
      <c r="K113" s="835"/>
      <c r="L113" s="835">
        <f>I107*I108</f>
        <v>35028.157651244772</v>
      </c>
      <c r="M113" s="345"/>
      <c r="N113" s="835" t="s">
        <v>469</v>
      </c>
      <c r="O113" s="840">
        <f>$D$67*Q63</f>
        <v>37.980362929557629</v>
      </c>
      <c r="P113" s="840">
        <f>IF(O113&gt;O109,O109,O113)</f>
        <v>37.980362929557629</v>
      </c>
      <c r="Q113" s="835"/>
      <c r="R113" s="835">
        <f>O107*O108</f>
        <v>33913.751752242686</v>
      </c>
      <c r="S113" s="345"/>
      <c r="T113" s="835" t="s">
        <v>469</v>
      </c>
      <c r="U113" s="840">
        <f>$D$67*W63</f>
        <v>57.488432393204654</v>
      </c>
      <c r="V113" s="840">
        <f>IF(U113&gt;U109,U109,U113)</f>
        <v>57.488432393204654</v>
      </c>
      <c r="W113" s="835"/>
      <c r="X113" s="835">
        <f>U107*U108</f>
        <v>32817.360753794375</v>
      </c>
      <c r="Y113" s="345"/>
      <c r="Z113" s="835" t="s">
        <v>469</v>
      </c>
      <c r="AA113" s="840">
        <f>$D$67*AC63</f>
        <v>75.960725859115243</v>
      </c>
      <c r="AB113" s="840">
        <f>IF(AA113&gt;AA109,AA109,AA113)</f>
        <v>75.960725859115243</v>
      </c>
      <c r="AC113" s="835"/>
      <c r="AD113" s="835">
        <f>AA107*AA108</f>
        <v>31795.7879053498</v>
      </c>
      <c r="AE113" s="345"/>
      <c r="AF113" s="835" t="s">
        <v>469</v>
      </c>
      <c r="AG113" s="840">
        <f>$D$67*AI63</f>
        <v>92.570353620000205</v>
      </c>
      <c r="AH113" s="840">
        <f>IF(AG113&gt;AG109,AG109,AG113)</f>
        <v>92.570353620000205</v>
      </c>
      <c r="AI113" s="835"/>
      <c r="AJ113" s="835">
        <f>AG107*AG108</f>
        <v>30891.017678767603</v>
      </c>
      <c r="AK113" s="345"/>
      <c r="AL113" s="835" t="s">
        <v>469</v>
      </c>
      <c r="AM113" s="840">
        <f>$D$67*AO63</f>
        <v>106.82462690305672</v>
      </c>
      <c r="AN113" s="840">
        <f>IF(AM113&gt;AM109,AM109,AM113)</f>
        <v>106.82462690305672</v>
      </c>
      <c r="AO113" s="835"/>
      <c r="AP113" s="835">
        <f>AM107*AM108</f>
        <v>30124.962661832593</v>
      </c>
      <c r="AQ113" s="345"/>
      <c r="AR113" s="835" t="s">
        <v>469</v>
      </c>
      <c r="AS113" s="840">
        <f>$D$67*AU63</f>
        <v>118.57608241848085</v>
      </c>
      <c r="AT113" s="840">
        <f>IF(AS113&gt;AS109,AS109,AS113)</f>
        <v>118.57608241848085</v>
      </c>
      <c r="AU113" s="835"/>
      <c r="AV113" s="835">
        <f>AS107*AS108</f>
        <v>29500.647662676136</v>
      </c>
      <c r="AW113" s="345"/>
      <c r="AX113" s="835" t="s">
        <v>469</v>
      </c>
      <c r="AY113" s="840">
        <f>$D$67*BA63</f>
        <v>127.94763038621321</v>
      </c>
      <c r="AZ113" s="840">
        <f>IF(AY113&gt;AY109,AY109,AY113)</f>
        <v>127.94763038621321</v>
      </c>
      <c r="BA113" s="835"/>
      <c r="BB113" s="835">
        <f>AY107*AY108</f>
        <v>29007.454415798831</v>
      </c>
      <c r="BC113" s="345"/>
      <c r="BD113" s="835" t="s">
        <v>469</v>
      </c>
      <c r="BE113" s="840">
        <f>$D$67*BG63</f>
        <v>135.22521712486522</v>
      </c>
      <c r="BF113" s="840">
        <f>IF(BE113&gt;BE109,BE109,BE113)</f>
        <v>135.22521712486522</v>
      </c>
      <c r="BG113" s="835"/>
      <c r="BH113" s="835">
        <f>BE107*BE108</f>
        <v>28627.327172734909</v>
      </c>
      <c r="BI113" s="345"/>
      <c r="BJ113" s="835" t="s">
        <v>469</v>
      </c>
      <c r="BK113" s="840">
        <f>$D$67*BM63</f>
        <v>140.76091818152267</v>
      </c>
      <c r="BL113" s="840">
        <f>IF(BK113&gt;BK109,BK109,BK113)</f>
        <v>140.76091818152267</v>
      </c>
      <c r="BM113" s="835"/>
      <c r="BN113" s="835">
        <f>BK107*BK108</f>
        <v>28339.86196873241</v>
      </c>
      <c r="BO113" s="345"/>
      <c r="BP113" s="835" t="s">
        <v>469</v>
      </c>
      <c r="BQ113" s="840">
        <f>$D$67*BS63</f>
        <v>144.90570418483148</v>
      </c>
      <c r="BR113" s="840">
        <f>IF(BQ113&gt;BQ109,BQ109,BQ113)</f>
        <v>144.90570418483148</v>
      </c>
      <c r="BS113" s="835"/>
      <c r="BT113" s="835">
        <f>BQ107*BQ108</f>
        <v>28125.575710503388</v>
      </c>
      <c r="BU113" s="345"/>
      <c r="BV113" s="835" t="s">
        <v>469</v>
      </c>
      <c r="BW113" s="840">
        <f>$D$67*BY63</f>
        <v>147.97252416053664</v>
      </c>
      <c r="BX113" s="840">
        <f>IF(BW113&gt;BW109,BW109,BW113)</f>
        <v>147.97252416053664</v>
      </c>
      <c r="BY113" s="835"/>
      <c r="BZ113" s="835">
        <f>BW107*BW108</f>
        <v>27967.543981773139</v>
      </c>
      <c r="CA113" s="345"/>
      <c r="CB113" s="835" t="s">
        <v>469</v>
      </c>
      <c r="CC113" s="840">
        <f>$D$67*CE63</f>
        <v>150.22190479465985</v>
      </c>
      <c r="CD113" s="840">
        <f>IF(CC113&gt;CC109,CC109,CC113)</f>
        <v>150.22190479465985</v>
      </c>
      <c r="CE113" s="835"/>
      <c r="CF113" s="835">
        <f>CC107*CC108</f>
        <v>27851.917534611268</v>
      </c>
      <c r="CG113" s="345"/>
      <c r="CH113" s="835" t="s">
        <v>469</v>
      </c>
      <c r="CI113" s="840">
        <f>$D$67*CK63</f>
        <v>151.86113059830404</v>
      </c>
      <c r="CJ113" s="840">
        <f>IF(CI113&gt;CI109,CI109,CI113)</f>
        <v>151.86113059830404</v>
      </c>
      <c r="CK113" s="835"/>
      <c r="CL113" s="835">
        <f>CI107*CI108</f>
        <v>27767.806163521516</v>
      </c>
      <c r="CM113" s="345"/>
      <c r="CN113" s="835" t="s">
        <v>469</v>
      </c>
      <c r="CO113" s="840">
        <f>$D$67*CQ63</f>
        <v>153.05010687743032</v>
      </c>
      <c r="CP113" s="840">
        <f>IF(CO113&gt;CO109,CO109,CO113)</f>
        <v>153.05010687743032</v>
      </c>
      <c r="CQ113" s="835"/>
      <c r="CR113" s="835">
        <f>CO107*CO108</f>
        <v>27706.877425513369</v>
      </c>
      <c r="CS113" s="345"/>
      <c r="CT113" s="835" t="s">
        <v>469</v>
      </c>
      <c r="CU113" s="840">
        <f>$D$67*CW63</f>
        <v>153.9095674201418</v>
      </c>
      <c r="CV113" s="840">
        <f>IF(CU113&gt;CU109,CU109,CU113)</f>
        <v>153.9095674201418</v>
      </c>
      <c r="CW113" s="835"/>
      <c r="CX113" s="835">
        <f>CU107*CU108</f>
        <v>27662.876293862842</v>
      </c>
      <c r="CY113" s="345"/>
      <c r="CZ113" s="835" t="s">
        <v>469</v>
      </c>
      <c r="DA113" s="840">
        <f>$D$67*DC63</f>
        <v>154.52930404762188</v>
      </c>
      <c r="DB113" s="840">
        <f>IF(DA113&gt;DA109,DA109,DA113)</f>
        <v>154.52930404762188</v>
      </c>
      <c r="DC113" s="835"/>
      <c r="DD113" s="835">
        <f>DA107*DA108</f>
        <v>27631.169818031158</v>
      </c>
      <c r="DE113" s="345"/>
      <c r="DF113" s="835" t="s">
        <v>469</v>
      </c>
      <c r="DG113" s="840">
        <f>$D$67*DI63</f>
        <v>154.97538683269067</v>
      </c>
      <c r="DH113" s="840">
        <f>IF(DG113&gt;DG109,DG109,DG113)</f>
        <v>154.97538683269067</v>
      </c>
      <c r="DI113" s="835"/>
      <c r="DJ113" s="835">
        <f>DG107*DG108</f>
        <v>27608.358936028308</v>
      </c>
      <c r="DK113" s="345"/>
      <c r="DL113" s="835" t="s">
        <v>469</v>
      </c>
      <c r="DM113" s="840">
        <f>$D$67*DO63</f>
        <v>155.29606343929467</v>
      </c>
      <c r="DN113" s="840">
        <f>IF(DM113&gt;DM109,DM109,DM113)</f>
        <v>155.29606343929467</v>
      </c>
      <c r="DO113" s="835"/>
      <c r="DP113" s="835">
        <f>DM107*DM108</f>
        <v>27591.966642004347</v>
      </c>
      <c r="DQ113" s="345"/>
      <c r="DR113" s="835" t="s">
        <v>469</v>
      </c>
      <c r="DS113" s="840">
        <f>$D$67*DU63</f>
        <v>155.52637672033347</v>
      </c>
      <c r="DT113" s="840">
        <f>IF(DS113&gt;DS109,DS109,DS113)</f>
        <v>155.52637672033347</v>
      </c>
      <c r="DU113" s="835"/>
      <c r="DV113" s="835">
        <f>DS107*DS108</f>
        <v>27580.19652914867</v>
      </c>
      <c r="DW113" s="345"/>
      <c r="DX113" s="835" t="s">
        <v>469</v>
      </c>
      <c r="DY113" s="840">
        <f>$D$67*EA63</f>
        <v>155.69168069001879</v>
      </c>
      <c r="DZ113" s="840">
        <f>IF(DY113&gt;DY109,DY109,DY113)</f>
        <v>155.69168069001879</v>
      </c>
      <c r="EA113" s="835"/>
      <c r="EB113" s="835">
        <f>DY107*DY108</f>
        <v>27571.750251638729</v>
      </c>
      <c r="EC113" s="345"/>
      <c r="ED113" s="835" t="s">
        <v>469</v>
      </c>
      <c r="EE113" s="840">
        <f>$D$67*EG63</f>
        <v>155.81026883774189</v>
      </c>
      <c r="EF113" s="840">
        <f>IF(EE113&gt;EE109,EE109,EE113)</f>
        <v>155.81026883774189</v>
      </c>
      <c r="EG113" s="835"/>
      <c r="EH113" s="835">
        <f>EE107*EE108</f>
        <v>27565.691736001587</v>
      </c>
      <c r="EI113" s="345"/>
      <c r="EJ113" s="835" t="s">
        <v>469</v>
      </c>
      <c r="EK113" s="840">
        <f>$D$67*EM63</f>
        <v>155.89531432648621</v>
      </c>
      <c r="EL113" s="840">
        <f>IF(EK113&gt;EK109,EK109,EK113)</f>
        <v>155.89531432648621</v>
      </c>
      <c r="EM113" s="835"/>
      <c r="EN113" s="835">
        <f>EK107*EK108</f>
        <v>27561.347281480066</v>
      </c>
      <c r="EO113" s="345"/>
      <c r="EP113" s="835" t="s">
        <v>469</v>
      </c>
      <c r="EQ113" s="840">
        <f>$D$67*ES63</f>
        <v>155.95628979256159</v>
      </c>
      <c r="ER113" s="840">
        <f>IF(EQ113&gt;EQ109,EQ109,EQ113)</f>
        <v>155.95628979256159</v>
      </c>
      <c r="ES113" s="835"/>
      <c r="ET113" s="835">
        <f>EQ107*EQ108</f>
        <v>27558.232628123893</v>
      </c>
      <c r="EU113" s="345"/>
      <c r="EV113" s="835" t="s">
        <v>469</v>
      </c>
      <c r="EW113" s="840">
        <f>$D$67*EY63</f>
        <v>156</v>
      </c>
      <c r="EX113" s="840">
        <f>IF(EW113&gt;EW109,EW109,EW113)</f>
        <v>156</v>
      </c>
      <c r="EY113" s="835"/>
      <c r="EZ113" s="835">
        <f>EW107*EW108</f>
        <v>27556</v>
      </c>
      <c r="FA113" s="345"/>
      <c r="FB113" s="835" t="s">
        <v>469</v>
      </c>
      <c r="FC113" s="840">
        <f>$D$67*FE63</f>
        <v>156</v>
      </c>
      <c r="FD113" s="840">
        <f>IF(FC113&gt;FC109,FC109,FC113)</f>
        <v>156</v>
      </c>
      <c r="FE113" s="835"/>
      <c r="FF113" s="835">
        <f>FC107*FC108</f>
        <v>27556</v>
      </c>
      <c r="FG113" s="345"/>
      <c r="FH113" s="835" t="s">
        <v>469</v>
      </c>
      <c r="FI113" s="840">
        <f>$D$67*FK63</f>
        <v>156</v>
      </c>
      <c r="FJ113" s="840">
        <f>IF(FI113&gt;FI109,FI109,FI113)</f>
        <v>156</v>
      </c>
      <c r="FK113" s="835"/>
      <c r="FL113" s="835">
        <f>FI107*FI108</f>
        <v>27556</v>
      </c>
      <c r="FM113" s="345"/>
      <c r="FN113" s="835" t="s">
        <v>469</v>
      </c>
      <c r="FO113" s="840">
        <f>$D$67*FQ63</f>
        <v>156</v>
      </c>
      <c r="FP113" s="840">
        <f>IF(FO113&gt;FO109,FO109,FO113)</f>
        <v>156</v>
      </c>
      <c r="FQ113" s="835"/>
      <c r="FR113" s="835">
        <f>FO107*FO108</f>
        <v>27556</v>
      </c>
      <c r="FS113" s="345"/>
      <c r="FT113" s="835" t="s">
        <v>469</v>
      </c>
      <c r="FU113" s="840">
        <f>$D$67*FW63</f>
        <v>156</v>
      </c>
      <c r="FV113" s="840">
        <f>IF(FU113&gt;FU109,FU109,FU113)</f>
        <v>156</v>
      </c>
      <c r="FW113" s="835"/>
      <c r="FX113" s="835">
        <f>FU107*FU108</f>
        <v>27556</v>
      </c>
      <c r="FY113" s="345"/>
    </row>
    <row r="114" spans="1:181" x14ac:dyDescent="0.3">
      <c r="A114" s="19"/>
      <c r="B114" s="835" t="s">
        <v>468</v>
      </c>
      <c r="C114" s="840">
        <f>D$67*E61</f>
        <v>0</v>
      </c>
      <c r="D114" s="840">
        <f>IF(C114&gt;C110,C110,C114)</f>
        <v>0</v>
      </c>
      <c r="E114" s="835"/>
      <c r="F114" s="835"/>
      <c r="G114" s="345"/>
      <c r="H114" s="835" t="s">
        <v>468</v>
      </c>
      <c r="I114" s="840">
        <f>$D$67*K61</f>
        <v>18.472293465910607</v>
      </c>
      <c r="J114" s="840">
        <f>IF(I114&gt;I110,I110,I114)</f>
        <v>18.472293465910607</v>
      </c>
      <c r="K114" s="835"/>
      <c r="L114" s="835"/>
      <c r="M114" s="345"/>
      <c r="N114" s="835" t="s">
        <v>468</v>
      </c>
      <c r="O114" s="840">
        <f>$D$67*Q61</f>
        <v>37.980362929557629</v>
      </c>
      <c r="P114" s="840">
        <f>IF(O114&gt;O110,O110,O114)</f>
        <v>37.980362929557629</v>
      </c>
      <c r="Q114" s="835"/>
      <c r="R114" s="835"/>
      <c r="S114" s="345"/>
      <c r="T114" s="835" t="s">
        <v>468</v>
      </c>
      <c r="U114" s="840">
        <f>$D$67*W61</f>
        <v>57.488432393204654</v>
      </c>
      <c r="V114" s="840">
        <f>IF(U114&gt;U110,U110,U114)</f>
        <v>57.488432393204654</v>
      </c>
      <c r="W114" s="835"/>
      <c r="X114" s="835"/>
      <c r="Y114" s="345"/>
      <c r="Z114" s="835" t="s">
        <v>468</v>
      </c>
      <c r="AA114" s="840">
        <f>$D$67*AC61</f>
        <v>75.960725859115243</v>
      </c>
      <c r="AB114" s="840">
        <f>IF(AA114&gt;AA110,AA110,AA114)</f>
        <v>75.960725859115243</v>
      </c>
      <c r="AC114" s="835"/>
      <c r="AD114" s="835"/>
      <c r="AE114" s="345"/>
      <c r="AF114" s="835" t="s">
        <v>468</v>
      </c>
      <c r="AG114" s="840">
        <f>$D$67*AI61</f>
        <v>92.570353620000205</v>
      </c>
      <c r="AH114" s="840">
        <f>IF(AG114&gt;AG110,AG110,AG114)</f>
        <v>92.570353620000205</v>
      </c>
      <c r="AI114" s="835"/>
      <c r="AJ114" s="835"/>
      <c r="AK114" s="345"/>
      <c r="AL114" s="835" t="s">
        <v>468</v>
      </c>
      <c r="AM114" s="840">
        <f>$D$67*AO61</f>
        <v>106.82462690305672</v>
      </c>
      <c r="AN114" s="840">
        <f>IF(AM114&gt;AM110,AM110,AM114)</f>
        <v>106.82462690305672</v>
      </c>
      <c r="AO114" s="835"/>
      <c r="AP114" s="835"/>
      <c r="AQ114" s="345"/>
      <c r="AR114" s="835" t="s">
        <v>468</v>
      </c>
      <c r="AS114" s="840">
        <f>$D$67*AU61</f>
        <v>118.57608241848085</v>
      </c>
      <c r="AT114" s="840">
        <f>IF(AS114&gt;AS110,AS110,AS114)</f>
        <v>118.57608241848085</v>
      </c>
      <c r="AU114" s="835"/>
      <c r="AV114" s="835"/>
      <c r="AW114" s="345"/>
      <c r="AX114" s="835" t="s">
        <v>468</v>
      </c>
      <c r="AY114" s="840">
        <f>$D$67*BA61</f>
        <v>127.94763038621321</v>
      </c>
      <c r="AZ114" s="840">
        <f>IF(AY114&gt;AY110,AY110,AY114)</f>
        <v>127.94763038621321</v>
      </c>
      <c r="BA114" s="835"/>
      <c r="BB114" s="835"/>
      <c r="BC114" s="345"/>
      <c r="BD114" s="835" t="s">
        <v>468</v>
      </c>
      <c r="BE114" s="840">
        <f>$D$67*BG61</f>
        <v>135.22521712486522</v>
      </c>
      <c r="BF114" s="840">
        <f>IF(BE114&gt;BE110,BE110,BE114)</f>
        <v>135.22521712486522</v>
      </c>
      <c r="BG114" s="835"/>
      <c r="BH114" s="835"/>
      <c r="BI114" s="345"/>
      <c r="BJ114" s="835" t="s">
        <v>468</v>
      </c>
      <c r="BK114" s="840">
        <f>$D$67*BM61</f>
        <v>140.76091818152267</v>
      </c>
      <c r="BL114" s="840">
        <f>IF(BK114&gt;BK110,BK110,BK114)</f>
        <v>140.76091818152267</v>
      </c>
      <c r="BM114" s="835"/>
      <c r="BN114" s="835"/>
      <c r="BO114" s="345"/>
      <c r="BP114" s="835" t="s">
        <v>468</v>
      </c>
      <c r="BQ114" s="840">
        <f>$D$67*BS61</f>
        <v>144.90570418483148</v>
      </c>
      <c r="BR114" s="840">
        <f>IF(BQ114&gt;BQ110,BQ110,BQ114)</f>
        <v>144.90570418483148</v>
      </c>
      <c r="BS114" s="835"/>
      <c r="BT114" s="835"/>
      <c r="BU114" s="345"/>
      <c r="BV114" s="835" t="s">
        <v>468</v>
      </c>
      <c r="BW114" s="840">
        <f>$D$67*BY61</f>
        <v>147.97252416053664</v>
      </c>
      <c r="BX114" s="840">
        <f>IF(BW114&gt;BW110,BW110,BW114)</f>
        <v>147.97252416053664</v>
      </c>
      <c r="BY114" s="835"/>
      <c r="BZ114" s="835"/>
      <c r="CA114" s="345"/>
      <c r="CB114" s="835" t="s">
        <v>468</v>
      </c>
      <c r="CC114" s="840">
        <f>$D$67*CE61</f>
        <v>150.22190479465985</v>
      </c>
      <c r="CD114" s="840">
        <f>IF(CC114&gt;CC110,CC110,CC114)</f>
        <v>150.22190479465985</v>
      </c>
      <c r="CE114" s="835"/>
      <c r="CF114" s="835"/>
      <c r="CG114" s="345"/>
      <c r="CH114" s="835" t="s">
        <v>468</v>
      </c>
      <c r="CI114" s="840">
        <f>$D$67*CK61</f>
        <v>151.86113059830404</v>
      </c>
      <c r="CJ114" s="840">
        <f>IF(CI114&gt;CI110,CI110,CI114)</f>
        <v>151.86113059830404</v>
      </c>
      <c r="CK114" s="835"/>
      <c r="CL114" s="835"/>
      <c r="CM114" s="345"/>
      <c r="CN114" s="835" t="s">
        <v>468</v>
      </c>
      <c r="CO114" s="840">
        <f>$D$67*CQ61</f>
        <v>153.05010687743032</v>
      </c>
      <c r="CP114" s="840">
        <f>IF(CO114&gt;CO110,CO110,CO114)</f>
        <v>153.05010687743032</v>
      </c>
      <c r="CQ114" s="835"/>
      <c r="CR114" s="835"/>
      <c r="CS114" s="345"/>
      <c r="CT114" s="835" t="s">
        <v>468</v>
      </c>
      <c r="CU114" s="840">
        <f>$D$67*CW61</f>
        <v>153.9095674201418</v>
      </c>
      <c r="CV114" s="840">
        <f>IF(CU114&gt;CU110,CU110,CU114)</f>
        <v>153.9095674201418</v>
      </c>
      <c r="CW114" s="835"/>
      <c r="CX114" s="835"/>
      <c r="CY114" s="345"/>
      <c r="CZ114" s="835" t="s">
        <v>468</v>
      </c>
      <c r="DA114" s="840">
        <f>$D$67*DC61</f>
        <v>154.52930404762188</v>
      </c>
      <c r="DB114" s="840">
        <f>IF(DA114&gt;DA110,DA110,DA114)</f>
        <v>154.52930404762188</v>
      </c>
      <c r="DC114" s="835"/>
      <c r="DD114" s="835"/>
      <c r="DE114" s="345"/>
      <c r="DF114" s="835" t="s">
        <v>468</v>
      </c>
      <c r="DG114" s="840">
        <f>$D$67*DI61</f>
        <v>154.97538683269067</v>
      </c>
      <c r="DH114" s="840">
        <f>IF(DG114&gt;DG110,DG110,DG114)</f>
        <v>154.97538683269067</v>
      </c>
      <c r="DI114" s="835"/>
      <c r="DJ114" s="835"/>
      <c r="DK114" s="345"/>
      <c r="DL114" s="835" t="s">
        <v>468</v>
      </c>
      <c r="DM114" s="840">
        <f>$D$67*DO61</f>
        <v>155.29606343929467</v>
      </c>
      <c r="DN114" s="840">
        <f>IF(DM114&gt;DM110,DM110,DM114)</f>
        <v>155.29606343929467</v>
      </c>
      <c r="DO114" s="835"/>
      <c r="DP114" s="835"/>
      <c r="DQ114" s="345"/>
      <c r="DR114" s="835" t="s">
        <v>468</v>
      </c>
      <c r="DS114" s="840">
        <f>$D$67*DU61</f>
        <v>155.52637672033347</v>
      </c>
      <c r="DT114" s="840">
        <f>IF(DS114&gt;DS110,DS110,DS114)</f>
        <v>155.52637672033347</v>
      </c>
      <c r="DU114" s="835"/>
      <c r="DV114" s="835"/>
      <c r="DW114" s="345"/>
      <c r="DX114" s="835" t="s">
        <v>468</v>
      </c>
      <c r="DY114" s="840">
        <f>$D$67*EA61</f>
        <v>155.69168069001879</v>
      </c>
      <c r="DZ114" s="840">
        <f>IF(DY114&gt;DY110,DY110,DY114)</f>
        <v>155.69168069001879</v>
      </c>
      <c r="EA114" s="835"/>
      <c r="EB114" s="835"/>
      <c r="EC114" s="345"/>
      <c r="ED114" s="835" t="s">
        <v>468</v>
      </c>
      <c r="EE114" s="840">
        <f>$D$67*EG61</f>
        <v>155.81026883774189</v>
      </c>
      <c r="EF114" s="840">
        <f>IF(EE114&gt;EE110,EE110,EE114)</f>
        <v>155.81026883774189</v>
      </c>
      <c r="EG114" s="835"/>
      <c r="EH114" s="835"/>
      <c r="EI114" s="345"/>
      <c r="EJ114" s="835" t="s">
        <v>468</v>
      </c>
      <c r="EK114" s="840">
        <f>$D$67*EM61</f>
        <v>155.89531432648621</v>
      </c>
      <c r="EL114" s="840">
        <f>IF(EK114&gt;EK110,EK110,EK114)</f>
        <v>155.89531432648621</v>
      </c>
      <c r="EM114" s="835"/>
      <c r="EN114" s="835"/>
      <c r="EO114" s="345"/>
      <c r="EP114" s="835" t="s">
        <v>468</v>
      </c>
      <c r="EQ114" s="840">
        <f>$D$67*ES61</f>
        <v>155.95628979256159</v>
      </c>
      <c r="ER114" s="840">
        <f>IF(EQ114&gt;EQ110,EQ110,EQ114)</f>
        <v>155.95628979256159</v>
      </c>
      <c r="ES114" s="835"/>
      <c r="ET114" s="835"/>
      <c r="EU114" s="345"/>
      <c r="EV114" s="835" t="s">
        <v>468</v>
      </c>
      <c r="EW114" s="840">
        <f>$D$67*EY61</f>
        <v>156</v>
      </c>
      <c r="EX114" s="840">
        <f>IF(EW114&gt;EW110,EW110,EW114)</f>
        <v>156</v>
      </c>
      <c r="EY114" s="835"/>
      <c r="EZ114" s="835"/>
      <c r="FA114" s="345"/>
      <c r="FB114" s="835" t="s">
        <v>468</v>
      </c>
      <c r="FC114" s="840">
        <f>$D$67*FE61</f>
        <v>156</v>
      </c>
      <c r="FD114" s="840">
        <f>IF(FC114&gt;FC110,FC110,FC114)</f>
        <v>156</v>
      </c>
      <c r="FE114" s="835"/>
      <c r="FF114" s="835"/>
      <c r="FG114" s="345"/>
      <c r="FH114" s="835" t="s">
        <v>468</v>
      </c>
      <c r="FI114" s="840">
        <f>$D$67*FK61</f>
        <v>156</v>
      </c>
      <c r="FJ114" s="840">
        <f>IF(FI114&gt;FI110,FI110,FI114)</f>
        <v>156</v>
      </c>
      <c r="FK114" s="835"/>
      <c r="FL114" s="835"/>
      <c r="FM114" s="345"/>
      <c r="FN114" s="835" t="s">
        <v>468</v>
      </c>
      <c r="FO114" s="840">
        <f>$D$67*FQ61</f>
        <v>156</v>
      </c>
      <c r="FP114" s="840">
        <f>IF(FO114&gt;FO110,FO110,FO114)</f>
        <v>156</v>
      </c>
      <c r="FQ114" s="835"/>
      <c r="FR114" s="835"/>
      <c r="FS114" s="345"/>
      <c r="FT114" s="835" t="s">
        <v>468</v>
      </c>
      <c r="FU114" s="840">
        <f>$D$67*FW61</f>
        <v>156</v>
      </c>
      <c r="FV114" s="840">
        <f>IF(FU114&gt;FU110,FU110,FU114)</f>
        <v>156</v>
      </c>
      <c r="FW114" s="835"/>
      <c r="FX114" s="835"/>
      <c r="FY114" s="345"/>
    </row>
    <row r="115" spans="1:181" x14ac:dyDescent="0.3">
      <c r="A115" s="19"/>
      <c r="B115" s="835" t="s">
        <v>467</v>
      </c>
      <c r="C115" s="840">
        <f>D$67*E62</f>
        <v>0</v>
      </c>
      <c r="D115" s="840">
        <f>IF(C115&gt;C107,C107,C115)</f>
        <v>0</v>
      </c>
      <c r="E115" s="835"/>
      <c r="F115" s="835"/>
      <c r="G115" s="345"/>
      <c r="H115" s="835" t="s">
        <v>467</v>
      </c>
      <c r="I115" s="840">
        <f>$D$67*K62</f>
        <v>18.472293465910607</v>
      </c>
      <c r="J115" s="840">
        <f>IF(I115&gt;I107,I107,I115)</f>
        <v>18.472293465910607</v>
      </c>
      <c r="K115" s="835"/>
      <c r="L115" s="835"/>
      <c r="M115" s="345"/>
      <c r="N115" s="835" t="s">
        <v>467</v>
      </c>
      <c r="O115" s="840">
        <f>$D$67*Q62</f>
        <v>37.980362929557629</v>
      </c>
      <c r="P115" s="840">
        <f>IF(O115&gt;O107,O107,O115)</f>
        <v>37.980362929557629</v>
      </c>
      <c r="Q115" s="835"/>
      <c r="R115" s="835"/>
      <c r="S115" s="345"/>
      <c r="T115" s="835" t="s">
        <v>467</v>
      </c>
      <c r="U115" s="840">
        <f>$D$67*W62</f>
        <v>57.488432393204654</v>
      </c>
      <c r="V115" s="840">
        <f>IF(U115&gt;U107,U107,U115)</f>
        <v>57.488432393204654</v>
      </c>
      <c r="W115" s="835"/>
      <c r="X115" s="835"/>
      <c r="Y115" s="345"/>
      <c r="Z115" s="835" t="s">
        <v>467</v>
      </c>
      <c r="AA115" s="840">
        <f>$D$67*AC62</f>
        <v>75.960725859115243</v>
      </c>
      <c r="AB115" s="840">
        <f>IF(AA115&gt;AA107,AA107,AA115)</f>
        <v>75.960725859115243</v>
      </c>
      <c r="AC115" s="835"/>
      <c r="AD115" s="835"/>
      <c r="AE115" s="345"/>
      <c r="AF115" s="835" t="s">
        <v>467</v>
      </c>
      <c r="AG115" s="840">
        <f>$D$67*AI62</f>
        <v>92.570353620000205</v>
      </c>
      <c r="AH115" s="840">
        <f>IF(AG115&gt;AG107,AG107,AG115)</f>
        <v>92.570353620000205</v>
      </c>
      <c r="AI115" s="835"/>
      <c r="AJ115" s="835"/>
      <c r="AK115" s="345"/>
      <c r="AL115" s="835" t="s">
        <v>467</v>
      </c>
      <c r="AM115" s="840">
        <f>$D$67*AO62</f>
        <v>106.82462690305672</v>
      </c>
      <c r="AN115" s="840">
        <f>IF(AM115&gt;AM107,AM107,AM115)</f>
        <v>106.82462690305672</v>
      </c>
      <c r="AO115" s="835"/>
      <c r="AP115" s="835"/>
      <c r="AQ115" s="345"/>
      <c r="AR115" s="835" t="s">
        <v>467</v>
      </c>
      <c r="AS115" s="840">
        <f>$D$67*AU62</f>
        <v>118.57608241848085</v>
      </c>
      <c r="AT115" s="840">
        <f>IF(AS115&gt;AS107,AS107,AS115)</f>
        <v>118.57608241848085</v>
      </c>
      <c r="AU115" s="835"/>
      <c r="AV115" s="835"/>
      <c r="AW115" s="345"/>
      <c r="AX115" s="835" t="s">
        <v>467</v>
      </c>
      <c r="AY115" s="840">
        <f>$D$67*BA62</f>
        <v>127.94763038621321</v>
      </c>
      <c r="AZ115" s="840">
        <f>IF(AY115&gt;AY107,AY107,AY115)</f>
        <v>127.94763038621321</v>
      </c>
      <c r="BA115" s="835"/>
      <c r="BB115" s="835"/>
      <c r="BC115" s="345"/>
      <c r="BD115" s="835" t="s">
        <v>467</v>
      </c>
      <c r="BE115" s="840">
        <f>$D$67*BG62</f>
        <v>135.22521712486522</v>
      </c>
      <c r="BF115" s="840">
        <f>IF(BE115&gt;BE107,BE107,BE115)</f>
        <v>135.22521712486522</v>
      </c>
      <c r="BG115" s="835"/>
      <c r="BH115" s="835"/>
      <c r="BI115" s="345"/>
      <c r="BJ115" s="835" t="s">
        <v>467</v>
      </c>
      <c r="BK115" s="840">
        <f>$D$67*BM62</f>
        <v>140.76091818152267</v>
      </c>
      <c r="BL115" s="840">
        <f>IF(BK115&gt;BK107,BK107,BK115)</f>
        <v>140.76091818152267</v>
      </c>
      <c r="BM115" s="835"/>
      <c r="BN115" s="835"/>
      <c r="BO115" s="345"/>
      <c r="BP115" s="835" t="s">
        <v>467</v>
      </c>
      <c r="BQ115" s="840">
        <f>$D$67*BS62</f>
        <v>144.90570418483148</v>
      </c>
      <c r="BR115" s="840">
        <f>IF(BQ115&gt;BQ107,BQ107,BQ115)</f>
        <v>144.90570418483148</v>
      </c>
      <c r="BS115" s="835"/>
      <c r="BT115" s="835"/>
      <c r="BU115" s="345"/>
      <c r="BV115" s="835" t="s">
        <v>467</v>
      </c>
      <c r="BW115" s="840">
        <f>$D$67*BY62</f>
        <v>147.97252416053664</v>
      </c>
      <c r="BX115" s="840">
        <f>IF(BW115&gt;BW107,BW107,BW115)</f>
        <v>147.97252416053664</v>
      </c>
      <c r="BY115" s="835"/>
      <c r="BZ115" s="835"/>
      <c r="CA115" s="345"/>
      <c r="CB115" s="835" t="s">
        <v>467</v>
      </c>
      <c r="CC115" s="840">
        <f>$D$67*CE62</f>
        <v>150.22190479465985</v>
      </c>
      <c r="CD115" s="840">
        <f>IF(CC115&gt;CC107,CC107,CC115)</f>
        <v>150.22190479465985</v>
      </c>
      <c r="CE115" s="835"/>
      <c r="CF115" s="835"/>
      <c r="CG115" s="345"/>
      <c r="CH115" s="835" t="s">
        <v>467</v>
      </c>
      <c r="CI115" s="840">
        <f>$D$67*CK62</f>
        <v>151.86113059830404</v>
      </c>
      <c r="CJ115" s="840">
        <f>IF(CI115&gt;CI107,CI107,CI115)</f>
        <v>151.86113059830404</v>
      </c>
      <c r="CK115" s="835"/>
      <c r="CL115" s="835"/>
      <c r="CM115" s="345"/>
      <c r="CN115" s="835" t="s">
        <v>467</v>
      </c>
      <c r="CO115" s="840">
        <f>$D$67*CQ62</f>
        <v>153.05010687743032</v>
      </c>
      <c r="CP115" s="840">
        <f>IF(CO115&gt;CO107,CO107,CO115)</f>
        <v>153.05010687743032</v>
      </c>
      <c r="CQ115" s="835"/>
      <c r="CR115" s="835"/>
      <c r="CS115" s="345"/>
      <c r="CT115" s="835" t="s">
        <v>467</v>
      </c>
      <c r="CU115" s="840">
        <f>$D$67*CW62</f>
        <v>153.9095674201418</v>
      </c>
      <c r="CV115" s="840">
        <f>IF(CU115&gt;CU107,CU107,CU115)</f>
        <v>153.9095674201418</v>
      </c>
      <c r="CW115" s="835"/>
      <c r="CX115" s="835"/>
      <c r="CY115" s="345"/>
      <c r="CZ115" s="835" t="s">
        <v>467</v>
      </c>
      <c r="DA115" s="840">
        <f>$D$67*DC62</f>
        <v>154.52930404762188</v>
      </c>
      <c r="DB115" s="840">
        <f>IF(DA115&gt;DA107,DA107,DA115)</f>
        <v>154.52930404762188</v>
      </c>
      <c r="DC115" s="835"/>
      <c r="DD115" s="835"/>
      <c r="DE115" s="345"/>
      <c r="DF115" s="835" t="s">
        <v>467</v>
      </c>
      <c r="DG115" s="840">
        <f>$D$67*DI62</f>
        <v>154.97538683269067</v>
      </c>
      <c r="DH115" s="840">
        <f>IF(DG115&gt;DG107,DG107,DG115)</f>
        <v>154.97538683269067</v>
      </c>
      <c r="DI115" s="835"/>
      <c r="DJ115" s="835"/>
      <c r="DK115" s="345"/>
      <c r="DL115" s="835" t="s">
        <v>467</v>
      </c>
      <c r="DM115" s="840">
        <f>$D$67*DO62</f>
        <v>155.29606343929467</v>
      </c>
      <c r="DN115" s="840">
        <f>IF(DM115&gt;DM107,DM107,DM115)</f>
        <v>155.29606343929467</v>
      </c>
      <c r="DO115" s="835"/>
      <c r="DP115" s="835"/>
      <c r="DQ115" s="345"/>
      <c r="DR115" s="835" t="s">
        <v>467</v>
      </c>
      <c r="DS115" s="840">
        <f>$D$67*DU62</f>
        <v>155.52637672033347</v>
      </c>
      <c r="DT115" s="840">
        <f>IF(DS115&gt;DS107,DS107,DS115)</f>
        <v>155.52637672033347</v>
      </c>
      <c r="DU115" s="835"/>
      <c r="DV115" s="835"/>
      <c r="DW115" s="345"/>
      <c r="DX115" s="835" t="s">
        <v>467</v>
      </c>
      <c r="DY115" s="840">
        <f>$D$67*EA62</f>
        <v>155.69168069001879</v>
      </c>
      <c r="DZ115" s="840">
        <f>IF(DY115&gt;DY107,DY107,DY115)</f>
        <v>155.69168069001879</v>
      </c>
      <c r="EA115" s="835"/>
      <c r="EB115" s="835"/>
      <c r="EC115" s="345"/>
      <c r="ED115" s="835" t="s">
        <v>467</v>
      </c>
      <c r="EE115" s="840">
        <f>$D$67*EG62</f>
        <v>155.81026883774189</v>
      </c>
      <c r="EF115" s="840">
        <f>IF(EE115&gt;EE107,EE107,EE115)</f>
        <v>155.81026883774189</v>
      </c>
      <c r="EG115" s="835"/>
      <c r="EH115" s="835"/>
      <c r="EI115" s="345"/>
      <c r="EJ115" s="835" t="s">
        <v>467</v>
      </c>
      <c r="EK115" s="840">
        <f>$D$67*EM62</f>
        <v>155.89531432648621</v>
      </c>
      <c r="EL115" s="840">
        <f>IF(EK115&gt;EK107,EK107,EK115)</f>
        <v>155.89531432648621</v>
      </c>
      <c r="EM115" s="835"/>
      <c r="EN115" s="835"/>
      <c r="EO115" s="345"/>
      <c r="EP115" s="835" t="s">
        <v>467</v>
      </c>
      <c r="EQ115" s="840">
        <f>$D$67*ES62</f>
        <v>155.95628979256159</v>
      </c>
      <c r="ER115" s="840">
        <f>IF(EQ115&gt;EQ107,EQ107,EQ115)</f>
        <v>155.95628979256159</v>
      </c>
      <c r="ES115" s="835"/>
      <c r="ET115" s="835"/>
      <c r="EU115" s="345"/>
      <c r="EV115" s="835" t="s">
        <v>467</v>
      </c>
      <c r="EW115" s="840">
        <f>$D$67*EY62</f>
        <v>156</v>
      </c>
      <c r="EX115" s="840">
        <f>IF(EW115&gt;EW107,EW107,EW115)</f>
        <v>156</v>
      </c>
      <c r="EY115" s="835"/>
      <c r="EZ115" s="835"/>
      <c r="FA115" s="345"/>
      <c r="FB115" s="835" t="s">
        <v>467</v>
      </c>
      <c r="FC115" s="840">
        <f>$D$67*FE62</f>
        <v>156</v>
      </c>
      <c r="FD115" s="840">
        <f>IF(FC115&gt;FC107,FC107,FC115)</f>
        <v>156</v>
      </c>
      <c r="FE115" s="835"/>
      <c r="FF115" s="835"/>
      <c r="FG115" s="345"/>
      <c r="FH115" s="835" t="s">
        <v>467</v>
      </c>
      <c r="FI115" s="840">
        <f>$D$67*FK62</f>
        <v>156</v>
      </c>
      <c r="FJ115" s="840">
        <f>IF(FI115&gt;FI107,FI107,FI115)</f>
        <v>156</v>
      </c>
      <c r="FK115" s="835"/>
      <c r="FL115" s="835"/>
      <c r="FM115" s="345"/>
      <c r="FN115" s="835" t="s">
        <v>467</v>
      </c>
      <c r="FO115" s="840">
        <f>$D$67*FQ62</f>
        <v>156</v>
      </c>
      <c r="FP115" s="840">
        <f>IF(FO115&gt;FO107,FO107,FO115)</f>
        <v>156</v>
      </c>
      <c r="FQ115" s="835"/>
      <c r="FR115" s="835"/>
      <c r="FS115" s="345"/>
      <c r="FT115" s="835" t="s">
        <v>467</v>
      </c>
      <c r="FU115" s="840">
        <f>$D$67*FW62</f>
        <v>156</v>
      </c>
      <c r="FV115" s="840">
        <f>IF(FU115&gt;FU107,FU107,FU115)</f>
        <v>156</v>
      </c>
      <c r="FW115" s="835"/>
      <c r="FX115" s="835"/>
      <c r="FY115" s="345"/>
    </row>
    <row r="116" spans="1:181" ht="15" thickBot="1" x14ac:dyDescent="0.35">
      <c r="A116" s="19"/>
      <c r="B116" s="835"/>
      <c r="C116" s="835" t="s">
        <v>466</v>
      </c>
      <c r="D116" s="835" t="s">
        <v>465</v>
      </c>
      <c r="E116" s="835"/>
      <c r="F116" s="835"/>
      <c r="G116" s="345"/>
      <c r="H116" s="835"/>
      <c r="I116" s="835" t="s">
        <v>466</v>
      </c>
      <c r="J116" s="835" t="s">
        <v>465</v>
      </c>
      <c r="K116" s="835"/>
      <c r="L116" s="835"/>
      <c r="M116" s="345"/>
      <c r="N116" s="835"/>
      <c r="O116" s="835" t="s">
        <v>466</v>
      </c>
      <c r="P116" s="835" t="s">
        <v>465</v>
      </c>
      <c r="Q116" s="835"/>
      <c r="R116" s="835"/>
      <c r="S116" s="345"/>
      <c r="T116" s="835"/>
      <c r="U116" s="835" t="s">
        <v>466</v>
      </c>
      <c r="V116" s="835" t="s">
        <v>465</v>
      </c>
      <c r="W116" s="835"/>
      <c r="X116" s="835"/>
      <c r="Y116" s="345"/>
      <c r="Z116" s="835"/>
      <c r="AA116" s="835" t="s">
        <v>466</v>
      </c>
      <c r="AB116" s="835" t="s">
        <v>465</v>
      </c>
      <c r="AC116" s="835"/>
      <c r="AD116" s="835"/>
      <c r="AE116" s="345"/>
      <c r="AF116" s="835"/>
      <c r="AG116" s="835" t="s">
        <v>466</v>
      </c>
      <c r="AH116" s="835" t="s">
        <v>465</v>
      </c>
      <c r="AI116" s="835"/>
      <c r="AJ116" s="835"/>
      <c r="AK116" s="345"/>
      <c r="AL116" s="835"/>
      <c r="AM116" s="835" t="s">
        <v>466</v>
      </c>
      <c r="AN116" s="835" t="s">
        <v>465</v>
      </c>
      <c r="AO116" s="835"/>
      <c r="AP116" s="835"/>
      <c r="AQ116" s="345"/>
      <c r="AR116" s="835"/>
      <c r="AS116" s="835" t="s">
        <v>466</v>
      </c>
      <c r="AT116" s="835" t="s">
        <v>465</v>
      </c>
      <c r="AU116" s="835"/>
      <c r="AV116" s="835"/>
      <c r="AW116" s="345"/>
      <c r="AX116" s="835"/>
      <c r="AY116" s="835" t="s">
        <v>466</v>
      </c>
      <c r="AZ116" s="835" t="s">
        <v>465</v>
      </c>
      <c r="BA116" s="835"/>
      <c r="BB116" s="835"/>
      <c r="BC116" s="345"/>
      <c r="BD116" s="835"/>
      <c r="BE116" s="835" t="s">
        <v>466</v>
      </c>
      <c r="BF116" s="835" t="s">
        <v>465</v>
      </c>
      <c r="BG116" s="835"/>
      <c r="BH116" s="835"/>
      <c r="BI116" s="345"/>
      <c r="BJ116" s="835"/>
      <c r="BK116" s="835" t="s">
        <v>466</v>
      </c>
      <c r="BL116" s="835" t="s">
        <v>465</v>
      </c>
      <c r="BM116" s="835"/>
      <c r="BN116" s="835"/>
      <c r="BO116" s="345"/>
      <c r="BP116" s="835"/>
      <c r="BQ116" s="835" t="s">
        <v>466</v>
      </c>
      <c r="BR116" s="835" t="s">
        <v>465</v>
      </c>
      <c r="BS116" s="835"/>
      <c r="BT116" s="835"/>
      <c r="BU116" s="345"/>
      <c r="BV116" s="835"/>
      <c r="BW116" s="835" t="s">
        <v>466</v>
      </c>
      <c r="BX116" s="835" t="s">
        <v>465</v>
      </c>
      <c r="BY116" s="835"/>
      <c r="BZ116" s="835"/>
      <c r="CA116" s="345"/>
      <c r="CB116" s="835"/>
      <c r="CC116" s="835" t="s">
        <v>466</v>
      </c>
      <c r="CD116" s="835" t="s">
        <v>465</v>
      </c>
      <c r="CE116" s="835"/>
      <c r="CF116" s="835"/>
      <c r="CG116" s="345"/>
      <c r="CH116" s="835"/>
      <c r="CI116" s="835" t="s">
        <v>466</v>
      </c>
      <c r="CJ116" s="835" t="s">
        <v>465</v>
      </c>
      <c r="CK116" s="835"/>
      <c r="CL116" s="835"/>
      <c r="CM116" s="345"/>
      <c r="CN116" s="835"/>
      <c r="CO116" s="835" t="s">
        <v>466</v>
      </c>
      <c r="CP116" s="835" t="s">
        <v>465</v>
      </c>
      <c r="CQ116" s="835"/>
      <c r="CR116" s="835"/>
      <c r="CS116" s="345"/>
      <c r="CT116" s="835"/>
      <c r="CU116" s="835" t="s">
        <v>466</v>
      </c>
      <c r="CV116" s="835" t="s">
        <v>465</v>
      </c>
      <c r="CW116" s="835"/>
      <c r="CX116" s="835"/>
      <c r="CY116" s="345"/>
      <c r="CZ116" s="835"/>
      <c r="DA116" s="835" t="s">
        <v>466</v>
      </c>
      <c r="DB116" s="835" t="s">
        <v>465</v>
      </c>
      <c r="DC116" s="835"/>
      <c r="DD116" s="835"/>
      <c r="DE116" s="345"/>
      <c r="DF116" s="835"/>
      <c r="DG116" s="835" t="s">
        <v>466</v>
      </c>
      <c r="DH116" s="835" t="s">
        <v>465</v>
      </c>
      <c r="DI116" s="835"/>
      <c r="DJ116" s="835"/>
      <c r="DK116" s="345"/>
      <c r="DL116" s="835"/>
      <c r="DM116" s="835" t="s">
        <v>466</v>
      </c>
      <c r="DN116" s="835" t="s">
        <v>465</v>
      </c>
      <c r="DO116" s="835"/>
      <c r="DP116" s="835"/>
      <c r="DQ116" s="345"/>
      <c r="DR116" s="835"/>
      <c r="DS116" s="835" t="s">
        <v>466</v>
      </c>
      <c r="DT116" s="835" t="s">
        <v>465</v>
      </c>
      <c r="DU116" s="835"/>
      <c r="DV116" s="835"/>
      <c r="DW116" s="345"/>
      <c r="DX116" s="835"/>
      <c r="DY116" s="835" t="s">
        <v>466</v>
      </c>
      <c r="DZ116" s="835" t="s">
        <v>465</v>
      </c>
      <c r="EA116" s="835"/>
      <c r="EB116" s="835"/>
      <c r="EC116" s="345"/>
      <c r="ED116" s="835"/>
      <c r="EE116" s="835" t="s">
        <v>466</v>
      </c>
      <c r="EF116" s="835" t="s">
        <v>465</v>
      </c>
      <c r="EG116" s="835"/>
      <c r="EH116" s="835"/>
      <c r="EI116" s="345"/>
      <c r="EJ116" s="835"/>
      <c r="EK116" s="835" t="s">
        <v>466</v>
      </c>
      <c r="EL116" s="835" t="s">
        <v>465</v>
      </c>
      <c r="EM116" s="835"/>
      <c r="EN116" s="835"/>
      <c r="EO116" s="345"/>
      <c r="EP116" s="835"/>
      <c r="EQ116" s="835" t="s">
        <v>466</v>
      </c>
      <c r="ER116" s="835" t="s">
        <v>465</v>
      </c>
      <c r="ES116" s="835"/>
      <c r="ET116" s="835"/>
      <c r="EU116" s="345"/>
      <c r="EV116" s="835"/>
      <c r="EW116" s="835" t="s">
        <v>466</v>
      </c>
      <c r="EX116" s="835" t="s">
        <v>465</v>
      </c>
      <c r="EY116" s="835"/>
      <c r="EZ116" s="835"/>
      <c r="FA116" s="345"/>
      <c r="FB116" s="835"/>
      <c r="FC116" s="835" t="s">
        <v>466</v>
      </c>
      <c r="FD116" s="835" t="s">
        <v>465</v>
      </c>
      <c r="FE116" s="835"/>
      <c r="FF116" s="835"/>
      <c r="FG116" s="345"/>
      <c r="FH116" s="835"/>
      <c r="FI116" s="835" t="s">
        <v>466</v>
      </c>
      <c r="FJ116" s="835" t="s">
        <v>465</v>
      </c>
      <c r="FK116" s="835"/>
      <c r="FL116" s="835"/>
      <c r="FM116" s="345"/>
      <c r="FN116" s="835"/>
      <c r="FO116" s="835" t="s">
        <v>466</v>
      </c>
      <c r="FP116" s="835" t="s">
        <v>465</v>
      </c>
      <c r="FQ116" s="835"/>
      <c r="FR116" s="835"/>
      <c r="FS116" s="345"/>
      <c r="FT116" s="835"/>
      <c r="FU116" s="835" t="s">
        <v>466</v>
      </c>
      <c r="FV116" s="835" t="s">
        <v>465</v>
      </c>
      <c r="FW116" s="835"/>
      <c r="FX116" s="835"/>
      <c r="FY116" s="345"/>
    </row>
    <row r="117" spans="1:181" x14ac:dyDescent="0.3">
      <c r="A117" s="19"/>
      <c r="B117" s="838" t="s">
        <v>442</v>
      </c>
      <c r="C117" s="837">
        <f>IF(E105&lt;0,C81-D114,D112)</f>
        <v>0</v>
      </c>
      <c r="D117" s="837">
        <f>IF(E106&lt;0,C80-D115,D113)</f>
        <v>0</v>
      </c>
      <c r="E117" s="837">
        <f t="shared" ref="E117:E124" si="31">IF($E$70=1,D117*C117,0)</f>
        <v>0</v>
      </c>
      <c r="F117" s="836"/>
      <c r="G117" s="345"/>
      <c r="H117" s="838" t="s">
        <v>442</v>
      </c>
      <c r="I117" s="837">
        <f>IF(K105&lt;0,I81-J114,J112)</f>
        <v>18.472293465910607</v>
      </c>
      <c r="J117" s="837">
        <f>IF(K106&lt;0,I80-J115,J113)</f>
        <v>18.472293465910607</v>
      </c>
      <c r="K117" s="837">
        <f t="shared" ref="K117:K124" si="32">IF($E$70=1,J117*I117,0)</f>
        <v>341.22562589072368</v>
      </c>
      <c r="L117" s="836"/>
      <c r="M117" s="345"/>
      <c r="N117" s="838" t="s">
        <v>442</v>
      </c>
      <c r="O117" s="837">
        <f>IF(Q105&lt;0,O81-P114,P112)</f>
        <v>37.980362929557629</v>
      </c>
      <c r="P117" s="837">
        <f>IF(Q106&lt;0,O80-P115,P113)</f>
        <v>37.980362929557629</v>
      </c>
      <c r="Q117" s="837">
        <f t="shared" ref="Q117:Q124" si="33">IF($E$70=1,P117*O117,0)</f>
        <v>1442.5079682609153</v>
      </c>
      <c r="R117" s="836"/>
      <c r="S117" s="345"/>
      <c r="T117" s="838" t="s">
        <v>442</v>
      </c>
      <c r="U117" s="837">
        <f>IF(W105&lt;0,U81-V114,V112)</f>
        <v>57.488432393204654</v>
      </c>
      <c r="V117" s="837">
        <f>IF(W106&lt;0,U80-V115,V113)</f>
        <v>57.488432393204654</v>
      </c>
      <c r="W117" s="837">
        <f t="shared" ref="W117:W124" si="34">IF($E$70=1,V117*U117,0)</f>
        <v>3304.9198590280621</v>
      </c>
      <c r="X117" s="836"/>
      <c r="Y117" s="345"/>
      <c r="Z117" s="838" t="s">
        <v>442</v>
      </c>
      <c r="AA117" s="837">
        <f>IF(AC105&lt;0,AA81-AB114,AB112)</f>
        <v>75.960725859115243</v>
      </c>
      <c r="AB117" s="837">
        <f>IF(AC106&lt;0,AA80-AB115,AB113)</f>
        <v>75.960725859115243</v>
      </c>
      <c r="AC117" s="837">
        <f t="shared" ref="AC117:AC124" si="35">IF($E$70=1,AB117*AA117,0)</f>
        <v>5770.0318730436593</v>
      </c>
      <c r="AD117" s="836"/>
      <c r="AE117" s="345"/>
      <c r="AF117" s="838" t="s">
        <v>442</v>
      </c>
      <c r="AG117" s="837">
        <f>IF(AI105&lt;0,AG81-AH114,AH112)</f>
        <v>83.188053515384368</v>
      </c>
      <c r="AH117" s="837">
        <f>IF(AI106&lt;0,AG80-AH115,AH113)</f>
        <v>83.188053515384368</v>
      </c>
      <c r="AI117" s="837">
        <f t="shared" ref="AI117:AI124" si="36">IF($E$70=1,AH117*AG117,0)</f>
        <v>6920.2522476784534</v>
      </c>
      <c r="AJ117" s="836"/>
      <c r="AK117" s="345"/>
      <c r="AL117" s="838" t="s">
        <v>442</v>
      </c>
      <c r="AM117" s="837">
        <f>IF(AO105&lt;0,AM81-AN114,AN112)</f>
        <v>66.740815111857614</v>
      </c>
      <c r="AN117" s="837">
        <f>IF(AO106&lt;0,AM80-AN115,AN113)</f>
        <v>66.740815111857614</v>
      </c>
      <c r="AO117" s="837">
        <f t="shared" ref="AO117:AO124" si="37">IF($E$70=1,AN117*AM117,0)</f>
        <v>4454.3364017951617</v>
      </c>
      <c r="AP117" s="836"/>
      <c r="AQ117" s="345"/>
      <c r="AR117" s="838" t="s">
        <v>442</v>
      </c>
      <c r="AS117" s="837">
        <f>IF(AU105&lt;0,AS81-AT114,AT112)</f>
        <v>53.181443363291336</v>
      </c>
      <c r="AT117" s="837">
        <f>IF(AU106&lt;0,AS80-AT115,AT113)</f>
        <v>53.181443363291336</v>
      </c>
      <c r="AU117" s="837">
        <f t="shared" ref="AU117:AU124" si="38">IF($E$70=1,AT117*AS117,0)</f>
        <v>2828.2659182029643</v>
      </c>
      <c r="AV117" s="836"/>
      <c r="AW117" s="345"/>
      <c r="AX117" s="838" t="s">
        <v>442</v>
      </c>
      <c r="AY117" s="837">
        <f>IF(BA105&lt;0,AY81-AZ114,AZ112)</f>
        <v>42.36811878513862</v>
      </c>
      <c r="AZ117" s="837">
        <f>IF(BA106&lt;0,AY80-AZ115,AZ113)</f>
        <v>42.36811878513862</v>
      </c>
      <c r="BA117" s="837">
        <f t="shared" ref="BA117:BA124" si="39">IF($E$70=1,AZ117*AY117,0)</f>
        <v>1795.0574893916159</v>
      </c>
      <c r="BB117" s="836"/>
      <c r="BC117" s="345"/>
      <c r="BD117" s="838" t="s">
        <v>442</v>
      </c>
      <c r="BE117" s="837">
        <f>IF(BG105&lt;0,BE81-BF114,BF112)</f>
        <v>33.970903317463211</v>
      </c>
      <c r="BF117" s="837">
        <f>IF(BG106&lt;0,BE80-BF115,BF113)</f>
        <v>33.970903317463211</v>
      </c>
      <c r="BG117" s="837">
        <f t="shared" ref="BG117:BG124" si="40">IF($E$70=1,BF117*BE117,0)</f>
        <v>1154.022272204433</v>
      </c>
      <c r="BH117" s="836"/>
      <c r="BI117" s="345"/>
      <c r="BJ117" s="838" t="s">
        <v>442</v>
      </c>
      <c r="BK117" s="837">
        <f>IF(BM105&lt;0,BK81-BL114,BL112)</f>
        <v>27.58355594439692</v>
      </c>
      <c r="BL117" s="837">
        <f>IF(BM106&lt;0,BK80-BL115,BL113)</f>
        <v>27.58355594439692</v>
      </c>
      <c r="BM117" s="837">
        <f t="shared" ref="BM117:BM124" si="41">IF($E$70=1,BL117*BK117,0)</f>
        <v>760.85255853767467</v>
      </c>
      <c r="BN117" s="836"/>
      <c r="BO117" s="345"/>
      <c r="BP117" s="838" t="s">
        <v>442</v>
      </c>
      <c r="BQ117" s="837">
        <f>IF(BS105&lt;0,BQ81-BR114,BR112)</f>
        <v>22.801110555963675</v>
      </c>
      <c r="BR117" s="837">
        <f>IF(BS106&lt;0,BQ80-BR115,BR113)</f>
        <v>22.801110555963675</v>
      </c>
      <c r="BS117" s="837">
        <f t="shared" ref="BS117:BS124" si="42">IF($E$70=1,BR117*BQ117,0)</f>
        <v>519.8906425852781</v>
      </c>
      <c r="BT117" s="836"/>
      <c r="BU117" s="345"/>
      <c r="BV117" s="838" t="s">
        <v>442</v>
      </c>
      <c r="BW117" s="837">
        <f>IF(BY105&lt;0,BW81-BX114,BX112)</f>
        <v>19.262472122457723</v>
      </c>
      <c r="BX117" s="837">
        <f>IF(BY106&lt;0,BW80-BX115,BX113)</f>
        <v>19.262472122457723</v>
      </c>
      <c r="BY117" s="837">
        <f t="shared" ref="BY117:BY124" si="43">IF($E$70=1,BX117*BW117,0)</f>
        <v>371.04283226846093</v>
      </c>
      <c r="BZ117" s="836"/>
      <c r="CA117" s="345"/>
      <c r="CB117" s="838" t="s">
        <v>442</v>
      </c>
      <c r="CC117" s="837">
        <f>IF(CE105&lt;0,CC81-CD114,CD112)</f>
        <v>16.667032929238644</v>
      </c>
      <c r="CD117" s="837">
        <f>IF(CE106&lt;0,CC80-CD115,CD113)</f>
        <v>16.667032929238644</v>
      </c>
      <c r="CE117" s="837">
        <f t="shared" ref="CE117:CE124" si="44">IF($E$70=1,CD117*CC117,0)</f>
        <v>277.78998666432528</v>
      </c>
      <c r="CF117" s="836"/>
      <c r="CG117" s="345"/>
      <c r="CH117" s="838" t="s">
        <v>442</v>
      </c>
      <c r="CI117" s="837">
        <f>IF(CK105&lt;0,CI81-CJ114,CJ112)</f>
        <v>14.775618540418407</v>
      </c>
      <c r="CJ117" s="837">
        <f>IF(CK106&lt;0,CI80-CJ115,CJ113)</f>
        <v>14.775618540418407</v>
      </c>
      <c r="CK117" s="837">
        <f t="shared" ref="CK117:CK124" si="45">IF($E$70=1,CJ117*CI117,0)</f>
        <v>218.31890325195616</v>
      </c>
      <c r="CL117" s="836"/>
      <c r="CM117" s="345"/>
      <c r="CN117" s="838" t="s">
        <v>442</v>
      </c>
      <c r="CO117" s="837">
        <f>IF(CQ105&lt;0,CO81-CP114,CP112)</f>
        <v>13.403722833734236</v>
      </c>
      <c r="CP117" s="837">
        <f>IF(CQ106&lt;0,CO80-CP115,CP113)</f>
        <v>13.403722833734236</v>
      </c>
      <c r="CQ117" s="837">
        <f t="shared" ref="CQ117:CQ124" si="46">IF($E$70=1,CP117*CO117,0)</f>
        <v>179.65978580356852</v>
      </c>
      <c r="CR117" s="836"/>
      <c r="CS117" s="345"/>
      <c r="CT117" s="838" t="s">
        <v>442</v>
      </c>
      <c r="CU117" s="837">
        <f>IF(CW105&lt;0,CU81-CV114,CV112)</f>
        <v>12.412037592144088</v>
      </c>
      <c r="CV117" s="837">
        <f>IF(CW106&lt;0,CU80-CV115,CV113)</f>
        <v>12.412037592144088</v>
      </c>
      <c r="CW117" s="837">
        <f t="shared" ref="CW117:CW124" si="47">IF($E$70=1,CV117*CU117,0)</f>
        <v>154.05867718879801</v>
      </c>
      <c r="CX117" s="836"/>
      <c r="CY117" s="345"/>
      <c r="CZ117" s="838" t="s">
        <v>442</v>
      </c>
      <c r="DA117" s="837">
        <f>IF(DC105&lt;0,DA81-DB114,DB112)</f>
        <v>11.696956868128609</v>
      </c>
      <c r="DB117" s="837">
        <f>IF(DC106&lt;0,DA80-DB115,DB113)</f>
        <v>11.696956868128609</v>
      </c>
      <c r="DC117" s="837">
        <f t="shared" ref="DC117:DC124" si="48">IF($E$70=1,DB117*DA117,0)</f>
        <v>136.81879997486104</v>
      </c>
      <c r="DD117" s="836"/>
      <c r="DE117" s="345"/>
      <c r="DF117" s="838" t="s">
        <v>442</v>
      </c>
      <c r="DG117" s="837">
        <f>IF(DI105&lt;0,DG81-DH114,DH112)</f>
        <v>11.182245962279978</v>
      </c>
      <c r="DH117" s="837">
        <f>IF(DI106&lt;0,DG80-DH115,DH113)</f>
        <v>11.182245962279978</v>
      </c>
      <c r="DI117" s="837">
        <f t="shared" ref="DI117:DI124" si="49">IF($E$70=1,DH117*DG117,0)</f>
        <v>125.04262476092688</v>
      </c>
      <c r="DJ117" s="836"/>
      <c r="DK117" s="345"/>
      <c r="DL117" s="838" t="s">
        <v>442</v>
      </c>
      <c r="DM117" s="837">
        <f>IF(DO105&lt;0,DM81-DN114,DN112)</f>
        <v>10.812234493121537</v>
      </c>
      <c r="DN117" s="837">
        <f>IF(DO106&lt;0,DM80-DN115,DN113)</f>
        <v>10.812234493121537</v>
      </c>
      <c r="DO117" s="837">
        <f t="shared" ref="DO117:DO124" si="50">IF($E$70=1,DN117*DM117,0)</f>
        <v>116.90441473424713</v>
      </c>
      <c r="DP117" s="836"/>
      <c r="DQ117" s="345"/>
      <c r="DR117" s="838" t="s">
        <v>442</v>
      </c>
      <c r="DS117" s="837">
        <f>IF(DU105&lt;0,DS81-DT114,DT112)</f>
        <v>10.546488399615214</v>
      </c>
      <c r="DT117" s="837">
        <f>IF(DU106&lt;0,DS80-DT115,DT113)</f>
        <v>10.546488399615214</v>
      </c>
      <c r="DU117" s="837">
        <f t="shared" ref="DU117:DU124" si="51">IF($E$70=1,DT117*DS117,0)</f>
        <v>111.22841756321827</v>
      </c>
      <c r="DV117" s="836"/>
      <c r="DW117" s="345"/>
      <c r="DX117" s="838" t="s">
        <v>442</v>
      </c>
      <c r="DY117" s="837">
        <f>IF(EA105&lt;0,DY81-DZ114,DZ112)</f>
        <v>10.355753049978318</v>
      </c>
      <c r="DZ117" s="837">
        <f>IF(EA106&lt;0,DY80-DZ115,DZ113)</f>
        <v>10.355753049978318</v>
      </c>
      <c r="EA117" s="837">
        <f t="shared" ref="EA117:EA124" si="52">IF($E$70=1,DZ117*DY117,0)</f>
        <v>107.24162123213524</v>
      </c>
      <c r="EB117" s="836"/>
      <c r="EC117" s="345"/>
      <c r="ED117" s="838" t="s">
        <v>442</v>
      </c>
      <c r="EE117" s="837">
        <f>IF(EG105&lt;0,EE81-EF114,EF112)</f>
        <v>10.218920571836293</v>
      </c>
      <c r="EF117" s="837">
        <f>IF(EG106&lt;0,EE80-EF115,EF113)</f>
        <v>10.218920571836293</v>
      </c>
      <c r="EG117" s="837">
        <f t="shared" ref="EG117:EG124" si="53">IF($E$70=1,EF117*EE117,0)</f>
        <v>104.42633765349899</v>
      </c>
      <c r="EH117" s="836"/>
      <c r="EI117" s="345"/>
      <c r="EJ117" s="838" t="s">
        <v>442</v>
      </c>
      <c r="EK117" s="837">
        <f>IF(EM105&lt;0,EK81-EL114,EL112)</f>
        <v>10.120791161746666</v>
      </c>
      <c r="EL117" s="837">
        <f>IF(EM106&lt;0,EK80-EL115,EL113)</f>
        <v>10.120791161746666</v>
      </c>
      <c r="EM117" s="837">
        <f t="shared" ref="EM117:EM124" si="54">IF($E$70=1,EL117*EK117,0)</f>
        <v>102.43041373968944</v>
      </c>
      <c r="EN117" s="836"/>
      <c r="EO117" s="345"/>
      <c r="EP117" s="838" t="s">
        <v>442</v>
      </c>
      <c r="EQ117" s="837">
        <f>IF(ES105&lt;0,EQ81-ER114,ER112)</f>
        <v>10.050434854736636</v>
      </c>
      <c r="ER117" s="837">
        <f>IF(ES106&lt;0,EQ80-ER115,ER113)</f>
        <v>10.050434854736636</v>
      </c>
      <c r="ES117" s="837">
        <f t="shared" ref="ES117:ES124" si="55">IF($E$70=1,ER117*EQ117,0)</f>
        <v>101.01124076930503</v>
      </c>
      <c r="ET117" s="836"/>
      <c r="EU117" s="345"/>
      <c r="EV117" s="838" t="s">
        <v>442</v>
      </c>
      <c r="EW117" s="837">
        <f>IF(EY105&lt;0,EW81-EX114,EX112)</f>
        <v>10</v>
      </c>
      <c r="EX117" s="837">
        <f>IF(EY106&lt;0,EW80-EX115,EX113)</f>
        <v>10</v>
      </c>
      <c r="EY117" s="837">
        <f t="shared" ref="EY117:EY124" si="56">IF($E$70=1,EX117*EW117,0)</f>
        <v>100</v>
      </c>
      <c r="EZ117" s="836"/>
      <c r="FA117" s="345"/>
      <c r="FB117" s="838" t="s">
        <v>442</v>
      </c>
      <c r="FC117" s="837">
        <f>IF(FE105&lt;0,FC81-FD114,FD112)</f>
        <v>10</v>
      </c>
      <c r="FD117" s="837">
        <f>IF(FE106&lt;0,FC80-FD115,FD113)</f>
        <v>10</v>
      </c>
      <c r="FE117" s="837">
        <f t="shared" ref="FE117:FE124" si="57">IF($E$70=1,FD117*FC117,0)</f>
        <v>100</v>
      </c>
      <c r="FF117" s="836"/>
      <c r="FG117" s="345"/>
      <c r="FH117" s="838" t="s">
        <v>442</v>
      </c>
      <c r="FI117" s="837">
        <f>IF(FK105&lt;0,FI81-FJ114,FJ112)</f>
        <v>10</v>
      </c>
      <c r="FJ117" s="837">
        <f>IF(FK106&lt;0,FI80-FJ115,FJ113)</f>
        <v>10</v>
      </c>
      <c r="FK117" s="837">
        <f t="shared" ref="FK117:FK124" si="58">IF($E$70=1,FJ117*FI117,0)</f>
        <v>100</v>
      </c>
      <c r="FL117" s="836"/>
      <c r="FM117" s="345"/>
      <c r="FN117" s="838" t="s">
        <v>442</v>
      </c>
      <c r="FO117" s="837">
        <f>IF(FQ105&lt;0,FO81-FP114,FP112)</f>
        <v>10</v>
      </c>
      <c r="FP117" s="837">
        <f>IF(FQ106&lt;0,FO80-FP115,FP113)</f>
        <v>10</v>
      </c>
      <c r="FQ117" s="837">
        <f t="shared" ref="FQ117:FQ124" si="59">IF($E$70=1,FP117*FO117,0)</f>
        <v>100</v>
      </c>
      <c r="FR117" s="836"/>
      <c r="FS117" s="345"/>
      <c r="FT117" s="838" t="s">
        <v>442</v>
      </c>
      <c r="FU117" s="837">
        <f>IF(FW105&lt;0,FU81-FV114,FV112)</f>
        <v>10</v>
      </c>
      <c r="FV117" s="837">
        <f>IF(FW106&lt;0,FU80-FV115,FV113)</f>
        <v>10</v>
      </c>
      <c r="FW117" s="837">
        <f t="shared" ref="FW117:FW124" si="60">IF($E$70=1,FV117*FU117,0)</f>
        <v>100</v>
      </c>
      <c r="FX117" s="836"/>
      <c r="FY117" s="345"/>
    </row>
    <row r="118" spans="1:181" x14ac:dyDescent="0.3">
      <c r="A118" s="19"/>
      <c r="B118" s="827" t="s">
        <v>441</v>
      </c>
      <c r="C118" s="835">
        <f>IF(E105&lt;0,F105,C81-(C112+C114))</f>
        <v>190</v>
      </c>
      <c r="D118" s="835">
        <f>IF(E106&lt;0,C80-D115,D113)</f>
        <v>0</v>
      </c>
      <c r="E118" s="835">
        <f t="shared" si="31"/>
        <v>0</v>
      </c>
      <c r="F118" s="834"/>
      <c r="G118" s="345"/>
      <c r="H118" s="827" t="s">
        <v>441</v>
      </c>
      <c r="I118" s="835">
        <f>IF(K105&lt;0,L105,I81-(I112+I114))</f>
        <v>150.213521765731</v>
      </c>
      <c r="J118" s="835">
        <f>IF(K106&lt;0,I80-J115,J113)</f>
        <v>18.472293465910607</v>
      </c>
      <c r="K118" s="835">
        <f t="shared" si="32"/>
        <v>2774.7882566045337</v>
      </c>
      <c r="L118" s="834"/>
      <c r="M118" s="345"/>
      <c r="N118" s="827" t="s">
        <v>441</v>
      </c>
      <c r="O118" s="835">
        <f>IF(Q105&lt;0,R105,O81-(O112+O114))</f>
        <v>108.19614138249125</v>
      </c>
      <c r="P118" s="835">
        <f>IF(Q106&lt;0,O80-P115,P113)</f>
        <v>37.980362929557629</v>
      </c>
      <c r="Q118" s="835">
        <f t="shared" si="33"/>
        <v>4109.3287172847467</v>
      </c>
      <c r="R118" s="834"/>
      <c r="S118" s="345"/>
      <c r="T118" s="827" t="s">
        <v>441</v>
      </c>
      <c r="U118" s="835">
        <f>IF(W105&lt;0,X105,U81-(U112+U114))</f>
        <v>66.178760999251509</v>
      </c>
      <c r="V118" s="835">
        <f>IF(W106&lt;0,U80-V115,V113)</f>
        <v>57.488432393204654</v>
      </c>
      <c r="W118" s="835">
        <f t="shared" si="34"/>
        <v>3804.5132275715191</v>
      </c>
      <c r="X118" s="834"/>
      <c r="Y118" s="345"/>
      <c r="Z118" s="827" t="s">
        <v>441</v>
      </c>
      <c r="AA118" s="835">
        <f>IF(AC105&lt;0,AD105,AA81-(AA112+AA114))</f>
        <v>26.392282764982554</v>
      </c>
      <c r="AB118" s="835">
        <f>IF(AC106&lt;0,AA80-AB115,AB113)</f>
        <v>75.960725859115243</v>
      </c>
      <c r="AC118" s="835">
        <f t="shared" si="35"/>
        <v>2004.7769559070919</v>
      </c>
      <c r="AD118" s="834"/>
      <c r="AE118" s="345"/>
      <c r="AF118" s="827" t="s">
        <v>441</v>
      </c>
      <c r="AG118" s="835">
        <f>IF(AI105&lt;0,AJ105,AG81-(AG112+AG114))</f>
        <v>9.3823001046158367</v>
      </c>
      <c r="AH118" s="835">
        <f>IF(AI106&lt;0,AG80-AH115,AH113)</f>
        <v>83.188053515384368</v>
      </c>
      <c r="AI118" s="835">
        <f t="shared" si="36"/>
        <v>780.49528320017862</v>
      </c>
      <c r="AJ118" s="834"/>
      <c r="AK118" s="345"/>
      <c r="AL118" s="827" t="s">
        <v>441</v>
      </c>
      <c r="AM118" s="835">
        <f>IF(AO105&lt;0,AP105,AM81-(AM112+AM114))</f>
        <v>40.083811791199111</v>
      </c>
      <c r="AN118" s="835">
        <f>IF(AO106&lt;0,AM80-AN115,AN113)</f>
        <v>66.740815111857614</v>
      </c>
      <c r="AO118" s="835">
        <f t="shared" si="37"/>
        <v>2675.2262717349181</v>
      </c>
      <c r="AP118" s="834"/>
      <c r="AQ118" s="345"/>
      <c r="AR118" s="827" t="s">
        <v>441</v>
      </c>
      <c r="AS118" s="835">
        <f>IF(AU105&lt;0,AV105,AS81-(AS112+AS114))</f>
        <v>65.394639055189515</v>
      </c>
      <c r="AT118" s="835">
        <f>IF(AU106&lt;0,AS80-AT115,AT113)</f>
        <v>53.181443363291336</v>
      </c>
      <c r="AU118" s="835">
        <f t="shared" si="38"/>
        <v>3477.7812931764411</v>
      </c>
      <c r="AV118" s="834"/>
      <c r="AW118" s="345"/>
      <c r="AX118" s="827" t="s">
        <v>441</v>
      </c>
      <c r="AY118" s="835">
        <f>IF(BA105&lt;0,BB105,AY81-(AY112+AY114))</f>
        <v>85.579511601074586</v>
      </c>
      <c r="AZ118" s="835">
        <f>IF(BA106&lt;0,AY80-AZ115,AZ113)</f>
        <v>42.36811878513862</v>
      </c>
      <c r="BA118" s="835">
        <f t="shared" si="39"/>
        <v>3625.8429130884765</v>
      </c>
      <c r="BB118" s="834"/>
      <c r="BC118" s="345"/>
      <c r="BD118" s="827" t="s">
        <v>441</v>
      </c>
      <c r="BE118" s="835">
        <f>IF(BG105&lt;0,BH105,BE81-(BE112+BE114))</f>
        <v>101.25431380740201</v>
      </c>
      <c r="BF118" s="835">
        <f>IF(BG106&lt;0,BE80-BF115,BF113)</f>
        <v>33.970903317463211</v>
      </c>
      <c r="BG118" s="835">
        <f t="shared" si="40"/>
        <v>3439.700504827334</v>
      </c>
      <c r="BH118" s="834"/>
      <c r="BI118" s="345"/>
      <c r="BJ118" s="827" t="s">
        <v>441</v>
      </c>
      <c r="BK118" s="835">
        <f>IF(BM105&lt;0,BN105,BK81-(BK112+BK114))</f>
        <v>113.17736223712575</v>
      </c>
      <c r="BL118" s="835">
        <f>IF(BM106&lt;0,BK80-BL115,BL113)</f>
        <v>27.58355594439692</v>
      </c>
      <c r="BM118" s="835">
        <f t="shared" si="41"/>
        <v>3121.8341029070334</v>
      </c>
      <c r="BN118" s="834"/>
      <c r="BO118" s="345"/>
      <c r="BP118" s="827" t="s">
        <v>441</v>
      </c>
      <c r="BQ118" s="835">
        <f>IF(BS105&lt;0,BT105,BQ81-(BQ112+BQ114))</f>
        <v>122.1045936288678</v>
      </c>
      <c r="BR118" s="835">
        <f>IF(BS106&lt;0,BQ80-BR115,BR113)</f>
        <v>22.801110555963675</v>
      </c>
      <c r="BS118" s="835">
        <f t="shared" si="42"/>
        <v>2784.1203387228325</v>
      </c>
      <c r="BT118" s="834"/>
      <c r="BU118" s="345"/>
      <c r="BV118" s="827" t="s">
        <v>441</v>
      </c>
      <c r="BW118" s="835">
        <f>IF(BY105&lt;0,BZ105,BW81-(BW112+BW114))</f>
        <v>128.71005203807891</v>
      </c>
      <c r="BX118" s="835">
        <f>IF(BY106&lt;0,BW80-BX115,BX113)</f>
        <v>19.262472122457723</v>
      </c>
      <c r="BY118" s="835">
        <f t="shared" si="43"/>
        <v>2479.2737892635778</v>
      </c>
      <c r="BZ118" s="834"/>
      <c r="CA118" s="345"/>
      <c r="CB118" s="827" t="s">
        <v>441</v>
      </c>
      <c r="CC118" s="835">
        <f>IF(CE105&lt;0,CF105,CC81-(CC112+CC114))</f>
        <v>133.55487186542121</v>
      </c>
      <c r="CD118" s="835">
        <f>IF(CE106&lt;0,CC80-CD115,CD113)</f>
        <v>16.667032929238644</v>
      </c>
      <c r="CE118" s="835">
        <f t="shared" si="44"/>
        <v>2225.9634472412231</v>
      </c>
      <c r="CF118" s="834"/>
      <c r="CG118" s="345"/>
      <c r="CH118" s="827" t="s">
        <v>441</v>
      </c>
      <c r="CI118" s="835">
        <f>IF(CK105&lt;0,CL105,CI81-(CI112+CI114))</f>
        <v>137.08551205788564</v>
      </c>
      <c r="CJ118" s="835">
        <f>IF(CK106&lt;0,CI80-CJ115,CJ113)</f>
        <v>14.775618540418407</v>
      </c>
      <c r="CK118" s="835">
        <f t="shared" si="45"/>
        <v>2025.5232335852461</v>
      </c>
      <c r="CL118" s="834"/>
      <c r="CM118" s="345"/>
      <c r="CN118" s="827" t="s">
        <v>441</v>
      </c>
      <c r="CO118" s="835">
        <f>IF(CQ105&lt;0,CR105,CO81-(CO112+CO114))</f>
        <v>139.64638404369609</v>
      </c>
      <c r="CP118" s="835">
        <f>IF(CQ106&lt;0,CO80-CP115,CP113)</f>
        <v>13.403722833734236</v>
      </c>
      <c r="CQ118" s="835">
        <f t="shared" si="46"/>
        <v>1871.7814264549095</v>
      </c>
      <c r="CR118" s="834"/>
      <c r="CS118" s="345"/>
      <c r="CT118" s="827" t="s">
        <v>441</v>
      </c>
      <c r="CU118" s="835">
        <f>IF(CW105&lt;0,CX105,CU81-(CU112+CU114))</f>
        <v>141.49752982799771</v>
      </c>
      <c r="CV118" s="835">
        <f>IF(CW106&lt;0,CU80-CV115,CV113)</f>
        <v>12.412037592144088</v>
      </c>
      <c r="CW118" s="835">
        <f t="shared" si="47"/>
        <v>1756.272659420637</v>
      </c>
      <c r="CX118" s="834"/>
      <c r="CY118" s="345"/>
      <c r="CZ118" s="827" t="s">
        <v>441</v>
      </c>
      <c r="DA118" s="835">
        <f>IF(DC105&lt;0,DD105,DA81-(DA112+DA114))</f>
        <v>142.83234717949327</v>
      </c>
      <c r="DB118" s="835">
        <f>IF(DC106&lt;0,DA80-DB115,DB113)</f>
        <v>11.696956868128609</v>
      </c>
      <c r="DC118" s="835">
        <f t="shared" si="48"/>
        <v>1670.7038043321038</v>
      </c>
      <c r="DD118" s="834"/>
      <c r="DE118" s="345"/>
      <c r="DF118" s="827" t="s">
        <v>441</v>
      </c>
      <c r="DG118" s="835">
        <f>IF(DI105&lt;0,DJ105,DG81-(DG112+DG114))</f>
        <v>143.7931408704107</v>
      </c>
      <c r="DH118" s="835">
        <f>IF(DI106&lt;0,DG80-DH115,DH113)</f>
        <v>11.182245962279978</v>
      </c>
      <c r="DI118" s="835">
        <f t="shared" si="49"/>
        <v>1607.9302689017061</v>
      </c>
      <c r="DJ118" s="834"/>
      <c r="DK118" s="345"/>
      <c r="DL118" s="827" t="s">
        <v>441</v>
      </c>
      <c r="DM118" s="835">
        <f>IF(DO105&lt;0,DP105,DM81-(DM112+DM114))</f>
        <v>144.48382894617313</v>
      </c>
      <c r="DN118" s="835">
        <f>IF(DO106&lt;0,DM80-DN115,DN113)</f>
        <v>10.812234493121537</v>
      </c>
      <c r="DO118" s="835">
        <f t="shared" si="50"/>
        <v>1562.1930390300852</v>
      </c>
      <c r="DP118" s="834"/>
      <c r="DQ118" s="345"/>
      <c r="DR118" s="827" t="s">
        <v>441</v>
      </c>
      <c r="DS118" s="835">
        <f>IF(DU105&lt;0,DV105,DS81-(DS112+DS114))</f>
        <v>144.97988832071826</v>
      </c>
      <c r="DT118" s="835">
        <f>IF(DU106&lt;0,DS80-DT115,DT113)</f>
        <v>10.546488399615214</v>
      </c>
      <c r="DU118" s="835">
        <f t="shared" si="51"/>
        <v>1529.0287103519643</v>
      </c>
      <c r="DV118" s="834"/>
      <c r="DW118" s="345"/>
      <c r="DX118" s="827" t="s">
        <v>441</v>
      </c>
      <c r="DY118" s="835">
        <f>IF(EA105&lt;0,EB105,DY81-(DY112+DY114))</f>
        <v>145.33592764004047</v>
      </c>
      <c r="DZ118" s="835">
        <f>IF(EA106&lt;0,DY80-DZ115,DZ113)</f>
        <v>10.355753049978318</v>
      </c>
      <c r="EA118" s="835">
        <f t="shared" si="52"/>
        <v>1505.0629759297772</v>
      </c>
      <c r="EB118" s="834"/>
      <c r="EC118" s="345"/>
      <c r="ED118" s="827" t="s">
        <v>441</v>
      </c>
      <c r="EE118" s="835">
        <f>IF(EG105&lt;0,EH105,EE81-(EE112+EE114))</f>
        <v>145.59134826590559</v>
      </c>
      <c r="EF118" s="835">
        <f>IF(EG106&lt;0,EE80-EF115,EF113)</f>
        <v>10.218920571836293</v>
      </c>
      <c r="EG118" s="835">
        <f t="shared" si="53"/>
        <v>1487.7864238758448</v>
      </c>
      <c r="EH118" s="834"/>
      <c r="EI118" s="345"/>
      <c r="EJ118" s="827" t="s">
        <v>441</v>
      </c>
      <c r="EK118" s="835">
        <f>IF(EM105&lt;0,EN105,EK81-(EK112+EK114))</f>
        <v>145.77452316473955</v>
      </c>
      <c r="EL118" s="835">
        <f>IF(EM106&lt;0,EK80-EL115,EL113)</f>
        <v>10.120791161746666</v>
      </c>
      <c r="EM118" s="835">
        <f t="shared" si="54"/>
        <v>1475.3535056535306</v>
      </c>
      <c r="EN118" s="834"/>
      <c r="EO118" s="345"/>
      <c r="EP118" s="827" t="s">
        <v>441</v>
      </c>
      <c r="EQ118" s="835">
        <f>IF(ES105&lt;0,ET105,EQ81-(EQ112+EQ114))</f>
        <v>145.90585493782496</v>
      </c>
      <c r="ER118" s="835">
        <f>IF(ES106&lt;0,EQ80-ER115,ER113)</f>
        <v>10.050434854736636</v>
      </c>
      <c r="ES118" s="835">
        <f t="shared" si="55"/>
        <v>1466.4172899772634</v>
      </c>
      <c r="ET118" s="834"/>
      <c r="EU118" s="345"/>
      <c r="EV118" s="827" t="s">
        <v>441</v>
      </c>
      <c r="EW118" s="835">
        <f>IF(EY105&lt;0,EZ105,EW81-(EW112+EW114))</f>
        <v>146</v>
      </c>
      <c r="EX118" s="835">
        <f>IF(EY106&lt;0,EW80-EX115,EX113)</f>
        <v>10</v>
      </c>
      <c r="EY118" s="835">
        <f t="shared" si="56"/>
        <v>1460</v>
      </c>
      <c r="EZ118" s="834"/>
      <c r="FA118" s="345"/>
      <c r="FB118" s="827" t="s">
        <v>441</v>
      </c>
      <c r="FC118" s="835">
        <f>IF(FE105&lt;0,FF105,FC81-(FC112+FC114))</f>
        <v>146</v>
      </c>
      <c r="FD118" s="835">
        <f>IF(FE106&lt;0,FC80-FD115,FD113)</f>
        <v>10</v>
      </c>
      <c r="FE118" s="835">
        <f t="shared" si="57"/>
        <v>1460</v>
      </c>
      <c r="FF118" s="834"/>
      <c r="FG118" s="345"/>
      <c r="FH118" s="827" t="s">
        <v>441</v>
      </c>
      <c r="FI118" s="835">
        <f>IF(FK105&lt;0,FL105,FI81-(FI112+FI114))</f>
        <v>146</v>
      </c>
      <c r="FJ118" s="835">
        <f>IF(FK106&lt;0,FI80-FJ115,FJ113)</f>
        <v>10</v>
      </c>
      <c r="FK118" s="835">
        <f t="shared" si="58"/>
        <v>1460</v>
      </c>
      <c r="FL118" s="834"/>
      <c r="FM118" s="345"/>
      <c r="FN118" s="827" t="s">
        <v>441</v>
      </c>
      <c r="FO118" s="835">
        <f>IF(FQ105&lt;0,FR105,FO81-(FO112+FO114))</f>
        <v>146</v>
      </c>
      <c r="FP118" s="835">
        <f>IF(FQ106&lt;0,FO80-FP115,FP113)</f>
        <v>10</v>
      </c>
      <c r="FQ118" s="835">
        <f t="shared" si="59"/>
        <v>1460</v>
      </c>
      <c r="FR118" s="834"/>
      <c r="FS118" s="345"/>
      <c r="FT118" s="827" t="s">
        <v>441</v>
      </c>
      <c r="FU118" s="835">
        <f>IF(FW105&lt;0,FX105,FU81-(FU112+FU114))</f>
        <v>146</v>
      </c>
      <c r="FV118" s="835">
        <f>IF(FW106&lt;0,FU80-FV115,FV113)</f>
        <v>10</v>
      </c>
      <c r="FW118" s="835">
        <f t="shared" si="60"/>
        <v>1460</v>
      </c>
      <c r="FX118" s="834"/>
      <c r="FY118" s="345"/>
    </row>
    <row r="119" spans="1:181" x14ac:dyDescent="0.3">
      <c r="A119" s="19"/>
      <c r="B119" s="827" t="s">
        <v>440</v>
      </c>
      <c r="C119" s="835">
        <f>IF(E105&lt;0,C81-D112,D114)</f>
        <v>0</v>
      </c>
      <c r="D119" s="835">
        <f>IF(E106&lt;0,C80-D115,D113)</f>
        <v>0</v>
      </c>
      <c r="E119" s="835">
        <f t="shared" si="31"/>
        <v>0</v>
      </c>
      <c r="F119" s="834"/>
      <c r="G119" s="345"/>
      <c r="H119" s="827" t="s">
        <v>440</v>
      </c>
      <c r="I119" s="835">
        <f>IF(K105&lt;0,I81-J112,J114)</f>
        <v>18.472293465910607</v>
      </c>
      <c r="J119" s="835">
        <f>IF(K106&lt;0,I80-J115,J113)</f>
        <v>18.472293465910607</v>
      </c>
      <c r="K119" s="835">
        <f t="shared" si="32"/>
        <v>341.22562589072368</v>
      </c>
      <c r="L119" s="834"/>
      <c r="M119" s="345"/>
      <c r="N119" s="827" t="s">
        <v>440</v>
      </c>
      <c r="O119" s="835">
        <f>IF(Q105&lt;0,O81-P112,P114)</f>
        <v>37.980362929557629</v>
      </c>
      <c r="P119" s="835">
        <f>IF(Q106&lt;0,O80-P115,P113)</f>
        <v>37.980362929557629</v>
      </c>
      <c r="Q119" s="835">
        <f t="shared" si="33"/>
        <v>1442.5079682609153</v>
      </c>
      <c r="R119" s="834"/>
      <c r="S119" s="345"/>
      <c r="T119" s="827" t="s">
        <v>440</v>
      </c>
      <c r="U119" s="835">
        <f>IF(W105&lt;0,U81-V112,V114)</f>
        <v>57.488432393204654</v>
      </c>
      <c r="V119" s="835">
        <f>IF(W106&lt;0,U80-V115,V113)</f>
        <v>57.488432393204654</v>
      </c>
      <c r="W119" s="835">
        <f t="shared" si="34"/>
        <v>3304.9198590280621</v>
      </c>
      <c r="X119" s="834"/>
      <c r="Y119" s="345"/>
      <c r="Z119" s="827" t="s">
        <v>440</v>
      </c>
      <c r="AA119" s="835">
        <f>IF(AC105&lt;0,AA81-AB112,AB114)</f>
        <v>75.960725859115243</v>
      </c>
      <c r="AB119" s="835">
        <f>IF(AC106&lt;0,AA80-AB115,AB113)</f>
        <v>75.960725859115243</v>
      </c>
      <c r="AC119" s="835">
        <f t="shared" si="35"/>
        <v>5770.0318730436593</v>
      </c>
      <c r="AD119" s="834"/>
      <c r="AE119" s="345"/>
      <c r="AF119" s="827" t="s">
        <v>440</v>
      </c>
      <c r="AG119" s="835">
        <f>IF(AI105&lt;0,AG81-AH112,AH114)</f>
        <v>83.188053515384368</v>
      </c>
      <c r="AH119" s="835">
        <f>IF(AI106&lt;0,AG80-AH115,AH113)</f>
        <v>83.188053515384368</v>
      </c>
      <c r="AI119" s="835">
        <f t="shared" si="36"/>
        <v>6920.2522476784534</v>
      </c>
      <c r="AJ119" s="834"/>
      <c r="AK119" s="345"/>
      <c r="AL119" s="827" t="s">
        <v>440</v>
      </c>
      <c r="AM119" s="835">
        <f>IF(AO105&lt;0,AM81-AN112,AN114)</f>
        <v>66.740815111857614</v>
      </c>
      <c r="AN119" s="835">
        <f>IF(AO106&lt;0,AM80-AN115,AN113)</f>
        <v>66.740815111857614</v>
      </c>
      <c r="AO119" s="835">
        <f t="shared" si="37"/>
        <v>4454.3364017951617</v>
      </c>
      <c r="AP119" s="834"/>
      <c r="AQ119" s="345"/>
      <c r="AR119" s="827" t="s">
        <v>440</v>
      </c>
      <c r="AS119" s="835">
        <f>IF(AU105&lt;0,AS81-AT112,AT114)</f>
        <v>53.181443363291336</v>
      </c>
      <c r="AT119" s="835">
        <f>IF(AU106&lt;0,AS80-AT115,AT113)</f>
        <v>53.181443363291336</v>
      </c>
      <c r="AU119" s="835">
        <f t="shared" si="38"/>
        <v>2828.2659182029643</v>
      </c>
      <c r="AV119" s="834"/>
      <c r="AW119" s="345"/>
      <c r="AX119" s="827" t="s">
        <v>440</v>
      </c>
      <c r="AY119" s="835">
        <f>IF(BA105&lt;0,AY81-AZ112,AZ114)</f>
        <v>42.36811878513862</v>
      </c>
      <c r="AZ119" s="835">
        <f>IF(BA106&lt;0,AY80-AZ115,AZ113)</f>
        <v>42.36811878513862</v>
      </c>
      <c r="BA119" s="835">
        <f t="shared" si="39"/>
        <v>1795.0574893916159</v>
      </c>
      <c r="BB119" s="834"/>
      <c r="BC119" s="345"/>
      <c r="BD119" s="827" t="s">
        <v>440</v>
      </c>
      <c r="BE119" s="835">
        <f>IF(BG105&lt;0,BE81-BF112,BF114)</f>
        <v>33.970903317463211</v>
      </c>
      <c r="BF119" s="835">
        <f>IF(BG106&lt;0,BE80-BF115,BF113)</f>
        <v>33.970903317463211</v>
      </c>
      <c r="BG119" s="835">
        <f t="shared" si="40"/>
        <v>1154.022272204433</v>
      </c>
      <c r="BH119" s="834"/>
      <c r="BI119" s="345"/>
      <c r="BJ119" s="827" t="s">
        <v>440</v>
      </c>
      <c r="BK119" s="835">
        <f>IF(BM105&lt;0,BK81-BL112,BL114)</f>
        <v>27.58355594439692</v>
      </c>
      <c r="BL119" s="835">
        <f>IF(BM106&lt;0,BK80-BL115,BL113)</f>
        <v>27.58355594439692</v>
      </c>
      <c r="BM119" s="835">
        <f t="shared" si="41"/>
        <v>760.85255853767467</v>
      </c>
      <c r="BN119" s="834"/>
      <c r="BO119" s="345"/>
      <c r="BP119" s="827" t="s">
        <v>440</v>
      </c>
      <c r="BQ119" s="835">
        <f>IF(BS105&lt;0,BQ81-BR112,BR114)</f>
        <v>22.801110555963675</v>
      </c>
      <c r="BR119" s="835">
        <f>IF(BS106&lt;0,BQ80-BR115,BR113)</f>
        <v>22.801110555963675</v>
      </c>
      <c r="BS119" s="835">
        <f t="shared" si="42"/>
        <v>519.8906425852781</v>
      </c>
      <c r="BT119" s="834"/>
      <c r="BU119" s="345"/>
      <c r="BV119" s="827" t="s">
        <v>440</v>
      </c>
      <c r="BW119" s="835">
        <f>IF(BY105&lt;0,BW81-BX112,BX114)</f>
        <v>19.262472122457723</v>
      </c>
      <c r="BX119" s="835">
        <f>IF(BY106&lt;0,BW80-BX115,BX113)</f>
        <v>19.262472122457723</v>
      </c>
      <c r="BY119" s="835">
        <f t="shared" si="43"/>
        <v>371.04283226846093</v>
      </c>
      <c r="BZ119" s="834"/>
      <c r="CA119" s="345"/>
      <c r="CB119" s="827" t="s">
        <v>440</v>
      </c>
      <c r="CC119" s="835">
        <f>IF(CE105&lt;0,CC81-CD112,CD114)</f>
        <v>16.667032929238644</v>
      </c>
      <c r="CD119" s="835">
        <f>IF(CE106&lt;0,CC80-CD115,CD113)</f>
        <v>16.667032929238644</v>
      </c>
      <c r="CE119" s="835">
        <f t="shared" si="44"/>
        <v>277.78998666432528</v>
      </c>
      <c r="CF119" s="834"/>
      <c r="CG119" s="345"/>
      <c r="CH119" s="827" t="s">
        <v>440</v>
      </c>
      <c r="CI119" s="835">
        <f>IF(CK105&lt;0,CI81-CJ112,CJ114)</f>
        <v>14.775618540418407</v>
      </c>
      <c r="CJ119" s="835">
        <f>IF(CK106&lt;0,CI80-CJ115,CJ113)</f>
        <v>14.775618540418407</v>
      </c>
      <c r="CK119" s="835">
        <f t="shared" si="45"/>
        <v>218.31890325195616</v>
      </c>
      <c r="CL119" s="834"/>
      <c r="CM119" s="345"/>
      <c r="CN119" s="827" t="s">
        <v>440</v>
      </c>
      <c r="CO119" s="835">
        <f>IF(CQ105&lt;0,CO81-CP112,CP114)</f>
        <v>13.403722833734236</v>
      </c>
      <c r="CP119" s="835">
        <f>IF(CQ106&lt;0,CO80-CP115,CP113)</f>
        <v>13.403722833734236</v>
      </c>
      <c r="CQ119" s="835">
        <f t="shared" si="46"/>
        <v>179.65978580356852</v>
      </c>
      <c r="CR119" s="834"/>
      <c r="CS119" s="345"/>
      <c r="CT119" s="827" t="s">
        <v>440</v>
      </c>
      <c r="CU119" s="835">
        <f>IF(CW105&lt;0,CU81-CV112,CV114)</f>
        <v>12.412037592144088</v>
      </c>
      <c r="CV119" s="835">
        <f>IF(CW106&lt;0,CU80-CV115,CV113)</f>
        <v>12.412037592144088</v>
      </c>
      <c r="CW119" s="835">
        <f t="shared" si="47"/>
        <v>154.05867718879801</v>
      </c>
      <c r="CX119" s="834"/>
      <c r="CY119" s="345"/>
      <c r="CZ119" s="827" t="s">
        <v>440</v>
      </c>
      <c r="DA119" s="835">
        <f>IF(DC105&lt;0,DA81-DB112,DB114)</f>
        <v>11.696956868128609</v>
      </c>
      <c r="DB119" s="835">
        <f>IF(DC106&lt;0,DA80-DB115,DB113)</f>
        <v>11.696956868128609</v>
      </c>
      <c r="DC119" s="835">
        <f t="shared" si="48"/>
        <v>136.81879997486104</v>
      </c>
      <c r="DD119" s="834"/>
      <c r="DE119" s="345"/>
      <c r="DF119" s="827" t="s">
        <v>440</v>
      </c>
      <c r="DG119" s="835">
        <f>IF(DI105&lt;0,DG81-DH112,DH114)</f>
        <v>11.182245962279978</v>
      </c>
      <c r="DH119" s="835">
        <f>IF(DI106&lt;0,DG80-DH115,DH113)</f>
        <v>11.182245962279978</v>
      </c>
      <c r="DI119" s="835">
        <f t="shared" si="49"/>
        <v>125.04262476092688</v>
      </c>
      <c r="DJ119" s="834"/>
      <c r="DK119" s="345"/>
      <c r="DL119" s="827" t="s">
        <v>440</v>
      </c>
      <c r="DM119" s="835">
        <f>IF(DO105&lt;0,DM81-DN112,DN114)</f>
        <v>10.812234493121537</v>
      </c>
      <c r="DN119" s="835">
        <f>IF(DO106&lt;0,DM80-DN115,DN113)</f>
        <v>10.812234493121537</v>
      </c>
      <c r="DO119" s="835">
        <f t="shared" si="50"/>
        <v>116.90441473424713</v>
      </c>
      <c r="DP119" s="834"/>
      <c r="DQ119" s="345"/>
      <c r="DR119" s="827" t="s">
        <v>440</v>
      </c>
      <c r="DS119" s="835">
        <f>IF(DU105&lt;0,DS81-DT112,DT114)</f>
        <v>10.546488399615214</v>
      </c>
      <c r="DT119" s="835">
        <f>IF(DU106&lt;0,DS80-DT115,DT113)</f>
        <v>10.546488399615214</v>
      </c>
      <c r="DU119" s="835">
        <f t="shared" si="51"/>
        <v>111.22841756321827</v>
      </c>
      <c r="DV119" s="834"/>
      <c r="DW119" s="345"/>
      <c r="DX119" s="827" t="s">
        <v>440</v>
      </c>
      <c r="DY119" s="835">
        <f>IF(EA105&lt;0,DY81-DZ112,DZ114)</f>
        <v>10.355753049978318</v>
      </c>
      <c r="DZ119" s="835">
        <f>IF(EA106&lt;0,DY80-DZ115,DZ113)</f>
        <v>10.355753049978318</v>
      </c>
      <c r="EA119" s="835">
        <f t="shared" si="52"/>
        <v>107.24162123213524</v>
      </c>
      <c r="EB119" s="834"/>
      <c r="EC119" s="345"/>
      <c r="ED119" s="827" t="s">
        <v>440</v>
      </c>
      <c r="EE119" s="835">
        <f>IF(EG105&lt;0,EE81-EF112,EF114)</f>
        <v>10.218920571836293</v>
      </c>
      <c r="EF119" s="835">
        <f>IF(EG106&lt;0,EE80-EF115,EF113)</f>
        <v>10.218920571836293</v>
      </c>
      <c r="EG119" s="835">
        <f t="shared" si="53"/>
        <v>104.42633765349899</v>
      </c>
      <c r="EH119" s="834"/>
      <c r="EI119" s="345"/>
      <c r="EJ119" s="827" t="s">
        <v>440</v>
      </c>
      <c r="EK119" s="835">
        <f>IF(EM105&lt;0,EK81-EL112,EL114)</f>
        <v>10.120791161746666</v>
      </c>
      <c r="EL119" s="835">
        <f>IF(EM106&lt;0,EK80-EL115,EL113)</f>
        <v>10.120791161746666</v>
      </c>
      <c r="EM119" s="835">
        <f t="shared" si="54"/>
        <v>102.43041373968944</v>
      </c>
      <c r="EN119" s="834"/>
      <c r="EO119" s="345"/>
      <c r="EP119" s="827" t="s">
        <v>440</v>
      </c>
      <c r="EQ119" s="835">
        <f>IF(ES105&lt;0,EQ81-ER112,ER114)</f>
        <v>10.050434854736636</v>
      </c>
      <c r="ER119" s="835">
        <f>IF(ES106&lt;0,EQ80-ER115,ER113)</f>
        <v>10.050434854736636</v>
      </c>
      <c r="ES119" s="835">
        <f t="shared" si="55"/>
        <v>101.01124076930503</v>
      </c>
      <c r="ET119" s="834"/>
      <c r="EU119" s="345"/>
      <c r="EV119" s="827" t="s">
        <v>440</v>
      </c>
      <c r="EW119" s="835">
        <f>IF(EY105&lt;0,EW81-EX112,EX114)</f>
        <v>10</v>
      </c>
      <c r="EX119" s="835">
        <f>IF(EY106&lt;0,EW80-EX115,EX113)</f>
        <v>10</v>
      </c>
      <c r="EY119" s="835">
        <f t="shared" si="56"/>
        <v>100</v>
      </c>
      <c r="EZ119" s="834"/>
      <c r="FA119" s="345"/>
      <c r="FB119" s="827" t="s">
        <v>440</v>
      </c>
      <c r="FC119" s="835">
        <f>IF(FE105&lt;0,FC81-FD112,FD114)</f>
        <v>10</v>
      </c>
      <c r="FD119" s="835">
        <f>IF(FE106&lt;0,FC80-FD115,FD113)</f>
        <v>10</v>
      </c>
      <c r="FE119" s="835">
        <f t="shared" si="57"/>
        <v>100</v>
      </c>
      <c r="FF119" s="834"/>
      <c r="FG119" s="345"/>
      <c r="FH119" s="827" t="s">
        <v>440</v>
      </c>
      <c r="FI119" s="835">
        <f>IF(FK105&lt;0,FI81-FJ112,FJ114)</f>
        <v>10</v>
      </c>
      <c r="FJ119" s="835">
        <f>IF(FK106&lt;0,FI80-FJ115,FJ113)</f>
        <v>10</v>
      </c>
      <c r="FK119" s="835">
        <f t="shared" si="58"/>
        <v>100</v>
      </c>
      <c r="FL119" s="834"/>
      <c r="FM119" s="345"/>
      <c r="FN119" s="827" t="s">
        <v>440</v>
      </c>
      <c r="FO119" s="835">
        <f>IF(FQ105&lt;0,FO81-FP112,FP114)</f>
        <v>10</v>
      </c>
      <c r="FP119" s="835">
        <f>IF(FQ106&lt;0,FO80-FP115,FP113)</f>
        <v>10</v>
      </c>
      <c r="FQ119" s="835">
        <f t="shared" si="59"/>
        <v>100</v>
      </c>
      <c r="FR119" s="834"/>
      <c r="FS119" s="345"/>
      <c r="FT119" s="827" t="s">
        <v>440</v>
      </c>
      <c r="FU119" s="835">
        <f>IF(FW105&lt;0,FU81-FV112,FV114)</f>
        <v>10</v>
      </c>
      <c r="FV119" s="835">
        <f>IF(FW106&lt;0,FU80-FV115,FV113)</f>
        <v>10</v>
      </c>
      <c r="FW119" s="835">
        <f t="shared" si="60"/>
        <v>100</v>
      </c>
      <c r="FX119" s="834"/>
      <c r="FY119" s="345"/>
    </row>
    <row r="120" spans="1:181" x14ac:dyDescent="0.3">
      <c r="A120" s="19"/>
      <c r="B120" s="827" t="s">
        <v>439</v>
      </c>
      <c r="C120" s="835">
        <f>IF(E105&lt;0,C81-D112,D114)</f>
        <v>0</v>
      </c>
      <c r="D120" s="835">
        <f>F106</f>
        <v>190</v>
      </c>
      <c r="E120" s="835">
        <f t="shared" si="31"/>
        <v>0</v>
      </c>
      <c r="F120" s="834"/>
      <c r="G120" s="345"/>
      <c r="H120" s="827" t="s">
        <v>439</v>
      </c>
      <c r="I120" s="835">
        <f>IF(K105&lt;0,I81-J112,J114)</f>
        <v>18.472293465910607</v>
      </c>
      <c r="J120" s="835">
        <f>L106</f>
        <v>150.213521765731</v>
      </c>
      <c r="K120" s="835">
        <f t="shared" si="32"/>
        <v>2774.7882566045337</v>
      </c>
      <c r="L120" s="834"/>
      <c r="M120" s="345"/>
      <c r="N120" s="827" t="s">
        <v>439</v>
      </c>
      <c r="O120" s="835">
        <f>IF(Q105&lt;0,O81-P112,P114)</f>
        <v>37.980362929557629</v>
      </c>
      <c r="P120" s="835">
        <f>R106</f>
        <v>108.19614138249125</v>
      </c>
      <c r="Q120" s="835">
        <f t="shared" si="33"/>
        <v>4109.3287172847467</v>
      </c>
      <c r="R120" s="834"/>
      <c r="S120" s="345"/>
      <c r="T120" s="827" t="s">
        <v>439</v>
      </c>
      <c r="U120" s="835">
        <f>IF(W105&lt;0,U81-V112,V114)</f>
        <v>57.488432393204654</v>
      </c>
      <c r="V120" s="835">
        <f>X106</f>
        <v>66.178760999251509</v>
      </c>
      <c r="W120" s="835">
        <f t="shared" si="34"/>
        <v>3804.5132275715191</v>
      </c>
      <c r="X120" s="834"/>
      <c r="Y120" s="345"/>
      <c r="Z120" s="827" t="s">
        <v>439</v>
      </c>
      <c r="AA120" s="835">
        <f>IF(AC105&lt;0,AA81-AB112,AB114)</f>
        <v>75.960725859115243</v>
      </c>
      <c r="AB120" s="835">
        <f>AD106</f>
        <v>26.392282764982554</v>
      </c>
      <c r="AC120" s="835">
        <f t="shared" si="35"/>
        <v>2004.7769559070919</v>
      </c>
      <c r="AD120" s="834"/>
      <c r="AE120" s="345"/>
      <c r="AF120" s="827" t="s">
        <v>439</v>
      </c>
      <c r="AG120" s="835">
        <f>IF(AI105&lt;0,AG81-AH112,AH114)</f>
        <v>83.188053515384368</v>
      </c>
      <c r="AH120" s="835">
        <f>AJ106</f>
        <v>9.3823001046158367</v>
      </c>
      <c r="AI120" s="835">
        <f t="shared" si="36"/>
        <v>780.49528320017862</v>
      </c>
      <c r="AJ120" s="834"/>
      <c r="AK120" s="345"/>
      <c r="AL120" s="827" t="s">
        <v>439</v>
      </c>
      <c r="AM120" s="835">
        <f>IF(AO105&lt;0,AM81-AN112,AN114)</f>
        <v>66.740815111857614</v>
      </c>
      <c r="AN120" s="835">
        <f>AP106</f>
        <v>40.083811791199111</v>
      </c>
      <c r="AO120" s="835">
        <f t="shared" si="37"/>
        <v>2675.2262717349181</v>
      </c>
      <c r="AP120" s="834"/>
      <c r="AQ120" s="345"/>
      <c r="AR120" s="827" t="s">
        <v>439</v>
      </c>
      <c r="AS120" s="835">
        <f>IF(AU105&lt;0,AS81-AT112,AT114)</f>
        <v>53.181443363291336</v>
      </c>
      <c r="AT120" s="835">
        <f>AV106</f>
        <v>65.394639055189515</v>
      </c>
      <c r="AU120" s="835">
        <f t="shared" si="38"/>
        <v>3477.7812931764411</v>
      </c>
      <c r="AV120" s="834"/>
      <c r="AW120" s="345"/>
      <c r="AX120" s="827" t="s">
        <v>439</v>
      </c>
      <c r="AY120" s="835">
        <f>IF(BA105&lt;0,AY81-AZ112,AZ114)</f>
        <v>42.36811878513862</v>
      </c>
      <c r="AZ120" s="835">
        <f>BB106</f>
        <v>85.579511601074586</v>
      </c>
      <c r="BA120" s="835">
        <f t="shared" si="39"/>
        <v>3625.8429130884765</v>
      </c>
      <c r="BB120" s="834"/>
      <c r="BC120" s="345"/>
      <c r="BD120" s="827" t="s">
        <v>439</v>
      </c>
      <c r="BE120" s="835">
        <f>IF(BG105&lt;0,BE81-BF112,BF114)</f>
        <v>33.970903317463211</v>
      </c>
      <c r="BF120" s="835">
        <f>BH106</f>
        <v>101.25431380740201</v>
      </c>
      <c r="BG120" s="835">
        <f t="shared" si="40"/>
        <v>3439.700504827334</v>
      </c>
      <c r="BH120" s="834"/>
      <c r="BI120" s="345"/>
      <c r="BJ120" s="827" t="s">
        <v>439</v>
      </c>
      <c r="BK120" s="835">
        <f>IF(BM105&lt;0,BK81-BL112,BL114)</f>
        <v>27.58355594439692</v>
      </c>
      <c r="BL120" s="835">
        <f>BN106</f>
        <v>113.17736223712575</v>
      </c>
      <c r="BM120" s="835">
        <f t="shared" si="41"/>
        <v>3121.8341029070334</v>
      </c>
      <c r="BN120" s="834"/>
      <c r="BO120" s="345"/>
      <c r="BP120" s="827" t="s">
        <v>439</v>
      </c>
      <c r="BQ120" s="835">
        <f>IF(BS105&lt;0,BQ81-BR112,BR114)</f>
        <v>22.801110555963675</v>
      </c>
      <c r="BR120" s="835">
        <f>BT106</f>
        <v>122.1045936288678</v>
      </c>
      <c r="BS120" s="835">
        <f t="shared" si="42"/>
        <v>2784.1203387228325</v>
      </c>
      <c r="BT120" s="834"/>
      <c r="BU120" s="345"/>
      <c r="BV120" s="827" t="s">
        <v>439</v>
      </c>
      <c r="BW120" s="835">
        <f>IF(BY105&lt;0,BW81-BX112,BX114)</f>
        <v>19.262472122457723</v>
      </c>
      <c r="BX120" s="835">
        <f>BZ106</f>
        <v>128.71005203807891</v>
      </c>
      <c r="BY120" s="835">
        <f t="shared" si="43"/>
        <v>2479.2737892635778</v>
      </c>
      <c r="BZ120" s="834"/>
      <c r="CA120" s="345"/>
      <c r="CB120" s="827" t="s">
        <v>439</v>
      </c>
      <c r="CC120" s="835">
        <f>IF(CE105&lt;0,CC81-CD112,CD114)</f>
        <v>16.667032929238644</v>
      </c>
      <c r="CD120" s="835">
        <f>CF106</f>
        <v>133.55487186542121</v>
      </c>
      <c r="CE120" s="835">
        <f t="shared" si="44"/>
        <v>2225.9634472412231</v>
      </c>
      <c r="CF120" s="834"/>
      <c r="CG120" s="345"/>
      <c r="CH120" s="827" t="s">
        <v>439</v>
      </c>
      <c r="CI120" s="835">
        <f>IF(CK105&lt;0,CI81-CJ112,CJ114)</f>
        <v>14.775618540418407</v>
      </c>
      <c r="CJ120" s="835">
        <f>CL106</f>
        <v>137.08551205788564</v>
      </c>
      <c r="CK120" s="835">
        <f t="shared" si="45"/>
        <v>2025.5232335852461</v>
      </c>
      <c r="CL120" s="834"/>
      <c r="CM120" s="345"/>
      <c r="CN120" s="827" t="s">
        <v>439</v>
      </c>
      <c r="CO120" s="835">
        <f>IF(CQ105&lt;0,CO81-CP112,CP114)</f>
        <v>13.403722833734236</v>
      </c>
      <c r="CP120" s="835">
        <f>CR106</f>
        <v>139.64638404369609</v>
      </c>
      <c r="CQ120" s="835">
        <f t="shared" si="46"/>
        <v>1871.7814264549095</v>
      </c>
      <c r="CR120" s="834"/>
      <c r="CS120" s="345"/>
      <c r="CT120" s="827" t="s">
        <v>439</v>
      </c>
      <c r="CU120" s="835">
        <f>IF(CW105&lt;0,CU81-CV112,CV114)</f>
        <v>12.412037592144088</v>
      </c>
      <c r="CV120" s="835">
        <f>CX106</f>
        <v>141.49752982799771</v>
      </c>
      <c r="CW120" s="835">
        <f t="shared" si="47"/>
        <v>1756.272659420637</v>
      </c>
      <c r="CX120" s="834"/>
      <c r="CY120" s="345"/>
      <c r="CZ120" s="827" t="s">
        <v>439</v>
      </c>
      <c r="DA120" s="835">
        <f>IF(DC105&lt;0,DA81-DB112,DB114)</f>
        <v>11.696956868128609</v>
      </c>
      <c r="DB120" s="835">
        <f>DD106</f>
        <v>142.83234717949327</v>
      </c>
      <c r="DC120" s="835">
        <f t="shared" si="48"/>
        <v>1670.7038043321038</v>
      </c>
      <c r="DD120" s="834"/>
      <c r="DE120" s="345"/>
      <c r="DF120" s="827" t="s">
        <v>439</v>
      </c>
      <c r="DG120" s="835">
        <f>IF(DI105&lt;0,DG81-DH112,DH114)</f>
        <v>11.182245962279978</v>
      </c>
      <c r="DH120" s="835">
        <f>DJ106</f>
        <v>143.7931408704107</v>
      </c>
      <c r="DI120" s="835">
        <f t="shared" si="49"/>
        <v>1607.9302689017061</v>
      </c>
      <c r="DJ120" s="834"/>
      <c r="DK120" s="345"/>
      <c r="DL120" s="827" t="s">
        <v>439</v>
      </c>
      <c r="DM120" s="835">
        <f>IF(DO105&lt;0,DM81-DN112,DN114)</f>
        <v>10.812234493121537</v>
      </c>
      <c r="DN120" s="835">
        <f>DP106</f>
        <v>144.48382894617313</v>
      </c>
      <c r="DO120" s="835">
        <f t="shared" si="50"/>
        <v>1562.1930390300852</v>
      </c>
      <c r="DP120" s="834"/>
      <c r="DQ120" s="345"/>
      <c r="DR120" s="827" t="s">
        <v>439</v>
      </c>
      <c r="DS120" s="835">
        <f>IF(DU105&lt;0,DS81-DT112,DT114)</f>
        <v>10.546488399615214</v>
      </c>
      <c r="DT120" s="835">
        <f>DV106</f>
        <v>144.97988832071826</v>
      </c>
      <c r="DU120" s="835">
        <f t="shared" si="51"/>
        <v>1529.0287103519643</v>
      </c>
      <c r="DV120" s="834"/>
      <c r="DW120" s="345"/>
      <c r="DX120" s="827" t="s">
        <v>439</v>
      </c>
      <c r="DY120" s="835">
        <f>IF(EA105&lt;0,DY81-DZ112,DZ114)</f>
        <v>10.355753049978318</v>
      </c>
      <c r="DZ120" s="835">
        <f>EB106</f>
        <v>145.33592764004047</v>
      </c>
      <c r="EA120" s="835">
        <f t="shared" si="52"/>
        <v>1505.0629759297772</v>
      </c>
      <c r="EB120" s="834"/>
      <c r="EC120" s="345"/>
      <c r="ED120" s="827" t="s">
        <v>439</v>
      </c>
      <c r="EE120" s="835">
        <f>IF(EG105&lt;0,EE81-EF112,EF114)</f>
        <v>10.218920571836293</v>
      </c>
      <c r="EF120" s="835">
        <f>EH106</f>
        <v>145.59134826590559</v>
      </c>
      <c r="EG120" s="835">
        <f t="shared" si="53"/>
        <v>1487.7864238758448</v>
      </c>
      <c r="EH120" s="834"/>
      <c r="EI120" s="345"/>
      <c r="EJ120" s="827" t="s">
        <v>439</v>
      </c>
      <c r="EK120" s="835">
        <f>IF(EM105&lt;0,EK81-EL112,EL114)</f>
        <v>10.120791161746666</v>
      </c>
      <c r="EL120" s="835">
        <f>EN106</f>
        <v>145.77452316473955</v>
      </c>
      <c r="EM120" s="835">
        <f t="shared" si="54"/>
        <v>1475.3535056535306</v>
      </c>
      <c r="EN120" s="834"/>
      <c r="EO120" s="345"/>
      <c r="EP120" s="827" t="s">
        <v>439</v>
      </c>
      <c r="EQ120" s="835">
        <f>IF(ES105&lt;0,EQ81-ER112,ER114)</f>
        <v>10.050434854736636</v>
      </c>
      <c r="ER120" s="835">
        <f>ET106</f>
        <v>145.90585493782496</v>
      </c>
      <c r="ES120" s="835">
        <f t="shared" si="55"/>
        <v>1466.4172899772634</v>
      </c>
      <c r="ET120" s="834"/>
      <c r="EU120" s="345"/>
      <c r="EV120" s="827" t="s">
        <v>439</v>
      </c>
      <c r="EW120" s="835">
        <f>IF(EY105&lt;0,EW81-EX112,EX114)</f>
        <v>10</v>
      </c>
      <c r="EX120" s="835">
        <f>EZ106</f>
        <v>146</v>
      </c>
      <c r="EY120" s="835">
        <f t="shared" si="56"/>
        <v>1460</v>
      </c>
      <c r="EZ120" s="834"/>
      <c r="FA120" s="345"/>
      <c r="FB120" s="827" t="s">
        <v>439</v>
      </c>
      <c r="FC120" s="835">
        <f>IF(FE105&lt;0,FC81-FD112,FD114)</f>
        <v>10</v>
      </c>
      <c r="FD120" s="835">
        <f>FF106</f>
        <v>146</v>
      </c>
      <c r="FE120" s="835">
        <f t="shared" si="57"/>
        <v>1460</v>
      </c>
      <c r="FF120" s="834"/>
      <c r="FG120" s="345"/>
      <c r="FH120" s="827" t="s">
        <v>439</v>
      </c>
      <c r="FI120" s="835">
        <f>IF(FK105&lt;0,FI81-FJ112,FJ114)</f>
        <v>10</v>
      </c>
      <c r="FJ120" s="835">
        <f>FL106</f>
        <v>146</v>
      </c>
      <c r="FK120" s="835">
        <f t="shared" si="58"/>
        <v>1460</v>
      </c>
      <c r="FL120" s="834"/>
      <c r="FM120" s="345"/>
      <c r="FN120" s="827" t="s">
        <v>439</v>
      </c>
      <c r="FO120" s="835">
        <f>IF(FQ105&lt;0,FO81-FP112,FP114)</f>
        <v>10</v>
      </c>
      <c r="FP120" s="835">
        <f>FR106</f>
        <v>146</v>
      </c>
      <c r="FQ120" s="835">
        <f t="shared" si="59"/>
        <v>1460</v>
      </c>
      <c r="FR120" s="834"/>
      <c r="FS120" s="345"/>
      <c r="FT120" s="827" t="s">
        <v>439</v>
      </c>
      <c r="FU120" s="835">
        <f>IF(FW105&lt;0,FU81-FV112,FV114)</f>
        <v>10</v>
      </c>
      <c r="FV120" s="835">
        <f>FX106</f>
        <v>146</v>
      </c>
      <c r="FW120" s="835">
        <f t="shared" si="60"/>
        <v>1460</v>
      </c>
      <c r="FX120" s="834"/>
      <c r="FY120" s="345"/>
    </row>
    <row r="121" spans="1:181" x14ac:dyDescent="0.3">
      <c r="A121" s="19"/>
      <c r="B121" s="827" t="s">
        <v>438</v>
      </c>
      <c r="C121" s="835">
        <f>IF(E105&lt;0,C81-D112,D114)</f>
        <v>0</v>
      </c>
      <c r="D121" s="835">
        <f>IF(E106&lt;0,C80-D113,D115)</f>
        <v>0</v>
      </c>
      <c r="E121" s="835">
        <f t="shared" si="31"/>
        <v>0</v>
      </c>
      <c r="F121" s="834"/>
      <c r="G121" s="345"/>
      <c r="H121" s="827" t="s">
        <v>438</v>
      </c>
      <c r="I121" s="835">
        <f>IF(K105&lt;0,I81-J112,J114)</f>
        <v>18.472293465910607</v>
      </c>
      <c r="J121" s="835">
        <f>IF(K106&lt;0,I80-J113,J115)</f>
        <v>18.472293465910607</v>
      </c>
      <c r="K121" s="835">
        <f t="shared" si="32"/>
        <v>341.22562589072368</v>
      </c>
      <c r="L121" s="834"/>
      <c r="M121" s="345"/>
      <c r="N121" s="827" t="s">
        <v>438</v>
      </c>
      <c r="O121" s="835">
        <f>IF(Q105&lt;0,O81-P112,P114)</f>
        <v>37.980362929557629</v>
      </c>
      <c r="P121" s="835">
        <f>IF(Q106&lt;0,O80-P113,P115)</f>
        <v>37.980362929557629</v>
      </c>
      <c r="Q121" s="835">
        <f t="shared" si="33"/>
        <v>1442.5079682609153</v>
      </c>
      <c r="R121" s="834"/>
      <c r="S121" s="345"/>
      <c r="T121" s="827" t="s">
        <v>438</v>
      </c>
      <c r="U121" s="835">
        <f>IF(W105&lt;0,U81-V112,V114)</f>
        <v>57.488432393204654</v>
      </c>
      <c r="V121" s="835">
        <f>IF(W106&lt;0,U80-V113,V115)</f>
        <v>57.488432393204654</v>
      </c>
      <c r="W121" s="835">
        <f t="shared" si="34"/>
        <v>3304.9198590280621</v>
      </c>
      <c r="X121" s="834"/>
      <c r="Y121" s="345"/>
      <c r="Z121" s="827" t="s">
        <v>438</v>
      </c>
      <c r="AA121" s="835">
        <f>IF(AC105&lt;0,AA81-AB112,AB114)</f>
        <v>75.960725859115243</v>
      </c>
      <c r="AB121" s="835">
        <f>IF(AC106&lt;0,AA80-AB113,AB115)</f>
        <v>75.960725859115243</v>
      </c>
      <c r="AC121" s="835">
        <f t="shared" si="35"/>
        <v>5770.0318730436593</v>
      </c>
      <c r="AD121" s="834"/>
      <c r="AE121" s="345"/>
      <c r="AF121" s="827" t="s">
        <v>438</v>
      </c>
      <c r="AG121" s="835">
        <f>IF(AI105&lt;0,AG81-AH112,AH114)</f>
        <v>83.188053515384368</v>
      </c>
      <c r="AH121" s="835">
        <f>IF(AI106&lt;0,AG80-AH113,AH115)</f>
        <v>83.188053515384368</v>
      </c>
      <c r="AI121" s="835">
        <f t="shared" si="36"/>
        <v>6920.2522476784534</v>
      </c>
      <c r="AJ121" s="834"/>
      <c r="AK121" s="345"/>
      <c r="AL121" s="827" t="s">
        <v>438</v>
      </c>
      <c r="AM121" s="835">
        <f>IF(AO105&lt;0,AM81-AN112,AN114)</f>
        <v>66.740815111857614</v>
      </c>
      <c r="AN121" s="835">
        <f>IF(AO106&lt;0,AM80-AN113,AN115)</f>
        <v>66.740815111857614</v>
      </c>
      <c r="AO121" s="835">
        <f t="shared" si="37"/>
        <v>4454.3364017951617</v>
      </c>
      <c r="AP121" s="834"/>
      <c r="AQ121" s="345"/>
      <c r="AR121" s="827" t="s">
        <v>438</v>
      </c>
      <c r="AS121" s="835">
        <f>IF(AU105&lt;0,AS81-AT112,AT114)</f>
        <v>53.181443363291336</v>
      </c>
      <c r="AT121" s="835">
        <f>IF(AU106&lt;0,AS80-AT113,AT115)</f>
        <v>53.181443363291336</v>
      </c>
      <c r="AU121" s="835">
        <f t="shared" si="38"/>
        <v>2828.2659182029643</v>
      </c>
      <c r="AV121" s="834"/>
      <c r="AW121" s="345"/>
      <c r="AX121" s="827" t="s">
        <v>438</v>
      </c>
      <c r="AY121" s="835">
        <f>IF(BA105&lt;0,AY81-AZ112,AZ114)</f>
        <v>42.36811878513862</v>
      </c>
      <c r="AZ121" s="835">
        <f>IF(BA106&lt;0,AY80-AZ113,AZ115)</f>
        <v>42.36811878513862</v>
      </c>
      <c r="BA121" s="835">
        <f t="shared" si="39"/>
        <v>1795.0574893916159</v>
      </c>
      <c r="BB121" s="834"/>
      <c r="BC121" s="345"/>
      <c r="BD121" s="827" t="s">
        <v>438</v>
      </c>
      <c r="BE121" s="835">
        <f>IF(BG105&lt;0,BE81-BF112,BF114)</f>
        <v>33.970903317463211</v>
      </c>
      <c r="BF121" s="835">
        <f>IF(BG106&lt;0,BE80-BF113,BF115)</f>
        <v>33.970903317463211</v>
      </c>
      <c r="BG121" s="835">
        <f t="shared" si="40"/>
        <v>1154.022272204433</v>
      </c>
      <c r="BH121" s="834"/>
      <c r="BI121" s="345"/>
      <c r="BJ121" s="827" t="s">
        <v>438</v>
      </c>
      <c r="BK121" s="835">
        <f>IF(BM105&lt;0,BK81-BL112,BL114)</f>
        <v>27.58355594439692</v>
      </c>
      <c r="BL121" s="835">
        <f>IF(BM106&lt;0,BK80-BL113,BL115)</f>
        <v>27.58355594439692</v>
      </c>
      <c r="BM121" s="835">
        <f t="shared" si="41"/>
        <v>760.85255853767467</v>
      </c>
      <c r="BN121" s="834"/>
      <c r="BO121" s="345"/>
      <c r="BP121" s="827" t="s">
        <v>438</v>
      </c>
      <c r="BQ121" s="835">
        <f>IF(BS105&lt;0,BQ81-BR112,BR114)</f>
        <v>22.801110555963675</v>
      </c>
      <c r="BR121" s="835">
        <f>IF(BS106&lt;0,BQ80-BR113,BR115)</f>
        <v>22.801110555963675</v>
      </c>
      <c r="BS121" s="835">
        <f t="shared" si="42"/>
        <v>519.8906425852781</v>
      </c>
      <c r="BT121" s="834"/>
      <c r="BU121" s="345"/>
      <c r="BV121" s="827" t="s">
        <v>438</v>
      </c>
      <c r="BW121" s="835">
        <f>IF(BY105&lt;0,BW81-BX112,BX114)</f>
        <v>19.262472122457723</v>
      </c>
      <c r="BX121" s="835">
        <f>IF(BY106&lt;0,BW80-BX113,BX115)</f>
        <v>19.262472122457723</v>
      </c>
      <c r="BY121" s="835">
        <f t="shared" si="43"/>
        <v>371.04283226846093</v>
      </c>
      <c r="BZ121" s="834"/>
      <c r="CA121" s="345"/>
      <c r="CB121" s="827" t="s">
        <v>438</v>
      </c>
      <c r="CC121" s="835">
        <f>IF(CE105&lt;0,CC81-CD112,CD114)</f>
        <v>16.667032929238644</v>
      </c>
      <c r="CD121" s="835">
        <f>IF(CE106&lt;0,CC80-CD113,CD115)</f>
        <v>16.667032929238644</v>
      </c>
      <c r="CE121" s="835">
        <f t="shared" si="44"/>
        <v>277.78998666432528</v>
      </c>
      <c r="CF121" s="834"/>
      <c r="CG121" s="345"/>
      <c r="CH121" s="827" t="s">
        <v>438</v>
      </c>
      <c r="CI121" s="835">
        <f>IF(CK105&lt;0,CI81-CJ112,CJ114)</f>
        <v>14.775618540418407</v>
      </c>
      <c r="CJ121" s="835">
        <f>IF(CK106&lt;0,CI80-CJ113,CJ115)</f>
        <v>14.775618540418407</v>
      </c>
      <c r="CK121" s="835">
        <f t="shared" si="45"/>
        <v>218.31890325195616</v>
      </c>
      <c r="CL121" s="834"/>
      <c r="CM121" s="345"/>
      <c r="CN121" s="827" t="s">
        <v>438</v>
      </c>
      <c r="CO121" s="835">
        <f>IF(CQ105&lt;0,CO81-CP112,CP114)</f>
        <v>13.403722833734236</v>
      </c>
      <c r="CP121" s="835">
        <f>IF(CQ106&lt;0,CO80-CP113,CP115)</f>
        <v>13.403722833734236</v>
      </c>
      <c r="CQ121" s="835">
        <f t="shared" si="46"/>
        <v>179.65978580356852</v>
      </c>
      <c r="CR121" s="834"/>
      <c r="CS121" s="345"/>
      <c r="CT121" s="827" t="s">
        <v>438</v>
      </c>
      <c r="CU121" s="835">
        <f>IF(CW105&lt;0,CU81-CV112,CV114)</f>
        <v>12.412037592144088</v>
      </c>
      <c r="CV121" s="835">
        <f>IF(CW106&lt;0,CU80-CV113,CV115)</f>
        <v>12.412037592144088</v>
      </c>
      <c r="CW121" s="835">
        <f t="shared" si="47"/>
        <v>154.05867718879801</v>
      </c>
      <c r="CX121" s="834"/>
      <c r="CY121" s="345"/>
      <c r="CZ121" s="827" t="s">
        <v>438</v>
      </c>
      <c r="DA121" s="835">
        <f>IF(DC105&lt;0,DA81-DB112,DB114)</f>
        <v>11.696956868128609</v>
      </c>
      <c r="DB121" s="835">
        <f>IF(DC106&lt;0,DA80-DB113,DB115)</f>
        <v>11.696956868128609</v>
      </c>
      <c r="DC121" s="835">
        <f t="shared" si="48"/>
        <v>136.81879997486104</v>
      </c>
      <c r="DD121" s="834"/>
      <c r="DE121" s="345"/>
      <c r="DF121" s="827" t="s">
        <v>438</v>
      </c>
      <c r="DG121" s="835">
        <f>IF(DI105&lt;0,DG81-DH112,DH114)</f>
        <v>11.182245962279978</v>
      </c>
      <c r="DH121" s="835">
        <f>IF(DI106&lt;0,DG80-DH113,DH115)</f>
        <v>11.182245962279978</v>
      </c>
      <c r="DI121" s="835">
        <f t="shared" si="49"/>
        <v>125.04262476092688</v>
      </c>
      <c r="DJ121" s="834"/>
      <c r="DK121" s="345"/>
      <c r="DL121" s="827" t="s">
        <v>438</v>
      </c>
      <c r="DM121" s="835">
        <f>IF(DO105&lt;0,DM81-DN112,DN114)</f>
        <v>10.812234493121537</v>
      </c>
      <c r="DN121" s="835">
        <f>IF(DO106&lt;0,DM80-DN113,DN115)</f>
        <v>10.812234493121537</v>
      </c>
      <c r="DO121" s="835">
        <f t="shared" si="50"/>
        <v>116.90441473424713</v>
      </c>
      <c r="DP121" s="834"/>
      <c r="DQ121" s="345"/>
      <c r="DR121" s="827" t="s">
        <v>438</v>
      </c>
      <c r="DS121" s="835">
        <f>IF(DU105&lt;0,DS81-DT112,DT114)</f>
        <v>10.546488399615214</v>
      </c>
      <c r="DT121" s="835">
        <f>IF(DU106&lt;0,DS80-DT113,DT115)</f>
        <v>10.546488399615214</v>
      </c>
      <c r="DU121" s="835">
        <f t="shared" si="51"/>
        <v>111.22841756321827</v>
      </c>
      <c r="DV121" s="834"/>
      <c r="DW121" s="345"/>
      <c r="DX121" s="827" t="s">
        <v>438</v>
      </c>
      <c r="DY121" s="835">
        <f>IF(EA105&lt;0,DY81-DZ112,DZ114)</f>
        <v>10.355753049978318</v>
      </c>
      <c r="DZ121" s="835">
        <f>IF(EA106&lt;0,DY80-DZ113,DZ115)</f>
        <v>10.355753049978318</v>
      </c>
      <c r="EA121" s="835">
        <f t="shared" si="52"/>
        <v>107.24162123213524</v>
      </c>
      <c r="EB121" s="834"/>
      <c r="EC121" s="345"/>
      <c r="ED121" s="827" t="s">
        <v>438</v>
      </c>
      <c r="EE121" s="835">
        <f>IF(EG105&lt;0,EE81-EF112,EF114)</f>
        <v>10.218920571836293</v>
      </c>
      <c r="EF121" s="835">
        <f>IF(EG106&lt;0,EE80-EF113,EF115)</f>
        <v>10.218920571836293</v>
      </c>
      <c r="EG121" s="835">
        <f t="shared" si="53"/>
        <v>104.42633765349899</v>
      </c>
      <c r="EH121" s="834"/>
      <c r="EI121" s="345"/>
      <c r="EJ121" s="827" t="s">
        <v>438</v>
      </c>
      <c r="EK121" s="835">
        <f>IF(EM105&lt;0,EK81-EL112,EL114)</f>
        <v>10.120791161746666</v>
      </c>
      <c r="EL121" s="835">
        <f>IF(EM106&lt;0,EK80-EL113,EL115)</f>
        <v>10.120791161746666</v>
      </c>
      <c r="EM121" s="835">
        <f t="shared" si="54"/>
        <v>102.43041373968944</v>
      </c>
      <c r="EN121" s="834"/>
      <c r="EO121" s="345"/>
      <c r="EP121" s="827" t="s">
        <v>438</v>
      </c>
      <c r="EQ121" s="835">
        <f>IF(ES105&lt;0,EQ81-ER112,ER114)</f>
        <v>10.050434854736636</v>
      </c>
      <c r="ER121" s="835">
        <f>IF(ES106&lt;0,EQ80-ER113,ER115)</f>
        <v>10.050434854736636</v>
      </c>
      <c r="ES121" s="835">
        <f t="shared" si="55"/>
        <v>101.01124076930503</v>
      </c>
      <c r="ET121" s="834"/>
      <c r="EU121" s="345"/>
      <c r="EV121" s="827" t="s">
        <v>438</v>
      </c>
      <c r="EW121" s="835">
        <f>IF(EY105&lt;0,EW81-EX112,EX114)</f>
        <v>10</v>
      </c>
      <c r="EX121" s="835">
        <f>IF(EY106&lt;0,EW80-EX113,EX115)</f>
        <v>10</v>
      </c>
      <c r="EY121" s="835">
        <f t="shared" si="56"/>
        <v>100</v>
      </c>
      <c r="EZ121" s="834"/>
      <c r="FA121" s="345"/>
      <c r="FB121" s="827" t="s">
        <v>438</v>
      </c>
      <c r="FC121" s="835">
        <f>IF(FE105&lt;0,FC81-FD112,FD114)</f>
        <v>10</v>
      </c>
      <c r="FD121" s="835">
        <f>IF(FE106&lt;0,FC80-FD113,FD115)</f>
        <v>10</v>
      </c>
      <c r="FE121" s="835">
        <f t="shared" si="57"/>
        <v>100</v>
      </c>
      <c r="FF121" s="834"/>
      <c r="FG121" s="345"/>
      <c r="FH121" s="827" t="s">
        <v>438</v>
      </c>
      <c r="FI121" s="835">
        <f>IF(FK105&lt;0,FI81-FJ112,FJ114)</f>
        <v>10</v>
      </c>
      <c r="FJ121" s="835">
        <f>IF(FK106&lt;0,FI80-FJ113,FJ115)</f>
        <v>10</v>
      </c>
      <c r="FK121" s="835">
        <f t="shared" si="58"/>
        <v>100</v>
      </c>
      <c r="FL121" s="834"/>
      <c r="FM121" s="345"/>
      <c r="FN121" s="827" t="s">
        <v>438</v>
      </c>
      <c r="FO121" s="835">
        <f>IF(FQ105&lt;0,FO81-FP112,FP114)</f>
        <v>10</v>
      </c>
      <c r="FP121" s="835">
        <f>IF(FQ106&lt;0,FO80-FP113,FP115)</f>
        <v>10</v>
      </c>
      <c r="FQ121" s="835">
        <f t="shared" si="59"/>
        <v>100</v>
      </c>
      <c r="FR121" s="834"/>
      <c r="FS121" s="345"/>
      <c r="FT121" s="827" t="s">
        <v>438</v>
      </c>
      <c r="FU121" s="835">
        <f>IF(FW105&lt;0,FU81-FV112,FV114)</f>
        <v>10</v>
      </c>
      <c r="FV121" s="835">
        <f>IF(FW106&lt;0,FU80-FV113,FV115)</f>
        <v>10</v>
      </c>
      <c r="FW121" s="835">
        <f t="shared" si="60"/>
        <v>100</v>
      </c>
      <c r="FX121" s="834"/>
      <c r="FY121" s="345"/>
    </row>
    <row r="122" spans="1:181" x14ac:dyDescent="0.3">
      <c r="A122" s="19"/>
      <c r="B122" s="827" t="s">
        <v>437</v>
      </c>
      <c r="C122" s="835">
        <f>F105</f>
        <v>190</v>
      </c>
      <c r="D122" s="835">
        <f>IF(E106&lt;0,C80-D113,D115)</f>
        <v>0</v>
      </c>
      <c r="E122" s="835">
        <f t="shared" si="31"/>
        <v>0</v>
      </c>
      <c r="F122" s="834"/>
      <c r="G122" s="345"/>
      <c r="H122" s="827" t="s">
        <v>437</v>
      </c>
      <c r="I122" s="835">
        <f>L105</f>
        <v>150.213521765731</v>
      </c>
      <c r="J122" s="835">
        <f>IF(K106&lt;0,I80-J113,J115)</f>
        <v>18.472293465910607</v>
      </c>
      <c r="K122" s="835">
        <f t="shared" si="32"/>
        <v>2774.7882566045337</v>
      </c>
      <c r="L122" s="834"/>
      <c r="M122" s="345"/>
      <c r="N122" s="827" t="s">
        <v>437</v>
      </c>
      <c r="O122" s="835">
        <f>R105</f>
        <v>108.19614138249125</v>
      </c>
      <c r="P122" s="835">
        <f>IF(Q106&lt;0,O80-P113,P115)</f>
        <v>37.980362929557629</v>
      </c>
      <c r="Q122" s="835">
        <f t="shared" si="33"/>
        <v>4109.3287172847467</v>
      </c>
      <c r="R122" s="834"/>
      <c r="S122" s="345"/>
      <c r="T122" s="827" t="s">
        <v>437</v>
      </c>
      <c r="U122" s="835">
        <f>X105</f>
        <v>66.178760999251509</v>
      </c>
      <c r="V122" s="835">
        <f>IF(W106&lt;0,U80-V113,V115)</f>
        <v>57.488432393204654</v>
      </c>
      <c r="W122" s="835">
        <f t="shared" si="34"/>
        <v>3804.5132275715191</v>
      </c>
      <c r="X122" s="834"/>
      <c r="Y122" s="345"/>
      <c r="Z122" s="827" t="s">
        <v>437</v>
      </c>
      <c r="AA122" s="835">
        <f>AD105</f>
        <v>26.392282764982554</v>
      </c>
      <c r="AB122" s="835">
        <f>IF(AC106&lt;0,AA80-AB113,AB115)</f>
        <v>75.960725859115243</v>
      </c>
      <c r="AC122" s="835">
        <f t="shared" si="35"/>
        <v>2004.7769559070919</v>
      </c>
      <c r="AD122" s="834"/>
      <c r="AE122" s="345"/>
      <c r="AF122" s="827" t="s">
        <v>437</v>
      </c>
      <c r="AG122" s="835">
        <f>AJ105</f>
        <v>9.3823001046158367</v>
      </c>
      <c r="AH122" s="835">
        <f>IF(AI106&lt;0,AG80-AH113,AH115)</f>
        <v>83.188053515384368</v>
      </c>
      <c r="AI122" s="835">
        <f t="shared" si="36"/>
        <v>780.49528320017862</v>
      </c>
      <c r="AJ122" s="834"/>
      <c r="AK122" s="345"/>
      <c r="AL122" s="827" t="s">
        <v>437</v>
      </c>
      <c r="AM122" s="835">
        <f>AP105</f>
        <v>40.083811791199111</v>
      </c>
      <c r="AN122" s="835">
        <f>IF(AO106&lt;0,AM80-AN113,AN115)</f>
        <v>66.740815111857614</v>
      </c>
      <c r="AO122" s="835">
        <f t="shared" si="37"/>
        <v>2675.2262717349181</v>
      </c>
      <c r="AP122" s="834"/>
      <c r="AQ122" s="345"/>
      <c r="AR122" s="827" t="s">
        <v>437</v>
      </c>
      <c r="AS122" s="835">
        <f>AV105</f>
        <v>65.394639055189515</v>
      </c>
      <c r="AT122" s="835">
        <f>IF(AU106&lt;0,AS80-AT113,AT115)</f>
        <v>53.181443363291336</v>
      </c>
      <c r="AU122" s="835">
        <f t="shared" si="38"/>
        <v>3477.7812931764411</v>
      </c>
      <c r="AV122" s="834"/>
      <c r="AW122" s="345"/>
      <c r="AX122" s="827" t="s">
        <v>437</v>
      </c>
      <c r="AY122" s="835">
        <f>BB105</f>
        <v>85.579511601074586</v>
      </c>
      <c r="AZ122" s="835">
        <f>IF(BA106&lt;0,AY80-AZ113,AZ115)</f>
        <v>42.36811878513862</v>
      </c>
      <c r="BA122" s="835">
        <f t="shared" si="39"/>
        <v>3625.8429130884765</v>
      </c>
      <c r="BB122" s="834"/>
      <c r="BC122" s="345"/>
      <c r="BD122" s="827" t="s">
        <v>437</v>
      </c>
      <c r="BE122" s="835">
        <f>BH105</f>
        <v>101.25431380740201</v>
      </c>
      <c r="BF122" s="835">
        <f>IF(BG106&lt;0,BE80-BF113,BF115)</f>
        <v>33.970903317463211</v>
      </c>
      <c r="BG122" s="835">
        <f t="shared" si="40"/>
        <v>3439.700504827334</v>
      </c>
      <c r="BH122" s="834"/>
      <c r="BI122" s="345"/>
      <c r="BJ122" s="827" t="s">
        <v>437</v>
      </c>
      <c r="BK122" s="835">
        <f>BN105</f>
        <v>113.17736223712575</v>
      </c>
      <c r="BL122" s="835">
        <f>IF(BM106&lt;0,BK80-BL113,BL115)</f>
        <v>27.58355594439692</v>
      </c>
      <c r="BM122" s="835">
        <f t="shared" si="41"/>
        <v>3121.8341029070334</v>
      </c>
      <c r="BN122" s="834"/>
      <c r="BO122" s="345"/>
      <c r="BP122" s="827" t="s">
        <v>437</v>
      </c>
      <c r="BQ122" s="835">
        <f>BT105</f>
        <v>122.1045936288678</v>
      </c>
      <c r="BR122" s="835">
        <f>IF(BS106&lt;0,BQ80-BR113,BR115)</f>
        <v>22.801110555963675</v>
      </c>
      <c r="BS122" s="835">
        <f t="shared" si="42"/>
        <v>2784.1203387228325</v>
      </c>
      <c r="BT122" s="834"/>
      <c r="BU122" s="345"/>
      <c r="BV122" s="827" t="s">
        <v>437</v>
      </c>
      <c r="BW122" s="835">
        <f>BZ105</f>
        <v>128.71005203807891</v>
      </c>
      <c r="BX122" s="835">
        <f>IF(BY106&lt;0,BW80-BX113,BX115)</f>
        <v>19.262472122457723</v>
      </c>
      <c r="BY122" s="835">
        <f t="shared" si="43"/>
        <v>2479.2737892635778</v>
      </c>
      <c r="BZ122" s="834"/>
      <c r="CA122" s="345"/>
      <c r="CB122" s="827" t="s">
        <v>437</v>
      </c>
      <c r="CC122" s="835">
        <f>CF105</f>
        <v>133.55487186542121</v>
      </c>
      <c r="CD122" s="835">
        <f>IF(CE106&lt;0,CC80-CD113,CD115)</f>
        <v>16.667032929238644</v>
      </c>
      <c r="CE122" s="835">
        <f t="shared" si="44"/>
        <v>2225.9634472412231</v>
      </c>
      <c r="CF122" s="834"/>
      <c r="CG122" s="345"/>
      <c r="CH122" s="827" t="s">
        <v>437</v>
      </c>
      <c r="CI122" s="835">
        <f>CL105</f>
        <v>137.08551205788564</v>
      </c>
      <c r="CJ122" s="835">
        <f>IF(CK106&lt;0,CI80-CJ113,CJ115)</f>
        <v>14.775618540418407</v>
      </c>
      <c r="CK122" s="835">
        <f t="shared" si="45"/>
        <v>2025.5232335852461</v>
      </c>
      <c r="CL122" s="834"/>
      <c r="CM122" s="345"/>
      <c r="CN122" s="827" t="s">
        <v>437</v>
      </c>
      <c r="CO122" s="835">
        <f>CR105</f>
        <v>139.64638404369609</v>
      </c>
      <c r="CP122" s="835">
        <f>IF(CQ106&lt;0,CO80-CP113,CP115)</f>
        <v>13.403722833734236</v>
      </c>
      <c r="CQ122" s="835">
        <f t="shared" si="46"/>
        <v>1871.7814264549095</v>
      </c>
      <c r="CR122" s="834"/>
      <c r="CS122" s="345"/>
      <c r="CT122" s="827" t="s">
        <v>437</v>
      </c>
      <c r="CU122" s="835">
        <f>CX105</f>
        <v>141.49752982799771</v>
      </c>
      <c r="CV122" s="835">
        <f>IF(CW106&lt;0,CU80-CV113,CV115)</f>
        <v>12.412037592144088</v>
      </c>
      <c r="CW122" s="835">
        <f t="shared" si="47"/>
        <v>1756.272659420637</v>
      </c>
      <c r="CX122" s="834"/>
      <c r="CY122" s="345"/>
      <c r="CZ122" s="827" t="s">
        <v>437</v>
      </c>
      <c r="DA122" s="835">
        <f>DD105</f>
        <v>142.83234717949327</v>
      </c>
      <c r="DB122" s="835">
        <f>IF(DC106&lt;0,DA80-DB113,DB115)</f>
        <v>11.696956868128609</v>
      </c>
      <c r="DC122" s="835">
        <f t="shared" si="48"/>
        <v>1670.7038043321038</v>
      </c>
      <c r="DD122" s="834"/>
      <c r="DE122" s="345"/>
      <c r="DF122" s="827" t="s">
        <v>437</v>
      </c>
      <c r="DG122" s="835">
        <f>DJ105</f>
        <v>143.7931408704107</v>
      </c>
      <c r="DH122" s="835">
        <f>IF(DI106&lt;0,DG80-DH113,DH115)</f>
        <v>11.182245962279978</v>
      </c>
      <c r="DI122" s="835">
        <f t="shared" si="49"/>
        <v>1607.9302689017061</v>
      </c>
      <c r="DJ122" s="834"/>
      <c r="DK122" s="345"/>
      <c r="DL122" s="827" t="s">
        <v>437</v>
      </c>
      <c r="DM122" s="835">
        <f>DP105</f>
        <v>144.48382894617313</v>
      </c>
      <c r="DN122" s="835">
        <f>IF(DO106&lt;0,DM80-DN113,DN115)</f>
        <v>10.812234493121537</v>
      </c>
      <c r="DO122" s="835">
        <f t="shared" si="50"/>
        <v>1562.1930390300852</v>
      </c>
      <c r="DP122" s="834"/>
      <c r="DQ122" s="345"/>
      <c r="DR122" s="827" t="s">
        <v>437</v>
      </c>
      <c r="DS122" s="835">
        <f>DV105</f>
        <v>144.97988832071826</v>
      </c>
      <c r="DT122" s="835">
        <f>IF(DU106&lt;0,DS80-DT113,DT115)</f>
        <v>10.546488399615214</v>
      </c>
      <c r="DU122" s="835">
        <f t="shared" si="51"/>
        <v>1529.0287103519643</v>
      </c>
      <c r="DV122" s="834"/>
      <c r="DW122" s="345"/>
      <c r="DX122" s="827" t="s">
        <v>437</v>
      </c>
      <c r="DY122" s="835">
        <f>EB105</f>
        <v>145.33592764004047</v>
      </c>
      <c r="DZ122" s="835">
        <f>IF(EA106&lt;0,DY80-DZ113,DZ115)</f>
        <v>10.355753049978318</v>
      </c>
      <c r="EA122" s="835">
        <f t="shared" si="52"/>
        <v>1505.0629759297772</v>
      </c>
      <c r="EB122" s="834"/>
      <c r="EC122" s="345"/>
      <c r="ED122" s="827" t="s">
        <v>437</v>
      </c>
      <c r="EE122" s="835">
        <f>EH105</f>
        <v>145.59134826590559</v>
      </c>
      <c r="EF122" s="835">
        <f>IF(EG106&lt;0,EE80-EF113,EF115)</f>
        <v>10.218920571836293</v>
      </c>
      <c r="EG122" s="835">
        <f t="shared" si="53"/>
        <v>1487.7864238758448</v>
      </c>
      <c r="EH122" s="834"/>
      <c r="EI122" s="345"/>
      <c r="EJ122" s="827" t="s">
        <v>437</v>
      </c>
      <c r="EK122" s="835">
        <f>EN105</f>
        <v>145.77452316473955</v>
      </c>
      <c r="EL122" s="835">
        <f>IF(EM106&lt;0,EK80-EL113,EL115)</f>
        <v>10.120791161746666</v>
      </c>
      <c r="EM122" s="835">
        <f t="shared" si="54"/>
        <v>1475.3535056535306</v>
      </c>
      <c r="EN122" s="834"/>
      <c r="EO122" s="345"/>
      <c r="EP122" s="827" t="s">
        <v>437</v>
      </c>
      <c r="EQ122" s="835">
        <f>ET105</f>
        <v>145.90585493782496</v>
      </c>
      <c r="ER122" s="835">
        <f>IF(ES106&lt;0,EQ80-ER113,ER115)</f>
        <v>10.050434854736636</v>
      </c>
      <c r="ES122" s="835">
        <f t="shared" si="55"/>
        <v>1466.4172899772634</v>
      </c>
      <c r="ET122" s="834"/>
      <c r="EU122" s="345"/>
      <c r="EV122" s="827" t="s">
        <v>437</v>
      </c>
      <c r="EW122" s="835">
        <f>EZ105</f>
        <v>146</v>
      </c>
      <c r="EX122" s="835">
        <f>IF(EY106&lt;0,EW80-EX113,EX115)</f>
        <v>10</v>
      </c>
      <c r="EY122" s="835">
        <f t="shared" si="56"/>
        <v>1460</v>
      </c>
      <c r="EZ122" s="834"/>
      <c r="FA122" s="345"/>
      <c r="FB122" s="827" t="s">
        <v>437</v>
      </c>
      <c r="FC122" s="835">
        <f>FF105</f>
        <v>146</v>
      </c>
      <c r="FD122" s="835">
        <f>IF(FE106&lt;0,FC80-FD113,FD115)</f>
        <v>10</v>
      </c>
      <c r="FE122" s="835">
        <f t="shared" si="57"/>
        <v>1460</v>
      </c>
      <c r="FF122" s="834"/>
      <c r="FG122" s="345"/>
      <c r="FH122" s="827" t="s">
        <v>437</v>
      </c>
      <c r="FI122" s="835">
        <f>FL105</f>
        <v>146</v>
      </c>
      <c r="FJ122" s="835">
        <f>IF(FK106&lt;0,FI80-FJ113,FJ115)</f>
        <v>10</v>
      </c>
      <c r="FK122" s="835">
        <f t="shared" si="58"/>
        <v>1460</v>
      </c>
      <c r="FL122" s="834"/>
      <c r="FM122" s="345"/>
      <c r="FN122" s="827" t="s">
        <v>437</v>
      </c>
      <c r="FO122" s="835">
        <f>FR105</f>
        <v>146</v>
      </c>
      <c r="FP122" s="835">
        <f>IF(FQ106&lt;0,FO80-FP113,FP115)</f>
        <v>10</v>
      </c>
      <c r="FQ122" s="835">
        <f t="shared" si="59"/>
        <v>1460</v>
      </c>
      <c r="FR122" s="834"/>
      <c r="FS122" s="345"/>
      <c r="FT122" s="827" t="s">
        <v>437</v>
      </c>
      <c r="FU122" s="835">
        <f>FX105</f>
        <v>146</v>
      </c>
      <c r="FV122" s="835">
        <f>IF(FW106&lt;0,FU80-FV113,FV115)</f>
        <v>10</v>
      </c>
      <c r="FW122" s="835">
        <f t="shared" si="60"/>
        <v>1460</v>
      </c>
      <c r="FX122" s="834"/>
      <c r="FY122" s="345"/>
    </row>
    <row r="123" spans="1:181" x14ac:dyDescent="0.3">
      <c r="A123" s="19"/>
      <c r="B123" s="827" t="s">
        <v>436</v>
      </c>
      <c r="C123" s="835">
        <f>IF(E105&lt;0,C81-D114,D112)</f>
        <v>0</v>
      </c>
      <c r="D123" s="835">
        <f>IF(E106&lt;0,C80-D113,D115)</f>
        <v>0</v>
      </c>
      <c r="E123" s="835">
        <f t="shared" si="31"/>
        <v>0</v>
      </c>
      <c r="F123" s="834"/>
      <c r="G123" s="345"/>
      <c r="H123" s="827" t="s">
        <v>436</v>
      </c>
      <c r="I123" s="835">
        <f>IF(K105&lt;0,I81-J114,J112)</f>
        <v>18.472293465910607</v>
      </c>
      <c r="J123" s="835">
        <f>IF(K106&lt;0,I80-J113,J115)</f>
        <v>18.472293465910607</v>
      </c>
      <c r="K123" s="835">
        <f t="shared" si="32"/>
        <v>341.22562589072368</v>
      </c>
      <c r="L123" s="834"/>
      <c r="M123" s="345"/>
      <c r="N123" s="827" t="s">
        <v>436</v>
      </c>
      <c r="O123" s="835">
        <f>IF(Q105&lt;0,O81-P114,P112)</f>
        <v>37.980362929557629</v>
      </c>
      <c r="P123" s="835">
        <f>IF(Q106&lt;0,O80-P113,P115)</f>
        <v>37.980362929557629</v>
      </c>
      <c r="Q123" s="835">
        <f t="shared" si="33"/>
        <v>1442.5079682609153</v>
      </c>
      <c r="R123" s="834"/>
      <c r="S123" s="345"/>
      <c r="T123" s="827" t="s">
        <v>436</v>
      </c>
      <c r="U123" s="835">
        <f>IF(W105&lt;0,U81-V114,V112)</f>
        <v>57.488432393204654</v>
      </c>
      <c r="V123" s="835">
        <f>IF(W106&lt;0,U80-V113,V115)</f>
        <v>57.488432393204654</v>
      </c>
      <c r="W123" s="835">
        <f t="shared" si="34"/>
        <v>3304.9198590280621</v>
      </c>
      <c r="X123" s="834"/>
      <c r="Y123" s="345"/>
      <c r="Z123" s="827" t="s">
        <v>436</v>
      </c>
      <c r="AA123" s="835">
        <f>IF(AC105&lt;0,AA81-AB114,AB112)</f>
        <v>75.960725859115243</v>
      </c>
      <c r="AB123" s="835">
        <f>IF(AC106&lt;0,AA80-AB113,AB115)</f>
        <v>75.960725859115243</v>
      </c>
      <c r="AC123" s="835">
        <f t="shared" si="35"/>
        <v>5770.0318730436593</v>
      </c>
      <c r="AD123" s="834"/>
      <c r="AE123" s="345"/>
      <c r="AF123" s="827" t="s">
        <v>436</v>
      </c>
      <c r="AG123" s="835">
        <f>IF(AI105&lt;0,AG81-AH114,AH112)</f>
        <v>83.188053515384368</v>
      </c>
      <c r="AH123" s="835">
        <f>IF(AI106&lt;0,AG80-AH113,AH115)</f>
        <v>83.188053515384368</v>
      </c>
      <c r="AI123" s="835">
        <f t="shared" si="36"/>
        <v>6920.2522476784534</v>
      </c>
      <c r="AJ123" s="834"/>
      <c r="AK123" s="345"/>
      <c r="AL123" s="827" t="s">
        <v>436</v>
      </c>
      <c r="AM123" s="835">
        <f>IF(AO105&lt;0,AM81-AN114,AN112)</f>
        <v>66.740815111857614</v>
      </c>
      <c r="AN123" s="835">
        <f>IF(AO106&lt;0,AM80-AN113,AN115)</f>
        <v>66.740815111857614</v>
      </c>
      <c r="AO123" s="835">
        <f t="shared" si="37"/>
        <v>4454.3364017951617</v>
      </c>
      <c r="AP123" s="834"/>
      <c r="AQ123" s="345"/>
      <c r="AR123" s="827" t="s">
        <v>436</v>
      </c>
      <c r="AS123" s="835">
        <f>IF(AU105&lt;0,AS81-AT114,AT112)</f>
        <v>53.181443363291336</v>
      </c>
      <c r="AT123" s="835">
        <f>IF(AU106&lt;0,AS80-AT113,AT115)</f>
        <v>53.181443363291336</v>
      </c>
      <c r="AU123" s="835">
        <f t="shared" si="38"/>
        <v>2828.2659182029643</v>
      </c>
      <c r="AV123" s="834"/>
      <c r="AW123" s="345"/>
      <c r="AX123" s="827" t="s">
        <v>436</v>
      </c>
      <c r="AY123" s="835">
        <f>IF(BA105&lt;0,AY81-AZ114,AZ112)</f>
        <v>42.36811878513862</v>
      </c>
      <c r="AZ123" s="835">
        <f>IF(BA106&lt;0,AY80-AZ113,AZ115)</f>
        <v>42.36811878513862</v>
      </c>
      <c r="BA123" s="835">
        <f t="shared" si="39"/>
        <v>1795.0574893916159</v>
      </c>
      <c r="BB123" s="834"/>
      <c r="BC123" s="345"/>
      <c r="BD123" s="827" t="s">
        <v>436</v>
      </c>
      <c r="BE123" s="835">
        <f>IF(BG105&lt;0,BE81-BF114,BF112)</f>
        <v>33.970903317463211</v>
      </c>
      <c r="BF123" s="835">
        <f>IF(BG106&lt;0,BE80-BF113,BF115)</f>
        <v>33.970903317463211</v>
      </c>
      <c r="BG123" s="835">
        <f t="shared" si="40"/>
        <v>1154.022272204433</v>
      </c>
      <c r="BH123" s="834"/>
      <c r="BI123" s="345"/>
      <c r="BJ123" s="827" t="s">
        <v>436</v>
      </c>
      <c r="BK123" s="835">
        <f>IF(BM105&lt;0,BK81-BL114,BL112)</f>
        <v>27.58355594439692</v>
      </c>
      <c r="BL123" s="835">
        <f>IF(BM106&lt;0,BK80-BL113,BL115)</f>
        <v>27.58355594439692</v>
      </c>
      <c r="BM123" s="835">
        <f t="shared" si="41"/>
        <v>760.85255853767467</v>
      </c>
      <c r="BN123" s="834"/>
      <c r="BO123" s="345"/>
      <c r="BP123" s="827" t="s">
        <v>436</v>
      </c>
      <c r="BQ123" s="835">
        <f>IF(BS105&lt;0,BQ81-BR114,BR112)</f>
        <v>22.801110555963675</v>
      </c>
      <c r="BR123" s="835">
        <f>IF(BS106&lt;0,BQ80-BR113,BR115)</f>
        <v>22.801110555963675</v>
      </c>
      <c r="BS123" s="835">
        <f t="shared" si="42"/>
        <v>519.8906425852781</v>
      </c>
      <c r="BT123" s="834"/>
      <c r="BU123" s="345"/>
      <c r="BV123" s="827" t="s">
        <v>436</v>
      </c>
      <c r="BW123" s="835">
        <f>IF(BY105&lt;0,BW81-BX114,BX112)</f>
        <v>19.262472122457723</v>
      </c>
      <c r="BX123" s="835">
        <f>IF(BY106&lt;0,BW80-BX113,BX115)</f>
        <v>19.262472122457723</v>
      </c>
      <c r="BY123" s="835">
        <f t="shared" si="43"/>
        <v>371.04283226846093</v>
      </c>
      <c r="BZ123" s="834"/>
      <c r="CA123" s="345"/>
      <c r="CB123" s="827" t="s">
        <v>436</v>
      </c>
      <c r="CC123" s="835">
        <f>IF(CE105&lt;0,CC81-CD114,CD112)</f>
        <v>16.667032929238644</v>
      </c>
      <c r="CD123" s="835">
        <f>IF(CE106&lt;0,CC80-CD113,CD115)</f>
        <v>16.667032929238644</v>
      </c>
      <c r="CE123" s="835">
        <f t="shared" si="44"/>
        <v>277.78998666432528</v>
      </c>
      <c r="CF123" s="834"/>
      <c r="CG123" s="345"/>
      <c r="CH123" s="827" t="s">
        <v>436</v>
      </c>
      <c r="CI123" s="835">
        <f>IF(CK105&lt;0,CI81-CJ114,CJ112)</f>
        <v>14.775618540418407</v>
      </c>
      <c r="CJ123" s="835">
        <f>IF(CK106&lt;0,CI80-CJ113,CJ115)</f>
        <v>14.775618540418407</v>
      </c>
      <c r="CK123" s="835">
        <f t="shared" si="45"/>
        <v>218.31890325195616</v>
      </c>
      <c r="CL123" s="834"/>
      <c r="CM123" s="345"/>
      <c r="CN123" s="827" t="s">
        <v>436</v>
      </c>
      <c r="CO123" s="835">
        <f>IF(CQ105&lt;0,CO81-CP114,CP112)</f>
        <v>13.403722833734236</v>
      </c>
      <c r="CP123" s="835">
        <f>IF(CQ106&lt;0,CO80-CP113,CP115)</f>
        <v>13.403722833734236</v>
      </c>
      <c r="CQ123" s="835">
        <f t="shared" si="46"/>
        <v>179.65978580356852</v>
      </c>
      <c r="CR123" s="834"/>
      <c r="CS123" s="345"/>
      <c r="CT123" s="827" t="s">
        <v>436</v>
      </c>
      <c r="CU123" s="835">
        <f>IF(CW105&lt;0,CU81-CV114,CV112)</f>
        <v>12.412037592144088</v>
      </c>
      <c r="CV123" s="835">
        <f>IF(CW106&lt;0,CU80-CV113,CV115)</f>
        <v>12.412037592144088</v>
      </c>
      <c r="CW123" s="835">
        <f t="shared" si="47"/>
        <v>154.05867718879801</v>
      </c>
      <c r="CX123" s="834"/>
      <c r="CY123" s="345"/>
      <c r="CZ123" s="827" t="s">
        <v>436</v>
      </c>
      <c r="DA123" s="835">
        <f>IF(DC105&lt;0,DA81-DB114,DB112)</f>
        <v>11.696956868128609</v>
      </c>
      <c r="DB123" s="835">
        <f>IF(DC106&lt;0,DA80-DB113,DB115)</f>
        <v>11.696956868128609</v>
      </c>
      <c r="DC123" s="835">
        <f t="shared" si="48"/>
        <v>136.81879997486104</v>
      </c>
      <c r="DD123" s="834"/>
      <c r="DE123" s="345"/>
      <c r="DF123" s="827" t="s">
        <v>436</v>
      </c>
      <c r="DG123" s="835">
        <f>IF(DI105&lt;0,DG81-DH114,DH112)</f>
        <v>11.182245962279978</v>
      </c>
      <c r="DH123" s="835">
        <f>IF(DI106&lt;0,DG80-DH113,DH115)</f>
        <v>11.182245962279978</v>
      </c>
      <c r="DI123" s="835">
        <f t="shared" si="49"/>
        <v>125.04262476092688</v>
      </c>
      <c r="DJ123" s="834"/>
      <c r="DK123" s="345"/>
      <c r="DL123" s="827" t="s">
        <v>436</v>
      </c>
      <c r="DM123" s="835">
        <f>IF(DO105&lt;0,DM81-DN114,DN112)</f>
        <v>10.812234493121537</v>
      </c>
      <c r="DN123" s="835">
        <f>IF(DO106&lt;0,DM80-DN113,DN115)</f>
        <v>10.812234493121537</v>
      </c>
      <c r="DO123" s="835">
        <f t="shared" si="50"/>
        <v>116.90441473424713</v>
      </c>
      <c r="DP123" s="834"/>
      <c r="DQ123" s="345"/>
      <c r="DR123" s="827" t="s">
        <v>436</v>
      </c>
      <c r="DS123" s="835">
        <f>IF(DU105&lt;0,DS81-DT114,DT112)</f>
        <v>10.546488399615214</v>
      </c>
      <c r="DT123" s="835">
        <f>IF(DU106&lt;0,DS80-DT113,DT115)</f>
        <v>10.546488399615214</v>
      </c>
      <c r="DU123" s="835">
        <f t="shared" si="51"/>
        <v>111.22841756321827</v>
      </c>
      <c r="DV123" s="834"/>
      <c r="DW123" s="345"/>
      <c r="DX123" s="827" t="s">
        <v>436</v>
      </c>
      <c r="DY123" s="835">
        <f>IF(EA105&lt;0,DY81-DZ114,DZ112)</f>
        <v>10.355753049978318</v>
      </c>
      <c r="DZ123" s="835">
        <f>IF(EA106&lt;0,DY80-DZ113,DZ115)</f>
        <v>10.355753049978318</v>
      </c>
      <c r="EA123" s="835">
        <f t="shared" si="52"/>
        <v>107.24162123213524</v>
      </c>
      <c r="EB123" s="834"/>
      <c r="EC123" s="345"/>
      <c r="ED123" s="827" t="s">
        <v>436</v>
      </c>
      <c r="EE123" s="835">
        <f>IF(EG105&lt;0,EE81-EF114,EF112)</f>
        <v>10.218920571836293</v>
      </c>
      <c r="EF123" s="835">
        <f>IF(EG106&lt;0,EE80-EF113,EF115)</f>
        <v>10.218920571836293</v>
      </c>
      <c r="EG123" s="835">
        <f t="shared" si="53"/>
        <v>104.42633765349899</v>
      </c>
      <c r="EH123" s="834"/>
      <c r="EI123" s="345"/>
      <c r="EJ123" s="827" t="s">
        <v>436</v>
      </c>
      <c r="EK123" s="835">
        <f>IF(EM105&lt;0,EK81-EL114,EL112)</f>
        <v>10.120791161746666</v>
      </c>
      <c r="EL123" s="835">
        <f>IF(EM106&lt;0,EK80-EL113,EL115)</f>
        <v>10.120791161746666</v>
      </c>
      <c r="EM123" s="835">
        <f t="shared" si="54"/>
        <v>102.43041373968944</v>
      </c>
      <c r="EN123" s="834"/>
      <c r="EO123" s="345"/>
      <c r="EP123" s="827" t="s">
        <v>436</v>
      </c>
      <c r="EQ123" s="835">
        <f>IF(ES105&lt;0,EQ81-ER114,ER112)</f>
        <v>10.050434854736636</v>
      </c>
      <c r="ER123" s="835">
        <f>IF(ES106&lt;0,EQ80-ER113,ER115)</f>
        <v>10.050434854736636</v>
      </c>
      <c r="ES123" s="835">
        <f t="shared" si="55"/>
        <v>101.01124076930503</v>
      </c>
      <c r="ET123" s="834"/>
      <c r="EU123" s="345"/>
      <c r="EV123" s="827" t="s">
        <v>436</v>
      </c>
      <c r="EW123" s="835">
        <f>IF(EY105&lt;0,EW81-EX114,EX112)</f>
        <v>10</v>
      </c>
      <c r="EX123" s="835">
        <f>IF(EY106&lt;0,EW80-EX113,EX115)</f>
        <v>10</v>
      </c>
      <c r="EY123" s="835">
        <f t="shared" si="56"/>
        <v>100</v>
      </c>
      <c r="EZ123" s="834"/>
      <c r="FA123" s="345"/>
      <c r="FB123" s="827" t="s">
        <v>436</v>
      </c>
      <c r="FC123" s="835">
        <f>IF(FE105&lt;0,FC81-FD114,FD112)</f>
        <v>10</v>
      </c>
      <c r="FD123" s="835">
        <f>IF(FE106&lt;0,FC80-FD113,FD115)</f>
        <v>10</v>
      </c>
      <c r="FE123" s="835">
        <f t="shared" si="57"/>
        <v>100</v>
      </c>
      <c r="FF123" s="834"/>
      <c r="FG123" s="345"/>
      <c r="FH123" s="827" t="s">
        <v>436</v>
      </c>
      <c r="FI123" s="835">
        <f>IF(FK105&lt;0,FI81-FJ114,FJ112)</f>
        <v>10</v>
      </c>
      <c r="FJ123" s="835">
        <f>IF(FK106&lt;0,FI80-FJ113,FJ115)</f>
        <v>10</v>
      </c>
      <c r="FK123" s="835">
        <f t="shared" si="58"/>
        <v>100</v>
      </c>
      <c r="FL123" s="834"/>
      <c r="FM123" s="345"/>
      <c r="FN123" s="827" t="s">
        <v>436</v>
      </c>
      <c r="FO123" s="835">
        <f>IF(FQ105&lt;0,FO81-FP114,FP112)</f>
        <v>10</v>
      </c>
      <c r="FP123" s="835">
        <f>IF(FQ106&lt;0,FO80-FP113,FP115)</f>
        <v>10</v>
      </c>
      <c r="FQ123" s="835">
        <f t="shared" si="59"/>
        <v>100</v>
      </c>
      <c r="FR123" s="834"/>
      <c r="FS123" s="345"/>
      <c r="FT123" s="827" t="s">
        <v>436</v>
      </c>
      <c r="FU123" s="835">
        <f>IF(FW105&lt;0,FU81-FV114,FV112)</f>
        <v>10</v>
      </c>
      <c r="FV123" s="835">
        <f>IF(FW106&lt;0,FU80-FV113,FV115)</f>
        <v>10</v>
      </c>
      <c r="FW123" s="835">
        <f t="shared" si="60"/>
        <v>100</v>
      </c>
      <c r="FX123" s="834"/>
      <c r="FY123" s="345"/>
    </row>
    <row r="124" spans="1:181" x14ac:dyDescent="0.3">
      <c r="A124" s="19"/>
      <c r="B124" s="827" t="s">
        <v>435</v>
      </c>
      <c r="C124" s="835">
        <f>IF(E105&lt;0,C81-D114,D112)</f>
        <v>0</v>
      </c>
      <c r="D124" s="835">
        <f>F106</f>
        <v>190</v>
      </c>
      <c r="E124" s="835">
        <f t="shared" si="31"/>
        <v>0</v>
      </c>
      <c r="F124" s="834"/>
      <c r="G124" s="345"/>
      <c r="H124" s="827" t="s">
        <v>435</v>
      </c>
      <c r="I124" s="835">
        <f>IF(K105&lt;0,I81-J114,J112)</f>
        <v>18.472293465910607</v>
      </c>
      <c r="J124" s="835">
        <f>L106</f>
        <v>150.213521765731</v>
      </c>
      <c r="K124" s="835">
        <f t="shared" si="32"/>
        <v>2774.7882566045337</v>
      </c>
      <c r="L124" s="834"/>
      <c r="M124" s="345"/>
      <c r="N124" s="827" t="s">
        <v>435</v>
      </c>
      <c r="O124" s="835">
        <f>IF(Q105&lt;0,O81-P114,P112)</f>
        <v>37.980362929557629</v>
      </c>
      <c r="P124" s="835">
        <f>R106</f>
        <v>108.19614138249125</v>
      </c>
      <c r="Q124" s="835">
        <f t="shared" si="33"/>
        <v>4109.3287172847467</v>
      </c>
      <c r="R124" s="834"/>
      <c r="S124" s="345"/>
      <c r="T124" s="827" t="s">
        <v>435</v>
      </c>
      <c r="U124" s="835">
        <f>IF(W105&lt;0,U81-V114,V112)</f>
        <v>57.488432393204654</v>
      </c>
      <c r="V124" s="835">
        <f>X106</f>
        <v>66.178760999251509</v>
      </c>
      <c r="W124" s="835">
        <f t="shared" si="34"/>
        <v>3804.5132275715191</v>
      </c>
      <c r="X124" s="834"/>
      <c r="Y124" s="345"/>
      <c r="Z124" s="827" t="s">
        <v>435</v>
      </c>
      <c r="AA124" s="835">
        <f>IF(AC105&lt;0,AA81-AB114,AB112)</f>
        <v>75.960725859115243</v>
      </c>
      <c r="AB124" s="835">
        <f>AD106</f>
        <v>26.392282764982554</v>
      </c>
      <c r="AC124" s="835">
        <f t="shared" si="35"/>
        <v>2004.7769559070919</v>
      </c>
      <c r="AD124" s="834"/>
      <c r="AE124" s="345"/>
      <c r="AF124" s="827" t="s">
        <v>435</v>
      </c>
      <c r="AG124" s="835">
        <f>IF(AI105&lt;0,AG81-AH114,AH112)</f>
        <v>83.188053515384368</v>
      </c>
      <c r="AH124" s="835">
        <f>AJ106</f>
        <v>9.3823001046158367</v>
      </c>
      <c r="AI124" s="835">
        <f t="shared" si="36"/>
        <v>780.49528320017862</v>
      </c>
      <c r="AJ124" s="834"/>
      <c r="AK124" s="345"/>
      <c r="AL124" s="827" t="s">
        <v>435</v>
      </c>
      <c r="AM124" s="835">
        <f>IF(AO105&lt;0,AM81-AN114,AN112)</f>
        <v>66.740815111857614</v>
      </c>
      <c r="AN124" s="835">
        <f>AP106</f>
        <v>40.083811791199111</v>
      </c>
      <c r="AO124" s="835">
        <f t="shared" si="37"/>
        <v>2675.2262717349181</v>
      </c>
      <c r="AP124" s="834"/>
      <c r="AQ124" s="345"/>
      <c r="AR124" s="827" t="s">
        <v>435</v>
      </c>
      <c r="AS124" s="835">
        <f>IF(AU105&lt;0,AS81-AT114,AT112)</f>
        <v>53.181443363291336</v>
      </c>
      <c r="AT124" s="835">
        <f>AV106</f>
        <v>65.394639055189515</v>
      </c>
      <c r="AU124" s="835">
        <f t="shared" si="38"/>
        <v>3477.7812931764411</v>
      </c>
      <c r="AV124" s="834"/>
      <c r="AW124" s="345"/>
      <c r="AX124" s="827" t="s">
        <v>435</v>
      </c>
      <c r="AY124" s="835">
        <f>IF(BA105&lt;0,AY81-AZ114,AZ112)</f>
        <v>42.36811878513862</v>
      </c>
      <c r="AZ124" s="835">
        <f>BB106</f>
        <v>85.579511601074586</v>
      </c>
      <c r="BA124" s="835">
        <f t="shared" si="39"/>
        <v>3625.8429130884765</v>
      </c>
      <c r="BB124" s="834"/>
      <c r="BC124" s="345"/>
      <c r="BD124" s="827" t="s">
        <v>435</v>
      </c>
      <c r="BE124" s="835">
        <f>IF(BG105&lt;0,BE81-BF114,BF112)</f>
        <v>33.970903317463211</v>
      </c>
      <c r="BF124" s="835">
        <f>BH106</f>
        <v>101.25431380740201</v>
      </c>
      <c r="BG124" s="835">
        <f t="shared" si="40"/>
        <v>3439.700504827334</v>
      </c>
      <c r="BH124" s="834"/>
      <c r="BI124" s="345"/>
      <c r="BJ124" s="827" t="s">
        <v>435</v>
      </c>
      <c r="BK124" s="835">
        <f>IF(BM105&lt;0,BK81-BL114,BL112)</f>
        <v>27.58355594439692</v>
      </c>
      <c r="BL124" s="835">
        <f>BN106</f>
        <v>113.17736223712575</v>
      </c>
      <c r="BM124" s="835">
        <f t="shared" si="41"/>
        <v>3121.8341029070334</v>
      </c>
      <c r="BN124" s="834"/>
      <c r="BO124" s="345"/>
      <c r="BP124" s="827" t="s">
        <v>435</v>
      </c>
      <c r="BQ124" s="835">
        <f>IF(BS105&lt;0,BQ81-BR114,BR112)</f>
        <v>22.801110555963675</v>
      </c>
      <c r="BR124" s="835">
        <f>BT106</f>
        <v>122.1045936288678</v>
      </c>
      <c r="BS124" s="835">
        <f t="shared" si="42"/>
        <v>2784.1203387228325</v>
      </c>
      <c r="BT124" s="834"/>
      <c r="BU124" s="345"/>
      <c r="BV124" s="827" t="s">
        <v>435</v>
      </c>
      <c r="BW124" s="835">
        <f>IF(BY105&lt;0,BW81-BX114,BX112)</f>
        <v>19.262472122457723</v>
      </c>
      <c r="BX124" s="835">
        <f>BZ106</f>
        <v>128.71005203807891</v>
      </c>
      <c r="BY124" s="835">
        <f t="shared" si="43"/>
        <v>2479.2737892635778</v>
      </c>
      <c r="BZ124" s="834"/>
      <c r="CA124" s="345"/>
      <c r="CB124" s="827" t="s">
        <v>435</v>
      </c>
      <c r="CC124" s="835">
        <f>IF(CE105&lt;0,CC81-CD114,CD112)</f>
        <v>16.667032929238644</v>
      </c>
      <c r="CD124" s="835">
        <f>CF106</f>
        <v>133.55487186542121</v>
      </c>
      <c r="CE124" s="835">
        <f t="shared" si="44"/>
        <v>2225.9634472412231</v>
      </c>
      <c r="CF124" s="834"/>
      <c r="CG124" s="345"/>
      <c r="CH124" s="827" t="s">
        <v>435</v>
      </c>
      <c r="CI124" s="835">
        <f>IF(CK105&lt;0,CI81-CJ114,CJ112)</f>
        <v>14.775618540418407</v>
      </c>
      <c r="CJ124" s="835">
        <f>CL106</f>
        <v>137.08551205788564</v>
      </c>
      <c r="CK124" s="835">
        <f t="shared" si="45"/>
        <v>2025.5232335852461</v>
      </c>
      <c r="CL124" s="834"/>
      <c r="CM124" s="345"/>
      <c r="CN124" s="827" t="s">
        <v>435</v>
      </c>
      <c r="CO124" s="835">
        <f>IF(CQ105&lt;0,CO81-CP114,CP112)</f>
        <v>13.403722833734236</v>
      </c>
      <c r="CP124" s="835">
        <f>CR106</f>
        <v>139.64638404369609</v>
      </c>
      <c r="CQ124" s="835">
        <f t="shared" si="46"/>
        <v>1871.7814264549095</v>
      </c>
      <c r="CR124" s="834"/>
      <c r="CS124" s="345"/>
      <c r="CT124" s="827" t="s">
        <v>435</v>
      </c>
      <c r="CU124" s="835">
        <f>IF(CW105&lt;0,CU81-CV114,CV112)</f>
        <v>12.412037592144088</v>
      </c>
      <c r="CV124" s="835">
        <f>CX106</f>
        <v>141.49752982799771</v>
      </c>
      <c r="CW124" s="835">
        <f t="shared" si="47"/>
        <v>1756.272659420637</v>
      </c>
      <c r="CX124" s="834"/>
      <c r="CY124" s="345"/>
      <c r="CZ124" s="827" t="s">
        <v>435</v>
      </c>
      <c r="DA124" s="835">
        <f>IF(DC105&lt;0,DA81-DB114,DB112)</f>
        <v>11.696956868128609</v>
      </c>
      <c r="DB124" s="835">
        <f>DD106</f>
        <v>142.83234717949327</v>
      </c>
      <c r="DC124" s="835">
        <f t="shared" si="48"/>
        <v>1670.7038043321038</v>
      </c>
      <c r="DD124" s="834"/>
      <c r="DE124" s="345"/>
      <c r="DF124" s="827" t="s">
        <v>435</v>
      </c>
      <c r="DG124" s="835">
        <f>IF(DI105&lt;0,DG81-DH114,DH112)</f>
        <v>11.182245962279978</v>
      </c>
      <c r="DH124" s="835">
        <f>DJ106</f>
        <v>143.7931408704107</v>
      </c>
      <c r="DI124" s="835">
        <f t="shared" si="49"/>
        <v>1607.9302689017061</v>
      </c>
      <c r="DJ124" s="834"/>
      <c r="DK124" s="345"/>
      <c r="DL124" s="827" t="s">
        <v>435</v>
      </c>
      <c r="DM124" s="835">
        <f>IF(DO105&lt;0,DM81-DN114,DN112)</f>
        <v>10.812234493121537</v>
      </c>
      <c r="DN124" s="835">
        <f>DP106</f>
        <v>144.48382894617313</v>
      </c>
      <c r="DO124" s="835">
        <f t="shared" si="50"/>
        <v>1562.1930390300852</v>
      </c>
      <c r="DP124" s="834"/>
      <c r="DQ124" s="345"/>
      <c r="DR124" s="827" t="s">
        <v>435</v>
      </c>
      <c r="DS124" s="835">
        <f>IF(DU105&lt;0,DS81-DT114,DT112)</f>
        <v>10.546488399615214</v>
      </c>
      <c r="DT124" s="835">
        <f>DV106</f>
        <v>144.97988832071826</v>
      </c>
      <c r="DU124" s="835">
        <f t="shared" si="51"/>
        <v>1529.0287103519643</v>
      </c>
      <c r="DV124" s="834"/>
      <c r="DW124" s="345"/>
      <c r="DX124" s="827" t="s">
        <v>435</v>
      </c>
      <c r="DY124" s="835">
        <f>IF(EA105&lt;0,DY81-DZ114,DZ112)</f>
        <v>10.355753049978318</v>
      </c>
      <c r="DZ124" s="835">
        <f>EB106</f>
        <v>145.33592764004047</v>
      </c>
      <c r="EA124" s="835">
        <f t="shared" si="52"/>
        <v>1505.0629759297772</v>
      </c>
      <c r="EB124" s="834"/>
      <c r="EC124" s="345"/>
      <c r="ED124" s="827" t="s">
        <v>435</v>
      </c>
      <c r="EE124" s="835">
        <f>IF(EG105&lt;0,EE81-EF114,EF112)</f>
        <v>10.218920571836293</v>
      </c>
      <c r="EF124" s="835">
        <f>EH106</f>
        <v>145.59134826590559</v>
      </c>
      <c r="EG124" s="835">
        <f t="shared" si="53"/>
        <v>1487.7864238758448</v>
      </c>
      <c r="EH124" s="834"/>
      <c r="EI124" s="345"/>
      <c r="EJ124" s="827" t="s">
        <v>435</v>
      </c>
      <c r="EK124" s="835">
        <f>IF(EM105&lt;0,EK81-EL114,EL112)</f>
        <v>10.120791161746666</v>
      </c>
      <c r="EL124" s="835">
        <f>EN106</f>
        <v>145.77452316473955</v>
      </c>
      <c r="EM124" s="835">
        <f t="shared" si="54"/>
        <v>1475.3535056535306</v>
      </c>
      <c r="EN124" s="834"/>
      <c r="EO124" s="345"/>
      <c r="EP124" s="827" t="s">
        <v>435</v>
      </c>
      <c r="EQ124" s="835">
        <f>IF(ES105&lt;0,EQ81-ER114,ER112)</f>
        <v>10.050434854736636</v>
      </c>
      <c r="ER124" s="835">
        <f>ET106</f>
        <v>145.90585493782496</v>
      </c>
      <c r="ES124" s="835">
        <f t="shared" si="55"/>
        <v>1466.4172899772634</v>
      </c>
      <c r="ET124" s="834"/>
      <c r="EU124" s="345"/>
      <c r="EV124" s="827" t="s">
        <v>435</v>
      </c>
      <c r="EW124" s="835">
        <f>IF(EY105&lt;0,EW81-EX114,EX112)</f>
        <v>10</v>
      </c>
      <c r="EX124" s="835">
        <f>EZ106</f>
        <v>146</v>
      </c>
      <c r="EY124" s="835">
        <f t="shared" si="56"/>
        <v>1460</v>
      </c>
      <c r="EZ124" s="834"/>
      <c r="FA124" s="345"/>
      <c r="FB124" s="827" t="s">
        <v>435</v>
      </c>
      <c r="FC124" s="835">
        <f>IF(FE105&lt;0,FC81-FD114,FD112)</f>
        <v>10</v>
      </c>
      <c r="FD124" s="835">
        <f>FF106</f>
        <v>146</v>
      </c>
      <c r="FE124" s="835">
        <f t="shared" si="57"/>
        <v>1460</v>
      </c>
      <c r="FF124" s="834"/>
      <c r="FG124" s="345"/>
      <c r="FH124" s="827" t="s">
        <v>435</v>
      </c>
      <c r="FI124" s="835">
        <f>IF(FK105&lt;0,FI81-FJ114,FJ112)</f>
        <v>10</v>
      </c>
      <c r="FJ124" s="835">
        <f>FL106</f>
        <v>146</v>
      </c>
      <c r="FK124" s="835">
        <f t="shared" si="58"/>
        <v>1460</v>
      </c>
      <c r="FL124" s="834"/>
      <c r="FM124" s="345"/>
      <c r="FN124" s="827" t="s">
        <v>435</v>
      </c>
      <c r="FO124" s="835">
        <f>IF(FQ105&lt;0,FO81-FP114,FP112)</f>
        <v>10</v>
      </c>
      <c r="FP124" s="835">
        <f>FR106</f>
        <v>146</v>
      </c>
      <c r="FQ124" s="835">
        <f t="shared" si="59"/>
        <v>1460</v>
      </c>
      <c r="FR124" s="834"/>
      <c r="FS124" s="345"/>
      <c r="FT124" s="827" t="s">
        <v>435</v>
      </c>
      <c r="FU124" s="835">
        <f>IF(FW105&lt;0,FU81-FV114,FV112)</f>
        <v>10</v>
      </c>
      <c r="FV124" s="835">
        <f>FX106</f>
        <v>146</v>
      </c>
      <c r="FW124" s="835">
        <f t="shared" si="60"/>
        <v>1460</v>
      </c>
      <c r="FX124" s="834"/>
      <c r="FY124" s="345"/>
    </row>
    <row r="125" spans="1:181" ht="15" thickBot="1" x14ac:dyDescent="0.35">
      <c r="A125" s="19"/>
      <c r="B125" s="826" t="s">
        <v>434</v>
      </c>
      <c r="C125" s="833">
        <f>F105</f>
        <v>190</v>
      </c>
      <c r="D125" s="833">
        <f>F106</f>
        <v>190</v>
      </c>
      <c r="E125" s="833">
        <f>IF($E$70=1,ABS(D125*C125),0)</f>
        <v>36100</v>
      </c>
      <c r="F125" s="832"/>
      <c r="G125" s="345"/>
      <c r="H125" s="826" t="s">
        <v>434</v>
      </c>
      <c r="I125" s="833">
        <f>L105</f>
        <v>150.213521765731</v>
      </c>
      <c r="J125" s="833">
        <f>L106</f>
        <v>150.213521765731</v>
      </c>
      <c r="K125" s="833">
        <f>IF($E$70=1,ABS(J125*I125),0)</f>
        <v>22564.102121263742</v>
      </c>
      <c r="L125" s="832"/>
      <c r="M125" s="345"/>
      <c r="N125" s="826" t="s">
        <v>434</v>
      </c>
      <c r="O125" s="833">
        <f>R105</f>
        <v>108.19614138249125</v>
      </c>
      <c r="P125" s="833">
        <f>R106</f>
        <v>108.19614138249125</v>
      </c>
      <c r="Q125" s="833">
        <f>IF($E$70=1,ABS(P125*O125),0)</f>
        <v>11706.405010060034</v>
      </c>
      <c r="R125" s="832"/>
      <c r="S125" s="345"/>
      <c r="T125" s="826" t="s">
        <v>434</v>
      </c>
      <c r="U125" s="833">
        <f>X105</f>
        <v>66.178760999251509</v>
      </c>
      <c r="V125" s="833">
        <f>X106</f>
        <v>66.178760999251509</v>
      </c>
      <c r="W125" s="833">
        <f>IF($E$70=1,ABS(V125*U125),0)</f>
        <v>4379.6284073960524</v>
      </c>
      <c r="X125" s="832"/>
      <c r="Y125" s="345"/>
      <c r="Z125" s="826" t="s">
        <v>434</v>
      </c>
      <c r="AA125" s="833">
        <f>AD105</f>
        <v>26.392282764982554</v>
      </c>
      <c r="AB125" s="833">
        <f>AD106</f>
        <v>26.392282764982554</v>
      </c>
      <c r="AC125" s="833">
        <f>IF($E$70=1,ABS(AB125*AA125),0)</f>
        <v>696.55258954679516</v>
      </c>
      <c r="AD125" s="832"/>
      <c r="AE125" s="345"/>
      <c r="AF125" s="826" t="s">
        <v>434</v>
      </c>
      <c r="AG125" s="833">
        <f>AJ105</f>
        <v>9.3823001046158367</v>
      </c>
      <c r="AH125" s="833">
        <f>AJ106</f>
        <v>9.3823001046158367</v>
      </c>
      <c r="AI125" s="833">
        <f>IF($E$70=1,ABS(AH125*AG125),0)</f>
        <v>88.02755525307434</v>
      </c>
      <c r="AJ125" s="832"/>
      <c r="AK125" s="345"/>
      <c r="AL125" s="826" t="s">
        <v>434</v>
      </c>
      <c r="AM125" s="833">
        <f>AP105</f>
        <v>40.083811791199111</v>
      </c>
      <c r="AN125" s="833">
        <f>AP106</f>
        <v>40.083811791199111</v>
      </c>
      <c r="AO125" s="833">
        <f>IF($E$70=1,ABS(AN125*AM125),0)</f>
        <v>1606.7119677122728</v>
      </c>
      <c r="AP125" s="832"/>
      <c r="AQ125" s="345"/>
      <c r="AR125" s="826" t="s">
        <v>434</v>
      </c>
      <c r="AS125" s="833">
        <f>AV105</f>
        <v>65.394639055189515</v>
      </c>
      <c r="AT125" s="833">
        <f>AV106</f>
        <v>65.394639055189515</v>
      </c>
      <c r="AU125" s="833">
        <f>IF($E$70=1,ABS(AT125*AS125),0)</f>
        <v>4276.4588171585174</v>
      </c>
      <c r="AV125" s="832"/>
      <c r="AW125" s="345"/>
      <c r="AX125" s="826" t="s">
        <v>434</v>
      </c>
      <c r="AY125" s="833">
        <f>BB105</f>
        <v>85.579511601074586</v>
      </c>
      <c r="AZ125" s="833">
        <f>BB106</f>
        <v>85.579511601074586</v>
      </c>
      <c r="BA125" s="833">
        <f>IF($E$70=1,ABS(AZ125*AY125),0)</f>
        <v>7323.8528058784595</v>
      </c>
      <c r="BB125" s="832"/>
      <c r="BC125" s="345"/>
      <c r="BD125" s="826" t="s">
        <v>434</v>
      </c>
      <c r="BE125" s="833">
        <f>BH105</f>
        <v>101.25431380740201</v>
      </c>
      <c r="BF125" s="833">
        <f>BH106</f>
        <v>101.25431380740201</v>
      </c>
      <c r="BG125" s="833">
        <f>IF($E$70=1,ABS(BF125*BE125),0)</f>
        <v>10252.436064607842</v>
      </c>
      <c r="BH125" s="832"/>
      <c r="BI125" s="345"/>
      <c r="BJ125" s="826" t="s">
        <v>434</v>
      </c>
      <c r="BK125" s="833">
        <f>BN105</f>
        <v>113.17736223712575</v>
      </c>
      <c r="BL125" s="833">
        <f>BN106</f>
        <v>113.17736223712575</v>
      </c>
      <c r="BM125" s="833">
        <f>IF($E$70=1,ABS(BL125*BK125),0)</f>
        <v>12809.115322953578</v>
      </c>
      <c r="BN125" s="832"/>
      <c r="BO125" s="345"/>
      <c r="BP125" s="826" t="s">
        <v>434</v>
      </c>
      <c r="BQ125" s="833">
        <f>BT105</f>
        <v>122.1045936288678</v>
      </c>
      <c r="BR125" s="833">
        <f>BT106</f>
        <v>122.1045936288678</v>
      </c>
      <c r="BS125" s="833">
        <f>IF($E$70=1,ABS(BR125*BQ125),0)</f>
        <v>14909.531785270943</v>
      </c>
      <c r="BT125" s="832"/>
      <c r="BU125" s="345"/>
      <c r="BV125" s="826" t="s">
        <v>434</v>
      </c>
      <c r="BW125" s="833">
        <f>BZ105</f>
        <v>128.71005203807891</v>
      </c>
      <c r="BX125" s="833">
        <f>BZ106</f>
        <v>128.71005203807891</v>
      </c>
      <c r="BY125" s="833">
        <f>IF($E$70=1,ABS(BX125*BW125),0)</f>
        <v>16566.277495644983</v>
      </c>
      <c r="BZ125" s="832"/>
      <c r="CA125" s="345"/>
      <c r="CB125" s="826" t="s">
        <v>434</v>
      </c>
      <c r="CC125" s="833">
        <f>CF105</f>
        <v>133.55487186542121</v>
      </c>
      <c r="CD125" s="833">
        <f>CF106</f>
        <v>133.55487186542121</v>
      </c>
      <c r="CE125" s="833">
        <f>IF($E$70=1,ABS(CD125*CC125),0)</f>
        <v>17836.903798989075</v>
      </c>
      <c r="CF125" s="832"/>
      <c r="CG125" s="345"/>
      <c r="CH125" s="826" t="s">
        <v>434</v>
      </c>
      <c r="CI125" s="833">
        <f>CL105</f>
        <v>137.08551205788564</v>
      </c>
      <c r="CJ125" s="833">
        <f>CL106</f>
        <v>137.08551205788564</v>
      </c>
      <c r="CK125" s="833">
        <f>IF($E$70=1,ABS(CJ125*CI125),0)</f>
        <v>18792.437616172709</v>
      </c>
      <c r="CL125" s="832"/>
      <c r="CM125" s="345"/>
      <c r="CN125" s="826" t="s">
        <v>434</v>
      </c>
      <c r="CO125" s="833">
        <f>CR105</f>
        <v>139.64638404369609</v>
      </c>
      <c r="CP125" s="833">
        <f>CR106</f>
        <v>139.64638404369609</v>
      </c>
      <c r="CQ125" s="833">
        <f>IF($E$70=1,ABS(CP125*CO125),0)</f>
        <v>19501.112576479456</v>
      </c>
      <c r="CR125" s="832"/>
      <c r="CS125" s="345"/>
      <c r="CT125" s="826" t="s">
        <v>434</v>
      </c>
      <c r="CU125" s="833">
        <f>CX105</f>
        <v>141.49752982799771</v>
      </c>
      <c r="CV125" s="833">
        <f>CX106</f>
        <v>141.49752982799771</v>
      </c>
      <c r="CW125" s="833">
        <f>IF($E$70=1,ABS(CV125*CU125),0)</f>
        <v>20021.550947425101</v>
      </c>
      <c r="CX125" s="832"/>
      <c r="CY125" s="345"/>
      <c r="CZ125" s="826" t="s">
        <v>434</v>
      </c>
      <c r="DA125" s="833">
        <f>DD105</f>
        <v>142.83234717949327</v>
      </c>
      <c r="DB125" s="833">
        <f>DD106</f>
        <v>142.83234717949327</v>
      </c>
      <c r="DC125" s="833">
        <f>IF($E$70=1,ABS(DB125*DA125),0)</f>
        <v>20401.079400803297</v>
      </c>
      <c r="DD125" s="832"/>
      <c r="DE125" s="345"/>
      <c r="DF125" s="826" t="s">
        <v>434</v>
      </c>
      <c r="DG125" s="833">
        <f>DJ105</f>
        <v>143.7931408704107</v>
      </c>
      <c r="DH125" s="833">
        <f>DJ106</f>
        <v>143.7931408704107</v>
      </c>
      <c r="DI125" s="833">
        <f>IF($E$70=1,ABS(DH125*DG125),0)</f>
        <v>20676.467361377774</v>
      </c>
      <c r="DJ125" s="832"/>
      <c r="DK125" s="345"/>
      <c r="DL125" s="826" t="s">
        <v>434</v>
      </c>
      <c r="DM125" s="833">
        <f>DP105</f>
        <v>144.48382894617313</v>
      </c>
      <c r="DN125" s="833">
        <f>DP106</f>
        <v>144.48382894617313</v>
      </c>
      <c r="DO125" s="833">
        <f>IF($E$70=1,ABS(DN125*DM125),0)</f>
        <v>20875.576826947017</v>
      </c>
      <c r="DP125" s="832"/>
      <c r="DQ125" s="345"/>
      <c r="DR125" s="826" t="s">
        <v>434</v>
      </c>
      <c r="DS125" s="833">
        <f>DV105</f>
        <v>144.97988832071826</v>
      </c>
      <c r="DT125" s="833">
        <f>DV106</f>
        <v>144.97988832071826</v>
      </c>
      <c r="DU125" s="833">
        <f>IF($E$70=1,ABS(DT125*DS125),0)</f>
        <v>21019.16801748794</v>
      </c>
      <c r="DV125" s="832"/>
      <c r="DW125" s="345"/>
      <c r="DX125" s="826" t="s">
        <v>434</v>
      </c>
      <c r="DY125" s="833">
        <f>EB105</f>
        <v>145.33592764004047</v>
      </c>
      <c r="DZ125" s="833">
        <f>EB106</f>
        <v>145.33592764004047</v>
      </c>
      <c r="EA125" s="833">
        <f>IF($E$70=1,ABS(DZ125*DY125),0)</f>
        <v>21122.53186299108</v>
      </c>
      <c r="EB125" s="832"/>
      <c r="EC125" s="345"/>
      <c r="ED125" s="826" t="s">
        <v>434</v>
      </c>
      <c r="EE125" s="833">
        <f>EH105</f>
        <v>145.59134826590559</v>
      </c>
      <c r="EF125" s="833">
        <f>EH106</f>
        <v>145.59134826590559</v>
      </c>
      <c r="EG125" s="833">
        <f>IF($E$70=1,ABS(EF125*EE125),0)</f>
        <v>21196.840689884211</v>
      </c>
      <c r="EH125" s="832"/>
      <c r="EI125" s="345"/>
      <c r="EJ125" s="826" t="s">
        <v>434</v>
      </c>
      <c r="EK125" s="833">
        <f>EN105</f>
        <v>145.77452316473955</v>
      </c>
      <c r="EL125" s="833">
        <f>EN106</f>
        <v>145.77452316473955</v>
      </c>
      <c r="EM125" s="833">
        <f>IF($E$70=1,ABS(EL125*EK125),0)</f>
        <v>21250.211603907188</v>
      </c>
      <c r="EN125" s="832"/>
      <c r="EO125" s="345"/>
      <c r="EP125" s="826" t="s">
        <v>434</v>
      </c>
      <c r="EQ125" s="833">
        <f>ET105</f>
        <v>145.90585493782496</v>
      </c>
      <c r="ER125" s="833">
        <f>ET106</f>
        <v>145.90585493782496</v>
      </c>
      <c r="ES125" s="833">
        <f>IF($E$70=1,ABS(ER125*EQ125),0)</f>
        <v>21288.518505137617</v>
      </c>
      <c r="ET125" s="832"/>
      <c r="EU125" s="345"/>
      <c r="EV125" s="826" t="s">
        <v>434</v>
      </c>
      <c r="EW125" s="833">
        <f>EZ105</f>
        <v>146</v>
      </c>
      <c r="EX125" s="833">
        <f>EZ106</f>
        <v>146</v>
      </c>
      <c r="EY125" s="833">
        <f>IF($E$70=1,ABS(EX125*EW125),0)</f>
        <v>21316</v>
      </c>
      <c r="EZ125" s="832"/>
      <c r="FA125" s="345"/>
      <c r="FB125" s="826" t="s">
        <v>434</v>
      </c>
      <c r="FC125" s="833">
        <f>FF105</f>
        <v>146</v>
      </c>
      <c r="FD125" s="833">
        <f>FF106</f>
        <v>146</v>
      </c>
      <c r="FE125" s="833">
        <f>IF($E$70=1,ABS(FD125*FC125),0)</f>
        <v>21316</v>
      </c>
      <c r="FF125" s="832"/>
      <c r="FG125" s="345"/>
      <c r="FH125" s="826" t="s">
        <v>434</v>
      </c>
      <c r="FI125" s="833">
        <f>FL105</f>
        <v>146</v>
      </c>
      <c r="FJ125" s="833">
        <f>FL106</f>
        <v>146</v>
      </c>
      <c r="FK125" s="833">
        <f>IF($E$70=1,ABS(FJ125*FI125),0)</f>
        <v>21316</v>
      </c>
      <c r="FL125" s="832"/>
      <c r="FM125" s="345"/>
      <c r="FN125" s="826" t="s">
        <v>434</v>
      </c>
      <c r="FO125" s="833">
        <f>FR105</f>
        <v>146</v>
      </c>
      <c r="FP125" s="833">
        <f>FR106</f>
        <v>146</v>
      </c>
      <c r="FQ125" s="833">
        <f>IF($E$70=1,ABS(FP125*FO125),0)</f>
        <v>21316</v>
      </c>
      <c r="FR125" s="832"/>
      <c r="FS125" s="345"/>
      <c r="FT125" s="826" t="s">
        <v>434</v>
      </c>
      <c r="FU125" s="833">
        <f>FX105</f>
        <v>146</v>
      </c>
      <c r="FV125" s="833">
        <f>FX106</f>
        <v>146</v>
      </c>
      <c r="FW125" s="833">
        <f>IF($E$70=1,ABS(FV125*FU125),0)</f>
        <v>21316</v>
      </c>
      <c r="FX125" s="832"/>
      <c r="FY125" s="345"/>
    </row>
    <row r="126" spans="1:181" x14ac:dyDescent="0.3">
      <c r="A126" s="19"/>
      <c r="E126" s="835">
        <f>SUM(E117:E125)</f>
        <v>36100</v>
      </c>
      <c r="F126" s="835"/>
      <c r="G126" s="345"/>
      <c r="K126" s="835">
        <f>SUM(K117:K125)</f>
        <v>35028.157651244772</v>
      </c>
      <c r="L126" s="835"/>
      <c r="M126" s="345"/>
      <c r="Q126" s="835">
        <f>SUM(Q117:Q125)</f>
        <v>33913.751752242686</v>
      </c>
      <c r="R126" s="835"/>
      <c r="S126" s="345"/>
      <c r="W126" s="835">
        <f>SUM(W117:W125)</f>
        <v>32817.360753794375</v>
      </c>
      <c r="X126" s="835"/>
      <c r="Y126" s="345"/>
      <c r="AC126" s="835">
        <f>SUM(AC117:AC125)</f>
        <v>31795.787905349796</v>
      </c>
      <c r="AD126" s="835"/>
      <c r="AE126" s="345"/>
      <c r="AI126" s="835">
        <f>SUM(AI117:AI125)</f>
        <v>30891.017678767603</v>
      </c>
      <c r="AJ126" s="835"/>
      <c r="AK126" s="345"/>
      <c r="AO126" s="835">
        <f>SUM(AO117:AO125)</f>
        <v>30124.962661832589</v>
      </c>
      <c r="AP126" s="835"/>
      <c r="AQ126" s="345"/>
      <c r="AU126" s="835">
        <f>SUM(AU117:AU125)</f>
        <v>29500.64766267614</v>
      </c>
      <c r="AV126" s="835"/>
      <c r="AW126" s="345"/>
      <c r="BA126" s="835">
        <f>SUM(BA117:BA125)</f>
        <v>29007.454415798828</v>
      </c>
      <c r="BB126" s="835"/>
      <c r="BC126" s="345"/>
      <c r="BG126" s="835">
        <f>SUM(BG117:BG125)</f>
        <v>28627.327172734909</v>
      </c>
      <c r="BH126" s="835"/>
      <c r="BI126" s="345"/>
      <c r="BM126" s="835">
        <f>SUM(BM117:BM125)</f>
        <v>28339.861968732406</v>
      </c>
      <c r="BN126" s="835"/>
      <c r="BO126" s="345"/>
      <c r="BS126" s="835">
        <f>SUM(BS117:BS125)</f>
        <v>28125.575710503384</v>
      </c>
      <c r="BT126" s="835"/>
      <c r="BU126" s="345"/>
      <c r="BY126" s="835">
        <f>SUM(BY117:BY125)</f>
        <v>27967.543981773139</v>
      </c>
      <c r="BZ126" s="835"/>
      <c r="CA126" s="345"/>
      <c r="CE126" s="835">
        <f>SUM(CE117:CE125)</f>
        <v>27851.917534611268</v>
      </c>
      <c r="CF126" s="835"/>
      <c r="CG126" s="345"/>
      <c r="CK126" s="835">
        <f>SUM(CK117:CK125)</f>
        <v>27767.806163521516</v>
      </c>
      <c r="CL126" s="835"/>
      <c r="CM126" s="345"/>
      <c r="CQ126" s="835">
        <f>SUM(CQ117:CQ125)</f>
        <v>27706.877425513369</v>
      </c>
      <c r="CR126" s="835"/>
      <c r="CS126" s="345"/>
      <c r="CW126" s="835">
        <f>SUM(CW117:CW125)</f>
        <v>27662.876293862842</v>
      </c>
      <c r="CX126" s="835"/>
      <c r="CY126" s="345"/>
      <c r="DC126" s="835">
        <f>SUM(DC117:DC125)</f>
        <v>27631.169818031158</v>
      </c>
      <c r="DD126" s="835"/>
      <c r="DE126" s="345"/>
      <c r="DI126" s="835">
        <f>SUM(DI117:DI125)</f>
        <v>27608.358936028308</v>
      </c>
      <c r="DJ126" s="835"/>
      <c r="DK126" s="345"/>
      <c r="DO126" s="835">
        <f>SUM(DO117:DO125)</f>
        <v>27591.966642004347</v>
      </c>
      <c r="DP126" s="835"/>
      <c r="DQ126" s="345"/>
      <c r="DU126" s="835">
        <f>SUM(DU117:DU125)</f>
        <v>27580.19652914867</v>
      </c>
      <c r="DV126" s="835"/>
      <c r="DW126" s="345"/>
      <c r="EA126" s="835">
        <f>SUM(EA117:EA125)</f>
        <v>27571.750251638729</v>
      </c>
      <c r="EB126" s="835"/>
      <c r="EC126" s="345"/>
      <c r="EG126" s="835">
        <f>SUM(EG117:EG125)</f>
        <v>27565.691736001587</v>
      </c>
      <c r="EH126" s="835"/>
      <c r="EI126" s="345"/>
      <c r="EM126" s="835">
        <f>SUM(EM117:EM125)</f>
        <v>27561.34728148007</v>
      </c>
      <c r="EN126" s="835"/>
      <c r="EO126" s="345"/>
      <c r="ES126" s="835">
        <f>SUM(ES117:ES125)</f>
        <v>27558.232628123893</v>
      </c>
      <c r="ET126" s="835"/>
      <c r="EU126" s="345"/>
      <c r="EY126" s="835">
        <f>SUM(EY117:EY125)</f>
        <v>27556</v>
      </c>
      <c r="EZ126" s="835"/>
      <c r="FA126" s="345"/>
      <c r="FE126" s="835">
        <f>SUM(FE117:FE125)</f>
        <v>27556</v>
      </c>
      <c r="FF126" s="835"/>
      <c r="FG126" s="345"/>
      <c r="FK126" s="835">
        <f>SUM(FK117:FK125)</f>
        <v>27556</v>
      </c>
      <c r="FL126" s="835"/>
      <c r="FM126" s="345"/>
      <c r="FQ126" s="835">
        <f>SUM(FQ117:FQ125)</f>
        <v>27556</v>
      </c>
      <c r="FR126" s="835"/>
      <c r="FS126" s="345"/>
      <c r="FW126" s="835">
        <f>SUM(FW117:FW125)</f>
        <v>27556</v>
      </c>
      <c r="FX126" s="835"/>
      <c r="FY126" s="345"/>
    </row>
    <row r="127" spans="1:181" x14ac:dyDescent="0.3">
      <c r="A127" s="19"/>
      <c r="B127" s="835" t="s">
        <v>464</v>
      </c>
      <c r="C127" s="839">
        <f>D86-E126</f>
        <v>0</v>
      </c>
      <c r="E127" s="835"/>
      <c r="F127" s="835"/>
      <c r="G127" s="345"/>
      <c r="H127" s="835" t="s">
        <v>464</v>
      </c>
      <c r="I127" s="839">
        <f>J86-K126</f>
        <v>0</v>
      </c>
      <c r="K127" s="835"/>
      <c r="L127" s="835"/>
      <c r="M127" s="345"/>
      <c r="N127" s="835" t="s">
        <v>464</v>
      </c>
      <c r="O127" s="839">
        <f>P86-Q126</f>
        <v>0</v>
      </c>
      <c r="Q127" s="835"/>
      <c r="R127" s="835"/>
      <c r="S127" s="345"/>
      <c r="T127" s="835" t="s">
        <v>464</v>
      </c>
      <c r="U127" s="839">
        <f>V86-W126</f>
        <v>0</v>
      </c>
      <c r="W127" s="835"/>
      <c r="X127" s="835"/>
      <c r="Y127" s="345"/>
      <c r="Z127" s="835" t="s">
        <v>464</v>
      </c>
      <c r="AA127" s="839">
        <f>AB86-AC126</f>
        <v>0</v>
      </c>
      <c r="AC127" s="835"/>
      <c r="AD127" s="835"/>
      <c r="AE127" s="345"/>
      <c r="AF127" s="835" t="s">
        <v>464</v>
      </c>
      <c r="AG127" s="839">
        <f>AH86-AI126</f>
        <v>0</v>
      </c>
      <c r="AI127" s="835"/>
      <c r="AJ127" s="835"/>
      <c r="AK127" s="345"/>
      <c r="AL127" s="835" t="s">
        <v>464</v>
      </c>
      <c r="AM127" s="839">
        <f>AN86-AO126</f>
        <v>0</v>
      </c>
      <c r="AO127" s="835"/>
      <c r="AP127" s="835"/>
      <c r="AQ127" s="345"/>
      <c r="AR127" s="835" t="s">
        <v>464</v>
      </c>
      <c r="AS127" s="839">
        <f>AT86-AU126</f>
        <v>0</v>
      </c>
      <c r="AU127" s="835"/>
      <c r="AV127" s="835"/>
      <c r="AW127" s="345"/>
      <c r="AX127" s="835" t="s">
        <v>464</v>
      </c>
      <c r="AY127" s="839">
        <f>AZ86-BA126</f>
        <v>0</v>
      </c>
      <c r="BA127" s="835"/>
      <c r="BB127" s="835"/>
      <c r="BC127" s="345"/>
      <c r="BD127" s="835" t="s">
        <v>464</v>
      </c>
      <c r="BE127" s="839">
        <f>BF86-BG126</f>
        <v>0</v>
      </c>
      <c r="BG127" s="835"/>
      <c r="BH127" s="835"/>
      <c r="BI127" s="345"/>
      <c r="BJ127" s="835" t="s">
        <v>464</v>
      </c>
      <c r="BK127" s="839">
        <f>BL86-BM126</f>
        <v>0</v>
      </c>
      <c r="BM127" s="835"/>
      <c r="BN127" s="835"/>
      <c r="BO127" s="345"/>
      <c r="BP127" s="835" t="s">
        <v>464</v>
      </c>
      <c r="BQ127" s="839">
        <f>BR86-BS126</f>
        <v>0</v>
      </c>
      <c r="BS127" s="835"/>
      <c r="BT127" s="835"/>
      <c r="BU127" s="345"/>
      <c r="BV127" s="835" t="s">
        <v>464</v>
      </c>
      <c r="BW127" s="839">
        <f>BX86-BY126</f>
        <v>0</v>
      </c>
      <c r="BY127" s="835"/>
      <c r="BZ127" s="835"/>
      <c r="CA127" s="345"/>
      <c r="CB127" s="835" t="s">
        <v>464</v>
      </c>
      <c r="CC127" s="839">
        <f>CD86-CE126</f>
        <v>0</v>
      </c>
      <c r="CE127" s="835"/>
      <c r="CF127" s="835"/>
      <c r="CG127" s="345"/>
      <c r="CH127" s="835" t="s">
        <v>464</v>
      </c>
      <c r="CI127" s="839">
        <f>CJ86-CK126</f>
        <v>0</v>
      </c>
      <c r="CK127" s="835"/>
      <c r="CL127" s="835"/>
      <c r="CM127" s="345"/>
      <c r="CN127" s="835" t="s">
        <v>464</v>
      </c>
      <c r="CO127" s="839">
        <f>CP86-CQ126</f>
        <v>0</v>
      </c>
      <c r="CQ127" s="835"/>
      <c r="CR127" s="835"/>
      <c r="CS127" s="345"/>
      <c r="CT127" s="835" t="s">
        <v>464</v>
      </c>
      <c r="CU127" s="839">
        <f>CV86-CW126</f>
        <v>0</v>
      </c>
      <c r="CW127" s="835"/>
      <c r="CX127" s="835"/>
      <c r="CY127" s="345"/>
      <c r="CZ127" s="835" t="s">
        <v>464</v>
      </c>
      <c r="DA127" s="839">
        <f>DB86-DC126</f>
        <v>0</v>
      </c>
      <c r="DC127" s="835"/>
      <c r="DD127" s="835"/>
      <c r="DE127" s="345"/>
      <c r="DF127" s="835" t="s">
        <v>464</v>
      </c>
      <c r="DG127" s="839">
        <f>DH86-DI126</f>
        <v>0</v>
      </c>
      <c r="DI127" s="835"/>
      <c r="DJ127" s="835"/>
      <c r="DK127" s="345"/>
      <c r="DL127" s="835" t="s">
        <v>464</v>
      </c>
      <c r="DM127" s="839">
        <f>DN86-DO126</f>
        <v>0</v>
      </c>
      <c r="DO127" s="835"/>
      <c r="DP127" s="835"/>
      <c r="DQ127" s="345"/>
      <c r="DR127" s="835" t="s">
        <v>464</v>
      </c>
      <c r="DS127" s="839">
        <f>DT86-DU126</f>
        <v>0</v>
      </c>
      <c r="DU127" s="835"/>
      <c r="DV127" s="835"/>
      <c r="DW127" s="345"/>
      <c r="DX127" s="835" t="s">
        <v>464</v>
      </c>
      <c r="DY127" s="839">
        <f>DZ86-EA126</f>
        <v>0</v>
      </c>
      <c r="EA127" s="835"/>
      <c r="EB127" s="835"/>
      <c r="EC127" s="345"/>
      <c r="ED127" s="835" t="s">
        <v>464</v>
      </c>
      <c r="EE127" s="839">
        <f>EF86-EG126</f>
        <v>0</v>
      </c>
      <c r="EG127" s="835"/>
      <c r="EH127" s="835"/>
      <c r="EI127" s="345"/>
      <c r="EJ127" s="835" t="s">
        <v>464</v>
      </c>
      <c r="EK127" s="839">
        <f>EL86-EM126</f>
        <v>0</v>
      </c>
      <c r="EM127" s="835"/>
      <c r="EN127" s="835"/>
      <c r="EO127" s="345"/>
      <c r="EP127" s="835" t="s">
        <v>464</v>
      </c>
      <c r="EQ127" s="839">
        <f>ER86-ES126</f>
        <v>0</v>
      </c>
      <c r="ES127" s="835"/>
      <c r="ET127" s="835"/>
      <c r="EU127" s="345"/>
      <c r="EV127" s="835" t="s">
        <v>464</v>
      </c>
      <c r="EW127" s="839">
        <f>EX86-EY126</f>
        <v>0</v>
      </c>
      <c r="EY127" s="835"/>
      <c r="EZ127" s="835"/>
      <c r="FA127" s="345"/>
      <c r="FB127" s="835" t="s">
        <v>464</v>
      </c>
      <c r="FC127" s="839">
        <f>FD86-FE126</f>
        <v>0</v>
      </c>
      <c r="FE127" s="835"/>
      <c r="FF127" s="835"/>
      <c r="FG127" s="345"/>
      <c r="FH127" s="835" t="s">
        <v>464</v>
      </c>
      <c r="FI127" s="839">
        <f>FJ86-FK126</f>
        <v>0</v>
      </c>
      <c r="FK127" s="835"/>
      <c r="FL127" s="835"/>
      <c r="FM127" s="345"/>
      <c r="FN127" s="835" t="s">
        <v>464</v>
      </c>
      <c r="FO127" s="839">
        <f>FP86-FQ126</f>
        <v>0</v>
      </c>
      <c r="FQ127" s="835"/>
      <c r="FR127" s="835"/>
      <c r="FS127" s="345"/>
      <c r="FT127" s="835" t="s">
        <v>464</v>
      </c>
      <c r="FU127" s="839">
        <f>FV86-FW126</f>
        <v>0</v>
      </c>
      <c r="FW127" s="835"/>
      <c r="FX127" s="835"/>
      <c r="FY127" s="345"/>
    </row>
    <row r="128" spans="1:181" ht="15" thickBot="1" x14ac:dyDescent="0.35">
      <c r="A128" s="19"/>
      <c r="G128" s="345"/>
      <c r="M128" s="345"/>
      <c r="S128" s="345"/>
      <c r="Y128" s="345"/>
      <c r="AE128" s="345"/>
      <c r="AK128" s="345"/>
      <c r="AQ128" s="345"/>
      <c r="AW128" s="345"/>
      <c r="BC128" s="345"/>
      <c r="BI128" s="345"/>
      <c r="BO128" s="345"/>
      <c r="BU128" s="345"/>
      <c r="CA128" s="345"/>
      <c r="CG128" s="345"/>
      <c r="CM128" s="345"/>
      <c r="CS128" s="345"/>
      <c r="CY128" s="345"/>
      <c r="DE128" s="345"/>
      <c r="DK128" s="345"/>
      <c r="DQ128" s="345"/>
      <c r="DW128" s="345"/>
      <c r="EC128" s="345"/>
      <c r="EI128" s="345"/>
      <c r="EO128" s="345"/>
      <c r="EU128" s="345"/>
      <c r="FA128" s="345"/>
      <c r="FG128" s="345"/>
      <c r="FM128" s="345"/>
      <c r="FS128" s="345"/>
      <c r="FY128" s="345"/>
    </row>
    <row r="129" spans="1:181" x14ac:dyDescent="0.3">
      <c r="A129" s="19"/>
      <c r="B129" s="838"/>
      <c r="C129" s="837" t="s">
        <v>463</v>
      </c>
      <c r="D129" s="837"/>
      <c r="E129" s="837"/>
      <c r="F129" s="836"/>
      <c r="G129" s="345"/>
      <c r="I129" t="s">
        <v>463</v>
      </c>
      <c r="M129" s="345"/>
      <c r="O129" t="s">
        <v>463</v>
      </c>
      <c r="S129" s="345"/>
      <c r="U129" t="s">
        <v>463</v>
      </c>
      <c r="Y129" s="345"/>
      <c r="AA129" t="s">
        <v>463</v>
      </c>
      <c r="AE129" s="345"/>
      <c r="AG129" t="s">
        <v>463</v>
      </c>
      <c r="AK129" s="345"/>
      <c r="AM129" t="s">
        <v>463</v>
      </c>
      <c r="AQ129" s="345"/>
      <c r="AS129" t="s">
        <v>463</v>
      </c>
      <c r="AW129" s="345"/>
      <c r="AY129" t="s">
        <v>463</v>
      </c>
      <c r="BC129" s="345"/>
      <c r="BE129" t="s">
        <v>463</v>
      </c>
      <c r="BI129" s="345"/>
      <c r="BK129" t="s">
        <v>463</v>
      </c>
      <c r="BO129" s="345"/>
      <c r="BQ129" t="s">
        <v>463</v>
      </c>
      <c r="BU129" s="345"/>
      <c r="BW129" t="s">
        <v>463</v>
      </c>
      <c r="CA129" s="345"/>
      <c r="CC129" t="s">
        <v>463</v>
      </c>
      <c r="CG129" s="345"/>
      <c r="CI129" t="s">
        <v>463</v>
      </c>
      <c r="CM129" s="345"/>
      <c r="CO129" t="s">
        <v>463</v>
      </c>
      <c r="CS129" s="345"/>
      <c r="CU129" t="s">
        <v>463</v>
      </c>
      <c r="CY129" s="345"/>
      <c r="DA129" t="s">
        <v>463</v>
      </c>
      <c r="DE129" s="345"/>
      <c r="DG129" t="s">
        <v>463</v>
      </c>
      <c r="DK129" s="345"/>
      <c r="DM129" t="s">
        <v>463</v>
      </c>
      <c r="DQ129" s="345"/>
      <c r="DS129" t="s">
        <v>463</v>
      </c>
      <c r="DW129" s="345"/>
      <c r="DY129" t="s">
        <v>463</v>
      </c>
      <c r="EC129" s="345"/>
      <c r="EE129" t="s">
        <v>463</v>
      </c>
      <c r="EI129" s="345"/>
      <c r="EK129" t="s">
        <v>463</v>
      </c>
      <c r="EO129" s="345"/>
      <c r="EQ129" t="s">
        <v>463</v>
      </c>
      <c r="EU129" s="345"/>
      <c r="EW129" t="s">
        <v>463</v>
      </c>
      <c r="FA129" s="345"/>
      <c r="FC129" t="s">
        <v>463</v>
      </c>
      <c r="FG129" s="345"/>
      <c r="FI129" t="s">
        <v>463</v>
      </c>
      <c r="FM129" s="345"/>
      <c r="FO129" t="s">
        <v>463</v>
      </c>
      <c r="FS129" s="345"/>
      <c r="FU129" t="s">
        <v>463</v>
      </c>
      <c r="FY129" s="345"/>
    </row>
    <row r="130" spans="1:181" x14ac:dyDescent="0.3">
      <c r="A130" s="19"/>
      <c r="B130" s="827"/>
      <c r="C130" s="835"/>
      <c r="D130" s="835"/>
      <c r="E130" s="835"/>
      <c r="F130" s="834"/>
      <c r="G130" s="345"/>
      <c r="M130" s="345"/>
      <c r="S130" s="345"/>
      <c r="Y130" s="345"/>
      <c r="AE130" s="345"/>
      <c r="AK130" s="345"/>
      <c r="AQ130" s="345"/>
      <c r="AW130" s="345"/>
      <c r="BC130" s="345"/>
      <c r="BI130" s="345"/>
      <c r="BO130" s="345"/>
      <c r="BU130" s="345"/>
      <c r="CA130" s="345"/>
      <c r="CG130" s="345"/>
      <c r="CM130" s="345"/>
      <c r="CS130" s="345"/>
      <c r="CY130" s="345"/>
      <c r="DE130" s="345"/>
      <c r="DK130" s="345"/>
      <c r="DQ130" s="345"/>
      <c r="DW130" s="345"/>
      <c r="EC130" s="345"/>
      <c r="EI130" s="345"/>
      <c r="EO130" s="345"/>
      <c r="EU130" s="345"/>
      <c r="FA130" s="345"/>
      <c r="FG130" s="345"/>
      <c r="FM130" s="345"/>
      <c r="FS130" s="345"/>
      <c r="FY130" s="345"/>
    </row>
    <row r="131" spans="1:181" ht="15" thickBot="1" x14ac:dyDescent="0.35">
      <c r="A131" s="19"/>
      <c r="B131" s="826"/>
      <c r="C131" s="833">
        <f>IF(AND('Générateur P.Durable 25ans'!$C22="ETE",'Générateur P.Durable 25ans'!$H22="Positif"),'Générateur P.Durable 25ans'!$J6,0)</f>
        <v>0</v>
      </c>
      <c r="D131" s="833">
        <f>IF(AND('Générateur P.Durable 25ans'!$C22="HIVER",'Générateur P.Durable 25ans'!$H22="Positif"),'Générateur P.Durable 25ans'!$J7,0)</f>
        <v>20</v>
      </c>
      <c r="E131" s="833">
        <f>IF(AND('Générateur P.Durable 25ans'!$C22="ETE",'Générateur P.Durable 25ans'!$H22="Negatif"),'Générateur P.Durable 25ans'!$K6,0)</f>
        <v>0</v>
      </c>
      <c r="F131" s="832">
        <f>IF(AND('Générateur P.Durable 25ans'!$C22="HIVER",'Générateur P.Durable 25ans'!$H22="Negatif"),'Générateur P.Durable 25ans'!$K7,0)</f>
        <v>0</v>
      </c>
      <c r="G131" s="345"/>
      <c r="I131">
        <f>IF(AND('Générateur P.Durable 25ans'!$C23="ETE",'Générateur P.Durable 25ans'!$H23="Positif"),'Générateur P.Durable 25ans'!$J6,0)</f>
        <v>0</v>
      </c>
      <c r="J131">
        <f>IF(AND('Générateur P.Durable 25ans'!$C23="HIVER",'Générateur P.Durable 25ans'!$H23="Positif"),'Générateur P.Durable 25ans'!$J7,0)</f>
        <v>20</v>
      </c>
      <c r="K131">
        <f>IF(AND('Générateur P.Durable 25ans'!$C23="ETE",'Générateur P.Durable 25ans'!$H23="Negatif"),'Générateur P.Durable 25ans'!$K6,0)</f>
        <v>0</v>
      </c>
      <c r="L131">
        <f>IF(AND('Générateur P.Durable 25ans'!$C23="HIVER",'Générateur P.Durable 25ans'!$H23="Negatif"),'Générateur P.Durable 25ans'!$K7,0)</f>
        <v>0</v>
      </c>
      <c r="M131" s="345"/>
      <c r="O131">
        <f>IF(AND('Générateur P.Durable 25ans'!$C24="ETE",'Générateur P.Durable 25ans'!$H24="Positif"),'Générateur P.Durable 25ans'!$J6,0)</f>
        <v>0</v>
      </c>
      <c r="P131">
        <f>IF(AND('Générateur P.Durable 25ans'!$C24="HIVER",'Générateur P.Durable 25ans'!$H24="Positif"),'Générateur P.Durable 25ans'!$J7,0)</f>
        <v>20</v>
      </c>
      <c r="Q131">
        <f>IF(AND('Générateur P.Durable 25ans'!$C24="ETE",'Générateur P.Durable 25ans'!$H24="Negatif"),'Générateur P.Durable 25ans'!$K6,0)</f>
        <v>0</v>
      </c>
      <c r="R131">
        <f>IF(AND('Générateur P.Durable 25ans'!$C24="HIVER",'Générateur P.Durable 25ans'!$H24="Negatif"),'Générateur P.Durable 25ans'!$K7,0)</f>
        <v>0</v>
      </c>
      <c r="S131" s="345"/>
      <c r="U131">
        <f>IF(AND('Générateur P.Durable 25ans'!$C25="ETE",'Générateur P.Durable 25ans'!$H25="Positif"),'Générateur P.Durable 25ans'!$J6,0)</f>
        <v>20</v>
      </c>
      <c r="V131">
        <f>IF(AND('Générateur P.Durable 25ans'!$C25="HIVER",'Générateur P.Durable 25ans'!$H25="Positif"),'Générateur P.Durable 25ans'!$J7,0)</f>
        <v>0</v>
      </c>
      <c r="W131">
        <f>IF(AND('Générateur P.Durable 25ans'!$C25="ETE",'Générateur P.Durable 25ans'!$H25="Negatif"),'Générateur P.Durable 25ans'!$K6,0)</f>
        <v>0</v>
      </c>
      <c r="X131">
        <f>IF(AND('Générateur P.Durable 25ans'!$C25="HIVER",'Générateur P.Durable 25ans'!$H25="Negatif"),'Générateur P.Durable 25ans'!$K7,0)</f>
        <v>0</v>
      </c>
      <c r="Y131" s="345"/>
      <c r="AA131">
        <f>IF(AND('Générateur P.Durable 25ans'!$C26="ETE",'Générateur P.Durable 25ans'!$H26="Positif"),'Générateur P.Durable 25ans'!$J6,0)</f>
        <v>0</v>
      </c>
      <c r="AB131">
        <f>IF(AND('Générateur P.Durable 25ans'!$C26="HIVER",'Générateur P.Durable 25ans'!$H26="Positif"),'Générateur P.Durable 25ans'!$J7,0)</f>
        <v>20</v>
      </c>
      <c r="AC131">
        <f>IF(AND('Générateur P.Durable 25ans'!$C26="ETE",'Générateur P.Durable 25ans'!$H26="Negatif"),'Générateur P.Durable 25ans'!$K6,0)</f>
        <v>0</v>
      </c>
      <c r="AD131">
        <f>IF(AND('Générateur P.Durable 25ans'!$C26="HIVER",'Générateur P.Durable 25ans'!$H26="Negatif"),'Générateur P.Durable 25ans'!$K7,0)</f>
        <v>0</v>
      </c>
      <c r="AE131" s="345"/>
      <c r="AG131">
        <f>IF(AND('Générateur P.Durable 25ans'!$C27="ETE",'Générateur P.Durable 25ans'!$H27="Positif"),'Générateur P.Durable 25ans'!$J6,0)</f>
        <v>0</v>
      </c>
      <c r="AH131">
        <f>IF(AND('Générateur P.Durable 25ans'!$C27="HIVER",'Générateur P.Durable 25ans'!$H27="Positif"),'Générateur P.Durable 25ans'!$J7,0)</f>
        <v>20</v>
      </c>
      <c r="AI131">
        <f>IF(AND('Générateur P.Durable 25ans'!$C27="ETE",'Générateur P.Durable 25ans'!$H27="Negatif"),'Générateur P.Durable 25ans'!$K6,0)</f>
        <v>0</v>
      </c>
      <c r="AJ131">
        <f>IF(AND('Générateur P.Durable 25ans'!$C27="HIVER",'Générateur P.Durable 25ans'!$H27="Negatif"),'Générateur P.Durable 25ans'!$K7,0)</f>
        <v>0</v>
      </c>
      <c r="AK131" s="345"/>
      <c r="AM131">
        <f>IF(AND('Générateur P.Durable 25ans'!$C28="ETE",'Générateur P.Durable 25ans'!$H28="Positif"),'Générateur P.Durable 25ans'!$J6,0)</f>
        <v>0</v>
      </c>
      <c r="AN131">
        <f>IF(AND('Générateur P.Durable 25ans'!$C28="HIVER",'Générateur P.Durable 25ans'!$H28="Positif"),'Générateur P.Durable 25ans'!$J7,0)</f>
        <v>20</v>
      </c>
      <c r="AO131">
        <f>IF(AND('Générateur P.Durable 25ans'!$C28="ETE",'Générateur P.Durable 25ans'!$H28="Negatif"),'Générateur P.Durable 25ans'!$K6,0)</f>
        <v>0</v>
      </c>
      <c r="AP131">
        <f>IF(AND('Générateur P.Durable 25ans'!$C28="HIVER",'Générateur P.Durable 25ans'!$H28="Negatif"),'Générateur P.Durable 25ans'!$K7,0)</f>
        <v>0</v>
      </c>
      <c r="AQ131" s="345"/>
      <c r="AS131">
        <f>IF(AND('Générateur P.Durable 25ans'!$C29="ETE",'Générateur P.Durable 25ans'!$H29="Positif"),'Générateur P.Durable 25ans'!$J6,0)</f>
        <v>20</v>
      </c>
      <c r="AT131">
        <f>IF(AND('Générateur P.Durable 25ans'!$C29="HIVER",'Générateur P.Durable 25ans'!$H29="Positif"),'Générateur P.Durable 25ans'!$J7,0)</f>
        <v>0</v>
      </c>
      <c r="AU131">
        <f>IF(AND('Générateur P.Durable 25ans'!$C29="ETE",'Générateur P.Durable 25ans'!$H29="Negatif"),'Générateur P.Durable 25ans'!$K6,0)</f>
        <v>0</v>
      </c>
      <c r="AV131">
        <f>IF(AND('Générateur P.Durable 25ans'!$C29="HIVER",'Générateur P.Durable 25ans'!$H29="Negatif"),'Générateur P.Durable 25ans'!$K7,0)</f>
        <v>0</v>
      </c>
      <c r="AW131" s="345"/>
      <c r="AY131">
        <f>IF(AND('Générateur P.Durable 25ans'!$C30="ETE",'Générateur P.Durable 25ans'!$H30="Positif"),'Générateur P.Durable 25ans'!$J6,0)</f>
        <v>0</v>
      </c>
      <c r="AZ131">
        <f>IF(AND('Générateur P.Durable 25ans'!$C30="HIVER",'Générateur P.Durable 25ans'!$H30="Positif"),'Générateur P.Durable 25ans'!$J7,0)</f>
        <v>20</v>
      </c>
      <c r="BA131">
        <f>IF(AND('Générateur P.Durable 25ans'!$C30="ETE",'Générateur P.Durable 25ans'!$H30="Negatif"),'Générateur P.Durable 25ans'!$K6,0)</f>
        <v>0</v>
      </c>
      <c r="BB131">
        <f>IF(AND('Générateur P.Durable 25ans'!$C30="HIVER",'Générateur P.Durable 25ans'!$H30="Negatif"),'Générateur P.Durable 25ans'!$K7,0)</f>
        <v>0</v>
      </c>
      <c r="BC131" s="345"/>
      <c r="BE131">
        <f>IF(AND('Générateur P.Durable 25ans'!$C31="ETE",'Générateur P.Durable 25ans'!$H31="Positif"),'Générateur P.Durable 25ans'!$J6,0)</f>
        <v>0</v>
      </c>
      <c r="BF131">
        <f>IF(AND('Générateur P.Durable 25ans'!$C31="HIVER",'Générateur P.Durable 25ans'!$H31="Positif"),'Générateur P.Durable 25ans'!$J7,0)</f>
        <v>20</v>
      </c>
      <c r="BG131">
        <f>IF(AND('Générateur P.Durable 25ans'!$C31="ETE",'Générateur P.Durable 25ans'!$H31="Negatif"),'Générateur P.Durable 25ans'!$K6,0)</f>
        <v>0</v>
      </c>
      <c r="BH131">
        <f>IF(AND('Générateur P.Durable 25ans'!$C31="HIVER",'Générateur P.Durable 25ans'!$H31="Negatif"),'Générateur P.Durable 25ans'!$K7,0)</f>
        <v>0</v>
      </c>
      <c r="BI131" s="345"/>
      <c r="BK131">
        <f>IF(AND('Générateur P.Durable 25ans'!$C32="ETE",'Générateur P.Durable 25ans'!$H32="Positif"),'Générateur P.Durable 25ans'!$J6,0)</f>
        <v>0</v>
      </c>
      <c r="BL131">
        <f>IF(AND('Générateur P.Durable 25ans'!$C32="HIVER",'Générateur P.Durable 25ans'!$H32="Positif"),'Générateur P.Durable 25ans'!$J7,0)</f>
        <v>20</v>
      </c>
      <c r="BM131">
        <f>IF(AND('Générateur P.Durable 25ans'!$C32="ETE",'Générateur P.Durable 25ans'!$H32="Negatif"),'Générateur P.Durable 25ans'!$K6,0)</f>
        <v>0</v>
      </c>
      <c r="BN131">
        <f>IF(AND('Générateur P.Durable 25ans'!$C32="HIVER",'Générateur P.Durable 25ans'!$H32="Negatif"),'Générateur P.Durable 25ans'!$K7,0)</f>
        <v>0</v>
      </c>
      <c r="BO131" s="345"/>
      <c r="BQ131">
        <f>IF(AND('Générateur P.Durable 25ans'!$C33="ETE",'Générateur P.Durable 25ans'!$H33="Positif"),'Générateur P.Durable 25ans'!$J6,0)</f>
        <v>20</v>
      </c>
      <c r="BR131">
        <f>IF(AND('Générateur P.Durable 25ans'!$C33="HIVER",'Générateur P.Durable 25ans'!$H33="Positif"),'Générateur P.Durable 25ans'!$J7,0)</f>
        <v>0</v>
      </c>
      <c r="BS131">
        <f>IF(AND('Générateur P.Durable 25ans'!$C33="ETE",'Générateur P.Durable 25ans'!$H33="Negatif"),'Générateur P.Durable 25ans'!$K6,0)</f>
        <v>0</v>
      </c>
      <c r="BT131">
        <f>IF(AND('Générateur P.Durable 25ans'!$C33="HIVER",'Générateur P.Durable 25ans'!$H33="Negatif"),'Générateur P.Durable 25ans'!$K7,0)</f>
        <v>0</v>
      </c>
      <c r="BU131" s="345"/>
      <c r="BW131">
        <f>IF(AND('Générateur P.Durable 25ans'!$C34="ETE",'Générateur P.Durable 25ans'!$H34="Positif"),'Générateur P.Durable 25ans'!$J6,0)</f>
        <v>0</v>
      </c>
      <c r="BX131">
        <f>IF(AND('Générateur P.Durable 25ans'!$C34="HIVER",'Générateur P.Durable 25ans'!$H34="Positif"),'Générateur P.Durable 25ans'!$J7,0)</f>
        <v>20</v>
      </c>
      <c r="BY131">
        <f>IF(AND('Générateur P.Durable 25ans'!$C34="ETE",'Générateur P.Durable 25ans'!$H34="Negatif"),'Générateur P.Durable 25ans'!$K6,0)</f>
        <v>0</v>
      </c>
      <c r="BZ131">
        <f>IF(AND('Générateur P.Durable 25ans'!$C34="HIVER",'Générateur P.Durable 25ans'!$H34="Negatif"),'Générateur P.Durable 25ans'!$K7,0)</f>
        <v>0</v>
      </c>
      <c r="CA131" s="345"/>
      <c r="CC131">
        <f>IF(AND('Générateur P.Durable 25ans'!$C35="ETE",'Générateur P.Durable 25ans'!$H35="Positif"),'Générateur P.Durable 25ans'!$J6,0)</f>
        <v>0</v>
      </c>
      <c r="CD131">
        <f>IF(AND('Générateur P.Durable 25ans'!$C35="HIVER",'Générateur P.Durable 25ans'!$H35="Positif"),'Générateur P.Durable 25ans'!$J7,0)</f>
        <v>20</v>
      </c>
      <c r="CE131">
        <f>IF(AND('Générateur P.Durable 25ans'!$C35="ETE",'Générateur P.Durable 25ans'!$H35="Negatif"),'Générateur P.Durable 25ans'!$K6,0)</f>
        <v>0</v>
      </c>
      <c r="CF131">
        <f>IF(AND('Générateur P.Durable 25ans'!$C35="HIVER",'Générateur P.Durable 25ans'!$H35="Negatif"),'Générateur P.Durable 25ans'!$K7,0)</f>
        <v>0</v>
      </c>
      <c r="CG131" s="345"/>
      <c r="CI131">
        <f>IF(AND('Générateur P.Durable 25ans'!$C36="ETE",'Générateur P.Durable 25ans'!$H36="Positif"),'Générateur P.Durable 25ans'!$J$6,0)</f>
        <v>0</v>
      </c>
      <c r="CJ131">
        <f>IF(AND('Générateur P.Durable 25ans'!$C36="HIVER",'Générateur P.Durable 25ans'!$H36="Positif"),'Générateur P.Durable 25ans'!$J$7,0)</f>
        <v>20</v>
      </c>
      <c r="CK131">
        <f>IF(AND('Générateur P.Durable 25ans'!$C36="ETE",'Générateur P.Durable 25ans'!$H36="Negatif"),'Générateur P.Durable 25ans'!$K$6,0)</f>
        <v>0</v>
      </c>
      <c r="CL131">
        <f>IF(AND('Générateur P.Durable 25ans'!$C36="HIVER",'Générateur P.Durable 25ans'!$H36="Negatif"),'Générateur P.Durable 25ans'!$K$7,0)</f>
        <v>0</v>
      </c>
      <c r="CM131" s="345"/>
      <c r="CO131">
        <f>IF(AND('Générateur P.Durable 25ans'!$C37="ETE",'Générateur P.Durable 25ans'!$H37="Positif"),'Générateur P.Durable 25ans'!$J$6,0)</f>
        <v>20</v>
      </c>
      <c r="CP131">
        <f>IF(AND('Générateur P.Durable 25ans'!$C37="HIVER",'Générateur P.Durable 25ans'!$H37="Positif"),'Générateur P.Durable 25ans'!$J$7,0)</f>
        <v>0</v>
      </c>
      <c r="CQ131">
        <f>IF(AND('Générateur P.Durable 25ans'!$C37="ETE",'Générateur P.Durable 25ans'!$H37="Negatif"),'Générateur P.Durable 25ans'!$K$6,0)</f>
        <v>0</v>
      </c>
      <c r="CR131">
        <f>IF(AND('Générateur P.Durable 25ans'!$C37="HIVER",'Générateur P.Durable 25ans'!$H37="Negatif"),'Générateur P.Durable 25ans'!$K$7,0)</f>
        <v>0</v>
      </c>
      <c r="CS131" s="345"/>
      <c r="CU131">
        <f>IF(AND('Générateur P.Durable 25ans'!$C38="ETE",'Générateur P.Durable 25ans'!$H38="Positif"),'Générateur P.Durable 25ans'!$J$6,0)</f>
        <v>0</v>
      </c>
      <c r="CV131">
        <f>IF(AND('Générateur P.Durable 25ans'!$C38="HIVER",'Générateur P.Durable 25ans'!$H38="Positif"),'Générateur P.Durable 25ans'!$J$7,0)</f>
        <v>20</v>
      </c>
      <c r="CW131">
        <f>IF(AND('Générateur P.Durable 25ans'!$C38="ETE",'Générateur P.Durable 25ans'!$H38="Negatif"),'Générateur P.Durable 25ans'!$K$6,0)</f>
        <v>0</v>
      </c>
      <c r="CX131">
        <f>IF(AND('Générateur P.Durable 25ans'!$C38="HIVER",'Générateur P.Durable 25ans'!$H38="Negatif"),'Générateur P.Durable 25ans'!$K$7,0)</f>
        <v>0</v>
      </c>
      <c r="CY131" s="345"/>
      <c r="DA131">
        <f>IF(AND('Générateur P.Durable 25ans'!$C39="ETE",'Générateur P.Durable 25ans'!$H39="Positif"),'Générateur P.Durable 25ans'!$J$6,0)</f>
        <v>0</v>
      </c>
      <c r="DB131">
        <f>IF(AND('Générateur P.Durable 25ans'!$C39="HIVER",'Générateur P.Durable 25ans'!$H39="Positif"),'Générateur P.Durable 25ans'!$J$7,0)</f>
        <v>20</v>
      </c>
      <c r="DC131">
        <f>IF(AND('Générateur P.Durable 25ans'!$C39="ETE",'Générateur P.Durable 25ans'!$H39="Negatif"),'Générateur P.Durable 25ans'!$K$6,0)</f>
        <v>0</v>
      </c>
      <c r="DD131">
        <f>IF(AND('Générateur P.Durable 25ans'!$C39="HIVER",'Générateur P.Durable 25ans'!$H39="Negatif"),'Générateur P.Durable 25ans'!$K$7,0)</f>
        <v>0</v>
      </c>
      <c r="DE131" s="345"/>
      <c r="DG131">
        <f>IF(AND('Générateur P.Durable 25ans'!$C40="ETE",'Générateur P.Durable 25ans'!$H40="Positif"),'Générateur P.Durable 25ans'!$J$6,0)</f>
        <v>0</v>
      </c>
      <c r="DH131">
        <f>IF(AND('Générateur P.Durable 25ans'!$C40="HIVER",'Générateur P.Durable 25ans'!$H40="Positif"),'Générateur P.Durable 25ans'!$J$7,0)</f>
        <v>20</v>
      </c>
      <c r="DI131">
        <f>IF(AND('Générateur P.Durable 25ans'!$C40="ETE",'Générateur P.Durable 25ans'!$H40="Negatif"),'Générateur P.Durable 25ans'!$K$6,0)</f>
        <v>0</v>
      </c>
      <c r="DJ131">
        <f>IF(AND('Générateur P.Durable 25ans'!$C40="HIVER",'Générateur P.Durable 25ans'!$H40="Negatif"),'Générateur P.Durable 25ans'!$K$7,0)</f>
        <v>0</v>
      </c>
      <c r="DK131" s="345"/>
      <c r="DM131">
        <f>IF(AND('Générateur P.Durable 25ans'!$C41="ETE",'Générateur P.Durable 25ans'!$H41="Positif"),'Générateur P.Durable 25ans'!$J$6,0)</f>
        <v>20</v>
      </c>
      <c r="DN131">
        <f>IF(AND('Générateur P.Durable 25ans'!$C41="HIVER",'Générateur P.Durable 25ans'!$H41="Positif"),'Générateur P.Durable 25ans'!$J$7,0)</f>
        <v>0</v>
      </c>
      <c r="DO131">
        <f>IF(AND('Générateur P.Durable 25ans'!$C41="ETE",'Générateur P.Durable 25ans'!$H41="Negatif"),'Générateur P.Durable 25ans'!$K$6,0)</f>
        <v>0</v>
      </c>
      <c r="DP131">
        <f>IF(AND('Générateur P.Durable 25ans'!$C41="HIVER",'Générateur P.Durable 25ans'!$H41="Negatif"),'Générateur P.Durable 25ans'!$K$7,0)</f>
        <v>0</v>
      </c>
      <c r="DQ131" s="345"/>
      <c r="DS131">
        <f>IF(AND('Générateur P.Durable 25ans'!$C42="ETE",'Générateur P.Durable 25ans'!$H42="Positif"),'Générateur P.Durable 25ans'!$J$6,0)</f>
        <v>0</v>
      </c>
      <c r="DT131">
        <f>IF(AND('Générateur P.Durable 25ans'!$C42="HIVER",'Générateur P.Durable 25ans'!$H42="Positif"),'Générateur P.Durable 25ans'!$J$7,0)</f>
        <v>20</v>
      </c>
      <c r="DU131">
        <f>IF(AND('Générateur P.Durable 25ans'!$C42="ETE",'Générateur P.Durable 25ans'!$H42="Negatif"),'Générateur P.Durable 25ans'!$K$6,0)</f>
        <v>0</v>
      </c>
      <c r="DV131">
        <f>IF(AND('Générateur P.Durable 25ans'!$C42="HIVER",'Générateur P.Durable 25ans'!$H42="Negatif"),'Générateur P.Durable 25ans'!$K$7,0)</f>
        <v>0</v>
      </c>
      <c r="DW131" s="345"/>
      <c r="DY131">
        <f>IF(AND('Générateur P.Durable 25ans'!$C43="ETE",'Générateur P.Durable 25ans'!$H43="Positif"),'Générateur P.Durable 25ans'!$J$6,0)</f>
        <v>0</v>
      </c>
      <c r="DZ131">
        <f>IF(AND('Générateur P.Durable 25ans'!$C43="HIVER",'Générateur P.Durable 25ans'!$H43="Positif"),'Générateur P.Durable 25ans'!$J$7,0)</f>
        <v>20</v>
      </c>
      <c r="EA131">
        <f>IF(AND('Générateur P.Durable 25ans'!$C43="ETE",'Générateur P.Durable 25ans'!$H43="Negatif"),'Générateur P.Durable 25ans'!$K$6,0)</f>
        <v>0</v>
      </c>
      <c r="EB131">
        <f>IF(AND('Générateur P.Durable 25ans'!$C43="HIVER",'Générateur P.Durable 25ans'!$H43="Negatif"),'Générateur P.Durable 25ans'!$K$7,0)</f>
        <v>0</v>
      </c>
      <c r="EC131" s="345"/>
      <c r="EE131">
        <f>IF(AND('Générateur P.Durable 25ans'!$C44="ETE",'Générateur P.Durable 25ans'!$H44="Positif"),'Générateur P.Durable 25ans'!$J$6,0)</f>
        <v>0</v>
      </c>
      <c r="EF131">
        <f>IF(AND('Générateur P.Durable 25ans'!$C44="HIVER",'Générateur P.Durable 25ans'!$H44="Positif"),'Générateur P.Durable 25ans'!$J$7,0)</f>
        <v>20</v>
      </c>
      <c r="EG131">
        <f>IF(AND('Générateur P.Durable 25ans'!$C44="ETE",'Générateur P.Durable 25ans'!$H44="Negatif"),'Générateur P.Durable 25ans'!$K$6,0)</f>
        <v>0</v>
      </c>
      <c r="EH131">
        <f>IF(AND('Générateur P.Durable 25ans'!$C44="HIVER",'Générateur P.Durable 25ans'!$H44="Negatif"),'Générateur P.Durable 25ans'!$K$7,0)</f>
        <v>0</v>
      </c>
      <c r="EI131" s="345"/>
      <c r="EK131">
        <f>IF(AND('Générateur P.Durable 25ans'!$C45="ETE",'Générateur P.Durable 25ans'!$H45="Positif"),'Générateur P.Durable 25ans'!$J$6,0)</f>
        <v>20</v>
      </c>
      <c r="EL131">
        <f>IF(AND('Générateur P.Durable 25ans'!$C45="HIVER",'Générateur P.Durable 25ans'!$H45="Positif"),'Générateur P.Durable 25ans'!$J$7,0)</f>
        <v>0</v>
      </c>
      <c r="EM131">
        <f>IF(AND('Générateur P.Durable 25ans'!$C45="ETE",'Générateur P.Durable 25ans'!$H45="Negatif"),'Générateur P.Durable 25ans'!$K$6,0)</f>
        <v>0</v>
      </c>
      <c r="EN131">
        <f>IF(AND('Générateur P.Durable 25ans'!$C45="HIVER",'Générateur P.Durable 25ans'!$H45="Negatif"),'Générateur P.Durable 25ans'!$K$7,0)</f>
        <v>0</v>
      </c>
      <c r="EO131" s="345"/>
      <c r="EQ131">
        <f>IF(AND('Générateur P.Durable 25ans'!$C46="ETE",'Générateur P.Durable 25ans'!$H46="Positif"),'Générateur P.Durable 25ans'!$J$6,0)</f>
        <v>0</v>
      </c>
      <c r="ER131">
        <f>IF(AND('Générateur P.Durable 25ans'!$C46="HIVER",'Générateur P.Durable 25ans'!$H46="Positif"),'Générateur P.Durable 25ans'!$J$7,0)</f>
        <v>20</v>
      </c>
      <c r="ES131">
        <f>IF(AND('Générateur P.Durable 25ans'!$C46="ETE",'Générateur P.Durable 25ans'!$H46="Negatif"),'Générateur P.Durable 25ans'!$K$6,0)</f>
        <v>0</v>
      </c>
      <c r="ET131">
        <f>IF(AND('Générateur P.Durable 25ans'!$C46="HIVER",'Générateur P.Durable 25ans'!$H46="Negatif"),'Générateur P.Durable 25ans'!$K$7,0)</f>
        <v>0</v>
      </c>
      <c r="EU131" s="345"/>
      <c r="EW131">
        <f>IF(AND('Générateur P.Durable 25ans'!$C47="ETE",'Générateur P.Durable 25ans'!$H47="Positif"),'Générateur P.Durable 25ans'!$J$6,0)</f>
        <v>0</v>
      </c>
      <c r="EX131">
        <f>IF(AND('Générateur P.Durable 25ans'!$C47="HIVER",'Générateur P.Durable 25ans'!$H47="Positif"),'Générateur P.Durable 25ans'!$J$7,0)</f>
        <v>20</v>
      </c>
      <c r="EY131">
        <f>IF(AND('Générateur P.Durable 25ans'!$C47="ETE",'Générateur P.Durable 25ans'!$H47="Negatif"),'Générateur P.Durable 25ans'!$K$6,0)</f>
        <v>0</v>
      </c>
      <c r="EZ131">
        <f>IF(AND('Générateur P.Durable 25ans'!$C47="HIVER",'Générateur P.Durable 25ans'!$H47="Negatif"),'Générateur P.Durable 25ans'!$K$7,0)</f>
        <v>0</v>
      </c>
      <c r="FA131" s="345"/>
      <c r="FC131">
        <f>IF(AND('Générateur P.Durable 25ans'!$C48="ETE",'Générateur P.Durable 25ans'!$H48="Positif"),'Générateur P.Durable 25ans'!$J$6,0)</f>
        <v>0</v>
      </c>
      <c r="FD131">
        <f>IF(AND('Générateur P.Durable 25ans'!$C48="HIVER",'Générateur P.Durable 25ans'!$H48="Positif"),'Générateur P.Durable 25ans'!$J$7,0)</f>
        <v>20</v>
      </c>
      <c r="FE131">
        <f>IF(AND('Générateur P.Durable 25ans'!$C48="ETE",'Générateur P.Durable 25ans'!$H48="Negatif"),'Générateur P.Durable 25ans'!$K$6,0)</f>
        <v>0</v>
      </c>
      <c r="FF131">
        <f>IF(AND('Générateur P.Durable 25ans'!$C48="HIVER",'Générateur P.Durable 25ans'!$H48="Negatif"),'Générateur P.Durable 25ans'!$K$7,0)</f>
        <v>0</v>
      </c>
      <c r="FG131" s="345"/>
      <c r="FI131">
        <f>IF(AND('Générateur P.Durable 25ans'!$C49="ETE",'Générateur P.Durable 25ans'!$H49="Positif"),'Générateur P.Durable 25ans'!$J$6,0)</f>
        <v>20</v>
      </c>
      <c r="FJ131">
        <f>IF(AND('Générateur P.Durable 25ans'!$C49="HIVER",'Générateur P.Durable 25ans'!$H49="Positif"),'Générateur P.Durable 25ans'!$J$7,0)</f>
        <v>0</v>
      </c>
      <c r="FK131">
        <f>IF(AND('Générateur P.Durable 25ans'!$C49="ETE",'Générateur P.Durable 25ans'!$H49="Negatif"),'Générateur P.Durable 25ans'!$K$6,0)</f>
        <v>0</v>
      </c>
      <c r="FL131">
        <f>IF(AND('Générateur P.Durable 25ans'!$C49="HIVER",'Générateur P.Durable 25ans'!$H49="Negatif"),'Générateur P.Durable 25ans'!$K$7,0)</f>
        <v>0</v>
      </c>
      <c r="FM131" s="345"/>
      <c r="FO131">
        <f>IF(AND('Générateur P.Durable 25ans'!$C50="ETE",'Générateur P.Durable 25ans'!$H50="Positif"),'Générateur P.Durable 25ans'!$J$6,0)</f>
        <v>0</v>
      </c>
      <c r="FP131">
        <f>IF(AND('Générateur P.Durable 25ans'!$C50="HIVER",'Générateur P.Durable 25ans'!$H50="Positif"),'Générateur P.Durable 25ans'!$J$7,0)</f>
        <v>20</v>
      </c>
      <c r="FQ131">
        <f>IF(AND('Générateur P.Durable 25ans'!$C50="ETE",'Générateur P.Durable 25ans'!$H50="Negatif"),'Générateur P.Durable 25ans'!$K$6,0)</f>
        <v>0</v>
      </c>
      <c r="FR131">
        <f>IF(AND('Générateur P.Durable 25ans'!$C50="HIVER",'Générateur P.Durable 25ans'!$H50="Negatif"),'Générateur P.Durable 25ans'!$K$7,0)</f>
        <v>0</v>
      </c>
      <c r="FS131" s="345"/>
      <c r="FU131">
        <f>IF(AND('Générateur P.Durable 25ans'!$C51="ETE",'Générateur P.Durable 25ans'!$H51="Positif"),'Générateur P.Durable 25ans'!$J$6,0)</f>
        <v>0</v>
      </c>
      <c r="FV131">
        <f>IF(AND('Générateur P.Durable 25ans'!$C51="HIVER",'Générateur P.Durable 25ans'!$H51="Positif"),'Générateur P.Durable 25ans'!$J$7,0)</f>
        <v>20</v>
      </c>
      <c r="FW131">
        <f>IF(AND('Générateur P.Durable 25ans'!$C51="ETE",'Générateur P.Durable 25ans'!$H51="Negatif"),'Générateur P.Durable 25ans'!$K$6,0)</f>
        <v>0</v>
      </c>
      <c r="FX131">
        <f>IF(AND('Générateur P.Durable 25ans'!$C51="HIVER",'Générateur P.Durable 25ans'!$H51="Negatif"),'Générateur P.Durable 25ans'!$K$7,0)</f>
        <v>0</v>
      </c>
      <c r="FY131" s="345"/>
    </row>
    <row r="132" spans="1:181" x14ac:dyDescent="0.3">
      <c r="A132" s="19"/>
      <c r="G132" s="345"/>
      <c r="M132" s="345"/>
      <c r="S132" s="345"/>
      <c r="Y132" s="345"/>
      <c r="AE132" s="345"/>
      <c r="AK132" s="345"/>
      <c r="AQ132" s="345"/>
      <c r="AW132" s="345"/>
      <c r="BC132" s="345"/>
      <c r="BI132" s="345"/>
      <c r="BO132" s="345"/>
      <c r="BU132" s="345"/>
      <c r="CA132" s="345"/>
      <c r="CG132" s="345"/>
      <c r="CM132" s="345"/>
      <c r="CS132" s="345"/>
      <c r="CY132" s="345"/>
      <c r="DE132" s="345"/>
      <c r="DK132" s="345"/>
      <c r="DQ132" s="345"/>
      <c r="DW132" s="345"/>
      <c r="EC132" s="345"/>
      <c r="EI132" s="345"/>
      <c r="EO132" s="345"/>
      <c r="EU132" s="345"/>
      <c r="FA132" s="345"/>
      <c r="FG132" s="345"/>
      <c r="FM132" s="345"/>
      <c r="FS132" s="345"/>
      <c r="FY132" s="345"/>
    </row>
    <row r="133" spans="1:181" ht="15" thickBot="1" x14ac:dyDescent="0.35">
      <c r="A133" s="19"/>
      <c r="G133" s="345"/>
      <c r="M133" s="345"/>
      <c r="S133" s="345"/>
      <c r="Y133" s="345"/>
      <c r="AE133" s="345"/>
      <c r="AK133" s="345"/>
      <c r="AQ133" s="345"/>
      <c r="AW133" s="345"/>
      <c r="BC133" s="345"/>
      <c r="BI133" s="345"/>
      <c r="BO133" s="345"/>
      <c r="BU133" s="345"/>
      <c r="CA133" s="345"/>
      <c r="CG133" s="345"/>
      <c r="CM133" s="345"/>
      <c r="CS133" s="345"/>
      <c r="CY133" s="345"/>
      <c r="DE133" s="345"/>
      <c r="DK133" s="345"/>
      <c r="DQ133" s="345"/>
      <c r="DW133" s="345"/>
      <c r="EC133" s="345"/>
      <c r="EI133" s="345"/>
      <c r="EO133" s="345"/>
      <c r="EU133" s="345"/>
      <c r="FA133" s="345"/>
      <c r="FG133" s="345"/>
      <c r="FM133" s="345"/>
      <c r="FS133" s="345"/>
      <c r="FY133" s="345"/>
    </row>
    <row r="134" spans="1:181" x14ac:dyDescent="0.3">
      <c r="A134" s="19"/>
      <c r="B134" s="838">
        <f>'Générateur P.Durable 25ans'!$I5</f>
        <v>0</v>
      </c>
      <c r="C134" s="837" t="str">
        <f>'Générateur P.Durable 25ans'!$J5</f>
        <v>Gain max brise vent</v>
      </c>
      <c r="D134" s="837" t="str">
        <f>'Générateur P.Durable 25ans'!$L5</f>
        <v>Effet negatif de la haie</v>
      </c>
      <c r="E134" s="837"/>
      <c r="F134" s="836"/>
      <c r="G134" s="345"/>
      <c r="H134">
        <f>'Générateur P.Durable 25ans'!$I5</f>
        <v>0</v>
      </c>
      <c r="I134" t="str">
        <f>'Générateur P.Durable 25ans'!$J5</f>
        <v>Gain max brise vent</v>
      </c>
      <c r="J134" t="str">
        <f>'Générateur P.Durable 25ans'!$L5</f>
        <v>Effet negatif de la haie</v>
      </c>
      <c r="M134" s="345"/>
      <c r="N134">
        <f>'Générateur P.Durable 25ans'!$I5</f>
        <v>0</v>
      </c>
      <c r="O134" t="str">
        <f>'Générateur P.Durable 25ans'!$J5</f>
        <v>Gain max brise vent</v>
      </c>
      <c r="P134" t="str">
        <f>'Générateur P.Durable 25ans'!$L5</f>
        <v>Effet negatif de la haie</v>
      </c>
      <c r="S134" s="345"/>
      <c r="T134">
        <f>'Générateur P.Durable 25ans'!$I5</f>
        <v>0</v>
      </c>
      <c r="U134" t="str">
        <f>'Générateur P.Durable 25ans'!$J5</f>
        <v>Gain max brise vent</v>
      </c>
      <c r="V134" t="str">
        <f>'Générateur P.Durable 25ans'!$L5</f>
        <v>Effet negatif de la haie</v>
      </c>
      <c r="Y134" s="345"/>
      <c r="Z134">
        <f>'Générateur P.Durable 25ans'!$I5</f>
        <v>0</v>
      </c>
      <c r="AA134" t="str">
        <f>'Générateur P.Durable 25ans'!$J5</f>
        <v>Gain max brise vent</v>
      </c>
      <c r="AB134" t="str">
        <f>'Générateur P.Durable 25ans'!$L5</f>
        <v>Effet negatif de la haie</v>
      </c>
      <c r="AE134" s="345"/>
      <c r="AF134">
        <f>'Générateur P.Durable 25ans'!$I5</f>
        <v>0</v>
      </c>
      <c r="AG134" t="str">
        <f>'Générateur P.Durable 25ans'!$J5</f>
        <v>Gain max brise vent</v>
      </c>
      <c r="AH134" t="str">
        <f>'Générateur P.Durable 25ans'!$L5</f>
        <v>Effet negatif de la haie</v>
      </c>
      <c r="AK134" s="345"/>
      <c r="AL134">
        <f>'Générateur P.Durable 25ans'!$I5</f>
        <v>0</v>
      </c>
      <c r="AM134" t="str">
        <f>'Générateur P.Durable 25ans'!$J5</f>
        <v>Gain max brise vent</v>
      </c>
      <c r="AN134" t="str">
        <f>'Générateur P.Durable 25ans'!$L5</f>
        <v>Effet negatif de la haie</v>
      </c>
      <c r="AQ134" s="345"/>
      <c r="AR134">
        <f>'Générateur P.Durable 25ans'!$I5</f>
        <v>0</v>
      </c>
      <c r="AS134" t="str">
        <f>'Générateur P.Durable 25ans'!$J5</f>
        <v>Gain max brise vent</v>
      </c>
      <c r="AT134" t="str">
        <f>'Générateur P.Durable 25ans'!$L5</f>
        <v>Effet negatif de la haie</v>
      </c>
      <c r="AW134" s="345"/>
      <c r="AX134">
        <f>'Générateur P.Durable 25ans'!$I5</f>
        <v>0</v>
      </c>
      <c r="AY134" t="str">
        <f>'Générateur P.Durable 25ans'!$J5</f>
        <v>Gain max brise vent</v>
      </c>
      <c r="AZ134" t="str">
        <f>'Générateur P.Durable 25ans'!$L5</f>
        <v>Effet negatif de la haie</v>
      </c>
      <c r="BC134" s="345"/>
      <c r="BD134">
        <f>'Générateur P.Durable 25ans'!$I5</f>
        <v>0</v>
      </c>
      <c r="BE134" t="str">
        <f>'Générateur P.Durable 25ans'!$J5</f>
        <v>Gain max brise vent</v>
      </c>
      <c r="BF134" t="str">
        <f>'Générateur P.Durable 25ans'!$L5</f>
        <v>Effet negatif de la haie</v>
      </c>
      <c r="BI134" s="345"/>
      <c r="BJ134">
        <f>'Générateur P.Durable 25ans'!$I5</f>
        <v>0</v>
      </c>
      <c r="BK134" t="str">
        <f>'Générateur P.Durable 25ans'!$J5</f>
        <v>Gain max brise vent</v>
      </c>
      <c r="BL134" t="str">
        <f>'Générateur P.Durable 25ans'!$L5</f>
        <v>Effet negatif de la haie</v>
      </c>
      <c r="BO134" s="345"/>
      <c r="BP134">
        <f>'Générateur P.Durable 25ans'!$I5</f>
        <v>0</v>
      </c>
      <c r="BQ134" t="str">
        <f>'Générateur P.Durable 25ans'!$J5</f>
        <v>Gain max brise vent</v>
      </c>
      <c r="BR134" t="str">
        <f>'Générateur P.Durable 25ans'!$L5</f>
        <v>Effet negatif de la haie</v>
      </c>
      <c r="BU134" s="345"/>
      <c r="BV134">
        <f>'Générateur P.Durable 25ans'!$I5</f>
        <v>0</v>
      </c>
      <c r="BW134" t="str">
        <f>'Générateur P.Durable 25ans'!$J5</f>
        <v>Gain max brise vent</v>
      </c>
      <c r="BX134" t="str">
        <f>'Générateur P.Durable 25ans'!$L5</f>
        <v>Effet negatif de la haie</v>
      </c>
      <c r="CA134" s="345"/>
      <c r="CB134">
        <f>'Générateur P.Durable 25ans'!$I5</f>
        <v>0</v>
      </c>
      <c r="CC134" t="str">
        <f>'Générateur P.Durable 25ans'!$J5</f>
        <v>Gain max brise vent</v>
      </c>
      <c r="CD134" t="str">
        <f>'Générateur P.Durable 25ans'!$L5</f>
        <v>Effet negatif de la haie</v>
      </c>
      <c r="CG134" s="345"/>
      <c r="CH134">
        <f>'Générateur P.Durable 25ans'!$I5</f>
        <v>0</v>
      </c>
      <c r="CI134" t="str">
        <f>'Générateur P.Durable 25ans'!$J5</f>
        <v>Gain max brise vent</v>
      </c>
      <c r="CJ134" t="str">
        <f>'Générateur P.Durable 25ans'!$L5</f>
        <v>Effet negatif de la haie</v>
      </c>
      <c r="CM134" s="345"/>
      <c r="CN134">
        <f>'Générateur P.Durable 25ans'!$I5</f>
        <v>0</v>
      </c>
      <c r="CO134" t="str">
        <f>'Générateur P.Durable 25ans'!$J5</f>
        <v>Gain max brise vent</v>
      </c>
      <c r="CP134" t="str">
        <f>'Générateur P.Durable 25ans'!$L5</f>
        <v>Effet negatif de la haie</v>
      </c>
      <c r="CS134" s="345"/>
      <c r="CT134">
        <f>'Générateur P.Durable 25ans'!$I5</f>
        <v>0</v>
      </c>
      <c r="CU134" t="str">
        <f>'Générateur P.Durable 25ans'!$J5</f>
        <v>Gain max brise vent</v>
      </c>
      <c r="CV134" t="str">
        <f>'Générateur P.Durable 25ans'!$L5</f>
        <v>Effet negatif de la haie</v>
      </c>
      <c r="CY134" s="345"/>
      <c r="CZ134">
        <f>'Générateur P.Durable 25ans'!$I5</f>
        <v>0</v>
      </c>
      <c r="DA134" t="str">
        <f>'Générateur P.Durable 25ans'!$J5</f>
        <v>Gain max brise vent</v>
      </c>
      <c r="DB134" t="str">
        <f>'Générateur P.Durable 25ans'!$L5</f>
        <v>Effet negatif de la haie</v>
      </c>
      <c r="DE134" s="345"/>
      <c r="DF134">
        <f>'Générateur P.Durable 25ans'!$I5</f>
        <v>0</v>
      </c>
      <c r="DG134" t="str">
        <f>'Générateur P.Durable 25ans'!$J5</f>
        <v>Gain max brise vent</v>
      </c>
      <c r="DH134" t="str">
        <f>'Générateur P.Durable 25ans'!$L5</f>
        <v>Effet negatif de la haie</v>
      </c>
      <c r="DK134" s="345"/>
      <c r="DL134">
        <f>'Générateur P.Durable 25ans'!$I5</f>
        <v>0</v>
      </c>
      <c r="DM134" t="str">
        <f>'Générateur P.Durable 25ans'!$J5</f>
        <v>Gain max brise vent</v>
      </c>
      <c r="DN134" t="str">
        <f>'Générateur P.Durable 25ans'!$L5</f>
        <v>Effet negatif de la haie</v>
      </c>
      <c r="DQ134" s="345"/>
      <c r="DR134">
        <f>'Générateur P.Durable 25ans'!$I5</f>
        <v>0</v>
      </c>
      <c r="DS134" t="str">
        <f>'Générateur P.Durable 25ans'!$J5</f>
        <v>Gain max brise vent</v>
      </c>
      <c r="DT134" t="str">
        <f>'Générateur P.Durable 25ans'!$L5</f>
        <v>Effet negatif de la haie</v>
      </c>
      <c r="DW134" s="345"/>
      <c r="DX134">
        <f>'Générateur P.Durable 25ans'!$I5</f>
        <v>0</v>
      </c>
      <c r="DY134" t="str">
        <f>'Générateur P.Durable 25ans'!$J5</f>
        <v>Gain max brise vent</v>
      </c>
      <c r="DZ134" t="str">
        <f>'Générateur P.Durable 25ans'!$L5</f>
        <v>Effet negatif de la haie</v>
      </c>
      <c r="EC134" s="345"/>
      <c r="ED134">
        <f>'Générateur P.Durable 25ans'!$I5</f>
        <v>0</v>
      </c>
      <c r="EE134" t="str">
        <f>'Générateur P.Durable 25ans'!$J5</f>
        <v>Gain max brise vent</v>
      </c>
      <c r="EF134" t="str">
        <f>'Générateur P.Durable 25ans'!$L5</f>
        <v>Effet negatif de la haie</v>
      </c>
      <c r="EI134" s="345"/>
      <c r="EJ134">
        <f>'Générateur P.Durable 25ans'!$I5</f>
        <v>0</v>
      </c>
      <c r="EK134" t="str">
        <f>'Générateur P.Durable 25ans'!$J5</f>
        <v>Gain max brise vent</v>
      </c>
      <c r="EL134" t="str">
        <f>'Générateur P.Durable 25ans'!$L5</f>
        <v>Effet negatif de la haie</v>
      </c>
      <c r="EO134" s="345"/>
      <c r="EP134">
        <f>'Générateur P.Durable 25ans'!$I5</f>
        <v>0</v>
      </c>
      <c r="EQ134" t="str">
        <f>'Générateur P.Durable 25ans'!$J5</f>
        <v>Gain max brise vent</v>
      </c>
      <c r="ER134" t="str">
        <f>'Générateur P.Durable 25ans'!$L5</f>
        <v>Effet negatif de la haie</v>
      </c>
      <c r="EU134" s="345"/>
      <c r="EV134">
        <f>'Générateur P.Durable 25ans'!$I5</f>
        <v>0</v>
      </c>
      <c r="EW134" t="str">
        <f>'Générateur P.Durable 25ans'!$J5</f>
        <v>Gain max brise vent</v>
      </c>
      <c r="EX134" t="str">
        <f>'Générateur P.Durable 25ans'!$L5</f>
        <v>Effet negatif de la haie</v>
      </c>
      <c r="FA134" s="345"/>
      <c r="FB134">
        <f>'Générateur P.Durable 25ans'!$I5</f>
        <v>0</v>
      </c>
      <c r="FC134" t="str">
        <f>'Générateur P.Durable 25ans'!$J5</f>
        <v>Gain max brise vent</v>
      </c>
      <c r="FD134" t="str">
        <f>'Générateur P.Durable 25ans'!$L5</f>
        <v>Effet negatif de la haie</v>
      </c>
      <c r="FG134" s="345"/>
      <c r="FH134">
        <f>'Générateur P.Durable 25ans'!$I5</f>
        <v>0</v>
      </c>
      <c r="FI134" t="str">
        <f>'Générateur P.Durable 25ans'!$J5</f>
        <v>Gain max brise vent</v>
      </c>
      <c r="FJ134" t="str">
        <f>'Générateur P.Durable 25ans'!$L5</f>
        <v>Effet negatif de la haie</v>
      </c>
      <c r="FM134" s="345"/>
      <c r="FN134">
        <f>'Générateur P.Durable 25ans'!$I5</f>
        <v>0</v>
      </c>
      <c r="FO134" t="str">
        <f>'Générateur P.Durable 25ans'!$J5</f>
        <v>Gain max brise vent</v>
      </c>
      <c r="FP134" t="str">
        <f>'Générateur P.Durable 25ans'!$L5</f>
        <v>Effet negatif de la haie</v>
      </c>
      <c r="FS134" s="345"/>
      <c r="FT134">
        <f>'Générateur P.Durable 25ans'!$I5</f>
        <v>0</v>
      </c>
      <c r="FU134" t="str">
        <f>'Générateur P.Durable 25ans'!$J5</f>
        <v>Gain max brise vent</v>
      </c>
      <c r="FV134" t="str">
        <f>'Générateur P.Durable 25ans'!$L5</f>
        <v>Effet negatif de la haie</v>
      </c>
      <c r="FY134" s="345"/>
    </row>
    <row r="135" spans="1:181" x14ac:dyDescent="0.3">
      <c r="A135" s="19"/>
      <c r="B135" s="827">
        <f>+K22</f>
        <v>7.8</v>
      </c>
      <c r="C135" s="835">
        <f>SUM(C131:F131)/100</f>
        <v>0.2</v>
      </c>
      <c r="D135" s="835">
        <f>IF('Générateur P.Durable 25ans'!$C22="ETE",'Générateur P.Durable 25ans'!$L$6,'Générateur P.Durable 25ans'!$L$7)/100</f>
        <v>-0.2</v>
      </c>
      <c r="E135" s="835"/>
      <c r="F135" s="834"/>
      <c r="G135" s="345"/>
      <c r="H135">
        <f>+K23</f>
        <v>10</v>
      </c>
      <c r="I135">
        <f>SUM(I131:L131)/100</f>
        <v>0.2</v>
      </c>
      <c r="J135">
        <f>IF('Générateur P.Durable 25ans'!$C23="ETE",'Générateur P.Durable 25ans'!$L$6,'Générateur P.Durable 25ans'!$L$7)/100</f>
        <v>-0.2</v>
      </c>
      <c r="M135" s="345"/>
      <c r="N135">
        <f>+K24</f>
        <v>8.5</v>
      </c>
      <c r="O135">
        <f>SUM(O$131:R$131)/100</f>
        <v>0.2</v>
      </c>
      <c r="P135">
        <f>IF('Générateur P.Durable 25ans'!$C24="ETE",'Générateur P.Durable 25ans'!$L$6,'Générateur P.Durable 25ans'!$L$7)/100</f>
        <v>-0.2</v>
      </c>
      <c r="S135" s="345"/>
      <c r="T135">
        <f>+K25</f>
        <v>9.5</v>
      </c>
      <c r="U135">
        <f>SUM(U$131:X$131)/100</f>
        <v>0.2</v>
      </c>
      <c r="V135">
        <f>IF('Générateur P.Durable 25ans'!$C25="ETE",'Générateur P.Durable 25ans'!$L$6,'Générateur P.Durable 25ans'!$L$7)/100</f>
        <v>-0.05</v>
      </c>
      <c r="Y135" s="345"/>
      <c r="Z135">
        <f>+K26</f>
        <v>7.8</v>
      </c>
      <c r="AA135">
        <f>SUM(AA$131:AD$131)/100</f>
        <v>0.2</v>
      </c>
      <c r="AB135">
        <f>IF('Générateur P.Durable 25ans'!$C26="ETE",'Générateur P.Durable 25ans'!$L$6,'Générateur P.Durable 25ans'!$L$7)/100</f>
        <v>-0.2</v>
      </c>
      <c r="AE135" s="345"/>
      <c r="AF135">
        <f>+K27</f>
        <v>10</v>
      </c>
      <c r="AG135">
        <f>SUM(AG$131:AJ$131)/100</f>
        <v>0.2</v>
      </c>
      <c r="AH135">
        <f>IF('Générateur P.Durable 25ans'!$C27="ETE",'Générateur P.Durable 25ans'!$L$6,'Générateur P.Durable 25ans'!$L$7)/100</f>
        <v>-0.2</v>
      </c>
      <c r="AK135" s="345"/>
      <c r="AL135">
        <f>+K28</f>
        <v>8.5</v>
      </c>
      <c r="AM135">
        <f>SUM(AM$131:AP$131)/100</f>
        <v>0.2</v>
      </c>
      <c r="AN135">
        <f>IF('Générateur P.Durable 25ans'!$C28="ETE",'Générateur P.Durable 25ans'!$L$6,'Générateur P.Durable 25ans'!$L$7)/100</f>
        <v>-0.2</v>
      </c>
      <c r="AQ135" s="345"/>
      <c r="AR135">
        <f>+K29</f>
        <v>9.5</v>
      </c>
      <c r="AS135">
        <f>SUM(AS$131:AV$131)/100</f>
        <v>0.2</v>
      </c>
      <c r="AT135">
        <f>IF('Générateur P.Durable 25ans'!$C29="ETE",'Générateur P.Durable 25ans'!$L$6,'Générateur P.Durable 25ans'!$L$7)/100</f>
        <v>-0.05</v>
      </c>
      <c r="AW135" s="345"/>
      <c r="AX135">
        <f>+K30</f>
        <v>7.8</v>
      </c>
      <c r="AY135">
        <f>SUM(AY$131:BB$131)/100</f>
        <v>0.2</v>
      </c>
      <c r="AZ135">
        <f>IF('Générateur P.Durable 25ans'!$C30="ETE",'Générateur P.Durable 25ans'!$L$6,'Générateur P.Durable 25ans'!$L$7)/100</f>
        <v>-0.2</v>
      </c>
      <c r="BC135" s="345"/>
      <c r="BD135">
        <f>+K31</f>
        <v>10</v>
      </c>
      <c r="BE135">
        <f>SUM(BE131:BH131)/100</f>
        <v>0.2</v>
      </c>
      <c r="BF135">
        <f>IF('Générateur P.Durable 25ans'!$C31="ETE",'Générateur P.Durable 25ans'!$L$6,'Générateur P.Durable 25ans'!$L$7)/100</f>
        <v>-0.2</v>
      </c>
      <c r="BI135" s="345"/>
      <c r="BJ135">
        <f>+K32</f>
        <v>8.5</v>
      </c>
      <c r="BK135">
        <f>SUM(BK131:BN131)/100</f>
        <v>0.2</v>
      </c>
      <c r="BL135">
        <f>IF('Générateur P.Durable 25ans'!$C32="ETE",'Générateur P.Durable 25ans'!$L$6,'Générateur P.Durable 25ans'!$L$7)/100</f>
        <v>-0.2</v>
      </c>
      <c r="BO135" s="345"/>
      <c r="BP135">
        <f>+K33</f>
        <v>9.5</v>
      </c>
      <c r="BQ135">
        <f>SUM(BQ131:BT131)/100</f>
        <v>0.2</v>
      </c>
      <c r="BR135">
        <f>IF('Générateur P.Durable 25ans'!$C33="ETE",'Générateur P.Durable 25ans'!$L$6,'Générateur P.Durable 25ans'!$L$7)/100</f>
        <v>-0.05</v>
      </c>
      <c r="BU135" s="345"/>
      <c r="BV135">
        <f>+K34</f>
        <v>7.8</v>
      </c>
      <c r="BW135">
        <f>SUM(BW131:BZ131)/100</f>
        <v>0.2</v>
      </c>
      <c r="BX135">
        <f>IF('Générateur P.Durable 25ans'!$C34="ETE",'Générateur P.Durable 25ans'!$L$6,'Générateur P.Durable 25ans'!$L$7)/100</f>
        <v>-0.2</v>
      </c>
      <c r="CA135" s="345"/>
      <c r="CB135">
        <f>+K35</f>
        <v>10</v>
      </c>
      <c r="CC135">
        <f>SUM(CC131:CF131)/100</f>
        <v>0.2</v>
      </c>
      <c r="CD135">
        <f>IF('Générateur P.Durable 25ans'!$C35="ETE",'Générateur P.Durable 25ans'!$L$6,'Générateur P.Durable 25ans'!$L$7)/100</f>
        <v>-0.2</v>
      </c>
      <c r="CG135" s="345"/>
      <c r="CH135">
        <f>+K36</f>
        <v>8.5</v>
      </c>
      <c r="CI135">
        <f>SUM(CI131:CL131)/100</f>
        <v>0.2</v>
      </c>
      <c r="CJ135">
        <f>IF('Générateur P.Durable 25ans'!$C36="ETE",'Générateur P.Durable 25ans'!$L$6,'Générateur P.Durable 25ans'!$L$7)/100</f>
        <v>-0.2</v>
      </c>
      <c r="CM135" s="345"/>
      <c r="CN135">
        <f>+K37</f>
        <v>9.5</v>
      </c>
      <c r="CO135">
        <f>SUM(CO131:CR131)/100</f>
        <v>0.2</v>
      </c>
      <c r="CP135">
        <f>IF('Générateur P.Durable 25ans'!$C37="ETE",'Générateur P.Durable 25ans'!$L$6,'Générateur P.Durable 25ans'!$L$7)/100</f>
        <v>-0.05</v>
      </c>
      <c r="CS135" s="345"/>
      <c r="CT135">
        <f>+K38</f>
        <v>7.8</v>
      </c>
      <c r="CU135">
        <f>SUM(CU131:CX131)/100</f>
        <v>0.2</v>
      </c>
      <c r="CV135">
        <f>IF('Générateur P.Durable 25ans'!$C38="ETE",'Générateur P.Durable 25ans'!$L$6,'Générateur P.Durable 25ans'!$L$7)/100</f>
        <v>-0.2</v>
      </c>
      <c r="CY135" s="345"/>
      <c r="CZ135">
        <f>+K39</f>
        <v>10</v>
      </c>
      <c r="DA135">
        <f>SUM(DA131:DD131)/100</f>
        <v>0.2</v>
      </c>
      <c r="DB135">
        <f>IF('Générateur P.Durable 25ans'!$C39="ETE",'Générateur P.Durable 25ans'!$L$6,'Générateur P.Durable 25ans'!$L$7)/100</f>
        <v>-0.2</v>
      </c>
      <c r="DE135" s="345"/>
      <c r="DF135">
        <f>+K40</f>
        <v>8.5</v>
      </c>
      <c r="DG135">
        <f>SUM(DG131:DJ131)/100</f>
        <v>0.2</v>
      </c>
      <c r="DH135">
        <f>IF('Générateur P.Durable 25ans'!$C40="ETE",'Générateur P.Durable 25ans'!$L$6,'Générateur P.Durable 25ans'!$L$7)/100</f>
        <v>-0.2</v>
      </c>
      <c r="DK135" s="345"/>
      <c r="DL135">
        <f>+K41</f>
        <v>9.5</v>
      </c>
      <c r="DM135">
        <f>SUM(DM131:DP131)/100</f>
        <v>0.2</v>
      </c>
      <c r="DN135">
        <f>IF('Générateur P.Durable 25ans'!$C41="ETE",'Générateur P.Durable 25ans'!$L$6,'Générateur P.Durable 25ans'!$L$7)/100</f>
        <v>-0.05</v>
      </c>
      <c r="DQ135" s="345"/>
      <c r="DR135">
        <f>+K42</f>
        <v>7.8</v>
      </c>
      <c r="DS135">
        <f>SUM(DS131:DV131)/100</f>
        <v>0.2</v>
      </c>
      <c r="DT135">
        <f>IF('Générateur P.Durable 25ans'!$C42="ETE",'Générateur P.Durable 25ans'!$L$6,'Générateur P.Durable 25ans'!$L$7)/100</f>
        <v>-0.2</v>
      </c>
      <c r="DW135" s="345"/>
      <c r="DX135">
        <f>+K43</f>
        <v>10</v>
      </c>
      <c r="DY135">
        <f>SUM(DY131:EB131)/100</f>
        <v>0.2</v>
      </c>
      <c r="DZ135">
        <f>IF('Générateur P.Durable 25ans'!$C43="ETE",'Générateur P.Durable 25ans'!$L$6,'Générateur P.Durable 25ans'!$L$7)/100</f>
        <v>-0.2</v>
      </c>
      <c r="EC135" s="345"/>
      <c r="ED135">
        <f>+K44</f>
        <v>8.5</v>
      </c>
      <c r="EE135">
        <f>SUM(EE131:EH131)/100</f>
        <v>0.2</v>
      </c>
      <c r="EF135">
        <f>IF('Générateur P.Durable 25ans'!$C44="ETE",'Générateur P.Durable 25ans'!$L$6,'Générateur P.Durable 25ans'!$L$7)/100</f>
        <v>-0.2</v>
      </c>
      <c r="EI135" s="345"/>
      <c r="EJ135">
        <f>+K45</f>
        <v>9.5</v>
      </c>
      <c r="EK135">
        <f>SUM(EK131:EN131)/100</f>
        <v>0.2</v>
      </c>
      <c r="EL135">
        <f>IF('Générateur P.Durable 25ans'!$C45="ETE",'Générateur P.Durable 25ans'!$L$6,'Générateur P.Durable 25ans'!$L$7)/100</f>
        <v>-0.05</v>
      </c>
      <c r="EO135" s="345"/>
      <c r="EP135">
        <f>+K46</f>
        <v>7.8</v>
      </c>
      <c r="EQ135">
        <f>SUM(EQ131:ET131)/100</f>
        <v>0.2</v>
      </c>
      <c r="ER135">
        <f>IF('Générateur P.Durable 25ans'!$C46="ETE",'Générateur P.Durable 25ans'!$L$6,'Générateur P.Durable 25ans'!$L$7)/100</f>
        <v>-0.2</v>
      </c>
      <c r="EU135" s="345"/>
      <c r="EV135">
        <f>+K47</f>
        <v>0</v>
      </c>
      <c r="EW135">
        <f>SUM(EW131:EZ131)/100</f>
        <v>0.2</v>
      </c>
      <c r="EX135">
        <f>IF('Générateur P.Durable 25ans'!$C47="ETE",'Générateur P.Durable 25ans'!$L$6,'Générateur P.Durable 25ans'!$L$7)/100</f>
        <v>-0.2</v>
      </c>
      <c r="FA135" s="345"/>
      <c r="FB135">
        <f>+K48</f>
        <v>0</v>
      </c>
      <c r="FC135">
        <f>SUM(FC131:FF131)/100</f>
        <v>0.2</v>
      </c>
      <c r="FD135">
        <f>IF('Générateur P.Durable 25ans'!$C48="ETE",'Générateur P.Durable 25ans'!$L$6,'Générateur P.Durable 25ans'!$L$7)/100</f>
        <v>-0.2</v>
      </c>
      <c r="FG135" s="345"/>
      <c r="FH135">
        <f>+K49</f>
        <v>0</v>
      </c>
      <c r="FI135">
        <f>SUM(FI131:FL131)/100</f>
        <v>0.2</v>
      </c>
      <c r="FJ135">
        <f>IF('Générateur P.Durable 25ans'!$C49="ETE",'Générateur P.Durable 25ans'!$L$6,'Générateur P.Durable 25ans'!$L$7)/100</f>
        <v>-0.05</v>
      </c>
      <c r="FM135" s="345"/>
      <c r="FN135">
        <f>+K50</f>
        <v>0</v>
      </c>
      <c r="FO135">
        <f>SUM(FO131:FR131)/100</f>
        <v>0.2</v>
      </c>
      <c r="FP135">
        <f>IF('Générateur P.Durable 25ans'!$C50="ETE",'Générateur P.Durable 25ans'!$L$6,'Générateur P.Durable 25ans'!$L$7)/100</f>
        <v>-0.2</v>
      </c>
      <c r="FS135" s="345"/>
      <c r="FT135">
        <f>+K51</f>
        <v>0</v>
      </c>
      <c r="FU135">
        <f>SUM(FU131:FX131)/100</f>
        <v>0.2</v>
      </c>
      <c r="FV135">
        <f>IF('Générateur P.Durable 25ans'!$C51="ETE",'Générateur P.Durable 25ans'!$L$6,'Générateur P.Durable 25ans'!$L$7)/100</f>
        <v>-0.2</v>
      </c>
      <c r="FY135" s="345"/>
    </row>
    <row r="136" spans="1:181" ht="15" thickBot="1" x14ac:dyDescent="0.35">
      <c r="A136" s="19"/>
      <c r="B136" s="826"/>
      <c r="C136" s="833"/>
      <c r="D136" s="833"/>
      <c r="E136" s="833"/>
      <c r="F136" s="832"/>
      <c r="G136" s="345"/>
      <c r="M136" s="345"/>
      <c r="S136" s="345"/>
      <c r="Y136" s="345"/>
      <c r="AE136" s="345"/>
      <c r="AK136" s="345"/>
      <c r="AQ136" s="345"/>
      <c r="AW136" s="345"/>
      <c r="BC136" s="345"/>
      <c r="BI136" s="345"/>
      <c r="BO136" s="345"/>
      <c r="BU136" s="345"/>
      <c r="CA136" s="345"/>
      <c r="CG136" s="345"/>
      <c r="CM136" s="345"/>
      <c r="CS136" s="345"/>
      <c r="CY136" s="345"/>
      <c r="DE136" s="345"/>
      <c r="DK136" s="345"/>
      <c r="DQ136" s="345"/>
      <c r="DW136" s="345"/>
      <c r="EC136" s="345"/>
      <c r="EI136" s="345"/>
      <c r="EO136" s="345"/>
      <c r="EU136" s="345"/>
      <c r="FA136" s="345"/>
      <c r="FG136" s="345"/>
      <c r="FM136" s="345"/>
      <c r="FS136" s="345"/>
      <c r="FY136" s="345"/>
    </row>
    <row r="137" spans="1:181" ht="15" thickBot="1" x14ac:dyDescent="0.35">
      <c r="A137" s="19"/>
      <c r="G137" s="345"/>
      <c r="M137" s="345"/>
      <c r="S137" s="345"/>
      <c r="Y137" s="345"/>
      <c r="AE137" s="345"/>
      <c r="AK137" s="345"/>
      <c r="AQ137" s="345"/>
      <c r="AW137" s="345"/>
      <c r="BC137" s="345"/>
      <c r="BI137" s="345"/>
      <c r="BO137" s="345"/>
      <c r="BU137" s="345"/>
      <c r="CA137" s="345"/>
      <c r="CG137" s="345"/>
      <c r="CM137" s="345"/>
      <c r="CS137" s="345"/>
      <c r="CY137" s="345"/>
      <c r="DE137" s="345"/>
      <c r="DK137" s="345"/>
      <c r="DQ137" s="345"/>
      <c r="DW137" s="345"/>
      <c r="EC137" s="345"/>
      <c r="EI137" s="345"/>
      <c r="EO137" s="345"/>
      <c r="EU137" s="345"/>
      <c r="FA137" s="345"/>
      <c r="FG137" s="345"/>
      <c r="FM137" s="345"/>
      <c r="FS137" s="345"/>
      <c r="FY137" s="345"/>
    </row>
    <row r="138" spans="1:181" x14ac:dyDescent="0.3">
      <c r="A138" s="19"/>
      <c r="B138" s="838"/>
      <c r="C138" s="837" t="s">
        <v>462</v>
      </c>
      <c r="D138" s="837"/>
      <c r="E138" s="837"/>
      <c r="F138" s="836"/>
      <c r="G138" s="345"/>
      <c r="I138" t="s">
        <v>462</v>
      </c>
      <c r="M138" s="345"/>
      <c r="O138" t="s">
        <v>462</v>
      </c>
      <c r="S138" s="345"/>
      <c r="U138" t="s">
        <v>462</v>
      </c>
      <c r="Y138" s="345"/>
      <c r="AA138" t="s">
        <v>462</v>
      </c>
      <c r="AE138" s="345"/>
      <c r="AG138" t="s">
        <v>462</v>
      </c>
      <c r="AK138" s="345"/>
      <c r="AM138" t="s">
        <v>462</v>
      </c>
      <c r="AQ138" s="345"/>
      <c r="AS138" t="s">
        <v>462</v>
      </c>
      <c r="AW138" s="345"/>
      <c r="AY138" t="s">
        <v>462</v>
      </c>
      <c r="BC138" s="345"/>
      <c r="BE138" t="s">
        <v>462</v>
      </c>
      <c r="BI138" s="345"/>
      <c r="BK138" t="s">
        <v>462</v>
      </c>
      <c r="BO138" s="345"/>
      <c r="BQ138" t="s">
        <v>462</v>
      </c>
      <c r="BU138" s="345"/>
      <c r="BW138" t="s">
        <v>462</v>
      </c>
      <c r="CA138" s="345"/>
      <c r="CC138" t="s">
        <v>462</v>
      </c>
      <c r="CG138" s="345"/>
      <c r="CI138" t="s">
        <v>462</v>
      </c>
      <c r="CM138" s="345"/>
      <c r="CO138" t="s">
        <v>462</v>
      </c>
      <c r="CS138" s="345"/>
      <c r="CU138" t="s">
        <v>462</v>
      </c>
      <c r="CY138" s="345"/>
      <c r="DA138" t="s">
        <v>462</v>
      </c>
      <c r="DE138" s="345"/>
      <c r="DG138" t="s">
        <v>462</v>
      </c>
      <c r="DK138" s="345"/>
      <c r="DM138" t="s">
        <v>462</v>
      </c>
      <c r="DQ138" s="345"/>
      <c r="DS138" t="s">
        <v>462</v>
      </c>
      <c r="DW138" s="345"/>
      <c r="DY138" t="s">
        <v>462</v>
      </c>
      <c r="EC138" s="345"/>
      <c r="EE138" t="s">
        <v>462</v>
      </c>
      <c r="EI138" s="345"/>
      <c r="EK138" t="s">
        <v>462</v>
      </c>
      <c r="EO138" s="345"/>
      <c r="EQ138" t="s">
        <v>462</v>
      </c>
      <c r="EU138" s="345"/>
      <c r="EW138" t="s">
        <v>462</v>
      </c>
      <c r="FA138" s="345"/>
      <c r="FC138" t="s">
        <v>462</v>
      </c>
      <c r="FG138" s="345"/>
      <c r="FI138" t="s">
        <v>462</v>
      </c>
      <c r="FM138" s="345"/>
      <c r="FO138" t="s">
        <v>462</v>
      </c>
      <c r="FS138" s="345"/>
      <c r="FU138" t="s">
        <v>462</v>
      </c>
      <c r="FY138" s="345"/>
    </row>
    <row r="139" spans="1:181" x14ac:dyDescent="0.3">
      <c r="A139" s="19"/>
      <c r="B139" s="827" t="s">
        <v>461</v>
      </c>
      <c r="C139" s="835">
        <f>'Générateur P.Durable 25ans'!$F5</f>
        <v>0.3</v>
      </c>
      <c r="D139" s="835"/>
      <c r="E139" s="835" t="s">
        <v>460</v>
      </c>
      <c r="F139" s="834">
        <f>IF(E105&lt;0,C139+C140,0)</f>
        <v>0</v>
      </c>
      <c r="G139" s="345"/>
      <c r="H139" t="s">
        <v>461</v>
      </c>
      <c r="I139">
        <f>'Générateur P.Durable 25ans'!$F5</f>
        <v>0.3</v>
      </c>
      <c r="K139" t="s">
        <v>460</v>
      </c>
      <c r="L139">
        <f>IF(K105&lt;0,I139+I140,0)</f>
        <v>0</v>
      </c>
      <c r="M139" s="345"/>
      <c r="N139" t="s">
        <v>461</v>
      </c>
      <c r="O139">
        <f>'Générateur P.Durable 25ans'!$F5</f>
        <v>0.3</v>
      </c>
      <c r="Q139" t="s">
        <v>460</v>
      </c>
      <c r="R139">
        <f>IF(Q105&lt;0,O139+O140,0)</f>
        <v>0</v>
      </c>
      <c r="S139" s="345"/>
      <c r="T139" t="s">
        <v>461</v>
      </c>
      <c r="U139">
        <f>'Générateur P.Durable 25ans'!$F5</f>
        <v>0.3</v>
      </c>
      <c r="W139" t="s">
        <v>460</v>
      </c>
      <c r="X139">
        <f>IF(W105&lt;0,U139+U140,0)</f>
        <v>0</v>
      </c>
      <c r="Y139" s="345"/>
      <c r="Z139" t="s">
        <v>461</v>
      </c>
      <c r="AA139">
        <f>'Générateur P.Durable 25ans'!$F5</f>
        <v>0.3</v>
      </c>
      <c r="AC139" t="s">
        <v>460</v>
      </c>
      <c r="AD139">
        <f>IF(AC105&lt;0,AA139+AA140,0)</f>
        <v>0</v>
      </c>
      <c r="AE139" s="345"/>
      <c r="AF139" t="s">
        <v>461</v>
      </c>
      <c r="AG139">
        <f>'Générateur P.Durable 25ans'!$F5</f>
        <v>0.3</v>
      </c>
      <c r="AI139" t="s">
        <v>460</v>
      </c>
      <c r="AJ139">
        <f>IF(AI105&lt;0,AG139+AG140,0)</f>
        <v>1</v>
      </c>
      <c r="AK139" s="345"/>
      <c r="AL139" t="s">
        <v>461</v>
      </c>
      <c r="AM139">
        <f>'Générateur P.Durable 25ans'!$F5</f>
        <v>0.3</v>
      </c>
      <c r="AO139" t="s">
        <v>460</v>
      </c>
      <c r="AP139">
        <f>IF(AO105&lt;0,AM139+AM140,0)</f>
        <v>1</v>
      </c>
      <c r="AQ139" s="345"/>
      <c r="AR139" t="s">
        <v>461</v>
      </c>
      <c r="AS139">
        <f>'Générateur P.Durable 25ans'!$F5</f>
        <v>0.3</v>
      </c>
      <c r="AU139" t="s">
        <v>460</v>
      </c>
      <c r="AV139">
        <f>IF(AU105&lt;0,AS139+AS140,0)</f>
        <v>1</v>
      </c>
      <c r="AW139" s="345"/>
      <c r="AX139" t="s">
        <v>461</v>
      </c>
      <c r="AY139">
        <f>'Générateur P.Durable 25ans'!$F5</f>
        <v>0.3</v>
      </c>
      <c r="BA139" t="s">
        <v>460</v>
      </c>
      <c r="BB139">
        <f>IF(BA105&lt;0,AY139+AY140,0)</f>
        <v>1</v>
      </c>
      <c r="BC139" s="345"/>
      <c r="BD139" t="s">
        <v>461</v>
      </c>
      <c r="BE139">
        <f>'Générateur P.Durable 25ans'!$F5</f>
        <v>0.3</v>
      </c>
      <c r="BG139" t="s">
        <v>460</v>
      </c>
      <c r="BH139">
        <f>IF(BG105&lt;0,BE139+BE140,0)</f>
        <v>1</v>
      </c>
      <c r="BI139" s="345"/>
      <c r="BJ139" t="s">
        <v>461</v>
      </c>
      <c r="BK139">
        <f>'Générateur P.Durable 25ans'!$F5</f>
        <v>0.3</v>
      </c>
      <c r="BM139" t="s">
        <v>460</v>
      </c>
      <c r="BN139">
        <f>IF(BM105&lt;0,BK139+BK140,0)</f>
        <v>1</v>
      </c>
      <c r="BO139" s="345"/>
      <c r="BP139" t="s">
        <v>461</v>
      </c>
      <c r="BQ139">
        <f>'Générateur P.Durable 25ans'!$F5</f>
        <v>0.3</v>
      </c>
      <c r="BS139" t="s">
        <v>460</v>
      </c>
      <c r="BT139">
        <f>IF(BS105&lt;0,BQ139+BQ140,0)</f>
        <v>1</v>
      </c>
      <c r="BU139" s="345"/>
      <c r="BV139" t="s">
        <v>461</v>
      </c>
      <c r="BW139">
        <f>'Générateur P.Durable 25ans'!$F5</f>
        <v>0.3</v>
      </c>
      <c r="BY139" t="s">
        <v>460</v>
      </c>
      <c r="BZ139">
        <f>IF(BY105&lt;0,BW139+BW140,0)</f>
        <v>1</v>
      </c>
      <c r="CA139" s="345"/>
      <c r="CB139" t="s">
        <v>461</v>
      </c>
      <c r="CC139">
        <f>'Générateur P.Durable 25ans'!$F5</f>
        <v>0.3</v>
      </c>
      <c r="CE139" t="s">
        <v>460</v>
      </c>
      <c r="CF139">
        <f>IF(CE105&lt;0,CC139+CC140,0)</f>
        <v>1</v>
      </c>
      <c r="CG139" s="345"/>
      <c r="CH139" t="s">
        <v>461</v>
      </c>
      <c r="CI139">
        <f>'Générateur P.Durable 25ans'!$F5</f>
        <v>0.3</v>
      </c>
      <c r="CK139" t="s">
        <v>460</v>
      </c>
      <c r="CL139">
        <f>IF(CK105&lt;0,CI139+CI140,0)</f>
        <v>1</v>
      </c>
      <c r="CM139" s="345"/>
      <c r="CN139" t="s">
        <v>461</v>
      </c>
      <c r="CO139">
        <f>'Générateur P.Durable 25ans'!$F5</f>
        <v>0.3</v>
      </c>
      <c r="CQ139" t="s">
        <v>460</v>
      </c>
      <c r="CR139">
        <f>IF(CQ105&lt;0,CO139+CO140,0)</f>
        <v>1</v>
      </c>
      <c r="CS139" s="345"/>
      <c r="CT139" t="s">
        <v>461</v>
      </c>
      <c r="CU139">
        <f>'Générateur P.Durable 25ans'!$F5</f>
        <v>0.3</v>
      </c>
      <c r="CW139" t="s">
        <v>460</v>
      </c>
      <c r="CX139">
        <f>IF(CW105&lt;0,CU139+CU140,0)</f>
        <v>1</v>
      </c>
      <c r="CY139" s="345"/>
      <c r="CZ139" t="s">
        <v>461</v>
      </c>
      <c r="DA139">
        <f>'Générateur P.Durable 25ans'!$F5</f>
        <v>0.3</v>
      </c>
      <c r="DC139" t="s">
        <v>460</v>
      </c>
      <c r="DD139">
        <f>IF(DC105&lt;0,DA139+DA140,0)</f>
        <v>1</v>
      </c>
      <c r="DE139" s="345"/>
      <c r="DF139" t="s">
        <v>461</v>
      </c>
      <c r="DG139">
        <f>'Générateur P.Durable 25ans'!$F5</f>
        <v>0.3</v>
      </c>
      <c r="DI139" t="s">
        <v>460</v>
      </c>
      <c r="DJ139">
        <f>IF(DI105&lt;0,DG139+DG140,0)</f>
        <v>1</v>
      </c>
      <c r="DK139" s="345"/>
      <c r="DL139" t="s">
        <v>461</v>
      </c>
      <c r="DM139">
        <f>'Générateur P.Durable 25ans'!$F5</f>
        <v>0.3</v>
      </c>
      <c r="DO139" t="s">
        <v>460</v>
      </c>
      <c r="DP139">
        <f>IF(DO105&lt;0,DM139+DM140,0)</f>
        <v>1</v>
      </c>
      <c r="DQ139" s="345"/>
      <c r="DR139" t="s">
        <v>461</v>
      </c>
      <c r="DS139">
        <f>'Générateur P.Durable 25ans'!$F5</f>
        <v>0.3</v>
      </c>
      <c r="DU139" t="s">
        <v>460</v>
      </c>
      <c r="DV139">
        <f>IF(DU105&lt;0,DS139+DS140,0)</f>
        <v>1</v>
      </c>
      <c r="DW139" s="345"/>
      <c r="DX139" t="s">
        <v>461</v>
      </c>
      <c r="DY139">
        <f>'Générateur P.Durable 25ans'!$F5</f>
        <v>0.3</v>
      </c>
      <c r="EA139" t="s">
        <v>460</v>
      </c>
      <c r="EB139">
        <f>IF(EA105&lt;0,DY139+DY140,0)</f>
        <v>1</v>
      </c>
      <c r="EC139" s="345"/>
      <c r="ED139" t="s">
        <v>461</v>
      </c>
      <c r="EE139">
        <f>'Générateur P.Durable 25ans'!$F5</f>
        <v>0.3</v>
      </c>
      <c r="EG139" t="s">
        <v>460</v>
      </c>
      <c r="EH139">
        <f>IF(EG105&lt;0,EE139+EE140,0)</f>
        <v>1</v>
      </c>
      <c r="EI139" s="345"/>
      <c r="EJ139" t="s">
        <v>461</v>
      </c>
      <c r="EK139">
        <f>'Générateur P.Durable 25ans'!$F5</f>
        <v>0.3</v>
      </c>
      <c r="EM139" t="s">
        <v>460</v>
      </c>
      <c r="EN139">
        <f>IF(EM105&lt;0,EK139+EK140,0)</f>
        <v>1</v>
      </c>
      <c r="EO139" s="345"/>
      <c r="EP139" t="s">
        <v>461</v>
      </c>
      <c r="EQ139">
        <f>'Générateur P.Durable 25ans'!$F5</f>
        <v>0.3</v>
      </c>
      <c r="ES139" t="s">
        <v>460</v>
      </c>
      <c r="ET139">
        <f>IF(ES105&lt;0,EQ139+EQ140,0)</f>
        <v>1</v>
      </c>
      <c r="EU139" s="345"/>
      <c r="EV139" t="s">
        <v>461</v>
      </c>
      <c r="EW139">
        <f>'Générateur P.Durable 25ans'!$F5</f>
        <v>0.3</v>
      </c>
      <c r="EY139" t="s">
        <v>460</v>
      </c>
      <c r="EZ139">
        <f>IF(EY105&lt;0,EW139+EW140,0)</f>
        <v>1</v>
      </c>
      <c r="FA139" s="345"/>
      <c r="FB139" t="s">
        <v>461</v>
      </c>
      <c r="FC139">
        <f>'Générateur P.Durable 25ans'!$F5</f>
        <v>0.3</v>
      </c>
      <c r="FE139" t="s">
        <v>460</v>
      </c>
      <c r="FF139">
        <f>IF(FE105&lt;0,FC139+FC140,0)</f>
        <v>1</v>
      </c>
      <c r="FG139" s="345"/>
      <c r="FH139" t="s">
        <v>461</v>
      </c>
      <c r="FI139">
        <f>'Générateur P.Durable 25ans'!$F5</f>
        <v>0.3</v>
      </c>
      <c r="FK139" t="s">
        <v>460</v>
      </c>
      <c r="FL139">
        <f>IF(FK105&lt;0,FI139+FI140,0)</f>
        <v>1</v>
      </c>
      <c r="FM139" s="345"/>
      <c r="FN139" t="s">
        <v>461</v>
      </c>
      <c r="FO139">
        <f>'Générateur P.Durable 25ans'!$F5</f>
        <v>0.3</v>
      </c>
      <c r="FQ139" t="s">
        <v>460</v>
      </c>
      <c r="FR139">
        <f>IF(FQ105&lt;0,FO139+FO140,0)</f>
        <v>1</v>
      </c>
      <c r="FS139" s="345"/>
      <c r="FT139" t="s">
        <v>461</v>
      </c>
      <c r="FU139">
        <f>'Générateur P.Durable 25ans'!$F5</f>
        <v>0.3</v>
      </c>
      <c r="FW139" t="s">
        <v>460</v>
      </c>
      <c r="FX139">
        <f>IF(FW105&lt;0,FU139+FU140,0)</f>
        <v>1</v>
      </c>
      <c r="FY139" s="345"/>
    </row>
    <row r="140" spans="1:181" x14ac:dyDescent="0.3">
      <c r="A140" s="19"/>
      <c r="B140" s="827" t="s">
        <v>459</v>
      </c>
      <c r="C140" s="835">
        <f>'Générateur P.Durable 25ans'!$F6</f>
        <v>0.7</v>
      </c>
      <c r="D140" s="835"/>
      <c r="E140" s="835" t="s">
        <v>458</v>
      </c>
      <c r="F140" s="834">
        <f>IF(E106&lt;0,C141+C142,0)</f>
        <v>0</v>
      </c>
      <c r="G140" s="345"/>
      <c r="H140" t="s">
        <v>459</v>
      </c>
      <c r="I140">
        <f>'Générateur P.Durable 25ans'!$F6</f>
        <v>0.7</v>
      </c>
      <c r="K140" t="s">
        <v>458</v>
      </c>
      <c r="L140">
        <f>IF(K106&lt;0,I141+I142,0)</f>
        <v>0</v>
      </c>
      <c r="M140" s="345"/>
      <c r="N140" t="s">
        <v>459</v>
      </c>
      <c r="O140">
        <f>'Générateur P.Durable 25ans'!$F6</f>
        <v>0.7</v>
      </c>
      <c r="Q140" t="s">
        <v>458</v>
      </c>
      <c r="R140">
        <f>IF(Q106&lt;0,O141+O142,0)</f>
        <v>0</v>
      </c>
      <c r="S140" s="345"/>
      <c r="T140" t="s">
        <v>459</v>
      </c>
      <c r="U140">
        <f>'Générateur P.Durable 25ans'!$F6</f>
        <v>0.7</v>
      </c>
      <c r="W140" t="s">
        <v>458</v>
      </c>
      <c r="X140">
        <f>IF(W106&lt;0,U141+U142,0)</f>
        <v>0</v>
      </c>
      <c r="Y140" s="345"/>
      <c r="Z140" t="s">
        <v>459</v>
      </c>
      <c r="AA140">
        <f>'Générateur P.Durable 25ans'!$F6</f>
        <v>0.7</v>
      </c>
      <c r="AC140" t="s">
        <v>458</v>
      </c>
      <c r="AD140">
        <f>IF(AC106&lt;0,AA141+AA142,0)</f>
        <v>0</v>
      </c>
      <c r="AE140" s="345"/>
      <c r="AF140" t="s">
        <v>459</v>
      </c>
      <c r="AG140">
        <f>'Générateur P.Durable 25ans'!$F6</f>
        <v>0.7</v>
      </c>
      <c r="AI140" t="s">
        <v>458</v>
      </c>
      <c r="AJ140">
        <f>IF(AI106&lt;0,AG141+AG142,0)</f>
        <v>1.3</v>
      </c>
      <c r="AK140" s="345"/>
      <c r="AL140" t="s">
        <v>459</v>
      </c>
      <c r="AM140">
        <f>'Générateur P.Durable 25ans'!$F6</f>
        <v>0.7</v>
      </c>
      <c r="AO140" t="s">
        <v>458</v>
      </c>
      <c r="AP140">
        <f>IF(AO106&lt;0,AM141+AM142,0)</f>
        <v>1.3</v>
      </c>
      <c r="AQ140" s="345"/>
      <c r="AR140" t="s">
        <v>459</v>
      </c>
      <c r="AS140">
        <f>'Générateur P.Durable 25ans'!$F6</f>
        <v>0.7</v>
      </c>
      <c r="AU140" t="s">
        <v>458</v>
      </c>
      <c r="AV140">
        <f>IF(AU106&lt;0,AS141+AS142,0)</f>
        <v>1.3</v>
      </c>
      <c r="AW140" s="345"/>
      <c r="AX140" t="s">
        <v>459</v>
      </c>
      <c r="AY140">
        <f>'Générateur P.Durable 25ans'!$F6</f>
        <v>0.7</v>
      </c>
      <c r="BA140" t="s">
        <v>458</v>
      </c>
      <c r="BB140">
        <f>IF(BA106&lt;0,AY141+AY142,0)</f>
        <v>1.3</v>
      </c>
      <c r="BC140" s="345"/>
      <c r="BD140" t="s">
        <v>459</v>
      </c>
      <c r="BE140">
        <f>'Générateur P.Durable 25ans'!$F6</f>
        <v>0.7</v>
      </c>
      <c r="BG140" t="s">
        <v>458</v>
      </c>
      <c r="BH140">
        <f>IF(BG106&lt;0,BE141+BE142,0)</f>
        <v>1.3</v>
      </c>
      <c r="BI140" s="345"/>
      <c r="BJ140" t="s">
        <v>459</v>
      </c>
      <c r="BK140">
        <f>'Générateur P.Durable 25ans'!$F6</f>
        <v>0.7</v>
      </c>
      <c r="BM140" t="s">
        <v>458</v>
      </c>
      <c r="BN140">
        <f>IF(BM106&lt;0,BK141+BK142,0)</f>
        <v>1.3</v>
      </c>
      <c r="BO140" s="345"/>
      <c r="BP140" t="s">
        <v>459</v>
      </c>
      <c r="BQ140">
        <f>'Générateur P.Durable 25ans'!$F6</f>
        <v>0.7</v>
      </c>
      <c r="BS140" t="s">
        <v>458</v>
      </c>
      <c r="BT140">
        <f>IF(BS106&lt;0,BQ141+BQ142,0)</f>
        <v>1.3</v>
      </c>
      <c r="BU140" s="345"/>
      <c r="BV140" t="s">
        <v>459</v>
      </c>
      <c r="BW140">
        <f>'Générateur P.Durable 25ans'!$F6</f>
        <v>0.7</v>
      </c>
      <c r="BY140" t="s">
        <v>458</v>
      </c>
      <c r="BZ140">
        <f>IF(BY106&lt;0,BW141+BW142,0)</f>
        <v>1.3</v>
      </c>
      <c r="CA140" s="345"/>
      <c r="CB140" t="s">
        <v>459</v>
      </c>
      <c r="CC140">
        <f>'Générateur P.Durable 25ans'!$F6</f>
        <v>0.7</v>
      </c>
      <c r="CE140" t="s">
        <v>458</v>
      </c>
      <c r="CF140">
        <f>IF(CE106&lt;0,CC141+CC142,0)</f>
        <v>1.3</v>
      </c>
      <c r="CG140" s="345"/>
      <c r="CH140" t="s">
        <v>459</v>
      </c>
      <c r="CI140">
        <f>'Générateur P.Durable 25ans'!$F6</f>
        <v>0.7</v>
      </c>
      <c r="CK140" t="s">
        <v>458</v>
      </c>
      <c r="CL140">
        <f>IF(CK106&lt;0,CI141+CI142,0)</f>
        <v>1.3</v>
      </c>
      <c r="CM140" s="345"/>
      <c r="CN140" t="s">
        <v>459</v>
      </c>
      <c r="CO140">
        <f>'Générateur P.Durable 25ans'!$F6</f>
        <v>0.7</v>
      </c>
      <c r="CQ140" t="s">
        <v>458</v>
      </c>
      <c r="CR140">
        <f>IF(CQ106&lt;0,CO141+CO142,0)</f>
        <v>1.3</v>
      </c>
      <c r="CS140" s="345"/>
      <c r="CT140" t="s">
        <v>459</v>
      </c>
      <c r="CU140">
        <f>'Générateur P.Durable 25ans'!$F6</f>
        <v>0.7</v>
      </c>
      <c r="CW140" t="s">
        <v>458</v>
      </c>
      <c r="CX140">
        <f>IF(CW106&lt;0,CU141+CU142,0)</f>
        <v>1.3</v>
      </c>
      <c r="CY140" s="345"/>
      <c r="CZ140" t="s">
        <v>459</v>
      </c>
      <c r="DA140">
        <f>'Générateur P.Durable 25ans'!$F6</f>
        <v>0.7</v>
      </c>
      <c r="DC140" t="s">
        <v>458</v>
      </c>
      <c r="DD140">
        <f>IF(DC106&lt;0,DA141+DA142,0)</f>
        <v>1.3</v>
      </c>
      <c r="DE140" s="345"/>
      <c r="DF140" t="s">
        <v>459</v>
      </c>
      <c r="DG140">
        <f>'Générateur P.Durable 25ans'!$F6</f>
        <v>0.7</v>
      </c>
      <c r="DI140" t="s">
        <v>458</v>
      </c>
      <c r="DJ140">
        <f>IF(DI106&lt;0,DG141+DG142,0)</f>
        <v>1.3</v>
      </c>
      <c r="DK140" s="345"/>
      <c r="DL140" t="s">
        <v>459</v>
      </c>
      <c r="DM140">
        <f>'Générateur P.Durable 25ans'!$F6</f>
        <v>0.7</v>
      </c>
      <c r="DO140" t="s">
        <v>458</v>
      </c>
      <c r="DP140">
        <f>IF(DO106&lt;0,DM141+DM142,0)</f>
        <v>1.3</v>
      </c>
      <c r="DQ140" s="345"/>
      <c r="DR140" t="s">
        <v>459</v>
      </c>
      <c r="DS140">
        <f>'Générateur P.Durable 25ans'!$F6</f>
        <v>0.7</v>
      </c>
      <c r="DU140" t="s">
        <v>458</v>
      </c>
      <c r="DV140">
        <f>IF(DU106&lt;0,DS141+DS142,0)</f>
        <v>1.3</v>
      </c>
      <c r="DW140" s="345"/>
      <c r="DX140" t="s">
        <v>459</v>
      </c>
      <c r="DY140">
        <f>'Générateur P.Durable 25ans'!$F6</f>
        <v>0.7</v>
      </c>
      <c r="EA140" t="s">
        <v>458</v>
      </c>
      <c r="EB140">
        <f>IF(EA106&lt;0,DY141+DY142,0)</f>
        <v>1.3</v>
      </c>
      <c r="EC140" s="345"/>
      <c r="ED140" t="s">
        <v>459</v>
      </c>
      <c r="EE140">
        <f>'Générateur P.Durable 25ans'!$F6</f>
        <v>0.7</v>
      </c>
      <c r="EG140" t="s">
        <v>458</v>
      </c>
      <c r="EH140">
        <f>IF(EG106&lt;0,EE141+EE142,0)</f>
        <v>1.3</v>
      </c>
      <c r="EI140" s="345"/>
      <c r="EJ140" t="s">
        <v>459</v>
      </c>
      <c r="EK140">
        <f>'Générateur P.Durable 25ans'!$F6</f>
        <v>0.7</v>
      </c>
      <c r="EM140" t="s">
        <v>458</v>
      </c>
      <c r="EN140">
        <f>IF(EM106&lt;0,EK141+EK142,0)</f>
        <v>1.3</v>
      </c>
      <c r="EO140" s="345"/>
      <c r="EP140" t="s">
        <v>459</v>
      </c>
      <c r="EQ140">
        <f>'Générateur P.Durable 25ans'!$F6</f>
        <v>0.7</v>
      </c>
      <c r="ES140" t="s">
        <v>458</v>
      </c>
      <c r="ET140">
        <f>IF(ES106&lt;0,EQ141+EQ142,0)</f>
        <v>1.3</v>
      </c>
      <c r="EU140" s="345"/>
      <c r="EV140" t="s">
        <v>459</v>
      </c>
      <c r="EW140">
        <f>'Générateur P.Durable 25ans'!$F6</f>
        <v>0.7</v>
      </c>
      <c r="EY140" t="s">
        <v>458</v>
      </c>
      <c r="EZ140">
        <f>IF(EY106&lt;0,EW141+EW142,0)</f>
        <v>1.3</v>
      </c>
      <c r="FA140" s="345"/>
      <c r="FB140" t="s">
        <v>459</v>
      </c>
      <c r="FC140">
        <f>'Générateur P.Durable 25ans'!$F6</f>
        <v>0.7</v>
      </c>
      <c r="FE140" t="s">
        <v>458</v>
      </c>
      <c r="FF140">
        <f>IF(FE106&lt;0,FC141+FC142,0)</f>
        <v>1.3</v>
      </c>
      <c r="FG140" s="345"/>
      <c r="FH140" t="s">
        <v>459</v>
      </c>
      <c r="FI140">
        <f>'Générateur P.Durable 25ans'!$F6</f>
        <v>0.7</v>
      </c>
      <c r="FK140" t="s">
        <v>458</v>
      </c>
      <c r="FL140">
        <f>IF(FK106&lt;0,FI141+FI142,0)</f>
        <v>1.3</v>
      </c>
      <c r="FM140" s="345"/>
      <c r="FN140" t="s">
        <v>459</v>
      </c>
      <c r="FO140">
        <f>'Générateur P.Durable 25ans'!$F6</f>
        <v>0.7</v>
      </c>
      <c r="FQ140" t="s">
        <v>458</v>
      </c>
      <c r="FR140">
        <f>IF(FQ106&lt;0,FO141+FO142,0)</f>
        <v>1.3</v>
      </c>
      <c r="FS140" s="345"/>
      <c r="FT140" t="s">
        <v>459</v>
      </c>
      <c r="FU140">
        <f>'Générateur P.Durable 25ans'!$F6</f>
        <v>0.7</v>
      </c>
      <c r="FW140" t="s">
        <v>458</v>
      </c>
      <c r="FX140">
        <f>IF(FW106&lt;0,FU141+FU142,0)</f>
        <v>1.3</v>
      </c>
      <c r="FY140" s="345"/>
    </row>
    <row r="141" spans="1:181" x14ac:dyDescent="0.3">
      <c r="A141" s="19"/>
      <c r="B141" s="827" t="s">
        <v>457</v>
      </c>
      <c r="C141" s="835">
        <f>'Générateur P.Durable 25ans'!$F7</f>
        <v>0.3</v>
      </c>
      <c r="D141" s="835"/>
      <c r="E141" s="835" t="s">
        <v>18</v>
      </c>
      <c r="F141" s="834">
        <f>IF(AND(C125&lt;0,D125&lt;0),SUM(C139:C142),0)</f>
        <v>0</v>
      </c>
      <c r="G141" s="345"/>
      <c r="H141" t="s">
        <v>457</v>
      </c>
      <c r="I141">
        <f>'Générateur P.Durable 25ans'!$F7</f>
        <v>0.3</v>
      </c>
      <c r="K141" t="s">
        <v>18</v>
      </c>
      <c r="L141">
        <f>IF(AND(I125&lt;0,J125&lt;0),SUM(I139:I142),0)</f>
        <v>0</v>
      </c>
      <c r="M141" s="345"/>
      <c r="N141" t="s">
        <v>457</v>
      </c>
      <c r="O141">
        <f>'Générateur P.Durable 25ans'!$F7</f>
        <v>0.3</v>
      </c>
      <c r="Q141" t="s">
        <v>18</v>
      </c>
      <c r="R141">
        <f>IF(AND(O125&lt;0,P125&lt;0),SUM(O139:O142),0)</f>
        <v>0</v>
      </c>
      <c r="S141" s="345"/>
      <c r="T141" t="s">
        <v>457</v>
      </c>
      <c r="U141">
        <f>'Générateur P.Durable 25ans'!$F7</f>
        <v>0.3</v>
      </c>
      <c r="W141" t="s">
        <v>18</v>
      </c>
      <c r="X141">
        <f>IF(AND(U125&lt;0,V125&lt;0),SUM(U139:U142),0)</f>
        <v>0</v>
      </c>
      <c r="Y141" s="345"/>
      <c r="Z141" t="s">
        <v>457</v>
      </c>
      <c r="AA141">
        <f>'Générateur P.Durable 25ans'!$F7</f>
        <v>0.3</v>
      </c>
      <c r="AC141" t="s">
        <v>18</v>
      </c>
      <c r="AD141">
        <f>IF(AND(AA125&lt;0,AB125&lt;0),SUM(AA139:AA142),0)</f>
        <v>0</v>
      </c>
      <c r="AE141" s="345"/>
      <c r="AF141" t="s">
        <v>457</v>
      </c>
      <c r="AG141">
        <f>'Générateur P.Durable 25ans'!$F7</f>
        <v>0.3</v>
      </c>
      <c r="AI141" t="s">
        <v>18</v>
      </c>
      <c r="AJ141">
        <f>IF(AND(AG125&lt;0,AH125&lt;0),SUM(AG139:AG142),0)</f>
        <v>0</v>
      </c>
      <c r="AK141" s="345"/>
      <c r="AL141" t="s">
        <v>457</v>
      </c>
      <c r="AM141">
        <f>'Générateur P.Durable 25ans'!$F7</f>
        <v>0.3</v>
      </c>
      <c r="AO141" t="s">
        <v>18</v>
      </c>
      <c r="AP141">
        <f>IF(AND(AM125&lt;0,AN125&lt;0),SUM(AM139:AM142),0)</f>
        <v>0</v>
      </c>
      <c r="AQ141" s="345"/>
      <c r="AR141" t="s">
        <v>457</v>
      </c>
      <c r="AS141">
        <f>'Générateur P.Durable 25ans'!$F7</f>
        <v>0.3</v>
      </c>
      <c r="AU141" t="s">
        <v>18</v>
      </c>
      <c r="AV141">
        <f>IF(AND(AS125&lt;0,AT125&lt;0),SUM(AS139:AS142),0)</f>
        <v>0</v>
      </c>
      <c r="AW141" s="345"/>
      <c r="AX141" t="s">
        <v>457</v>
      </c>
      <c r="AY141">
        <f>'Générateur P.Durable 25ans'!$F7</f>
        <v>0.3</v>
      </c>
      <c r="BA141" t="s">
        <v>18</v>
      </c>
      <c r="BB141">
        <f>IF(AND(AY125&lt;0,AZ125&lt;0),SUM(AY139:AY142),0)</f>
        <v>0</v>
      </c>
      <c r="BC141" s="345"/>
      <c r="BD141" t="s">
        <v>457</v>
      </c>
      <c r="BE141">
        <f>'Générateur P.Durable 25ans'!$F7</f>
        <v>0.3</v>
      </c>
      <c r="BG141" t="s">
        <v>18</v>
      </c>
      <c r="BH141">
        <f>IF(AND(BE125&lt;0,BF125&lt;0),SUM(BE139:BE142),0)</f>
        <v>0</v>
      </c>
      <c r="BI141" s="345"/>
      <c r="BJ141" t="s">
        <v>457</v>
      </c>
      <c r="BK141">
        <f>'Générateur P.Durable 25ans'!$F7</f>
        <v>0.3</v>
      </c>
      <c r="BM141" t="s">
        <v>18</v>
      </c>
      <c r="BN141">
        <f>IF(AND(BK125&lt;0,BL125&lt;0),SUM(BK139:BK142),0)</f>
        <v>0</v>
      </c>
      <c r="BO141" s="345"/>
      <c r="BP141" t="s">
        <v>457</v>
      </c>
      <c r="BQ141">
        <f>'Générateur P.Durable 25ans'!$F7</f>
        <v>0.3</v>
      </c>
      <c r="BS141" t="s">
        <v>18</v>
      </c>
      <c r="BT141">
        <f>IF(AND(BQ125&lt;0,BR125&lt;0),SUM(BQ139:BQ142),0)</f>
        <v>0</v>
      </c>
      <c r="BU141" s="345"/>
      <c r="BV141" t="s">
        <v>457</v>
      </c>
      <c r="BW141">
        <f>'Générateur P.Durable 25ans'!$F7</f>
        <v>0.3</v>
      </c>
      <c r="BY141" t="s">
        <v>18</v>
      </c>
      <c r="BZ141">
        <f>IF(AND(BW125&lt;0,BX125&lt;0),SUM(BW139:BW142),0)</f>
        <v>0</v>
      </c>
      <c r="CA141" s="345"/>
      <c r="CB141" t="s">
        <v>457</v>
      </c>
      <c r="CC141">
        <f>'Générateur P.Durable 25ans'!$F7</f>
        <v>0.3</v>
      </c>
      <c r="CE141" t="s">
        <v>18</v>
      </c>
      <c r="CF141">
        <f>IF(AND(CC125&lt;0,CD125&lt;0),SUM(CC139:CC142),0)</f>
        <v>0</v>
      </c>
      <c r="CG141" s="345"/>
      <c r="CH141" t="s">
        <v>457</v>
      </c>
      <c r="CI141">
        <f>'Générateur P.Durable 25ans'!$F7</f>
        <v>0.3</v>
      </c>
      <c r="CK141" t="s">
        <v>18</v>
      </c>
      <c r="CL141">
        <f>IF(AND(CI125&lt;0,CJ125&lt;0),SUM(CI139:CI142),0)</f>
        <v>0</v>
      </c>
      <c r="CM141" s="345"/>
      <c r="CN141" t="s">
        <v>457</v>
      </c>
      <c r="CO141">
        <f>'Générateur P.Durable 25ans'!$F7</f>
        <v>0.3</v>
      </c>
      <c r="CQ141" t="s">
        <v>18</v>
      </c>
      <c r="CR141">
        <f>IF(AND(CO125&lt;0,CP125&lt;0),SUM(CO139:CO142),0)</f>
        <v>0</v>
      </c>
      <c r="CS141" s="345"/>
      <c r="CT141" t="s">
        <v>457</v>
      </c>
      <c r="CU141">
        <f>'Générateur P.Durable 25ans'!$F7</f>
        <v>0.3</v>
      </c>
      <c r="CW141" t="s">
        <v>18</v>
      </c>
      <c r="CX141">
        <f>IF(AND(CU125&lt;0,CV125&lt;0),SUM(CU139:CU142),0)</f>
        <v>0</v>
      </c>
      <c r="CY141" s="345"/>
      <c r="CZ141" t="s">
        <v>457</v>
      </c>
      <c r="DA141">
        <f>'Générateur P.Durable 25ans'!$F7</f>
        <v>0.3</v>
      </c>
      <c r="DC141" t="s">
        <v>18</v>
      </c>
      <c r="DD141">
        <f>IF(AND(DA125&lt;0,DB125&lt;0),SUM(DA139:DA142),0)</f>
        <v>0</v>
      </c>
      <c r="DE141" s="345"/>
      <c r="DF141" t="s">
        <v>457</v>
      </c>
      <c r="DG141">
        <f>'Générateur P.Durable 25ans'!$F7</f>
        <v>0.3</v>
      </c>
      <c r="DI141" t="s">
        <v>18</v>
      </c>
      <c r="DJ141">
        <f>IF(AND(DG125&lt;0,DH125&lt;0),SUM(DG139:DG142),0)</f>
        <v>0</v>
      </c>
      <c r="DK141" s="345"/>
      <c r="DL141" t="s">
        <v>457</v>
      </c>
      <c r="DM141">
        <f>'Générateur P.Durable 25ans'!$F7</f>
        <v>0.3</v>
      </c>
      <c r="DO141" t="s">
        <v>18</v>
      </c>
      <c r="DP141">
        <f>IF(AND(DM125&lt;0,DN125&lt;0),SUM(DM139:DM142),0)</f>
        <v>0</v>
      </c>
      <c r="DQ141" s="345"/>
      <c r="DR141" t="s">
        <v>457</v>
      </c>
      <c r="DS141">
        <f>'Générateur P.Durable 25ans'!$F7</f>
        <v>0.3</v>
      </c>
      <c r="DU141" t="s">
        <v>18</v>
      </c>
      <c r="DV141">
        <f>IF(AND(DS125&lt;0,DT125&lt;0),SUM(DS139:DS142),0)</f>
        <v>0</v>
      </c>
      <c r="DW141" s="345"/>
      <c r="DX141" t="s">
        <v>457</v>
      </c>
      <c r="DY141">
        <f>'Générateur P.Durable 25ans'!$F7</f>
        <v>0.3</v>
      </c>
      <c r="EA141" t="s">
        <v>18</v>
      </c>
      <c r="EB141">
        <f>IF(AND(DY125&lt;0,DZ125&lt;0),SUM(DY139:DY142),0)</f>
        <v>0</v>
      </c>
      <c r="EC141" s="345"/>
      <c r="ED141" t="s">
        <v>457</v>
      </c>
      <c r="EE141">
        <f>'Générateur P.Durable 25ans'!$F7</f>
        <v>0.3</v>
      </c>
      <c r="EG141" t="s">
        <v>18</v>
      </c>
      <c r="EH141">
        <f>IF(AND(EE125&lt;0,EF125&lt;0),SUM(EE139:EE142),0)</f>
        <v>0</v>
      </c>
      <c r="EI141" s="345"/>
      <c r="EJ141" t="s">
        <v>457</v>
      </c>
      <c r="EK141">
        <f>'Générateur P.Durable 25ans'!$F7</f>
        <v>0.3</v>
      </c>
      <c r="EM141" t="s">
        <v>18</v>
      </c>
      <c r="EN141">
        <f>IF(AND(EK125&lt;0,EL125&lt;0),SUM(EK139:EK142),0)</f>
        <v>0</v>
      </c>
      <c r="EO141" s="345"/>
      <c r="EP141" t="s">
        <v>457</v>
      </c>
      <c r="EQ141">
        <f>'Générateur P.Durable 25ans'!$F7</f>
        <v>0.3</v>
      </c>
      <c r="ES141" t="s">
        <v>18</v>
      </c>
      <c r="ET141">
        <f>IF(AND(EQ125&lt;0,ER125&lt;0),SUM(EQ139:EQ142),0)</f>
        <v>0</v>
      </c>
      <c r="EU141" s="345"/>
      <c r="EV141" t="s">
        <v>457</v>
      </c>
      <c r="EW141">
        <f>'Générateur P.Durable 25ans'!$F7</f>
        <v>0.3</v>
      </c>
      <c r="EY141" t="s">
        <v>18</v>
      </c>
      <c r="EZ141">
        <f>IF(AND(EW125&lt;0,EX125&lt;0),SUM(EW139:EW142),0)</f>
        <v>0</v>
      </c>
      <c r="FA141" s="345"/>
      <c r="FB141" t="s">
        <v>457</v>
      </c>
      <c r="FC141">
        <f>'Générateur P.Durable 25ans'!$F7</f>
        <v>0.3</v>
      </c>
      <c r="FE141" t="s">
        <v>18</v>
      </c>
      <c r="FF141">
        <f>IF(AND(FC125&lt;0,FD125&lt;0),SUM(FC139:FC142),0)</f>
        <v>0</v>
      </c>
      <c r="FG141" s="345"/>
      <c r="FH141" t="s">
        <v>457</v>
      </c>
      <c r="FI141">
        <f>'Générateur P.Durable 25ans'!$F7</f>
        <v>0.3</v>
      </c>
      <c r="FK141" t="s">
        <v>18</v>
      </c>
      <c r="FL141">
        <f>IF(AND(FI125&lt;0,FJ125&lt;0),SUM(FI139:FI142),0)</f>
        <v>0</v>
      </c>
      <c r="FM141" s="345"/>
      <c r="FN141" t="s">
        <v>457</v>
      </c>
      <c r="FO141">
        <f>'Générateur P.Durable 25ans'!$F7</f>
        <v>0.3</v>
      </c>
      <c r="FQ141" t="s">
        <v>18</v>
      </c>
      <c r="FR141">
        <f>IF(AND(FO125&lt;0,FP125&lt;0),SUM(FO139:FO142),0)</f>
        <v>0</v>
      </c>
      <c r="FS141" s="345"/>
      <c r="FT141" t="s">
        <v>457</v>
      </c>
      <c r="FU141">
        <f>'Générateur P.Durable 25ans'!$F7</f>
        <v>0.3</v>
      </c>
      <c r="FW141" t="s">
        <v>18</v>
      </c>
      <c r="FX141">
        <f>IF(AND(FU125&lt;0,FV125&lt;0),SUM(FU139:FU142),0)</f>
        <v>0</v>
      </c>
      <c r="FY141" s="345"/>
    </row>
    <row r="142" spans="1:181" ht="15" thickBot="1" x14ac:dyDescent="0.35">
      <c r="A142" s="19"/>
      <c r="B142" s="826" t="s">
        <v>456</v>
      </c>
      <c r="C142" s="833">
        <f>'Générateur P.Durable 25ans'!$F8</f>
        <v>1</v>
      </c>
      <c r="D142" s="833"/>
      <c r="E142" s="833"/>
      <c r="F142" s="832"/>
      <c r="G142" s="345"/>
      <c r="H142" t="s">
        <v>456</v>
      </c>
      <c r="I142">
        <f>'Générateur P.Durable 25ans'!$F8</f>
        <v>1</v>
      </c>
      <c r="M142" s="345"/>
      <c r="N142" t="s">
        <v>456</v>
      </c>
      <c r="O142">
        <f>'Générateur P.Durable 25ans'!$F8</f>
        <v>1</v>
      </c>
      <c r="S142" s="345"/>
      <c r="T142" t="s">
        <v>456</v>
      </c>
      <c r="U142">
        <f>'Générateur P.Durable 25ans'!$F8</f>
        <v>1</v>
      </c>
      <c r="Y142" s="345"/>
      <c r="Z142" t="s">
        <v>456</v>
      </c>
      <c r="AA142">
        <f>'Générateur P.Durable 25ans'!$F8</f>
        <v>1</v>
      </c>
      <c r="AE142" s="345"/>
      <c r="AF142" t="s">
        <v>456</v>
      </c>
      <c r="AG142">
        <f>'Générateur P.Durable 25ans'!$F8</f>
        <v>1</v>
      </c>
      <c r="AK142" s="345"/>
      <c r="AL142" t="s">
        <v>456</v>
      </c>
      <c r="AM142">
        <f>'Générateur P.Durable 25ans'!$F8</f>
        <v>1</v>
      </c>
      <c r="AQ142" s="345"/>
      <c r="AR142" t="s">
        <v>456</v>
      </c>
      <c r="AS142">
        <f>'Générateur P.Durable 25ans'!$F8</f>
        <v>1</v>
      </c>
      <c r="AW142" s="345"/>
      <c r="AX142" t="s">
        <v>456</v>
      </c>
      <c r="AY142">
        <f>'Générateur P.Durable 25ans'!$F8</f>
        <v>1</v>
      </c>
      <c r="BC142" s="345"/>
      <c r="BD142" t="s">
        <v>456</v>
      </c>
      <c r="BE142">
        <f>'Générateur P.Durable 25ans'!$F8</f>
        <v>1</v>
      </c>
      <c r="BI142" s="345"/>
      <c r="BJ142" t="s">
        <v>456</v>
      </c>
      <c r="BK142">
        <f>'Générateur P.Durable 25ans'!$F8</f>
        <v>1</v>
      </c>
      <c r="BO142" s="345"/>
      <c r="BP142" t="s">
        <v>456</v>
      </c>
      <c r="BQ142">
        <f>'Générateur P.Durable 25ans'!$F8</f>
        <v>1</v>
      </c>
      <c r="BU142" s="345"/>
      <c r="BV142" t="s">
        <v>456</v>
      </c>
      <c r="BW142">
        <f>'Générateur P.Durable 25ans'!$F8</f>
        <v>1</v>
      </c>
      <c r="CA142" s="345"/>
      <c r="CB142" t="s">
        <v>456</v>
      </c>
      <c r="CC142">
        <f>'Générateur P.Durable 25ans'!$F8</f>
        <v>1</v>
      </c>
      <c r="CG142" s="345"/>
      <c r="CH142" t="s">
        <v>456</v>
      </c>
      <c r="CI142">
        <f>'Générateur P.Durable 25ans'!$F8</f>
        <v>1</v>
      </c>
      <c r="CM142" s="345"/>
      <c r="CN142" t="s">
        <v>456</v>
      </c>
      <c r="CO142">
        <f>'Générateur P.Durable 25ans'!$F8</f>
        <v>1</v>
      </c>
      <c r="CS142" s="345"/>
      <c r="CT142" t="s">
        <v>456</v>
      </c>
      <c r="CU142">
        <f>'Générateur P.Durable 25ans'!$F8</f>
        <v>1</v>
      </c>
      <c r="CY142" s="345"/>
      <c r="CZ142" t="s">
        <v>456</v>
      </c>
      <c r="DA142">
        <f>'Générateur P.Durable 25ans'!$F8</f>
        <v>1</v>
      </c>
      <c r="DE142" s="345"/>
      <c r="DF142" t="s">
        <v>456</v>
      </c>
      <c r="DG142">
        <f>'Générateur P.Durable 25ans'!$F8</f>
        <v>1</v>
      </c>
      <c r="DK142" s="345"/>
      <c r="DL142" t="s">
        <v>456</v>
      </c>
      <c r="DM142">
        <f>'Générateur P.Durable 25ans'!$F8</f>
        <v>1</v>
      </c>
      <c r="DQ142" s="345"/>
      <c r="DR142" t="s">
        <v>456</v>
      </c>
      <c r="DS142">
        <f>'Générateur P.Durable 25ans'!$F8</f>
        <v>1</v>
      </c>
      <c r="DW142" s="345"/>
      <c r="DX142" t="s">
        <v>456</v>
      </c>
      <c r="DY142">
        <f>'Générateur P.Durable 25ans'!$F8</f>
        <v>1</v>
      </c>
      <c r="EC142" s="345"/>
      <c r="ED142" t="s">
        <v>456</v>
      </c>
      <c r="EE142">
        <f>'Générateur P.Durable 25ans'!$F8</f>
        <v>1</v>
      </c>
      <c r="EI142" s="345"/>
      <c r="EJ142" t="s">
        <v>456</v>
      </c>
      <c r="EK142">
        <f>'Générateur P.Durable 25ans'!$F8</f>
        <v>1</v>
      </c>
      <c r="EO142" s="345"/>
      <c r="EP142" t="s">
        <v>456</v>
      </c>
      <c r="EQ142">
        <f>'Générateur P.Durable 25ans'!$F8</f>
        <v>1</v>
      </c>
      <c r="EU142" s="345"/>
      <c r="EV142" t="s">
        <v>456</v>
      </c>
      <c r="EW142">
        <f>'Générateur P.Durable 25ans'!$F8</f>
        <v>1</v>
      </c>
      <c r="FA142" s="345"/>
      <c r="FB142" t="s">
        <v>456</v>
      </c>
      <c r="FC142">
        <f>'Générateur P.Durable 25ans'!$F8</f>
        <v>1</v>
      </c>
      <c r="FG142" s="345"/>
      <c r="FH142" t="s">
        <v>456</v>
      </c>
      <c r="FI142">
        <f>'Générateur P.Durable 25ans'!$F8</f>
        <v>1</v>
      </c>
      <c r="FM142" s="345"/>
      <c r="FN142" t="s">
        <v>456</v>
      </c>
      <c r="FO142">
        <f>'Générateur P.Durable 25ans'!$F8</f>
        <v>1</v>
      </c>
      <c r="FS142" s="345"/>
      <c r="FT142" t="s">
        <v>456</v>
      </c>
      <c r="FU142">
        <f>'Générateur P.Durable 25ans'!$F8</f>
        <v>1</v>
      </c>
      <c r="FY142" s="345"/>
    </row>
    <row r="143" spans="1:181" ht="15" thickBot="1" x14ac:dyDescent="0.35">
      <c r="A143" s="19"/>
      <c r="G143" s="345"/>
      <c r="M143" s="345"/>
      <c r="S143" s="345"/>
      <c r="Y143" s="345"/>
      <c r="AE143" s="345"/>
      <c r="AK143" s="345"/>
      <c r="AQ143" s="345"/>
      <c r="AW143" s="345"/>
      <c r="BC143" s="345"/>
      <c r="BI143" s="345"/>
      <c r="BO143" s="345"/>
      <c r="BU143" s="345"/>
      <c r="CA143" s="345"/>
      <c r="CG143" s="345"/>
      <c r="CM143" s="345"/>
      <c r="CS143" s="345"/>
      <c r="CY143" s="345"/>
      <c r="DE143" s="345"/>
      <c r="DK143" s="345"/>
      <c r="DQ143" s="345"/>
      <c r="DW143" s="345"/>
      <c r="EC143" s="345"/>
      <c r="EI143" s="345"/>
      <c r="EO143" s="345"/>
      <c r="EU143" s="345"/>
      <c r="FA143" s="345"/>
      <c r="FG143" s="345"/>
      <c r="FM143" s="345"/>
      <c r="FS143" s="345"/>
      <c r="FY143" s="345"/>
    </row>
    <row r="144" spans="1:181" x14ac:dyDescent="0.3">
      <c r="A144" s="19"/>
      <c r="B144" s="838"/>
      <c r="C144" s="837" t="s">
        <v>455</v>
      </c>
      <c r="D144" s="837" t="s">
        <v>454</v>
      </c>
      <c r="E144" s="837" t="s">
        <v>453</v>
      </c>
      <c r="F144" s="837" t="s">
        <v>452</v>
      </c>
      <c r="G144" s="836"/>
      <c r="H144" s="838"/>
      <c r="I144" s="837" t="s">
        <v>455</v>
      </c>
      <c r="J144" s="837" t="s">
        <v>454</v>
      </c>
      <c r="K144" s="837" t="s">
        <v>453</v>
      </c>
      <c r="L144" s="837" t="s">
        <v>452</v>
      </c>
      <c r="M144" s="836"/>
      <c r="N144" s="838"/>
      <c r="O144" s="837" t="s">
        <v>455</v>
      </c>
      <c r="P144" s="837" t="s">
        <v>454</v>
      </c>
      <c r="Q144" s="837" t="s">
        <v>453</v>
      </c>
      <c r="R144" s="837" t="s">
        <v>452</v>
      </c>
      <c r="S144" s="836"/>
      <c r="T144" s="838"/>
      <c r="U144" s="837" t="s">
        <v>455</v>
      </c>
      <c r="V144" s="837" t="s">
        <v>454</v>
      </c>
      <c r="W144" s="837" t="s">
        <v>453</v>
      </c>
      <c r="X144" s="837" t="s">
        <v>452</v>
      </c>
      <c r="Y144" s="836"/>
      <c r="Z144" s="838"/>
      <c r="AA144" s="837" t="s">
        <v>455</v>
      </c>
      <c r="AB144" s="837" t="s">
        <v>454</v>
      </c>
      <c r="AC144" s="837" t="s">
        <v>453</v>
      </c>
      <c r="AD144" s="837" t="s">
        <v>452</v>
      </c>
      <c r="AE144" s="836"/>
      <c r="AF144" s="838"/>
      <c r="AG144" s="837" t="s">
        <v>455</v>
      </c>
      <c r="AH144" s="837" t="s">
        <v>454</v>
      </c>
      <c r="AI144" s="837" t="s">
        <v>453</v>
      </c>
      <c r="AJ144" s="837" t="s">
        <v>452</v>
      </c>
      <c r="AK144" s="836"/>
      <c r="AL144" s="838"/>
      <c r="AM144" s="837" t="s">
        <v>455</v>
      </c>
      <c r="AN144" s="837" t="s">
        <v>454</v>
      </c>
      <c r="AO144" s="837" t="s">
        <v>453</v>
      </c>
      <c r="AP144" s="837" t="s">
        <v>452</v>
      </c>
      <c r="AQ144" s="836"/>
      <c r="AR144" s="838"/>
      <c r="AS144" s="837" t="s">
        <v>455</v>
      </c>
      <c r="AT144" s="837" t="s">
        <v>454</v>
      </c>
      <c r="AU144" s="837" t="s">
        <v>453</v>
      </c>
      <c r="AV144" s="837" t="s">
        <v>452</v>
      </c>
      <c r="AW144" s="836"/>
      <c r="AX144" s="838"/>
      <c r="AY144" s="837" t="s">
        <v>455</v>
      </c>
      <c r="AZ144" s="837" t="s">
        <v>454</v>
      </c>
      <c r="BA144" s="837" t="s">
        <v>453</v>
      </c>
      <c r="BB144" s="837" t="s">
        <v>452</v>
      </c>
      <c r="BC144" s="836"/>
      <c r="BD144" s="838"/>
      <c r="BE144" s="837" t="s">
        <v>455</v>
      </c>
      <c r="BF144" s="837" t="s">
        <v>454</v>
      </c>
      <c r="BG144" s="837" t="s">
        <v>453</v>
      </c>
      <c r="BH144" s="837" t="s">
        <v>452</v>
      </c>
      <c r="BI144" s="836"/>
      <c r="BJ144" s="838"/>
      <c r="BK144" s="837" t="s">
        <v>455</v>
      </c>
      <c r="BL144" s="837" t="s">
        <v>454</v>
      </c>
      <c r="BM144" s="837" t="s">
        <v>453</v>
      </c>
      <c r="BN144" s="837" t="s">
        <v>452</v>
      </c>
      <c r="BO144" s="836"/>
      <c r="BP144" s="838"/>
      <c r="BQ144" s="837" t="s">
        <v>455</v>
      </c>
      <c r="BR144" s="837" t="s">
        <v>454</v>
      </c>
      <c r="BS144" s="837" t="s">
        <v>453</v>
      </c>
      <c r="BT144" s="837" t="s">
        <v>452</v>
      </c>
      <c r="BU144" s="836"/>
      <c r="BV144" s="838"/>
      <c r="BW144" s="837" t="s">
        <v>455</v>
      </c>
      <c r="BX144" s="837" t="s">
        <v>454</v>
      </c>
      <c r="BY144" s="837" t="s">
        <v>453</v>
      </c>
      <c r="BZ144" s="837" t="s">
        <v>452</v>
      </c>
      <c r="CA144" s="836"/>
      <c r="CB144" s="838"/>
      <c r="CC144" s="837" t="s">
        <v>455</v>
      </c>
      <c r="CD144" s="837" t="s">
        <v>454</v>
      </c>
      <c r="CE144" s="837" t="s">
        <v>453</v>
      </c>
      <c r="CF144" s="837" t="s">
        <v>452</v>
      </c>
      <c r="CG144" s="836"/>
      <c r="CH144" s="838"/>
      <c r="CI144" s="837" t="s">
        <v>455</v>
      </c>
      <c r="CJ144" s="837" t="s">
        <v>454</v>
      </c>
      <c r="CK144" s="837" t="s">
        <v>453</v>
      </c>
      <c r="CL144" s="837" t="s">
        <v>452</v>
      </c>
      <c r="CM144" s="836"/>
      <c r="CN144" s="838"/>
      <c r="CO144" s="837" t="s">
        <v>455</v>
      </c>
      <c r="CP144" s="837" t="s">
        <v>454</v>
      </c>
      <c r="CQ144" s="837" t="s">
        <v>453</v>
      </c>
      <c r="CR144" s="837" t="s">
        <v>452</v>
      </c>
      <c r="CS144" s="836"/>
      <c r="CT144" s="838"/>
      <c r="CU144" s="837" t="s">
        <v>455</v>
      </c>
      <c r="CV144" s="837" t="s">
        <v>454</v>
      </c>
      <c r="CW144" s="837" t="s">
        <v>453</v>
      </c>
      <c r="CX144" s="837" t="s">
        <v>452</v>
      </c>
      <c r="CY144" s="836"/>
      <c r="CZ144" s="838"/>
      <c r="DA144" s="837" t="s">
        <v>455</v>
      </c>
      <c r="DB144" s="837" t="s">
        <v>454</v>
      </c>
      <c r="DC144" s="837" t="s">
        <v>453</v>
      </c>
      <c r="DD144" s="837" t="s">
        <v>452</v>
      </c>
      <c r="DE144" s="836"/>
      <c r="DF144" s="838"/>
      <c r="DG144" s="837" t="s">
        <v>455</v>
      </c>
      <c r="DH144" s="837" t="s">
        <v>454</v>
      </c>
      <c r="DI144" s="837" t="s">
        <v>453</v>
      </c>
      <c r="DJ144" s="837" t="s">
        <v>452</v>
      </c>
      <c r="DK144" s="836"/>
      <c r="DL144" s="838"/>
      <c r="DM144" s="837" t="s">
        <v>455</v>
      </c>
      <c r="DN144" s="837" t="s">
        <v>454</v>
      </c>
      <c r="DO144" s="837" t="s">
        <v>453</v>
      </c>
      <c r="DP144" s="837" t="s">
        <v>452</v>
      </c>
      <c r="DQ144" s="836"/>
      <c r="DR144" s="838"/>
      <c r="DS144" s="837" t="s">
        <v>455</v>
      </c>
      <c r="DT144" s="837" t="s">
        <v>454</v>
      </c>
      <c r="DU144" s="837" t="s">
        <v>453</v>
      </c>
      <c r="DV144" s="837" t="s">
        <v>452</v>
      </c>
      <c r="DW144" s="836"/>
      <c r="DX144" s="838"/>
      <c r="DY144" s="837" t="s">
        <v>455</v>
      </c>
      <c r="DZ144" s="837" t="s">
        <v>454</v>
      </c>
      <c r="EA144" s="837" t="s">
        <v>453</v>
      </c>
      <c r="EB144" s="837" t="s">
        <v>452</v>
      </c>
      <c r="EC144" s="836"/>
      <c r="ED144" s="838"/>
      <c r="EE144" s="837" t="s">
        <v>455</v>
      </c>
      <c r="EF144" s="837" t="s">
        <v>454</v>
      </c>
      <c r="EG144" s="837" t="s">
        <v>453</v>
      </c>
      <c r="EH144" s="837" t="s">
        <v>452</v>
      </c>
      <c r="EI144" s="836"/>
      <c r="EJ144" s="838"/>
      <c r="EK144" s="837" t="s">
        <v>455</v>
      </c>
      <c r="EL144" s="837" t="s">
        <v>454</v>
      </c>
      <c r="EM144" s="837" t="s">
        <v>453</v>
      </c>
      <c r="EN144" s="837" t="s">
        <v>452</v>
      </c>
      <c r="EO144" s="836"/>
      <c r="EP144" s="838"/>
      <c r="EQ144" s="837" t="s">
        <v>455</v>
      </c>
      <c r="ER144" s="837" t="s">
        <v>454</v>
      </c>
      <c r="ES144" s="837" t="s">
        <v>453</v>
      </c>
      <c r="ET144" s="837" t="s">
        <v>452</v>
      </c>
      <c r="EU144" s="836"/>
      <c r="EV144" s="838"/>
      <c r="EW144" s="837" t="s">
        <v>455</v>
      </c>
      <c r="EX144" s="837" t="s">
        <v>454</v>
      </c>
      <c r="EY144" s="837" t="s">
        <v>453</v>
      </c>
      <c r="EZ144" s="837" t="s">
        <v>452</v>
      </c>
      <c r="FA144" s="836"/>
      <c r="FB144" s="838"/>
      <c r="FC144" s="837" t="s">
        <v>455</v>
      </c>
      <c r="FD144" s="837" t="s">
        <v>454</v>
      </c>
      <c r="FE144" s="837" t="s">
        <v>453</v>
      </c>
      <c r="FF144" s="837" t="s">
        <v>452</v>
      </c>
      <c r="FG144" s="836"/>
      <c r="FH144" s="838"/>
      <c r="FI144" s="837" t="s">
        <v>455</v>
      </c>
      <c r="FJ144" s="837" t="s">
        <v>454</v>
      </c>
      <c r="FK144" s="837" t="s">
        <v>453</v>
      </c>
      <c r="FL144" s="837" t="s">
        <v>452</v>
      </c>
      <c r="FM144" s="836"/>
      <c r="FN144" s="838"/>
      <c r="FO144" s="837" t="s">
        <v>455</v>
      </c>
      <c r="FP144" s="837" t="s">
        <v>454</v>
      </c>
      <c r="FQ144" s="837" t="s">
        <v>453</v>
      </c>
      <c r="FR144" s="837" t="s">
        <v>452</v>
      </c>
      <c r="FS144" s="836"/>
      <c r="FT144" s="838"/>
      <c r="FU144" s="837" t="s">
        <v>455</v>
      </c>
      <c r="FV144" s="837" t="s">
        <v>454</v>
      </c>
      <c r="FW144" s="837" t="s">
        <v>453</v>
      </c>
      <c r="FX144" s="837" t="s">
        <v>452</v>
      </c>
      <c r="FY144" s="836"/>
    </row>
    <row r="145" spans="1:181" x14ac:dyDescent="0.3">
      <c r="A145" s="19"/>
      <c r="B145" s="827" t="s">
        <v>451</v>
      </c>
      <c r="C145" s="835"/>
      <c r="D145" s="835"/>
      <c r="E145" s="835"/>
      <c r="F145" s="835"/>
      <c r="G145" s="834"/>
      <c r="H145" s="827" t="s">
        <v>451</v>
      </c>
      <c r="I145" s="835"/>
      <c r="J145" s="835"/>
      <c r="K145" s="835"/>
      <c r="L145" s="835"/>
      <c r="M145" s="834"/>
      <c r="N145" s="827" t="s">
        <v>451</v>
      </c>
      <c r="O145" s="835"/>
      <c r="P145" s="835"/>
      <c r="Q145" s="835"/>
      <c r="R145" s="835"/>
      <c r="S145" s="834"/>
      <c r="T145" s="827" t="s">
        <v>451</v>
      </c>
      <c r="U145" s="835"/>
      <c r="V145" s="835"/>
      <c r="W145" s="835"/>
      <c r="X145" s="835"/>
      <c r="Y145" s="834"/>
      <c r="Z145" s="827" t="s">
        <v>451</v>
      </c>
      <c r="AA145" s="835"/>
      <c r="AB145" s="835"/>
      <c r="AC145" s="835"/>
      <c r="AD145" s="835"/>
      <c r="AE145" s="834"/>
      <c r="AF145" s="827" t="s">
        <v>451</v>
      </c>
      <c r="AG145" s="835"/>
      <c r="AH145" s="835"/>
      <c r="AI145" s="835"/>
      <c r="AJ145" s="835"/>
      <c r="AK145" s="834"/>
      <c r="AL145" s="827" t="s">
        <v>451</v>
      </c>
      <c r="AM145" s="835"/>
      <c r="AN145" s="835"/>
      <c r="AO145" s="835"/>
      <c r="AP145" s="835"/>
      <c r="AQ145" s="834"/>
      <c r="AR145" s="827" t="s">
        <v>451</v>
      </c>
      <c r="AS145" s="835"/>
      <c r="AT145" s="835"/>
      <c r="AU145" s="835"/>
      <c r="AV145" s="835"/>
      <c r="AW145" s="834"/>
      <c r="AX145" s="827" t="s">
        <v>451</v>
      </c>
      <c r="AY145" s="835"/>
      <c r="AZ145" s="835"/>
      <c r="BA145" s="835"/>
      <c r="BB145" s="835"/>
      <c r="BC145" s="834"/>
      <c r="BD145" s="827" t="s">
        <v>451</v>
      </c>
      <c r="BE145" s="835"/>
      <c r="BF145" s="835"/>
      <c r="BG145" s="835"/>
      <c r="BH145" s="835"/>
      <c r="BI145" s="834"/>
      <c r="BJ145" s="827" t="s">
        <v>451</v>
      </c>
      <c r="BK145" s="835"/>
      <c r="BL145" s="835"/>
      <c r="BM145" s="835"/>
      <c r="BN145" s="835"/>
      <c r="BO145" s="834"/>
      <c r="BP145" s="827" t="s">
        <v>451</v>
      </c>
      <c r="BQ145" s="835"/>
      <c r="BR145" s="835"/>
      <c r="BS145" s="835"/>
      <c r="BT145" s="835"/>
      <c r="BU145" s="834"/>
      <c r="BV145" s="827" t="s">
        <v>451</v>
      </c>
      <c r="BW145" s="835"/>
      <c r="BX145" s="835"/>
      <c r="BY145" s="835"/>
      <c r="BZ145" s="835"/>
      <c r="CA145" s="834"/>
      <c r="CB145" s="827" t="s">
        <v>451</v>
      </c>
      <c r="CC145" s="835"/>
      <c r="CD145" s="835"/>
      <c r="CE145" s="835"/>
      <c r="CF145" s="835"/>
      <c r="CG145" s="834"/>
      <c r="CH145" s="827" t="s">
        <v>451</v>
      </c>
      <c r="CI145" s="835"/>
      <c r="CJ145" s="835"/>
      <c r="CK145" s="835"/>
      <c r="CL145" s="835"/>
      <c r="CM145" s="834"/>
      <c r="CN145" s="827" t="s">
        <v>451</v>
      </c>
      <c r="CO145" s="835"/>
      <c r="CP145" s="835"/>
      <c r="CQ145" s="835"/>
      <c r="CR145" s="835"/>
      <c r="CS145" s="834"/>
      <c r="CT145" s="827" t="s">
        <v>451</v>
      </c>
      <c r="CU145" s="835"/>
      <c r="CV145" s="835"/>
      <c r="CW145" s="835"/>
      <c r="CX145" s="835"/>
      <c r="CY145" s="834"/>
      <c r="CZ145" s="827" t="s">
        <v>451</v>
      </c>
      <c r="DA145" s="835"/>
      <c r="DB145" s="835"/>
      <c r="DC145" s="835"/>
      <c r="DD145" s="835"/>
      <c r="DE145" s="834"/>
      <c r="DF145" s="827" t="s">
        <v>451</v>
      </c>
      <c r="DG145" s="835"/>
      <c r="DH145" s="835"/>
      <c r="DI145" s="835"/>
      <c r="DJ145" s="835"/>
      <c r="DK145" s="834"/>
      <c r="DL145" s="827" t="s">
        <v>451</v>
      </c>
      <c r="DM145" s="835"/>
      <c r="DN145" s="835"/>
      <c r="DO145" s="835"/>
      <c r="DP145" s="835"/>
      <c r="DQ145" s="834"/>
      <c r="DR145" s="827" t="s">
        <v>451</v>
      </c>
      <c r="DS145" s="835"/>
      <c r="DT145" s="835"/>
      <c r="DU145" s="835"/>
      <c r="DV145" s="835"/>
      <c r="DW145" s="834"/>
      <c r="DX145" s="827" t="s">
        <v>451</v>
      </c>
      <c r="DY145" s="835"/>
      <c r="DZ145" s="835"/>
      <c r="EA145" s="835"/>
      <c r="EB145" s="835"/>
      <c r="EC145" s="834"/>
      <c r="ED145" s="827" t="s">
        <v>451</v>
      </c>
      <c r="EE145" s="835"/>
      <c r="EF145" s="835"/>
      <c r="EG145" s="835"/>
      <c r="EH145" s="835"/>
      <c r="EI145" s="834"/>
      <c r="EJ145" s="827" t="s">
        <v>451</v>
      </c>
      <c r="EK145" s="835"/>
      <c r="EL145" s="835"/>
      <c r="EM145" s="835"/>
      <c r="EN145" s="835"/>
      <c r="EO145" s="834"/>
      <c r="EP145" s="827" t="s">
        <v>451</v>
      </c>
      <c r="EQ145" s="835"/>
      <c r="ER145" s="835"/>
      <c r="ES145" s="835"/>
      <c r="ET145" s="835"/>
      <c r="EU145" s="834"/>
      <c r="EV145" s="827" t="s">
        <v>451</v>
      </c>
      <c r="EW145" s="835"/>
      <c r="EX145" s="835"/>
      <c r="EY145" s="835"/>
      <c r="EZ145" s="835"/>
      <c r="FA145" s="834"/>
      <c r="FB145" s="827" t="s">
        <v>451</v>
      </c>
      <c r="FC145" s="835"/>
      <c r="FD145" s="835"/>
      <c r="FE145" s="835"/>
      <c r="FF145" s="835"/>
      <c r="FG145" s="834"/>
      <c r="FH145" s="827" t="s">
        <v>451</v>
      </c>
      <c r="FI145" s="835"/>
      <c r="FJ145" s="835"/>
      <c r="FK145" s="835"/>
      <c r="FL145" s="835"/>
      <c r="FM145" s="834"/>
      <c r="FN145" s="827" t="s">
        <v>451</v>
      </c>
      <c r="FO145" s="835"/>
      <c r="FP145" s="835"/>
      <c r="FQ145" s="835"/>
      <c r="FR145" s="835"/>
      <c r="FS145" s="834"/>
      <c r="FT145" s="827" t="s">
        <v>451</v>
      </c>
      <c r="FU145" s="835"/>
      <c r="FV145" s="835"/>
      <c r="FW145" s="835"/>
      <c r="FX145" s="835"/>
      <c r="FY145" s="834"/>
    </row>
    <row r="146" spans="1:181" x14ac:dyDescent="0.3">
      <c r="A146" s="19"/>
      <c r="B146" s="827" t="s">
        <v>450</v>
      </c>
      <c r="C146" s="835">
        <f>('Générateur P.Durable 25ans'!$C$13+'Générateur P.Durable 25ans'!$C$14)/(2*100)</f>
        <v>0.75</v>
      </c>
      <c r="D146" s="835">
        <f>(D$135*2*C146)</f>
        <v>-0.30000000000000004</v>
      </c>
      <c r="E146" s="835">
        <f>B$135+(B$135*D146)</f>
        <v>5.4599999999999991</v>
      </c>
      <c r="F146" s="835">
        <f>E146*E73/10000</f>
        <v>0</v>
      </c>
      <c r="G146" s="834"/>
      <c r="H146" s="827" t="s">
        <v>450</v>
      </c>
      <c r="I146" s="835">
        <f>('Générateur P.Durable 25ans'!$C$13+'Générateur P.Durable 25ans'!$C$14)/(2*100)</f>
        <v>0.75</v>
      </c>
      <c r="J146" s="835">
        <f>(J$135*2*I146)</f>
        <v>-0.30000000000000004</v>
      </c>
      <c r="K146" s="835">
        <f>H$135+(H$135*J146)</f>
        <v>7</v>
      </c>
      <c r="L146" s="835">
        <f>K146*K73/10000</f>
        <v>1.4133605806124648E-3</v>
      </c>
      <c r="M146" s="834"/>
      <c r="N146" s="827" t="s">
        <v>450</v>
      </c>
      <c r="O146" s="835">
        <f>('Générateur P.Durable 25ans'!$C$13+'Générateur P.Durable 25ans'!$C$14)/(2*100)</f>
        <v>0.75</v>
      </c>
      <c r="P146" s="835">
        <f>(P$135*2*O146)</f>
        <v>-0.30000000000000004</v>
      </c>
      <c r="Q146" s="835">
        <f>N$135+(N$135*P146)</f>
        <v>5.9499999999999993</v>
      </c>
      <c r="R146" s="835">
        <f>Q146*Q73/10000</f>
        <v>5.0786523142913875E-3</v>
      </c>
      <c r="S146" s="834"/>
      <c r="T146" s="827" t="s">
        <v>450</v>
      </c>
      <c r="U146" s="835">
        <f>('Générateur P.Durable 25ans'!$C$13+'Générateur P.Durable 25ans'!$C$14)/(2*100)</f>
        <v>0.75</v>
      </c>
      <c r="V146" s="835">
        <f>(V$135*2*U146)</f>
        <v>-7.5000000000000011E-2</v>
      </c>
      <c r="W146" s="835">
        <f>T$135+(T$135*V146)</f>
        <v>8.7874999999999996</v>
      </c>
      <c r="X146" s="835">
        <f>W146*W73/10000</f>
        <v>1.7184605480005381E-2</v>
      </c>
      <c r="Y146" s="834"/>
      <c r="Z146" s="827" t="s">
        <v>450</v>
      </c>
      <c r="AA146" s="835">
        <f>('Générateur P.Durable 25ans'!$C$13+'Générateur P.Durable 25ans'!$C$14)/(2*100)</f>
        <v>0.75</v>
      </c>
      <c r="AB146" s="835">
        <f>(AB$135*2*AA146)</f>
        <v>-0.30000000000000004</v>
      </c>
      <c r="AC146" s="835">
        <f>Z$135+(Z$135*AB146)</f>
        <v>5.4599999999999991</v>
      </c>
      <c r="AD146" s="835">
        <f>AC146*AC73/10000</f>
        <v>1.8641641435987202E-2</v>
      </c>
      <c r="AE146" s="834"/>
      <c r="AF146" s="827" t="s">
        <v>450</v>
      </c>
      <c r="AG146" s="835">
        <f>('Générateur P.Durable 25ans'!$C$13+'Générateur P.Durable 25ans'!$C$14)/(2*100)</f>
        <v>0.75</v>
      </c>
      <c r="AH146" s="835">
        <f>(AH$135*2*AG146)</f>
        <v>-0.30000000000000004</v>
      </c>
      <c r="AI146" s="835">
        <f>AF$135+(AF$135*AH146)</f>
        <v>7</v>
      </c>
      <c r="AJ146" s="835">
        <f>AI146*AI73/10000</f>
        <v>3.5494019281256325E-2</v>
      </c>
      <c r="AK146" s="834"/>
      <c r="AL146" s="827" t="s">
        <v>450</v>
      </c>
      <c r="AM146" s="835">
        <f>('Générateur P.Durable 25ans'!$C$13+'Générateur P.Durable 25ans'!$C$14)/(2*100)</f>
        <v>0.75</v>
      </c>
      <c r="AN146" s="835">
        <f>(AN$135*2*AM146)</f>
        <v>-0.30000000000000004</v>
      </c>
      <c r="AO146" s="835">
        <f>AL$135+(AL$135*AN146)</f>
        <v>5.9499999999999993</v>
      </c>
      <c r="AP146" s="835">
        <f>AO146*AO73/10000</f>
        <v>4.0176586054564943E-2</v>
      </c>
      <c r="AQ146" s="834"/>
      <c r="AR146" s="827" t="s">
        <v>450</v>
      </c>
      <c r="AS146" s="835">
        <f>('Générateur P.Durable 25ans'!$C$13+'Générateur P.Durable 25ans'!$C$14)/(2*100)</f>
        <v>0.75</v>
      </c>
      <c r="AT146" s="835">
        <f>(AT$135*2*AS146)</f>
        <v>-7.5000000000000011E-2</v>
      </c>
      <c r="AU146" s="835">
        <f>AR$135+(AR$135*AT146)</f>
        <v>8.7874999999999996</v>
      </c>
      <c r="AV146" s="835">
        <f>AU146*AU73/10000</f>
        <v>7.3109334224594646E-2</v>
      </c>
      <c r="AW146" s="834"/>
      <c r="AX146" s="827" t="s">
        <v>450</v>
      </c>
      <c r="AY146" s="835">
        <f>('Générateur P.Durable 25ans'!$C$13+'Générateur P.Durable 25ans'!$C$14)/(2*100)</f>
        <v>0.75</v>
      </c>
      <c r="AZ146" s="835">
        <f>(AZ$135*2*AY146)</f>
        <v>-0.30000000000000004</v>
      </c>
      <c r="BA146" s="835">
        <f>AX$135+(AX$135*AZ146)</f>
        <v>5.4599999999999991</v>
      </c>
      <c r="BB146" s="835">
        <f>BA146*BA73/10000</f>
        <v>5.2889618238521154E-2</v>
      </c>
      <c r="BC146" s="834"/>
      <c r="BD146" s="827" t="s">
        <v>450</v>
      </c>
      <c r="BE146" s="835">
        <f>('Générateur P.Durable 25ans'!$C$13+'Générateur P.Durable 25ans'!$C$14)/(2*100)</f>
        <v>0.75</v>
      </c>
      <c r="BF146" s="835">
        <f>(BF$135*2*BE146)</f>
        <v>-0.30000000000000004</v>
      </c>
      <c r="BG146" s="835">
        <f>BD$135+(BD$135*BF146)</f>
        <v>7</v>
      </c>
      <c r="BH146" s="835">
        <f>BG146*BG73/10000</f>
        <v>7.5740245813768425E-2</v>
      </c>
      <c r="BI146" s="834"/>
      <c r="BJ146" s="827" t="s">
        <v>450</v>
      </c>
      <c r="BK146" s="835">
        <f>('Générateur P.Durable 25ans'!$C$13+'Générateur P.Durable 25ans'!$C$14)/(2*100)</f>
        <v>0.75</v>
      </c>
      <c r="BL146" s="835">
        <f>(BL$135*2*BK146)</f>
        <v>-0.30000000000000004</v>
      </c>
      <c r="BM146" s="835">
        <f>BJ$135+(BJ$135*BL146)</f>
        <v>5.9499999999999993</v>
      </c>
      <c r="BN146" s="835">
        <f>BM146*BM73/10000</f>
        <v>6.9758067881341201E-2</v>
      </c>
      <c r="BO146" s="834"/>
      <c r="BP146" s="827" t="s">
        <v>450</v>
      </c>
      <c r="BQ146" s="835">
        <f>('Générateur P.Durable 25ans'!$C$13+'Générateur P.Durable 25ans'!$C$14)/(2*100)</f>
        <v>0.75</v>
      </c>
      <c r="BR146" s="835">
        <f>(BR$135*2*BQ146)</f>
        <v>-7.5000000000000011E-2</v>
      </c>
      <c r="BS146" s="835">
        <f>BP$135+(BP$135*BR146)</f>
        <v>8.7874999999999996</v>
      </c>
      <c r="BT146" s="835">
        <f>BS146*BS73/10000</f>
        <v>0.10918163582120731</v>
      </c>
      <c r="BU146" s="834"/>
      <c r="BV146" s="827" t="s">
        <v>450</v>
      </c>
      <c r="BW146" s="835">
        <f>('Générateur P.Durable 25ans'!$C$13+'Générateur P.Durable 25ans'!$C$14)/(2*100)</f>
        <v>0.75</v>
      </c>
      <c r="BX146" s="835">
        <f>(BX$135*2*BW146)</f>
        <v>-0.30000000000000004</v>
      </c>
      <c r="BY146" s="835">
        <f>BV$135+(BV$135*BX146)</f>
        <v>5.4599999999999991</v>
      </c>
      <c r="BZ146" s="835">
        <f>BY146*BY73/10000</f>
        <v>7.0740496313115769E-2</v>
      </c>
      <c r="CA146" s="834"/>
      <c r="CB146" s="827" t="s">
        <v>450</v>
      </c>
      <c r="CC146" s="835">
        <f>('Générateur P.Durable 25ans'!$C$13+'Générateur P.Durable 25ans'!$C$14)/(2*100)</f>
        <v>0.75</v>
      </c>
      <c r="CD146" s="835">
        <f>(CD$135*2*CC146)</f>
        <v>-0.30000000000000004</v>
      </c>
      <c r="CE146" s="835">
        <f>CB$135+(CB$135*CD146)</f>
        <v>7</v>
      </c>
      <c r="CF146" s="835">
        <f>CE146*CE73/10000</f>
        <v>9.3471209917722467E-2</v>
      </c>
      <c r="CG146" s="834"/>
      <c r="CH146" s="827" t="s">
        <v>450</v>
      </c>
      <c r="CI146" s="835">
        <f>('Générateur P.Durable 25ans'!$C$13+'Générateur P.Durable 25ans'!$C$14)/(2*100)</f>
        <v>0.75</v>
      </c>
      <c r="CJ146" s="835">
        <f>(CJ$135*2*CI146)</f>
        <v>-0.30000000000000004</v>
      </c>
      <c r="CK146" s="835">
        <f>CH$135+(CH$135*CJ146)</f>
        <v>5.9499999999999993</v>
      </c>
      <c r="CL146" s="835">
        <f>CK146*CK73/10000</f>
        <v>8.1193921757539159E-2</v>
      </c>
      <c r="CM146" s="834"/>
      <c r="CN146" s="827" t="s">
        <v>450</v>
      </c>
      <c r="CO146" s="835">
        <f>('Générateur P.Durable 25ans'!$C$13+'Générateur P.Durable 25ans'!$C$14)/(2*100)</f>
        <v>0.75</v>
      </c>
      <c r="CP146" s="835">
        <f>(CP$135*2*CO146)</f>
        <v>-7.5000000000000011E-2</v>
      </c>
      <c r="CQ146" s="835">
        <f>CN$135+(CN$135*CP146)</f>
        <v>8.7874999999999996</v>
      </c>
      <c r="CR146" s="835">
        <f>CQ146*CQ73/10000</f>
        <v>0.1217996128423119</v>
      </c>
      <c r="CS146" s="834"/>
      <c r="CT146" s="827" t="s">
        <v>450</v>
      </c>
      <c r="CU146" s="835">
        <f>('Générateur P.Durable 25ans'!$C$13+'Générateur P.Durable 25ans'!$C$14)/(2*100)</f>
        <v>0.75</v>
      </c>
      <c r="CV146" s="835">
        <f>(CV$135*2*CU146)</f>
        <v>-0.30000000000000004</v>
      </c>
      <c r="CW146" s="835">
        <f>CT$135+(CT$135*CV146)</f>
        <v>5.4599999999999991</v>
      </c>
      <c r="CX146" s="835">
        <f>CW146*CW73/10000</f>
        <v>7.6530962125008983E-2</v>
      </c>
      <c r="CY146" s="834"/>
      <c r="CZ146" s="827" t="s">
        <v>450</v>
      </c>
      <c r="DA146" s="835">
        <f>('Générateur P.Durable 25ans'!$C$13+'Générateur P.Durable 25ans'!$C$14)/(2*100)</f>
        <v>0.75</v>
      </c>
      <c r="DB146" s="835">
        <f>(DB$135*2*DA146)</f>
        <v>-0.30000000000000004</v>
      </c>
      <c r="DC146" s="835">
        <f>CZ$135+(CZ$135*DB146)</f>
        <v>7</v>
      </c>
      <c r="DD146" s="835">
        <f>DC146*DC73/10000</f>
        <v>9.8908367258045318E-2</v>
      </c>
      <c r="DE146" s="834"/>
      <c r="DF146" s="827" t="s">
        <v>450</v>
      </c>
      <c r="DG146" s="835">
        <f>('Générateur P.Durable 25ans'!$C$13+'Générateur P.Durable 25ans'!$C$14)/(2*100)</f>
        <v>0.75</v>
      </c>
      <c r="DH146" s="835">
        <f>(DH$135*2*DG146)</f>
        <v>-0.30000000000000004</v>
      </c>
      <c r="DI146" s="835">
        <f>DF$135+(DF$135*DH146)</f>
        <v>5.9499999999999993</v>
      </c>
      <c r="DJ146" s="835">
        <f>DI146*DI73/10000</f>
        <v>8.45581979984944E-2</v>
      </c>
      <c r="DK146" s="834"/>
      <c r="DL146" s="827" t="s">
        <v>450</v>
      </c>
      <c r="DM146" s="835">
        <f>('Générateur P.Durable 25ans'!$C$13+'Générateur P.Durable 25ans'!$C$14)/(2*100)</f>
        <v>0.75</v>
      </c>
      <c r="DN146" s="835">
        <f>(DN$135*2*DM146)</f>
        <v>-7.5000000000000011E-2</v>
      </c>
      <c r="DO146" s="835">
        <f>DL$135+(DL$135*DN146)</f>
        <v>8.7874999999999996</v>
      </c>
      <c r="DP146" s="835">
        <f>DO146*DO73/10000</f>
        <v>0.12540057489480938</v>
      </c>
      <c r="DQ146" s="834"/>
      <c r="DR146" s="827" t="s">
        <v>450</v>
      </c>
      <c r="DS146" s="835">
        <f>('Générateur P.Durable 25ans'!$C$13+'Générateur P.Durable 25ans'!$C$14)/(2*100)</f>
        <v>0.75</v>
      </c>
      <c r="DT146" s="835">
        <f>(DT$135*2*DS146)</f>
        <v>-0.30000000000000004</v>
      </c>
      <c r="DU146" s="835">
        <f>DR$135+(DR$135*DT146)</f>
        <v>5.4599999999999991</v>
      </c>
      <c r="DV146" s="835">
        <f>DU146*DU73/10000</f>
        <v>7.8147312457054904E-2</v>
      </c>
      <c r="DW146" s="834"/>
      <c r="DX146" s="827" t="s">
        <v>450</v>
      </c>
      <c r="DY146" s="835">
        <f>('Générateur P.Durable 25ans'!$C$13+'Générateur P.Durable 25ans'!$C$14)/(2*100)</f>
        <v>0.75</v>
      </c>
      <c r="DZ146" s="835">
        <f>(DZ$135*2*DY146)</f>
        <v>-0.30000000000000004</v>
      </c>
      <c r="EA146" s="835">
        <f>DX$135+(DX$135*DZ146)</f>
        <v>7</v>
      </c>
      <c r="EB146" s="835">
        <f>EA146*EA73/10000</f>
        <v>0.10040195032697002</v>
      </c>
      <c r="EC146" s="834"/>
      <c r="ED146" s="827" t="s">
        <v>450</v>
      </c>
      <c r="EE146" s="835">
        <f>('Générateur P.Durable 25ans'!$C$13+'Générateur P.Durable 25ans'!$C$14)/(2*100)</f>
        <v>0.75</v>
      </c>
      <c r="EF146" s="835">
        <f>(EF$135*2*EE146)</f>
        <v>-0.30000000000000004</v>
      </c>
      <c r="EG146" s="835">
        <f>ED$135+(ED$135*EF146)</f>
        <v>5.9499999999999993</v>
      </c>
      <c r="EH146" s="835">
        <f>EG146*EG73/10000</f>
        <v>8.5471714353829539E-2</v>
      </c>
      <c r="EI146" s="834"/>
      <c r="EJ146" s="827" t="s">
        <v>450</v>
      </c>
      <c r="EK146" s="835">
        <f>('Générateur P.Durable 25ans'!$C$13+'Générateur P.Durable 25ans'!$C$14)/(2*100)</f>
        <v>0.75</v>
      </c>
      <c r="EL146" s="835">
        <f>(EL$135*2*EK146)</f>
        <v>-7.5000000000000011E-2</v>
      </c>
      <c r="EM146" s="835">
        <f>EJ$135+(EJ$135*EL146)</f>
        <v>8.7874999999999996</v>
      </c>
      <c r="EN146" s="835">
        <f>EM146*EM73/10000</f>
        <v>0.12637022461061109</v>
      </c>
      <c r="EO146" s="834"/>
      <c r="EP146" s="827" t="s">
        <v>450</v>
      </c>
      <c r="EQ146" s="835">
        <f>('Générateur P.Durable 25ans'!$C$13+'Générateur P.Durable 25ans'!$C$14)/(2*100)</f>
        <v>0.75</v>
      </c>
      <c r="ER146" s="835">
        <f>(ER$135*2*EQ146)</f>
        <v>-0.30000000000000004</v>
      </c>
      <c r="ES146" s="835">
        <f>EP$135+(EP$135*ER146)</f>
        <v>5.4599999999999991</v>
      </c>
      <c r="ET146" s="835">
        <f>ES146*ES73/10000</f>
        <v>7.857994628355236E-2</v>
      </c>
      <c r="EU146" s="834"/>
      <c r="EV146" s="827" t="s">
        <v>450</v>
      </c>
      <c r="EW146" s="835">
        <f>('Générateur P.Durable 25ans'!$C$13+'Générateur P.Durable 25ans'!$C$14)/(2*100)</f>
        <v>0.75</v>
      </c>
      <c r="EX146" s="835">
        <f>(EX$135*2*EW146)</f>
        <v>-0.30000000000000004</v>
      </c>
      <c r="EY146" s="835">
        <f>EV$135+(EV$135*EX146)</f>
        <v>0</v>
      </c>
      <c r="EZ146" s="835">
        <f>EY146*EY73/10000</f>
        <v>0</v>
      </c>
      <c r="FA146" s="834"/>
      <c r="FB146" s="827" t="s">
        <v>450</v>
      </c>
      <c r="FC146" s="835">
        <f>('Générateur P.Durable 25ans'!$C$13+'Générateur P.Durable 25ans'!$C$14)/(2*100)</f>
        <v>0.75</v>
      </c>
      <c r="FD146" s="835">
        <f>(FD$135*2*FC146)</f>
        <v>-0.30000000000000004</v>
      </c>
      <c r="FE146" s="835">
        <f>FB$135+(FB$135*FD146)</f>
        <v>0</v>
      </c>
      <c r="FF146" s="835">
        <f>FE146*FE73/10000</f>
        <v>0</v>
      </c>
      <c r="FG146" s="834"/>
      <c r="FH146" s="827" t="s">
        <v>450</v>
      </c>
      <c r="FI146" s="835">
        <f>('Générateur P.Durable 25ans'!$C$13+'Générateur P.Durable 25ans'!$C$14)/(2*100)</f>
        <v>0.75</v>
      </c>
      <c r="FJ146" s="835">
        <f>(FJ$135*2*FI146)</f>
        <v>-7.5000000000000011E-2</v>
      </c>
      <c r="FK146" s="835">
        <f>FH$135+(FH$135*FJ146)</f>
        <v>0</v>
      </c>
      <c r="FL146" s="835">
        <f>FK146*FK73/10000</f>
        <v>0</v>
      </c>
      <c r="FM146" s="834"/>
      <c r="FN146" s="827" t="s">
        <v>450</v>
      </c>
      <c r="FO146" s="835">
        <f>('Générateur P.Durable 25ans'!$C$13+'Générateur P.Durable 25ans'!$C$14)/(2*100)</f>
        <v>0.75</v>
      </c>
      <c r="FP146" s="835">
        <f>(FP$135*2*FO146)</f>
        <v>-0.30000000000000004</v>
      </c>
      <c r="FQ146" s="835">
        <f>FN$135+(FN$135*FP146)</f>
        <v>0</v>
      </c>
      <c r="FR146" s="835">
        <f>FQ146*FQ73/10000</f>
        <v>0</v>
      </c>
      <c r="FS146" s="834"/>
      <c r="FT146" s="827" t="s">
        <v>450</v>
      </c>
      <c r="FU146" s="835">
        <f>('Générateur P.Durable 25ans'!$C$13+'Générateur P.Durable 25ans'!$C$14)/(2*100)</f>
        <v>0.75</v>
      </c>
      <c r="FV146" s="835">
        <f>(FV$135*2*FU146)</f>
        <v>-0.30000000000000004</v>
      </c>
      <c r="FW146" s="835">
        <f>FT$135+(FT$135*FV146)</f>
        <v>0</v>
      </c>
      <c r="FX146" s="835">
        <f>FW146*FW73/10000</f>
        <v>0</v>
      </c>
      <c r="FY146" s="834"/>
    </row>
    <row r="147" spans="1:181" x14ac:dyDescent="0.3">
      <c r="A147" s="19"/>
      <c r="B147" s="827" t="s">
        <v>449</v>
      </c>
      <c r="C147" s="835">
        <f>('Générateur P.Durable 25ans'!$C$14+'Générateur P.Durable 25ans'!$C$15)/(2*100)</f>
        <v>0.75</v>
      </c>
      <c r="D147" s="835">
        <f>(D$135*2*C147)</f>
        <v>-0.30000000000000004</v>
      </c>
      <c r="E147" s="835">
        <f>B$135+(B$135*D147)</f>
        <v>5.4599999999999991</v>
      </c>
      <c r="F147" s="835">
        <f>E147*E74/10000</f>
        <v>0</v>
      </c>
      <c r="G147" s="834"/>
      <c r="H147" s="827" t="s">
        <v>449</v>
      </c>
      <c r="I147" s="835">
        <f>('Générateur P.Durable 25ans'!$C$14+'Générateur P.Durable 25ans'!$C$15)/(2*100)</f>
        <v>0.75</v>
      </c>
      <c r="J147" s="835">
        <f>(J$135*2*I147)</f>
        <v>-0.30000000000000004</v>
      </c>
      <c r="K147" s="835">
        <f>H$135+(H$135*J147)</f>
        <v>7</v>
      </c>
      <c r="L147" s="835">
        <f>K147*K74/10000</f>
        <v>1.4133605806124648E-3</v>
      </c>
      <c r="M147" s="834"/>
      <c r="N147" s="827" t="s">
        <v>449</v>
      </c>
      <c r="O147" s="835">
        <f>('Générateur P.Durable 25ans'!$C$14+'Générateur P.Durable 25ans'!$C$15)/(2*100)</f>
        <v>0.75</v>
      </c>
      <c r="P147" s="835">
        <f>(P$135*2*O147)</f>
        <v>-0.30000000000000004</v>
      </c>
      <c r="Q147" s="835">
        <f>N$135+(N$135*P147)</f>
        <v>5.9499999999999993</v>
      </c>
      <c r="R147" s="835">
        <f>Q147*Q74/10000</f>
        <v>5.0786523142913875E-3</v>
      </c>
      <c r="S147" s="834"/>
      <c r="T147" s="827" t="s">
        <v>449</v>
      </c>
      <c r="U147" s="835">
        <f>('Générateur P.Durable 25ans'!$C$14+'Générateur P.Durable 25ans'!$C$15)/(2*100)</f>
        <v>0.75</v>
      </c>
      <c r="V147" s="835">
        <f>(V$135*2*U147)</f>
        <v>-7.5000000000000011E-2</v>
      </c>
      <c r="W147" s="835">
        <f>T$135+(T$135*V147)</f>
        <v>8.7874999999999996</v>
      </c>
      <c r="X147" s="835">
        <f>W147*W74/10000</f>
        <v>1.7184605480005381E-2</v>
      </c>
      <c r="Y147" s="834"/>
      <c r="Z147" s="827" t="s">
        <v>449</v>
      </c>
      <c r="AA147" s="835">
        <f>('Générateur P.Durable 25ans'!$C$14+'Générateur P.Durable 25ans'!$C$15)/(2*100)</f>
        <v>0.75</v>
      </c>
      <c r="AB147" s="835">
        <f>(AB$135*2*AA147)</f>
        <v>-0.30000000000000004</v>
      </c>
      <c r="AC147" s="835">
        <f>Z$135+(Z$135*AB147)</f>
        <v>5.4599999999999991</v>
      </c>
      <c r="AD147" s="835">
        <f>AC147*AC74/10000</f>
        <v>1.8641641435987202E-2</v>
      </c>
      <c r="AE147" s="834"/>
      <c r="AF147" s="827" t="s">
        <v>449</v>
      </c>
      <c r="AG147" s="835">
        <f>('Générateur P.Durable 25ans'!$C$14+'Générateur P.Durable 25ans'!$C$15)/(2*100)</f>
        <v>0.75</v>
      </c>
      <c r="AH147" s="835">
        <f>(AH$135*2*AG147)</f>
        <v>-0.30000000000000004</v>
      </c>
      <c r="AI147" s="835">
        <f>AF$135+(AF$135*AH147)</f>
        <v>7</v>
      </c>
      <c r="AJ147" s="835">
        <f>AI147*AI74/10000</f>
        <v>3.5494019281256325E-2</v>
      </c>
      <c r="AK147" s="834"/>
      <c r="AL147" s="827" t="s">
        <v>449</v>
      </c>
      <c r="AM147" s="835">
        <f>('Générateur P.Durable 25ans'!$C$14+'Générateur P.Durable 25ans'!$C$15)/(2*100)</f>
        <v>0.75</v>
      </c>
      <c r="AN147" s="835">
        <f>(AN$135*2*AM147)</f>
        <v>-0.30000000000000004</v>
      </c>
      <c r="AO147" s="835">
        <f>AL$135+(AL$135*AN147)</f>
        <v>5.9499999999999993</v>
      </c>
      <c r="AP147" s="835">
        <f>AO147*AO74/10000</f>
        <v>4.0176586054564943E-2</v>
      </c>
      <c r="AQ147" s="834"/>
      <c r="AR147" s="827" t="s">
        <v>449</v>
      </c>
      <c r="AS147" s="835">
        <f>('Générateur P.Durable 25ans'!$C$14+'Générateur P.Durable 25ans'!$C$15)/(2*100)</f>
        <v>0.75</v>
      </c>
      <c r="AT147" s="835">
        <f>(AT$135*2*AS147)</f>
        <v>-7.5000000000000011E-2</v>
      </c>
      <c r="AU147" s="835">
        <f>AR$135+(AR$135*AT147)</f>
        <v>8.7874999999999996</v>
      </c>
      <c r="AV147" s="835">
        <f>AU147*AU74/10000</f>
        <v>7.3109334224594646E-2</v>
      </c>
      <c r="AW147" s="834"/>
      <c r="AX147" s="827" t="s">
        <v>449</v>
      </c>
      <c r="AY147" s="835">
        <f>('Générateur P.Durable 25ans'!$C$14+'Générateur P.Durable 25ans'!$C$15)/(2*100)</f>
        <v>0.75</v>
      </c>
      <c r="AZ147" s="835">
        <f>(AZ$135*2*AY147)</f>
        <v>-0.30000000000000004</v>
      </c>
      <c r="BA147" s="835">
        <f>AX$135+(AX$135*AZ147)</f>
        <v>5.4599999999999991</v>
      </c>
      <c r="BB147" s="835">
        <f>BA147*BA74/10000</f>
        <v>5.2889618238521154E-2</v>
      </c>
      <c r="BC147" s="834"/>
      <c r="BD147" s="827" t="s">
        <v>449</v>
      </c>
      <c r="BE147" s="835">
        <f>('Générateur P.Durable 25ans'!$C$14+'Générateur P.Durable 25ans'!$C$15)/(2*100)</f>
        <v>0.75</v>
      </c>
      <c r="BF147" s="835">
        <f>(BF$135*2*BE147)</f>
        <v>-0.30000000000000004</v>
      </c>
      <c r="BG147" s="835">
        <f>BD$135+(BD$135*BF147)</f>
        <v>7</v>
      </c>
      <c r="BH147" s="835">
        <f>BG147*BG74/10000</f>
        <v>7.5740245813768425E-2</v>
      </c>
      <c r="BI147" s="834"/>
      <c r="BJ147" s="827" t="s">
        <v>449</v>
      </c>
      <c r="BK147" s="835">
        <f>('Générateur P.Durable 25ans'!$C$14+'Générateur P.Durable 25ans'!$C$15)/(2*100)</f>
        <v>0.75</v>
      </c>
      <c r="BL147" s="835">
        <f>(BL$135*2*BK147)</f>
        <v>-0.30000000000000004</v>
      </c>
      <c r="BM147" s="835">
        <f>BJ$135+(BJ$135*BL147)</f>
        <v>5.9499999999999993</v>
      </c>
      <c r="BN147" s="835">
        <f>BM147*BM74/10000</f>
        <v>6.9758067881341201E-2</v>
      </c>
      <c r="BO147" s="834"/>
      <c r="BP147" s="827" t="s">
        <v>449</v>
      </c>
      <c r="BQ147" s="835">
        <f>('Générateur P.Durable 25ans'!$C$14+'Générateur P.Durable 25ans'!$C$15)/(2*100)</f>
        <v>0.75</v>
      </c>
      <c r="BR147" s="835">
        <f>(BR$135*2*BQ147)</f>
        <v>-7.5000000000000011E-2</v>
      </c>
      <c r="BS147" s="835">
        <f>BP$135+(BP$135*BR147)</f>
        <v>8.7874999999999996</v>
      </c>
      <c r="BT147" s="835">
        <f>BS147*BS74/10000</f>
        <v>0.10918163582120731</v>
      </c>
      <c r="BU147" s="834"/>
      <c r="BV147" s="827" t="s">
        <v>449</v>
      </c>
      <c r="BW147" s="835">
        <f>('Générateur P.Durable 25ans'!$C$14+'Générateur P.Durable 25ans'!$C$15)/(2*100)</f>
        <v>0.75</v>
      </c>
      <c r="BX147" s="835">
        <f>(BX$135*2*BW147)</f>
        <v>-0.30000000000000004</v>
      </c>
      <c r="BY147" s="835">
        <f>BV$135+(BV$135*BX147)</f>
        <v>5.4599999999999991</v>
      </c>
      <c r="BZ147" s="835">
        <f>BY147*BY74/10000</f>
        <v>7.0740496313115769E-2</v>
      </c>
      <c r="CA147" s="834"/>
      <c r="CB147" s="827" t="s">
        <v>449</v>
      </c>
      <c r="CC147" s="835">
        <f>('Générateur P.Durable 25ans'!$C$14+'Générateur P.Durable 25ans'!$C$15)/(2*100)</f>
        <v>0.75</v>
      </c>
      <c r="CD147" s="835">
        <f>(CD$135*2*CC147)</f>
        <v>-0.30000000000000004</v>
      </c>
      <c r="CE147" s="835">
        <f>CB$135+(CB$135*CD147)</f>
        <v>7</v>
      </c>
      <c r="CF147" s="835">
        <f>CE147*CE74/10000</f>
        <v>9.3471209917722467E-2</v>
      </c>
      <c r="CG147" s="834"/>
      <c r="CH147" s="827" t="s">
        <v>449</v>
      </c>
      <c r="CI147" s="835">
        <f>('Générateur P.Durable 25ans'!$C$14+'Générateur P.Durable 25ans'!$C$15)/(2*100)</f>
        <v>0.75</v>
      </c>
      <c r="CJ147" s="835">
        <f>(CJ$135*2*CI147)</f>
        <v>-0.30000000000000004</v>
      </c>
      <c r="CK147" s="835">
        <f>CH$135+(CH$135*CJ147)</f>
        <v>5.9499999999999993</v>
      </c>
      <c r="CL147" s="835">
        <f>CK147*CK74/10000</f>
        <v>8.1193921757539159E-2</v>
      </c>
      <c r="CM147" s="834"/>
      <c r="CN147" s="827" t="s">
        <v>449</v>
      </c>
      <c r="CO147" s="835">
        <f>('Générateur P.Durable 25ans'!$C$14+'Générateur P.Durable 25ans'!$C$15)/(2*100)</f>
        <v>0.75</v>
      </c>
      <c r="CP147" s="835">
        <f>(CP$135*2*CO147)</f>
        <v>-7.5000000000000011E-2</v>
      </c>
      <c r="CQ147" s="835">
        <f>CN$135+(CN$135*CP147)</f>
        <v>8.7874999999999996</v>
      </c>
      <c r="CR147" s="835">
        <f>CQ147*CQ74/10000</f>
        <v>0.1217996128423119</v>
      </c>
      <c r="CS147" s="834"/>
      <c r="CT147" s="827" t="s">
        <v>449</v>
      </c>
      <c r="CU147" s="835">
        <f>('Générateur P.Durable 25ans'!$C$14+'Générateur P.Durable 25ans'!$C$15)/(2*100)</f>
        <v>0.75</v>
      </c>
      <c r="CV147" s="835">
        <f>(CV$135*2*CU147)</f>
        <v>-0.30000000000000004</v>
      </c>
      <c r="CW147" s="835">
        <f>CT$135+(CT$135*CV147)</f>
        <v>5.4599999999999991</v>
      </c>
      <c r="CX147" s="835">
        <f>CW147*CW74/10000</f>
        <v>7.6530962125008983E-2</v>
      </c>
      <c r="CY147" s="834"/>
      <c r="CZ147" s="827" t="s">
        <v>449</v>
      </c>
      <c r="DA147" s="835">
        <f>('Générateur P.Durable 25ans'!$C$14+'Générateur P.Durable 25ans'!$C$15)/(2*100)</f>
        <v>0.75</v>
      </c>
      <c r="DB147" s="835">
        <f>(DB$135*2*DA147)</f>
        <v>-0.30000000000000004</v>
      </c>
      <c r="DC147" s="835">
        <f>CZ$135+(CZ$135*DB147)</f>
        <v>7</v>
      </c>
      <c r="DD147" s="835">
        <f>DC147*DC74/10000</f>
        <v>9.8908367258045318E-2</v>
      </c>
      <c r="DE147" s="834"/>
      <c r="DF147" s="827" t="s">
        <v>449</v>
      </c>
      <c r="DG147" s="835">
        <f>('Générateur P.Durable 25ans'!$C$14+'Générateur P.Durable 25ans'!$C$15)/(2*100)</f>
        <v>0.75</v>
      </c>
      <c r="DH147" s="835">
        <f>(DH$135*2*DG147)</f>
        <v>-0.30000000000000004</v>
      </c>
      <c r="DI147" s="835">
        <f>DF$135+(DF$135*DH147)</f>
        <v>5.9499999999999993</v>
      </c>
      <c r="DJ147" s="835">
        <f>DI147*DI74/10000</f>
        <v>8.45581979984944E-2</v>
      </c>
      <c r="DK147" s="834"/>
      <c r="DL147" s="827" t="s">
        <v>449</v>
      </c>
      <c r="DM147" s="835">
        <f>('Générateur P.Durable 25ans'!$C$14+'Générateur P.Durable 25ans'!$C$15)/(2*100)</f>
        <v>0.75</v>
      </c>
      <c r="DN147" s="835">
        <f>(DN$135*2*DM147)</f>
        <v>-7.5000000000000011E-2</v>
      </c>
      <c r="DO147" s="835">
        <f>DL$135+(DL$135*DN147)</f>
        <v>8.7874999999999996</v>
      </c>
      <c r="DP147" s="835">
        <f>DO147*DO74/10000</f>
        <v>0.12540057489480938</v>
      </c>
      <c r="DQ147" s="834"/>
      <c r="DR147" s="827" t="s">
        <v>449</v>
      </c>
      <c r="DS147" s="835">
        <f>('Générateur P.Durable 25ans'!$C$14+'Générateur P.Durable 25ans'!$C$15)/(2*100)</f>
        <v>0.75</v>
      </c>
      <c r="DT147" s="835">
        <f>(DT$135*2*DS147)</f>
        <v>-0.30000000000000004</v>
      </c>
      <c r="DU147" s="835">
        <f>DR$135+(DR$135*DT147)</f>
        <v>5.4599999999999991</v>
      </c>
      <c r="DV147" s="835">
        <f>DU147*DU74/10000</f>
        <v>7.8147312457054904E-2</v>
      </c>
      <c r="DW147" s="834"/>
      <c r="DX147" s="827" t="s">
        <v>449</v>
      </c>
      <c r="DY147" s="835">
        <f>('Générateur P.Durable 25ans'!$C$14+'Générateur P.Durable 25ans'!$C$15)/(2*100)</f>
        <v>0.75</v>
      </c>
      <c r="DZ147" s="835">
        <f>(DZ$135*2*DY147)</f>
        <v>-0.30000000000000004</v>
      </c>
      <c r="EA147" s="835">
        <f>DX$135+(DX$135*DZ147)</f>
        <v>7</v>
      </c>
      <c r="EB147" s="835">
        <f>EA147*EA74/10000</f>
        <v>0.10040195032697002</v>
      </c>
      <c r="EC147" s="834"/>
      <c r="ED147" s="827" t="s">
        <v>449</v>
      </c>
      <c r="EE147" s="835">
        <f>('Générateur P.Durable 25ans'!$C$14+'Générateur P.Durable 25ans'!$C$15)/(2*100)</f>
        <v>0.75</v>
      </c>
      <c r="EF147" s="835">
        <f>(EF$135*2*EE147)</f>
        <v>-0.30000000000000004</v>
      </c>
      <c r="EG147" s="835">
        <f>ED$135+(ED$135*EF147)</f>
        <v>5.9499999999999993</v>
      </c>
      <c r="EH147" s="835">
        <f>EG147*EG74/10000</f>
        <v>8.5471714353829539E-2</v>
      </c>
      <c r="EI147" s="834"/>
      <c r="EJ147" s="827" t="s">
        <v>449</v>
      </c>
      <c r="EK147" s="835">
        <f>('Générateur P.Durable 25ans'!$C$14+'Générateur P.Durable 25ans'!$C$15)/(2*100)</f>
        <v>0.75</v>
      </c>
      <c r="EL147" s="835">
        <f>(EL$135*2*EK147)</f>
        <v>-7.5000000000000011E-2</v>
      </c>
      <c r="EM147" s="835">
        <f>EJ$135+(EJ$135*EL147)</f>
        <v>8.7874999999999996</v>
      </c>
      <c r="EN147" s="835">
        <f>EM147*EM74/10000</f>
        <v>0.12637022461061109</v>
      </c>
      <c r="EO147" s="834"/>
      <c r="EP147" s="827" t="s">
        <v>449</v>
      </c>
      <c r="EQ147" s="835">
        <f>('Générateur P.Durable 25ans'!$C$14+'Générateur P.Durable 25ans'!$C$15)/(2*100)</f>
        <v>0.75</v>
      </c>
      <c r="ER147" s="835">
        <f>(ER$135*2*EQ147)</f>
        <v>-0.30000000000000004</v>
      </c>
      <c r="ES147" s="835">
        <f>EP$135+(EP$135*ER147)</f>
        <v>5.4599999999999991</v>
      </c>
      <c r="ET147" s="835">
        <f>ES147*ES74/10000</f>
        <v>7.857994628355236E-2</v>
      </c>
      <c r="EU147" s="834"/>
      <c r="EV147" s="827" t="s">
        <v>449</v>
      </c>
      <c r="EW147" s="835">
        <f>('Générateur P.Durable 25ans'!$C$14+'Générateur P.Durable 25ans'!$C$15)/(2*100)</f>
        <v>0.75</v>
      </c>
      <c r="EX147" s="835">
        <f>(EX$135*2*EW147)</f>
        <v>-0.30000000000000004</v>
      </c>
      <c r="EY147" s="835">
        <f>EV$135+(EV$135*EX147)</f>
        <v>0</v>
      </c>
      <c r="EZ147" s="835">
        <f>EY147*EY74/10000</f>
        <v>0</v>
      </c>
      <c r="FA147" s="834"/>
      <c r="FB147" s="827" t="s">
        <v>449</v>
      </c>
      <c r="FC147" s="835">
        <f>('Générateur P.Durable 25ans'!$C$14+'Générateur P.Durable 25ans'!$C$15)/(2*100)</f>
        <v>0.75</v>
      </c>
      <c r="FD147" s="835">
        <f>(FD$135*2*FC147)</f>
        <v>-0.30000000000000004</v>
      </c>
      <c r="FE147" s="835">
        <f>FB$135+(FB$135*FD147)</f>
        <v>0</v>
      </c>
      <c r="FF147" s="835">
        <f>FE147*FE74/10000</f>
        <v>0</v>
      </c>
      <c r="FG147" s="834"/>
      <c r="FH147" s="827" t="s">
        <v>449</v>
      </c>
      <c r="FI147" s="835">
        <f>('Générateur P.Durable 25ans'!$C$14+'Générateur P.Durable 25ans'!$C$15)/(2*100)</f>
        <v>0.75</v>
      </c>
      <c r="FJ147" s="835">
        <f>(FJ$135*2*FI147)</f>
        <v>-7.5000000000000011E-2</v>
      </c>
      <c r="FK147" s="835">
        <f>FH$135+(FH$135*FJ147)</f>
        <v>0</v>
      </c>
      <c r="FL147" s="835">
        <f>FK147*FK74/10000</f>
        <v>0</v>
      </c>
      <c r="FM147" s="834"/>
      <c r="FN147" s="827" t="s">
        <v>449</v>
      </c>
      <c r="FO147" s="835">
        <f>('Générateur P.Durable 25ans'!$C$14+'Générateur P.Durable 25ans'!$C$15)/(2*100)</f>
        <v>0.75</v>
      </c>
      <c r="FP147" s="835">
        <f>(FP$135*2*FO147)</f>
        <v>-0.30000000000000004</v>
      </c>
      <c r="FQ147" s="835">
        <f>FN$135+(FN$135*FP147)</f>
        <v>0</v>
      </c>
      <c r="FR147" s="835">
        <f>FQ147*FQ74/10000</f>
        <v>0</v>
      </c>
      <c r="FS147" s="834"/>
      <c r="FT147" s="827" t="s">
        <v>449</v>
      </c>
      <c r="FU147" s="835">
        <f>('Générateur P.Durable 25ans'!$C$14+'Générateur P.Durable 25ans'!$C$15)/(2*100)</f>
        <v>0.75</v>
      </c>
      <c r="FV147" s="835">
        <f>(FV$135*2*FU147)</f>
        <v>-0.30000000000000004</v>
      </c>
      <c r="FW147" s="835">
        <f>FT$135+(FT$135*FV147)</f>
        <v>0</v>
      </c>
      <c r="FX147" s="835">
        <f>FW147*FW74/10000</f>
        <v>0</v>
      </c>
      <c r="FY147" s="834"/>
    </row>
    <row r="148" spans="1:181" x14ac:dyDescent="0.3">
      <c r="A148" s="19"/>
      <c r="B148" s="827" t="s">
        <v>448</v>
      </c>
      <c r="C148" s="835">
        <f>('Générateur P.Durable 25ans'!$C$15+'Générateur P.Durable 25ans'!$C$16)/(2*100)</f>
        <v>1.25</v>
      </c>
      <c r="D148" s="835">
        <f>(D$135*2*C148)</f>
        <v>-0.5</v>
      </c>
      <c r="E148" s="835">
        <f>B$135+(B$135*D148)</f>
        <v>3.9</v>
      </c>
      <c r="F148" s="835">
        <f>E148*E75/10000</f>
        <v>0</v>
      </c>
      <c r="G148" s="834"/>
      <c r="H148" s="827" t="s">
        <v>448</v>
      </c>
      <c r="I148" s="835">
        <f>('Générateur P.Durable 25ans'!$C$15+'Générateur P.Durable 25ans'!$C$16)/(2*100)</f>
        <v>1.25</v>
      </c>
      <c r="J148" s="835">
        <f>(J$135*2*I148)</f>
        <v>-0.5</v>
      </c>
      <c r="K148" s="835">
        <f>H$135+(H$135*J148)</f>
        <v>5</v>
      </c>
      <c r="L148" s="835">
        <f>K148*K75/10000</f>
        <v>1.0095432718660461E-3</v>
      </c>
      <c r="M148" s="834"/>
      <c r="N148" s="827" t="s">
        <v>448</v>
      </c>
      <c r="O148" s="835">
        <f>('Générateur P.Durable 25ans'!$C$15+'Générateur P.Durable 25ans'!$C$16)/(2*100)</f>
        <v>1.25</v>
      </c>
      <c r="P148" s="835">
        <f>(P$135*2*O148)</f>
        <v>-0.5</v>
      </c>
      <c r="Q148" s="835">
        <f>N$135+(N$135*P148)</f>
        <v>4.25</v>
      </c>
      <c r="R148" s="835">
        <f>Q148*Q75/10000</f>
        <v>3.62760879592242E-3</v>
      </c>
      <c r="S148" s="834"/>
      <c r="T148" s="827" t="s">
        <v>448</v>
      </c>
      <c r="U148" s="835">
        <f>('Générateur P.Durable 25ans'!$C$15+'Générateur P.Durable 25ans'!$C$16)/(2*100)</f>
        <v>1.25</v>
      </c>
      <c r="V148" s="835">
        <f>(V$135*2*U148)</f>
        <v>-0.125</v>
      </c>
      <c r="W148" s="835">
        <f>T$135+(T$135*V148)</f>
        <v>8.3125</v>
      </c>
      <c r="X148" s="835">
        <f>W148*W75/10000</f>
        <v>1.6255707886491579E-2</v>
      </c>
      <c r="Y148" s="834"/>
      <c r="Z148" s="827" t="s">
        <v>448</v>
      </c>
      <c r="AA148" s="835">
        <f>('Générateur P.Durable 25ans'!$C$15+'Générateur P.Durable 25ans'!$C$16)/(2*100)</f>
        <v>1.25</v>
      </c>
      <c r="AB148" s="835">
        <f>(AB$135*2*AA148)</f>
        <v>-0.5</v>
      </c>
      <c r="AC148" s="835">
        <f>Z$135+(Z$135*AB148)</f>
        <v>3.9</v>
      </c>
      <c r="AD148" s="835">
        <f>AC148*AC75/10000</f>
        <v>1.331545816856229E-2</v>
      </c>
      <c r="AE148" s="834"/>
      <c r="AF148" s="827" t="s">
        <v>448</v>
      </c>
      <c r="AG148" s="835">
        <f>('Générateur P.Durable 25ans'!$C$15+'Générateur P.Durable 25ans'!$C$16)/(2*100)</f>
        <v>1.25</v>
      </c>
      <c r="AH148" s="835">
        <f>(AH$135*2*AG148)</f>
        <v>-0.5</v>
      </c>
      <c r="AI148" s="835">
        <f>AF$135+(AF$135*AH148)</f>
        <v>5</v>
      </c>
      <c r="AJ148" s="835">
        <f>AI148*AI75/10000</f>
        <v>2.5352870915183092E-2</v>
      </c>
      <c r="AK148" s="834"/>
      <c r="AL148" s="827" t="s">
        <v>448</v>
      </c>
      <c r="AM148" s="835">
        <f>('Générateur P.Durable 25ans'!$C$15+'Générateur P.Durable 25ans'!$C$16)/(2*100)</f>
        <v>1.25</v>
      </c>
      <c r="AN148" s="835">
        <f>(AN$135*2*AM148)</f>
        <v>-0.5</v>
      </c>
      <c r="AO148" s="835">
        <f>AL$135+(AL$135*AN148)</f>
        <v>4.25</v>
      </c>
      <c r="AP148" s="835">
        <f>AO148*AO75/10000</f>
        <v>2.8697561467546394E-2</v>
      </c>
      <c r="AQ148" s="834"/>
      <c r="AR148" s="827" t="s">
        <v>448</v>
      </c>
      <c r="AS148" s="835">
        <f>('Générateur P.Durable 25ans'!$C$15+'Générateur P.Durable 25ans'!$C$16)/(2*100)</f>
        <v>1.25</v>
      </c>
      <c r="AT148" s="835">
        <f>(AT$135*2*AS148)</f>
        <v>-0.125</v>
      </c>
      <c r="AU148" s="835">
        <f>AR$135+(AR$135*AT148)</f>
        <v>8.3125</v>
      </c>
      <c r="AV148" s="835">
        <f>AU148*AU75/10000</f>
        <v>6.9157478320562502E-2</v>
      </c>
      <c r="AW148" s="834"/>
      <c r="AX148" s="827" t="s">
        <v>448</v>
      </c>
      <c r="AY148" s="835">
        <f>('Générateur P.Durable 25ans'!$C$15+'Générateur P.Durable 25ans'!$C$16)/(2*100)</f>
        <v>1.25</v>
      </c>
      <c r="AZ148" s="835">
        <f>(AZ$135*2*AY148)</f>
        <v>-0.5</v>
      </c>
      <c r="BA148" s="835">
        <f>AX$135+(AX$135*AZ148)</f>
        <v>3.9</v>
      </c>
      <c r="BB148" s="835">
        <f>BA148*BA75/10000</f>
        <v>3.7778298741800838E-2</v>
      </c>
      <c r="BC148" s="834"/>
      <c r="BD148" s="827" t="s">
        <v>448</v>
      </c>
      <c r="BE148" s="835">
        <f>('Générateur P.Durable 25ans'!$C$15+'Générateur P.Durable 25ans'!$C$16)/(2*100)</f>
        <v>1.25</v>
      </c>
      <c r="BF148" s="835">
        <f>(BF$135*2*BE148)</f>
        <v>-0.5</v>
      </c>
      <c r="BG148" s="835">
        <f>BD$135+(BD$135*BF148)</f>
        <v>5</v>
      </c>
      <c r="BH148" s="835">
        <f>BG148*BG75/10000</f>
        <v>5.4100175581263156E-2</v>
      </c>
      <c r="BI148" s="834"/>
      <c r="BJ148" s="827" t="s">
        <v>448</v>
      </c>
      <c r="BK148" s="835">
        <f>('Générateur P.Durable 25ans'!$C$15+'Générateur P.Durable 25ans'!$C$16)/(2*100)</f>
        <v>1.25</v>
      </c>
      <c r="BL148" s="835">
        <f>(BL$135*2*BK148)</f>
        <v>-0.5</v>
      </c>
      <c r="BM148" s="835">
        <f>BJ$135+(BJ$135*BL148)</f>
        <v>4.25</v>
      </c>
      <c r="BN148" s="835">
        <f>BM148*BM75/10000</f>
        <v>4.982719134381515E-2</v>
      </c>
      <c r="BO148" s="834"/>
      <c r="BP148" s="827" t="s">
        <v>448</v>
      </c>
      <c r="BQ148" s="835">
        <f>('Générateur P.Durable 25ans'!$C$15+'Générateur P.Durable 25ans'!$C$16)/(2*100)</f>
        <v>1.25</v>
      </c>
      <c r="BR148" s="835">
        <f>(BR$135*2*BQ148)</f>
        <v>-0.125</v>
      </c>
      <c r="BS148" s="835">
        <f>BP$135+(BP$135*BR148)</f>
        <v>8.3125</v>
      </c>
      <c r="BT148" s="835">
        <f>BS148*BS75/10000</f>
        <v>0.10327992577681773</v>
      </c>
      <c r="BU148" s="834"/>
      <c r="BV148" s="827" t="s">
        <v>448</v>
      </c>
      <c r="BW148" s="835">
        <f>('Générateur P.Durable 25ans'!$C$15+'Générateur P.Durable 25ans'!$C$16)/(2*100)</f>
        <v>1.25</v>
      </c>
      <c r="BX148" s="835">
        <f>(BX$135*2*BW148)</f>
        <v>-0.5</v>
      </c>
      <c r="BY148" s="835">
        <f>BV$135+(BV$135*BX148)</f>
        <v>3.9</v>
      </c>
      <c r="BZ148" s="835">
        <f>BY148*BY75/10000</f>
        <v>5.0528925937939853E-2</v>
      </c>
      <c r="CA148" s="834"/>
      <c r="CB148" s="827" t="s">
        <v>448</v>
      </c>
      <c r="CC148" s="835">
        <f>('Générateur P.Durable 25ans'!$C$15+'Générateur P.Durable 25ans'!$C$16)/(2*100)</f>
        <v>1.25</v>
      </c>
      <c r="CD148" s="835">
        <f>(CD$135*2*CC148)</f>
        <v>-0.5</v>
      </c>
      <c r="CE148" s="835">
        <f>CB$135+(CB$135*CD148)</f>
        <v>5</v>
      </c>
      <c r="CF148" s="835">
        <f>CE148*CE75/10000</f>
        <v>6.676514994123034E-2</v>
      </c>
      <c r="CG148" s="834"/>
      <c r="CH148" s="827" t="s">
        <v>448</v>
      </c>
      <c r="CI148" s="835">
        <f>('Générateur P.Durable 25ans'!$C$15+'Générateur P.Durable 25ans'!$C$16)/(2*100)</f>
        <v>1.25</v>
      </c>
      <c r="CJ148" s="835">
        <f>(CJ$135*2*CI148)</f>
        <v>-0.5</v>
      </c>
      <c r="CK148" s="835">
        <f>CH$135+(CH$135*CJ148)</f>
        <v>4.25</v>
      </c>
      <c r="CL148" s="835">
        <f>CK148*CK75/10000</f>
        <v>5.7995658398242264E-2</v>
      </c>
      <c r="CM148" s="834"/>
      <c r="CN148" s="827" t="s">
        <v>448</v>
      </c>
      <c r="CO148" s="835">
        <f>('Générateur P.Durable 25ans'!$C$15+'Générateur P.Durable 25ans'!$C$16)/(2*100)</f>
        <v>1.25</v>
      </c>
      <c r="CP148" s="835">
        <f>(CP$135*2*CO148)</f>
        <v>-0.125</v>
      </c>
      <c r="CQ148" s="835">
        <f>CN$135+(CN$135*CP148)</f>
        <v>8.3125</v>
      </c>
      <c r="CR148" s="835">
        <f>CQ148*CQ75/10000</f>
        <v>0.1152158499859707</v>
      </c>
      <c r="CS148" s="834"/>
      <c r="CT148" s="827" t="s">
        <v>448</v>
      </c>
      <c r="CU148" s="835">
        <f>('Générateur P.Durable 25ans'!$C$15+'Générateur P.Durable 25ans'!$C$16)/(2*100)</f>
        <v>1.25</v>
      </c>
      <c r="CV148" s="835">
        <f>(CV$135*2*CU148)</f>
        <v>-0.5</v>
      </c>
      <c r="CW148" s="835">
        <f>CT$135+(CT$135*CV148)</f>
        <v>3.9</v>
      </c>
      <c r="CX148" s="835">
        <f>CW148*CW75/10000</f>
        <v>5.4664972946434999E-2</v>
      </c>
      <c r="CY148" s="834"/>
      <c r="CZ148" s="827" t="s">
        <v>448</v>
      </c>
      <c r="DA148" s="835">
        <f>('Générateur P.Durable 25ans'!$C$15+'Générateur P.Durable 25ans'!$C$16)/(2*100)</f>
        <v>1.25</v>
      </c>
      <c r="DB148" s="835">
        <f>(DB$135*2*DA148)</f>
        <v>-0.5</v>
      </c>
      <c r="DC148" s="835">
        <f>CZ$135+(CZ$135*DB148)</f>
        <v>5</v>
      </c>
      <c r="DD148" s="835">
        <f>DC148*DC75/10000</f>
        <v>7.0648833755746654E-2</v>
      </c>
      <c r="DE148" s="834"/>
      <c r="DF148" s="827" t="s">
        <v>448</v>
      </c>
      <c r="DG148" s="835">
        <f>('Générateur P.Durable 25ans'!$C$15+'Générateur P.Durable 25ans'!$C$16)/(2*100)</f>
        <v>1.25</v>
      </c>
      <c r="DH148" s="835">
        <f>(DH$135*2*DG148)</f>
        <v>-0.5</v>
      </c>
      <c r="DI148" s="835">
        <f>DF$135+(DF$135*DH148)</f>
        <v>4.25</v>
      </c>
      <c r="DJ148" s="835">
        <f>DI148*DI75/10000</f>
        <v>6.0398712856067439E-2</v>
      </c>
      <c r="DK148" s="834"/>
      <c r="DL148" s="827" t="s">
        <v>448</v>
      </c>
      <c r="DM148" s="835">
        <f>('Générateur P.Durable 25ans'!$C$15+'Générateur P.Durable 25ans'!$C$16)/(2*100)</f>
        <v>1.25</v>
      </c>
      <c r="DN148" s="835">
        <f>(DN$135*2*DM148)</f>
        <v>-0.125</v>
      </c>
      <c r="DO148" s="835">
        <f>DL$135+(DL$135*DN148)</f>
        <v>8.3125</v>
      </c>
      <c r="DP148" s="835">
        <f>DO148*DO75/10000</f>
        <v>0.11862216544103592</v>
      </c>
      <c r="DQ148" s="834"/>
      <c r="DR148" s="827" t="s">
        <v>448</v>
      </c>
      <c r="DS148" s="835">
        <f>('Générateur P.Durable 25ans'!$C$15+'Générateur P.Durable 25ans'!$C$16)/(2*100)</f>
        <v>1.25</v>
      </c>
      <c r="DT148" s="835">
        <f>(DT$135*2*DS148)</f>
        <v>-0.5</v>
      </c>
      <c r="DU148" s="835">
        <f>DR$135+(DR$135*DT148)</f>
        <v>3.9</v>
      </c>
      <c r="DV148" s="835">
        <f>DU148*DU75/10000</f>
        <v>5.5819508897896365E-2</v>
      </c>
      <c r="DW148" s="834"/>
      <c r="DX148" s="827" t="s">
        <v>448</v>
      </c>
      <c r="DY148" s="835">
        <f>('Générateur P.Durable 25ans'!$C$15+'Générateur P.Durable 25ans'!$C$16)/(2*100)</f>
        <v>1.25</v>
      </c>
      <c r="DZ148" s="835">
        <f>(DZ$135*2*DY148)</f>
        <v>-0.5</v>
      </c>
      <c r="EA148" s="835">
        <f>DX$135+(DX$135*DZ148)</f>
        <v>5</v>
      </c>
      <c r="EB148" s="835">
        <f>EA148*EA75/10000</f>
        <v>7.1715678804978603E-2</v>
      </c>
      <c r="EC148" s="834"/>
      <c r="ED148" s="827" t="s">
        <v>448</v>
      </c>
      <c r="EE148" s="835">
        <f>('Générateur P.Durable 25ans'!$C$15+'Générateur P.Durable 25ans'!$C$16)/(2*100)</f>
        <v>1.25</v>
      </c>
      <c r="EF148" s="835">
        <f>(EF$135*2*EE148)</f>
        <v>-0.5</v>
      </c>
      <c r="EG148" s="835">
        <f>ED$135+(ED$135*EF148)</f>
        <v>4.25</v>
      </c>
      <c r="EH148" s="835">
        <f>EG148*EG75/10000</f>
        <v>6.1051224538449682E-2</v>
      </c>
      <c r="EI148" s="834"/>
      <c r="EJ148" s="827" t="s">
        <v>448</v>
      </c>
      <c r="EK148" s="835">
        <f>('Générateur P.Durable 25ans'!$C$15+'Générateur P.Durable 25ans'!$C$16)/(2*100)</f>
        <v>1.25</v>
      </c>
      <c r="EL148" s="835">
        <f>(EL$135*2*EK148)</f>
        <v>-0.125</v>
      </c>
      <c r="EM148" s="835">
        <f>EJ$135+(EJ$135*EL148)</f>
        <v>8.3125</v>
      </c>
      <c r="EN148" s="835">
        <f>EM148*EM75/10000</f>
        <v>0.11953940165868616</v>
      </c>
      <c r="EO148" s="834"/>
      <c r="EP148" s="827" t="s">
        <v>448</v>
      </c>
      <c r="EQ148" s="835">
        <f>('Générateur P.Durable 25ans'!$C$15+'Générateur P.Durable 25ans'!$C$16)/(2*100)</f>
        <v>1.25</v>
      </c>
      <c r="ER148" s="835">
        <f>(ER$135*2*EQ148)</f>
        <v>-0.5</v>
      </c>
      <c r="ES148" s="835">
        <f>EP$135+(EP$135*ER148)</f>
        <v>3.9</v>
      </c>
      <c r="ET148" s="835">
        <f>ES148*ES75/10000</f>
        <v>5.6128533059680276E-2</v>
      </c>
      <c r="EU148" s="834"/>
      <c r="EV148" s="827" t="s">
        <v>448</v>
      </c>
      <c r="EW148" s="835">
        <f>('Générateur P.Durable 25ans'!$C$15+'Générateur P.Durable 25ans'!$C$16)/(2*100)</f>
        <v>1.25</v>
      </c>
      <c r="EX148" s="835">
        <f>(EX$135*2*EW148)</f>
        <v>-0.5</v>
      </c>
      <c r="EY148" s="835">
        <f>EV$135+(EV$135*EX148)</f>
        <v>0</v>
      </c>
      <c r="EZ148" s="835">
        <f>EY148*EY75/10000</f>
        <v>0</v>
      </c>
      <c r="FA148" s="834"/>
      <c r="FB148" s="827" t="s">
        <v>448</v>
      </c>
      <c r="FC148" s="835">
        <f>('Générateur P.Durable 25ans'!$C$15+'Générateur P.Durable 25ans'!$C$16)/(2*100)</f>
        <v>1.25</v>
      </c>
      <c r="FD148" s="835">
        <f>(FD$135*2*FC148)</f>
        <v>-0.5</v>
      </c>
      <c r="FE148" s="835">
        <f>FB$135+(FB$135*FD148)</f>
        <v>0</v>
      </c>
      <c r="FF148" s="835">
        <f>FE148*FE75/10000</f>
        <v>0</v>
      </c>
      <c r="FG148" s="834"/>
      <c r="FH148" s="827" t="s">
        <v>448</v>
      </c>
      <c r="FI148" s="835">
        <f>('Générateur P.Durable 25ans'!$C$15+'Générateur P.Durable 25ans'!$C$16)/(2*100)</f>
        <v>1.25</v>
      </c>
      <c r="FJ148" s="835">
        <f>(FJ$135*2*FI148)</f>
        <v>-0.125</v>
      </c>
      <c r="FK148" s="835">
        <f>FH$135+(FH$135*FJ148)</f>
        <v>0</v>
      </c>
      <c r="FL148" s="835">
        <f>FK148*FK75/10000</f>
        <v>0</v>
      </c>
      <c r="FM148" s="834"/>
      <c r="FN148" s="827" t="s">
        <v>448</v>
      </c>
      <c r="FO148" s="835">
        <f>('Générateur P.Durable 25ans'!$C$15+'Générateur P.Durable 25ans'!$C$16)/(2*100)</f>
        <v>1.25</v>
      </c>
      <c r="FP148" s="835">
        <f>(FP$135*2*FO148)</f>
        <v>-0.5</v>
      </c>
      <c r="FQ148" s="835">
        <f>FN$135+(FN$135*FP148)</f>
        <v>0</v>
      </c>
      <c r="FR148" s="835">
        <f>FQ148*FQ75/10000</f>
        <v>0</v>
      </c>
      <c r="FS148" s="834"/>
      <c r="FT148" s="827" t="s">
        <v>448</v>
      </c>
      <c r="FU148" s="835">
        <f>('Générateur P.Durable 25ans'!$C$15+'Générateur P.Durable 25ans'!$C$16)/(2*100)</f>
        <v>1.25</v>
      </c>
      <c r="FV148" s="835">
        <f>(FV$135*2*FU148)</f>
        <v>-0.5</v>
      </c>
      <c r="FW148" s="835">
        <f>FT$135+(FT$135*FV148)</f>
        <v>0</v>
      </c>
      <c r="FX148" s="835">
        <f>FW148*FW75/10000</f>
        <v>0</v>
      </c>
      <c r="FY148" s="834"/>
    </row>
    <row r="149" spans="1:181" x14ac:dyDescent="0.3">
      <c r="A149" s="19"/>
      <c r="B149" s="827" t="s">
        <v>447</v>
      </c>
      <c r="C149" s="835">
        <f>('Générateur P.Durable 25ans'!$C$16+'Générateur P.Durable 25ans'!$C$13)/(2*100)</f>
        <v>1.25</v>
      </c>
      <c r="D149" s="835">
        <f>(D$135*2*C149)</f>
        <v>-0.5</v>
      </c>
      <c r="E149" s="835">
        <f>B$135+(B$135*D149)</f>
        <v>3.9</v>
      </c>
      <c r="F149" s="835">
        <f>E149*E76/10000</f>
        <v>0</v>
      </c>
      <c r="G149" s="834"/>
      <c r="H149" s="827" t="s">
        <v>447</v>
      </c>
      <c r="I149" s="835">
        <f>('Générateur P.Durable 25ans'!$C$16+'Générateur P.Durable 25ans'!$C$13)/(2*100)</f>
        <v>1.25</v>
      </c>
      <c r="J149" s="835">
        <f>(J$135*2*I149)</f>
        <v>-0.5</v>
      </c>
      <c r="K149" s="835">
        <f>H$135+(H$135*J149)</f>
        <v>5</v>
      </c>
      <c r="L149" s="835">
        <f>K149*K76/10000</f>
        <v>1.0095432718660461E-3</v>
      </c>
      <c r="M149" s="834"/>
      <c r="N149" s="827" t="s">
        <v>447</v>
      </c>
      <c r="O149" s="835">
        <f>('Générateur P.Durable 25ans'!$C$16+'Générateur P.Durable 25ans'!$C$13)/(2*100)</f>
        <v>1.25</v>
      </c>
      <c r="P149" s="835">
        <f>(P$135*2*O149)</f>
        <v>-0.5</v>
      </c>
      <c r="Q149" s="835">
        <f>N$135+(N$135*P149)</f>
        <v>4.25</v>
      </c>
      <c r="R149" s="835">
        <f>Q149*Q76/10000</f>
        <v>3.62760879592242E-3</v>
      </c>
      <c r="S149" s="834"/>
      <c r="T149" s="827" t="s">
        <v>447</v>
      </c>
      <c r="U149" s="835">
        <f>('Générateur P.Durable 25ans'!$C$16+'Générateur P.Durable 25ans'!$C$13)/(2*100)</f>
        <v>1.25</v>
      </c>
      <c r="V149" s="835">
        <f>(V$135*2*U149)</f>
        <v>-0.125</v>
      </c>
      <c r="W149" s="835">
        <f>T$135+(T$135*V149)</f>
        <v>8.3125</v>
      </c>
      <c r="X149" s="835">
        <f>W149*W76/10000</f>
        <v>1.6255707886491579E-2</v>
      </c>
      <c r="Y149" s="834"/>
      <c r="Z149" s="827" t="s">
        <v>447</v>
      </c>
      <c r="AA149" s="835">
        <f>('Générateur P.Durable 25ans'!$C$16+'Générateur P.Durable 25ans'!$C$13)/(2*100)</f>
        <v>1.25</v>
      </c>
      <c r="AB149" s="835">
        <f>(AB$135*2*AA149)</f>
        <v>-0.5</v>
      </c>
      <c r="AC149" s="835">
        <f>Z$135+(Z$135*AB149)</f>
        <v>3.9</v>
      </c>
      <c r="AD149" s="835">
        <f>AC149*AC76/10000</f>
        <v>1.331545816856229E-2</v>
      </c>
      <c r="AE149" s="834"/>
      <c r="AF149" s="827" t="s">
        <v>447</v>
      </c>
      <c r="AG149" s="835">
        <f>('Générateur P.Durable 25ans'!$C$16+'Générateur P.Durable 25ans'!$C$13)/(2*100)</f>
        <v>1.25</v>
      </c>
      <c r="AH149" s="835">
        <f>(AH$135*2*AG149)</f>
        <v>-0.5</v>
      </c>
      <c r="AI149" s="835">
        <f>AF$135+(AF$135*AH149)</f>
        <v>5</v>
      </c>
      <c r="AJ149" s="835">
        <f>AI149*AI76/10000</f>
        <v>2.5352870915183092E-2</v>
      </c>
      <c r="AK149" s="834"/>
      <c r="AL149" s="827" t="s">
        <v>447</v>
      </c>
      <c r="AM149" s="835">
        <f>('Générateur P.Durable 25ans'!$C$16+'Générateur P.Durable 25ans'!$C$13)/(2*100)</f>
        <v>1.25</v>
      </c>
      <c r="AN149" s="835">
        <f>(AN$135*2*AM149)</f>
        <v>-0.5</v>
      </c>
      <c r="AO149" s="835">
        <f>AL$135+(AL$135*AN149)</f>
        <v>4.25</v>
      </c>
      <c r="AP149" s="835">
        <f>AO149*AO76/10000</f>
        <v>2.8697561467546394E-2</v>
      </c>
      <c r="AQ149" s="834"/>
      <c r="AR149" s="827" t="s">
        <v>447</v>
      </c>
      <c r="AS149" s="835">
        <f>('Générateur P.Durable 25ans'!$C$16+'Générateur P.Durable 25ans'!$C$13)/(2*100)</f>
        <v>1.25</v>
      </c>
      <c r="AT149" s="835">
        <f>(AT$135*2*AS149)</f>
        <v>-0.125</v>
      </c>
      <c r="AU149" s="835">
        <f>AR$135+(AR$135*AT149)</f>
        <v>8.3125</v>
      </c>
      <c r="AV149" s="835">
        <f>AU149*AU76/10000</f>
        <v>6.9157478320562502E-2</v>
      </c>
      <c r="AW149" s="834"/>
      <c r="AX149" s="827" t="s">
        <v>447</v>
      </c>
      <c r="AY149" s="835">
        <f>('Générateur P.Durable 25ans'!$C$16+'Générateur P.Durable 25ans'!$C$13)/(2*100)</f>
        <v>1.25</v>
      </c>
      <c r="AZ149" s="835">
        <f>(AZ$135*2*AY149)</f>
        <v>-0.5</v>
      </c>
      <c r="BA149" s="835">
        <f>AX$135+(AX$135*AZ149)</f>
        <v>3.9</v>
      </c>
      <c r="BB149" s="835">
        <f>BA149*BA76/10000</f>
        <v>3.7778298741800838E-2</v>
      </c>
      <c r="BC149" s="834"/>
      <c r="BD149" s="827" t="s">
        <v>447</v>
      </c>
      <c r="BE149" s="835">
        <f>('Générateur P.Durable 25ans'!$C$16+'Générateur P.Durable 25ans'!$C$13)/(2*100)</f>
        <v>1.25</v>
      </c>
      <c r="BF149" s="835">
        <f>(BF$135*2*BE149)</f>
        <v>-0.5</v>
      </c>
      <c r="BG149" s="835">
        <f>BD$135+(BD$135*BF149)</f>
        <v>5</v>
      </c>
      <c r="BH149" s="835">
        <f>BG149*BG76/10000</f>
        <v>5.4100175581263156E-2</v>
      </c>
      <c r="BI149" s="834"/>
      <c r="BJ149" s="827" t="s">
        <v>447</v>
      </c>
      <c r="BK149" s="835">
        <f>('Générateur P.Durable 25ans'!$C$16+'Générateur P.Durable 25ans'!$C$13)/(2*100)</f>
        <v>1.25</v>
      </c>
      <c r="BL149" s="835">
        <f>(BL$135*2*BK149)</f>
        <v>-0.5</v>
      </c>
      <c r="BM149" s="835">
        <f>BJ$135+(BJ$135*BL149)</f>
        <v>4.25</v>
      </c>
      <c r="BN149" s="835">
        <f>BM149*BM76/10000</f>
        <v>4.982719134381515E-2</v>
      </c>
      <c r="BO149" s="834"/>
      <c r="BP149" s="827" t="s">
        <v>447</v>
      </c>
      <c r="BQ149" s="835">
        <f>('Générateur P.Durable 25ans'!$C$16+'Générateur P.Durable 25ans'!$C$13)/(2*100)</f>
        <v>1.25</v>
      </c>
      <c r="BR149" s="835">
        <f>(BR$135*2*BQ149)</f>
        <v>-0.125</v>
      </c>
      <c r="BS149" s="835">
        <f>BP$135+(BP$135*BR149)</f>
        <v>8.3125</v>
      </c>
      <c r="BT149" s="835">
        <f>BS149*BS76/10000</f>
        <v>0.10327992577681773</v>
      </c>
      <c r="BU149" s="834"/>
      <c r="BV149" s="827" t="s">
        <v>447</v>
      </c>
      <c r="BW149" s="835">
        <f>('Générateur P.Durable 25ans'!$C$16+'Générateur P.Durable 25ans'!$C$13)/(2*100)</f>
        <v>1.25</v>
      </c>
      <c r="BX149" s="835">
        <f>(BX$135*2*BW149)</f>
        <v>-0.5</v>
      </c>
      <c r="BY149" s="835">
        <f>BV$135+(BV$135*BX149)</f>
        <v>3.9</v>
      </c>
      <c r="BZ149" s="835">
        <f>BY149*BY76/10000</f>
        <v>5.0528925937939853E-2</v>
      </c>
      <c r="CA149" s="834"/>
      <c r="CB149" s="827" t="s">
        <v>447</v>
      </c>
      <c r="CC149" s="835">
        <f>('Générateur P.Durable 25ans'!$C$16+'Générateur P.Durable 25ans'!$C$13)/(2*100)</f>
        <v>1.25</v>
      </c>
      <c r="CD149" s="835">
        <f>(CD$135*2*CC149)</f>
        <v>-0.5</v>
      </c>
      <c r="CE149" s="835">
        <f>CB$135+(CB$135*CD149)</f>
        <v>5</v>
      </c>
      <c r="CF149" s="835">
        <f>CE149*CE76/10000</f>
        <v>6.676514994123034E-2</v>
      </c>
      <c r="CG149" s="834"/>
      <c r="CH149" s="827" t="s">
        <v>447</v>
      </c>
      <c r="CI149" s="835">
        <f>('Générateur P.Durable 25ans'!$C$16+'Générateur P.Durable 25ans'!$C$13)/(2*100)</f>
        <v>1.25</v>
      </c>
      <c r="CJ149" s="835">
        <f>(CJ$135*2*CI149)</f>
        <v>-0.5</v>
      </c>
      <c r="CK149" s="835">
        <f>CH$135+(CH$135*CJ149)</f>
        <v>4.25</v>
      </c>
      <c r="CL149" s="835">
        <f>CK149*CK76/10000</f>
        <v>5.7995658398242264E-2</v>
      </c>
      <c r="CM149" s="834"/>
      <c r="CN149" s="827" t="s">
        <v>447</v>
      </c>
      <c r="CO149" s="835">
        <f>('Générateur P.Durable 25ans'!$C$16+'Générateur P.Durable 25ans'!$C$13)/(2*100)</f>
        <v>1.25</v>
      </c>
      <c r="CP149" s="835">
        <f>(CP$135*2*CO149)</f>
        <v>-0.125</v>
      </c>
      <c r="CQ149" s="835">
        <f>CN$135+(CN$135*CP149)</f>
        <v>8.3125</v>
      </c>
      <c r="CR149" s="835">
        <f>CQ149*CQ76/10000</f>
        <v>0.1152158499859707</v>
      </c>
      <c r="CS149" s="834"/>
      <c r="CT149" s="827" t="s">
        <v>447</v>
      </c>
      <c r="CU149" s="835">
        <f>('Générateur P.Durable 25ans'!$C$16+'Générateur P.Durable 25ans'!$C$13)/(2*100)</f>
        <v>1.25</v>
      </c>
      <c r="CV149" s="835">
        <f>(CV$135*2*CU149)</f>
        <v>-0.5</v>
      </c>
      <c r="CW149" s="835">
        <f>CT$135+(CT$135*CV149)</f>
        <v>3.9</v>
      </c>
      <c r="CX149" s="835">
        <f>CW149*CW76/10000</f>
        <v>5.4664972946434999E-2</v>
      </c>
      <c r="CY149" s="834"/>
      <c r="CZ149" s="827" t="s">
        <v>447</v>
      </c>
      <c r="DA149" s="835">
        <f>('Générateur P.Durable 25ans'!$C$16+'Générateur P.Durable 25ans'!$C$13)/(2*100)</f>
        <v>1.25</v>
      </c>
      <c r="DB149" s="835">
        <f>(DB$135*2*DA149)</f>
        <v>-0.5</v>
      </c>
      <c r="DC149" s="835">
        <f>CZ$135+(CZ$135*DB149)</f>
        <v>5</v>
      </c>
      <c r="DD149" s="835">
        <f>DC149*DC76/10000</f>
        <v>7.0648833755746654E-2</v>
      </c>
      <c r="DE149" s="834"/>
      <c r="DF149" s="827" t="s">
        <v>447</v>
      </c>
      <c r="DG149" s="835">
        <f>('Générateur P.Durable 25ans'!$C$16+'Générateur P.Durable 25ans'!$C$13)/(2*100)</f>
        <v>1.25</v>
      </c>
      <c r="DH149" s="835">
        <f>(DH$135*2*DG149)</f>
        <v>-0.5</v>
      </c>
      <c r="DI149" s="835">
        <f>DF$135+(DF$135*DH149)</f>
        <v>4.25</v>
      </c>
      <c r="DJ149" s="835">
        <f>DI149*DI76/10000</f>
        <v>6.0398712856067439E-2</v>
      </c>
      <c r="DK149" s="834"/>
      <c r="DL149" s="827" t="s">
        <v>447</v>
      </c>
      <c r="DM149" s="835">
        <f>('Générateur P.Durable 25ans'!$C$16+'Générateur P.Durable 25ans'!$C$13)/(2*100)</f>
        <v>1.25</v>
      </c>
      <c r="DN149" s="835">
        <f>(DN$135*2*DM149)</f>
        <v>-0.125</v>
      </c>
      <c r="DO149" s="835">
        <f>DL$135+(DL$135*DN149)</f>
        <v>8.3125</v>
      </c>
      <c r="DP149" s="835">
        <f>DO149*DO76/10000</f>
        <v>0.11862216544103592</v>
      </c>
      <c r="DQ149" s="834"/>
      <c r="DR149" s="827" t="s">
        <v>447</v>
      </c>
      <c r="DS149" s="835">
        <f>('Générateur P.Durable 25ans'!$C$16+'Générateur P.Durable 25ans'!$C$13)/(2*100)</f>
        <v>1.25</v>
      </c>
      <c r="DT149" s="835">
        <f>(DT$135*2*DS149)</f>
        <v>-0.5</v>
      </c>
      <c r="DU149" s="835">
        <f>DR$135+(DR$135*DT149)</f>
        <v>3.9</v>
      </c>
      <c r="DV149" s="835">
        <f>DU149*DU76/10000</f>
        <v>5.5819508897896365E-2</v>
      </c>
      <c r="DW149" s="834"/>
      <c r="DX149" s="827" t="s">
        <v>447</v>
      </c>
      <c r="DY149" s="835">
        <f>('Générateur P.Durable 25ans'!$C$16+'Générateur P.Durable 25ans'!$C$13)/(2*100)</f>
        <v>1.25</v>
      </c>
      <c r="DZ149" s="835">
        <f>(DZ$135*2*DY149)</f>
        <v>-0.5</v>
      </c>
      <c r="EA149" s="835">
        <f>DX$135+(DX$135*DZ149)</f>
        <v>5</v>
      </c>
      <c r="EB149" s="835">
        <f>EA149*EA76/10000</f>
        <v>7.1715678804978603E-2</v>
      </c>
      <c r="EC149" s="834"/>
      <c r="ED149" s="827" t="s">
        <v>447</v>
      </c>
      <c r="EE149" s="835">
        <f>('Générateur P.Durable 25ans'!$C$16+'Générateur P.Durable 25ans'!$C$13)/(2*100)</f>
        <v>1.25</v>
      </c>
      <c r="EF149" s="835">
        <f>(EF$135*2*EE149)</f>
        <v>-0.5</v>
      </c>
      <c r="EG149" s="835">
        <f>ED$135+(ED$135*EF149)</f>
        <v>4.25</v>
      </c>
      <c r="EH149" s="835">
        <f>EG149*EG76/10000</f>
        <v>6.1051224538449682E-2</v>
      </c>
      <c r="EI149" s="834"/>
      <c r="EJ149" s="827" t="s">
        <v>447</v>
      </c>
      <c r="EK149" s="835">
        <f>('Générateur P.Durable 25ans'!$C$16+'Générateur P.Durable 25ans'!$C$13)/(2*100)</f>
        <v>1.25</v>
      </c>
      <c r="EL149" s="835">
        <f>(EL$135*2*EK149)</f>
        <v>-0.125</v>
      </c>
      <c r="EM149" s="835">
        <f>EJ$135+(EJ$135*EL149)</f>
        <v>8.3125</v>
      </c>
      <c r="EN149" s="835">
        <f>EM149*EM76/10000</f>
        <v>0.11953940165868616</v>
      </c>
      <c r="EO149" s="834"/>
      <c r="EP149" s="827" t="s">
        <v>447</v>
      </c>
      <c r="EQ149" s="835">
        <f>('Générateur P.Durable 25ans'!$C$16+'Générateur P.Durable 25ans'!$C$13)/(2*100)</f>
        <v>1.25</v>
      </c>
      <c r="ER149" s="835">
        <f>(ER$135*2*EQ149)</f>
        <v>-0.5</v>
      </c>
      <c r="ES149" s="835">
        <f>EP$135+(EP$135*ER149)</f>
        <v>3.9</v>
      </c>
      <c r="ET149" s="835">
        <f>ES149*ES76/10000</f>
        <v>5.6128533059680276E-2</v>
      </c>
      <c r="EU149" s="834"/>
      <c r="EV149" s="827" t="s">
        <v>447</v>
      </c>
      <c r="EW149" s="835">
        <f>('Générateur P.Durable 25ans'!$C$16+'Générateur P.Durable 25ans'!$C$13)/(2*100)</f>
        <v>1.25</v>
      </c>
      <c r="EX149" s="835">
        <f>(EX$135*2*EW149)</f>
        <v>-0.5</v>
      </c>
      <c r="EY149" s="835">
        <f>EV$135+(EV$135*EX149)</f>
        <v>0</v>
      </c>
      <c r="EZ149" s="835">
        <f>EY149*EY76/10000</f>
        <v>0</v>
      </c>
      <c r="FA149" s="834"/>
      <c r="FB149" s="827" t="s">
        <v>447</v>
      </c>
      <c r="FC149" s="835">
        <f>('Générateur P.Durable 25ans'!$C$16+'Générateur P.Durable 25ans'!$C$13)/(2*100)</f>
        <v>1.25</v>
      </c>
      <c r="FD149" s="835">
        <f>(FD$135*2*FC149)</f>
        <v>-0.5</v>
      </c>
      <c r="FE149" s="835">
        <f>FB$135+(FB$135*FD149)</f>
        <v>0</v>
      </c>
      <c r="FF149" s="835">
        <f>FE149*FE76/10000</f>
        <v>0</v>
      </c>
      <c r="FG149" s="834"/>
      <c r="FH149" s="827" t="s">
        <v>447</v>
      </c>
      <c r="FI149" s="835">
        <f>('Générateur P.Durable 25ans'!$C$16+'Générateur P.Durable 25ans'!$C$13)/(2*100)</f>
        <v>1.25</v>
      </c>
      <c r="FJ149" s="835">
        <f>(FJ$135*2*FI149)</f>
        <v>-0.125</v>
      </c>
      <c r="FK149" s="835">
        <f>FH$135+(FH$135*FJ149)</f>
        <v>0</v>
      </c>
      <c r="FL149" s="835">
        <f>FK149*FK76/10000</f>
        <v>0</v>
      </c>
      <c r="FM149" s="834"/>
      <c r="FN149" s="827" t="s">
        <v>447</v>
      </c>
      <c r="FO149" s="835">
        <f>('Générateur P.Durable 25ans'!$C$16+'Générateur P.Durable 25ans'!$C$13)/(2*100)</f>
        <v>1.25</v>
      </c>
      <c r="FP149" s="835">
        <f>(FP$135*2*FO149)</f>
        <v>-0.5</v>
      </c>
      <c r="FQ149" s="835">
        <f>FN$135+(FN$135*FP149)</f>
        <v>0</v>
      </c>
      <c r="FR149" s="835">
        <f>FQ149*FQ76/10000</f>
        <v>0</v>
      </c>
      <c r="FS149" s="834"/>
      <c r="FT149" s="827" t="s">
        <v>447</v>
      </c>
      <c r="FU149" s="835">
        <f>('Générateur P.Durable 25ans'!$C$16+'Générateur P.Durable 25ans'!$C$13)/(2*100)</f>
        <v>1.25</v>
      </c>
      <c r="FV149" s="835">
        <f>(FV$135*2*FU149)</f>
        <v>-0.5</v>
      </c>
      <c r="FW149" s="835">
        <f>FT$135+(FT$135*FV149)</f>
        <v>0</v>
      </c>
      <c r="FX149" s="835">
        <f>FW149*FW76/10000</f>
        <v>0</v>
      </c>
      <c r="FY149" s="834"/>
    </row>
    <row r="150" spans="1:181" x14ac:dyDescent="0.3">
      <c r="A150" s="19"/>
      <c r="B150" s="827"/>
      <c r="C150" s="835"/>
      <c r="D150" s="835"/>
      <c r="E150" s="835"/>
      <c r="F150" s="835"/>
      <c r="G150" s="834"/>
      <c r="H150" s="827"/>
      <c r="I150" s="835"/>
      <c r="J150" s="835"/>
      <c r="K150" s="835"/>
      <c r="L150" s="835"/>
      <c r="M150" s="834"/>
      <c r="N150" s="827"/>
      <c r="O150" s="835"/>
      <c r="P150" s="835"/>
      <c r="Q150" s="835"/>
      <c r="R150" s="835"/>
      <c r="S150" s="834"/>
      <c r="T150" s="827"/>
      <c r="U150" s="835"/>
      <c r="V150" s="835"/>
      <c r="W150" s="835"/>
      <c r="X150" s="835"/>
      <c r="Y150" s="834"/>
      <c r="Z150" s="827"/>
      <c r="AA150" s="835"/>
      <c r="AB150" s="835"/>
      <c r="AC150" s="835"/>
      <c r="AD150" s="835"/>
      <c r="AE150" s="834"/>
      <c r="AF150" s="827"/>
      <c r="AG150" s="835"/>
      <c r="AH150" s="835"/>
      <c r="AI150" s="835"/>
      <c r="AJ150" s="835"/>
      <c r="AK150" s="834"/>
      <c r="AL150" s="827"/>
      <c r="AM150" s="835"/>
      <c r="AN150" s="835"/>
      <c r="AO150" s="835"/>
      <c r="AP150" s="835"/>
      <c r="AQ150" s="834"/>
      <c r="AR150" s="827"/>
      <c r="AS150" s="835"/>
      <c r="AT150" s="835"/>
      <c r="AU150" s="835"/>
      <c r="AV150" s="835"/>
      <c r="AW150" s="834"/>
      <c r="AX150" s="827"/>
      <c r="AY150" s="835"/>
      <c r="AZ150" s="835"/>
      <c r="BA150" s="835"/>
      <c r="BB150" s="835"/>
      <c r="BC150" s="834"/>
      <c r="BD150" s="827"/>
      <c r="BE150" s="835"/>
      <c r="BF150" s="835"/>
      <c r="BG150" s="835"/>
      <c r="BH150" s="835"/>
      <c r="BI150" s="834"/>
      <c r="BJ150" s="827"/>
      <c r="BK150" s="835"/>
      <c r="BL150" s="835"/>
      <c r="BM150" s="835"/>
      <c r="BN150" s="835"/>
      <c r="BO150" s="834"/>
      <c r="BP150" s="827"/>
      <c r="BQ150" s="835"/>
      <c r="BR150" s="835"/>
      <c r="BS150" s="835"/>
      <c r="BT150" s="835"/>
      <c r="BU150" s="834"/>
      <c r="BV150" s="827"/>
      <c r="BW150" s="835"/>
      <c r="BX150" s="835"/>
      <c r="BY150" s="835"/>
      <c r="BZ150" s="835"/>
      <c r="CA150" s="834"/>
      <c r="CB150" s="827"/>
      <c r="CC150" s="835"/>
      <c r="CD150" s="835"/>
      <c r="CE150" s="835"/>
      <c r="CF150" s="835"/>
      <c r="CG150" s="834"/>
      <c r="CH150" s="827"/>
      <c r="CI150" s="835"/>
      <c r="CJ150" s="835"/>
      <c r="CK150" s="835"/>
      <c r="CL150" s="835"/>
      <c r="CM150" s="834"/>
      <c r="CN150" s="827"/>
      <c r="CO150" s="835"/>
      <c r="CP150" s="835"/>
      <c r="CQ150" s="835"/>
      <c r="CR150" s="835"/>
      <c r="CS150" s="834"/>
      <c r="CT150" s="827"/>
      <c r="CU150" s="835"/>
      <c r="CV150" s="835"/>
      <c r="CW150" s="835"/>
      <c r="CX150" s="835"/>
      <c r="CY150" s="834"/>
      <c r="CZ150" s="827"/>
      <c r="DA150" s="835"/>
      <c r="DB150" s="835"/>
      <c r="DC150" s="835"/>
      <c r="DD150" s="835"/>
      <c r="DE150" s="834"/>
      <c r="DF150" s="827"/>
      <c r="DG150" s="835"/>
      <c r="DH150" s="835"/>
      <c r="DI150" s="835"/>
      <c r="DJ150" s="835"/>
      <c r="DK150" s="834"/>
      <c r="DL150" s="827"/>
      <c r="DM150" s="835"/>
      <c r="DN150" s="835"/>
      <c r="DO150" s="835"/>
      <c r="DP150" s="835"/>
      <c r="DQ150" s="834"/>
      <c r="DR150" s="827"/>
      <c r="DS150" s="835"/>
      <c r="DT150" s="835"/>
      <c r="DU150" s="835"/>
      <c r="DV150" s="835"/>
      <c r="DW150" s="834"/>
      <c r="DX150" s="827"/>
      <c r="DY150" s="835"/>
      <c r="DZ150" s="835"/>
      <c r="EA150" s="835"/>
      <c r="EB150" s="835"/>
      <c r="EC150" s="834"/>
      <c r="ED150" s="827"/>
      <c r="EE150" s="835"/>
      <c r="EF150" s="835"/>
      <c r="EG150" s="835"/>
      <c r="EH150" s="835"/>
      <c r="EI150" s="834"/>
      <c r="EJ150" s="827"/>
      <c r="EK150" s="835"/>
      <c r="EL150" s="835"/>
      <c r="EM150" s="835"/>
      <c r="EN150" s="835"/>
      <c r="EO150" s="834"/>
      <c r="EP150" s="827"/>
      <c r="EQ150" s="835"/>
      <c r="ER150" s="835"/>
      <c r="ES150" s="835"/>
      <c r="ET150" s="835"/>
      <c r="EU150" s="834"/>
      <c r="EV150" s="827"/>
      <c r="EW150" s="835"/>
      <c r="EX150" s="835"/>
      <c r="EY150" s="835"/>
      <c r="EZ150" s="835"/>
      <c r="FA150" s="834"/>
      <c r="FB150" s="827"/>
      <c r="FC150" s="835"/>
      <c r="FD150" s="835"/>
      <c r="FE150" s="835"/>
      <c r="FF150" s="835"/>
      <c r="FG150" s="834"/>
      <c r="FH150" s="827"/>
      <c r="FI150" s="835"/>
      <c r="FJ150" s="835"/>
      <c r="FK150" s="835"/>
      <c r="FL150" s="835"/>
      <c r="FM150" s="834"/>
      <c r="FN150" s="827"/>
      <c r="FO150" s="835"/>
      <c r="FP150" s="835"/>
      <c r="FQ150" s="835"/>
      <c r="FR150" s="835"/>
      <c r="FS150" s="834"/>
      <c r="FT150" s="827"/>
      <c r="FU150" s="835"/>
      <c r="FV150" s="835"/>
      <c r="FW150" s="835"/>
      <c r="FX150" s="835"/>
      <c r="FY150" s="834"/>
    </row>
    <row r="151" spans="1:181" x14ac:dyDescent="0.3">
      <c r="A151" s="19"/>
      <c r="B151" s="827"/>
      <c r="C151" s="835"/>
      <c r="D151" s="835"/>
      <c r="E151" s="835"/>
      <c r="F151" s="835"/>
      <c r="G151" s="834"/>
      <c r="H151" s="827"/>
      <c r="I151" s="835"/>
      <c r="J151" s="835"/>
      <c r="K151" s="835"/>
      <c r="L151" s="835"/>
      <c r="M151" s="834"/>
      <c r="N151" s="827"/>
      <c r="O151" s="835"/>
      <c r="P151" s="835"/>
      <c r="Q151" s="835"/>
      <c r="R151" s="835"/>
      <c r="S151" s="834"/>
      <c r="T151" s="827"/>
      <c r="U151" s="835"/>
      <c r="V151" s="835"/>
      <c r="W151" s="835"/>
      <c r="X151" s="835"/>
      <c r="Y151" s="834"/>
      <c r="Z151" s="827"/>
      <c r="AA151" s="835"/>
      <c r="AB151" s="835"/>
      <c r="AC151" s="835"/>
      <c r="AD151" s="835"/>
      <c r="AE151" s="834"/>
      <c r="AF151" s="827"/>
      <c r="AG151" s="835"/>
      <c r="AH151" s="835"/>
      <c r="AI151" s="835"/>
      <c r="AJ151" s="835"/>
      <c r="AK151" s="834"/>
      <c r="AL151" s="827"/>
      <c r="AM151" s="835"/>
      <c r="AN151" s="835"/>
      <c r="AO151" s="835"/>
      <c r="AP151" s="835"/>
      <c r="AQ151" s="834"/>
      <c r="AR151" s="827"/>
      <c r="AS151" s="835"/>
      <c r="AT151" s="835"/>
      <c r="AU151" s="835"/>
      <c r="AV151" s="835"/>
      <c r="AW151" s="834"/>
      <c r="AX151" s="827"/>
      <c r="AY151" s="835"/>
      <c r="AZ151" s="835"/>
      <c r="BA151" s="835"/>
      <c r="BB151" s="835"/>
      <c r="BC151" s="834"/>
      <c r="BD151" s="827"/>
      <c r="BE151" s="835"/>
      <c r="BF151" s="835"/>
      <c r="BG151" s="835"/>
      <c r="BH151" s="835"/>
      <c r="BI151" s="834"/>
      <c r="BJ151" s="827"/>
      <c r="BK151" s="835"/>
      <c r="BL151" s="835"/>
      <c r="BM151" s="835"/>
      <c r="BN151" s="835"/>
      <c r="BO151" s="834"/>
      <c r="BP151" s="827"/>
      <c r="BQ151" s="835"/>
      <c r="BR151" s="835"/>
      <c r="BS151" s="835"/>
      <c r="BT151" s="835"/>
      <c r="BU151" s="834"/>
      <c r="BV151" s="827"/>
      <c r="BW151" s="835"/>
      <c r="BX151" s="835"/>
      <c r="BY151" s="835"/>
      <c r="BZ151" s="835"/>
      <c r="CA151" s="834"/>
      <c r="CB151" s="827"/>
      <c r="CC151" s="835"/>
      <c r="CD151" s="835"/>
      <c r="CE151" s="835"/>
      <c r="CF151" s="835"/>
      <c r="CG151" s="834"/>
      <c r="CH151" s="827"/>
      <c r="CI151" s="835"/>
      <c r="CJ151" s="835"/>
      <c r="CK151" s="835"/>
      <c r="CL151" s="835"/>
      <c r="CM151" s="834"/>
      <c r="CN151" s="827"/>
      <c r="CO151" s="835"/>
      <c r="CP151" s="835"/>
      <c r="CQ151" s="835"/>
      <c r="CR151" s="835"/>
      <c r="CS151" s="834"/>
      <c r="CT151" s="827"/>
      <c r="CU151" s="835"/>
      <c r="CV151" s="835"/>
      <c r="CW151" s="835"/>
      <c r="CX151" s="835"/>
      <c r="CY151" s="834"/>
      <c r="CZ151" s="827"/>
      <c r="DA151" s="835"/>
      <c r="DB151" s="835"/>
      <c r="DC151" s="835"/>
      <c r="DD151" s="835"/>
      <c r="DE151" s="834"/>
      <c r="DF151" s="827"/>
      <c r="DG151" s="835"/>
      <c r="DH151" s="835"/>
      <c r="DI151" s="835"/>
      <c r="DJ151" s="835"/>
      <c r="DK151" s="834"/>
      <c r="DL151" s="827"/>
      <c r="DM151" s="835"/>
      <c r="DN151" s="835"/>
      <c r="DO151" s="835"/>
      <c r="DP151" s="835"/>
      <c r="DQ151" s="834"/>
      <c r="DR151" s="827"/>
      <c r="DS151" s="835"/>
      <c r="DT151" s="835"/>
      <c r="DU151" s="835"/>
      <c r="DV151" s="835"/>
      <c r="DW151" s="834"/>
      <c r="DX151" s="827"/>
      <c r="DY151" s="835"/>
      <c r="DZ151" s="835"/>
      <c r="EA151" s="835"/>
      <c r="EB151" s="835"/>
      <c r="EC151" s="834"/>
      <c r="ED151" s="827"/>
      <c r="EE151" s="835"/>
      <c r="EF151" s="835"/>
      <c r="EG151" s="835"/>
      <c r="EH151" s="835"/>
      <c r="EI151" s="834"/>
      <c r="EJ151" s="827"/>
      <c r="EK151" s="835"/>
      <c r="EL151" s="835"/>
      <c r="EM151" s="835"/>
      <c r="EN151" s="835"/>
      <c r="EO151" s="834"/>
      <c r="EP151" s="827"/>
      <c r="EQ151" s="835"/>
      <c r="ER151" s="835"/>
      <c r="ES151" s="835"/>
      <c r="ET151" s="835"/>
      <c r="EU151" s="834"/>
      <c r="EV151" s="827"/>
      <c r="EW151" s="835"/>
      <c r="EX151" s="835"/>
      <c r="EY151" s="835"/>
      <c r="EZ151" s="835"/>
      <c r="FA151" s="834"/>
      <c r="FB151" s="827"/>
      <c r="FC151" s="835"/>
      <c r="FD151" s="835"/>
      <c r="FE151" s="835"/>
      <c r="FF151" s="835"/>
      <c r="FG151" s="834"/>
      <c r="FH151" s="827"/>
      <c r="FI151" s="835"/>
      <c r="FJ151" s="835"/>
      <c r="FK151" s="835"/>
      <c r="FL151" s="835"/>
      <c r="FM151" s="834"/>
      <c r="FN151" s="827"/>
      <c r="FO151" s="835"/>
      <c r="FP151" s="835"/>
      <c r="FQ151" s="835"/>
      <c r="FR151" s="835"/>
      <c r="FS151" s="834"/>
      <c r="FT151" s="827"/>
      <c r="FU151" s="835"/>
      <c r="FV151" s="835"/>
      <c r="FW151" s="835"/>
      <c r="FX151" s="835"/>
      <c r="FY151" s="834"/>
    </row>
    <row r="152" spans="1:181" x14ac:dyDescent="0.3">
      <c r="A152" s="19"/>
      <c r="B152" s="827" t="s">
        <v>446</v>
      </c>
      <c r="C152" s="835"/>
      <c r="D152" s="835"/>
      <c r="E152" s="835"/>
      <c r="F152" s="835"/>
      <c r="G152" s="834"/>
      <c r="H152" s="827" t="s">
        <v>446</v>
      </c>
      <c r="I152" s="835"/>
      <c r="J152" s="835"/>
      <c r="K152" s="835"/>
      <c r="L152" s="835"/>
      <c r="M152" s="834"/>
      <c r="N152" s="827" t="s">
        <v>446</v>
      </c>
      <c r="O152" s="835"/>
      <c r="P152" s="835"/>
      <c r="Q152" s="835"/>
      <c r="R152" s="835"/>
      <c r="S152" s="834"/>
      <c r="T152" s="827" t="s">
        <v>446</v>
      </c>
      <c r="U152" s="835"/>
      <c r="V152" s="835"/>
      <c r="W152" s="835"/>
      <c r="X152" s="835"/>
      <c r="Y152" s="834"/>
      <c r="Z152" s="827" t="s">
        <v>446</v>
      </c>
      <c r="AA152" s="835"/>
      <c r="AB152" s="835"/>
      <c r="AC152" s="835"/>
      <c r="AD152" s="835"/>
      <c r="AE152" s="834"/>
      <c r="AF152" s="827" t="s">
        <v>446</v>
      </c>
      <c r="AG152" s="835"/>
      <c r="AH152" s="835"/>
      <c r="AI152" s="835"/>
      <c r="AJ152" s="835"/>
      <c r="AK152" s="834"/>
      <c r="AL152" s="827" t="s">
        <v>446</v>
      </c>
      <c r="AM152" s="835"/>
      <c r="AN152" s="835"/>
      <c r="AO152" s="835"/>
      <c r="AP152" s="835"/>
      <c r="AQ152" s="834"/>
      <c r="AR152" s="827" t="s">
        <v>446</v>
      </c>
      <c r="AS152" s="835"/>
      <c r="AT152" s="835"/>
      <c r="AU152" s="835"/>
      <c r="AV152" s="835"/>
      <c r="AW152" s="834"/>
      <c r="AX152" s="827" t="s">
        <v>446</v>
      </c>
      <c r="AY152" s="835"/>
      <c r="AZ152" s="835"/>
      <c r="BA152" s="835"/>
      <c r="BB152" s="835"/>
      <c r="BC152" s="834"/>
      <c r="BD152" s="827" t="s">
        <v>446</v>
      </c>
      <c r="BE152" s="835"/>
      <c r="BF152" s="835"/>
      <c r="BG152" s="835"/>
      <c r="BH152" s="835"/>
      <c r="BI152" s="834"/>
      <c r="BJ152" s="827" t="s">
        <v>446</v>
      </c>
      <c r="BK152" s="835"/>
      <c r="BL152" s="835"/>
      <c r="BM152" s="835"/>
      <c r="BN152" s="835"/>
      <c r="BO152" s="834"/>
      <c r="BP152" s="827" t="s">
        <v>446</v>
      </c>
      <c r="BQ152" s="835"/>
      <c r="BR152" s="835"/>
      <c r="BS152" s="835"/>
      <c r="BT152" s="835"/>
      <c r="BU152" s="834"/>
      <c r="BV152" s="827" t="s">
        <v>446</v>
      </c>
      <c r="BW152" s="835"/>
      <c r="BX152" s="835"/>
      <c r="BY152" s="835"/>
      <c r="BZ152" s="835"/>
      <c r="CA152" s="834"/>
      <c r="CB152" s="827" t="s">
        <v>446</v>
      </c>
      <c r="CC152" s="835"/>
      <c r="CD152" s="835"/>
      <c r="CE152" s="835"/>
      <c r="CF152" s="835"/>
      <c r="CG152" s="834"/>
      <c r="CH152" s="827" t="s">
        <v>446</v>
      </c>
      <c r="CI152" s="835"/>
      <c r="CJ152" s="835"/>
      <c r="CK152" s="835"/>
      <c r="CL152" s="835"/>
      <c r="CM152" s="834"/>
      <c r="CN152" s="827" t="s">
        <v>446</v>
      </c>
      <c r="CO152" s="835"/>
      <c r="CP152" s="835"/>
      <c r="CQ152" s="835"/>
      <c r="CR152" s="835"/>
      <c r="CS152" s="834"/>
      <c r="CT152" s="827" t="s">
        <v>446</v>
      </c>
      <c r="CU152" s="835"/>
      <c r="CV152" s="835"/>
      <c r="CW152" s="835"/>
      <c r="CX152" s="835"/>
      <c r="CY152" s="834"/>
      <c r="CZ152" s="827" t="s">
        <v>446</v>
      </c>
      <c r="DA152" s="835"/>
      <c r="DB152" s="835"/>
      <c r="DC152" s="835"/>
      <c r="DD152" s="835"/>
      <c r="DE152" s="834"/>
      <c r="DF152" s="827" t="s">
        <v>446</v>
      </c>
      <c r="DG152" s="835"/>
      <c r="DH152" s="835"/>
      <c r="DI152" s="835"/>
      <c r="DJ152" s="835"/>
      <c r="DK152" s="834"/>
      <c r="DL152" s="827" t="s">
        <v>446</v>
      </c>
      <c r="DM152" s="835"/>
      <c r="DN152" s="835"/>
      <c r="DO152" s="835"/>
      <c r="DP152" s="835"/>
      <c r="DQ152" s="834"/>
      <c r="DR152" s="827" t="s">
        <v>446</v>
      </c>
      <c r="DS152" s="835"/>
      <c r="DT152" s="835"/>
      <c r="DU152" s="835"/>
      <c r="DV152" s="835"/>
      <c r="DW152" s="834"/>
      <c r="DX152" s="827" t="s">
        <v>446</v>
      </c>
      <c r="DY152" s="835"/>
      <c r="DZ152" s="835"/>
      <c r="EA152" s="835"/>
      <c r="EB152" s="835"/>
      <c r="EC152" s="834"/>
      <c r="ED152" s="827" t="s">
        <v>446</v>
      </c>
      <c r="EE152" s="835"/>
      <c r="EF152" s="835"/>
      <c r="EG152" s="835"/>
      <c r="EH152" s="835"/>
      <c r="EI152" s="834"/>
      <c r="EJ152" s="827" t="s">
        <v>446</v>
      </c>
      <c r="EK152" s="835"/>
      <c r="EL152" s="835"/>
      <c r="EM152" s="835"/>
      <c r="EN152" s="835"/>
      <c r="EO152" s="834"/>
      <c r="EP152" s="827" t="s">
        <v>446</v>
      </c>
      <c r="EQ152" s="835"/>
      <c r="ER152" s="835"/>
      <c r="ES152" s="835"/>
      <c r="ET152" s="835"/>
      <c r="EU152" s="834"/>
      <c r="EV152" s="827" t="s">
        <v>446</v>
      </c>
      <c r="EW152" s="835"/>
      <c r="EX152" s="835"/>
      <c r="EY152" s="835"/>
      <c r="EZ152" s="835"/>
      <c r="FA152" s="834"/>
      <c r="FB152" s="827" t="s">
        <v>446</v>
      </c>
      <c r="FC152" s="835"/>
      <c r="FD152" s="835"/>
      <c r="FE152" s="835"/>
      <c r="FF152" s="835"/>
      <c r="FG152" s="834"/>
      <c r="FH152" s="827" t="s">
        <v>446</v>
      </c>
      <c r="FI152" s="835"/>
      <c r="FJ152" s="835"/>
      <c r="FK152" s="835"/>
      <c r="FL152" s="835"/>
      <c r="FM152" s="834"/>
      <c r="FN152" s="827" t="s">
        <v>446</v>
      </c>
      <c r="FO152" s="835"/>
      <c r="FP152" s="835"/>
      <c r="FQ152" s="835"/>
      <c r="FR152" s="835"/>
      <c r="FS152" s="834"/>
      <c r="FT152" s="827" t="s">
        <v>446</v>
      </c>
      <c r="FU152" s="835"/>
      <c r="FV152" s="835"/>
      <c r="FW152" s="835"/>
      <c r="FX152" s="835"/>
      <c r="FY152" s="834"/>
    </row>
    <row r="153" spans="1:181" x14ac:dyDescent="0.3">
      <c r="A153" s="19"/>
      <c r="B153" s="827" t="s">
        <v>418</v>
      </c>
      <c r="C153" s="835">
        <f>'Générateur P.Durable 25ans'!$C$13/100</f>
        <v>1</v>
      </c>
      <c r="D153" s="835">
        <f>D$135*C153</f>
        <v>-0.2</v>
      </c>
      <c r="E153" s="835">
        <f>B$135+(B$135*D153)</f>
        <v>6.24</v>
      </c>
      <c r="F153" s="835">
        <f>E153*D80/10000</f>
        <v>0</v>
      </c>
      <c r="G153" s="834"/>
      <c r="H153" s="827" t="s">
        <v>418</v>
      </c>
      <c r="I153" s="835">
        <f>'Générateur P.Durable 25ans'!$C$13/100</f>
        <v>1</v>
      </c>
      <c r="J153" s="835">
        <f>J$135*I153</f>
        <v>-0.2</v>
      </c>
      <c r="K153" s="835">
        <f>H$135+(H$135*J153)</f>
        <v>8</v>
      </c>
      <c r="L153" s="835">
        <f>K153*J80/10000</f>
        <v>0.21275320051606036</v>
      </c>
      <c r="M153" s="834"/>
      <c r="N153" s="827" t="s">
        <v>418</v>
      </c>
      <c r="O153" s="835">
        <f>'Générateur P.Durable 25ans'!$C$13/100</f>
        <v>1</v>
      </c>
      <c r="P153" s="835">
        <f>P$135*O153</f>
        <v>-0.2</v>
      </c>
      <c r="Q153" s="835">
        <f>N$135+(N$135*P153)</f>
        <v>6.8</v>
      </c>
      <c r="R153" s="835">
        <f>Q153*P80/10000</f>
        <v>0.36585802804526707</v>
      </c>
      <c r="S153" s="834"/>
      <c r="T153" s="827" t="s">
        <v>418</v>
      </c>
      <c r="U153" s="835">
        <f>'Générateur P.Durable 25ans'!$C$13/100</f>
        <v>1</v>
      </c>
      <c r="V153" s="835">
        <f>V$135*U153</f>
        <v>-0.05</v>
      </c>
      <c r="W153" s="835">
        <f>T$135+(T$135*V153)</f>
        <v>9.0250000000000004</v>
      </c>
      <c r="X153" s="835">
        <f>W153*V80/10000</f>
        <v>0.72299642564838074</v>
      </c>
      <c r="Y153" s="834"/>
      <c r="Z153" s="827" t="s">
        <v>418</v>
      </c>
      <c r="AA153" s="835">
        <f>'Générateur P.Durable 25ans'!$C$13/100</f>
        <v>1</v>
      </c>
      <c r="AB153" s="835">
        <f>AB$135*AA153</f>
        <v>-0.2</v>
      </c>
      <c r="AC153" s="835">
        <f>Z$135+(Z$135*AB153)</f>
        <v>6.24</v>
      </c>
      <c r="AD153" s="835">
        <f>AC153*AB80/10000</f>
        <v>0.65015235369573177</v>
      </c>
      <c r="AE153" s="834"/>
      <c r="AF153" s="827" t="s">
        <v>418</v>
      </c>
      <c r="AG153" s="835">
        <f>'Générateur P.Durable 25ans'!$C$13/100</f>
        <v>1</v>
      </c>
      <c r="AH153" s="835">
        <f>AH$135*AG153</f>
        <v>-0.2</v>
      </c>
      <c r="AI153" s="835">
        <f>AF$135+(AF$135*AH153)</f>
        <v>8</v>
      </c>
      <c r="AJ153" s="835">
        <f>AI153*AH80/10000</f>
        <v>1.0012318707821857</v>
      </c>
      <c r="AK153" s="834"/>
      <c r="AL153" s="827" t="s">
        <v>418</v>
      </c>
      <c r="AM153" s="835">
        <f>'Générateur P.Durable 25ans'!$C$13/100</f>
        <v>1</v>
      </c>
      <c r="AN153" s="835">
        <f>AN$135*AM153</f>
        <v>-0.2</v>
      </c>
      <c r="AO153" s="835">
        <f>AL$135+(AL$135*AN153)</f>
        <v>6.8</v>
      </c>
      <c r="AP153" s="835">
        <f>AO153*AN80/10000</f>
        <v>0.96984024914038458</v>
      </c>
      <c r="AQ153" s="834"/>
      <c r="AR153" s="827" t="s">
        <v>418</v>
      </c>
      <c r="AS153" s="835">
        <f>'Générateur P.Durable 25ans'!$C$13/100</f>
        <v>1</v>
      </c>
      <c r="AT153" s="835">
        <f>AT$135*AS153</f>
        <v>-0.05</v>
      </c>
      <c r="AU153" s="835">
        <f>AR$135+(AR$135*AT153)</f>
        <v>9.0250000000000004</v>
      </c>
      <c r="AV153" s="835">
        <f>AU153*AT80/10000</f>
        <v>1.4138936089320866</v>
      </c>
      <c r="AW153" s="834"/>
      <c r="AX153" s="827" t="s">
        <v>418</v>
      </c>
      <c r="AY153" s="835">
        <f>'Générateur P.Durable 25ans'!$C$13/100</f>
        <v>1</v>
      </c>
      <c r="AZ153" s="835">
        <f>AZ$135*AY153</f>
        <v>-0.2</v>
      </c>
      <c r="BA153" s="835">
        <f>AX$135+(AX$135*AZ153)</f>
        <v>6.24</v>
      </c>
      <c r="BB153" s="835">
        <f>BA153*AZ80/10000</f>
        <v>1.0459918331485021</v>
      </c>
      <c r="BC153" s="834"/>
      <c r="BD153" s="827" t="s">
        <v>418</v>
      </c>
      <c r="BE153" s="835">
        <f>'Générateur P.Durable 25ans'!$C$13/100</f>
        <v>1</v>
      </c>
      <c r="BF153" s="835">
        <f>BF$135*BE153</f>
        <v>-0.2</v>
      </c>
      <c r="BG153" s="835">
        <f>BD$135+(BD$135*BF153)</f>
        <v>8</v>
      </c>
      <c r="BH153" s="835">
        <f>BG153*BF80/10000</f>
        <v>1.4079742845229977</v>
      </c>
      <c r="BI153" s="834"/>
      <c r="BJ153" s="827" t="s">
        <v>418</v>
      </c>
      <c r="BK153" s="835">
        <f>'Générateur P.Durable 25ans'!$C$13/100</f>
        <v>1</v>
      </c>
      <c r="BL153" s="835">
        <f>BL$135*BK153</f>
        <v>-0.2</v>
      </c>
      <c r="BM153" s="835">
        <f>BJ$135+(BJ$135*BL153)</f>
        <v>6.8</v>
      </c>
      <c r="BN153" s="835">
        <f>BM153*BL80/10000</f>
        <v>1.2394999591653859</v>
      </c>
      <c r="BO153" s="834"/>
      <c r="BP153" s="827" t="s">
        <v>418</v>
      </c>
      <c r="BQ153" s="835">
        <f>'Générateur P.Durable 25ans'!$C$13/100</f>
        <v>1</v>
      </c>
      <c r="BR153" s="835">
        <f>BR$135*BQ153</f>
        <v>-0.05</v>
      </c>
      <c r="BS153" s="835">
        <f>BP$135+(BP$135*BR153)</f>
        <v>9.0250000000000004</v>
      </c>
      <c r="BT153" s="835">
        <f>BS153*BR80/10000</f>
        <v>1.6870969894742713</v>
      </c>
      <c r="BU153" s="834"/>
      <c r="BV153" s="827" t="s">
        <v>418</v>
      </c>
      <c r="BW153" s="835">
        <f>'Générateur P.Durable 25ans'!$C$13/100</f>
        <v>1</v>
      </c>
      <c r="BX153" s="835">
        <f>BX$135*BW153</f>
        <v>-0.2</v>
      </c>
      <c r="BY153" s="835">
        <f>BV$135+(BV$135*BX153)</f>
        <v>6.24</v>
      </c>
      <c r="BZ153" s="835">
        <f>BY153*BX80/10000</f>
        <v>1.1878168573426866</v>
      </c>
      <c r="CA153" s="834"/>
      <c r="CB153" s="827" t="s">
        <v>418</v>
      </c>
      <c r="CC153" s="835">
        <f>'Générateur P.Durable 25ans'!$C$13/100</f>
        <v>1</v>
      </c>
      <c r="CD153" s="835">
        <f>CD$135*CC153</f>
        <v>-0.2</v>
      </c>
      <c r="CE153" s="835">
        <f>CB$135+(CB$135*CD153)</f>
        <v>8</v>
      </c>
      <c r="CF153" s="835">
        <f>CE153*CD80/10000</f>
        <v>1.5427922531717784</v>
      </c>
      <c r="CG153" s="834"/>
      <c r="CH153" s="827" t="s">
        <v>418</v>
      </c>
      <c r="CI153" s="835">
        <f>'Générateur P.Durable 25ans'!$C$13/100</f>
        <v>1</v>
      </c>
      <c r="CJ153" s="835">
        <f>CJ$135*CI153</f>
        <v>-0.2</v>
      </c>
      <c r="CK153" s="835">
        <f>CH$135+(CH$135*CJ153)</f>
        <v>6.8</v>
      </c>
      <c r="CL153" s="835">
        <f>CK153*CJ80/10000</f>
        <v>1.3236798987641543</v>
      </c>
      <c r="CM153" s="834"/>
      <c r="CN153" s="827" t="s">
        <v>418</v>
      </c>
      <c r="CO153" s="835">
        <f>'Générateur P.Durable 25ans'!$C$13/100</f>
        <v>1</v>
      </c>
      <c r="CP153" s="835">
        <f>CP$135*CO153</f>
        <v>-0.05</v>
      </c>
      <c r="CQ153" s="835">
        <f>CN$135+(CN$135*CP153)</f>
        <v>9.0250000000000004</v>
      </c>
      <c r="CR153" s="835">
        <f>CQ153*CP80/10000</f>
        <v>1.7686067865980628</v>
      </c>
      <c r="CS153" s="834"/>
      <c r="CT153" s="827" t="s">
        <v>418</v>
      </c>
      <c r="CU153" s="835">
        <f>'Générateur P.Durable 25ans'!$C$13/100</f>
        <v>1</v>
      </c>
      <c r="CV153" s="835">
        <f>CV$135*CU153</f>
        <v>-0.2</v>
      </c>
      <c r="CW153" s="835">
        <f>CT$135+(CT$135*CV153)</f>
        <v>6.24</v>
      </c>
      <c r="CX153" s="835">
        <f>CW153*CV80/10000</f>
        <v>1.2287273414431013</v>
      </c>
      <c r="CY153" s="834"/>
      <c r="CZ153" s="827" t="s">
        <v>418</v>
      </c>
      <c r="DA153" s="835">
        <f>'Générateur P.Durable 25ans'!$C$13/100</f>
        <v>1</v>
      </c>
      <c r="DB153" s="835">
        <f>DB$135*DA153</f>
        <v>-0.2</v>
      </c>
      <c r="DC153" s="835">
        <f>CZ$135+(CZ$135*DB153)</f>
        <v>8</v>
      </c>
      <c r="DD153" s="835">
        <f>DC153*DB80/10000</f>
        <v>1.5807279023845744</v>
      </c>
      <c r="DE153" s="834"/>
      <c r="DF153" s="827" t="s">
        <v>418</v>
      </c>
      <c r="DG153" s="835">
        <f>'Générateur P.Durable 25ans'!$C$13/100</f>
        <v>1</v>
      </c>
      <c r="DH153" s="835">
        <f>DH$135*DG153</f>
        <v>-0.2</v>
      </c>
      <c r="DI153" s="835">
        <f>DF$135+(DF$135*DH153)</f>
        <v>6.8</v>
      </c>
      <c r="DJ153" s="835">
        <f>DI153*DH80/10000</f>
        <v>1.3469410403054789</v>
      </c>
      <c r="DK153" s="834"/>
      <c r="DL153" s="827" t="s">
        <v>418</v>
      </c>
      <c r="DM153" s="835">
        <f>'Générateur P.Durable 25ans'!$C$13/100</f>
        <v>1</v>
      </c>
      <c r="DN153" s="835">
        <f>DN$135*DM153</f>
        <v>-0.05</v>
      </c>
      <c r="DO153" s="835">
        <f>DL$135+(DL$135*DN153)</f>
        <v>9.0250000000000004</v>
      </c>
      <c r="DP153" s="835">
        <f>DO153*DN80/10000</f>
        <v>1.7908352467760738</v>
      </c>
      <c r="DQ153" s="834"/>
      <c r="DR153" s="827" t="s">
        <v>418</v>
      </c>
      <c r="DS153" s="835">
        <f>'Générateur P.Durable 25ans'!$C$13/100</f>
        <v>1</v>
      </c>
      <c r="DT153" s="835">
        <f>DT$135*DS153</f>
        <v>-0.2</v>
      </c>
      <c r="DU153" s="835">
        <f>DR$135+(DR$135*DT153)</f>
        <v>6.24</v>
      </c>
      <c r="DV153" s="835">
        <f>DU153*DT80/10000</f>
        <v>1.239778127216173</v>
      </c>
      <c r="DW153" s="834"/>
      <c r="DX153" s="827" t="s">
        <v>418</v>
      </c>
      <c r="DY153" s="835">
        <f>'Générateur P.Durable 25ans'!$C$13/100</f>
        <v>1</v>
      </c>
      <c r="DZ153" s="835">
        <f>DZ$135*DY153</f>
        <v>-0.2</v>
      </c>
      <c r="EA153" s="835">
        <f>DX$135+(DX$135*DZ153)</f>
        <v>8</v>
      </c>
      <c r="EB153" s="835">
        <f>EA153*DZ80/10000</f>
        <v>1.5909048635842882</v>
      </c>
      <c r="EC153" s="834"/>
      <c r="ED153" s="827" t="s">
        <v>418</v>
      </c>
      <c r="EE153" s="835">
        <f>'Générateur P.Durable 25ans'!$C$13/100</f>
        <v>1</v>
      </c>
      <c r="EF153" s="835">
        <f>EF$135*EE153</f>
        <v>-0.2</v>
      </c>
      <c r="EG153" s="835">
        <f>ED$135+(ED$135*EF153)</f>
        <v>6.8</v>
      </c>
      <c r="EH153" s="835">
        <f>EG153*EF80/10000</f>
        <v>1.3531504456182113</v>
      </c>
      <c r="EI153" s="834"/>
      <c r="EJ153" s="827" t="s">
        <v>418</v>
      </c>
      <c r="EK153" s="835">
        <f>'Générateur P.Durable 25ans'!$C$13/100</f>
        <v>1</v>
      </c>
      <c r="EL153" s="835">
        <f>EL$135*EK153</f>
        <v>-0.05</v>
      </c>
      <c r="EM153" s="835">
        <f>EJ$135+(EJ$135*EL153)</f>
        <v>9.0250000000000004</v>
      </c>
      <c r="EN153" s="835">
        <f>EM153*EL80/10000</f>
        <v>1.7967478835294857</v>
      </c>
      <c r="EO153" s="834"/>
      <c r="EP153" s="827" t="s">
        <v>418</v>
      </c>
      <c r="EQ153" s="835">
        <f>'Générateur P.Durable 25ans'!$C$13/100</f>
        <v>1</v>
      </c>
      <c r="ER153" s="835">
        <f>ER$135*EQ153</f>
        <v>-0.2</v>
      </c>
      <c r="ES153" s="835">
        <f>EP$135+(EP$135*ER153)</f>
        <v>6.24</v>
      </c>
      <c r="ET153" s="835">
        <f>ES153*ER80/10000</f>
        <v>1.242710057117185</v>
      </c>
      <c r="EU153" s="834"/>
      <c r="EV153" s="827" t="s">
        <v>418</v>
      </c>
      <c r="EW153" s="835">
        <f>'Générateur P.Durable 25ans'!$C$13/100</f>
        <v>1</v>
      </c>
      <c r="EX153" s="835">
        <f>EX$135*EW153</f>
        <v>-0.2</v>
      </c>
      <c r="EY153" s="835">
        <f>EV$135+(EV$135*EX153)</f>
        <v>0</v>
      </c>
      <c r="EZ153" s="835">
        <f>EY153*EX80/10000</f>
        <v>0</v>
      </c>
      <c r="FA153" s="834"/>
      <c r="FB153" s="827" t="s">
        <v>418</v>
      </c>
      <c r="FC153" s="835">
        <f>'Générateur P.Durable 25ans'!$C$13/100</f>
        <v>1</v>
      </c>
      <c r="FD153" s="835">
        <f>FD$135*FC153</f>
        <v>-0.2</v>
      </c>
      <c r="FE153" s="835">
        <f>FB$135+(FB$135*FD153)</f>
        <v>0</v>
      </c>
      <c r="FF153" s="835">
        <f>FE153*FD80/10000</f>
        <v>0</v>
      </c>
      <c r="FG153" s="834"/>
      <c r="FH153" s="827" t="s">
        <v>418</v>
      </c>
      <c r="FI153" s="835">
        <f>'Générateur P.Durable 25ans'!$C$13/100</f>
        <v>1</v>
      </c>
      <c r="FJ153" s="835">
        <f>FJ$135*FI153</f>
        <v>-0.05</v>
      </c>
      <c r="FK153" s="835">
        <f>FH$135+(FH$135*FJ153)</f>
        <v>0</v>
      </c>
      <c r="FL153" s="835">
        <f>FK153*FJ80/10000</f>
        <v>0</v>
      </c>
      <c r="FM153" s="834"/>
      <c r="FN153" s="827" t="s">
        <v>418</v>
      </c>
      <c r="FO153" s="835">
        <f>'Générateur P.Durable 25ans'!$C$13/100</f>
        <v>1</v>
      </c>
      <c r="FP153" s="835">
        <f>FP$135*FO153</f>
        <v>-0.2</v>
      </c>
      <c r="FQ153" s="835">
        <f>FN$135+(FN$135*FP153)</f>
        <v>0</v>
      </c>
      <c r="FR153" s="835">
        <f>FQ153*FP80/10000</f>
        <v>0</v>
      </c>
      <c r="FS153" s="834"/>
      <c r="FT153" s="827" t="s">
        <v>418</v>
      </c>
      <c r="FU153" s="835">
        <f>'Générateur P.Durable 25ans'!$C$13/100</f>
        <v>1</v>
      </c>
      <c r="FV153" s="835">
        <f>FV$135*FU153</f>
        <v>-0.2</v>
      </c>
      <c r="FW153" s="835">
        <f>FT$135+(FT$135*FV153)</f>
        <v>0</v>
      </c>
      <c r="FX153" s="835">
        <f>FW153*FV80/10000</f>
        <v>0</v>
      </c>
      <c r="FY153" s="834"/>
    </row>
    <row r="154" spans="1:181" x14ac:dyDescent="0.3">
      <c r="A154" s="19"/>
      <c r="B154" s="827" t="s">
        <v>417</v>
      </c>
      <c r="C154" s="835">
        <f>'Générateur P.Durable 25ans'!$C$14/100</f>
        <v>0.5</v>
      </c>
      <c r="D154" s="835">
        <f>D$135*C154</f>
        <v>-0.1</v>
      </c>
      <c r="E154" s="835">
        <f>B$135+(B$135*D154)</f>
        <v>7.02</v>
      </c>
      <c r="F154" s="835">
        <f>E154*D81/10000</f>
        <v>0</v>
      </c>
      <c r="G154" s="834"/>
      <c r="H154" s="827" t="s">
        <v>417</v>
      </c>
      <c r="I154" s="835">
        <f>'Générateur P.Durable 25ans'!$C$14/100</f>
        <v>0.5</v>
      </c>
      <c r="J154" s="835">
        <f>J$135*I154</f>
        <v>-0.1</v>
      </c>
      <c r="K154" s="835">
        <f>H$135+(H$135*J154)</f>
        <v>9</v>
      </c>
      <c r="L154" s="835">
        <f>K154*J81/10000</f>
        <v>0.23934735058056789</v>
      </c>
      <c r="M154" s="834"/>
      <c r="N154" s="827" t="s">
        <v>417</v>
      </c>
      <c r="O154" s="835">
        <f>'Générateur P.Durable 25ans'!$C$14/100</f>
        <v>0.5</v>
      </c>
      <c r="P154" s="835">
        <f>P$135*O154</f>
        <v>-0.1</v>
      </c>
      <c r="Q154" s="835">
        <f>N$135+(N$135*P154)</f>
        <v>7.65</v>
      </c>
      <c r="R154" s="835">
        <f>Q154*P81/10000</f>
        <v>0.41159028155092547</v>
      </c>
      <c r="S154" s="834"/>
      <c r="T154" s="827" t="s">
        <v>417</v>
      </c>
      <c r="U154" s="835">
        <f>'Générateur P.Durable 25ans'!$C$14/100</f>
        <v>0.5</v>
      </c>
      <c r="V154" s="835">
        <f>V$135*U154</f>
        <v>-2.5000000000000001E-2</v>
      </c>
      <c r="W154" s="835">
        <f>T$135+(T$135*V154)</f>
        <v>9.2624999999999993</v>
      </c>
      <c r="X154" s="835">
        <f>W154*V81/10000</f>
        <v>0.74202264737596957</v>
      </c>
      <c r="Y154" s="834"/>
      <c r="Z154" s="827" t="s">
        <v>417</v>
      </c>
      <c r="AA154" s="835">
        <f>'Générateur P.Durable 25ans'!$C$14/100</f>
        <v>0.5</v>
      </c>
      <c r="AB154" s="835">
        <f>AB$135*AA154</f>
        <v>-0.1</v>
      </c>
      <c r="AC154" s="835">
        <f>Z$135+(Z$135*AB154)</f>
        <v>7.02</v>
      </c>
      <c r="AD154" s="835">
        <f>AC154*AB81/10000</f>
        <v>0.73142139790769811</v>
      </c>
      <c r="AE154" s="834"/>
      <c r="AF154" s="827" t="s">
        <v>417</v>
      </c>
      <c r="AG154" s="835">
        <f>'Générateur P.Durable 25ans'!$C$14/100</f>
        <v>0.5</v>
      </c>
      <c r="AH154" s="835">
        <f>AH$135*AG154</f>
        <v>-0.1</v>
      </c>
      <c r="AI154" s="835">
        <f>AF$135+(AF$135*AH154)</f>
        <v>9</v>
      </c>
      <c r="AJ154" s="835">
        <f>AI154*AH81/10000</f>
        <v>1.126385854629959</v>
      </c>
      <c r="AK154" s="834"/>
      <c r="AL154" s="827" t="s">
        <v>417</v>
      </c>
      <c r="AM154" s="835">
        <f>'Générateur P.Durable 25ans'!$C$14/100</f>
        <v>0.5</v>
      </c>
      <c r="AN154" s="835">
        <f>AN$135*AM154</f>
        <v>-0.1</v>
      </c>
      <c r="AO154" s="835">
        <f>AL$135+(AL$135*AN154)</f>
        <v>7.65</v>
      </c>
      <c r="AP154" s="835">
        <f>AO154*AN81/10000</f>
        <v>1.0910702802829326</v>
      </c>
      <c r="AQ154" s="834"/>
      <c r="AR154" s="827" t="s">
        <v>417</v>
      </c>
      <c r="AS154" s="835">
        <f>'Générateur P.Durable 25ans'!$C$14/100</f>
        <v>0.5</v>
      </c>
      <c r="AT154" s="835">
        <f>AT$135*AS154</f>
        <v>-2.5000000000000001E-2</v>
      </c>
      <c r="AU154" s="835">
        <f>AR$135+(AR$135*AT154)</f>
        <v>9.2624999999999993</v>
      </c>
      <c r="AV154" s="835">
        <f>AU154*AT81/10000</f>
        <v>1.451101335482931</v>
      </c>
      <c r="AW154" s="834"/>
      <c r="AX154" s="827" t="s">
        <v>417</v>
      </c>
      <c r="AY154" s="835">
        <f>'Générateur P.Durable 25ans'!$C$14/100</f>
        <v>0.5</v>
      </c>
      <c r="AZ154" s="835">
        <f>AZ$135*AY154</f>
        <v>-0.1</v>
      </c>
      <c r="BA154" s="835">
        <f>AX$135+(AX$135*AZ154)</f>
        <v>7.02</v>
      </c>
      <c r="BB154" s="835">
        <f>BA154*AZ81/10000</f>
        <v>1.1767408122920646</v>
      </c>
      <c r="BC154" s="834"/>
      <c r="BD154" s="827" t="s">
        <v>417</v>
      </c>
      <c r="BE154" s="835">
        <f>'Générateur P.Durable 25ans'!$C$14/100</f>
        <v>0.5</v>
      </c>
      <c r="BF154" s="835">
        <f>BF$135*BE154</f>
        <v>-0.1</v>
      </c>
      <c r="BG154" s="835">
        <f>BD$135+(BD$135*BF154)</f>
        <v>9</v>
      </c>
      <c r="BH154" s="835">
        <f>BG154*BF81/10000</f>
        <v>1.5839710700883725</v>
      </c>
      <c r="BI154" s="834"/>
      <c r="BJ154" s="827" t="s">
        <v>417</v>
      </c>
      <c r="BK154" s="835">
        <f>'Générateur P.Durable 25ans'!$C$14/100</f>
        <v>0.5</v>
      </c>
      <c r="BL154" s="835">
        <f>BL$135*BK154</f>
        <v>-0.1</v>
      </c>
      <c r="BM154" s="835">
        <f>BJ$135+(BJ$135*BL154)</f>
        <v>7.65</v>
      </c>
      <c r="BN154" s="835">
        <f>BM154*BL81/10000</f>
        <v>1.3944374540610593</v>
      </c>
      <c r="BO154" s="834"/>
      <c r="BP154" s="827" t="s">
        <v>417</v>
      </c>
      <c r="BQ154" s="835">
        <f>'Générateur P.Durable 25ans'!$C$14/100</f>
        <v>0.5</v>
      </c>
      <c r="BR154" s="835">
        <f>BR$135*BQ154</f>
        <v>-2.5000000000000001E-2</v>
      </c>
      <c r="BS154" s="835">
        <f>BP$135+(BP$135*BR154)</f>
        <v>9.2624999999999993</v>
      </c>
      <c r="BT154" s="835">
        <f>BS154*BR81/10000</f>
        <v>1.7314942786709624</v>
      </c>
      <c r="BU154" s="834"/>
      <c r="BV154" s="827" t="s">
        <v>417</v>
      </c>
      <c r="BW154" s="835">
        <f>'Générateur P.Durable 25ans'!$C$14/100</f>
        <v>0.5</v>
      </c>
      <c r="BX154" s="835">
        <f>BX$135*BW154</f>
        <v>-0.1</v>
      </c>
      <c r="BY154" s="835">
        <f>BV$135+(BV$135*BX154)</f>
        <v>7.02</v>
      </c>
      <c r="BZ154" s="835">
        <f>BY154*BX81/10000</f>
        <v>1.3362939645105223</v>
      </c>
      <c r="CA154" s="834"/>
      <c r="CB154" s="827" t="s">
        <v>417</v>
      </c>
      <c r="CC154" s="835">
        <f>'Générateur P.Durable 25ans'!$C$14/100</f>
        <v>0.5</v>
      </c>
      <c r="CD154" s="835">
        <f>CD$135*CC154</f>
        <v>-0.1</v>
      </c>
      <c r="CE154" s="835">
        <f>CB$135+(CB$135*CD154)</f>
        <v>9</v>
      </c>
      <c r="CF154" s="835">
        <f>CE154*CD81/10000</f>
        <v>1.7356412848182508</v>
      </c>
      <c r="CG154" s="834"/>
      <c r="CH154" s="827" t="s">
        <v>417</v>
      </c>
      <c r="CI154" s="835">
        <f>'Générateur P.Durable 25ans'!$C$14/100</f>
        <v>0.5</v>
      </c>
      <c r="CJ154" s="835">
        <f>CJ$135*CI154</f>
        <v>-0.1</v>
      </c>
      <c r="CK154" s="835">
        <f>CH$135+(CH$135*CJ154)</f>
        <v>7.65</v>
      </c>
      <c r="CL154" s="835">
        <f>CK154*CJ81/10000</f>
        <v>1.4891398861096736</v>
      </c>
      <c r="CM154" s="834"/>
      <c r="CN154" s="827" t="s">
        <v>417</v>
      </c>
      <c r="CO154" s="835">
        <f>'Générateur P.Durable 25ans'!$C$14/100</f>
        <v>0.5</v>
      </c>
      <c r="CP154" s="835">
        <f>CP$135*CO154</f>
        <v>-2.5000000000000001E-2</v>
      </c>
      <c r="CQ154" s="835">
        <f>CN$135+(CN$135*CP154)</f>
        <v>9.2624999999999993</v>
      </c>
      <c r="CR154" s="835">
        <f>CQ154*CP81/10000</f>
        <v>1.8151490704559066</v>
      </c>
      <c r="CS154" s="834"/>
      <c r="CT154" s="827" t="s">
        <v>417</v>
      </c>
      <c r="CU154" s="835">
        <f>'Générateur P.Durable 25ans'!$C$14/100</f>
        <v>0.5</v>
      </c>
      <c r="CV154" s="835">
        <f>CV$135*CU154</f>
        <v>-0.1</v>
      </c>
      <c r="CW154" s="835">
        <f>CT$135+(CT$135*CV154)</f>
        <v>7.02</v>
      </c>
      <c r="CX154" s="835">
        <f>CW154*CV81/10000</f>
        <v>1.3823182591234886</v>
      </c>
      <c r="CY154" s="834"/>
      <c r="CZ154" s="827" t="s">
        <v>417</v>
      </c>
      <c r="DA154" s="835">
        <f>'Générateur P.Durable 25ans'!$C$14/100</f>
        <v>0.5</v>
      </c>
      <c r="DB154" s="835">
        <f>DB$135*DA154</f>
        <v>-0.1</v>
      </c>
      <c r="DC154" s="835">
        <f>CZ$135+(CZ$135*DB154)</f>
        <v>9</v>
      </c>
      <c r="DD154" s="835">
        <f>DC154*DB81/10000</f>
        <v>1.7783188901826463</v>
      </c>
      <c r="DE154" s="834"/>
      <c r="DF154" s="827" t="s">
        <v>417</v>
      </c>
      <c r="DG154" s="835">
        <f>'Générateur P.Durable 25ans'!$C$14/100</f>
        <v>0.5</v>
      </c>
      <c r="DH154" s="835">
        <f>DH$135*DG154</f>
        <v>-0.1</v>
      </c>
      <c r="DI154" s="835">
        <f>DF$135+(DF$135*DH154)</f>
        <v>7.65</v>
      </c>
      <c r="DJ154" s="835">
        <f>DI154*DH81/10000</f>
        <v>1.5153086703436638</v>
      </c>
      <c r="DK154" s="834"/>
      <c r="DL154" s="827" t="s">
        <v>417</v>
      </c>
      <c r="DM154" s="835">
        <f>'Générateur P.Durable 25ans'!$C$14/100</f>
        <v>0.5</v>
      </c>
      <c r="DN154" s="835">
        <f>DN$135*DM154</f>
        <v>-2.5000000000000001E-2</v>
      </c>
      <c r="DO154" s="835">
        <f>DL$135+(DL$135*DN154)</f>
        <v>9.2624999999999993</v>
      </c>
      <c r="DP154" s="835">
        <f>DO154*DN81/10000</f>
        <v>1.8379624901122862</v>
      </c>
      <c r="DQ154" s="834"/>
      <c r="DR154" s="827" t="s">
        <v>417</v>
      </c>
      <c r="DS154" s="835">
        <f>'Générateur P.Durable 25ans'!$C$14/100</f>
        <v>0.5</v>
      </c>
      <c r="DT154" s="835">
        <f>DT$135*DS154</f>
        <v>-0.1</v>
      </c>
      <c r="DU154" s="835">
        <f>DR$135+(DR$135*DT154)</f>
        <v>7.02</v>
      </c>
      <c r="DV154" s="835">
        <f>DU154*DT81/10000</f>
        <v>1.3947503931181946</v>
      </c>
      <c r="DW154" s="834"/>
      <c r="DX154" s="827" t="s">
        <v>417</v>
      </c>
      <c r="DY154" s="835">
        <f>'Générateur P.Durable 25ans'!$C$14/100</f>
        <v>0.5</v>
      </c>
      <c r="DZ154" s="835">
        <f>DZ$135*DY154</f>
        <v>-0.1</v>
      </c>
      <c r="EA154" s="835">
        <f>DX$135+(DX$135*DZ154)</f>
        <v>9</v>
      </c>
      <c r="EB154" s="835">
        <f>EA154*DZ81/10000</f>
        <v>1.789767971532324</v>
      </c>
      <c r="EC154" s="834"/>
      <c r="ED154" s="827" t="s">
        <v>417</v>
      </c>
      <c r="EE154" s="835">
        <f>'Générateur P.Durable 25ans'!$C$14/100</f>
        <v>0.5</v>
      </c>
      <c r="EF154" s="835">
        <f>EF$135*EE154</f>
        <v>-0.1</v>
      </c>
      <c r="EG154" s="835">
        <f>ED$135+(ED$135*EF154)</f>
        <v>7.65</v>
      </c>
      <c r="EH154" s="835">
        <f>EG154*EF81/10000</f>
        <v>1.5222942513204878</v>
      </c>
      <c r="EI154" s="834"/>
      <c r="EJ154" s="827" t="s">
        <v>417</v>
      </c>
      <c r="EK154" s="835">
        <f>'Générateur P.Durable 25ans'!$C$14/100</f>
        <v>0.5</v>
      </c>
      <c r="EL154" s="835">
        <f>EL$135*EK154</f>
        <v>-2.5000000000000001E-2</v>
      </c>
      <c r="EM154" s="835">
        <f>EJ$135+(EJ$135*EL154)</f>
        <v>9.2624999999999993</v>
      </c>
      <c r="EN154" s="835">
        <f>EM154*EL81/10000</f>
        <v>1.844030722569735</v>
      </c>
      <c r="EO154" s="834"/>
      <c r="EP154" s="827" t="s">
        <v>417</v>
      </c>
      <c r="EQ154" s="835">
        <f>'Générateur P.Durable 25ans'!$C$14/100</f>
        <v>0.5</v>
      </c>
      <c r="ER154" s="835">
        <f>ER$135*EQ154</f>
        <v>-0.1</v>
      </c>
      <c r="ES154" s="835">
        <f>EP$135+(EP$135*ER154)</f>
        <v>7.02</v>
      </c>
      <c r="ET154" s="835">
        <f>ES154*ER81/10000</f>
        <v>1.398048814256833</v>
      </c>
      <c r="EU154" s="834"/>
      <c r="EV154" s="827" t="s">
        <v>417</v>
      </c>
      <c r="EW154" s="835">
        <f>'Générateur P.Durable 25ans'!$C$14/100</f>
        <v>0.5</v>
      </c>
      <c r="EX154" s="835">
        <f>EX$135*EW154</f>
        <v>-0.1</v>
      </c>
      <c r="EY154" s="835">
        <f>EV$135+(EV$135*EX154)</f>
        <v>0</v>
      </c>
      <c r="EZ154" s="835">
        <f>EY154*EX81/10000</f>
        <v>0</v>
      </c>
      <c r="FA154" s="834"/>
      <c r="FB154" s="827" t="s">
        <v>417</v>
      </c>
      <c r="FC154" s="835">
        <f>'Générateur P.Durable 25ans'!$C$14/100</f>
        <v>0.5</v>
      </c>
      <c r="FD154" s="835">
        <f>FD$135*FC154</f>
        <v>-0.1</v>
      </c>
      <c r="FE154" s="835">
        <f>FB$135+(FB$135*FD154)</f>
        <v>0</v>
      </c>
      <c r="FF154" s="835">
        <f>FE154*FD81/10000</f>
        <v>0</v>
      </c>
      <c r="FG154" s="834"/>
      <c r="FH154" s="827" t="s">
        <v>417</v>
      </c>
      <c r="FI154" s="835">
        <f>'Générateur P.Durable 25ans'!$C$14/100</f>
        <v>0.5</v>
      </c>
      <c r="FJ154" s="835">
        <f>FJ$135*FI154</f>
        <v>-2.5000000000000001E-2</v>
      </c>
      <c r="FK154" s="835">
        <f>FH$135+(FH$135*FJ154)</f>
        <v>0</v>
      </c>
      <c r="FL154" s="835">
        <f>FK154*FJ81/10000</f>
        <v>0</v>
      </c>
      <c r="FM154" s="834"/>
      <c r="FN154" s="827" t="s">
        <v>417</v>
      </c>
      <c r="FO154" s="835">
        <f>'Générateur P.Durable 25ans'!$C$14/100</f>
        <v>0.5</v>
      </c>
      <c r="FP154" s="835">
        <f>FP$135*FO154</f>
        <v>-0.1</v>
      </c>
      <c r="FQ154" s="835">
        <f>FN$135+(FN$135*FP154)</f>
        <v>0</v>
      </c>
      <c r="FR154" s="835">
        <f>FQ154*FP81/10000</f>
        <v>0</v>
      </c>
      <c r="FS154" s="834"/>
      <c r="FT154" s="827" t="s">
        <v>417</v>
      </c>
      <c r="FU154" s="835">
        <f>'Générateur P.Durable 25ans'!$C$14/100</f>
        <v>0.5</v>
      </c>
      <c r="FV154" s="835">
        <f>FV$135*FU154</f>
        <v>-0.1</v>
      </c>
      <c r="FW154" s="835">
        <f>FT$135+(FT$135*FV154)</f>
        <v>0</v>
      </c>
      <c r="FX154" s="835">
        <f>FW154*FV81/10000</f>
        <v>0</v>
      </c>
      <c r="FY154" s="834"/>
    </row>
    <row r="155" spans="1:181" x14ac:dyDescent="0.3">
      <c r="A155" s="19"/>
      <c r="B155" s="827" t="s">
        <v>416</v>
      </c>
      <c r="C155" s="835">
        <f>'Générateur P.Durable 25ans'!$C$15/100</f>
        <v>1</v>
      </c>
      <c r="D155" s="835">
        <f>D$135*C155</f>
        <v>-0.2</v>
      </c>
      <c r="E155" s="835">
        <f>B$135+(B$135*D155)</f>
        <v>6.24</v>
      </c>
      <c r="F155" s="835">
        <f>E155*D82/10000</f>
        <v>0</v>
      </c>
      <c r="G155" s="834"/>
      <c r="H155" s="827" t="s">
        <v>416</v>
      </c>
      <c r="I155" s="835">
        <f>'Générateur P.Durable 25ans'!$C$15/100</f>
        <v>1</v>
      </c>
      <c r="J155" s="835">
        <f>J$135*I155</f>
        <v>-0.2</v>
      </c>
      <c r="K155" s="835">
        <f>H$135+(H$135*J155)</f>
        <v>8</v>
      </c>
      <c r="L155" s="835">
        <f>K155*J82/10000</f>
        <v>0.21275320051606036</v>
      </c>
      <c r="M155" s="834"/>
      <c r="N155" s="827" t="s">
        <v>416</v>
      </c>
      <c r="O155" s="835">
        <f>'Générateur P.Durable 25ans'!$C$15/100</f>
        <v>1</v>
      </c>
      <c r="P155" s="835">
        <f>P$135*O155</f>
        <v>-0.2</v>
      </c>
      <c r="Q155" s="835">
        <f>N$135+(N$135*P155)</f>
        <v>6.8</v>
      </c>
      <c r="R155" s="835">
        <f>Q155*P82/10000</f>
        <v>0.36585802804526707</v>
      </c>
      <c r="S155" s="834"/>
      <c r="T155" s="827" t="s">
        <v>416</v>
      </c>
      <c r="U155" s="835">
        <f>'Générateur P.Durable 25ans'!$C$15/100</f>
        <v>1</v>
      </c>
      <c r="V155" s="835">
        <f>V$135*U155</f>
        <v>-0.05</v>
      </c>
      <c r="W155" s="835">
        <f>T$135+(T$135*V155)</f>
        <v>9.0250000000000004</v>
      </c>
      <c r="X155" s="835">
        <f>W155*V82/10000</f>
        <v>0.72299642564838074</v>
      </c>
      <c r="Y155" s="834"/>
      <c r="Z155" s="827" t="s">
        <v>416</v>
      </c>
      <c r="AA155" s="835">
        <f>'Générateur P.Durable 25ans'!$C$15/100</f>
        <v>1</v>
      </c>
      <c r="AB155" s="835">
        <f>AB$135*AA155</f>
        <v>-0.2</v>
      </c>
      <c r="AC155" s="835">
        <f>Z$135+(Z$135*AB155)</f>
        <v>6.24</v>
      </c>
      <c r="AD155" s="835">
        <f>AC155*AB82/10000</f>
        <v>0.65015235369573177</v>
      </c>
      <c r="AE155" s="834"/>
      <c r="AF155" s="827" t="s">
        <v>416</v>
      </c>
      <c r="AG155" s="835">
        <f>'Générateur P.Durable 25ans'!$C$15/100</f>
        <v>1</v>
      </c>
      <c r="AH155" s="835">
        <f>AH$135*AG155</f>
        <v>-0.2</v>
      </c>
      <c r="AI155" s="835">
        <f>AF$135+(AF$135*AH155)</f>
        <v>8</v>
      </c>
      <c r="AJ155" s="835">
        <f>AI155*AH82/10000</f>
        <v>1.0012318707821857</v>
      </c>
      <c r="AK155" s="834"/>
      <c r="AL155" s="827" t="s">
        <v>416</v>
      </c>
      <c r="AM155" s="835">
        <f>'Générateur P.Durable 25ans'!$C$15/100</f>
        <v>1</v>
      </c>
      <c r="AN155" s="835">
        <f>AN$135*AM155</f>
        <v>-0.2</v>
      </c>
      <c r="AO155" s="835">
        <f>AL$135+(AL$135*AN155)</f>
        <v>6.8</v>
      </c>
      <c r="AP155" s="835">
        <f>AO155*AN82/10000</f>
        <v>0.96984024914038458</v>
      </c>
      <c r="AQ155" s="834"/>
      <c r="AR155" s="827" t="s">
        <v>416</v>
      </c>
      <c r="AS155" s="835">
        <f>'Générateur P.Durable 25ans'!$C$15/100</f>
        <v>1</v>
      </c>
      <c r="AT155" s="835">
        <f>AT$135*AS155</f>
        <v>-0.05</v>
      </c>
      <c r="AU155" s="835">
        <f>AR$135+(AR$135*AT155)</f>
        <v>9.0250000000000004</v>
      </c>
      <c r="AV155" s="835">
        <f>AU155*AT82/10000</f>
        <v>1.4138936089320866</v>
      </c>
      <c r="AW155" s="834"/>
      <c r="AX155" s="827" t="s">
        <v>416</v>
      </c>
      <c r="AY155" s="835">
        <f>'Générateur P.Durable 25ans'!$C$15/100</f>
        <v>1</v>
      </c>
      <c r="AZ155" s="835">
        <f>AZ$135*AY155</f>
        <v>-0.2</v>
      </c>
      <c r="BA155" s="835">
        <f>AX$135+(AX$135*AZ155)</f>
        <v>6.24</v>
      </c>
      <c r="BB155" s="835">
        <f>BA155*AZ82/10000</f>
        <v>1.0459918331485021</v>
      </c>
      <c r="BC155" s="834"/>
      <c r="BD155" s="827" t="s">
        <v>416</v>
      </c>
      <c r="BE155" s="835">
        <f>'Générateur P.Durable 25ans'!$C$15/100</f>
        <v>1</v>
      </c>
      <c r="BF155" s="835">
        <f>BF$135*BE155</f>
        <v>-0.2</v>
      </c>
      <c r="BG155" s="835">
        <f>BD$135+(BD$135*BF155)</f>
        <v>8</v>
      </c>
      <c r="BH155" s="835">
        <f>BG155*BF82/10000</f>
        <v>1.4079742845229977</v>
      </c>
      <c r="BI155" s="834"/>
      <c r="BJ155" s="827" t="s">
        <v>416</v>
      </c>
      <c r="BK155" s="835">
        <f>'Générateur P.Durable 25ans'!$C$15/100</f>
        <v>1</v>
      </c>
      <c r="BL155" s="835">
        <f>BL$135*BK155</f>
        <v>-0.2</v>
      </c>
      <c r="BM155" s="835">
        <f>BJ$135+(BJ$135*BL155)</f>
        <v>6.8</v>
      </c>
      <c r="BN155" s="835">
        <f>BM155*BL82/10000</f>
        <v>1.2394999591653859</v>
      </c>
      <c r="BO155" s="834"/>
      <c r="BP155" s="827" t="s">
        <v>416</v>
      </c>
      <c r="BQ155" s="835">
        <f>'Générateur P.Durable 25ans'!$C$15/100</f>
        <v>1</v>
      </c>
      <c r="BR155" s="835">
        <f>BR$135*BQ155</f>
        <v>-0.05</v>
      </c>
      <c r="BS155" s="835">
        <f>BP$135+(BP$135*BR155)</f>
        <v>9.0250000000000004</v>
      </c>
      <c r="BT155" s="835">
        <f>BS155*BR82/10000</f>
        <v>1.6870969894742713</v>
      </c>
      <c r="BU155" s="834"/>
      <c r="BV155" s="827" t="s">
        <v>416</v>
      </c>
      <c r="BW155" s="835">
        <f>'Générateur P.Durable 25ans'!$C$15/100</f>
        <v>1</v>
      </c>
      <c r="BX155" s="835">
        <f>BX$135*BW155</f>
        <v>-0.2</v>
      </c>
      <c r="BY155" s="835">
        <f>BV$135+(BV$135*BX155)</f>
        <v>6.24</v>
      </c>
      <c r="BZ155" s="835">
        <f>BY155*BX82/10000</f>
        <v>1.1878168573426866</v>
      </c>
      <c r="CA155" s="834"/>
      <c r="CB155" s="827" t="s">
        <v>416</v>
      </c>
      <c r="CC155" s="835">
        <f>'Générateur P.Durable 25ans'!$C$15/100</f>
        <v>1</v>
      </c>
      <c r="CD155" s="835">
        <f>CD$135*CC155</f>
        <v>-0.2</v>
      </c>
      <c r="CE155" s="835">
        <f>CB$135+(CB$135*CD155)</f>
        <v>8</v>
      </c>
      <c r="CF155" s="835">
        <f>CE155*CD82/10000</f>
        <v>1.5427922531717784</v>
      </c>
      <c r="CG155" s="834"/>
      <c r="CH155" s="827" t="s">
        <v>416</v>
      </c>
      <c r="CI155" s="835">
        <f>'Générateur P.Durable 25ans'!$C$15/100</f>
        <v>1</v>
      </c>
      <c r="CJ155" s="835">
        <f>CJ$135*CI155</f>
        <v>-0.2</v>
      </c>
      <c r="CK155" s="835">
        <f>CH$135+(CH$135*CJ155)</f>
        <v>6.8</v>
      </c>
      <c r="CL155" s="835">
        <f>CK155*CJ82/10000</f>
        <v>1.3236798987641543</v>
      </c>
      <c r="CM155" s="834"/>
      <c r="CN155" s="827" t="s">
        <v>416</v>
      </c>
      <c r="CO155" s="835">
        <f>'Générateur P.Durable 25ans'!$C$15/100</f>
        <v>1</v>
      </c>
      <c r="CP155" s="835">
        <f>CP$135*CO155</f>
        <v>-0.05</v>
      </c>
      <c r="CQ155" s="835">
        <f>CN$135+(CN$135*CP155)</f>
        <v>9.0250000000000004</v>
      </c>
      <c r="CR155" s="835">
        <f>CQ155*CP82/10000</f>
        <v>1.7686067865980628</v>
      </c>
      <c r="CS155" s="834"/>
      <c r="CT155" s="827" t="s">
        <v>416</v>
      </c>
      <c r="CU155" s="835">
        <f>'Générateur P.Durable 25ans'!$C$15/100</f>
        <v>1</v>
      </c>
      <c r="CV155" s="835">
        <f>CV$135*CU155</f>
        <v>-0.2</v>
      </c>
      <c r="CW155" s="835">
        <f>CT$135+(CT$135*CV155)</f>
        <v>6.24</v>
      </c>
      <c r="CX155" s="835">
        <f>CW155*CV82/10000</f>
        <v>1.2287273414431013</v>
      </c>
      <c r="CY155" s="834"/>
      <c r="CZ155" s="827" t="s">
        <v>416</v>
      </c>
      <c r="DA155" s="835">
        <f>'Générateur P.Durable 25ans'!$C$15/100</f>
        <v>1</v>
      </c>
      <c r="DB155" s="835">
        <f>DB$135*DA155</f>
        <v>-0.2</v>
      </c>
      <c r="DC155" s="835">
        <f>CZ$135+(CZ$135*DB155)</f>
        <v>8</v>
      </c>
      <c r="DD155" s="835">
        <f>DC155*DB82/10000</f>
        <v>1.5807279023845744</v>
      </c>
      <c r="DE155" s="834"/>
      <c r="DF155" s="827" t="s">
        <v>416</v>
      </c>
      <c r="DG155" s="835">
        <f>'Générateur P.Durable 25ans'!$C$15/100</f>
        <v>1</v>
      </c>
      <c r="DH155" s="835">
        <f>DH$135*DG155</f>
        <v>-0.2</v>
      </c>
      <c r="DI155" s="835">
        <f>DF$135+(DF$135*DH155)</f>
        <v>6.8</v>
      </c>
      <c r="DJ155" s="835">
        <f>DI155*DH82/10000</f>
        <v>1.3469410403054789</v>
      </c>
      <c r="DK155" s="834"/>
      <c r="DL155" s="827" t="s">
        <v>416</v>
      </c>
      <c r="DM155" s="835">
        <f>'Générateur P.Durable 25ans'!$C$15/100</f>
        <v>1</v>
      </c>
      <c r="DN155" s="835">
        <f>DN$135*DM155</f>
        <v>-0.05</v>
      </c>
      <c r="DO155" s="835">
        <f>DL$135+(DL$135*DN155)</f>
        <v>9.0250000000000004</v>
      </c>
      <c r="DP155" s="835">
        <f>DO155*DN82/10000</f>
        <v>1.7908352467760738</v>
      </c>
      <c r="DQ155" s="834"/>
      <c r="DR155" s="827" t="s">
        <v>416</v>
      </c>
      <c r="DS155" s="835">
        <f>'Générateur P.Durable 25ans'!$C$15/100</f>
        <v>1</v>
      </c>
      <c r="DT155" s="835">
        <f>DT$135*DS155</f>
        <v>-0.2</v>
      </c>
      <c r="DU155" s="835">
        <f>DR$135+(DR$135*DT155)</f>
        <v>6.24</v>
      </c>
      <c r="DV155" s="835">
        <f>DU155*DT82/10000</f>
        <v>1.239778127216173</v>
      </c>
      <c r="DW155" s="834"/>
      <c r="DX155" s="827" t="s">
        <v>416</v>
      </c>
      <c r="DY155" s="835">
        <f>'Générateur P.Durable 25ans'!$C$15/100</f>
        <v>1</v>
      </c>
      <c r="DZ155" s="835">
        <f>DZ$135*DY155</f>
        <v>-0.2</v>
      </c>
      <c r="EA155" s="835">
        <f>DX$135+(DX$135*DZ155)</f>
        <v>8</v>
      </c>
      <c r="EB155" s="835">
        <f>EA155*DZ82/10000</f>
        <v>1.5909048635842882</v>
      </c>
      <c r="EC155" s="834"/>
      <c r="ED155" s="827" t="s">
        <v>416</v>
      </c>
      <c r="EE155" s="835">
        <f>'Générateur P.Durable 25ans'!$C$15/100</f>
        <v>1</v>
      </c>
      <c r="EF155" s="835">
        <f>EF$135*EE155</f>
        <v>-0.2</v>
      </c>
      <c r="EG155" s="835">
        <f>ED$135+(ED$135*EF155)</f>
        <v>6.8</v>
      </c>
      <c r="EH155" s="835">
        <f>EG155*EF82/10000</f>
        <v>1.3531504456182113</v>
      </c>
      <c r="EI155" s="834"/>
      <c r="EJ155" s="827" t="s">
        <v>416</v>
      </c>
      <c r="EK155" s="835">
        <f>'Générateur P.Durable 25ans'!$C$15/100</f>
        <v>1</v>
      </c>
      <c r="EL155" s="835">
        <f>EL$135*EK155</f>
        <v>-0.05</v>
      </c>
      <c r="EM155" s="835">
        <f>EJ$135+(EJ$135*EL155)</f>
        <v>9.0250000000000004</v>
      </c>
      <c r="EN155" s="835">
        <f>EM155*EL82/10000</f>
        <v>1.7967478835294857</v>
      </c>
      <c r="EO155" s="834"/>
      <c r="EP155" s="827" t="s">
        <v>416</v>
      </c>
      <c r="EQ155" s="835">
        <f>'Générateur P.Durable 25ans'!$C$15/100</f>
        <v>1</v>
      </c>
      <c r="ER155" s="835">
        <f>ER$135*EQ155</f>
        <v>-0.2</v>
      </c>
      <c r="ES155" s="835">
        <f>EP$135+(EP$135*ER155)</f>
        <v>6.24</v>
      </c>
      <c r="ET155" s="835">
        <f>ES155*ER82/10000</f>
        <v>1.242710057117185</v>
      </c>
      <c r="EU155" s="834"/>
      <c r="EV155" s="827" t="s">
        <v>416</v>
      </c>
      <c r="EW155" s="835">
        <f>'Générateur P.Durable 25ans'!$C$15/100</f>
        <v>1</v>
      </c>
      <c r="EX155" s="835">
        <f>EX$135*EW155</f>
        <v>-0.2</v>
      </c>
      <c r="EY155" s="835">
        <f>EV$135+(EV$135*EX155)</f>
        <v>0</v>
      </c>
      <c r="EZ155" s="835">
        <f>EY155*EX82/10000</f>
        <v>0</v>
      </c>
      <c r="FA155" s="834"/>
      <c r="FB155" s="827" t="s">
        <v>416</v>
      </c>
      <c r="FC155" s="835">
        <f>'Générateur P.Durable 25ans'!$C$15/100</f>
        <v>1</v>
      </c>
      <c r="FD155" s="835">
        <f>FD$135*FC155</f>
        <v>-0.2</v>
      </c>
      <c r="FE155" s="835">
        <f>FB$135+(FB$135*FD155)</f>
        <v>0</v>
      </c>
      <c r="FF155" s="835">
        <f>FE155*FD82/10000</f>
        <v>0</v>
      </c>
      <c r="FG155" s="834"/>
      <c r="FH155" s="827" t="s">
        <v>416</v>
      </c>
      <c r="FI155" s="835">
        <f>'Générateur P.Durable 25ans'!$C$15/100</f>
        <v>1</v>
      </c>
      <c r="FJ155" s="835">
        <f>FJ$135*FI155</f>
        <v>-0.05</v>
      </c>
      <c r="FK155" s="835">
        <f>FH$135+(FH$135*FJ155)</f>
        <v>0</v>
      </c>
      <c r="FL155" s="835">
        <f>FK155*FJ82/10000</f>
        <v>0</v>
      </c>
      <c r="FM155" s="834"/>
      <c r="FN155" s="827" t="s">
        <v>416</v>
      </c>
      <c r="FO155" s="835">
        <f>'Générateur P.Durable 25ans'!$C$15/100</f>
        <v>1</v>
      </c>
      <c r="FP155" s="835">
        <f>FP$135*FO155</f>
        <v>-0.2</v>
      </c>
      <c r="FQ155" s="835">
        <f>FN$135+(FN$135*FP155)</f>
        <v>0</v>
      </c>
      <c r="FR155" s="835">
        <f>FQ155*FP82/10000</f>
        <v>0</v>
      </c>
      <c r="FS155" s="834"/>
      <c r="FT155" s="827" t="s">
        <v>416</v>
      </c>
      <c r="FU155" s="835">
        <f>'Générateur P.Durable 25ans'!$C$15/100</f>
        <v>1</v>
      </c>
      <c r="FV155" s="835">
        <f>FV$135*FU155</f>
        <v>-0.2</v>
      </c>
      <c r="FW155" s="835">
        <f>FT$135+(FT$135*FV155)</f>
        <v>0</v>
      </c>
      <c r="FX155" s="835">
        <f>FW155*FV82/10000</f>
        <v>0</v>
      </c>
      <c r="FY155" s="834"/>
    </row>
    <row r="156" spans="1:181" x14ac:dyDescent="0.3">
      <c r="A156" s="19"/>
      <c r="B156" s="827" t="s">
        <v>415</v>
      </c>
      <c r="C156" s="835">
        <f>'Générateur P.Durable 25ans'!$C$16/100</f>
        <v>1.5</v>
      </c>
      <c r="D156" s="835">
        <f>D$135*C156</f>
        <v>-0.30000000000000004</v>
      </c>
      <c r="E156" s="835">
        <f>B$135+(B$135*D156)</f>
        <v>5.4599999999999991</v>
      </c>
      <c r="F156" s="835">
        <f>E156*D83/10000</f>
        <v>0</v>
      </c>
      <c r="G156" s="834"/>
      <c r="H156" s="827" t="s">
        <v>415</v>
      </c>
      <c r="I156" s="835">
        <f>'Générateur P.Durable 25ans'!$C$16/100</f>
        <v>1.5</v>
      </c>
      <c r="J156" s="835">
        <f>J$135*I156</f>
        <v>-0.30000000000000004</v>
      </c>
      <c r="K156" s="835">
        <f>H$135+(H$135*J156)</f>
        <v>7</v>
      </c>
      <c r="L156" s="835">
        <f>K156*J83/10000</f>
        <v>0.18615905045155282</v>
      </c>
      <c r="M156" s="834"/>
      <c r="N156" s="827" t="s">
        <v>415</v>
      </c>
      <c r="O156" s="835">
        <f>'Générateur P.Durable 25ans'!$C$16/100</f>
        <v>1.5</v>
      </c>
      <c r="P156" s="835">
        <f>P$135*O156</f>
        <v>-0.30000000000000004</v>
      </c>
      <c r="Q156" s="835">
        <f>N$135+(N$135*P156)</f>
        <v>5.9499999999999993</v>
      </c>
      <c r="R156" s="835">
        <f>Q156*P83/10000</f>
        <v>0.32012577453960867</v>
      </c>
      <c r="S156" s="834"/>
      <c r="T156" s="827" t="s">
        <v>415</v>
      </c>
      <c r="U156" s="835">
        <f>'Générateur P.Durable 25ans'!$C$16/100</f>
        <v>1.5</v>
      </c>
      <c r="V156" s="835">
        <f>V$135*U156</f>
        <v>-7.5000000000000011E-2</v>
      </c>
      <c r="W156" s="835">
        <f>T$135+(T$135*V156)</f>
        <v>8.7874999999999996</v>
      </c>
      <c r="X156" s="835">
        <f>W156*V83/10000</f>
        <v>0.70397020392079168</v>
      </c>
      <c r="Y156" s="834"/>
      <c r="Z156" s="827" t="s">
        <v>415</v>
      </c>
      <c r="AA156" s="835">
        <f>'Générateur P.Durable 25ans'!$C$16/100</f>
        <v>1.5</v>
      </c>
      <c r="AB156" s="835">
        <f>AB$135*AA156</f>
        <v>-0.30000000000000004</v>
      </c>
      <c r="AC156" s="835">
        <f>Z$135+(Z$135*AB156)</f>
        <v>5.4599999999999991</v>
      </c>
      <c r="AD156" s="835">
        <f>AC156*AB83/10000</f>
        <v>0.5688833094837652</v>
      </c>
      <c r="AE156" s="834"/>
      <c r="AF156" s="827" t="s">
        <v>415</v>
      </c>
      <c r="AG156" s="835">
        <f>'Générateur P.Durable 25ans'!$C$16/100</f>
        <v>1.5</v>
      </c>
      <c r="AH156" s="835">
        <f>AH$135*AG156</f>
        <v>-0.30000000000000004</v>
      </c>
      <c r="AI156" s="835">
        <f>AF$135+(AF$135*AH156)</f>
        <v>7</v>
      </c>
      <c r="AJ156" s="835">
        <f>AI156*AH83/10000</f>
        <v>0.87607788693441235</v>
      </c>
      <c r="AK156" s="834"/>
      <c r="AL156" s="827" t="s">
        <v>415</v>
      </c>
      <c r="AM156" s="835">
        <f>'Générateur P.Durable 25ans'!$C$16/100</f>
        <v>1.5</v>
      </c>
      <c r="AN156" s="835">
        <f>AN$135*AM156</f>
        <v>-0.30000000000000004</v>
      </c>
      <c r="AO156" s="835">
        <f>AL$135+(AL$135*AN156)</f>
        <v>5.9499999999999993</v>
      </c>
      <c r="AP156" s="835">
        <f>AO156*AN83/10000</f>
        <v>0.84861021799783631</v>
      </c>
      <c r="AQ156" s="834"/>
      <c r="AR156" s="827" t="s">
        <v>415</v>
      </c>
      <c r="AS156" s="835">
        <f>'Générateur P.Durable 25ans'!$C$16/100</f>
        <v>1.5</v>
      </c>
      <c r="AT156" s="835">
        <f>AT$135*AS156</f>
        <v>-7.5000000000000011E-2</v>
      </c>
      <c r="AU156" s="835">
        <f>AR$135+(AR$135*AT156)</f>
        <v>8.7874999999999996</v>
      </c>
      <c r="AV156" s="835">
        <f>AU156*AT83/10000</f>
        <v>1.3766858823812422</v>
      </c>
      <c r="AW156" s="834"/>
      <c r="AX156" s="827" t="s">
        <v>415</v>
      </c>
      <c r="AY156" s="835">
        <f>'Générateur P.Durable 25ans'!$C$16/100</f>
        <v>1.5</v>
      </c>
      <c r="AZ156" s="835">
        <f>AZ$135*AY156</f>
        <v>-0.30000000000000004</v>
      </c>
      <c r="BA156" s="835">
        <f>AX$135+(AX$135*AZ156)</f>
        <v>5.4599999999999991</v>
      </c>
      <c r="BB156" s="835">
        <f>BA156*AZ83/10000</f>
        <v>0.91524285400493899</v>
      </c>
      <c r="BC156" s="834"/>
      <c r="BD156" s="827" t="s">
        <v>415</v>
      </c>
      <c r="BE156" s="835">
        <f>'Générateur P.Durable 25ans'!$C$16/100</f>
        <v>1.5</v>
      </c>
      <c r="BF156" s="835">
        <f>BF$135*BE156</f>
        <v>-0.30000000000000004</v>
      </c>
      <c r="BG156" s="835">
        <f>BD$135+(BD$135*BF156)</f>
        <v>7</v>
      </c>
      <c r="BH156" s="835">
        <f>BG156*BF83/10000</f>
        <v>1.2319774989576231</v>
      </c>
      <c r="BI156" s="834"/>
      <c r="BJ156" s="827" t="s">
        <v>415</v>
      </c>
      <c r="BK156" s="835">
        <f>'Générateur P.Durable 25ans'!$C$16/100</f>
        <v>1.5</v>
      </c>
      <c r="BL156" s="835">
        <f>BL$135*BK156</f>
        <v>-0.30000000000000004</v>
      </c>
      <c r="BM156" s="835">
        <f>BJ$135+(BJ$135*BL156)</f>
        <v>5.9499999999999993</v>
      </c>
      <c r="BN156" s="835">
        <f>BM156*BL83/10000</f>
        <v>1.0845624642697127</v>
      </c>
      <c r="BO156" s="834"/>
      <c r="BP156" s="827" t="s">
        <v>415</v>
      </c>
      <c r="BQ156" s="835">
        <f>'Générateur P.Durable 25ans'!$C$16/100</f>
        <v>1.5</v>
      </c>
      <c r="BR156" s="835">
        <f>BR$135*BQ156</f>
        <v>-7.5000000000000011E-2</v>
      </c>
      <c r="BS156" s="835">
        <f>BP$135+(BP$135*BR156)</f>
        <v>8.7874999999999996</v>
      </c>
      <c r="BT156" s="835">
        <f>BS156*BR83/10000</f>
        <v>1.6426997002775798</v>
      </c>
      <c r="BU156" s="834"/>
      <c r="BV156" s="827" t="s">
        <v>415</v>
      </c>
      <c r="BW156" s="835">
        <f>'Générateur P.Durable 25ans'!$C$16/100</f>
        <v>1.5</v>
      </c>
      <c r="BX156" s="835">
        <f>BX$135*BW156</f>
        <v>-0.30000000000000004</v>
      </c>
      <c r="BY156" s="835">
        <f>BV$135+(BV$135*BX156)</f>
        <v>5.4599999999999991</v>
      </c>
      <c r="BZ156" s="835">
        <f>BY156*BX83/10000</f>
        <v>1.0393397501748507</v>
      </c>
      <c r="CA156" s="834"/>
      <c r="CB156" s="827" t="s">
        <v>415</v>
      </c>
      <c r="CC156" s="835">
        <f>'Générateur P.Durable 25ans'!$C$16/100</f>
        <v>1.5</v>
      </c>
      <c r="CD156" s="835">
        <f>CD$135*CC156</f>
        <v>-0.30000000000000004</v>
      </c>
      <c r="CE156" s="835">
        <f>CB$135+(CB$135*CD156)</f>
        <v>7</v>
      </c>
      <c r="CF156" s="835">
        <f>CE156*CD83/10000</f>
        <v>1.3499432215253062</v>
      </c>
      <c r="CG156" s="834"/>
      <c r="CH156" s="827" t="s">
        <v>415</v>
      </c>
      <c r="CI156" s="835">
        <f>'Générateur P.Durable 25ans'!$C$16/100</f>
        <v>1.5</v>
      </c>
      <c r="CJ156" s="835">
        <f>CJ$135*CI156</f>
        <v>-0.30000000000000004</v>
      </c>
      <c r="CK156" s="835">
        <f>CH$135+(CH$135*CJ156)</f>
        <v>5.9499999999999993</v>
      </c>
      <c r="CL156" s="835">
        <f>CK156*CJ83/10000</f>
        <v>1.1582199114186349</v>
      </c>
      <c r="CM156" s="834"/>
      <c r="CN156" s="827" t="s">
        <v>415</v>
      </c>
      <c r="CO156" s="835">
        <f>'Générateur P.Durable 25ans'!$C$16/100</f>
        <v>1.5</v>
      </c>
      <c r="CP156" s="835">
        <f>CP$135*CO156</f>
        <v>-7.5000000000000011E-2</v>
      </c>
      <c r="CQ156" s="835">
        <f>CN$135+(CN$135*CP156)</f>
        <v>8.7874999999999996</v>
      </c>
      <c r="CR156" s="835">
        <f>CQ156*CP83/10000</f>
        <v>1.7220645027402193</v>
      </c>
      <c r="CS156" s="834"/>
      <c r="CT156" s="827" t="s">
        <v>415</v>
      </c>
      <c r="CU156" s="835">
        <f>'Générateur P.Durable 25ans'!$C$16/100</f>
        <v>1.5</v>
      </c>
      <c r="CV156" s="835">
        <f>CV$135*CU156</f>
        <v>-0.30000000000000004</v>
      </c>
      <c r="CW156" s="835">
        <f>CT$135+(CT$135*CV156)</f>
        <v>5.4599999999999991</v>
      </c>
      <c r="CX156" s="835">
        <f>CW156*CV83/10000</f>
        <v>1.0751364237627132</v>
      </c>
      <c r="CY156" s="834"/>
      <c r="CZ156" s="827" t="s">
        <v>415</v>
      </c>
      <c r="DA156" s="835">
        <f>'Générateur P.Durable 25ans'!$C$16/100</f>
        <v>1.5</v>
      </c>
      <c r="DB156" s="835">
        <f>DB$135*DA156</f>
        <v>-0.30000000000000004</v>
      </c>
      <c r="DC156" s="835">
        <f>CZ$135+(CZ$135*DB156)</f>
        <v>7</v>
      </c>
      <c r="DD156" s="835">
        <f>DC156*DB83/10000</f>
        <v>1.3831369145865027</v>
      </c>
      <c r="DE156" s="834"/>
      <c r="DF156" s="827" t="s">
        <v>415</v>
      </c>
      <c r="DG156" s="835">
        <f>'Générateur P.Durable 25ans'!$C$16/100</f>
        <v>1.5</v>
      </c>
      <c r="DH156" s="835">
        <f>DH$135*DG156</f>
        <v>-0.30000000000000004</v>
      </c>
      <c r="DI156" s="835">
        <f>DF$135+(DF$135*DH156)</f>
        <v>5.9499999999999993</v>
      </c>
      <c r="DJ156" s="835">
        <f>DI156*DH83/10000</f>
        <v>1.178573410267294</v>
      </c>
      <c r="DK156" s="834"/>
      <c r="DL156" s="827" t="s">
        <v>415</v>
      </c>
      <c r="DM156" s="835">
        <f>'Générateur P.Durable 25ans'!$C$16/100</f>
        <v>1.5</v>
      </c>
      <c r="DN156" s="835">
        <f>DN$135*DM156</f>
        <v>-7.5000000000000011E-2</v>
      </c>
      <c r="DO156" s="835">
        <f>DL$135+(DL$135*DN156)</f>
        <v>8.7874999999999996</v>
      </c>
      <c r="DP156" s="835">
        <f>DO156*DN83/10000</f>
        <v>1.7437080034398611</v>
      </c>
      <c r="DQ156" s="834"/>
      <c r="DR156" s="827" t="s">
        <v>415</v>
      </c>
      <c r="DS156" s="835">
        <f>'Générateur P.Durable 25ans'!$C$16/100</f>
        <v>1.5</v>
      </c>
      <c r="DT156" s="835">
        <f>DT$135*DS156</f>
        <v>-0.30000000000000004</v>
      </c>
      <c r="DU156" s="835">
        <f>DR$135+(DR$135*DT156)</f>
        <v>5.4599999999999991</v>
      </c>
      <c r="DV156" s="835">
        <f>DU156*DT83/10000</f>
        <v>1.0848058613141511</v>
      </c>
      <c r="DW156" s="834"/>
      <c r="DX156" s="827" t="s">
        <v>415</v>
      </c>
      <c r="DY156" s="835">
        <f>'Générateur P.Durable 25ans'!$C$16/100</f>
        <v>1.5</v>
      </c>
      <c r="DZ156" s="835">
        <f>DZ$135*DY156</f>
        <v>-0.30000000000000004</v>
      </c>
      <c r="EA156" s="835">
        <f>DX$135+(DX$135*DZ156)</f>
        <v>7</v>
      </c>
      <c r="EB156" s="835">
        <f>EA156*DZ83/10000</f>
        <v>1.3920417556362521</v>
      </c>
      <c r="EC156" s="834"/>
      <c r="ED156" s="827" t="s">
        <v>415</v>
      </c>
      <c r="EE156" s="835">
        <f>'Générateur P.Durable 25ans'!$C$16/100</f>
        <v>1.5</v>
      </c>
      <c r="EF156" s="835">
        <f>EF$135*EE156</f>
        <v>-0.30000000000000004</v>
      </c>
      <c r="EG156" s="835">
        <f>ED$135+(ED$135*EF156)</f>
        <v>5.9499999999999993</v>
      </c>
      <c r="EH156" s="835">
        <f>EG156*EF83/10000</f>
        <v>1.1840066399159346</v>
      </c>
      <c r="EI156" s="834"/>
      <c r="EJ156" s="827" t="s">
        <v>415</v>
      </c>
      <c r="EK156" s="835">
        <f>'Générateur P.Durable 25ans'!$C$16/100</f>
        <v>1.5</v>
      </c>
      <c r="EL156" s="835">
        <f>EL$135*EK156</f>
        <v>-7.5000000000000011E-2</v>
      </c>
      <c r="EM156" s="835">
        <f>EJ$135+(EJ$135*EL156)</f>
        <v>8.7874999999999996</v>
      </c>
      <c r="EN156" s="835">
        <f>EM156*EL83/10000</f>
        <v>1.7494650444892359</v>
      </c>
      <c r="EO156" s="834"/>
      <c r="EP156" s="827" t="s">
        <v>415</v>
      </c>
      <c r="EQ156" s="835">
        <f>'Générateur P.Durable 25ans'!$C$16/100</f>
        <v>1.5</v>
      </c>
      <c r="ER156" s="835">
        <f>ER$135*EQ156</f>
        <v>-0.30000000000000004</v>
      </c>
      <c r="ES156" s="835">
        <f>EP$135+(EP$135*ER156)</f>
        <v>5.4599999999999991</v>
      </c>
      <c r="ET156" s="835">
        <f>ES156*ER83/10000</f>
        <v>1.0873712999775367</v>
      </c>
      <c r="EU156" s="834"/>
      <c r="EV156" s="827" t="s">
        <v>415</v>
      </c>
      <c r="EW156" s="835">
        <f>'Générateur P.Durable 25ans'!$C$16/100</f>
        <v>1.5</v>
      </c>
      <c r="EX156" s="835">
        <f>EX$135*EW156</f>
        <v>-0.30000000000000004</v>
      </c>
      <c r="EY156" s="835">
        <f>EV$135+(EV$135*EX156)</f>
        <v>0</v>
      </c>
      <c r="EZ156" s="835">
        <f>EY156*EX83/10000</f>
        <v>0</v>
      </c>
      <c r="FA156" s="834"/>
      <c r="FB156" s="827" t="s">
        <v>415</v>
      </c>
      <c r="FC156" s="835">
        <f>'Générateur P.Durable 25ans'!$C$16/100</f>
        <v>1.5</v>
      </c>
      <c r="FD156" s="835">
        <f>FD$135*FC156</f>
        <v>-0.30000000000000004</v>
      </c>
      <c r="FE156" s="835">
        <f>FB$135+(FB$135*FD156)</f>
        <v>0</v>
      </c>
      <c r="FF156" s="835">
        <f>FE156*FD83/10000</f>
        <v>0</v>
      </c>
      <c r="FG156" s="834"/>
      <c r="FH156" s="827" t="s">
        <v>415</v>
      </c>
      <c r="FI156" s="835">
        <f>'Générateur P.Durable 25ans'!$C$16/100</f>
        <v>1.5</v>
      </c>
      <c r="FJ156" s="835">
        <f>FJ$135*FI156</f>
        <v>-7.5000000000000011E-2</v>
      </c>
      <c r="FK156" s="835">
        <f>FH$135+(FH$135*FJ156)</f>
        <v>0</v>
      </c>
      <c r="FL156" s="835">
        <f>FK156*FJ83/10000</f>
        <v>0</v>
      </c>
      <c r="FM156" s="834"/>
      <c r="FN156" s="827" t="s">
        <v>415</v>
      </c>
      <c r="FO156" s="835">
        <f>'Générateur P.Durable 25ans'!$C$16/100</f>
        <v>1.5</v>
      </c>
      <c r="FP156" s="835">
        <f>FP$135*FO156</f>
        <v>-0.30000000000000004</v>
      </c>
      <c r="FQ156" s="835">
        <f>FN$135+(FN$135*FP156)</f>
        <v>0</v>
      </c>
      <c r="FR156" s="835">
        <f>FQ156*FP83/10000</f>
        <v>0</v>
      </c>
      <c r="FS156" s="834"/>
      <c r="FT156" s="827" t="s">
        <v>415</v>
      </c>
      <c r="FU156" s="835">
        <f>'Générateur P.Durable 25ans'!$C$16/100</f>
        <v>1.5</v>
      </c>
      <c r="FV156" s="835">
        <f>FV$135*FU156</f>
        <v>-0.30000000000000004</v>
      </c>
      <c r="FW156" s="835">
        <f>FT$135+(FT$135*FV156)</f>
        <v>0</v>
      </c>
      <c r="FX156" s="835">
        <f>FW156*FV83/10000</f>
        <v>0</v>
      </c>
      <c r="FY156" s="834"/>
    </row>
    <row r="157" spans="1:181" x14ac:dyDescent="0.3">
      <c r="A157" s="19"/>
      <c r="B157" s="827"/>
      <c r="C157" s="835"/>
      <c r="D157" s="835"/>
      <c r="E157" s="835"/>
      <c r="F157" s="835"/>
      <c r="G157" s="834"/>
      <c r="H157" s="827"/>
      <c r="I157" s="835"/>
      <c r="J157" s="835"/>
      <c r="K157" s="835"/>
      <c r="L157" s="835"/>
      <c r="M157" s="834"/>
      <c r="N157" s="827"/>
      <c r="O157" s="835"/>
      <c r="P157" s="835"/>
      <c r="Q157" s="835"/>
      <c r="R157" s="835"/>
      <c r="S157" s="834"/>
      <c r="T157" s="827"/>
      <c r="U157" s="835"/>
      <c r="V157" s="835"/>
      <c r="W157" s="835"/>
      <c r="X157" s="835"/>
      <c r="Y157" s="834"/>
      <c r="Z157" s="827"/>
      <c r="AA157" s="835"/>
      <c r="AB157" s="835"/>
      <c r="AC157" s="835"/>
      <c r="AD157" s="835"/>
      <c r="AE157" s="834"/>
      <c r="AF157" s="827"/>
      <c r="AG157" s="835"/>
      <c r="AH157" s="835"/>
      <c r="AI157" s="835"/>
      <c r="AJ157" s="835"/>
      <c r="AK157" s="834"/>
      <c r="AL157" s="827"/>
      <c r="AM157" s="835"/>
      <c r="AN157" s="835"/>
      <c r="AO157" s="835"/>
      <c r="AP157" s="835"/>
      <c r="AQ157" s="834"/>
      <c r="AR157" s="827"/>
      <c r="AS157" s="835"/>
      <c r="AT157" s="835"/>
      <c r="AU157" s="835"/>
      <c r="AV157" s="835"/>
      <c r="AW157" s="834"/>
      <c r="AX157" s="827"/>
      <c r="AY157" s="835"/>
      <c r="AZ157" s="835"/>
      <c r="BA157" s="835"/>
      <c r="BB157" s="835"/>
      <c r="BC157" s="834"/>
      <c r="BD157" s="827"/>
      <c r="BE157" s="835"/>
      <c r="BF157" s="835"/>
      <c r="BG157" s="835"/>
      <c r="BH157" s="835"/>
      <c r="BI157" s="834"/>
      <c r="BJ157" s="827"/>
      <c r="BK157" s="835"/>
      <c r="BL157" s="835"/>
      <c r="BM157" s="835"/>
      <c r="BN157" s="835"/>
      <c r="BO157" s="834"/>
      <c r="BP157" s="827"/>
      <c r="BQ157" s="835"/>
      <c r="BR157" s="835"/>
      <c r="BS157" s="835"/>
      <c r="BT157" s="835"/>
      <c r="BU157" s="834"/>
      <c r="BV157" s="827"/>
      <c r="BW157" s="835"/>
      <c r="BX157" s="835"/>
      <c r="BY157" s="835"/>
      <c r="BZ157" s="835"/>
      <c r="CA157" s="834"/>
      <c r="CB157" s="827"/>
      <c r="CC157" s="835"/>
      <c r="CD157" s="835"/>
      <c r="CE157" s="835"/>
      <c r="CF157" s="835"/>
      <c r="CG157" s="834"/>
      <c r="CH157" s="827"/>
      <c r="CI157" s="835"/>
      <c r="CJ157" s="835"/>
      <c r="CK157" s="835"/>
      <c r="CL157" s="835"/>
      <c r="CM157" s="834"/>
      <c r="CN157" s="827"/>
      <c r="CO157" s="835"/>
      <c r="CP157" s="835"/>
      <c r="CQ157" s="835"/>
      <c r="CR157" s="835"/>
      <c r="CS157" s="834"/>
      <c r="CT157" s="827"/>
      <c r="CU157" s="835"/>
      <c r="CV157" s="835"/>
      <c r="CW157" s="835"/>
      <c r="CX157" s="835"/>
      <c r="CY157" s="834"/>
      <c r="CZ157" s="827"/>
      <c r="DA157" s="835"/>
      <c r="DB157" s="835"/>
      <c r="DC157" s="835"/>
      <c r="DD157" s="835"/>
      <c r="DE157" s="834"/>
      <c r="DF157" s="827"/>
      <c r="DG157" s="835"/>
      <c r="DH157" s="835"/>
      <c r="DI157" s="835"/>
      <c r="DJ157" s="835"/>
      <c r="DK157" s="834"/>
      <c r="DL157" s="827"/>
      <c r="DM157" s="835"/>
      <c r="DN157" s="835"/>
      <c r="DO157" s="835"/>
      <c r="DP157" s="835"/>
      <c r="DQ157" s="834"/>
      <c r="DR157" s="827"/>
      <c r="DS157" s="835"/>
      <c r="DT157" s="835"/>
      <c r="DU157" s="835"/>
      <c r="DV157" s="835"/>
      <c r="DW157" s="834"/>
      <c r="DX157" s="827"/>
      <c r="DY157" s="835"/>
      <c r="DZ157" s="835"/>
      <c r="EA157" s="835"/>
      <c r="EB157" s="835"/>
      <c r="EC157" s="834"/>
      <c r="ED157" s="827"/>
      <c r="EE157" s="835"/>
      <c r="EF157" s="835"/>
      <c r="EG157" s="835"/>
      <c r="EH157" s="835"/>
      <c r="EI157" s="834"/>
      <c r="EJ157" s="827"/>
      <c r="EK157" s="835"/>
      <c r="EL157" s="835"/>
      <c r="EM157" s="835"/>
      <c r="EN157" s="835"/>
      <c r="EO157" s="834"/>
      <c r="EP157" s="827"/>
      <c r="EQ157" s="835"/>
      <c r="ER157" s="835"/>
      <c r="ES157" s="835"/>
      <c r="ET157" s="835"/>
      <c r="EU157" s="834"/>
      <c r="EV157" s="827"/>
      <c r="EW157" s="835"/>
      <c r="EX157" s="835"/>
      <c r="EY157" s="835"/>
      <c r="EZ157" s="835"/>
      <c r="FA157" s="834"/>
      <c r="FB157" s="827"/>
      <c r="FC157" s="835"/>
      <c r="FD157" s="835"/>
      <c r="FE157" s="835"/>
      <c r="FF157" s="835"/>
      <c r="FG157" s="834"/>
      <c r="FH157" s="827"/>
      <c r="FI157" s="835"/>
      <c r="FJ157" s="835"/>
      <c r="FK157" s="835"/>
      <c r="FL157" s="835"/>
      <c r="FM157" s="834"/>
      <c r="FN157" s="827"/>
      <c r="FO157" s="835"/>
      <c r="FP157" s="835"/>
      <c r="FQ157" s="835"/>
      <c r="FR157" s="835"/>
      <c r="FS157" s="834"/>
      <c r="FT157" s="827"/>
      <c r="FU157" s="835"/>
      <c r="FV157" s="835"/>
      <c r="FW157" s="835"/>
      <c r="FX157" s="835"/>
      <c r="FY157" s="834"/>
    </row>
    <row r="158" spans="1:181" x14ac:dyDescent="0.3">
      <c r="A158" s="19"/>
      <c r="B158" s="827" t="s">
        <v>445</v>
      </c>
      <c r="C158" s="835">
        <f>SUM(C139:C142)</f>
        <v>2.2999999999999998</v>
      </c>
      <c r="D158" s="835">
        <f>IF(C158&gt;1,1,C158)</f>
        <v>1</v>
      </c>
      <c r="E158" s="835">
        <f>IF(D70=1,B$135+D158*C135*B135,0)</f>
        <v>0</v>
      </c>
      <c r="F158" s="835">
        <f>D88*E158/10000</f>
        <v>0</v>
      </c>
      <c r="G158" s="834"/>
      <c r="H158" s="827" t="s">
        <v>445</v>
      </c>
      <c r="I158" s="835">
        <f>SUM(I139:I142)</f>
        <v>2.2999999999999998</v>
      </c>
      <c r="J158" s="835">
        <f>IF(I158&gt;1,1,I158)</f>
        <v>1</v>
      </c>
      <c r="K158" s="835">
        <f>IF(J70=1,H$135+J158*I135*H135,0)</f>
        <v>0</v>
      </c>
      <c r="L158" s="835">
        <f>J88*K158/10000</f>
        <v>0</v>
      </c>
      <c r="M158" s="834"/>
      <c r="N158" s="827" t="s">
        <v>445</v>
      </c>
      <c r="O158" s="835">
        <f>SUM(O139:O142)</f>
        <v>2.2999999999999998</v>
      </c>
      <c r="P158" s="835">
        <f>IF(O158&gt;1,1,O158)</f>
        <v>1</v>
      </c>
      <c r="Q158" s="835">
        <f>IF(P70=1,N$135+P158*O135*N135,0)</f>
        <v>0</v>
      </c>
      <c r="R158" s="835">
        <f>P88*Q158/10000</f>
        <v>0</v>
      </c>
      <c r="S158" s="834"/>
      <c r="T158" s="827" t="s">
        <v>445</v>
      </c>
      <c r="U158" s="835">
        <f>SUM(U139:U142)</f>
        <v>2.2999999999999998</v>
      </c>
      <c r="V158" s="835">
        <f>IF(U158&gt;1,1,U158)</f>
        <v>1</v>
      </c>
      <c r="W158" s="835">
        <f>IF(V70=1,T$135+V158*U135*T135,0)</f>
        <v>0</v>
      </c>
      <c r="X158" s="835">
        <f>V88*W158/10000</f>
        <v>0</v>
      </c>
      <c r="Y158" s="834"/>
      <c r="Z158" s="827" t="s">
        <v>445</v>
      </c>
      <c r="AA158" s="835">
        <f>SUM(AA139:AA142)</f>
        <v>2.2999999999999998</v>
      </c>
      <c r="AB158" s="835">
        <f>IF(AA158&gt;1,1,AA158)</f>
        <v>1</v>
      </c>
      <c r="AC158" s="835">
        <f>IF(AB70=1,Z$135+AB158*AA135*Z135,0)</f>
        <v>0</v>
      </c>
      <c r="AD158" s="835">
        <f>AB88*AC158/10000</f>
        <v>0</v>
      </c>
      <c r="AE158" s="834"/>
      <c r="AF158" s="827" t="s">
        <v>445</v>
      </c>
      <c r="AG158" s="835">
        <f>SUM(AG139:AG142)</f>
        <v>2.2999999999999998</v>
      </c>
      <c r="AH158" s="835">
        <f>IF(AG158&gt;1,1,AG158)</f>
        <v>1</v>
      </c>
      <c r="AI158" s="835">
        <f>IF(AH70=1,AF$135+AH158*AG135*AF135,0)</f>
        <v>0</v>
      </c>
      <c r="AJ158" s="835">
        <f>AH88*AI158/10000</f>
        <v>0</v>
      </c>
      <c r="AK158" s="834"/>
      <c r="AL158" s="827" t="s">
        <v>445</v>
      </c>
      <c r="AM158" s="835">
        <f>SUM(AM139:AM142)</f>
        <v>2.2999999999999998</v>
      </c>
      <c r="AN158" s="835">
        <f>IF(AM158&gt;1,1,AM158)</f>
        <v>1</v>
      </c>
      <c r="AO158" s="835">
        <f>IF(AN70=1,AL$135+AN158*AM135*AL135,0)</f>
        <v>0</v>
      </c>
      <c r="AP158" s="835">
        <f>AN88*AO158/10000</f>
        <v>0</v>
      </c>
      <c r="AQ158" s="834"/>
      <c r="AR158" s="827" t="s">
        <v>445</v>
      </c>
      <c r="AS158" s="835">
        <f>SUM(AS139:AS142)</f>
        <v>2.2999999999999998</v>
      </c>
      <c r="AT158" s="835">
        <f>IF(AS158&gt;1,1,AS158)</f>
        <v>1</v>
      </c>
      <c r="AU158" s="835">
        <f>IF(AT70=1,AR$135+AT158*AS135*AR135,0)</f>
        <v>0</v>
      </c>
      <c r="AV158" s="835">
        <f>AT88*AU158/10000</f>
        <v>0</v>
      </c>
      <c r="AW158" s="834"/>
      <c r="AX158" s="827" t="s">
        <v>445</v>
      </c>
      <c r="AY158" s="835">
        <f>SUM(AY139:AY142)</f>
        <v>2.2999999999999998</v>
      </c>
      <c r="AZ158" s="835">
        <f>IF(AY158&gt;1,1,AY158)</f>
        <v>1</v>
      </c>
      <c r="BA158" s="835">
        <f>IF(AZ70=1,AX$135+AZ158*AY135*AX135,0)</f>
        <v>0</v>
      </c>
      <c r="BB158" s="835">
        <f>AZ88*BA158/10000</f>
        <v>0</v>
      </c>
      <c r="BC158" s="834"/>
      <c r="BD158" s="827" t="s">
        <v>445</v>
      </c>
      <c r="BE158" s="835">
        <f>SUM(BE139:BE142)</f>
        <v>2.2999999999999998</v>
      </c>
      <c r="BF158" s="835">
        <f>IF(BE158&gt;1,1,BE158)</f>
        <v>1</v>
      </c>
      <c r="BG158" s="835">
        <f>IF(BF70=1,BD$135+BF158*BE135*BD135,0)</f>
        <v>0</v>
      </c>
      <c r="BH158" s="835">
        <f>BF88*BG158/10000</f>
        <v>0</v>
      </c>
      <c r="BI158" s="834"/>
      <c r="BJ158" s="827" t="s">
        <v>445</v>
      </c>
      <c r="BK158" s="835">
        <f>SUM(BK139:BK142)</f>
        <v>2.2999999999999998</v>
      </c>
      <c r="BL158" s="835">
        <f>IF(BK158&gt;1,1,BK158)</f>
        <v>1</v>
      </c>
      <c r="BM158" s="835">
        <f>IF(BL70=1,BJ$135+BL158*BK135*BJ135,0)</f>
        <v>0</v>
      </c>
      <c r="BN158" s="835">
        <f>BL88*BM158/10000</f>
        <v>0</v>
      </c>
      <c r="BO158" s="834"/>
      <c r="BP158" s="827" t="s">
        <v>445</v>
      </c>
      <c r="BQ158" s="835">
        <f>SUM(BQ139:BQ142)</f>
        <v>2.2999999999999998</v>
      </c>
      <c r="BR158" s="835">
        <f>IF(BQ158&gt;1,1,BQ158)</f>
        <v>1</v>
      </c>
      <c r="BS158" s="835">
        <f>IF(BR70=1,BP$135+BR158*BQ135*BP135,0)</f>
        <v>0</v>
      </c>
      <c r="BT158" s="835">
        <f>BR88*BS158/10000</f>
        <v>0</v>
      </c>
      <c r="BU158" s="834"/>
      <c r="BV158" s="827" t="s">
        <v>445</v>
      </c>
      <c r="BW158" s="835">
        <f>SUM(BW139:BW142)</f>
        <v>2.2999999999999998</v>
      </c>
      <c r="BX158" s="835">
        <f>IF(BW158&gt;1,1,BW158)</f>
        <v>1</v>
      </c>
      <c r="BY158" s="835">
        <f>IF(BX70=1,BV$135+BX158*BW135*BV135,0)</f>
        <v>0</v>
      </c>
      <c r="BZ158" s="835">
        <f>BX88*BY158/10000</f>
        <v>0</v>
      </c>
      <c r="CA158" s="834"/>
      <c r="CB158" s="827" t="s">
        <v>445</v>
      </c>
      <c r="CC158" s="835">
        <f>SUM(CC139:CC142)</f>
        <v>2.2999999999999998</v>
      </c>
      <c r="CD158" s="835">
        <f>IF(CC158&gt;1,1,CC158)</f>
        <v>1</v>
      </c>
      <c r="CE158" s="835">
        <f>IF(CD70=1,CB$135+CD158*CC135*CB135,0)</f>
        <v>0</v>
      </c>
      <c r="CF158" s="835">
        <f>CD88*CE158/10000</f>
        <v>0</v>
      </c>
      <c r="CG158" s="834"/>
      <c r="CH158" s="827" t="s">
        <v>445</v>
      </c>
      <c r="CI158" s="835">
        <f>SUM(CI139:CI142)</f>
        <v>2.2999999999999998</v>
      </c>
      <c r="CJ158" s="835">
        <f>IF(CI158&gt;1,1,CI158)</f>
        <v>1</v>
      </c>
      <c r="CK158" s="835">
        <f>IF(CJ70=1,CH$135+CJ158*CI135*CH135,0)</f>
        <v>0</v>
      </c>
      <c r="CL158" s="835">
        <f>CJ88*CK158/10000</f>
        <v>0</v>
      </c>
      <c r="CM158" s="834"/>
      <c r="CN158" s="827" t="s">
        <v>445</v>
      </c>
      <c r="CO158" s="835">
        <f>SUM(CO139:CO142)</f>
        <v>2.2999999999999998</v>
      </c>
      <c r="CP158" s="835">
        <f>IF(CO158&gt;1,1,CO158)</f>
        <v>1</v>
      </c>
      <c r="CQ158" s="835">
        <f>IF(CP70=1,CN$135+CP158*CO135*CN135,0)</f>
        <v>0</v>
      </c>
      <c r="CR158" s="835">
        <f>CP88*CQ158/10000</f>
        <v>0</v>
      </c>
      <c r="CS158" s="834"/>
      <c r="CT158" s="827" t="s">
        <v>445</v>
      </c>
      <c r="CU158" s="835">
        <f>SUM(CU139:CU142)</f>
        <v>2.2999999999999998</v>
      </c>
      <c r="CV158" s="835">
        <f>IF(CU158&gt;1,1,CU158)</f>
        <v>1</v>
      </c>
      <c r="CW158" s="835">
        <f>IF(CV70=1,CT$135+CV158*CU135*CT135,0)</f>
        <v>0</v>
      </c>
      <c r="CX158" s="835">
        <f>CV88*CW158/10000</f>
        <v>0</v>
      </c>
      <c r="CY158" s="834"/>
      <c r="CZ158" s="827" t="s">
        <v>445</v>
      </c>
      <c r="DA158" s="835">
        <f>SUM(DA139:DA142)</f>
        <v>2.2999999999999998</v>
      </c>
      <c r="DB158" s="835">
        <f>IF(DA158&gt;1,1,DA158)</f>
        <v>1</v>
      </c>
      <c r="DC158" s="835">
        <f>IF(DB70=1,CZ$135+DB158*DA135*CZ135,0)</f>
        <v>0</v>
      </c>
      <c r="DD158" s="835">
        <f>DB88*DC158/10000</f>
        <v>0</v>
      </c>
      <c r="DE158" s="834"/>
      <c r="DF158" s="827" t="s">
        <v>445</v>
      </c>
      <c r="DG158" s="835">
        <f>SUM(DG139:DG142)</f>
        <v>2.2999999999999998</v>
      </c>
      <c r="DH158" s="835">
        <f>IF(DG158&gt;1,1,DG158)</f>
        <v>1</v>
      </c>
      <c r="DI158" s="835">
        <f>IF(DH70=1,DF$135+DH158*DG135*DF135,0)</f>
        <v>0</v>
      </c>
      <c r="DJ158" s="835">
        <f>DH88*DI158/10000</f>
        <v>0</v>
      </c>
      <c r="DK158" s="834"/>
      <c r="DL158" s="827" t="s">
        <v>445</v>
      </c>
      <c r="DM158" s="835">
        <f>SUM(DM139:DM142)</f>
        <v>2.2999999999999998</v>
      </c>
      <c r="DN158" s="835">
        <f>IF(DM158&gt;1,1,DM158)</f>
        <v>1</v>
      </c>
      <c r="DO158" s="835">
        <f>IF(DN70=1,DL$135+DN158*DM135*DL135,0)</f>
        <v>0</v>
      </c>
      <c r="DP158" s="835">
        <f>DN88*DO158/10000</f>
        <v>0</v>
      </c>
      <c r="DQ158" s="834"/>
      <c r="DR158" s="827" t="s">
        <v>445</v>
      </c>
      <c r="DS158" s="835">
        <f>SUM(DS139:DS142)</f>
        <v>2.2999999999999998</v>
      </c>
      <c r="DT158" s="835">
        <f>IF(DS158&gt;1,1,DS158)</f>
        <v>1</v>
      </c>
      <c r="DU158" s="835">
        <f>IF(DT70=1,DR$135+DT158*DS135*DR135,0)</f>
        <v>0</v>
      </c>
      <c r="DV158" s="835">
        <f>DT88*DU158/10000</f>
        <v>0</v>
      </c>
      <c r="DW158" s="834"/>
      <c r="DX158" s="827" t="s">
        <v>445</v>
      </c>
      <c r="DY158" s="835">
        <f>SUM(DY139:DY142)</f>
        <v>2.2999999999999998</v>
      </c>
      <c r="DZ158" s="835">
        <f>IF(DY158&gt;1,1,DY158)</f>
        <v>1</v>
      </c>
      <c r="EA158" s="835">
        <f>IF(DZ70=1,DX$135+DZ158*DY135*DX135,0)</f>
        <v>0</v>
      </c>
      <c r="EB158" s="835">
        <f>DZ88*EA158/10000</f>
        <v>0</v>
      </c>
      <c r="EC158" s="834"/>
      <c r="ED158" s="827" t="s">
        <v>445</v>
      </c>
      <c r="EE158" s="835">
        <f>SUM(EE139:EE142)</f>
        <v>2.2999999999999998</v>
      </c>
      <c r="EF158" s="835">
        <f>IF(EE158&gt;1,1,EE158)</f>
        <v>1</v>
      </c>
      <c r="EG158" s="835">
        <f>IF(EF70=1,ED$135+EF158*EE135*ED135,0)</f>
        <v>0</v>
      </c>
      <c r="EH158" s="835">
        <f>EF88*EG158/10000</f>
        <v>0</v>
      </c>
      <c r="EI158" s="834"/>
      <c r="EJ158" s="827" t="s">
        <v>445</v>
      </c>
      <c r="EK158" s="835">
        <f>SUM(EK139:EK142)</f>
        <v>2.2999999999999998</v>
      </c>
      <c r="EL158" s="835">
        <f>IF(EK158&gt;1,1,EK158)</f>
        <v>1</v>
      </c>
      <c r="EM158" s="835">
        <f>IF(EL70=1,EJ$135+EL158*EK135*EJ135,0)</f>
        <v>0</v>
      </c>
      <c r="EN158" s="835">
        <f>EL88*EM158/10000</f>
        <v>0</v>
      </c>
      <c r="EO158" s="834"/>
      <c r="EP158" s="827" t="s">
        <v>445</v>
      </c>
      <c r="EQ158" s="835">
        <f>SUM(EQ139:EQ142)</f>
        <v>2.2999999999999998</v>
      </c>
      <c r="ER158" s="835">
        <f>IF(EQ158&gt;1,1,EQ158)</f>
        <v>1</v>
      </c>
      <c r="ES158" s="835">
        <f>IF(ER70=1,EP$135+ER158*EQ135*EP135,0)</f>
        <v>0</v>
      </c>
      <c r="ET158" s="835">
        <f>ER88*ES158/10000</f>
        <v>0</v>
      </c>
      <c r="EU158" s="834"/>
      <c r="EV158" s="827" t="s">
        <v>445</v>
      </c>
      <c r="EW158" s="835">
        <f>SUM(EW139:EW142)</f>
        <v>2.2999999999999998</v>
      </c>
      <c r="EX158" s="835">
        <f>IF(EW158&gt;1,1,EW158)</f>
        <v>1</v>
      </c>
      <c r="EY158" s="835">
        <f>IF(EX70=1,EV$135+EX158*EW135*EV135,0)</f>
        <v>0</v>
      </c>
      <c r="EZ158" s="835">
        <f>EX88*EY158/10000</f>
        <v>0</v>
      </c>
      <c r="FA158" s="834"/>
      <c r="FB158" s="827" t="s">
        <v>445</v>
      </c>
      <c r="FC158" s="835">
        <f>SUM(FC139:FC142)</f>
        <v>2.2999999999999998</v>
      </c>
      <c r="FD158" s="835">
        <f>IF(FC158&gt;1,1,FC158)</f>
        <v>1</v>
      </c>
      <c r="FE158" s="835">
        <f>IF(FD70=1,FB$135+FD158*FC135*FB135,0)</f>
        <v>0</v>
      </c>
      <c r="FF158" s="835">
        <f>FD88*FE158/10000</f>
        <v>0</v>
      </c>
      <c r="FG158" s="834"/>
      <c r="FH158" s="827" t="s">
        <v>445</v>
      </c>
      <c r="FI158" s="835">
        <f>SUM(FI139:FI142)</f>
        <v>2.2999999999999998</v>
      </c>
      <c r="FJ158" s="835">
        <f>IF(FI158&gt;1,1,FI158)</f>
        <v>1</v>
      </c>
      <c r="FK158" s="835">
        <f>IF(FJ70=1,FH$135+FJ158*FI135*FH135,0)</f>
        <v>0</v>
      </c>
      <c r="FL158" s="835">
        <f>FJ88*FK158/10000</f>
        <v>0</v>
      </c>
      <c r="FM158" s="834"/>
      <c r="FN158" s="827" t="s">
        <v>445</v>
      </c>
      <c r="FO158" s="835">
        <f>SUM(FO139:FO142)</f>
        <v>2.2999999999999998</v>
      </c>
      <c r="FP158" s="835">
        <f>IF(FO158&gt;1,1,FO158)</f>
        <v>1</v>
      </c>
      <c r="FQ158" s="835">
        <f>IF(FP70=1,FN$135+FP158*FO135*FN135,0)</f>
        <v>0</v>
      </c>
      <c r="FR158" s="835">
        <f>FP88*FQ158/10000</f>
        <v>0</v>
      </c>
      <c r="FS158" s="834"/>
      <c r="FT158" s="827" t="s">
        <v>445</v>
      </c>
      <c r="FU158" s="835">
        <f>SUM(FU139:FU142)</f>
        <v>2.2999999999999998</v>
      </c>
      <c r="FV158" s="835">
        <f>IF(FU158&gt;1,1,FU158)</f>
        <v>1</v>
      </c>
      <c r="FW158" s="835">
        <f>IF(FV70=1,FT$135+FV158*FU135*FT135,0)</f>
        <v>0</v>
      </c>
      <c r="FX158" s="835">
        <f>FV88*FW158/10000</f>
        <v>0</v>
      </c>
      <c r="FY158" s="834"/>
    </row>
    <row r="159" spans="1:181" x14ac:dyDescent="0.3">
      <c r="A159" s="19"/>
      <c r="B159" s="827"/>
      <c r="C159" s="835"/>
      <c r="D159" s="835"/>
      <c r="E159" s="835"/>
      <c r="F159" s="835"/>
      <c r="G159" s="834"/>
      <c r="H159" s="827"/>
      <c r="I159" s="835"/>
      <c r="J159" s="835"/>
      <c r="K159" s="835"/>
      <c r="L159" s="835"/>
      <c r="M159" s="834"/>
      <c r="N159" s="827"/>
      <c r="O159" s="835"/>
      <c r="P159" s="835"/>
      <c r="Q159" s="835"/>
      <c r="R159" s="835"/>
      <c r="S159" s="834"/>
      <c r="T159" s="827"/>
      <c r="U159" s="835"/>
      <c r="V159" s="835"/>
      <c r="W159" s="835"/>
      <c r="X159" s="835"/>
      <c r="Y159" s="834"/>
      <c r="Z159" s="827"/>
      <c r="AA159" s="835"/>
      <c r="AB159" s="835"/>
      <c r="AC159" s="835"/>
      <c r="AD159" s="835"/>
      <c r="AE159" s="834"/>
      <c r="AF159" s="827"/>
      <c r="AG159" s="835"/>
      <c r="AH159" s="835"/>
      <c r="AI159" s="835"/>
      <c r="AJ159" s="835"/>
      <c r="AK159" s="834"/>
      <c r="AL159" s="827"/>
      <c r="AM159" s="835"/>
      <c r="AN159" s="835"/>
      <c r="AO159" s="835"/>
      <c r="AP159" s="835"/>
      <c r="AQ159" s="834"/>
      <c r="AR159" s="827"/>
      <c r="AS159" s="835"/>
      <c r="AT159" s="835"/>
      <c r="AU159" s="835"/>
      <c r="AV159" s="835"/>
      <c r="AW159" s="834"/>
      <c r="AX159" s="827"/>
      <c r="AY159" s="835"/>
      <c r="AZ159" s="835"/>
      <c r="BA159" s="835"/>
      <c r="BB159" s="835"/>
      <c r="BC159" s="834"/>
      <c r="BD159" s="827"/>
      <c r="BE159" s="835"/>
      <c r="BF159" s="835"/>
      <c r="BG159" s="835"/>
      <c r="BH159" s="835"/>
      <c r="BI159" s="834"/>
      <c r="BJ159" s="827"/>
      <c r="BK159" s="835"/>
      <c r="BL159" s="835"/>
      <c r="BM159" s="835"/>
      <c r="BN159" s="835"/>
      <c r="BO159" s="834"/>
      <c r="BP159" s="827"/>
      <c r="BQ159" s="835"/>
      <c r="BR159" s="835"/>
      <c r="BS159" s="835"/>
      <c r="BT159" s="835"/>
      <c r="BU159" s="834"/>
      <c r="BV159" s="827"/>
      <c r="BW159" s="835"/>
      <c r="BX159" s="835"/>
      <c r="BY159" s="835"/>
      <c r="BZ159" s="835"/>
      <c r="CA159" s="834"/>
      <c r="CB159" s="827"/>
      <c r="CC159" s="835"/>
      <c r="CD159" s="835"/>
      <c r="CE159" s="835"/>
      <c r="CF159" s="835"/>
      <c r="CG159" s="834"/>
      <c r="CH159" s="827"/>
      <c r="CI159" s="835"/>
      <c r="CJ159" s="835"/>
      <c r="CK159" s="835"/>
      <c r="CL159" s="835"/>
      <c r="CM159" s="834"/>
      <c r="CN159" s="827"/>
      <c r="CO159" s="835"/>
      <c r="CP159" s="835"/>
      <c r="CQ159" s="835"/>
      <c r="CR159" s="835"/>
      <c r="CS159" s="834"/>
      <c r="CT159" s="827"/>
      <c r="CU159" s="835"/>
      <c r="CV159" s="835"/>
      <c r="CW159" s="835"/>
      <c r="CX159" s="835"/>
      <c r="CY159" s="834"/>
      <c r="CZ159" s="827"/>
      <c r="DA159" s="835"/>
      <c r="DB159" s="835"/>
      <c r="DC159" s="835"/>
      <c r="DD159" s="835"/>
      <c r="DE159" s="834"/>
      <c r="DF159" s="827"/>
      <c r="DG159" s="835"/>
      <c r="DH159" s="835"/>
      <c r="DI159" s="835"/>
      <c r="DJ159" s="835"/>
      <c r="DK159" s="834"/>
      <c r="DL159" s="827"/>
      <c r="DM159" s="835"/>
      <c r="DN159" s="835"/>
      <c r="DO159" s="835"/>
      <c r="DP159" s="835"/>
      <c r="DQ159" s="834"/>
      <c r="DR159" s="827"/>
      <c r="DS159" s="835"/>
      <c r="DT159" s="835"/>
      <c r="DU159" s="835"/>
      <c r="DV159" s="835"/>
      <c r="DW159" s="834"/>
      <c r="DX159" s="827"/>
      <c r="DY159" s="835"/>
      <c r="DZ159" s="835"/>
      <c r="EA159" s="835"/>
      <c r="EB159" s="835"/>
      <c r="EC159" s="834"/>
      <c r="ED159" s="827"/>
      <c r="EE159" s="835"/>
      <c r="EF159" s="835"/>
      <c r="EG159" s="835"/>
      <c r="EH159" s="835"/>
      <c r="EI159" s="834"/>
      <c r="EJ159" s="827"/>
      <c r="EK159" s="835"/>
      <c r="EL159" s="835"/>
      <c r="EM159" s="835"/>
      <c r="EN159" s="835"/>
      <c r="EO159" s="834"/>
      <c r="EP159" s="827"/>
      <c r="EQ159" s="835"/>
      <c r="ER159" s="835"/>
      <c r="ES159" s="835"/>
      <c r="ET159" s="835"/>
      <c r="EU159" s="834"/>
      <c r="EV159" s="827"/>
      <c r="EW159" s="835"/>
      <c r="EX159" s="835"/>
      <c r="EY159" s="835"/>
      <c r="EZ159" s="835"/>
      <c r="FA159" s="834"/>
      <c r="FB159" s="827"/>
      <c r="FC159" s="835"/>
      <c r="FD159" s="835"/>
      <c r="FE159" s="835"/>
      <c r="FF159" s="835"/>
      <c r="FG159" s="834"/>
      <c r="FH159" s="827"/>
      <c r="FI159" s="835"/>
      <c r="FJ159" s="835"/>
      <c r="FK159" s="835"/>
      <c r="FL159" s="835"/>
      <c r="FM159" s="834"/>
      <c r="FN159" s="827"/>
      <c r="FO159" s="835"/>
      <c r="FP159" s="835"/>
      <c r="FQ159" s="835"/>
      <c r="FR159" s="835"/>
      <c r="FS159" s="834"/>
      <c r="FT159" s="827"/>
      <c r="FU159" s="835"/>
      <c r="FV159" s="835"/>
      <c r="FW159" s="835"/>
      <c r="FX159" s="835"/>
      <c r="FY159" s="834"/>
    </row>
    <row r="160" spans="1:181" x14ac:dyDescent="0.3">
      <c r="A160" s="19"/>
      <c r="B160" s="827"/>
      <c r="C160" s="835"/>
      <c r="D160" s="835"/>
      <c r="E160" s="835"/>
      <c r="F160" s="835"/>
      <c r="G160" s="834"/>
      <c r="H160" s="827"/>
      <c r="I160" s="835"/>
      <c r="J160" s="835"/>
      <c r="K160" s="835"/>
      <c r="L160" s="835"/>
      <c r="M160" s="834"/>
      <c r="N160" s="827"/>
      <c r="O160" s="835"/>
      <c r="P160" s="835"/>
      <c r="Q160" s="835"/>
      <c r="R160" s="835"/>
      <c r="S160" s="834"/>
      <c r="T160" s="827"/>
      <c r="U160" s="835"/>
      <c r="V160" s="835"/>
      <c r="W160" s="835"/>
      <c r="X160" s="835"/>
      <c r="Y160" s="834"/>
      <c r="Z160" s="827"/>
      <c r="AA160" s="835"/>
      <c r="AB160" s="835"/>
      <c r="AC160" s="835"/>
      <c r="AD160" s="835"/>
      <c r="AE160" s="834"/>
      <c r="AF160" s="827"/>
      <c r="AG160" s="835"/>
      <c r="AH160" s="835"/>
      <c r="AI160" s="835"/>
      <c r="AJ160" s="835"/>
      <c r="AK160" s="834"/>
      <c r="AL160" s="827"/>
      <c r="AM160" s="835"/>
      <c r="AN160" s="835"/>
      <c r="AO160" s="835"/>
      <c r="AP160" s="835"/>
      <c r="AQ160" s="834"/>
      <c r="AR160" s="827"/>
      <c r="AS160" s="835"/>
      <c r="AT160" s="835"/>
      <c r="AU160" s="835"/>
      <c r="AV160" s="835"/>
      <c r="AW160" s="834"/>
      <c r="AX160" s="827"/>
      <c r="AY160" s="835"/>
      <c r="AZ160" s="835"/>
      <c r="BA160" s="835"/>
      <c r="BB160" s="835"/>
      <c r="BC160" s="834"/>
      <c r="BD160" s="827"/>
      <c r="BE160" s="835"/>
      <c r="BF160" s="835"/>
      <c r="BG160" s="835"/>
      <c r="BH160" s="835"/>
      <c r="BI160" s="834"/>
      <c r="BJ160" s="827"/>
      <c r="BK160" s="835"/>
      <c r="BL160" s="835"/>
      <c r="BM160" s="835"/>
      <c r="BN160" s="835"/>
      <c r="BO160" s="834"/>
      <c r="BP160" s="827"/>
      <c r="BQ160" s="835"/>
      <c r="BR160" s="835"/>
      <c r="BS160" s="835"/>
      <c r="BT160" s="835"/>
      <c r="BU160" s="834"/>
      <c r="BV160" s="827"/>
      <c r="BW160" s="835"/>
      <c r="BX160" s="835"/>
      <c r="BY160" s="835"/>
      <c r="BZ160" s="835"/>
      <c r="CA160" s="834"/>
      <c r="CB160" s="827"/>
      <c r="CC160" s="835"/>
      <c r="CD160" s="835"/>
      <c r="CE160" s="835"/>
      <c r="CF160" s="835"/>
      <c r="CG160" s="834"/>
      <c r="CH160" s="827"/>
      <c r="CI160" s="835"/>
      <c r="CJ160" s="835"/>
      <c r="CK160" s="835"/>
      <c r="CL160" s="835"/>
      <c r="CM160" s="834"/>
      <c r="CN160" s="827"/>
      <c r="CO160" s="835"/>
      <c r="CP160" s="835"/>
      <c r="CQ160" s="835"/>
      <c r="CR160" s="835"/>
      <c r="CS160" s="834"/>
      <c r="CT160" s="827"/>
      <c r="CU160" s="835"/>
      <c r="CV160" s="835"/>
      <c r="CW160" s="835"/>
      <c r="CX160" s="835"/>
      <c r="CY160" s="834"/>
      <c r="CZ160" s="827"/>
      <c r="DA160" s="835"/>
      <c r="DB160" s="835"/>
      <c r="DC160" s="835"/>
      <c r="DD160" s="835"/>
      <c r="DE160" s="834"/>
      <c r="DF160" s="827"/>
      <c r="DG160" s="835"/>
      <c r="DH160" s="835"/>
      <c r="DI160" s="835"/>
      <c r="DJ160" s="835"/>
      <c r="DK160" s="834"/>
      <c r="DL160" s="827"/>
      <c r="DM160" s="835"/>
      <c r="DN160" s="835"/>
      <c r="DO160" s="835"/>
      <c r="DP160" s="835"/>
      <c r="DQ160" s="834"/>
      <c r="DR160" s="827"/>
      <c r="DS160" s="835"/>
      <c r="DT160" s="835"/>
      <c r="DU160" s="835"/>
      <c r="DV160" s="835"/>
      <c r="DW160" s="834"/>
      <c r="DX160" s="827"/>
      <c r="DY160" s="835"/>
      <c r="DZ160" s="835"/>
      <c r="EA160" s="835"/>
      <c r="EB160" s="835"/>
      <c r="EC160" s="834"/>
      <c r="ED160" s="827"/>
      <c r="EE160" s="835"/>
      <c r="EF160" s="835"/>
      <c r="EG160" s="835"/>
      <c r="EH160" s="835"/>
      <c r="EI160" s="834"/>
      <c r="EJ160" s="827"/>
      <c r="EK160" s="835"/>
      <c r="EL160" s="835"/>
      <c r="EM160" s="835"/>
      <c r="EN160" s="835"/>
      <c r="EO160" s="834"/>
      <c r="EP160" s="827"/>
      <c r="EQ160" s="835"/>
      <c r="ER160" s="835"/>
      <c r="ES160" s="835"/>
      <c r="ET160" s="835"/>
      <c r="EU160" s="834"/>
      <c r="EV160" s="827"/>
      <c r="EW160" s="835"/>
      <c r="EX160" s="835"/>
      <c r="EY160" s="835"/>
      <c r="EZ160" s="835"/>
      <c r="FA160" s="834"/>
      <c r="FB160" s="827"/>
      <c r="FC160" s="835"/>
      <c r="FD160" s="835"/>
      <c r="FE160" s="835"/>
      <c r="FF160" s="835"/>
      <c r="FG160" s="834"/>
      <c r="FH160" s="827"/>
      <c r="FI160" s="835"/>
      <c r="FJ160" s="835"/>
      <c r="FK160" s="835"/>
      <c r="FL160" s="835"/>
      <c r="FM160" s="834"/>
      <c r="FN160" s="827"/>
      <c r="FO160" s="835"/>
      <c r="FP160" s="835"/>
      <c r="FQ160" s="835"/>
      <c r="FR160" s="835"/>
      <c r="FS160" s="834"/>
      <c r="FT160" s="827"/>
      <c r="FU160" s="835"/>
      <c r="FV160" s="835"/>
      <c r="FW160" s="835"/>
      <c r="FX160" s="835"/>
      <c r="FY160" s="834"/>
    </row>
    <row r="161" spans="1:181" x14ac:dyDescent="0.3">
      <c r="A161" s="19"/>
      <c r="B161" s="827" t="s">
        <v>444</v>
      </c>
      <c r="C161" s="835">
        <f>IF(E105&lt;0,C141+C142+C140+C139,C141+C142)</f>
        <v>1.3</v>
      </c>
      <c r="D161" s="835">
        <f>IF(C161&gt;1,1,C161)</f>
        <v>1</v>
      </c>
      <c r="E161" s="835">
        <f>IF(AND(B$70=1,C$70=0),B$135+B$135*D161*C$135,0)</f>
        <v>0</v>
      </c>
      <c r="F161" s="835">
        <f>E161*D90/10000</f>
        <v>0</v>
      </c>
      <c r="G161" s="834"/>
      <c r="H161" s="827" t="s">
        <v>444</v>
      </c>
      <c r="I161" s="835">
        <f>IF(K105&lt;0,I141+I142+I140+I139,I141+I142)</f>
        <v>1.3</v>
      </c>
      <c r="J161" s="835">
        <f>IF(I161&gt;1,1,I161)</f>
        <v>1</v>
      </c>
      <c r="K161" s="835">
        <f>IF(AND(H$70=1,I$70=0),H$135+H$135*J161*I$135,0)</f>
        <v>0</v>
      </c>
      <c r="L161" s="835">
        <f>K161*J90/10000</f>
        <v>0</v>
      </c>
      <c r="M161" s="834"/>
      <c r="N161" s="827" t="s">
        <v>444</v>
      </c>
      <c r="O161" s="835">
        <f>IF(Q105&lt;0,O141+O142+O140+O139,O141+O142)</f>
        <v>1.3</v>
      </c>
      <c r="P161" s="835">
        <f>IF(O161&gt;1,1,O161)</f>
        <v>1</v>
      </c>
      <c r="Q161" s="835">
        <f>IF(AND(N$70=1,O$70=0),N$135+N$135*P161*O$135,0)</f>
        <v>0</v>
      </c>
      <c r="R161" s="835">
        <f>Q161*P90/10000</f>
        <v>0</v>
      </c>
      <c r="S161" s="834"/>
      <c r="T161" s="827" t="s">
        <v>444</v>
      </c>
      <c r="U161" s="835">
        <f>IF(W105&lt;0,U141+U142+U140+U139,U141+U142)</f>
        <v>1.3</v>
      </c>
      <c r="V161" s="835">
        <f>IF(U161&gt;1,1,U161)</f>
        <v>1</v>
      </c>
      <c r="W161" s="835">
        <f>IF(AND(T$70=1,U$70=0),T$135+T$135*V161*U$135,0)</f>
        <v>0</v>
      </c>
      <c r="X161" s="835">
        <f>W161*V90/10000</f>
        <v>0</v>
      </c>
      <c r="Y161" s="834"/>
      <c r="Z161" s="827" t="s">
        <v>444</v>
      </c>
      <c r="AA161" s="835">
        <f>IF(AC105&lt;0,AA141+AA142+AA140+AA139,AA141+AA142)</f>
        <v>1.3</v>
      </c>
      <c r="AB161" s="835">
        <f>IF(AA161&gt;1,1,AA161)</f>
        <v>1</v>
      </c>
      <c r="AC161" s="835">
        <f>IF(AND(Z$70=1,AA$70=0),Z$135+Z$135*AB161*AA$135,0)</f>
        <v>0</v>
      </c>
      <c r="AD161" s="835">
        <f>AC161*AB90/10000</f>
        <v>0</v>
      </c>
      <c r="AE161" s="834"/>
      <c r="AF161" s="827" t="s">
        <v>444</v>
      </c>
      <c r="AG161" s="835">
        <f>IF(AI105&lt;0,AG141+AG142+AG140+AG139,AG141+AG142)</f>
        <v>2.2999999999999998</v>
      </c>
      <c r="AH161" s="835">
        <f>IF(AG161&gt;1,1,AG161)</f>
        <v>1</v>
      </c>
      <c r="AI161" s="835">
        <f>IF(AND(AF$70=1,AG$70=0),AF$135+AF$135*AH161*AG$135,0)</f>
        <v>0</v>
      </c>
      <c r="AJ161" s="835">
        <f>AI161*AH90/10000</f>
        <v>0</v>
      </c>
      <c r="AK161" s="834"/>
      <c r="AL161" s="827" t="s">
        <v>444</v>
      </c>
      <c r="AM161" s="835">
        <f>IF(AO105&lt;0,AM141+AM142+AM140+AM139,AM141+AM142)</f>
        <v>2.2999999999999998</v>
      </c>
      <c r="AN161" s="835">
        <f>IF(AM161&gt;1,1,AM161)</f>
        <v>1</v>
      </c>
      <c r="AO161" s="835">
        <f>IF(AND(AL$70=1,AM$70=0),AL$135+AL$135*AN161*AM$135,0)</f>
        <v>0</v>
      </c>
      <c r="AP161" s="835">
        <f>AO161*AN90/10000</f>
        <v>0</v>
      </c>
      <c r="AQ161" s="834"/>
      <c r="AR161" s="827" t="s">
        <v>444</v>
      </c>
      <c r="AS161" s="835">
        <f>IF(AU105&lt;0,AS141+AS142+AS140+AS139,AS141+AS142)</f>
        <v>2.2999999999999998</v>
      </c>
      <c r="AT161" s="835">
        <f>IF(AS161&gt;1,1,AS161)</f>
        <v>1</v>
      </c>
      <c r="AU161" s="835">
        <f>IF(AND(AR$70=1,AS$70=0),AR$135+AR$135*AT161*AS$135,0)</f>
        <v>0</v>
      </c>
      <c r="AV161" s="835">
        <f>AU161*AT90/10000</f>
        <v>0</v>
      </c>
      <c r="AW161" s="834"/>
      <c r="AX161" s="827" t="s">
        <v>444</v>
      </c>
      <c r="AY161" s="835">
        <f>IF(BA105&lt;0,AY141+AY142+AY140+AY139,AY141+AY142)</f>
        <v>2.2999999999999998</v>
      </c>
      <c r="AZ161" s="835">
        <f>IF(AY161&gt;1,1,AY161)</f>
        <v>1</v>
      </c>
      <c r="BA161" s="835">
        <f>IF(AND(AX$70=1,AY$70=0),AX$135+AX$135*AZ161*AY$135,0)</f>
        <v>0</v>
      </c>
      <c r="BB161" s="835">
        <f>BA161*AZ90/10000</f>
        <v>0</v>
      </c>
      <c r="BC161" s="834"/>
      <c r="BD161" s="827" t="s">
        <v>444</v>
      </c>
      <c r="BE161" s="835">
        <f>IF(BG105&lt;0,BE141+BE142+BE140+BE139,BE141+BE142)</f>
        <v>2.2999999999999998</v>
      </c>
      <c r="BF161" s="835">
        <f>IF(BE161&gt;1,1,BE161)</f>
        <v>1</v>
      </c>
      <c r="BG161" s="835">
        <f>IF(AND(BD$70=1,BE$70=0),BD$135+BD$135*BF161*BE$135,0)</f>
        <v>0</v>
      </c>
      <c r="BH161" s="835">
        <f>BG161*BF90/10000</f>
        <v>0</v>
      </c>
      <c r="BI161" s="834"/>
      <c r="BJ161" s="827" t="s">
        <v>444</v>
      </c>
      <c r="BK161" s="835">
        <f>IF(BM105&lt;0,BK141+BK142+BK140+BK139,BK141+BK142)</f>
        <v>2.2999999999999998</v>
      </c>
      <c r="BL161" s="835">
        <f>IF(BK161&gt;1,1,BK161)</f>
        <v>1</v>
      </c>
      <c r="BM161" s="835">
        <f>IF(AND(BJ$70=1,BK$70=0),BJ$135+BJ$135*BL161*BK$135,0)</f>
        <v>0</v>
      </c>
      <c r="BN161" s="835">
        <f>BM161*BL90/10000</f>
        <v>0</v>
      </c>
      <c r="BO161" s="834"/>
      <c r="BP161" s="827" t="s">
        <v>444</v>
      </c>
      <c r="BQ161" s="835">
        <f>IF(BS105&lt;0,BQ141+BQ142+BQ140+BQ139,BQ141+BQ142)</f>
        <v>2.2999999999999998</v>
      </c>
      <c r="BR161" s="835">
        <f>IF(BQ161&gt;1,1,BQ161)</f>
        <v>1</v>
      </c>
      <c r="BS161" s="835">
        <f>IF(AND(BP$70=1,BQ$70=0),BP$135+BP$135*BR161*BQ$135,0)</f>
        <v>0</v>
      </c>
      <c r="BT161" s="835">
        <f>BS161*BR90/10000</f>
        <v>0</v>
      </c>
      <c r="BU161" s="834"/>
      <c r="BV161" s="827" t="s">
        <v>444</v>
      </c>
      <c r="BW161" s="835">
        <f>IF(BY105&lt;0,BW141+BW142+BW140+BW139,BW141+BW142)</f>
        <v>2.2999999999999998</v>
      </c>
      <c r="BX161" s="835">
        <f>IF(BW161&gt;1,1,BW161)</f>
        <v>1</v>
      </c>
      <c r="BY161" s="835">
        <f>IF(AND(BV$70=1,BW$70=0),BV$135+BV$135*BX161*BW$135,0)</f>
        <v>0</v>
      </c>
      <c r="BZ161" s="835">
        <f>BY161*BX90/10000</f>
        <v>0</v>
      </c>
      <c r="CA161" s="834"/>
      <c r="CB161" s="827" t="s">
        <v>444</v>
      </c>
      <c r="CC161" s="835">
        <f>IF(CE105&lt;0,CC141+CC142+CC140+CC139,CC141+CC142)</f>
        <v>2.2999999999999998</v>
      </c>
      <c r="CD161" s="835">
        <f>IF(CC161&gt;1,1,CC161)</f>
        <v>1</v>
      </c>
      <c r="CE161" s="835">
        <f>IF(AND(CB$70=1,CC$70=0),CB$135+CB$135*CD161*CC$135,0)</f>
        <v>0</v>
      </c>
      <c r="CF161" s="835">
        <f>CE161*CD90/10000</f>
        <v>0</v>
      </c>
      <c r="CG161" s="834"/>
      <c r="CH161" s="827" t="s">
        <v>444</v>
      </c>
      <c r="CI161" s="835">
        <f>IF(CK105&lt;0,CI141+CI142+CI140+CI139,CI141+CI142)</f>
        <v>2.2999999999999998</v>
      </c>
      <c r="CJ161" s="835">
        <f>IF(CI161&gt;1,1,CI161)</f>
        <v>1</v>
      </c>
      <c r="CK161" s="835">
        <f>IF(AND(CH$70=1,CI$70=0),CH$135+CH$135*CJ161*CI$135,0)</f>
        <v>0</v>
      </c>
      <c r="CL161" s="835">
        <f>CK161*CJ90/10000</f>
        <v>0</v>
      </c>
      <c r="CM161" s="834"/>
      <c r="CN161" s="827" t="s">
        <v>444</v>
      </c>
      <c r="CO161" s="835">
        <f>IF(CQ105&lt;0,CO141+CO142+CO140+CO139,CO141+CO142)</f>
        <v>2.2999999999999998</v>
      </c>
      <c r="CP161" s="835">
        <f>IF(CO161&gt;1,1,CO161)</f>
        <v>1</v>
      </c>
      <c r="CQ161" s="835">
        <f>IF(AND(CN$70=1,CO$70=0),CN$135+CN$135*CP161*CO$135,0)</f>
        <v>0</v>
      </c>
      <c r="CR161" s="835">
        <f>CQ161*CP90/10000</f>
        <v>0</v>
      </c>
      <c r="CS161" s="834"/>
      <c r="CT161" s="827" t="s">
        <v>444</v>
      </c>
      <c r="CU161" s="835">
        <f>IF(CW105&lt;0,CU141+CU142+CU140+CU139,CU141+CU142)</f>
        <v>2.2999999999999998</v>
      </c>
      <c r="CV161" s="835">
        <f>IF(CU161&gt;1,1,CU161)</f>
        <v>1</v>
      </c>
      <c r="CW161" s="835">
        <f>IF(AND(CT$70=1,CU$70=0),CT$135+CT$135*CV161*CU$135,0)</f>
        <v>0</v>
      </c>
      <c r="CX161" s="835">
        <f>CW161*CV90/10000</f>
        <v>0</v>
      </c>
      <c r="CY161" s="834"/>
      <c r="CZ161" s="827" t="s">
        <v>444</v>
      </c>
      <c r="DA161" s="835">
        <f>IF(DC105&lt;0,DA141+DA142+DA140+DA139,DA141+DA142)</f>
        <v>2.2999999999999998</v>
      </c>
      <c r="DB161" s="835">
        <f>IF(DA161&gt;1,1,DA161)</f>
        <v>1</v>
      </c>
      <c r="DC161" s="835">
        <f>IF(AND(CZ$70=1,DA$70=0),CZ$135+CZ$135*DB161*DA$135,0)</f>
        <v>0</v>
      </c>
      <c r="DD161" s="835">
        <f>DC161*DB90/10000</f>
        <v>0</v>
      </c>
      <c r="DE161" s="834"/>
      <c r="DF161" s="827" t="s">
        <v>444</v>
      </c>
      <c r="DG161" s="835">
        <f>IF(DI105&lt;0,DG141+DG142+DG140+DG139,DG141+DG142)</f>
        <v>2.2999999999999998</v>
      </c>
      <c r="DH161" s="835">
        <f>IF(DG161&gt;1,1,DG161)</f>
        <v>1</v>
      </c>
      <c r="DI161" s="835">
        <f>IF(AND(DF$70=1,DG$70=0),DF$135+DF$135*DH161*DG$135,0)</f>
        <v>0</v>
      </c>
      <c r="DJ161" s="835">
        <f>DI161*DH90/10000</f>
        <v>0</v>
      </c>
      <c r="DK161" s="834"/>
      <c r="DL161" s="827" t="s">
        <v>444</v>
      </c>
      <c r="DM161" s="835">
        <f>IF(DO105&lt;0,DM141+DM142+DM140+DM139,DM141+DM142)</f>
        <v>2.2999999999999998</v>
      </c>
      <c r="DN161" s="835">
        <f>IF(DM161&gt;1,1,DM161)</f>
        <v>1</v>
      </c>
      <c r="DO161" s="835">
        <f>IF(AND(DL$70=1,DM$70=0),DL$135+DL$135*DN161*DM$135,0)</f>
        <v>0</v>
      </c>
      <c r="DP161" s="835">
        <f>DO161*DN90/10000</f>
        <v>0</v>
      </c>
      <c r="DQ161" s="834"/>
      <c r="DR161" s="827" t="s">
        <v>444</v>
      </c>
      <c r="DS161" s="835">
        <f>IF(DU105&lt;0,DS141+DS142+DS140+DS139,DS141+DS142)</f>
        <v>2.2999999999999998</v>
      </c>
      <c r="DT161" s="835">
        <f>IF(DS161&gt;1,1,DS161)</f>
        <v>1</v>
      </c>
      <c r="DU161" s="835">
        <f>IF(AND(DR$70=1,DS$70=0),DR$135+DR$135*DT161*DS$135,0)</f>
        <v>0</v>
      </c>
      <c r="DV161" s="835">
        <f>DU161*DT90/10000</f>
        <v>0</v>
      </c>
      <c r="DW161" s="834"/>
      <c r="DX161" s="827" t="s">
        <v>444</v>
      </c>
      <c r="DY161" s="835">
        <f>IF(EA105&lt;0,DY141+DY142+DY140+DY139,DY141+DY142)</f>
        <v>2.2999999999999998</v>
      </c>
      <c r="DZ161" s="835">
        <f>IF(DY161&gt;1,1,DY161)</f>
        <v>1</v>
      </c>
      <c r="EA161" s="835">
        <f>IF(AND(DX$70=1,DY$70=0),DX$135+DX$135*DZ161*DY$135,0)</f>
        <v>0</v>
      </c>
      <c r="EB161" s="835">
        <f>EA161*DZ90/10000</f>
        <v>0</v>
      </c>
      <c r="EC161" s="834"/>
      <c r="ED161" s="827" t="s">
        <v>444</v>
      </c>
      <c r="EE161" s="835">
        <f>IF(EG105&lt;0,EE141+EE142+EE140+EE139,EE141+EE142)</f>
        <v>2.2999999999999998</v>
      </c>
      <c r="EF161" s="835">
        <f>IF(EE161&gt;1,1,EE161)</f>
        <v>1</v>
      </c>
      <c r="EG161" s="835">
        <f>IF(AND(ED$70=1,EE$70=0),ED$135+ED$135*EF161*EE$135,0)</f>
        <v>0</v>
      </c>
      <c r="EH161" s="835">
        <f>EG161*EF90/10000</f>
        <v>0</v>
      </c>
      <c r="EI161" s="834"/>
      <c r="EJ161" s="827" t="s">
        <v>444</v>
      </c>
      <c r="EK161" s="835">
        <f>IF(EM105&lt;0,EK141+EK142+EK140+EK139,EK141+EK142)</f>
        <v>2.2999999999999998</v>
      </c>
      <c r="EL161" s="835">
        <f>IF(EK161&gt;1,1,EK161)</f>
        <v>1</v>
      </c>
      <c r="EM161" s="835">
        <f>IF(AND(EJ$70=1,EK$70=0),EJ$135+EJ$135*EL161*EK$135,0)</f>
        <v>0</v>
      </c>
      <c r="EN161" s="835">
        <f>EM161*EL90/10000</f>
        <v>0</v>
      </c>
      <c r="EO161" s="834"/>
      <c r="EP161" s="827" t="s">
        <v>444</v>
      </c>
      <c r="EQ161" s="835">
        <f>IF(ES105&lt;0,EQ141+EQ142+EQ140+EQ139,EQ141+EQ142)</f>
        <v>2.2999999999999998</v>
      </c>
      <c r="ER161" s="835">
        <f>IF(EQ161&gt;1,1,EQ161)</f>
        <v>1</v>
      </c>
      <c r="ES161" s="835">
        <f>IF(AND(EP$70=1,EQ$70=0),EP$135+EP$135*ER161*EQ$135,0)</f>
        <v>0</v>
      </c>
      <c r="ET161" s="835">
        <f>ES161*ER90/10000</f>
        <v>0</v>
      </c>
      <c r="EU161" s="834"/>
      <c r="EV161" s="827" t="s">
        <v>444</v>
      </c>
      <c r="EW161" s="835">
        <f>IF(EY105&lt;0,EW141+EW142+EW140+EW139,EW141+EW142)</f>
        <v>2.2999999999999998</v>
      </c>
      <c r="EX161" s="835">
        <f>IF(EW161&gt;1,1,EW161)</f>
        <v>1</v>
      </c>
      <c r="EY161" s="835">
        <f>IF(AND(EV$70=1,EW$70=0),EV$135+EV$135*EX161*EW$135,0)</f>
        <v>0</v>
      </c>
      <c r="EZ161" s="835">
        <f>EY161*EX90/10000</f>
        <v>0</v>
      </c>
      <c r="FA161" s="834"/>
      <c r="FB161" s="827" t="s">
        <v>444</v>
      </c>
      <c r="FC161" s="835">
        <f>IF(FE105&lt;0,FC141+FC142+FC140+FC139,FC141+FC142)</f>
        <v>2.2999999999999998</v>
      </c>
      <c r="FD161" s="835">
        <f>IF(FC161&gt;1,1,FC161)</f>
        <v>1</v>
      </c>
      <c r="FE161" s="835">
        <f>IF(AND(FB$70=1,FC$70=0),FB$135+FB$135*FD161*FC$135,0)</f>
        <v>0</v>
      </c>
      <c r="FF161" s="835">
        <f>FE161*FD90/10000</f>
        <v>0</v>
      </c>
      <c r="FG161" s="834"/>
      <c r="FH161" s="827" t="s">
        <v>444</v>
      </c>
      <c r="FI161" s="835">
        <f>IF(FK105&lt;0,FI141+FI142+FI140+FI139,FI141+FI142)</f>
        <v>2.2999999999999998</v>
      </c>
      <c r="FJ161" s="835">
        <f>IF(FI161&gt;1,1,FI161)</f>
        <v>1</v>
      </c>
      <c r="FK161" s="835">
        <f>IF(AND(FH$70=1,FI$70=0),FH$135+FH$135*FJ161*FI$135,0)</f>
        <v>0</v>
      </c>
      <c r="FL161" s="835">
        <f>FK161*FJ90/10000</f>
        <v>0</v>
      </c>
      <c r="FM161" s="834"/>
      <c r="FN161" s="827" t="s">
        <v>444</v>
      </c>
      <c r="FO161" s="835">
        <f>IF(FQ105&lt;0,FO141+FO142+FO140+FO139,FO141+FO142)</f>
        <v>2.2999999999999998</v>
      </c>
      <c r="FP161" s="835">
        <f>IF(FO161&gt;1,1,FO161)</f>
        <v>1</v>
      </c>
      <c r="FQ161" s="835">
        <f>IF(AND(FN$70=1,FO$70=0),FN$135+FN$135*FP161*FO$135,0)</f>
        <v>0</v>
      </c>
      <c r="FR161" s="835">
        <f>FQ161*FP90/10000</f>
        <v>0</v>
      </c>
      <c r="FS161" s="834"/>
      <c r="FT161" s="827" t="s">
        <v>444</v>
      </c>
      <c r="FU161" s="835">
        <f>IF(FW105&lt;0,FU141+FU142+FU140+FU139,FU141+FU142)</f>
        <v>2.2999999999999998</v>
      </c>
      <c r="FV161" s="835">
        <f>IF(FU161&gt;1,1,FU161)</f>
        <v>1</v>
      </c>
      <c r="FW161" s="835">
        <f>IF(AND(FT$70=1,FU$70=0),FT$135+FT$135*FV161*FU$135,0)</f>
        <v>0</v>
      </c>
      <c r="FX161" s="835">
        <f>FW161*FV90/10000</f>
        <v>0</v>
      </c>
      <c r="FY161" s="834"/>
    </row>
    <row r="162" spans="1:181" x14ac:dyDescent="0.3">
      <c r="A162" s="19"/>
      <c r="B162" s="827" t="s">
        <v>439</v>
      </c>
      <c r="C162" s="835">
        <f>C140</f>
        <v>0.7</v>
      </c>
      <c r="D162" s="835">
        <f>IF(C162&gt;1,1,C162)</f>
        <v>0.7</v>
      </c>
      <c r="E162" s="835">
        <f>IF(AND(B$70=1,C$70=0),B$135+B$135*D162*C$135,0)</f>
        <v>0</v>
      </c>
      <c r="F162" s="835">
        <f>E162*D91/10000</f>
        <v>0</v>
      </c>
      <c r="G162" s="834"/>
      <c r="H162" s="827" t="s">
        <v>439</v>
      </c>
      <c r="I162" s="835">
        <f>I140</f>
        <v>0.7</v>
      </c>
      <c r="J162" s="835">
        <f>IF(I162&gt;1,1,I162)</f>
        <v>0.7</v>
      </c>
      <c r="K162" s="835">
        <f>IF(AND(H$70=1,I$70=0),H$135+H$135*J162*I$135,0)</f>
        <v>0</v>
      </c>
      <c r="L162" s="835">
        <f>K162*J91/10000</f>
        <v>0</v>
      </c>
      <c r="M162" s="834"/>
      <c r="N162" s="827" t="s">
        <v>439</v>
      </c>
      <c r="O162" s="835">
        <f>O140</f>
        <v>0.7</v>
      </c>
      <c r="P162" s="835">
        <f>IF(O162&gt;1,1,O162)</f>
        <v>0.7</v>
      </c>
      <c r="Q162" s="835">
        <f>IF(AND(N$70=1,O$70=0),N$135+N$135*P162*O$135,0)</f>
        <v>0</v>
      </c>
      <c r="R162" s="835">
        <f>Q162*P91/10000</f>
        <v>0</v>
      </c>
      <c r="S162" s="834"/>
      <c r="T162" s="827" t="s">
        <v>439</v>
      </c>
      <c r="U162" s="835">
        <f>U140</f>
        <v>0.7</v>
      </c>
      <c r="V162" s="835">
        <f>IF(U162&gt;1,1,U162)</f>
        <v>0.7</v>
      </c>
      <c r="W162" s="835">
        <f>IF(AND(T$70=1,U$70=0),T$135+T$135*V162*U$135,0)</f>
        <v>0</v>
      </c>
      <c r="X162" s="835">
        <f>W162*V91/10000</f>
        <v>0</v>
      </c>
      <c r="Y162" s="834"/>
      <c r="Z162" s="827" t="s">
        <v>439</v>
      </c>
      <c r="AA162" s="835">
        <f>AA140</f>
        <v>0.7</v>
      </c>
      <c r="AB162" s="835">
        <f>IF(AA162&gt;1,1,AA162)</f>
        <v>0.7</v>
      </c>
      <c r="AC162" s="835">
        <f>IF(AND(Z$70=1,AA$70=0),Z$135+Z$135*AB162*AA$135,0)</f>
        <v>0</v>
      </c>
      <c r="AD162" s="835">
        <f>AC162*AB91/10000</f>
        <v>0</v>
      </c>
      <c r="AE162" s="834"/>
      <c r="AF162" s="827" t="s">
        <v>439</v>
      </c>
      <c r="AG162" s="835">
        <f>AG140</f>
        <v>0.7</v>
      </c>
      <c r="AH162" s="835">
        <f>IF(AG162&gt;1,1,AG162)</f>
        <v>0.7</v>
      </c>
      <c r="AI162" s="835">
        <f>IF(AND(AF$70=1,AG$70=0),AF$135+AF$135*AH162*AG$135,0)</f>
        <v>0</v>
      </c>
      <c r="AJ162" s="835">
        <f>AI162*AH91/10000</f>
        <v>0</v>
      </c>
      <c r="AK162" s="834"/>
      <c r="AL162" s="827" t="s">
        <v>439</v>
      </c>
      <c r="AM162" s="835">
        <f>AM140</f>
        <v>0.7</v>
      </c>
      <c r="AN162" s="835">
        <f>IF(AM162&gt;1,1,AM162)</f>
        <v>0.7</v>
      </c>
      <c r="AO162" s="835">
        <f>IF(AND(AL$70=1,AM$70=0),AL$135+AL$135*AN162*AM$135,0)</f>
        <v>0</v>
      </c>
      <c r="AP162" s="835">
        <f>AO162*AN91/10000</f>
        <v>0</v>
      </c>
      <c r="AQ162" s="834"/>
      <c r="AR162" s="827" t="s">
        <v>439</v>
      </c>
      <c r="AS162" s="835">
        <f>AS140</f>
        <v>0.7</v>
      </c>
      <c r="AT162" s="835">
        <f>IF(AS162&gt;1,1,AS162)</f>
        <v>0.7</v>
      </c>
      <c r="AU162" s="835">
        <f>IF(AND(AR$70=1,AS$70=0),AR$135+AR$135*AT162*AS$135,0)</f>
        <v>0</v>
      </c>
      <c r="AV162" s="835">
        <f>AU162*AT91/10000</f>
        <v>0</v>
      </c>
      <c r="AW162" s="834"/>
      <c r="AX162" s="827" t="s">
        <v>439</v>
      </c>
      <c r="AY162" s="835">
        <f>AY140</f>
        <v>0.7</v>
      </c>
      <c r="AZ162" s="835">
        <f>IF(AY162&gt;1,1,AY162)</f>
        <v>0.7</v>
      </c>
      <c r="BA162" s="835">
        <f>IF(AND(AX$70=1,AY$70=0),AX$135+AX$135*AZ162*AY$135,0)</f>
        <v>0</v>
      </c>
      <c r="BB162" s="835">
        <f>BA162*AZ91/10000</f>
        <v>0</v>
      </c>
      <c r="BC162" s="834"/>
      <c r="BD162" s="827" t="s">
        <v>439</v>
      </c>
      <c r="BE162" s="835">
        <f>BE140</f>
        <v>0.7</v>
      </c>
      <c r="BF162" s="835">
        <f>IF(BE162&gt;1,1,BE162)</f>
        <v>0.7</v>
      </c>
      <c r="BG162" s="835">
        <f>IF(AND(BD$70=1,BE$70=0),BD$135+BD$135*BF162*BE$135,0)</f>
        <v>0</v>
      </c>
      <c r="BH162" s="835">
        <f>BG162*BF91/10000</f>
        <v>0</v>
      </c>
      <c r="BI162" s="834"/>
      <c r="BJ162" s="827" t="s">
        <v>439</v>
      </c>
      <c r="BK162" s="835">
        <f>BK140</f>
        <v>0.7</v>
      </c>
      <c r="BL162" s="835">
        <f>IF(BK162&gt;1,1,BK162)</f>
        <v>0.7</v>
      </c>
      <c r="BM162" s="835">
        <f>IF(AND(BJ$70=1,BK$70=0),BJ$135+BJ$135*BL162*BK$135,0)</f>
        <v>0</v>
      </c>
      <c r="BN162" s="835">
        <f>BM162*BL91/10000</f>
        <v>0</v>
      </c>
      <c r="BO162" s="834"/>
      <c r="BP162" s="827" t="s">
        <v>439</v>
      </c>
      <c r="BQ162" s="835">
        <f>BQ140</f>
        <v>0.7</v>
      </c>
      <c r="BR162" s="835">
        <f>IF(BQ162&gt;1,1,BQ162)</f>
        <v>0.7</v>
      </c>
      <c r="BS162" s="835">
        <f>IF(AND(BP$70=1,BQ$70=0),BP$135+BP$135*BR162*BQ$135,0)</f>
        <v>0</v>
      </c>
      <c r="BT162" s="835">
        <f>BS162*BR91/10000</f>
        <v>0</v>
      </c>
      <c r="BU162" s="834"/>
      <c r="BV162" s="827" t="s">
        <v>439</v>
      </c>
      <c r="BW162" s="835">
        <f>BW140</f>
        <v>0.7</v>
      </c>
      <c r="BX162" s="835">
        <f>IF(BW162&gt;1,1,BW162)</f>
        <v>0.7</v>
      </c>
      <c r="BY162" s="835">
        <f>IF(AND(BV$70=1,BW$70=0),BV$135+BV$135*BX162*BW$135,0)</f>
        <v>0</v>
      </c>
      <c r="BZ162" s="835">
        <f>BY162*BX91/10000</f>
        <v>0</v>
      </c>
      <c r="CA162" s="834"/>
      <c r="CB162" s="827" t="s">
        <v>439</v>
      </c>
      <c r="CC162" s="835">
        <f>CC140</f>
        <v>0.7</v>
      </c>
      <c r="CD162" s="835">
        <f>IF(CC162&gt;1,1,CC162)</f>
        <v>0.7</v>
      </c>
      <c r="CE162" s="835">
        <f>IF(AND(CB$70=1,CC$70=0),CB$135+CB$135*CD162*CC$135,0)</f>
        <v>0</v>
      </c>
      <c r="CF162" s="835">
        <f>CE162*CD91/10000</f>
        <v>0</v>
      </c>
      <c r="CG162" s="834"/>
      <c r="CH162" s="827" t="s">
        <v>439</v>
      </c>
      <c r="CI162" s="835">
        <f>CI140</f>
        <v>0.7</v>
      </c>
      <c r="CJ162" s="835">
        <f>IF(CI162&gt;1,1,CI162)</f>
        <v>0.7</v>
      </c>
      <c r="CK162" s="835">
        <f>IF(AND(CH$70=1,CI$70=0),CH$135+CH$135*CJ162*CI$135,0)</f>
        <v>0</v>
      </c>
      <c r="CL162" s="835">
        <f>CK162*CJ91/10000</f>
        <v>0</v>
      </c>
      <c r="CM162" s="834"/>
      <c r="CN162" s="827" t="s">
        <v>439</v>
      </c>
      <c r="CO162" s="835">
        <f>CO140</f>
        <v>0.7</v>
      </c>
      <c r="CP162" s="835">
        <f>IF(CO162&gt;1,1,CO162)</f>
        <v>0.7</v>
      </c>
      <c r="CQ162" s="835">
        <f>IF(AND(CN$70=1,CO$70=0),CN$135+CN$135*CP162*CO$135,0)</f>
        <v>0</v>
      </c>
      <c r="CR162" s="835">
        <f>CQ162*CP91/10000</f>
        <v>0</v>
      </c>
      <c r="CS162" s="834"/>
      <c r="CT162" s="827" t="s">
        <v>439</v>
      </c>
      <c r="CU162" s="835">
        <f>CU140</f>
        <v>0.7</v>
      </c>
      <c r="CV162" s="835">
        <f>IF(CU162&gt;1,1,CU162)</f>
        <v>0.7</v>
      </c>
      <c r="CW162" s="835">
        <f>IF(AND(CT$70=1,CU$70=0),CT$135+CT$135*CV162*CU$135,0)</f>
        <v>0</v>
      </c>
      <c r="CX162" s="835">
        <f>CW162*CV91/10000</f>
        <v>0</v>
      </c>
      <c r="CY162" s="834"/>
      <c r="CZ162" s="827" t="s">
        <v>439</v>
      </c>
      <c r="DA162" s="835">
        <f>DA140</f>
        <v>0.7</v>
      </c>
      <c r="DB162" s="835">
        <f>IF(DA162&gt;1,1,DA162)</f>
        <v>0.7</v>
      </c>
      <c r="DC162" s="835">
        <f>IF(AND(CZ$70=1,DA$70=0),CZ$135+CZ$135*DB162*DA$135,0)</f>
        <v>0</v>
      </c>
      <c r="DD162" s="835">
        <f>DC162*DB91/10000</f>
        <v>0</v>
      </c>
      <c r="DE162" s="834"/>
      <c r="DF162" s="827" t="s">
        <v>439</v>
      </c>
      <c r="DG162" s="835">
        <f>DG140</f>
        <v>0.7</v>
      </c>
      <c r="DH162" s="835">
        <f>IF(DG162&gt;1,1,DG162)</f>
        <v>0.7</v>
      </c>
      <c r="DI162" s="835">
        <f>IF(AND(DF$70=1,DG$70=0),DF$135+DF$135*DH162*DG$135,0)</f>
        <v>0</v>
      </c>
      <c r="DJ162" s="835">
        <f>DI162*DH91/10000</f>
        <v>0</v>
      </c>
      <c r="DK162" s="834"/>
      <c r="DL162" s="827" t="s">
        <v>439</v>
      </c>
      <c r="DM162" s="835">
        <f>DM140</f>
        <v>0.7</v>
      </c>
      <c r="DN162" s="835">
        <f>IF(DM162&gt;1,1,DM162)</f>
        <v>0.7</v>
      </c>
      <c r="DO162" s="835">
        <f>IF(AND(DL$70=1,DM$70=0),DL$135+DL$135*DN162*DM$135,0)</f>
        <v>0</v>
      </c>
      <c r="DP162" s="835">
        <f>DO162*DN91/10000</f>
        <v>0</v>
      </c>
      <c r="DQ162" s="834"/>
      <c r="DR162" s="827" t="s">
        <v>439</v>
      </c>
      <c r="DS162" s="835">
        <f>DS140</f>
        <v>0.7</v>
      </c>
      <c r="DT162" s="835">
        <f>IF(DS162&gt;1,1,DS162)</f>
        <v>0.7</v>
      </c>
      <c r="DU162" s="835">
        <f>IF(AND(DR$70=1,DS$70=0),DR$135+DR$135*DT162*DS$135,0)</f>
        <v>0</v>
      </c>
      <c r="DV162" s="835">
        <f>DU162*DT91/10000</f>
        <v>0</v>
      </c>
      <c r="DW162" s="834"/>
      <c r="DX162" s="827" t="s">
        <v>439</v>
      </c>
      <c r="DY162" s="835">
        <f>DY140</f>
        <v>0.7</v>
      </c>
      <c r="DZ162" s="835">
        <f>IF(DY162&gt;1,1,DY162)</f>
        <v>0.7</v>
      </c>
      <c r="EA162" s="835">
        <f>IF(AND(DX$70=1,DY$70=0),DX$135+DX$135*DZ162*DY$135,0)</f>
        <v>0</v>
      </c>
      <c r="EB162" s="835">
        <f>EA162*DZ91/10000</f>
        <v>0</v>
      </c>
      <c r="EC162" s="834"/>
      <c r="ED162" s="827" t="s">
        <v>439</v>
      </c>
      <c r="EE162" s="835">
        <f>EE140</f>
        <v>0.7</v>
      </c>
      <c r="EF162" s="835">
        <f>IF(EE162&gt;1,1,EE162)</f>
        <v>0.7</v>
      </c>
      <c r="EG162" s="835">
        <f>IF(AND(ED$70=1,EE$70=0),ED$135+ED$135*EF162*EE$135,0)</f>
        <v>0</v>
      </c>
      <c r="EH162" s="835">
        <f>EG162*EF91/10000</f>
        <v>0</v>
      </c>
      <c r="EI162" s="834"/>
      <c r="EJ162" s="827" t="s">
        <v>439</v>
      </c>
      <c r="EK162" s="835">
        <f>EK140</f>
        <v>0.7</v>
      </c>
      <c r="EL162" s="835">
        <f>IF(EK162&gt;1,1,EK162)</f>
        <v>0.7</v>
      </c>
      <c r="EM162" s="835">
        <f>IF(AND(EJ$70=1,EK$70=0),EJ$135+EJ$135*EL162*EK$135,0)</f>
        <v>0</v>
      </c>
      <c r="EN162" s="835">
        <f>EM162*EL91/10000</f>
        <v>0</v>
      </c>
      <c r="EO162" s="834"/>
      <c r="EP162" s="827" t="s">
        <v>439</v>
      </c>
      <c r="EQ162" s="835">
        <f>EQ140</f>
        <v>0.7</v>
      </c>
      <c r="ER162" s="835">
        <f>IF(EQ162&gt;1,1,EQ162)</f>
        <v>0.7</v>
      </c>
      <c r="ES162" s="835">
        <f>IF(AND(EP$70=1,EQ$70=0),EP$135+EP$135*ER162*EQ$135,0)</f>
        <v>0</v>
      </c>
      <c r="ET162" s="835">
        <f>ES162*ER91/10000</f>
        <v>0</v>
      </c>
      <c r="EU162" s="834"/>
      <c r="EV162" s="827" t="s">
        <v>439</v>
      </c>
      <c r="EW162" s="835">
        <f>EW140</f>
        <v>0.7</v>
      </c>
      <c r="EX162" s="835">
        <f>IF(EW162&gt;1,1,EW162)</f>
        <v>0.7</v>
      </c>
      <c r="EY162" s="835">
        <f>IF(AND(EV$70=1,EW$70=0),EV$135+EV$135*EX162*EW$135,0)</f>
        <v>0</v>
      </c>
      <c r="EZ162" s="835">
        <f>EY162*EX91/10000</f>
        <v>0</v>
      </c>
      <c r="FA162" s="834"/>
      <c r="FB162" s="827" t="s">
        <v>439</v>
      </c>
      <c r="FC162" s="835">
        <f>FC140</f>
        <v>0.7</v>
      </c>
      <c r="FD162" s="835">
        <f>IF(FC162&gt;1,1,FC162)</f>
        <v>0.7</v>
      </c>
      <c r="FE162" s="835">
        <f>IF(AND(FB$70=1,FC$70=0),FB$135+FB$135*FD162*FC$135,0)</f>
        <v>0</v>
      </c>
      <c r="FF162" s="835">
        <f>FE162*FD91/10000</f>
        <v>0</v>
      </c>
      <c r="FG162" s="834"/>
      <c r="FH162" s="827" t="s">
        <v>439</v>
      </c>
      <c r="FI162" s="835">
        <f>FI140</f>
        <v>0.7</v>
      </c>
      <c r="FJ162" s="835">
        <f>IF(FI162&gt;1,1,FI162)</f>
        <v>0.7</v>
      </c>
      <c r="FK162" s="835">
        <f>IF(AND(FH$70=1,FI$70=0),FH$135+FH$135*FJ162*FI$135,0)</f>
        <v>0</v>
      </c>
      <c r="FL162" s="835">
        <f>FK162*FJ91/10000</f>
        <v>0</v>
      </c>
      <c r="FM162" s="834"/>
      <c r="FN162" s="827" t="s">
        <v>439</v>
      </c>
      <c r="FO162" s="835">
        <f>FO140</f>
        <v>0.7</v>
      </c>
      <c r="FP162" s="835">
        <f>IF(FO162&gt;1,1,FO162)</f>
        <v>0.7</v>
      </c>
      <c r="FQ162" s="835">
        <f>IF(AND(FN$70=1,FO$70=0),FN$135+FN$135*FP162*FO$135,0)</f>
        <v>0</v>
      </c>
      <c r="FR162" s="835">
        <f>FQ162*FP91/10000</f>
        <v>0</v>
      </c>
      <c r="FS162" s="834"/>
      <c r="FT162" s="827" t="s">
        <v>439</v>
      </c>
      <c r="FU162" s="835">
        <f>FU140</f>
        <v>0.7</v>
      </c>
      <c r="FV162" s="835">
        <f>IF(FU162&gt;1,1,FU162)</f>
        <v>0.7</v>
      </c>
      <c r="FW162" s="835">
        <f>IF(AND(FT$70=1,FU$70=0),FT$135+FT$135*FV162*FU$135,0)</f>
        <v>0</v>
      </c>
      <c r="FX162" s="835">
        <f>FW162*FV91/10000</f>
        <v>0</v>
      </c>
      <c r="FY162" s="834"/>
    </row>
    <row r="163" spans="1:181" x14ac:dyDescent="0.3">
      <c r="A163" s="19"/>
      <c r="B163" s="827" t="s">
        <v>435</v>
      </c>
      <c r="C163" s="835">
        <f>C139</f>
        <v>0.3</v>
      </c>
      <c r="D163" s="835">
        <f>IF(C163&gt;1,1,C163)</f>
        <v>0.3</v>
      </c>
      <c r="E163" s="835">
        <f>IF(AND(B$70=1,C$70=0),B$135+B$135*D163*C$135,0)</f>
        <v>0</v>
      </c>
      <c r="F163" s="835">
        <f>E163*D92/10000</f>
        <v>0</v>
      </c>
      <c r="G163" s="834"/>
      <c r="H163" s="827" t="s">
        <v>435</v>
      </c>
      <c r="I163" s="835">
        <f>I139</f>
        <v>0.3</v>
      </c>
      <c r="J163" s="835">
        <f>IF(I163&gt;1,1,I163)</f>
        <v>0.3</v>
      </c>
      <c r="K163" s="835">
        <f>IF(AND(H$70=1,I$70=0),H$135+H$135*J163*I$135,0)</f>
        <v>0</v>
      </c>
      <c r="L163" s="835">
        <f>K163*J92/10000</f>
        <v>0</v>
      </c>
      <c r="M163" s="834"/>
      <c r="N163" s="827" t="s">
        <v>435</v>
      </c>
      <c r="O163" s="835">
        <f>O139</f>
        <v>0.3</v>
      </c>
      <c r="P163" s="835">
        <f>IF(O163&gt;1,1,O163)</f>
        <v>0.3</v>
      </c>
      <c r="Q163" s="835">
        <f>IF(AND(N$70=1,O$70=0),N$135+N$135*P163*O$135,0)</f>
        <v>0</v>
      </c>
      <c r="R163" s="835">
        <f>Q163*P92/10000</f>
        <v>0</v>
      </c>
      <c r="S163" s="834"/>
      <c r="T163" s="827" t="s">
        <v>435</v>
      </c>
      <c r="U163" s="835">
        <f>U139</f>
        <v>0.3</v>
      </c>
      <c r="V163" s="835">
        <f>IF(U163&gt;1,1,U163)</f>
        <v>0.3</v>
      </c>
      <c r="W163" s="835">
        <f>IF(AND(T$70=1,U$70=0),T$135+T$135*V163*U$135,0)</f>
        <v>0</v>
      </c>
      <c r="X163" s="835">
        <f>W163*V92/10000</f>
        <v>0</v>
      </c>
      <c r="Y163" s="834"/>
      <c r="Z163" s="827" t="s">
        <v>435</v>
      </c>
      <c r="AA163" s="835">
        <f>AA139</f>
        <v>0.3</v>
      </c>
      <c r="AB163" s="835">
        <f>IF(AA163&gt;1,1,AA163)</f>
        <v>0.3</v>
      </c>
      <c r="AC163" s="835">
        <f>IF(AND(Z$70=1,AA$70=0),Z$135+Z$135*AB163*AA$135,0)</f>
        <v>0</v>
      </c>
      <c r="AD163" s="835">
        <f>AC163*AB92/10000</f>
        <v>0</v>
      </c>
      <c r="AE163" s="834"/>
      <c r="AF163" s="827" t="s">
        <v>435</v>
      </c>
      <c r="AG163" s="835">
        <f>AG139</f>
        <v>0.3</v>
      </c>
      <c r="AH163" s="835">
        <f>IF(AG163&gt;1,1,AG163)</f>
        <v>0.3</v>
      </c>
      <c r="AI163" s="835">
        <f>IF(AND(AF$70=1,AG$70=0),AF$135+AF$135*AH163*AG$135,0)</f>
        <v>0</v>
      </c>
      <c r="AJ163" s="835">
        <f>AI163*AH92/10000</f>
        <v>0</v>
      </c>
      <c r="AK163" s="834"/>
      <c r="AL163" s="827" t="s">
        <v>435</v>
      </c>
      <c r="AM163" s="835">
        <f>AM139</f>
        <v>0.3</v>
      </c>
      <c r="AN163" s="835">
        <f>IF(AM163&gt;1,1,AM163)</f>
        <v>0.3</v>
      </c>
      <c r="AO163" s="835">
        <f>IF(AND(AL$70=1,AM$70=0),AL$135+AL$135*AN163*AM$135,0)</f>
        <v>0</v>
      </c>
      <c r="AP163" s="835">
        <f>AO163*AN92/10000</f>
        <v>0</v>
      </c>
      <c r="AQ163" s="834"/>
      <c r="AR163" s="827" t="s">
        <v>435</v>
      </c>
      <c r="AS163" s="835">
        <f>AS139</f>
        <v>0.3</v>
      </c>
      <c r="AT163" s="835">
        <f>IF(AS163&gt;1,1,AS163)</f>
        <v>0.3</v>
      </c>
      <c r="AU163" s="835">
        <f>IF(AND(AR$70=1,AS$70=0),AR$135+AR$135*AT163*AS$135,0)</f>
        <v>0</v>
      </c>
      <c r="AV163" s="835">
        <f>AU163*AT92/10000</f>
        <v>0</v>
      </c>
      <c r="AW163" s="834"/>
      <c r="AX163" s="827" t="s">
        <v>435</v>
      </c>
      <c r="AY163" s="835">
        <f>AY139</f>
        <v>0.3</v>
      </c>
      <c r="AZ163" s="835">
        <f>IF(AY163&gt;1,1,AY163)</f>
        <v>0.3</v>
      </c>
      <c r="BA163" s="835">
        <f>IF(AND(AX$70=1,AY$70=0),AX$135+AX$135*AZ163*AY$135,0)</f>
        <v>0</v>
      </c>
      <c r="BB163" s="835">
        <f>BA163*AZ92/10000</f>
        <v>0</v>
      </c>
      <c r="BC163" s="834"/>
      <c r="BD163" s="827" t="s">
        <v>435</v>
      </c>
      <c r="BE163" s="835">
        <f>BE139</f>
        <v>0.3</v>
      </c>
      <c r="BF163" s="835">
        <f>IF(BE163&gt;1,1,BE163)</f>
        <v>0.3</v>
      </c>
      <c r="BG163" s="835">
        <f>IF(AND(BD$70=1,BE$70=0),BD$135+BD$135*BF163*BE$135,0)</f>
        <v>0</v>
      </c>
      <c r="BH163" s="835">
        <f>BG163*BF92/10000</f>
        <v>0</v>
      </c>
      <c r="BI163" s="834"/>
      <c r="BJ163" s="827" t="s">
        <v>435</v>
      </c>
      <c r="BK163" s="835">
        <f>BK139</f>
        <v>0.3</v>
      </c>
      <c r="BL163" s="835">
        <f>IF(BK163&gt;1,1,BK163)</f>
        <v>0.3</v>
      </c>
      <c r="BM163" s="835">
        <f>IF(AND(BJ$70=1,BK$70=0),BJ$135+BJ$135*BL163*BK$135,0)</f>
        <v>0</v>
      </c>
      <c r="BN163" s="835">
        <f>BM163*BL92/10000</f>
        <v>0</v>
      </c>
      <c r="BO163" s="834"/>
      <c r="BP163" s="827" t="s">
        <v>435</v>
      </c>
      <c r="BQ163" s="835">
        <f>BQ139</f>
        <v>0.3</v>
      </c>
      <c r="BR163" s="835">
        <f>IF(BQ163&gt;1,1,BQ163)</f>
        <v>0.3</v>
      </c>
      <c r="BS163" s="835">
        <f>IF(AND(BP$70=1,BQ$70=0),BP$135+BP$135*BR163*BQ$135,0)</f>
        <v>0</v>
      </c>
      <c r="BT163" s="835">
        <f>BS163*BR92/10000</f>
        <v>0</v>
      </c>
      <c r="BU163" s="834"/>
      <c r="BV163" s="827" t="s">
        <v>435</v>
      </c>
      <c r="BW163" s="835">
        <f>BW139</f>
        <v>0.3</v>
      </c>
      <c r="BX163" s="835">
        <f>IF(BW163&gt;1,1,BW163)</f>
        <v>0.3</v>
      </c>
      <c r="BY163" s="835">
        <f>IF(AND(BV$70=1,BW$70=0),BV$135+BV$135*BX163*BW$135,0)</f>
        <v>0</v>
      </c>
      <c r="BZ163" s="835">
        <f>BY163*BX92/10000</f>
        <v>0</v>
      </c>
      <c r="CA163" s="834"/>
      <c r="CB163" s="827" t="s">
        <v>435</v>
      </c>
      <c r="CC163" s="835">
        <f>CC139</f>
        <v>0.3</v>
      </c>
      <c r="CD163" s="835">
        <f>IF(CC163&gt;1,1,CC163)</f>
        <v>0.3</v>
      </c>
      <c r="CE163" s="835">
        <f>IF(AND(CB$70=1,CC$70=0),CB$135+CB$135*CD163*CC$135,0)</f>
        <v>0</v>
      </c>
      <c r="CF163" s="835">
        <f>CE163*CD92/10000</f>
        <v>0</v>
      </c>
      <c r="CG163" s="834"/>
      <c r="CH163" s="827" t="s">
        <v>435</v>
      </c>
      <c r="CI163" s="835">
        <f>CI139</f>
        <v>0.3</v>
      </c>
      <c r="CJ163" s="835">
        <f>IF(CI163&gt;1,1,CI163)</f>
        <v>0.3</v>
      </c>
      <c r="CK163" s="835">
        <f>IF(AND(CH$70=1,CI$70=0),CH$135+CH$135*CJ163*CI$135,0)</f>
        <v>0</v>
      </c>
      <c r="CL163" s="835">
        <f>CK163*CJ92/10000</f>
        <v>0</v>
      </c>
      <c r="CM163" s="834"/>
      <c r="CN163" s="827" t="s">
        <v>435</v>
      </c>
      <c r="CO163" s="835">
        <f>CO139</f>
        <v>0.3</v>
      </c>
      <c r="CP163" s="835">
        <f>IF(CO163&gt;1,1,CO163)</f>
        <v>0.3</v>
      </c>
      <c r="CQ163" s="835">
        <f>IF(AND(CN$70=1,CO$70=0),CN$135+CN$135*CP163*CO$135,0)</f>
        <v>0</v>
      </c>
      <c r="CR163" s="835">
        <f>CQ163*CP92/10000</f>
        <v>0</v>
      </c>
      <c r="CS163" s="834"/>
      <c r="CT163" s="827" t="s">
        <v>435</v>
      </c>
      <c r="CU163" s="835">
        <f>CU139</f>
        <v>0.3</v>
      </c>
      <c r="CV163" s="835">
        <f>IF(CU163&gt;1,1,CU163)</f>
        <v>0.3</v>
      </c>
      <c r="CW163" s="835">
        <f>IF(AND(CT$70=1,CU$70=0),CT$135+CT$135*CV163*CU$135,0)</f>
        <v>0</v>
      </c>
      <c r="CX163" s="835">
        <f>CW163*CV92/10000</f>
        <v>0</v>
      </c>
      <c r="CY163" s="834"/>
      <c r="CZ163" s="827" t="s">
        <v>435</v>
      </c>
      <c r="DA163" s="835">
        <f>DA139</f>
        <v>0.3</v>
      </c>
      <c r="DB163" s="835">
        <f>IF(DA163&gt;1,1,DA163)</f>
        <v>0.3</v>
      </c>
      <c r="DC163" s="835">
        <f>IF(AND(CZ$70=1,DA$70=0),CZ$135+CZ$135*DB163*DA$135,0)</f>
        <v>0</v>
      </c>
      <c r="DD163" s="835">
        <f>DC163*DB92/10000</f>
        <v>0</v>
      </c>
      <c r="DE163" s="834"/>
      <c r="DF163" s="827" t="s">
        <v>435</v>
      </c>
      <c r="DG163" s="835">
        <f>DG139</f>
        <v>0.3</v>
      </c>
      <c r="DH163" s="835">
        <f>IF(DG163&gt;1,1,DG163)</f>
        <v>0.3</v>
      </c>
      <c r="DI163" s="835">
        <f>IF(AND(DF$70=1,DG$70=0),DF$135+DF$135*DH163*DG$135,0)</f>
        <v>0</v>
      </c>
      <c r="DJ163" s="835">
        <f>DI163*DH92/10000</f>
        <v>0</v>
      </c>
      <c r="DK163" s="834"/>
      <c r="DL163" s="827" t="s">
        <v>435</v>
      </c>
      <c r="DM163" s="835">
        <f>DM139</f>
        <v>0.3</v>
      </c>
      <c r="DN163" s="835">
        <f>IF(DM163&gt;1,1,DM163)</f>
        <v>0.3</v>
      </c>
      <c r="DO163" s="835">
        <f>IF(AND(DL$70=1,DM$70=0),DL$135+DL$135*DN163*DM$135,0)</f>
        <v>0</v>
      </c>
      <c r="DP163" s="835">
        <f>DO163*DN92/10000</f>
        <v>0</v>
      </c>
      <c r="DQ163" s="834"/>
      <c r="DR163" s="827" t="s">
        <v>435</v>
      </c>
      <c r="DS163" s="835">
        <f>DS139</f>
        <v>0.3</v>
      </c>
      <c r="DT163" s="835">
        <f>IF(DS163&gt;1,1,DS163)</f>
        <v>0.3</v>
      </c>
      <c r="DU163" s="835">
        <f>IF(AND(DR$70=1,DS$70=0),DR$135+DR$135*DT163*DS$135,0)</f>
        <v>0</v>
      </c>
      <c r="DV163" s="835">
        <f>DU163*DT92/10000</f>
        <v>0</v>
      </c>
      <c r="DW163" s="834"/>
      <c r="DX163" s="827" t="s">
        <v>435</v>
      </c>
      <c r="DY163" s="835">
        <f>DY139</f>
        <v>0.3</v>
      </c>
      <c r="DZ163" s="835">
        <f>IF(DY163&gt;1,1,DY163)</f>
        <v>0.3</v>
      </c>
      <c r="EA163" s="835">
        <f>IF(AND(DX$70=1,DY$70=0),DX$135+DX$135*DZ163*DY$135,0)</f>
        <v>0</v>
      </c>
      <c r="EB163" s="835">
        <f>EA163*DZ92/10000</f>
        <v>0</v>
      </c>
      <c r="EC163" s="834"/>
      <c r="ED163" s="827" t="s">
        <v>435</v>
      </c>
      <c r="EE163" s="835">
        <f>EE139</f>
        <v>0.3</v>
      </c>
      <c r="EF163" s="835">
        <f>IF(EE163&gt;1,1,EE163)</f>
        <v>0.3</v>
      </c>
      <c r="EG163" s="835">
        <f>IF(AND(ED$70=1,EE$70=0),ED$135+ED$135*EF163*EE$135,0)</f>
        <v>0</v>
      </c>
      <c r="EH163" s="835">
        <f>EG163*EF92/10000</f>
        <v>0</v>
      </c>
      <c r="EI163" s="834"/>
      <c r="EJ163" s="827" t="s">
        <v>435</v>
      </c>
      <c r="EK163" s="835">
        <f>EK139</f>
        <v>0.3</v>
      </c>
      <c r="EL163" s="835">
        <f>IF(EK163&gt;1,1,EK163)</f>
        <v>0.3</v>
      </c>
      <c r="EM163" s="835">
        <f>IF(AND(EJ$70=1,EK$70=0),EJ$135+EJ$135*EL163*EK$135,0)</f>
        <v>0</v>
      </c>
      <c r="EN163" s="835">
        <f>EM163*EL92/10000</f>
        <v>0</v>
      </c>
      <c r="EO163" s="834"/>
      <c r="EP163" s="827" t="s">
        <v>435</v>
      </c>
      <c r="EQ163" s="835">
        <f>EQ139</f>
        <v>0.3</v>
      </c>
      <c r="ER163" s="835">
        <f>IF(EQ163&gt;1,1,EQ163)</f>
        <v>0.3</v>
      </c>
      <c r="ES163" s="835">
        <f>IF(AND(EP$70=1,EQ$70=0),EP$135+EP$135*ER163*EQ$135,0)</f>
        <v>0</v>
      </c>
      <c r="ET163" s="835">
        <f>ES163*ER92/10000</f>
        <v>0</v>
      </c>
      <c r="EU163" s="834"/>
      <c r="EV163" s="827" t="s">
        <v>435</v>
      </c>
      <c r="EW163" s="835">
        <f>EW139</f>
        <v>0.3</v>
      </c>
      <c r="EX163" s="835">
        <f>IF(EW163&gt;1,1,EW163)</f>
        <v>0.3</v>
      </c>
      <c r="EY163" s="835">
        <f>IF(AND(EV$70=1,EW$70=0),EV$135+EV$135*EX163*EW$135,0)</f>
        <v>0</v>
      </c>
      <c r="EZ163" s="835">
        <f>EY163*EX92/10000</f>
        <v>0</v>
      </c>
      <c r="FA163" s="834"/>
      <c r="FB163" s="827" t="s">
        <v>435</v>
      </c>
      <c r="FC163" s="835">
        <f>FC139</f>
        <v>0.3</v>
      </c>
      <c r="FD163" s="835">
        <f>IF(FC163&gt;1,1,FC163)</f>
        <v>0.3</v>
      </c>
      <c r="FE163" s="835">
        <f>IF(AND(FB$70=1,FC$70=0),FB$135+FB$135*FD163*FC$135,0)</f>
        <v>0</v>
      </c>
      <c r="FF163" s="835">
        <f>FE163*FD92/10000</f>
        <v>0</v>
      </c>
      <c r="FG163" s="834"/>
      <c r="FH163" s="827" t="s">
        <v>435</v>
      </c>
      <c r="FI163" s="835">
        <f>FI139</f>
        <v>0.3</v>
      </c>
      <c r="FJ163" s="835">
        <f>IF(FI163&gt;1,1,FI163)</f>
        <v>0.3</v>
      </c>
      <c r="FK163" s="835">
        <f>IF(AND(FH$70=1,FI$70=0),FH$135+FH$135*FJ163*FI$135,0)</f>
        <v>0</v>
      </c>
      <c r="FL163" s="835">
        <f>FK163*FJ92/10000</f>
        <v>0</v>
      </c>
      <c r="FM163" s="834"/>
      <c r="FN163" s="827" t="s">
        <v>435</v>
      </c>
      <c r="FO163" s="835">
        <f>FO139</f>
        <v>0.3</v>
      </c>
      <c r="FP163" s="835">
        <f>IF(FO163&gt;1,1,FO163)</f>
        <v>0.3</v>
      </c>
      <c r="FQ163" s="835">
        <f>IF(AND(FN$70=1,FO$70=0),FN$135+FN$135*FP163*FO$135,0)</f>
        <v>0</v>
      </c>
      <c r="FR163" s="835">
        <f>FQ163*FP92/10000</f>
        <v>0</v>
      </c>
      <c r="FS163" s="834"/>
      <c r="FT163" s="827" t="s">
        <v>435</v>
      </c>
      <c r="FU163" s="835">
        <f>FU139</f>
        <v>0.3</v>
      </c>
      <c r="FV163" s="835">
        <f>IF(FU163&gt;1,1,FU163)</f>
        <v>0.3</v>
      </c>
      <c r="FW163" s="835">
        <f>IF(AND(FT$70=1,FU$70=0),FT$135+FT$135*FV163*FU$135,0)</f>
        <v>0</v>
      </c>
      <c r="FX163" s="835">
        <f>FW163*FV92/10000</f>
        <v>0</v>
      </c>
      <c r="FY163" s="834"/>
    </row>
    <row r="164" spans="1:181" x14ac:dyDescent="0.3">
      <c r="A164" s="19"/>
      <c r="B164" s="827"/>
      <c r="C164" s="835"/>
      <c r="D164" s="835"/>
      <c r="E164" s="835"/>
      <c r="F164" s="835"/>
      <c r="G164" s="834"/>
      <c r="H164" s="827"/>
      <c r="I164" s="835"/>
      <c r="J164" s="835"/>
      <c r="K164" s="835"/>
      <c r="L164" s="835"/>
      <c r="M164" s="834"/>
      <c r="N164" s="827"/>
      <c r="O164" s="835"/>
      <c r="P164" s="835"/>
      <c r="Q164" s="835"/>
      <c r="R164" s="835"/>
      <c r="S164" s="834"/>
      <c r="T164" s="827"/>
      <c r="U164" s="835"/>
      <c r="V164" s="835"/>
      <c r="W164" s="835"/>
      <c r="X164" s="835"/>
      <c r="Y164" s="834"/>
      <c r="Z164" s="827"/>
      <c r="AA164" s="835"/>
      <c r="AB164" s="835"/>
      <c r="AC164" s="835"/>
      <c r="AD164" s="835"/>
      <c r="AE164" s="834"/>
      <c r="AF164" s="827"/>
      <c r="AG164" s="835"/>
      <c r="AH164" s="835"/>
      <c r="AI164" s="835"/>
      <c r="AJ164" s="835"/>
      <c r="AK164" s="834"/>
      <c r="AL164" s="827"/>
      <c r="AM164" s="835"/>
      <c r="AN164" s="835"/>
      <c r="AO164" s="835"/>
      <c r="AP164" s="835"/>
      <c r="AQ164" s="834"/>
      <c r="AR164" s="827"/>
      <c r="AS164" s="835"/>
      <c r="AT164" s="835"/>
      <c r="AU164" s="835"/>
      <c r="AV164" s="835"/>
      <c r="AW164" s="834"/>
      <c r="AX164" s="827"/>
      <c r="AY164" s="835"/>
      <c r="AZ164" s="835"/>
      <c r="BA164" s="835"/>
      <c r="BB164" s="835"/>
      <c r="BC164" s="834"/>
      <c r="BD164" s="827"/>
      <c r="BE164" s="835"/>
      <c r="BF164" s="835"/>
      <c r="BG164" s="835"/>
      <c r="BH164" s="835"/>
      <c r="BI164" s="834"/>
      <c r="BJ164" s="827"/>
      <c r="BK164" s="835"/>
      <c r="BL164" s="835"/>
      <c r="BM164" s="835"/>
      <c r="BN164" s="835"/>
      <c r="BO164" s="834"/>
      <c r="BP164" s="827"/>
      <c r="BQ164" s="835"/>
      <c r="BR164" s="835"/>
      <c r="BS164" s="835"/>
      <c r="BT164" s="835"/>
      <c r="BU164" s="834"/>
      <c r="BV164" s="827"/>
      <c r="BW164" s="835"/>
      <c r="BX164" s="835"/>
      <c r="BY164" s="835"/>
      <c r="BZ164" s="835"/>
      <c r="CA164" s="834"/>
      <c r="CB164" s="827"/>
      <c r="CC164" s="835"/>
      <c r="CD164" s="835"/>
      <c r="CE164" s="835"/>
      <c r="CF164" s="835"/>
      <c r="CG164" s="834"/>
      <c r="CH164" s="827"/>
      <c r="CI164" s="835"/>
      <c r="CJ164" s="835"/>
      <c r="CK164" s="835"/>
      <c r="CL164" s="835"/>
      <c r="CM164" s="834"/>
      <c r="CN164" s="827"/>
      <c r="CO164" s="835"/>
      <c r="CP164" s="835"/>
      <c r="CQ164" s="835"/>
      <c r="CR164" s="835"/>
      <c r="CS164" s="834"/>
      <c r="CT164" s="827"/>
      <c r="CU164" s="835"/>
      <c r="CV164" s="835"/>
      <c r="CW164" s="835"/>
      <c r="CX164" s="835"/>
      <c r="CY164" s="834"/>
      <c r="CZ164" s="827"/>
      <c r="DA164" s="835"/>
      <c r="DB164" s="835"/>
      <c r="DC164" s="835"/>
      <c r="DD164" s="835"/>
      <c r="DE164" s="834"/>
      <c r="DF164" s="827"/>
      <c r="DG164" s="835"/>
      <c r="DH164" s="835"/>
      <c r="DI164" s="835"/>
      <c r="DJ164" s="835"/>
      <c r="DK164" s="834"/>
      <c r="DL164" s="827"/>
      <c r="DM164" s="835"/>
      <c r="DN164" s="835"/>
      <c r="DO164" s="835"/>
      <c r="DP164" s="835"/>
      <c r="DQ164" s="834"/>
      <c r="DR164" s="827"/>
      <c r="DS164" s="835"/>
      <c r="DT164" s="835"/>
      <c r="DU164" s="835"/>
      <c r="DV164" s="835"/>
      <c r="DW164" s="834"/>
      <c r="DX164" s="827"/>
      <c r="DY164" s="835"/>
      <c r="DZ164" s="835"/>
      <c r="EA164" s="835"/>
      <c r="EB164" s="835"/>
      <c r="EC164" s="834"/>
      <c r="ED164" s="827"/>
      <c r="EE164" s="835"/>
      <c r="EF164" s="835"/>
      <c r="EG164" s="835"/>
      <c r="EH164" s="835"/>
      <c r="EI164" s="834"/>
      <c r="EJ164" s="827"/>
      <c r="EK164" s="835"/>
      <c r="EL164" s="835"/>
      <c r="EM164" s="835"/>
      <c r="EN164" s="835"/>
      <c r="EO164" s="834"/>
      <c r="EP164" s="827"/>
      <c r="EQ164" s="835"/>
      <c r="ER164" s="835"/>
      <c r="ES164" s="835"/>
      <c r="ET164" s="835"/>
      <c r="EU164" s="834"/>
      <c r="EV164" s="827"/>
      <c r="EW164" s="835"/>
      <c r="EX164" s="835"/>
      <c r="EY164" s="835"/>
      <c r="EZ164" s="835"/>
      <c r="FA164" s="834"/>
      <c r="FB164" s="827"/>
      <c r="FC164" s="835"/>
      <c r="FD164" s="835"/>
      <c r="FE164" s="835"/>
      <c r="FF164" s="835"/>
      <c r="FG164" s="834"/>
      <c r="FH164" s="827"/>
      <c r="FI164" s="835"/>
      <c r="FJ164" s="835"/>
      <c r="FK164" s="835"/>
      <c r="FL164" s="835"/>
      <c r="FM164" s="834"/>
      <c r="FN164" s="827"/>
      <c r="FO164" s="835"/>
      <c r="FP164" s="835"/>
      <c r="FQ164" s="835"/>
      <c r="FR164" s="835"/>
      <c r="FS164" s="834"/>
      <c r="FT164" s="827"/>
      <c r="FU164" s="835"/>
      <c r="FV164" s="835"/>
      <c r="FW164" s="835"/>
      <c r="FX164" s="835"/>
      <c r="FY164" s="834"/>
    </row>
    <row r="165" spans="1:181" x14ac:dyDescent="0.3">
      <c r="A165" s="19"/>
      <c r="B165" s="827" t="s">
        <v>443</v>
      </c>
      <c r="C165" s="835">
        <f>IF(E105&lt;0,C141+C142+C140+C139,C139+C140)</f>
        <v>1</v>
      </c>
      <c r="D165" s="835">
        <f>IF(C165&gt;1,1,C165)</f>
        <v>1</v>
      </c>
      <c r="E165" s="835">
        <f>IF(AND(B$70=0,C$70=1),B$135+B$135*D165*C$135,0)</f>
        <v>0</v>
      </c>
      <c r="F165" s="835">
        <f>E165*D97/10000</f>
        <v>0</v>
      </c>
      <c r="G165" s="834"/>
      <c r="H165" s="827" t="s">
        <v>443</v>
      </c>
      <c r="I165" s="835">
        <f>IF(K105&lt;0,I141+I142+I140+I139,I139+I140)</f>
        <v>1</v>
      </c>
      <c r="J165" s="835">
        <f>IF(I165&gt;1,1,I165)</f>
        <v>1</v>
      </c>
      <c r="K165" s="835">
        <f>IF(AND(H$70=0,I$70=1),H$135+H$135*J165*I$135,0)</f>
        <v>0</v>
      </c>
      <c r="L165" s="835">
        <f>K165*J97/10000</f>
        <v>0</v>
      </c>
      <c r="M165" s="834"/>
      <c r="N165" s="827" t="s">
        <v>443</v>
      </c>
      <c r="O165" s="835">
        <f>IF(Q105&lt;0,O141+O142+O140+O139,O139+O140)</f>
        <v>1</v>
      </c>
      <c r="P165" s="835">
        <f>IF(O165&gt;1,1,O165)</f>
        <v>1</v>
      </c>
      <c r="Q165" s="835">
        <f>IF(AND(N$70=0,O$70=1),N$135+N$135*P165*O$135,0)</f>
        <v>0</v>
      </c>
      <c r="R165" s="835">
        <f>Q165*P97/10000</f>
        <v>0</v>
      </c>
      <c r="S165" s="834"/>
      <c r="T165" s="827" t="s">
        <v>443</v>
      </c>
      <c r="U165" s="835">
        <f>IF(W105&lt;0,U141+U142+U140+U139,U139+U140)</f>
        <v>1</v>
      </c>
      <c r="V165" s="835">
        <f>IF(U165&gt;1,1,U165)</f>
        <v>1</v>
      </c>
      <c r="W165" s="835">
        <f>IF(AND(T$70=0,U$70=1),T$135+T$135*V165*U$135,0)</f>
        <v>0</v>
      </c>
      <c r="X165" s="835">
        <f>W165*V97/10000</f>
        <v>0</v>
      </c>
      <c r="Y165" s="834"/>
      <c r="Z165" s="827" t="s">
        <v>443</v>
      </c>
      <c r="AA165" s="835">
        <f>IF(AC105&lt;0,AA141+AA142+AA140+AA139,AA139+AA140)</f>
        <v>1</v>
      </c>
      <c r="AB165" s="835">
        <f>IF(AA165&gt;1,1,AA165)</f>
        <v>1</v>
      </c>
      <c r="AC165" s="835">
        <f>IF(AND(Z$70=0,AA$70=1),Z$135+Z$135*AB165*AA$135,0)</f>
        <v>0</v>
      </c>
      <c r="AD165" s="835">
        <f>AC165*AB97/10000</f>
        <v>0</v>
      </c>
      <c r="AE165" s="834"/>
      <c r="AF165" s="827" t="s">
        <v>443</v>
      </c>
      <c r="AG165" s="835">
        <f>IF(AI105&lt;0,AG141+AG142+AG140+AG139,AG139+AG140)</f>
        <v>2.2999999999999998</v>
      </c>
      <c r="AH165" s="835">
        <f>IF(AG165&gt;1,1,AG165)</f>
        <v>1</v>
      </c>
      <c r="AI165" s="835">
        <f>IF(AND(AF$70=0,AG$70=1),AF$135+AF$135*AH165*AG$135,0)</f>
        <v>0</v>
      </c>
      <c r="AJ165" s="835">
        <f>AI165*AH97/10000</f>
        <v>0</v>
      </c>
      <c r="AK165" s="834"/>
      <c r="AL165" s="827" t="s">
        <v>443</v>
      </c>
      <c r="AM165" s="835">
        <f>IF(AO105&lt;0,AM141+AM142+AM140+AM139,AM139+AM140)</f>
        <v>2.2999999999999998</v>
      </c>
      <c r="AN165" s="835">
        <f>IF(AM165&gt;1,1,AM165)</f>
        <v>1</v>
      </c>
      <c r="AO165" s="835">
        <f>IF(AND(AL$70=0,AM$70=1),AL$135+AL$135*AN165*AM$135,0)</f>
        <v>0</v>
      </c>
      <c r="AP165" s="835">
        <f>AO165*AN97/10000</f>
        <v>0</v>
      </c>
      <c r="AQ165" s="834"/>
      <c r="AR165" s="827" t="s">
        <v>443</v>
      </c>
      <c r="AS165" s="835">
        <f>IF(AU105&lt;0,AS141+AS142+AS140+AS139,AS139+AS140)</f>
        <v>2.2999999999999998</v>
      </c>
      <c r="AT165" s="835">
        <f>IF(AS165&gt;1,1,AS165)</f>
        <v>1</v>
      </c>
      <c r="AU165" s="835">
        <f>IF(AND(AR$70=0,AS$70=1),AR$135+AR$135*AT165*AS$135,0)</f>
        <v>0</v>
      </c>
      <c r="AV165" s="835">
        <f>AU165*AT97/10000</f>
        <v>0</v>
      </c>
      <c r="AW165" s="834"/>
      <c r="AX165" s="827" t="s">
        <v>443</v>
      </c>
      <c r="AY165" s="835">
        <f>IF(BA105&lt;0,AY141+AY142+AY140+AY139,AY139+AY140)</f>
        <v>2.2999999999999998</v>
      </c>
      <c r="AZ165" s="835">
        <f>IF(AY165&gt;1,1,AY165)</f>
        <v>1</v>
      </c>
      <c r="BA165" s="835">
        <f>IF(AND(AX$70=0,AY$70=1),AX$135+AX$135*AZ165*AY$135,0)</f>
        <v>0</v>
      </c>
      <c r="BB165" s="835">
        <f>BA165*AZ97/10000</f>
        <v>0</v>
      </c>
      <c r="BC165" s="834"/>
      <c r="BD165" s="827" t="s">
        <v>443</v>
      </c>
      <c r="BE165" s="835">
        <f>IF(BG105&lt;0,BE141+BE142+BE140+BE139,BE139+BE140)</f>
        <v>2.2999999999999998</v>
      </c>
      <c r="BF165" s="835">
        <f>IF(BE165&gt;1,1,BE165)</f>
        <v>1</v>
      </c>
      <c r="BG165" s="835">
        <f>IF(AND(BD$70=0,BE$70=1),BD$135+BD$135*BF165*BE$135,0)</f>
        <v>0</v>
      </c>
      <c r="BH165" s="835">
        <f>BG165*BF97/10000</f>
        <v>0</v>
      </c>
      <c r="BI165" s="834"/>
      <c r="BJ165" s="827" t="s">
        <v>443</v>
      </c>
      <c r="BK165" s="835">
        <f>IF(BM105&lt;0,BK141+BK142+BK140+BK139,BK139+BK140)</f>
        <v>2.2999999999999998</v>
      </c>
      <c r="BL165" s="835">
        <f>IF(BK165&gt;1,1,BK165)</f>
        <v>1</v>
      </c>
      <c r="BM165" s="835">
        <f>IF(AND(BJ$70=0,BK$70=1),BJ$135+BJ$135*BL165*BK$135,0)</f>
        <v>0</v>
      </c>
      <c r="BN165" s="835">
        <f>BM165*BL97/10000</f>
        <v>0</v>
      </c>
      <c r="BO165" s="834"/>
      <c r="BP165" s="827" t="s">
        <v>443</v>
      </c>
      <c r="BQ165" s="835">
        <f>IF(BS105&lt;0,BQ141+BQ142+BQ140+BQ139,BQ139+BQ140)</f>
        <v>2.2999999999999998</v>
      </c>
      <c r="BR165" s="835">
        <f>IF(BQ165&gt;1,1,BQ165)</f>
        <v>1</v>
      </c>
      <c r="BS165" s="835">
        <f>IF(AND(BP$70=0,BQ$70=1),BP$135+BP$135*BR165*BQ$135,0)</f>
        <v>0</v>
      </c>
      <c r="BT165" s="835">
        <f>BS165*BR97/10000</f>
        <v>0</v>
      </c>
      <c r="BU165" s="834"/>
      <c r="BV165" s="827" t="s">
        <v>443</v>
      </c>
      <c r="BW165" s="835">
        <f>IF(BY105&lt;0,BW141+BW142+BW140+BW139,BW139+BW140)</f>
        <v>2.2999999999999998</v>
      </c>
      <c r="BX165" s="835">
        <f>IF(BW165&gt;1,1,BW165)</f>
        <v>1</v>
      </c>
      <c r="BY165" s="835">
        <f>IF(AND(BV$70=0,BW$70=1),BV$135+BV$135*BX165*BW$135,0)</f>
        <v>0</v>
      </c>
      <c r="BZ165" s="835">
        <f>BY165*BX97/10000</f>
        <v>0</v>
      </c>
      <c r="CA165" s="834"/>
      <c r="CB165" s="827" t="s">
        <v>443</v>
      </c>
      <c r="CC165" s="835">
        <f>IF(CE105&lt;0,CC141+CC142+CC140+CC139,CC139+CC140)</f>
        <v>2.2999999999999998</v>
      </c>
      <c r="CD165" s="835">
        <f>IF(CC165&gt;1,1,CC165)</f>
        <v>1</v>
      </c>
      <c r="CE165" s="835">
        <f>IF(AND(CB$70=0,CC$70=1),CB$135+CB$135*CD165*CC$135,0)</f>
        <v>0</v>
      </c>
      <c r="CF165" s="835">
        <f>CE165*CD97/10000</f>
        <v>0</v>
      </c>
      <c r="CG165" s="834"/>
      <c r="CH165" s="827" t="s">
        <v>443</v>
      </c>
      <c r="CI165" s="835">
        <f>IF(CK105&lt;0,CI141+CI142+CI140+CI139,CI139+CI140)</f>
        <v>2.2999999999999998</v>
      </c>
      <c r="CJ165" s="835">
        <f>IF(CI165&gt;1,1,CI165)</f>
        <v>1</v>
      </c>
      <c r="CK165" s="835">
        <f>IF(AND(CH$70=0,CI$70=1),CH$135+CH$135*CJ165*CI$135,0)</f>
        <v>0</v>
      </c>
      <c r="CL165" s="835">
        <f>CK165*CJ97/10000</f>
        <v>0</v>
      </c>
      <c r="CM165" s="834"/>
      <c r="CN165" s="827" t="s">
        <v>443</v>
      </c>
      <c r="CO165" s="835">
        <f>IF(CQ105&lt;0,CO141+CO142+CO140+CO139,CO139+CO140)</f>
        <v>2.2999999999999998</v>
      </c>
      <c r="CP165" s="835">
        <f>IF(CO165&gt;1,1,CO165)</f>
        <v>1</v>
      </c>
      <c r="CQ165" s="835">
        <f>IF(AND(CN$70=0,CO$70=1),CN$135+CN$135*CP165*CO$135,0)</f>
        <v>0</v>
      </c>
      <c r="CR165" s="835">
        <f>CQ165*CP97/10000</f>
        <v>0</v>
      </c>
      <c r="CS165" s="834"/>
      <c r="CT165" s="827" t="s">
        <v>443</v>
      </c>
      <c r="CU165" s="835">
        <f>IF(CW105&lt;0,CU141+CU142+CU140+CU139,CU139+CU140)</f>
        <v>2.2999999999999998</v>
      </c>
      <c r="CV165" s="835">
        <f>IF(CU165&gt;1,1,CU165)</f>
        <v>1</v>
      </c>
      <c r="CW165" s="835">
        <f>IF(AND(CT$70=0,CU$70=1),CT$135+CT$135*CV165*CU$135,0)</f>
        <v>0</v>
      </c>
      <c r="CX165" s="835">
        <f>CW165*CV97/10000</f>
        <v>0</v>
      </c>
      <c r="CY165" s="834"/>
      <c r="CZ165" s="827" t="s">
        <v>443</v>
      </c>
      <c r="DA165" s="835">
        <f>IF(DC105&lt;0,DA141+DA142+DA140+DA139,DA139+DA140)</f>
        <v>2.2999999999999998</v>
      </c>
      <c r="DB165" s="835">
        <f>IF(DA165&gt;1,1,DA165)</f>
        <v>1</v>
      </c>
      <c r="DC165" s="835">
        <f>IF(AND(CZ$70=0,DA$70=1),CZ$135+CZ$135*DB165*DA$135,0)</f>
        <v>0</v>
      </c>
      <c r="DD165" s="835">
        <f>DC165*DB97/10000</f>
        <v>0</v>
      </c>
      <c r="DE165" s="834"/>
      <c r="DF165" s="827" t="s">
        <v>443</v>
      </c>
      <c r="DG165" s="835">
        <f>IF(DI105&lt;0,DG141+DG142+DG140+DG139,DG139+DG140)</f>
        <v>2.2999999999999998</v>
      </c>
      <c r="DH165" s="835">
        <f>IF(DG165&gt;1,1,DG165)</f>
        <v>1</v>
      </c>
      <c r="DI165" s="835">
        <f>IF(AND(DF$70=0,DG$70=1),DF$135+DF$135*DH165*DG$135,0)</f>
        <v>0</v>
      </c>
      <c r="DJ165" s="835">
        <f>DI165*DH97/10000</f>
        <v>0</v>
      </c>
      <c r="DK165" s="834"/>
      <c r="DL165" s="827" t="s">
        <v>443</v>
      </c>
      <c r="DM165" s="835">
        <f>IF(DO105&lt;0,DM141+DM142+DM140+DM139,DM139+DM140)</f>
        <v>2.2999999999999998</v>
      </c>
      <c r="DN165" s="835">
        <f>IF(DM165&gt;1,1,DM165)</f>
        <v>1</v>
      </c>
      <c r="DO165" s="835">
        <f>IF(AND(DL$70=0,DM$70=1),DL$135+DL$135*DN165*DM$135,0)</f>
        <v>0</v>
      </c>
      <c r="DP165" s="835">
        <f>DO165*DN97/10000</f>
        <v>0</v>
      </c>
      <c r="DQ165" s="834"/>
      <c r="DR165" s="827" t="s">
        <v>443</v>
      </c>
      <c r="DS165" s="835">
        <f>IF(DU105&lt;0,DS141+DS142+DS140+DS139,DS139+DS140)</f>
        <v>2.2999999999999998</v>
      </c>
      <c r="DT165" s="835">
        <f>IF(DS165&gt;1,1,DS165)</f>
        <v>1</v>
      </c>
      <c r="DU165" s="835">
        <f>IF(AND(DR$70=0,DS$70=1),DR$135+DR$135*DT165*DS$135,0)</f>
        <v>0</v>
      </c>
      <c r="DV165" s="835">
        <f>DU165*DT97/10000</f>
        <v>0</v>
      </c>
      <c r="DW165" s="834"/>
      <c r="DX165" s="827" t="s">
        <v>443</v>
      </c>
      <c r="DY165" s="835">
        <f>IF(EA105&lt;0,DY141+DY142+DY140+DY139,DY139+DY140)</f>
        <v>2.2999999999999998</v>
      </c>
      <c r="DZ165" s="835">
        <f>IF(DY165&gt;1,1,DY165)</f>
        <v>1</v>
      </c>
      <c r="EA165" s="835">
        <f>IF(AND(DX$70=0,DY$70=1),DX$135+DX$135*DZ165*DY$135,0)</f>
        <v>0</v>
      </c>
      <c r="EB165" s="835">
        <f>EA165*DZ97/10000</f>
        <v>0</v>
      </c>
      <c r="EC165" s="834"/>
      <c r="ED165" s="827" t="s">
        <v>443</v>
      </c>
      <c r="EE165" s="835">
        <f>IF(EG105&lt;0,EE141+EE142+EE140+EE139,EE139+EE140)</f>
        <v>2.2999999999999998</v>
      </c>
      <c r="EF165" s="835">
        <f>IF(EE165&gt;1,1,EE165)</f>
        <v>1</v>
      </c>
      <c r="EG165" s="835">
        <f>IF(AND(ED$70=0,EE$70=1),ED$135+ED$135*EF165*EE$135,0)</f>
        <v>0</v>
      </c>
      <c r="EH165" s="835">
        <f>EG165*EF97/10000</f>
        <v>0</v>
      </c>
      <c r="EI165" s="834"/>
      <c r="EJ165" s="827" t="s">
        <v>443</v>
      </c>
      <c r="EK165" s="835">
        <f>IF(EM105&lt;0,EK141+EK142+EK140+EK139,EK139+EK140)</f>
        <v>2.2999999999999998</v>
      </c>
      <c r="EL165" s="835">
        <f>IF(EK165&gt;1,1,EK165)</f>
        <v>1</v>
      </c>
      <c r="EM165" s="835">
        <f>IF(AND(EJ$70=0,EK$70=1),EJ$135+EJ$135*EL165*EK$135,0)</f>
        <v>0</v>
      </c>
      <c r="EN165" s="835">
        <f>EM165*EL97/10000</f>
        <v>0</v>
      </c>
      <c r="EO165" s="834"/>
      <c r="EP165" s="827" t="s">
        <v>443</v>
      </c>
      <c r="EQ165" s="835">
        <f>IF(ES105&lt;0,EQ141+EQ142+EQ140+EQ139,EQ139+EQ140)</f>
        <v>2.2999999999999998</v>
      </c>
      <c r="ER165" s="835">
        <f>IF(EQ165&gt;1,1,EQ165)</f>
        <v>1</v>
      </c>
      <c r="ES165" s="835">
        <f>IF(AND(EP$70=0,EQ$70=1),EP$135+EP$135*ER165*EQ$135,0)</f>
        <v>0</v>
      </c>
      <c r="ET165" s="835">
        <f>ES165*ER97/10000</f>
        <v>0</v>
      </c>
      <c r="EU165" s="834"/>
      <c r="EV165" s="827" t="s">
        <v>443</v>
      </c>
      <c r="EW165" s="835">
        <f>IF(EY105&lt;0,EW141+EW142+EW140+EW139,EW139+EW140)</f>
        <v>2.2999999999999998</v>
      </c>
      <c r="EX165" s="835">
        <f>IF(EW165&gt;1,1,EW165)</f>
        <v>1</v>
      </c>
      <c r="EY165" s="835">
        <f>IF(AND(EV$70=0,EW$70=1),EV$135+EV$135*EX165*EW$135,0)</f>
        <v>0</v>
      </c>
      <c r="EZ165" s="835">
        <f>EY165*EX97/10000</f>
        <v>0</v>
      </c>
      <c r="FA165" s="834"/>
      <c r="FB165" s="827" t="s">
        <v>443</v>
      </c>
      <c r="FC165" s="835">
        <f>IF(FE105&lt;0,FC141+FC142+FC140+FC139,FC139+FC140)</f>
        <v>2.2999999999999998</v>
      </c>
      <c r="FD165" s="835">
        <f>IF(FC165&gt;1,1,FC165)</f>
        <v>1</v>
      </c>
      <c r="FE165" s="835">
        <f>IF(AND(FB$70=0,FC$70=1),FB$135+FB$135*FD165*FC$135,0)</f>
        <v>0</v>
      </c>
      <c r="FF165" s="835">
        <f>FE165*FD97/10000</f>
        <v>0</v>
      </c>
      <c r="FG165" s="834"/>
      <c r="FH165" s="827" t="s">
        <v>443</v>
      </c>
      <c r="FI165" s="835">
        <f>IF(FK105&lt;0,FI141+FI142+FI140+FI139,FI139+FI140)</f>
        <v>2.2999999999999998</v>
      </c>
      <c r="FJ165" s="835">
        <f>IF(FI165&gt;1,1,FI165)</f>
        <v>1</v>
      </c>
      <c r="FK165" s="835">
        <f>IF(AND(FH$70=0,FI$70=1),FH$135+FH$135*FJ165*FI$135,0)</f>
        <v>0</v>
      </c>
      <c r="FL165" s="835">
        <f>FK165*FJ97/10000</f>
        <v>0</v>
      </c>
      <c r="FM165" s="834"/>
      <c r="FN165" s="827" t="s">
        <v>443</v>
      </c>
      <c r="FO165" s="835">
        <f>IF(FQ105&lt;0,FO141+FO142+FO140+FO139,FO139+FO140)</f>
        <v>2.2999999999999998</v>
      </c>
      <c r="FP165" s="835">
        <f>IF(FO165&gt;1,1,FO165)</f>
        <v>1</v>
      </c>
      <c r="FQ165" s="835">
        <f>IF(AND(FN$70=0,FO$70=1),FN$135+FN$135*FP165*FO$135,0)</f>
        <v>0</v>
      </c>
      <c r="FR165" s="835">
        <f>FQ165*FP97/10000</f>
        <v>0</v>
      </c>
      <c r="FS165" s="834"/>
      <c r="FT165" s="827" t="s">
        <v>443</v>
      </c>
      <c r="FU165" s="835">
        <f>IF(FW105&lt;0,FU141+FU142+FU140+FU139,FU139+FU140)</f>
        <v>2.2999999999999998</v>
      </c>
      <c r="FV165" s="835">
        <f>IF(FU165&gt;1,1,FU165)</f>
        <v>1</v>
      </c>
      <c r="FW165" s="835">
        <f>IF(AND(FT$70=0,FU$70=1),FT$135+FT$135*FV165*FU$135,0)</f>
        <v>0</v>
      </c>
      <c r="FX165" s="835">
        <f>FW165*FV97/10000</f>
        <v>0</v>
      </c>
      <c r="FY165" s="834"/>
    </row>
    <row r="166" spans="1:181" x14ac:dyDescent="0.3">
      <c r="A166" s="19"/>
      <c r="B166" s="827" t="s">
        <v>441</v>
      </c>
      <c r="C166" s="835">
        <f>C142</f>
        <v>1</v>
      </c>
      <c r="D166" s="835">
        <f>IF(C166&gt;1,1,C166)</f>
        <v>1</v>
      </c>
      <c r="E166" s="835">
        <f>IF(AND(B$70=0,C$70=1),B$135+B$135*D166*C$135,0)</f>
        <v>0</v>
      </c>
      <c r="F166" s="835">
        <f>E166*D98/10000</f>
        <v>0</v>
      </c>
      <c r="G166" s="834"/>
      <c r="H166" s="827" t="s">
        <v>441</v>
      </c>
      <c r="I166" s="835">
        <f>I142</f>
        <v>1</v>
      </c>
      <c r="J166" s="835">
        <f>IF(I166&gt;1,1,I166)</f>
        <v>1</v>
      </c>
      <c r="K166" s="835">
        <f>IF(AND(H$70=0,I$70=1),H$135+H$135*J166*I$135,0)</f>
        <v>0</v>
      </c>
      <c r="L166" s="835">
        <f>K166*J98/10000</f>
        <v>0</v>
      </c>
      <c r="M166" s="834"/>
      <c r="N166" s="827" t="s">
        <v>441</v>
      </c>
      <c r="O166" s="835">
        <f>O142</f>
        <v>1</v>
      </c>
      <c r="P166" s="835">
        <f>IF(O166&gt;1,1,O166)</f>
        <v>1</v>
      </c>
      <c r="Q166" s="835">
        <f>IF(AND(N$70=0,O$70=1),N$135+N$135*P166*O$135,0)</f>
        <v>0</v>
      </c>
      <c r="R166" s="835">
        <f>Q166*P98/10000</f>
        <v>0</v>
      </c>
      <c r="S166" s="834"/>
      <c r="T166" s="827" t="s">
        <v>441</v>
      </c>
      <c r="U166" s="835">
        <f>U142</f>
        <v>1</v>
      </c>
      <c r="V166" s="835">
        <f>IF(U166&gt;1,1,U166)</f>
        <v>1</v>
      </c>
      <c r="W166" s="835">
        <f>IF(AND(T$70=0,U$70=1),T$135+T$135*V166*U$135,0)</f>
        <v>0</v>
      </c>
      <c r="X166" s="835">
        <f>W166*V98/10000</f>
        <v>0</v>
      </c>
      <c r="Y166" s="834"/>
      <c r="Z166" s="827" t="s">
        <v>441</v>
      </c>
      <c r="AA166" s="835">
        <f>AA142</f>
        <v>1</v>
      </c>
      <c r="AB166" s="835">
        <f>IF(AA166&gt;1,1,AA166)</f>
        <v>1</v>
      </c>
      <c r="AC166" s="835">
        <f>IF(AND(Z$70=0,AA$70=1),Z$135+Z$135*AB166*AA$135,0)</f>
        <v>0</v>
      </c>
      <c r="AD166" s="835">
        <f>AC166*AB98/10000</f>
        <v>0</v>
      </c>
      <c r="AE166" s="834"/>
      <c r="AF166" s="827" t="s">
        <v>441</v>
      </c>
      <c r="AG166" s="835">
        <f>AG142</f>
        <v>1</v>
      </c>
      <c r="AH166" s="835">
        <f>IF(AG166&gt;1,1,AG166)</f>
        <v>1</v>
      </c>
      <c r="AI166" s="835">
        <f>IF(AND(AF$70=0,AG$70=1),AF$135+AF$135*AH166*AG$135,0)</f>
        <v>0</v>
      </c>
      <c r="AJ166" s="835">
        <f>AI166*AH98/10000</f>
        <v>0</v>
      </c>
      <c r="AK166" s="834"/>
      <c r="AL166" s="827" t="s">
        <v>441</v>
      </c>
      <c r="AM166" s="835">
        <f>AM142</f>
        <v>1</v>
      </c>
      <c r="AN166" s="835">
        <f>IF(AM166&gt;1,1,AM166)</f>
        <v>1</v>
      </c>
      <c r="AO166" s="835">
        <f>IF(AND(AL$70=0,AM$70=1),AL$135+AL$135*AN166*AM$135,0)</f>
        <v>0</v>
      </c>
      <c r="AP166" s="835">
        <f>AO166*AN98/10000</f>
        <v>0</v>
      </c>
      <c r="AQ166" s="834"/>
      <c r="AR166" s="827" t="s">
        <v>441</v>
      </c>
      <c r="AS166" s="835">
        <f>AS142</f>
        <v>1</v>
      </c>
      <c r="AT166" s="835">
        <f>IF(AS166&gt;1,1,AS166)</f>
        <v>1</v>
      </c>
      <c r="AU166" s="835">
        <f>IF(AND(AR$70=0,AS$70=1),AR$135+AR$135*AT166*AS$135,0)</f>
        <v>0</v>
      </c>
      <c r="AV166" s="835">
        <f>AU166*AT98/10000</f>
        <v>0</v>
      </c>
      <c r="AW166" s="834"/>
      <c r="AX166" s="827" t="s">
        <v>441</v>
      </c>
      <c r="AY166" s="835">
        <f>AY142</f>
        <v>1</v>
      </c>
      <c r="AZ166" s="835">
        <f>IF(AY166&gt;1,1,AY166)</f>
        <v>1</v>
      </c>
      <c r="BA166" s="835">
        <f>IF(AND(AX$70=0,AY$70=1),AX$135+AX$135*AZ166*AY$135,0)</f>
        <v>0</v>
      </c>
      <c r="BB166" s="835">
        <f>BA166*AZ98/10000</f>
        <v>0</v>
      </c>
      <c r="BC166" s="834"/>
      <c r="BD166" s="827" t="s">
        <v>441</v>
      </c>
      <c r="BE166" s="835">
        <f>BE142</f>
        <v>1</v>
      </c>
      <c r="BF166" s="835">
        <f>IF(BE166&gt;1,1,BE166)</f>
        <v>1</v>
      </c>
      <c r="BG166" s="835">
        <f>IF(AND(BD$70=0,BE$70=1),BD$135+BD$135*BF166*BE$135,0)</f>
        <v>0</v>
      </c>
      <c r="BH166" s="835">
        <f>BG166*BF98/10000</f>
        <v>0</v>
      </c>
      <c r="BI166" s="834"/>
      <c r="BJ166" s="827" t="s">
        <v>441</v>
      </c>
      <c r="BK166" s="835">
        <f>BK142</f>
        <v>1</v>
      </c>
      <c r="BL166" s="835">
        <f>IF(BK166&gt;1,1,BK166)</f>
        <v>1</v>
      </c>
      <c r="BM166" s="835">
        <f>IF(AND(BJ$70=0,BK$70=1),BJ$135+BJ$135*BL166*BK$135,0)</f>
        <v>0</v>
      </c>
      <c r="BN166" s="835">
        <f>BM166*BL98/10000</f>
        <v>0</v>
      </c>
      <c r="BO166" s="834"/>
      <c r="BP166" s="827" t="s">
        <v>441</v>
      </c>
      <c r="BQ166" s="835">
        <f>BQ142</f>
        <v>1</v>
      </c>
      <c r="BR166" s="835">
        <f>IF(BQ166&gt;1,1,BQ166)</f>
        <v>1</v>
      </c>
      <c r="BS166" s="835">
        <f>IF(AND(BP$70=0,BQ$70=1),BP$135+BP$135*BR166*BQ$135,0)</f>
        <v>0</v>
      </c>
      <c r="BT166" s="835">
        <f>BS166*BR98/10000</f>
        <v>0</v>
      </c>
      <c r="BU166" s="834"/>
      <c r="BV166" s="827" t="s">
        <v>441</v>
      </c>
      <c r="BW166" s="835">
        <f>BW142</f>
        <v>1</v>
      </c>
      <c r="BX166" s="835">
        <f>IF(BW166&gt;1,1,BW166)</f>
        <v>1</v>
      </c>
      <c r="BY166" s="835">
        <f>IF(AND(BV$70=0,BW$70=1),BV$135+BV$135*BX166*BW$135,0)</f>
        <v>0</v>
      </c>
      <c r="BZ166" s="835">
        <f>BY166*BX98/10000</f>
        <v>0</v>
      </c>
      <c r="CA166" s="834"/>
      <c r="CB166" s="827" t="s">
        <v>441</v>
      </c>
      <c r="CC166" s="835">
        <f>CC142</f>
        <v>1</v>
      </c>
      <c r="CD166" s="835">
        <f>IF(CC166&gt;1,1,CC166)</f>
        <v>1</v>
      </c>
      <c r="CE166" s="835">
        <f>IF(AND(CB$70=0,CC$70=1),CB$135+CB$135*CD166*CC$135,0)</f>
        <v>0</v>
      </c>
      <c r="CF166" s="835">
        <f>CE166*CD98/10000</f>
        <v>0</v>
      </c>
      <c r="CG166" s="834"/>
      <c r="CH166" s="827" t="s">
        <v>441</v>
      </c>
      <c r="CI166" s="835">
        <f>CI142</f>
        <v>1</v>
      </c>
      <c r="CJ166" s="835">
        <f>IF(CI166&gt;1,1,CI166)</f>
        <v>1</v>
      </c>
      <c r="CK166" s="835">
        <f>IF(AND(CH$70=0,CI$70=1),CH$135+CH$135*CJ166*CI$135,0)</f>
        <v>0</v>
      </c>
      <c r="CL166" s="835">
        <f>CK166*CJ98/10000</f>
        <v>0</v>
      </c>
      <c r="CM166" s="834"/>
      <c r="CN166" s="827" t="s">
        <v>441</v>
      </c>
      <c r="CO166" s="835">
        <f>CO142</f>
        <v>1</v>
      </c>
      <c r="CP166" s="835">
        <f>IF(CO166&gt;1,1,CO166)</f>
        <v>1</v>
      </c>
      <c r="CQ166" s="835">
        <f>IF(AND(CN$70=0,CO$70=1),CN$135+CN$135*CP166*CO$135,0)</f>
        <v>0</v>
      </c>
      <c r="CR166" s="835">
        <f>CQ166*CP98/10000</f>
        <v>0</v>
      </c>
      <c r="CS166" s="834"/>
      <c r="CT166" s="827" t="s">
        <v>441</v>
      </c>
      <c r="CU166" s="835">
        <f>CU142</f>
        <v>1</v>
      </c>
      <c r="CV166" s="835">
        <f>IF(CU166&gt;1,1,CU166)</f>
        <v>1</v>
      </c>
      <c r="CW166" s="835">
        <f>IF(AND(CT$70=0,CU$70=1),CT$135+CT$135*CV166*CU$135,0)</f>
        <v>0</v>
      </c>
      <c r="CX166" s="835">
        <f>CW166*CV98/10000</f>
        <v>0</v>
      </c>
      <c r="CY166" s="834"/>
      <c r="CZ166" s="827" t="s">
        <v>441</v>
      </c>
      <c r="DA166" s="835">
        <f>DA142</f>
        <v>1</v>
      </c>
      <c r="DB166" s="835">
        <f>IF(DA166&gt;1,1,DA166)</f>
        <v>1</v>
      </c>
      <c r="DC166" s="835">
        <f>IF(AND(CZ$70=0,DA$70=1),CZ$135+CZ$135*DB166*DA$135,0)</f>
        <v>0</v>
      </c>
      <c r="DD166" s="835">
        <f>DC166*DB98/10000</f>
        <v>0</v>
      </c>
      <c r="DE166" s="834"/>
      <c r="DF166" s="827" t="s">
        <v>441</v>
      </c>
      <c r="DG166" s="835">
        <f>DG142</f>
        <v>1</v>
      </c>
      <c r="DH166" s="835">
        <f>IF(DG166&gt;1,1,DG166)</f>
        <v>1</v>
      </c>
      <c r="DI166" s="835">
        <f>IF(AND(DF$70=0,DG$70=1),DF$135+DF$135*DH166*DG$135,0)</f>
        <v>0</v>
      </c>
      <c r="DJ166" s="835">
        <f>DI166*DH98/10000</f>
        <v>0</v>
      </c>
      <c r="DK166" s="834"/>
      <c r="DL166" s="827" t="s">
        <v>441</v>
      </c>
      <c r="DM166" s="835">
        <f>DM142</f>
        <v>1</v>
      </c>
      <c r="DN166" s="835">
        <f>IF(DM166&gt;1,1,DM166)</f>
        <v>1</v>
      </c>
      <c r="DO166" s="835">
        <f>IF(AND(DL$70=0,DM$70=1),DL$135+DL$135*DN166*DM$135,0)</f>
        <v>0</v>
      </c>
      <c r="DP166" s="835">
        <f>DO166*DN98/10000</f>
        <v>0</v>
      </c>
      <c r="DQ166" s="834"/>
      <c r="DR166" s="827" t="s">
        <v>441</v>
      </c>
      <c r="DS166" s="835">
        <f>DS142</f>
        <v>1</v>
      </c>
      <c r="DT166" s="835">
        <f>IF(DS166&gt;1,1,DS166)</f>
        <v>1</v>
      </c>
      <c r="DU166" s="835">
        <f>IF(AND(DR$70=0,DS$70=1),DR$135+DR$135*DT166*DS$135,0)</f>
        <v>0</v>
      </c>
      <c r="DV166" s="835">
        <f>DU166*DT98/10000</f>
        <v>0</v>
      </c>
      <c r="DW166" s="834"/>
      <c r="DX166" s="827" t="s">
        <v>441</v>
      </c>
      <c r="DY166" s="835">
        <f>DY142</f>
        <v>1</v>
      </c>
      <c r="DZ166" s="835">
        <f>IF(DY166&gt;1,1,DY166)</f>
        <v>1</v>
      </c>
      <c r="EA166" s="835">
        <f>IF(AND(DX$70=0,DY$70=1),DX$135+DX$135*DZ166*DY$135,0)</f>
        <v>0</v>
      </c>
      <c r="EB166" s="835">
        <f>EA166*DZ98/10000</f>
        <v>0</v>
      </c>
      <c r="EC166" s="834"/>
      <c r="ED166" s="827" t="s">
        <v>441</v>
      </c>
      <c r="EE166" s="835">
        <f>EE142</f>
        <v>1</v>
      </c>
      <c r="EF166" s="835">
        <f>IF(EE166&gt;1,1,EE166)</f>
        <v>1</v>
      </c>
      <c r="EG166" s="835">
        <f>IF(AND(ED$70=0,EE$70=1),ED$135+ED$135*EF166*EE$135,0)</f>
        <v>0</v>
      </c>
      <c r="EH166" s="835">
        <f>EG166*EF98/10000</f>
        <v>0</v>
      </c>
      <c r="EI166" s="834"/>
      <c r="EJ166" s="827" t="s">
        <v>441</v>
      </c>
      <c r="EK166" s="835">
        <f>EK142</f>
        <v>1</v>
      </c>
      <c r="EL166" s="835">
        <f>IF(EK166&gt;1,1,EK166)</f>
        <v>1</v>
      </c>
      <c r="EM166" s="835">
        <f>IF(AND(EJ$70=0,EK$70=1),EJ$135+EJ$135*EL166*EK$135,0)</f>
        <v>0</v>
      </c>
      <c r="EN166" s="835">
        <f>EM166*EL98/10000</f>
        <v>0</v>
      </c>
      <c r="EO166" s="834"/>
      <c r="EP166" s="827" t="s">
        <v>441</v>
      </c>
      <c r="EQ166" s="835">
        <f>EQ142</f>
        <v>1</v>
      </c>
      <c r="ER166" s="835">
        <f>IF(EQ166&gt;1,1,EQ166)</f>
        <v>1</v>
      </c>
      <c r="ES166" s="835">
        <f>IF(AND(EP$70=0,EQ$70=1),EP$135+EP$135*ER166*EQ$135,0)</f>
        <v>0</v>
      </c>
      <c r="ET166" s="835">
        <f>ES166*ER98/10000</f>
        <v>0</v>
      </c>
      <c r="EU166" s="834"/>
      <c r="EV166" s="827" t="s">
        <v>441</v>
      </c>
      <c r="EW166" s="835">
        <f>EW142</f>
        <v>1</v>
      </c>
      <c r="EX166" s="835">
        <f>IF(EW166&gt;1,1,EW166)</f>
        <v>1</v>
      </c>
      <c r="EY166" s="835">
        <f>IF(AND(EV$70=0,EW$70=1),EV$135+EV$135*EX166*EW$135,0)</f>
        <v>0</v>
      </c>
      <c r="EZ166" s="835">
        <f>EY166*EX98/10000</f>
        <v>0</v>
      </c>
      <c r="FA166" s="834"/>
      <c r="FB166" s="827" t="s">
        <v>441</v>
      </c>
      <c r="FC166" s="835">
        <f>FC142</f>
        <v>1</v>
      </c>
      <c r="FD166" s="835">
        <f>IF(FC166&gt;1,1,FC166)</f>
        <v>1</v>
      </c>
      <c r="FE166" s="835">
        <f>IF(AND(FB$70=0,FC$70=1),FB$135+FB$135*FD166*FC$135,0)</f>
        <v>0</v>
      </c>
      <c r="FF166" s="835">
        <f>FE166*FD98/10000</f>
        <v>0</v>
      </c>
      <c r="FG166" s="834"/>
      <c r="FH166" s="827" t="s">
        <v>441</v>
      </c>
      <c r="FI166" s="835">
        <f>FI142</f>
        <v>1</v>
      </c>
      <c r="FJ166" s="835">
        <f>IF(FI166&gt;1,1,FI166)</f>
        <v>1</v>
      </c>
      <c r="FK166" s="835">
        <f>IF(AND(FH$70=0,FI$70=1),FH$135+FH$135*FJ166*FI$135,0)</f>
        <v>0</v>
      </c>
      <c r="FL166" s="835">
        <f>FK166*FJ98/10000</f>
        <v>0</v>
      </c>
      <c r="FM166" s="834"/>
      <c r="FN166" s="827" t="s">
        <v>441</v>
      </c>
      <c r="FO166" s="835">
        <f>FO142</f>
        <v>1</v>
      </c>
      <c r="FP166" s="835">
        <f>IF(FO166&gt;1,1,FO166)</f>
        <v>1</v>
      </c>
      <c r="FQ166" s="835">
        <f>IF(AND(FN$70=0,FO$70=1),FN$135+FN$135*FP166*FO$135,0)</f>
        <v>0</v>
      </c>
      <c r="FR166" s="835">
        <f>FQ166*FP98/10000</f>
        <v>0</v>
      </c>
      <c r="FS166" s="834"/>
      <c r="FT166" s="827" t="s">
        <v>441</v>
      </c>
      <c r="FU166" s="835">
        <f>FU142</f>
        <v>1</v>
      </c>
      <c r="FV166" s="835">
        <f>IF(FU166&gt;1,1,FU166)</f>
        <v>1</v>
      </c>
      <c r="FW166" s="835">
        <f>IF(AND(FT$70=0,FU$70=1),FT$135+FT$135*FV166*FU$135,0)</f>
        <v>0</v>
      </c>
      <c r="FX166" s="835">
        <f>FW166*FV98/10000</f>
        <v>0</v>
      </c>
      <c r="FY166" s="834"/>
    </row>
    <row r="167" spans="1:181" x14ac:dyDescent="0.3">
      <c r="A167" s="19"/>
      <c r="B167" s="827" t="s">
        <v>437</v>
      </c>
      <c r="C167" s="835">
        <f>C141</f>
        <v>0.3</v>
      </c>
      <c r="D167" s="835">
        <f>IF(C167&gt;1,1,C167)</f>
        <v>0.3</v>
      </c>
      <c r="E167" s="835">
        <f>IF(AND(B$70=0,C$70=1),B$135+B$135*D167*C$135,0)</f>
        <v>0</v>
      </c>
      <c r="F167" s="835">
        <f>E167*D99/10000</f>
        <v>0</v>
      </c>
      <c r="G167" s="834"/>
      <c r="H167" s="827" t="s">
        <v>437</v>
      </c>
      <c r="I167" s="835">
        <f>I141</f>
        <v>0.3</v>
      </c>
      <c r="J167" s="835">
        <f>IF(I167&gt;1,1,I167)</f>
        <v>0.3</v>
      </c>
      <c r="K167" s="835">
        <f>IF(AND(H$70=0,I$70=1),H$135+H$135*J167*I$135,0)</f>
        <v>0</v>
      </c>
      <c r="L167" s="835">
        <f>K167*J99/10000</f>
        <v>0</v>
      </c>
      <c r="M167" s="834"/>
      <c r="N167" s="827" t="s">
        <v>437</v>
      </c>
      <c r="O167" s="835">
        <f>O141</f>
        <v>0.3</v>
      </c>
      <c r="P167" s="835">
        <f>IF(O167&gt;1,1,O167)</f>
        <v>0.3</v>
      </c>
      <c r="Q167" s="835">
        <f>IF(AND(N$70=0,O$70=1),N$135+N$135*P167*O$135,0)</f>
        <v>0</v>
      </c>
      <c r="R167" s="835">
        <f>Q167*P99/10000</f>
        <v>0</v>
      </c>
      <c r="S167" s="834"/>
      <c r="T167" s="827" t="s">
        <v>437</v>
      </c>
      <c r="U167" s="835">
        <f>U141</f>
        <v>0.3</v>
      </c>
      <c r="V167" s="835">
        <f>IF(U167&gt;1,1,U167)</f>
        <v>0.3</v>
      </c>
      <c r="W167" s="835">
        <f>IF(AND(T$70=0,U$70=1),T$135+T$135*V167*U$135,0)</f>
        <v>0</v>
      </c>
      <c r="X167" s="835">
        <f>W167*V99/10000</f>
        <v>0</v>
      </c>
      <c r="Y167" s="834"/>
      <c r="Z167" s="827" t="s">
        <v>437</v>
      </c>
      <c r="AA167" s="835">
        <f>AA141</f>
        <v>0.3</v>
      </c>
      <c r="AB167" s="835">
        <f>IF(AA167&gt;1,1,AA167)</f>
        <v>0.3</v>
      </c>
      <c r="AC167" s="835">
        <f>IF(AND(Z$70=0,AA$70=1),Z$135+Z$135*AB167*AA$135,0)</f>
        <v>0</v>
      </c>
      <c r="AD167" s="835">
        <f>AC167*AB99/10000</f>
        <v>0</v>
      </c>
      <c r="AE167" s="834"/>
      <c r="AF167" s="827" t="s">
        <v>437</v>
      </c>
      <c r="AG167" s="835">
        <f>AG141</f>
        <v>0.3</v>
      </c>
      <c r="AH167" s="835">
        <f>IF(AG167&gt;1,1,AG167)</f>
        <v>0.3</v>
      </c>
      <c r="AI167" s="835">
        <f>IF(AND(AF$70=0,AG$70=1),AF$135+AF$135*AH167*AG$135,0)</f>
        <v>0</v>
      </c>
      <c r="AJ167" s="835">
        <f>AI167*AH99/10000</f>
        <v>0</v>
      </c>
      <c r="AK167" s="834"/>
      <c r="AL167" s="827" t="s">
        <v>437</v>
      </c>
      <c r="AM167" s="835">
        <f>AM141</f>
        <v>0.3</v>
      </c>
      <c r="AN167" s="835">
        <f>IF(AM167&gt;1,1,AM167)</f>
        <v>0.3</v>
      </c>
      <c r="AO167" s="835">
        <f>IF(AND(AL$70=0,AM$70=1),AL$135+AL$135*AN167*AM$135,0)</f>
        <v>0</v>
      </c>
      <c r="AP167" s="835">
        <f>AO167*AN99/10000</f>
        <v>0</v>
      </c>
      <c r="AQ167" s="834"/>
      <c r="AR167" s="827" t="s">
        <v>437</v>
      </c>
      <c r="AS167" s="835">
        <f>AS141</f>
        <v>0.3</v>
      </c>
      <c r="AT167" s="835">
        <f>IF(AS167&gt;1,1,AS167)</f>
        <v>0.3</v>
      </c>
      <c r="AU167" s="835">
        <f>IF(AND(AR$70=0,AS$70=1),AR$135+AR$135*AT167*AS$135,0)</f>
        <v>0</v>
      </c>
      <c r="AV167" s="835">
        <f>AU167*AT99/10000</f>
        <v>0</v>
      </c>
      <c r="AW167" s="834"/>
      <c r="AX167" s="827" t="s">
        <v>437</v>
      </c>
      <c r="AY167" s="835">
        <f>AY141</f>
        <v>0.3</v>
      </c>
      <c r="AZ167" s="835">
        <f>IF(AY167&gt;1,1,AY167)</f>
        <v>0.3</v>
      </c>
      <c r="BA167" s="835">
        <f>IF(AND(AX$70=0,AY$70=1),AX$135+AX$135*AZ167*AY$135,0)</f>
        <v>0</v>
      </c>
      <c r="BB167" s="835">
        <f>BA167*AZ99/10000</f>
        <v>0</v>
      </c>
      <c r="BC167" s="834"/>
      <c r="BD167" s="827" t="s">
        <v>437</v>
      </c>
      <c r="BE167" s="835">
        <f>BE141</f>
        <v>0.3</v>
      </c>
      <c r="BF167" s="835">
        <f>IF(BE167&gt;1,1,BE167)</f>
        <v>0.3</v>
      </c>
      <c r="BG167" s="835">
        <f>IF(AND(BD$70=0,BE$70=1),BD$135+BD$135*BF167*BE$135,0)</f>
        <v>0</v>
      </c>
      <c r="BH167" s="835">
        <f>BG167*BF99/10000</f>
        <v>0</v>
      </c>
      <c r="BI167" s="834"/>
      <c r="BJ167" s="827" t="s">
        <v>437</v>
      </c>
      <c r="BK167" s="835">
        <f>BK141</f>
        <v>0.3</v>
      </c>
      <c r="BL167" s="835">
        <f>IF(BK167&gt;1,1,BK167)</f>
        <v>0.3</v>
      </c>
      <c r="BM167" s="835">
        <f>IF(AND(BJ$70=0,BK$70=1),BJ$135+BJ$135*BL167*BK$135,0)</f>
        <v>0</v>
      </c>
      <c r="BN167" s="835">
        <f>BM167*BL99/10000</f>
        <v>0</v>
      </c>
      <c r="BO167" s="834"/>
      <c r="BP167" s="827" t="s">
        <v>437</v>
      </c>
      <c r="BQ167" s="835">
        <f>BQ141</f>
        <v>0.3</v>
      </c>
      <c r="BR167" s="835">
        <f>IF(BQ167&gt;1,1,BQ167)</f>
        <v>0.3</v>
      </c>
      <c r="BS167" s="835">
        <f>IF(AND(BP$70=0,BQ$70=1),BP$135+BP$135*BR167*BQ$135,0)</f>
        <v>0</v>
      </c>
      <c r="BT167" s="835">
        <f>BS167*BR99/10000</f>
        <v>0</v>
      </c>
      <c r="BU167" s="834"/>
      <c r="BV167" s="827" t="s">
        <v>437</v>
      </c>
      <c r="BW167" s="835">
        <f>BW141</f>
        <v>0.3</v>
      </c>
      <c r="BX167" s="835">
        <f>IF(BW167&gt;1,1,BW167)</f>
        <v>0.3</v>
      </c>
      <c r="BY167" s="835">
        <f>IF(AND(BV$70=0,BW$70=1),BV$135+BV$135*BX167*BW$135,0)</f>
        <v>0</v>
      </c>
      <c r="BZ167" s="835">
        <f>BY167*BX99/10000</f>
        <v>0</v>
      </c>
      <c r="CA167" s="834"/>
      <c r="CB167" s="827" t="s">
        <v>437</v>
      </c>
      <c r="CC167" s="835">
        <f>CC141</f>
        <v>0.3</v>
      </c>
      <c r="CD167" s="835">
        <f>IF(CC167&gt;1,1,CC167)</f>
        <v>0.3</v>
      </c>
      <c r="CE167" s="835">
        <f>IF(AND(CB$70=0,CC$70=1),CB$135+CB$135*CD167*CC$135,0)</f>
        <v>0</v>
      </c>
      <c r="CF167" s="835">
        <f>CE167*CD99/10000</f>
        <v>0</v>
      </c>
      <c r="CG167" s="834"/>
      <c r="CH167" s="827" t="s">
        <v>437</v>
      </c>
      <c r="CI167" s="835">
        <f>CI141</f>
        <v>0.3</v>
      </c>
      <c r="CJ167" s="835">
        <f>IF(CI167&gt;1,1,CI167)</f>
        <v>0.3</v>
      </c>
      <c r="CK167" s="835">
        <f>IF(AND(CH$70=0,CI$70=1),CH$135+CH$135*CJ167*CI$135,0)</f>
        <v>0</v>
      </c>
      <c r="CL167" s="835">
        <f>CK167*CJ99/10000</f>
        <v>0</v>
      </c>
      <c r="CM167" s="834"/>
      <c r="CN167" s="827" t="s">
        <v>437</v>
      </c>
      <c r="CO167" s="835">
        <f>CO141</f>
        <v>0.3</v>
      </c>
      <c r="CP167" s="835">
        <f>IF(CO167&gt;1,1,CO167)</f>
        <v>0.3</v>
      </c>
      <c r="CQ167" s="835">
        <f>IF(AND(CN$70=0,CO$70=1),CN$135+CN$135*CP167*CO$135,0)</f>
        <v>0</v>
      </c>
      <c r="CR167" s="835">
        <f>CQ167*CP99/10000</f>
        <v>0</v>
      </c>
      <c r="CS167" s="834"/>
      <c r="CT167" s="827" t="s">
        <v>437</v>
      </c>
      <c r="CU167" s="835">
        <f>CU141</f>
        <v>0.3</v>
      </c>
      <c r="CV167" s="835">
        <f>IF(CU167&gt;1,1,CU167)</f>
        <v>0.3</v>
      </c>
      <c r="CW167" s="835">
        <f>IF(AND(CT$70=0,CU$70=1),CT$135+CT$135*CV167*CU$135,0)</f>
        <v>0</v>
      </c>
      <c r="CX167" s="835">
        <f>CW167*CV99/10000</f>
        <v>0</v>
      </c>
      <c r="CY167" s="834"/>
      <c r="CZ167" s="827" t="s">
        <v>437</v>
      </c>
      <c r="DA167" s="835">
        <f>DA141</f>
        <v>0.3</v>
      </c>
      <c r="DB167" s="835">
        <f>IF(DA167&gt;1,1,DA167)</f>
        <v>0.3</v>
      </c>
      <c r="DC167" s="835">
        <f>IF(AND(CZ$70=0,DA$70=1),CZ$135+CZ$135*DB167*DA$135,0)</f>
        <v>0</v>
      </c>
      <c r="DD167" s="835">
        <f>DC167*DB99/10000</f>
        <v>0</v>
      </c>
      <c r="DE167" s="834"/>
      <c r="DF167" s="827" t="s">
        <v>437</v>
      </c>
      <c r="DG167" s="835">
        <f>DG141</f>
        <v>0.3</v>
      </c>
      <c r="DH167" s="835">
        <f>IF(DG167&gt;1,1,DG167)</f>
        <v>0.3</v>
      </c>
      <c r="DI167" s="835">
        <f>IF(AND(DF$70=0,DG$70=1),DF$135+DF$135*DH167*DG$135,0)</f>
        <v>0</v>
      </c>
      <c r="DJ167" s="835">
        <f>DI167*DH99/10000</f>
        <v>0</v>
      </c>
      <c r="DK167" s="834"/>
      <c r="DL167" s="827" t="s">
        <v>437</v>
      </c>
      <c r="DM167" s="835">
        <f>DM141</f>
        <v>0.3</v>
      </c>
      <c r="DN167" s="835">
        <f>IF(DM167&gt;1,1,DM167)</f>
        <v>0.3</v>
      </c>
      <c r="DO167" s="835">
        <f>IF(AND(DL$70=0,DM$70=1),DL$135+DL$135*DN167*DM$135,0)</f>
        <v>0</v>
      </c>
      <c r="DP167" s="835">
        <f>DO167*DN99/10000</f>
        <v>0</v>
      </c>
      <c r="DQ167" s="834"/>
      <c r="DR167" s="827" t="s">
        <v>437</v>
      </c>
      <c r="DS167" s="835">
        <f>DS141</f>
        <v>0.3</v>
      </c>
      <c r="DT167" s="835">
        <f>IF(DS167&gt;1,1,DS167)</f>
        <v>0.3</v>
      </c>
      <c r="DU167" s="835">
        <f>IF(AND(DR$70=0,DS$70=1),DR$135+DR$135*DT167*DS$135,0)</f>
        <v>0</v>
      </c>
      <c r="DV167" s="835">
        <f>DU167*DT99/10000</f>
        <v>0</v>
      </c>
      <c r="DW167" s="834"/>
      <c r="DX167" s="827" t="s">
        <v>437</v>
      </c>
      <c r="DY167" s="835">
        <f>DY141</f>
        <v>0.3</v>
      </c>
      <c r="DZ167" s="835">
        <f>IF(DY167&gt;1,1,DY167)</f>
        <v>0.3</v>
      </c>
      <c r="EA167" s="835">
        <f>IF(AND(DX$70=0,DY$70=1),DX$135+DX$135*DZ167*DY$135,0)</f>
        <v>0</v>
      </c>
      <c r="EB167" s="835">
        <f>EA167*DZ99/10000</f>
        <v>0</v>
      </c>
      <c r="EC167" s="834"/>
      <c r="ED167" s="827" t="s">
        <v>437</v>
      </c>
      <c r="EE167" s="835">
        <f>EE141</f>
        <v>0.3</v>
      </c>
      <c r="EF167" s="835">
        <f>IF(EE167&gt;1,1,EE167)</f>
        <v>0.3</v>
      </c>
      <c r="EG167" s="835">
        <f>IF(AND(ED$70=0,EE$70=1),ED$135+ED$135*EF167*EE$135,0)</f>
        <v>0</v>
      </c>
      <c r="EH167" s="835">
        <f>EG167*EF99/10000</f>
        <v>0</v>
      </c>
      <c r="EI167" s="834"/>
      <c r="EJ167" s="827" t="s">
        <v>437</v>
      </c>
      <c r="EK167" s="835">
        <f>EK141</f>
        <v>0.3</v>
      </c>
      <c r="EL167" s="835">
        <f>IF(EK167&gt;1,1,EK167)</f>
        <v>0.3</v>
      </c>
      <c r="EM167" s="835">
        <f>IF(AND(EJ$70=0,EK$70=1),EJ$135+EJ$135*EL167*EK$135,0)</f>
        <v>0</v>
      </c>
      <c r="EN167" s="835">
        <f>EM167*EL99/10000</f>
        <v>0</v>
      </c>
      <c r="EO167" s="834"/>
      <c r="EP167" s="827" t="s">
        <v>437</v>
      </c>
      <c r="EQ167" s="835">
        <f>EQ141</f>
        <v>0.3</v>
      </c>
      <c r="ER167" s="835">
        <f>IF(EQ167&gt;1,1,EQ167)</f>
        <v>0.3</v>
      </c>
      <c r="ES167" s="835">
        <f>IF(AND(EP$70=0,EQ$70=1),EP$135+EP$135*ER167*EQ$135,0)</f>
        <v>0</v>
      </c>
      <c r="ET167" s="835">
        <f>ES167*ER99/10000</f>
        <v>0</v>
      </c>
      <c r="EU167" s="834"/>
      <c r="EV167" s="827" t="s">
        <v>437</v>
      </c>
      <c r="EW167" s="835">
        <f>EW141</f>
        <v>0.3</v>
      </c>
      <c r="EX167" s="835">
        <f>IF(EW167&gt;1,1,EW167)</f>
        <v>0.3</v>
      </c>
      <c r="EY167" s="835">
        <f>IF(AND(EV$70=0,EW$70=1),EV$135+EV$135*EX167*EW$135,0)</f>
        <v>0</v>
      </c>
      <c r="EZ167" s="835">
        <f>EY167*EX99/10000</f>
        <v>0</v>
      </c>
      <c r="FA167" s="834"/>
      <c r="FB167" s="827" t="s">
        <v>437</v>
      </c>
      <c r="FC167" s="835">
        <f>FC141</f>
        <v>0.3</v>
      </c>
      <c r="FD167" s="835">
        <f>IF(FC167&gt;1,1,FC167)</f>
        <v>0.3</v>
      </c>
      <c r="FE167" s="835">
        <f>IF(AND(FB$70=0,FC$70=1),FB$135+FB$135*FD167*FC$135,0)</f>
        <v>0</v>
      </c>
      <c r="FF167" s="835">
        <f>FE167*FD99/10000</f>
        <v>0</v>
      </c>
      <c r="FG167" s="834"/>
      <c r="FH167" s="827" t="s">
        <v>437</v>
      </c>
      <c r="FI167" s="835">
        <f>FI141</f>
        <v>0.3</v>
      </c>
      <c r="FJ167" s="835">
        <f>IF(FI167&gt;1,1,FI167)</f>
        <v>0.3</v>
      </c>
      <c r="FK167" s="835">
        <f>IF(AND(FH$70=0,FI$70=1),FH$135+FH$135*FJ167*FI$135,0)</f>
        <v>0</v>
      </c>
      <c r="FL167" s="835">
        <f>FK167*FJ99/10000</f>
        <v>0</v>
      </c>
      <c r="FM167" s="834"/>
      <c r="FN167" s="827" t="s">
        <v>437</v>
      </c>
      <c r="FO167" s="835">
        <f>FO141</f>
        <v>0.3</v>
      </c>
      <c r="FP167" s="835">
        <f>IF(FO167&gt;1,1,FO167)</f>
        <v>0.3</v>
      </c>
      <c r="FQ167" s="835">
        <f>IF(AND(FN$70=0,FO$70=1),FN$135+FN$135*FP167*FO$135,0)</f>
        <v>0</v>
      </c>
      <c r="FR167" s="835">
        <f>FQ167*FP99/10000</f>
        <v>0</v>
      </c>
      <c r="FS167" s="834"/>
      <c r="FT167" s="827" t="s">
        <v>437</v>
      </c>
      <c r="FU167" s="835">
        <f>FU141</f>
        <v>0.3</v>
      </c>
      <c r="FV167" s="835">
        <f>IF(FU167&gt;1,1,FU167)</f>
        <v>0.3</v>
      </c>
      <c r="FW167" s="835">
        <f>IF(AND(FT$70=0,FU$70=1),FT$135+FT$135*FV167*FU$135,0)</f>
        <v>0</v>
      </c>
      <c r="FX167" s="835">
        <f>FW167*FV99/10000</f>
        <v>0</v>
      </c>
      <c r="FY167" s="834"/>
    </row>
    <row r="168" spans="1:181" x14ac:dyDescent="0.3">
      <c r="A168" s="19"/>
      <c r="B168" s="827"/>
      <c r="C168" s="835"/>
      <c r="D168" s="835"/>
      <c r="E168" s="835"/>
      <c r="F168" s="835"/>
      <c r="G168" s="834"/>
      <c r="H168" s="827"/>
      <c r="I168" s="835"/>
      <c r="J168" s="835"/>
      <c r="K168" s="835"/>
      <c r="L168" s="835"/>
      <c r="M168" s="834"/>
      <c r="N168" s="827"/>
      <c r="O168" s="835"/>
      <c r="P168" s="835"/>
      <c r="Q168" s="835"/>
      <c r="R168" s="835"/>
      <c r="S168" s="834"/>
      <c r="T168" s="827"/>
      <c r="U168" s="835"/>
      <c r="V168" s="835"/>
      <c r="W168" s="835"/>
      <c r="X168" s="835"/>
      <c r="Y168" s="834"/>
      <c r="Z168" s="827"/>
      <c r="AA168" s="835"/>
      <c r="AB168" s="835"/>
      <c r="AC168" s="835"/>
      <c r="AD168" s="835"/>
      <c r="AE168" s="834"/>
      <c r="AF168" s="827"/>
      <c r="AG168" s="835"/>
      <c r="AH168" s="835"/>
      <c r="AI168" s="835"/>
      <c r="AJ168" s="835"/>
      <c r="AK168" s="834"/>
      <c r="AL168" s="827"/>
      <c r="AM168" s="835"/>
      <c r="AN168" s="835"/>
      <c r="AO168" s="835"/>
      <c r="AP168" s="835"/>
      <c r="AQ168" s="834"/>
      <c r="AR168" s="827"/>
      <c r="AS168" s="835"/>
      <c r="AT168" s="835"/>
      <c r="AU168" s="835"/>
      <c r="AV168" s="835"/>
      <c r="AW168" s="834"/>
      <c r="AX168" s="827"/>
      <c r="AY168" s="835"/>
      <c r="AZ168" s="835"/>
      <c r="BA168" s="835"/>
      <c r="BB168" s="835"/>
      <c r="BC168" s="834"/>
      <c r="BD168" s="827"/>
      <c r="BE168" s="835"/>
      <c r="BF168" s="835"/>
      <c r="BG168" s="835"/>
      <c r="BH168" s="835"/>
      <c r="BI168" s="834"/>
      <c r="BJ168" s="827"/>
      <c r="BK168" s="835"/>
      <c r="BL168" s="835"/>
      <c r="BM168" s="835"/>
      <c r="BN168" s="835"/>
      <c r="BO168" s="834"/>
      <c r="BP168" s="827"/>
      <c r="BQ168" s="835"/>
      <c r="BR168" s="835"/>
      <c r="BS168" s="835"/>
      <c r="BT168" s="835"/>
      <c r="BU168" s="834"/>
      <c r="BV168" s="827"/>
      <c r="BW168" s="835"/>
      <c r="BX168" s="835"/>
      <c r="BY168" s="835"/>
      <c r="BZ168" s="835"/>
      <c r="CA168" s="834"/>
      <c r="CB168" s="827"/>
      <c r="CC168" s="835"/>
      <c r="CD168" s="835"/>
      <c r="CE168" s="835"/>
      <c r="CF168" s="835"/>
      <c r="CG168" s="834"/>
      <c r="CH168" s="827"/>
      <c r="CI168" s="835"/>
      <c r="CJ168" s="835"/>
      <c r="CK168" s="835"/>
      <c r="CL168" s="835"/>
      <c r="CM168" s="834"/>
      <c r="CN168" s="827"/>
      <c r="CO168" s="835"/>
      <c r="CP168" s="835"/>
      <c r="CQ168" s="835"/>
      <c r="CR168" s="835"/>
      <c r="CS168" s="834"/>
      <c r="CT168" s="827"/>
      <c r="CU168" s="835"/>
      <c r="CV168" s="835"/>
      <c r="CW168" s="835"/>
      <c r="CX168" s="835"/>
      <c r="CY168" s="834"/>
      <c r="CZ168" s="827"/>
      <c r="DA168" s="835"/>
      <c r="DB168" s="835"/>
      <c r="DC168" s="835"/>
      <c r="DD168" s="835"/>
      <c r="DE168" s="834"/>
      <c r="DF168" s="827"/>
      <c r="DG168" s="835"/>
      <c r="DH168" s="835"/>
      <c r="DI168" s="835"/>
      <c r="DJ168" s="835"/>
      <c r="DK168" s="834"/>
      <c r="DL168" s="827"/>
      <c r="DM168" s="835"/>
      <c r="DN168" s="835"/>
      <c r="DO168" s="835"/>
      <c r="DP168" s="835"/>
      <c r="DQ168" s="834"/>
      <c r="DR168" s="827"/>
      <c r="DS168" s="835"/>
      <c r="DT168" s="835"/>
      <c r="DU168" s="835"/>
      <c r="DV168" s="835"/>
      <c r="DW168" s="834"/>
      <c r="DX168" s="827"/>
      <c r="DY168" s="835"/>
      <c r="DZ168" s="835"/>
      <c r="EA168" s="835"/>
      <c r="EB168" s="835"/>
      <c r="EC168" s="834"/>
      <c r="ED168" s="827"/>
      <c r="EE168" s="835"/>
      <c r="EF168" s="835"/>
      <c r="EG168" s="835"/>
      <c r="EH168" s="835"/>
      <c r="EI168" s="834"/>
      <c r="EJ168" s="827"/>
      <c r="EK168" s="835"/>
      <c r="EL168" s="835"/>
      <c r="EM168" s="835"/>
      <c r="EN168" s="835"/>
      <c r="EO168" s="834"/>
      <c r="EP168" s="827"/>
      <c r="EQ168" s="835"/>
      <c r="ER168" s="835"/>
      <c r="ES168" s="835"/>
      <c r="ET168" s="835"/>
      <c r="EU168" s="834"/>
      <c r="EV168" s="827"/>
      <c r="EW168" s="835"/>
      <c r="EX168" s="835"/>
      <c r="EY168" s="835"/>
      <c r="EZ168" s="835"/>
      <c r="FA168" s="834"/>
      <c r="FB168" s="827"/>
      <c r="FC168" s="835"/>
      <c r="FD168" s="835"/>
      <c r="FE168" s="835"/>
      <c r="FF168" s="835"/>
      <c r="FG168" s="834"/>
      <c r="FH168" s="827"/>
      <c r="FI168" s="835"/>
      <c r="FJ168" s="835"/>
      <c r="FK168" s="835"/>
      <c r="FL168" s="835"/>
      <c r="FM168" s="834"/>
      <c r="FN168" s="827"/>
      <c r="FO168" s="835"/>
      <c r="FP168" s="835"/>
      <c r="FQ168" s="835"/>
      <c r="FR168" s="835"/>
      <c r="FS168" s="834"/>
      <c r="FT168" s="827"/>
      <c r="FU168" s="835"/>
      <c r="FV168" s="835"/>
      <c r="FW168" s="835"/>
      <c r="FX168" s="835"/>
      <c r="FY168" s="834"/>
    </row>
    <row r="169" spans="1:181" x14ac:dyDescent="0.3">
      <c r="A169" s="19"/>
      <c r="B169" s="827"/>
      <c r="C169" s="835"/>
      <c r="D169" s="835"/>
      <c r="E169" s="835"/>
      <c r="F169" s="835"/>
      <c r="G169" s="834"/>
      <c r="H169" s="827"/>
      <c r="I169" s="835"/>
      <c r="J169" s="835"/>
      <c r="K169" s="835"/>
      <c r="L169" s="835"/>
      <c r="M169" s="834"/>
      <c r="N169" s="827"/>
      <c r="O169" s="835"/>
      <c r="P169" s="835"/>
      <c r="Q169" s="835"/>
      <c r="R169" s="835"/>
      <c r="S169" s="834"/>
      <c r="T169" s="827"/>
      <c r="U169" s="835"/>
      <c r="V169" s="835"/>
      <c r="W169" s="835"/>
      <c r="X169" s="835"/>
      <c r="Y169" s="834"/>
      <c r="Z169" s="827"/>
      <c r="AA169" s="835"/>
      <c r="AB169" s="835"/>
      <c r="AC169" s="835"/>
      <c r="AD169" s="835"/>
      <c r="AE169" s="834"/>
      <c r="AF169" s="827"/>
      <c r="AG169" s="835"/>
      <c r="AH169" s="835"/>
      <c r="AI169" s="835"/>
      <c r="AJ169" s="835"/>
      <c r="AK169" s="834"/>
      <c r="AL169" s="827"/>
      <c r="AM169" s="835"/>
      <c r="AN169" s="835"/>
      <c r="AO169" s="835"/>
      <c r="AP169" s="835"/>
      <c r="AQ169" s="834"/>
      <c r="AR169" s="827"/>
      <c r="AS169" s="835"/>
      <c r="AT169" s="835"/>
      <c r="AU169" s="835"/>
      <c r="AV169" s="835"/>
      <c r="AW169" s="834"/>
      <c r="AX169" s="827"/>
      <c r="AY169" s="835"/>
      <c r="AZ169" s="835"/>
      <c r="BA169" s="835"/>
      <c r="BB169" s="835"/>
      <c r="BC169" s="834"/>
      <c r="BD169" s="827"/>
      <c r="BE169" s="835"/>
      <c r="BF169" s="835"/>
      <c r="BG169" s="835"/>
      <c r="BH169" s="835"/>
      <c r="BI169" s="834"/>
      <c r="BJ169" s="827"/>
      <c r="BK169" s="835"/>
      <c r="BL169" s="835"/>
      <c r="BM169" s="835"/>
      <c r="BN169" s="835"/>
      <c r="BO169" s="834"/>
      <c r="BP169" s="827"/>
      <c r="BQ169" s="835"/>
      <c r="BR169" s="835"/>
      <c r="BS169" s="835"/>
      <c r="BT169" s="835"/>
      <c r="BU169" s="834"/>
      <c r="BV169" s="827"/>
      <c r="BW169" s="835"/>
      <c r="BX169" s="835"/>
      <c r="BY169" s="835"/>
      <c r="BZ169" s="835"/>
      <c r="CA169" s="834"/>
      <c r="CB169" s="827"/>
      <c r="CC169" s="835"/>
      <c r="CD169" s="835"/>
      <c r="CE169" s="835"/>
      <c r="CF169" s="835"/>
      <c r="CG169" s="834"/>
      <c r="CH169" s="827"/>
      <c r="CI169" s="835"/>
      <c r="CJ169" s="835"/>
      <c r="CK169" s="835"/>
      <c r="CL169" s="835"/>
      <c r="CM169" s="834"/>
      <c r="CN169" s="827"/>
      <c r="CO169" s="835"/>
      <c r="CP169" s="835"/>
      <c r="CQ169" s="835"/>
      <c r="CR169" s="835"/>
      <c r="CS169" s="834"/>
      <c r="CT169" s="827"/>
      <c r="CU169" s="835"/>
      <c r="CV169" s="835"/>
      <c r="CW169" s="835"/>
      <c r="CX169" s="835"/>
      <c r="CY169" s="834"/>
      <c r="CZ169" s="827"/>
      <c r="DA169" s="835"/>
      <c r="DB169" s="835"/>
      <c r="DC169" s="835"/>
      <c r="DD169" s="835"/>
      <c r="DE169" s="834"/>
      <c r="DF169" s="827"/>
      <c r="DG169" s="835"/>
      <c r="DH169" s="835"/>
      <c r="DI169" s="835"/>
      <c r="DJ169" s="835"/>
      <c r="DK169" s="834"/>
      <c r="DL169" s="827"/>
      <c r="DM169" s="835"/>
      <c r="DN169" s="835"/>
      <c r="DO169" s="835"/>
      <c r="DP169" s="835"/>
      <c r="DQ169" s="834"/>
      <c r="DR169" s="827"/>
      <c r="DS169" s="835"/>
      <c r="DT169" s="835"/>
      <c r="DU169" s="835"/>
      <c r="DV169" s="835"/>
      <c r="DW169" s="834"/>
      <c r="DX169" s="827"/>
      <c r="DY169" s="835"/>
      <c r="DZ169" s="835"/>
      <c r="EA169" s="835"/>
      <c r="EB169" s="835"/>
      <c r="EC169" s="834"/>
      <c r="ED169" s="827"/>
      <c r="EE169" s="835"/>
      <c r="EF169" s="835"/>
      <c r="EG169" s="835"/>
      <c r="EH169" s="835"/>
      <c r="EI169" s="834"/>
      <c r="EJ169" s="827"/>
      <c r="EK169" s="835"/>
      <c r="EL169" s="835"/>
      <c r="EM169" s="835"/>
      <c r="EN169" s="835"/>
      <c r="EO169" s="834"/>
      <c r="EP169" s="827"/>
      <c r="EQ169" s="835"/>
      <c r="ER169" s="835"/>
      <c r="ES169" s="835"/>
      <c r="ET169" s="835"/>
      <c r="EU169" s="834"/>
      <c r="EV169" s="827"/>
      <c r="EW169" s="835"/>
      <c r="EX169" s="835"/>
      <c r="EY169" s="835"/>
      <c r="EZ169" s="835"/>
      <c r="FA169" s="834"/>
      <c r="FB169" s="827"/>
      <c r="FC169" s="835"/>
      <c r="FD169" s="835"/>
      <c r="FE169" s="835"/>
      <c r="FF169" s="835"/>
      <c r="FG169" s="834"/>
      <c r="FH169" s="827"/>
      <c r="FI169" s="835"/>
      <c r="FJ169" s="835"/>
      <c r="FK169" s="835"/>
      <c r="FL169" s="835"/>
      <c r="FM169" s="834"/>
      <c r="FN169" s="827"/>
      <c r="FO169" s="835"/>
      <c r="FP169" s="835"/>
      <c r="FQ169" s="835"/>
      <c r="FR169" s="835"/>
      <c r="FS169" s="834"/>
      <c r="FT169" s="827"/>
      <c r="FU169" s="835"/>
      <c r="FV169" s="835"/>
      <c r="FW169" s="835"/>
      <c r="FX169" s="835"/>
      <c r="FY169" s="834"/>
    </row>
    <row r="170" spans="1:181" x14ac:dyDescent="0.3">
      <c r="A170" s="19"/>
      <c r="B170" s="827" t="s">
        <v>442</v>
      </c>
      <c r="C170" s="835">
        <f>C139+C142</f>
        <v>1.3</v>
      </c>
      <c r="D170" s="835">
        <f t="shared" ref="D170:D178" si="61">IF(C170&gt;1,1,C170)</f>
        <v>1</v>
      </c>
      <c r="E170" s="835">
        <f t="shared" ref="E170:E178" si="62">IF(E$70=1,B$135+B$135*D170*C$135,0)</f>
        <v>9.36</v>
      </c>
      <c r="F170" s="835">
        <f t="shared" ref="F170:F178" si="63">E170*E117/10000</f>
        <v>0</v>
      </c>
      <c r="G170" s="834"/>
      <c r="H170" s="827" t="s">
        <v>442</v>
      </c>
      <c r="I170" s="835">
        <f>I139+I142</f>
        <v>1.3</v>
      </c>
      <c r="J170" s="835">
        <f t="shared" ref="J170:J178" si="64">IF(I170&gt;1,1,I170)</f>
        <v>1</v>
      </c>
      <c r="K170" s="835">
        <f t="shared" ref="K170:K178" si="65">IF(K$70=1,H$135+H$135*J170*I$135,0)</f>
        <v>12</v>
      </c>
      <c r="L170" s="835">
        <f t="shared" ref="L170:L178" si="66">K170*K117/10000</f>
        <v>0.40947075106886843</v>
      </c>
      <c r="M170" s="834"/>
      <c r="N170" s="827" t="s">
        <v>442</v>
      </c>
      <c r="O170" s="835">
        <f>O139+O142</f>
        <v>1.3</v>
      </c>
      <c r="P170" s="835">
        <f t="shared" ref="P170:P178" si="67">IF(O170&gt;1,1,O170)</f>
        <v>1</v>
      </c>
      <c r="Q170" s="835">
        <f t="shared" ref="Q170:Q178" si="68">IF(Q$70=1,N$135+N$135*P170*O$135,0)</f>
        <v>10.199999999999999</v>
      </c>
      <c r="R170" s="835">
        <f t="shared" ref="R170:R178" si="69">Q170*Q117/10000</f>
        <v>1.4713581276261336</v>
      </c>
      <c r="S170" s="834"/>
      <c r="T170" s="827" t="s">
        <v>442</v>
      </c>
      <c r="U170" s="835">
        <f>U139+U142</f>
        <v>1.3</v>
      </c>
      <c r="V170" s="835">
        <f t="shared" ref="V170:V178" si="70">IF(U170&gt;1,1,U170)</f>
        <v>1</v>
      </c>
      <c r="W170" s="835">
        <f t="shared" ref="W170:W178" si="71">IF(W$70=1,T$135+T$135*V170*U$135,0)</f>
        <v>11.4</v>
      </c>
      <c r="X170" s="835">
        <f t="shared" ref="X170:X178" si="72">W170*W117/10000</f>
        <v>3.767608639291991</v>
      </c>
      <c r="Y170" s="834"/>
      <c r="Z170" s="827" t="s">
        <v>442</v>
      </c>
      <c r="AA170" s="835">
        <f>AA139+AA142</f>
        <v>1.3</v>
      </c>
      <c r="AB170" s="835">
        <f t="shared" ref="AB170:AB178" si="73">IF(AA170&gt;1,1,AA170)</f>
        <v>1</v>
      </c>
      <c r="AC170" s="835">
        <f t="shared" ref="AC170:AC178" si="74">IF(AC$70=1,Z$135+Z$135*AB170*AA$135,0)</f>
        <v>9.36</v>
      </c>
      <c r="AD170" s="835">
        <f t="shared" ref="AD170:AD178" si="75">AC170*AC117/10000</f>
        <v>5.4007498331688648</v>
      </c>
      <c r="AE170" s="834"/>
      <c r="AF170" s="827" t="s">
        <v>442</v>
      </c>
      <c r="AG170" s="835">
        <f>AG139+AG142</f>
        <v>1.3</v>
      </c>
      <c r="AH170" s="835">
        <f t="shared" ref="AH170:AH178" si="76">IF(AG170&gt;1,1,AG170)</f>
        <v>1</v>
      </c>
      <c r="AI170" s="835">
        <f t="shared" ref="AI170:AI178" si="77">IF(AI$70=1,AF$135+AF$135*AH170*AG$135,0)</f>
        <v>12</v>
      </c>
      <c r="AJ170" s="835">
        <f t="shared" ref="AJ170:AJ178" si="78">AI170*AI117/10000</f>
        <v>8.304302697214144</v>
      </c>
      <c r="AK170" s="834"/>
      <c r="AL170" s="827" t="s">
        <v>442</v>
      </c>
      <c r="AM170" s="835">
        <f>AM139+AM142</f>
        <v>1.3</v>
      </c>
      <c r="AN170" s="835">
        <f t="shared" ref="AN170:AN178" si="79">IF(AM170&gt;1,1,AM170)</f>
        <v>1</v>
      </c>
      <c r="AO170" s="835">
        <f t="shared" ref="AO170:AO178" si="80">IF(AO$70=1,AL$135+AL$135*AN170*AM$135,0)</f>
        <v>10.199999999999999</v>
      </c>
      <c r="AP170" s="835">
        <f t="shared" ref="AP170:AP178" si="81">AO170*AO117/10000</f>
        <v>4.5434231298310648</v>
      </c>
      <c r="AQ170" s="834"/>
      <c r="AR170" s="827" t="s">
        <v>442</v>
      </c>
      <c r="AS170" s="835">
        <f>AS139+AS142</f>
        <v>1.3</v>
      </c>
      <c r="AT170" s="835">
        <f t="shared" ref="AT170:AT178" si="82">IF(AS170&gt;1,1,AS170)</f>
        <v>1</v>
      </c>
      <c r="AU170" s="835">
        <f t="shared" ref="AU170:AU178" si="83">IF(AU$70=1,AR$135+AR$135*AT170*AS$135,0)</f>
        <v>11.4</v>
      </c>
      <c r="AV170" s="835">
        <f t="shared" ref="AV170:AV178" si="84">AU170*AU117/10000</f>
        <v>3.2242231467513793</v>
      </c>
      <c r="AW170" s="834"/>
      <c r="AX170" s="827" t="s">
        <v>442</v>
      </c>
      <c r="AY170" s="835">
        <f>AY139+AY142</f>
        <v>1.3</v>
      </c>
      <c r="AZ170" s="835">
        <f t="shared" ref="AZ170:AZ178" si="85">IF(AY170&gt;1,1,AY170)</f>
        <v>1</v>
      </c>
      <c r="BA170" s="835">
        <f t="shared" ref="BA170:BA178" si="86">IF(BA$70=1,AX$135+AX$135*AZ170*AY$135,0)</f>
        <v>9.36</v>
      </c>
      <c r="BB170" s="835">
        <f t="shared" ref="BB170:BB178" si="87">BA170*BA117/10000</f>
        <v>1.6801738100705523</v>
      </c>
      <c r="BC170" s="834"/>
      <c r="BD170" s="827" t="s">
        <v>442</v>
      </c>
      <c r="BE170" s="835">
        <f>BE139+BE142</f>
        <v>1.3</v>
      </c>
      <c r="BF170" s="835">
        <f t="shared" ref="BF170:BF178" si="88">IF(BE170&gt;1,1,BE170)</f>
        <v>1</v>
      </c>
      <c r="BG170" s="835">
        <f t="shared" ref="BG170:BG178" si="89">IF(BG$70=1,BD$135+BD$135*BF170*BE$135,0)</f>
        <v>12</v>
      </c>
      <c r="BH170" s="835">
        <f t="shared" ref="BH170:BH178" si="90">BG170*BG117/10000</f>
        <v>1.3848267266453196</v>
      </c>
      <c r="BI170" s="834"/>
      <c r="BJ170" s="827" t="s">
        <v>442</v>
      </c>
      <c r="BK170" s="835">
        <f>BK139+BK142</f>
        <v>1.3</v>
      </c>
      <c r="BL170" s="835">
        <f t="shared" ref="BL170:BL178" si="91">IF(BK170&gt;1,1,BK170)</f>
        <v>1</v>
      </c>
      <c r="BM170" s="835">
        <f t="shared" ref="BM170:BM178" si="92">IF(BM$70=1,BJ$135+BJ$135*BL170*BK$135,0)</f>
        <v>10.199999999999999</v>
      </c>
      <c r="BN170" s="835">
        <f t="shared" ref="BN170:BN178" si="93">BM170*BM117/10000</f>
        <v>0.77606960970842809</v>
      </c>
      <c r="BO170" s="834"/>
      <c r="BP170" s="827" t="s">
        <v>442</v>
      </c>
      <c r="BQ170" s="835">
        <f>BQ139+BQ142</f>
        <v>1.3</v>
      </c>
      <c r="BR170" s="835">
        <f t="shared" ref="BR170:BR178" si="94">IF(BQ170&gt;1,1,BQ170)</f>
        <v>1</v>
      </c>
      <c r="BS170" s="835">
        <f t="shared" ref="BS170:BS178" si="95">IF(BS$70=1,BP$135+BP$135*BR170*BQ$135,0)</f>
        <v>11.4</v>
      </c>
      <c r="BT170" s="835">
        <f t="shared" ref="BT170:BT178" si="96">BS170*BS117/10000</f>
        <v>0.59267533254721705</v>
      </c>
      <c r="BU170" s="834"/>
      <c r="BV170" s="827" t="s">
        <v>442</v>
      </c>
      <c r="BW170" s="835">
        <f>BW139+BW142</f>
        <v>1.3</v>
      </c>
      <c r="BX170" s="835">
        <f t="shared" ref="BX170:BX178" si="97">IF(BW170&gt;1,1,BW170)</f>
        <v>1</v>
      </c>
      <c r="BY170" s="835">
        <f t="shared" ref="BY170:BY178" si="98">IF(BY$70=1,BV$135+BV$135*BX170*BW$135,0)</f>
        <v>9.36</v>
      </c>
      <c r="BZ170" s="835">
        <f t="shared" ref="BZ170:BZ178" si="99">BY170*BY117/10000</f>
        <v>0.34729609100327941</v>
      </c>
      <c r="CA170" s="834"/>
      <c r="CB170" s="827" t="s">
        <v>442</v>
      </c>
      <c r="CC170" s="835">
        <f>CC139+CC142</f>
        <v>1.3</v>
      </c>
      <c r="CD170" s="835">
        <f t="shared" ref="CD170:CD178" si="100">IF(CC170&gt;1,1,CC170)</f>
        <v>1</v>
      </c>
      <c r="CE170" s="835">
        <f t="shared" ref="CE170:CE178" si="101">IF(CE$70=1,CB$135+CB$135*CD170*CC$135,0)</f>
        <v>12</v>
      </c>
      <c r="CF170" s="835">
        <f t="shared" ref="CF170:CF178" si="102">CE170*CE117/10000</f>
        <v>0.33334798399719034</v>
      </c>
      <c r="CG170" s="834"/>
      <c r="CH170" s="827" t="s">
        <v>442</v>
      </c>
      <c r="CI170" s="835">
        <f>CI139+CI142</f>
        <v>1.3</v>
      </c>
      <c r="CJ170" s="835">
        <f t="shared" ref="CJ170:CJ178" si="103">IF(CI170&gt;1,1,CI170)</f>
        <v>1</v>
      </c>
      <c r="CK170" s="835">
        <f t="shared" ref="CK170:CK178" si="104">IF(CK$70=1,CH$135+CH$135*CJ170*CI$135,0)</f>
        <v>10.199999999999999</v>
      </c>
      <c r="CL170" s="835">
        <f t="shared" ref="CL170:CL178" si="105">CK170*CK117/10000</f>
        <v>0.22268528131699528</v>
      </c>
      <c r="CM170" s="834"/>
      <c r="CN170" s="827" t="s">
        <v>442</v>
      </c>
      <c r="CO170" s="835">
        <f>CO139+CO142</f>
        <v>1.3</v>
      </c>
      <c r="CP170" s="835">
        <f t="shared" ref="CP170:CP178" si="106">IF(CO170&gt;1,1,CO170)</f>
        <v>1</v>
      </c>
      <c r="CQ170" s="835">
        <f t="shared" ref="CQ170:CQ178" si="107">IF(CQ$70=1,CN$135+CN$135*CP170*CO$135,0)</f>
        <v>11.4</v>
      </c>
      <c r="CR170" s="835">
        <f t="shared" ref="CR170:CR178" si="108">CQ170*CQ117/10000</f>
        <v>0.20481215581606813</v>
      </c>
      <c r="CS170" s="834"/>
      <c r="CT170" s="827" t="s">
        <v>442</v>
      </c>
      <c r="CU170" s="835">
        <f>CU139+CU142</f>
        <v>1.3</v>
      </c>
      <c r="CV170" s="835">
        <f t="shared" ref="CV170:CV178" si="109">IF(CU170&gt;1,1,CU170)</f>
        <v>1</v>
      </c>
      <c r="CW170" s="835">
        <f t="shared" ref="CW170:CW178" si="110">IF(CW$70=1,CT$135+CT$135*CV170*CU$135,0)</f>
        <v>9.36</v>
      </c>
      <c r="CX170" s="835">
        <f t="shared" ref="CX170:CX178" si="111">CW170*CW117/10000</f>
        <v>0.14419892184871494</v>
      </c>
      <c r="CY170" s="834"/>
      <c r="CZ170" s="827" t="s">
        <v>442</v>
      </c>
      <c r="DA170" s="835">
        <f>DA139+DA142</f>
        <v>1.3</v>
      </c>
      <c r="DB170" s="835">
        <f t="shared" ref="DB170:DB178" si="112">IF(DA170&gt;1,1,DA170)</f>
        <v>1</v>
      </c>
      <c r="DC170" s="835">
        <f t="shared" ref="DC170:DC178" si="113">IF(DC$70=1,CZ$135+CZ$135*DB170*DA$135,0)</f>
        <v>12</v>
      </c>
      <c r="DD170" s="835">
        <f t="shared" ref="DD170:DD178" si="114">DC170*DC117/10000</f>
        <v>0.16418255996983325</v>
      </c>
      <c r="DE170" s="834"/>
      <c r="DF170" s="827" t="s">
        <v>442</v>
      </c>
      <c r="DG170" s="835">
        <f>DG139+DG142</f>
        <v>1.3</v>
      </c>
      <c r="DH170" s="835">
        <f t="shared" ref="DH170:DH178" si="115">IF(DG170&gt;1,1,DG170)</f>
        <v>1</v>
      </c>
      <c r="DI170" s="835">
        <f t="shared" ref="DI170:DI178" si="116">IF(DI$70=1,DF$135+DF$135*DH170*DG$135,0)</f>
        <v>10.199999999999999</v>
      </c>
      <c r="DJ170" s="835">
        <f t="shared" ref="DJ170:DJ178" si="117">DI170*DI117/10000</f>
        <v>0.1275434772561454</v>
      </c>
      <c r="DK170" s="834"/>
      <c r="DL170" s="827" t="s">
        <v>442</v>
      </c>
      <c r="DM170" s="835">
        <f>DM139+DM142</f>
        <v>1.3</v>
      </c>
      <c r="DN170" s="835">
        <f t="shared" ref="DN170:DN178" si="118">IF(DM170&gt;1,1,DM170)</f>
        <v>1</v>
      </c>
      <c r="DO170" s="835">
        <f t="shared" ref="DO170:DO178" si="119">IF(DO$70=1,DL$135+DL$135*DN170*DM$135,0)</f>
        <v>11.4</v>
      </c>
      <c r="DP170" s="835">
        <f t="shared" ref="DP170:DP178" si="120">DO170*DO117/10000</f>
        <v>0.13327103279704172</v>
      </c>
      <c r="DQ170" s="834"/>
      <c r="DR170" s="827" t="s">
        <v>442</v>
      </c>
      <c r="DS170" s="835">
        <f>DS139+DS142</f>
        <v>1.3</v>
      </c>
      <c r="DT170" s="835">
        <f t="shared" ref="DT170:DT178" si="121">IF(DS170&gt;1,1,DS170)</f>
        <v>1</v>
      </c>
      <c r="DU170" s="835">
        <f t="shared" ref="DU170:DU178" si="122">IF(DU$70=1,DR$135+DR$135*DT170*DS$135,0)</f>
        <v>9.36</v>
      </c>
      <c r="DV170" s="835">
        <f t="shared" ref="DV170:DV178" si="123">DU170*DU117/10000</f>
        <v>0.1041097988391723</v>
      </c>
      <c r="DW170" s="834"/>
      <c r="DX170" s="827" t="s">
        <v>442</v>
      </c>
      <c r="DY170" s="835">
        <f>DY139+DY142</f>
        <v>1.3</v>
      </c>
      <c r="DZ170" s="835">
        <f t="shared" ref="DZ170:DZ178" si="124">IF(DY170&gt;1,1,DY170)</f>
        <v>1</v>
      </c>
      <c r="EA170" s="835">
        <f t="shared" ref="EA170:EA178" si="125">IF(EA$70=1,DX$135+DX$135*DZ170*DY$135,0)</f>
        <v>12</v>
      </c>
      <c r="EB170" s="835">
        <f t="shared" ref="EB170:EB178" si="126">EA170*EA117/10000</f>
        <v>0.1286899454785623</v>
      </c>
      <c r="EC170" s="834"/>
      <c r="ED170" s="827" t="s">
        <v>442</v>
      </c>
      <c r="EE170" s="835">
        <f>EE139+EE142</f>
        <v>1.3</v>
      </c>
      <c r="EF170" s="835">
        <f t="shared" ref="EF170:EF178" si="127">IF(EE170&gt;1,1,EE170)</f>
        <v>1</v>
      </c>
      <c r="EG170" s="835">
        <f t="shared" ref="EG170:EG178" si="128">IF(EG$70=1,ED$135+ED$135*EF170*EE$135,0)</f>
        <v>10.199999999999999</v>
      </c>
      <c r="EH170" s="835">
        <f t="shared" ref="EH170:EH178" si="129">EG170*EG117/10000</f>
        <v>0.10651486440656897</v>
      </c>
      <c r="EI170" s="834"/>
      <c r="EJ170" s="827" t="s">
        <v>442</v>
      </c>
      <c r="EK170" s="835">
        <f>EK139+EK142</f>
        <v>1.3</v>
      </c>
      <c r="EL170" s="835">
        <f t="shared" ref="EL170:EL178" si="130">IF(EK170&gt;1,1,EK170)</f>
        <v>1</v>
      </c>
      <c r="EM170" s="835">
        <f t="shared" ref="EM170:EM178" si="131">IF(EM$70=1,EJ$135+EJ$135*EL170*EK$135,0)</f>
        <v>11.4</v>
      </c>
      <c r="EN170" s="835">
        <f t="shared" ref="EN170:EN178" si="132">EM170*EM117/10000</f>
        <v>0.11677067166324595</v>
      </c>
      <c r="EO170" s="834"/>
      <c r="EP170" s="827" t="s">
        <v>442</v>
      </c>
      <c r="EQ170" s="835">
        <f>EQ139+EQ142</f>
        <v>1.3</v>
      </c>
      <c r="ER170" s="835">
        <f t="shared" ref="ER170:ER178" si="133">IF(EQ170&gt;1,1,EQ170)</f>
        <v>1</v>
      </c>
      <c r="ES170" s="835">
        <f t="shared" ref="ES170:ES178" si="134">IF(ES$70=1,EP$135+EP$135*ER170*EQ$135,0)</f>
        <v>9.36</v>
      </c>
      <c r="ET170" s="835">
        <f t="shared" ref="ET170:ET178" si="135">ES170*ES117/10000</f>
        <v>9.454652136006951E-2</v>
      </c>
      <c r="EU170" s="834"/>
      <c r="EV170" s="827" t="s">
        <v>442</v>
      </c>
      <c r="EW170" s="835">
        <f>EW139+EW142</f>
        <v>1.3</v>
      </c>
      <c r="EX170" s="835">
        <f t="shared" ref="EX170:EX178" si="136">IF(EW170&gt;1,1,EW170)</f>
        <v>1</v>
      </c>
      <c r="EY170" s="835">
        <f t="shared" ref="EY170:EY178" si="137">IF(EY$70=1,EV$135+EV$135*EX170*EW$135,0)</f>
        <v>0</v>
      </c>
      <c r="EZ170" s="835">
        <f t="shared" ref="EZ170:EZ178" si="138">EY170*EY117/10000</f>
        <v>0</v>
      </c>
      <c r="FA170" s="834"/>
      <c r="FB170" s="827" t="s">
        <v>442</v>
      </c>
      <c r="FC170" s="835">
        <f>FC139+FC142</f>
        <v>1.3</v>
      </c>
      <c r="FD170" s="835">
        <f t="shared" ref="FD170:FD178" si="139">IF(FC170&gt;1,1,FC170)</f>
        <v>1</v>
      </c>
      <c r="FE170" s="835">
        <f t="shared" ref="FE170:FE178" si="140">IF(FE$70=1,FB$135+FB$135*FD170*FC$135,0)</f>
        <v>0</v>
      </c>
      <c r="FF170" s="835">
        <f t="shared" ref="FF170:FF178" si="141">FE170*FE117/10000</f>
        <v>0</v>
      </c>
      <c r="FG170" s="834"/>
      <c r="FH170" s="827" t="s">
        <v>442</v>
      </c>
      <c r="FI170" s="835">
        <f>FI139+FI142</f>
        <v>1.3</v>
      </c>
      <c r="FJ170" s="835">
        <f t="shared" ref="FJ170:FJ178" si="142">IF(FI170&gt;1,1,FI170)</f>
        <v>1</v>
      </c>
      <c r="FK170" s="835">
        <f t="shared" ref="FK170:FK178" si="143">IF(FK$70=1,FH$135+FH$135*FJ170*FI$135,0)</f>
        <v>0</v>
      </c>
      <c r="FL170" s="835">
        <f t="shared" ref="FL170:FL178" si="144">FK170*FK117/10000</f>
        <v>0</v>
      </c>
      <c r="FM170" s="834"/>
      <c r="FN170" s="827" t="s">
        <v>442</v>
      </c>
      <c r="FO170" s="835">
        <f>FO139+FO142</f>
        <v>1.3</v>
      </c>
      <c r="FP170" s="835">
        <f t="shared" ref="FP170:FP178" si="145">IF(FO170&gt;1,1,FO170)</f>
        <v>1</v>
      </c>
      <c r="FQ170" s="835">
        <f t="shared" ref="FQ170:FQ178" si="146">IF(FQ$70=1,FN$135+FN$135*FP170*FO$135,0)</f>
        <v>0</v>
      </c>
      <c r="FR170" s="835">
        <f t="shared" ref="FR170:FR178" si="147">FQ170*FQ117/10000</f>
        <v>0</v>
      </c>
      <c r="FS170" s="834"/>
      <c r="FT170" s="827" t="s">
        <v>442</v>
      </c>
      <c r="FU170" s="835">
        <f>FU139+FU142</f>
        <v>1.3</v>
      </c>
      <c r="FV170" s="835">
        <f t="shared" ref="FV170:FV178" si="148">IF(FU170&gt;1,1,FU170)</f>
        <v>1</v>
      </c>
      <c r="FW170" s="835">
        <f t="shared" ref="FW170:FW178" si="149">IF(FW$70=1,FT$135+FT$135*FV170*FU$135,0)</f>
        <v>0</v>
      </c>
      <c r="FX170" s="835">
        <f t="shared" ref="FX170:FX178" si="150">FW170*FW117/10000</f>
        <v>0</v>
      </c>
      <c r="FY170" s="834"/>
    </row>
    <row r="171" spans="1:181" x14ac:dyDescent="0.3">
      <c r="A171" s="19"/>
      <c r="B171" s="827" t="s">
        <v>441</v>
      </c>
      <c r="C171" s="835">
        <f>IF(E105&lt;0,C142+C139+C140,C142)</f>
        <v>1</v>
      </c>
      <c r="D171" s="835">
        <f t="shared" si="61"/>
        <v>1</v>
      </c>
      <c r="E171" s="835">
        <f t="shared" si="62"/>
        <v>9.36</v>
      </c>
      <c r="F171" s="835">
        <f t="shared" si="63"/>
        <v>0</v>
      </c>
      <c r="G171" s="834"/>
      <c r="H171" s="827" t="s">
        <v>441</v>
      </c>
      <c r="I171" s="835">
        <f>IF(K105&lt;0,I142+I139+I140,I142)</f>
        <v>1</v>
      </c>
      <c r="J171" s="835">
        <f t="shared" si="64"/>
        <v>1</v>
      </c>
      <c r="K171" s="835">
        <f t="shared" si="65"/>
        <v>12</v>
      </c>
      <c r="L171" s="835">
        <f t="shared" si="66"/>
        <v>3.3297459079254406</v>
      </c>
      <c r="M171" s="834"/>
      <c r="N171" s="827" t="s">
        <v>441</v>
      </c>
      <c r="O171" s="835">
        <f>IF(Q105&lt;0,O142+O139+O140,O142)</f>
        <v>1</v>
      </c>
      <c r="P171" s="835">
        <f t="shared" si="67"/>
        <v>1</v>
      </c>
      <c r="Q171" s="835">
        <f t="shared" si="68"/>
        <v>10.199999999999999</v>
      </c>
      <c r="R171" s="835">
        <f t="shared" si="69"/>
        <v>4.1915152916304415</v>
      </c>
      <c r="S171" s="834"/>
      <c r="T171" s="827" t="s">
        <v>441</v>
      </c>
      <c r="U171" s="835">
        <f>IF(W105&lt;0,U142+U139+U140,U142)</f>
        <v>1</v>
      </c>
      <c r="V171" s="835">
        <f t="shared" si="70"/>
        <v>1</v>
      </c>
      <c r="W171" s="835">
        <f t="shared" si="71"/>
        <v>11.4</v>
      </c>
      <c r="X171" s="835">
        <f t="shared" si="72"/>
        <v>4.337145079431532</v>
      </c>
      <c r="Y171" s="834"/>
      <c r="Z171" s="827" t="s">
        <v>441</v>
      </c>
      <c r="AA171" s="835">
        <f>IF(AC105&lt;0,AA142+AA139+AA140,AA142)</f>
        <v>1</v>
      </c>
      <c r="AB171" s="835">
        <f t="shared" si="73"/>
        <v>1</v>
      </c>
      <c r="AC171" s="835">
        <f t="shared" si="74"/>
        <v>9.36</v>
      </c>
      <c r="AD171" s="835">
        <f t="shared" si="75"/>
        <v>1.8764712307290379</v>
      </c>
      <c r="AE171" s="834"/>
      <c r="AF171" s="827" t="s">
        <v>441</v>
      </c>
      <c r="AG171" s="835">
        <f>IF(AI105&lt;0,AG142+AG139+AG140,AG142)</f>
        <v>2</v>
      </c>
      <c r="AH171" s="835">
        <f t="shared" si="76"/>
        <v>1</v>
      </c>
      <c r="AI171" s="835">
        <f t="shared" si="77"/>
        <v>12</v>
      </c>
      <c r="AJ171" s="835">
        <f t="shared" si="78"/>
        <v>0.93659433984021434</v>
      </c>
      <c r="AK171" s="834"/>
      <c r="AL171" s="827" t="s">
        <v>441</v>
      </c>
      <c r="AM171" s="835">
        <f>IF(AO105&lt;0,AM142+AM139+AM140,AM142)</f>
        <v>2</v>
      </c>
      <c r="AN171" s="835">
        <f t="shared" si="79"/>
        <v>1</v>
      </c>
      <c r="AO171" s="835">
        <f t="shared" si="80"/>
        <v>10.199999999999999</v>
      </c>
      <c r="AP171" s="835">
        <f t="shared" si="81"/>
        <v>2.7287307971696162</v>
      </c>
      <c r="AQ171" s="834"/>
      <c r="AR171" s="827" t="s">
        <v>441</v>
      </c>
      <c r="AS171" s="835">
        <f>IF(AU105&lt;0,AS142+AS139+AS140,AS142)</f>
        <v>2</v>
      </c>
      <c r="AT171" s="835">
        <f t="shared" si="82"/>
        <v>1</v>
      </c>
      <c r="AU171" s="835">
        <f t="shared" si="83"/>
        <v>11.4</v>
      </c>
      <c r="AV171" s="835">
        <f t="shared" si="84"/>
        <v>3.9646706742211428</v>
      </c>
      <c r="AW171" s="834"/>
      <c r="AX171" s="827" t="s">
        <v>441</v>
      </c>
      <c r="AY171" s="835">
        <f>IF(BA105&lt;0,AY142+AY139+AY140,AY142)</f>
        <v>2</v>
      </c>
      <c r="AZ171" s="835">
        <f t="shared" si="85"/>
        <v>1</v>
      </c>
      <c r="BA171" s="835">
        <f t="shared" si="86"/>
        <v>9.36</v>
      </c>
      <c r="BB171" s="835">
        <f t="shared" si="87"/>
        <v>3.3937889666508143</v>
      </c>
      <c r="BC171" s="834"/>
      <c r="BD171" s="827" t="s">
        <v>441</v>
      </c>
      <c r="BE171" s="835">
        <f>IF(BG105&lt;0,BE142+BE139+BE140,BE142)</f>
        <v>2</v>
      </c>
      <c r="BF171" s="835">
        <f t="shared" si="88"/>
        <v>1</v>
      </c>
      <c r="BG171" s="835">
        <f t="shared" si="89"/>
        <v>12</v>
      </c>
      <c r="BH171" s="835">
        <f t="shared" si="90"/>
        <v>4.1276406057928003</v>
      </c>
      <c r="BI171" s="834"/>
      <c r="BJ171" s="827" t="s">
        <v>441</v>
      </c>
      <c r="BK171" s="835">
        <f>IF(BM105&lt;0,BK142+BK139+BK140,BK142)</f>
        <v>2</v>
      </c>
      <c r="BL171" s="835">
        <f t="shared" si="91"/>
        <v>1</v>
      </c>
      <c r="BM171" s="835">
        <f t="shared" si="92"/>
        <v>10.199999999999999</v>
      </c>
      <c r="BN171" s="835">
        <f t="shared" si="93"/>
        <v>3.1842707849651739</v>
      </c>
      <c r="BO171" s="834"/>
      <c r="BP171" s="827" t="s">
        <v>441</v>
      </c>
      <c r="BQ171" s="835">
        <f>IF(BS105&lt;0,BQ142+BQ139+BQ140,BQ142)</f>
        <v>2</v>
      </c>
      <c r="BR171" s="835">
        <f t="shared" si="94"/>
        <v>1</v>
      </c>
      <c r="BS171" s="835">
        <f t="shared" si="95"/>
        <v>11.4</v>
      </c>
      <c r="BT171" s="835">
        <f t="shared" si="96"/>
        <v>3.1738971861440293</v>
      </c>
      <c r="BU171" s="834"/>
      <c r="BV171" s="827" t="s">
        <v>441</v>
      </c>
      <c r="BW171" s="835">
        <f>IF(BY105&lt;0,BW142+BW139+BW140,BW142)</f>
        <v>2</v>
      </c>
      <c r="BX171" s="835">
        <f t="shared" si="97"/>
        <v>1</v>
      </c>
      <c r="BY171" s="835">
        <f t="shared" si="98"/>
        <v>9.36</v>
      </c>
      <c r="BZ171" s="835">
        <f t="shared" si="99"/>
        <v>2.3206002667507089</v>
      </c>
      <c r="CA171" s="834"/>
      <c r="CB171" s="827" t="s">
        <v>441</v>
      </c>
      <c r="CC171" s="835">
        <f>IF(CE105&lt;0,CC142+CC139+CC140,CC142)</f>
        <v>2</v>
      </c>
      <c r="CD171" s="835">
        <f t="shared" si="100"/>
        <v>1</v>
      </c>
      <c r="CE171" s="835">
        <f t="shared" si="101"/>
        <v>12</v>
      </c>
      <c r="CF171" s="835">
        <f t="shared" si="102"/>
        <v>2.6711561366894676</v>
      </c>
      <c r="CG171" s="834"/>
      <c r="CH171" s="827" t="s">
        <v>441</v>
      </c>
      <c r="CI171" s="835">
        <f>IF(CK105&lt;0,CI142+CI139+CI140,CI142)</f>
        <v>2</v>
      </c>
      <c r="CJ171" s="835">
        <f t="shared" si="103"/>
        <v>1</v>
      </c>
      <c r="CK171" s="835">
        <f t="shared" si="104"/>
        <v>10.199999999999999</v>
      </c>
      <c r="CL171" s="835">
        <f t="shared" si="105"/>
        <v>2.0660336982569509</v>
      </c>
      <c r="CM171" s="834"/>
      <c r="CN171" s="827" t="s">
        <v>441</v>
      </c>
      <c r="CO171" s="835">
        <f>IF(CQ105&lt;0,CO142+CO139+CO140,CO142)</f>
        <v>2</v>
      </c>
      <c r="CP171" s="835">
        <f t="shared" si="106"/>
        <v>1</v>
      </c>
      <c r="CQ171" s="835">
        <f t="shared" si="107"/>
        <v>11.4</v>
      </c>
      <c r="CR171" s="835">
        <f t="shared" si="108"/>
        <v>2.1338308261585968</v>
      </c>
      <c r="CS171" s="834"/>
      <c r="CT171" s="827" t="s">
        <v>441</v>
      </c>
      <c r="CU171" s="835">
        <f>IF(CW105&lt;0,CU142+CU139+CU140,CU142)</f>
        <v>2</v>
      </c>
      <c r="CV171" s="835">
        <f t="shared" si="109"/>
        <v>1</v>
      </c>
      <c r="CW171" s="835">
        <f t="shared" si="110"/>
        <v>9.36</v>
      </c>
      <c r="CX171" s="835">
        <f t="shared" si="111"/>
        <v>1.6438712092177161</v>
      </c>
      <c r="CY171" s="834"/>
      <c r="CZ171" s="827" t="s">
        <v>441</v>
      </c>
      <c r="DA171" s="835">
        <f>IF(DC105&lt;0,DA142+DA139+DA140,DA142)</f>
        <v>2</v>
      </c>
      <c r="DB171" s="835">
        <f t="shared" si="112"/>
        <v>1</v>
      </c>
      <c r="DC171" s="835">
        <f t="shared" si="113"/>
        <v>12</v>
      </c>
      <c r="DD171" s="835">
        <f t="shared" si="114"/>
        <v>2.0048445651985247</v>
      </c>
      <c r="DE171" s="834"/>
      <c r="DF171" s="827" t="s">
        <v>441</v>
      </c>
      <c r="DG171" s="835">
        <f>IF(DI105&lt;0,DG142+DG139+DG140,DG142)</f>
        <v>2</v>
      </c>
      <c r="DH171" s="835">
        <f t="shared" si="115"/>
        <v>1</v>
      </c>
      <c r="DI171" s="835">
        <f t="shared" si="116"/>
        <v>10.199999999999999</v>
      </c>
      <c r="DJ171" s="835">
        <f t="shared" si="117"/>
        <v>1.6400888742797401</v>
      </c>
      <c r="DK171" s="834"/>
      <c r="DL171" s="827" t="s">
        <v>441</v>
      </c>
      <c r="DM171" s="835">
        <f>IF(DO105&lt;0,DM142+DM139+DM140,DM142)</f>
        <v>2</v>
      </c>
      <c r="DN171" s="835">
        <f t="shared" si="118"/>
        <v>1</v>
      </c>
      <c r="DO171" s="835">
        <f t="shared" si="119"/>
        <v>11.4</v>
      </c>
      <c r="DP171" s="835">
        <f t="shared" si="120"/>
        <v>1.7809000644942972</v>
      </c>
      <c r="DQ171" s="834"/>
      <c r="DR171" s="827" t="s">
        <v>441</v>
      </c>
      <c r="DS171" s="835">
        <f>IF(DU105&lt;0,DS142+DS139+DS140,DS142)</f>
        <v>2</v>
      </c>
      <c r="DT171" s="835">
        <f t="shared" si="121"/>
        <v>1</v>
      </c>
      <c r="DU171" s="835">
        <f t="shared" si="122"/>
        <v>9.36</v>
      </c>
      <c r="DV171" s="835">
        <f t="shared" si="123"/>
        <v>1.4311708728894383</v>
      </c>
      <c r="DW171" s="834"/>
      <c r="DX171" s="827" t="s">
        <v>441</v>
      </c>
      <c r="DY171" s="835">
        <f>IF(EA105&lt;0,DY142+DY139+DY140,DY142)</f>
        <v>2</v>
      </c>
      <c r="DZ171" s="835">
        <f t="shared" si="124"/>
        <v>1</v>
      </c>
      <c r="EA171" s="835">
        <f t="shared" si="125"/>
        <v>12</v>
      </c>
      <c r="EB171" s="835">
        <f t="shared" si="126"/>
        <v>1.8060755711157326</v>
      </c>
      <c r="EC171" s="834"/>
      <c r="ED171" s="827" t="s">
        <v>441</v>
      </c>
      <c r="EE171" s="835">
        <f>IF(EG105&lt;0,EE142+EE139+EE140,EE142)</f>
        <v>2</v>
      </c>
      <c r="EF171" s="835">
        <f t="shared" si="127"/>
        <v>1</v>
      </c>
      <c r="EG171" s="835">
        <f t="shared" si="128"/>
        <v>10.199999999999999</v>
      </c>
      <c r="EH171" s="835">
        <f t="shared" si="129"/>
        <v>1.5175421523533617</v>
      </c>
      <c r="EI171" s="834"/>
      <c r="EJ171" s="827" t="s">
        <v>441</v>
      </c>
      <c r="EK171" s="835">
        <f>IF(EM105&lt;0,EK142+EK139+EK140,EK142)</f>
        <v>2</v>
      </c>
      <c r="EL171" s="835">
        <f t="shared" si="130"/>
        <v>1</v>
      </c>
      <c r="EM171" s="835">
        <f t="shared" si="131"/>
        <v>11.4</v>
      </c>
      <c r="EN171" s="835">
        <f t="shared" si="132"/>
        <v>1.6819029964450249</v>
      </c>
      <c r="EO171" s="834"/>
      <c r="EP171" s="827" t="s">
        <v>441</v>
      </c>
      <c r="EQ171" s="835">
        <f>IF(ES105&lt;0,EQ142+EQ139+EQ140,EQ142)</f>
        <v>2</v>
      </c>
      <c r="ER171" s="835">
        <f t="shared" si="133"/>
        <v>1</v>
      </c>
      <c r="ES171" s="835">
        <f t="shared" si="134"/>
        <v>9.36</v>
      </c>
      <c r="ET171" s="835">
        <f t="shared" si="135"/>
        <v>1.3725665834187184</v>
      </c>
      <c r="EU171" s="834"/>
      <c r="EV171" s="827" t="s">
        <v>441</v>
      </c>
      <c r="EW171" s="835">
        <f>IF(EY105&lt;0,EW142+EW139+EW140,EW142)</f>
        <v>2</v>
      </c>
      <c r="EX171" s="835">
        <f t="shared" si="136"/>
        <v>1</v>
      </c>
      <c r="EY171" s="835">
        <f t="shared" si="137"/>
        <v>0</v>
      </c>
      <c r="EZ171" s="835">
        <f t="shared" si="138"/>
        <v>0</v>
      </c>
      <c r="FA171" s="834"/>
      <c r="FB171" s="827" t="s">
        <v>441</v>
      </c>
      <c r="FC171" s="835">
        <f>IF(FE105&lt;0,FC142+FC139+FC140,FC142)</f>
        <v>2</v>
      </c>
      <c r="FD171" s="835">
        <f t="shared" si="139"/>
        <v>1</v>
      </c>
      <c r="FE171" s="835">
        <f t="shared" si="140"/>
        <v>0</v>
      </c>
      <c r="FF171" s="835">
        <f t="shared" si="141"/>
        <v>0</v>
      </c>
      <c r="FG171" s="834"/>
      <c r="FH171" s="827" t="s">
        <v>441</v>
      </c>
      <c r="FI171" s="835">
        <f>IF(FK105&lt;0,FI142+FI139+FI140,FI142)</f>
        <v>2</v>
      </c>
      <c r="FJ171" s="835">
        <f t="shared" si="142"/>
        <v>1</v>
      </c>
      <c r="FK171" s="835">
        <f t="shared" si="143"/>
        <v>0</v>
      </c>
      <c r="FL171" s="835">
        <f t="shared" si="144"/>
        <v>0</v>
      </c>
      <c r="FM171" s="834"/>
      <c r="FN171" s="827" t="s">
        <v>441</v>
      </c>
      <c r="FO171" s="835">
        <f>IF(FQ105&lt;0,FO142+FO139+FO140,FO142)</f>
        <v>2</v>
      </c>
      <c r="FP171" s="835">
        <f t="shared" si="145"/>
        <v>1</v>
      </c>
      <c r="FQ171" s="835">
        <f t="shared" si="146"/>
        <v>0</v>
      </c>
      <c r="FR171" s="835">
        <f t="shared" si="147"/>
        <v>0</v>
      </c>
      <c r="FS171" s="834"/>
      <c r="FT171" s="827" t="s">
        <v>441</v>
      </c>
      <c r="FU171" s="835">
        <f>IF(FW105&lt;0,FU142+FU139+FU140,FU142)</f>
        <v>2</v>
      </c>
      <c r="FV171" s="835">
        <f t="shared" si="148"/>
        <v>1</v>
      </c>
      <c r="FW171" s="835">
        <f t="shared" si="149"/>
        <v>0</v>
      </c>
      <c r="FX171" s="835">
        <f t="shared" si="150"/>
        <v>0</v>
      </c>
      <c r="FY171" s="834"/>
    </row>
    <row r="172" spans="1:181" x14ac:dyDescent="0.3">
      <c r="A172" s="19"/>
      <c r="B172" s="827" t="s">
        <v>440</v>
      </c>
      <c r="C172" s="835">
        <f>C142+C140</f>
        <v>1.7</v>
      </c>
      <c r="D172" s="835">
        <f t="shared" si="61"/>
        <v>1</v>
      </c>
      <c r="E172" s="835">
        <f t="shared" si="62"/>
        <v>9.36</v>
      </c>
      <c r="F172" s="835">
        <f t="shared" si="63"/>
        <v>0</v>
      </c>
      <c r="G172" s="834"/>
      <c r="H172" s="827" t="s">
        <v>440</v>
      </c>
      <c r="I172" s="835">
        <f>I142+I140</f>
        <v>1.7</v>
      </c>
      <c r="J172" s="835">
        <f t="shared" si="64"/>
        <v>1</v>
      </c>
      <c r="K172" s="835">
        <f t="shared" si="65"/>
        <v>12</v>
      </c>
      <c r="L172" s="835">
        <f t="shared" si="66"/>
        <v>0.40947075106886843</v>
      </c>
      <c r="M172" s="834"/>
      <c r="N172" s="827" t="s">
        <v>440</v>
      </c>
      <c r="O172" s="835">
        <f>O142+O140</f>
        <v>1.7</v>
      </c>
      <c r="P172" s="835">
        <f t="shared" si="67"/>
        <v>1</v>
      </c>
      <c r="Q172" s="835">
        <f t="shared" si="68"/>
        <v>10.199999999999999</v>
      </c>
      <c r="R172" s="835">
        <f t="shared" si="69"/>
        <v>1.4713581276261336</v>
      </c>
      <c r="S172" s="834"/>
      <c r="T172" s="827" t="s">
        <v>440</v>
      </c>
      <c r="U172" s="835">
        <f>U142+U140</f>
        <v>1.7</v>
      </c>
      <c r="V172" s="835">
        <f t="shared" si="70"/>
        <v>1</v>
      </c>
      <c r="W172" s="835">
        <f t="shared" si="71"/>
        <v>11.4</v>
      </c>
      <c r="X172" s="835">
        <f t="shared" si="72"/>
        <v>3.767608639291991</v>
      </c>
      <c r="Y172" s="834"/>
      <c r="Z172" s="827" t="s">
        <v>440</v>
      </c>
      <c r="AA172" s="835">
        <f>AA142+AA140</f>
        <v>1.7</v>
      </c>
      <c r="AB172" s="835">
        <f t="shared" si="73"/>
        <v>1</v>
      </c>
      <c r="AC172" s="835">
        <f t="shared" si="74"/>
        <v>9.36</v>
      </c>
      <c r="AD172" s="835">
        <f t="shared" si="75"/>
        <v>5.4007498331688648</v>
      </c>
      <c r="AE172" s="834"/>
      <c r="AF172" s="827" t="s">
        <v>440</v>
      </c>
      <c r="AG172" s="835">
        <f>AG142+AG140</f>
        <v>1.7</v>
      </c>
      <c r="AH172" s="835">
        <f t="shared" si="76"/>
        <v>1</v>
      </c>
      <c r="AI172" s="835">
        <f t="shared" si="77"/>
        <v>12</v>
      </c>
      <c r="AJ172" s="835">
        <f t="shared" si="78"/>
        <v>8.304302697214144</v>
      </c>
      <c r="AK172" s="834"/>
      <c r="AL172" s="827" t="s">
        <v>440</v>
      </c>
      <c r="AM172" s="835">
        <f>AM142+AM140</f>
        <v>1.7</v>
      </c>
      <c r="AN172" s="835">
        <f t="shared" si="79"/>
        <v>1</v>
      </c>
      <c r="AO172" s="835">
        <f t="shared" si="80"/>
        <v>10.199999999999999</v>
      </c>
      <c r="AP172" s="835">
        <f t="shared" si="81"/>
        <v>4.5434231298310648</v>
      </c>
      <c r="AQ172" s="834"/>
      <c r="AR172" s="827" t="s">
        <v>440</v>
      </c>
      <c r="AS172" s="835">
        <f>AS142+AS140</f>
        <v>1.7</v>
      </c>
      <c r="AT172" s="835">
        <f t="shared" si="82"/>
        <v>1</v>
      </c>
      <c r="AU172" s="835">
        <f t="shared" si="83"/>
        <v>11.4</v>
      </c>
      <c r="AV172" s="835">
        <f t="shared" si="84"/>
        <v>3.2242231467513793</v>
      </c>
      <c r="AW172" s="834"/>
      <c r="AX172" s="827" t="s">
        <v>440</v>
      </c>
      <c r="AY172" s="835">
        <f>AY142+AY140</f>
        <v>1.7</v>
      </c>
      <c r="AZ172" s="835">
        <f t="shared" si="85"/>
        <v>1</v>
      </c>
      <c r="BA172" s="835">
        <f t="shared" si="86"/>
        <v>9.36</v>
      </c>
      <c r="BB172" s="835">
        <f t="shared" si="87"/>
        <v>1.6801738100705523</v>
      </c>
      <c r="BC172" s="834"/>
      <c r="BD172" s="827" t="s">
        <v>440</v>
      </c>
      <c r="BE172" s="835">
        <f>BE142+BE140</f>
        <v>1.7</v>
      </c>
      <c r="BF172" s="835">
        <f t="shared" si="88"/>
        <v>1</v>
      </c>
      <c r="BG172" s="835">
        <f t="shared" si="89"/>
        <v>12</v>
      </c>
      <c r="BH172" s="835">
        <f t="shared" si="90"/>
        <v>1.3848267266453196</v>
      </c>
      <c r="BI172" s="834"/>
      <c r="BJ172" s="827" t="s">
        <v>440</v>
      </c>
      <c r="BK172" s="835">
        <f>BK142+BK140</f>
        <v>1.7</v>
      </c>
      <c r="BL172" s="835">
        <f t="shared" si="91"/>
        <v>1</v>
      </c>
      <c r="BM172" s="835">
        <f t="shared" si="92"/>
        <v>10.199999999999999</v>
      </c>
      <c r="BN172" s="835">
        <f t="shared" si="93"/>
        <v>0.77606960970842809</v>
      </c>
      <c r="BO172" s="834"/>
      <c r="BP172" s="827" t="s">
        <v>440</v>
      </c>
      <c r="BQ172" s="835">
        <f>BQ142+BQ140</f>
        <v>1.7</v>
      </c>
      <c r="BR172" s="835">
        <f t="shared" si="94"/>
        <v>1</v>
      </c>
      <c r="BS172" s="835">
        <f t="shared" si="95"/>
        <v>11.4</v>
      </c>
      <c r="BT172" s="835">
        <f t="shared" si="96"/>
        <v>0.59267533254721705</v>
      </c>
      <c r="BU172" s="834"/>
      <c r="BV172" s="827" t="s">
        <v>440</v>
      </c>
      <c r="BW172" s="835">
        <f>BW142+BW140</f>
        <v>1.7</v>
      </c>
      <c r="BX172" s="835">
        <f t="shared" si="97"/>
        <v>1</v>
      </c>
      <c r="BY172" s="835">
        <f t="shared" si="98"/>
        <v>9.36</v>
      </c>
      <c r="BZ172" s="835">
        <f t="shared" si="99"/>
        <v>0.34729609100327941</v>
      </c>
      <c r="CA172" s="834"/>
      <c r="CB172" s="827" t="s">
        <v>440</v>
      </c>
      <c r="CC172" s="835">
        <f>CC142+CC140</f>
        <v>1.7</v>
      </c>
      <c r="CD172" s="835">
        <f t="shared" si="100"/>
        <v>1</v>
      </c>
      <c r="CE172" s="835">
        <f t="shared" si="101"/>
        <v>12</v>
      </c>
      <c r="CF172" s="835">
        <f t="shared" si="102"/>
        <v>0.33334798399719034</v>
      </c>
      <c r="CG172" s="834"/>
      <c r="CH172" s="827" t="s">
        <v>440</v>
      </c>
      <c r="CI172" s="835">
        <f>CI142+CI140</f>
        <v>1.7</v>
      </c>
      <c r="CJ172" s="835">
        <f t="shared" si="103"/>
        <v>1</v>
      </c>
      <c r="CK172" s="835">
        <f t="shared" si="104"/>
        <v>10.199999999999999</v>
      </c>
      <c r="CL172" s="835">
        <f t="shared" si="105"/>
        <v>0.22268528131699528</v>
      </c>
      <c r="CM172" s="834"/>
      <c r="CN172" s="827" t="s">
        <v>440</v>
      </c>
      <c r="CO172" s="835">
        <f>CO142+CO140</f>
        <v>1.7</v>
      </c>
      <c r="CP172" s="835">
        <f t="shared" si="106"/>
        <v>1</v>
      </c>
      <c r="CQ172" s="835">
        <f t="shared" si="107"/>
        <v>11.4</v>
      </c>
      <c r="CR172" s="835">
        <f t="shared" si="108"/>
        <v>0.20481215581606813</v>
      </c>
      <c r="CS172" s="834"/>
      <c r="CT172" s="827" t="s">
        <v>440</v>
      </c>
      <c r="CU172" s="835">
        <f>CU142+CU140</f>
        <v>1.7</v>
      </c>
      <c r="CV172" s="835">
        <f t="shared" si="109"/>
        <v>1</v>
      </c>
      <c r="CW172" s="835">
        <f t="shared" si="110"/>
        <v>9.36</v>
      </c>
      <c r="CX172" s="835">
        <f t="shared" si="111"/>
        <v>0.14419892184871494</v>
      </c>
      <c r="CY172" s="834"/>
      <c r="CZ172" s="827" t="s">
        <v>440</v>
      </c>
      <c r="DA172" s="835">
        <f>DA142+DA140</f>
        <v>1.7</v>
      </c>
      <c r="DB172" s="835">
        <f t="shared" si="112"/>
        <v>1</v>
      </c>
      <c r="DC172" s="835">
        <f t="shared" si="113"/>
        <v>12</v>
      </c>
      <c r="DD172" s="835">
        <f t="shared" si="114"/>
        <v>0.16418255996983325</v>
      </c>
      <c r="DE172" s="834"/>
      <c r="DF172" s="827" t="s">
        <v>440</v>
      </c>
      <c r="DG172" s="835">
        <f>DG142+DG140</f>
        <v>1.7</v>
      </c>
      <c r="DH172" s="835">
        <f t="shared" si="115"/>
        <v>1</v>
      </c>
      <c r="DI172" s="835">
        <f t="shared" si="116"/>
        <v>10.199999999999999</v>
      </c>
      <c r="DJ172" s="835">
        <f t="shared" si="117"/>
        <v>0.1275434772561454</v>
      </c>
      <c r="DK172" s="834"/>
      <c r="DL172" s="827" t="s">
        <v>440</v>
      </c>
      <c r="DM172" s="835">
        <f>DM142+DM140</f>
        <v>1.7</v>
      </c>
      <c r="DN172" s="835">
        <f t="shared" si="118"/>
        <v>1</v>
      </c>
      <c r="DO172" s="835">
        <f t="shared" si="119"/>
        <v>11.4</v>
      </c>
      <c r="DP172" s="835">
        <f t="shared" si="120"/>
        <v>0.13327103279704172</v>
      </c>
      <c r="DQ172" s="834"/>
      <c r="DR172" s="827" t="s">
        <v>440</v>
      </c>
      <c r="DS172" s="835">
        <f>DS142+DS140</f>
        <v>1.7</v>
      </c>
      <c r="DT172" s="835">
        <f t="shared" si="121"/>
        <v>1</v>
      </c>
      <c r="DU172" s="835">
        <f t="shared" si="122"/>
        <v>9.36</v>
      </c>
      <c r="DV172" s="835">
        <f t="shared" si="123"/>
        <v>0.1041097988391723</v>
      </c>
      <c r="DW172" s="834"/>
      <c r="DX172" s="827" t="s">
        <v>440</v>
      </c>
      <c r="DY172" s="835">
        <f>DY142+DY140</f>
        <v>1.7</v>
      </c>
      <c r="DZ172" s="835">
        <f t="shared" si="124"/>
        <v>1</v>
      </c>
      <c r="EA172" s="835">
        <f t="shared" si="125"/>
        <v>12</v>
      </c>
      <c r="EB172" s="835">
        <f t="shared" si="126"/>
        <v>0.1286899454785623</v>
      </c>
      <c r="EC172" s="834"/>
      <c r="ED172" s="827" t="s">
        <v>440</v>
      </c>
      <c r="EE172" s="835">
        <f>EE142+EE140</f>
        <v>1.7</v>
      </c>
      <c r="EF172" s="835">
        <f t="shared" si="127"/>
        <v>1</v>
      </c>
      <c r="EG172" s="835">
        <f t="shared" si="128"/>
        <v>10.199999999999999</v>
      </c>
      <c r="EH172" s="835">
        <f t="shared" si="129"/>
        <v>0.10651486440656897</v>
      </c>
      <c r="EI172" s="834"/>
      <c r="EJ172" s="827" t="s">
        <v>440</v>
      </c>
      <c r="EK172" s="835">
        <f>EK142+EK140</f>
        <v>1.7</v>
      </c>
      <c r="EL172" s="835">
        <f t="shared" si="130"/>
        <v>1</v>
      </c>
      <c r="EM172" s="835">
        <f t="shared" si="131"/>
        <v>11.4</v>
      </c>
      <c r="EN172" s="835">
        <f t="shared" si="132"/>
        <v>0.11677067166324595</v>
      </c>
      <c r="EO172" s="834"/>
      <c r="EP172" s="827" t="s">
        <v>440</v>
      </c>
      <c r="EQ172" s="835">
        <f>EQ142+EQ140</f>
        <v>1.7</v>
      </c>
      <c r="ER172" s="835">
        <f t="shared" si="133"/>
        <v>1</v>
      </c>
      <c r="ES172" s="835">
        <f t="shared" si="134"/>
        <v>9.36</v>
      </c>
      <c r="ET172" s="835">
        <f t="shared" si="135"/>
        <v>9.454652136006951E-2</v>
      </c>
      <c r="EU172" s="834"/>
      <c r="EV172" s="827" t="s">
        <v>440</v>
      </c>
      <c r="EW172" s="835">
        <f>EW142+EW140</f>
        <v>1.7</v>
      </c>
      <c r="EX172" s="835">
        <f t="shared" si="136"/>
        <v>1</v>
      </c>
      <c r="EY172" s="835">
        <f t="shared" si="137"/>
        <v>0</v>
      </c>
      <c r="EZ172" s="835">
        <f t="shared" si="138"/>
        <v>0</v>
      </c>
      <c r="FA172" s="834"/>
      <c r="FB172" s="827" t="s">
        <v>440</v>
      </c>
      <c r="FC172" s="835">
        <f>FC142+FC140</f>
        <v>1.7</v>
      </c>
      <c r="FD172" s="835">
        <f t="shared" si="139"/>
        <v>1</v>
      </c>
      <c r="FE172" s="835">
        <f t="shared" si="140"/>
        <v>0</v>
      </c>
      <c r="FF172" s="835">
        <f t="shared" si="141"/>
        <v>0</v>
      </c>
      <c r="FG172" s="834"/>
      <c r="FH172" s="827" t="s">
        <v>440</v>
      </c>
      <c r="FI172" s="835">
        <f>FI142+FI140</f>
        <v>1.7</v>
      </c>
      <c r="FJ172" s="835">
        <f t="shared" si="142"/>
        <v>1</v>
      </c>
      <c r="FK172" s="835">
        <f t="shared" si="143"/>
        <v>0</v>
      </c>
      <c r="FL172" s="835">
        <f t="shared" si="144"/>
        <v>0</v>
      </c>
      <c r="FM172" s="834"/>
      <c r="FN172" s="827" t="s">
        <v>440</v>
      </c>
      <c r="FO172" s="835">
        <f>FO142+FO140</f>
        <v>1.7</v>
      </c>
      <c r="FP172" s="835">
        <f t="shared" si="145"/>
        <v>1</v>
      </c>
      <c r="FQ172" s="835">
        <f t="shared" si="146"/>
        <v>0</v>
      </c>
      <c r="FR172" s="835">
        <f t="shared" si="147"/>
        <v>0</v>
      </c>
      <c r="FS172" s="834"/>
      <c r="FT172" s="827" t="s">
        <v>440</v>
      </c>
      <c r="FU172" s="835">
        <f>FU142+FU140</f>
        <v>1.7</v>
      </c>
      <c r="FV172" s="835">
        <f t="shared" si="148"/>
        <v>1</v>
      </c>
      <c r="FW172" s="835">
        <f t="shared" si="149"/>
        <v>0</v>
      </c>
      <c r="FX172" s="835">
        <f t="shared" si="150"/>
        <v>0</v>
      </c>
      <c r="FY172" s="834"/>
    </row>
    <row r="173" spans="1:181" x14ac:dyDescent="0.3">
      <c r="A173" s="19"/>
      <c r="B173" s="827" t="s">
        <v>439</v>
      </c>
      <c r="C173" s="835">
        <f>IF(E106&lt;0,C142+C140+C141,C140)</f>
        <v>0.7</v>
      </c>
      <c r="D173" s="835">
        <f t="shared" si="61"/>
        <v>0.7</v>
      </c>
      <c r="E173" s="835">
        <f t="shared" si="62"/>
        <v>8.8919999999999995</v>
      </c>
      <c r="F173" s="835">
        <f t="shared" si="63"/>
        <v>0</v>
      </c>
      <c r="G173" s="834"/>
      <c r="H173" s="827" t="s">
        <v>439</v>
      </c>
      <c r="I173" s="835">
        <f>IF(K106&lt;0,I142+I140+I141,I140)</f>
        <v>0.7</v>
      </c>
      <c r="J173" s="835">
        <f t="shared" si="64"/>
        <v>0.7</v>
      </c>
      <c r="K173" s="835">
        <f t="shared" si="65"/>
        <v>11.4</v>
      </c>
      <c r="L173" s="835">
        <f t="shared" si="66"/>
        <v>3.1632586125291682</v>
      </c>
      <c r="M173" s="834"/>
      <c r="N173" s="827" t="s">
        <v>439</v>
      </c>
      <c r="O173" s="835">
        <f>IF(Q106&lt;0,O142+O140+O141,O140)</f>
        <v>0.7</v>
      </c>
      <c r="P173" s="835">
        <f t="shared" si="67"/>
        <v>0.7</v>
      </c>
      <c r="Q173" s="835">
        <f t="shared" si="68"/>
        <v>9.69</v>
      </c>
      <c r="R173" s="835">
        <f t="shared" si="69"/>
        <v>3.9819395270489193</v>
      </c>
      <c r="S173" s="834"/>
      <c r="T173" s="827" t="s">
        <v>439</v>
      </c>
      <c r="U173" s="835">
        <f>IF(W106&lt;0,U142+U140+U141,U140)</f>
        <v>0.7</v>
      </c>
      <c r="V173" s="835">
        <f t="shared" si="70"/>
        <v>0.7</v>
      </c>
      <c r="W173" s="835">
        <f t="shared" si="71"/>
        <v>10.83</v>
      </c>
      <c r="X173" s="835">
        <f t="shared" si="72"/>
        <v>4.1202878254599549</v>
      </c>
      <c r="Y173" s="834"/>
      <c r="Z173" s="827" t="s">
        <v>439</v>
      </c>
      <c r="AA173" s="835">
        <f>IF(AC106&lt;0,AA142+AA140+AA141,AA140)</f>
        <v>0.7</v>
      </c>
      <c r="AB173" s="835">
        <f t="shared" si="73"/>
        <v>0.7</v>
      </c>
      <c r="AC173" s="835">
        <f t="shared" si="74"/>
        <v>8.8919999999999995</v>
      </c>
      <c r="AD173" s="835">
        <f t="shared" si="75"/>
        <v>1.7826476691925859</v>
      </c>
      <c r="AE173" s="834"/>
      <c r="AF173" s="827" t="s">
        <v>439</v>
      </c>
      <c r="AG173" s="835">
        <f>IF(AI106&lt;0,AG142+AG140+AG141,AG140)</f>
        <v>2</v>
      </c>
      <c r="AH173" s="835">
        <f t="shared" si="76"/>
        <v>1</v>
      </c>
      <c r="AI173" s="835">
        <f t="shared" si="77"/>
        <v>12</v>
      </c>
      <c r="AJ173" s="835">
        <f t="shared" si="78"/>
        <v>0.93659433984021434</v>
      </c>
      <c r="AK173" s="834"/>
      <c r="AL173" s="827" t="s">
        <v>439</v>
      </c>
      <c r="AM173" s="835">
        <f>IF(AO106&lt;0,AM142+AM140+AM141,AM140)</f>
        <v>2</v>
      </c>
      <c r="AN173" s="835">
        <f t="shared" si="79"/>
        <v>1</v>
      </c>
      <c r="AO173" s="835">
        <f t="shared" si="80"/>
        <v>10.199999999999999</v>
      </c>
      <c r="AP173" s="835">
        <f t="shared" si="81"/>
        <v>2.7287307971696162</v>
      </c>
      <c r="AQ173" s="834"/>
      <c r="AR173" s="827" t="s">
        <v>439</v>
      </c>
      <c r="AS173" s="835">
        <f>IF(AU106&lt;0,AS142+AS140+AS141,AS140)</f>
        <v>2</v>
      </c>
      <c r="AT173" s="835">
        <f t="shared" si="82"/>
        <v>1</v>
      </c>
      <c r="AU173" s="835">
        <f t="shared" si="83"/>
        <v>11.4</v>
      </c>
      <c r="AV173" s="835">
        <f t="shared" si="84"/>
        <v>3.9646706742211428</v>
      </c>
      <c r="AW173" s="834"/>
      <c r="AX173" s="827" t="s">
        <v>439</v>
      </c>
      <c r="AY173" s="835">
        <f>IF(BA106&lt;0,AY142+AY140+AY141,AY140)</f>
        <v>2</v>
      </c>
      <c r="AZ173" s="835">
        <f t="shared" si="85"/>
        <v>1</v>
      </c>
      <c r="BA173" s="835">
        <f t="shared" si="86"/>
        <v>9.36</v>
      </c>
      <c r="BB173" s="835">
        <f t="shared" si="87"/>
        <v>3.3937889666508143</v>
      </c>
      <c r="BC173" s="834"/>
      <c r="BD173" s="827" t="s">
        <v>439</v>
      </c>
      <c r="BE173" s="835">
        <f>IF(BG106&lt;0,BE142+BE140+BE141,BE140)</f>
        <v>2</v>
      </c>
      <c r="BF173" s="835">
        <f t="shared" si="88"/>
        <v>1</v>
      </c>
      <c r="BG173" s="835">
        <f t="shared" si="89"/>
        <v>12</v>
      </c>
      <c r="BH173" s="835">
        <f t="shared" si="90"/>
        <v>4.1276406057928003</v>
      </c>
      <c r="BI173" s="834"/>
      <c r="BJ173" s="827" t="s">
        <v>439</v>
      </c>
      <c r="BK173" s="835">
        <f>IF(BM106&lt;0,BK142+BK140+BK141,BK140)</f>
        <v>2</v>
      </c>
      <c r="BL173" s="835">
        <f t="shared" si="91"/>
        <v>1</v>
      </c>
      <c r="BM173" s="835">
        <f t="shared" si="92"/>
        <v>10.199999999999999</v>
      </c>
      <c r="BN173" s="835">
        <f t="shared" si="93"/>
        <v>3.1842707849651739</v>
      </c>
      <c r="BO173" s="834"/>
      <c r="BP173" s="827" t="s">
        <v>439</v>
      </c>
      <c r="BQ173" s="835">
        <f>IF(BS106&lt;0,BQ142+BQ140+BQ141,BQ140)</f>
        <v>2</v>
      </c>
      <c r="BR173" s="835">
        <f t="shared" si="94"/>
        <v>1</v>
      </c>
      <c r="BS173" s="835">
        <f t="shared" si="95"/>
        <v>11.4</v>
      </c>
      <c r="BT173" s="835">
        <f t="shared" si="96"/>
        <v>3.1738971861440293</v>
      </c>
      <c r="BU173" s="834"/>
      <c r="BV173" s="827" t="s">
        <v>439</v>
      </c>
      <c r="BW173" s="835">
        <f>IF(BY106&lt;0,BW142+BW140+BW141,BW140)</f>
        <v>2</v>
      </c>
      <c r="BX173" s="835">
        <f t="shared" si="97"/>
        <v>1</v>
      </c>
      <c r="BY173" s="835">
        <f t="shared" si="98"/>
        <v>9.36</v>
      </c>
      <c r="BZ173" s="835">
        <f t="shared" si="99"/>
        <v>2.3206002667507089</v>
      </c>
      <c r="CA173" s="834"/>
      <c r="CB173" s="827" t="s">
        <v>439</v>
      </c>
      <c r="CC173" s="835">
        <f>IF(CE106&lt;0,CC142+CC140+CC141,CC140)</f>
        <v>2</v>
      </c>
      <c r="CD173" s="835">
        <f t="shared" si="100"/>
        <v>1</v>
      </c>
      <c r="CE173" s="835">
        <f t="shared" si="101"/>
        <v>12</v>
      </c>
      <c r="CF173" s="835">
        <f t="shared" si="102"/>
        <v>2.6711561366894676</v>
      </c>
      <c r="CG173" s="834"/>
      <c r="CH173" s="827" t="s">
        <v>439</v>
      </c>
      <c r="CI173" s="835">
        <f>IF(CK106&lt;0,CI142+CI140+CI141,CI140)</f>
        <v>2</v>
      </c>
      <c r="CJ173" s="835">
        <f t="shared" si="103"/>
        <v>1</v>
      </c>
      <c r="CK173" s="835">
        <f t="shared" si="104"/>
        <v>10.199999999999999</v>
      </c>
      <c r="CL173" s="835">
        <f t="shared" si="105"/>
        <v>2.0660336982569509</v>
      </c>
      <c r="CM173" s="834"/>
      <c r="CN173" s="827" t="s">
        <v>439</v>
      </c>
      <c r="CO173" s="835">
        <f>IF(CQ106&lt;0,CO142+CO140+CO141,CO140)</f>
        <v>2</v>
      </c>
      <c r="CP173" s="835">
        <f t="shared" si="106"/>
        <v>1</v>
      </c>
      <c r="CQ173" s="835">
        <f t="shared" si="107"/>
        <v>11.4</v>
      </c>
      <c r="CR173" s="835">
        <f t="shared" si="108"/>
        <v>2.1338308261585968</v>
      </c>
      <c r="CS173" s="834"/>
      <c r="CT173" s="827" t="s">
        <v>439</v>
      </c>
      <c r="CU173" s="835">
        <f>IF(CW106&lt;0,CU142+CU140+CU141,CU140)</f>
        <v>2</v>
      </c>
      <c r="CV173" s="835">
        <f t="shared" si="109"/>
        <v>1</v>
      </c>
      <c r="CW173" s="835">
        <f t="shared" si="110"/>
        <v>9.36</v>
      </c>
      <c r="CX173" s="835">
        <f t="shared" si="111"/>
        <v>1.6438712092177161</v>
      </c>
      <c r="CY173" s="834"/>
      <c r="CZ173" s="827" t="s">
        <v>439</v>
      </c>
      <c r="DA173" s="835">
        <f>IF(DC106&lt;0,DA142+DA140+DA141,DA140)</f>
        <v>2</v>
      </c>
      <c r="DB173" s="835">
        <f t="shared" si="112"/>
        <v>1</v>
      </c>
      <c r="DC173" s="835">
        <f t="shared" si="113"/>
        <v>12</v>
      </c>
      <c r="DD173" s="835">
        <f t="shared" si="114"/>
        <v>2.0048445651985247</v>
      </c>
      <c r="DE173" s="834"/>
      <c r="DF173" s="827" t="s">
        <v>439</v>
      </c>
      <c r="DG173" s="835">
        <f>IF(DI106&lt;0,DG142+DG140+DG141,DG140)</f>
        <v>2</v>
      </c>
      <c r="DH173" s="835">
        <f t="shared" si="115"/>
        <v>1</v>
      </c>
      <c r="DI173" s="835">
        <f t="shared" si="116"/>
        <v>10.199999999999999</v>
      </c>
      <c r="DJ173" s="835">
        <f t="shared" si="117"/>
        <v>1.6400888742797401</v>
      </c>
      <c r="DK173" s="834"/>
      <c r="DL173" s="827" t="s">
        <v>439</v>
      </c>
      <c r="DM173" s="835">
        <f>IF(DO106&lt;0,DM142+DM140+DM141,DM140)</f>
        <v>2</v>
      </c>
      <c r="DN173" s="835">
        <f t="shared" si="118"/>
        <v>1</v>
      </c>
      <c r="DO173" s="835">
        <f t="shared" si="119"/>
        <v>11.4</v>
      </c>
      <c r="DP173" s="835">
        <f t="shared" si="120"/>
        <v>1.7809000644942972</v>
      </c>
      <c r="DQ173" s="834"/>
      <c r="DR173" s="827" t="s">
        <v>439</v>
      </c>
      <c r="DS173" s="835">
        <f>IF(DU106&lt;0,DS142+DS140+DS141,DS140)</f>
        <v>2</v>
      </c>
      <c r="DT173" s="835">
        <f t="shared" si="121"/>
        <v>1</v>
      </c>
      <c r="DU173" s="835">
        <f t="shared" si="122"/>
        <v>9.36</v>
      </c>
      <c r="DV173" s="835">
        <f t="shared" si="123"/>
        <v>1.4311708728894383</v>
      </c>
      <c r="DW173" s="834"/>
      <c r="DX173" s="827" t="s">
        <v>439</v>
      </c>
      <c r="DY173" s="835">
        <f>IF(EA106&lt;0,DY142+DY140+DY141,DY140)</f>
        <v>2</v>
      </c>
      <c r="DZ173" s="835">
        <f t="shared" si="124"/>
        <v>1</v>
      </c>
      <c r="EA173" s="835">
        <f t="shared" si="125"/>
        <v>12</v>
      </c>
      <c r="EB173" s="835">
        <f t="shared" si="126"/>
        <v>1.8060755711157326</v>
      </c>
      <c r="EC173" s="834"/>
      <c r="ED173" s="827" t="s">
        <v>439</v>
      </c>
      <c r="EE173" s="835">
        <f>IF(EG106&lt;0,EE142+EE140+EE141,EE140)</f>
        <v>2</v>
      </c>
      <c r="EF173" s="835">
        <f t="shared" si="127"/>
        <v>1</v>
      </c>
      <c r="EG173" s="835">
        <f t="shared" si="128"/>
        <v>10.199999999999999</v>
      </c>
      <c r="EH173" s="835">
        <f t="shared" si="129"/>
        <v>1.5175421523533617</v>
      </c>
      <c r="EI173" s="834"/>
      <c r="EJ173" s="827" t="s">
        <v>439</v>
      </c>
      <c r="EK173" s="835">
        <f>IF(EM106&lt;0,EK142+EK140+EK141,EK140)</f>
        <v>2</v>
      </c>
      <c r="EL173" s="835">
        <f t="shared" si="130"/>
        <v>1</v>
      </c>
      <c r="EM173" s="835">
        <f t="shared" si="131"/>
        <v>11.4</v>
      </c>
      <c r="EN173" s="835">
        <f t="shared" si="132"/>
        <v>1.6819029964450249</v>
      </c>
      <c r="EO173" s="834"/>
      <c r="EP173" s="827" t="s">
        <v>439</v>
      </c>
      <c r="EQ173" s="835">
        <f>IF(ES106&lt;0,EQ142+EQ140+EQ141,EQ140)</f>
        <v>2</v>
      </c>
      <c r="ER173" s="835">
        <f t="shared" si="133"/>
        <v>1</v>
      </c>
      <c r="ES173" s="835">
        <f t="shared" si="134"/>
        <v>9.36</v>
      </c>
      <c r="ET173" s="835">
        <f t="shared" si="135"/>
        <v>1.3725665834187184</v>
      </c>
      <c r="EU173" s="834"/>
      <c r="EV173" s="827" t="s">
        <v>439</v>
      </c>
      <c r="EW173" s="835">
        <f>IF(EY106&lt;0,EW142+EW140+EW141,EW140)</f>
        <v>2</v>
      </c>
      <c r="EX173" s="835">
        <f t="shared" si="136"/>
        <v>1</v>
      </c>
      <c r="EY173" s="835">
        <f t="shared" si="137"/>
        <v>0</v>
      </c>
      <c r="EZ173" s="835">
        <f t="shared" si="138"/>
        <v>0</v>
      </c>
      <c r="FA173" s="834"/>
      <c r="FB173" s="827" t="s">
        <v>439</v>
      </c>
      <c r="FC173" s="835">
        <f>IF(FE106&lt;0,FC142+FC140+FC141,FC140)</f>
        <v>2</v>
      </c>
      <c r="FD173" s="835">
        <f t="shared" si="139"/>
        <v>1</v>
      </c>
      <c r="FE173" s="835">
        <f t="shared" si="140"/>
        <v>0</v>
      </c>
      <c r="FF173" s="835">
        <f t="shared" si="141"/>
        <v>0</v>
      </c>
      <c r="FG173" s="834"/>
      <c r="FH173" s="827" t="s">
        <v>439</v>
      </c>
      <c r="FI173" s="835">
        <f>IF(FK106&lt;0,FI142+FI140+FI141,FI140)</f>
        <v>2</v>
      </c>
      <c r="FJ173" s="835">
        <f t="shared" si="142"/>
        <v>1</v>
      </c>
      <c r="FK173" s="835">
        <f t="shared" si="143"/>
        <v>0</v>
      </c>
      <c r="FL173" s="835">
        <f t="shared" si="144"/>
        <v>0</v>
      </c>
      <c r="FM173" s="834"/>
      <c r="FN173" s="827" t="s">
        <v>439</v>
      </c>
      <c r="FO173" s="835">
        <f>IF(FQ106&lt;0,FO142+FO140+FO141,FO140)</f>
        <v>2</v>
      </c>
      <c r="FP173" s="835">
        <f t="shared" si="145"/>
        <v>1</v>
      </c>
      <c r="FQ173" s="835">
        <f t="shared" si="146"/>
        <v>0</v>
      </c>
      <c r="FR173" s="835">
        <f t="shared" si="147"/>
        <v>0</v>
      </c>
      <c r="FS173" s="834"/>
      <c r="FT173" s="827" t="s">
        <v>439</v>
      </c>
      <c r="FU173" s="835">
        <f>IF(FW106&lt;0,FU142+FU140+FU141,FU140)</f>
        <v>2</v>
      </c>
      <c r="FV173" s="835">
        <f t="shared" si="148"/>
        <v>1</v>
      </c>
      <c r="FW173" s="835">
        <f t="shared" si="149"/>
        <v>0</v>
      </c>
      <c r="FX173" s="835">
        <f t="shared" si="150"/>
        <v>0</v>
      </c>
      <c r="FY173" s="834"/>
    </row>
    <row r="174" spans="1:181" x14ac:dyDescent="0.3">
      <c r="A174" s="19"/>
      <c r="B174" s="827" t="s">
        <v>438</v>
      </c>
      <c r="C174" s="835">
        <f>C141+C140</f>
        <v>1</v>
      </c>
      <c r="D174" s="835">
        <f t="shared" si="61"/>
        <v>1</v>
      </c>
      <c r="E174" s="835">
        <f t="shared" si="62"/>
        <v>9.36</v>
      </c>
      <c r="F174" s="835">
        <f t="shared" si="63"/>
        <v>0</v>
      </c>
      <c r="G174" s="834"/>
      <c r="H174" s="827" t="s">
        <v>438</v>
      </c>
      <c r="I174" s="835">
        <f>I141+I140</f>
        <v>1</v>
      </c>
      <c r="J174" s="835">
        <f t="shared" si="64"/>
        <v>1</v>
      </c>
      <c r="K174" s="835">
        <f t="shared" si="65"/>
        <v>12</v>
      </c>
      <c r="L174" s="835">
        <f t="shared" si="66"/>
        <v>0.40947075106886843</v>
      </c>
      <c r="M174" s="834"/>
      <c r="N174" s="827" t="s">
        <v>438</v>
      </c>
      <c r="O174" s="835">
        <f>O141+O140</f>
        <v>1</v>
      </c>
      <c r="P174" s="835">
        <f t="shared" si="67"/>
        <v>1</v>
      </c>
      <c r="Q174" s="835">
        <f t="shared" si="68"/>
        <v>10.199999999999999</v>
      </c>
      <c r="R174" s="835">
        <f t="shared" si="69"/>
        <v>1.4713581276261336</v>
      </c>
      <c r="S174" s="834"/>
      <c r="T174" s="827" t="s">
        <v>438</v>
      </c>
      <c r="U174" s="835">
        <f>U141+U140</f>
        <v>1</v>
      </c>
      <c r="V174" s="835">
        <f t="shared" si="70"/>
        <v>1</v>
      </c>
      <c r="W174" s="835">
        <f t="shared" si="71"/>
        <v>11.4</v>
      </c>
      <c r="X174" s="835">
        <f t="shared" si="72"/>
        <v>3.767608639291991</v>
      </c>
      <c r="Y174" s="834"/>
      <c r="Z174" s="827" t="s">
        <v>438</v>
      </c>
      <c r="AA174" s="835">
        <f>AA141+AA140</f>
        <v>1</v>
      </c>
      <c r="AB174" s="835">
        <f t="shared" si="73"/>
        <v>1</v>
      </c>
      <c r="AC174" s="835">
        <f t="shared" si="74"/>
        <v>9.36</v>
      </c>
      <c r="AD174" s="835">
        <f t="shared" si="75"/>
        <v>5.4007498331688648</v>
      </c>
      <c r="AE174" s="834"/>
      <c r="AF174" s="827" t="s">
        <v>438</v>
      </c>
      <c r="AG174" s="835">
        <f>AG141+AG140</f>
        <v>1</v>
      </c>
      <c r="AH174" s="835">
        <f t="shared" si="76"/>
        <v>1</v>
      </c>
      <c r="AI174" s="835">
        <f t="shared" si="77"/>
        <v>12</v>
      </c>
      <c r="AJ174" s="835">
        <f t="shared" si="78"/>
        <v>8.304302697214144</v>
      </c>
      <c r="AK174" s="834"/>
      <c r="AL174" s="827" t="s">
        <v>438</v>
      </c>
      <c r="AM174" s="835">
        <f>AM141+AM140</f>
        <v>1</v>
      </c>
      <c r="AN174" s="835">
        <f t="shared" si="79"/>
        <v>1</v>
      </c>
      <c r="AO174" s="835">
        <f t="shared" si="80"/>
        <v>10.199999999999999</v>
      </c>
      <c r="AP174" s="835">
        <f t="shared" si="81"/>
        <v>4.5434231298310648</v>
      </c>
      <c r="AQ174" s="834"/>
      <c r="AR174" s="827" t="s">
        <v>438</v>
      </c>
      <c r="AS174" s="835">
        <f>AS141+AS140</f>
        <v>1</v>
      </c>
      <c r="AT174" s="835">
        <f t="shared" si="82"/>
        <v>1</v>
      </c>
      <c r="AU174" s="835">
        <f t="shared" si="83"/>
        <v>11.4</v>
      </c>
      <c r="AV174" s="835">
        <f t="shared" si="84"/>
        <v>3.2242231467513793</v>
      </c>
      <c r="AW174" s="834"/>
      <c r="AX174" s="827" t="s">
        <v>438</v>
      </c>
      <c r="AY174" s="835">
        <f>AY141+AY140</f>
        <v>1</v>
      </c>
      <c r="AZ174" s="835">
        <f t="shared" si="85"/>
        <v>1</v>
      </c>
      <c r="BA174" s="835">
        <f t="shared" si="86"/>
        <v>9.36</v>
      </c>
      <c r="BB174" s="835">
        <f t="shared" si="87"/>
        <v>1.6801738100705523</v>
      </c>
      <c r="BC174" s="834"/>
      <c r="BD174" s="827" t="s">
        <v>438</v>
      </c>
      <c r="BE174" s="835">
        <f>BE141+BE140</f>
        <v>1</v>
      </c>
      <c r="BF174" s="835">
        <f t="shared" si="88"/>
        <v>1</v>
      </c>
      <c r="BG174" s="835">
        <f t="shared" si="89"/>
        <v>12</v>
      </c>
      <c r="BH174" s="835">
        <f t="shared" si="90"/>
        <v>1.3848267266453196</v>
      </c>
      <c r="BI174" s="834"/>
      <c r="BJ174" s="827" t="s">
        <v>438</v>
      </c>
      <c r="BK174" s="835">
        <f>BK141+BK140</f>
        <v>1</v>
      </c>
      <c r="BL174" s="835">
        <f t="shared" si="91"/>
        <v>1</v>
      </c>
      <c r="BM174" s="835">
        <f t="shared" si="92"/>
        <v>10.199999999999999</v>
      </c>
      <c r="BN174" s="835">
        <f t="shared" si="93"/>
        <v>0.77606960970842809</v>
      </c>
      <c r="BO174" s="834"/>
      <c r="BP174" s="827" t="s">
        <v>438</v>
      </c>
      <c r="BQ174" s="835">
        <f>BQ141+BQ140</f>
        <v>1</v>
      </c>
      <c r="BR174" s="835">
        <f t="shared" si="94"/>
        <v>1</v>
      </c>
      <c r="BS174" s="835">
        <f t="shared" si="95"/>
        <v>11.4</v>
      </c>
      <c r="BT174" s="835">
        <f t="shared" si="96"/>
        <v>0.59267533254721705</v>
      </c>
      <c r="BU174" s="834"/>
      <c r="BV174" s="827" t="s">
        <v>438</v>
      </c>
      <c r="BW174" s="835">
        <f>BW141+BW140</f>
        <v>1</v>
      </c>
      <c r="BX174" s="835">
        <f t="shared" si="97"/>
        <v>1</v>
      </c>
      <c r="BY174" s="835">
        <f t="shared" si="98"/>
        <v>9.36</v>
      </c>
      <c r="BZ174" s="835">
        <f t="shared" si="99"/>
        <v>0.34729609100327941</v>
      </c>
      <c r="CA174" s="834"/>
      <c r="CB174" s="827" t="s">
        <v>438</v>
      </c>
      <c r="CC174" s="835">
        <f>CC141+CC140</f>
        <v>1</v>
      </c>
      <c r="CD174" s="835">
        <f t="shared" si="100"/>
        <v>1</v>
      </c>
      <c r="CE174" s="835">
        <f t="shared" si="101"/>
        <v>12</v>
      </c>
      <c r="CF174" s="835">
        <f t="shared" si="102"/>
        <v>0.33334798399719034</v>
      </c>
      <c r="CG174" s="834"/>
      <c r="CH174" s="827" t="s">
        <v>438</v>
      </c>
      <c r="CI174" s="835">
        <f>CI141+CI140</f>
        <v>1</v>
      </c>
      <c r="CJ174" s="835">
        <f t="shared" si="103"/>
        <v>1</v>
      </c>
      <c r="CK174" s="835">
        <f t="shared" si="104"/>
        <v>10.199999999999999</v>
      </c>
      <c r="CL174" s="835">
        <f t="shared" si="105"/>
        <v>0.22268528131699528</v>
      </c>
      <c r="CM174" s="834"/>
      <c r="CN174" s="827" t="s">
        <v>438</v>
      </c>
      <c r="CO174" s="835">
        <f>CO141+CO140</f>
        <v>1</v>
      </c>
      <c r="CP174" s="835">
        <f t="shared" si="106"/>
        <v>1</v>
      </c>
      <c r="CQ174" s="835">
        <f t="shared" si="107"/>
        <v>11.4</v>
      </c>
      <c r="CR174" s="835">
        <f t="shared" si="108"/>
        <v>0.20481215581606813</v>
      </c>
      <c r="CS174" s="834"/>
      <c r="CT174" s="827" t="s">
        <v>438</v>
      </c>
      <c r="CU174" s="835">
        <f>CU141+CU140</f>
        <v>1</v>
      </c>
      <c r="CV174" s="835">
        <f t="shared" si="109"/>
        <v>1</v>
      </c>
      <c r="CW174" s="835">
        <f t="shared" si="110"/>
        <v>9.36</v>
      </c>
      <c r="CX174" s="835">
        <f t="shared" si="111"/>
        <v>0.14419892184871494</v>
      </c>
      <c r="CY174" s="834"/>
      <c r="CZ174" s="827" t="s">
        <v>438</v>
      </c>
      <c r="DA174" s="835">
        <f>DA141+DA140</f>
        <v>1</v>
      </c>
      <c r="DB174" s="835">
        <f t="shared" si="112"/>
        <v>1</v>
      </c>
      <c r="DC174" s="835">
        <f t="shared" si="113"/>
        <v>12</v>
      </c>
      <c r="DD174" s="835">
        <f t="shared" si="114"/>
        <v>0.16418255996983325</v>
      </c>
      <c r="DE174" s="834"/>
      <c r="DF174" s="827" t="s">
        <v>438</v>
      </c>
      <c r="DG174" s="835">
        <f>DG141+DG140</f>
        <v>1</v>
      </c>
      <c r="DH174" s="835">
        <f t="shared" si="115"/>
        <v>1</v>
      </c>
      <c r="DI174" s="835">
        <f t="shared" si="116"/>
        <v>10.199999999999999</v>
      </c>
      <c r="DJ174" s="835">
        <f t="shared" si="117"/>
        <v>0.1275434772561454</v>
      </c>
      <c r="DK174" s="834"/>
      <c r="DL174" s="827" t="s">
        <v>438</v>
      </c>
      <c r="DM174" s="835">
        <f>DM141+DM140</f>
        <v>1</v>
      </c>
      <c r="DN174" s="835">
        <f t="shared" si="118"/>
        <v>1</v>
      </c>
      <c r="DO174" s="835">
        <f t="shared" si="119"/>
        <v>11.4</v>
      </c>
      <c r="DP174" s="835">
        <f t="shared" si="120"/>
        <v>0.13327103279704172</v>
      </c>
      <c r="DQ174" s="834"/>
      <c r="DR174" s="827" t="s">
        <v>438</v>
      </c>
      <c r="DS174" s="835">
        <f>DS141+DS140</f>
        <v>1</v>
      </c>
      <c r="DT174" s="835">
        <f t="shared" si="121"/>
        <v>1</v>
      </c>
      <c r="DU174" s="835">
        <f t="shared" si="122"/>
        <v>9.36</v>
      </c>
      <c r="DV174" s="835">
        <f t="shared" si="123"/>
        <v>0.1041097988391723</v>
      </c>
      <c r="DW174" s="834"/>
      <c r="DX174" s="827" t="s">
        <v>438</v>
      </c>
      <c r="DY174" s="835">
        <f>DY141+DY140</f>
        <v>1</v>
      </c>
      <c r="DZ174" s="835">
        <f t="shared" si="124"/>
        <v>1</v>
      </c>
      <c r="EA174" s="835">
        <f t="shared" si="125"/>
        <v>12</v>
      </c>
      <c r="EB174" s="835">
        <f t="shared" si="126"/>
        <v>0.1286899454785623</v>
      </c>
      <c r="EC174" s="834"/>
      <c r="ED174" s="827" t="s">
        <v>438</v>
      </c>
      <c r="EE174" s="835">
        <f>EE141+EE140</f>
        <v>1</v>
      </c>
      <c r="EF174" s="835">
        <f t="shared" si="127"/>
        <v>1</v>
      </c>
      <c r="EG174" s="835">
        <f t="shared" si="128"/>
        <v>10.199999999999999</v>
      </c>
      <c r="EH174" s="835">
        <f t="shared" si="129"/>
        <v>0.10651486440656897</v>
      </c>
      <c r="EI174" s="834"/>
      <c r="EJ174" s="827" t="s">
        <v>438</v>
      </c>
      <c r="EK174" s="835">
        <f>EK141+EK140</f>
        <v>1</v>
      </c>
      <c r="EL174" s="835">
        <f t="shared" si="130"/>
        <v>1</v>
      </c>
      <c r="EM174" s="835">
        <f t="shared" si="131"/>
        <v>11.4</v>
      </c>
      <c r="EN174" s="835">
        <f t="shared" si="132"/>
        <v>0.11677067166324595</v>
      </c>
      <c r="EO174" s="834"/>
      <c r="EP174" s="827" t="s">
        <v>438</v>
      </c>
      <c r="EQ174" s="835">
        <f>EQ141+EQ140</f>
        <v>1</v>
      </c>
      <c r="ER174" s="835">
        <f t="shared" si="133"/>
        <v>1</v>
      </c>
      <c r="ES174" s="835">
        <f t="shared" si="134"/>
        <v>9.36</v>
      </c>
      <c r="ET174" s="835">
        <f t="shared" si="135"/>
        <v>9.454652136006951E-2</v>
      </c>
      <c r="EU174" s="834"/>
      <c r="EV174" s="827" t="s">
        <v>438</v>
      </c>
      <c r="EW174" s="835">
        <f>EW141+EW140</f>
        <v>1</v>
      </c>
      <c r="EX174" s="835">
        <f t="shared" si="136"/>
        <v>1</v>
      </c>
      <c r="EY174" s="835">
        <f t="shared" si="137"/>
        <v>0</v>
      </c>
      <c r="EZ174" s="835">
        <f t="shared" si="138"/>
        <v>0</v>
      </c>
      <c r="FA174" s="834"/>
      <c r="FB174" s="827" t="s">
        <v>438</v>
      </c>
      <c r="FC174" s="835">
        <f>FC141+FC140</f>
        <v>1</v>
      </c>
      <c r="FD174" s="835">
        <f t="shared" si="139"/>
        <v>1</v>
      </c>
      <c r="FE174" s="835">
        <f t="shared" si="140"/>
        <v>0</v>
      </c>
      <c r="FF174" s="835">
        <f t="shared" si="141"/>
        <v>0</v>
      </c>
      <c r="FG174" s="834"/>
      <c r="FH174" s="827" t="s">
        <v>438</v>
      </c>
      <c r="FI174" s="835">
        <f>FI141+FI140</f>
        <v>1</v>
      </c>
      <c r="FJ174" s="835">
        <f t="shared" si="142"/>
        <v>1</v>
      </c>
      <c r="FK174" s="835">
        <f t="shared" si="143"/>
        <v>0</v>
      </c>
      <c r="FL174" s="835">
        <f t="shared" si="144"/>
        <v>0</v>
      </c>
      <c r="FM174" s="834"/>
      <c r="FN174" s="827" t="s">
        <v>438</v>
      </c>
      <c r="FO174" s="835">
        <f>FO141+FO140</f>
        <v>1</v>
      </c>
      <c r="FP174" s="835">
        <f t="shared" si="145"/>
        <v>1</v>
      </c>
      <c r="FQ174" s="835">
        <f t="shared" si="146"/>
        <v>0</v>
      </c>
      <c r="FR174" s="835">
        <f t="shared" si="147"/>
        <v>0</v>
      </c>
      <c r="FS174" s="834"/>
      <c r="FT174" s="827" t="s">
        <v>438</v>
      </c>
      <c r="FU174" s="835">
        <f>FU141+FU140</f>
        <v>1</v>
      </c>
      <c r="FV174" s="835">
        <f t="shared" si="148"/>
        <v>1</v>
      </c>
      <c r="FW174" s="835">
        <f t="shared" si="149"/>
        <v>0</v>
      </c>
      <c r="FX174" s="835">
        <f t="shared" si="150"/>
        <v>0</v>
      </c>
      <c r="FY174" s="834"/>
    </row>
    <row r="175" spans="1:181" x14ac:dyDescent="0.3">
      <c r="A175" s="19"/>
      <c r="B175" s="827" t="s">
        <v>437</v>
      </c>
      <c r="C175" s="835">
        <f>IF(E105&lt;0,C140+C141+C139,C141)</f>
        <v>0.3</v>
      </c>
      <c r="D175" s="835">
        <f t="shared" si="61"/>
        <v>0.3</v>
      </c>
      <c r="E175" s="835">
        <f t="shared" si="62"/>
        <v>8.2680000000000007</v>
      </c>
      <c r="F175" s="835">
        <f t="shared" si="63"/>
        <v>0</v>
      </c>
      <c r="G175" s="834"/>
      <c r="H175" s="827" t="s">
        <v>437</v>
      </c>
      <c r="I175" s="835">
        <f>IF(K105&lt;0,I140+I141+I139,I141)</f>
        <v>0.3</v>
      </c>
      <c r="J175" s="835">
        <f t="shared" si="64"/>
        <v>0.3</v>
      </c>
      <c r="K175" s="835">
        <f t="shared" si="65"/>
        <v>10.6</v>
      </c>
      <c r="L175" s="835">
        <f t="shared" si="66"/>
        <v>2.9412755520008056</v>
      </c>
      <c r="M175" s="834"/>
      <c r="N175" s="827" t="s">
        <v>437</v>
      </c>
      <c r="O175" s="835">
        <f>IF(Q105&lt;0,O140+O141+O139,O141)</f>
        <v>0.3</v>
      </c>
      <c r="P175" s="835">
        <f t="shared" si="67"/>
        <v>0.3</v>
      </c>
      <c r="Q175" s="835">
        <f t="shared" si="68"/>
        <v>9.01</v>
      </c>
      <c r="R175" s="835">
        <f t="shared" si="69"/>
        <v>3.7025051742735564</v>
      </c>
      <c r="S175" s="834"/>
      <c r="T175" s="827" t="s">
        <v>437</v>
      </c>
      <c r="U175" s="835">
        <f>IF(W105&lt;0,U140+U141+U139,U141)</f>
        <v>0.3</v>
      </c>
      <c r="V175" s="835">
        <f t="shared" si="70"/>
        <v>0.3</v>
      </c>
      <c r="W175" s="835">
        <f t="shared" si="71"/>
        <v>10.07</v>
      </c>
      <c r="X175" s="835">
        <f t="shared" si="72"/>
        <v>3.8311448201645204</v>
      </c>
      <c r="Y175" s="834"/>
      <c r="Z175" s="827" t="s">
        <v>437</v>
      </c>
      <c r="AA175" s="835">
        <f>IF(AC105&lt;0,AA140+AA141+AA139,AA141)</f>
        <v>0.3</v>
      </c>
      <c r="AB175" s="835">
        <f t="shared" si="73"/>
        <v>0.3</v>
      </c>
      <c r="AC175" s="835">
        <f t="shared" si="74"/>
        <v>8.2680000000000007</v>
      </c>
      <c r="AD175" s="835">
        <f t="shared" si="75"/>
        <v>1.6575495871439838</v>
      </c>
      <c r="AE175" s="834"/>
      <c r="AF175" s="827" t="s">
        <v>437</v>
      </c>
      <c r="AG175" s="835">
        <f>IF(AI105&lt;0,AG140+AG141+AG139,AG141)</f>
        <v>1.3</v>
      </c>
      <c r="AH175" s="835">
        <f t="shared" si="76"/>
        <v>1</v>
      </c>
      <c r="AI175" s="835">
        <f t="shared" si="77"/>
        <v>12</v>
      </c>
      <c r="AJ175" s="835">
        <f t="shared" si="78"/>
        <v>0.93659433984021434</v>
      </c>
      <c r="AK175" s="834"/>
      <c r="AL175" s="827" t="s">
        <v>437</v>
      </c>
      <c r="AM175" s="835">
        <f>IF(AO105&lt;0,AM140+AM141+AM139,AM141)</f>
        <v>1.3</v>
      </c>
      <c r="AN175" s="835">
        <f t="shared" si="79"/>
        <v>1</v>
      </c>
      <c r="AO175" s="835">
        <f t="shared" si="80"/>
        <v>10.199999999999999</v>
      </c>
      <c r="AP175" s="835">
        <f t="shared" si="81"/>
        <v>2.7287307971696162</v>
      </c>
      <c r="AQ175" s="834"/>
      <c r="AR175" s="827" t="s">
        <v>437</v>
      </c>
      <c r="AS175" s="835">
        <f>IF(AU105&lt;0,AS140+AS141+AS139,AS141)</f>
        <v>1.3</v>
      </c>
      <c r="AT175" s="835">
        <f t="shared" si="82"/>
        <v>1</v>
      </c>
      <c r="AU175" s="835">
        <f t="shared" si="83"/>
        <v>11.4</v>
      </c>
      <c r="AV175" s="835">
        <f t="shared" si="84"/>
        <v>3.9646706742211428</v>
      </c>
      <c r="AW175" s="834"/>
      <c r="AX175" s="827" t="s">
        <v>437</v>
      </c>
      <c r="AY175" s="835">
        <f>IF(BA105&lt;0,AY140+AY141+AY139,AY141)</f>
        <v>1.3</v>
      </c>
      <c r="AZ175" s="835">
        <f t="shared" si="85"/>
        <v>1</v>
      </c>
      <c r="BA175" s="835">
        <f t="shared" si="86"/>
        <v>9.36</v>
      </c>
      <c r="BB175" s="835">
        <f t="shared" si="87"/>
        <v>3.3937889666508143</v>
      </c>
      <c r="BC175" s="834"/>
      <c r="BD175" s="827" t="s">
        <v>437</v>
      </c>
      <c r="BE175" s="835">
        <f>IF(BG105&lt;0,BE140+BE141+BE139,BE141)</f>
        <v>1.3</v>
      </c>
      <c r="BF175" s="835">
        <f t="shared" si="88"/>
        <v>1</v>
      </c>
      <c r="BG175" s="835">
        <f t="shared" si="89"/>
        <v>12</v>
      </c>
      <c r="BH175" s="835">
        <f t="shared" si="90"/>
        <v>4.1276406057928003</v>
      </c>
      <c r="BI175" s="834"/>
      <c r="BJ175" s="827" t="s">
        <v>437</v>
      </c>
      <c r="BK175" s="835">
        <f>IF(BM105&lt;0,BK140+BK141+BK139,BK141)</f>
        <v>1.3</v>
      </c>
      <c r="BL175" s="835">
        <f t="shared" si="91"/>
        <v>1</v>
      </c>
      <c r="BM175" s="835">
        <f t="shared" si="92"/>
        <v>10.199999999999999</v>
      </c>
      <c r="BN175" s="835">
        <f t="shared" si="93"/>
        <v>3.1842707849651739</v>
      </c>
      <c r="BO175" s="834"/>
      <c r="BP175" s="827" t="s">
        <v>437</v>
      </c>
      <c r="BQ175" s="835">
        <f>IF(BS105&lt;0,BQ140+BQ141+BQ139,BQ141)</f>
        <v>1.3</v>
      </c>
      <c r="BR175" s="835">
        <f t="shared" si="94"/>
        <v>1</v>
      </c>
      <c r="BS175" s="835">
        <f t="shared" si="95"/>
        <v>11.4</v>
      </c>
      <c r="BT175" s="835">
        <f t="shared" si="96"/>
        <v>3.1738971861440293</v>
      </c>
      <c r="BU175" s="834"/>
      <c r="BV175" s="827" t="s">
        <v>437</v>
      </c>
      <c r="BW175" s="835">
        <f>IF(BY105&lt;0,BW140+BW141+BW139,BW141)</f>
        <v>1.3</v>
      </c>
      <c r="BX175" s="835">
        <f t="shared" si="97"/>
        <v>1</v>
      </c>
      <c r="BY175" s="835">
        <f t="shared" si="98"/>
        <v>9.36</v>
      </c>
      <c r="BZ175" s="835">
        <f t="shared" si="99"/>
        <v>2.3206002667507089</v>
      </c>
      <c r="CA175" s="834"/>
      <c r="CB175" s="827" t="s">
        <v>437</v>
      </c>
      <c r="CC175" s="835">
        <f>IF(CE105&lt;0,CC140+CC141+CC139,CC141)</f>
        <v>1.3</v>
      </c>
      <c r="CD175" s="835">
        <f t="shared" si="100"/>
        <v>1</v>
      </c>
      <c r="CE175" s="835">
        <f t="shared" si="101"/>
        <v>12</v>
      </c>
      <c r="CF175" s="835">
        <f t="shared" si="102"/>
        <v>2.6711561366894676</v>
      </c>
      <c r="CG175" s="834"/>
      <c r="CH175" s="827" t="s">
        <v>437</v>
      </c>
      <c r="CI175" s="835">
        <f>IF(CK105&lt;0,CI140+CI141+CI139,CI141)</f>
        <v>1.3</v>
      </c>
      <c r="CJ175" s="835">
        <f t="shared" si="103"/>
        <v>1</v>
      </c>
      <c r="CK175" s="835">
        <f t="shared" si="104"/>
        <v>10.199999999999999</v>
      </c>
      <c r="CL175" s="835">
        <f t="shared" si="105"/>
        <v>2.0660336982569509</v>
      </c>
      <c r="CM175" s="834"/>
      <c r="CN175" s="827" t="s">
        <v>437</v>
      </c>
      <c r="CO175" s="835">
        <f>IF(CQ105&lt;0,CO140+CO141+CO139,CO141)</f>
        <v>1.3</v>
      </c>
      <c r="CP175" s="835">
        <f t="shared" si="106"/>
        <v>1</v>
      </c>
      <c r="CQ175" s="835">
        <f t="shared" si="107"/>
        <v>11.4</v>
      </c>
      <c r="CR175" s="835">
        <f t="shared" si="108"/>
        <v>2.1338308261585968</v>
      </c>
      <c r="CS175" s="834"/>
      <c r="CT175" s="827" t="s">
        <v>437</v>
      </c>
      <c r="CU175" s="835">
        <f>IF(CW105&lt;0,CU140+CU141+CU139,CU141)</f>
        <v>1.3</v>
      </c>
      <c r="CV175" s="835">
        <f t="shared" si="109"/>
        <v>1</v>
      </c>
      <c r="CW175" s="835">
        <f t="shared" si="110"/>
        <v>9.36</v>
      </c>
      <c r="CX175" s="835">
        <f t="shared" si="111"/>
        <v>1.6438712092177161</v>
      </c>
      <c r="CY175" s="834"/>
      <c r="CZ175" s="827" t="s">
        <v>437</v>
      </c>
      <c r="DA175" s="835">
        <f>IF(DC105&lt;0,DA140+DA141+DA139,DA141)</f>
        <v>1.3</v>
      </c>
      <c r="DB175" s="835">
        <f t="shared" si="112"/>
        <v>1</v>
      </c>
      <c r="DC175" s="835">
        <f t="shared" si="113"/>
        <v>12</v>
      </c>
      <c r="DD175" s="835">
        <f t="shared" si="114"/>
        <v>2.0048445651985247</v>
      </c>
      <c r="DE175" s="834"/>
      <c r="DF175" s="827" t="s">
        <v>437</v>
      </c>
      <c r="DG175" s="835">
        <f>IF(DI105&lt;0,DG140+DG141+DG139,DG141)</f>
        <v>1.3</v>
      </c>
      <c r="DH175" s="835">
        <f t="shared" si="115"/>
        <v>1</v>
      </c>
      <c r="DI175" s="835">
        <f t="shared" si="116"/>
        <v>10.199999999999999</v>
      </c>
      <c r="DJ175" s="835">
        <f t="shared" si="117"/>
        <v>1.6400888742797401</v>
      </c>
      <c r="DK175" s="834"/>
      <c r="DL175" s="827" t="s">
        <v>437</v>
      </c>
      <c r="DM175" s="835">
        <f>IF(DO105&lt;0,DM140+DM141+DM139,DM141)</f>
        <v>1.3</v>
      </c>
      <c r="DN175" s="835">
        <f t="shared" si="118"/>
        <v>1</v>
      </c>
      <c r="DO175" s="835">
        <f t="shared" si="119"/>
        <v>11.4</v>
      </c>
      <c r="DP175" s="835">
        <f t="shared" si="120"/>
        <v>1.7809000644942972</v>
      </c>
      <c r="DQ175" s="834"/>
      <c r="DR175" s="827" t="s">
        <v>437</v>
      </c>
      <c r="DS175" s="835">
        <f>IF(DU105&lt;0,DS140+DS141+DS139,DS141)</f>
        <v>1.3</v>
      </c>
      <c r="DT175" s="835">
        <f t="shared" si="121"/>
        <v>1</v>
      </c>
      <c r="DU175" s="835">
        <f t="shared" si="122"/>
        <v>9.36</v>
      </c>
      <c r="DV175" s="835">
        <f t="shared" si="123"/>
        <v>1.4311708728894383</v>
      </c>
      <c r="DW175" s="834"/>
      <c r="DX175" s="827" t="s">
        <v>437</v>
      </c>
      <c r="DY175" s="835">
        <f>IF(EA105&lt;0,DY140+DY141+DY139,DY141)</f>
        <v>1.3</v>
      </c>
      <c r="DZ175" s="835">
        <f t="shared" si="124"/>
        <v>1</v>
      </c>
      <c r="EA175" s="835">
        <f t="shared" si="125"/>
        <v>12</v>
      </c>
      <c r="EB175" s="835">
        <f t="shared" si="126"/>
        <v>1.8060755711157326</v>
      </c>
      <c r="EC175" s="834"/>
      <c r="ED175" s="827" t="s">
        <v>437</v>
      </c>
      <c r="EE175" s="835">
        <f>IF(EG105&lt;0,EE140+EE141+EE139,EE141)</f>
        <v>1.3</v>
      </c>
      <c r="EF175" s="835">
        <f t="shared" si="127"/>
        <v>1</v>
      </c>
      <c r="EG175" s="835">
        <f t="shared" si="128"/>
        <v>10.199999999999999</v>
      </c>
      <c r="EH175" s="835">
        <f t="shared" si="129"/>
        <v>1.5175421523533617</v>
      </c>
      <c r="EI175" s="834"/>
      <c r="EJ175" s="827" t="s">
        <v>437</v>
      </c>
      <c r="EK175" s="835">
        <f>IF(EM105&lt;0,EK140+EK141+EK139,EK141)</f>
        <v>1.3</v>
      </c>
      <c r="EL175" s="835">
        <f t="shared" si="130"/>
        <v>1</v>
      </c>
      <c r="EM175" s="835">
        <f t="shared" si="131"/>
        <v>11.4</v>
      </c>
      <c r="EN175" s="835">
        <f t="shared" si="132"/>
        <v>1.6819029964450249</v>
      </c>
      <c r="EO175" s="834"/>
      <c r="EP175" s="827" t="s">
        <v>437</v>
      </c>
      <c r="EQ175" s="835">
        <f>IF(ES105&lt;0,EQ140+EQ141+EQ139,EQ141)</f>
        <v>1.3</v>
      </c>
      <c r="ER175" s="835">
        <f t="shared" si="133"/>
        <v>1</v>
      </c>
      <c r="ES175" s="835">
        <f t="shared" si="134"/>
        <v>9.36</v>
      </c>
      <c r="ET175" s="835">
        <f t="shared" si="135"/>
        <v>1.3725665834187184</v>
      </c>
      <c r="EU175" s="834"/>
      <c r="EV175" s="827" t="s">
        <v>437</v>
      </c>
      <c r="EW175" s="835">
        <f>IF(EY105&lt;0,EW140+EW141+EW139,EW141)</f>
        <v>1.3</v>
      </c>
      <c r="EX175" s="835">
        <f t="shared" si="136"/>
        <v>1</v>
      </c>
      <c r="EY175" s="835">
        <f t="shared" si="137"/>
        <v>0</v>
      </c>
      <c r="EZ175" s="835">
        <f t="shared" si="138"/>
        <v>0</v>
      </c>
      <c r="FA175" s="834"/>
      <c r="FB175" s="827" t="s">
        <v>437</v>
      </c>
      <c r="FC175" s="835">
        <f>IF(FE105&lt;0,FC140+FC141+FC139,FC141)</f>
        <v>1.3</v>
      </c>
      <c r="FD175" s="835">
        <f t="shared" si="139"/>
        <v>1</v>
      </c>
      <c r="FE175" s="835">
        <f t="shared" si="140"/>
        <v>0</v>
      </c>
      <c r="FF175" s="835">
        <f t="shared" si="141"/>
        <v>0</v>
      </c>
      <c r="FG175" s="834"/>
      <c r="FH175" s="827" t="s">
        <v>437</v>
      </c>
      <c r="FI175" s="835">
        <f>IF(FK105&lt;0,FI140+FI141+FI139,FI141)</f>
        <v>1.3</v>
      </c>
      <c r="FJ175" s="835">
        <f t="shared" si="142"/>
        <v>1</v>
      </c>
      <c r="FK175" s="835">
        <f t="shared" si="143"/>
        <v>0</v>
      </c>
      <c r="FL175" s="835">
        <f t="shared" si="144"/>
        <v>0</v>
      </c>
      <c r="FM175" s="834"/>
      <c r="FN175" s="827" t="s">
        <v>437</v>
      </c>
      <c r="FO175" s="835">
        <f>IF(FQ105&lt;0,FO140+FO141+FO139,FO141)</f>
        <v>1.3</v>
      </c>
      <c r="FP175" s="835">
        <f t="shared" si="145"/>
        <v>1</v>
      </c>
      <c r="FQ175" s="835">
        <f t="shared" si="146"/>
        <v>0</v>
      </c>
      <c r="FR175" s="835">
        <f t="shared" si="147"/>
        <v>0</v>
      </c>
      <c r="FS175" s="834"/>
      <c r="FT175" s="827" t="s">
        <v>437</v>
      </c>
      <c r="FU175" s="835">
        <f>IF(FW105&lt;0,FU140+FU141+FU139,FU141)</f>
        <v>1.3</v>
      </c>
      <c r="FV175" s="835">
        <f t="shared" si="148"/>
        <v>1</v>
      </c>
      <c r="FW175" s="835">
        <f t="shared" si="149"/>
        <v>0</v>
      </c>
      <c r="FX175" s="835">
        <f t="shared" si="150"/>
        <v>0</v>
      </c>
      <c r="FY175" s="834"/>
    </row>
    <row r="176" spans="1:181" x14ac:dyDescent="0.3">
      <c r="A176" s="19"/>
      <c r="B176" s="827" t="s">
        <v>436</v>
      </c>
      <c r="C176" s="835">
        <f>C139+C141</f>
        <v>0.6</v>
      </c>
      <c r="D176" s="835">
        <f t="shared" si="61"/>
        <v>0.6</v>
      </c>
      <c r="E176" s="835">
        <f t="shared" si="62"/>
        <v>8.7360000000000007</v>
      </c>
      <c r="F176" s="835">
        <f t="shared" si="63"/>
        <v>0</v>
      </c>
      <c r="G176" s="834"/>
      <c r="H176" s="827" t="s">
        <v>436</v>
      </c>
      <c r="I176" s="835">
        <f>I139+I141</f>
        <v>0.6</v>
      </c>
      <c r="J176" s="835">
        <f t="shared" si="64"/>
        <v>0.6</v>
      </c>
      <c r="K176" s="835">
        <f t="shared" si="65"/>
        <v>11.2</v>
      </c>
      <c r="L176" s="835">
        <f t="shared" si="66"/>
        <v>0.38217270099761047</v>
      </c>
      <c r="M176" s="834"/>
      <c r="N176" s="827" t="s">
        <v>436</v>
      </c>
      <c r="O176" s="835">
        <f>O139+O141</f>
        <v>0.6</v>
      </c>
      <c r="P176" s="835">
        <f t="shared" si="67"/>
        <v>0.6</v>
      </c>
      <c r="Q176" s="835">
        <f t="shared" si="68"/>
        <v>9.52</v>
      </c>
      <c r="R176" s="835">
        <f t="shared" si="69"/>
        <v>1.3732675857843912</v>
      </c>
      <c r="S176" s="834"/>
      <c r="T176" s="827" t="s">
        <v>436</v>
      </c>
      <c r="U176" s="835">
        <f>U139+U141</f>
        <v>0.6</v>
      </c>
      <c r="V176" s="835">
        <f t="shared" si="70"/>
        <v>0.6</v>
      </c>
      <c r="W176" s="835">
        <f t="shared" si="71"/>
        <v>10.64</v>
      </c>
      <c r="X176" s="835">
        <f t="shared" si="72"/>
        <v>3.5164347300058578</v>
      </c>
      <c r="Y176" s="834"/>
      <c r="Z176" s="827" t="s">
        <v>436</v>
      </c>
      <c r="AA176" s="835">
        <f>AA139+AA141</f>
        <v>0.6</v>
      </c>
      <c r="AB176" s="835">
        <f t="shared" si="73"/>
        <v>0.6</v>
      </c>
      <c r="AC176" s="835">
        <f t="shared" si="74"/>
        <v>8.7360000000000007</v>
      </c>
      <c r="AD176" s="835">
        <f t="shared" si="75"/>
        <v>5.0406998442909412</v>
      </c>
      <c r="AE176" s="834"/>
      <c r="AF176" s="827" t="s">
        <v>436</v>
      </c>
      <c r="AG176" s="835">
        <f>AG139+AG141</f>
        <v>0.6</v>
      </c>
      <c r="AH176" s="835">
        <f t="shared" si="76"/>
        <v>0.6</v>
      </c>
      <c r="AI176" s="835">
        <f t="shared" si="77"/>
        <v>11.2</v>
      </c>
      <c r="AJ176" s="835">
        <f t="shared" si="78"/>
        <v>7.7506825173998672</v>
      </c>
      <c r="AK176" s="834"/>
      <c r="AL176" s="827" t="s">
        <v>436</v>
      </c>
      <c r="AM176" s="835">
        <f>AM139+AM141</f>
        <v>0.6</v>
      </c>
      <c r="AN176" s="835">
        <f t="shared" si="79"/>
        <v>0.6</v>
      </c>
      <c r="AO176" s="835">
        <f t="shared" si="80"/>
        <v>9.52</v>
      </c>
      <c r="AP176" s="835">
        <f t="shared" si="81"/>
        <v>4.2405282545089937</v>
      </c>
      <c r="AQ176" s="834"/>
      <c r="AR176" s="827" t="s">
        <v>436</v>
      </c>
      <c r="AS176" s="835">
        <f>AS139+AS141</f>
        <v>0.6</v>
      </c>
      <c r="AT176" s="835">
        <f t="shared" si="82"/>
        <v>0.6</v>
      </c>
      <c r="AU176" s="835">
        <f t="shared" si="83"/>
        <v>10.64</v>
      </c>
      <c r="AV176" s="835">
        <f t="shared" si="84"/>
        <v>3.0092749369679543</v>
      </c>
      <c r="AW176" s="834"/>
      <c r="AX176" s="827" t="s">
        <v>436</v>
      </c>
      <c r="AY176" s="835">
        <f>AY139+AY141</f>
        <v>0.6</v>
      </c>
      <c r="AZ176" s="835">
        <f t="shared" si="85"/>
        <v>0.6</v>
      </c>
      <c r="BA176" s="835">
        <f t="shared" si="86"/>
        <v>8.7360000000000007</v>
      </c>
      <c r="BB176" s="835">
        <f t="shared" si="87"/>
        <v>1.5681622227325158</v>
      </c>
      <c r="BC176" s="834"/>
      <c r="BD176" s="827" t="s">
        <v>436</v>
      </c>
      <c r="BE176" s="835">
        <f>BE139+BE141</f>
        <v>0.6</v>
      </c>
      <c r="BF176" s="835">
        <f t="shared" si="88"/>
        <v>0.6</v>
      </c>
      <c r="BG176" s="835">
        <f t="shared" si="89"/>
        <v>11.2</v>
      </c>
      <c r="BH176" s="835">
        <f t="shared" si="90"/>
        <v>1.2925049448689647</v>
      </c>
      <c r="BI176" s="834"/>
      <c r="BJ176" s="827" t="s">
        <v>436</v>
      </c>
      <c r="BK176" s="835">
        <f>BK139+BK141</f>
        <v>0.6</v>
      </c>
      <c r="BL176" s="835">
        <f t="shared" si="91"/>
        <v>0.6</v>
      </c>
      <c r="BM176" s="835">
        <f t="shared" si="92"/>
        <v>9.52</v>
      </c>
      <c r="BN176" s="835">
        <f t="shared" si="93"/>
        <v>0.7243316357278663</v>
      </c>
      <c r="BO176" s="834"/>
      <c r="BP176" s="827" t="s">
        <v>436</v>
      </c>
      <c r="BQ176" s="835">
        <f>BQ139+BQ141</f>
        <v>0.6</v>
      </c>
      <c r="BR176" s="835">
        <f t="shared" si="94"/>
        <v>0.6</v>
      </c>
      <c r="BS176" s="835">
        <f t="shared" si="95"/>
        <v>10.64</v>
      </c>
      <c r="BT176" s="835">
        <f t="shared" si="96"/>
        <v>0.55316364371073601</v>
      </c>
      <c r="BU176" s="834"/>
      <c r="BV176" s="827" t="s">
        <v>436</v>
      </c>
      <c r="BW176" s="835">
        <f>BW139+BW141</f>
        <v>0.6</v>
      </c>
      <c r="BX176" s="835">
        <f t="shared" si="97"/>
        <v>0.6</v>
      </c>
      <c r="BY176" s="835">
        <f t="shared" si="98"/>
        <v>8.7360000000000007</v>
      </c>
      <c r="BZ176" s="835">
        <f t="shared" si="99"/>
        <v>0.32414301826972752</v>
      </c>
      <c r="CA176" s="834"/>
      <c r="CB176" s="827" t="s">
        <v>436</v>
      </c>
      <c r="CC176" s="835">
        <f>CC139+CC141</f>
        <v>0.6</v>
      </c>
      <c r="CD176" s="835">
        <f t="shared" si="100"/>
        <v>0.6</v>
      </c>
      <c r="CE176" s="835">
        <f t="shared" si="101"/>
        <v>11.2</v>
      </c>
      <c r="CF176" s="835">
        <f t="shared" si="102"/>
        <v>0.31112478506404434</v>
      </c>
      <c r="CG176" s="834"/>
      <c r="CH176" s="827" t="s">
        <v>436</v>
      </c>
      <c r="CI176" s="835">
        <f>CI139+CI141</f>
        <v>0.6</v>
      </c>
      <c r="CJ176" s="835">
        <f t="shared" si="103"/>
        <v>0.6</v>
      </c>
      <c r="CK176" s="835">
        <f t="shared" si="104"/>
        <v>9.52</v>
      </c>
      <c r="CL176" s="835">
        <f t="shared" si="105"/>
        <v>0.20783959589586226</v>
      </c>
      <c r="CM176" s="834"/>
      <c r="CN176" s="827" t="s">
        <v>436</v>
      </c>
      <c r="CO176" s="835">
        <f>CO139+CO141</f>
        <v>0.6</v>
      </c>
      <c r="CP176" s="835">
        <f t="shared" si="106"/>
        <v>0.6</v>
      </c>
      <c r="CQ176" s="835">
        <f t="shared" si="107"/>
        <v>10.64</v>
      </c>
      <c r="CR176" s="835">
        <f t="shared" si="108"/>
        <v>0.19115801209499692</v>
      </c>
      <c r="CS176" s="834"/>
      <c r="CT176" s="827" t="s">
        <v>436</v>
      </c>
      <c r="CU176" s="835">
        <f>CU139+CU141</f>
        <v>0.6</v>
      </c>
      <c r="CV176" s="835">
        <f t="shared" si="109"/>
        <v>0.6</v>
      </c>
      <c r="CW176" s="835">
        <f t="shared" si="110"/>
        <v>8.7360000000000007</v>
      </c>
      <c r="CX176" s="835">
        <f t="shared" si="111"/>
        <v>0.13458566039213393</v>
      </c>
      <c r="CY176" s="834"/>
      <c r="CZ176" s="827" t="s">
        <v>436</v>
      </c>
      <c r="DA176" s="835">
        <f>DA139+DA141</f>
        <v>0.6</v>
      </c>
      <c r="DB176" s="835">
        <f t="shared" si="112"/>
        <v>0.6</v>
      </c>
      <c r="DC176" s="835">
        <f t="shared" si="113"/>
        <v>11.2</v>
      </c>
      <c r="DD176" s="835">
        <f t="shared" si="114"/>
        <v>0.15323705597184434</v>
      </c>
      <c r="DE176" s="834"/>
      <c r="DF176" s="827" t="s">
        <v>436</v>
      </c>
      <c r="DG176" s="835">
        <f>DG139+DG141</f>
        <v>0.6</v>
      </c>
      <c r="DH176" s="835">
        <f t="shared" si="115"/>
        <v>0.6</v>
      </c>
      <c r="DI176" s="835">
        <f t="shared" si="116"/>
        <v>9.52</v>
      </c>
      <c r="DJ176" s="835">
        <f t="shared" si="117"/>
        <v>0.11904057877240239</v>
      </c>
      <c r="DK176" s="834"/>
      <c r="DL176" s="827" t="s">
        <v>436</v>
      </c>
      <c r="DM176" s="835">
        <f>DM139+DM141</f>
        <v>0.6</v>
      </c>
      <c r="DN176" s="835">
        <f t="shared" si="118"/>
        <v>0.6</v>
      </c>
      <c r="DO176" s="835">
        <f t="shared" si="119"/>
        <v>10.64</v>
      </c>
      <c r="DP176" s="835">
        <f t="shared" si="120"/>
        <v>0.12438629727723895</v>
      </c>
      <c r="DQ176" s="834"/>
      <c r="DR176" s="827" t="s">
        <v>436</v>
      </c>
      <c r="DS176" s="835">
        <f>DS139+DS141</f>
        <v>0.6</v>
      </c>
      <c r="DT176" s="835">
        <f t="shared" si="121"/>
        <v>0.6</v>
      </c>
      <c r="DU176" s="835">
        <f t="shared" si="122"/>
        <v>8.7360000000000007</v>
      </c>
      <c r="DV176" s="835">
        <f t="shared" si="123"/>
        <v>9.7169145583227493E-2</v>
      </c>
      <c r="DW176" s="834"/>
      <c r="DX176" s="827" t="s">
        <v>436</v>
      </c>
      <c r="DY176" s="835">
        <f>DY139+DY141</f>
        <v>0.6</v>
      </c>
      <c r="DZ176" s="835">
        <f t="shared" si="124"/>
        <v>0.6</v>
      </c>
      <c r="EA176" s="835">
        <f t="shared" si="125"/>
        <v>11.2</v>
      </c>
      <c r="EB176" s="835">
        <f t="shared" si="126"/>
        <v>0.12011061577999146</v>
      </c>
      <c r="EC176" s="834"/>
      <c r="ED176" s="827" t="s">
        <v>436</v>
      </c>
      <c r="EE176" s="835">
        <f>EE139+EE141</f>
        <v>0.6</v>
      </c>
      <c r="EF176" s="835">
        <f t="shared" si="127"/>
        <v>0.6</v>
      </c>
      <c r="EG176" s="835">
        <f t="shared" si="128"/>
        <v>9.52</v>
      </c>
      <c r="EH176" s="835">
        <f t="shared" si="129"/>
        <v>9.9413873446131035E-2</v>
      </c>
      <c r="EI176" s="834"/>
      <c r="EJ176" s="827" t="s">
        <v>436</v>
      </c>
      <c r="EK176" s="835">
        <f>EK139+EK141</f>
        <v>0.6</v>
      </c>
      <c r="EL176" s="835">
        <f t="shared" si="130"/>
        <v>0.6</v>
      </c>
      <c r="EM176" s="835">
        <f t="shared" si="131"/>
        <v>10.64</v>
      </c>
      <c r="EN176" s="835">
        <f t="shared" si="132"/>
        <v>0.10898596021902957</v>
      </c>
      <c r="EO176" s="834"/>
      <c r="EP176" s="827" t="s">
        <v>436</v>
      </c>
      <c r="EQ176" s="835">
        <f>EQ139+EQ141</f>
        <v>0.6</v>
      </c>
      <c r="ER176" s="835">
        <f t="shared" si="133"/>
        <v>0.6</v>
      </c>
      <c r="ES176" s="835">
        <f t="shared" si="134"/>
        <v>8.7360000000000007</v>
      </c>
      <c r="ET176" s="835">
        <f t="shared" si="135"/>
        <v>8.8243419936064882E-2</v>
      </c>
      <c r="EU176" s="834"/>
      <c r="EV176" s="827" t="s">
        <v>436</v>
      </c>
      <c r="EW176" s="835">
        <f>EW139+EW141</f>
        <v>0.6</v>
      </c>
      <c r="EX176" s="835">
        <f t="shared" si="136"/>
        <v>0.6</v>
      </c>
      <c r="EY176" s="835">
        <f t="shared" si="137"/>
        <v>0</v>
      </c>
      <c r="EZ176" s="835">
        <f t="shared" si="138"/>
        <v>0</v>
      </c>
      <c r="FA176" s="834"/>
      <c r="FB176" s="827" t="s">
        <v>436</v>
      </c>
      <c r="FC176" s="835">
        <f>FC139+FC141</f>
        <v>0.6</v>
      </c>
      <c r="FD176" s="835">
        <f t="shared" si="139"/>
        <v>0.6</v>
      </c>
      <c r="FE176" s="835">
        <f t="shared" si="140"/>
        <v>0</v>
      </c>
      <c r="FF176" s="835">
        <f t="shared" si="141"/>
        <v>0</v>
      </c>
      <c r="FG176" s="834"/>
      <c r="FH176" s="827" t="s">
        <v>436</v>
      </c>
      <c r="FI176" s="835">
        <f>FI139+FI141</f>
        <v>0.6</v>
      </c>
      <c r="FJ176" s="835">
        <f t="shared" si="142"/>
        <v>0.6</v>
      </c>
      <c r="FK176" s="835">
        <f t="shared" si="143"/>
        <v>0</v>
      </c>
      <c r="FL176" s="835">
        <f t="shared" si="144"/>
        <v>0</v>
      </c>
      <c r="FM176" s="834"/>
      <c r="FN176" s="827" t="s">
        <v>436</v>
      </c>
      <c r="FO176" s="835">
        <f>FO139+FO141</f>
        <v>0.6</v>
      </c>
      <c r="FP176" s="835">
        <f t="shared" si="145"/>
        <v>0.6</v>
      </c>
      <c r="FQ176" s="835">
        <f t="shared" si="146"/>
        <v>0</v>
      </c>
      <c r="FR176" s="835">
        <f t="shared" si="147"/>
        <v>0</v>
      </c>
      <c r="FS176" s="834"/>
      <c r="FT176" s="827" t="s">
        <v>436</v>
      </c>
      <c r="FU176" s="835">
        <f>FU139+FU141</f>
        <v>0.6</v>
      </c>
      <c r="FV176" s="835">
        <f t="shared" si="148"/>
        <v>0.6</v>
      </c>
      <c r="FW176" s="835">
        <f t="shared" si="149"/>
        <v>0</v>
      </c>
      <c r="FX176" s="835">
        <f t="shared" si="150"/>
        <v>0</v>
      </c>
      <c r="FY176" s="834"/>
    </row>
    <row r="177" spans="1:181" x14ac:dyDescent="0.3">
      <c r="A177" s="19"/>
      <c r="B177" s="827" t="s">
        <v>435</v>
      </c>
      <c r="C177" s="835">
        <f>IF(E106&lt;0,C142+C139+C141,C139)</f>
        <v>0.3</v>
      </c>
      <c r="D177" s="835">
        <f t="shared" si="61"/>
        <v>0.3</v>
      </c>
      <c r="E177" s="835">
        <f t="shared" si="62"/>
        <v>8.2680000000000007</v>
      </c>
      <c r="F177" s="835">
        <f t="shared" si="63"/>
        <v>0</v>
      </c>
      <c r="G177" s="834"/>
      <c r="H177" s="827" t="s">
        <v>435</v>
      </c>
      <c r="I177" s="835">
        <f>IF(K106&lt;0,I142+I139+I141,I139)</f>
        <v>0.3</v>
      </c>
      <c r="J177" s="835">
        <f t="shared" si="64"/>
        <v>0.3</v>
      </c>
      <c r="K177" s="835">
        <f t="shared" si="65"/>
        <v>10.6</v>
      </c>
      <c r="L177" s="835">
        <f t="shared" si="66"/>
        <v>2.9412755520008056</v>
      </c>
      <c r="M177" s="834"/>
      <c r="N177" s="827" t="s">
        <v>435</v>
      </c>
      <c r="O177" s="835">
        <f>IF(Q106&lt;0,O142+O139+O141,O139)</f>
        <v>0.3</v>
      </c>
      <c r="P177" s="835">
        <f t="shared" si="67"/>
        <v>0.3</v>
      </c>
      <c r="Q177" s="835">
        <f t="shared" si="68"/>
        <v>9.01</v>
      </c>
      <c r="R177" s="835">
        <f t="shared" si="69"/>
        <v>3.7025051742735564</v>
      </c>
      <c r="S177" s="834"/>
      <c r="T177" s="827" t="s">
        <v>435</v>
      </c>
      <c r="U177" s="835">
        <f>IF(W106&lt;0,U142+U139+U141,U139)</f>
        <v>0.3</v>
      </c>
      <c r="V177" s="835">
        <f t="shared" si="70"/>
        <v>0.3</v>
      </c>
      <c r="W177" s="835">
        <f t="shared" si="71"/>
        <v>10.07</v>
      </c>
      <c r="X177" s="835">
        <f t="shared" si="72"/>
        <v>3.8311448201645204</v>
      </c>
      <c r="Y177" s="834"/>
      <c r="Z177" s="827" t="s">
        <v>435</v>
      </c>
      <c r="AA177" s="835">
        <f>IF(AC106&lt;0,AA142+AA139+AA141,AA139)</f>
        <v>0.3</v>
      </c>
      <c r="AB177" s="835">
        <f t="shared" si="73"/>
        <v>0.3</v>
      </c>
      <c r="AC177" s="835">
        <f t="shared" si="74"/>
        <v>8.2680000000000007</v>
      </c>
      <c r="AD177" s="835">
        <f t="shared" si="75"/>
        <v>1.6575495871439838</v>
      </c>
      <c r="AE177" s="834"/>
      <c r="AF177" s="827" t="s">
        <v>435</v>
      </c>
      <c r="AG177" s="835">
        <f>IF(AI106&lt;0,AG142+AG139+AG141,AG139)</f>
        <v>1.6</v>
      </c>
      <c r="AH177" s="835">
        <f t="shared" si="76"/>
        <v>1</v>
      </c>
      <c r="AI177" s="835">
        <f t="shared" si="77"/>
        <v>12</v>
      </c>
      <c r="AJ177" s="835">
        <f t="shared" si="78"/>
        <v>0.93659433984021434</v>
      </c>
      <c r="AK177" s="834"/>
      <c r="AL177" s="827" t="s">
        <v>435</v>
      </c>
      <c r="AM177" s="835">
        <f>IF(AO106&lt;0,AM142+AM139+AM141,AM139)</f>
        <v>1.6</v>
      </c>
      <c r="AN177" s="835">
        <f t="shared" si="79"/>
        <v>1</v>
      </c>
      <c r="AO177" s="835">
        <f t="shared" si="80"/>
        <v>10.199999999999999</v>
      </c>
      <c r="AP177" s="835">
        <f t="shared" si="81"/>
        <v>2.7287307971696162</v>
      </c>
      <c r="AQ177" s="834"/>
      <c r="AR177" s="827" t="s">
        <v>435</v>
      </c>
      <c r="AS177" s="835">
        <f>IF(AU106&lt;0,AS142+AS139+AS141,AS139)</f>
        <v>1.6</v>
      </c>
      <c r="AT177" s="835">
        <f t="shared" si="82"/>
        <v>1</v>
      </c>
      <c r="AU177" s="835">
        <f t="shared" si="83"/>
        <v>11.4</v>
      </c>
      <c r="AV177" s="835">
        <f t="shared" si="84"/>
        <v>3.9646706742211428</v>
      </c>
      <c r="AW177" s="834"/>
      <c r="AX177" s="827" t="s">
        <v>435</v>
      </c>
      <c r="AY177" s="835">
        <f>IF(BA106&lt;0,AY142+AY139+AY141,AY139)</f>
        <v>1.6</v>
      </c>
      <c r="AZ177" s="835">
        <f t="shared" si="85"/>
        <v>1</v>
      </c>
      <c r="BA177" s="835">
        <f t="shared" si="86"/>
        <v>9.36</v>
      </c>
      <c r="BB177" s="835">
        <f t="shared" si="87"/>
        <v>3.3937889666508143</v>
      </c>
      <c r="BC177" s="834"/>
      <c r="BD177" s="827" t="s">
        <v>435</v>
      </c>
      <c r="BE177" s="835">
        <f>IF(BG106&lt;0,BE142+BE139+BE141,BE139)</f>
        <v>1.6</v>
      </c>
      <c r="BF177" s="835">
        <f t="shared" si="88"/>
        <v>1</v>
      </c>
      <c r="BG177" s="835">
        <f t="shared" si="89"/>
        <v>12</v>
      </c>
      <c r="BH177" s="835">
        <f t="shared" si="90"/>
        <v>4.1276406057928003</v>
      </c>
      <c r="BI177" s="834"/>
      <c r="BJ177" s="827" t="s">
        <v>435</v>
      </c>
      <c r="BK177" s="835">
        <f>IF(BM106&lt;0,BK142+BK139+BK141,BK139)</f>
        <v>1.6</v>
      </c>
      <c r="BL177" s="835">
        <f t="shared" si="91"/>
        <v>1</v>
      </c>
      <c r="BM177" s="835">
        <f t="shared" si="92"/>
        <v>10.199999999999999</v>
      </c>
      <c r="BN177" s="835">
        <f t="shared" si="93"/>
        <v>3.1842707849651739</v>
      </c>
      <c r="BO177" s="834"/>
      <c r="BP177" s="827" t="s">
        <v>435</v>
      </c>
      <c r="BQ177" s="835">
        <f>IF(BS106&lt;0,BQ142+BQ139+BQ141,BQ139)</f>
        <v>1.6</v>
      </c>
      <c r="BR177" s="835">
        <f t="shared" si="94"/>
        <v>1</v>
      </c>
      <c r="BS177" s="835">
        <f t="shared" si="95"/>
        <v>11.4</v>
      </c>
      <c r="BT177" s="835">
        <f t="shared" si="96"/>
        <v>3.1738971861440293</v>
      </c>
      <c r="BU177" s="834"/>
      <c r="BV177" s="827" t="s">
        <v>435</v>
      </c>
      <c r="BW177" s="835">
        <f>IF(BY106&lt;0,BW142+BW139+BW141,BW139)</f>
        <v>1.6</v>
      </c>
      <c r="BX177" s="835">
        <f t="shared" si="97"/>
        <v>1</v>
      </c>
      <c r="BY177" s="835">
        <f t="shared" si="98"/>
        <v>9.36</v>
      </c>
      <c r="BZ177" s="835">
        <f t="shared" si="99"/>
        <v>2.3206002667507089</v>
      </c>
      <c r="CA177" s="834"/>
      <c r="CB177" s="827" t="s">
        <v>435</v>
      </c>
      <c r="CC177" s="835">
        <f>IF(CE106&lt;0,CC142+CC139+CC141,CC139)</f>
        <v>1.6</v>
      </c>
      <c r="CD177" s="835">
        <f t="shared" si="100"/>
        <v>1</v>
      </c>
      <c r="CE177" s="835">
        <f t="shared" si="101"/>
        <v>12</v>
      </c>
      <c r="CF177" s="835">
        <f t="shared" si="102"/>
        <v>2.6711561366894676</v>
      </c>
      <c r="CG177" s="834"/>
      <c r="CH177" s="827" t="s">
        <v>435</v>
      </c>
      <c r="CI177" s="835">
        <f>IF(CK106&lt;0,CI142+CI139+CI141,CI139)</f>
        <v>1.6</v>
      </c>
      <c r="CJ177" s="835">
        <f t="shared" si="103"/>
        <v>1</v>
      </c>
      <c r="CK177" s="835">
        <f t="shared" si="104"/>
        <v>10.199999999999999</v>
      </c>
      <c r="CL177" s="835">
        <f t="shared" si="105"/>
        <v>2.0660336982569509</v>
      </c>
      <c r="CM177" s="834"/>
      <c r="CN177" s="827" t="s">
        <v>435</v>
      </c>
      <c r="CO177" s="835">
        <f>IF(CQ106&lt;0,CO142+CO139+CO141,CO139)</f>
        <v>1.6</v>
      </c>
      <c r="CP177" s="835">
        <f t="shared" si="106"/>
        <v>1</v>
      </c>
      <c r="CQ177" s="835">
        <f t="shared" si="107"/>
        <v>11.4</v>
      </c>
      <c r="CR177" s="835">
        <f t="shared" si="108"/>
        <v>2.1338308261585968</v>
      </c>
      <c r="CS177" s="834"/>
      <c r="CT177" s="827" t="s">
        <v>435</v>
      </c>
      <c r="CU177" s="835">
        <f>IF(CW106&lt;0,CU142+CU139+CU141,CU139)</f>
        <v>1.6</v>
      </c>
      <c r="CV177" s="835">
        <f t="shared" si="109"/>
        <v>1</v>
      </c>
      <c r="CW177" s="835">
        <f t="shared" si="110"/>
        <v>9.36</v>
      </c>
      <c r="CX177" s="835">
        <f t="shared" si="111"/>
        <v>1.6438712092177161</v>
      </c>
      <c r="CY177" s="834"/>
      <c r="CZ177" s="827" t="s">
        <v>435</v>
      </c>
      <c r="DA177" s="835">
        <f>IF(DC106&lt;0,DA142+DA139+DA141,DA139)</f>
        <v>1.6</v>
      </c>
      <c r="DB177" s="835">
        <f t="shared" si="112"/>
        <v>1</v>
      </c>
      <c r="DC177" s="835">
        <f t="shared" si="113"/>
        <v>12</v>
      </c>
      <c r="DD177" s="835">
        <f t="shared" si="114"/>
        <v>2.0048445651985247</v>
      </c>
      <c r="DE177" s="834"/>
      <c r="DF177" s="827" t="s">
        <v>435</v>
      </c>
      <c r="DG177" s="835">
        <f>IF(DI106&lt;0,DG142+DG139+DG141,DG139)</f>
        <v>1.6</v>
      </c>
      <c r="DH177" s="835">
        <f t="shared" si="115"/>
        <v>1</v>
      </c>
      <c r="DI177" s="835">
        <f t="shared" si="116"/>
        <v>10.199999999999999</v>
      </c>
      <c r="DJ177" s="835">
        <f t="shared" si="117"/>
        <v>1.6400888742797401</v>
      </c>
      <c r="DK177" s="834"/>
      <c r="DL177" s="827" t="s">
        <v>435</v>
      </c>
      <c r="DM177" s="835">
        <f>IF(DO106&lt;0,DM142+DM139+DM141,DM139)</f>
        <v>1.6</v>
      </c>
      <c r="DN177" s="835">
        <f t="shared" si="118"/>
        <v>1</v>
      </c>
      <c r="DO177" s="835">
        <f t="shared" si="119"/>
        <v>11.4</v>
      </c>
      <c r="DP177" s="835">
        <f t="shared" si="120"/>
        <v>1.7809000644942972</v>
      </c>
      <c r="DQ177" s="834"/>
      <c r="DR177" s="827" t="s">
        <v>435</v>
      </c>
      <c r="DS177" s="835">
        <f>IF(DU106&lt;0,DS142+DS139+DS141,DS139)</f>
        <v>1.6</v>
      </c>
      <c r="DT177" s="835">
        <f t="shared" si="121"/>
        <v>1</v>
      </c>
      <c r="DU177" s="835">
        <f t="shared" si="122"/>
        <v>9.36</v>
      </c>
      <c r="DV177" s="835">
        <f t="shared" si="123"/>
        <v>1.4311708728894383</v>
      </c>
      <c r="DW177" s="834"/>
      <c r="DX177" s="827" t="s">
        <v>435</v>
      </c>
      <c r="DY177" s="835">
        <f>IF(EA106&lt;0,DY142+DY139+DY141,DY139)</f>
        <v>1.6</v>
      </c>
      <c r="DZ177" s="835">
        <f t="shared" si="124"/>
        <v>1</v>
      </c>
      <c r="EA177" s="835">
        <f t="shared" si="125"/>
        <v>12</v>
      </c>
      <c r="EB177" s="835">
        <f t="shared" si="126"/>
        <v>1.8060755711157326</v>
      </c>
      <c r="EC177" s="834"/>
      <c r="ED177" s="827" t="s">
        <v>435</v>
      </c>
      <c r="EE177" s="835">
        <f>IF(EG106&lt;0,EE142+EE139+EE141,EE139)</f>
        <v>1.6</v>
      </c>
      <c r="EF177" s="835">
        <f t="shared" si="127"/>
        <v>1</v>
      </c>
      <c r="EG177" s="835">
        <f t="shared" si="128"/>
        <v>10.199999999999999</v>
      </c>
      <c r="EH177" s="835">
        <f t="shared" si="129"/>
        <v>1.5175421523533617</v>
      </c>
      <c r="EI177" s="834"/>
      <c r="EJ177" s="827" t="s">
        <v>435</v>
      </c>
      <c r="EK177" s="835">
        <f>IF(EM106&lt;0,EK142+EK139+EK141,EK139)</f>
        <v>1.6</v>
      </c>
      <c r="EL177" s="835">
        <f t="shared" si="130"/>
        <v>1</v>
      </c>
      <c r="EM177" s="835">
        <f t="shared" si="131"/>
        <v>11.4</v>
      </c>
      <c r="EN177" s="835">
        <f t="shared" si="132"/>
        <v>1.6819029964450249</v>
      </c>
      <c r="EO177" s="834"/>
      <c r="EP177" s="827" t="s">
        <v>435</v>
      </c>
      <c r="EQ177" s="835">
        <f>IF(ES106&lt;0,EQ142+EQ139+EQ141,EQ139)</f>
        <v>1.6</v>
      </c>
      <c r="ER177" s="835">
        <f t="shared" si="133"/>
        <v>1</v>
      </c>
      <c r="ES177" s="835">
        <f t="shared" si="134"/>
        <v>9.36</v>
      </c>
      <c r="ET177" s="835">
        <f t="shared" si="135"/>
        <v>1.3725665834187184</v>
      </c>
      <c r="EU177" s="834"/>
      <c r="EV177" s="827" t="s">
        <v>435</v>
      </c>
      <c r="EW177" s="835">
        <f>IF(EY106&lt;0,EW142+EW139+EW141,EW139)</f>
        <v>1.6</v>
      </c>
      <c r="EX177" s="835">
        <f t="shared" si="136"/>
        <v>1</v>
      </c>
      <c r="EY177" s="835">
        <f t="shared" si="137"/>
        <v>0</v>
      </c>
      <c r="EZ177" s="835">
        <f t="shared" si="138"/>
        <v>0</v>
      </c>
      <c r="FA177" s="834"/>
      <c r="FB177" s="827" t="s">
        <v>435</v>
      </c>
      <c r="FC177" s="835">
        <f>IF(FE106&lt;0,FC142+FC139+FC141,FC139)</f>
        <v>1.6</v>
      </c>
      <c r="FD177" s="835">
        <f t="shared" si="139"/>
        <v>1</v>
      </c>
      <c r="FE177" s="835">
        <f t="shared" si="140"/>
        <v>0</v>
      </c>
      <c r="FF177" s="835">
        <f t="shared" si="141"/>
        <v>0</v>
      </c>
      <c r="FG177" s="834"/>
      <c r="FH177" s="827" t="s">
        <v>435</v>
      </c>
      <c r="FI177" s="835">
        <f>IF(FK106&lt;0,FI142+FI139+FI141,FI139)</f>
        <v>1.6</v>
      </c>
      <c r="FJ177" s="835">
        <f t="shared" si="142"/>
        <v>1</v>
      </c>
      <c r="FK177" s="835">
        <f t="shared" si="143"/>
        <v>0</v>
      </c>
      <c r="FL177" s="835">
        <f t="shared" si="144"/>
        <v>0</v>
      </c>
      <c r="FM177" s="834"/>
      <c r="FN177" s="827" t="s">
        <v>435</v>
      </c>
      <c r="FO177" s="835">
        <f>IF(FQ106&lt;0,FO142+FO139+FO141,FO139)</f>
        <v>1.6</v>
      </c>
      <c r="FP177" s="835">
        <f t="shared" si="145"/>
        <v>1</v>
      </c>
      <c r="FQ177" s="835">
        <f t="shared" si="146"/>
        <v>0</v>
      </c>
      <c r="FR177" s="835">
        <f t="shared" si="147"/>
        <v>0</v>
      </c>
      <c r="FS177" s="834"/>
      <c r="FT177" s="827" t="s">
        <v>435</v>
      </c>
      <c r="FU177" s="835">
        <f>IF(FW106&lt;0,FU142+FU139+FU141,FU139)</f>
        <v>1.6</v>
      </c>
      <c r="FV177" s="835">
        <f t="shared" si="148"/>
        <v>1</v>
      </c>
      <c r="FW177" s="835">
        <f t="shared" si="149"/>
        <v>0</v>
      </c>
      <c r="FX177" s="835">
        <f t="shared" si="150"/>
        <v>0</v>
      </c>
      <c r="FY177" s="834"/>
    </row>
    <row r="178" spans="1:181" x14ac:dyDescent="0.3">
      <c r="A178" s="19"/>
      <c r="B178" s="827" t="s">
        <v>434</v>
      </c>
      <c r="C178" s="835">
        <f>F139+F140</f>
        <v>0</v>
      </c>
      <c r="D178" s="835">
        <f t="shared" si="61"/>
        <v>0</v>
      </c>
      <c r="E178" s="835">
        <f t="shared" si="62"/>
        <v>7.8</v>
      </c>
      <c r="F178" s="835">
        <f t="shared" si="63"/>
        <v>28.158000000000001</v>
      </c>
      <c r="G178" s="834"/>
      <c r="H178" s="827" t="s">
        <v>434</v>
      </c>
      <c r="I178" s="835">
        <f>L139+L140</f>
        <v>0</v>
      </c>
      <c r="J178" s="835">
        <f t="shared" si="64"/>
        <v>0</v>
      </c>
      <c r="K178" s="835">
        <f t="shared" si="65"/>
        <v>10</v>
      </c>
      <c r="L178" s="835">
        <f t="shared" si="66"/>
        <v>22.564102121263744</v>
      </c>
      <c r="M178" s="834"/>
      <c r="N178" s="827" t="s">
        <v>434</v>
      </c>
      <c r="O178" s="835">
        <f>R139+R140</f>
        <v>0</v>
      </c>
      <c r="P178" s="835">
        <f t="shared" si="67"/>
        <v>0</v>
      </c>
      <c r="Q178" s="835">
        <f t="shared" si="68"/>
        <v>8.5</v>
      </c>
      <c r="R178" s="835">
        <f t="shared" si="69"/>
        <v>9.9504442585510287</v>
      </c>
      <c r="S178" s="834"/>
      <c r="T178" s="827" t="s">
        <v>434</v>
      </c>
      <c r="U178" s="835">
        <f>X139+X140</f>
        <v>0</v>
      </c>
      <c r="V178" s="835">
        <f t="shared" si="70"/>
        <v>0</v>
      </c>
      <c r="W178" s="835">
        <f t="shared" si="71"/>
        <v>9.5</v>
      </c>
      <c r="X178" s="835">
        <f t="shared" si="72"/>
        <v>4.1606469870262499</v>
      </c>
      <c r="Y178" s="834"/>
      <c r="Z178" s="827" t="s">
        <v>434</v>
      </c>
      <c r="AA178" s="835">
        <f>AD139+AD140</f>
        <v>0</v>
      </c>
      <c r="AB178" s="835">
        <f t="shared" si="73"/>
        <v>0</v>
      </c>
      <c r="AC178" s="835">
        <f t="shared" si="74"/>
        <v>7.8</v>
      </c>
      <c r="AD178" s="835">
        <f t="shared" si="75"/>
        <v>0.54331101984650021</v>
      </c>
      <c r="AE178" s="834"/>
      <c r="AF178" s="827" t="s">
        <v>434</v>
      </c>
      <c r="AG178" s="835">
        <f>AJ139+AJ140</f>
        <v>2.2999999999999998</v>
      </c>
      <c r="AH178" s="835">
        <f t="shared" si="76"/>
        <v>1</v>
      </c>
      <c r="AI178" s="835">
        <f t="shared" si="77"/>
        <v>12</v>
      </c>
      <c r="AJ178" s="835">
        <f t="shared" si="78"/>
        <v>0.1056330663036892</v>
      </c>
      <c r="AK178" s="834"/>
      <c r="AL178" s="827" t="s">
        <v>434</v>
      </c>
      <c r="AM178" s="835">
        <f>AP139+AP140</f>
        <v>2.2999999999999998</v>
      </c>
      <c r="AN178" s="835">
        <f t="shared" si="79"/>
        <v>1</v>
      </c>
      <c r="AO178" s="835">
        <f t="shared" si="80"/>
        <v>10.199999999999999</v>
      </c>
      <c r="AP178" s="835">
        <f t="shared" si="81"/>
        <v>1.638846207066518</v>
      </c>
      <c r="AQ178" s="834"/>
      <c r="AR178" s="827" t="s">
        <v>434</v>
      </c>
      <c r="AS178" s="835">
        <f>AV139+AV140</f>
        <v>2.2999999999999998</v>
      </c>
      <c r="AT178" s="835">
        <f t="shared" si="82"/>
        <v>1</v>
      </c>
      <c r="AU178" s="835">
        <f t="shared" si="83"/>
        <v>11.4</v>
      </c>
      <c r="AV178" s="835">
        <f t="shared" si="84"/>
        <v>4.8751630515607101</v>
      </c>
      <c r="AW178" s="834"/>
      <c r="AX178" s="827" t="s">
        <v>434</v>
      </c>
      <c r="AY178" s="835">
        <f>BB139+BB140</f>
        <v>2.2999999999999998</v>
      </c>
      <c r="AZ178" s="835">
        <f t="shared" si="85"/>
        <v>1</v>
      </c>
      <c r="BA178" s="835">
        <f t="shared" si="86"/>
        <v>9.36</v>
      </c>
      <c r="BB178" s="835">
        <f t="shared" si="87"/>
        <v>6.8551262263022377</v>
      </c>
      <c r="BC178" s="834"/>
      <c r="BD178" s="827" t="s">
        <v>434</v>
      </c>
      <c r="BE178" s="835">
        <f>BH139+BH140</f>
        <v>2.2999999999999998</v>
      </c>
      <c r="BF178" s="835">
        <f t="shared" si="88"/>
        <v>1</v>
      </c>
      <c r="BG178" s="835">
        <f t="shared" si="89"/>
        <v>12</v>
      </c>
      <c r="BH178" s="835">
        <f t="shared" si="90"/>
        <v>12.302923277529411</v>
      </c>
      <c r="BI178" s="834"/>
      <c r="BJ178" s="827" t="s">
        <v>434</v>
      </c>
      <c r="BK178" s="835">
        <f>BN139+BN140</f>
        <v>2.2999999999999998</v>
      </c>
      <c r="BL178" s="835">
        <f t="shared" si="91"/>
        <v>1</v>
      </c>
      <c r="BM178" s="835">
        <f t="shared" si="92"/>
        <v>10.199999999999999</v>
      </c>
      <c r="BN178" s="835">
        <f t="shared" si="93"/>
        <v>13.065297629412647</v>
      </c>
      <c r="BO178" s="834"/>
      <c r="BP178" s="827" t="s">
        <v>434</v>
      </c>
      <c r="BQ178" s="835">
        <f>BT139+BT140</f>
        <v>2.2999999999999998</v>
      </c>
      <c r="BR178" s="835">
        <f t="shared" si="94"/>
        <v>1</v>
      </c>
      <c r="BS178" s="835">
        <f t="shared" si="95"/>
        <v>11.4</v>
      </c>
      <c r="BT178" s="835">
        <f t="shared" si="96"/>
        <v>16.996866235208874</v>
      </c>
      <c r="BU178" s="834"/>
      <c r="BV178" s="827" t="s">
        <v>434</v>
      </c>
      <c r="BW178" s="835">
        <f>BZ139+BZ140</f>
        <v>2.2999999999999998</v>
      </c>
      <c r="BX178" s="835">
        <f t="shared" si="97"/>
        <v>1</v>
      </c>
      <c r="BY178" s="835">
        <f t="shared" si="98"/>
        <v>9.36</v>
      </c>
      <c r="BZ178" s="835">
        <f t="shared" si="99"/>
        <v>15.506035735923703</v>
      </c>
      <c r="CA178" s="834"/>
      <c r="CB178" s="827" t="s">
        <v>434</v>
      </c>
      <c r="CC178" s="835">
        <f>CF139+CF140</f>
        <v>2.2999999999999998</v>
      </c>
      <c r="CD178" s="835">
        <f t="shared" si="100"/>
        <v>1</v>
      </c>
      <c r="CE178" s="835">
        <f t="shared" si="101"/>
        <v>12</v>
      </c>
      <c r="CF178" s="835">
        <f t="shared" si="102"/>
        <v>21.404284558786888</v>
      </c>
      <c r="CG178" s="834"/>
      <c r="CH178" s="827" t="s">
        <v>434</v>
      </c>
      <c r="CI178" s="835">
        <f>CL139+CL140</f>
        <v>2.2999999999999998</v>
      </c>
      <c r="CJ178" s="835">
        <f t="shared" si="103"/>
        <v>1</v>
      </c>
      <c r="CK178" s="835">
        <f t="shared" si="104"/>
        <v>10.199999999999999</v>
      </c>
      <c r="CL178" s="835">
        <f t="shared" si="105"/>
        <v>19.168286368496162</v>
      </c>
      <c r="CM178" s="834"/>
      <c r="CN178" s="827" t="s">
        <v>434</v>
      </c>
      <c r="CO178" s="835">
        <f>CR139+CR140</f>
        <v>2.2999999999999998</v>
      </c>
      <c r="CP178" s="835">
        <f t="shared" si="106"/>
        <v>1</v>
      </c>
      <c r="CQ178" s="835">
        <f t="shared" si="107"/>
        <v>11.4</v>
      </c>
      <c r="CR178" s="835">
        <f t="shared" si="108"/>
        <v>22.231268337186581</v>
      </c>
      <c r="CS178" s="834"/>
      <c r="CT178" s="827" t="s">
        <v>434</v>
      </c>
      <c r="CU178" s="835">
        <f>CX139+CX140</f>
        <v>2.2999999999999998</v>
      </c>
      <c r="CV178" s="835">
        <f t="shared" si="109"/>
        <v>1</v>
      </c>
      <c r="CW178" s="835">
        <f t="shared" si="110"/>
        <v>9.36</v>
      </c>
      <c r="CX178" s="835">
        <f t="shared" si="111"/>
        <v>18.740171686789893</v>
      </c>
      <c r="CY178" s="834"/>
      <c r="CZ178" s="827" t="s">
        <v>434</v>
      </c>
      <c r="DA178" s="835">
        <f>DD139+DD140</f>
        <v>2.2999999999999998</v>
      </c>
      <c r="DB178" s="835">
        <f t="shared" si="112"/>
        <v>1</v>
      </c>
      <c r="DC178" s="835">
        <f t="shared" si="113"/>
        <v>12</v>
      </c>
      <c r="DD178" s="835">
        <f t="shared" si="114"/>
        <v>24.481295280963955</v>
      </c>
      <c r="DE178" s="834"/>
      <c r="DF178" s="827" t="s">
        <v>434</v>
      </c>
      <c r="DG178" s="835">
        <f>DJ139+DJ140</f>
        <v>2.2999999999999998</v>
      </c>
      <c r="DH178" s="835">
        <f t="shared" si="115"/>
        <v>1</v>
      </c>
      <c r="DI178" s="835">
        <f t="shared" si="116"/>
        <v>10.199999999999999</v>
      </c>
      <c r="DJ178" s="835">
        <f t="shared" si="117"/>
        <v>21.089996708605327</v>
      </c>
      <c r="DK178" s="834"/>
      <c r="DL178" s="827" t="s">
        <v>434</v>
      </c>
      <c r="DM178" s="835">
        <f>DP139+DP140</f>
        <v>2.2999999999999998</v>
      </c>
      <c r="DN178" s="835">
        <f t="shared" si="118"/>
        <v>1</v>
      </c>
      <c r="DO178" s="835">
        <f t="shared" si="119"/>
        <v>11.4</v>
      </c>
      <c r="DP178" s="835">
        <f t="shared" si="120"/>
        <v>23.7981575827196</v>
      </c>
      <c r="DQ178" s="834"/>
      <c r="DR178" s="827" t="s">
        <v>434</v>
      </c>
      <c r="DS178" s="835">
        <f>DV139+DV140</f>
        <v>2.2999999999999998</v>
      </c>
      <c r="DT178" s="835">
        <f t="shared" si="121"/>
        <v>1</v>
      </c>
      <c r="DU178" s="835">
        <f t="shared" si="122"/>
        <v>9.36</v>
      </c>
      <c r="DV178" s="835">
        <f t="shared" si="123"/>
        <v>19.673941264368711</v>
      </c>
      <c r="DW178" s="834"/>
      <c r="DX178" s="827" t="s">
        <v>434</v>
      </c>
      <c r="DY178" s="835">
        <f>EB139+EB140</f>
        <v>2.2999999999999998</v>
      </c>
      <c r="DZ178" s="835">
        <f t="shared" si="124"/>
        <v>1</v>
      </c>
      <c r="EA178" s="835">
        <f t="shared" si="125"/>
        <v>12</v>
      </c>
      <c r="EB178" s="835">
        <f t="shared" si="126"/>
        <v>25.347038235589299</v>
      </c>
      <c r="EC178" s="834"/>
      <c r="ED178" s="827" t="s">
        <v>434</v>
      </c>
      <c r="EE178" s="835">
        <f>EH139+EH140</f>
        <v>2.2999999999999998</v>
      </c>
      <c r="EF178" s="835">
        <f t="shared" si="127"/>
        <v>1</v>
      </c>
      <c r="EG178" s="835">
        <f t="shared" si="128"/>
        <v>10.199999999999999</v>
      </c>
      <c r="EH178" s="835">
        <f t="shared" si="129"/>
        <v>21.620777503681893</v>
      </c>
      <c r="EI178" s="834"/>
      <c r="EJ178" s="827" t="s">
        <v>434</v>
      </c>
      <c r="EK178" s="835">
        <f>EN139+EN140</f>
        <v>2.2999999999999998</v>
      </c>
      <c r="EL178" s="835">
        <f t="shared" si="130"/>
        <v>1</v>
      </c>
      <c r="EM178" s="835">
        <f t="shared" si="131"/>
        <v>11.4</v>
      </c>
      <c r="EN178" s="835">
        <f t="shared" si="132"/>
        <v>24.225241228454195</v>
      </c>
      <c r="EO178" s="834"/>
      <c r="EP178" s="827" t="s">
        <v>434</v>
      </c>
      <c r="EQ178" s="835">
        <f>ET139+ET140</f>
        <v>2.2999999999999998</v>
      </c>
      <c r="ER178" s="835">
        <f t="shared" si="133"/>
        <v>1</v>
      </c>
      <c r="ES178" s="835">
        <f t="shared" si="134"/>
        <v>9.36</v>
      </c>
      <c r="ET178" s="835">
        <f t="shared" si="135"/>
        <v>19.926053320808808</v>
      </c>
      <c r="EU178" s="834"/>
      <c r="EV178" s="827" t="s">
        <v>434</v>
      </c>
      <c r="EW178" s="835">
        <f>EZ139+EZ140</f>
        <v>2.2999999999999998</v>
      </c>
      <c r="EX178" s="835">
        <f t="shared" si="136"/>
        <v>1</v>
      </c>
      <c r="EY178" s="835">
        <f t="shared" si="137"/>
        <v>0</v>
      </c>
      <c r="EZ178" s="835">
        <f t="shared" si="138"/>
        <v>0</v>
      </c>
      <c r="FA178" s="834"/>
      <c r="FB178" s="827" t="s">
        <v>434</v>
      </c>
      <c r="FC178" s="835">
        <f>FF139+FF140</f>
        <v>2.2999999999999998</v>
      </c>
      <c r="FD178" s="835">
        <f t="shared" si="139"/>
        <v>1</v>
      </c>
      <c r="FE178" s="835">
        <f t="shared" si="140"/>
        <v>0</v>
      </c>
      <c r="FF178" s="835">
        <f t="shared" si="141"/>
        <v>0</v>
      </c>
      <c r="FG178" s="834"/>
      <c r="FH178" s="827" t="s">
        <v>434</v>
      </c>
      <c r="FI178" s="835">
        <f>FL139+FL140</f>
        <v>2.2999999999999998</v>
      </c>
      <c r="FJ178" s="835">
        <f t="shared" si="142"/>
        <v>1</v>
      </c>
      <c r="FK178" s="835">
        <f t="shared" si="143"/>
        <v>0</v>
      </c>
      <c r="FL178" s="835">
        <f t="shared" si="144"/>
        <v>0</v>
      </c>
      <c r="FM178" s="834"/>
      <c r="FN178" s="827" t="s">
        <v>434</v>
      </c>
      <c r="FO178" s="835">
        <f>FR139+FR140</f>
        <v>2.2999999999999998</v>
      </c>
      <c r="FP178" s="835">
        <f t="shared" si="145"/>
        <v>1</v>
      </c>
      <c r="FQ178" s="835">
        <f t="shared" si="146"/>
        <v>0</v>
      </c>
      <c r="FR178" s="835">
        <f t="shared" si="147"/>
        <v>0</v>
      </c>
      <c r="FS178" s="834"/>
      <c r="FT178" s="827" t="s">
        <v>434</v>
      </c>
      <c r="FU178" s="835">
        <f>FX139+FX140</f>
        <v>2.2999999999999998</v>
      </c>
      <c r="FV178" s="835">
        <f t="shared" si="148"/>
        <v>1</v>
      </c>
      <c r="FW178" s="835">
        <f t="shared" si="149"/>
        <v>0</v>
      </c>
      <c r="FX178" s="835">
        <f t="shared" si="150"/>
        <v>0</v>
      </c>
      <c r="FY178" s="834"/>
    </row>
    <row r="179" spans="1:181" ht="15" thickBot="1" x14ac:dyDescent="0.35">
      <c r="A179" s="19"/>
      <c r="B179" s="826"/>
      <c r="C179" s="833"/>
      <c r="D179" s="833"/>
      <c r="E179" s="833"/>
      <c r="F179" s="833"/>
      <c r="G179" s="832"/>
      <c r="H179" s="826"/>
      <c r="I179" s="833"/>
      <c r="J179" s="833"/>
      <c r="K179" s="833"/>
      <c r="L179" s="833"/>
      <c r="M179" s="832"/>
      <c r="N179" s="826"/>
      <c r="O179" s="833"/>
      <c r="P179" s="833"/>
      <c r="Q179" s="833"/>
      <c r="R179" s="833"/>
      <c r="S179" s="832"/>
      <c r="T179" s="826"/>
      <c r="U179" s="833"/>
      <c r="V179" s="833"/>
      <c r="W179" s="833"/>
      <c r="X179" s="833"/>
      <c r="Y179" s="832"/>
      <c r="Z179" s="826"/>
      <c r="AA179" s="833"/>
      <c r="AB179" s="833"/>
      <c r="AC179" s="833"/>
      <c r="AD179" s="833"/>
      <c r="AE179" s="832"/>
      <c r="AF179" s="826"/>
      <c r="AG179" s="833"/>
      <c r="AH179" s="833"/>
      <c r="AI179" s="833"/>
      <c r="AJ179" s="833"/>
      <c r="AK179" s="832"/>
      <c r="AL179" s="826"/>
      <c r="AM179" s="833"/>
      <c r="AN179" s="833"/>
      <c r="AO179" s="833"/>
      <c r="AP179" s="833"/>
      <c r="AQ179" s="832"/>
      <c r="AR179" s="826"/>
      <c r="AS179" s="833"/>
      <c r="AT179" s="833"/>
      <c r="AU179" s="833"/>
      <c r="AV179" s="833"/>
      <c r="AW179" s="832"/>
      <c r="AX179" s="826"/>
      <c r="AY179" s="833"/>
      <c r="AZ179" s="833"/>
      <c r="BA179" s="833"/>
      <c r="BB179" s="833"/>
      <c r="BC179" s="832"/>
      <c r="BD179" s="826"/>
      <c r="BE179" s="833"/>
      <c r="BF179" s="833"/>
      <c r="BG179" s="833"/>
      <c r="BH179" s="833"/>
      <c r="BI179" s="832"/>
      <c r="BJ179" s="826"/>
      <c r="BK179" s="833"/>
      <c r="BL179" s="833"/>
      <c r="BM179" s="833"/>
      <c r="BN179" s="833"/>
      <c r="BO179" s="832"/>
      <c r="BP179" s="826"/>
      <c r="BQ179" s="833"/>
      <c r="BR179" s="833"/>
      <c r="BS179" s="833"/>
      <c r="BT179" s="833"/>
      <c r="BU179" s="832"/>
      <c r="BV179" s="826"/>
      <c r="BW179" s="833"/>
      <c r="BX179" s="833"/>
      <c r="BY179" s="833"/>
      <c r="BZ179" s="833"/>
      <c r="CA179" s="832"/>
      <c r="CB179" s="826"/>
      <c r="CC179" s="833"/>
      <c r="CD179" s="833"/>
      <c r="CE179" s="833"/>
      <c r="CF179" s="833"/>
      <c r="CG179" s="832"/>
      <c r="CH179" s="826"/>
      <c r="CI179" s="833"/>
      <c r="CJ179" s="833"/>
      <c r="CK179" s="833"/>
      <c r="CL179" s="833"/>
      <c r="CM179" s="832"/>
      <c r="CN179" s="826"/>
      <c r="CO179" s="833"/>
      <c r="CP179" s="833"/>
      <c r="CQ179" s="833"/>
      <c r="CR179" s="833"/>
      <c r="CS179" s="832"/>
      <c r="CT179" s="826"/>
      <c r="CU179" s="833"/>
      <c r="CV179" s="833"/>
      <c r="CW179" s="833"/>
      <c r="CX179" s="833"/>
      <c r="CY179" s="832"/>
      <c r="CZ179" s="826"/>
      <c r="DA179" s="833"/>
      <c r="DB179" s="833"/>
      <c r="DC179" s="833"/>
      <c r="DD179" s="833"/>
      <c r="DE179" s="832"/>
      <c r="DF179" s="826"/>
      <c r="DG179" s="833"/>
      <c r="DH179" s="833"/>
      <c r="DI179" s="833"/>
      <c r="DJ179" s="833"/>
      <c r="DK179" s="832"/>
      <c r="DL179" s="826"/>
      <c r="DM179" s="833"/>
      <c r="DN179" s="833"/>
      <c r="DO179" s="833"/>
      <c r="DP179" s="833"/>
      <c r="DQ179" s="832"/>
      <c r="DR179" s="826"/>
      <c r="DS179" s="833"/>
      <c r="DT179" s="833"/>
      <c r="DU179" s="833"/>
      <c r="DV179" s="833"/>
      <c r="DW179" s="832"/>
      <c r="DX179" s="826"/>
      <c r="DY179" s="833"/>
      <c r="DZ179" s="833"/>
      <c r="EA179" s="833"/>
      <c r="EB179" s="833"/>
      <c r="EC179" s="832"/>
      <c r="ED179" s="826"/>
      <c r="EE179" s="833"/>
      <c r="EF179" s="833"/>
      <c r="EG179" s="833"/>
      <c r="EH179" s="833"/>
      <c r="EI179" s="832"/>
      <c r="EJ179" s="826"/>
      <c r="EK179" s="833"/>
      <c r="EL179" s="833"/>
      <c r="EM179" s="833"/>
      <c r="EN179" s="833"/>
      <c r="EO179" s="832"/>
      <c r="EP179" s="826"/>
      <c r="EQ179" s="833"/>
      <c r="ER179" s="833"/>
      <c r="ES179" s="833"/>
      <c r="ET179" s="833"/>
      <c r="EU179" s="832"/>
      <c r="EV179" s="826"/>
      <c r="EW179" s="833"/>
      <c r="EX179" s="833"/>
      <c r="EY179" s="833"/>
      <c r="EZ179" s="833"/>
      <c r="FA179" s="832"/>
      <c r="FB179" s="826"/>
      <c r="FC179" s="833"/>
      <c r="FD179" s="833"/>
      <c r="FE179" s="833"/>
      <c r="FF179" s="833"/>
      <c r="FG179" s="832"/>
      <c r="FH179" s="826"/>
      <c r="FI179" s="833"/>
      <c r="FJ179" s="833"/>
      <c r="FK179" s="833"/>
      <c r="FL179" s="833"/>
      <c r="FM179" s="832"/>
      <c r="FN179" s="826"/>
      <c r="FO179" s="833"/>
      <c r="FP179" s="833"/>
      <c r="FQ179" s="833"/>
      <c r="FR179" s="833"/>
      <c r="FS179" s="832"/>
      <c r="FT179" s="826"/>
      <c r="FU179" s="833"/>
      <c r="FV179" s="833"/>
      <c r="FW179" s="833"/>
      <c r="FX179" s="833"/>
      <c r="FY179" s="832"/>
    </row>
    <row r="180" spans="1:181" ht="15" thickBot="1" x14ac:dyDescent="0.35">
      <c r="A180" s="19"/>
      <c r="B180" s="682"/>
      <c r="C180" s="682"/>
      <c r="D180" s="682"/>
      <c r="E180" s="682" t="s">
        <v>18</v>
      </c>
      <c r="F180" s="682">
        <f>SUM(F146:F178)</f>
        <v>28.158000000000001</v>
      </c>
      <c r="G180" s="477"/>
      <c r="H180" s="682"/>
      <c r="I180" s="682"/>
      <c r="J180" s="682"/>
      <c r="K180" s="682" t="s">
        <v>18</v>
      </c>
      <c r="L180" s="682">
        <f>SUM(L146:L178)</f>
        <v>37.406101309693376</v>
      </c>
      <c r="M180" s="477"/>
      <c r="N180" s="682"/>
      <c r="O180" s="682"/>
      <c r="P180" s="682"/>
      <c r="Q180" s="682" t="s">
        <v>18</v>
      </c>
      <c r="R180" s="682">
        <f>SUM(R146:R178)</f>
        <v>32.797096028841793</v>
      </c>
      <c r="S180" s="477"/>
      <c r="T180" s="682"/>
      <c r="U180" s="682"/>
      <c r="V180" s="682"/>
      <c r="W180" s="682" t="s">
        <v>18</v>
      </c>
      <c r="X180" s="682">
        <f>SUM(X146:X178)</f>
        <v>38.058496509455125</v>
      </c>
      <c r="Y180" s="477"/>
      <c r="Z180" s="682"/>
      <c r="AA180" s="682"/>
      <c r="AB180" s="682"/>
      <c r="AC180" s="682" t="s">
        <v>18</v>
      </c>
      <c r="AD180" s="682">
        <f>SUM(AD146:AD178)</f>
        <v>31.425002051845652</v>
      </c>
      <c r="AE180" s="477"/>
      <c r="AF180" s="682"/>
      <c r="AG180" s="682"/>
      <c r="AH180" s="682"/>
      <c r="AI180" s="682" t="s">
        <v>18</v>
      </c>
      <c r="AJ180" s="682">
        <f>SUM(AJ146:AJ178)</f>
        <v>40.642222298228468</v>
      </c>
      <c r="AK180" s="477"/>
      <c r="AL180" s="682"/>
      <c r="AM180" s="682"/>
      <c r="AN180" s="682"/>
      <c r="AO180" s="682" t="s">
        <v>18</v>
      </c>
      <c r="AP180" s="682">
        <f>SUM(AP146:AP178)</f>
        <v>34.441676331352937</v>
      </c>
      <c r="AQ180" s="477"/>
      <c r="AR180" s="682"/>
      <c r="AS180" s="682"/>
      <c r="AT180" s="682"/>
      <c r="AU180" s="682" t="s">
        <v>18</v>
      </c>
      <c r="AV180" s="682">
        <f>SUM(AV146:AV178)</f>
        <v>39.355898186486037</v>
      </c>
      <c r="AW180" s="477"/>
      <c r="AX180" s="682"/>
      <c r="AY180" s="682"/>
      <c r="AZ180" s="682"/>
      <c r="BA180" s="682" t="s">
        <v>18</v>
      </c>
      <c r="BB180" s="682">
        <f>SUM(BB146:BB178)</f>
        <v>31.404268912404319</v>
      </c>
      <c r="BC180" s="477"/>
      <c r="BD180" s="682"/>
      <c r="BE180" s="682"/>
      <c r="BF180" s="682"/>
      <c r="BG180" s="682" t="s">
        <v>18</v>
      </c>
      <c r="BH180" s="682">
        <f>SUM(BH146:BH178)</f>
        <v>40.15204880638759</v>
      </c>
      <c r="BI180" s="477"/>
      <c r="BJ180" s="682"/>
      <c r="BK180" s="682"/>
      <c r="BL180" s="682"/>
      <c r="BM180" s="682" t="s">
        <v>18</v>
      </c>
      <c r="BN180" s="682">
        <f>SUM(BN146:BN178)</f>
        <v>34.052091589238351</v>
      </c>
      <c r="BO180" s="477"/>
      <c r="BP180" s="682"/>
      <c r="BQ180" s="682"/>
      <c r="BR180" s="682"/>
      <c r="BS180" s="682" t="s">
        <v>18</v>
      </c>
      <c r="BT180" s="682">
        <f>SUM(BT146:BT178)</f>
        <v>39.196955702230511</v>
      </c>
      <c r="BU180" s="477"/>
      <c r="BV180" s="682"/>
      <c r="BW180" s="682"/>
      <c r="BX180" s="682"/>
      <c r="BY180" s="682" t="s">
        <v>18</v>
      </c>
      <c r="BZ180" s="682">
        <f>SUM(BZ146:BZ178)</f>
        <v>31.148274368078965</v>
      </c>
      <c r="CA180" s="477"/>
      <c r="CB180" s="682"/>
      <c r="CC180" s="682"/>
      <c r="CD180" s="682"/>
      <c r="CE180" s="682" t="s">
        <v>18</v>
      </c>
      <c r="CF180" s="682">
        <f>SUM(CF146:CF178)</f>
        <v>39.891719575005389</v>
      </c>
      <c r="CG180" s="477"/>
      <c r="CH180" s="682"/>
      <c r="CI180" s="682"/>
      <c r="CJ180" s="682"/>
      <c r="CK180" s="682" t="s">
        <v>18</v>
      </c>
      <c r="CL180" s="682">
        <f>SUM(CL146:CL178)</f>
        <v>33.881415356738998</v>
      </c>
      <c r="CM180" s="477"/>
      <c r="CN180" s="682"/>
      <c r="CO180" s="682"/>
      <c r="CP180" s="682"/>
      <c r="CQ180" s="682" t="s">
        <v>18</v>
      </c>
      <c r="CR180" s="682">
        <f>SUM(CR146:CR178)</f>
        <v>39.120644193412986</v>
      </c>
      <c r="CS180" s="477"/>
      <c r="CT180" s="682"/>
      <c r="CU180" s="682"/>
      <c r="CV180" s="682"/>
      <c r="CW180" s="682" t="s">
        <v>18</v>
      </c>
      <c r="CX180" s="682">
        <f>SUM(CX146:CX178)</f>
        <v>31.060140185514328</v>
      </c>
      <c r="CY180" s="477"/>
      <c r="CZ180" s="682"/>
      <c r="DA180" s="682"/>
      <c r="DB180" s="682"/>
      <c r="DC180" s="682" t="s">
        <v>18</v>
      </c>
      <c r="DD180" s="682">
        <f>SUM(DD146:DD178)</f>
        <v>39.808484289205282</v>
      </c>
      <c r="DE180" s="477"/>
      <c r="DF180" s="682"/>
      <c r="DG180" s="682"/>
      <c r="DH180" s="682"/>
      <c r="DI180" s="682" t="s">
        <v>18</v>
      </c>
      <c r="DJ180" s="682">
        <f>SUM(DJ146:DJ178)</f>
        <v>33.829701199196165</v>
      </c>
      <c r="DK180" s="477"/>
      <c r="DL180" s="682"/>
      <c r="DM180" s="682"/>
      <c r="DN180" s="682"/>
      <c r="DO180" s="682" t="s">
        <v>18</v>
      </c>
      <c r="DP180" s="682">
        <f>SUM(DP146:DP178)</f>
        <v>39.097343704141139</v>
      </c>
      <c r="DQ180" s="477"/>
      <c r="DR180" s="682"/>
      <c r="DS180" s="682"/>
      <c r="DT180" s="682"/>
      <c r="DU180" s="682" t="s">
        <v>18</v>
      </c>
      <c r="DV180" s="682">
        <f>SUM(DV146:DV178)</f>
        <v>31.035169449601803</v>
      </c>
      <c r="DW180" s="477"/>
      <c r="DX180" s="682"/>
      <c r="DY180" s="682"/>
      <c r="DZ180" s="682"/>
      <c r="EA180" s="682" t="s">
        <v>18</v>
      </c>
      <c r="EB180" s="682">
        <f>SUM(EB146:EB178)</f>
        <v>39.78537568486896</v>
      </c>
      <c r="EC180" s="477"/>
      <c r="ED180" s="682"/>
      <c r="EE180" s="682"/>
      <c r="EF180" s="682"/>
      <c r="EG180" s="682" t="s">
        <v>18</v>
      </c>
      <c r="EH180" s="682">
        <f>SUM(EH146:EH178)</f>
        <v>33.815552240018576</v>
      </c>
      <c r="EI180" s="477"/>
      <c r="EJ180" s="682"/>
      <c r="EK180" s="682"/>
      <c r="EL180" s="682"/>
      <c r="EM180" s="682" t="s">
        <v>18</v>
      </c>
      <c r="EN180" s="682">
        <f>SUM(EN146:EN178)</f>
        <v>39.090961976099599</v>
      </c>
      <c r="EO180" s="477"/>
      <c r="EP180" s="682"/>
      <c r="EQ180" s="682"/>
      <c r="ER180" s="682"/>
      <c r="ES180" s="682" t="s">
        <v>18</v>
      </c>
      <c r="ET180" s="682">
        <f>SUM(ET146:ET178)</f>
        <v>31.028459825655162</v>
      </c>
      <c r="EU180" s="477"/>
      <c r="EV180" s="682"/>
      <c r="EW180" s="682"/>
      <c r="EX180" s="682"/>
      <c r="EY180" s="682" t="s">
        <v>18</v>
      </c>
      <c r="EZ180" s="682">
        <f>SUM(EZ146:EZ178)</f>
        <v>0</v>
      </c>
      <c r="FA180" s="477"/>
      <c r="FB180" s="682"/>
      <c r="FC180" s="682"/>
      <c r="FD180" s="682"/>
      <c r="FE180" s="682" t="s">
        <v>18</v>
      </c>
      <c r="FF180" s="682">
        <f>SUM(FF146:FF178)</f>
        <v>0</v>
      </c>
      <c r="FG180" s="477"/>
      <c r="FH180" s="682"/>
      <c r="FI180" s="682"/>
      <c r="FJ180" s="682"/>
      <c r="FK180" s="682" t="s">
        <v>18</v>
      </c>
      <c r="FL180" s="682">
        <f>SUM(FL146:FL178)</f>
        <v>0</v>
      </c>
      <c r="FM180" s="477"/>
      <c r="FN180" s="682"/>
      <c r="FO180" s="682"/>
      <c r="FP180" s="682"/>
      <c r="FQ180" s="682" t="s">
        <v>18</v>
      </c>
      <c r="FR180" s="682">
        <f>SUM(FR146:FR178)</f>
        <v>0</v>
      </c>
      <c r="FS180" s="477"/>
      <c r="FT180" s="682"/>
      <c r="FU180" s="682"/>
      <c r="FV180" s="682"/>
      <c r="FW180" s="682" t="s">
        <v>18</v>
      </c>
      <c r="FX180" s="682">
        <f>SUM(FX146:FX178)</f>
        <v>0</v>
      </c>
      <c r="FY180" s="477"/>
    </row>
    <row r="181" spans="1:181" x14ac:dyDescent="0.3">
      <c r="B181" s="1388">
        <v>1</v>
      </c>
      <c r="C181" s="1388"/>
      <c r="D181" s="1388"/>
      <c r="E181" s="1388"/>
      <c r="F181" s="1388"/>
      <c r="G181" s="1388"/>
      <c r="H181" s="1388">
        <v>2</v>
      </c>
      <c r="I181" s="1388"/>
      <c r="J181" s="1388"/>
      <c r="K181" s="1388"/>
      <c r="L181" s="1388"/>
      <c r="M181" s="1388"/>
      <c r="N181" s="1388">
        <v>3</v>
      </c>
      <c r="O181" s="1388"/>
      <c r="P181" s="1388"/>
      <c r="Q181" s="1388"/>
      <c r="R181" s="1388"/>
      <c r="S181" s="1388"/>
      <c r="T181" s="1388">
        <v>4</v>
      </c>
      <c r="U181" s="1388"/>
      <c r="V181" s="1388"/>
      <c r="W181" s="1388"/>
      <c r="X181" s="1388"/>
      <c r="Y181" s="1388"/>
      <c r="Z181" s="1388">
        <v>5</v>
      </c>
      <c r="AA181" s="1388"/>
      <c r="AB181" s="1388"/>
      <c r="AC181" s="1388"/>
      <c r="AD181" s="1388"/>
      <c r="AE181" s="1388"/>
      <c r="AF181" s="1388">
        <v>6</v>
      </c>
      <c r="AG181" s="1388"/>
      <c r="AH181" s="1388"/>
      <c r="AI181" s="1388"/>
      <c r="AJ181" s="1388"/>
      <c r="AK181" s="1388"/>
      <c r="AL181" s="1388">
        <v>7</v>
      </c>
      <c r="AM181" s="1388"/>
      <c r="AN181" s="1388"/>
      <c r="AO181" s="1388"/>
      <c r="AP181" s="1388"/>
      <c r="AQ181" s="1388"/>
      <c r="AR181" s="1388">
        <v>8</v>
      </c>
      <c r="AS181" s="1388"/>
      <c r="AT181" s="1388"/>
      <c r="AU181" s="1388"/>
      <c r="AV181" s="1388"/>
      <c r="AW181" s="1388"/>
      <c r="AX181" s="1388">
        <v>9</v>
      </c>
      <c r="AY181" s="1388"/>
      <c r="AZ181" s="1388"/>
      <c r="BA181" s="1388"/>
      <c r="BB181" s="1388"/>
      <c r="BC181" s="1388"/>
      <c r="BD181" s="1388">
        <v>10</v>
      </c>
      <c r="BE181" s="1388"/>
      <c r="BF181" s="1388"/>
      <c r="BG181" s="1388"/>
      <c r="BH181" s="1388"/>
      <c r="BI181" s="1388"/>
      <c r="BJ181" s="1388">
        <v>11</v>
      </c>
      <c r="BK181" s="1388"/>
      <c r="BL181" s="1388"/>
      <c r="BM181" s="1388"/>
      <c r="BN181" s="1388"/>
      <c r="BO181" s="1388"/>
      <c r="BP181" s="1388">
        <v>12</v>
      </c>
      <c r="BQ181" s="1388"/>
      <c r="BR181" s="1388"/>
      <c r="BS181" s="1388"/>
      <c r="BT181" s="1388"/>
      <c r="BU181" s="1388"/>
      <c r="BV181" s="1388">
        <v>13</v>
      </c>
      <c r="BW181" s="1388"/>
      <c r="BX181" s="1388"/>
      <c r="BY181" s="1388"/>
      <c r="BZ181" s="1388"/>
      <c r="CA181" s="1388"/>
      <c r="CB181" s="1388">
        <v>14</v>
      </c>
      <c r="CC181" s="1388"/>
      <c r="CD181" s="1388"/>
      <c r="CE181" s="1388"/>
      <c r="CF181" s="1388"/>
      <c r="CG181" s="1388"/>
      <c r="CH181" s="1388">
        <v>15</v>
      </c>
      <c r="CI181" s="1388"/>
      <c r="CJ181" s="1388"/>
      <c r="CK181" s="1388"/>
      <c r="CL181" s="1388"/>
      <c r="CM181" s="1388"/>
      <c r="CN181" s="1388">
        <v>16</v>
      </c>
      <c r="CO181" s="1388"/>
      <c r="CP181" s="1388"/>
      <c r="CQ181" s="1388"/>
      <c r="CR181" s="1388"/>
      <c r="CS181" s="1388"/>
      <c r="CT181" s="1388">
        <v>17</v>
      </c>
      <c r="CU181" s="1388"/>
      <c r="CV181" s="1388"/>
      <c r="CW181" s="1388"/>
      <c r="CX181" s="1388"/>
      <c r="CY181" s="1388"/>
      <c r="CZ181" s="1388">
        <v>18</v>
      </c>
      <c r="DA181" s="1388"/>
      <c r="DB181" s="1388"/>
      <c r="DC181" s="1388"/>
      <c r="DD181" s="1388"/>
      <c r="DE181" s="1388"/>
      <c r="DF181" s="1388">
        <v>19</v>
      </c>
      <c r="DG181" s="1388"/>
      <c r="DH181" s="1388"/>
      <c r="DI181" s="1388"/>
      <c r="DJ181" s="1388"/>
      <c r="DK181" s="1388"/>
      <c r="DL181" s="1388">
        <v>20</v>
      </c>
      <c r="DM181" s="1388"/>
      <c r="DN181" s="1388"/>
      <c r="DO181" s="1388"/>
      <c r="DP181" s="1388"/>
      <c r="DQ181" s="1388"/>
      <c r="DR181" s="1388">
        <v>21</v>
      </c>
      <c r="DS181" s="1388"/>
      <c r="DT181" s="1388"/>
      <c r="DU181" s="1388"/>
      <c r="DV181" s="1388"/>
      <c r="DW181" s="1388"/>
      <c r="DX181" s="1388">
        <v>22</v>
      </c>
      <c r="DY181" s="1388"/>
      <c r="DZ181" s="1388"/>
      <c r="EA181" s="1388"/>
      <c r="EB181" s="1388"/>
      <c r="EC181" s="1388"/>
      <c r="ED181" s="1388">
        <v>23</v>
      </c>
      <c r="EE181" s="1388"/>
      <c r="EF181" s="1388"/>
      <c r="EG181" s="1388"/>
      <c r="EH181" s="1388"/>
      <c r="EI181" s="1388"/>
      <c r="EJ181" s="1388">
        <v>24</v>
      </c>
      <c r="EK181" s="1388"/>
      <c r="EL181" s="1388"/>
      <c r="EM181" s="1388"/>
      <c r="EN181" s="1388"/>
      <c r="EO181" s="1388"/>
      <c r="EP181" s="1388">
        <v>25</v>
      </c>
      <c r="EQ181" s="1388"/>
      <c r="ER181" s="1388"/>
      <c r="ES181" s="1388"/>
      <c r="ET181" s="1388"/>
      <c r="EU181" s="1388"/>
      <c r="EV181" s="1388">
        <v>26</v>
      </c>
      <c r="EW181" s="1388"/>
      <c r="EX181" s="1388"/>
      <c r="EY181" s="1388"/>
      <c r="EZ181" s="1388"/>
      <c r="FA181" s="1388"/>
      <c r="FB181" s="1388">
        <v>27</v>
      </c>
      <c r="FC181" s="1388"/>
      <c r="FD181" s="1388"/>
      <c r="FE181" s="1388"/>
      <c r="FF181" s="1388"/>
      <c r="FG181" s="1388"/>
      <c r="FH181" s="1388">
        <v>28</v>
      </c>
      <c r="FI181" s="1388"/>
      <c r="FJ181" s="1388"/>
      <c r="FK181" s="1388"/>
      <c r="FL181" s="1388"/>
      <c r="FM181" s="1388"/>
      <c r="FN181" s="1388">
        <v>29</v>
      </c>
      <c r="FO181" s="1388"/>
      <c r="FP181" s="1388"/>
      <c r="FQ181" s="1388"/>
      <c r="FR181" s="1388"/>
      <c r="FS181" s="1388"/>
      <c r="FT181" s="1388">
        <v>30</v>
      </c>
      <c r="FU181" s="1388"/>
      <c r="FV181" s="1388"/>
      <c r="FW181" s="1388"/>
      <c r="FX181" s="1388"/>
      <c r="FY181" s="1388"/>
    </row>
    <row r="183" spans="1:181" x14ac:dyDescent="0.3">
      <c r="B183">
        <f>(COLUMN(L180)-11)*6</f>
        <v>6</v>
      </c>
      <c r="C183">
        <f>COLUMN(L180)</f>
        <v>12</v>
      </c>
    </row>
    <row r="185" spans="1:181" x14ac:dyDescent="0.3">
      <c r="A185" t="s">
        <v>433</v>
      </c>
    </row>
    <row r="186" spans="1:181" x14ac:dyDescent="0.3">
      <c r="A186">
        <v>1</v>
      </c>
      <c r="B186">
        <v>2</v>
      </c>
      <c r="C186">
        <v>3</v>
      </c>
      <c r="D186">
        <v>4</v>
      </c>
      <c r="E186">
        <v>5</v>
      </c>
      <c r="F186">
        <v>6</v>
      </c>
      <c r="G186">
        <v>7</v>
      </c>
      <c r="H186">
        <v>8</v>
      </c>
      <c r="I186">
        <v>9</v>
      </c>
      <c r="J186">
        <v>10</v>
      </c>
      <c r="K186">
        <v>11</v>
      </c>
      <c r="L186">
        <v>12</v>
      </c>
      <c r="M186">
        <v>13</v>
      </c>
      <c r="N186">
        <v>14</v>
      </c>
      <c r="O186">
        <v>15</v>
      </c>
      <c r="P186">
        <v>16</v>
      </c>
      <c r="Q186">
        <v>17</v>
      </c>
      <c r="R186">
        <v>18</v>
      </c>
      <c r="S186">
        <v>19</v>
      </c>
      <c r="T186">
        <v>20</v>
      </c>
      <c r="U186">
        <v>21</v>
      </c>
      <c r="V186">
        <v>22</v>
      </c>
      <c r="W186">
        <v>23</v>
      </c>
      <c r="X186">
        <v>24</v>
      </c>
      <c r="Y186">
        <v>25</v>
      </c>
      <c r="Z186">
        <v>26</v>
      </c>
      <c r="AA186">
        <v>27</v>
      </c>
      <c r="AB186">
        <v>28</v>
      </c>
      <c r="AC186">
        <v>29</v>
      </c>
      <c r="AD186">
        <v>30</v>
      </c>
    </row>
    <row r="187" spans="1:181" x14ac:dyDescent="0.3">
      <c r="A187">
        <f t="shared" ref="A187:AA187" ca="1" si="151">OFFSET($F$180,0,(COLUMN(K180)-11)*6)</f>
        <v>28.158000000000001</v>
      </c>
      <c r="B187">
        <f t="shared" ca="1" si="151"/>
        <v>37.406101309693376</v>
      </c>
      <c r="C187">
        <f t="shared" ca="1" si="151"/>
        <v>32.797096028841793</v>
      </c>
      <c r="D187">
        <f t="shared" ca="1" si="151"/>
        <v>38.058496509455125</v>
      </c>
      <c r="E187">
        <f t="shared" ca="1" si="151"/>
        <v>31.425002051845652</v>
      </c>
      <c r="F187">
        <f t="shared" ca="1" si="151"/>
        <v>40.642222298228468</v>
      </c>
      <c r="G187">
        <f t="shared" ca="1" si="151"/>
        <v>34.441676331352937</v>
      </c>
      <c r="H187">
        <f t="shared" ca="1" si="151"/>
        <v>39.355898186486037</v>
      </c>
      <c r="I187">
        <f t="shared" ca="1" si="151"/>
        <v>31.404268912404319</v>
      </c>
      <c r="J187">
        <f t="shared" ca="1" si="151"/>
        <v>40.15204880638759</v>
      </c>
      <c r="K187">
        <f t="shared" ca="1" si="151"/>
        <v>34.052091589238351</v>
      </c>
      <c r="L187">
        <f t="shared" ca="1" si="151"/>
        <v>39.196955702230511</v>
      </c>
      <c r="M187">
        <f t="shared" ca="1" si="151"/>
        <v>31.148274368078965</v>
      </c>
      <c r="N187">
        <f t="shared" ca="1" si="151"/>
        <v>39.891719575005389</v>
      </c>
      <c r="O187">
        <f t="shared" ca="1" si="151"/>
        <v>33.881415356738998</v>
      </c>
      <c r="P187">
        <f t="shared" ca="1" si="151"/>
        <v>39.120644193412986</v>
      </c>
      <c r="Q187">
        <f t="shared" ca="1" si="151"/>
        <v>31.060140185514328</v>
      </c>
      <c r="R187">
        <f t="shared" ca="1" si="151"/>
        <v>39.808484289205282</v>
      </c>
      <c r="S187">
        <f t="shared" ca="1" si="151"/>
        <v>33.829701199196165</v>
      </c>
      <c r="T187">
        <f t="shared" ca="1" si="151"/>
        <v>39.097343704141139</v>
      </c>
      <c r="U187">
        <f t="shared" ca="1" si="151"/>
        <v>31.035169449601803</v>
      </c>
      <c r="V187">
        <f t="shared" ca="1" si="151"/>
        <v>39.78537568486896</v>
      </c>
      <c r="W187">
        <f t="shared" ca="1" si="151"/>
        <v>33.815552240018576</v>
      </c>
      <c r="X187">
        <f t="shared" ca="1" si="151"/>
        <v>39.090961976099599</v>
      </c>
      <c r="Y187">
        <f t="shared" ca="1" si="151"/>
        <v>31.028459825655162</v>
      </c>
      <c r="Z187">
        <f t="shared" ca="1" si="151"/>
        <v>0</v>
      </c>
      <c r="AA187">
        <f t="shared" ca="1" si="151"/>
        <v>0</v>
      </c>
      <c r="AB187">
        <f ca="1">OFFSET($F$180,0,(COLUMN(AL180)-11)*6)</f>
        <v>0</v>
      </c>
      <c r="AC187">
        <f ca="1">OFFSET($F$180,0,(COLUMN(AM180)-11)*6)</f>
        <v>0</v>
      </c>
      <c r="AD187">
        <f ca="1">OFFSET($F$180,0,(COLUMN(AN180)-11)*6)</f>
        <v>0</v>
      </c>
    </row>
    <row r="190" spans="1:181" x14ac:dyDescent="0.3">
      <c r="C190" t="s">
        <v>542</v>
      </c>
      <c r="E190" t="s">
        <v>545</v>
      </c>
    </row>
    <row r="191" spans="1:181" x14ac:dyDescent="0.3">
      <c r="C191" t="s">
        <v>543</v>
      </c>
      <c r="D191" t="s">
        <v>544</v>
      </c>
      <c r="E191" t="s">
        <v>543</v>
      </c>
      <c r="F191" t="s">
        <v>544</v>
      </c>
    </row>
    <row r="192" spans="1:181" x14ac:dyDescent="0.3">
      <c r="B192">
        <f t="array" ref="B192:C221">TRANSPOSE(A186:AD187)</f>
        <v>1</v>
      </c>
      <c r="C192" s="914">
        <f ca="1"/>
        <v>28.158000000000001</v>
      </c>
      <c r="D192" s="870">
        <f ca="1">+C192/Menu!$F$13</f>
        <v>7.0395000000000003</v>
      </c>
      <c r="E192">
        <f t="shared" ref="E192:E221" si="152">+L22</f>
        <v>31.2</v>
      </c>
      <c r="F192">
        <f t="shared" ref="F192:F221" si="153">+K22</f>
        <v>7.8</v>
      </c>
    </row>
    <row r="193" spans="2:6" x14ac:dyDescent="0.3">
      <c r="B193">
        <v>2</v>
      </c>
      <c r="C193" s="914">
        <f ca="1"/>
        <v>37.406101309693376</v>
      </c>
      <c r="D193" s="870">
        <f ca="1">+C193/Menu!$F$13</f>
        <v>9.3515253274233441</v>
      </c>
      <c r="E193">
        <f t="shared" si="152"/>
        <v>40</v>
      </c>
      <c r="F193">
        <f t="shared" si="153"/>
        <v>10</v>
      </c>
    </row>
    <row r="194" spans="2:6" x14ac:dyDescent="0.3">
      <c r="B194">
        <v>3</v>
      </c>
      <c r="C194" s="914">
        <f ca="1"/>
        <v>32.797096028841793</v>
      </c>
      <c r="D194" s="870">
        <f ca="1">+C194/Menu!$F$13</f>
        <v>8.1992740072104482</v>
      </c>
      <c r="E194">
        <f t="shared" si="152"/>
        <v>34</v>
      </c>
      <c r="F194">
        <f t="shared" si="153"/>
        <v>8.5</v>
      </c>
    </row>
    <row r="195" spans="2:6" x14ac:dyDescent="0.3">
      <c r="B195">
        <v>4</v>
      </c>
      <c r="C195" s="914">
        <f ca="1"/>
        <v>38.058496509455125</v>
      </c>
      <c r="D195" s="870">
        <f ca="1">+C195/Menu!$F$13</f>
        <v>9.5146241273637813</v>
      </c>
      <c r="E195">
        <f t="shared" si="152"/>
        <v>38</v>
      </c>
      <c r="F195">
        <f t="shared" si="153"/>
        <v>9.5</v>
      </c>
    </row>
    <row r="196" spans="2:6" x14ac:dyDescent="0.3">
      <c r="B196">
        <v>5</v>
      </c>
      <c r="C196" s="914">
        <f ca="1"/>
        <v>31.425002051845652</v>
      </c>
      <c r="D196" s="870">
        <f ca="1">+C196/Menu!$F$13</f>
        <v>7.8562505129614131</v>
      </c>
      <c r="E196">
        <f t="shared" si="152"/>
        <v>31.2</v>
      </c>
      <c r="F196">
        <f t="shared" si="153"/>
        <v>7.8</v>
      </c>
    </row>
    <row r="197" spans="2:6" x14ac:dyDescent="0.3">
      <c r="B197">
        <v>6</v>
      </c>
      <c r="C197" s="914">
        <f ca="1"/>
        <v>40.642222298228468</v>
      </c>
      <c r="D197" s="870">
        <f ca="1">+C197/Menu!$F$13</f>
        <v>10.160555574557117</v>
      </c>
      <c r="E197">
        <f t="shared" si="152"/>
        <v>40</v>
      </c>
      <c r="F197">
        <f t="shared" si="153"/>
        <v>10</v>
      </c>
    </row>
    <row r="198" spans="2:6" x14ac:dyDescent="0.3">
      <c r="B198">
        <v>7</v>
      </c>
      <c r="C198" s="914">
        <f ca="1"/>
        <v>34.441676331352937</v>
      </c>
      <c r="D198" s="870">
        <f ca="1">+C198/Menu!$F$13</f>
        <v>8.6104190828382343</v>
      </c>
      <c r="E198">
        <f t="shared" si="152"/>
        <v>34</v>
      </c>
      <c r="F198">
        <f t="shared" si="153"/>
        <v>8.5</v>
      </c>
    </row>
    <row r="199" spans="2:6" x14ac:dyDescent="0.3">
      <c r="B199">
        <v>8</v>
      </c>
      <c r="C199" s="914">
        <f ca="1"/>
        <v>39.355898186486037</v>
      </c>
      <c r="D199" s="870">
        <f ca="1">+C199/Menu!$F$13</f>
        <v>9.8389745466215093</v>
      </c>
      <c r="E199">
        <f t="shared" si="152"/>
        <v>38</v>
      </c>
      <c r="F199">
        <f t="shared" si="153"/>
        <v>9.5</v>
      </c>
    </row>
    <row r="200" spans="2:6" x14ac:dyDescent="0.3">
      <c r="B200">
        <v>9</v>
      </c>
      <c r="C200" s="914">
        <f ca="1"/>
        <v>31.404268912404319</v>
      </c>
      <c r="D200" s="870">
        <f ca="1">+C200/Menu!$F$13</f>
        <v>7.8510672281010798</v>
      </c>
      <c r="E200">
        <f t="shared" si="152"/>
        <v>31.2</v>
      </c>
      <c r="F200">
        <f t="shared" si="153"/>
        <v>7.8</v>
      </c>
    </row>
    <row r="201" spans="2:6" x14ac:dyDescent="0.3">
      <c r="B201">
        <v>10</v>
      </c>
      <c r="C201" s="914">
        <f ca="1"/>
        <v>40.15204880638759</v>
      </c>
      <c r="D201" s="870">
        <f ca="1">+C201/Menu!$F$13</f>
        <v>10.038012201596898</v>
      </c>
      <c r="E201">
        <f t="shared" si="152"/>
        <v>40</v>
      </c>
      <c r="F201">
        <f t="shared" si="153"/>
        <v>10</v>
      </c>
    </row>
    <row r="202" spans="2:6" x14ac:dyDescent="0.3">
      <c r="B202">
        <v>11</v>
      </c>
      <c r="C202" s="914">
        <f ca="1"/>
        <v>34.052091589238351</v>
      </c>
      <c r="D202" s="870">
        <f ca="1">+C202/Menu!$F$13</f>
        <v>8.5130228973095878</v>
      </c>
      <c r="E202">
        <f t="shared" si="152"/>
        <v>34</v>
      </c>
      <c r="F202">
        <f t="shared" si="153"/>
        <v>8.5</v>
      </c>
    </row>
    <row r="203" spans="2:6" x14ac:dyDescent="0.3">
      <c r="B203">
        <v>12</v>
      </c>
      <c r="C203" s="914">
        <f ca="1"/>
        <v>39.196955702230511</v>
      </c>
      <c r="D203" s="870">
        <f ca="1">+C203/Menu!$F$13</f>
        <v>9.7992389255576278</v>
      </c>
      <c r="E203">
        <f t="shared" si="152"/>
        <v>38</v>
      </c>
      <c r="F203">
        <f t="shared" si="153"/>
        <v>9.5</v>
      </c>
    </row>
    <row r="204" spans="2:6" x14ac:dyDescent="0.3">
      <c r="B204">
        <v>13</v>
      </c>
      <c r="C204" s="914">
        <f ca="1"/>
        <v>31.148274368078965</v>
      </c>
      <c r="D204" s="870">
        <f ca="1">+C204/Menu!$F$13</f>
        <v>7.7870685920197413</v>
      </c>
      <c r="E204">
        <f t="shared" si="152"/>
        <v>31.2</v>
      </c>
      <c r="F204">
        <f t="shared" si="153"/>
        <v>7.8</v>
      </c>
    </row>
    <row r="205" spans="2:6" x14ac:dyDescent="0.3">
      <c r="B205">
        <v>14</v>
      </c>
      <c r="C205" s="914">
        <f ca="1"/>
        <v>39.891719575005389</v>
      </c>
      <c r="D205" s="870">
        <f ca="1">+C205/Menu!$F$13</f>
        <v>9.9729298937513473</v>
      </c>
      <c r="E205">
        <f t="shared" si="152"/>
        <v>40</v>
      </c>
      <c r="F205">
        <f t="shared" si="153"/>
        <v>10</v>
      </c>
    </row>
    <row r="206" spans="2:6" x14ac:dyDescent="0.3">
      <c r="B206">
        <v>15</v>
      </c>
      <c r="C206" s="914">
        <f ca="1"/>
        <v>33.881415356738998</v>
      </c>
      <c r="D206" s="870">
        <f ca="1">+C206/Menu!$F$13</f>
        <v>8.4703538391847495</v>
      </c>
      <c r="E206">
        <f t="shared" si="152"/>
        <v>34</v>
      </c>
      <c r="F206">
        <f t="shared" si="153"/>
        <v>8.5</v>
      </c>
    </row>
    <row r="207" spans="2:6" x14ac:dyDescent="0.3">
      <c r="B207">
        <v>16</v>
      </c>
      <c r="C207" s="914">
        <f ca="1"/>
        <v>39.120644193412986</v>
      </c>
      <c r="D207" s="870">
        <f ca="1">+C207/Menu!$F$13</f>
        <v>9.7801610483532464</v>
      </c>
      <c r="E207">
        <f t="shared" si="152"/>
        <v>38</v>
      </c>
      <c r="F207">
        <f t="shared" si="153"/>
        <v>9.5</v>
      </c>
    </row>
    <row r="208" spans="2:6" x14ac:dyDescent="0.3">
      <c r="B208">
        <v>17</v>
      </c>
      <c r="C208" s="914">
        <f ca="1"/>
        <v>31.060140185514328</v>
      </c>
      <c r="D208" s="870">
        <f ca="1">+C208/Menu!$F$13</f>
        <v>7.765035046378582</v>
      </c>
      <c r="E208">
        <f t="shared" si="152"/>
        <v>31.2</v>
      </c>
      <c r="F208">
        <f t="shared" si="153"/>
        <v>7.8</v>
      </c>
    </row>
    <row r="209" spans="2:6" x14ac:dyDescent="0.3">
      <c r="B209">
        <v>18</v>
      </c>
      <c r="C209" s="914">
        <f ca="1"/>
        <v>39.808484289205282</v>
      </c>
      <c r="D209" s="870">
        <f ca="1">+C209/Menu!$F$13</f>
        <v>9.9521210723013205</v>
      </c>
      <c r="E209">
        <f t="shared" si="152"/>
        <v>40</v>
      </c>
      <c r="F209">
        <f t="shared" si="153"/>
        <v>10</v>
      </c>
    </row>
    <row r="210" spans="2:6" x14ac:dyDescent="0.3">
      <c r="B210">
        <v>19</v>
      </c>
      <c r="C210" s="914">
        <f ca="1"/>
        <v>33.829701199196165</v>
      </c>
      <c r="D210" s="870">
        <f ca="1">+C210/Menu!$F$13</f>
        <v>8.4574252997990413</v>
      </c>
      <c r="E210">
        <f t="shared" si="152"/>
        <v>34</v>
      </c>
      <c r="F210">
        <f t="shared" si="153"/>
        <v>8.5</v>
      </c>
    </row>
    <row r="211" spans="2:6" x14ac:dyDescent="0.3">
      <c r="B211">
        <v>20</v>
      </c>
      <c r="C211" s="914">
        <f ca="1"/>
        <v>39.097343704141139</v>
      </c>
      <c r="D211" s="870">
        <f ca="1">+C211/Menu!$F$13</f>
        <v>9.7743359260352847</v>
      </c>
      <c r="E211">
        <f t="shared" si="152"/>
        <v>38</v>
      </c>
      <c r="F211">
        <f t="shared" si="153"/>
        <v>9.5</v>
      </c>
    </row>
    <row r="212" spans="2:6" x14ac:dyDescent="0.3">
      <c r="B212">
        <v>21</v>
      </c>
      <c r="C212" s="914">
        <f ca="1"/>
        <v>31.035169449601803</v>
      </c>
      <c r="D212" s="870">
        <f ca="1">+C212/Menu!$F$13</f>
        <v>7.7587923624004507</v>
      </c>
      <c r="E212">
        <f t="shared" si="152"/>
        <v>31.2</v>
      </c>
      <c r="F212">
        <f t="shared" si="153"/>
        <v>7.8</v>
      </c>
    </row>
    <row r="213" spans="2:6" x14ac:dyDescent="0.3">
      <c r="B213">
        <v>22</v>
      </c>
      <c r="C213" s="914">
        <f ca="1"/>
        <v>39.78537568486896</v>
      </c>
      <c r="D213" s="870">
        <f ca="1">+C213/Menu!$F$13</f>
        <v>9.94634392121724</v>
      </c>
      <c r="E213">
        <f t="shared" si="152"/>
        <v>40</v>
      </c>
      <c r="F213">
        <f t="shared" si="153"/>
        <v>10</v>
      </c>
    </row>
    <row r="214" spans="2:6" x14ac:dyDescent="0.3">
      <c r="B214">
        <v>23</v>
      </c>
      <c r="C214" s="914">
        <f ca="1"/>
        <v>33.815552240018576</v>
      </c>
      <c r="D214" s="870">
        <f ca="1">+C214/Menu!$F$13</f>
        <v>8.453888060004644</v>
      </c>
      <c r="E214">
        <f t="shared" si="152"/>
        <v>34</v>
      </c>
      <c r="F214">
        <f t="shared" si="153"/>
        <v>8.5</v>
      </c>
    </row>
    <row r="215" spans="2:6" x14ac:dyDescent="0.3">
      <c r="B215">
        <v>24</v>
      </c>
      <c r="C215" s="914">
        <f ca="1"/>
        <v>39.090961976099599</v>
      </c>
      <c r="D215" s="870">
        <f ca="1">+C215/Menu!$F$13</f>
        <v>9.7727404940248999</v>
      </c>
      <c r="E215">
        <f t="shared" si="152"/>
        <v>38</v>
      </c>
      <c r="F215">
        <f t="shared" si="153"/>
        <v>9.5</v>
      </c>
    </row>
    <row r="216" spans="2:6" x14ac:dyDescent="0.3">
      <c r="B216">
        <v>25</v>
      </c>
      <c r="C216" s="914">
        <f ca="1"/>
        <v>31.028459825655162</v>
      </c>
      <c r="D216" s="870">
        <f ca="1">+C216/Menu!$F$13</f>
        <v>7.7571149564137905</v>
      </c>
      <c r="E216">
        <f t="shared" si="152"/>
        <v>31.2</v>
      </c>
      <c r="F216">
        <f t="shared" si="153"/>
        <v>7.8</v>
      </c>
    </row>
    <row r="217" spans="2:6" x14ac:dyDescent="0.3">
      <c r="B217">
        <v>26</v>
      </c>
      <c r="C217" s="914">
        <f ca="1"/>
        <v>0</v>
      </c>
      <c r="D217" s="870">
        <f ca="1">+C217/Menu!$F$13</f>
        <v>0</v>
      </c>
      <c r="E217">
        <f t="shared" si="152"/>
        <v>0</v>
      </c>
      <c r="F217">
        <f t="shared" si="153"/>
        <v>0</v>
      </c>
    </row>
    <row r="218" spans="2:6" x14ac:dyDescent="0.3">
      <c r="B218">
        <v>27</v>
      </c>
      <c r="C218" s="914">
        <f ca="1"/>
        <v>0</v>
      </c>
      <c r="D218" s="870">
        <f ca="1">+C218/Menu!$F$13</f>
        <v>0</v>
      </c>
      <c r="E218">
        <f t="shared" si="152"/>
        <v>0</v>
      </c>
      <c r="F218">
        <f t="shared" si="153"/>
        <v>0</v>
      </c>
    </row>
    <row r="219" spans="2:6" x14ac:dyDescent="0.3">
      <c r="B219">
        <v>28</v>
      </c>
      <c r="C219" s="914">
        <f ca="1"/>
        <v>0</v>
      </c>
      <c r="D219" s="870">
        <f ca="1">+C219/Menu!$F$13</f>
        <v>0</v>
      </c>
      <c r="E219">
        <f t="shared" si="152"/>
        <v>0</v>
      </c>
      <c r="F219">
        <f t="shared" si="153"/>
        <v>0</v>
      </c>
    </row>
    <row r="220" spans="2:6" x14ac:dyDescent="0.3">
      <c r="B220">
        <v>29</v>
      </c>
      <c r="C220" s="914">
        <f ca="1"/>
        <v>0</v>
      </c>
      <c r="D220" s="870">
        <f ca="1">+C220/Menu!$F$13</f>
        <v>0</v>
      </c>
      <c r="E220">
        <f t="shared" si="152"/>
        <v>0</v>
      </c>
      <c r="F220">
        <f t="shared" si="153"/>
        <v>0</v>
      </c>
    </row>
    <row r="221" spans="2:6" x14ac:dyDescent="0.3">
      <c r="B221">
        <v>30</v>
      </c>
      <c r="C221" s="914">
        <f ca="1"/>
        <v>0</v>
      </c>
      <c r="D221" s="870">
        <f ca="1">+C221/Menu!$F$13</f>
        <v>0</v>
      </c>
      <c r="E221">
        <f t="shared" si="152"/>
        <v>0</v>
      </c>
      <c r="F221">
        <f t="shared" si="153"/>
        <v>0</v>
      </c>
    </row>
  </sheetData>
  <mergeCells count="61">
    <mergeCell ref="BJ55:BO55"/>
    <mergeCell ref="M19:N19"/>
    <mergeCell ref="B55:G55"/>
    <mergeCell ref="H55:M55"/>
    <mergeCell ref="N55:S55"/>
    <mergeCell ref="T55:Y55"/>
    <mergeCell ref="Z55:AE55"/>
    <mergeCell ref="AF55:AK55"/>
    <mergeCell ref="AL55:AQ55"/>
    <mergeCell ref="AR55:AW55"/>
    <mergeCell ref="AX55:BC55"/>
    <mergeCell ref="BD55:BI55"/>
    <mergeCell ref="ED55:EI55"/>
    <mergeCell ref="BP55:BU55"/>
    <mergeCell ref="BV55:CA55"/>
    <mergeCell ref="CB55:CG55"/>
    <mergeCell ref="CH55:CM55"/>
    <mergeCell ref="CN55:CS55"/>
    <mergeCell ref="CT55:CY55"/>
    <mergeCell ref="CZ55:DE55"/>
    <mergeCell ref="DF55:DK55"/>
    <mergeCell ref="DL55:DQ55"/>
    <mergeCell ref="DR55:DW55"/>
    <mergeCell ref="DX55:EC55"/>
    <mergeCell ref="FT55:FY55"/>
    <mergeCell ref="B181:G181"/>
    <mergeCell ref="H181:M181"/>
    <mergeCell ref="N181:S181"/>
    <mergeCell ref="T181:Y181"/>
    <mergeCell ref="Z181:AE181"/>
    <mergeCell ref="AF181:AK181"/>
    <mergeCell ref="AL181:AQ181"/>
    <mergeCell ref="AR181:AW181"/>
    <mergeCell ref="AX181:BC181"/>
    <mergeCell ref="EJ55:EO55"/>
    <mergeCell ref="EP55:EU55"/>
    <mergeCell ref="EV55:FA55"/>
    <mergeCell ref="FB55:FG55"/>
    <mergeCell ref="FH55:FM55"/>
    <mergeCell ref="FN55:FS55"/>
    <mergeCell ref="DR181:DW181"/>
    <mergeCell ref="BD181:BI181"/>
    <mergeCell ref="BJ181:BO181"/>
    <mergeCell ref="BP181:BU181"/>
    <mergeCell ref="BV181:CA181"/>
    <mergeCell ref="CB181:CG181"/>
    <mergeCell ref="CH181:CM181"/>
    <mergeCell ref="CN181:CS181"/>
    <mergeCell ref="CT181:CY181"/>
    <mergeCell ref="CZ181:DE181"/>
    <mergeCell ref="DF181:DK181"/>
    <mergeCell ref="DL181:DQ181"/>
    <mergeCell ref="FH181:FM181"/>
    <mergeCell ref="FN181:FS181"/>
    <mergeCell ref="FT181:FY181"/>
    <mergeCell ref="DX181:EC181"/>
    <mergeCell ref="ED181:EI181"/>
    <mergeCell ref="EJ181:EO181"/>
    <mergeCell ref="EP181:EU181"/>
    <mergeCell ref="EV181:FA181"/>
    <mergeCell ref="FB181:FG181"/>
  </mergeCells>
  <pageMargins left="0.7" right="0.7" top="0.75" bottom="0.75"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DE33-00E2-4A75-ACAD-6C8DBB926E98}">
  <sheetPr>
    <tabColor theme="7" tint="-0.249977111117893"/>
  </sheetPr>
  <dimension ref="A1:FY221"/>
  <sheetViews>
    <sheetView topLeftCell="S1" zoomScale="70" zoomScaleNormal="70" workbookViewId="0">
      <selection activeCell="J31" sqref="J31"/>
    </sheetView>
  </sheetViews>
  <sheetFormatPr baseColWidth="10" defaultRowHeight="14.4" x14ac:dyDescent="0.3"/>
  <cols>
    <col min="1" max="1" width="18.5546875" bestFit="1" customWidth="1"/>
    <col min="3" max="3" width="20.6640625" bestFit="1" customWidth="1"/>
    <col min="4" max="4" width="12.21875" bestFit="1" customWidth="1"/>
    <col min="5" max="5" width="15.44140625" customWidth="1"/>
    <col min="6" max="6" width="25.77734375" bestFit="1" customWidth="1"/>
    <col min="7" max="7" width="14.33203125" customWidth="1"/>
    <col min="8" max="8" width="15.6640625" bestFit="1" customWidth="1"/>
    <col min="9" max="9" width="18.33203125" bestFit="1" customWidth="1"/>
    <col min="10" max="12" width="20.6640625" bestFit="1" customWidth="1"/>
    <col min="13" max="13" width="18.33203125" bestFit="1" customWidth="1"/>
    <col min="14" max="14" width="26" bestFit="1" customWidth="1"/>
    <col min="33" max="33" width="11.21875" customWidth="1"/>
    <col min="44" max="44" width="13.21875" customWidth="1"/>
    <col min="54" max="54" width="13.109375" customWidth="1"/>
  </cols>
  <sheetData>
    <row r="1" spans="1:38" x14ac:dyDescent="0.3">
      <c r="A1" t="s">
        <v>432</v>
      </c>
      <c r="B1" t="s">
        <v>281</v>
      </c>
      <c r="C1" t="s">
        <v>282</v>
      </c>
      <c r="I1" s="629" t="s">
        <v>431</v>
      </c>
      <c r="J1" s="600" t="s">
        <v>283</v>
      </c>
      <c r="K1" s="672" t="s">
        <v>430</v>
      </c>
    </row>
    <row r="2" spans="1:38" ht="15" thickBot="1" x14ac:dyDescent="0.35">
      <c r="B2" s="828">
        <f>+Menu!D13</f>
        <v>200</v>
      </c>
      <c r="C2" s="828">
        <f>+Menu!E13</f>
        <v>200</v>
      </c>
      <c r="I2" s="831">
        <f>+Menu!D54</f>
        <v>1</v>
      </c>
      <c r="J2" s="830">
        <f>+Menu!E54</f>
        <v>14</v>
      </c>
      <c r="K2" s="829">
        <f>+Menu!F54</f>
        <v>13</v>
      </c>
    </row>
    <row r="3" spans="1:38" ht="15" thickBot="1" x14ac:dyDescent="0.35"/>
    <row r="4" spans="1:38" x14ac:dyDescent="0.3">
      <c r="A4" s="697" t="s">
        <v>284</v>
      </c>
      <c r="B4" s="613" t="s">
        <v>429</v>
      </c>
      <c r="C4" s="613" t="s">
        <v>428</v>
      </c>
      <c r="D4" s="613" t="s">
        <v>427</v>
      </c>
      <c r="E4" s="613" t="s">
        <v>285</v>
      </c>
      <c r="F4" s="614" t="s">
        <v>286</v>
      </c>
      <c r="T4" t="s">
        <v>623</v>
      </c>
      <c r="Y4" t="s">
        <v>622</v>
      </c>
      <c r="AD4" t="s">
        <v>624</v>
      </c>
      <c r="AI4" t="s">
        <v>625</v>
      </c>
    </row>
    <row r="5" spans="1:38" x14ac:dyDescent="0.3">
      <c r="A5" s="698" t="s">
        <v>287</v>
      </c>
      <c r="B5" s="522">
        <f>+Menu!D20</f>
        <v>200</v>
      </c>
      <c r="C5" s="522">
        <f>+Menu!E20</f>
        <v>5</v>
      </c>
      <c r="D5" s="522">
        <f>+Menu!D34</f>
        <v>12</v>
      </c>
      <c r="E5" s="522">
        <f>+Menu!E34</f>
        <v>0.5</v>
      </c>
      <c r="F5" s="858">
        <f>+Menu!F34</f>
        <v>0.3</v>
      </c>
      <c r="H5" s="454" t="s">
        <v>223</v>
      </c>
      <c r="I5" s="454"/>
      <c r="J5" s="454" t="s">
        <v>426</v>
      </c>
      <c r="K5" s="454" t="s">
        <v>425</v>
      </c>
      <c r="L5" s="454" t="s">
        <v>424</v>
      </c>
    </row>
    <row r="6" spans="1:38" x14ac:dyDescent="0.3">
      <c r="A6" s="698" t="s">
        <v>288</v>
      </c>
      <c r="B6" s="522">
        <f>+Menu!D21</f>
        <v>200</v>
      </c>
      <c r="C6" s="522">
        <f>+Menu!E21</f>
        <v>5</v>
      </c>
      <c r="D6" s="522">
        <f>+Menu!D35</f>
        <v>12</v>
      </c>
      <c r="E6" s="522">
        <f>+Menu!E35</f>
        <v>0.8</v>
      </c>
      <c r="F6" s="858">
        <f>+Menu!F35</f>
        <v>0.7</v>
      </c>
      <c r="H6" s="454" t="s">
        <v>289</v>
      </c>
      <c r="I6" s="863"/>
      <c r="J6" s="522">
        <f>+Menu!E59*100</f>
        <v>20</v>
      </c>
      <c r="K6" s="522">
        <f>+Menu!F59*100</f>
        <v>-10</v>
      </c>
      <c r="L6" s="522">
        <f>+Menu!D59*100</f>
        <v>-5</v>
      </c>
    </row>
    <row r="7" spans="1:38" x14ac:dyDescent="0.3">
      <c r="A7" s="698" t="s">
        <v>290</v>
      </c>
      <c r="B7" s="522">
        <f>+Menu!D22</f>
        <v>200</v>
      </c>
      <c r="C7" s="522">
        <f>+Menu!E22</f>
        <v>5</v>
      </c>
      <c r="D7" s="522">
        <f>+Menu!D36</f>
        <v>12</v>
      </c>
      <c r="E7" s="522">
        <f>+Menu!E36</f>
        <v>0.7</v>
      </c>
      <c r="F7" s="858">
        <f>+Menu!F36</f>
        <v>0.3</v>
      </c>
      <c r="H7" s="454" t="s">
        <v>291</v>
      </c>
      <c r="I7" s="863"/>
      <c r="J7" s="522">
        <f>+Menu!E60*100</f>
        <v>20</v>
      </c>
      <c r="K7" s="522">
        <f>+Menu!F60*100</f>
        <v>-5</v>
      </c>
      <c r="L7" s="522">
        <f>+Menu!D60*100</f>
        <v>-20</v>
      </c>
      <c r="N7" s="454" t="s">
        <v>413</v>
      </c>
      <c r="O7" s="476">
        <v>1</v>
      </c>
      <c r="P7" s="476">
        <v>2</v>
      </c>
      <c r="Q7" s="476">
        <v>3</v>
      </c>
      <c r="R7" s="476">
        <v>4</v>
      </c>
      <c r="T7" t="s">
        <v>620</v>
      </c>
      <c r="U7" s="974">
        <v>30</v>
      </c>
      <c r="V7" t="s">
        <v>297</v>
      </c>
      <c r="Y7" t="s">
        <v>620</v>
      </c>
      <c r="Z7" s="974">
        <f>+U7</f>
        <v>30</v>
      </c>
      <c r="AA7" t="s">
        <v>297</v>
      </c>
      <c r="AD7" t="s">
        <v>620</v>
      </c>
      <c r="AE7" s="974">
        <f>+U7</f>
        <v>30</v>
      </c>
      <c r="AF7" t="s">
        <v>297</v>
      </c>
      <c r="AI7" t="s">
        <v>620</v>
      </c>
      <c r="AJ7" s="974">
        <f>+U7</f>
        <v>30</v>
      </c>
      <c r="AK7" t="s">
        <v>297</v>
      </c>
    </row>
    <row r="8" spans="1:38" ht="15" thickBot="1" x14ac:dyDescent="0.35">
      <c r="A8" s="696" t="s">
        <v>292</v>
      </c>
      <c r="B8" s="859">
        <f>+Menu!D23</f>
        <v>200</v>
      </c>
      <c r="C8" s="859">
        <f>+Menu!E23</f>
        <v>5</v>
      </c>
      <c r="D8" s="859">
        <f>+Menu!D37</f>
        <v>12</v>
      </c>
      <c r="E8" s="859">
        <f>+Menu!E37</f>
        <v>0.6</v>
      </c>
      <c r="F8" s="860">
        <f>+Menu!F37</f>
        <v>1</v>
      </c>
      <c r="N8" s="454" t="s">
        <v>223</v>
      </c>
      <c r="O8" s="476" t="str">
        <f>+H10</f>
        <v>Blé d'hiver</v>
      </c>
      <c r="P8" s="476" t="str">
        <f>+H11</f>
        <v>Prairie temporaire</v>
      </c>
      <c r="Q8" s="476" t="str">
        <f>+H12</f>
        <v>Orge d'hiver</v>
      </c>
      <c r="R8" s="476" t="str">
        <f>+H13</f>
        <v>Maïs</v>
      </c>
      <c r="T8" t="s">
        <v>621</v>
      </c>
      <c r="U8" s="975">
        <f>+Menu!D34</f>
        <v>12</v>
      </c>
      <c r="V8" t="s">
        <v>472</v>
      </c>
      <c r="Y8" t="s">
        <v>621</v>
      </c>
      <c r="Z8" s="975">
        <f>+Menu!D37</f>
        <v>12</v>
      </c>
      <c r="AA8" t="s">
        <v>472</v>
      </c>
      <c r="AD8" t="s">
        <v>621</v>
      </c>
      <c r="AE8" s="975">
        <f>+Menu!D35</f>
        <v>12</v>
      </c>
      <c r="AF8" t="s">
        <v>472</v>
      </c>
      <c r="AI8" t="s">
        <v>621</v>
      </c>
      <c r="AJ8" s="975">
        <f>+Menu!D36</f>
        <v>12</v>
      </c>
      <c r="AK8" t="s">
        <v>472</v>
      </c>
    </row>
    <row r="9" spans="1:38" ht="15" thickBot="1" x14ac:dyDescent="0.35">
      <c r="A9" s="668" t="s">
        <v>423</v>
      </c>
      <c r="B9" s="50">
        <f>B2-(C8+C7)</f>
        <v>190</v>
      </c>
      <c r="C9" s="630">
        <f>C2-(C5+C6)</f>
        <v>190</v>
      </c>
      <c r="I9" s="454" t="s">
        <v>527</v>
      </c>
      <c r="J9" s="454" t="s">
        <v>525</v>
      </c>
      <c r="K9" s="454" t="s">
        <v>556</v>
      </c>
      <c r="L9" s="454"/>
      <c r="N9" s="454" t="s">
        <v>525</v>
      </c>
      <c r="O9" s="476">
        <f>+J10</f>
        <v>7.8</v>
      </c>
      <c r="P9" s="476">
        <f>+J11</f>
        <v>10</v>
      </c>
      <c r="Q9" s="476">
        <f>+J12</f>
        <v>8.5</v>
      </c>
      <c r="R9" s="476">
        <f>+J13</f>
        <v>9.5</v>
      </c>
    </row>
    <row r="10" spans="1:38" x14ac:dyDescent="0.3">
      <c r="H10" s="864" t="str">
        <f>+Menu!C46</f>
        <v>Blé d'hiver</v>
      </c>
      <c r="I10" s="523" t="str">
        <f>IF(Menu!C46=Menu!$V$6, "HIVER",IF(Menu!C46=Menu!$V$7,"HIVER",IF(Menu!C46=Menu!$V$8,"HIVER",IF(Menu!C46=Menu!$V$13,"HIVER",IF(Menu!C46=Menu!$V$16,"HIVER",IF(H10="0","","ETE"))))))</f>
        <v>HIVER</v>
      </c>
      <c r="J10" s="522">
        <f>+Menu!E46</f>
        <v>7.8</v>
      </c>
      <c r="K10" s="663">
        <f>+Menu!J46</f>
        <v>1194.2</v>
      </c>
      <c r="L10" s="454"/>
      <c r="N10" s="454" t="s">
        <v>413</v>
      </c>
      <c r="O10" s="476">
        <v>1</v>
      </c>
      <c r="P10" s="476">
        <v>2</v>
      </c>
      <c r="Q10" s="476">
        <v>3</v>
      </c>
      <c r="R10" s="476">
        <v>4</v>
      </c>
    </row>
    <row r="11" spans="1:38" ht="15" thickBot="1" x14ac:dyDescent="0.35">
      <c r="A11" t="s">
        <v>422</v>
      </c>
      <c r="H11" s="864" t="str">
        <f>+Menu!C47</f>
        <v>Prairie temporaire</v>
      </c>
      <c r="I11" s="523" t="str">
        <f>IF(Menu!C47=Menu!$V$6, "HIVER",IF(Menu!C47=Menu!$V$7,"HIVER",IF(Menu!C47=Menu!$V$8,"HIVER",IF(Menu!C47=Menu!$V$13,"HIVER",IF(Menu!C47=Menu!$V$16,"HIVER",IF(H11="0","","ETE"))))))</f>
        <v>HIVER</v>
      </c>
      <c r="J11" s="522">
        <f>+Menu!E47</f>
        <v>10</v>
      </c>
      <c r="K11" s="663">
        <f>+Menu!J47</f>
        <v>927</v>
      </c>
      <c r="L11" s="454"/>
      <c r="N11" s="454" t="s">
        <v>541</v>
      </c>
      <c r="O11" s="454" t="str">
        <f>+I10</f>
        <v>HIVER</v>
      </c>
      <c r="P11" s="454" t="str">
        <f>+I11</f>
        <v>HIVER</v>
      </c>
      <c r="Q11" s="454" t="str">
        <f>+I12</f>
        <v>HIVER</v>
      </c>
      <c r="R11" s="454" t="str">
        <f>+I13</f>
        <v>ETE</v>
      </c>
      <c r="U11" s="966"/>
      <c r="V11" s="967" t="s">
        <v>612</v>
      </c>
      <c r="Z11" s="966"/>
      <c r="AA11" s="967" t="s">
        <v>612</v>
      </c>
      <c r="AE11" s="966"/>
      <c r="AF11" s="967" t="s">
        <v>612</v>
      </c>
      <c r="AJ11" s="966"/>
      <c r="AK11" s="967" t="s">
        <v>612</v>
      </c>
    </row>
    <row r="12" spans="1:38" x14ac:dyDescent="0.3">
      <c r="A12" s="629" t="s">
        <v>421</v>
      </c>
      <c r="B12" s="672" t="s">
        <v>420</v>
      </c>
      <c r="C12" s="684" t="s">
        <v>419</v>
      </c>
      <c r="E12" s="828" t="s">
        <v>540</v>
      </c>
      <c r="F12" s="866">
        <f>+Menu!D43</f>
        <v>4</v>
      </c>
      <c r="H12" s="864" t="str">
        <f>+Menu!C48</f>
        <v>Orge d'hiver</v>
      </c>
      <c r="I12" s="523" t="str">
        <f>IF(Menu!C48=Menu!$V$6, "HIVER",IF(Menu!C48=Menu!$V$7,"HIVER",IF(Menu!C48=Menu!$V$8,"HIVER",IF(Menu!C48=Menu!$V$13,"HIVER",IF(Menu!C48=Menu!$V$16,"HIVER",IF(H12="0","","ETE"))))))</f>
        <v>HIVER</v>
      </c>
      <c r="J12" s="522">
        <f>+Menu!E48</f>
        <v>8.5</v>
      </c>
      <c r="K12" s="663">
        <f>+Menu!J48</f>
        <v>1280.5</v>
      </c>
      <c r="L12" s="454"/>
      <c r="N12" s="454" t="s">
        <v>413</v>
      </c>
      <c r="O12" s="476">
        <v>1</v>
      </c>
      <c r="P12" s="476">
        <v>2</v>
      </c>
      <c r="Q12" s="476">
        <v>3</v>
      </c>
      <c r="R12" s="476">
        <v>4</v>
      </c>
      <c r="U12" s="966"/>
      <c r="V12" s="968" t="s">
        <v>613</v>
      </c>
      <c r="Z12" s="966"/>
      <c r="AA12" s="968" t="s">
        <v>613</v>
      </c>
      <c r="AE12" s="966"/>
      <c r="AF12" s="968" t="s">
        <v>613</v>
      </c>
      <c r="AJ12" s="966"/>
      <c r="AK12" s="968" t="s">
        <v>613</v>
      </c>
    </row>
    <row r="13" spans="1:38" x14ac:dyDescent="0.3">
      <c r="A13" s="827" t="s">
        <v>418</v>
      </c>
      <c r="B13" s="345">
        <v>1</v>
      </c>
      <c r="C13" s="867">
        <v>100</v>
      </c>
      <c r="E13" s="828" t="s">
        <v>592</v>
      </c>
      <c r="F13" s="866">
        <v>30</v>
      </c>
      <c r="H13" s="864" t="str">
        <f>+Menu!C49</f>
        <v>Maïs</v>
      </c>
      <c r="I13" s="523" t="str">
        <f>IF(Menu!C49=Menu!$V$6, "HIVER",IF(Menu!C49=Menu!$V$7,"HIVER",IF(Menu!C49=Menu!$V$8,"HIVER",IF(Menu!C49=Menu!$V$13,"HIVER",IF(Menu!C49=Menu!$V$16,"HIVER",IF(H13="0","","ETE"))))))</f>
        <v>ETE</v>
      </c>
      <c r="J13" s="522">
        <f>+Menu!E49</f>
        <v>9.5</v>
      </c>
      <c r="K13" s="663">
        <f>+Menu!J49</f>
        <v>1472</v>
      </c>
      <c r="L13" s="454"/>
      <c r="N13" s="865" t="s">
        <v>525</v>
      </c>
      <c r="O13" s="476">
        <f>+J10</f>
        <v>7.8</v>
      </c>
      <c r="P13" s="476">
        <f>+J11</f>
        <v>10</v>
      </c>
      <c r="Q13" s="476">
        <f>+J12</f>
        <v>8.5</v>
      </c>
      <c r="R13" s="476">
        <f>+J13</f>
        <v>9.5</v>
      </c>
      <c r="U13" s="966"/>
      <c r="V13" s="966"/>
      <c r="Z13" s="966"/>
      <c r="AA13" s="966"/>
      <c r="AE13" s="966"/>
      <c r="AF13" s="966"/>
      <c r="AJ13" s="966"/>
      <c r="AK13" s="966"/>
    </row>
    <row r="14" spans="1:38" x14ac:dyDescent="0.3">
      <c r="A14" s="827" t="s">
        <v>417</v>
      </c>
      <c r="B14" s="345">
        <v>1</v>
      </c>
      <c r="C14" s="867">
        <v>50</v>
      </c>
      <c r="E14" s="828" t="s">
        <v>593</v>
      </c>
      <c r="F14" s="866">
        <f>+Menu!D170</f>
        <v>10</v>
      </c>
      <c r="N14" s="454" t="str">
        <f>+N12</f>
        <v>Année</v>
      </c>
      <c r="O14" s="454">
        <f>+O12</f>
        <v>1</v>
      </c>
      <c r="P14" s="454">
        <f>+P12</f>
        <v>2</v>
      </c>
      <c r="Q14" s="454">
        <f>+Q12</f>
        <v>3</v>
      </c>
      <c r="R14" s="454">
        <f>+R12</f>
        <v>4</v>
      </c>
      <c r="T14" t="s">
        <v>614</v>
      </c>
      <c r="U14" s="966">
        <v>10</v>
      </c>
      <c r="V14" s="966"/>
      <c r="Y14" t="s">
        <v>614</v>
      </c>
      <c r="Z14" s="966">
        <v>10</v>
      </c>
      <c r="AA14" s="966"/>
      <c r="AD14" t="s">
        <v>614</v>
      </c>
      <c r="AE14" s="966">
        <v>10</v>
      </c>
      <c r="AF14" s="966"/>
      <c r="AI14" t="s">
        <v>614</v>
      </c>
      <c r="AJ14" s="966">
        <v>10</v>
      </c>
      <c r="AK14" s="966"/>
    </row>
    <row r="15" spans="1:38" ht="72" x14ac:dyDescent="0.3">
      <c r="A15" s="827" t="s">
        <v>416</v>
      </c>
      <c r="B15" s="345">
        <v>1</v>
      </c>
      <c r="C15" s="867">
        <v>100</v>
      </c>
      <c r="E15" t="s">
        <v>594</v>
      </c>
      <c r="F15" s="4">
        <f>+(F13+F14)/2</f>
        <v>20</v>
      </c>
      <c r="N15" s="454" t="s">
        <v>555</v>
      </c>
      <c r="O15" s="663">
        <f>+K10</f>
        <v>1194.2</v>
      </c>
      <c r="P15" s="663">
        <f>+K11</f>
        <v>927</v>
      </c>
      <c r="Q15" s="663">
        <f>+K12</f>
        <v>1280.5</v>
      </c>
      <c r="R15" s="663">
        <f>+K13</f>
        <v>1472</v>
      </c>
      <c r="T15" t="s">
        <v>615</v>
      </c>
      <c r="U15" s="966">
        <v>0</v>
      </c>
      <c r="V15" s="966"/>
      <c r="W15" s="913" t="s">
        <v>616</v>
      </c>
      <c r="Y15" t="s">
        <v>615</v>
      </c>
      <c r="Z15" s="966">
        <v>0</v>
      </c>
      <c r="AA15" s="966"/>
      <c r="AB15" s="913" t="s">
        <v>616</v>
      </c>
      <c r="AD15" t="s">
        <v>615</v>
      </c>
      <c r="AE15" s="966">
        <v>0</v>
      </c>
      <c r="AF15" s="966"/>
      <c r="AG15" s="913" t="s">
        <v>616</v>
      </c>
      <c r="AI15" t="s">
        <v>615</v>
      </c>
      <c r="AJ15" s="966">
        <v>0</v>
      </c>
      <c r="AK15" s="966"/>
      <c r="AL15" s="913" t="s">
        <v>616</v>
      </c>
    </row>
    <row r="16" spans="1:38" ht="15" thickBot="1" x14ac:dyDescent="0.35">
      <c r="A16" s="826" t="s">
        <v>415</v>
      </c>
      <c r="B16" s="630">
        <v>1</v>
      </c>
      <c r="C16" s="868">
        <v>150</v>
      </c>
      <c r="T16" t="s">
        <v>617</v>
      </c>
      <c r="U16" s="969">
        <f>0.25*U8</f>
        <v>3</v>
      </c>
      <c r="V16" s="969"/>
      <c r="W16" s="970">
        <f>+U7</f>
        <v>30</v>
      </c>
      <c r="Y16" t="s">
        <v>617</v>
      </c>
      <c r="Z16" s="969">
        <f>0.25*Z8</f>
        <v>3</v>
      </c>
      <c r="AA16" s="969"/>
      <c r="AB16" s="970">
        <f>+Z7</f>
        <v>30</v>
      </c>
      <c r="AD16" t="s">
        <v>617</v>
      </c>
      <c r="AE16" s="969">
        <f>0.25*AE8</f>
        <v>3</v>
      </c>
      <c r="AF16" s="969"/>
      <c r="AG16" s="970">
        <f>+AE7</f>
        <v>30</v>
      </c>
      <c r="AI16" t="s">
        <v>617</v>
      </c>
      <c r="AJ16" s="969">
        <f>0.25*AJ8</f>
        <v>3</v>
      </c>
      <c r="AK16" s="969"/>
      <c r="AL16" s="970">
        <f>+AJ7</f>
        <v>30</v>
      </c>
    </row>
    <row r="17" spans="1:69" x14ac:dyDescent="0.3">
      <c r="T17" t="s">
        <v>618</v>
      </c>
      <c r="U17" s="969">
        <v>2</v>
      </c>
      <c r="V17" s="969"/>
      <c r="W17" s="970">
        <f>+U8</f>
        <v>12</v>
      </c>
      <c r="Y17" t="s">
        <v>618</v>
      </c>
      <c r="Z17" s="969">
        <v>2</v>
      </c>
      <c r="AA17" s="969"/>
      <c r="AB17" s="970">
        <f>+Z8</f>
        <v>12</v>
      </c>
      <c r="AD17" t="s">
        <v>618</v>
      </c>
      <c r="AE17" s="969">
        <v>2</v>
      </c>
      <c r="AF17" s="969"/>
      <c r="AG17" s="970">
        <f>+AE8</f>
        <v>12</v>
      </c>
      <c r="AI17" t="s">
        <v>618</v>
      </c>
      <c r="AJ17" s="969">
        <v>2</v>
      </c>
      <c r="AK17" s="969"/>
      <c r="AL17" s="970">
        <f>+AJ8</f>
        <v>12</v>
      </c>
      <c r="BJ17" t="s">
        <v>652</v>
      </c>
    </row>
    <row r="18" spans="1:69" ht="15" thickBot="1" x14ac:dyDescent="0.35">
      <c r="W18" s="842">
        <f>VLOOKUP(W16,T21:U51,2)</f>
        <v>6.6066794959579829</v>
      </c>
      <c r="AB18" s="842">
        <f>VLOOKUP(AB16,Y21:Z51,2)</f>
        <v>6.6066794959579829</v>
      </c>
      <c r="AG18" s="842">
        <f>VLOOKUP(AG16,AD21:AE51,2)</f>
        <v>6.6066794959579829</v>
      </c>
      <c r="AL18" s="842">
        <f>VLOOKUP(AL16,AI21:AJ51,2)</f>
        <v>6.6066794959579829</v>
      </c>
      <c r="AO18" s="1006"/>
      <c r="AP18" s="1006"/>
      <c r="AQ18" s="1006"/>
      <c r="AR18" s="1006"/>
      <c r="AS18" s="1007" t="s">
        <v>670</v>
      </c>
      <c r="AT18" s="1007"/>
      <c r="AU18" s="1007"/>
      <c r="AV18" s="1007"/>
      <c r="AW18" s="1007"/>
      <c r="AX18" s="1007"/>
      <c r="AY18" s="1007"/>
      <c r="AZ18" s="1007"/>
      <c r="BA18" s="1007"/>
      <c r="BB18" s="1007"/>
      <c r="BC18" s="1007"/>
      <c r="BD18" s="1007"/>
      <c r="BE18" s="1007"/>
      <c r="BF18" s="1007"/>
      <c r="BG18" s="1007"/>
      <c r="BH18" s="1007"/>
      <c r="BI18" s="1007"/>
      <c r="BJ18" t="s">
        <v>745</v>
      </c>
      <c r="BN18" t="s">
        <v>746</v>
      </c>
    </row>
    <row r="19" spans="1:69" ht="15" thickBot="1" x14ac:dyDescent="0.35">
      <c r="M19" s="1386" t="s">
        <v>414</v>
      </c>
      <c r="N19" s="1386"/>
      <c r="X19" t="s">
        <v>619</v>
      </c>
      <c r="AC19" t="s">
        <v>619</v>
      </c>
      <c r="AH19" t="s">
        <v>619</v>
      </c>
      <c r="AM19" t="s">
        <v>619</v>
      </c>
      <c r="AO19" s="1006" t="s">
        <v>553</v>
      </c>
      <c r="AP19" s="1006"/>
      <c r="AQ19" s="1006"/>
      <c r="AR19" s="1006"/>
      <c r="AS19" s="1008" t="s">
        <v>558</v>
      </c>
      <c r="AT19" s="1008"/>
      <c r="AU19" s="1008"/>
      <c r="AV19" s="1008"/>
      <c r="AW19" s="1008"/>
      <c r="AX19" s="88" t="s">
        <v>703</v>
      </c>
      <c r="AY19" s="88"/>
      <c r="AZ19" s="88"/>
      <c r="BA19" s="88"/>
      <c r="BB19" s="88"/>
      <c r="BC19" s="88"/>
      <c r="BD19" s="88"/>
      <c r="BE19" s="88"/>
      <c r="BF19" s="88"/>
      <c r="BG19" s="88"/>
      <c r="BH19" s="528" t="s">
        <v>700</v>
      </c>
      <c r="BI19" s="528"/>
      <c r="BJ19" s="1105" t="s">
        <v>722</v>
      </c>
      <c r="BK19" s="1091" t="s">
        <v>714</v>
      </c>
      <c r="BL19" s="1091"/>
      <c r="BM19" s="1091"/>
      <c r="BN19" s="1105" t="s">
        <v>722</v>
      </c>
      <c r="BO19" s="1091" t="s">
        <v>714</v>
      </c>
      <c r="BP19" s="1091"/>
      <c r="BQ19" s="1091"/>
    </row>
    <row r="20" spans="1:69" ht="29.4" thickBot="1" x14ac:dyDescent="0.35">
      <c r="I20" s="872" t="s">
        <v>551</v>
      </c>
      <c r="J20" s="872"/>
      <c r="K20" s="871" t="s">
        <v>549</v>
      </c>
      <c r="L20" s="871"/>
      <c r="M20" t="s">
        <v>552</v>
      </c>
      <c r="N20" s="873">
        <f>+M22/L22</f>
        <v>0.90249999999999997</v>
      </c>
      <c r="T20" t="s">
        <v>413</v>
      </c>
      <c r="U20" s="971">
        <f>($U$15-$U$14)/(1+EXP((T21-$U$17)/$U$16))+$U$14</f>
        <v>3.392436312341828</v>
      </c>
      <c r="V20" s="971"/>
      <c r="W20" s="972"/>
      <c r="Y20" t="s">
        <v>413</v>
      </c>
      <c r="Z20" s="971">
        <f>($U$15-$U$14)/(1+EXP((Y21-$U$17)/$U$16))+$U$14</f>
        <v>3.392436312341828</v>
      </c>
      <c r="AA20" s="971"/>
      <c r="AB20" s="972"/>
      <c r="AD20" t="s">
        <v>413</v>
      </c>
      <c r="AE20" s="971">
        <f>($U$15-$U$14)/(1+EXP((AD21-$U$17)/$U$16))+$U$14</f>
        <v>3.392436312341828</v>
      </c>
      <c r="AF20" s="971"/>
      <c r="AG20" s="972"/>
      <c r="AI20" t="s">
        <v>413</v>
      </c>
      <c r="AJ20" s="971">
        <f>($U$15-$U$14)/(1+EXP((AI21-$U$17)/$U$16))+$U$14</f>
        <v>3.392436312341828</v>
      </c>
      <c r="AK20" s="971"/>
      <c r="AL20" s="972"/>
      <c r="AO20" s="1006"/>
      <c r="AP20" s="1006"/>
      <c r="AQ20" s="1006"/>
      <c r="AR20" s="1006"/>
      <c r="AS20" s="1008"/>
      <c r="AT20" s="1008"/>
      <c r="AU20" s="1008"/>
      <c r="AV20" s="1008"/>
      <c r="AW20" s="1008"/>
      <c r="AX20" s="88"/>
      <c r="AY20" s="88" t="s">
        <v>691</v>
      </c>
      <c r="AZ20" s="88"/>
      <c r="BA20" s="88"/>
      <c r="BB20" s="88" t="s">
        <v>695</v>
      </c>
      <c r="BC20" s="88"/>
      <c r="BD20" s="88"/>
      <c r="BE20" s="88"/>
      <c r="BF20" s="88"/>
      <c r="BG20" s="88"/>
      <c r="BH20" s="528" t="s">
        <v>704</v>
      </c>
      <c r="BI20" s="528"/>
      <c r="BJ20" s="1106" t="s">
        <v>668</v>
      </c>
      <c r="BK20" s="1097" t="s">
        <v>713</v>
      </c>
      <c r="BL20" s="1094" t="s">
        <v>711</v>
      </c>
      <c r="BM20" s="1092" t="s">
        <v>658</v>
      </c>
      <c r="BN20" s="1106" t="s">
        <v>668</v>
      </c>
      <c r="BO20" s="1097" t="s">
        <v>713</v>
      </c>
      <c r="BP20" s="1094" t="s">
        <v>711</v>
      </c>
      <c r="BQ20" s="1092" t="s">
        <v>658</v>
      </c>
    </row>
    <row r="21" spans="1:69" ht="28.8" x14ac:dyDescent="0.3">
      <c r="A21" t="s">
        <v>413</v>
      </c>
      <c r="C21" t="s">
        <v>223</v>
      </c>
      <c r="D21" t="s">
        <v>412</v>
      </c>
      <c r="E21" t="s">
        <v>411</v>
      </c>
      <c r="F21" t="s">
        <v>410</v>
      </c>
      <c r="G21" t="s">
        <v>409</v>
      </c>
      <c r="H21" t="s">
        <v>408</v>
      </c>
      <c r="I21" s="872" t="s">
        <v>548</v>
      </c>
      <c r="J21" s="872" t="s">
        <v>550</v>
      </c>
      <c r="K21" s="871" t="s">
        <v>547</v>
      </c>
      <c r="L21" s="871" t="s">
        <v>548</v>
      </c>
      <c r="M21" t="s">
        <v>546</v>
      </c>
      <c r="N21" t="s">
        <v>407</v>
      </c>
      <c r="O21" t="s">
        <v>406</v>
      </c>
      <c r="T21">
        <v>0</v>
      </c>
      <c r="U21" s="971">
        <v>0</v>
      </c>
      <c r="V21" s="973">
        <v>0</v>
      </c>
      <c r="W21" s="971">
        <f>IF(T21&gt;$W$16,0,U21*$W$17/$W$18)</f>
        <v>0</v>
      </c>
      <c r="X21" s="869">
        <f>+W21</f>
        <v>0</v>
      </c>
      <c r="Y21">
        <v>0</v>
      </c>
      <c r="Z21" s="971">
        <v>0</v>
      </c>
      <c r="AA21" s="973">
        <v>0</v>
      </c>
      <c r="AB21" s="971">
        <f>IF(Y21&gt;$W$16,0,Z21*$W$17/$W$18)</f>
        <v>0</v>
      </c>
      <c r="AC21" s="869">
        <f>+AB21</f>
        <v>0</v>
      </c>
      <c r="AD21">
        <v>0</v>
      </c>
      <c r="AE21" s="971">
        <v>0</v>
      </c>
      <c r="AF21" s="973">
        <v>0</v>
      </c>
      <c r="AG21" s="971">
        <f>IF(AD21&gt;$W$16,0,AE21*$W$17/$W$18)</f>
        <v>0</v>
      </c>
      <c r="AH21" s="869">
        <f>+AG21</f>
        <v>0</v>
      </c>
      <c r="AI21">
        <v>0</v>
      </c>
      <c r="AJ21" s="971">
        <v>0</v>
      </c>
      <c r="AK21" s="973">
        <v>0</v>
      </c>
      <c r="AL21" s="971">
        <f>IF(AI21&gt;$W$16,0,AJ21*$W$17/$W$18)</f>
        <v>0</v>
      </c>
      <c r="AM21" s="869">
        <f>+AL21</f>
        <v>0</v>
      </c>
      <c r="AO21" s="1030" t="s">
        <v>554</v>
      </c>
      <c r="AP21" s="1030" t="s">
        <v>689</v>
      </c>
      <c r="AQ21" s="1030" t="s">
        <v>557</v>
      </c>
      <c r="AR21" s="1030" t="s">
        <v>688</v>
      </c>
      <c r="AS21" s="1029" t="s">
        <v>554</v>
      </c>
      <c r="AT21" s="1029" t="s">
        <v>689</v>
      </c>
      <c r="AU21" s="1029" t="s">
        <v>557</v>
      </c>
      <c r="AV21" s="1029" t="s">
        <v>688</v>
      </c>
      <c r="AW21" s="1029" t="s">
        <v>690</v>
      </c>
      <c r="AX21" s="1036" t="s">
        <v>694</v>
      </c>
      <c r="AY21" s="1035" t="s">
        <v>693</v>
      </c>
      <c r="AZ21" s="1035" t="s">
        <v>351</v>
      </c>
      <c r="BA21" s="1035" t="s">
        <v>692</v>
      </c>
      <c r="BB21" s="1035" t="s">
        <v>693</v>
      </c>
      <c r="BC21" s="1035" t="s">
        <v>351</v>
      </c>
      <c r="BD21" s="1035" t="s">
        <v>692</v>
      </c>
      <c r="BE21" s="1035" t="s">
        <v>696</v>
      </c>
      <c r="BF21" s="1035" t="s">
        <v>697</v>
      </c>
      <c r="BG21" s="1035" t="s">
        <v>698</v>
      </c>
      <c r="BH21" s="528" t="s">
        <v>696</v>
      </c>
      <c r="BI21" s="528" t="s">
        <v>701</v>
      </c>
    </row>
    <row r="22" spans="1:69" x14ac:dyDescent="0.3">
      <c r="A22">
        <v>1</v>
      </c>
      <c r="B22" t="str">
        <f t="shared" ref="B22:B51" si="0">IF(A22&gt;$F$13," ",HLOOKUP(IF(A22-(F$12*ROUNDDOWN(A22/F$12,0))=0,F$12,A22-(F$12*ROUNDDOWN(A22/F$12,0))),$N$7:$R$8,2,FALSE))</f>
        <v>Blé d'hiver</v>
      </c>
      <c r="C22" t="str">
        <f t="shared" ref="C22:C51" si="1">IF(A22&gt;$F$13," ",HLOOKUP(IF(A22-(F$12*ROUNDDOWN(A22/F$12,0))=0,F$12,A22-(F$12*ROUNDDOWN(A22/F$12,0))),$N$10:$R$11,2,FALSE))</f>
        <v>HIVER</v>
      </c>
      <c r="D22" s="869">
        <f>+$X21</f>
        <v>0</v>
      </c>
      <c r="E22" s="869">
        <f>+AC21</f>
        <v>0</v>
      </c>
      <c r="F22" s="869">
        <f>+AH21</f>
        <v>0</v>
      </c>
      <c r="G22" s="869">
        <f>+AM21</f>
        <v>0</v>
      </c>
      <c r="H22" t="s">
        <v>405</v>
      </c>
      <c r="I22" s="842">
        <f ca="1">'Générateur P.Durable 30ans'!C192</f>
        <v>28.158000000000001</v>
      </c>
      <c r="J22" s="842">
        <f ca="1">I22/($B$9*$C$9/10000)</f>
        <v>7.8000000000000007</v>
      </c>
      <c r="K22">
        <f>IF(A22&lt;=$U$7,IF(A22&gt;$F$13," ",HLOOKUP(IF(A22-(F$12*ROUNDDOWN(A22/F$12,0))=0,F$12,A22-(F$12*ROUNDDOWN(A22/F$12,0))),$N$12:$R$13,2,FALSE)),0)</f>
        <v>7.8</v>
      </c>
      <c r="L22">
        <f t="shared" ref="L22:L51" si="2">K22*($B$2*$C$2)/10000</f>
        <v>31.2</v>
      </c>
      <c r="M22">
        <f>IF(C22="ETE",(B$2-(C$5+C$6))*(C$2-(C$7+C$8))/10000*K22,(B$2-(C$5+C$6))*(C$2-(C$7+C$8))/10000*K22)</f>
        <v>28.157999999999998</v>
      </c>
      <c r="N22">
        <f ca="1">I22-L22</f>
        <v>-3.041999999999998</v>
      </c>
      <c r="O22">
        <f t="shared" ref="O22:O51" ca="1" si="3">I22-M22</f>
        <v>0</v>
      </c>
      <c r="T22">
        <v>1</v>
      </c>
      <c r="U22" s="971">
        <f>($U$15-$U$14)/(1+EXP((T22-$U$17)/$U$16))+$U$14-$U$20</f>
        <v>0.7818616230350246</v>
      </c>
      <c r="V22" s="973">
        <v>1</v>
      </c>
      <c r="W22" s="971">
        <f t="shared" ref="W22:W51" si="4">IF(T22&gt;$W$16,0,U22*$W$17/$W$18)</f>
        <v>1.4201293527498167</v>
      </c>
      <c r="X22" s="869">
        <f>IF(W22=0,$W$17,W22)</f>
        <v>1.4201293527498167</v>
      </c>
      <c r="Y22">
        <v>1</v>
      </c>
      <c r="Z22" s="971">
        <f>($U$15-$U$14)/(1+EXP((Y22-$U$17)/$U$16))+$U$14-$U$20</f>
        <v>0.7818616230350246</v>
      </c>
      <c r="AA22" s="973">
        <v>1</v>
      </c>
      <c r="AB22" s="971">
        <f t="shared" ref="AB22:AB51" si="5">IF(Y22&gt;$W$16,0,Z22*$W$17/$W$18)</f>
        <v>1.4201293527498167</v>
      </c>
      <c r="AC22" s="869">
        <f>IF(AB22=0,$W$17,AB22)</f>
        <v>1.4201293527498167</v>
      </c>
      <c r="AD22">
        <v>1</v>
      </c>
      <c r="AE22" s="971">
        <f>($U$15-$U$14)/(1+EXP((AD22-$U$17)/$U$16))+$U$14-$U$20</f>
        <v>0.7818616230350246</v>
      </c>
      <c r="AF22" s="973">
        <v>1</v>
      </c>
      <c r="AG22" s="971">
        <f t="shared" ref="AG22:AG51" si="6">IF(AD22&gt;$W$16,0,AE22*$W$17/$W$18)</f>
        <v>1.4201293527498167</v>
      </c>
      <c r="AH22" s="869">
        <f>IF(AG22=0,$W$17,AG22)</f>
        <v>1.4201293527498167</v>
      </c>
      <c r="AI22">
        <v>1</v>
      </c>
      <c r="AJ22" s="971">
        <f>($U$15-$U$14)/(1+EXP((AI22-$U$17)/$U$16))+$U$14-$U$20</f>
        <v>0.7818616230350246</v>
      </c>
      <c r="AK22" s="973">
        <v>1</v>
      </c>
      <c r="AL22" s="971">
        <f t="shared" ref="AL22:AL51" si="7">IF(AI22&gt;$W$16,0,AJ22*$W$17/$W$18)</f>
        <v>1.4201293527498167</v>
      </c>
      <c r="AM22" s="869">
        <f>IF(AL22=0,$W$17,AL22)</f>
        <v>1.4201293527498167</v>
      </c>
      <c r="AO22" s="869">
        <f>+'Générateur P.Durable 30ans'!K22</f>
        <v>7.8</v>
      </c>
      <c r="AP22" s="877">
        <f>IF(Résultats!$B54&lt;='Générateur P.Durable 30ans'!$U$7,IF(Résultats!$B54&gt;'Générateur P.Durable 30ans'!$F$13," ",HLOOKUP(IF(Résultats!$B54-('Générateur P.Durable 30ans'!$F$12*ROUNDDOWN(Résultats!$B54/'Générateur P.Durable 30ans'!$F$12,0))=0,'Générateur P.Durable 30ans'!$F$12,Résultats!$B54-('Générateur P.Durable 30ans'!$F$12*ROUNDDOWN(Résultats!$B54/'Générateur P.Durable 30ans'!$F$12,0))),'Générateur P.Durable 30ans'!$N$14:$R$15,2,FALSE)),0)</f>
        <v>1194.2</v>
      </c>
      <c r="AQ22" s="869">
        <f>+'Générateur P.Durable 30ans'!L22</f>
        <v>31.2</v>
      </c>
      <c r="AR22" s="876">
        <f>+AP22*Menu!$F$13</f>
        <v>4776.8</v>
      </c>
      <c r="AS22" s="869">
        <f ca="1">+'Générateur P.Durable 30ans'!D192</f>
        <v>7.0395000000000003</v>
      </c>
      <c r="AT22" s="877">
        <f ca="1">IF(Résultats!$B54&lt;='Générateur P.Durable 30ans'!$U$7,+AP22*AS22/AO22+IF(Résultats!$B54&lt;=Menu!$G$64,Menu!$D$64,0),0)</f>
        <v>1084.7655000000002</v>
      </c>
      <c r="AU22" s="869">
        <f ca="1">+'Générateur P.Durable 30ans'!C192</f>
        <v>28.158000000000001</v>
      </c>
      <c r="AV22" s="877">
        <f ca="1">+AT22*Menu!$F$13</f>
        <v>4339.0620000000008</v>
      </c>
      <c r="AW22" s="1010">
        <f t="shared" ref="AW22:AW51" ca="1" si="8">IF(AO22&gt;0,+AV22/AR22,0)</f>
        <v>0.90836166471277857</v>
      </c>
      <c r="AX22" s="876">
        <f>+'Base de données Haies'!I26*Menu!D246*Menu!E89+(Menu!D247+Menu!D248)*Menu!D95*1000*'Base de données Haies'!I26+IF(Résultats!B54&lt;Menu!$D$253,Menu!$D$252*Menu!$F$13,0)+IF(Résultats!B54&lt;Menu!$D$258,Menu!$D$257*Menu!$F$13,0)+IF(Résultats!B54&lt;Menu!$D$263,Menu!$D$262*Menu!$D$24,0)+IF(Résultats!B54&lt;Menu!D268,Menu!$G$267,0)</f>
        <v>0</v>
      </c>
      <c r="AY22" s="1034">
        <f>+IF('Base de données Haies'!$I$26=1,Menu!$E$88)*Menu!$D$95+Menu!$K$113+Menu!$I$217+Menu!$I$218</f>
        <v>3.7866666666666662</v>
      </c>
      <c r="AZ22" s="1034">
        <f>+AY22/Menu!$F$13</f>
        <v>0.94666666666666655</v>
      </c>
      <c r="BA22" s="1034">
        <f>+AY22/Menu!$D$123</f>
        <v>4.7333333333333325</v>
      </c>
      <c r="BE22" s="1034">
        <f t="shared" ref="BE22:BE31" si="9">+AX22+BB22-AY22</f>
        <v>-3.7866666666666662</v>
      </c>
      <c r="BF22" s="1034">
        <f>+BE22/Menu!$F$13</f>
        <v>-0.94666666666666655</v>
      </c>
      <c r="BG22" s="1034">
        <f>+BE22/Menu!$D$123</f>
        <v>-4.7333333333333325</v>
      </c>
      <c r="BH22" s="1009">
        <f t="shared" ref="BH22:BH31" ca="1" si="10">+BE22+AV22</f>
        <v>4335.2753333333339</v>
      </c>
      <c r="BI22" s="1009">
        <f t="shared" ref="BI22:BI31" ca="1" si="11">+BF22+AT22</f>
        <v>1083.8188333333335</v>
      </c>
      <c r="BJ22" s="1009">
        <f>Résultats!D92+'Générateur P.Durable 30ans'!AP22/(1+Résultats!$D$29)^(Résultats!$B93-1)</f>
        <v>1194.2</v>
      </c>
      <c r="BK22" s="1009">
        <f ca="1">Résultats!U92+'Générateur P.Durable 30ans'!AT22/(1+Résultats!$D$31)^(Résultats!$B93-1)</f>
        <v>1084.7655000000002</v>
      </c>
      <c r="BL22" s="1009">
        <f>Résultats!AE92+'Générateur P.Durable 30ans'!BF22/(1+Résultats!$D$31)^(Résultats!$B93-1)</f>
        <v>-0.94666666666666655</v>
      </c>
      <c r="BM22" s="1009">
        <f ca="1">Résultats!AE92+'Générateur P.Durable 30ans'!BI22/(1+Résultats!$D$31)^(Résultats!$B93-1)</f>
        <v>1083.8188333333335</v>
      </c>
      <c r="BN22" s="1009">
        <f>Résultats!I92+'Générateur P.Durable 30ans'!AR22/(1+Résultats!$D$29)^(Résultats!$B93-1)</f>
        <v>4776.8</v>
      </c>
      <c r="BO22" s="1009">
        <f ca="1">Résultats!Z92+'Générateur P.Durable 30ans'!AV22/(1+Résultats!$D$31)^(Résultats!$B93-1)</f>
        <v>4339.0620000000008</v>
      </c>
      <c r="BP22" s="1009">
        <f>Résultats!AJ92+'Générateur P.Durable 30ans'!BE22/(1+Résultats!$D$31)^(Résultats!$B93-1)</f>
        <v>-3.7866666666666662</v>
      </c>
      <c r="BQ22" s="1009">
        <f ca="1">Résultats!AT92+'Générateur P.Durable 30ans'!BH22/(1+Résultats!$D$31)^(Résultats!$B93-1)</f>
        <v>4335.2753333333339</v>
      </c>
    </row>
    <row r="23" spans="1:69" x14ac:dyDescent="0.3">
      <c r="A23">
        <v>2</v>
      </c>
      <c r="B23" t="str">
        <f t="shared" si="0"/>
        <v>Prairie temporaire</v>
      </c>
      <c r="C23" t="str">
        <f t="shared" si="1"/>
        <v>HIVER</v>
      </c>
      <c r="D23" s="869">
        <f t="shared" ref="D23:D51" si="12">+$X22</f>
        <v>1.4201293527498167</v>
      </c>
      <c r="E23" s="869">
        <f t="shared" ref="E23:E51" si="13">+AC22</f>
        <v>1.4201293527498167</v>
      </c>
      <c r="F23" s="869">
        <f t="shared" ref="F23:F51" si="14">+AH22</f>
        <v>1.4201293527498167</v>
      </c>
      <c r="G23" s="869">
        <f t="shared" ref="G23:G51" si="15">+AM22</f>
        <v>1.4201293527498167</v>
      </c>
      <c r="H23" t="s">
        <v>405</v>
      </c>
      <c r="I23" s="842">
        <f ca="1">'Générateur P.Durable 30ans'!C193</f>
        <v>37.405404033734314</v>
      </c>
      <c r="J23" s="842">
        <f t="shared" ref="J23:J51" ca="1" si="16">I23/($B$9*$C$9/10000)</f>
        <v>10.361607765577373</v>
      </c>
      <c r="K23">
        <f t="shared" ref="K23:K51" si="17">IF(A23&lt;=$U$7,IF(A23&gt;$F$13," ",HLOOKUP(IF(A23-(F$12*ROUNDDOWN(A23/F$12,0))=0,F$12,A23-(F$12*ROUNDDOWN(A23/F$12,0))),$N$12:$R$13,2,FALSE)),0)</f>
        <v>10</v>
      </c>
      <c r="L23">
        <f t="shared" si="2"/>
        <v>40</v>
      </c>
      <c r="M23">
        <f t="shared" ref="M23:M51" si="18">IF(C23="ETE",(B$2-(C$5+C$6))*(C$2-(C$7+C$8))/10000*K23,(B$2-(C$5+C$6))*(C$2-(C$7+C$8))/10000*K23)</f>
        <v>36.1</v>
      </c>
      <c r="N23">
        <f t="shared" ref="N23:N51" ca="1" si="19">I23-L23</f>
        <v>-2.5945959662656861</v>
      </c>
      <c r="O23">
        <f t="shared" ca="1" si="3"/>
        <v>1.3054040337343125</v>
      </c>
      <c r="T23">
        <v>2</v>
      </c>
      <c r="U23" s="971">
        <f t="shared" ref="U23:U51" si="20">($U$15-$U$14)/(1+EXP((T23-$U$17)/$U$16))+$U$14-$U$20</f>
        <v>1.607563687658172</v>
      </c>
      <c r="V23" s="973">
        <v>2</v>
      </c>
      <c r="W23" s="971">
        <f t="shared" si="4"/>
        <v>2.9198880108684402</v>
      </c>
      <c r="X23" s="869">
        <f t="shared" ref="X23:X51" si="21">IF(W23=0,$W$17,W23)</f>
        <v>2.9198880108684402</v>
      </c>
      <c r="Y23">
        <v>2</v>
      </c>
      <c r="Z23" s="971">
        <f t="shared" ref="Z23:Z51" si="22">($U$15-$U$14)/(1+EXP((Y23-$U$17)/$U$16))+$U$14-$U$20</f>
        <v>1.607563687658172</v>
      </c>
      <c r="AA23" s="973">
        <v>2</v>
      </c>
      <c r="AB23" s="971">
        <f t="shared" si="5"/>
        <v>2.9198880108684402</v>
      </c>
      <c r="AC23" s="869">
        <f t="shared" ref="AC23:AC51" si="23">IF(AB23=0,$W$17,AB23)</f>
        <v>2.9198880108684402</v>
      </c>
      <c r="AD23">
        <v>2</v>
      </c>
      <c r="AE23" s="971">
        <f t="shared" ref="AE23:AE51" si="24">($U$15-$U$14)/(1+EXP((AD23-$U$17)/$U$16))+$U$14-$U$20</f>
        <v>1.607563687658172</v>
      </c>
      <c r="AF23" s="973">
        <v>2</v>
      </c>
      <c r="AG23" s="971">
        <f t="shared" si="6"/>
        <v>2.9198880108684402</v>
      </c>
      <c r="AH23" s="869">
        <f t="shared" ref="AH23:AH51" si="25">IF(AG23=0,$W$17,AG23)</f>
        <v>2.9198880108684402</v>
      </c>
      <c r="AI23">
        <v>2</v>
      </c>
      <c r="AJ23" s="971">
        <f t="shared" ref="AJ23:AJ51" si="26">($U$15-$U$14)/(1+EXP((AI23-$U$17)/$U$16))+$U$14-$U$20</f>
        <v>1.607563687658172</v>
      </c>
      <c r="AK23" s="973">
        <v>2</v>
      </c>
      <c r="AL23" s="971">
        <f t="shared" si="7"/>
        <v>2.9198880108684402</v>
      </c>
      <c r="AM23" s="869">
        <f t="shared" ref="AM23:AM51" si="27">IF(AL23=0,$W$17,AL23)</f>
        <v>2.9198880108684402</v>
      </c>
      <c r="AO23" s="869">
        <f>+'Générateur P.Durable 30ans'!K23</f>
        <v>10</v>
      </c>
      <c r="AP23" s="877">
        <f>IF(Résultats!$B55&lt;='Générateur P.Durable 30ans'!$U$7,IF(Résultats!$B55&gt;'Générateur P.Durable 30ans'!$F$13," ",HLOOKUP(IF(Résultats!$B55-('Générateur P.Durable 30ans'!$F$12*ROUNDDOWN(Résultats!$B55/'Générateur P.Durable 30ans'!$F$12,0))=0,'Générateur P.Durable 30ans'!$F$12,Résultats!$B55-('Générateur P.Durable 30ans'!$F$12*ROUNDDOWN(Résultats!$B55/'Générateur P.Durable 30ans'!$F$12,0))),'Générateur P.Durable 30ans'!$N$14:$R$15,2,FALSE)),0)</f>
        <v>927</v>
      </c>
      <c r="AQ23" s="869">
        <f>+'Générateur P.Durable 30ans'!L23</f>
        <v>40</v>
      </c>
      <c r="AR23" s="876">
        <f>+AP23*Menu!$F$13</f>
        <v>3708</v>
      </c>
      <c r="AS23" s="869">
        <f ca="1">+'Générateur P.Durable 30ans'!D193</f>
        <v>9.3513510084335785</v>
      </c>
      <c r="AT23" s="877">
        <f ca="1">IF(Résultats!$B55&lt;='Générateur P.Durable 30ans'!$U$7,+AP23*AS23/AO23+IF(Résultats!$B55&lt;=Menu!$G$64,Menu!$D$64,0),0)</f>
        <v>873.87023848179274</v>
      </c>
      <c r="AU23" s="869">
        <f ca="1">+'Générateur P.Durable 30ans'!C193</f>
        <v>37.405404033734314</v>
      </c>
      <c r="AV23" s="877">
        <f ca="1">+AT23*Menu!$F$13</f>
        <v>3495.480953927171</v>
      </c>
      <c r="AW23" s="1010">
        <f t="shared" ca="1" si="8"/>
        <v>0.94268634140430718</v>
      </c>
      <c r="AX23" s="876">
        <f>+IF(Résultats!B55&lt;=Menu!$D$253,Menu!$D$252*Menu!$F$13,0)+IF(Résultats!B55&lt;=Menu!$D$258,Menu!$D$257*Menu!$F$13,0)+IF(Résultats!B55&lt;=Menu!$D$263,Menu!$D$262*Menu!$D$24,0)+IF(Résultats!B55&lt;=Menu!$D$268,Menu!$G$267,0)</f>
        <v>0</v>
      </c>
      <c r="AY23" s="1034">
        <f>+Menu!$K$113+Menu!$J$217</f>
        <v>45.907500000000006</v>
      </c>
      <c r="AZ23" s="1034">
        <f>+AY23/Menu!$F$13</f>
        <v>11.476875000000001</v>
      </c>
      <c r="BA23" s="1034">
        <f>+AY23/Menu!$D$123</f>
        <v>57.384375000000006</v>
      </c>
      <c r="BE23" s="1034">
        <f t="shared" si="9"/>
        <v>-45.907500000000006</v>
      </c>
      <c r="BF23" s="1034">
        <f>+BE23/Menu!$F$13</f>
        <v>-11.476875000000001</v>
      </c>
      <c r="BG23" s="1034">
        <f>+BE23/Menu!$D$123</f>
        <v>-57.384375000000006</v>
      </c>
      <c r="BH23" s="1009">
        <f t="shared" ca="1" si="10"/>
        <v>3449.5734539271712</v>
      </c>
      <c r="BI23" s="1009">
        <f t="shared" ca="1" si="11"/>
        <v>862.39336348179279</v>
      </c>
      <c r="BJ23" s="1009">
        <f>BJ22+'Générateur P.Durable 30ans'!AP23/(1+Résultats!$D$29)^(Résultats!$B94-1)</f>
        <v>2085.5461538461541</v>
      </c>
      <c r="BK23" s="1009">
        <f ca="1">BK22+'Générateur P.Durable 30ans'!AT23/(1+Résultats!$D$31)^(Résultats!$B94-1)</f>
        <v>1933.1832072638767</v>
      </c>
      <c r="BL23" s="1009">
        <f>BL22+'Générateur P.Durable 30ans'!BF23/(1+Résultats!$D$31)^(Résultats!$B94-1)</f>
        <v>-12.089263754045309</v>
      </c>
      <c r="BM23" s="1009">
        <f ca="1">BM22+'Générateur P.Durable 30ans'!BI23/(1+Résultats!$D$31)^(Résultats!$B94-1)</f>
        <v>1921.0939435098312</v>
      </c>
      <c r="BN23" s="1009">
        <f>BN22+'Générateur P.Durable 30ans'!AR23/(1+Résultats!$D$29)^(Résultats!$B94-1)</f>
        <v>8342.1846153846163</v>
      </c>
      <c r="BO23" s="1009">
        <f ca="1">BO22+'Générateur P.Durable 30ans'!AV23/(1+Résultats!$D$31)^(Résultats!$B94-1)</f>
        <v>7732.732829055507</v>
      </c>
      <c r="BP23" s="1009">
        <f>BP22+'Générateur P.Durable 30ans'!BE23/(1+Résultats!$D$31)^(Résultats!$B94-1)</f>
        <v>-48.357055016181235</v>
      </c>
      <c r="BQ23" s="1009">
        <f ca="1">BQ22+'Générateur P.Durable 30ans'!BH23/(1+Résultats!$D$31)^(Résultats!$B94-1)</f>
        <v>7684.3757740393248</v>
      </c>
    </row>
    <row r="24" spans="1:69" x14ac:dyDescent="0.3">
      <c r="A24">
        <v>3</v>
      </c>
      <c r="B24" t="str">
        <f t="shared" si="0"/>
        <v>Orge d'hiver</v>
      </c>
      <c r="C24" t="str">
        <f t="shared" si="1"/>
        <v>HIVER</v>
      </c>
      <c r="D24" s="869">
        <f t="shared" si="12"/>
        <v>2.9198880108684402</v>
      </c>
      <c r="E24" s="869">
        <f t="shared" si="13"/>
        <v>2.9198880108684402</v>
      </c>
      <c r="F24" s="869">
        <f t="shared" si="14"/>
        <v>2.9198880108684402</v>
      </c>
      <c r="G24" s="869">
        <f t="shared" si="15"/>
        <v>2.9198880108684402</v>
      </c>
      <c r="H24" t="s">
        <v>405</v>
      </c>
      <c r="I24" s="842">
        <f ca="1">'Générateur P.Durable 30ans'!C194</f>
        <v>32.796073296991281</v>
      </c>
      <c r="J24" s="842">
        <f t="shared" ca="1" si="16"/>
        <v>9.0847848468119903</v>
      </c>
      <c r="K24">
        <f t="shared" si="17"/>
        <v>8.5</v>
      </c>
      <c r="L24">
        <f t="shared" si="2"/>
        <v>34</v>
      </c>
      <c r="M24">
        <f t="shared" si="18"/>
        <v>30.684999999999999</v>
      </c>
      <c r="N24">
        <f t="shared" ca="1" si="19"/>
        <v>-1.2039267030087188</v>
      </c>
      <c r="O24">
        <f t="shared" ca="1" si="3"/>
        <v>2.1110732969912824</v>
      </c>
      <c r="T24">
        <v>3</v>
      </c>
      <c r="U24" s="971">
        <f t="shared" si="20"/>
        <v>2.4332657522813195</v>
      </c>
      <c r="V24" s="973">
        <v>3</v>
      </c>
      <c r="W24" s="971">
        <f t="shared" si="4"/>
        <v>4.4196466689870642</v>
      </c>
      <c r="X24" s="869">
        <f t="shared" si="21"/>
        <v>4.4196466689870642</v>
      </c>
      <c r="Y24">
        <v>3</v>
      </c>
      <c r="Z24" s="971">
        <f t="shared" si="22"/>
        <v>2.4332657522813195</v>
      </c>
      <c r="AA24" s="973">
        <v>3</v>
      </c>
      <c r="AB24" s="971">
        <f t="shared" si="5"/>
        <v>4.4196466689870642</v>
      </c>
      <c r="AC24" s="869">
        <f t="shared" si="23"/>
        <v>4.4196466689870642</v>
      </c>
      <c r="AD24">
        <v>3</v>
      </c>
      <c r="AE24" s="971">
        <f t="shared" si="24"/>
        <v>2.4332657522813195</v>
      </c>
      <c r="AF24" s="973">
        <v>3</v>
      </c>
      <c r="AG24" s="971">
        <f t="shared" si="6"/>
        <v>4.4196466689870642</v>
      </c>
      <c r="AH24" s="869">
        <f t="shared" si="25"/>
        <v>4.4196466689870642</v>
      </c>
      <c r="AI24">
        <v>3</v>
      </c>
      <c r="AJ24" s="971">
        <f t="shared" si="26"/>
        <v>2.4332657522813195</v>
      </c>
      <c r="AK24" s="973">
        <v>3</v>
      </c>
      <c r="AL24" s="971">
        <f t="shared" si="7"/>
        <v>4.4196466689870642</v>
      </c>
      <c r="AM24" s="869">
        <f t="shared" si="27"/>
        <v>4.4196466689870642</v>
      </c>
      <c r="AO24" s="869">
        <f>+'Générateur P.Durable 30ans'!K24</f>
        <v>8.5</v>
      </c>
      <c r="AP24" s="877">
        <f>IF(Résultats!$B56&lt;='Générateur P.Durable 30ans'!$U$7,IF(Résultats!$B56&gt;'Générateur P.Durable 30ans'!$F$13," ",HLOOKUP(IF(Résultats!$B56-('Générateur P.Durable 30ans'!$F$12*ROUNDDOWN(Résultats!$B56/'Générateur P.Durable 30ans'!$F$12,0))=0,'Générateur P.Durable 30ans'!$F$12,Résultats!$B56-('Générateur P.Durable 30ans'!$F$12*ROUNDDOWN(Résultats!$B56/'Générateur P.Durable 30ans'!$F$12,0))),'Générateur P.Durable 30ans'!$N$14:$R$15,2,FALSE)),0)</f>
        <v>1280.5</v>
      </c>
      <c r="AQ24" s="869">
        <f>+'Générateur P.Durable 30ans'!L24</f>
        <v>34</v>
      </c>
      <c r="AR24" s="876">
        <f>+AP24*Menu!$F$13</f>
        <v>5122</v>
      </c>
      <c r="AS24" s="869">
        <f ca="1">+'Générateur P.Durable 30ans'!D194</f>
        <v>8.1990183242478203</v>
      </c>
      <c r="AT24" s="877">
        <f ca="1">IF(Résultats!$B56&lt;='Générateur P.Durable 30ans'!$U$7,+AP24*AS24/AO24+IF(Résultats!$B56&lt;=Menu!$G$64,Menu!$D$64,0),0)</f>
        <v>1242.1579957881568</v>
      </c>
      <c r="AU24" s="869">
        <f ca="1">+'Générateur P.Durable 30ans'!C194</f>
        <v>32.796073296991281</v>
      </c>
      <c r="AV24" s="877">
        <f ca="1">+AT24*Menu!$F$13</f>
        <v>4968.6319831526271</v>
      </c>
      <c r="AW24" s="1010">
        <f t="shared" ca="1" si="8"/>
        <v>0.97005700569164921</v>
      </c>
      <c r="AX24" s="876">
        <f>+IF(Résultats!B56&lt;=Menu!$D$253,Menu!$D$252*Menu!$F$13,0)+IF(Résultats!B56&lt;=Menu!$D$258,Menu!$D$257*Menu!$F$13,0)+IF(Résultats!B56&lt;=Menu!$D$263,Menu!$D$262*Menu!$D$24,0)+IF(Résultats!B56&lt;=Menu!$D$268,Menu!$G$267,0)</f>
        <v>0</v>
      </c>
      <c r="AY24" s="1034">
        <f>+Menu!$K$113+Menu!$J$217</f>
        <v>45.907500000000006</v>
      </c>
      <c r="AZ24" s="1034">
        <f>+AY24/Menu!$F$13</f>
        <v>11.476875000000001</v>
      </c>
      <c r="BA24" s="1034">
        <f>+AY24/Menu!$D$123</f>
        <v>57.384375000000006</v>
      </c>
      <c r="BE24" s="1034">
        <f t="shared" si="9"/>
        <v>-45.907500000000006</v>
      </c>
      <c r="BF24" s="1034">
        <f>+BE24/Menu!$F$13</f>
        <v>-11.476875000000001</v>
      </c>
      <c r="BG24" s="1034">
        <f>+BE24/Menu!$D$123</f>
        <v>-57.384375000000006</v>
      </c>
      <c r="BH24" s="1009">
        <f t="shared" ca="1" si="10"/>
        <v>4922.7244831526268</v>
      </c>
      <c r="BI24" s="1009">
        <f t="shared" ca="1" si="11"/>
        <v>1230.6811207881567</v>
      </c>
      <c r="BJ24" s="1009">
        <f>BJ23+'Générateur P.Durable 30ans'!AP24/(1+Résultats!$D$29)^(Résultats!$B95-1)</f>
        <v>3269.4403846153846</v>
      </c>
      <c r="BK24" s="1009">
        <f ca="1">BK23+'Générateur P.Durable 30ans'!AT24/(1+Résultats!$D$31)^(Résultats!$B95-1)</f>
        <v>3104.0362525915766</v>
      </c>
      <c r="BL24" s="1009">
        <f>BL23+'Générateur P.Durable 30ans'!BF24/(1+Résultats!$D$31)^(Résultats!$B95-1)</f>
        <v>-22.907319178684766</v>
      </c>
      <c r="BM24" s="1009">
        <f ca="1">BM23+'Générateur P.Durable 30ans'!BI24/(1+Résultats!$D$31)^(Résultats!$B95-1)</f>
        <v>3081.1289334128915</v>
      </c>
      <c r="BN24" s="1009">
        <f>BN23+'Générateur P.Durable 30ans'!AR24/(1+Résultats!$D$29)^(Résultats!$B95-1)</f>
        <v>13077.761538461538</v>
      </c>
      <c r="BO24" s="1009">
        <f ca="1">BO23+'Générateur P.Durable 30ans'!AV24/(1+Résultats!$D$31)^(Résultats!$B95-1)</f>
        <v>12416.145010366306</v>
      </c>
      <c r="BP24" s="1009">
        <f>BP23+'Générateur P.Durable 30ans'!BE24/(1+Résultats!$D$31)^(Résultats!$B95-1)</f>
        <v>-91.629276714739063</v>
      </c>
      <c r="BQ24" s="1009">
        <f ca="1">BQ23+'Générateur P.Durable 30ans'!BH24/(1+Résultats!$D$31)^(Résultats!$B95-1)</f>
        <v>12324.515733651566</v>
      </c>
    </row>
    <row r="25" spans="1:69" x14ac:dyDescent="0.3">
      <c r="A25">
        <v>4</v>
      </c>
      <c r="B25" t="str">
        <f t="shared" si="0"/>
        <v>Maïs</v>
      </c>
      <c r="C25" t="str">
        <f t="shared" si="1"/>
        <v>ETE</v>
      </c>
      <c r="D25" s="869">
        <f t="shared" si="12"/>
        <v>4.4196466689870642</v>
      </c>
      <c r="E25" s="869">
        <f t="shared" si="13"/>
        <v>4.4196466689870642</v>
      </c>
      <c r="F25" s="869">
        <f t="shared" si="14"/>
        <v>4.4196466689870642</v>
      </c>
      <c r="G25" s="869">
        <f t="shared" si="15"/>
        <v>4.4196466689870642</v>
      </c>
      <c r="H25" t="s">
        <v>405</v>
      </c>
      <c r="I25" s="842">
        <f ca="1">'Générateur P.Durable 30ans'!C195</f>
        <v>38.056822569511567</v>
      </c>
      <c r="J25" s="842">
        <f t="shared" ca="1" si="16"/>
        <v>10.542056113438107</v>
      </c>
      <c r="K25">
        <f t="shared" si="17"/>
        <v>9.5</v>
      </c>
      <c r="L25">
        <f t="shared" si="2"/>
        <v>38</v>
      </c>
      <c r="M25">
        <f t="shared" si="18"/>
        <v>34.295000000000002</v>
      </c>
      <c r="N25">
        <f t="shared" ca="1" si="19"/>
        <v>5.6822569511567167E-2</v>
      </c>
      <c r="O25">
        <f t="shared" ca="1" si="3"/>
        <v>3.7618225695115655</v>
      </c>
      <c r="T25">
        <v>4</v>
      </c>
      <c r="U25" s="971">
        <f t="shared" si="20"/>
        <v>3.2151273753163432</v>
      </c>
      <c r="V25" s="973">
        <v>4</v>
      </c>
      <c r="W25" s="971">
        <f t="shared" si="4"/>
        <v>5.8397760217368795</v>
      </c>
      <c r="X25" s="869">
        <f t="shared" si="21"/>
        <v>5.8397760217368795</v>
      </c>
      <c r="Y25">
        <v>4</v>
      </c>
      <c r="Z25" s="971">
        <f t="shared" si="22"/>
        <v>3.2151273753163432</v>
      </c>
      <c r="AA25" s="973">
        <v>4</v>
      </c>
      <c r="AB25" s="971">
        <f t="shared" si="5"/>
        <v>5.8397760217368795</v>
      </c>
      <c r="AC25" s="869">
        <f t="shared" si="23"/>
        <v>5.8397760217368795</v>
      </c>
      <c r="AD25">
        <v>4</v>
      </c>
      <c r="AE25" s="971">
        <f t="shared" si="24"/>
        <v>3.2151273753163432</v>
      </c>
      <c r="AF25" s="973">
        <v>4</v>
      </c>
      <c r="AG25" s="971">
        <f t="shared" si="6"/>
        <v>5.8397760217368795</v>
      </c>
      <c r="AH25" s="869">
        <f t="shared" si="25"/>
        <v>5.8397760217368795</v>
      </c>
      <c r="AI25">
        <v>4</v>
      </c>
      <c r="AJ25" s="971">
        <f t="shared" si="26"/>
        <v>3.2151273753163432</v>
      </c>
      <c r="AK25" s="973">
        <v>4</v>
      </c>
      <c r="AL25" s="971">
        <f t="shared" si="7"/>
        <v>5.8397760217368795</v>
      </c>
      <c r="AM25" s="869">
        <f t="shared" si="27"/>
        <v>5.8397760217368795</v>
      </c>
      <c r="AO25" s="869">
        <f>+'Générateur P.Durable 30ans'!K25</f>
        <v>9.5</v>
      </c>
      <c r="AP25" s="877">
        <f>IF(Résultats!$B57&lt;='Générateur P.Durable 30ans'!$U$7,IF(Résultats!$B57&gt;'Générateur P.Durable 30ans'!$F$13," ",HLOOKUP(IF(Résultats!$B57-('Générateur P.Durable 30ans'!$F$12*ROUNDDOWN(Résultats!$B57/'Générateur P.Durable 30ans'!$F$12,0))=0,'Générateur P.Durable 30ans'!$F$12,Résultats!$B57-('Générateur P.Durable 30ans'!$F$12*ROUNDDOWN(Résultats!$B57/'Générateur P.Durable 30ans'!$F$12,0))),'Générateur P.Durable 30ans'!$N$14:$R$15,2,FALSE)),0)</f>
        <v>1472</v>
      </c>
      <c r="AQ25" s="869">
        <f>+'Générateur P.Durable 30ans'!L25</f>
        <v>38</v>
      </c>
      <c r="AR25" s="876">
        <f>+AP25*Menu!$F$13</f>
        <v>5888</v>
      </c>
      <c r="AS25" s="869">
        <f ca="1">+'Générateur P.Durable 30ans'!D195</f>
        <v>9.5142056423778918</v>
      </c>
      <c r="AT25" s="877">
        <f ca="1">IF(Résultats!$B57&lt;='Générateur P.Durable 30ans'!$U$7,+AP25*AS25/AO25+IF(Résultats!$B57&lt;=Menu!$G$64,Menu!$D$64,0),0)</f>
        <v>1481.2011269031848</v>
      </c>
      <c r="AU25" s="869">
        <f ca="1">+'Générateur P.Durable 30ans'!C195</f>
        <v>38.056822569511567</v>
      </c>
      <c r="AV25" s="877">
        <f ca="1">+AT25*Menu!$F$13</f>
        <v>5924.8045076127391</v>
      </c>
      <c r="AW25" s="1010">
        <f t="shared" ca="1" si="8"/>
        <v>1.0062507655592288</v>
      </c>
      <c r="AX25" s="876">
        <f>+IF(Résultats!B57&lt;=Menu!$D$253,Menu!$D$252*Menu!$F$13,0)+IF(Résultats!B57&lt;=Menu!$D$258,Menu!$D$257*Menu!$F$13,0)+IF(Résultats!B57&lt;=Menu!$D$263,Menu!$D$262*Menu!$D$24,0)+IF(Résultats!B57&lt;=Menu!$D$268,Menu!$G$267,0)</f>
        <v>0</v>
      </c>
      <c r="AY25" s="1034">
        <f>+Menu!$K$113+Menu!$J$217</f>
        <v>45.907500000000006</v>
      </c>
      <c r="AZ25" s="1034">
        <f>+AY25/Menu!$F$13</f>
        <v>11.476875000000001</v>
      </c>
      <c r="BA25" s="1034">
        <f>+AY25/Menu!$D$123</f>
        <v>57.384375000000006</v>
      </c>
      <c r="BE25" s="1034">
        <f t="shared" si="9"/>
        <v>-45.907500000000006</v>
      </c>
      <c r="BF25" s="1034">
        <f>+BE25/Menu!$F$13</f>
        <v>-11.476875000000001</v>
      </c>
      <c r="BG25" s="1034">
        <f>+BE25/Menu!$D$123</f>
        <v>-57.384375000000006</v>
      </c>
      <c r="BH25" s="1009">
        <f t="shared" ca="1" si="10"/>
        <v>5878.8970076127389</v>
      </c>
      <c r="BI25" s="1009">
        <f t="shared" ca="1" si="11"/>
        <v>1469.7242519031847</v>
      </c>
      <c r="BJ25" s="1009">
        <f>BJ24+'Générateur P.Durable 30ans'!AP25/(1+Résultats!$D$29)^(Résultats!$B96-1)</f>
        <v>4578.0430245789712</v>
      </c>
      <c r="BK25" s="1009">
        <f ca="1">BK24+'Générateur P.Durable 30ans'!AT25/(1+Résultats!$D$31)^(Résultats!$B96-1)</f>
        <v>4459.5451097015266</v>
      </c>
      <c r="BL25" s="1009">
        <f>BL24+'Générateur P.Durable 30ans'!BF25/(1+Résultats!$D$31)^(Résultats!$B96-1)</f>
        <v>-33.410285610373563</v>
      </c>
      <c r="BM25" s="1009">
        <f ca="1">BM24+'Générateur P.Durable 30ans'!BI25/(1+Résultats!$D$31)^(Résultats!$B96-1)</f>
        <v>4426.134824091153</v>
      </c>
      <c r="BN25" s="1009">
        <f>BN24+'Générateur P.Durable 30ans'!AR25/(1+Résultats!$D$29)^(Résultats!$B96-1)</f>
        <v>18312.172098315885</v>
      </c>
      <c r="BO25" s="1009">
        <f ca="1">BO24+'Générateur P.Durable 30ans'!AV25/(1+Résultats!$D$31)^(Résultats!$B96-1)</f>
        <v>17838.180438806106</v>
      </c>
      <c r="BP25" s="1009">
        <f>BP24+'Générateur P.Durable 30ans'!BE25/(1+Résultats!$D$31)^(Résultats!$B96-1)</f>
        <v>-133.64114244149425</v>
      </c>
      <c r="BQ25" s="1009">
        <f ca="1">BQ24+'Générateur P.Durable 30ans'!BH25/(1+Résultats!$D$31)^(Résultats!$B96-1)</f>
        <v>17704.539296364612</v>
      </c>
    </row>
    <row r="26" spans="1:69" x14ac:dyDescent="0.3">
      <c r="A26">
        <v>5</v>
      </c>
      <c r="B26" t="str">
        <f t="shared" si="0"/>
        <v>Blé d'hiver</v>
      </c>
      <c r="C26" t="str">
        <f t="shared" si="1"/>
        <v>HIVER</v>
      </c>
      <c r="D26" s="869">
        <f t="shared" si="12"/>
        <v>5.8397760217368795</v>
      </c>
      <c r="E26" s="869">
        <f t="shared" si="13"/>
        <v>5.8397760217368795</v>
      </c>
      <c r="F26" s="869">
        <f t="shared" si="14"/>
        <v>5.8397760217368795</v>
      </c>
      <c r="G26" s="869">
        <f t="shared" si="15"/>
        <v>5.8397760217368795</v>
      </c>
      <c r="H26" t="s">
        <v>405</v>
      </c>
      <c r="I26" s="842">
        <f ca="1">'Générateur P.Durable 30ans'!C196</f>
        <v>31.423824910516874</v>
      </c>
      <c r="J26" s="842">
        <f t="shared" ca="1" si="16"/>
        <v>8.7046606400323761</v>
      </c>
      <c r="K26">
        <f t="shared" si="17"/>
        <v>7.8</v>
      </c>
      <c r="L26">
        <f t="shared" si="2"/>
        <v>31.2</v>
      </c>
      <c r="M26">
        <f t="shared" si="18"/>
        <v>28.157999999999998</v>
      </c>
      <c r="N26">
        <f t="shared" ca="1" si="19"/>
        <v>0.22382491051687481</v>
      </c>
      <c r="O26">
        <f t="shared" ca="1" si="3"/>
        <v>3.2658249105168764</v>
      </c>
      <c r="T26">
        <v>5</v>
      </c>
      <c r="U26" s="971">
        <f t="shared" si="20"/>
        <v>3.9181494739582208</v>
      </c>
      <c r="V26" s="973">
        <v>5</v>
      </c>
      <c r="W26" s="971">
        <f t="shared" si="4"/>
        <v>7.1167057091636581</v>
      </c>
      <c r="X26" s="869">
        <f t="shared" si="21"/>
        <v>7.1167057091636581</v>
      </c>
      <c r="Y26">
        <v>5</v>
      </c>
      <c r="Z26" s="971">
        <f t="shared" si="22"/>
        <v>3.9181494739582208</v>
      </c>
      <c r="AA26" s="973">
        <v>5</v>
      </c>
      <c r="AB26" s="971">
        <f t="shared" si="5"/>
        <v>7.1167057091636581</v>
      </c>
      <c r="AC26" s="869">
        <f t="shared" si="23"/>
        <v>7.1167057091636581</v>
      </c>
      <c r="AD26">
        <v>5</v>
      </c>
      <c r="AE26" s="971">
        <f t="shared" si="24"/>
        <v>3.9181494739582208</v>
      </c>
      <c r="AF26" s="973">
        <v>5</v>
      </c>
      <c r="AG26" s="971">
        <f t="shared" si="6"/>
        <v>7.1167057091636581</v>
      </c>
      <c r="AH26" s="869">
        <f t="shared" si="25"/>
        <v>7.1167057091636581</v>
      </c>
      <c r="AI26">
        <v>5</v>
      </c>
      <c r="AJ26" s="971">
        <f t="shared" si="26"/>
        <v>3.9181494739582208</v>
      </c>
      <c r="AK26" s="973">
        <v>5</v>
      </c>
      <c r="AL26" s="971">
        <f t="shared" si="7"/>
        <v>7.1167057091636581</v>
      </c>
      <c r="AM26" s="869">
        <f t="shared" si="27"/>
        <v>7.1167057091636581</v>
      </c>
      <c r="AO26" s="869">
        <f>+'Générateur P.Durable 30ans'!K26</f>
        <v>7.8</v>
      </c>
      <c r="AP26" s="877">
        <f>IF(Résultats!$B58&lt;='Générateur P.Durable 30ans'!$U$7,IF(Résultats!$B58&gt;'Générateur P.Durable 30ans'!$F$13," ",HLOOKUP(IF(Résultats!$B58-('Générateur P.Durable 30ans'!$F$12*ROUNDDOWN(Résultats!$B58/'Générateur P.Durable 30ans'!$F$12,0))=0,'Générateur P.Durable 30ans'!$F$12,Résultats!$B58-('Générateur P.Durable 30ans'!$F$12*ROUNDDOWN(Résultats!$B58/'Générateur P.Durable 30ans'!$F$12,0))),'Générateur P.Durable 30ans'!$N$14:$R$15,2,FALSE)),0)</f>
        <v>1194.2</v>
      </c>
      <c r="AQ26" s="869">
        <f>+'Générateur P.Durable 30ans'!L26</f>
        <v>31.2</v>
      </c>
      <c r="AR26" s="876">
        <f>+AP26*Menu!$F$13</f>
        <v>4776.8</v>
      </c>
      <c r="AS26" s="869">
        <f ca="1">+'Générateur P.Durable 30ans'!D196</f>
        <v>7.8559562276292185</v>
      </c>
      <c r="AT26" s="877">
        <f ca="1">IF(Résultats!$B58&lt;='Générateur P.Durable 30ans'!$U$7,+AP26*AS26/AO26+IF(Résultats!$B58&lt;=Menu!$G$64,Menu!$D$64,0),0)</f>
        <v>1209.7670419275403</v>
      </c>
      <c r="AU26" s="869">
        <f ca="1">+'Générateur P.Durable 30ans'!C196</f>
        <v>31.423824910516874</v>
      </c>
      <c r="AV26" s="877">
        <f ca="1">+AT26*Menu!$F$13</f>
        <v>4839.0681677101611</v>
      </c>
      <c r="AW26" s="1010">
        <f t="shared" ca="1" si="8"/>
        <v>1.0130355400498579</v>
      </c>
      <c r="AX26" s="876">
        <f>+IF(Résultats!B58&lt;=Menu!$D$253,Menu!$D$252*Menu!$F$13,0)+IF(Résultats!B58&lt;=Menu!$D$258,Menu!$D$257*Menu!$F$13,0)+IF(Résultats!B58&lt;=Menu!$D$263,Menu!$D$262*Menu!$D$24,0)+IF(Résultats!B58&lt;=Menu!$D$268,Menu!$G$267,0)</f>
        <v>0</v>
      </c>
      <c r="AY26" s="1034">
        <f>+Menu!$K$113+Menu!$J$217</f>
        <v>45.907500000000006</v>
      </c>
      <c r="AZ26" s="1034">
        <f>+AY26/Menu!$F$13</f>
        <v>11.476875000000001</v>
      </c>
      <c r="BA26" s="1034">
        <f>+AY26/Menu!$D$123</f>
        <v>57.384375000000006</v>
      </c>
      <c r="BE26" s="1034">
        <f t="shared" si="9"/>
        <v>-45.907500000000006</v>
      </c>
      <c r="BF26" s="1034">
        <f>+BE26/Menu!$F$13</f>
        <v>-11.476875000000001</v>
      </c>
      <c r="BG26" s="1034">
        <f>+BE26/Menu!$D$123</f>
        <v>-57.384375000000006</v>
      </c>
      <c r="BH26" s="1009">
        <f t="shared" ca="1" si="10"/>
        <v>4793.1606677101609</v>
      </c>
      <c r="BI26" s="1009">
        <f t="shared" ca="1" si="11"/>
        <v>1198.2901669275402</v>
      </c>
      <c r="BJ26" s="1009">
        <f>BJ25+'Générateur P.Durable 30ans'!AP26/(1+Résultats!$D$29)^(Résultats!$B97-1)</f>
        <v>5598.8501895066693</v>
      </c>
      <c r="BK26" s="1009">
        <f ca="1">BK25+'Générateur P.Durable 30ans'!AT26/(1+Résultats!$D$31)^(Résultats!$B97-1)</f>
        <v>5534.4074574494225</v>
      </c>
      <c r="BL26" s="1009">
        <f>BL25+'Générateur P.Durable 30ans'!BF26/(1+Résultats!$D$31)^(Résultats!$B97-1)</f>
        <v>-43.607340398420938</v>
      </c>
      <c r="BM26" s="1009">
        <f ca="1">BM25+'Générateur P.Durable 30ans'!BI26/(1+Résultats!$D$31)^(Résultats!$B97-1)</f>
        <v>5490.8001170510015</v>
      </c>
      <c r="BN26" s="1009">
        <f>BN25+'Générateur P.Durable 30ans'!AR26/(1+Résultats!$D$29)^(Résultats!$B97-1)</f>
        <v>22395.400758026677</v>
      </c>
      <c r="BO26" s="1009">
        <f ca="1">BO25+'Générateur P.Durable 30ans'!AV26/(1+Résultats!$D$31)^(Résultats!$B97-1)</f>
        <v>22137.62982979769</v>
      </c>
      <c r="BP26" s="1009">
        <f>BP25+'Générateur P.Durable 30ans'!BE26/(1+Résultats!$D$31)^(Résultats!$B97-1)</f>
        <v>-174.42936159368375</v>
      </c>
      <c r="BQ26" s="1009">
        <f ca="1">BQ25+'Générateur P.Durable 30ans'!BH26/(1+Résultats!$D$31)^(Résultats!$B97-1)</f>
        <v>21963.200468204006</v>
      </c>
    </row>
    <row r="27" spans="1:69" x14ac:dyDescent="0.3">
      <c r="A27">
        <v>6</v>
      </c>
      <c r="B27" t="str">
        <f t="shared" si="0"/>
        <v>Prairie temporaire</v>
      </c>
      <c r="C27" t="str">
        <f t="shared" si="1"/>
        <v>HIVER</v>
      </c>
      <c r="D27" s="869">
        <f t="shared" si="12"/>
        <v>7.1167057091636581</v>
      </c>
      <c r="E27" s="869">
        <f t="shared" si="13"/>
        <v>7.1167057091636581</v>
      </c>
      <c r="F27" s="869">
        <f t="shared" si="14"/>
        <v>7.1167057091636581</v>
      </c>
      <c r="G27" s="869">
        <f t="shared" si="15"/>
        <v>7.1167057091636581</v>
      </c>
      <c r="H27" t="s">
        <v>405</v>
      </c>
      <c r="I27" s="842">
        <f ca="1">'Générateur P.Durable 30ans'!C197</f>
        <v>40.642602265198398</v>
      </c>
      <c r="J27" s="842">
        <f t="shared" ca="1" si="16"/>
        <v>11.258338577617286</v>
      </c>
      <c r="K27">
        <f t="shared" si="17"/>
        <v>10</v>
      </c>
      <c r="L27">
        <f t="shared" si="2"/>
        <v>40</v>
      </c>
      <c r="M27">
        <f t="shared" si="18"/>
        <v>36.1</v>
      </c>
      <c r="N27">
        <f t="shared" ca="1" si="19"/>
        <v>0.64260226519839847</v>
      </c>
      <c r="O27">
        <f t="shared" ca="1" si="3"/>
        <v>4.542602265198397</v>
      </c>
      <c r="T27">
        <v>6</v>
      </c>
      <c r="U27" s="971">
        <f t="shared" si="20"/>
        <v>4.5214784143977225</v>
      </c>
      <c r="V27" s="973">
        <v>6</v>
      </c>
      <c r="W27" s="971">
        <f t="shared" si="4"/>
        <v>8.2125583670235507</v>
      </c>
      <c r="X27" s="869">
        <f t="shared" si="21"/>
        <v>8.2125583670235507</v>
      </c>
      <c r="Y27">
        <v>6</v>
      </c>
      <c r="Z27" s="971">
        <f t="shared" si="22"/>
        <v>4.5214784143977225</v>
      </c>
      <c r="AA27" s="973">
        <v>6</v>
      </c>
      <c r="AB27" s="971">
        <f t="shared" si="5"/>
        <v>8.2125583670235507</v>
      </c>
      <c r="AC27" s="869">
        <f t="shared" si="23"/>
        <v>8.2125583670235507</v>
      </c>
      <c r="AD27">
        <v>6</v>
      </c>
      <c r="AE27" s="971">
        <f t="shared" si="24"/>
        <v>4.5214784143977225</v>
      </c>
      <c r="AF27" s="973">
        <v>6</v>
      </c>
      <c r="AG27" s="971">
        <f t="shared" si="6"/>
        <v>8.2125583670235507</v>
      </c>
      <c r="AH27" s="869">
        <f t="shared" si="25"/>
        <v>8.2125583670235507</v>
      </c>
      <c r="AI27">
        <v>6</v>
      </c>
      <c r="AJ27" s="971">
        <f t="shared" si="26"/>
        <v>4.5214784143977225</v>
      </c>
      <c r="AK27" s="973">
        <v>6</v>
      </c>
      <c r="AL27" s="971">
        <f t="shared" si="7"/>
        <v>8.2125583670235507</v>
      </c>
      <c r="AM27" s="869">
        <f t="shared" si="27"/>
        <v>8.2125583670235507</v>
      </c>
      <c r="AO27" s="869">
        <f>+'Générateur P.Durable 30ans'!K27</f>
        <v>10</v>
      </c>
      <c r="AP27" s="877">
        <f>IF(Résultats!$B59&lt;='Générateur P.Durable 30ans'!$U$7,IF(Résultats!$B59&gt;'Générateur P.Durable 30ans'!$F$13," ",HLOOKUP(IF(Résultats!$B59-('Générateur P.Durable 30ans'!$F$12*ROUNDDOWN(Résultats!$B59/'Générateur P.Durable 30ans'!$F$12,0))=0,'Générateur P.Durable 30ans'!$F$12,Résultats!$B59-('Générateur P.Durable 30ans'!$F$12*ROUNDDOWN(Résultats!$B59/'Générateur P.Durable 30ans'!$F$12,0))),'Générateur P.Durable 30ans'!$N$14:$R$15,2,FALSE)),0)</f>
        <v>927</v>
      </c>
      <c r="AQ27" s="869">
        <f>+'Générateur P.Durable 30ans'!L27</f>
        <v>40</v>
      </c>
      <c r="AR27" s="876">
        <f>+AP27*Menu!$F$13</f>
        <v>3708</v>
      </c>
      <c r="AS27" s="869">
        <f ca="1">+'Générateur P.Durable 30ans'!D197</f>
        <v>10.1606505662996</v>
      </c>
      <c r="AT27" s="877">
        <f ca="1">IF(Résultats!$B59&lt;='Générateur P.Durable 30ans'!$U$7,+AP27*AS27/AO27+IF(Résultats!$B59&lt;=Menu!$G$64,Menu!$D$64,0),0)</f>
        <v>948.89230749597277</v>
      </c>
      <c r="AU27" s="869">
        <f ca="1">+'Générateur P.Durable 30ans'!C197</f>
        <v>40.642602265198398</v>
      </c>
      <c r="AV27" s="877">
        <f ca="1">+AT27*Menu!$F$13</f>
        <v>3795.5692299838911</v>
      </c>
      <c r="AW27" s="1010">
        <f t="shared" ca="1" si="8"/>
        <v>1.0236162971909091</v>
      </c>
      <c r="AX27" s="876">
        <f>+IF(Résultats!B59&lt;=Menu!$D$253,Menu!$D$252*Menu!$F$13,0)+IF(Résultats!B59&lt;=Menu!$D$258,Menu!$D$257*Menu!$F$13,0)+IF(Résultats!B59&lt;=Menu!$D$263,Menu!$D$262*Menu!$D$24,0)+IF(Résultats!B59&lt;=Menu!$D$268,Menu!$G$267,0)</f>
        <v>0</v>
      </c>
      <c r="AY27" s="1034">
        <f>+Menu!$K$113+Menu!$J$217</f>
        <v>45.907500000000006</v>
      </c>
      <c r="AZ27" s="1034">
        <f>+AY27/Menu!$F$13</f>
        <v>11.476875000000001</v>
      </c>
      <c r="BA27" s="1034">
        <f>+AY27/Menu!$D$123</f>
        <v>57.384375000000006</v>
      </c>
      <c r="BE27" s="1034">
        <f t="shared" si="9"/>
        <v>-45.907500000000006</v>
      </c>
      <c r="BF27" s="1034">
        <f>+BE27/Menu!$F$13</f>
        <v>-11.476875000000001</v>
      </c>
      <c r="BG27" s="1034">
        <f>+BE27/Menu!$D$123</f>
        <v>-57.384375000000006</v>
      </c>
      <c r="BH27" s="1009">
        <f t="shared" ca="1" si="10"/>
        <v>3749.6617299838913</v>
      </c>
      <c r="BI27" s="1009">
        <f t="shared" ca="1" si="11"/>
        <v>937.41543249597282</v>
      </c>
      <c r="BJ27" s="1009">
        <f>BJ26+'Générateur P.Durable 30ans'!AP27/(1+Résultats!$D$29)^(Résultats!$B98-1)</f>
        <v>6360.7766174725884</v>
      </c>
      <c r="BK27" s="1009">
        <f ca="1">BK26+'Générateur P.Durable 30ans'!AT27/(1+Résultats!$D$31)^(Résultats!$B98-1)</f>
        <v>6352.9302973300082</v>
      </c>
      <c r="BL27" s="1009">
        <f>BL26+'Générateur P.Durable 30ans'!BF27/(1+Résultats!$D$31)^(Résultats!$B98-1)</f>
        <v>-53.507393590699941</v>
      </c>
      <c r="BM27" s="1009">
        <f ca="1">BM26+'Générateur P.Durable 30ans'!BI27/(1+Résultats!$D$31)^(Résultats!$B98-1)</f>
        <v>6299.4229037393079</v>
      </c>
      <c r="BN27" s="1009">
        <f>BN26+'Générateur P.Durable 30ans'!AR27/(1+Résultats!$D$29)^(Résultats!$B98-1)</f>
        <v>25443.106469890354</v>
      </c>
      <c r="BO27" s="1009">
        <f ca="1">BO26+'Générateur P.Durable 30ans'!AV27/(1+Résultats!$D$31)^(Résultats!$B98-1)</f>
        <v>25411.721189320033</v>
      </c>
      <c r="BP27" s="1009">
        <f>BP26+'Générateur P.Durable 30ans'!BE27/(1+Résultats!$D$31)^(Résultats!$B98-1)</f>
        <v>-214.02957436279976</v>
      </c>
      <c r="BQ27" s="1009">
        <f ca="1">BQ26+'Générateur P.Durable 30ans'!BH27/(1+Résultats!$D$31)^(Résultats!$B98-1)</f>
        <v>25197.691614957232</v>
      </c>
    </row>
    <row r="28" spans="1:69" x14ac:dyDescent="0.3">
      <c r="A28">
        <v>7</v>
      </c>
      <c r="B28" t="str">
        <f t="shared" si="0"/>
        <v>Orge d'hiver</v>
      </c>
      <c r="C28" t="str">
        <f t="shared" si="1"/>
        <v>HIVER</v>
      </c>
      <c r="D28" s="869">
        <f t="shared" si="12"/>
        <v>8.2125583670235507</v>
      </c>
      <c r="E28" s="869">
        <f t="shared" si="13"/>
        <v>8.2125583670235507</v>
      </c>
      <c r="F28" s="869">
        <f t="shared" si="14"/>
        <v>8.2125583670235507</v>
      </c>
      <c r="G28" s="869">
        <f t="shared" si="15"/>
        <v>8.2125583670235507</v>
      </c>
      <c r="H28" t="s">
        <v>405</v>
      </c>
      <c r="I28" s="842">
        <f ca="1">'Générateur P.Durable 30ans'!C198</f>
        <v>34.442200340716987</v>
      </c>
      <c r="J28" s="842">
        <f t="shared" ca="1" si="16"/>
        <v>9.5407757176501349</v>
      </c>
      <c r="K28">
        <f t="shared" si="17"/>
        <v>8.5</v>
      </c>
      <c r="L28">
        <f t="shared" si="2"/>
        <v>34</v>
      </c>
      <c r="M28">
        <f t="shared" si="18"/>
        <v>30.684999999999999</v>
      </c>
      <c r="N28">
        <f t="shared" ca="1" si="19"/>
        <v>0.44220034071698677</v>
      </c>
      <c r="O28">
        <f t="shared" ca="1" si="3"/>
        <v>3.7572003407169881</v>
      </c>
      <c r="T28">
        <v>7</v>
      </c>
      <c r="U28" s="971">
        <f t="shared" si="20"/>
        <v>5.0188726388490208</v>
      </c>
      <c r="V28" s="973">
        <v>7</v>
      </c>
      <c r="W28" s="971">
        <f t="shared" si="4"/>
        <v>9.115997181796887</v>
      </c>
      <c r="X28" s="869">
        <f t="shared" si="21"/>
        <v>9.115997181796887</v>
      </c>
      <c r="Y28">
        <v>7</v>
      </c>
      <c r="Z28" s="971">
        <f t="shared" si="22"/>
        <v>5.0188726388490208</v>
      </c>
      <c r="AA28" s="973">
        <v>7</v>
      </c>
      <c r="AB28" s="971">
        <f t="shared" si="5"/>
        <v>9.115997181796887</v>
      </c>
      <c r="AC28" s="869">
        <f t="shared" si="23"/>
        <v>9.115997181796887</v>
      </c>
      <c r="AD28">
        <v>7</v>
      </c>
      <c r="AE28" s="971">
        <f t="shared" si="24"/>
        <v>5.0188726388490208</v>
      </c>
      <c r="AF28" s="973">
        <v>7</v>
      </c>
      <c r="AG28" s="971">
        <f t="shared" si="6"/>
        <v>9.115997181796887</v>
      </c>
      <c r="AH28" s="869">
        <f t="shared" si="25"/>
        <v>9.115997181796887</v>
      </c>
      <c r="AI28">
        <v>7</v>
      </c>
      <c r="AJ28" s="971">
        <f t="shared" si="26"/>
        <v>5.0188726388490208</v>
      </c>
      <c r="AK28" s="973">
        <v>7</v>
      </c>
      <c r="AL28" s="971">
        <f t="shared" si="7"/>
        <v>9.115997181796887</v>
      </c>
      <c r="AM28" s="869">
        <f t="shared" si="27"/>
        <v>9.115997181796887</v>
      </c>
      <c r="AO28" s="869">
        <f>+'Générateur P.Durable 30ans'!K28</f>
        <v>8.5</v>
      </c>
      <c r="AP28" s="877">
        <f>IF(Résultats!$B60&lt;='Générateur P.Durable 30ans'!$U$7,IF(Résultats!$B60&gt;'Générateur P.Durable 30ans'!$F$13," ",HLOOKUP(IF(Résultats!$B60-('Générateur P.Durable 30ans'!$F$12*ROUNDDOWN(Résultats!$B60/'Générateur P.Durable 30ans'!$F$12,0))=0,'Générateur P.Durable 30ans'!$F$12,Résultats!$B60-('Générateur P.Durable 30ans'!$F$12*ROUNDDOWN(Résultats!$B60/'Générateur P.Durable 30ans'!$F$12,0))),'Générateur P.Durable 30ans'!$N$14:$R$15,2,FALSE)),0)</f>
        <v>1280.5</v>
      </c>
      <c r="AQ28" s="869">
        <f>+'Générateur P.Durable 30ans'!L28</f>
        <v>34</v>
      </c>
      <c r="AR28" s="876">
        <f>+AP28*Menu!$F$13</f>
        <v>5122</v>
      </c>
      <c r="AS28" s="869">
        <f ca="1">+'Générateur P.Durable 30ans'!D198</f>
        <v>8.6105500851792467</v>
      </c>
      <c r="AT28" s="877">
        <f ca="1">IF(Résultats!$B60&lt;='Générateur P.Durable 30ans'!$U$7,+AP28*AS28/AO28+IF(Résultats!$B60&lt;=Menu!$G$64,Menu!$D$64,0),0)</f>
        <v>1297.1540451849442</v>
      </c>
      <c r="AU28" s="869">
        <f ca="1">+'Générateur P.Durable 30ans'!C198</f>
        <v>34.442200340716987</v>
      </c>
      <c r="AV28" s="877">
        <f ca="1">+AT28*Menu!$F$13</f>
        <v>5188.6161807397766</v>
      </c>
      <c r="AW28" s="1010">
        <f t="shared" ca="1" si="8"/>
        <v>1.013005892374029</v>
      </c>
      <c r="AX28" s="876">
        <f>+IF(Résultats!B60&lt;=Menu!$D$253,Menu!$D$252*Menu!$F$13,0)+IF(Résultats!B60&lt;=Menu!$D$258,Menu!$D$257*Menu!$F$13,0)+IF(Résultats!B60&lt;=Menu!$D$263,Menu!$D$262*Menu!$D$24,0)+IF(Résultats!B60&lt;=Menu!$D$268,Menu!$G$267,0)</f>
        <v>0</v>
      </c>
      <c r="AY28" s="1034">
        <f>+Menu!$K$113+Menu!$J$217</f>
        <v>45.907500000000006</v>
      </c>
      <c r="AZ28" s="1034">
        <f>+AY28/Menu!$F$13</f>
        <v>11.476875000000001</v>
      </c>
      <c r="BA28" s="1034">
        <f>+AY28/Menu!$D$123</f>
        <v>57.384375000000006</v>
      </c>
      <c r="BE28" s="1034">
        <f t="shared" si="9"/>
        <v>-45.907500000000006</v>
      </c>
      <c r="BF28" s="1034">
        <f>+BE28/Menu!$F$13</f>
        <v>-11.476875000000001</v>
      </c>
      <c r="BG28" s="1034">
        <f>+BE28/Menu!$D$123</f>
        <v>-57.384375000000006</v>
      </c>
      <c r="BH28" s="1009">
        <f t="shared" ca="1" si="10"/>
        <v>5142.7086807397764</v>
      </c>
      <c r="BI28" s="1009">
        <f t="shared" ca="1" si="11"/>
        <v>1285.6771701849441</v>
      </c>
      <c r="BJ28" s="1009">
        <f>BJ27+'Générateur P.Durable 30ans'!AP28/(1+Résultats!$D$29)^(Résultats!$B99-1)</f>
        <v>7372.7743676700402</v>
      </c>
      <c r="BK28" s="1009">
        <f ca="1">BK27+'Générateur P.Durable 30ans'!AT28/(1+Résultats!$D$31)^(Résultats!$B99-1)</f>
        <v>7439.2763886659168</v>
      </c>
      <c r="BL28" s="1009">
        <f>BL27+'Générateur P.Durable 30ans'!BF28/(1+Résultats!$D$31)^(Résultats!$B99-1)</f>
        <v>-63.119095719126157</v>
      </c>
      <c r="BM28" s="1009">
        <f ca="1">BM27+'Générateur P.Durable 30ans'!BI28/(1+Résultats!$D$31)^(Résultats!$B99-1)</f>
        <v>7376.1572929467902</v>
      </c>
      <c r="BN28" s="1009">
        <f>BN27+'Générateur P.Durable 30ans'!AR28/(1+Résultats!$D$29)^(Résultats!$B99-1)</f>
        <v>29491.097470680161</v>
      </c>
      <c r="BO28" s="1009">
        <f ca="1">BO27+'Générateur P.Durable 30ans'!AV28/(1+Résultats!$D$31)^(Résultats!$B99-1)</f>
        <v>29757.105554663667</v>
      </c>
      <c r="BP28" s="1009">
        <f>BP27+'Générateur P.Durable 30ans'!BE28/(1+Résultats!$D$31)^(Résultats!$B99-1)</f>
        <v>-252.47638287650463</v>
      </c>
      <c r="BQ28" s="1009">
        <f ca="1">BQ27+'Générateur P.Durable 30ans'!BH28/(1+Résultats!$D$31)^(Résultats!$B99-1)</f>
        <v>29504.629171787161</v>
      </c>
    </row>
    <row r="29" spans="1:69" x14ac:dyDescent="0.3">
      <c r="A29">
        <v>8</v>
      </c>
      <c r="B29" t="str">
        <f t="shared" si="0"/>
        <v>Maïs</v>
      </c>
      <c r="C29" t="str">
        <f t="shared" si="1"/>
        <v>ETE</v>
      </c>
      <c r="D29" s="869">
        <f t="shared" si="12"/>
        <v>9.115997181796887</v>
      </c>
      <c r="E29" s="869">
        <f t="shared" si="13"/>
        <v>9.115997181796887</v>
      </c>
      <c r="F29" s="869">
        <f t="shared" si="14"/>
        <v>9.115997181796887</v>
      </c>
      <c r="G29" s="869">
        <f t="shared" si="15"/>
        <v>9.115997181796887</v>
      </c>
      <c r="H29" t="s">
        <v>405</v>
      </c>
      <c r="I29" s="842">
        <f ca="1">'Générateur P.Durable 30ans'!C199</f>
        <v>39.356135536373316</v>
      </c>
      <c r="J29" s="842">
        <f t="shared" ca="1" si="16"/>
        <v>10.901976602873495</v>
      </c>
      <c r="K29">
        <f t="shared" si="17"/>
        <v>9.5</v>
      </c>
      <c r="L29">
        <f t="shared" si="2"/>
        <v>38</v>
      </c>
      <c r="M29">
        <f t="shared" si="18"/>
        <v>34.295000000000002</v>
      </c>
      <c r="N29">
        <f t="shared" ca="1" si="19"/>
        <v>1.3561355363733156</v>
      </c>
      <c r="O29">
        <f t="shared" ca="1" si="3"/>
        <v>5.0611355363733139</v>
      </c>
      <c r="T29">
        <v>8</v>
      </c>
      <c r="U29" s="971">
        <f t="shared" si="20"/>
        <v>5.4155344674369958</v>
      </c>
      <c r="V29" s="973">
        <v>8</v>
      </c>
      <c r="W29" s="971">
        <f t="shared" si="4"/>
        <v>9.8364713543321027</v>
      </c>
      <c r="X29" s="869">
        <f t="shared" si="21"/>
        <v>9.8364713543321027</v>
      </c>
      <c r="Y29">
        <v>8</v>
      </c>
      <c r="Z29" s="971">
        <f t="shared" si="22"/>
        <v>5.4155344674369958</v>
      </c>
      <c r="AA29" s="973">
        <v>8</v>
      </c>
      <c r="AB29" s="971">
        <f t="shared" si="5"/>
        <v>9.8364713543321027</v>
      </c>
      <c r="AC29" s="869">
        <f t="shared" si="23"/>
        <v>9.8364713543321027</v>
      </c>
      <c r="AD29">
        <v>8</v>
      </c>
      <c r="AE29" s="971">
        <f t="shared" si="24"/>
        <v>5.4155344674369958</v>
      </c>
      <c r="AF29" s="973">
        <v>8</v>
      </c>
      <c r="AG29" s="971">
        <f t="shared" si="6"/>
        <v>9.8364713543321027</v>
      </c>
      <c r="AH29" s="869">
        <f t="shared" si="25"/>
        <v>9.8364713543321027</v>
      </c>
      <c r="AI29">
        <v>8</v>
      </c>
      <c r="AJ29" s="971">
        <f t="shared" si="26"/>
        <v>5.4155344674369958</v>
      </c>
      <c r="AK29" s="973">
        <v>8</v>
      </c>
      <c r="AL29" s="971">
        <f t="shared" si="7"/>
        <v>9.8364713543321027</v>
      </c>
      <c r="AM29" s="869">
        <f t="shared" si="27"/>
        <v>9.8364713543321027</v>
      </c>
      <c r="AO29" s="869">
        <f>+'Générateur P.Durable 30ans'!K29</f>
        <v>9.5</v>
      </c>
      <c r="AP29" s="877">
        <f>IF(Résultats!$B61&lt;='Générateur P.Durable 30ans'!$U$7,IF(Résultats!$B61&gt;'Générateur P.Durable 30ans'!$F$13," ",HLOOKUP(IF(Résultats!$B61-('Générateur P.Durable 30ans'!$F$12*ROUNDDOWN(Résultats!$B61/'Générateur P.Durable 30ans'!$F$12,0))=0,'Générateur P.Durable 30ans'!$F$12,Résultats!$B61-('Générateur P.Durable 30ans'!$F$12*ROUNDDOWN(Résultats!$B61/'Générateur P.Durable 30ans'!$F$12,0))),'Générateur P.Durable 30ans'!$N$14:$R$15,2,FALSE)),0)</f>
        <v>1472</v>
      </c>
      <c r="AQ29" s="869">
        <f>+'Générateur P.Durable 30ans'!L29</f>
        <v>38</v>
      </c>
      <c r="AR29" s="876">
        <f>+AP29*Menu!$F$13</f>
        <v>5888</v>
      </c>
      <c r="AS29" s="869">
        <f ca="1">+'Générateur P.Durable 30ans'!D199</f>
        <v>9.8390338840933289</v>
      </c>
      <c r="AT29" s="877">
        <f ca="1">IF(Résultats!$B61&lt;='Générateur P.Durable 30ans'!$U$7,+AP29*AS29/AO29+IF(Résultats!$B61&lt;=Menu!$G$64,Menu!$D$64,0),0)</f>
        <v>1524.5324081458293</v>
      </c>
      <c r="AU29" s="869">
        <f ca="1">+'Générateur P.Durable 30ans'!C199</f>
        <v>39.356135536373316</v>
      </c>
      <c r="AV29" s="877">
        <f ca="1">+AT29*Menu!$F$13</f>
        <v>6098.1296325833173</v>
      </c>
      <c r="AW29" s="1010">
        <f t="shared" ca="1" si="8"/>
        <v>1.0356877772729818</v>
      </c>
      <c r="AX29" s="876">
        <f>+IF(Résultats!B61&lt;=Menu!$D$253,Menu!$D$252*Menu!$F$13,0)+IF(Résultats!B61&lt;=Menu!$D$258,Menu!$D$257*Menu!$F$13,0)+IF(Résultats!B61&lt;=Menu!$D$263,Menu!$D$262*Menu!$D$24,0)+IF(Résultats!B61&lt;=Menu!$D$268,Menu!$G$267,0)</f>
        <v>0</v>
      </c>
      <c r="AY29" s="1034">
        <f>+Menu!$K$113+Menu!$J$217</f>
        <v>45.907500000000006</v>
      </c>
      <c r="AZ29" s="1034">
        <f>+AY29/Menu!$F$13</f>
        <v>11.476875000000001</v>
      </c>
      <c r="BA29" s="1034">
        <f>+AY29/Menu!$D$123</f>
        <v>57.384375000000006</v>
      </c>
      <c r="BE29" s="1034">
        <f t="shared" si="9"/>
        <v>-45.907500000000006</v>
      </c>
      <c r="BF29" s="1034">
        <f>+BE29/Menu!$F$13</f>
        <v>-11.476875000000001</v>
      </c>
      <c r="BG29" s="1034">
        <f>+BE29/Menu!$D$123</f>
        <v>-57.384375000000006</v>
      </c>
      <c r="BH29" s="1009">
        <f t="shared" ca="1" si="10"/>
        <v>6052.222132583317</v>
      </c>
      <c r="BI29" s="1009">
        <f t="shared" ca="1" si="11"/>
        <v>1513.0555331458293</v>
      </c>
      <c r="BJ29" s="1009">
        <f>BJ28+'Générateur P.Durable 30ans'!AP29/(1+Résultats!$D$29)^(Résultats!$B100-1)</f>
        <v>8491.3733887034778</v>
      </c>
      <c r="BK29" s="1009">
        <f ca="1">BK28+'Générateur P.Durable 30ans'!AT29/(1+Résultats!$D$31)^(Résultats!$B100-1)</f>
        <v>8678.8607484971326</v>
      </c>
      <c r="BL29" s="1009">
        <f>BL28+'Générateur P.Durable 30ans'!BF29/(1+Résultats!$D$31)^(Résultats!$B100-1)</f>
        <v>-72.450845358374906</v>
      </c>
      <c r="BM29" s="1009">
        <f ca="1">BM28+'Générateur P.Durable 30ans'!BI29/(1+Résultats!$D$31)^(Résultats!$B100-1)</f>
        <v>8606.4099031387559</v>
      </c>
      <c r="BN29" s="1009">
        <f>BN28+'Générateur P.Durable 30ans'!AR29/(1+Résultats!$D$29)^(Résultats!$B100-1)</f>
        <v>33965.493554813911</v>
      </c>
      <c r="BO29" s="1009">
        <f ca="1">BO28+'Générateur P.Durable 30ans'!AV29/(1+Résultats!$D$31)^(Résultats!$B100-1)</f>
        <v>34715.44299398853</v>
      </c>
      <c r="BP29" s="1009">
        <f>BP28+'Générateur P.Durable 30ans'!BE29/(1+Résultats!$D$31)^(Résultats!$B100-1)</f>
        <v>-289.80338143349962</v>
      </c>
      <c r="BQ29" s="1009">
        <f ca="1">BQ28+'Générateur P.Durable 30ans'!BH29/(1+Résultats!$D$31)^(Résultats!$B100-1)</f>
        <v>34425.639612555024</v>
      </c>
    </row>
    <row r="30" spans="1:69" x14ac:dyDescent="0.3">
      <c r="A30">
        <v>9</v>
      </c>
      <c r="B30" t="str">
        <f t="shared" si="0"/>
        <v>Blé d'hiver</v>
      </c>
      <c r="C30" t="str">
        <f t="shared" si="1"/>
        <v>HIVER</v>
      </c>
      <c r="D30" s="869">
        <f t="shared" si="12"/>
        <v>9.8364713543321027</v>
      </c>
      <c r="E30" s="869">
        <f t="shared" si="13"/>
        <v>9.8364713543321027</v>
      </c>
      <c r="F30" s="869">
        <f t="shared" si="14"/>
        <v>9.8364713543321027</v>
      </c>
      <c r="G30" s="869">
        <f t="shared" si="15"/>
        <v>9.8364713543321027</v>
      </c>
      <c r="H30" t="s">
        <v>405</v>
      </c>
      <c r="I30" s="842">
        <f ca="1">'Générateur P.Durable 30ans'!C200</f>
        <v>31.40509128442875</v>
      </c>
      <c r="J30" s="842">
        <f t="shared" ca="1" si="16"/>
        <v>8.699471269924862</v>
      </c>
      <c r="K30">
        <f t="shared" si="17"/>
        <v>7.8</v>
      </c>
      <c r="L30">
        <f t="shared" si="2"/>
        <v>31.2</v>
      </c>
      <c r="M30">
        <f t="shared" si="18"/>
        <v>28.157999999999998</v>
      </c>
      <c r="N30">
        <f t="shared" ca="1" si="19"/>
        <v>0.20509128442875024</v>
      </c>
      <c r="O30">
        <f t="shared" ca="1" si="3"/>
        <v>3.2470912844287518</v>
      </c>
      <c r="T30">
        <v>9</v>
      </c>
      <c r="U30" s="971">
        <f t="shared" si="20"/>
        <v>5.7235669155875888</v>
      </c>
      <c r="V30" s="973">
        <v>9</v>
      </c>
      <c r="W30" s="971">
        <f t="shared" si="4"/>
        <v>10.395964119202654</v>
      </c>
      <c r="X30" s="869">
        <f t="shared" si="21"/>
        <v>10.395964119202654</v>
      </c>
      <c r="Y30">
        <v>9</v>
      </c>
      <c r="Z30" s="971">
        <f t="shared" si="22"/>
        <v>5.7235669155875888</v>
      </c>
      <c r="AA30" s="973">
        <v>9</v>
      </c>
      <c r="AB30" s="971">
        <f t="shared" si="5"/>
        <v>10.395964119202654</v>
      </c>
      <c r="AC30" s="869">
        <f t="shared" si="23"/>
        <v>10.395964119202654</v>
      </c>
      <c r="AD30">
        <v>9</v>
      </c>
      <c r="AE30" s="971">
        <f t="shared" si="24"/>
        <v>5.7235669155875888</v>
      </c>
      <c r="AF30" s="973">
        <v>9</v>
      </c>
      <c r="AG30" s="971">
        <f t="shared" si="6"/>
        <v>10.395964119202654</v>
      </c>
      <c r="AH30" s="869">
        <f t="shared" si="25"/>
        <v>10.395964119202654</v>
      </c>
      <c r="AI30">
        <v>9</v>
      </c>
      <c r="AJ30" s="971">
        <f t="shared" si="26"/>
        <v>5.7235669155875888</v>
      </c>
      <c r="AK30" s="973">
        <v>9</v>
      </c>
      <c r="AL30" s="971">
        <f t="shared" si="7"/>
        <v>10.395964119202654</v>
      </c>
      <c r="AM30" s="869">
        <f t="shared" si="27"/>
        <v>10.395964119202654</v>
      </c>
      <c r="AO30" s="869">
        <f>+'Générateur P.Durable 30ans'!K30</f>
        <v>7.8</v>
      </c>
      <c r="AP30" s="877">
        <f>IF(Résultats!$B62&lt;='Générateur P.Durable 30ans'!$U$7,IF(Résultats!$B62&gt;'Générateur P.Durable 30ans'!$F$13," ",HLOOKUP(IF(Résultats!$B62-('Générateur P.Durable 30ans'!$F$12*ROUNDDOWN(Résultats!$B62/'Générateur P.Durable 30ans'!$F$12,0))=0,'Générateur P.Durable 30ans'!$F$12,Résultats!$B62-('Générateur P.Durable 30ans'!$F$12*ROUNDDOWN(Résultats!$B62/'Générateur P.Durable 30ans'!$F$12,0))),'Générateur P.Durable 30ans'!$N$14:$R$15,2,FALSE)),0)</f>
        <v>1194.2</v>
      </c>
      <c r="AQ30" s="869">
        <f>+'Générateur P.Durable 30ans'!L30</f>
        <v>31.2</v>
      </c>
      <c r="AR30" s="876">
        <f>+AP30*Menu!$F$13</f>
        <v>4776.8</v>
      </c>
      <c r="AS30" s="869">
        <f ca="1">+'Générateur P.Durable 30ans'!D200</f>
        <v>7.8512728211071874</v>
      </c>
      <c r="AT30" s="877">
        <f ca="1">IF(Résultats!$B62&lt;='Générateur P.Durable 30ans'!$U$7,+AP30*AS30/AO30+IF(Résultats!$B62&lt;=Menu!$G$64,Menu!$D$64,0),0)</f>
        <v>1202.0500003802827</v>
      </c>
      <c r="AU30" s="869">
        <f ca="1">+'Générateur P.Durable 30ans'!C200</f>
        <v>31.40509128442875</v>
      </c>
      <c r="AV30" s="877">
        <f ca="1">+AT30*Menu!$F$13</f>
        <v>4808.2000015211306</v>
      </c>
      <c r="AW30" s="1010">
        <f t="shared" ca="1" si="8"/>
        <v>1.0065734386034857</v>
      </c>
      <c r="AX30" s="876">
        <f>+IF(Résultats!B62&lt;=Menu!$D$253,Menu!$D$252*Menu!$F$13,0)+IF(Résultats!B62&lt;=Menu!$D$258,Menu!$D$257*Menu!$F$13,0)+IF(Résultats!B62&lt;=Menu!$D$263,Menu!$D$262*Menu!$D$24,0)+IF(Résultats!B62&lt;=Menu!$D$268,Menu!$G$267,0)</f>
        <v>0</v>
      </c>
      <c r="AY30" s="1034">
        <f>+Menu!$K$113+Menu!$J$217</f>
        <v>45.907500000000006</v>
      </c>
      <c r="AZ30" s="1034">
        <f>+AY30/Menu!$F$13</f>
        <v>11.476875000000001</v>
      </c>
      <c r="BA30" s="1034">
        <f>+AY30/Menu!$D$123</f>
        <v>57.384375000000006</v>
      </c>
      <c r="BE30" s="1034">
        <f t="shared" si="9"/>
        <v>-45.907500000000006</v>
      </c>
      <c r="BF30" s="1034">
        <f>+BE30/Menu!$F$13</f>
        <v>-11.476875000000001</v>
      </c>
      <c r="BG30" s="1034">
        <f>+BE30/Menu!$D$123</f>
        <v>-57.384375000000006</v>
      </c>
      <c r="BH30" s="1009">
        <f t="shared" ca="1" si="10"/>
        <v>4762.2925015211304</v>
      </c>
      <c r="BI30" s="1009">
        <f t="shared" ca="1" si="11"/>
        <v>1190.5731253802826</v>
      </c>
      <c r="BJ30" s="1009">
        <f>BJ29+'Générateur P.Durable 30ans'!AP30/(1+Résultats!$D$29)^(Résultats!$B101-1)</f>
        <v>9363.9636315168464</v>
      </c>
      <c r="BK30" s="1009">
        <f ca="1">BK29+'Générateur P.Durable 30ans'!AT30/(1+Résultats!$D$31)^(Résultats!$B101-1)</f>
        <v>9627.7701189043983</v>
      </c>
      <c r="BL30" s="1009">
        <f>BL29+'Générateur P.Durable 30ans'!BF30/(1+Résultats!$D$31)^(Résultats!$B101-1)</f>
        <v>-81.510796464441654</v>
      </c>
      <c r="BM30" s="1009">
        <f ca="1">BM29+'Générateur P.Durable 30ans'!BI30/(1+Résultats!$D$31)^(Résultats!$B101-1)</f>
        <v>9546.2593224399534</v>
      </c>
      <c r="BN30" s="1009">
        <f>BN29+'Générateur P.Durable 30ans'!AR30/(1+Résultats!$D$29)^(Résultats!$B101-1)</f>
        <v>37455.854526067385</v>
      </c>
      <c r="BO30" s="1009">
        <f ca="1">BO29+'Générateur P.Durable 30ans'!AV30/(1+Résultats!$D$31)^(Résultats!$B101-1)</f>
        <v>38511.080475617593</v>
      </c>
      <c r="BP30" s="1009">
        <f>BP29+'Générateur P.Durable 30ans'!BE30/(1+Résultats!$D$31)^(Résultats!$B101-1)</f>
        <v>-326.04318585776662</v>
      </c>
      <c r="BQ30" s="1009">
        <f ca="1">BQ29+'Générateur P.Durable 30ans'!BH30/(1+Résultats!$D$31)^(Résultats!$B101-1)</f>
        <v>38185.037289759814</v>
      </c>
    </row>
    <row r="31" spans="1:69" x14ac:dyDescent="0.3">
      <c r="A31">
        <v>10</v>
      </c>
      <c r="B31" t="str">
        <f t="shared" si="0"/>
        <v>Prairie temporaire</v>
      </c>
      <c r="C31" t="str">
        <f t="shared" si="1"/>
        <v>HIVER</v>
      </c>
      <c r="D31" s="869">
        <f t="shared" si="12"/>
        <v>10.395964119202654</v>
      </c>
      <c r="E31" s="869">
        <f t="shared" si="13"/>
        <v>10.395964119202654</v>
      </c>
      <c r="F31" s="869">
        <f t="shared" si="14"/>
        <v>10.395964119202654</v>
      </c>
      <c r="G31" s="869">
        <f t="shared" si="15"/>
        <v>10.395964119202654</v>
      </c>
      <c r="H31" t="s">
        <v>405</v>
      </c>
      <c r="I31" s="842">
        <f ca="1">'Générateur P.Durable 30ans'!C201</f>
        <v>40.153278142673514</v>
      </c>
      <c r="J31" s="842">
        <f t="shared" ca="1" si="16"/>
        <v>11.122791729272443</v>
      </c>
      <c r="K31">
        <f t="shared" si="17"/>
        <v>10</v>
      </c>
      <c r="L31">
        <f t="shared" si="2"/>
        <v>40</v>
      </c>
      <c r="M31">
        <f t="shared" si="18"/>
        <v>36.1</v>
      </c>
      <c r="N31">
        <f t="shared" ca="1" si="19"/>
        <v>0.15327814267351414</v>
      </c>
      <c r="O31">
        <f t="shared" ca="1" si="3"/>
        <v>4.0532781426735127</v>
      </c>
      <c r="T31">
        <v>10</v>
      </c>
      <c r="U31" s="971">
        <f t="shared" si="20"/>
        <v>5.957871996371531</v>
      </c>
      <c r="V31" s="973">
        <v>10</v>
      </c>
      <c r="W31" s="971">
        <f t="shared" si="4"/>
        <v>10.82154265243217</v>
      </c>
      <c r="X31" s="869">
        <f t="shared" si="21"/>
        <v>10.82154265243217</v>
      </c>
      <c r="Y31">
        <v>10</v>
      </c>
      <c r="Z31" s="971">
        <f t="shared" si="22"/>
        <v>5.957871996371531</v>
      </c>
      <c r="AA31" s="973">
        <v>10</v>
      </c>
      <c r="AB31" s="971">
        <f t="shared" si="5"/>
        <v>10.82154265243217</v>
      </c>
      <c r="AC31" s="869">
        <f t="shared" si="23"/>
        <v>10.82154265243217</v>
      </c>
      <c r="AD31">
        <v>10</v>
      </c>
      <c r="AE31" s="971">
        <f t="shared" si="24"/>
        <v>5.957871996371531</v>
      </c>
      <c r="AF31" s="973">
        <v>10</v>
      </c>
      <c r="AG31" s="971">
        <f t="shared" si="6"/>
        <v>10.82154265243217</v>
      </c>
      <c r="AH31" s="869">
        <f t="shared" si="25"/>
        <v>10.82154265243217</v>
      </c>
      <c r="AI31">
        <v>10</v>
      </c>
      <c r="AJ31" s="971">
        <f t="shared" si="26"/>
        <v>5.957871996371531</v>
      </c>
      <c r="AK31" s="973">
        <v>10</v>
      </c>
      <c r="AL31" s="971">
        <f t="shared" si="7"/>
        <v>10.82154265243217</v>
      </c>
      <c r="AM31" s="869">
        <f t="shared" si="27"/>
        <v>10.82154265243217</v>
      </c>
      <c r="AO31" s="869">
        <f>+'Générateur P.Durable 30ans'!K31</f>
        <v>10</v>
      </c>
      <c r="AP31" s="877">
        <f>IF(Résultats!$B63&lt;='Générateur P.Durable 30ans'!$U$7,IF(Résultats!$B63&gt;'Générateur P.Durable 30ans'!$F$13," ",HLOOKUP(IF(Résultats!$B63-('Générateur P.Durable 30ans'!$F$12*ROUNDDOWN(Résultats!$B63/'Générateur P.Durable 30ans'!$F$12,0))=0,'Générateur P.Durable 30ans'!$F$12,Résultats!$B63-('Générateur P.Durable 30ans'!$F$12*ROUNDDOWN(Résultats!$B63/'Générateur P.Durable 30ans'!$F$12,0))),'Générateur P.Durable 30ans'!$N$14:$R$15,2,FALSE)),0)</f>
        <v>927</v>
      </c>
      <c r="AQ31" s="869">
        <f>+'Générateur P.Durable 30ans'!L31</f>
        <v>40</v>
      </c>
      <c r="AR31" s="876">
        <f>+AP31*Menu!$F$13</f>
        <v>3708</v>
      </c>
      <c r="AS31" s="869">
        <f ca="1">+'Générateur P.Durable 30ans'!D201</f>
        <v>10.038319535668379</v>
      </c>
      <c r="AT31" s="877">
        <f ca="1">IF(Résultats!$B63&lt;='Générateur P.Durable 30ans'!$U$7,+AP31*AS31/AO31+IF(Résultats!$B63&lt;=Menu!$G$64,Menu!$D$64,0),0)</f>
        <v>930.55222095645877</v>
      </c>
      <c r="AU31" s="869">
        <f ca="1">+'Générateur P.Durable 30ans'!C201</f>
        <v>40.153278142673514</v>
      </c>
      <c r="AV31" s="877">
        <f ca="1">+AT31*Menu!$F$13</f>
        <v>3722.2088838258351</v>
      </c>
      <c r="AW31" s="1010">
        <f t="shared" ca="1" si="8"/>
        <v>1.0038319535668379</v>
      </c>
      <c r="AX31" s="876">
        <f>+IF(Résultats!B63&lt;=Menu!$D$253,Menu!$D$252*Menu!$F$13,0)+IF(Résultats!B63&lt;=Menu!$D$258,Menu!$D$257*Menu!$F$13,0)+IF(Résultats!B63&lt;=Menu!$D$263,Menu!$D$262*Menu!$D$24,0)+IF(Résultats!B63&lt;=Menu!$D$268,Menu!$G$267,0)</f>
        <v>0</v>
      </c>
      <c r="AY31" s="1034">
        <f>+Menu!$K$113+Menu!$J$217</f>
        <v>45.907500000000006</v>
      </c>
      <c r="AZ31" s="1034">
        <f>+AY31/Menu!$F$13</f>
        <v>11.476875000000001</v>
      </c>
      <c r="BA31" s="1034">
        <f>+AY31/Menu!$D$123</f>
        <v>57.384375000000006</v>
      </c>
      <c r="BB31" s="876"/>
      <c r="BE31" s="1034">
        <f t="shared" si="9"/>
        <v>-45.907500000000006</v>
      </c>
      <c r="BF31" s="1034">
        <f>+BE31/Menu!$F$13</f>
        <v>-11.476875000000001</v>
      </c>
      <c r="BG31" s="1034">
        <f>+BE31/Menu!$D$123</f>
        <v>-57.384375000000006</v>
      </c>
      <c r="BH31" s="1009">
        <f t="shared" ca="1" si="10"/>
        <v>3676.3013838258353</v>
      </c>
      <c r="BI31" s="1009">
        <f t="shared" ca="1" si="11"/>
        <v>919.07534595645882</v>
      </c>
      <c r="BJ31" s="1009">
        <f>BJ30+'Générateur P.Durable 30ans'!AP31/(1+Résultats!$D$29)^(Résultats!$B102-1)</f>
        <v>10015.261535398422</v>
      </c>
      <c r="BK31" s="1009">
        <f ca="1">BK30+'Générateur P.Durable 30ans'!AT31/(1+Résultats!$D$31)^(Résultats!$B102-1)</f>
        <v>10340.960911364953</v>
      </c>
      <c r="BL31" s="1009">
        <f>BL30+'Générateur P.Durable 30ans'!BF31/(1+Résultats!$D$31)^(Résultats!$B102-1)</f>
        <v>-90.306865499457913</v>
      </c>
      <c r="BM31" s="1009">
        <f ca="1">BM30+'Générateur P.Durable 30ans'!BI31/(1+Résultats!$D$31)^(Résultats!$B102-1)</f>
        <v>10250.654045865491</v>
      </c>
      <c r="BN31" s="1009">
        <f>BN30+'Générateur P.Durable 30ans'!AR31/(1+Résultats!$D$29)^(Résultats!$B102-1)</f>
        <v>40061.046141593688</v>
      </c>
      <c r="BO31" s="1009">
        <f ca="1">BO30+'Générateur P.Durable 30ans'!AV31/(1+Résultats!$D$31)^(Résultats!$B102-1)</f>
        <v>41363.843645459812</v>
      </c>
      <c r="BP31" s="1009">
        <f>BP30+'Générateur P.Durable 30ans'!BE31/(1+Résultats!$D$31)^(Résultats!$B102-1)</f>
        <v>-361.22746199783165</v>
      </c>
      <c r="BQ31" s="1009">
        <f ca="1">BQ30+'Générateur P.Durable 30ans'!BH31/(1+Résultats!$D$31)^(Résultats!$B102-1)</f>
        <v>41002.616183461963</v>
      </c>
    </row>
    <row r="32" spans="1:69" x14ac:dyDescent="0.3">
      <c r="A32">
        <v>11</v>
      </c>
      <c r="B32" t="str">
        <f t="shared" si="0"/>
        <v>Orge d'hiver</v>
      </c>
      <c r="C32" t="str">
        <f t="shared" si="1"/>
        <v>HIVER</v>
      </c>
      <c r="D32" s="869">
        <f t="shared" si="12"/>
        <v>10.82154265243217</v>
      </c>
      <c r="E32" s="869">
        <f t="shared" si="13"/>
        <v>10.82154265243217</v>
      </c>
      <c r="F32" s="869">
        <f t="shared" si="14"/>
        <v>10.82154265243217</v>
      </c>
      <c r="G32" s="869">
        <f t="shared" si="15"/>
        <v>10.82154265243217</v>
      </c>
      <c r="H32" t="s">
        <v>405</v>
      </c>
      <c r="I32" s="842">
        <f ca="1">'Générateur P.Durable 30ans'!C202</f>
        <v>34.053256728461896</v>
      </c>
      <c r="J32" s="842">
        <f t="shared" ca="1" si="16"/>
        <v>9.4330351048370904</v>
      </c>
      <c r="K32">
        <f t="shared" si="17"/>
        <v>8.5</v>
      </c>
      <c r="L32">
        <f t="shared" si="2"/>
        <v>34</v>
      </c>
      <c r="M32">
        <f t="shared" si="18"/>
        <v>30.684999999999999</v>
      </c>
      <c r="N32">
        <f t="shared" ca="1" si="19"/>
        <v>5.325672846189633E-2</v>
      </c>
      <c r="O32">
        <f t="shared" ca="1" si="3"/>
        <v>3.3682567284618976</v>
      </c>
      <c r="T32">
        <v>11</v>
      </c>
      <c r="U32" s="971">
        <f t="shared" si="20"/>
        <v>6.1333049558825037</v>
      </c>
      <c r="V32" s="973">
        <v>11</v>
      </c>
      <c r="W32" s="971">
        <f t="shared" si="4"/>
        <v>11.140189185144955</v>
      </c>
      <c r="X32" s="869">
        <f t="shared" si="21"/>
        <v>11.140189185144955</v>
      </c>
      <c r="Y32">
        <v>11</v>
      </c>
      <c r="Z32" s="971">
        <f t="shared" si="22"/>
        <v>6.1333049558825037</v>
      </c>
      <c r="AA32" s="973">
        <v>11</v>
      </c>
      <c r="AB32" s="971">
        <f t="shared" si="5"/>
        <v>11.140189185144955</v>
      </c>
      <c r="AC32" s="869">
        <f t="shared" si="23"/>
        <v>11.140189185144955</v>
      </c>
      <c r="AD32">
        <v>11</v>
      </c>
      <c r="AE32" s="971">
        <f t="shared" si="24"/>
        <v>6.1333049558825037</v>
      </c>
      <c r="AF32" s="973">
        <v>11</v>
      </c>
      <c r="AG32" s="971">
        <f t="shared" si="6"/>
        <v>11.140189185144955</v>
      </c>
      <c r="AH32" s="869">
        <f t="shared" si="25"/>
        <v>11.140189185144955</v>
      </c>
      <c r="AI32">
        <v>11</v>
      </c>
      <c r="AJ32" s="971">
        <f t="shared" si="26"/>
        <v>6.1333049558825037</v>
      </c>
      <c r="AK32" s="973">
        <v>11</v>
      </c>
      <c r="AL32" s="971">
        <f t="shared" si="7"/>
        <v>11.140189185144955</v>
      </c>
      <c r="AM32" s="869">
        <f t="shared" si="27"/>
        <v>11.140189185144955</v>
      </c>
      <c r="AO32" s="869">
        <f>+'Générateur P.Durable 30ans'!K32</f>
        <v>8.5</v>
      </c>
      <c r="AP32" s="877">
        <f>IF(Résultats!$B64&lt;='Générateur P.Durable 30ans'!$U$7,IF(Résultats!$B64&gt;'Générateur P.Durable 30ans'!$F$13," ",HLOOKUP(IF(Résultats!$B64-('Générateur P.Durable 30ans'!$F$12*ROUNDDOWN(Résultats!$B64/'Générateur P.Durable 30ans'!$F$12,0))=0,'Générateur P.Durable 30ans'!$F$12,Résultats!$B64-('Générateur P.Durable 30ans'!$F$12*ROUNDDOWN(Résultats!$B64/'Générateur P.Durable 30ans'!$F$12,0))),'Générateur P.Durable 30ans'!$N$14:$R$15,2,FALSE)),0)</f>
        <v>1280.5</v>
      </c>
      <c r="AQ32" s="869">
        <f>+'Générateur P.Durable 30ans'!L32</f>
        <v>34</v>
      </c>
      <c r="AR32" s="876">
        <f>+AP32*Menu!$F$13</f>
        <v>5122</v>
      </c>
      <c r="AS32" s="869">
        <f ca="1">+'Générateur P.Durable 30ans'!D202</f>
        <v>8.5133141821154741</v>
      </c>
      <c r="AT32" s="877">
        <f ca="1">IF(Résultats!$B64&lt;='Générateur P.Durable 30ans'!$U$7,+AP32*AS32/AO32+IF(Résultats!$B64&lt;=Menu!$G$64,Menu!$D$64,0),0)</f>
        <v>1282.5057423763371</v>
      </c>
      <c r="AU32" s="869">
        <f ca="1">+'Générateur P.Durable 30ans'!C202</f>
        <v>34.053256728461896</v>
      </c>
      <c r="AV32" s="877">
        <f ca="1">+AT32*Menu!$F$13</f>
        <v>5130.0229695053486</v>
      </c>
      <c r="AW32" s="1010">
        <f t="shared" ca="1" si="8"/>
        <v>1.0015663743665264</v>
      </c>
      <c r="AX32" s="876">
        <f>+IF(Résultats!B64&lt;=Menu!$D$253,Menu!$D$252*Menu!$F$13,0)+IF(Résultats!B64&lt;=Menu!$D$258,Menu!$D$257*Menu!$F$13,0)+IF(Résultats!B64&lt;=Menu!$D$263,Menu!$D$262*Menu!$D$24,0)+IF(Résultats!B64&lt;=Menu!$D$268,Menu!$G$267,0)</f>
        <v>0</v>
      </c>
      <c r="AY32" s="1034">
        <f>+Menu!$K$113+Menu!$J$217</f>
        <v>45.907500000000006</v>
      </c>
      <c r="AZ32" s="1034">
        <f>+AY32/Menu!$F$13</f>
        <v>11.476875000000001</v>
      </c>
      <c r="BA32" s="1034">
        <f>+AY32/Menu!$D$123</f>
        <v>57.384375000000006</v>
      </c>
      <c r="BB32" s="876"/>
      <c r="BE32" s="1034">
        <f t="shared" ref="BE32:BE51" si="28">+AX32+BB32-AY32</f>
        <v>-45.907500000000006</v>
      </c>
      <c r="BF32" s="1034">
        <f>+BE32/Menu!$F$13</f>
        <v>-11.476875000000001</v>
      </c>
      <c r="BG32" s="1034">
        <f>+BE32/Menu!$D$123</f>
        <v>-57.384375000000006</v>
      </c>
      <c r="BH32" s="1009">
        <f t="shared" ref="BH32:BH51" ca="1" si="29">+BE32+AV32</f>
        <v>5084.1154695053483</v>
      </c>
      <c r="BI32" s="1009">
        <f t="shared" ref="BI32:BI51" ca="1" si="30">+BF32+AT32</f>
        <v>1271.0288673763371</v>
      </c>
      <c r="BJ32" s="1009">
        <f>BJ31+'Générateur P.Durable 30ans'!AP32/(1+Résultats!$D$29)^(Résultats!$B103-1)</f>
        <v>10880.321453579858</v>
      </c>
      <c r="BK32" s="1009">
        <f ca="1">BK31+'Générateur P.Durable 30ans'!AT32/(1+Résultats!$D$31)^(Résultats!$B103-1)</f>
        <v>11295.265630087293</v>
      </c>
      <c r="BL32" s="1009">
        <f>BL31+'Générateur P.Durable 30ans'!BF32/(1+Résultats!$D$31)^(Résultats!$B103-1)</f>
        <v>-98.846738348988268</v>
      </c>
      <c r="BM32" s="1009">
        <f ca="1">BM31+'Générateur P.Durable 30ans'!BI32/(1+Résultats!$D$31)^(Résultats!$B103-1)</f>
        <v>11196.4188917383</v>
      </c>
      <c r="BN32" s="1009">
        <f>BN31+'Générateur P.Durable 30ans'!AR32/(1+Résultats!$D$29)^(Résultats!$B103-1)</f>
        <v>43521.285814319432</v>
      </c>
      <c r="BO32" s="1009">
        <f ca="1">BO31+'Générateur P.Durable 30ans'!AV32/(1+Résultats!$D$31)^(Résultats!$B103-1)</f>
        <v>45181.062520349173</v>
      </c>
      <c r="BP32" s="1009">
        <f>BP31+'Générateur P.Durable 30ans'!BE32/(1+Résultats!$D$31)^(Résultats!$B103-1)</f>
        <v>-395.38695339595307</v>
      </c>
      <c r="BQ32" s="1009">
        <f ca="1">BQ31+'Générateur P.Durable 30ans'!BH32/(1+Résultats!$D$31)^(Résultats!$B103-1)</f>
        <v>44785.675566953199</v>
      </c>
    </row>
    <row r="33" spans="1:69" x14ac:dyDescent="0.3">
      <c r="A33">
        <v>12</v>
      </c>
      <c r="B33" t="str">
        <f t="shared" si="0"/>
        <v>Maïs</v>
      </c>
      <c r="C33" t="str">
        <f t="shared" si="1"/>
        <v>ETE</v>
      </c>
      <c r="D33" s="869">
        <f t="shared" si="12"/>
        <v>11.140189185144955</v>
      </c>
      <c r="E33" s="869">
        <f t="shared" si="13"/>
        <v>11.140189185144955</v>
      </c>
      <c r="F33" s="869">
        <f t="shared" si="14"/>
        <v>11.140189185144955</v>
      </c>
      <c r="G33" s="869">
        <f t="shared" si="15"/>
        <v>11.140189185144955</v>
      </c>
      <c r="H33" t="s">
        <v>405</v>
      </c>
      <c r="I33">
        <f ca="1">'Générateur P.Durable 30ans'!C203</f>
        <v>39.197669468665524</v>
      </c>
      <c r="J33" s="842">
        <f t="shared" ca="1" si="16"/>
        <v>10.858080185225907</v>
      </c>
      <c r="K33">
        <f t="shared" si="17"/>
        <v>9.5</v>
      </c>
      <c r="L33">
        <f t="shared" si="2"/>
        <v>38</v>
      </c>
      <c r="M33">
        <f t="shared" si="18"/>
        <v>34.295000000000002</v>
      </c>
      <c r="N33">
        <f t="shared" ca="1" si="19"/>
        <v>1.1976694686655236</v>
      </c>
      <c r="O33">
        <f t="shared" ca="1" si="3"/>
        <v>4.9026694686655219</v>
      </c>
      <c r="T33">
        <v>12</v>
      </c>
      <c r="U33" s="971">
        <f t="shared" si="20"/>
        <v>6.2631117309960596</v>
      </c>
      <c r="V33" s="973">
        <v>12</v>
      </c>
      <c r="W33" s="971">
        <f t="shared" si="4"/>
        <v>11.375962889971362</v>
      </c>
      <c r="X33" s="869">
        <f t="shared" si="21"/>
        <v>11.375962889971362</v>
      </c>
      <c r="Y33">
        <v>12</v>
      </c>
      <c r="Z33" s="971">
        <f t="shared" si="22"/>
        <v>6.2631117309960596</v>
      </c>
      <c r="AA33" s="973">
        <v>12</v>
      </c>
      <c r="AB33" s="971">
        <f t="shared" si="5"/>
        <v>11.375962889971362</v>
      </c>
      <c r="AC33" s="869">
        <f t="shared" si="23"/>
        <v>11.375962889971362</v>
      </c>
      <c r="AD33">
        <v>12</v>
      </c>
      <c r="AE33" s="971">
        <f t="shared" si="24"/>
        <v>6.2631117309960596</v>
      </c>
      <c r="AF33" s="973">
        <v>12</v>
      </c>
      <c r="AG33" s="971">
        <f t="shared" si="6"/>
        <v>11.375962889971362</v>
      </c>
      <c r="AH33" s="869">
        <f t="shared" si="25"/>
        <v>11.375962889971362</v>
      </c>
      <c r="AI33">
        <v>12</v>
      </c>
      <c r="AJ33" s="971">
        <f t="shared" si="26"/>
        <v>6.2631117309960596</v>
      </c>
      <c r="AK33" s="973">
        <v>12</v>
      </c>
      <c r="AL33" s="971">
        <f t="shared" si="7"/>
        <v>11.375962889971362</v>
      </c>
      <c r="AM33" s="869">
        <f t="shared" si="27"/>
        <v>11.375962889971362</v>
      </c>
      <c r="AO33" s="869">
        <f>+'Générateur P.Durable 30ans'!K33</f>
        <v>9.5</v>
      </c>
      <c r="AP33" s="877">
        <f>IF(Résultats!$B65&lt;='Générateur P.Durable 30ans'!$U$7,IF(Résultats!$B65&gt;'Générateur P.Durable 30ans'!$F$13," ",HLOOKUP(IF(Résultats!$B65-('Générateur P.Durable 30ans'!$F$12*ROUNDDOWN(Résultats!$B65/'Générateur P.Durable 30ans'!$F$12,0))=0,'Générateur P.Durable 30ans'!$F$12,Résultats!$B65-('Générateur P.Durable 30ans'!$F$12*ROUNDDOWN(Résultats!$B65/'Générateur P.Durable 30ans'!$F$12,0))),'Générateur P.Durable 30ans'!$N$14:$R$15,2,FALSE)),0)</f>
        <v>1472</v>
      </c>
      <c r="AQ33" s="869">
        <f>+'Générateur P.Durable 30ans'!L33</f>
        <v>38</v>
      </c>
      <c r="AR33" s="876">
        <f>+AP33*Menu!$F$13</f>
        <v>5888</v>
      </c>
      <c r="AS33" s="869">
        <f ca="1">+'Générateur P.Durable 30ans'!D203</f>
        <v>9.7994173671663809</v>
      </c>
      <c r="AT33" s="877">
        <f ca="1">IF(Résultats!$B65&lt;='Générateur P.Durable 30ans'!$U$7,+AP33*AS33/AO33+IF(Résultats!$B65&lt;=Menu!$G$64,Menu!$D$64,0),0)</f>
        <v>1518.3939331019908</v>
      </c>
      <c r="AU33" s="869">
        <f ca="1">+'Générateur P.Durable 30ans'!C203</f>
        <v>39.197669468665524</v>
      </c>
      <c r="AV33" s="877">
        <f ca="1">+AT33*Menu!$F$13</f>
        <v>6073.5757324079632</v>
      </c>
      <c r="AW33" s="1010">
        <f t="shared" ca="1" si="8"/>
        <v>1.0315176175964611</v>
      </c>
      <c r="AX33" s="876">
        <f>+IF(Résultats!B65&lt;=Menu!$D$253,Menu!$D$252*Menu!$F$13,0)+IF(Résultats!B65&lt;=Menu!$D$258,Menu!$D$257*Menu!$F$13,0)+IF(Résultats!B65&lt;=Menu!$D$263,Menu!$D$262*Menu!$D$24,0)+IF(Résultats!B65&lt;=Menu!$D$268,Menu!$G$267,0)</f>
        <v>0</v>
      </c>
      <c r="AY33" s="1034">
        <f>+Menu!$K$113+Menu!$J$217</f>
        <v>45.907500000000006</v>
      </c>
      <c r="AZ33" s="1034">
        <f>+AY33/Menu!$F$13</f>
        <v>11.476875000000001</v>
      </c>
      <c r="BA33" s="1034">
        <f>+AY33/Menu!$D$123</f>
        <v>57.384375000000006</v>
      </c>
      <c r="BB33" s="876"/>
      <c r="BE33" s="1034">
        <f t="shared" si="28"/>
        <v>-45.907500000000006</v>
      </c>
      <c r="BF33" s="1034">
        <f>+BE33/Menu!$F$13</f>
        <v>-11.476875000000001</v>
      </c>
      <c r="BG33" s="1034">
        <f>+BE33/Menu!$D$123</f>
        <v>-57.384375000000006</v>
      </c>
      <c r="BH33" s="1009">
        <f t="shared" ca="1" si="29"/>
        <v>6027.6682324079629</v>
      </c>
      <c r="BI33" s="1009">
        <f t="shared" ca="1" si="30"/>
        <v>1506.9170581019907</v>
      </c>
      <c r="BJ33" s="1009">
        <f>BJ32+'Générateur P.Durable 30ans'!AP33/(1+Résultats!$D$29)^(Résultats!$B104-1)</f>
        <v>11836.504584840988</v>
      </c>
      <c r="BK33" s="1009">
        <f ca="1">BK32+'Générateur P.Durable 30ans'!AT33/(1+Résultats!$D$31)^(Résultats!$B104-1)</f>
        <v>12392.185713618648</v>
      </c>
      <c r="BL33" s="1009">
        <f>BL32+'Générateur P.Durable 30ans'!BF33/(1+Résultats!$D$31)^(Résultats!$B104-1)</f>
        <v>-107.13787703785269</v>
      </c>
      <c r="BM33" s="1009">
        <f ca="1">BM32+'Générateur P.Durable 30ans'!BI33/(1+Résultats!$D$31)^(Résultats!$B104-1)</f>
        <v>12285.04783658079</v>
      </c>
      <c r="BN33" s="1009">
        <f>BN32+'Générateur P.Durable 30ans'!AR33/(1+Résultats!$D$29)^(Résultats!$B104-1)</f>
        <v>47346.018339363953</v>
      </c>
      <c r="BO33" s="1009">
        <f ca="1">BO32+'Générateur P.Durable 30ans'!AV33/(1+Résultats!$D$31)^(Résultats!$B104-1)</f>
        <v>49568.742854474593</v>
      </c>
      <c r="BP33" s="1009">
        <f>BP32+'Générateur P.Durable 30ans'!BE33/(1+Résultats!$D$31)^(Résultats!$B104-1)</f>
        <v>-428.55150815141076</v>
      </c>
      <c r="BQ33" s="1009">
        <f ca="1">BQ32+'Générateur P.Durable 30ans'!BH33/(1+Résultats!$D$31)^(Résultats!$B104-1)</f>
        <v>49140.191346323161</v>
      </c>
    </row>
    <row r="34" spans="1:69" x14ac:dyDescent="0.3">
      <c r="A34">
        <v>13</v>
      </c>
      <c r="B34" t="str">
        <f t="shared" si="0"/>
        <v>Blé d'hiver</v>
      </c>
      <c r="C34" t="str">
        <f t="shared" si="1"/>
        <v>HIVER</v>
      </c>
      <c r="D34" s="869">
        <f t="shared" si="12"/>
        <v>11.375962889971362</v>
      </c>
      <c r="E34" s="869">
        <f t="shared" si="13"/>
        <v>11.375962889971362</v>
      </c>
      <c r="F34" s="869">
        <f t="shared" si="14"/>
        <v>11.375962889971362</v>
      </c>
      <c r="G34" s="869">
        <f t="shared" si="15"/>
        <v>11.375962889971362</v>
      </c>
      <c r="H34" t="s">
        <v>405</v>
      </c>
      <c r="I34" s="842">
        <f ca="1">'Générateur P.Durable 30ans'!C204</f>
        <v>31.149495635296542</v>
      </c>
      <c r="J34" s="842">
        <f t="shared" ca="1" si="16"/>
        <v>8.6286691510516746</v>
      </c>
      <c r="K34">
        <f t="shared" si="17"/>
        <v>7.8</v>
      </c>
      <c r="L34">
        <f t="shared" si="2"/>
        <v>31.2</v>
      </c>
      <c r="M34">
        <f t="shared" si="18"/>
        <v>28.157999999999998</v>
      </c>
      <c r="N34">
        <f t="shared" ca="1" si="19"/>
        <v>-5.0504364703456872E-2</v>
      </c>
      <c r="O34">
        <f t="shared" ca="1" si="3"/>
        <v>2.9914956352965447</v>
      </c>
      <c r="T34">
        <v>13</v>
      </c>
      <c r="U34" s="971">
        <f t="shared" si="20"/>
        <v>6.3583194211870309</v>
      </c>
      <c r="V34" s="973">
        <v>13</v>
      </c>
      <c r="W34" s="971">
        <f t="shared" si="4"/>
        <v>11.548892768436126</v>
      </c>
      <c r="X34" s="869">
        <f t="shared" si="21"/>
        <v>11.548892768436126</v>
      </c>
      <c r="Y34">
        <v>13</v>
      </c>
      <c r="Z34" s="971">
        <f t="shared" si="22"/>
        <v>6.3583194211870309</v>
      </c>
      <c r="AA34" s="973">
        <v>13</v>
      </c>
      <c r="AB34" s="971">
        <f t="shared" si="5"/>
        <v>11.548892768436126</v>
      </c>
      <c r="AC34" s="869">
        <f t="shared" si="23"/>
        <v>11.548892768436126</v>
      </c>
      <c r="AD34">
        <v>13</v>
      </c>
      <c r="AE34" s="971">
        <f t="shared" si="24"/>
        <v>6.3583194211870309</v>
      </c>
      <c r="AF34" s="973">
        <v>13</v>
      </c>
      <c r="AG34" s="971">
        <f t="shared" si="6"/>
        <v>11.548892768436126</v>
      </c>
      <c r="AH34" s="869">
        <f t="shared" si="25"/>
        <v>11.548892768436126</v>
      </c>
      <c r="AI34">
        <v>13</v>
      </c>
      <c r="AJ34" s="971">
        <f t="shared" si="26"/>
        <v>6.3583194211870309</v>
      </c>
      <c r="AK34" s="973">
        <v>13</v>
      </c>
      <c r="AL34" s="971">
        <f t="shared" si="7"/>
        <v>11.548892768436126</v>
      </c>
      <c r="AM34" s="869">
        <f t="shared" si="27"/>
        <v>11.548892768436126</v>
      </c>
      <c r="AO34" s="869">
        <f>+'Générateur P.Durable 30ans'!K34</f>
        <v>7.8</v>
      </c>
      <c r="AP34" s="877">
        <f>IF(Résultats!$B66&lt;='Générateur P.Durable 30ans'!$U$7,IF(Résultats!$B66&gt;'Générateur P.Durable 30ans'!$F$13," ",HLOOKUP(IF(Résultats!$B66-('Générateur P.Durable 30ans'!$F$12*ROUNDDOWN(Résultats!$B66/'Générateur P.Durable 30ans'!$F$12,0))=0,'Générateur P.Durable 30ans'!$F$12,Résultats!$B66-('Générateur P.Durable 30ans'!$F$12*ROUNDDOWN(Résultats!$B66/'Générateur P.Durable 30ans'!$F$12,0))),'Générateur P.Durable 30ans'!$N$14:$R$15,2,FALSE)),0)</f>
        <v>1194.2</v>
      </c>
      <c r="AQ34" s="869">
        <f>+'Générateur P.Durable 30ans'!L34</f>
        <v>31.2</v>
      </c>
      <c r="AR34" s="876">
        <f>+AP34*Menu!$F$13</f>
        <v>4776.8</v>
      </c>
      <c r="AS34" s="869">
        <f ca="1">+'Générateur P.Durable 30ans'!D204</f>
        <v>7.7873739088241356</v>
      </c>
      <c r="AT34" s="877">
        <f ca="1">IF(Résultats!$B66&lt;='Générateur P.Durable 30ans'!$U$7,+AP34*AS34/AO34+IF(Résultats!$B66&lt;=Menu!$G$64,Menu!$D$64,0),0)</f>
        <v>1192.2669130663826</v>
      </c>
      <c r="AU34" s="869">
        <f ca="1">+'Générateur P.Durable 30ans'!C204</f>
        <v>31.149495635296542</v>
      </c>
      <c r="AV34" s="877">
        <f ca="1">+AT34*Menu!$F$13</f>
        <v>4769.0676522655303</v>
      </c>
      <c r="AW34" s="1010">
        <f t="shared" ca="1" si="8"/>
        <v>0.99838127036206881</v>
      </c>
      <c r="AX34" s="876">
        <f>+IF(Résultats!B66&lt;=Menu!$D$253,Menu!$D$252*Menu!$F$13,0)+IF(Résultats!B66&lt;=Menu!$D$258,Menu!$D$257*Menu!$F$13,0)+IF(Résultats!B66&lt;=Menu!$D$263,Menu!$D$262*Menu!$D$24,0)+IF(Résultats!B66&lt;=Menu!$D$268,Menu!$G$267,0)</f>
        <v>0</v>
      </c>
      <c r="AY34" s="1034">
        <f>+Menu!$K$113+Menu!$J$217</f>
        <v>45.907500000000006</v>
      </c>
      <c r="AZ34" s="1034">
        <f>+AY34/Menu!$F$13</f>
        <v>11.476875000000001</v>
      </c>
      <c r="BA34" s="1034">
        <f>+AY34/Menu!$D$123</f>
        <v>57.384375000000006</v>
      </c>
      <c r="BB34" s="876"/>
      <c r="BE34" s="1034">
        <f t="shared" si="28"/>
        <v>-45.907500000000006</v>
      </c>
      <c r="BF34" s="1034">
        <f>+BE34/Menu!$F$13</f>
        <v>-11.476875000000001</v>
      </c>
      <c r="BG34" s="1034">
        <f>+BE34/Menu!$D$123</f>
        <v>-57.384375000000006</v>
      </c>
      <c r="BH34" s="1009">
        <f t="shared" ca="1" si="29"/>
        <v>4723.1601522655301</v>
      </c>
      <c r="BI34" s="1009">
        <f t="shared" ca="1" si="30"/>
        <v>1180.7900380663825</v>
      </c>
      <c r="BJ34" s="1009">
        <f>BJ33+'Générateur P.Durable 30ans'!AP34/(1+Résultats!$D$29)^(Résultats!$B105-1)</f>
        <v>12582.398381449502</v>
      </c>
      <c r="BK34" s="1009">
        <f ca="1">BK33+'Générateur P.Durable 30ans'!AT34/(1+Résultats!$D$31)^(Résultats!$B105-1)</f>
        <v>13228.417738263193</v>
      </c>
      <c r="BL34" s="1009">
        <f>BL33+'Générateur P.Durable 30ans'!BF34/(1+Résultats!$D$31)^(Résultats!$B105-1)</f>
        <v>-115.18752625034242</v>
      </c>
      <c r="BM34" s="1009">
        <f ca="1">BM33+'Générateur P.Durable 30ans'!BI34/(1+Résultats!$D$31)^(Résultats!$B105-1)</f>
        <v>13113.230212012846</v>
      </c>
      <c r="BN34" s="1009">
        <f>BN33+'Générateur P.Durable 30ans'!AR34/(1+Résultats!$D$29)^(Résultats!$B105-1)</f>
        <v>50329.593525798009</v>
      </c>
      <c r="BO34" s="1009">
        <f ca="1">BO33+'Générateur P.Durable 30ans'!AV34/(1+Résultats!$D$31)^(Résultats!$B105-1)</f>
        <v>52913.670953052773</v>
      </c>
      <c r="BP34" s="1009">
        <f>BP33+'Générateur P.Durable 30ans'!BE34/(1+Résultats!$D$31)^(Résultats!$B105-1)</f>
        <v>-460.75010500136966</v>
      </c>
      <c r="BQ34" s="1009">
        <f ca="1">BQ33+'Générateur P.Durable 30ans'!BH34/(1+Résultats!$D$31)^(Résultats!$B105-1)</f>
        <v>52452.920848051384</v>
      </c>
    </row>
    <row r="35" spans="1:69" x14ac:dyDescent="0.3">
      <c r="A35">
        <v>14</v>
      </c>
      <c r="B35" t="str">
        <f t="shared" si="0"/>
        <v>Prairie temporaire</v>
      </c>
      <c r="C35" t="str">
        <f t="shared" si="1"/>
        <v>HIVER</v>
      </c>
      <c r="D35" s="869">
        <f t="shared" si="12"/>
        <v>11.548892768436126</v>
      </c>
      <c r="E35" s="869">
        <f t="shared" si="13"/>
        <v>11.548892768436126</v>
      </c>
      <c r="F35" s="869">
        <f t="shared" si="14"/>
        <v>11.548892768436126</v>
      </c>
      <c r="G35" s="869">
        <f t="shared" si="15"/>
        <v>11.548892768436126</v>
      </c>
      <c r="H35" t="s">
        <v>405</v>
      </c>
      <c r="I35" s="842">
        <f ca="1">'Générateur P.Durable 30ans'!C205</f>
        <v>39.8933486049607</v>
      </c>
      <c r="J35" s="842">
        <f t="shared" ca="1" si="16"/>
        <v>11.050789087246732</v>
      </c>
      <c r="K35">
        <f t="shared" si="17"/>
        <v>10</v>
      </c>
      <c r="L35">
        <f t="shared" si="2"/>
        <v>40</v>
      </c>
      <c r="M35">
        <f t="shared" si="18"/>
        <v>36.1</v>
      </c>
      <c r="N35">
        <f t="shared" ca="1" si="19"/>
        <v>-0.10665139503930021</v>
      </c>
      <c r="O35">
        <f t="shared" ca="1" si="3"/>
        <v>3.7933486049606984</v>
      </c>
      <c r="T35">
        <v>14</v>
      </c>
      <c r="U35" s="971">
        <f t="shared" si="20"/>
        <v>6.4277015880372561</v>
      </c>
      <c r="V35" s="973">
        <v>14</v>
      </c>
      <c r="W35" s="971">
        <f t="shared" si="4"/>
        <v>11.674914622941415</v>
      </c>
      <c r="X35" s="869">
        <f t="shared" si="21"/>
        <v>11.674914622941415</v>
      </c>
      <c r="Y35">
        <v>14</v>
      </c>
      <c r="Z35" s="971">
        <f t="shared" si="22"/>
        <v>6.4277015880372561</v>
      </c>
      <c r="AA35" s="973">
        <v>14</v>
      </c>
      <c r="AB35" s="971">
        <f t="shared" si="5"/>
        <v>11.674914622941415</v>
      </c>
      <c r="AC35" s="869">
        <f t="shared" si="23"/>
        <v>11.674914622941415</v>
      </c>
      <c r="AD35">
        <v>14</v>
      </c>
      <c r="AE35" s="971">
        <f t="shared" si="24"/>
        <v>6.4277015880372561</v>
      </c>
      <c r="AF35" s="973">
        <v>14</v>
      </c>
      <c r="AG35" s="971">
        <f t="shared" si="6"/>
        <v>11.674914622941415</v>
      </c>
      <c r="AH35" s="869">
        <f t="shared" si="25"/>
        <v>11.674914622941415</v>
      </c>
      <c r="AI35">
        <v>14</v>
      </c>
      <c r="AJ35" s="971">
        <f t="shared" si="26"/>
        <v>6.4277015880372561</v>
      </c>
      <c r="AK35" s="973">
        <v>14</v>
      </c>
      <c r="AL35" s="971">
        <f t="shared" si="7"/>
        <v>11.674914622941415</v>
      </c>
      <c r="AM35" s="869">
        <f t="shared" si="27"/>
        <v>11.674914622941415</v>
      </c>
      <c r="AO35" s="869">
        <f>+'Générateur P.Durable 30ans'!K35</f>
        <v>10</v>
      </c>
      <c r="AP35" s="877">
        <f>IF(Résultats!$B67&lt;='Générateur P.Durable 30ans'!$U$7,IF(Résultats!$B67&gt;'Générateur P.Durable 30ans'!$F$13," ",HLOOKUP(IF(Résultats!$B67-('Générateur P.Durable 30ans'!$F$12*ROUNDDOWN(Résultats!$B67/'Générateur P.Durable 30ans'!$F$12,0))=0,'Générateur P.Durable 30ans'!$F$12,Résultats!$B67-('Générateur P.Durable 30ans'!$F$12*ROUNDDOWN(Résultats!$B67/'Générateur P.Durable 30ans'!$F$12,0))),'Générateur P.Durable 30ans'!$N$14:$R$15,2,FALSE)),0)</f>
        <v>927</v>
      </c>
      <c r="AQ35" s="869">
        <f>+'Générateur P.Durable 30ans'!L35</f>
        <v>40</v>
      </c>
      <c r="AR35" s="876">
        <f>+AP35*Menu!$F$13</f>
        <v>3708</v>
      </c>
      <c r="AS35" s="869">
        <f ca="1">+'Générateur P.Durable 30ans'!D205</f>
        <v>9.9733371512401749</v>
      </c>
      <c r="AT35" s="877">
        <f ca="1">IF(Résultats!$B67&lt;='Générateur P.Durable 30ans'!$U$7,+AP35*AS35/AO35+IF(Résultats!$B67&lt;=Menu!$G$64,Menu!$D$64,0),0)</f>
        <v>924.52835391996416</v>
      </c>
      <c r="AU35" s="869">
        <f ca="1">+'Générateur P.Durable 30ans'!C205</f>
        <v>39.8933486049607</v>
      </c>
      <c r="AV35" s="877">
        <f ca="1">+AT35*Menu!$F$13</f>
        <v>3698.1134156798566</v>
      </c>
      <c r="AW35" s="1010">
        <f t="shared" ca="1" si="8"/>
        <v>0.99733371512401747</v>
      </c>
      <c r="AX35" s="876">
        <f>+IF(Résultats!B67&lt;=Menu!$D$253,Menu!$D$252*Menu!$F$13,0)+IF(Résultats!B67&lt;=Menu!$D$258,Menu!$D$257*Menu!$F$13,0)+IF(Résultats!B67&lt;=Menu!$D$263,Menu!$D$262*Menu!$D$24,0)+IF(Résultats!B67&lt;=Menu!$D$268,Menu!$G$267,0)</f>
        <v>0</v>
      </c>
      <c r="AY35" s="1034">
        <f>+Menu!$K$113+Menu!$J$217</f>
        <v>45.907500000000006</v>
      </c>
      <c r="AZ35" s="1034">
        <f>+AY35/Menu!$F$13</f>
        <v>11.476875000000001</v>
      </c>
      <c r="BA35" s="1034">
        <f>+AY35/Menu!$D$123</f>
        <v>57.384375000000006</v>
      </c>
      <c r="BB35" s="876"/>
      <c r="BE35" s="1034">
        <f t="shared" si="28"/>
        <v>-45.907500000000006</v>
      </c>
      <c r="BF35" s="1034">
        <f>+BE35/Menu!$F$13</f>
        <v>-11.476875000000001</v>
      </c>
      <c r="BG35" s="1034">
        <f>+BE35/Menu!$D$123</f>
        <v>-57.384375000000006</v>
      </c>
      <c r="BH35" s="1009">
        <f t="shared" ca="1" si="29"/>
        <v>3652.2059156798568</v>
      </c>
      <c r="BI35" s="1009">
        <f t="shared" ca="1" si="30"/>
        <v>913.05147891996421</v>
      </c>
      <c r="BJ35" s="1009">
        <f>BJ34+'Générateur P.Durable 30ans'!AP35/(1+Résultats!$D$29)^(Résultats!$B106-1)</f>
        <v>13139.130559296349</v>
      </c>
      <c r="BK35" s="1009">
        <f ca="1">BK34+'Générateur P.Durable 30ans'!AT35/(1+Résultats!$D$31)^(Résultats!$B106-1)</f>
        <v>13857.97655972668</v>
      </c>
      <c r="BL35" s="1009">
        <f>BL34+'Générateur P.Durable 30ans'!BF35/(1+Résultats!$D$31)^(Résultats!$B106-1)</f>
        <v>-123.00271966052662</v>
      </c>
      <c r="BM35" s="1009">
        <f ca="1">BM34+'Générateur P.Durable 30ans'!BI35/(1+Résultats!$D$31)^(Résultats!$B106-1)</f>
        <v>13734.973840066148</v>
      </c>
      <c r="BN35" s="1009">
        <f>BN34+'Générateur P.Durable 30ans'!AR35/(1+Résultats!$D$29)^(Résultats!$B106-1)</f>
        <v>52556.522237185396</v>
      </c>
      <c r="BO35" s="1009">
        <f ca="1">BO34+'Générateur P.Durable 30ans'!AV35/(1+Résultats!$D$31)^(Résultats!$B106-1)</f>
        <v>55431.906238906718</v>
      </c>
      <c r="BP35" s="1009">
        <f>BP34+'Générateur P.Durable 30ans'!BE35/(1+Résultats!$D$31)^(Résultats!$B106-1)</f>
        <v>-492.01087864210649</v>
      </c>
      <c r="BQ35" s="1009">
        <f ca="1">BQ34+'Générateur P.Durable 30ans'!BH35/(1+Résultats!$D$31)^(Résultats!$B106-1)</f>
        <v>54939.895360264592</v>
      </c>
    </row>
    <row r="36" spans="1:69" x14ac:dyDescent="0.3">
      <c r="A36">
        <v>15</v>
      </c>
      <c r="B36" t="str">
        <f t="shared" si="0"/>
        <v>Orge d'hiver</v>
      </c>
      <c r="C36" t="str">
        <f t="shared" si="1"/>
        <v>HIVER</v>
      </c>
      <c r="D36" s="869">
        <f t="shared" si="12"/>
        <v>11.674914622941415</v>
      </c>
      <c r="E36" s="869">
        <f t="shared" si="13"/>
        <v>11.674914622941415</v>
      </c>
      <c r="F36" s="869">
        <f t="shared" si="14"/>
        <v>11.674914622941415</v>
      </c>
      <c r="G36" s="869">
        <f t="shared" si="15"/>
        <v>11.674914622941415</v>
      </c>
      <c r="H36" t="s">
        <v>405</v>
      </c>
      <c r="I36" s="842">
        <f ca="1">'Générateur P.Durable 30ans'!C206</f>
        <v>33.88283987744159</v>
      </c>
      <c r="J36" s="842">
        <f t="shared" ca="1" si="16"/>
        <v>9.3858282208979471</v>
      </c>
      <c r="K36">
        <f t="shared" si="17"/>
        <v>8.5</v>
      </c>
      <c r="L36">
        <f t="shared" si="2"/>
        <v>34</v>
      </c>
      <c r="M36">
        <f t="shared" si="18"/>
        <v>30.684999999999999</v>
      </c>
      <c r="N36">
        <f t="shared" ca="1" si="19"/>
        <v>-0.1171601225584098</v>
      </c>
      <c r="O36">
        <f t="shared" ca="1" si="3"/>
        <v>3.1978398774415915</v>
      </c>
      <c r="T36">
        <v>15</v>
      </c>
      <c r="U36" s="971">
        <f t="shared" si="20"/>
        <v>6.4780264123512135</v>
      </c>
      <c r="V36" s="973">
        <v>15</v>
      </c>
      <c r="W36" s="971">
        <f t="shared" si="4"/>
        <v>11.766321795354873</v>
      </c>
      <c r="X36" s="869">
        <f t="shared" si="21"/>
        <v>11.766321795354873</v>
      </c>
      <c r="Y36">
        <v>15</v>
      </c>
      <c r="Z36" s="971">
        <f t="shared" si="22"/>
        <v>6.4780264123512135</v>
      </c>
      <c r="AA36" s="973">
        <v>15</v>
      </c>
      <c r="AB36" s="971">
        <f t="shared" si="5"/>
        <v>11.766321795354873</v>
      </c>
      <c r="AC36" s="869">
        <f t="shared" si="23"/>
        <v>11.766321795354873</v>
      </c>
      <c r="AD36">
        <v>15</v>
      </c>
      <c r="AE36" s="971">
        <f t="shared" si="24"/>
        <v>6.4780264123512135</v>
      </c>
      <c r="AF36" s="973">
        <v>15</v>
      </c>
      <c r="AG36" s="971">
        <f t="shared" si="6"/>
        <v>11.766321795354873</v>
      </c>
      <c r="AH36" s="869">
        <f t="shared" si="25"/>
        <v>11.766321795354873</v>
      </c>
      <c r="AI36">
        <v>15</v>
      </c>
      <c r="AJ36" s="971">
        <f t="shared" si="26"/>
        <v>6.4780264123512135</v>
      </c>
      <c r="AK36" s="973">
        <v>15</v>
      </c>
      <c r="AL36" s="971">
        <f t="shared" si="7"/>
        <v>11.766321795354873</v>
      </c>
      <c r="AM36" s="869">
        <f t="shared" si="27"/>
        <v>11.766321795354873</v>
      </c>
      <c r="AO36" s="869">
        <f>+'Générateur P.Durable 30ans'!K36</f>
        <v>8.5</v>
      </c>
      <c r="AP36" s="877">
        <f>IF(Résultats!$B68&lt;='Générateur P.Durable 30ans'!$U$7,IF(Résultats!$B68&gt;'Générateur P.Durable 30ans'!$F$13," ",HLOOKUP(IF(Résultats!$B68-('Générateur P.Durable 30ans'!$F$12*ROUNDDOWN(Résultats!$B68/'Générateur P.Durable 30ans'!$F$12,0))=0,'Générateur P.Durable 30ans'!$F$12,Résultats!$B68-('Générateur P.Durable 30ans'!$F$12*ROUNDDOWN(Résultats!$B68/'Générateur P.Durable 30ans'!$F$12,0))),'Générateur P.Durable 30ans'!$N$14:$R$15,2,FALSE)),0)</f>
        <v>1280.5</v>
      </c>
      <c r="AQ36" s="869">
        <f>+'Générateur P.Durable 30ans'!L36</f>
        <v>34</v>
      </c>
      <c r="AR36" s="876">
        <f>+AP36*Menu!$F$13</f>
        <v>5122</v>
      </c>
      <c r="AS36" s="869">
        <f ca="1">+'Générateur P.Durable 30ans'!D206</f>
        <v>8.4707099693603976</v>
      </c>
      <c r="AT36" s="877">
        <f ca="1">IF(Résultats!$B68&lt;='Générateur P.Durable 30ans'!$U$7,+AP36*AS36/AO36+IF(Résultats!$B68&lt;=Menu!$G$64,Menu!$D$64,0),0)</f>
        <v>1276.0875430312929</v>
      </c>
      <c r="AU36" s="869">
        <f ca="1">+'Générateur P.Durable 30ans'!C206</f>
        <v>33.88283987744159</v>
      </c>
      <c r="AV36" s="877">
        <f ca="1">+AT36*Menu!$F$13</f>
        <v>5104.3501721251714</v>
      </c>
      <c r="AW36" s="1010">
        <f t="shared" ca="1" si="8"/>
        <v>0.99655411404239969</v>
      </c>
      <c r="AX36" s="876">
        <f>+IF(Résultats!B68&lt;=Menu!$D$253,Menu!$D$252*Menu!$F$13,0)+IF(Résultats!B68&lt;=Menu!$D$258,Menu!$D$257*Menu!$F$13,0)+IF(Résultats!B68&lt;=Menu!$D$263,Menu!$D$262*Menu!$D$24,0)+IF(Résultats!B68&lt;=Menu!$D$268,Menu!$G$267,0)</f>
        <v>0</v>
      </c>
      <c r="AY36" s="1034">
        <f>+Menu!$K$113+Menu!$J$217</f>
        <v>45.907500000000006</v>
      </c>
      <c r="AZ36" s="1034">
        <f>+AY36/Menu!$F$13</f>
        <v>11.476875000000001</v>
      </c>
      <c r="BA36" s="1034">
        <f>+AY36/Menu!$D$123</f>
        <v>57.384375000000006</v>
      </c>
      <c r="BB36" s="876"/>
      <c r="BE36" s="1034">
        <f t="shared" si="28"/>
        <v>-45.907500000000006</v>
      </c>
      <c r="BF36" s="1034">
        <f>+BE36/Menu!$F$13</f>
        <v>-11.476875000000001</v>
      </c>
      <c r="BG36" s="1034">
        <f>+BE36/Menu!$D$123</f>
        <v>-57.384375000000006</v>
      </c>
      <c r="BH36" s="1009">
        <f t="shared" ca="1" si="29"/>
        <v>5058.4426721251712</v>
      </c>
      <c r="BI36" s="1009">
        <f t="shared" ca="1" si="30"/>
        <v>1264.6106680312928</v>
      </c>
      <c r="BJ36" s="1009">
        <f>BJ35+'Générateur P.Durable 30ans'!AP36/(1+Résultats!$D$29)^(Résultats!$B107-1)</f>
        <v>13878.587402849671</v>
      </c>
      <c r="BK36" s="1009">
        <f ca="1">BK35+'Générateur P.Durable 30ans'!AT36/(1+Résultats!$D$31)^(Résultats!$B107-1)</f>
        <v>14701.620756208002</v>
      </c>
      <c r="BL36" s="1009">
        <f>BL35+'Générateur P.Durable 30ans'!BF36/(1+Résultats!$D$31)^(Résultats!$B107-1)</f>
        <v>-130.59028607818118</v>
      </c>
      <c r="BM36" s="1009">
        <f ca="1">BM35+'Générateur P.Durable 30ans'!BI36/(1+Résultats!$D$31)^(Résultats!$B107-1)</f>
        <v>14571.030470129816</v>
      </c>
      <c r="BN36" s="1009">
        <f>BN35+'Générateur P.Durable 30ans'!AR36/(1+Résultats!$D$29)^(Résultats!$B107-1)</f>
        <v>55514.349611398684</v>
      </c>
      <c r="BO36" s="1009">
        <f ca="1">BO35+'Générateur P.Durable 30ans'!AV36/(1+Résultats!$D$31)^(Résultats!$B107-1)</f>
        <v>58806.483024832007</v>
      </c>
      <c r="BP36" s="1009">
        <f>BP35+'Générateur P.Durable 30ans'!BE36/(1+Résultats!$D$31)^(Résultats!$B107-1)</f>
        <v>-522.36114431272472</v>
      </c>
      <c r="BQ36" s="1009">
        <f ca="1">BQ35+'Générateur P.Durable 30ans'!BH36/(1+Résultats!$D$31)^(Résultats!$B107-1)</f>
        <v>58284.121880519262</v>
      </c>
    </row>
    <row r="37" spans="1:69" x14ac:dyDescent="0.3">
      <c r="A37">
        <v>16</v>
      </c>
      <c r="B37" t="str">
        <f t="shared" si="0"/>
        <v>Maïs</v>
      </c>
      <c r="C37" t="str">
        <f t="shared" si="1"/>
        <v>ETE</v>
      </c>
      <c r="D37" s="869">
        <f t="shared" si="12"/>
        <v>11.766321795354873</v>
      </c>
      <c r="E37" s="869">
        <f t="shared" si="13"/>
        <v>11.766321795354873</v>
      </c>
      <c r="F37" s="869">
        <f t="shared" si="14"/>
        <v>11.766321795354873</v>
      </c>
      <c r="G37" s="869">
        <f t="shared" si="15"/>
        <v>11.766321795354873</v>
      </c>
      <c r="H37" t="s">
        <v>405</v>
      </c>
      <c r="I37">
        <f ca="1">'Générateur P.Durable 30ans'!C207</f>
        <v>39.121536508495467</v>
      </c>
      <c r="J37" s="842">
        <f t="shared" ca="1" si="16"/>
        <v>10.836990722574923</v>
      </c>
      <c r="K37">
        <f t="shared" si="17"/>
        <v>9.5</v>
      </c>
      <c r="L37">
        <f t="shared" si="2"/>
        <v>38</v>
      </c>
      <c r="M37">
        <f t="shared" si="18"/>
        <v>34.295000000000002</v>
      </c>
      <c r="N37">
        <f t="shared" ca="1" si="19"/>
        <v>1.1215365084954669</v>
      </c>
      <c r="O37">
        <f t="shared" ca="1" si="3"/>
        <v>4.8265365084954652</v>
      </c>
      <c r="T37">
        <v>16</v>
      </c>
      <c r="U37" s="971">
        <f t="shared" si="20"/>
        <v>6.5144040942075057</v>
      </c>
      <c r="V37" s="973">
        <v>16</v>
      </c>
      <c r="W37" s="971">
        <f t="shared" si="4"/>
        <v>11.832396164868722</v>
      </c>
      <c r="X37" s="869">
        <f t="shared" si="21"/>
        <v>11.832396164868722</v>
      </c>
      <c r="Y37">
        <v>16</v>
      </c>
      <c r="Z37" s="971">
        <f t="shared" si="22"/>
        <v>6.5144040942075057</v>
      </c>
      <c r="AA37" s="973">
        <v>16</v>
      </c>
      <c r="AB37" s="971">
        <f t="shared" si="5"/>
        <v>11.832396164868722</v>
      </c>
      <c r="AC37" s="869">
        <f t="shared" si="23"/>
        <v>11.832396164868722</v>
      </c>
      <c r="AD37">
        <v>16</v>
      </c>
      <c r="AE37" s="971">
        <f t="shared" si="24"/>
        <v>6.5144040942075057</v>
      </c>
      <c r="AF37" s="973">
        <v>16</v>
      </c>
      <c r="AG37" s="971">
        <f t="shared" si="6"/>
        <v>11.832396164868722</v>
      </c>
      <c r="AH37" s="869">
        <f t="shared" si="25"/>
        <v>11.832396164868722</v>
      </c>
      <c r="AI37">
        <v>16</v>
      </c>
      <c r="AJ37" s="971">
        <f t="shared" si="26"/>
        <v>6.5144040942075057</v>
      </c>
      <c r="AK37" s="973">
        <v>16</v>
      </c>
      <c r="AL37" s="971">
        <f t="shared" si="7"/>
        <v>11.832396164868722</v>
      </c>
      <c r="AM37" s="869">
        <f t="shared" si="27"/>
        <v>11.832396164868722</v>
      </c>
      <c r="AO37" s="869">
        <f>+'Générateur P.Durable 30ans'!K37</f>
        <v>9.5</v>
      </c>
      <c r="AP37" s="877">
        <f>IF(Résultats!$B69&lt;='Générateur P.Durable 30ans'!$U$7,IF(Résultats!$B69&gt;'Générateur P.Durable 30ans'!$F$13," ",HLOOKUP(IF(Résultats!$B69-('Générateur P.Durable 30ans'!$F$12*ROUNDDOWN(Résultats!$B69/'Générateur P.Durable 30ans'!$F$12,0))=0,'Générateur P.Durable 30ans'!$F$12,Résultats!$B69-('Générateur P.Durable 30ans'!$F$12*ROUNDDOWN(Résultats!$B69/'Générateur P.Durable 30ans'!$F$12,0))),'Générateur P.Durable 30ans'!$N$14:$R$15,2,FALSE)),0)</f>
        <v>1472</v>
      </c>
      <c r="AQ37" s="869">
        <f>+'Générateur P.Durable 30ans'!L37</f>
        <v>38</v>
      </c>
      <c r="AR37" s="876">
        <f>+AP37*Menu!$F$13</f>
        <v>5888</v>
      </c>
      <c r="AS37" s="869">
        <f ca="1">+'Générateur P.Durable 30ans'!D207</f>
        <v>9.7803841271238667</v>
      </c>
      <c r="AT37" s="877">
        <f ca="1">IF(Résultats!$B69&lt;='Générateur P.Durable 30ans'!$U$7,+AP37*AS37/AO37+IF(Résultats!$B69&lt;=Menu!$G$64,Menu!$D$64,0),0)</f>
        <v>1515.444782644877</v>
      </c>
      <c r="AU37" s="869">
        <f ca="1">+'Générateur P.Durable 30ans'!C207</f>
        <v>39.121536508495467</v>
      </c>
      <c r="AV37" s="877">
        <f ca="1">+AT37*Menu!$F$13</f>
        <v>6061.7791305795081</v>
      </c>
      <c r="AW37" s="1010">
        <f t="shared" ca="1" si="8"/>
        <v>1.0295141186446175</v>
      </c>
      <c r="AX37" s="876">
        <f>+IF(Résultats!B69&lt;=Menu!$D$253,Menu!$D$252*Menu!$F$13,0)+IF(Résultats!B69&lt;=Menu!$D$258,Menu!$D$257*Menu!$F$13,0)+IF(Résultats!B69&lt;=Menu!$D$263,Menu!$D$262*Menu!$D$24,0)+IF(Résultats!B69&lt;=Menu!$D$268,Menu!$G$267,0)</f>
        <v>0</v>
      </c>
      <c r="AY37" s="1034">
        <f>+Menu!$K$113+Menu!$J$217</f>
        <v>45.907500000000006</v>
      </c>
      <c r="AZ37" s="1034">
        <f>+AY37/Menu!$F$13</f>
        <v>11.476875000000001</v>
      </c>
      <c r="BA37" s="1034">
        <f>+AY37/Menu!$D$123</f>
        <v>57.384375000000006</v>
      </c>
      <c r="BB37" s="876"/>
      <c r="BE37" s="1034">
        <f t="shared" si="28"/>
        <v>-45.907500000000006</v>
      </c>
      <c r="BF37" s="1034">
        <f>+BE37/Menu!$F$13</f>
        <v>-11.476875000000001</v>
      </c>
      <c r="BG37" s="1034">
        <f>+BE37/Menu!$D$123</f>
        <v>-57.384375000000006</v>
      </c>
      <c r="BH37" s="1009">
        <f t="shared" ca="1" si="29"/>
        <v>6015.8716305795078</v>
      </c>
      <c r="BI37" s="1009">
        <f t="shared" ca="1" si="30"/>
        <v>1503.967907644877</v>
      </c>
      <c r="BJ37" s="1009">
        <f>BJ36+'Générateur P.Durable 30ans'!AP37/(1+Résultats!$D$29)^(Résultats!$B108-1)</f>
        <v>14695.936750843612</v>
      </c>
      <c r="BK37" s="1009">
        <f ca="1">BK36+'Générateur P.Durable 30ans'!AT37/(1+Résultats!$D$31)^(Résultats!$B108-1)</f>
        <v>15674.327095568638</v>
      </c>
      <c r="BL37" s="1009">
        <f>BL36+'Générateur P.Durable 30ans'!BF37/(1+Résultats!$D$31)^(Résultats!$B108-1)</f>
        <v>-137.9568554157099</v>
      </c>
      <c r="BM37" s="1009">
        <f ca="1">BM36+'Générateur P.Durable 30ans'!BI37/(1+Résultats!$D$31)^(Résultats!$B108-1)</f>
        <v>15536.370240152923</v>
      </c>
      <c r="BN37" s="1009">
        <f>BN36+'Générateur P.Durable 30ans'!AR37/(1+Résultats!$D$29)^(Résultats!$B108-1)</f>
        <v>58783.747003374447</v>
      </c>
      <c r="BO37" s="1009">
        <f ca="1">BO36+'Générateur P.Durable 30ans'!AV37/(1+Résultats!$D$31)^(Résultats!$B108-1)</f>
        <v>62697.308382274554</v>
      </c>
      <c r="BP37" s="1009">
        <f>BP36+'Générateur P.Durable 30ans'!BE37/(1+Résultats!$D$31)^(Résultats!$B108-1)</f>
        <v>-551.82742166283958</v>
      </c>
      <c r="BQ37" s="1009">
        <f ca="1">BQ36+'Générateur P.Durable 30ans'!BH37/(1+Résultats!$D$31)^(Résultats!$B108-1)</f>
        <v>62145.480960611691</v>
      </c>
    </row>
    <row r="38" spans="1:69" x14ac:dyDescent="0.3">
      <c r="A38">
        <v>17</v>
      </c>
      <c r="B38" t="str">
        <f t="shared" si="0"/>
        <v>Blé d'hiver</v>
      </c>
      <c r="C38" t="str">
        <f t="shared" si="1"/>
        <v>HIVER</v>
      </c>
      <c r="D38" s="869">
        <f t="shared" si="12"/>
        <v>11.832396164868722</v>
      </c>
      <c r="E38" s="869">
        <f t="shared" si="13"/>
        <v>11.832396164868722</v>
      </c>
      <c r="F38" s="869">
        <f t="shared" si="14"/>
        <v>11.832396164868722</v>
      </c>
      <c r="G38" s="869">
        <f t="shared" si="15"/>
        <v>11.832396164868722</v>
      </c>
      <c r="H38" t="s">
        <v>405</v>
      </c>
      <c r="I38">
        <f ca="1">'Générateur P.Durable 30ans'!C208</f>
        <v>31.061493773090632</v>
      </c>
      <c r="J38" s="842">
        <f t="shared" ca="1" si="16"/>
        <v>8.6042919039032224</v>
      </c>
      <c r="K38">
        <f t="shared" si="17"/>
        <v>7.8</v>
      </c>
      <c r="L38">
        <f t="shared" si="2"/>
        <v>31.2</v>
      </c>
      <c r="M38">
        <f t="shared" si="18"/>
        <v>28.157999999999998</v>
      </c>
      <c r="N38">
        <f t="shared" ca="1" si="19"/>
        <v>-0.13850622690936731</v>
      </c>
      <c r="O38">
        <f t="shared" ca="1" si="3"/>
        <v>2.9034937730906343</v>
      </c>
      <c r="T38">
        <v>17</v>
      </c>
      <c r="U38" s="971">
        <f t="shared" si="20"/>
        <v>6.5406351784153243</v>
      </c>
      <c r="V38" s="973">
        <v>17</v>
      </c>
      <c r="W38" s="971">
        <f t="shared" si="4"/>
        <v>11.880040826712301</v>
      </c>
      <c r="X38" s="869">
        <f t="shared" si="21"/>
        <v>11.880040826712301</v>
      </c>
      <c r="Y38">
        <v>17</v>
      </c>
      <c r="Z38" s="971">
        <f t="shared" si="22"/>
        <v>6.5406351784153243</v>
      </c>
      <c r="AA38" s="973">
        <v>17</v>
      </c>
      <c r="AB38" s="971">
        <f t="shared" si="5"/>
        <v>11.880040826712301</v>
      </c>
      <c r="AC38" s="869">
        <f t="shared" si="23"/>
        <v>11.880040826712301</v>
      </c>
      <c r="AD38">
        <v>17</v>
      </c>
      <c r="AE38" s="971">
        <f t="shared" si="24"/>
        <v>6.5406351784153243</v>
      </c>
      <c r="AF38" s="973">
        <v>17</v>
      </c>
      <c r="AG38" s="971">
        <f t="shared" si="6"/>
        <v>11.880040826712301</v>
      </c>
      <c r="AH38" s="869">
        <f t="shared" si="25"/>
        <v>11.880040826712301</v>
      </c>
      <c r="AI38">
        <v>17</v>
      </c>
      <c r="AJ38" s="971">
        <f t="shared" si="26"/>
        <v>6.5406351784153243</v>
      </c>
      <c r="AK38" s="973">
        <v>17</v>
      </c>
      <c r="AL38" s="971">
        <f t="shared" si="7"/>
        <v>11.880040826712301</v>
      </c>
      <c r="AM38" s="869">
        <f t="shared" si="27"/>
        <v>11.880040826712301</v>
      </c>
      <c r="AO38" s="869">
        <f>+'Générateur P.Durable 30ans'!K38</f>
        <v>7.8</v>
      </c>
      <c r="AP38" s="877">
        <f>IF(Résultats!$B70&lt;='Générateur P.Durable 30ans'!$U$7,IF(Résultats!$B70&gt;'Générateur P.Durable 30ans'!$F$13," ",HLOOKUP(IF(Résultats!$B70-('Générateur P.Durable 30ans'!$F$12*ROUNDDOWN(Résultats!$B70/'Générateur P.Durable 30ans'!$F$12,0))=0,'Générateur P.Durable 30ans'!$F$12,Résultats!$B70-('Générateur P.Durable 30ans'!$F$12*ROUNDDOWN(Résultats!$B70/'Générateur P.Durable 30ans'!$F$12,0))),'Générateur P.Durable 30ans'!$N$14:$R$15,2,FALSE)),0)</f>
        <v>1194.2</v>
      </c>
      <c r="AQ38" s="869">
        <f>+'Générateur P.Durable 30ans'!L38</f>
        <v>31.2</v>
      </c>
      <c r="AR38" s="876">
        <f>+AP38*Menu!$F$13</f>
        <v>4776.8</v>
      </c>
      <c r="AS38" s="869">
        <f ca="1">+'Générateur P.Durable 30ans'!D208</f>
        <v>7.765373443272658</v>
      </c>
      <c r="AT38" s="877">
        <f ca="1">IF(Résultats!$B70&lt;='Générateur P.Durable 30ans'!$U$7,+AP38*AS38/AO38+IF(Résultats!$B70&lt;=Menu!$G$64,Menu!$D$64,0),0)</f>
        <v>1188.8985853790011</v>
      </c>
      <c r="AU38" s="869">
        <f ca="1">+'Générateur P.Durable 30ans'!C208</f>
        <v>31.061493773090632</v>
      </c>
      <c r="AV38" s="877">
        <f ca="1">+AT38*Menu!$F$13</f>
        <v>4755.5943415160045</v>
      </c>
      <c r="AW38" s="1010">
        <f t="shared" ca="1" si="8"/>
        <v>0.99556069785546897</v>
      </c>
      <c r="AX38" s="876">
        <f>+IF(Résultats!B70&lt;=Menu!$D$253,Menu!$D$252*Menu!$F$13,0)+IF(Résultats!B70&lt;=Menu!$D$258,Menu!$D$257*Menu!$F$13,0)+IF(Résultats!B70&lt;=Menu!$D$263,Menu!$D$262*Menu!$D$24,0)+IF(Résultats!B70&lt;=Menu!$D$268,Menu!$G$267,0)</f>
        <v>0</v>
      </c>
      <c r="AY38" s="1034">
        <f>+Menu!$K$113+Menu!$J$217</f>
        <v>45.907500000000006</v>
      </c>
      <c r="AZ38" s="1034">
        <f>+AY38/Menu!$F$13</f>
        <v>11.476875000000001</v>
      </c>
      <c r="BA38" s="1034">
        <f>+AY38/Menu!$D$123</f>
        <v>57.384375000000006</v>
      </c>
      <c r="BB38" s="876"/>
      <c r="BE38" s="1034">
        <f t="shared" si="28"/>
        <v>-45.907500000000006</v>
      </c>
      <c r="BF38" s="1034">
        <f>+BE38/Menu!$F$13</f>
        <v>-11.476875000000001</v>
      </c>
      <c r="BG38" s="1034">
        <f>+BE38/Menu!$D$123</f>
        <v>-57.384375000000006</v>
      </c>
      <c r="BH38" s="1009">
        <f t="shared" ca="1" si="29"/>
        <v>4709.6868415160043</v>
      </c>
      <c r="BI38" s="1009">
        <f t="shared" ca="1" si="30"/>
        <v>1177.4217103790011</v>
      </c>
      <c r="BJ38" s="1009">
        <f>BJ37+'Générateur P.Durable 30ans'!AP38/(1+Résultats!$D$29)^(Résultats!$B109-1)</f>
        <v>15333.529894247644</v>
      </c>
      <c r="BK38" s="1009">
        <f ca="1">BK37+'Générateur P.Durable 30ans'!AT38/(1+Résultats!$D$31)^(Résultats!$B109-1)</f>
        <v>16415.209388062394</v>
      </c>
      <c r="BL38" s="1009">
        <f>BL37+'Générateur P.Durable 30ans'!BF38/(1+Résultats!$D$31)^(Résultats!$B109-1)</f>
        <v>-145.10886448127175</v>
      </c>
      <c r="BM38" s="1009">
        <f ca="1">BM37+'Générateur P.Durable 30ans'!BI38/(1+Résultats!$D$31)^(Résultats!$B109-1)</f>
        <v>16270.100523581117</v>
      </c>
      <c r="BN38" s="1009">
        <f>BN37+'Générateur P.Durable 30ans'!AR38/(1+Résultats!$D$29)^(Résultats!$B109-1)</f>
        <v>61334.119576990575</v>
      </c>
      <c r="BO38" s="1009">
        <f ca="1">BO37+'Générateur P.Durable 30ans'!AV38/(1+Résultats!$D$31)^(Résultats!$B109-1)</f>
        <v>65660.837552249577</v>
      </c>
      <c r="BP38" s="1009">
        <f>BP37+'Générateur P.Durable 30ans'!BE38/(1+Résultats!$D$31)^(Résultats!$B109-1)</f>
        <v>-580.43545792508701</v>
      </c>
      <c r="BQ38" s="1009">
        <f ca="1">BQ37+'Générateur P.Durable 30ans'!BH38/(1+Résultats!$D$31)^(Résultats!$B109-1)</f>
        <v>65080.402094324469</v>
      </c>
    </row>
    <row r="39" spans="1:69" x14ac:dyDescent="0.3">
      <c r="A39">
        <v>18</v>
      </c>
      <c r="B39" t="str">
        <f t="shared" si="0"/>
        <v>Prairie temporaire</v>
      </c>
      <c r="C39" t="str">
        <f t="shared" si="1"/>
        <v>HIVER</v>
      </c>
      <c r="D39" s="869">
        <f t="shared" si="12"/>
        <v>11.880040826712301</v>
      </c>
      <c r="E39" s="869">
        <f t="shared" si="13"/>
        <v>11.880040826712301</v>
      </c>
      <c r="F39" s="869">
        <f t="shared" si="14"/>
        <v>11.880040826712301</v>
      </c>
      <c r="G39" s="869">
        <f t="shared" si="15"/>
        <v>11.880040826712301</v>
      </c>
      <c r="H39" t="s">
        <v>405</v>
      </c>
      <c r="I39">
        <f ca="1">'Générateur P.Durable 30ans'!C209</f>
        <v>39.810237840897429</v>
      </c>
      <c r="J39" s="842">
        <f t="shared" ca="1" si="16"/>
        <v>11.027766714930037</v>
      </c>
      <c r="K39">
        <f t="shared" si="17"/>
        <v>10</v>
      </c>
      <c r="L39">
        <f t="shared" si="2"/>
        <v>40</v>
      </c>
      <c r="M39">
        <f t="shared" si="18"/>
        <v>36.1</v>
      </c>
      <c r="N39">
        <f t="shared" ca="1" si="19"/>
        <v>-0.1897621591025711</v>
      </c>
      <c r="O39">
        <f t="shared" ca="1" si="3"/>
        <v>3.7102378408974275</v>
      </c>
      <c r="T39">
        <v>18</v>
      </c>
      <c r="U39" s="971">
        <f t="shared" si="20"/>
        <v>6.5595161587865762</v>
      </c>
      <c r="V39" s="973">
        <v>18</v>
      </c>
      <c r="W39" s="971">
        <f t="shared" si="4"/>
        <v>11.914335174514953</v>
      </c>
      <c r="X39" s="869">
        <f t="shared" si="21"/>
        <v>11.914335174514953</v>
      </c>
      <c r="Y39">
        <v>18</v>
      </c>
      <c r="Z39" s="971">
        <f t="shared" si="22"/>
        <v>6.5595161587865762</v>
      </c>
      <c r="AA39" s="973">
        <v>18</v>
      </c>
      <c r="AB39" s="971">
        <f t="shared" si="5"/>
        <v>11.914335174514953</v>
      </c>
      <c r="AC39" s="869">
        <f t="shared" si="23"/>
        <v>11.914335174514953</v>
      </c>
      <c r="AD39">
        <v>18</v>
      </c>
      <c r="AE39" s="971">
        <f t="shared" si="24"/>
        <v>6.5595161587865762</v>
      </c>
      <c r="AF39" s="973">
        <v>18</v>
      </c>
      <c r="AG39" s="971">
        <f t="shared" si="6"/>
        <v>11.914335174514953</v>
      </c>
      <c r="AH39" s="869">
        <f t="shared" si="25"/>
        <v>11.914335174514953</v>
      </c>
      <c r="AI39">
        <v>18</v>
      </c>
      <c r="AJ39" s="971">
        <f t="shared" si="26"/>
        <v>6.5595161587865762</v>
      </c>
      <c r="AK39" s="973">
        <v>18</v>
      </c>
      <c r="AL39" s="971">
        <f t="shared" si="7"/>
        <v>11.914335174514953</v>
      </c>
      <c r="AM39" s="869">
        <f t="shared" si="27"/>
        <v>11.914335174514953</v>
      </c>
      <c r="AO39" s="869">
        <f>+'Générateur P.Durable 30ans'!K39</f>
        <v>10</v>
      </c>
      <c r="AP39" s="877">
        <f>IF(Résultats!$B71&lt;='Générateur P.Durable 30ans'!$U$7,IF(Résultats!$B71&gt;'Générateur P.Durable 30ans'!$F$13," ",HLOOKUP(IF(Résultats!$B71-('Générateur P.Durable 30ans'!$F$12*ROUNDDOWN(Résultats!$B71/'Générateur P.Durable 30ans'!$F$12,0))=0,'Générateur P.Durable 30ans'!$F$12,Résultats!$B71-('Générateur P.Durable 30ans'!$F$12*ROUNDDOWN(Résultats!$B71/'Générateur P.Durable 30ans'!$F$12,0))),'Générateur P.Durable 30ans'!$N$14:$R$15,2,FALSE)),0)</f>
        <v>927</v>
      </c>
      <c r="AQ39" s="869">
        <f>+'Générateur P.Durable 30ans'!L39</f>
        <v>40</v>
      </c>
      <c r="AR39" s="876">
        <f>+AP39*Menu!$F$13</f>
        <v>3708</v>
      </c>
      <c r="AS39" s="869">
        <f ca="1">+'Générateur P.Durable 30ans'!D209</f>
        <v>9.9525594602243572</v>
      </c>
      <c r="AT39" s="877">
        <f ca="1">IF(Résultats!$B71&lt;='Générateur P.Durable 30ans'!$U$7,+AP39*AS39/AO39+IF(Résultats!$B71&lt;=Menu!$G$64,Menu!$D$64,0),0)</f>
        <v>922.60226196279802</v>
      </c>
      <c r="AU39" s="869">
        <f ca="1">+'Générateur P.Durable 30ans'!C209</f>
        <v>39.810237840897429</v>
      </c>
      <c r="AV39" s="877">
        <f ca="1">+AT39*Menu!$F$13</f>
        <v>3690.4090478511921</v>
      </c>
      <c r="AW39" s="1010">
        <f t="shared" ca="1" si="8"/>
        <v>0.99525594602243583</v>
      </c>
      <c r="AX39" s="876">
        <f>+IF(Résultats!B71&lt;=Menu!$D$253,Menu!$D$252*Menu!$F$13,0)+IF(Résultats!B71&lt;=Menu!$D$258,Menu!$D$257*Menu!$F$13,0)+IF(Résultats!B71&lt;=Menu!$D$263,Menu!$D$262*Menu!$D$24,0)+IF(Résultats!B71&lt;=Menu!$D$268,Menu!$G$267,0)</f>
        <v>0</v>
      </c>
      <c r="AY39" s="1034">
        <f>+Menu!$K$113+Menu!$J$217</f>
        <v>45.907500000000006</v>
      </c>
      <c r="AZ39" s="1034">
        <f>+AY39/Menu!$F$13</f>
        <v>11.476875000000001</v>
      </c>
      <c r="BA39" s="1034">
        <f>+AY39/Menu!$D$123</f>
        <v>57.384375000000006</v>
      </c>
      <c r="BB39" s="876"/>
      <c r="BE39" s="1034">
        <f t="shared" si="28"/>
        <v>-45.907500000000006</v>
      </c>
      <c r="BF39" s="1034">
        <f>+BE39/Menu!$F$13</f>
        <v>-11.476875000000001</v>
      </c>
      <c r="BG39" s="1034">
        <f>+BE39/Menu!$D$123</f>
        <v>-57.384375000000006</v>
      </c>
      <c r="BH39" s="1009">
        <f t="shared" ca="1" si="29"/>
        <v>3644.5015478511923</v>
      </c>
      <c r="BI39" s="1009">
        <f t="shared" ca="1" si="30"/>
        <v>911.12538696279807</v>
      </c>
      <c r="BJ39" s="1009">
        <f>BJ38+'Générateur P.Durable 30ans'!AP39/(1+Résultats!$D$29)^(Résultats!$B110-1)</f>
        <v>15809.426893152235</v>
      </c>
      <c r="BK39" s="1009">
        <f ca="1">BK38+'Générateur P.Durable 30ans'!AT39/(1+Résultats!$D$31)^(Résultats!$B110-1)</f>
        <v>16973.398929523471</v>
      </c>
      <c r="BL39" s="1009">
        <f>BL38+'Générateur P.Durable 30ans'!BF39/(1+Résultats!$D$31)^(Résultats!$B110-1)</f>
        <v>-152.05256260317645</v>
      </c>
      <c r="BM39" s="1009">
        <f ca="1">BM38+'Générateur P.Durable 30ans'!BI39/(1+Résultats!$D$31)^(Résultats!$B110-1)</f>
        <v>16821.34636692029</v>
      </c>
      <c r="BN39" s="1009">
        <f>BN38+'Générateur P.Durable 30ans'!AR39/(1+Résultats!$D$29)^(Résultats!$B110-1)</f>
        <v>63237.707572608939</v>
      </c>
      <c r="BO39" s="1009">
        <f ca="1">BO38+'Générateur P.Durable 30ans'!AV39/(1+Résultats!$D$31)^(Résultats!$B110-1)</f>
        <v>67893.595718093886</v>
      </c>
      <c r="BP39" s="1009">
        <f>BP38+'Générateur P.Durable 30ans'!BE39/(1+Résultats!$D$31)^(Résultats!$B110-1)</f>
        <v>-608.21025041270582</v>
      </c>
      <c r="BQ39" s="1009">
        <f ca="1">BQ38+'Générateur P.Durable 30ans'!BH39/(1+Résultats!$D$31)^(Résultats!$B110-1)</f>
        <v>67285.385467681161</v>
      </c>
    </row>
    <row r="40" spans="1:69" x14ac:dyDescent="0.3">
      <c r="A40">
        <v>19</v>
      </c>
      <c r="B40" t="str">
        <f t="shared" si="0"/>
        <v>Orge d'hiver</v>
      </c>
      <c r="C40" t="str">
        <f t="shared" si="1"/>
        <v>HIVER</v>
      </c>
      <c r="D40" s="869">
        <f t="shared" si="12"/>
        <v>11.914335174514953</v>
      </c>
      <c r="E40" s="869">
        <f t="shared" si="13"/>
        <v>11.914335174514953</v>
      </c>
      <c r="F40" s="869">
        <f t="shared" si="14"/>
        <v>11.914335174514953</v>
      </c>
      <c r="G40" s="869">
        <f t="shared" si="15"/>
        <v>11.914335174514953</v>
      </c>
      <c r="H40" t="s">
        <v>405</v>
      </c>
      <c r="I40">
        <f ca="1">'Générateur P.Durable 30ans'!C210</f>
        <v>33.831202890194334</v>
      </c>
      <c r="J40" s="842">
        <f t="shared" ca="1" si="16"/>
        <v>9.3715243463142208</v>
      </c>
      <c r="K40">
        <f t="shared" si="17"/>
        <v>8.5</v>
      </c>
      <c r="L40">
        <f t="shared" si="2"/>
        <v>34</v>
      </c>
      <c r="M40">
        <f t="shared" si="18"/>
        <v>30.684999999999999</v>
      </c>
      <c r="N40">
        <f t="shared" ca="1" si="19"/>
        <v>-0.16879710980566642</v>
      </c>
      <c r="O40">
        <f t="shared" ca="1" si="3"/>
        <v>3.1462028901943349</v>
      </c>
      <c r="T40">
        <v>19</v>
      </c>
      <c r="U40" s="971">
        <f t="shared" si="20"/>
        <v>6.5730891746425373</v>
      </c>
      <c r="V40" s="973">
        <v>19</v>
      </c>
      <c r="W40" s="971">
        <f t="shared" si="4"/>
        <v>11.938988434957084</v>
      </c>
      <c r="X40" s="869">
        <f t="shared" si="21"/>
        <v>11.938988434957084</v>
      </c>
      <c r="Y40">
        <v>19</v>
      </c>
      <c r="Z40" s="971">
        <f t="shared" si="22"/>
        <v>6.5730891746425373</v>
      </c>
      <c r="AA40" s="973">
        <v>19</v>
      </c>
      <c r="AB40" s="971">
        <f t="shared" si="5"/>
        <v>11.938988434957084</v>
      </c>
      <c r="AC40" s="869">
        <f t="shared" si="23"/>
        <v>11.938988434957084</v>
      </c>
      <c r="AD40">
        <v>19</v>
      </c>
      <c r="AE40" s="971">
        <f t="shared" si="24"/>
        <v>6.5730891746425373</v>
      </c>
      <c r="AF40" s="973">
        <v>19</v>
      </c>
      <c r="AG40" s="971">
        <f t="shared" si="6"/>
        <v>11.938988434957084</v>
      </c>
      <c r="AH40" s="869">
        <f t="shared" si="25"/>
        <v>11.938988434957084</v>
      </c>
      <c r="AI40">
        <v>19</v>
      </c>
      <c r="AJ40" s="971">
        <f t="shared" si="26"/>
        <v>6.5730891746425373</v>
      </c>
      <c r="AK40" s="973">
        <v>19</v>
      </c>
      <c r="AL40" s="971">
        <f t="shared" si="7"/>
        <v>11.938988434957084</v>
      </c>
      <c r="AM40" s="869">
        <f t="shared" si="27"/>
        <v>11.938988434957084</v>
      </c>
      <c r="AO40" s="869">
        <f>+'Générateur P.Durable 30ans'!K40</f>
        <v>8.5</v>
      </c>
      <c r="AP40" s="877">
        <f>IF(Résultats!$B72&lt;='Générateur P.Durable 30ans'!$U$7,IF(Résultats!$B72&gt;'Générateur P.Durable 30ans'!$F$13," ",HLOOKUP(IF(Résultats!$B72-('Générateur P.Durable 30ans'!$F$12*ROUNDDOWN(Résultats!$B72/'Générateur P.Durable 30ans'!$F$12,0))=0,'Générateur P.Durable 30ans'!$F$12,Résultats!$B72-('Générateur P.Durable 30ans'!$F$12*ROUNDDOWN(Résultats!$B72/'Générateur P.Durable 30ans'!$F$12,0))),'Générateur P.Durable 30ans'!$N$14:$R$15,2,FALSE)),0)</f>
        <v>1280.5</v>
      </c>
      <c r="AQ40" s="869">
        <f>+'Générateur P.Durable 30ans'!L40</f>
        <v>34</v>
      </c>
      <c r="AR40" s="876">
        <f>+AP40*Menu!$F$13</f>
        <v>5122</v>
      </c>
      <c r="AS40" s="869">
        <f ca="1">+'Générateur P.Durable 30ans'!D210</f>
        <v>8.4578007225485834</v>
      </c>
      <c r="AT40" s="877">
        <f ca="1">IF(Résultats!$B72&lt;='Générateur P.Durable 30ans'!$U$7,+AP40*AS40/AO40+IF(Résultats!$B72&lt;=Menu!$G$64,Menu!$D$64,0),0)</f>
        <v>1274.1428029674662</v>
      </c>
      <c r="AU40" s="869">
        <f ca="1">+'Générateur P.Durable 30ans'!C210</f>
        <v>33.831202890194334</v>
      </c>
      <c r="AV40" s="877">
        <f ca="1">+AT40*Menu!$F$13</f>
        <v>5096.5712118698648</v>
      </c>
      <c r="AW40" s="1010">
        <f t="shared" ca="1" si="8"/>
        <v>0.99503537912336293</v>
      </c>
      <c r="AX40" s="876">
        <f>+IF(Résultats!B72&lt;=Menu!$D$253,Menu!$D$252*Menu!$F$13,0)+IF(Résultats!B72&lt;=Menu!$D$258,Menu!$D$257*Menu!$F$13,0)+IF(Résultats!B72&lt;=Menu!$D$263,Menu!$D$262*Menu!$D$24,0)+IF(Résultats!B72&lt;=Menu!$D$268,Menu!$G$267,0)</f>
        <v>0</v>
      </c>
      <c r="AY40" s="1034">
        <f>+Menu!$K$113+Menu!$J$217</f>
        <v>45.907500000000006</v>
      </c>
      <c r="AZ40" s="1034">
        <f>+AY40/Menu!$F$13</f>
        <v>11.476875000000001</v>
      </c>
      <c r="BA40" s="1034">
        <f>+AY40/Menu!$D$123</f>
        <v>57.384375000000006</v>
      </c>
      <c r="BB40" s="876"/>
      <c r="BE40" s="1034">
        <f t="shared" si="28"/>
        <v>-45.907500000000006</v>
      </c>
      <c r="BF40" s="1034">
        <f>+BE40/Menu!$F$13</f>
        <v>-11.476875000000001</v>
      </c>
      <c r="BG40" s="1034">
        <f>+BE40/Menu!$D$123</f>
        <v>-57.384375000000006</v>
      </c>
      <c r="BH40" s="1009">
        <f t="shared" ca="1" si="29"/>
        <v>5050.6637118698645</v>
      </c>
      <c r="BI40" s="1009">
        <f t="shared" ca="1" si="30"/>
        <v>1262.6659279674661</v>
      </c>
      <c r="BJ40" s="1009">
        <f>BJ39+'Générateur P.Durable 30ans'!AP40/(1+Résultats!$D$29)^(Résultats!$B111-1)</f>
        <v>16441.517702107227</v>
      </c>
      <c r="BK40" s="1009">
        <f ca="1">BK39+'Générateur P.Durable 30ans'!AT40/(1+Résultats!$D$31)^(Résultats!$B111-1)</f>
        <v>17721.823541319656</v>
      </c>
      <c r="BL40" s="1009">
        <f>BL39+'Générateur P.Durable 30ans'!BF40/(1+Résultats!$D$31)^(Résultats!$B111-1)</f>
        <v>-158.79401709046257</v>
      </c>
      <c r="BM40" s="1009">
        <f ca="1">BM39+'Générateur P.Durable 30ans'!BI40/(1+Résultats!$D$31)^(Résultats!$B111-1)</f>
        <v>17563.02952422919</v>
      </c>
      <c r="BN40" s="1009">
        <f>BN39+'Générateur P.Durable 30ans'!AR40/(1+Résultats!$D$29)^(Résultats!$B111-1)</f>
        <v>65766.070808428907</v>
      </c>
      <c r="BO40" s="1009">
        <f ca="1">BO39+'Générateur P.Durable 30ans'!AV40/(1+Résultats!$D$31)^(Résultats!$B111-1)</f>
        <v>70887.294165278625</v>
      </c>
      <c r="BP40" s="1009">
        <f>BP39+'Générateur P.Durable 30ans'!BE40/(1+Résultats!$D$31)^(Résultats!$B111-1)</f>
        <v>-635.1760683618503</v>
      </c>
      <c r="BQ40" s="1009">
        <f ca="1">BQ39+'Générateur P.Durable 30ans'!BH40/(1+Résultats!$D$31)^(Résultats!$B111-1)</f>
        <v>70252.118096916762</v>
      </c>
    </row>
    <row r="41" spans="1:69" x14ac:dyDescent="0.3">
      <c r="A41">
        <v>20</v>
      </c>
      <c r="B41" t="str">
        <f t="shared" si="0"/>
        <v>Maïs</v>
      </c>
      <c r="C41" t="str">
        <f t="shared" si="1"/>
        <v>ETE</v>
      </c>
      <c r="D41" s="869">
        <f t="shared" si="12"/>
        <v>11.938988434957084</v>
      </c>
      <c r="E41" s="869">
        <f t="shared" si="13"/>
        <v>11.938988434957084</v>
      </c>
      <c r="F41" s="869">
        <f t="shared" si="14"/>
        <v>11.938988434957084</v>
      </c>
      <c r="G41" s="869">
        <f t="shared" si="15"/>
        <v>11.938988434957084</v>
      </c>
      <c r="H41" t="s">
        <v>405</v>
      </c>
      <c r="I41">
        <f ca="1">'Générateur P.Durable 30ans'!C211</f>
        <v>39.098287848664015</v>
      </c>
      <c r="J41" s="842">
        <f t="shared" ca="1" si="16"/>
        <v>10.83055065059945</v>
      </c>
      <c r="K41">
        <f t="shared" si="17"/>
        <v>9.5</v>
      </c>
      <c r="L41">
        <f t="shared" si="2"/>
        <v>38</v>
      </c>
      <c r="M41">
        <f t="shared" si="18"/>
        <v>34.295000000000002</v>
      </c>
      <c r="N41">
        <f t="shared" ca="1" si="19"/>
        <v>1.0982878486640146</v>
      </c>
      <c r="O41">
        <f t="shared" ca="1" si="3"/>
        <v>4.8032878486640129</v>
      </c>
      <c r="T41">
        <v>20</v>
      </c>
      <c r="U41" s="971">
        <f t="shared" si="20"/>
        <v>6.5828374560918244</v>
      </c>
      <c r="V41" s="973">
        <v>20</v>
      </c>
      <c r="W41" s="971">
        <f t="shared" si="4"/>
        <v>11.956694663549376</v>
      </c>
      <c r="X41" s="869">
        <f t="shared" si="21"/>
        <v>11.956694663549376</v>
      </c>
      <c r="Y41">
        <v>20</v>
      </c>
      <c r="Z41" s="971">
        <f t="shared" si="22"/>
        <v>6.5828374560918244</v>
      </c>
      <c r="AA41" s="973">
        <v>20</v>
      </c>
      <c r="AB41" s="971">
        <f t="shared" si="5"/>
        <v>11.956694663549376</v>
      </c>
      <c r="AC41" s="869">
        <f t="shared" si="23"/>
        <v>11.956694663549376</v>
      </c>
      <c r="AD41">
        <v>20</v>
      </c>
      <c r="AE41" s="971">
        <f t="shared" si="24"/>
        <v>6.5828374560918244</v>
      </c>
      <c r="AF41" s="973">
        <v>20</v>
      </c>
      <c r="AG41" s="971">
        <f t="shared" si="6"/>
        <v>11.956694663549376</v>
      </c>
      <c r="AH41" s="869">
        <f t="shared" si="25"/>
        <v>11.956694663549376</v>
      </c>
      <c r="AI41">
        <v>20</v>
      </c>
      <c r="AJ41" s="971">
        <f t="shared" si="26"/>
        <v>6.5828374560918244</v>
      </c>
      <c r="AK41" s="973">
        <v>20</v>
      </c>
      <c r="AL41" s="971">
        <f t="shared" si="7"/>
        <v>11.956694663549376</v>
      </c>
      <c r="AM41" s="869">
        <f t="shared" si="27"/>
        <v>11.956694663549376</v>
      </c>
      <c r="AO41" s="869">
        <f>+'Générateur P.Durable 30ans'!K41</f>
        <v>9.5</v>
      </c>
      <c r="AP41" s="877">
        <f>IF(Résultats!$B73&lt;='Générateur P.Durable 30ans'!$U$7,IF(Résultats!$B73&gt;'Générateur P.Durable 30ans'!$F$13," ",HLOOKUP(IF(Résultats!$B73-('Générateur P.Durable 30ans'!$F$12*ROUNDDOWN(Résultats!$B73/'Générateur P.Durable 30ans'!$F$12,0))=0,'Générateur P.Durable 30ans'!$F$12,Résultats!$B73-('Générateur P.Durable 30ans'!$F$12*ROUNDDOWN(Résultats!$B73/'Générateur P.Durable 30ans'!$F$12,0))),'Générateur P.Durable 30ans'!$N$14:$R$15,2,FALSE)),0)</f>
        <v>1472</v>
      </c>
      <c r="AQ41" s="869">
        <f>+'Générateur P.Durable 30ans'!L41</f>
        <v>38</v>
      </c>
      <c r="AR41" s="876">
        <f>+AP41*Menu!$F$13</f>
        <v>5888</v>
      </c>
      <c r="AS41" s="869">
        <f ca="1">+'Générateur P.Durable 30ans'!D211</f>
        <v>9.7745719621660037</v>
      </c>
      <c r="AT41" s="877">
        <f ca="1">IF(Résultats!$B73&lt;='Générateur P.Durable 30ans'!$U$7,+AP41*AS41/AO41+IF(Résultats!$B73&lt;=Menu!$G$64,Menu!$D$64,0),0)</f>
        <v>1514.5442029798271</v>
      </c>
      <c r="AU41" s="869">
        <f ca="1">+'Générateur P.Durable 30ans'!C211</f>
        <v>39.098287848664015</v>
      </c>
      <c r="AV41" s="877">
        <f ca="1">+AT41*Menu!$F$13</f>
        <v>6058.1768119193084</v>
      </c>
      <c r="AW41" s="1010">
        <f t="shared" ca="1" si="8"/>
        <v>1.0289023118069478</v>
      </c>
      <c r="AX41" s="876">
        <f>+IF(Résultats!B73&lt;=Menu!$D$253,Menu!$D$252*Menu!$F$13,0)+IF(Résultats!B73&lt;=Menu!$D$258,Menu!$D$257*Menu!$F$13,0)+IF(Résultats!B73&lt;=Menu!$D$263,Menu!$D$262*Menu!$D$24,0)+IF(Résultats!B73&lt;=Menu!$D$268,Menu!$G$267,0)</f>
        <v>0</v>
      </c>
      <c r="AY41" s="1034">
        <f>+Menu!$K$113+Menu!$J$217</f>
        <v>45.907500000000006</v>
      </c>
      <c r="AZ41" s="1034">
        <f>+AY41/Menu!$F$13</f>
        <v>11.476875000000001</v>
      </c>
      <c r="BA41" s="1034">
        <f>+AY41/Menu!$D$123</f>
        <v>57.384375000000006</v>
      </c>
      <c r="BB41" s="876"/>
      <c r="BE41" s="1034">
        <f t="shared" si="28"/>
        <v>-45.907500000000006</v>
      </c>
      <c r="BF41" s="1034">
        <f>+BE41/Menu!$F$13</f>
        <v>-11.476875000000001</v>
      </c>
      <c r="BG41" s="1034">
        <f>+BE41/Menu!$D$123</f>
        <v>-57.384375000000006</v>
      </c>
      <c r="BH41" s="1009">
        <f t="shared" ca="1" si="29"/>
        <v>6012.2693119193082</v>
      </c>
      <c r="BI41" s="1009">
        <f t="shared" ca="1" si="30"/>
        <v>1503.067327979827</v>
      </c>
      <c r="BJ41" s="1009">
        <f>BJ40+'Générateur P.Durable 30ans'!AP41/(1+Résultats!$D$29)^(Résultats!$B112-1)</f>
        <v>17140.191350307861</v>
      </c>
      <c r="BK41" s="1009">
        <f ca="1">BK40+'Générateur P.Durable 30ans'!AT41/(1+Résultats!$D$31)^(Résultats!$B112-1)</f>
        <v>18585.546937268056</v>
      </c>
      <c r="BL41" s="1009">
        <f>BL40+'Générateur P.Durable 30ans'!BF41/(1+Résultats!$D$31)^(Résultats!$B112-1)</f>
        <v>-165.3391185344297</v>
      </c>
      <c r="BM41" s="1009">
        <f ca="1">BM40+'Générateur P.Durable 30ans'!BI41/(1+Résultats!$D$31)^(Résultats!$B112-1)</f>
        <v>18420.207818733623</v>
      </c>
      <c r="BN41" s="1009">
        <f>BN40+'Générateur P.Durable 30ans'!AR41/(1+Résultats!$D$29)^(Résultats!$B112-1)</f>
        <v>68560.765401231445</v>
      </c>
      <c r="BO41" s="1009">
        <f ca="1">BO40+'Générateur P.Durable 30ans'!AV41/(1+Résultats!$D$31)^(Résultats!$B112-1)</f>
        <v>74342.187749072225</v>
      </c>
      <c r="BP41" s="1009">
        <f>BP40+'Générateur P.Durable 30ans'!BE41/(1+Résultats!$D$31)^(Résultats!$B112-1)</f>
        <v>-661.35647413771881</v>
      </c>
      <c r="BQ41" s="1009">
        <f ca="1">BQ40+'Générateur P.Durable 30ans'!BH41/(1+Résultats!$D$31)^(Résultats!$B112-1)</f>
        <v>73680.831274934491</v>
      </c>
    </row>
    <row r="42" spans="1:69" x14ac:dyDescent="0.3">
      <c r="A42">
        <v>21</v>
      </c>
      <c r="B42" t="str">
        <f t="shared" si="0"/>
        <v>Blé d'hiver</v>
      </c>
      <c r="C42" t="str">
        <f t="shared" si="1"/>
        <v>HIVER</v>
      </c>
      <c r="D42" s="869">
        <f t="shared" si="12"/>
        <v>11.956694663549376</v>
      </c>
      <c r="E42" s="869">
        <f t="shared" si="13"/>
        <v>11.956694663549376</v>
      </c>
      <c r="F42" s="869">
        <f t="shared" si="14"/>
        <v>11.956694663549376</v>
      </c>
      <c r="G42" s="869">
        <f t="shared" si="15"/>
        <v>11.956694663549376</v>
      </c>
      <c r="H42" t="s">
        <v>405</v>
      </c>
      <c r="I42">
        <f ca="1">'Générateur P.Durable 30ans'!C212</f>
        <v>31.036560185037487</v>
      </c>
      <c r="J42" s="842">
        <f t="shared" ca="1" si="16"/>
        <v>8.5973850928081692</v>
      </c>
      <c r="K42">
        <f t="shared" si="17"/>
        <v>7.8</v>
      </c>
      <c r="L42">
        <f t="shared" si="2"/>
        <v>31.2</v>
      </c>
      <c r="M42">
        <f t="shared" si="18"/>
        <v>28.157999999999998</v>
      </c>
      <c r="N42">
        <f t="shared" ca="1" si="19"/>
        <v>-0.16343981496251203</v>
      </c>
      <c r="O42">
        <f t="shared" ca="1" si="3"/>
        <v>2.8785601850374896</v>
      </c>
      <c r="T42">
        <v>21</v>
      </c>
      <c r="U42" s="971">
        <f t="shared" si="20"/>
        <v>6.5898341417102513</v>
      </c>
      <c r="V42" s="973">
        <v>21</v>
      </c>
      <c r="W42" s="971">
        <f t="shared" si="4"/>
        <v>11.969403048672717</v>
      </c>
      <c r="X42" s="869">
        <f t="shared" si="21"/>
        <v>11.969403048672717</v>
      </c>
      <c r="Y42">
        <v>21</v>
      </c>
      <c r="Z42" s="971">
        <f t="shared" si="22"/>
        <v>6.5898341417102513</v>
      </c>
      <c r="AA42" s="973">
        <v>21</v>
      </c>
      <c r="AB42" s="971">
        <f t="shared" si="5"/>
        <v>11.969403048672717</v>
      </c>
      <c r="AC42" s="869">
        <f t="shared" si="23"/>
        <v>11.969403048672717</v>
      </c>
      <c r="AD42">
        <v>21</v>
      </c>
      <c r="AE42" s="971">
        <f t="shared" si="24"/>
        <v>6.5898341417102513</v>
      </c>
      <c r="AF42" s="973">
        <v>21</v>
      </c>
      <c r="AG42" s="971">
        <f t="shared" si="6"/>
        <v>11.969403048672717</v>
      </c>
      <c r="AH42" s="869">
        <f t="shared" si="25"/>
        <v>11.969403048672717</v>
      </c>
      <c r="AI42">
        <v>21</v>
      </c>
      <c r="AJ42" s="971">
        <f t="shared" si="26"/>
        <v>6.5898341417102513</v>
      </c>
      <c r="AK42" s="973">
        <v>21</v>
      </c>
      <c r="AL42" s="971">
        <f t="shared" si="7"/>
        <v>11.969403048672717</v>
      </c>
      <c r="AM42" s="869">
        <f t="shared" si="27"/>
        <v>11.969403048672717</v>
      </c>
      <c r="AO42" s="869">
        <f>+'Générateur P.Durable 30ans'!K42</f>
        <v>7.8</v>
      </c>
      <c r="AP42" s="877">
        <f>IF(Résultats!$B74&lt;='Générateur P.Durable 30ans'!$U$7,IF(Résultats!$B74&gt;'Générateur P.Durable 30ans'!$F$13," ",HLOOKUP(IF(Résultats!$B74-('Générateur P.Durable 30ans'!$F$12*ROUNDDOWN(Résultats!$B74/'Générateur P.Durable 30ans'!$F$12,0))=0,'Générateur P.Durable 30ans'!$F$12,Résultats!$B74-('Générateur P.Durable 30ans'!$F$12*ROUNDDOWN(Résultats!$B74/'Générateur P.Durable 30ans'!$F$12,0))),'Générateur P.Durable 30ans'!$N$14:$R$15,2,FALSE)),0)</f>
        <v>1194.2</v>
      </c>
      <c r="AQ42" s="869">
        <f>+'Générateur P.Durable 30ans'!L42</f>
        <v>31.2</v>
      </c>
      <c r="AR42" s="876">
        <f>+AP42*Menu!$F$13</f>
        <v>4776.8</v>
      </c>
      <c r="AS42" s="869">
        <f ca="1">+'Générateur P.Durable 30ans'!D212</f>
        <v>7.7591400462593718</v>
      </c>
      <c r="AT42" s="877">
        <f ca="1">IF(Résultats!$B74&lt;='Générateur P.Durable 30ans'!$U$7,+AP42*AS42/AO42+IF(Résultats!$B74&lt;=Menu!$G$64,Menu!$D$64,0),0)</f>
        <v>1187.9442363131977</v>
      </c>
      <c r="AU42" s="869">
        <f ca="1">+'Générateur P.Durable 30ans'!C212</f>
        <v>31.036560185037487</v>
      </c>
      <c r="AV42" s="877">
        <f ca="1">+AT42*Menu!$F$13</f>
        <v>4751.7769452527909</v>
      </c>
      <c r="AW42" s="1010">
        <f t="shared" ca="1" si="8"/>
        <v>0.99476154439222719</v>
      </c>
      <c r="AX42" s="876">
        <f>+IF(Résultats!B74&lt;=Menu!$D$253,Menu!$D$252*Menu!$F$13,0)+IF(Résultats!B74&lt;=Menu!$D$258,Menu!$D$257*Menu!$F$13,0)+IF(Résultats!B74&lt;=Menu!$D$263,Menu!$D$262*Menu!$D$24,0)+IF(Résultats!B74&lt;=Menu!$D$268,Menu!$G$267,0)</f>
        <v>0</v>
      </c>
      <c r="AY42" s="1034">
        <f>+Menu!$K$113+Menu!$J$217</f>
        <v>45.907500000000006</v>
      </c>
      <c r="AZ42" s="1034">
        <f>+AY42/Menu!$F$13</f>
        <v>11.476875000000001</v>
      </c>
      <c r="BA42" s="1034">
        <f>+AY42/Menu!$D$123</f>
        <v>57.384375000000006</v>
      </c>
      <c r="BB42" s="876"/>
      <c r="BE42" s="1034">
        <f t="shared" si="28"/>
        <v>-45.907500000000006</v>
      </c>
      <c r="BF42" s="1034">
        <f>+BE42/Menu!$F$13</f>
        <v>-11.476875000000001</v>
      </c>
      <c r="BG42" s="1034">
        <f>+BE42/Menu!$D$123</f>
        <v>-57.384375000000006</v>
      </c>
      <c r="BH42" s="1009">
        <f t="shared" ca="1" si="29"/>
        <v>4705.8694452527907</v>
      </c>
      <c r="BI42" s="1009">
        <f t="shared" ca="1" si="30"/>
        <v>1176.4673613131977</v>
      </c>
      <c r="BJ42" s="1009">
        <f>BJ41+'Générateur P.Durable 30ans'!AP42/(1+Résultats!$D$29)^(Résultats!$B113-1)</f>
        <v>17685.208641461446</v>
      </c>
      <c r="BK42" s="1009">
        <f ca="1">BK41+'Générateur P.Durable 30ans'!AT42/(1+Résultats!$D$31)^(Résultats!$B113-1)</f>
        <v>19243.282858240076</v>
      </c>
      <c r="BL42" s="1009">
        <f>BL41+'Générateur P.Durable 30ans'!BF42/(1+Résultats!$D$31)^(Résultats!$B113-1)</f>
        <v>-171.69358595575699</v>
      </c>
      <c r="BM42" s="1009">
        <f ca="1">BM41+'Générateur P.Durable 30ans'!BI42/(1+Résultats!$D$31)^(Résultats!$B113-1)</f>
        <v>19071.589272284316</v>
      </c>
      <c r="BN42" s="1009">
        <f>BN41+'Générateur P.Durable 30ans'!AR42/(1+Résultats!$D$29)^(Résultats!$B113-1)</f>
        <v>70740.834565845784</v>
      </c>
      <c r="BO42" s="1009">
        <f ca="1">BO41+'Générateur P.Durable 30ans'!AV42/(1+Résultats!$D$31)^(Résultats!$B113-1)</f>
        <v>76973.131432960305</v>
      </c>
      <c r="BP42" s="1009">
        <f>BP41+'Générateur P.Durable 30ans'!BE42/(1+Résultats!$D$31)^(Résultats!$B113-1)</f>
        <v>-686.77434382302795</v>
      </c>
      <c r="BQ42" s="1009">
        <f ca="1">BQ41+'Générateur P.Durable 30ans'!BH42/(1+Résultats!$D$31)^(Résultats!$B113-1)</f>
        <v>76286.357089137266</v>
      </c>
    </row>
    <row r="43" spans="1:69" x14ac:dyDescent="0.3">
      <c r="A43">
        <v>22</v>
      </c>
      <c r="B43" t="str">
        <f t="shared" si="0"/>
        <v>Prairie temporaire</v>
      </c>
      <c r="C43" t="str">
        <f t="shared" si="1"/>
        <v>HIVER</v>
      </c>
      <c r="D43" s="869">
        <f t="shared" si="12"/>
        <v>11.969403048672717</v>
      </c>
      <c r="E43" s="869">
        <f t="shared" si="13"/>
        <v>11.969403048672717</v>
      </c>
      <c r="F43" s="869">
        <f t="shared" si="14"/>
        <v>11.969403048672717</v>
      </c>
      <c r="G43" s="869">
        <f t="shared" si="15"/>
        <v>11.969403048672717</v>
      </c>
      <c r="H43" t="s">
        <v>405</v>
      </c>
      <c r="I43">
        <f ca="1">'Générateur P.Durable 30ans'!C213</f>
        <v>39.787163582723153</v>
      </c>
      <c r="J43" s="842">
        <f t="shared" ca="1" si="16"/>
        <v>11.021374953662924</v>
      </c>
      <c r="K43">
        <f t="shared" si="17"/>
        <v>10</v>
      </c>
      <c r="L43">
        <f t="shared" si="2"/>
        <v>40</v>
      </c>
      <c r="M43">
        <f t="shared" si="18"/>
        <v>36.1</v>
      </c>
      <c r="N43">
        <f t="shared" ca="1" si="19"/>
        <v>-0.2128364172768471</v>
      </c>
      <c r="O43">
        <f t="shared" ca="1" si="3"/>
        <v>3.6871635827231515</v>
      </c>
      <c r="T43">
        <v>22</v>
      </c>
      <c r="U43" s="971">
        <f t="shared" si="20"/>
        <v>6.5948535250273581</v>
      </c>
      <c r="V43" s="973">
        <v>22</v>
      </c>
      <c r="W43" s="971">
        <f t="shared" si="4"/>
        <v>11.978519973421699</v>
      </c>
      <c r="X43" s="869">
        <f t="shared" si="21"/>
        <v>11.978519973421699</v>
      </c>
      <c r="Y43">
        <v>22</v>
      </c>
      <c r="Z43" s="971">
        <f t="shared" si="22"/>
        <v>6.5948535250273581</v>
      </c>
      <c r="AA43" s="973">
        <v>22</v>
      </c>
      <c r="AB43" s="971">
        <f t="shared" si="5"/>
        <v>11.978519973421699</v>
      </c>
      <c r="AC43" s="869">
        <f t="shared" si="23"/>
        <v>11.978519973421699</v>
      </c>
      <c r="AD43">
        <v>22</v>
      </c>
      <c r="AE43" s="971">
        <f t="shared" si="24"/>
        <v>6.5948535250273581</v>
      </c>
      <c r="AF43" s="973">
        <v>22</v>
      </c>
      <c r="AG43" s="971">
        <f t="shared" si="6"/>
        <v>11.978519973421699</v>
      </c>
      <c r="AH43" s="869">
        <f t="shared" si="25"/>
        <v>11.978519973421699</v>
      </c>
      <c r="AI43">
        <v>22</v>
      </c>
      <c r="AJ43" s="971">
        <f t="shared" si="26"/>
        <v>6.5948535250273581</v>
      </c>
      <c r="AK43" s="973">
        <v>22</v>
      </c>
      <c r="AL43" s="971">
        <f t="shared" si="7"/>
        <v>11.978519973421699</v>
      </c>
      <c r="AM43" s="869">
        <f t="shared" si="27"/>
        <v>11.978519973421699</v>
      </c>
      <c r="AO43" s="869">
        <f>+'Générateur P.Durable 30ans'!K43</f>
        <v>10</v>
      </c>
      <c r="AP43" s="877">
        <f>IF(Résultats!$B75&lt;='Générateur P.Durable 30ans'!$U$7,IF(Résultats!$B75&gt;'Générateur P.Durable 30ans'!$F$13," ",HLOOKUP(IF(Résultats!$B75-('Générateur P.Durable 30ans'!$F$12*ROUNDDOWN(Résultats!$B75/'Générateur P.Durable 30ans'!$F$12,0))=0,'Générateur P.Durable 30ans'!$F$12,Résultats!$B75-('Générateur P.Durable 30ans'!$F$12*ROUNDDOWN(Résultats!$B75/'Générateur P.Durable 30ans'!$F$12,0))),'Générateur P.Durable 30ans'!$N$14:$R$15,2,FALSE)),0)</f>
        <v>927</v>
      </c>
      <c r="AQ43" s="869">
        <f>+'Générateur P.Durable 30ans'!L43</f>
        <v>40</v>
      </c>
      <c r="AR43" s="876">
        <f>+AP43*Menu!$F$13</f>
        <v>3708</v>
      </c>
      <c r="AS43" s="869">
        <f ca="1">+'Générateur P.Durable 30ans'!D213</f>
        <v>9.9467908956807882</v>
      </c>
      <c r="AT43" s="877">
        <f ca="1">IF(Résultats!$B75&lt;='Générateur P.Durable 30ans'!$U$7,+AP43*AS43/AO43+IF(Résultats!$B75&lt;=Menu!$G$64,Menu!$D$64,0),0)</f>
        <v>922.06751602960901</v>
      </c>
      <c r="AU43" s="869">
        <f ca="1">+'Générateur P.Durable 30ans'!C213</f>
        <v>39.787163582723153</v>
      </c>
      <c r="AV43" s="877">
        <f ca="1">+AT43*Menu!$F$13</f>
        <v>3688.270064118436</v>
      </c>
      <c r="AW43" s="1010">
        <f t="shared" ca="1" si="8"/>
        <v>0.99467908956807871</v>
      </c>
      <c r="AX43" s="876">
        <f>+IF(Résultats!B75&lt;=Menu!$D$253,Menu!$D$252*Menu!$F$13,0)+IF(Résultats!B75&lt;=Menu!$D$258,Menu!$D$257*Menu!$F$13,0)+IF(Résultats!B75&lt;=Menu!$D$263,Menu!$D$262*Menu!$D$24,0)+IF(Résultats!B75&lt;=Menu!$D$268,Menu!$G$267,0)</f>
        <v>0</v>
      </c>
      <c r="AY43" s="1034">
        <f>+Menu!$K$113+Menu!$J$217</f>
        <v>45.907500000000006</v>
      </c>
      <c r="AZ43" s="1034">
        <f>+AY43/Menu!$F$13</f>
        <v>11.476875000000001</v>
      </c>
      <c r="BA43" s="1034">
        <f>+AY43/Menu!$D$123</f>
        <v>57.384375000000006</v>
      </c>
      <c r="BB43" s="876"/>
      <c r="BE43" s="1034">
        <f t="shared" si="28"/>
        <v>-45.907500000000006</v>
      </c>
      <c r="BF43" s="1034">
        <f>+BE43/Menu!$F$13</f>
        <v>-11.476875000000001</v>
      </c>
      <c r="BG43" s="1034">
        <f>+BE43/Menu!$D$123</f>
        <v>-57.384375000000006</v>
      </c>
      <c r="BH43" s="1009">
        <f t="shared" ca="1" si="29"/>
        <v>3642.3625641184362</v>
      </c>
      <c r="BI43" s="1009">
        <f t="shared" ca="1" si="30"/>
        <v>910.59064102960906</v>
      </c>
      <c r="BJ43" s="1009">
        <f>BJ42+'Générateur P.Durable 30ans'!AP43/(1+Résultats!$D$29)^(Résultats!$B114-1)</f>
        <v>18092.007390623559</v>
      </c>
      <c r="BK43" s="1009">
        <f ca="1">BK42+'Générateur P.Durable 30ans'!AT43/(1+Résultats!$D$31)^(Résultats!$B114-1)</f>
        <v>19738.939583821062</v>
      </c>
      <c r="BL43" s="1009">
        <f>BL42+'Générateur P.Durable 30ans'!BF43/(1+Résultats!$D$31)^(Résultats!$B114-1)</f>
        <v>-177.86297180170581</v>
      </c>
      <c r="BM43" s="1009">
        <f ca="1">BM42+'Générateur P.Durable 30ans'!BI43/(1+Résultats!$D$31)^(Résultats!$B114-1)</f>
        <v>19561.076612019351</v>
      </c>
      <c r="BN43" s="1009">
        <f>BN42+'Générateur P.Durable 30ans'!AR43/(1+Résultats!$D$29)^(Résultats!$B114-1)</f>
        <v>72368.029562494237</v>
      </c>
      <c r="BO43" s="1009">
        <f ca="1">BO42+'Générateur P.Durable 30ans'!AV43/(1+Résultats!$D$31)^(Résultats!$B114-1)</f>
        <v>78955.758335284248</v>
      </c>
      <c r="BP43" s="1009">
        <f>BP42+'Générateur P.Durable 30ans'!BE43/(1+Résultats!$D$31)^(Résultats!$B114-1)</f>
        <v>-711.45188720682324</v>
      </c>
      <c r="BQ43" s="1009">
        <f ca="1">BQ42+'Générateur P.Durable 30ans'!BH43/(1+Résultats!$D$31)^(Résultats!$B114-1)</f>
        <v>78244.306448077405</v>
      </c>
    </row>
    <row r="44" spans="1:69" x14ac:dyDescent="0.3">
      <c r="A44">
        <v>23</v>
      </c>
      <c r="B44" t="str">
        <f t="shared" si="0"/>
        <v>Orge d'hiver</v>
      </c>
      <c r="C44" t="str">
        <f t="shared" si="1"/>
        <v>HIVER</v>
      </c>
      <c r="D44" s="869">
        <f t="shared" si="12"/>
        <v>11.978519973421699</v>
      </c>
      <c r="E44" s="869">
        <f t="shared" si="13"/>
        <v>11.978519973421699</v>
      </c>
      <c r="F44" s="869">
        <f t="shared" si="14"/>
        <v>11.978519973421699</v>
      </c>
      <c r="G44" s="869">
        <f t="shared" si="15"/>
        <v>11.978519973421699</v>
      </c>
      <c r="H44" t="s">
        <v>405</v>
      </c>
      <c r="I44">
        <f ca="1">'Générateur P.Durable 30ans'!C214</f>
        <v>33.817074946747532</v>
      </c>
      <c r="J44" s="842">
        <f t="shared" ca="1" si="16"/>
        <v>9.3676107885727244</v>
      </c>
      <c r="K44">
        <f t="shared" si="17"/>
        <v>8.5</v>
      </c>
      <c r="L44">
        <f t="shared" si="2"/>
        <v>34</v>
      </c>
      <c r="M44">
        <f t="shared" si="18"/>
        <v>30.684999999999999</v>
      </c>
      <c r="N44">
        <f t="shared" ca="1" si="19"/>
        <v>-0.18292505325246822</v>
      </c>
      <c r="O44">
        <f t="shared" ca="1" si="3"/>
        <v>3.1320749467475331</v>
      </c>
      <c r="T44">
        <v>23</v>
      </c>
      <c r="U44" s="971">
        <f t="shared" si="20"/>
        <v>6.5984531757141651</v>
      </c>
      <c r="V44" s="973">
        <v>23</v>
      </c>
      <c r="W44" s="971">
        <f t="shared" si="4"/>
        <v>11.985058175898162</v>
      </c>
      <c r="X44" s="869">
        <f t="shared" si="21"/>
        <v>11.985058175898162</v>
      </c>
      <c r="Y44">
        <v>23</v>
      </c>
      <c r="Z44" s="971">
        <f t="shared" si="22"/>
        <v>6.5984531757141651</v>
      </c>
      <c r="AA44" s="973">
        <v>23</v>
      </c>
      <c r="AB44" s="971">
        <f t="shared" si="5"/>
        <v>11.985058175898162</v>
      </c>
      <c r="AC44" s="869">
        <f t="shared" si="23"/>
        <v>11.985058175898162</v>
      </c>
      <c r="AD44">
        <v>23</v>
      </c>
      <c r="AE44" s="971">
        <f t="shared" si="24"/>
        <v>6.5984531757141651</v>
      </c>
      <c r="AF44" s="973">
        <v>23</v>
      </c>
      <c r="AG44" s="971">
        <f t="shared" si="6"/>
        <v>11.985058175898162</v>
      </c>
      <c r="AH44" s="869">
        <f t="shared" si="25"/>
        <v>11.985058175898162</v>
      </c>
      <c r="AI44">
        <v>23</v>
      </c>
      <c r="AJ44" s="971">
        <f t="shared" si="26"/>
        <v>6.5984531757141651</v>
      </c>
      <c r="AK44" s="973">
        <v>23</v>
      </c>
      <c r="AL44" s="971">
        <f t="shared" si="7"/>
        <v>11.985058175898162</v>
      </c>
      <c r="AM44" s="869">
        <f t="shared" si="27"/>
        <v>11.985058175898162</v>
      </c>
      <c r="AO44" s="869">
        <f>+'Générateur P.Durable 30ans'!K44</f>
        <v>8.5</v>
      </c>
      <c r="AP44" s="877">
        <f>IF(Résultats!$B76&lt;='Générateur P.Durable 30ans'!$U$7,IF(Résultats!$B76&gt;'Générateur P.Durable 30ans'!$F$13," ",HLOOKUP(IF(Résultats!$B76-('Générateur P.Durable 30ans'!$F$12*ROUNDDOWN(Résultats!$B76/'Générateur P.Durable 30ans'!$F$12,0))=0,'Générateur P.Durable 30ans'!$F$12,Résultats!$B76-('Générateur P.Durable 30ans'!$F$12*ROUNDDOWN(Résultats!$B76/'Générateur P.Durable 30ans'!$F$12,0))),'Générateur P.Durable 30ans'!$N$14:$R$15,2,FALSE)),0)</f>
        <v>1280.5</v>
      </c>
      <c r="AQ44" s="869">
        <f>+'Générateur P.Durable 30ans'!L44</f>
        <v>34</v>
      </c>
      <c r="AR44" s="876">
        <f>+AP44*Menu!$F$13</f>
        <v>5122</v>
      </c>
      <c r="AS44" s="869">
        <f ca="1">+'Générateur P.Durable 30ans'!D214</f>
        <v>8.4542687366868829</v>
      </c>
      <c r="AT44" s="877">
        <f ca="1">IF(Résultats!$B76&lt;='Générateur P.Durable 30ans'!$U$7,+AP44*AS44/AO44+IF(Résultats!$B76&lt;=Menu!$G$64,Menu!$D$64,0),0)</f>
        <v>1273.6107196855944</v>
      </c>
      <c r="AU44" s="869">
        <f ca="1">+'Générateur P.Durable 30ans'!C214</f>
        <v>33.817074946747532</v>
      </c>
      <c r="AV44" s="877">
        <f ca="1">+AT44*Menu!$F$13</f>
        <v>5094.4428787423776</v>
      </c>
      <c r="AW44" s="1010">
        <f t="shared" ca="1" si="8"/>
        <v>0.99461985137492726</v>
      </c>
      <c r="AX44" s="876">
        <f>+IF(Résultats!B76&lt;=Menu!$D$253,Menu!$D$252*Menu!$F$13,0)+IF(Résultats!B76&lt;=Menu!$D$258,Menu!$D$257*Menu!$F$13,0)+IF(Résultats!B76&lt;=Menu!$D$263,Menu!$D$262*Menu!$D$24,0)+IF(Résultats!B76&lt;=Menu!$D$268,Menu!$G$267,0)</f>
        <v>0</v>
      </c>
      <c r="AY44" s="1034">
        <f>+Menu!$K$113+Menu!$J$217</f>
        <v>45.907500000000006</v>
      </c>
      <c r="AZ44" s="1034">
        <f>+AY44/Menu!$F$13</f>
        <v>11.476875000000001</v>
      </c>
      <c r="BA44" s="1034">
        <f>+AY44/Menu!$D$123</f>
        <v>57.384375000000006</v>
      </c>
      <c r="BB44" s="876"/>
      <c r="BE44" s="1034">
        <f t="shared" si="28"/>
        <v>-45.907500000000006</v>
      </c>
      <c r="BF44" s="1034">
        <f>+BE44/Menu!$F$13</f>
        <v>-11.476875000000001</v>
      </c>
      <c r="BG44" s="1034">
        <f>+BE44/Menu!$D$123</f>
        <v>-57.384375000000006</v>
      </c>
      <c r="BH44" s="1009">
        <f t="shared" ca="1" si="29"/>
        <v>5048.5353787423774</v>
      </c>
      <c r="BI44" s="1009">
        <f t="shared" ca="1" si="30"/>
        <v>1262.1338446855943</v>
      </c>
      <c r="BJ44" s="1009">
        <f>BJ43+'Générateur P.Durable 30ans'!AP44/(1+Résultats!$D$29)^(Résultats!$B115-1)</f>
        <v>18632.321263229656</v>
      </c>
      <c r="BK44" s="1009">
        <f ca="1">BK43+'Générateur P.Durable 30ans'!AT44/(1+Résultats!$D$31)^(Résultats!$B115-1)</f>
        <v>20403.627467468647</v>
      </c>
      <c r="BL44" s="1009">
        <f>BL43+'Générateur P.Durable 30ans'!BF44/(1+Résultats!$D$31)^(Résultats!$B115-1)</f>
        <v>-183.85266679777263</v>
      </c>
      <c r="BM44" s="1009">
        <f ca="1">BM43+'Générateur P.Durable 30ans'!BI44/(1+Résultats!$D$31)^(Résultats!$B115-1)</f>
        <v>20219.774800670868</v>
      </c>
      <c r="BN44" s="1009">
        <f>BN43+'Générateur P.Durable 30ans'!AR44/(1+Résultats!$D$29)^(Résultats!$B115-1)</f>
        <v>74529.285052918625</v>
      </c>
      <c r="BO44" s="1009">
        <f ca="1">BO43+'Générateur P.Durable 30ans'!AV44/(1+Résultats!$D$31)^(Résultats!$B115-1)</f>
        <v>81614.509869874586</v>
      </c>
      <c r="BP44" s="1009">
        <f>BP43+'Générateur P.Durable 30ans'!BE44/(1+Résultats!$D$31)^(Résultats!$B115-1)</f>
        <v>-735.41066719109051</v>
      </c>
      <c r="BQ44" s="1009">
        <f ca="1">BQ43+'Générateur P.Durable 30ans'!BH44/(1+Résultats!$D$31)^(Résultats!$B115-1)</f>
        <v>80879.099202683472</v>
      </c>
    </row>
    <row r="45" spans="1:69" x14ac:dyDescent="0.3">
      <c r="A45">
        <v>24</v>
      </c>
      <c r="B45" t="str">
        <f t="shared" si="0"/>
        <v>Maïs</v>
      </c>
      <c r="C45" t="str">
        <f t="shared" si="1"/>
        <v>ETE</v>
      </c>
      <c r="D45" s="869">
        <f t="shared" si="12"/>
        <v>11.985058175898162</v>
      </c>
      <c r="E45" s="869">
        <f t="shared" si="13"/>
        <v>11.985058175898162</v>
      </c>
      <c r="F45" s="869">
        <f t="shared" si="14"/>
        <v>11.985058175898162</v>
      </c>
      <c r="G45" s="869">
        <f t="shared" si="15"/>
        <v>11.985058175898162</v>
      </c>
      <c r="H45" t="s">
        <v>405</v>
      </c>
      <c r="I45">
        <f ca="1">'Générateur P.Durable 30ans'!C215</f>
        <v>39.091920138751767</v>
      </c>
      <c r="J45" s="842">
        <f t="shared" ca="1" si="16"/>
        <v>10.828786742036501</v>
      </c>
      <c r="K45">
        <f t="shared" si="17"/>
        <v>9.5</v>
      </c>
      <c r="L45">
        <f t="shared" si="2"/>
        <v>38</v>
      </c>
      <c r="M45">
        <f t="shared" si="18"/>
        <v>34.295000000000002</v>
      </c>
      <c r="N45">
        <f t="shared" ca="1" si="19"/>
        <v>1.0919201387517674</v>
      </c>
      <c r="O45">
        <f t="shared" ca="1" si="3"/>
        <v>4.7969201387517657</v>
      </c>
      <c r="T45">
        <v>24</v>
      </c>
      <c r="U45" s="971">
        <f t="shared" si="20"/>
        <v>6.6010340342826455</v>
      </c>
      <c r="V45" s="973">
        <v>24</v>
      </c>
      <c r="W45" s="971">
        <f t="shared" si="4"/>
        <v>11.989745901833819</v>
      </c>
      <c r="X45" s="869">
        <f t="shared" si="21"/>
        <v>11.989745901833819</v>
      </c>
      <c r="Y45">
        <v>24</v>
      </c>
      <c r="Z45" s="971">
        <f t="shared" si="22"/>
        <v>6.6010340342826455</v>
      </c>
      <c r="AA45" s="973">
        <v>24</v>
      </c>
      <c r="AB45" s="971">
        <f t="shared" si="5"/>
        <v>11.989745901833819</v>
      </c>
      <c r="AC45" s="869">
        <f t="shared" si="23"/>
        <v>11.989745901833819</v>
      </c>
      <c r="AD45">
        <v>24</v>
      </c>
      <c r="AE45" s="971">
        <f t="shared" si="24"/>
        <v>6.6010340342826455</v>
      </c>
      <c r="AF45" s="973">
        <v>24</v>
      </c>
      <c r="AG45" s="971">
        <f t="shared" si="6"/>
        <v>11.989745901833819</v>
      </c>
      <c r="AH45" s="869">
        <f t="shared" si="25"/>
        <v>11.989745901833819</v>
      </c>
      <c r="AI45">
        <v>24</v>
      </c>
      <c r="AJ45" s="971">
        <f t="shared" si="26"/>
        <v>6.6010340342826455</v>
      </c>
      <c r="AK45" s="973">
        <v>24</v>
      </c>
      <c r="AL45" s="971">
        <f t="shared" si="7"/>
        <v>11.989745901833819</v>
      </c>
      <c r="AM45" s="869">
        <f t="shared" si="27"/>
        <v>11.989745901833819</v>
      </c>
      <c r="AO45" s="869">
        <f>+'Générateur P.Durable 30ans'!K45</f>
        <v>9.5</v>
      </c>
      <c r="AP45" s="877">
        <f>IF(Résultats!$B77&lt;='Générateur P.Durable 30ans'!$U$7,IF(Résultats!$B77&gt;'Générateur P.Durable 30ans'!$F$13," ",HLOOKUP(IF(Résultats!$B77-('Générateur P.Durable 30ans'!$F$12*ROUNDDOWN(Résultats!$B77/'Générateur P.Durable 30ans'!$F$12,0))=0,'Générateur P.Durable 30ans'!$F$12,Résultats!$B77-('Générateur P.Durable 30ans'!$F$12*ROUNDDOWN(Résultats!$B77/'Générateur P.Durable 30ans'!$F$12,0))),'Générateur P.Durable 30ans'!$N$14:$R$15,2,FALSE)),0)</f>
        <v>1472</v>
      </c>
      <c r="AQ45" s="869">
        <f>+'Générateur P.Durable 30ans'!L45</f>
        <v>38</v>
      </c>
      <c r="AR45" s="876">
        <f>+AP45*Menu!$F$13</f>
        <v>5888</v>
      </c>
      <c r="AS45" s="869">
        <f ca="1">+'Générateur P.Durable 30ans'!D215</f>
        <v>9.7729800346879419</v>
      </c>
      <c r="AT45" s="877">
        <f ca="1">IF(Résultats!$B77&lt;='Générateur P.Durable 30ans'!$U$7,+AP45*AS45/AO45+IF(Résultats!$B77&lt;=Menu!$G$64,Menu!$D$64,0),0)</f>
        <v>1514.2975380063842</v>
      </c>
      <c r="AU45" s="869">
        <f ca="1">+'Générateur P.Durable 30ans'!C215</f>
        <v>39.091920138751767</v>
      </c>
      <c r="AV45" s="877">
        <f ca="1">+AT45*Menu!$F$13</f>
        <v>6057.1901520255369</v>
      </c>
      <c r="AW45" s="1010">
        <f t="shared" ca="1" si="8"/>
        <v>1.0287347404934675</v>
      </c>
      <c r="AX45" s="876">
        <f>+IF(Résultats!B77&lt;=Menu!$D$253,Menu!$D$252*Menu!$F$13,0)+IF(Résultats!B77&lt;=Menu!$D$258,Menu!$D$257*Menu!$F$13,0)+IF(Résultats!B77&lt;=Menu!$D$263,Menu!$D$262*Menu!$D$24,0)+IF(Résultats!B77&lt;=Menu!$D$268,Menu!$G$267,0)</f>
        <v>0</v>
      </c>
      <c r="AY45" s="1034">
        <f>+Menu!$K$113+Menu!$J$217</f>
        <v>45.907500000000006</v>
      </c>
      <c r="AZ45" s="1034">
        <f>+AY45/Menu!$F$13</f>
        <v>11.476875000000001</v>
      </c>
      <c r="BA45" s="1034">
        <f>+AY45/Menu!$D$123</f>
        <v>57.384375000000006</v>
      </c>
      <c r="BB45" s="876"/>
      <c r="BE45" s="1034">
        <f t="shared" si="28"/>
        <v>-45.907500000000006</v>
      </c>
      <c r="BF45" s="1034">
        <f>+BE45/Menu!$F$13</f>
        <v>-11.476875000000001</v>
      </c>
      <c r="BG45" s="1034">
        <f>+BE45/Menu!$D$123</f>
        <v>-57.384375000000006</v>
      </c>
      <c r="BH45" s="1009">
        <f t="shared" ca="1" si="29"/>
        <v>6011.2826520255367</v>
      </c>
      <c r="BI45" s="1009">
        <f t="shared" ca="1" si="30"/>
        <v>1502.8206630063842</v>
      </c>
      <c r="BJ45" s="1009">
        <f>BJ44+'Générateur P.Durable 30ans'!AP45/(1+Résultats!$D$29)^(Résultats!$B116-1)</f>
        <v>19229.550425873585</v>
      </c>
      <c r="BK45" s="1009">
        <f ca="1">BK44+'Générateur P.Durable 30ans'!AT45/(1+Résultats!$D$31)^(Résultats!$B116-1)</f>
        <v>21170.909534643884</v>
      </c>
      <c r="BL45" s="1009">
        <f>BL44+'Générateur P.Durable 30ans'!BF45/(1+Résultats!$D$31)^(Résultats!$B116-1)</f>
        <v>-189.66790465803169</v>
      </c>
      <c r="BM45" s="1009">
        <f ca="1">BM44+'Générateur P.Durable 30ans'!BI45/(1+Résultats!$D$31)^(Résultats!$B116-1)</f>
        <v>20981.241629985845</v>
      </c>
      <c r="BN45" s="1009">
        <f>BN44+'Générateur P.Durable 30ans'!AR45/(1+Résultats!$D$29)^(Résultats!$B116-1)</f>
        <v>76918.201703494342</v>
      </c>
      <c r="BO45" s="1009">
        <f ca="1">BO44+'Générateur P.Durable 30ans'!AV45/(1+Résultats!$D$31)^(Résultats!$B116-1)</f>
        <v>84683.638138575538</v>
      </c>
      <c r="BP45" s="1009">
        <f>BP44+'Générateur P.Durable 30ans'!BE45/(1+Résultats!$D$31)^(Résultats!$B116-1)</f>
        <v>-758.67161863212675</v>
      </c>
      <c r="BQ45" s="1009">
        <f ca="1">BQ44+'Générateur P.Durable 30ans'!BH45/(1+Résultats!$D$31)^(Résultats!$B116-1)</f>
        <v>83924.96651994338</v>
      </c>
    </row>
    <row r="46" spans="1:69" x14ac:dyDescent="0.3">
      <c r="A46">
        <v>25</v>
      </c>
      <c r="B46" t="str">
        <f t="shared" si="0"/>
        <v>Blé d'hiver</v>
      </c>
      <c r="C46" t="str">
        <f t="shared" si="1"/>
        <v>HIVER</v>
      </c>
      <c r="D46" s="869">
        <f t="shared" si="12"/>
        <v>11.989745901833819</v>
      </c>
      <c r="E46" s="869">
        <f t="shared" si="13"/>
        <v>11.989745901833819</v>
      </c>
      <c r="F46" s="869">
        <f t="shared" si="14"/>
        <v>11.989745901833819</v>
      </c>
      <c r="G46" s="869">
        <f t="shared" si="15"/>
        <v>11.989745901833819</v>
      </c>
      <c r="H46" t="s">
        <v>405</v>
      </c>
      <c r="I46">
        <f ca="1">'Générateur P.Durable 30ans'!C216</f>
        <v>31.029860519019522</v>
      </c>
      <c r="J46" s="842">
        <f t="shared" ca="1" si="16"/>
        <v>8.5955292296452974</v>
      </c>
      <c r="K46">
        <f t="shared" si="17"/>
        <v>7.8</v>
      </c>
      <c r="L46">
        <f t="shared" si="2"/>
        <v>31.2</v>
      </c>
      <c r="M46">
        <f t="shared" si="18"/>
        <v>28.157999999999998</v>
      </c>
      <c r="N46">
        <f t="shared" ca="1" si="19"/>
        <v>-0.17013948098047749</v>
      </c>
      <c r="O46">
        <f t="shared" ca="1" si="3"/>
        <v>2.8718605190195241</v>
      </c>
      <c r="T46">
        <v>25</v>
      </c>
      <c r="U46" s="971">
        <f t="shared" si="20"/>
        <v>6.6028841204018418</v>
      </c>
      <c r="V46" s="973">
        <v>25</v>
      </c>
      <c r="W46" s="971">
        <f t="shared" si="4"/>
        <v>11.993106293910342</v>
      </c>
      <c r="X46" s="869">
        <f t="shared" si="21"/>
        <v>11.993106293910342</v>
      </c>
      <c r="Y46">
        <v>25</v>
      </c>
      <c r="Z46" s="971">
        <f t="shared" si="22"/>
        <v>6.6028841204018418</v>
      </c>
      <c r="AA46" s="973">
        <v>25</v>
      </c>
      <c r="AB46" s="971">
        <f t="shared" si="5"/>
        <v>11.993106293910342</v>
      </c>
      <c r="AC46" s="869">
        <f t="shared" si="23"/>
        <v>11.993106293910342</v>
      </c>
      <c r="AD46">
        <v>25</v>
      </c>
      <c r="AE46" s="971">
        <f t="shared" si="24"/>
        <v>6.6028841204018418</v>
      </c>
      <c r="AF46" s="973">
        <v>25</v>
      </c>
      <c r="AG46" s="971">
        <f t="shared" si="6"/>
        <v>11.993106293910342</v>
      </c>
      <c r="AH46" s="869">
        <f t="shared" si="25"/>
        <v>11.993106293910342</v>
      </c>
      <c r="AI46">
        <v>25</v>
      </c>
      <c r="AJ46" s="971">
        <f t="shared" si="26"/>
        <v>6.6028841204018418</v>
      </c>
      <c r="AK46" s="973">
        <v>25</v>
      </c>
      <c r="AL46" s="971">
        <f t="shared" si="7"/>
        <v>11.993106293910342</v>
      </c>
      <c r="AM46" s="869">
        <f t="shared" si="27"/>
        <v>11.993106293910342</v>
      </c>
      <c r="AO46" s="869">
        <f>+'Générateur P.Durable 30ans'!K46</f>
        <v>7.8</v>
      </c>
      <c r="AP46" s="877">
        <f>IF(Résultats!$B78&lt;='Générateur P.Durable 30ans'!$U$7,IF(Résultats!$B78&gt;'Générateur P.Durable 30ans'!$F$13," ",HLOOKUP(IF(Résultats!$B78-('Générateur P.Durable 30ans'!$F$12*ROUNDDOWN(Résultats!$B78/'Générateur P.Durable 30ans'!$F$12,0))=0,'Générateur P.Durable 30ans'!$F$12,Résultats!$B78-('Générateur P.Durable 30ans'!$F$12*ROUNDDOWN(Résultats!$B78/'Générateur P.Durable 30ans'!$F$12,0))),'Générateur P.Durable 30ans'!$N$14:$R$15,2,FALSE)),0)</f>
        <v>1194.2</v>
      </c>
      <c r="AQ46" s="869">
        <f>+'Générateur P.Durable 30ans'!L46</f>
        <v>31.2</v>
      </c>
      <c r="AR46" s="876">
        <f>+AP46*Menu!$F$13</f>
        <v>4776.8</v>
      </c>
      <c r="AS46" s="869">
        <f ca="1">+'Générateur P.Durable 30ans'!D216</f>
        <v>7.7574651297548805</v>
      </c>
      <c r="AT46" s="877">
        <f ca="1">IF(Résultats!$B78&lt;='Générateur P.Durable 30ans'!$U$7,+AP46*AS46/AO46+IF(Résultats!$B78&lt;=Menu!$G$64,Menu!$D$64,0),0)</f>
        <v>1187.6878023017025</v>
      </c>
      <c r="AU46" s="869">
        <f ca="1">+'Générateur P.Durable 30ans'!C216</f>
        <v>31.029860519019522</v>
      </c>
      <c r="AV46" s="877">
        <f ca="1">+AT46*Menu!$F$13</f>
        <v>4750.75120920681</v>
      </c>
      <c r="AW46" s="1010">
        <f t="shared" ca="1" si="8"/>
        <v>0.99454681150703605</v>
      </c>
      <c r="AX46" s="876">
        <f>+IF(Résultats!B78&lt;=Menu!$D$253,Menu!$D$252*Menu!$F$13,0)+IF(Résultats!B78&lt;=Menu!$D$258,Menu!$D$257*Menu!$F$13,0)+IF(Résultats!B78&lt;=Menu!$D$263,Menu!$D$262*Menu!$D$24,0)+IF(Résultats!B78&lt;=Menu!$D$268,Menu!$G$267,0)</f>
        <v>0</v>
      </c>
      <c r="AY46" s="1034">
        <f>+Menu!$K$113+Menu!$J$217</f>
        <v>45.907500000000006</v>
      </c>
      <c r="AZ46" s="1034">
        <f>+AY46/Menu!$F$13</f>
        <v>11.476875000000001</v>
      </c>
      <c r="BA46" s="1034">
        <f>+AY46/Menu!$D$123</f>
        <v>57.384375000000006</v>
      </c>
      <c r="BB46" s="876"/>
      <c r="BE46" s="1034">
        <f t="shared" si="28"/>
        <v>-45.907500000000006</v>
      </c>
      <c r="BF46" s="1034">
        <f>+BE46/Menu!$F$13</f>
        <v>-11.476875000000001</v>
      </c>
      <c r="BG46" s="1034">
        <f>+BE46/Menu!$D$123</f>
        <v>-57.384375000000006</v>
      </c>
      <c r="BH46" s="1009">
        <f t="shared" ca="1" si="29"/>
        <v>4704.8437092068098</v>
      </c>
      <c r="BI46" s="1009">
        <f t="shared" ca="1" si="30"/>
        <v>1176.2109273017024</v>
      </c>
      <c r="BJ46" s="1009">
        <f>BJ45+'Générateur P.Durable 30ans'!AP46/(1+Résultats!$D$29)^(Résultats!$B117-1)</f>
        <v>19695.433490535335</v>
      </c>
      <c r="BK46" s="1009">
        <f ca="1">BK45+'Générateur P.Durable 30ans'!AT46/(1+Résultats!$D$31)^(Résultats!$B117-1)</f>
        <v>21755.173232835023</v>
      </c>
      <c r="BL46" s="1009">
        <f>BL45+'Générateur P.Durable 30ans'!BF46/(1+Résultats!$D$31)^(Résultats!$B117-1)</f>
        <v>-195.31376665828319</v>
      </c>
      <c r="BM46" s="1009">
        <f ca="1">BM45+'Générateur P.Durable 30ans'!BI46/(1+Résultats!$D$31)^(Résultats!$B117-1)</f>
        <v>21559.859466176731</v>
      </c>
      <c r="BN46" s="1009">
        <f>BN45+'Générateur P.Durable 30ans'!AR46/(1+Résultats!$D$29)^(Résultats!$B117-1)</f>
        <v>78781.733962141341</v>
      </c>
      <c r="BO46" s="1009">
        <f ca="1">BO45+'Générateur P.Durable 30ans'!AV46/(1+Résultats!$D$31)^(Résultats!$B117-1)</f>
        <v>87020.692931340091</v>
      </c>
      <c r="BP46" s="1009">
        <f>BP45+'Générateur P.Durable 30ans'!BE46/(1+Résultats!$D$31)^(Résultats!$B117-1)</f>
        <v>-781.25506663313274</v>
      </c>
      <c r="BQ46" s="1009">
        <f ca="1">BQ45+'Générateur P.Durable 30ans'!BH46/(1+Résultats!$D$31)^(Résultats!$B117-1)</f>
        <v>86239.437864706924</v>
      </c>
    </row>
    <row r="47" spans="1:69" x14ac:dyDescent="0.3">
      <c r="A47">
        <v>26</v>
      </c>
      <c r="B47" t="str">
        <f t="shared" si="0"/>
        <v>Prairie temporaire</v>
      </c>
      <c r="C47" t="str">
        <f t="shared" si="1"/>
        <v>HIVER</v>
      </c>
      <c r="D47" s="869">
        <f t="shared" si="12"/>
        <v>11.993106293910342</v>
      </c>
      <c r="E47" s="869">
        <f t="shared" si="13"/>
        <v>11.993106293910342</v>
      </c>
      <c r="F47" s="869">
        <f t="shared" si="14"/>
        <v>11.993106293910342</v>
      </c>
      <c r="G47" s="869">
        <f t="shared" si="15"/>
        <v>11.993106293910342</v>
      </c>
      <c r="H47" t="s">
        <v>405</v>
      </c>
      <c r="I47">
        <f ca="1">'Générateur P.Durable 30ans'!C217</f>
        <v>39.780997061149421</v>
      </c>
      <c r="J47" s="842">
        <f t="shared" ca="1" si="16"/>
        <v>11.019666775941667</v>
      </c>
      <c r="K47">
        <f t="shared" si="17"/>
        <v>10</v>
      </c>
      <c r="L47">
        <f t="shared" si="2"/>
        <v>40</v>
      </c>
      <c r="M47">
        <f t="shared" si="18"/>
        <v>36.1</v>
      </c>
      <c r="N47">
        <f t="shared" ca="1" si="19"/>
        <v>-0.2190029388505792</v>
      </c>
      <c r="O47">
        <f t="shared" ca="1" si="3"/>
        <v>3.6809970611494194</v>
      </c>
      <c r="T47">
        <v>26</v>
      </c>
      <c r="U47" s="971">
        <f t="shared" si="20"/>
        <v>6.6042101863535079</v>
      </c>
      <c r="V47" s="973">
        <v>26</v>
      </c>
      <c r="W47" s="971">
        <f t="shared" si="4"/>
        <v>11.995514885310868</v>
      </c>
      <c r="X47" s="869">
        <f t="shared" si="21"/>
        <v>11.995514885310868</v>
      </c>
      <c r="Y47">
        <v>26</v>
      </c>
      <c r="Z47" s="971">
        <f t="shared" si="22"/>
        <v>6.6042101863535079</v>
      </c>
      <c r="AA47" s="973">
        <v>26</v>
      </c>
      <c r="AB47" s="971">
        <f t="shared" si="5"/>
        <v>11.995514885310868</v>
      </c>
      <c r="AC47" s="869">
        <f t="shared" si="23"/>
        <v>11.995514885310868</v>
      </c>
      <c r="AD47">
        <v>26</v>
      </c>
      <c r="AE47" s="971">
        <f t="shared" si="24"/>
        <v>6.6042101863535079</v>
      </c>
      <c r="AF47" s="973">
        <v>26</v>
      </c>
      <c r="AG47" s="971">
        <f t="shared" si="6"/>
        <v>11.995514885310868</v>
      </c>
      <c r="AH47" s="869">
        <f t="shared" si="25"/>
        <v>11.995514885310868</v>
      </c>
      <c r="AI47">
        <v>26</v>
      </c>
      <c r="AJ47" s="971">
        <f t="shared" si="26"/>
        <v>6.6042101863535079</v>
      </c>
      <c r="AK47" s="973">
        <v>26</v>
      </c>
      <c r="AL47" s="971">
        <f t="shared" si="7"/>
        <v>11.995514885310868</v>
      </c>
      <c r="AM47" s="869">
        <f t="shared" si="27"/>
        <v>11.995514885310868</v>
      </c>
      <c r="AO47" s="869">
        <f>+'Générateur P.Durable 30ans'!K47</f>
        <v>10</v>
      </c>
      <c r="AP47" s="877">
        <f>IF(Résultats!$B79&lt;='Générateur P.Durable 30ans'!$U$7,IF(Résultats!$B79&gt;'Générateur P.Durable 30ans'!$F$13," ",HLOOKUP(IF(Résultats!$B79-('Générateur P.Durable 30ans'!$F$12*ROUNDDOWN(Résultats!$B79/'Générateur P.Durable 30ans'!$F$12,0))=0,'Générateur P.Durable 30ans'!$F$12,Résultats!$B79-('Générateur P.Durable 30ans'!$F$12*ROUNDDOWN(Résultats!$B79/'Générateur P.Durable 30ans'!$F$12,0))),'Générateur P.Durable 30ans'!$N$14:$R$15,2,FALSE)),0)</f>
        <v>927</v>
      </c>
      <c r="AQ47" s="869">
        <f>+'Générateur P.Durable 30ans'!L47</f>
        <v>40</v>
      </c>
      <c r="AR47" s="876">
        <f>+AP47*Menu!$F$13</f>
        <v>3708</v>
      </c>
      <c r="AS47" s="869">
        <f ca="1">+'Générateur P.Durable 30ans'!D217</f>
        <v>9.9452492652873552</v>
      </c>
      <c r="AT47" s="877">
        <f ca="1">IF(Résultats!$B79&lt;='Générateur P.Durable 30ans'!$U$7,+AP47*AS47/AO47+IF(Résultats!$B79&lt;=Menu!$G$64,Menu!$D$64,0),0)</f>
        <v>921.92460689213783</v>
      </c>
      <c r="AU47" s="869">
        <f ca="1">+'Générateur P.Durable 30ans'!C217</f>
        <v>39.780997061149421</v>
      </c>
      <c r="AV47" s="877">
        <f ca="1">+AT47*Menu!$F$13</f>
        <v>3687.6984275685513</v>
      </c>
      <c r="AW47" s="1010">
        <f t="shared" ca="1" si="8"/>
        <v>0.99452492652873548</v>
      </c>
      <c r="AX47" s="876">
        <f>+IF(Résultats!B79&lt;=Menu!$D$253,Menu!$D$252*Menu!$F$13,0)+IF(Résultats!B79&lt;=Menu!$D$258,Menu!$D$257*Menu!$F$13,0)+IF(Résultats!B79&lt;=Menu!$D$263,Menu!$D$262*Menu!$D$24,0)+IF(Résultats!B79&lt;=Menu!$D$268,Menu!$G$267,0)</f>
        <v>0</v>
      </c>
      <c r="AY47" s="1034">
        <f>+Menu!$K$113+Menu!$J$217</f>
        <v>45.907500000000006</v>
      </c>
      <c r="AZ47" s="1034">
        <f>+AY47/Menu!$F$13</f>
        <v>11.476875000000001</v>
      </c>
      <c r="BA47" s="1034">
        <f>+AY47/Menu!$D$123</f>
        <v>57.384375000000006</v>
      </c>
      <c r="BB47" s="876"/>
      <c r="BE47" s="1034">
        <f t="shared" si="28"/>
        <v>-45.907500000000006</v>
      </c>
      <c r="BF47" s="1034">
        <f>+BE47/Menu!$F$13</f>
        <v>-11.476875000000001</v>
      </c>
      <c r="BG47" s="1034">
        <f>+BE47/Menu!$D$123</f>
        <v>-57.384375000000006</v>
      </c>
      <c r="BH47" s="1009">
        <f t="shared" ca="1" si="29"/>
        <v>3641.7909275685515</v>
      </c>
      <c r="BI47" s="1009">
        <f t="shared" ca="1" si="30"/>
        <v>910.44773189213788</v>
      </c>
      <c r="BJ47" s="1009">
        <f>BJ46+'Générateur P.Durable 30ans'!AP47/(1+Résultats!$D$29)^(Résultats!$B118-1)</f>
        <v>20043.16676622476</v>
      </c>
      <c r="BK47" s="1009">
        <f ca="1">BK46+'Générateur P.Durable 30ans'!AT47/(1+Résultats!$D$31)^(Résultats!$B118-1)</f>
        <v>22195.489559526075</v>
      </c>
      <c r="BL47" s="1009">
        <f>BL46+'Générateur P.Durable 30ans'!BF47/(1+Résultats!$D$31)^(Résultats!$B118-1)</f>
        <v>-200.79518607600309</v>
      </c>
      <c r="BM47" s="1009">
        <f ca="1">BM46+'Générateur P.Durable 30ans'!BI47/(1+Résultats!$D$31)^(Résultats!$B118-1)</f>
        <v>21994.694373450064</v>
      </c>
      <c r="BN47" s="1009">
        <f>BN46+'Générateur P.Durable 30ans'!AR47/(1+Résultats!$D$29)^(Résultats!$B118-1)</f>
        <v>80172.66706489904</v>
      </c>
      <c r="BO47" s="1009">
        <f ca="1">BO46+'Générateur P.Durable 30ans'!AV47/(1+Résultats!$D$31)^(Résultats!$B118-1)</f>
        <v>88781.9582381043</v>
      </c>
      <c r="BP47" s="1009">
        <f>BP46+'Générateur P.Durable 30ans'!BE47/(1+Résultats!$D$31)^(Résultats!$B118-1)</f>
        <v>-803.18074430401236</v>
      </c>
      <c r="BQ47" s="1009">
        <f ca="1">BQ46+'Générateur P.Durable 30ans'!BH47/(1+Résultats!$D$31)^(Résultats!$B118-1)</f>
        <v>87978.777493800255</v>
      </c>
    </row>
    <row r="48" spans="1:69" x14ac:dyDescent="0.3">
      <c r="A48">
        <v>27</v>
      </c>
      <c r="B48" t="str">
        <f t="shared" si="0"/>
        <v>Orge d'hiver</v>
      </c>
      <c r="C48" t="str">
        <f t="shared" si="1"/>
        <v>HIVER</v>
      </c>
      <c r="D48" s="869">
        <f t="shared" si="12"/>
        <v>11.995514885310868</v>
      </c>
      <c r="E48" s="869">
        <f t="shared" si="13"/>
        <v>11.995514885310868</v>
      </c>
      <c r="F48" s="869">
        <f t="shared" si="14"/>
        <v>11.995514885310868</v>
      </c>
      <c r="G48" s="869">
        <f t="shared" si="15"/>
        <v>11.995514885310868</v>
      </c>
      <c r="H48" t="s">
        <v>405</v>
      </c>
      <c r="I48">
        <f ca="1">'Générateur P.Durable 30ans'!C218</f>
        <v>33.813313966124653</v>
      </c>
      <c r="J48" s="842">
        <f t="shared" ca="1" si="16"/>
        <v>9.3665689656855005</v>
      </c>
      <c r="K48">
        <f t="shared" si="17"/>
        <v>8.5</v>
      </c>
      <c r="L48">
        <f t="shared" si="2"/>
        <v>34</v>
      </c>
      <c r="M48">
        <f t="shared" si="18"/>
        <v>30.684999999999999</v>
      </c>
      <c r="N48">
        <f t="shared" ca="1" si="19"/>
        <v>-0.18668603387534688</v>
      </c>
      <c r="O48">
        <f t="shared" ca="1" si="3"/>
        <v>3.1283139661246544</v>
      </c>
      <c r="T48">
        <v>27</v>
      </c>
      <c r="U48" s="971">
        <f t="shared" si="20"/>
        <v>6.605160570529983</v>
      </c>
      <c r="V48" s="973">
        <v>27</v>
      </c>
      <c r="W48" s="971">
        <f t="shared" si="4"/>
        <v>11.997241109524513</v>
      </c>
      <c r="X48" s="869">
        <f t="shared" si="21"/>
        <v>11.997241109524513</v>
      </c>
      <c r="Y48">
        <v>27</v>
      </c>
      <c r="Z48" s="971">
        <f t="shared" si="22"/>
        <v>6.605160570529983</v>
      </c>
      <c r="AA48" s="973">
        <v>27</v>
      </c>
      <c r="AB48" s="971">
        <f t="shared" si="5"/>
        <v>11.997241109524513</v>
      </c>
      <c r="AC48" s="869">
        <f t="shared" si="23"/>
        <v>11.997241109524513</v>
      </c>
      <c r="AD48">
        <v>27</v>
      </c>
      <c r="AE48" s="971">
        <f t="shared" si="24"/>
        <v>6.605160570529983</v>
      </c>
      <c r="AF48" s="973">
        <v>27</v>
      </c>
      <c r="AG48" s="971">
        <f t="shared" si="6"/>
        <v>11.997241109524513</v>
      </c>
      <c r="AH48" s="869">
        <f t="shared" si="25"/>
        <v>11.997241109524513</v>
      </c>
      <c r="AI48">
        <v>27</v>
      </c>
      <c r="AJ48" s="971">
        <f t="shared" si="26"/>
        <v>6.605160570529983</v>
      </c>
      <c r="AK48" s="973">
        <v>27</v>
      </c>
      <c r="AL48" s="971">
        <f t="shared" si="7"/>
        <v>11.997241109524513</v>
      </c>
      <c r="AM48" s="869">
        <f t="shared" si="27"/>
        <v>11.997241109524513</v>
      </c>
      <c r="AO48" s="869">
        <f>+'Générateur P.Durable 30ans'!K48</f>
        <v>8.5</v>
      </c>
      <c r="AP48" s="877">
        <f>IF(Résultats!$B80&lt;='Générateur P.Durable 30ans'!$U$7,IF(Résultats!$B80&gt;'Générateur P.Durable 30ans'!$F$13," ",HLOOKUP(IF(Résultats!$B80-('Générateur P.Durable 30ans'!$F$12*ROUNDDOWN(Résultats!$B80/'Générateur P.Durable 30ans'!$F$12,0))=0,'Générateur P.Durable 30ans'!$F$12,Résultats!$B80-('Générateur P.Durable 30ans'!$F$12*ROUNDDOWN(Résultats!$B80/'Générateur P.Durable 30ans'!$F$12,0))),'Générateur P.Durable 30ans'!$N$14:$R$15,2,FALSE)),0)</f>
        <v>1280.5</v>
      </c>
      <c r="AQ48" s="869">
        <f>+'Générateur P.Durable 30ans'!L48</f>
        <v>34</v>
      </c>
      <c r="AR48" s="876">
        <f>+AP48*Menu!$F$13</f>
        <v>5122</v>
      </c>
      <c r="AS48" s="869">
        <f ca="1">+'Générateur P.Durable 30ans'!D218</f>
        <v>8.4533284915311633</v>
      </c>
      <c r="AT48" s="877">
        <f ca="1">IF(Résultats!$B80&lt;='Générateur P.Durable 30ans'!$U$7,+AP48*AS48/AO48+IF(Résultats!$B80&lt;=Menu!$G$64,Menu!$D$64,0),0)</f>
        <v>1273.4690745183125</v>
      </c>
      <c r="AU48" s="869">
        <f ca="1">+'Générateur P.Durable 30ans'!C218</f>
        <v>33.813313966124653</v>
      </c>
      <c r="AV48" s="877">
        <f ca="1">+AT48*Menu!$F$13</f>
        <v>5093.8762980732499</v>
      </c>
      <c r="AW48" s="1010">
        <f t="shared" ca="1" si="8"/>
        <v>0.99450923429778404</v>
      </c>
      <c r="AX48" s="876">
        <f>+IF(Résultats!B80&lt;=Menu!$D$253,Menu!$D$252*Menu!$F$13,0)+IF(Résultats!B80&lt;=Menu!$D$258,Menu!$D$257*Menu!$F$13,0)+IF(Résultats!B80&lt;=Menu!$D$263,Menu!$D$262*Menu!$D$24,0)+IF(Résultats!B80&lt;=Menu!$D$268,Menu!$G$267,0)</f>
        <v>0</v>
      </c>
      <c r="AY48" s="1034">
        <f>+Menu!$K$113+Menu!$J$217</f>
        <v>45.907500000000006</v>
      </c>
      <c r="AZ48" s="1034">
        <f>+AY48/Menu!$F$13</f>
        <v>11.476875000000001</v>
      </c>
      <c r="BA48" s="1034">
        <f>+AY48/Menu!$D$123</f>
        <v>57.384375000000006</v>
      </c>
      <c r="BB48" s="876"/>
      <c r="BE48" s="1034">
        <f t="shared" si="28"/>
        <v>-45.907500000000006</v>
      </c>
      <c r="BF48" s="1034">
        <f>+BE48/Menu!$F$13</f>
        <v>-11.476875000000001</v>
      </c>
      <c r="BG48" s="1034">
        <f>+BE48/Menu!$D$123</f>
        <v>-57.384375000000006</v>
      </c>
      <c r="BH48" s="1009">
        <f t="shared" ca="1" si="29"/>
        <v>5047.9687980732497</v>
      </c>
      <c r="BI48" s="1009">
        <f t="shared" ca="1" si="30"/>
        <v>1261.9921995183124</v>
      </c>
      <c r="BJ48" s="1009">
        <f>BJ47+'Générateur P.Durable 30ans'!AP48/(1+Résultats!$D$29)^(Résultats!$B119-1)</f>
        <v>20505.029328999954</v>
      </c>
      <c r="BK48" s="1009">
        <f ca="1">BK47+'Générateur P.Durable 30ans'!AT48/(1+Résultats!$D$31)^(Résultats!$B119-1)</f>
        <v>22785.990454936207</v>
      </c>
      <c r="BL48" s="1009">
        <f>BL47+'Générateur P.Durable 30ans'!BF48/(1+Résultats!$D$31)^(Résultats!$B119-1)</f>
        <v>-206.11695250097387</v>
      </c>
      <c r="BM48" s="1009">
        <f ca="1">BM47+'Générateur P.Durable 30ans'!BI48/(1+Résultats!$D$31)^(Résultats!$B119-1)</f>
        <v>22579.873502435228</v>
      </c>
      <c r="BN48" s="1009">
        <f>BN47+'Générateur P.Durable 30ans'!AR48/(1+Résultats!$D$29)^(Résultats!$B119-1)</f>
        <v>82020.117315999814</v>
      </c>
      <c r="BO48" s="1009">
        <f ca="1">BO47+'Générateur P.Durable 30ans'!AV48/(1+Résultats!$D$31)^(Résultats!$B119-1)</f>
        <v>91143.961819744829</v>
      </c>
      <c r="BP48" s="1009">
        <f>BP47+'Générateur P.Durable 30ans'!BE48/(1+Résultats!$D$31)^(Résultats!$B119-1)</f>
        <v>-824.46781000389547</v>
      </c>
      <c r="BQ48" s="1009">
        <f ca="1">BQ47+'Générateur P.Durable 30ans'!BH48/(1+Résultats!$D$31)^(Résultats!$B119-1)</f>
        <v>90319.494009740913</v>
      </c>
    </row>
    <row r="49" spans="1:181" x14ac:dyDescent="0.3">
      <c r="A49">
        <v>28</v>
      </c>
      <c r="B49" t="str">
        <f t="shared" si="0"/>
        <v>Maïs</v>
      </c>
      <c r="C49" t="str">
        <f t="shared" si="1"/>
        <v>ETE</v>
      </c>
      <c r="D49" s="869">
        <f t="shared" si="12"/>
        <v>11.997241109524513</v>
      </c>
      <c r="E49" s="869">
        <f t="shared" si="13"/>
        <v>11.997241109524513</v>
      </c>
      <c r="F49" s="869">
        <f t="shared" si="14"/>
        <v>11.997241109524513</v>
      </c>
      <c r="G49" s="869">
        <f t="shared" si="15"/>
        <v>11.997241109524513</v>
      </c>
      <c r="H49" t="s">
        <v>405</v>
      </c>
      <c r="I49">
        <f ca="1">'Générateur P.Durable 30ans'!C219</f>
        <v>39.090224630494191</v>
      </c>
      <c r="J49" s="842">
        <f t="shared" ca="1" si="16"/>
        <v>10.828317072159056</v>
      </c>
      <c r="K49">
        <f t="shared" si="17"/>
        <v>9.5</v>
      </c>
      <c r="L49">
        <f t="shared" si="2"/>
        <v>38</v>
      </c>
      <c r="M49">
        <f t="shared" si="18"/>
        <v>34.295000000000002</v>
      </c>
      <c r="N49">
        <f t="shared" ca="1" si="19"/>
        <v>1.0902246304941912</v>
      </c>
      <c r="O49">
        <f t="shared" ca="1" si="3"/>
        <v>4.7952246304941895</v>
      </c>
      <c r="T49">
        <v>28</v>
      </c>
      <c r="U49" s="971">
        <f t="shared" si="20"/>
        <v>6.6058416616869815</v>
      </c>
      <c r="V49" s="973">
        <v>28</v>
      </c>
      <c r="W49" s="971">
        <f t="shared" si="4"/>
        <v>11.99847820508651</v>
      </c>
      <c r="X49" s="869">
        <f t="shared" si="21"/>
        <v>11.99847820508651</v>
      </c>
      <c r="Y49">
        <v>28</v>
      </c>
      <c r="Z49" s="971">
        <f t="shared" si="22"/>
        <v>6.6058416616869815</v>
      </c>
      <c r="AA49" s="973">
        <v>28</v>
      </c>
      <c r="AB49" s="971">
        <f t="shared" si="5"/>
        <v>11.99847820508651</v>
      </c>
      <c r="AC49" s="869">
        <f t="shared" si="23"/>
        <v>11.99847820508651</v>
      </c>
      <c r="AD49">
        <v>28</v>
      </c>
      <c r="AE49" s="971">
        <f t="shared" si="24"/>
        <v>6.6058416616869815</v>
      </c>
      <c r="AF49" s="973">
        <v>28</v>
      </c>
      <c r="AG49" s="971">
        <f t="shared" si="6"/>
        <v>11.99847820508651</v>
      </c>
      <c r="AH49" s="869">
        <f t="shared" si="25"/>
        <v>11.99847820508651</v>
      </c>
      <c r="AI49">
        <v>28</v>
      </c>
      <c r="AJ49" s="971">
        <f t="shared" si="26"/>
        <v>6.6058416616869815</v>
      </c>
      <c r="AK49" s="973">
        <v>28</v>
      </c>
      <c r="AL49" s="971">
        <f t="shared" si="7"/>
        <v>11.99847820508651</v>
      </c>
      <c r="AM49" s="869">
        <f t="shared" si="27"/>
        <v>11.99847820508651</v>
      </c>
      <c r="AO49" s="869">
        <f>+'Générateur P.Durable 30ans'!K49</f>
        <v>9.5</v>
      </c>
      <c r="AP49" s="877">
        <f>IF(Résultats!$B81&lt;='Générateur P.Durable 30ans'!$U$7,IF(Résultats!$B81&gt;'Générateur P.Durable 30ans'!$F$13," ",HLOOKUP(IF(Résultats!$B81-('Générateur P.Durable 30ans'!$F$12*ROUNDDOWN(Résultats!$B81/'Générateur P.Durable 30ans'!$F$12,0))=0,'Générateur P.Durable 30ans'!$F$12,Résultats!$B81-('Générateur P.Durable 30ans'!$F$12*ROUNDDOWN(Résultats!$B81/'Générateur P.Durable 30ans'!$F$12,0))),'Générateur P.Durable 30ans'!$N$14:$R$15,2,FALSE)),0)</f>
        <v>1472</v>
      </c>
      <c r="AQ49" s="869">
        <f>+'Générateur P.Durable 30ans'!L49</f>
        <v>38</v>
      </c>
      <c r="AR49" s="876">
        <f>+AP49*Menu!$F$13</f>
        <v>5888</v>
      </c>
      <c r="AS49" s="869">
        <f ca="1">+'Générateur P.Durable 30ans'!D219</f>
        <v>9.7725561576235478</v>
      </c>
      <c r="AT49" s="877">
        <f ca="1">IF(Résultats!$B81&lt;='Générateur P.Durable 30ans'!$U$7,+AP49*AS49/AO49+IF(Résultats!$B81&lt;=Menu!$G$64,Menu!$D$64,0),0)</f>
        <v>1514.2318593707223</v>
      </c>
      <c r="AU49" s="869">
        <f ca="1">+'Générateur P.Durable 30ans'!C219</f>
        <v>39.090224630494191</v>
      </c>
      <c r="AV49" s="877">
        <f ca="1">+AT49*Menu!$F$13</f>
        <v>6056.9274374828892</v>
      </c>
      <c r="AW49" s="1010">
        <f t="shared" ca="1" si="8"/>
        <v>1.0286901218551103</v>
      </c>
      <c r="AX49" s="876">
        <f>+IF(Résultats!B81&lt;=Menu!$D$253,Menu!$D$252*Menu!$F$13,0)+IF(Résultats!B81&lt;=Menu!$D$258,Menu!$D$257*Menu!$F$13,0)+IF(Résultats!B81&lt;=Menu!$D$263,Menu!$D$262*Menu!$D$24,0)+IF(Résultats!B81&lt;=Menu!$D$268,Menu!$G$267,0)</f>
        <v>0</v>
      </c>
      <c r="AY49" s="1034">
        <f>+Menu!$K$113+Menu!$J$217</f>
        <v>45.907500000000006</v>
      </c>
      <c r="AZ49" s="1034">
        <f>+AY49/Menu!$F$13</f>
        <v>11.476875000000001</v>
      </c>
      <c r="BA49" s="1034">
        <f>+AY49/Menu!$D$123</f>
        <v>57.384375000000006</v>
      </c>
      <c r="BB49" s="876"/>
      <c r="BE49" s="1034">
        <f t="shared" si="28"/>
        <v>-45.907500000000006</v>
      </c>
      <c r="BF49" s="1034">
        <f>+BE49/Menu!$F$13</f>
        <v>-11.476875000000001</v>
      </c>
      <c r="BG49" s="1034">
        <f>+BE49/Menu!$D$123</f>
        <v>-57.384375000000006</v>
      </c>
      <c r="BH49" s="1009">
        <f t="shared" ca="1" si="29"/>
        <v>6011.019937482889</v>
      </c>
      <c r="BI49" s="1009">
        <f t="shared" ca="1" si="30"/>
        <v>1502.7549843707222</v>
      </c>
      <c r="BJ49" s="1009">
        <f>BJ48+'Générateur P.Durable 30ans'!AP49/(1+Résultats!$D$29)^(Résultats!$B120-1)</f>
        <v>21015.543320233159</v>
      </c>
      <c r="BK49" s="1009">
        <f ca="1">BK48+'Générateur P.Durable 30ans'!AT49/(1+Résultats!$D$31)^(Résultats!$B120-1)</f>
        <v>23467.681065916408</v>
      </c>
      <c r="BL49" s="1009">
        <f>BL48+'Générateur P.Durable 30ans'!BF49/(1+Résultats!$D$31)^(Résultats!$B120-1)</f>
        <v>-211.28371602036299</v>
      </c>
      <c r="BM49" s="1009">
        <f ca="1">BM48+'Générateur P.Durable 30ans'!BI49/(1+Résultats!$D$31)^(Résultats!$B120-1)</f>
        <v>23256.39734989604</v>
      </c>
      <c r="BN49" s="1009">
        <f>BN48+'Générateur P.Durable 30ans'!AR49/(1+Résultats!$D$29)^(Résultats!$B120-1)</f>
        <v>84062.173280932635</v>
      </c>
      <c r="BO49" s="1009">
        <f ca="1">BO48+'Générateur P.Durable 30ans'!AV49/(1+Résultats!$D$31)^(Résultats!$B120-1)</f>
        <v>93870.72426366563</v>
      </c>
      <c r="BP49" s="1009">
        <f>BP48+'Générateur P.Durable 30ans'!BE49/(1+Résultats!$D$31)^(Résultats!$B120-1)</f>
        <v>-845.13486408145195</v>
      </c>
      <c r="BQ49" s="1009">
        <f ca="1">BQ48+'Générateur P.Durable 30ans'!BH49/(1+Résultats!$D$31)^(Résultats!$B120-1)</f>
        <v>93025.589399584162</v>
      </c>
    </row>
    <row r="50" spans="1:181" x14ac:dyDescent="0.3">
      <c r="A50">
        <v>29</v>
      </c>
      <c r="B50" t="str">
        <f t="shared" si="0"/>
        <v>Blé d'hiver</v>
      </c>
      <c r="C50" t="str">
        <f t="shared" si="1"/>
        <v>HIVER</v>
      </c>
      <c r="D50" s="869">
        <f t="shared" si="12"/>
        <v>11.99847820508651</v>
      </c>
      <c r="E50" s="869">
        <f t="shared" si="13"/>
        <v>11.99847820508651</v>
      </c>
      <c r="F50" s="869">
        <f t="shared" si="14"/>
        <v>11.99847820508651</v>
      </c>
      <c r="G50" s="869">
        <f t="shared" si="15"/>
        <v>11.99847820508651</v>
      </c>
      <c r="H50" t="s">
        <v>405</v>
      </c>
      <c r="I50" s="842">
        <f ca="1">'Générateur P.Durable 30ans'!C220</f>
        <v>31.028085538538903</v>
      </c>
      <c r="J50" s="842">
        <f t="shared" ca="1" si="16"/>
        <v>8.5950375453016363</v>
      </c>
      <c r="K50">
        <f t="shared" si="17"/>
        <v>7.8</v>
      </c>
      <c r="L50">
        <f t="shared" si="2"/>
        <v>31.2</v>
      </c>
      <c r="M50">
        <f t="shared" si="18"/>
        <v>28.157999999999998</v>
      </c>
      <c r="N50">
        <f t="shared" ca="1" si="19"/>
        <v>-0.17191446146109612</v>
      </c>
      <c r="O50">
        <f t="shared" ca="1" si="3"/>
        <v>2.8700855385389055</v>
      </c>
      <c r="T50">
        <v>29</v>
      </c>
      <c r="U50" s="971">
        <f t="shared" si="20"/>
        <v>6.6063297418983096</v>
      </c>
      <c r="V50" s="973">
        <v>29</v>
      </c>
      <c r="W50" s="971">
        <f t="shared" si="4"/>
        <v>11.999364726453182</v>
      </c>
      <c r="X50" s="869">
        <f t="shared" si="21"/>
        <v>11.999364726453182</v>
      </c>
      <c r="Y50">
        <v>29</v>
      </c>
      <c r="Z50" s="971">
        <f t="shared" si="22"/>
        <v>6.6063297418983096</v>
      </c>
      <c r="AA50" s="973">
        <v>29</v>
      </c>
      <c r="AB50" s="971">
        <f t="shared" si="5"/>
        <v>11.999364726453182</v>
      </c>
      <c r="AC50" s="869">
        <f t="shared" si="23"/>
        <v>11.999364726453182</v>
      </c>
      <c r="AD50">
        <v>29</v>
      </c>
      <c r="AE50" s="971">
        <f t="shared" si="24"/>
        <v>6.6063297418983096</v>
      </c>
      <c r="AF50" s="973">
        <v>29</v>
      </c>
      <c r="AG50" s="971">
        <f t="shared" si="6"/>
        <v>11.999364726453182</v>
      </c>
      <c r="AH50" s="869">
        <f t="shared" si="25"/>
        <v>11.999364726453182</v>
      </c>
      <c r="AI50">
        <v>29</v>
      </c>
      <c r="AJ50" s="971">
        <f t="shared" si="26"/>
        <v>6.6063297418983096</v>
      </c>
      <c r="AK50" s="973">
        <v>29</v>
      </c>
      <c r="AL50" s="971">
        <f t="shared" si="7"/>
        <v>11.999364726453182</v>
      </c>
      <c r="AM50" s="869">
        <f t="shared" si="27"/>
        <v>11.999364726453182</v>
      </c>
      <c r="AO50" s="869">
        <f>+'Générateur P.Durable 30ans'!K50</f>
        <v>7.8</v>
      </c>
      <c r="AP50" s="877">
        <f>IF(Résultats!$B82&lt;='Générateur P.Durable 30ans'!$U$7,IF(Résultats!$B82&gt;'Générateur P.Durable 30ans'!$F$13," ",HLOOKUP(IF(Résultats!$B82-('Générateur P.Durable 30ans'!$F$12*ROUNDDOWN(Résultats!$B82/'Générateur P.Durable 30ans'!$F$12,0))=0,'Générateur P.Durable 30ans'!$F$12,Résultats!$B82-('Générateur P.Durable 30ans'!$F$12*ROUNDDOWN(Résultats!$B82/'Générateur P.Durable 30ans'!$F$12,0))),'Générateur P.Durable 30ans'!$N$14:$R$15,2,FALSE)),0)</f>
        <v>1194.2</v>
      </c>
      <c r="AQ50" s="869">
        <f>+'Générateur P.Durable 30ans'!L50</f>
        <v>31.2</v>
      </c>
      <c r="AR50" s="876">
        <f>+AP50*Menu!$F$13</f>
        <v>4776.8</v>
      </c>
      <c r="AS50" s="869">
        <f ca="1">+'Générateur P.Durable 30ans'!D220</f>
        <v>7.7570213846347258</v>
      </c>
      <c r="AT50" s="877">
        <f ca="1">IF(Résultats!$B82&lt;='Générateur P.Durable 30ans'!$U$7,+AP50*AS50/AO50+IF(Résultats!$B82&lt;=Menu!$G$64,Menu!$D$64,0),0)</f>
        <v>1187.6198637859989</v>
      </c>
      <c r="AU50" s="869">
        <f ca="1">+'Générateur P.Durable 30ans'!C220</f>
        <v>31.028085538538903</v>
      </c>
      <c r="AV50" s="877">
        <f ca="1">+AT50*Menu!$F$13</f>
        <v>4750.4794551439954</v>
      </c>
      <c r="AW50" s="1010">
        <f t="shared" ca="1" si="8"/>
        <v>0.99448992110701628</v>
      </c>
      <c r="AX50" s="876">
        <f>+IF(Résultats!B82&lt;=Menu!$D$253,Menu!$D$252*Menu!$F$13,0)+IF(Résultats!B82&lt;=Menu!$D$258,Menu!$D$257*Menu!$F$13,0)+IF(Résultats!B82&lt;=Menu!$D$263,Menu!$D$262*Menu!$D$24,0)+IF(Résultats!B82&lt;=Menu!$D$268,Menu!$G$267,0)</f>
        <v>0</v>
      </c>
      <c r="AY50" s="1034">
        <f>+Menu!$K$113+Menu!$J$217</f>
        <v>45.907500000000006</v>
      </c>
      <c r="AZ50" s="1034">
        <f>+AY50/Menu!$F$13</f>
        <v>11.476875000000001</v>
      </c>
      <c r="BA50" s="1034">
        <f>+AY50/Menu!$D$123</f>
        <v>57.384375000000006</v>
      </c>
      <c r="BB50" s="876"/>
      <c r="BE50" s="1034">
        <f t="shared" si="28"/>
        <v>-45.907500000000006</v>
      </c>
      <c r="BF50" s="1034">
        <f>+BE50/Menu!$F$13</f>
        <v>-11.476875000000001</v>
      </c>
      <c r="BG50" s="1034">
        <f>+BE50/Menu!$D$123</f>
        <v>-57.384375000000006</v>
      </c>
      <c r="BH50" s="1009">
        <f t="shared" ca="1" si="29"/>
        <v>4704.5719551439952</v>
      </c>
      <c r="BI50" s="1009">
        <f t="shared" ca="1" si="30"/>
        <v>1176.1429887859988</v>
      </c>
      <c r="BJ50" s="1009">
        <f>BJ49+'Générateur P.Durable 30ans'!AP50/(1+Résultats!$D$29)^(Résultats!$B121-1)</f>
        <v>21413.782116435796</v>
      </c>
      <c r="BK50" s="1009">
        <f ca="1">BK49+'Générateur P.Durable 30ans'!AT50/(1+Résultats!$D$31)^(Résultats!$B121-1)</f>
        <v>23986.762099980697</v>
      </c>
      <c r="BL50" s="1009">
        <f>BL49+'Générateur P.Durable 30ans'!BF50/(1+Résultats!$D$31)^(Résultats!$B121-1)</f>
        <v>-216.29999128190582</v>
      </c>
      <c r="BM50" s="1009">
        <f ca="1">BM49+'Générateur P.Durable 30ans'!BI50/(1+Résultats!$D$31)^(Résultats!$B121-1)</f>
        <v>23770.462108698786</v>
      </c>
      <c r="BN50" s="1009">
        <f>BN49+'Générateur P.Durable 30ans'!AR50/(1+Résultats!$D$29)^(Résultats!$B121-1)</f>
        <v>85655.128465743182</v>
      </c>
      <c r="BO50" s="1009">
        <f ca="1">BO49+'Générateur P.Durable 30ans'!AV50/(1+Résultats!$D$31)^(Résultats!$B121-1)</f>
        <v>95947.048399922787</v>
      </c>
      <c r="BP50" s="1009">
        <f>BP49+'Générateur P.Durable 30ans'!BE50/(1+Résultats!$D$31)^(Résultats!$B121-1)</f>
        <v>-865.19996512762327</v>
      </c>
      <c r="BQ50" s="1009">
        <f ca="1">BQ49+'Générateur P.Durable 30ans'!BH50/(1+Résultats!$D$31)^(Résultats!$B121-1)</f>
        <v>95081.848434795145</v>
      </c>
    </row>
    <row r="51" spans="1:181" x14ac:dyDescent="0.3">
      <c r="A51">
        <v>30</v>
      </c>
      <c r="B51" t="str">
        <f t="shared" si="0"/>
        <v>Prairie temporaire</v>
      </c>
      <c r="C51" t="str">
        <f t="shared" si="1"/>
        <v>HIVER</v>
      </c>
      <c r="D51" s="869">
        <f t="shared" si="12"/>
        <v>11.999364726453182</v>
      </c>
      <c r="E51" s="869">
        <f t="shared" si="13"/>
        <v>11.999364726453182</v>
      </c>
      <c r="F51" s="869">
        <f t="shared" si="14"/>
        <v>11.999364726453182</v>
      </c>
      <c r="G51" s="869">
        <f t="shared" si="15"/>
        <v>11.999364726453182</v>
      </c>
      <c r="H51" t="s">
        <v>405</v>
      </c>
      <c r="I51" s="842">
        <f ca="1">'Générateur P.Durable 30ans'!C221</f>
        <v>39.779365672399571</v>
      </c>
      <c r="J51" s="842">
        <f t="shared" ca="1" si="16"/>
        <v>11.019214867700713</v>
      </c>
      <c r="K51">
        <f t="shared" si="17"/>
        <v>10</v>
      </c>
      <c r="L51">
        <f t="shared" si="2"/>
        <v>40</v>
      </c>
      <c r="M51">
        <f t="shared" si="18"/>
        <v>36.1</v>
      </c>
      <c r="N51">
        <f t="shared" ca="1" si="19"/>
        <v>-0.220634327600429</v>
      </c>
      <c r="O51">
        <f t="shared" ca="1" si="3"/>
        <v>3.6793656723995696</v>
      </c>
      <c r="T51">
        <v>30</v>
      </c>
      <c r="U51" s="971">
        <f t="shared" si="20"/>
        <v>6.6066794959579829</v>
      </c>
      <c r="V51" s="973">
        <v>30</v>
      </c>
      <c r="W51" s="971">
        <f t="shared" si="4"/>
        <v>12</v>
      </c>
      <c r="X51" s="869">
        <f t="shared" si="21"/>
        <v>12</v>
      </c>
      <c r="Y51">
        <v>30</v>
      </c>
      <c r="Z51" s="971">
        <f t="shared" si="22"/>
        <v>6.6066794959579829</v>
      </c>
      <c r="AA51" s="973">
        <v>30</v>
      </c>
      <c r="AB51" s="971">
        <f t="shared" si="5"/>
        <v>12</v>
      </c>
      <c r="AC51" s="869">
        <f t="shared" si="23"/>
        <v>12</v>
      </c>
      <c r="AD51">
        <v>30</v>
      </c>
      <c r="AE51" s="971">
        <f t="shared" si="24"/>
        <v>6.6066794959579829</v>
      </c>
      <c r="AF51" s="973">
        <v>30</v>
      </c>
      <c r="AG51" s="971">
        <f t="shared" si="6"/>
        <v>12</v>
      </c>
      <c r="AH51" s="869">
        <f t="shared" si="25"/>
        <v>12</v>
      </c>
      <c r="AI51">
        <v>30</v>
      </c>
      <c r="AJ51" s="971">
        <f t="shared" si="26"/>
        <v>6.6066794959579829</v>
      </c>
      <c r="AK51" s="973">
        <v>30</v>
      </c>
      <c r="AL51" s="971">
        <f t="shared" si="7"/>
        <v>12</v>
      </c>
      <c r="AM51" s="869">
        <f t="shared" si="27"/>
        <v>12</v>
      </c>
      <c r="AO51" s="869">
        <f>+'Générateur P.Durable 30ans'!K51</f>
        <v>10</v>
      </c>
      <c r="AP51" s="877">
        <f>IF(Résultats!$B83&lt;='Générateur P.Durable 30ans'!$U$7,IF(Résultats!$B83&gt;'Générateur P.Durable 30ans'!$F$13," ",HLOOKUP(IF(Résultats!$B83-('Générateur P.Durable 30ans'!$F$12*ROUNDDOWN(Résultats!$B83/'Générateur P.Durable 30ans'!$F$12,0))=0,'Générateur P.Durable 30ans'!$F$12,Résultats!$B83-('Générateur P.Durable 30ans'!$F$12*ROUNDDOWN(Résultats!$B83/'Générateur P.Durable 30ans'!$F$12,0))),'Générateur P.Durable 30ans'!$N$14:$R$15,2,FALSE)),0)</f>
        <v>927</v>
      </c>
      <c r="AQ51" s="869">
        <f>+'Générateur P.Durable 30ans'!L51</f>
        <v>40</v>
      </c>
      <c r="AR51" s="876">
        <f>+AP51*Menu!$F$13</f>
        <v>3708</v>
      </c>
      <c r="AS51" s="869">
        <f ca="1">+'Générateur P.Durable 30ans'!D221</f>
        <v>9.9448414180998927</v>
      </c>
      <c r="AT51" s="877">
        <f ca="1">IF(Résultats!$B83&lt;='Générateur P.Durable 30ans'!$U$7,+AP51*AS51/AO51+IF(Résultats!$B83&lt;=Menu!$G$64,Menu!$D$64,0),0)</f>
        <v>921.88679945786009</v>
      </c>
      <c r="AU51" s="869">
        <f ca="1">+'Générateur P.Durable 30ans'!C221</f>
        <v>39.779365672399571</v>
      </c>
      <c r="AV51" s="877">
        <f ca="1">+AT51*Menu!$F$13</f>
        <v>3687.5471978314404</v>
      </c>
      <c r="AW51" s="1010">
        <f t="shared" ca="1" si="8"/>
        <v>0.99448414180998934</v>
      </c>
      <c r="AX51" s="876">
        <f>+IF(Résultats!B83&lt;=Menu!$D$253,Menu!$D$252*Menu!$F$13,0)+IF(Résultats!B83&lt;=Menu!$D$258,Menu!$D$257*Menu!$F$13,0)+IF(Résultats!B83&lt;=Menu!$D$263,Menu!$D$262*Menu!$D$24,0)+IF(Résultats!B83&lt;=Menu!$D$268,Menu!$G$267,0)</f>
        <v>0</v>
      </c>
      <c r="AY51" s="1034">
        <f>+Menu!$K$113+Menu!$J$217</f>
        <v>45.907500000000006</v>
      </c>
      <c r="AZ51" s="1034">
        <f>+AY51/Menu!$F$13</f>
        <v>11.476875000000001</v>
      </c>
      <c r="BA51" s="1034">
        <f>+AY51/Menu!$D$123</f>
        <v>57.384375000000006</v>
      </c>
      <c r="BB51" s="876">
        <f>IF('Base de données Haies'!$I$26=1,0.7,1)*Menu!H242-Menu!H192*Menu!D123</f>
        <v>504.64000000000033</v>
      </c>
      <c r="BC51">
        <f>+BB51/Menu!$F$13</f>
        <v>126.16000000000008</v>
      </c>
      <c r="BD51">
        <f>+BB51/Menu!D123</f>
        <v>630.80000000000041</v>
      </c>
      <c r="BE51" s="1034">
        <f t="shared" si="28"/>
        <v>458.7325000000003</v>
      </c>
      <c r="BF51" s="1034">
        <f>+BE51/Menu!$F$13</f>
        <v>114.68312500000008</v>
      </c>
      <c r="BG51" s="1034">
        <f>+BE51/Menu!$D$123</f>
        <v>573.41562500000032</v>
      </c>
      <c r="BH51" s="1009">
        <f t="shared" ca="1" si="29"/>
        <v>4146.2796978314409</v>
      </c>
      <c r="BI51" s="1009">
        <f t="shared" ca="1" si="30"/>
        <v>1036.5699244578602</v>
      </c>
      <c r="BJ51" s="1009">
        <f>BJ50+'Générateur P.Durable 30ans'!AP51/(1+Résultats!$D$29)^(Résultats!$B122-1)</f>
        <v>21711.02597785561</v>
      </c>
      <c r="BK51" s="1009">
        <f ca="1">BK50+'Générateur P.Durable 30ans'!AT51/(1+Résultats!$D$31)^(Résultats!$B122-1)</f>
        <v>24377.961409784304</v>
      </c>
      <c r="BL51" s="1009">
        <f>BL50+'Générateur P.Durable 30ans'!BF51/(1+Résultats!$D$31)^(Résultats!$B122-1)</f>
        <v>-167.63462437080085</v>
      </c>
      <c r="BM51" s="1009">
        <f ca="1">BM50+'Générateur P.Durable 30ans'!BI51/(1+Résultats!$D$31)^(Résultats!$B122-1)</f>
        <v>24210.326785413501</v>
      </c>
      <c r="BN51" s="1009">
        <f>BN50+'Générateur P.Durable 30ans'!AR51/(1+Résultats!$D$29)^(Résultats!$B122-1)</f>
        <v>86844.10391142244</v>
      </c>
      <c r="BO51" s="1009">
        <f ca="1">BO50+'Générateur P.Durable 30ans'!AV51/(1+Résultats!$D$31)^(Résultats!$B122-1)</f>
        <v>97511.845639137216</v>
      </c>
      <c r="BP51" s="1009">
        <f>BP50+'Générateur P.Durable 30ans'!BE51/(1+Résultats!$D$31)^(Résultats!$B122-1)</f>
        <v>-670.5384974832034</v>
      </c>
      <c r="BQ51" s="1009">
        <f ca="1">BQ50+'Générateur P.Durable 30ans'!BH51/(1+Résultats!$D$31)^(Résultats!$B122-1)</f>
        <v>96841.307141654004</v>
      </c>
    </row>
    <row r="52" spans="1:181" x14ac:dyDescent="0.3">
      <c r="M52">
        <f ca="1">SUM(N22:N49)</f>
        <v>-1.4083413639138342E-2</v>
      </c>
      <c r="N52">
        <f ca="1">SUM(O22:O49)</f>
        <v>97.719916586360853</v>
      </c>
    </row>
    <row r="53" spans="1:181" ht="15" thickBot="1" x14ac:dyDescent="0.35"/>
    <row r="54" spans="1:181" x14ac:dyDescent="0.3">
      <c r="A54" s="629"/>
      <c r="B54" s="629"/>
      <c r="C54" s="629"/>
      <c r="D54" s="629"/>
      <c r="E54" s="629"/>
      <c r="F54" s="629"/>
      <c r="G54" s="629"/>
      <c r="H54" s="629"/>
      <c r="I54" s="629"/>
      <c r="J54" s="629"/>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9"/>
      <c r="AP54" s="629"/>
      <c r="AQ54" s="629"/>
      <c r="AR54" s="629"/>
      <c r="AS54" s="629"/>
      <c r="AT54" s="629"/>
      <c r="AU54" s="629"/>
      <c r="AV54" s="629"/>
      <c r="AW54" s="629"/>
      <c r="AX54" s="629"/>
      <c r="AY54" s="629"/>
      <c r="AZ54" s="629"/>
      <c r="BA54" s="629"/>
      <c r="BB54" s="629"/>
      <c r="BC54" s="629"/>
      <c r="BD54" s="629"/>
      <c r="BE54" s="629"/>
      <c r="BF54" s="629"/>
      <c r="BG54" s="629"/>
      <c r="BH54" s="629"/>
      <c r="BI54" s="629"/>
      <c r="BJ54" s="629"/>
      <c r="BK54" s="629"/>
      <c r="BL54" s="629"/>
      <c r="BM54" s="629"/>
      <c r="BN54" s="629"/>
      <c r="BO54" s="629"/>
      <c r="BP54" s="629"/>
      <c r="BQ54" s="629"/>
      <c r="BR54" s="629"/>
      <c r="BS54" s="629"/>
      <c r="BT54" s="629"/>
      <c r="BU54" s="629"/>
      <c r="BV54" s="629"/>
      <c r="BW54" s="629"/>
      <c r="BX54" s="629"/>
      <c r="BY54" s="629"/>
      <c r="BZ54" s="629"/>
      <c r="CA54" s="629"/>
      <c r="CB54" s="629"/>
      <c r="CC54" s="629"/>
      <c r="CD54" s="629"/>
      <c r="CE54" s="629"/>
      <c r="CF54" s="629"/>
      <c r="CG54" s="629"/>
      <c r="CH54" s="629"/>
      <c r="CI54" s="629"/>
      <c r="CJ54" s="629"/>
      <c r="CK54" s="629"/>
      <c r="CL54" s="600"/>
      <c r="CM54" s="672"/>
      <c r="CN54" s="600" t="s">
        <v>521</v>
      </c>
      <c r="CO54" s="600"/>
      <c r="CP54" s="600"/>
      <c r="CQ54" s="600"/>
      <c r="CR54" s="600"/>
      <c r="CS54" s="672"/>
      <c r="CT54" s="600" t="s">
        <v>521</v>
      </c>
      <c r="CU54" s="600"/>
      <c r="CV54" s="600"/>
      <c r="CW54" s="600"/>
      <c r="CX54" s="600"/>
      <c r="CY54" s="672"/>
      <c r="CZ54" s="600" t="s">
        <v>521</v>
      </c>
      <c r="DA54" s="600"/>
      <c r="DB54" s="600"/>
      <c r="DC54" s="600"/>
      <c r="DD54" s="600"/>
      <c r="DE54" s="672"/>
      <c r="DF54" s="600" t="s">
        <v>521</v>
      </c>
      <c r="DG54" s="600"/>
      <c r="DH54" s="600"/>
      <c r="DI54" s="600"/>
      <c r="DJ54" s="600"/>
      <c r="DK54" s="672"/>
      <c r="DL54" s="600" t="s">
        <v>521</v>
      </c>
      <c r="DM54" s="600"/>
      <c r="DN54" s="600"/>
      <c r="DO54" s="600"/>
      <c r="DP54" s="600"/>
      <c r="DQ54" s="672"/>
      <c r="DR54" s="600" t="s">
        <v>521</v>
      </c>
      <c r="DS54" s="600"/>
      <c r="DT54" s="600"/>
      <c r="DU54" s="600"/>
      <c r="DV54" s="600"/>
      <c r="DW54" s="672"/>
      <c r="DX54" s="600" t="s">
        <v>521</v>
      </c>
      <c r="DY54" s="600"/>
      <c r="DZ54" s="600"/>
      <c r="EA54" s="600"/>
      <c r="EB54" s="600"/>
      <c r="EC54" s="672"/>
      <c r="ED54" s="600" t="s">
        <v>521</v>
      </c>
      <c r="EE54" s="600"/>
      <c r="EF54" s="600"/>
      <c r="EG54" s="600"/>
      <c r="EH54" s="600"/>
      <c r="EI54" s="672"/>
      <c r="EJ54" s="600" t="s">
        <v>521</v>
      </c>
      <c r="EK54" s="600"/>
      <c r="EL54" s="600"/>
      <c r="EM54" s="600"/>
      <c r="EN54" s="600"/>
      <c r="EO54" s="672"/>
      <c r="EP54" s="600" t="s">
        <v>521</v>
      </c>
      <c r="EQ54" s="600"/>
      <c r="ER54" s="600"/>
      <c r="ES54" s="600"/>
      <c r="ET54" s="600"/>
      <c r="EU54" s="672"/>
      <c r="EV54" s="600" t="s">
        <v>521</v>
      </c>
      <c r="EW54" s="600"/>
      <c r="EX54" s="600"/>
      <c r="EY54" s="600"/>
      <c r="EZ54" s="600"/>
      <c r="FA54" s="672"/>
      <c r="FB54" s="600" t="s">
        <v>521</v>
      </c>
      <c r="FC54" s="600"/>
      <c r="FD54" s="600"/>
      <c r="FE54" s="600"/>
      <c r="FF54" s="600"/>
      <c r="FG54" s="672"/>
      <c r="FH54" s="600" t="s">
        <v>521</v>
      </c>
      <c r="FI54" s="600"/>
      <c r="FJ54" s="600"/>
      <c r="FK54" s="600"/>
      <c r="FL54" s="600"/>
      <c r="FM54" s="672"/>
      <c r="FN54" s="600" t="s">
        <v>521</v>
      </c>
      <c r="FO54" s="600"/>
      <c r="FP54" s="600"/>
      <c r="FQ54" s="600"/>
      <c r="FR54" s="600"/>
      <c r="FS54" s="672"/>
      <c r="FT54" s="600" t="s">
        <v>521</v>
      </c>
      <c r="FU54" s="600"/>
      <c r="FV54" s="600"/>
      <c r="FW54" s="600"/>
      <c r="FX54" s="600"/>
      <c r="FY54" s="672"/>
    </row>
    <row r="55" spans="1:181" x14ac:dyDescent="0.3">
      <c r="A55" s="19"/>
      <c r="B55" s="1386" t="s">
        <v>520</v>
      </c>
      <c r="C55" s="1386"/>
      <c r="D55" s="1386"/>
      <c r="E55" s="1386"/>
      <c r="F55" s="1386"/>
      <c r="G55" s="1387"/>
      <c r="H55" s="1385" t="s">
        <v>519</v>
      </c>
      <c r="I55" s="1386"/>
      <c r="J55" s="1386"/>
      <c r="K55" s="1386"/>
      <c r="L55" s="1386"/>
      <c r="M55" s="1387"/>
      <c r="N55" s="1386" t="s">
        <v>518</v>
      </c>
      <c r="O55" s="1386"/>
      <c r="P55" s="1386"/>
      <c r="Q55" s="1386"/>
      <c r="R55" s="1386"/>
      <c r="S55" s="1387"/>
      <c r="T55" s="1385" t="s">
        <v>517</v>
      </c>
      <c r="U55" s="1386"/>
      <c r="V55" s="1386"/>
      <c r="W55" s="1386"/>
      <c r="X55" s="1386"/>
      <c r="Y55" s="1387"/>
      <c r="Z55" s="1385" t="s">
        <v>516</v>
      </c>
      <c r="AA55" s="1386"/>
      <c r="AB55" s="1386"/>
      <c r="AC55" s="1386"/>
      <c r="AD55" s="1386"/>
      <c r="AE55" s="1387"/>
      <c r="AF55" s="1386" t="s">
        <v>515</v>
      </c>
      <c r="AG55" s="1386"/>
      <c r="AH55" s="1386"/>
      <c r="AI55" s="1386"/>
      <c r="AJ55" s="1386"/>
      <c r="AK55" s="1387"/>
      <c r="AL55" s="1385" t="s">
        <v>514</v>
      </c>
      <c r="AM55" s="1386"/>
      <c r="AN55" s="1386"/>
      <c r="AO55" s="1386"/>
      <c r="AP55" s="1386"/>
      <c r="AQ55" s="1387"/>
      <c r="AR55" s="1385" t="s">
        <v>513</v>
      </c>
      <c r="AS55" s="1386"/>
      <c r="AT55" s="1386"/>
      <c r="AU55" s="1386"/>
      <c r="AV55" s="1386"/>
      <c r="AW55" s="1387"/>
      <c r="AX55" s="1386" t="s">
        <v>512</v>
      </c>
      <c r="AY55" s="1386"/>
      <c r="AZ55" s="1386"/>
      <c r="BA55" s="1386"/>
      <c r="BB55" s="1386"/>
      <c r="BC55" s="1387"/>
      <c r="BD55" s="1385" t="s">
        <v>511</v>
      </c>
      <c r="BE55" s="1386"/>
      <c r="BF55" s="1386"/>
      <c r="BG55" s="1386"/>
      <c r="BH55" s="1386"/>
      <c r="BI55" s="1387"/>
      <c r="BJ55" s="1385" t="s">
        <v>510</v>
      </c>
      <c r="BK55" s="1386"/>
      <c r="BL55" s="1386"/>
      <c r="BM55" s="1386"/>
      <c r="BN55" s="1386"/>
      <c r="BO55" s="1387"/>
      <c r="BP55" s="1386" t="s">
        <v>509</v>
      </c>
      <c r="BQ55" s="1386"/>
      <c r="BR55" s="1386"/>
      <c r="BS55" s="1386"/>
      <c r="BT55" s="1386"/>
      <c r="BU55" s="1387"/>
      <c r="BV55" s="1385" t="s">
        <v>508</v>
      </c>
      <c r="BW55" s="1386"/>
      <c r="BX55" s="1386"/>
      <c r="BY55" s="1386"/>
      <c r="BZ55" s="1386"/>
      <c r="CA55" s="1387"/>
      <c r="CB55" s="1385" t="s">
        <v>507</v>
      </c>
      <c r="CC55" s="1386"/>
      <c r="CD55" s="1386"/>
      <c r="CE55" s="1386"/>
      <c r="CF55" s="1386"/>
      <c r="CG55" s="1387"/>
      <c r="CH55" s="1386" t="s">
        <v>506</v>
      </c>
      <c r="CI55" s="1386"/>
      <c r="CJ55" s="1386"/>
      <c r="CK55" s="1386"/>
      <c r="CL55" s="1386"/>
      <c r="CM55" s="1387"/>
      <c r="CN55" s="1385" t="s">
        <v>505</v>
      </c>
      <c r="CO55" s="1386"/>
      <c r="CP55" s="1386"/>
      <c r="CQ55" s="1386"/>
      <c r="CR55" s="1386"/>
      <c r="CS55" s="1387"/>
      <c r="CT55" s="1385" t="s">
        <v>504</v>
      </c>
      <c r="CU55" s="1386"/>
      <c r="CV55" s="1386"/>
      <c r="CW55" s="1386"/>
      <c r="CX55" s="1386"/>
      <c r="CY55" s="1387"/>
      <c r="CZ55" s="1386" t="s">
        <v>503</v>
      </c>
      <c r="DA55" s="1386"/>
      <c r="DB55" s="1386"/>
      <c r="DC55" s="1386"/>
      <c r="DD55" s="1386"/>
      <c r="DE55" s="1387"/>
      <c r="DF55" s="1385" t="s">
        <v>502</v>
      </c>
      <c r="DG55" s="1386"/>
      <c r="DH55" s="1386"/>
      <c r="DI55" s="1386"/>
      <c r="DJ55" s="1386"/>
      <c r="DK55" s="1387"/>
      <c r="DL55" s="1385" t="s">
        <v>501</v>
      </c>
      <c r="DM55" s="1386"/>
      <c r="DN55" s="1386"/>
      <c r="DO55" s="1386"/>
      <c r="DP55" s="1386"/>
      <c r="DQ55" s="1387"/>
      <c r="DR55" s="1386" t="s">
        <v>500</v>
      </c>
      <c r="DS55" s="1386"/>
      <c r="DT55" s="1386"/>
      <c r="DU55" s="1386"/>
      <c r="DV55" s="1386"/>
      <c r="DW55" s="1387"/>
      <c r="DX55" s="1385" t="s">
        <v>499</v>
      </c>
      <c r="DY55" s="1386"/>
      <c r="DZ55" s="1386"/>
      <c r="EA55" s="1386"/>
      <c r="EB55" s="1386"/>
      <c r="EC55" s="1387"/>
      <c r="ED55" s="1385" t="s">
        <v>498</v>
      </c>
      <c r="EE55" s="1386"/>
      <c r="EF55" s="1386"/>
      <c r="EG55" s="1386"/>
      <c r="EH55" s="1386"/>
      <c r="EI55" s="1387"/>
      <c r="EJ55" s="1386" t="s">
        <v>497</v>
      </c>
      <c r="EK55" s="1386"/>
      <c r="EL55" s="1386"/>
      <c r="EM55" s="1386"/>
      <c r="EN55" s="1386"/>
      <c r="EO55" s="1387"/>
      <c r="EP55" s="1385" t="s">
        <v>496</v>
      </c>
      <c r="EQ55" s="1386"/>
      <c r="ER55" s="1386"/>
      <c r="ES55" s="1386"/>
      <c r="ET55" s="1386"/>
      <c r="EU55" s="1387"/>
      <c r="EV55" s="1385" t="s">
        <v>495</v>
      </c>
      <c r="EW55" s="1386"/>
      <c r="EX55" s="1386"/>
      <c r="EY55" s="1386"/>
      <c r="EZ55" s="1386"/>
      <c r="FA55" s="1387"/>
      <c r="FB55" s="1386" t="s">
        <v>494</v>
      </c>
      <c r="FC55" s="1386"/>
      <c r="FD55" s="1386"/>
      <c r="FE55" s="1386"/>
      <c r="FF55" s="1386"/>
      <c r="FG55" s="1387"/>
      <c r="FH55" s="1385" t="s">
        <v>493</v>
      </c>
      <c r="FI55" s="1386"/>
      <c r="FJ55" s="1386"/>
      <c r="FK55" s="1386"/>
      <c r="FL55" s="1386"/>
      <c r="FM55" s="1387"/>
      <c r="FN55" s="1385" t="s">
        <v>596</v>
      </c>
      <c r="FO55" s="1386"/>
      <c r="FP55" s="1386"/>
      <c r="FQ55" s="1386"/>
      <c r="FR55" s="1386"/>
      <c r="FS55" s="1387"/>
      <c r="FT55" s="1385" t="s">
        <v>597</v>
      </c>
      <c r="FU55" s="1386"/>
      <c r="FV55" s="1386"/>
      <c r="FW55" s="1386"/>
      <c r="FX55" s="1386"/>
      <c r="FY55" s="1387"/>
    </row>
    <row r="56" spans="1:181" x14ac:dyDescent="0.3">
      <c r="A56" s="19"/>
      <c r="D56" t="s">
        <v>492</v>
      </c>
      <c r="G56" s="345"/>
      <c r="J56" t="s">
        <v>492</v>
      </c>
      <c r="M56" s="345"/>
      <c r="P56" t="s">
        <v>492</v>
      </c>
      <c r="S56" s="345"/>
      <c r="V56" t="s">
        <v>492</v>
      </c>
      <c r="Y56" s="345"/>
      <c r="AB56" t="s">
        <v>492</v>
      </c>
      <c r="AE56" s="345"/>
      <c r="AH56" t="s">
        <v>492</v>
      </c>
      <c r="AK56" s="345"/>
      <c r="AN56" t="s">
        <v>492</v>
      </c>
      <c r="AQ56" s="345"/>
      <c r="AT56" t="s">
        <v>492</v>
      </c>
      <c r="AW56" s="345"/>
      <c r="AZ56" t="s">
        <v>492</v>
      </c>
      <c r="BC56" s="345"/>
      <c r="BF56" t="s">
        <v>492</v>
      </c>
      <c r="BI56" s="345"/>
      <c r="BL56" t="s">
        <v>492</v>
      </c>
      <c r="BO56" s="345"/>
      <c r="BR56" t="s">
        <v>492</v>
      </c>
      <c r="BU56" s="345"/>
      <c r="BX56" t="s">
        <v>492</v>
      </c>
      <c r="CA56" s="345"/>
      <c r="CD56" t="s">
        <v>492</v>
      </c>
      <c r="CG56" s="345"/>
      <c r="CJ56" t="s">
        <v>492</v>
      </c>
      <c r="CM56" s="345"/>
      <c r="CP56" t="s">
        <v>492</v>
      </c>
      <c r="CS56" s="345"/>
      <c r="CV56" t="s">
        <v>492</v>
      </c>
      <c r="CY56" s="345"/>
      <c r="DB56" t="s">
        <v>492</v>
      </c>
      <c r="DE56" s="345"/>
      <c r="DH56" t="s">
        <v>492</v>
      </c>
      <c r="DK56" s="345"/>
      <c r="DN56" t="s">
        <v>492</v>
      </c>
      <c r="DQ56" s="345"/>
      <c r="DT56" t="s">
        <v>492</v>
      </c>
      <c r="DW56" s="345"/>
      <c r="DZ56" t="s">
        <v>492</v>
      </c>
      <c r="EC56" s="345"/>
      <c r="EF56" t="s">
        <v>492</v>
      </c>
      <c r="EI56" s="345"/>
      <c r="EL56" t="s">
        <v>492</v>
      </c>
      <c r="EO56" s="345"/>
      <c r="ER56" t="s">
        <v>492</v>
      </c>
      <c r="EU56" s="345"/>
      <c r="EX56" t="s">
        <v>492</v>
      </c>
      <c r="FA56" s="345"/>
      <c r="FD56" t="s">
        <v>492</v>
      </c>
      <c r="FG56" s="345"/>
      <c r="FJ56" t="s">
        <v>492</v>
      </c>
      <c r="FM56" s="345"/>
      <c r="FP56" t="s">
        <v>492</v>
      </c>
      <c r="FS56" s="345"/>
      <c r="FV56" t="s">
        <v>492</v>
      </c>
      <c r="FY56" s="345"/>
    </row>
    <row r="57" spans="1:181" ht="15" thickBot="1" x14ac:dyDescent="0.35">
      <c r="A57" s="19"/>
      <c r="G57" s="345"/>
      <c r="M57" s="345"/>
      <c r="S57" s="345"/>
      <c r="Y57" s="345"/>
      <c r="AE57" s="345"/>
      <c r="AK57" s="345"/>
      <c r="AQ57" s="345"/>
      <c r="AW57" s="345"/>
      <c r="BC57" s="345"/>
      <c r="BI57" s="345"/>
      <c r="BO57" s="345"/>
      <c r="BU57" s="345"/>
      <c r="CA57" s="345"/>
      <c r="CG57" s="345"/>
      <c r="CM57" s="345"/>
      <c r="CS57" s="345"/>
      <c r="CY57" s="345"/>
      <c r="DE57" s="345"/>
      <c r="DK57" s="345"/>
      <c r="DQ57" s="345"/>
      <c r="DW57" s="345"/>
      <c r="EC57" s="345"/>
      <c r="EI57" s="345"/>
      <c r="EO57" s="345"/>
      <c r="EU57" s="345"/>
      <c r="FA57" s="345"/>
      <c r="FG57" s="345"/>
      <c r="FM57" s="345"/>
      <c r="FS57" s="345"/>
      <c r="FY57" s="345"/>
    </row>
    <row r="58" spans="1:181" ht="15" thickBot="1" x14ac:dyDescent="0.35">
      <c r="A58" s="19"/>
      <c r="C58" s="629" t="s">
        <v>491</v>
      </c>
      <c r="D58" s="672" t="s">
        <v>490</v>
      </c>
      <c r="G58" s="345"/>
      <c r="I58" s="629" t="s">
        <v>491</v>
      </c>
      <c r="J58" s="672" t="s">
        <v>490</v>
      </c>
      <c r="M58" s="345"/>
      <c r="O58" s="629" t="s">
        <v>491</v>
      </c>
      <c r="P58" s="672" t="s">
        <v>490</v>
      </c>
      <c r="S58" s="345"/>
      <c r="U58" s="629" t="s">
        <v>491</v>
      </c>
      <c r="V58" s="672" t="s">
        <v>490</v>
      </c>
      <c r="Y58" s="345"/>
      <c r="AA58" s="629" t="s">
        <v>491</v>
      </c>
      <c r="AB58" s="672" t="s">
        <v>490</v>
      </c>
      <c r="AE58" s="345"/>
      <c r="AG58" s="629" t="s">
        <v>491</v>
      </c>
      <c r="AH58" s="672" t="s">
        <v>490</v>
      </c>
      <c r="AK58" s="345"/>
      <c r="AM58" s="629" t="s">
        <v>491</v>
      </c>
      <c r="AN58" s="672" t="s">
        <v>490</v>
      </c>
      <c r="AQ58" s="345"/>
      <c r="AS58" s="629" t="s">
        <v>491</v>
      </c>
      <c r="AT58" s="672" t="s">
        <v>490</v>
      </c>
      <c r="AW58" s="345"/>
      <c r="AY58" s="629" t="s">
        <v>491</v>
      </c>
      <c r="AZ58" s="672" t="s">
        <v>490</v>
      </c>
      <c r="BC58" s="345"/>
      <c r="BE58" s="629" t="s">
        <v>491</v>
      </c>
      <c r="BF58" s="672" t="s">
        <v>490</v>
      </c>
      <c r="BI58" s="345"/>
      <c r="BK58" s="629" t="s">
        <v>491</v>
      </c>
      <c r="BL58" s="672" t="s">
        <v>490</v>
      </c>
      <c r="BO58" s="345"/>
      <c r="BQ58" s="629" t="s">
        <v>491</v>
      </c>
      <c r="BR58" s="672" t="s">
        <v>490</v>
      </c>
      <c r="BU58" s="345"/>
      <c r="BW58" s="629" t="s">
        <v>491</v>
      </c>
      <c r="BX58" s="672" t="s">
        <v>490</v>
      </c>
      <c r="CA58" s="345"/>
      <c r="CC58" s="629" t="s">
        <v>491</v>
      </c>
      <c r="CD58" s="672" t="s">
        <v>490</v>
      </c>
      <c r="CG58" s="345"/>
      <c r="CI58" s="629" t="s">
        <v>491</v>
      </c>
      <c r="CJ58" s="672" t="s">
        <v>490</v>
      </c>
      <c r="CM58" s="345"/>
      <c r="CO58" s="629" t="s">
        <v>491</v>
      </c>
      <c r="CP58" s="672" t="s">
        <v>490</v>
      </c>
      <c r="CS58" s="345"/>
      <c r="CU58" s="629" t="s">
        <v>491</v>
      </c>
      <c r="CV58" s="672" t="s">
        <v>490</v>
      </c>
      <c r="CY58" s="345"/>
      <c r="DA58" s="629" t="s">
        <v>491</v>
      </c>
      <c r="DB58" s="672" t="s">
        <v>490</v>
      </c>
      <c r="DE58" s="345"/>
      <c r="DG58" s="629" t="s">
        <v>491</v>
      </c>
      <c r="DH58" s="672" t="s">
        <v>490</v>
      </c>
      <c r="DK58" s="345"/>
      <c r="DM58" s="629" t="s">
        <v>491</v>
      </c>
      <c r="DN58" s="672" t="s">
        <v>490</v>
      </c>
      <c r="DQ58" s="345"/>
      <c r="DS58" s="629" t="s">
        <v>491</v>
      </c>
      <c r="DT58" s="672" t="s">
        <v>490</v>
      </c>
      <c r="DW58" s="345"/>
      <c r="DY58" s="629" t="s">
        <v>491</v>
      </c>
      <c r="DZ58" s="672" t="s">
        <v>490</v>
      </c>
      <c r="EC58" s="345"/>
      <c r="EE58" s="629" t="s">
        <v>491</v>
      </c>
      <c r="EF58" s="672" t="s">
        <v>490</v>
      </c>
      <c r="EI58" s="345"/>
      <c r="EK58" s="629" t="s">
        <v>491</v>
      </c>
      <c r="EL58" s="672" t="s">
        <v>490</v>
      </c>
      <c r="EO58" s="345"/>
      <c r="EQ58" s="629" t="s">
        <v>491</v>
      </c>
      <c r="ER58" s="672" t="s">
        <v>490</v>
      </c>
      <c r="EU58" s="345"/>
      <c r="EW58" s="629" t="s">
        <v>491</v>
      </c>
      <c r="EX58" s="672" t="s">
        <v>490</v>
      </c>
      <c r="FA58" s="345"/>
      <c r="FC58" s="629" t="s">
        <v>491</v>
      </c>
      <c r="FD58" s="672" t="s">
        <v>490</v>
      </c>
      <c r="FG58" s="345"/>
      <c r="FI58" s="629" t="s">
        <v>491</v>
      </c>
      <c r="FJ58" s="672" t="s">
        <v>490</v>
      </c>
      <c r="FM58" s="345"/>
      <c r="FO58" s="629" t="s">
        <v>491</v>
      </c>
      <c r="FP58" s="672" t="s">
        <v>490</v>
      </c>
      <c r="FS58" s="345"/>
      <c r="FU58" s="629" t="s">
        <v>491</v>
      </c>
      <c r="FV58" s="672" t="s">
        <v>490</v>
      </c>
      <c r="FY58" s="345"/>
    </row>
    <row r="59" spans="1:181" x14ac:dyDescent="0.3">
      <c r="A59" s="19"/>
      <c r="B59" s="629" t="s">
        <v>284</v>
      </c>
      <c r="C59" s="629" t="s">
        <v>429</v>
      </c>
      <c r="D59" s="672" t="s">
        <v>428</v>
      </c>
      <c r="E59" s="672" t="s">
        <v>427</v>
      </c>
      <c r="G59" s="345"/>
      <c r="H59" s="629" t="s">
        <v>284</v>
      </c>
      <c r="I59" s="629" t="s">
        <v>429</v>
      </c>
      <c r="J59" s="672" t="s">
        <v>428</v>
      </c>
      <c r="K59" s="672" t="s">
        <v>427</v>
      </c>
      <c r="M59" s="345"/>
      <c r="N59" s="629" t="s">
        <v>284</v>
      </c>
      <c r="O59" s="629" t="s">
        <v>429</v>
      </c>
      <c r="P59" s="672" t="s">
        <v>428</v>
      </c>
      <c r="Q59" s="672" t="s">
        <v>427</v>
      </c>
      <c r="S59" s="345"/>
      <c r="T59" s="629" t="s">
        <v>284</v>
      </c>
      <c r="U59" s="629" t="s">
        <v>429</v>
      </c>
      <c r="V59" s="672" t="s">
        <v>428</v>
      </c>
      <c r="W59" s="672" t="s">
        <v>427</v>
      </c>
      <c r="Y59" s="345"/>
      <c r="Z59" s="629" t="s">
        <v>284</v>
      </c>
      <c r="AA59" s="629" t="s">
        <v>429</v>
      </c>
      <c r="AB59" s="672" t="s">
        <v>428</v>
      </c>
      <c r="AC59" s="672" t="s">
        <v>427</v>
      </c>
      <c r="AE59" s="345"/>
      <c r="AF59" s="629" t="s">
        <v>284</v>
      </c>
      <c r="AG59" s="629" t="s">
        <v>429</v>
      </c>
      <c r="AH59" s="672" t="s">
        <v>428</v>
      </c>
      <c r="AI59" s="672" t="s">
        <v>427</v>
      </c>
      <c r="AK59" s="345"/>
      <c r="AL59" s="629" t="s">
        <v>284</v>
      </c>
      <c r="AM59" s="629" t="s">
        <v>429</v>
      </c>
      <c r="AN59" s="672" t="s">
        <v>428</v>
      </c>
      <c r="AO59" s="672" t="s">
        <v>427</v>
      </c>
      <c r="AQ59" s="345"/>
      <c r="AR59" s="629" t="s">
        <v>284</v>
      </c>
      <c r="AS59" s="629" t="s">
        <v>429</v>
      </c>
      <c r="AT59" s="672" t="s">
        <v>428</v>
      </c>
      <c r="AU59" s="672" t="s">
        <v>427</v>
      </c>
      <c r="AW59" s="345"/>
      <c r="AX59" s="629" t="s">
        <v>284</v>
      </c>
      <c r="AY59" s="629" t="s">
        <v>429</v>
      </c>
      <c r="AZ59" s="672" t="s">
        <v>428</v>
      </c>
      <c r="BA59" s="672" t="s">
        <v>427</v>
      </c>
      <c r="BC59" s="345"/>
      <c r="BD59" s="629" t="s">
        <v>284</v>
      </c>
      <c r="BE59" s="629" t="s">
        <v>429</v>
      </c>
      <c r="BF59" s="672" t="s">
        <v>428</v>
      </c>
      <c r="BG59" s="672" t="s">
        <v>427</v>
      </c>
      <c r="BI59" s="345"/>
      <c r="BJ59" s="629" t="s">
        <v>284</v>
      </c>
      <c r="BK59" s="629" t="s">
        <v>429</v>
      </c>
      <c r="BL59" s="672" t="s">
        <v>428</v>
      </c>
      <c r="BM59" s="672" t="s">
        <v>427</v>
      </c>
      <c r="BO59" s="345"/>
      <c r="BP59" s="629" t="s">
        <v>284</v>
      </c>
      <c r="BQ59" s="629" t="s">
        <v>429</v>
      </c>
      <c r="BR59" s="672" t="s">
        <v>428</v>
      </c>
      <c r="BS59" s="672" t="s">
        <v>427</v>
      </c>
      <c r="BU59" s="345"/>
      <c r="BV59" s="629" t="s">
        <v>284</v>
      </c>
      <c r="BW59" s="629" t="s">
        <v>429</v>
      </c>
      <c r="BX59" s="672" t="s">
        <v>428</v>
      </c>
      <c r="BY59" s="672" t="s">
        <v>427</v>
      </c>
      <c r="CA59" s="345"/>
      <c r="CB59" s="629" t="s">
        <v>284</v>
      </c>
      <c r="CC59" s="629" t="s">
        <v>429</v>
      </c>
      <c r="CD59" s="672" t="s">
        <v>428</v>
      </c>
      <c r="CE59" s="672" t="s">
        <v>427</v>
      </c>
      <c r="CG59" s="345"/>
      <c r="CH59" s="629" t="s">
        <v>284</v>
      </c>
      <c r="CI59" s="629" t="s">
        <v>429</v>
      </c>
      <c r="CJ59" s="672" t="s">
        <v>428</v>
      </c>
      <c r="CK59" s="672" t="s">
        <v>427</v>
      </c>
      <c r="CM59" s="345"/>
      <c r="CN59" s="629" t="s">
        <v>284</v>
      </c>
      <c r="CO59" s="629" t="s">
        <v>429</v>
      </c>
      <c r="CP59" s="672" t="s">
        <v>428</v>
      </c>
      <c r="CQ59" s="672" t="s">
        <v>427</v>
      </c>
      <c r="CS59" s="345"/>
      <c r="CT59" s="629" t="s">
        <v>284</v>
      </c>
      <c r="CU59" s="629" t="s">
        <v>429</v>
      </c>
      <c r="CV59" s="672" t="s">
        <v>428</v>
      </c>
      <c r="CW59" s="672" t="s">
        <v>427</v>
      </c>
      <c r="CY59" s="345"/>
      <c r="CZ59" s="629" t="s">
        <v>284</v>
      </c>
      <c r="DA59" s="629" t="s">
        <v>429</v>
      </c>
      <c r="DB59" s="672" t="s">
        <v>428</v>
      </c>
      <c r="DC59" s="672" t="s">
        <v>427</v>
      </c>
      <c r="DE59" s="345"/>
      <c r="DF59" s="629" t="s">
        <v>284</v>
      </c>
      <c r="DG59" s="629" t="s">
        <v>429</v>
      </c>
      <c r="DH59" s="672" t="s">
        <v>428</v>
      </c>
      <c r="DI59" s="672" t="s">
        <v>427</v>
      </c>
      <c r="DK59" s="345"/>
      <c r="DL59" s="629" t="s">
        <v>284</v>
      </c>
      <c r="DM59" s="629" t="s">
        <v>429</v>
      </c>
      <c r="DN59" s="672" t="s">
        <v>428</v>
      </c>
      <c r="DO59" s="672" t="s">
        <v>427</v>
      </c>
      <c r="DQ59" s="345"/>
      <c r="DR59" s="629" t="s">
        <v>284</v>
      </c>
      <c r="DS59" s="629" t="s">
        <v>429</v>
      </c>
      <c r="DT59" s="672" t="s">
        <v>428</v>
      </c>
      <c r="DU59" s="672" t="s">
        <v>427</v>
      </c>
      <c r="DW59" s="345"/>
      <c r="DX59" s="629" t="s">
        <v>284</v>
      </c>
      <c r="DY59" s="629" t="s">
        <v>429</v>
      </c>
      <c r="DZ59" s="672" t="s">
        <v>428</v>
      </c>
      <c r="EA59" s="672" t="s">
        <v>427</v>
      </c>
      <c r="EC59" s="345"/>
      <c r="ED59" s="629" t="s">
        <v>284</v>
      </c>
      <c r="EE59" s="629" t="s">
        <v>429</v>
      </c>
      <c r="EF59" s="672" t="s">
        <v>428</v>
      </c>
      <c r="EG59" s="672" t="s">
        <v>427</v>
      </c>
      <c r="EI59" s="345"/>
      <c r="EJ59" s="629" t="s">
        <v>284</v>
      </c>
      <c r="EK59" s="629" t="s">
        <v>429</v>
      </c>
      <c r="EL59" s="672" t="s">
        <v>428</v>
      </c>
      <c r="EM59" s="672" t="s">
        <v>427</v>
      </c>
      <c r="EO59" s="345"/>
      <c r="EP59" s="629" t="s">
        <v>284</v>
      </c>
      <c r="EQ59" s="629" t="s">
        <v>429</v>
      </c>
      <c r="ER59" s="672" t="s">
        <v>428</v>
      </c>
      <c r="ES59" s="672" t="s">
        <v>427</v>
      </c>
      <c r="EU59" s="345"/>
      <c r="EV59" s="629" t="s">
        <v>284</v>
      </c>
      <c r="EW59" s="629" t="s">
        <v>429</v>
      </c>
      <c r="EX59" s="672" t="s">
        <v>428</v>
      </c>
      <c r="EY59" s="672" t="s">
        <v>427</v>
      </c>
      <c r="FA59" s="345"/>
      <c r="FB59" s="629" t="s">
        <v>284</v>
      </c>
      <c r="FC59" s="629" t="s">
        <v>429</v>
      </c>
      <c r="FD59" s="672" t="s">
        <v>428</v>
      </c>
      <c r="FE59" s="672" t="s">
        <v>427</v>
      </c>
      <c r="FG59" s="345"/>
      <c r="FH59" s="629" t="s">
        <v>284</v>
      </c>
      <c r="FI59" s="629" t="s">
        <v>429</v>
      </c>
      <c r="FJ59" s="672" t="s">
        <v>428</v>
      </c>
      <c r="FK59" s="672" t="s">
        <v>427</v>
      </c>
      <c r="FM59" s="345"/>
      <c r="FN59" s="629" t="s">
        <v>284</v>
      </c>
      <c r="FO59" s="629" t="s">
        <v>429</v>
      </c>
      <c r="FP59" s="672" t="s">
        <v>428</v>
      </c>
      <c r="FQ59" s="672" t="s">
        <v>427</v>
      </c>
      <c r="FS59" s="345"/>
      <c r="FT59" s="629" t="s">
        <v>284</v>
      </c>
      <c r="FU59" s="629" t="s">
        <v>429</v>
      </c>
      <c r="FV59" s="672" t="s">
        <v>428</v>
      </c>
      <c r="FW59" s="672" t="s">
        <v>427</v>
      </c>
      <c r="FY59" s="345"/>
    </row>
    <row r="60" spans="1:181" x14ac:dyDescent="0.3">
      <c r="A60" s="19"/>
      <c r="B60" s="827" t="s">
        <v>287</v>
      </c>
      <c r="C60" s="827">
        <f>+$B$5</f>
        <v>200</v>
      </c>
      <c r="D60" s="827">
        <f>'Générateur P.Durable 30ans'!$C5</f>
        <v>5</v>
      </c>
      <c r="E60" s="834">
        <f>'Générateur P.Durable 30ans'!$D22</f>
        <v>0</v>
      </c>
      <c r="G60" s="345"/>
      <c r="H60" s="19" t="s">
        <v>287</v>
      </c>
      <c r="I60" s="827">
        <f>+$B$5</f>
        <v>200</v>
      </c>
      <c r="J60" s="19">
        <f>'Générateur P.Durable 30ans'!$C5</f>
        <v>5</v>
      </c>
      <c r="K60" s="345">
        <f>'Générateur P.Durable 30ans'!$D23</f>
        <v>1.4201293527498167</v>
      </c>
      <c r="M60" s="345"/>
      <c r="N60" s="19" t="s">
        <v>287</v>
      </c>
      <c r="O60" s="827">
        <f>+$B$5</f>
        <v>200</v>
      </c>
      <c r="P60" s="19">
        <f>'Générateur P.Durable 30ans'!$C5</f>
        <v>5</v>
      </c>
      <c r="Q60" s="345">
        <f>'Générateur P.Durable 30ans'!$D24</f>
        <v>2.9198880108684402</v>
      </c>
      <c r="S60" s="345"/>
      <c r="T60" s="19" t="s">
        <v>287</v>
      </c>
      <c r="U60" s="827">
        <f>+$B$5</f>
        <v>200</v>
      </c>
      <c r="V60" s="19">
        <f>'Générateur P.Durable 30ans'!$C5</f>
        <v>5</v>
      </c>
      <c r="W60" s="345">
        <f>'Générateur P.Durable 30ans'!$D25</f>
        <v>4.4196466689870642</v>
      </c>
      <c r="Y60" s="345"/>
      <c r="Z60" s="19" t="s">
        <v>287</v>
      </c>
      <c r="AA60" s="827">
        <f>+$B$5</f>
        <v>200</v>
      </c>
      <c r="AB60" s="19">
        <f>'Générateur P.Durable 30ans'!$C5</f>
        <v>5</v>
      </c>
      <c r="AC60" s="345">
        <f>'Générateur P.Durable 30ans'!$D26</f>
        <v>5.8397760217368795</v>
      </c>
      <c r="AE60" s="345"/>
      <c r="AF60" s="19" t="s">
        <v>287</v>
      </c>
      <c r="AG60" s="827">
        <f>+$B$5</f>
        <v>200</v>
      </c>
      <c r="AH60" s="19">
        <f>'Générateur P.Durable 30ans'!$C5</f>
        <v>5</v>
      </c>
      <c r="AI60" s="345">
        <f>'Générateur P.Durable 30ans'!$D27</f>
        <v>7.1167057091636581</v>
      </c>
      <c r="AK60" s="345"/>
      <c r="AL60" s="19" t="s">
        <v>287</v>
      </c>
      <c r="AM60" s="827">
        <f>+$B$5</f>
        <v>200</v>
      </c>
      <c r="AN60" s="19">
        <f>'Générateur P.Durable 30ans'!$C5</f>
        <v>5</v>
      </c>
      <c r="AO60" s="345">
        <f>'Générateur P.Durable 30ans'!$D28</f>
        <v>8.2125583670235507</v>
      </c>
      <c r="AQ60" s="345"/>
      <c r="AR60" s="19" t="s">
        <v>287</v>
      </c>
      <c r="AS60" s="827">
        <f>+$B$5</f>
        <v>200</v>
      </c>
      <c r="AT60" s="19">
        <f>'Générateur P.Durable 30ans'!$C5</f>
        <v>5</v>
      </c>
      <c r="AU60" s="345">
        <f>'Générateur P.Durable 30ans'!$D29</f>
        <v>9.115997181796887</v>
      </c>
      <c r="AW60" s="345"/>
      <c r="AX60" s="19" t="s">
        <v>287</v>
      </c>
      <c r="AY60" s="827">
        <f>+$B$5</f>
        <v>200</v>
      </c>
      <c r="AZ60" s="19">
        <f>'Générateur P.Durable 30ans'!$C5</f>
        <v>5</v>
      </c>
      <c r="BA60" s="345">
        <f>'Générateur P.Durable 30ans'!$D30</f>
        <v>9.8364713543321027</v>
      </c>
      <c r="BC60" s="345"/>
      <c r="BD60" s="19" t="s">
        <v>287</v>
      </c>
      <c r="BE60" s="827">
        <f>+$B$5</f>
        <v>200</v>
      </c>
      <c r="BF60" s="19">
        <f>'Générateur P.Durable 30ans'!$C5</f>
        <v>5</v>
      </c>
      <c r="BG60" s="345">
        <f>'Générateur P.Durable 30ans'!$D31</f>
        <v>10.395964119202654</v>
      </c>
      <c r="BI60" s="345"/>
      <c r="BJ60" s="19" t="s">
        <v>287</v>
      </c>
      <c r="BK60" s="827">
        <f>+$B$5</f>
        <v>200</v>
      </c>
      <c r="BL60" s="19">
        <f>'Générateur P.Durable 30ans'!$C5</f>
        <v>5</v>
      </c>
      <c r="BM60" s="345">
        <f>'Générateur P.Durable 30ans'!$D32</f>
        <v>10.82154265243217</v>
      </c>
      <c r="BO60" s="345"/>
      <c r="BP60" s="19" t="s">
        <v>287</v>
      </c>
      <c r="BQ60" s="827">
        <f>+$B$5</f>
        <v>200</v>
      </c>
      <c r="BR60" s="19">
        <f>'Générateur P.Durable 30ans'!$C5</f>
        <v>5</v>
      </c>
      <c r="BS60" s="345">
        <f>'Générateur P.Durable 30ans'!$D33</f>
        <v>11.140189185144955</v>
      </c>
      <c r="BU60" s="345"/>
      <c r="BV60" s="19" t="s">
        <v>287</v>
      </c>
      <c r="BW60" s="827">
        <f>+$B$5</f>
        <v>200</v>
      </c>
      <c r="BX60" s="19">
        <f>'Générateur P.Durable 30ans'!$C5</f>
        <v>5</v>
      </c>
      <c r="BY60" s="345">
        <f>'Générateur P.Durable 30ans'!$D34</f>
        <v>11.375962889971362</v>
      </c>
      <c r="CA60" s="345"/>
      <c r="CB60" s="19" t="s">
        <v>287</v>
      </c>
      <c r="CC60" s="827">
        <f>+$B$5</f>
        <v>200</v>
      </c>
      <c r="CD60" s="19">
        <f>'Générateur P.Durable 30ans'!$C5</f>
        <v>5</v>
      </c>
      <c r="CE60" s="345">
        <f>'Générateur P.Durable 30ans'!$D35</f>
        <v>11.548892768436126</v>
      </c>
      <c r="CG60" s="345"/>
      <c r="CH60" s="19" t="s">
        <v>287</v>
      </c>
      <c r="CI60" s="827">
        <f>+$B$5</f>
        <v>200</v>
      </c>
      <c r="CJ60" s="19">
        <f>'Générateur P.Durable 30ans'!$C5</f>
        <v>5</v>
      </c>
      <c r="CK60" s="345">
        <f>'Générateur P.Durable 30ans'!$D36</f>
        <v>11.674914622941415</v>
      </c>
      <c r="CM60" s="345"/>
      <c r="CN60" s="19" t="s">
        <v>287</v>
      </c>
      <c r="CO60" s="827">
        <f>+$B$5</f>
        <v>200</v>
      </c>
      <c r="CP60" s="19">
        <f>'Générateur P.Durable 30ans'!$C5</f>
        <v>5</v>
      </c>
      <c r="CQ60" s="345">
        <f>'Générateur P.Durable 30ans'!$D37</f>
        <v>11.766321795354873</v>
      </c>
      <c r="CS60" s="345"/>
      <c r="CT60" s="19" t="s">
        <v>287</v>
      </c>
      <c r="CU60" s="827">
        <f>+$B$5</f>
        <v>200</v>
      </c>
      <c r="CV60" s="19">
        <f>'Générateur P.Durable 30ans'!$C5</f>
        <v>5</v>
      </c>
      <c r="CW60" s="345">
        <f>'Générateur P.Durable 30ans'!$D38</f>
        <v>11.832396164868722</v>
      </c>
      <c r="CY60" s="345"/>
      <c r="CZ60" s="19" t="s">
        <v>287</v>
      </c>
      <c r="DA60" s="827">
        <f>+$B$5</f>
        <v>200</v>
      </c>
      <c r="DB60" s="19">
        <f>'Générateur P.Durable 30ans'!$C5</f>
        <v>5</v>
      </c>
      <c r="DC60" s="345">
        <f>'Générateur P.Durable 30ans'!$D39</f>
        <v>11.880040826712301</v>
      </c>
      <c r="DE60" s="345"/>
      <c r="DF60" s="19" t="s">
        <v>287</v>
      </c>
      <c r="DG60" s="827">
        <f>+$B$5</f>
        <v>200</v>
      </c>
      <c r="DH60" s="19">
        <f>'Générateur P.Durable 30ans'!$C5</f>
        <v>5</v>
      </c>
      <c r="DI60" s="345">
        <f>'Générateur P.Durable 30ans'!$D40</f>
        <v>11.914335174514953</v>
      </c>
      <c r="DK60" s="345"/>
      <c r="DL60" s="19" t="s">
        <v>287</v>
      </c>
      <c r="DM60" s="827">
        <f>+$B$5</f>
        <v>200</v>
      </c>
      <c r="DN60" s="19">
        <f>'Générateur P.Durable 30ans'!$C5</f>
        <v>5</v>
      </c>
      <c r="DO60" s="345">
        <f>'Générateur P.Durable 30ans'!$D41</f>
        <v>11.938988434957084</v>
      </c>
      <c r="DQ60" s="345"/>
      <c r="DR60" s="19" t="s">
        <v>287</v>
      </c>
      <c r="DS60" s="827">
        <f>+$B$5</f>
        <v>200</v>
      </c>
      <c r="DT60" s="19">
        <f>'Générateur P.Durable 30ans'!$C5</f>
        <v>5</v>
      </c>
      <c r="DU60" s="345">
        <f>'Générateur P.Durable 30ans'!$D42</f>
        <v>11.956694663549376</v>
      </c>
      <c r="DW60" s="345"/>
      <c r="DX60" s="19" t="s">
        <v>287</v>
      </c>
      <c r="DY60" s="827">
        <f>+$B$5</f>
        <v>200</v>
      </c>
      <c r="DZ60" s="19">
        <f>'Générateur P.Durable 30ans'!$C5</f>
        <v>5</v>
      </c>
      <c r="EA60" s="345">
        <f>'Générateur P.Durable 30ans'!$D43</f>
        <v>11.969403048672717</v>
      </c>
      <c r="EC60" s="345"/>
      <c r="ED60" s="19" t="s">
        <v>287</v>
      </c>
      <c r="EE60" s="827">
        <f>+$B$5</f>
        <v>200</v>
      </c>
      <c r="EF60" s="19">
        <f>'Générateur P.Durable 30ans'!$C5</f>
        <v>5</v>
      </c>
      <c r="EG60" s="345">
        <f>'Générateur P.Durable 30ans'!$D44</f>
        <v>11.978519973421699</v>
      </c>
      <c r="EI60" s="345"/>
      <c r="EJ60" s="19" t="s">
        <v>287</v>
      </c>
      <c r="EK60" s="827">
        <f>+$B$5</f>
        <v>200</v>
      </c>
      <c r="EL60" s="19">
        <f>'Générateur P.Durable 30ans'!$C5</f>
        <v>5</v>
      </c>
      <c r="EM60" s="345">
        <f>'Générateur P.Durable 30ans'!$D45</f>
        <v>11.985058175898162</v>
      </c>
      <c r="EO60" s="345"/>
      <c r="EP60" s="19" t="s">
        <v>287</v>
      </c>
      <c r="EQ60" s="827">
        <f>+$B$5</f>
        <v>200</v>
      </c>
      <c r="ER60" s="19">
        <f>'Générateur P.Durable 30ans'!$C5</f>
        <v>5</v>
      </c>
      <c r="ES60" s="345">
        <f>'Générateur P.Durable 30ans'!$D46</f>
        <v>11.989745901833819</v>
      </c>
      <c r="EU60" s="345"/>
      <c r="EV60" s="19" t="s">
        <v>287</v>
      </c>
      <c r="EW60" s="827">
        <f>+$B$5</f>
        <v>200</v>
      </c>
      <c r="EX60" s="19">
        <f>'Générateur P.Durable 30ans'!$C5</f>
        <v>5</v>
      </c>
      <c r="EY60" s="345">
        <f>'Générateur P.Durable 30ans'!$D47</f>
        <v>11.993106293910342</v>
      </c>
      <c r="FA60" s="345"/>
      <c r="FB60" s="19" t="s">
        <v>287</v>
      </c>
      <c r="FC60" s="827">
        <f>+$B$5</f>
        <v>200</v>
      </c>
      <c r="FD60" s="19">
        <f>'Générateur P.Durable 30ans'!$C5</f>
        <v>5</v>
      </c>
      <c r="FE60" s="345">
        <f>'Générateur P.Durable 30ans'!$D48</f>
        <v>11.995514885310868</v>
      </c>
      <c r="FG60" s="345"/>
      <c r="FH60" s="19" t="s">
        <v>287</v>
      </c>
      <c r="FI60" s="827">
        <f>+$B$5</f>
        <v>200</v>
      </c>
      <c r="FJ60" s="19">
        <f>'Générateur P.Durable 30ans'!$C5</f>
        <v>5</v>
      </c>
      <c r="FK60" s="345">
        <f>'Générateur P.Durable 30ans'!$D49</f>
        <v>11.997241109524513</v>
      </c>
      <c r="FM60" s="345"/>
      <c r="FN60" s="19" t="s">
        <v>287</v>
      </c>
      <c r="FO60" s="827">
        <f>+$B$5</f>
        <v>200</v>
      </c>
      <c r="FP60" s="19">
        <f>'Générateur P.Durable 30ans'!$C5</f>
        <v>5</v>
      </c>
      <c r="FQ60" s="345">
        <f>'Générateur P.Durable 30ans'!$D50</f>
        <v>11.99847820508651</v>
      </c>
      <c r="FS60" s="345"/>
      <c r="FT60" s="19" t="s">
        <v>287</v>
      </c>
      <c r="FU60" s="827">
        <f>+$B$5</f>
        <v>200</v>
      </c>
      <c r="FV60" s="19">
        <f>'Générateur P.Durable 30ans'!$C5</f>
        <v>5</v>
      </c>
      <c r="FW60" s="345">
        <f>'Générateur P.Durable 30ans'!$D51</f>
        <v>11.999364726453182</v>
      </c>
      <c r="FY60" s="345"/>
    </row>
    <row r="61" spans="1:181" x14ac:dyDescent="0.3">
      <c r="A61" s="19"/>
      <c r="B61" s="827" t="s">
        <v>288</v>
      </c>
      <c r="C61" s="827">
        <f>+$B$6</f>
        <v>200</v>
      </c>
      <c r="D61" s="827">
        <f>'Générateur P.Durable 30ans'!$C6</f>
        <v>5</v>
      </c>
      <c r="E61" s="834">
        <f>'Générateur P.Durable 30ans'!$F22</f>
        <v>0</v>
      </c>
      <c r="G61" s="345"/>
      <c r="H61" s="19" t="s">
        <v>288</v>
      </c>
      <c r="I61" s="827">
        <f>+$B$6</f>
        <v>200</v>
      </c>
      <c r="J61" s="19">
        <f>'Générateur P.Durable 30ans'!$C6</f>
        <v>5</v>
      </c>
      <c r="K61" s="345">
        <f>'Générateur P.Durable 30ans'!$F23</f>
        <v>1.4201293527498167</v>
      </c>
      <c r="M61" s="345"/>
      <c r="N61" s="19" t="s">
        <v>288</v>
      </c>
      <c r="O61" s="827">
        <f>+$B$6</f>
        <v>200</v>
      </c>
      <c r="P61" s="19">
        <f>'Générateur P.Durable 30ans'!$C6</f>
        <v>5</v>
      </c>
      <c r="Q61" s="345">
        <f>'Générateur P.Durable 30ans'!$F24</f>
        <v>2.9198880108684402</v>
      </c>
      <c r="S61" s="345"/>
      <c r="T61" s="19" t="s">
        <v>288</v>
      </c>
      <c r="U61" s="827">
        <f>+$B$6</f>
        <v>200</v>
      </c>
      <c r="V61" s="19">
        <f>'Générateur P.Durable 30ans'!$C6</f>
        <v>5</v>
      </c>
      <c r="W61" s="345">
        <f>'Générateur P.Durable 30ans'!$F25</f>
        <v>4.4196466689870642</v>
      </c>
      <c r="Y61" s="345"/>
      <c r="Z61" s="19" t="s">
        <v>288</v>
      </c>
      <c r="AA61" s="827">
        <f>+$B$6</f>
        <v>200</v>
      </c>
      <c r="AB61" s="19">
        <f>'Générateur P.Durable 30ans'!$C6</f>
        <v>5</v>
      </c>
      <c r="AC61" s="345">
        <f>'Générateur P.Durable 30ans'!$F26</f>
        <v>5.8397760217368795</v>
      </c>
      <c r="AE61" s="345"/>
      <c r="AF61" s="19" t="s">
        <v>288</v>
      </c>
      <c r="AG61" s="827">
        <f>+$B$6</f>
        <v>200</v>
      </c>
      <c r="AH61" s="19">
        <f>'Générateur P.Durable 30ans'!$C6</f>
        <v>5</v>
      </c>
      <c r="AI61" s="345">
        <f>'Générateur P.Durable 30ans'!$F27</f>
        <v>7.1167057091636581</v>
      </c>
      <c r="AK61" s="345"/>
      <c r="AL61" s="19" t="s">
        <v>288</v>
      </c>
      <c r="AM61" s="827">
        <f>+$B$6</f>
        <v>200</v>
      </c>
      <c r="AN61" s="19">
        <f>'Générateur P.Durable 30ans'!$C6</f>
        <v>5</v>
      </c>
      <c r="AO61" s="345">
        <f>'Générateur P.Durable 30ans'!$F28</f>
        <v>8.2125583670235507</v>
      </c>
      <c r="AQ61" s="345"/>
      <c r="AR61" s="19" t="s">
        <v>288</v>
      </c>
      <c r="AS61" s="827">
        <f>+$B$6</f>
        <v>200</v>
      </c>
      <c r="AT61" s="19">
        <f>'Générateur P.Durable 30ans'!$C6</f>
        <v>5</v>
      </c>
      <c r="AU61" s="345">
        <f>'Générateur P.Durable 30ans'!$F29</f>
        <v>9.115997181796887</v>
      </c>
      <c r="AW61" s="345"/>
      <c r="AX61" s="19" t="s">
        <v>288</v>
      </c>
      <c r="AY61" s="827">
        <f>+$B$6</f>
        <v>200</v>
      </c>
      <c r="AZ61" s="19">
        <f>'Générateur P.Durable 30ans'!$C6</f>
        <v>5</v>
      </c>
      <c r="BA61" s="345">
        <f>'Générateur P.Durable 30ans'!$F30</f>
        <v>9.8364713543321027</v>
      </c>
      <c r="BC61" s="345"/>
      <c r="BD61" s="19" t="s">
        <v>288</v>
      </c>
      <c r="BE61" s="827">
        <f>+$B$6</f>
        <v>200</v>
      </c>
      <c r="BF61" s="19">
        <f>'Générateur P.Durable 30ans'!$C6</f>
        <v>5</v>
      </c>
      <c r="BG61" s="345">
        <f>'Générateur P.Durable 30ans'!$F31</f>
        <v>10.395964119202654</v>
      </c>
      <c r="BI61" s="345"/>
      <c r="BJ61" s="19" t="s">
        <v>288</v>
      </c>
      <c r="BK61" s="827">
        <f>+$B$6</f>
        <v>200</v>
      </c>
      <c r="BL61" s="19">
        <f>'Générateur P.Durable 30ans'!$C6</f>
        <v>5</v>
      </c>
      <c r="BM61" s="345">
        <f>'Générateur P.Durable 30ans'!$F32</f>
        <v>10.82154265243217</v>
      </c>
      <c r="BO61" s="345"/>
      <c r="BP61" s="19" t="s">
        <v>288</v>
      </c>
      <c r="BQ61" s="827">
        <f>+$B$6</f>
        <v>200</v>
      </c>
      <c r="BR61" s="19">
        <f>'Générateur P.Durable 30ans'!$C6</f>
        <v>5</v>
      </c>
      <c r="BS61" s="345">
        <f>'Générateur P.Durable 30ans'!$F33</f>
        <v>11.140189185144955</v>
      </c>
      <c r="BU61" s="345"/>
      <c r="BV61" s="19" t="s">
        <v>288</v>
      </c>
      <c r="BW61" s="827">
        <f>+$B$6</f>
        <v>200</v>
      </c>
      <c r="BX61" s="19">
        <f>'Générateur P.Durable 30ans'!$C6</f>
        <v>5</v>
      </c>
      <c r="BY61" s="345">
        <f>'Générateur P.Durable 30ans'!$F34</f>
        <v>11.375962889971362</v>
      </c>
      <c r="CA61" s="345"/>
      <c r="CB61" s="19" t="s">
        <v>288</v>
      </c>
      <c r="CC61" s="827">
        <f>+$B$6</f>
        <v>200</v>
      </c>
      <c r="CD61" s="19">
        <f>'Générateur P.Durable 30ans'!$C6</f>
        <v>5</v>
      </c>
      <c r="CE61" s="345">
        <f>'Générateur P.Durable 30ans'!$F35</f>
        <v>11.548892768436126</v>
      </c>
      <c r="CG61" s="345"/>
      <c r="CH61" s="19" t="s">
        <v>288</v>
      </c>
      <c r="CI61" s="827">
        <f>+$B$6</f>
        <v>200</v>
      </c>
      <c r="CJ61" s="19">
        <f>'Générateur P.Durable 30ans'!$C6</f>
        <v>5</v>
      </c>
      <c r="CK61" s="345">
        <f>'Générateur P.Durable 30ans'!$F36</f>
        <v>11.674914622941415</v>
      </c>
      <c r="CM61" s="345"/>
      <c r="CN61" s="19" t="s">
        <v>288</v>
      </c>
      <c r="CO61" s="827">
        <f>+$B$6</f>
        <v>200</v>
      </c>
      <c r="CP61" s="19">
        <f>'Générateur P.Durable 30ans'!$C6</f>
        <v>5</v>
      </c>
      <c r="CQ61" s="345">
        <f>'Générateur P.Durable 30ans'!$F37</f>
        <v>11.766321795354873</v>
      </c>
      <c r="CS61" s="345"/>
      <c r="CT61" s="19" t="s">
        <v>288</v>
      </c>
      <c r="CU61" s="827">
        <f>+$B$6</f>
        <v>200</v>
      </c>
      <c r="CV61" s="19">
        <f>'Générateur P.Durable 30ans'!$C6</f>
        <v>5</v>
      </c>
      <c r="CW61" s="345">
        <f>'Générateur P.Durable 30ans'!$F38</f>
        <v>11.832396164868722</v>
      </c>
      <c r="CY61" s="345"/>
      <c r="CZ61" s="19" t="s">
        <v>288</v>
      </c>
      <c r="DA61" s="827">
        <f>+$B$6</f>
        <v>200</v>
      </c>
      <c r="DB61" s="19">
        <f>'Générateur P.Durable 30ans'!$C6</f>
        <v>5</v>
      </c>
      <c r="DC61" s="345">
        <f>'Générateur P.Durable 30ans'!$F39</f>
        <v>11.880040826712301</v>
      </c>
      <c r="DE61" s="345"/>
      <c r="DF61" s="19" t="s">
        <v>288</v>
      </c>
      <c r="DG61" s="827">
        <f>+$B$6</f>
        <v>200</v>
      </c>
      <c r="DH61" s="19">
        <f>'Générateur P.Durable 30ans'!$C6</f>
        <v>5</v>
      </c>
      <c r="DI61" s="345">
        <f>'Générateur P.Durable 30ans'!$F40</f>
        <v>11.914335174514953</v>
      </c>
      <c r="DK61" s="345"/>
      <c r="DL61" s="19" t="s">
        <v>288</v>
      </c>
      <c r="DM61" s="827">
        <f>+$B$6</f>
        <v>200</v>
      </c>
      <c r="DN61" s="19">
        <f>'Générateur P.Durable 30ans'!$C6</f>
        <v>5</v>
      </c>
      <c r="DO61" s="345">
        <f>'Générateur P.Durable 30ans'!$F41</f>
        <v>11.938988434957084</v>
      </c>
      <c r="DQ61" s="345"/>
      <c r="DR61" s="19" t="s">
        <v>288</v>
      </c>
      <c r="DS61" s="827">
        <f>+$B$6</f>
        <v>200</v>
      </c>
      <c r="DT61" s="19">
        <f>'Générateur P.Durable 30ans'!$C6</f>
        <v>5</v>
      </c>
      <c r="DU61" s="345">
        <f>'Générateur P.Durable 30ans'!$F42</f>
        <v>11.956694663549376</v>
      </c>
      <c r="DW61" s="345"/>
      <c r="DX61" s="19" t="s">
        <v>288</v>
      </c>
      <c r="DY61" s="827">
        <f>+$B$6</f>
        <v>200</v>
      </c>
      <c r="DZ61" s="19">
        <f>'Générateur P.Durable 30ans'!$C6</f>
        <v>5</v>
      </c>
      <c r="EA61" s="345">
        <f>'Générateur P.Durable 30ans'!$F43</f>
        <v>11.969403048672717</v>
      </c>
      <c r="EC61" s="345"/>
      <c r="ED61" s="19" t="s">
        <v>288</v>
      </c>
      <c r="EE61" s="827">
        <f>+$B$6</f>
        <v>200</v>
      </c>
      <c r="EF61" s="19">
        <f>'Générateur P.Durable 30ans'!$C6</f>
        <v>5</v>
      </c>
      <c r="EG61" s="345">
        <f>'Générateur P.Durable 30ans'!$F44</f>
        <v>11.978519973421699</v>
      </c>
      <c r="EI61" s="345"/>
      <c r="EJ61" s="19" t="s">
        <v>288</v>
      </c>
      <c r="EK61" s="827">
        <f>+$B$6</f>
        <v>200</v>
      </c>
      <c r="EL61" s="19">
        <f>'Générateur P.Durable 30ans'!$C6</f>
        <v>5</v>
      </c>
      <c r="EM61" s="345">
        <f>'Générateur P.Durable 30ans'!$F45</f>
        <v>11.985058175898162</v>
      </c>
      <c r="EO61" s="345"/>
      <c r="EP61" s="19" t="s">
        <v>288</v>
      </c>
      <c r="EQ61" s="827">
        <f>+$B$6</f>
        <v>200</v>
      </c>
      <c r="ER61" s="19">
        <f>'Générateur P.Durable 30ans'!$C6</f>
        <v>5</v>
      </c>
      <c r="ES61" s="345">
        <f>'Générateur P.Durable 30ans'!$F46</f>
        <v>11.989745901833819</v>
      </c>
      <c r="EU61" s="345"/>
      <c r="EV61" s="19" t="s">
        <v>288</v>
      </c>
      <c r="EW61" s="827">
        <f>+$B$6</f>
        <v>200</v>
      </c>
      <c r="EX61" s="19">
        <f>'Générateur P.Durable 30ans'!$C6</f>
        <v>5</v>
      </c>
      <c r="EY61" s="345">
        <f>'Générateur P.Durable 30ans'!$F47</f>
        <v>11.993106293910342</v>
      </c>
      <c r="FA61" s="345"/>
      <c r="FB61" s="19" t="s">
        <v>288</v>
      </c>
      <c r="FC61" s="827">
        <f>+$B$6</f>
        <v>200</v>
      </c>
      <c r="FD61" s="19">
        <f>'Générateur P.Durable 30ans'!$C6</f>
        <v>5</v>
      </c>
      <c r="FE61" s="345">
        <f>'Générateur P.Durable 30ans'!$F48</f>
        <v>11.995514885310868</v>
      </c>
      <c r="FG61" s="345"/>
      <c r="FH61" s="19" t="s">
        <v>288</v>
      </c>
      <c r="FI61" s="827">
        <f>+$B$6</f>
        <v>200</v>
      </c>
      <c r="FJ61" s="19">
        <f>'Générateur P.Durable 30ans'!$C6</f>
        <v>5</v>
      </c>
      <c r="FK61" s="345">
        <f>'Générateur P.Durable 30ans'!$F49</f>
        <v>11.997241109524513</v>
      </c>
      <c r="FM61" s="345"/>
      <c r="FN61" s="19" t="s">
        <v>288</v>
      </c>
      <c r="FO61" s="827">
        <f>+$B$6</f>
        <v>200</v>
      </c>
      <c r="FP61" s="19">
        <f>'Générateur P.Durable 30ans'!$C6</f>
        <v>5</v>
      </c>
      <c r="FQ61" s="345">
        <f>'Générateur P.Durable 30ans'!$F50</f>
        <v>11.99847820508651</v>
      </c>
      <c r="FS61" s="345"/>
      <c r="FT61" s="19" t="s">
        <v>288</v>
      </c>
      <c r="FU61" s="827">
        <f>+$B$6</f>
        <v>200</v>
      </c>
      <c r="FV61" s="19">
        <f>'Générateur P.Durable 30ans'!$C6</f>
        <v>5</v>
      </c>
      <c r="FW61" s="345">
        <f>'Générateur P.Durable 30ans'!$F51</f>
        <v>11.999364726453182</v>
      </c>
      <c r="FY61" s="345"/>
    </row>
    <row r="62" spans="1:181" x14ac:dyDescent="0.3">
      <c r="A62" s="19"/>
      <c r="B62" s="827" t="s">
        <v>290</v>
      </c>
      <c r="C62" s="827">
        <f>+$B$7</f>
        <v>200</v>
      </c>
      <c r="D62" s="827">
        <f>'Générateur P.Durable 30ans'!$C7</f>
        <v>5</v>
      </c>
      <c r="E62" s="834">
        <f>'Générateur P.Durable 30ans'!$G22</f>
        <v>0</v>
      </c>
      <c r="G62" s="345"/>
      <c r="H62" s="827" t="s">
        <v>290</v>
      </c>
      <c r="I62" s="827">
        <f>+$B$7</f>
        <v>200</v>
      </c>
      <c r="J62" s="827">
        <f>'Générateur P.Durable 30ans'!$C7</f>
        <v>5</v>
      </c>
      <c r="K62" s="834">
        <f>'Générateur P.Durable 30ans'!$G23</f>
        <v>1.4201293527498167</v>
      </c>
      <c r="M62" s="345"/>
      <c r="N62" s="827" t="s">
        <v>290</v>
      </c>
      <c r="O62" s="827">
        <f>+$B$7</f>
        <v>200</v>
      </c>
      <c r="P62" s="827">
        <f>'Générateur P.Durable 30ans'!$C7</f>
        <v>5</v>
      </c>
      <c r="Q62" s="834">
        <f>'Générateur P.Durable 30ans'!$G24</f>
        <v>2.9198880108684402</v>
      </c>
      <c r="S62" s="345"/>
      <c r="T62" s="827" t="s">
        <v>290</v>
      </c>
      <c r="U62" s="827">
        <f>+$B$7</f>
        <v>200</v>
      </c>
      <c r="V62" s="827">
        <f>'Générateur P.Durable 30ans'!$C7</f>
        <v>5</v>
      </c>
      <c r="W62" s="834">
        <f>'Générateur P.Durable 30ans'!$G25</f>
        <v>4.4196466689870642</v>
      </c>
      <c r="Y62" s="345"/>
      <c r="Z62" s="827" t="s">
        <v>290</v>
      </c>
      <c r="AA62" s="827">
        <f>+$B$7</f>
        <v>200</v>
      </c>
      <c r="AB62" s="827">
        <f>'Générateur P.Durable 30ans'!$C7</f>
        <v>5</v>
      </c>
      <c r="AC62" s="834">
        <f>'Générateur P.Durable 30ans'!$G26</f>
        <v>5.8397760217368795</v>
      </c>
      <c r="AE62" s="345"/>
      <c r="AF62" s="827" t="s">
        <v>290</v>
      </c>
      <c r="AG62" s="827">
        <f>+$B$7</f>
        <v>200</v>
      </c>
      <c r="AH62" s="827">
        <f>'Générateur P.Durable 30ans'!$C7</f>
        <v>5</v>
      </c>
      <c r="AI62" s="834">
        <f>'Générateur P.Durable 30ans'!$G27</f>
        <v>7.1167057091636581</v>
      </c>
      <c r="AK62" s="345"/>
      <c r="AL62" s="827" t="s">
        <v>290</v>
      </c>
      <c r="AM62" s="827">
        <f>+$B$7</f>
        <v>200</v>
      </c>
      <c r="AN62" s="827">
        <f>'Générateur P.Durable 30ans'!$C7</f>
        <v>5</v>
      </c>
      <c r="AO62" s="834">
        <f>'Générateur P.Durable 30ans'!$G28</f>
        <v>8.2125583670235507</v>
      </c>
      <c r="AQ62" s="345"/>
      <c r="AR62" s="827" t="s">
        <v>290</v>
      </c>
      <c r="AS62" s="827">
        <f>+$B$7</f>
        <v>200</v>
      </c>
      <c r="AT62" s="827">
        <f>'Générateur P.Durable 30ans'!$C7</f>
        <v>5</v>
      </c>
      <c r="AU62" s="834">
        <f>'Générateur P.Durable 30ans'!$G29</f>
        <v>9.115997181796887</v>
      </c>
      <c r="AW62" s="345"/>
      <c r="AX62" s="827" t="s">
        <v>290</v>
      </c>
      <c r="AY62" s="827">
        <f>+$B$7</f>
        <v>200</v>
      </c>
      <c r="AZ62" s="827">
        <f>'Générateur P.Durable 30ans'!$C7</f>
        <v>5</v>
      </c>
      <c r="BA62" s="834">
        <f>'Générateur P.Durable 30ans'!$G30</f>
        <v>9.8364713543321027</v>
      </c>
      <c r="BC62" s="345"/>
      <c r="BD62" s="827" t="s">
        <v>290</v>
      </c>
      <c r="BE62" s="827">
        <f>+$B$7</f>
        <v>200</v>
      </c>
      <c r="BF62" s="827">
        <f>'Générateur P.Durable 30ans'!$C7</f>
        <v>5</v>
      </c>
      <c r="BG62" s="834">
        <f>'Générateur P.Durable 30ans'!$G31</f>
        <v>10.395964119202654</v>
      </c>
      <c r="BI62" s="345"/>
      <c r="BJ62" s="827" t="s">
        <v>290</v>
      </c>
      <c r="BK62" s="827">
        <f>+$B$7</f>
        <v>200</v>
      </c>
      <c r="BL62" s="827">
        <f>'Générateur P.Durable 30ans'!$C7</f>
        <v>5</v>
      </c>
      <c r="BM62" s="834">
        <f>'Générateur P.Durable 30ans'!$G32</f>
        <v>10.82154265243217</v>
      </c>
      <c r="BO62" s="345"/>
      <c r="BP62" s="827" t="s">
        <v>290</v>
      </c>
      <c r="BQ62" s="827">
        <f>+$B$7</f>
        <v>200</v>
      </c>
      <c r="BR62" s="827">
        <f>'Générateur P.Durable 30ans'!$C7</f>
        <v>5</v>
      </c>
      <c r="BS62" s="834">
        <f>'Générateur P.Durable 30ans'!$G33</f>
        <v>11.140189185144955</v>
      </c>
      <c r="BU62" s="345"/>
      <c r="BV62" s="827" t="s">
        <v>290</v>
      </c>
      <c r="BW62" s="827">
        <f>+$B$7</f>
        <v>200</v>
      </c>
      <c r="BX62" s="827">
        <f>'Générateur P.Durable 30ans'!$C7</f>
        <v>5</v>
      </c>
      <c r="BY62" s="834">
        <f>'Générateur P.Durable 30ans'!$G34</f>
        <v>11.375962889971362</v>
      </c>
      <c r="CA62" s="345"/>
      <c r="CB62" s="827" t="s">
        <v>290</v>
      </c>
      <c r="CC62" s="827">
        <f>+$B$7</f>
        <v>200</v>
      </c>
      <c r="CD62" s="827">
        <f>'Générateur P.Durable 30ans'!$C7</f>
        <v>5</v>
      </c>
      <c r="CE62" s="834">
        <f>'Générateur P.Durable 30ans'!$G35</f>
        <v>11.548892768436126</v>
      </c>
      <c r="CG62" s="345"/>
      <c r="CH62" s="827" t="s">
        <v>290</v>
      </c>
      <c r="CI62" s="827">
        <f>+$B$7</f>
        <v>200</v>
      </c>
      <c r="CJ62" s="827">
        <f>'Générateur P.Durable 30ans'!$C7</f>
        <v>5</v>
      </c>
      <c r="CK62" s="834">
        <f>'Générateur P.Durable 30ans'!$G36</f>
        <v>11.674914622941415</v>
      </c>
      <c r="CM62" s="345"/>
      <c r="CN62" s="827" t="s">
        <v>290</v>
      </c>
      <c r="CO62" s="827">
        <f>+$B$7</f>
        <v>200</v>
      </c>
      <c r="CP62" s="827">
        <f>'Générateur P.Durable 30ans'!$C7</f>
        <v>5</v>
      </c>
      <c r="CQ62" s="834">
        <f>'Générateur P.Durable 30ans'!$G37</f>
        <v>11.766321795354873</v>
      </c>
      <c r="CS62" s="345"/>
      <c r="CT62" s="827" t="s">
        <v>290</v>
      </c>
      <c r="CU62" s="827">
        <f>+$B$7</f>
        <v>200</v>
      </c>
      <c r="CV62" s="827">
        <f>'Générateur P.Durable 30ans'!$C7</f>
        <v>5</v>
      </c>
      <c r="CW62" s="834">
        <f>'Générateur P.Durable 30ans'!$G38</f>
        <v>11.832396164868722</v>
      </c>
      <c r="CY62" s="345"/>
      <c r="CZ62" s="827" t="s">
        <v>290</v>
      </c>
      <c r="DA62" s="827">
        <f>+$B$7</f>
        <v>200</v>
      </c>
      <c r="DB62" s="827">
        <f>'Générateur P.Durable 30ans'!$C7</f>
        <v>5</v>
      </c>
      <c r="DC62" s="834">
        <f>'Générateur P.Durable 30ans'!$G39</f>
        <v>11.880040826712301</v>
      </c>
      <c r="DE62" s="345"/>
      <c r="DF62" s="827" t="s">
        <v>290</v>
      </c>
      <c r="DG62" s="827">
        <f>+$B$7</f>
        <v>200</v>
      </c>
      <c r="DH62" s="827">
        <f>'Générateur P.Durable 30ans'!$C7</f>
        <v>5</v>
      </c>
      <c r="DI62" s="834">
        <f>'Générateur P.Durable 30ans'!$G40</f>
        <v>11.914335174514953</v>
      </c>
      <c r="DK62" s="345"/>
      <c r="DL62" s="827" t="s">
        <v>290</v>
      </c>
      <c r="DM62" s="827">
        <f>+$B$7</f>
        <v>200</v>
      </c>
      <c r="DN62" s="827">
        <f>'Générateur P.Durable 30ans'!$C7</f>
        <v>5</v>
      </c>
      <c r="DO62" s="834">
        <f>'Générateur P.Durable 30ans'!$G41</f>
        <v>11.938988434957084</v>
      </c>
      <c r="DQ62" s="345"/>
      <c r="DR62" s="827" t="s">
        <v>290</v>
      </c>
      <c r="DS62" s="827">
        <f>+$B$7</f>
        <v>200</v>
      </c>
      <c r="DT62" s="827">
        <f>'Générateur P.Durable 30ans'!$C7</f>
        <v>5</v>
      </c>
      <c r="DU62" s="834">
        <f>'Générateur P.Durable 30ans'!$G42</f>
        <v>11.956694663549376</v>
      </c>
      <c r="DW62" s="345"/>
      <c r="DX62" s="827" t="s">
        <v>290</v>
      </c>
      <c r="DY62" s="827">
        <f>+$B$7</f>
        <v>200</v>
      </c>
      <c r="DZ62" s="827">
        <f>'Générateur P.Durable 30ans'!$C7</f>
        <v>5</v>
      </c>
      <c r="EA62" s="834">
        <f>'Générateur P.Durable 30ans'!$G43</f>
        <v>11.969403048672717</v>
      </c>
      <c r="EC62" s="345"/>
      <c r="ED62" s="827" t="s">
        <v>290</v>
      </c>
      <c r="EE62" s="827">
        <f>+$B$7</f>
        <v>200</v>
      </c>
      <c r="EF62" s="827">
        <f>'Générateur P.Durable 30ans'!$C7</f>
        <v>5</v>
      </c>
      <c r="EG62" s="834">
        <f>'Générateur P.Durable 30ans'!$G44</f>
        <v>11.978519973421699</v>
      </c>
      <c r="EI62" s="345"/>
      <c r="EJ62" s="827" t="s">
        <v>290</v>
      </c>
      <c r="EK62" s="827">
        <f>+$B$7</f>
        <v>200</v>
      </c>
      <c r="EL62" s="827">
        <f>'Générateur P.Durable 30ans'!$C7</f>
        <v>5</v>
      </c>
      <c r="EM62" s="834">
        <f>'Générateur P.Durable 30ans'!$G45</f>
        <v>11.985058175898162</v>
      </c>
      <c r="EO62" s="345"/>
      <c r="EP62" s="827" t="s">
        <v>290</v>
      </c>
      <c r="EQ62" s="827">
        <f>+$B$7</f>
        <v>200</v>
      </c>
      <c r="ER62" s="827">
        <f>'Générateur P.Durable 30ans'!$C7</f>
        <v>5</v>
      </c>
      <c r="ES62" s="834">
        <f>'Générateur P.Durable 30ans'!$G46</f>
        <v>11.989745901833819</v>
      </c>
      <c r="EU62" s="345"/>
      <c r="EV62" s="827" t="s">
        <v>290</v>
      </c>
      <c r="EW62" s="827">
        <f>+$B$7</f>
        <v>200</v>
      </c>
      <c r="EX62" s="827">
        <f>'Générateur P.Durable 30ans'!$C7</f>
        <v>5</v>
      </c>
      <c r="EY62" s="834">
        <f>'Générateur P.Durable 30ans'!$G47</f>
        <v>11.993106293910342</v>
      </c>
      <c r="FA62" s="345"/>
      <c r="FB62" s="827" t="s">
        <v>290</v>
      </c>
      <c r="FC62" s="827">
        <f>+$B$7</f>
        <v>200</v>
      </c>
      <c r="FD62" s="827">
        <f>'Générateur P.Durable 30ans'!$C7</f>
        <v>5</v>
      </c>
      <c r="FE62" s="834">
        <f>'Générateur P.Durable 30ans'!$G48</f>
        <v>11.995514885310868</v>
      </c>
      <c r="FG62" s="345"/>
      <c r="FH62" s="827" t="s">
        <v>290</v>
      </c>
      <c r="FI62" s="827">
        <f>+$B$7</f>
        <v>200</v>
      </c>
      <c r="FJ62" s="827">
        <f>'Générateur P.Durable 30ans'!$C7</f>
        <v>5</v>
      </c>
      <c r="FK62" s="834">
        <f>'Générateur P.Durable 30ans'!$G49</f>
        <v>11.997241109524513</v>
      </c>
      <c r="FM62" s="345"/>
      <c r="FN62" s="827" t="s">
        <v>290</v>
      </c>
      <c r="FO62" s="827">
        <f>+$B$7</f>
        <v>200</v>
      </c>
      <c r="FP62" s="827">
        <f>'Générateur P.Durable 30ans'!$C7</f>
        <v>5</v>
      </c>
      <c r="FQ62" s="834">
        <f>'Générateur P.Durable 30ans'!$G50</f>
        <v>11.99847820508651</v>
      </c>
      <c r="FS62" s="345"/>
      <c r="FT62" s="827" t="s">
        <v>290</v>
      </c>
      <c r="FU62" s="827">
        <f>+$B$7</f>
        <v>200</v>
      </c>
      <c r="FV62" s="827">
        <f>'Générateur P.Durable 30ans'!$C7</f>
        <v>5</v>
      </c>
      <c r="FW62" s="834">
        <f>'Générateur P.Durable 30ans'!$G51</f>
        <v>11.999364726453182</v>
      </c>
      <c r="FY62" s="345"/>
    </row>
    <row r="63" spans="1:181" ht="15" thickBot="1" x14ac:dyDescent="0.35">
      <c r="A63" s="19"/>
      <c r="B63" s="826" t="s">
        <v>292</v>
      </c>
      <c r="C63" s="826">
        <f>+$B$8</f>
        <v>200</v>
      </c>
      <c r="D63" s="827">
        <f>'Générateur P.Durable 30ans'!$C8</f>
        <v>5</v>
      </c>
      <c r="E63" s="832">
        <f>'Générateur P.Durable 30ans'!$E22</f>
        <v>0</v>
      </c>
      <c r="G63" s="345"/>
      <c r="H63" s="668" t="s">
        <v>292</v>
      </c>
      <c r="I63" s="826">
        <f>+$B$8</f>
        <v>200</v>
      </c>
      <c r="J63" s="19">
        <f>'Générateur P.Durable 30ans'!$C8</f>
        <v>5</v>
      </c>
      <c r="K63" s="630">
        <f>'Générateur P.Durable 30ans'!$E23</f>
        <v>1.4201293527498167</v>
      </c>
      <c r="M63" s="345"/>
      <c r="N63" s="668" t="s">
        <v>292</v>
      </c>
      <c r="O63" s="826">
        <f>+$B$8</f>
        <v>200</v>
      </c>
      <c r="P63" s="19">
        <f>'Générateur P.Durable 30ans'!$C8</f>
        <v>5</v>
      </c>
      <c r="Q63" s="630">
        <f>'Générateur P.Durable 30ans'!$E24</f>
        <v>2.9198880108684402</v>
      </c>
      <c r="S63" s="345"/>
      <c r="T63" s="668" t="s">
        <v>292</v>
      </c>
      <c r="U63" s="826">
        <f>+$B$8</f>
        <v>200</v>
      </c>
      <c r="V63" s="19">
        <f>'Générateur P.Durable 30ans'!$C8</f>
        <v>5</v>
      </c>
      <c r="W63" s="630">
        <f>'Générateur P.Durable 30ans'!$E25</f>
        <v>4.4196466689870642</v>
      </c>
      <c r="Y63" s="345"/>
      <c r="Z63" s="668" t="s">
        <v>292</v>
      </c>
      <c r="AA63" s="826">
        <f>+$B$8</f>
        <v>200</v>
      </c>
      <c r="AB63" s="19">
        <f>'Générateur P.Durable 30ans'!$C8</f>
        <v>5</v>
      </c>
      <c r="AC63" s="630">
        <f>'Générateur P.Durable 30ans'!$E26</f>
        <v>5.8397760217368795</v>
      </c>
      <c r="AE63" s="345"/>
      <c r="AF63" s="668" t="s">
        <v>292</v>
      </c>
      <c r="AG63" s="826">
        <f>+$B$8</f>
        <v>200</v>
      </c>
      <c r="AH63" s="19">
        <f>'Générateur P.Durable 30ans'!$C8</f>
        <v>5</v>
      </c>
      <c r="AI63" s="630">
        <f>'Générateur P.Durable 30ans'!$E27</f>
        <v>7.1167057091636581</v>
      </c>
      <c r="AK63" s="345"/>
      <c r="AL63" s="668" t="s">
        <v>292</v>
      </c>
      <c r="AM63" s="826">
        <f>+$B$8</f>
        <v>200</v>
      </c>
      <c r="AN63" s="19">
        <f>'Générateur P.Durable 30ans'!$C8</f>
        <v>5</v>
      </c>
      <c r="AO63" s="630">
        <f>'Générateur P.Durable 30ans'!$E28</f>
        <v>8.2125583670235507</v>
      </c>
      <c r="AQ63" s="345"/>
      <c r="AR63" s="668" t="s">
        <v>292</v>
      </c>
      <c r="AS63" s="826">
        <f>+$B$8</f>
        <v>200</v>
      </c>
      <c r="AT63" s="19">
        <f>'Générateur P.Durable 30ans'!$C8</f>
        <v>5</v>
      </c>
      <c r="AU63" s="630">
        <f>'Générateur P.Durable 30ans'!$E29</f>
        <v>9.115997181796887</v>
      </c>
      <c r="AW63" s="345"/>
      <c r="AX63" s="668" t="s">
        <v>292</v>
      </c>
      <c r="AY63" s="826">
        <f>+$B$8</f>
        <v>200</v>
      </c>
      <c r="AZ63" s="19">
        <f>'Générateur P.Durable 30ans'!$C8</f>
        <v>5</v>
      </c>
      <c r="BA63" s="630">
        <f>'Générateur P.Durable 30ans'!$E30</f>
        <v>9.8364713543321027</v>
      </c>
      <c r="BC63" s="345"/>
      <c r="BD63" s="668" t="s">
        <v>292</v>
      </c>
      <c r="BE63" s="826">
        <f>+$B$8</f>
        <v>200</v>
      </c>
      <c r="BF63" s="19">
        <f>'Générateur P.Durable 30ans'!$C8</f>
        <v>5</v>
      </c>
      <c r="BG63" s="630">
        <f>'Générateur P.Durable 30ans'!$E31</f>
        <v>10.395964119202654</v>
      </c>
      <c r="BI63" s="345"/>
      <c r="BJ63" s="668" t="s">
        <v>292</v>
      </c>
      <c r="BK63" s="826">
        <f>+$B$8</f>
        <v>200</v>
      </c>
      <c r="BL63" s="19">
        <f>'Générateur P.Durable 30ans'!$C8</f>
        <v>5</v>
      </c>
      <c r="BM63" s="630">
        <f>'Générateur P.Durable 30ans'!$E32</f>
        <v>10.82154265243217</v>
      </c>
      <c r="BO63" s="345"/>
      <c r="BP63" s="668" t="s">
        <v>292</v>
      </c>
      <c r="BQ63" s="826">
        <f>+$B$8</f>
        <v>200</v>
      </c>
      <c r="BR63" s="19">
        <f>'Générateur P.Durable 30ans'!$C8</f>
        <v>5</v>
      </c>
      <c r="BS63" s="630">
        <f>'Générateur P.Durable 30ans'!$E33</f>
        <v>11.140189185144955</v>
      </c>
      <c r="BU63" s="345"/>
      <c r="BV63" s="668" t="s">
        <v>292</v>
      </c>
      <c r="BW63" s="826">
        <f>+$B$8</f>
        <v>200</v>
      </c>
      <c r="BX63" s="19">
        <f>'Générateur P.Durable 30ans'!$C8</f>
        <v>5</v>
      </c>
      <c r="BY63" s="630">
        <f>'Générateur P.Durable 30ans'!$E34</f>
        <v>11.375962889971362</v>
      </c>
      <c r="CA63" s="345"/>
      <c r="CB63" s="668" t="s">
        <v>292</v>
      </c>
      <c r="CC63" s="826">
        <f>+$B$8</f>
        <v>200</v>
      </c>
      <c r="CD63" s="19">
        <f>'Générateur P.Durable 30ans'!$C8</f>
        <v>5</v>
      </c>
      <c r="CE63" s="630">
        <f>'Générateur P.Durable 30ans'!$E35</f>
        <v>11.548892768436126</v>
      </c>
      <c r="CG63" s="345"/>
      <c r="CH63" s="668" t="s">
        <v>292</v>
      </c>
      <c r="CI63" s="826">
        <f>+$B$8</f>
        <v>200</v>
      </c>
      <c r="CJ63" s="19">
        <f>'Générateur P.Durable 30ans'!$C8</f>
        <v>5</v>
      </c>
      <c r="CK63" s="630">
        <f>'Générateur P.Durable 30ans'!$E36</f>
        <v>11.674914622941415</v>
      </c>
      <c r="CM63" s="345"/>
      <c r="CN63" s="668" t="s">
        <v>292</v>
      </c>
      <c r="CO63" s="826">
        <f>+$B$8</f>
        <v>200</v>
      </c>
      <c r="CP63" s="19">
        <f>'Générateur P.Durable 30ans'!$C8</f>
        <v>5</v>
      </c>
      <c r="CQ63" s="630">
        <f>'Générateur P.Durable 30ans'!$E37</f>
        <v>11.766321795354873</v>
      </c>
      <c r="CS63" s="345"/>
      <c r="CT63" s="668" t="s">
        <v>292</v>
      </c>
      <c r="CU63" s="826">
        <f>+$B$8</f>
        <v>200</v>
      </c>
      <c r="CV63" s="19">
        <f>'Générateur P.Durable 30ans'!$C8</f>
        <v>5</v>
      </c>
      <c r="CW63" s="630">
        <f>'Générateur P.Durable 30ans'!$E38</f>
        <v>11.832396164868722</v>
      </c>
      <c r="CY63" s="345"/>
      <c r="CZ63" s="668" t="s">
        <v>292</v>
      </c>
      <c r="DA63" s="826">
        <f>+$B$8</f>
        <v>200</v>
      </c>
      <c r="DB63" s="19">
        <f>'Générateur P.Durable 30ans'!$C8</f>
        <v>5</v>
      </c>
      <c r="DC63" s="630">
        <f>'Générateur P.Durable 30ans'!$E39</f>
        <v>11.880040826712301</v>
      </c>
      <c r="DE63" s="345"/>
      <c r="DF63" s="668" t="s">
        <v>292</v>
      </c>
      <c r="DG63" s="826">
        <f>+$B$8</f>
        <v>200</v>
      </c>
      <c r="DH63" s="19">
        <f>'Générateur P.Durable 30ans'!$C8</f>
        <v>5</v>
      </c>
      <c r="DI63" s="630">
        <f>'Générateur P.Durable 30ans'!$E40</f>
        <v>11.914335174514953</v>
      </c>
      <c r="DK63" s="345"/>
      <c r="DL63" s="668" t="s">
        <v>292</v>
      </c>
      <c r="DM63" s="826">
        <f>+$B$8</f>
        <v>200</v>
      </c>
      <c r="DN63" s="19">
        <f>'Générateur P.Durable 30ans'!$C8</f>
        <v>5</v>
      </c>
      <c r="DO63" s="630">
        <f>'Générateur P.Durable 30ans'!$E41</f>
        <v>11.938988434957084</v>
      </c>
      <c r="DQ63" s="345"/>
      <c r="DR63" s="668" t="s">
        <v>292</v>
      </c>
      <c r="DS63" s="826">
        <f>+$B$8</f>
        <v>200</v>
      </c>
      <c r="DT63" s="19">
        <f>'Générateur P.Durable 30ans'!$C8</f>
        <v>5</v>
      </c>
      <c r="DU63" s="630">
        <f>'Générateur P.Durable 30ans'!$E42</f>
        <v>11.956694663549376</v>
      </c>
      <c r="DW63" s="345"/>
      <c r="DX63" s="668" t="s">
        <v>292</v>
      </c>
      <c r="DY63" s="826">
        <f>+$B$8</f>
        <v>200</v>
      </c>
      <c r="DZ63" s="19">
        <f>'Générateur P.Durable 30ans'!$C8</f>
        <v>5</v>
      </c>
      <c r="EA63" s="630">
        <f>'Générateur P.Durable 30ans'!$E43</f>
        <v>11.969403048672717</v>
      </c>
      <c r="EC63" s="345"/>
      <c r="ED63" s="668" t="s">
        <v>292</v>
      </c>
      <c r="EE63" s="826">
        <f>+$B$8</f>
        <v>200</v>
      </c>
      <c r="EF63" s="19">
        <f>'Générateur P.Durable 30ans'!$C8</f>
        <v>5</v>
      </c>
      <c r="EG63" s="630">
        <f>'Générateur P.Durable 30ans'!$E44</f>
        <v>11.978519973421699</v>
      </c>
      <c r="EI63" s="345"/>
      <c r="EJ63" s="668" t="s">
        <v>292</v>
      </c>
      <c r="EK63" s="826">
        <f>+$B$8</f>
        <v>200</v>
      </c>
      <c r="EL63" s="19">
        <f>'Générateur P.Durable 30ans'!$C8</f>
        <v>5</v>
      </c>
      <c r="EM63" s="630">
        <f>'Générateur P.Durable 30ans'!$E45</f>
        <v>11.985058175898162</v>
      </c>
      <c r="EO63" s="345"/>
      <c r="EP63" s="668" t="s">
        <v>292</v>
      </c>
      <c r="EQ63" s="826">
        <f>+$B$8</f>
        <v>200</v>
      </c>
      <c r="ER63" s="19">
        <f>'Générateur P.Durable 30ans'!$C8</f>
        <v>5</v>
      </c>
      <c r="ES63" s="630">
        <f>'Générateur P.Durable 30ans'!$E46</f>
        <v>11.989745901833819</v>
      </c>
      <c r="EU63" s="345"/>
      <c r="EV63" s="668" t="s">
        <v>292</v>
      </c>
      <c r="EW63" s="826">
        <f>+$B$8</f>
        <v>200</v>
      </c>
      <c r="EX63" s="19">
        <f>'Générateur P.Durable 30ans'!$C8</f>
        <v>5</v>
      </c>
      <c r="EY63" s="630">
        <f>'Générateur P.Durable 30ans'!$E47</f>
        <v>11.993106293910342</v>
      </c>
      <c r="FA63" s="345"/>
      <c r="FB63" s="668" t="s">
        <v>292</v>
      </c>
      <c r="FC63" s="826">
        <f>+$B$8</f>
        <v>200</v>
      </c>
      <c r="FD63" s="19">
        <f>'Générateur P.Durable 30ans'!$C8</f>
        <v>5</v>
      </c>
      <c r="FE63" s="630">
        <f>'Générateur P.Durable 30ans'!$E48</f>
        <v>11.995514885310868</v>
      </c>
      <c r="FG63" s="345"/>
      <c r="FH63" s="668" t="s">
        <v>292</v>
      </c>
      <c r="FI63" s="826">
        <f>+$B$8</f>
        <v>200</v>
      </c>
      <c r="FJ63" s="19">
        <f>'Générateur P.Durable 30ans'!$C8</f>
        <v>5</v>
      </c>
      <c r="FK63" s="630">
        <f>'Générateur P.Durable 30ans'!$E49</f>
        <v>11.997241109524513</v>
      </c>
      <c r="FM63" s="345"/>
      <c r="FN63" s="668" t="s">
        <v>292</v>
      </c>
      <c r="FO63" s="826">
        <f>+$B$8</f>
        <v>200</v>
      </c>
      <c r="FP63" s="19">
        <f>'Générateur P.Durable 30ans'!$C8</f>
        <v>5</v>
      </c>
      <c r="FQ63" s="630">
        <f>'Générateur P.Durable 30ans'!$E50</f>
        <v>11.99847820508651</v>
      </c>
      <c r="FS63" s="345"/>
      <c r="FT63" s="668" t="s">
        <v>292</v>
      </c>
      <c r="FU63" s="826">
        <f>+$B$8</f>
        <v>200</v>
      </c>
      <c r="FV63" s="19">
        <f>'Générateur P.Durable 30ans'!$C8</f>
        <v>5</v>
      </c>
      <c r="FW63" s="630">
        <f>'Générateur P.Durable 30ans'!$E51</f>
        <v>11.999364726453182</v>
      </c>
      <c r="FY63" s="345"/>
    </row>
    <row r="64" spans="1:181" ht="15" thickBot="1" x14ac:dyDescent="0.35">
      <c r="A64" s="19"/>
      <c r="B64" s="847" t="s">
        <v>489</v>
      </c>
      <c r="C64" s="847">
        <f>'Générateur P.Durable 30ans'!$C2-($D63+$D62)</f>
        <v>190</v>
      </c>
      <c r="D64" s="845">
        <f>'Générateur P.Durable 30ans'!$B2-($D61+$D60)</f>
        <v>190</v>
      </c>
      <c r="E64" s="845">
        <f>C64*D64</f>
        <v>36100</v>
      </c>
      <c r="G64" s="345"/>
      <c r="H64" s="847" t="s">
        <v>489</v>
      </c>
      <c r="I64" s="847">
        <f>'Générateur P.Durable 30ans'!$C2-($D63+$D62)</f>
        <v>190</v>
      </c>
      <c r="J64" s="845">
        <f>'Générateur P.Durable 30ans'!$B2-($D61+$D60)</f>
        <v>190</v>
      </c>
      <c r="K64" s="845">
        <f>I64*J64</f>
        <v>36100</v>
      </c>
      <c r="M64" s="345"/>
      <c r="N64" s="10" t="s">
        <v>489</v>
      </c>
      <c r="O64" s="10">
        <f>'Générateur P.Durable 30ans'!$C2-($D63+$D62)</f>
        <v>190</v>
      </c>
      <c r="P64" s="477">
        <f>'Générateur P.Durable 30ans'!$B2-($D61+$D60)</f>
        <v>190</v>
      </c>
      <c r="Q64" s="477">
        <f>O64*P64</f>
        <v>36100</v>
      </c>
      <c r="S64" s="345"/>
      <c r="T64" s="10" t="s">
        <v>489</v>
      </c>
      <c r="U64" s="10">
        <f>'Générateur P.Durable 30ans'!$C2-($D63+$D62)</f>
        <v>190</v>
      </c>
      <c r="V64" s="477">
        <f>'Générateur P.Durable 30ans'!$B2-($D61+$D60)</f>
        <v>190</v>
      </c>
      <c r="W64" s="477">
        <f>U64*V64</f>
        <v>36100</v>
      </c>
      <c r="Y64" s="345"/>
      <c r="Z64" s="10" t="s">
        <v>489</v>
      </c>
      <c r="AA64" s="10">
        <f>'Générateur P.Durable 30ans'!$C2-($D63+$D62)</f>
        <v>190</v>
      </c>
      <c r="AB64" s="477">
        <f>'Générateur P.Durable 30ans'!$B2-($D61+$D60)</f>
        <v>190</v>
      </c>
      <c r="AC64" s="477">
        <f>AA64*AB64</f>
        <v>36100</v>
      </c>
      <c r="AE64" s="345"/>
      <c r="AF64" s="10" t="s">
        <v>489</v>
      </c>
      <c r="AG64" s="10">
        <f>'Générateur P.Durable 30ans'!$C2-($D63+$D62)</f>
        <v>190</v>
      </c>
      <c r="AH64" s="477">
        <f>'Générateur P.Durable 30ans'!$B2-($D61+$D60)</f>
        <v>190</v>
      </c>
      <c r="AI64" s="477">
        <f>AG64*AH64</f>
        <v>36100</v>
      </c>
      <c r="AK64" s="345"/>
      <c r="AL64" s="10" t="s">
        <v>489</v>
      </c>
      <c r="AM64" s="10">
        <f>'Générateur P.Durable 30ans'!$C2-($D63+$D62)</f>
        <v>190</v>
      </c>
      <c r="AN64" s="477">
        <f>'Générateur P.Durable 30ans'!$B2-($D61+$D60)</f>
        <v>190</v>
      </c>
      <c r="AO64" s="477">
        <f>AM64*AN64</f>
        <v>36100</v>
      </c>
      <c r="AQ64" s="345"/>
      <c r="AR64" s="10" t="s">
        <v>489</v>
      </c>
      <c r="AS64" s="10">
        <f>'Générateur P.Durable 30ans'!$C2-($D63+$D62)</f>
        <v>190</v>
      </c>
      <c r="AT64" s="477">
        <f>'Générateur P.Durable 30ans'!$B2-($D61+$D60)</f>
        <v>190</v>
      </c>
      <c r="AU64" s="477">
        <f>AS64*AT64</f>
        <v>36100</v>
      </c>
      <c r="AW64" s="345"/>
      <c r="AX64" s="10" t="s">
        <v>489</v>
      </c>
      <c r="AY64" s="10">
        <f>'Générateur P.Durable 30ans'!$C2-($D63+$D62)</f>
        <v>190</v>
      </c>
      <c r="AZ64" s="477">
        <f>'Générateur P.Durable 30ans'!$B2-($D61+$D60)</f>
        <v>190</v>
      </c>
      <c r="BA64" s="477">
        <f>AY64*AZ64</f>
        <v>36100</v>
      </c>
      <c r="BC64" s="345"/>
      <c r="BD64" s="10" t="s">
        <v>489</v>
      </c>
      <c r="BE64" s="10">
        <f>'Générateur P.Durable 30ans'!$C2-($D63+$D62)</f>
        <v>190</v>
      </c>
      <c r="BF64" s="477">
        <f>'Générateur P.Durable 30ans'!$B2-($D61+$D60)</f>
        <v>190</v>
      </c>
      <c r="BG64" s="477">
        <f>BE64*BF64</f>
        <v>36100</v>
      </c>
      <c r="BI64" s="345"/>
      <c r="BJ64" s="10" t="s">
        <v>489</v>
      </c>
      <c r="BK64" s="10">
        <f>'Générateur P.Durable 30ans'!$C2-($D63+$D62)</f>
        <v>190</v>
      </c>
      <c r="BL64" s="477">
        <f>'Générateur P.Durable 30ans'!$B2-($D61+$D60)</f>
        <v>190</v>
      </c>
      <c r="BM64" s="477">
        <f>BK64*BL64</f>
        <v>36100</v>
      </c>
      <c r="BO64" s="345"/>
      <c r="BP64" s="10" t="s">
        <v>489</v>
      </c>
      <c r="BQ64" s="10">
        <f>'Générateur P.Durable 30ans'!$C2-($D63+$D62)</f>
        <v>190</v>
      </c>
      <c r="BR64" s="477">
        <f>'Générateur P.Durable 30ans'!$B2-($D61+$D60)</f>
        <v>190</v>
      </c>
      <c r="BS64" s="477">
        <f>BQ64*BR64</f>
        <v>36100</v>
      </c>
      <c r="BU64" s="345"/>
      <c r="BV64" s="10" t="s">
        <v>489</v>
      </c>
      <c r="BW64" s="10">
        <f>'Générateur P.Durable 30ans'!$C2-($D63+$D62)</f>
        <v>190</v>
      </c>
      <c r="BX64" s="477">
        <f>'Générateur P.Durable 30ans'!$B2-($D61+$D60)</f>
        <v>190</v>
      </c>
      <c r="BY64" s="477">
        <f>BW64*BX64</f>
        <v>36100</v>
      </c>
      <c r="CA64" s="345"/>
      <c r="CB64" s="10" t="s">
        <v>489</v>
      </c>
      <c r="CC64" s="10">
        <f>'Générateur P.Durable 30ans'!$C2-($D63+$D62)</f>
        <v>190</v>
      </c>
      <c r="CD64" s="477">
        <f>'Générateur P.Durable 30ans'!$B2-($D61+$D60)</f>
        <v>190</v>
      </c>
      <c r="CE64" s="477">
        <f>CC64*CD64</f>
        <v>36100</v>
      </c>
      <c r="CG64" s="345"/>
      <c r="CH64" s="10" t="s">
        <v>489</v>
      </c>
      <c r="CI64" s="10">
        <f>'Générateur P.Durable 30ans'!$C2-($D63+$D62)</f>
        <v>190</v>
      </c>
      <c r="CJ64" s="477">
        <f>'Générateur P.Durable 30ans'!$B2-($D61+$D60)</f>
        <v>190</v>
      </c>
      <c r="CK64" s="477">
        <f>CI64*CJ64</f>
        <v>36100</v>
      </c>
      <c r="CM64" s="345"/>
      <c r="CN64" s="10" t="s">
        <v>489</v>
      </c>
      <c r="CO64" s="10">
        <f>'Générateur P.Durable 30ans'!$C2-($D63+$D62)</f>
        <v>190</v>
      </c>
      <c r="CP64" s="477">
        <f>'Générateur P.Durable 30ans'!$B2-($D61+$D60)</f>
        <v>190</v>
      </c>
      <c r="CQ64" s="477">
        <f>CO64*CP64</f>
        <v>36100</v>
      </c>
      <c r="CS64" s="345"/>
      <c r="CT64" s="10" t="s">
        <v>489</v>
      </c>
      <c r="CU64" s="10">
        <f>'Générateur P.Durable 30ans'!$C2-($D63+$D62)</f>
        <v>190</v>
      </c>
      <c r="CV64" s="477">
        <f>'Générateur P.Durable 30ans'!$B2-($D61+$D60)</f>
        <v>190</v>
      </c>
      <c r="CW64" s="477">
        <f>CU64*CV64</f>
        <v>36100</v>
      </c>
      <c r="CY64" s="345"/>
      <c r="CZ64" s="10" t="s">
        <v>489</v>
      </c>
      <c r="DA64" s="10">
        <f>'Générateur P.Durable 30ans'!$C2-($D63+$D62)</f>
        <v>190</v>
      </c>
      <c r="DB64" s="477">
        <f>'Générateur P.Durable 30ans'!$B2-($D61+$D60)</f>
        <v>190</v>
      </c>
      <c r="DC64" s="477">
        <f>DA64*DB64</f>
        <v>36100</v>
      </c>
      <c r="DE64" s="345"/>
      <c r="DF64" s="10" t="s">
        <v>489</v>
      </c>
      <c r="DG64" s="10">
        <f>'Générateur P.Durable 30ans'!$C2-($D63+$D62)</f>
        <v>190</v>
      </c>
      <c r="DH64" s="477">
        <f>'Générateur P.Durable 30ans'!$B2-($D61+$D60)</f>
        <v>190</v>
      </c>
      <c r="DI64" s="477">
        <f>DG64*DH64</f>
        <v>36100</v>
      </c>
      <c r="DK64" s="345"/>
      <c r="DL64" s="10" t="s">
        <v>489</v>
      </c>
      <c r="DM64" s="10">
        <f>'Générateur P.Durable 30ans'!$C2-($D63+$D62)</f>
        <v>190</v>
      </c>
      <c r="DN64" s="477">
        <f>'Générateur P.Durable 30ans'!$B2-($D61+$D60)</f>
        <v>190</v>
      </c>
      <c r="DO64" s="477">
        <f>DM64*DN64</f>
        <v>36100</v>
      </c>
      <c r="DQ64" s="345"/>
      <c r="DR64" s="10" t="s">
        <v>489</v>
      </c>
      <c r="DS64" s="10">
        <f>'Générateur P.Durable 30ans'!$C2-($D63+$D62)</f>
        <v>190</v>
      </c>
      <c r="DT64" s="477">
        <f>'Générateur P.Durable 30ans'!$B2-($D61+$D60)</f>
        <v>190</v>
      </c>
      <c r="DU64" s="477">
        <f>DS64*DT64</f>
        <v>36100</v>
      </c>
      <c r="DW64" s="345"/>
      <c r="DX64" s="10" t="s">
        <v>489</v>
      </c>
      <c r="DY64" s="10">
        <f>'Générateur P.Durable 30ans'!$C2-($D63+$D62)</f>
        <v>190</v>
      </c>
      <c r="DZ64" s="477">
        <f>'Générateur P.Durable 30ans'!$B2-($D61+$D60)</f>
        <v>190</v>
      </c>
      <c r="EA64" s="477">
        <f>DY64*DZ64</f>
        <v>36100</v>
      </c>
      <c r="EC64" s="345"/>
      <c r="ED64" s="10" t="s">
        <v>489</v>
      </c>
      <c r="EE64" s="10">
        <f>'Générateur P.Durable 30ans'!$C2-($D63+$D62)</f>
        <v>190</v>
      </c>
      <c r="EF64" s="477">
        <f>'Générateur P.Durable 30ans'!$B2-($D61+$D60)</f>
        <v>190</v>
      </c>
      <c r="EG64" s="477">
        <f>EE64*EF64</f>
        <v>36100</v>
      </c>
      <c r="EI64" s="345"/>
      <c r="EJ64" s="10" t="s">
        <v>489</v>
      </c>
      <c r="EK64" s="10">
        <f>'Générateur P.Durable 30ans'!$C2-($D63+$D62)</f>
        <v>190</v>
      </c>
      <c r="EL64" s="477">
        <f>'Générateur P.Durable 30ans'!$B2-($D61+$D60)</f>
        <v>190</v>
      </c>
      <c r="EM64" s="477">
        <f>EK64*EL64</f>
        <v>36100</v>
      </c>
      <c r="EO64" s="345"/>
      <c r="EP64" s="10" t="s">
        <v>489</v>
      </c>
      <c r="EQ64" s="10">
        <f>'Générateur P.Durable 30ans'!$C2-($D63+$D62)</f>
        <v>190</v>
      </c>
      <c r="ER64" s="477">
        <f>'Générateur P.Durable 30ans'!$B2-($D61+$D60)</f>
        <v>190</v>
      </c>
      <c r="ES64" s="477">
        <f>EQ64*ER64</f>
        <v>36100</v>
      </c>
      <c r="EU64" s="345"/>
      <c r="EV64" s="10" t="s">
        <v>489</v>
      </c>
      <c r="EW64" s="10">
        <f>'Générateur P.Durable 30ans'!$C2-($D63+$D62)</f>
        <v>190</v>
      </c>
      <c r="EX64" s="477">
        <f>'Générateur P.Durable 30ans'!$B2-($D61+$D60)</f>
        <v>190</v>
      </c>
      <c r="EY64" s="477">
        <f>EW64*EX64</f>
        <v>36100</v>
      </c>
      <c r="FA64" s="345"/>
      <c r="FB64" s="10" t="s">
        <v>489</v>
      </c>
      <c r="FC64" s="10">
        <f>'Générateur P.Durable 30ans'!$C2-($D63+$D62)</f>
        <v>190</v>
      </c>
      <c r="FD64" s="477">
        <f>'Générateur P.Durable 30ans'!$B2-($D61+$D60)</f>
        <v>190</v>
      </c>
      <c r="FE64" s="477">
        <f>FC64*FD64</f>
        <v>36100</v>
      </c>
      <c r="FG64" s="345"/>
      <c r="FH64" s="10" t="s">
        <v>489</v>
      </c>
      <c r="FI64" s="10">
        <f>'Générateur P.Durable 30ans'!$C2-($D63+$D62)</f>
        <v>190</v>
      </c>
      <c r="FJ64" s="477">
        <f>'Générateur P.Durable 30ans'!$B2-($D61+$D60)</f>
        <v>190</v>
      </c>
      <c r="FK64" s="477">
        <f>FI64*FJ64</f>
        <v>36100</v>
      </c>
      <c r="FM64" s="345"/>
      <c r="FN64" s="10" t="s">
        <v>489</v>
      </c>
      <c r="FO64" s="10">
        <f>'Générateur P.Durable 30ans'!$C2-($D63+$D62)</f>
        <v>190</v>
      </c>
      <c r="FP64" s="477">
        <f>'Générateur P.Durable 30ans'!$B2-($D61+$D60)</f>
        <v>190</v>
      </c>
      <c r="FQ64" s="477">
        <f>FO64*FP64</f>
        <v>36100</v>
      </c>
      <c r="FS64" s="345"/>
      <c r="FT64" s="10" t="s">
        <v>489</v>
      </c>
      <c r="FU64" s="10">
        <f>'Générateur P.Durable 30ans'!$C2-($D63+$D62)</f>
        <v>190</v>
      </c>
      <c r="FV64" s="477">
        <f>'Générateur P.Durable 30ans'!$B2-($D61+$D60)</f>
        <v>190</v>
      </c>
      <c r="FW64" s="477">
        <f>FU64*FV64</f>
        <v>36100</v>
      </c>
      <c r="FY64" s="345"/>
    </row>
    <row r="65" spans="1:181" ht="15" thickBot="1" x14ac:dyDescent="0.35">
      <c r="A65" s="19"/>
      <c r="G65" s="345"/>
      <c r="M65" s="345"/>
      <c r="S65" s="345"/>
      <c r="Y65" s="345"/>
      <c r="AE65" s="345"/>
      <c r="AK65" s="345"/>
      <c r="AQ65" s="345"/>
      <c r="AW65" s="345"/>
      <c r="BC65" s="345"/>
      <c r="BI65" s="345"/>
      <c r="BO65" s="345"/>
      <c r="BU65" s="345"/>
      <c r="CA65" s="345"/>
      <c r="CG65" s="345"/>
      <c r="CM65" s="345"/>
      <c r="CS65" s="345"/>
      <c r="CY65" s="345"/>
      <c r="DE65" s="345"/>
      <c r="DK65" s="345"/>
      <c r="DQ65" s="345"/>
      <c r="DW65" s="345"/>
      <c r="EC65" s="345"/>
      <c r="EI65" s="345"/>
      <c r="EO65" s="345"/>
      <c r="EU65" s="345"/>
      <c r="FA65" s="345"/>
      <c r="FG65" s="345"/>
      <c r="FM65" s="345"/>
      <c r="FS65" s="345"/>
      <c r="FY65" s="345"/>
    </row>
    <row r="66" spans="1:181" x14ac:dyDescent="0.3">
      <c r="A66" s="19"/>
      <c r="B66" s="629" t="s">
        <v>431</v>
      </c>
      <c r="C66" s="600" t="s">
        <v>488</v>
      </c>
      <c r="D66" s="672" t="s">
        <v>487</v>
      </c>
      <c r="G66" s="345"/>
      <c r="H66" s="629" t="s">
        <v>431</v>
      </c>
      <c r="I66" s="600" t="s">
        <v>488</v>
      </c>
      <c r="J66" s="672" t="s">
        <v>487</v>
      </c>
      <c r="M66" s="345"/>
      <c r="N66" s="629" t="s">
        <v>431</v>
      </c>
      <c r="O66" s="600" t="s">
        <v>488</v>
      </c>
      <c r="P66" s="672" t="s">
        <v>487</v>
      </c>
      <c r="S66" s="345"/>
      <c r="T66" s="629" t="s">
        <v>431</v>
      </c>
      <c r="U66" s="600" t="s">
        <v>488</v>
      </c>
      <c r="V66" s="672" t="s">
        <v>487</v>
      </c>
      <c r="Y66" s="345"/>
      <c r="Z66" s="629" t="s">
        <v>431</v>
      </c>
      <c r="AA66" s="600" t="s">
        <v>488</v>
      </c>
      <c r="AB66" s="672" t="s">
        <v>487</v>
      </c>
      <c r="AE66" s="345"/>
      <c r="AF66" s="629" t="s">
        <v>431</v>
      </c>
      <c r="AG66" s="600" t="s">
        <v>488</v>
      </c>
      <c r="AH66" s="672" t="s">
        <v>487</v>
      </c>
      <c r="AK66" s="345"/>
      <c r="AL66" s="629" t="s">
        <v>431</v>
      </c>
      <c r="AM66" s="600" t="s">
        <v>488</v>
      </c>
      <c r="AN66" s="672" t="s">
        <v>487</v>
      </c>
      <c r="AQ66" s="345"/>
      <c r="AR66" s="629" t="s">
        <v>431</v>
      </c>
      <c r="AS66" s="600" t="s">
        <v>488</v>
      </c>
      <c r="AT66" s="672" t="s">
        <v>487</v>
      </c>
      <c r="AW66" s="345"/>
      <c r="AX66" s="629" t="s">
        <v>431</v>
      </c>
      <c r="AY66" s="600" t="s">
        <v>488</v>
      </c>
      <c r="AZ66" s="672" t="s">
        <v>487</v>
      </c>
      <c r="BC66" s="345"/>
      <c r="BD66" s="629" t="s">
        <v>431</v>
      </c>
      <c r="BE66" s="600" t="s">
        <v>488</v>
      </c>
      <c r="BF66" s="672" t="s">
        <v>487</v>
      </c>
      <c r="BI66" s="345"/>
      <c r="BJ66" s="629" t="s">
        <v>431</v>
      </c>
      <c r="BK66" s="600" t="s">
        <v>488</v>
      </c>
      <c r="BL66" s="672" t="s">
        <v>487</v>
      </c>
      <c r="BO66" s="345"/>
      <c r="BP66" s="629" t="s">
        <v>431</v>
      </c>
      <c r="BQ66" s="600" t="s">
        <v>488</v>
      </c>
      <c r="BR66" s="672" t="s">
        <v>487</v>
      </c>
      <c r="BU66" s="345"/>
      <c r="BV66" s="629" t="s">
        <v>431</v>
      </c>
      <c r="BW66" s="600" t="s">
        <v>488</v>
      </c>
      <c r="BX66" s="672" t="s">
        <v>487</v>
      </c>
      <c r="CA66" s="345"/>
      <c r="CB66" s="629" t="s">
        <v>431</v>
      </c>
      <c r="CC66" s="600" t="s">
        <v>488</v>
      </c>
      <c r="CD66" s="672" t="s">
        <v>487</v>
      </c>
      <c r="CG66" s="345"/>
      <c r="CH66" s="629" t="s">
        <v>431</v>
      </c>
      <c r="CI66" s="600" t="s">
        <v>488</v>
      </c>
      <c r="CJ66" s="672" t="s">
        <v>487</v>
      </c>
      <c r="CM66" s="345"/>
      <c r="CN66" s="629" t="s">
        <v>431</v>
      </c>
      <c r="CO66" s="600" t="s">
        <v>488</v>
      </c>
      <c r="CP66" s="672" t="s">
        <v>487</v>
      </c>
      <c r="CS66" s="345"/>
      <c r="CT66" s="629" t="s">
        <v>431</v>
      </c>
      <c r="CU66" s="600" t="s">
        <v>488</v>
      </c>
      <c r="CV66" s="672" t="s">
        <v>487</v>
      </c>
      <c r="CY66" s="345"/>
      <c r="CZ66" s="629" t="s">
        <v>431</v>
      </c>
      <c r="DA66" s="600" t="s">
        <v>488</v>
      </c>
      <c r="DB66" s="672" t="s">
        <v>487</v>
      </c>
      <c r="DE66" s="345"/>
      <c r="DF66" s="629" t="s">
        <v>431</v>
      </c>
      <c r="DG66" s="600" t="s">
        <v>488</v>
      </c>
      <c r="DH66" s="672" t="s">
        <v>487</v>
      </c>
      <c r="DK66" s="345"/>
      <c r="DL66" s="629" t="s">
        <v>431</v>
      </c>
      <c r="DM66" s="600" t="s">
        <v>488</v>
      </c>
      <c r="DN66" s="672" t="s">
        <v>487</v>
      </c>
      <c r="DQ66" s="345"/>
      <c r="DR66" s="629" t="s">
        <v>431</v>
      </c>
      <c r="DS66" s="600" t="s">
        <v>488</v>
      </c>
      <c r="DT66" s="672" t="s">
        <v>487</v>
      </c>
      <c r="DW66" s="345"/>
      <c r="DX66" s="629" t="s">
        <v>431</v>
      </c>
      <c r="DY66" s="600" t="s">
        <v>488</v>
      </c>
      <c r="DZ66" s="672" t="s">
        <v>487</v>
      </c>
      <c r="EC66" s="345"/>
      <c r="ED66" s="629" t="s">
        <v>431</v>
      </c>
      <c r="EE66" s="600" t="s">
        <v>488</v>
      </c>
      <c r="EF66" s="672" t="s">
        <v>487</v>
      </c>
      <c r="EI66" s="345"/>
      <c r="EJ66" s="629" t="s">
        <v>431</v>
      </c>
      <c r="EK66" s="600" t="s">
        <v>488</v>
      </c>
      <c r="EL66" s="672" t="s">
        <v>487</v>
      </c>
      <c r="EO66" s="345"/>
      <c r="EP66" s="629" t="s">
        <v>431</v>
      </c>
      <c r="EQ66" s="600" t="s">
        <v>488</v>
      </c>
      <c r="ER66" s="672" t="s">
        <v>487</v>
      </c>
      <c r="EU66" s="345"/>
      <c r="EV66" s="629" t="s">
        <v>431</v>
      </c>
      <c r="EW66" s="600" t="s">
        <v>488</v>
      </c>
      <c r="EX66" s="672" t="s">
        <v>487</v>
      </c>
      <c r="FA66" s="345"/>
      <c r="FB66" s="629" t="s">
        <v>431</v>
      </c>
      <c r="FC66" s="600" t="s">
        <v>488</v>
      </c>
      <c r="FD66" s="672" t="s">
        <v>487</v>
      </c>
      <c r="FG66" s="345"/>
      <c r="FH66" s="629" t="s">
        <v>431</v>
      </c>
      <c r="FI66" s="600" t="s">
        <v>488</v>
      </c>
      <c r="FJ66" s="672" t="s">
        <v>487</v>
      </c>
      <c r="FM66" s="345"/>
      <c r="FN66" s="629" t="s">
        <v>431</v>
      </c>
      <c r="FO66" s="600" t="s">
        <v>488</v>
      </c>
      <c r="FP66" s="672" t="s">
        <v>487</v>
      </c>
      <c r="FS66" s="345"/>
      <c r="FT66" s="629" t="s">
        <v>431</v>
      </c>
      <c r="FU66" s="600" t="s">
        <v>488</v>
      </c>
      <c r="FV66" s="672" t="s">
        <v>487</v>
      </c>
      <c r="FY66" s="345"/>
    </row>
    <row r="67" spans="1:181" ht="15" thickBot="1" x14ac:dyDescent="0.35">
      <c r="A67" s="19"/>
      <c r="B67" s="826">
        <f>'Générateur P.Durable 30ans'!$I2</f>
        <v>1</v>
      </c>
      <c r="C67" s="833">
        <f>'Générateur P.Durable 30ans'!$J2</f>
        <v>14</v>
      </c>
      <c r="D67" s="832">
        <f>'Générateur P.Durable 30ans'!$K2</f>
        <v>13</v>
      </c>
      <c r="G67" s="345"/>
      <c r="H67" s="668">
        <f>'Générateur P.Durable 30ans'!$I2</f>
        <v>1</v>
      </c>
      <c r="I67" s="50">
        <f>'Générateur P.Durable 30ans'!$J2</f>
        <v>14</v>
      </c>
      <c r="J67" s="630">
        <f>'Générateur P.Durable 30ans'!$K2</f>
        <v>13</v>
      </c>
      <c r="M67" s="345"/>
      <c r="N67" s="668">
        <f>'Générateur P.Durable 30ans'!$I2</f>
        <v>1</v>
      </c>
      <c r="O67" s="50">
        <f>'Générateur P.Durable 30ans'!$J2</f>
        <v>14</v>
      </c>
      <c r="P67" s="630">
        <f>'Générateur P.Durable 30ans'!$K2</f>
        <v>13</v>
      </c>
      <c r="S67" s="345"/>
      <c r="T67" s="668">
        <f>'Générateur P.Durable 30ans'!$I2</f>
        <v>1</v>
      </c>
      <c r="U67" s="50">
        <f>'Générateur P.Durable 30ans'!$J2</f>
        <v>14</v>
      </c>
      <c r="V67" s="630">
        <f>'Générateur P.Durable 30ans'!$K2</f>
        <v>13</v>
      </c>
      <c r="Y67" s="345"/>
      <c r="Z67" s="668">
        <f>'Générateur P.Durable 30ans'!$I2</f>
        <v>1</v>
      </c>
      <c r="AA67" s="50">
        <f>'Générateur P.Durable 30ans'!$J2</f>
        <v>14</v>
      </c>
      <c r="AB67" s="630">
        <f>'Générateur P.Durable 30ans'!$K2</f>
        <v>13</v>
      </c>
      <c r="AE67" s="345"/>
      <c r="AF67" s="668">
        <f>'Générateur P.Durable 30ans'!$I2</f>
        <v>1</v>
      </c>
      <c r="AG67" s="50">
        <f>'Générateur P.Durable 30ans'!$J2</f>
        <v>14</v>
      </c>
      <c r="AH67" s="630">
        <f>'Générateur P.Durable 30ans'!$K2</f>
        <v>13</v>
      </c>
      <c r="AK67" s="345"/>
      <c r="AL67" s="668">
        <f>'Générateur P.Durable 30ans'!$I2</f>
        <v>1</v>
      </c>
      <c r="AM67" s="50">
        <f>'Générateur P.Durable 30ans'!$J2</f>
        <v>14</v>
      </c>
      <c r="AN67" s="630">
        <f>'Générateur P.Durable 30ans'!$K2</f>
        <v>13</v>
      </c>
      <c r="AQ67" s="345"/>
      <c r="AR67" s="668">
        <f>'Générateur P.Durable 30ans'!$I2</f>
        <v>1</v>
      </c>
      <c r="AS67" s="50">
        <f>'Générateur P.Durable 30ans'!$J2</f>
        <v>14</v>
      </c>
      <c r="AT67" s="630">
        <f>'Générateur P.Durable 30ans'!$K2</f>
        <v>13</v>
      </c>
      <c r="AW67" s="345"/>
      <c r="AX67" s="668">
        <f>'Générateur P.Durable 30ans'!$I2</f>
        <v>1</v>
      </c>
      <c r="AY67" s="50">
        <f>'Générateur P.Durable 30ans'!$J2</f>
        <v>14</v>
      </c>
      <c r="AZ67" s="630">
        <f>'Générateur P.Durable 30ans'!$K2</f>
        <v>13</v>
      </c>
      <c r="BC67" s="345"/>
      <c r="BD67" s="668">
        <f>'Générateur P.Durable 30ans'!$I2</f>
        <v>1</v>
      </c>
      <c r="BE67" s="50">
        <f>'Générateur P.Durable 30ans'!$J2</f>
        <v>14</v>
      </c>
      <c r="BF67" s="630">
        <f>'Générateur P.Durable 30ans'!$K2</f>
        <v>13</v>
      </c>
      <c r="BI67" s="345"/>
      <c r="BJ67" s="668">
        <f>'Générateur P.Durable 30ans'!$I2</f>
        <v>1</v>
      </c>
      <c r="BK67" s="50">
        <f>'Générateur P.Durable 30ans'!$J2</f>
        <v>14</v>
      </c>
      <c r="BL67" s="630">
        <f>'Générateur P.Durable 30ans'!$K2</f>
        <v>13</v>
      </c>
      <c r="BO67" s="345"/>
      <c r="BP67" s="668">
        <f>'Générateur P.Durable 30ans'!$I2</f>
        <v>1</v>
      </c>
      <c r="BQ67" s="50">
        <f>'Générateur P.Durable 30ans'!$J2</f>
        <v>14</v>
      </c>
      <c r="BR67" s="630">
        <f>'Générateur P.Durable 30ans'!$K2</f>
        <v>13</v>
      </c>
      <c r="BU67" s="345"/>
      <c r="BV67" s="668">
        <f>'Générateur P.Durable 30ans'!$I2</f>
        <v>1</v>
      </c>
      <c r="BW67" s="50">
        <f>'Générateur P.Durable 30ans'!$J2</f>
        <v>14</v>
      </c>
      <c r="BX67" s="630">
        <f>'Générateur P.Durable 30ans'!$K2</f>
        <v>13</v>
      </c>
      <c r="CA67" s="345"/>
      <c r="CB67" s="668">
        <f>'Générateur P.Durable 30ans'!$I2</f>
        <v>1</v>
      </c>
      <c r="CC67" s="50">
        <f>'Générateur P.Durable 30ans'!$J2</f>
        <v>14</v>
      </c>
      <c r="CD67" s="630">
        <f>'Générateur P.Durable 30ans'!$K2</f>
        <v>13</v>
      </c>
      <c r="CG67" s="345"/>
      <c r="CH67" s="668">
        <f>'Générateur P.Durable 30ans'!$I2</f>
        <v>1</v>
      </c>
      <c r="CI67" s="50">
        <f>'Générateur P.Durable 30ans'!$J2</f>
        <v>14</v>
      </c>
      <c r="CJ67" s="630">
        <f>'Générateur P.Durable 30ans'!$K2</f>
        <v>13</v>
      </c>
      <c r="CM67" s="345"/>
      <c r="CN67" s="668">
        <f>'Générateur P.Durable 30ans'!$I2</f>
        <v>1</v>
      </c>
      <c r="CO67" s="50">
        <f>'Générateur P.Durable 30ans'!$J2</f>
        <v>14</v>
      </c>
      <c r="CP67" s="630">
        <f>'Générateur P.Durable 30ans'!$K2</f>
        <v>13</v>
      </c>
      <c r="CS67" s="345"/>
      <c r="CT67" s="668">
        <f>'Générateur P.Durable 30ans'!$I2</f>
        <v>1</v>
      </c>
      <c r="CU67" s="50">
        <f>'Générateur P.Durable 30ans'!$J2</f>
        <v>14</v>
      </c>
      <c r="CV67" s="630">
        <f>'Générateur P.Durable 30ans'!$K2</f>
        <v>13</v>
      </c>
      <c r="CY67" s="345"/>
      <c r="CZ67" s="668">
        <f>'Générateur P.Durable 30ans'!$I2</f>
        <v>1</v>
      </c>
      <c r="DA67" s="50">
        <f>'Générateur P.Durable 30ans'!$J2</f>
        <v>14</v>
      </c>
      <c r="DB67" s="630">
        <f>'Générateur P.Durable 30ans'!$K2</f>
        <v>13</v>
      </c>
      <c r="DE67" s="345"/>
      <c r="DF67" s="668">
        <f>'Générateur P.Durable 30ans'!$I2</f>
        <v>1</v>
      </c>
      <c r="DG67" s="50">
        <f>'Générateur P.Durable 30ans'!$J2</f>
        <v>14</v>
      </c>
      <c r="DH67" s="630">
        <f>'Générateur P.Durable 30ans'!$K2</f>
        <v>13</v>
      </c>
      <c r="DK67" s="345"/>
      <c r="DL67" s="668">
        <f>'Générateur P.Durable 30ans'!$I2</f>
        <v>1</v>
      </c>
      <c r="DM67" s="50">
        <f>'Générateur P.Durable 30ans'!$J2</f>
        <v>14</v>
      </c>
      <c r="DN67" s="630">
        <f>'Générateur P.Durable 30ans'!$K2</f>
        <v>13</v>
      </c>
      <c r="DQ67" s="345"/>
      <c r="DR67" s="668">
        <f>'Générateur P.Durable 30ans'!$I2</f>
        <v>1</v>
      </c>
      <c r="DS67" s="50">
        <f>'Générateur P.Durable 30ans'!$J2</f>
        <v>14</v>
      </c>
      <c r="DT67" s="630">
        <f>'Générateur P.Durable 30ans'!$K2</f>
        <v>13</v>
      </c>
      <c r="DW67" s="345"/>
      <c r="DX67" s="668">
        <f>'Générateur P.Durable 30ans'!$I2</f>
        <v>1</v>
      </c>
      <c r="DY67" s="50">
        <f>'Générateur P.Durable 30ans'!$J2</f>
        <v>14</v>
      </c>
      <c r="DZ67" s="630">
        <f>'Générateur P.Durable 30ans'!$K2</f>
        <v>13</v>
      </c>
      <c r="EC67" s="345"/>
      <c r="ED67" s="668">
        <f>'Générateur P.Durable 30ans'!$I2</f>
        <v>1</v>
      </c>
      <c r="EE67" s="50">
        <f>'Générateur P.Durable 30ans'!$J2</f>
        <v>14</v>
      </c>
      <c r="EF67" s="630">
        <f>'Générateur P.Durable 30ans'!$K2</f>
        <v>13</v>
      </c>
      <c r="EI67" s="345"/>
      <c r="EJ67" s="668">
        <f>'Générateur P.Durable 30ans'!$I2</f>
        <v>1</v>
      </c>
      <c r="EK67" s="50">
        <f>'Générateur P.Durable 30ans'!$J2</f>
        <v>14</v>
      </c>
      <c r="EL67" s="630">
        <f>'Générateur P.Durable 30ans'!$K2</f>
        <v>13</v>
      </c>
      <c r="EO67" s="345"/>
      <c r="EP67" s="668">
        <f>'Générateur P.Durable 30ans'!$I2</f>
        <v>1</v>
      </c>
      <c r="EQ67" s="50">
        <f>'Générateur P.Durable 30ans'!$J2</f>
        <v>14</v>
      </c>
      <c r="ER67" s="630">
        <f>'Générateur P.Durable 30ans'!$K2</f>
        <v>13</v>
      </c>
      <c r="EU67" s="345"/>
      <c r="EV67" s="668">
        <f>'Générateur P.Durable 30ans'!$I2</f>
        <v>1</v>
      </c>
      <c r="EW67" s="50">
        <f>'Générateur P.Durable 30ans'!$J2</f>
        <v>14</v>
      </c>
      <c r="EX67" s="630">
        <f>'Générateur P.Durable 30ans'!$K2</f>
        <v>13</v>
      </c>
      <c r="FA67" s="345"/>
      <c r="FB67" s="668">
        <f>'Générateur P.Durable 30ans'!$I2</f>
        <v>1</v>
      </c>
      <c r="FC67" s="50">
        <f>'Générateur P.Durable 30ans'!$J2</f>
        <v>14</v>
      </c>
      <c r="FD67" s="630">
        <f>'Générateur P.Durable 30ans'!$K2</f>
        <v>13</v>
      </c>
      <c r="FG67" s="345"/>
      <c r="FH67" s="668">
        <f>'Générateur P.Durable 30ans'!$I2</f>
        <v>1</v>
      </c>
      <c r="FI67" s="50">
        <f>'Générateur P.Durable 30ans'!$J2</f>
        <v>14</v>
      </c>
      <c r="FJ67" s="630">
        <f>'Générateur P.Durable 30ans'!$K2</f>
        <v>13</v>
      </c>
      <c r="FM67" s="345"/>
      <c r="FN67" s="668">
        <f>'Générateur P.Durable 30ans'!$I2</f>
        <v>1</v>
      </c>
      <c r="FO67" s="50">
        <f>'Générateur P.Durable 30ans'!$J2</f>
        <v>14</v>
      </c>
      <c r="FP67" s="630">
        <f>'Générateur P.Durable 30ans'!$K2</f>
        <v>13</v>
      </c>
      <c r="FS67" s="345"/>
      <c r="FT67" s="668">
        <f>'Générateur P.Durable 30ans'!$I2</f>
        <v>1</v>
      </c>
      <c r="FU67" s="50">
        <f>'Générateur P.Durable 30ans'!$J2</f>
        <v>14</v>
      </c>
      <c r="FV67" s="630">
        <f>'Générateur P.Durable 30ans'!$K2</f>
        <v>13</v>
      </c>
      <c r="FY67" s="345"/>
    </row>
    <row r="68" spans="1:181" ht="15" thickBot="1" x14ac:dyDescent="0.35">
      <c r="A68" s="19"/>
      <c r="G68" s="345"/>
      <c r="M68" s="345"/>
      <c r="S68" s="345"/>
      <c r="Y68" s="345"/>
      <c r="AE68" s="345"/>
      <c r="AK68" s="345"/>
      <c r="AQ68" s="345"/>
      <c r="AW68" s="345"/>
      <c r="BC68" s="345"/>
      <c r="BI68" s="345"/>
      <c r="BO68" s="345"/>
      <c r="BU68" s="345"/>
      <c r="CA68" s="345"/>
      <c r="CG68" s="345"/>
      <c r="CM68" s="345"/>
      <c r="CS68" s="345"/>
      <c r="CY68" s="345"/>
      <c r="DE68" s="345"/>
      <c r="DK68" s="345"/>
      <c r="DQ68" s="345"/>
      <c r="DW68" s="345"/>
      <c r="EC68" s="345"/>
      <c r="EI68" s="345"/>
      <c r="EO68" s="345"/>
      <c r="EU68" s="345"/>
      <c r="FA68" s="345"/>
      <c r="FG68" s="345"/>
      <c r="FM68" s="345"/>
      <c r="FS68" s="345"/>
      <c r="FY68" s="345"/>
    </row>
    <row r="69" spans="1:181" ht="15" thickBot="1" x14ac:dyDescent="0.35">
      <c r="A69" s="19"/>
      <c r="B69" s="838" t="s">
        <v>486</v>
      </c>
      <c r="C69" s="600" t="s">
        <v>485</v>
      </c>
      <c r="D69" s="600" t="s">
        <v>445</v>
      </c>
      <c r="E69" s="672" t="s">
        <v>475</v>
      </c>
      <c r="G69" s="345"/>
      <c r="H69" s="838" t="s">
        <v>486</v>
      </c>
      <c r="I69" s="600" t="s">
        <v>485</v>
      </c>
      <c r="J69" s="600" t="s">
        <v>445</v>
      </c>
      <c r="K69" s="672" t="s">
        <v>475</v>
      </c>
      <c r="M69" s="345"/>
      <c r="N69" s="838" t="s">
        <v>486</v>
      </c>
      <c r="O69" s="600" t="s">
        <v>485</v>
      </c>
      <c r="P69" s="600" t="s">
        <v>445</v>
      </c>
      <c r="Q69" s="672" t="s">
        <v>475</v>
      </c>
      <c r="S69" s="345"/>
      <c r="T69" s="838" t="s">
        <v>486</v>
      </c>
      <c r="U69" s="600" t="s">
        <v>485</v>
      </c>
      <c r="V69" s="600" t="s">
        <v>445</v>
      </c>
      <c r="W69" s="672" t="s">
        <v>475</v>
      </c>
      <c r="Y69" s="345"/>
      <c r="Z69" s="838" t="s">
        <v>486</v>
      </c>
      <c r="AA69" s="600" t="s">
        <v>485</v>
      </c>
      <c r="AB69" s="600" t="s">
        <v>445</v>
      </c>
      <c r="AC69" s="672" t="s">
        <v>475</v>
      </c>
      <c r="AE69" s="345"/>
      <c r="AF69" s="838" t="s">
        <v>486</v>
      </c>
      <c r="AG69" s="600" t="s">
        <v>485</v>
      </c>
      <c r="AH69" s="600" t="s">
        <v>445</v>
      </c>
      <c r="AI69" s="672" t="s">
        <v>475</v>
      </c>
      <c r="AK69" s="345"/>
      <c r="AL69" s="838" t="s">
        <v>486</v>
      </c>
      <c r="AM69" s="600" t="s">
        <v>485</v>
      </c>
      <c r="AN69" s="600" t="s">
        <v>445</v>
      </c>
      <c r="AO69" s="672" t="s">
        <v>475</v>
      </c>
      <c r="AQ69" s="345"/>
      <c r="AR69" s="838" t="s">
        <v>486</v>
      </c>
      <c r="AS69" s="600" t="s">
        <v>485</v>
      </c>
      <c r="AT69" s="600" t="s">
        <v>445</v>
      </c>
      <c r="AU69" s="672" t="s">
        <v>475</v>
      </c>
      <c r="AW69" s="345"/>
      <c r="AX69" s="838" t="s">
        <v>486</v>
      </c>
      <c r="AY69" s="600" t="s">
        <v>485</v>
      </c>
      <c r="AZ69" s="600" t="s">
        <v>445</v>
      </c>
      <c r="BA69" s="672" t="s">
        <v>475</v>
      </c>
      <c r="BC69" s="345"/>
      <c r="BD69" s="838" t="s">
        <v>486</v>
      </c>
      <c r="BE69" s="600" t="s">
        <v>485</v>
      </c>
      <c r="BF69" s="600" t="s">
        <v>445</v>
      </c>
      <c r="BG69" s="672" t="s">
        <v>475</v>
      </c>
      <c r="BI69" s="345"/>
      <c r="BJ69" s="838" t="s">
        <v>486</v>
      </c>
      <c r="BK69" s="600" t="s">
        <v>485</v>
      </c>
      <c r="BL69" s="600" t="s">
        <v>445</v>
      </c>
      <c r="BM69" s="672" t="s">
        <v>475</v>
      </c>
      <c r="BO69" s="345"/>
      <c r="BP69" s="838" t="s">
        <v>486</v>
      </c>
      <c r="BQ69" s="600" t="s">
        <v>485</v>
      </c>
      <c r="BR69" s="600" t="s">
        <v>445</v>
      </c>
      <c r="BS69" s="672" t="s">
        <v>475</v>
      </c>
      <c r="BU69" s="345"/>
      <c r="BV69" s="838" t="s">
        <v>486</v>
      </c>
      <c r="BW69" s="600" t="s">
        <v>485</v>
      </c>
      <c r="BX69" s="600" t="s">
        <v>445</v>
      </c>
      <c r="BY69" s="672" t="s">
        <v>475</v>
      </c>
      <c r="CA69" s="345"/>
      <c r="CB69" s="838" t="s">
        <v>486</v>
      </c>
      <c r="CC69" s="600" t="s">
        <v>485</v>
      </c>
      <c r="CD69" s="600" t="s">
        <v>445</v>
      </c>
      <c r="CE69" s="672" t="s">
        <v>475</v>
      </c>
      <c r="CG69" s="345"/>
      <c r="CH69" s="838" t="s">
        <v>486</v>
      </c>
      <c r="CI69" s="600" t="s">
        <v>485</v>
      </c>
      <c r="CJ69" s="600" t="s">
        <v>445</v>
      </c>
      <c r="CK69" s="672" t="s">
        <v>475</v>
      </c>
      <c r="CM69" s="345"/>
      <c r="CN69" s="838" t="s">
        <v>486</v>
      </c>
      <c r="CO69" s="600" t="s">
        <v>485</v>
      </c>
      <c r="CP69" s="600" t="s">
        <v>445</v>
      </c>
      <c r="CQ69" s="672" t="s">
        <v>475</v>
      </c>
      <c r="CS69" s="345"/>
      <c r="CT69" s="838" t="s">
        <v>486</v>
      </c>
      <c r="CU69" s="600" t="s">
        <v>485</v>
      </c>
      <c r="CV69" s="600" t="s">
        <v>445</v>
      </c>
      <c r="CW69" s="672" t="s">
        <v>475</v>
      </c>
      <c r="CY69" s="345"/>
      <c r="CZ69" s="838" t="s">
        <v>486</v>
      </c>
      <c r="DA69" s="600" t="s">
        <v>485</v>
      </c>
      <c r="DB69" s="600" t="s">
        <v>445</v>
      </c>
      <c r="DC69" s="672" t="s">
        <v>475</v>
      </c>
      <c r="DE69" s="345"/>
      <c r="DF69" s="838" t="s">
        <v>486</v>
      </c>
      <c r="DG69" s="600" t="s">
        <v>485</v>
      </c>
      <c r="DH69" s="600" t="s">
        <v>445</v>
      </c>
      <c r="DI69" s="672" t="s">
        <v>475</v>
      </c>
      <c r="DK69" s="345"/>
      <c r="DL69" s="838" t="s">
        <v>486</v>
      </c>
      <c r="DM69" s="600" t="s">
        <v>485</v>
      </c>
      <c r="DN69" s="600" t="s">
        <v>445</v>
      </c>
      <c r="DO69" s="672" t="s">
        <v>475</v>
      </c>
      <c r="DQ69" s="345"/>
      <c r="DR69" s="838" t="s">
        <v>486</v>
      </c>
      <c r="DS69" s="600" t="s">
        <v>485</v>
      </c>
      <c r="DT69" s="600" t="s">
        <v>445</v>
      </c>
      <c r="DU69" s="672" t="s">
        <v>475</v>
      </c>
      <c r="DW69" s="345"/>
      <c r="DX69" s="838" t="s">
        <v>486</v>
      </c>
      <c r="DY69" s="600" t="s">
        <v>485</v>
      </c>
      <c r="DZ69" s="600" t="s">
        <v>445</v>
      </c>
      <c r="EA69" s="672" t="s">
        <v>475</v>
      </c>
      <c r="EC69" s="345"/>
      <c r="ED69" s="838" t="s">
        <v>486</v>
      </c>
      <c r="EE69" s="600" t="s">
        <v>485</v>
      </c>
      <c r="EF69" s="600" t="s">
        <v>445</v>
      </c>
      <c r="EG69" s="672" t="s">
        <v>475</v>
      </c>
      <c r="EI69" s="345"/>
      <c r="EJ69" s="838" t="s">
        <v>486</v>
      </c>
      <c r="EK69" s="600" t="s">
        <v>485</v>
      </c>
      <c r="EL69" s="600" t="s">
        <v>445</v>
      </c>
      <c r="EM69" s="672" t="s">
        <v>475</v>
      </c>
      <c r="EO69" s="345"/>
      <c r="EP69" s="838" t="s">
        <v>486</v>
      </c>
      <c r="EQ69" s="600" t="s">
        <v>485</v>
      </c>
      <c r="ER69" s="600" t="s">
        <v>445</v>
      </c>
      <c r="ES69" s="672" t="s">
        <v>475</v>
      </c>
      <c r="EU69" s="345"/>
      <c r="EV69" s="838" t="s">
        <v>486</v>
      </c>
      <c r="EW69" s="600" t="s">
        <v>485</v>
      </c>
      <c r="EX69" s="600" t="s">
        <v>445</v>
      </c>
      <c r="EY69" s="672" t="s">
        <v>475</v>
      </c>
      <c r="FA69" s="345"/>
      <c r="FB69" s="838" t="s">
        <v>486</v>
      </c>
      <c r="FC69" s="600" t="s">
        <v>485</v>
      </c>
      <c r="FD69" s="600" t="s">
        <v>445</v>
      </c>
      <c r="FE69" s="672" t="s">
        <v>475</v>
      </c>
      <c r="FG69" s="345"/>
      <c r="FH69" s="838" t="s">
        <v>486</v>
      </c>
      <c r="FI69" s="600" t="s">
        <v>485</v>
      </c>
      <c r="FJ69" s="600" t="s">
        <v>445</v>
      </c>
      <c r="FK69" s="672" t="s">
        <v>475</v>
      </c>
      <c r="FM69" s="345"/>
      <c r="FN69" s="838" t="s">
        <v>486</v>
      </c>
      <c r="FO69" s="600" t="s">
        <v>485</v>
      </c>
      <c r="FP69" s="600" t="s">
        <v>445</v>
      </c>
      <c r="FQ69" s="672" t="s">
        <v>475</v>
      </c>
      <c r="FS69" s="345"/>
      <c r="FT69" s="838" t="s">
        <v>486</v>
      </c>
      <c r="FU69" s="600" t="s">
        <v>485</v>
      </c>
      <c r="FV69" s="600" t="s">
        <v>445</v>
      </c>
      <c r="FW69" s="672" t="s">
        <v>475</v>
      </c>
      <c r="FY69" s="345"/>
    </row>
    <row r="70" spans="1:181" ht="15" thickBot="1" x14ac:dyDescent="0.35">
      <c r="A70" s="19"/>
      <c r="B70" s="857">
        <f>IF(AND(C67*E63&gt;C60,C67*E62&gt;C60),1,0)</f>
        <v>0</v>
      </c>
      <c r="C70" s="857">
        <f>IF(AND(C67*E61&gt;C62,C67*E60&gt;C62),1,0)</f>
        <v>0</v>
      </c>
      <c r="D70" s="856">
        <f>IF(AND(C70=1,B70=1),1,0)</f>
        <v>0</v>
      </c>
      <c r="E70" s="855">
        <f>IF(AND(B70=0,C70=0,D70=0),1,0)</f>
        <v>1</v>
      </c>
      <c r="G70" s="345"/>
      <c r="H70" s="854">
        <f>IF(AND(I67*K63&gt;I60,I67*K62&gt;I60),1,0)</f>
        <v>0</v>
      </c>
      <c r="I70" s="854">
        <f>IF(AND(I67*K61&gt;I62,I67*K60&gt;I62),1,0)</f>
        <v>0</v>
      </c>
      <c r="J70" s="853">
        <f>IF(AND(I70=1,H70=1),1,0)</f>
        <v>0</v>
      </c>
      <c r="K70" s="852">
        <f>IF(AND(H70=0,I70=0,J70=0),1,0)</f>
        <v>1</v>
      </c>
      <c r="M70" s="345"/>
      <c r="N70" s="854">
        <f>IF(AND(O67*Q63&gt;O60,O67*Q62&gt;O60),1,0)</f>
        <v>0</v>
      </c>
      <c r="O70" s="854">
        <f>IF(AND(O67*Q61&gt;O62,O67*Q60&gt;O62),1,0)</f>
        <v>0</v>
      </c>
      <c r="P70" s="853">
        <f>IF(AND(O70=1,N70=1),1,0)</f>
        <v>0</v>
      </c>
      <c r="Q70" s="852">
        <f>IF(AND(N70=0,O70=0,P70=0),1,0)</f>
        <v>1</v>
      </c>
      <c r="S70" s="345"/>
      <c r="T70" s="854">
        <f>IF(AND(U67*W63&gt;U60,U67*W62&gt;U60),1,0)</f>
        <v>0</v>
      </c>
      <c r="U70" s="854">
        <f>IF(AND(U67*W61&gt;U62,U67*W60&gt;U62),1,0)</f>
        <v>0</v>
      </c>
      <c r="V70" s="853">
        <f>IF(AND(U70=1,T70=1),1,0)</f>
        <v>0</v>
      </c>
      <c r="W70" s="852">
        <f>IF(AND(T70=0,U70=0,V70=0),1,0)</f>
        <v>1</v>
      </c>
      <c r="Y70" s="345"/>
      <c r="Z70" s="854">
        <f>IF(AND(AA67*AC63&gt;AA60,AA67*AC62&gt;AA60),1,0)</f>
        <v>0</v>
      </c>
      <c r="AA70" s="854">
        <f>IF(AND(AA67*AC61&gt;AA62,AA67*AC60&gt;AA62),1,0)</f>
        <v>0</v>
      </c>
      <c r="AB70" s="853">
        <f>IF(AND(AA70=1,Z70=1),1,0)</f>
        <v>0</v>
      </c>
      <c r="AC70" s="852">
        <f>IF(AND(Z70=0,AA70=0,AB70=0),1,0)</f>
        <v>1</v>
      </c>
      <c r="AE70" s="345"/>
      <c r="AF70" s="854">
        <f>IF(AND(AG67*AI63&gt;AG60,AG67*AI62&gt;AG60),1,0)</f>
        <v>0</v>
      </c>
      <c r="AG70" s="854">
        <f>IF(AND(AG67*AI61&gt;AG62,AG67*AI60&gt;AG62),1,0)</f>
        <v>0</v>
      </c>
      <c r="AH70" s="853">
        <f>IF(AND(AG70=1,AF70=1),1,0)</f>
        <v>0</v>
      </c>
      <c r="AI70" s="852">
        <f>IF(AND(AF70=0,AG70=0,AH70=0),1,0)</f>
        <v>1</v>
      </c>
      <c r="AK70" s="345"/>
      <c r="AL70" s="854">
        <f>IF(AND(AM67*AO63&gt;AM60,AM67*AO62&gt;AM60),1,0)</f>
        <v>0</v>
      </c>
      <c r="AM70" s="854">
        <f>IF(AND(AM67*AO61&gt;AM62,AM67*AO60&gt;AM62),1,0)</f>
        <v>0</v>
      </c>
      <c r="AN70" s="853">
        <f>IF(AND(AM70=1,AL70=1),1,0)</f>
        <v>0</v>
      </c>
      <c r="AO70" s="852">
        <f>IF(AND(AL70=0,AM70=0,AN70=0),1,0)</f>
        <v>1</v>
      </c>
      <c r="AQ70" s="345"/>
      <c r="AR70" s="854">
        <f>IF(AND(AS67*AU63&gt;AS60,AS67*AU62&gt;AS60),1,0)</f>
        <v>0</v>
      </c>
      <c r="AS70" s="854">
        <f>IF(AND(AS67*AU61&gt;AS62,AS67*AU60&gt;AS62),1,0)</f>
        <v>0</v>
      </c>
      <c r="AT70" s="853">
        <f>IF(AND(AS70=1,AR70=1),1,0)</f>
        <v>0</v>
      </c>
      <c r="AU70" s="852">
        <f>IF(AND(AR70=0,AS70=0,AT70=0),1,0)</f>
        <v>1</v>
      </c>
      <c r="AW70" s="345"/>
      <c r="AX70" s="854">
        <f>IF(AND(AY67*BA63&gt;AY60,AY67*BA62&gt;AY60),1,0)</f>
        <v>0</v>
      </c>
      <c r="AY70" s="854">
        <f>IF(AND(AY67*BA61&gt;AY62,AY67*BA60&gt;AY62),1,0)</f>
        <v>0</v>
      </c>
      <c r="AZ70" s="853">
        <f>IF(AND(AY70=1,AX70=1),1,0)</f>
        <v>0</v>
      </c>
      <c r="BA70" s="852">
        <f>IF(AND(AX70=0,AY70=0,AZ70=0),1,0)</f>
        <v>1</v>
      </c>
      <c r="BC70" s="345"/>
      <c r="BD70" s="854">
        <f>IF(AND(BE67*BG63&gt;BE60,BE67*BG62&gt;BE60),1,0)</f>
        <v>0</v>
      </c>
      <c r="BE70" s="854">
        <f>IF(AND(BE67*BG61&gt;BE62,BE67*BG60&gt;BE62),1,0)</f>
        <v>0</v>
      </c>
      <c r="BF70" s="853">
        <f>IF(AND(BE70=1,BD70=1),1,0)</f>
        <v>0</v>
      </c>
      <c r="BG70" s="852">
        <f>IF(AND(BD70=0,BE70=0,BF70=0),1,0)</f>
        <v>1</v>
      </c>
      <c r="BI70" s="345"/>
      <c r="BJ70" s="854">
        <f>IF(AND(BK67*BM63&gt;BK60,BK67*BM62&gt;BK60),1,0)</f>
        <v>0</v>
      </c>
      <c r="BK70" s="854">
        <f>IF(AND(BK67*BM61&gt;BK62,BK67*BM60&gt;BK62),1,0)</f>
        <v>0</v>
      </c>
      <c r="BL70" s="853">
        <f>IF(AND(BK70=1,BJ70=1),1,0)</f>
        <v>0</v>
      </c>
      <c r="BM70" s="852">
        <f>IF(AND(BJ70=0,BK70=0,BL70=0),1,0)</f>
        <v>1</v>
      </c>
      <c r="BO70" s="345"/>
      <c r="BP70" s="854">
        <f>IF(AND(BQ67*BS63&gt;BQ60,BQ67*BS62&gt;BQ60),1,0)</f>
        <v>0</v>
      </c>
      <c r="BQ70" s="854">
        <f>IF(AND(BQ67*BS61&gt;BQ62,BQ67*BS60&gt;BQ62),1,0)</f>
        <v>0</v>
      </c>
      <c r="BR70" s="853">
        <f>IF(AND(BQ70=1,BP70=1),1,0)</f>
        <v>0</v>
      </c>
      <c r="BS70" s="852">
        <f>IF(AND(BP70=0,BQ70=0,BR70=0),1,0)</f>
        <v>1</v>
      </c>
      <c r="BU70" s="345"/>
      <c r="BV70" s="854">
        <f>IF(AND(BW67*BY63&gt;BW60,BW67*BY62&gt;BW60),1,0)</f>
        <v>0</v>
      </c>
      <c r="BW70" s="854">
        <f>IF(AND(BW67*BY61&gt;BW62,BW67*BY60&gt;BW62),1,0)</f>
        <v>0</v>
      </c>
      <c r="BX70" s="853">
        <f>IF(AND(BW70=1,BV70=1),1,0)</f>
        <v>0</v>
      </c>
      <c r="BY70" s="852">
        <f>IF(AND(BV70=0,BW70=0,BX70=0),1,0)</f>
        <v>1</v>
      </c>
      <c r="CA70" s="345"/>
      <c r="CB70" s="854">
        <f>IF(AND(CC67*CE63&gt;CC60,CC67*CE62&gt;CC60),1,0)</f>
        <v>0</v>
      </c>
      <c r="CC70" s="854">
        <f>IF(AND(CC67*CE61&gt;CC62,CC67*CE60&gt;CC62),1,0)</f>
        <v>0</v>
      </c>
      <c r="CD70" s="853">
        <f>IF(AND(CC70=1,CB70=1),1,0)</f>
        <v>0</v>
      </c>
      <c r="CE70" s="852">
        <f>IF(AND(CB70=0,CC70=0,CD70=0),1,0)</f>
        <v>1</v>
      </c>
      <c r="CG70" s="345"/>
      <c r="CH70" s="854">
        <f>IF(AND(CI67*CK63&gt;CI60,CI67*CK62&gt;CI60),1,0)</f>
        <v>0</v>
      </c>
      <c r="CI70" s="854">
        <f>IF(AND(CI67*CK61&gt;CI62,CI67*CK60&gt;CI62),1,0)</f>
        <v>0</v>
      </c>
      <c r="CJ70" s="853">
        <f>IF(AND(CI70=1,CH70=1),1,0)</f>
        <v>0</v>
      </c>
      <c r="CK70" s="852">
        <f>IF(AND(CH70=0,CI70=0,CJ70=0),1,0)</f>
        <v>1</v>
      </c>
      <c r="CM70" s="345"/>
      <c r="CN70" s="854">
        <f>IF(AND(CO67*CQ63&gt;CO60,CO67*CQ62&gt;CO60),1,0)</f>
        <v>0</v>
      </c>
      <c r="CO70" s="854">
        <f>IF(AND(CO67*CQ61&gt;CO62,CO67*CQ60&gt;CO62),1,0)</f>
        <v>0</v>
      </c>
      <c r="CP70" s="853">
        <f>IF(AND(CO70=1,CN70=1),1,0)</f>
        <v>0</v>
      </c>
      <c r="CQ70" s="852">
        <f>IF(AND(CN70=0,CO70=0,CP70=0),1,0)</f>
        <v>1</v>
      </c>
      <c r="CS70" s="345"/>
      <c r="CT70" s="854">
        <f>IF(AND(CU67*CW63&gt;CU60,CU67*CW62&gt;CU60),1,0)</f>
        <v>0</v>
      </c>
      <c r="CU70" s="854">
        <f>IF(AND(CU67*CW61&gt;CU62,CU67*CW60&gt;CU62),1,0)</f>
        <v>0</v>
      </c>
      <c r="CV70" s="853">
        <f>IF(AND(CU70=1,CT70=1),1,0)</f>
        <v>0</v>
      </c>
      <c r="CW70" s="852">
        <f>IF(AND(CT70=0,CU70=0,CV70=0),1,0)</f>
        <v>1</v>
      </c>
      <c r="CY70" s="345"/>
      <c r="CZ70" s="854">
        <f>IF(AND(DA67*DC63&gt;DA60,DA67*DC62&gt;DA60),1,0)</f>
        <v>0</v>
      </c>
      <c r="DA70" s="854">
        <f>IF(AND(DA67*DC61&gt;DA62,DA67*DC60&gt;DA62),1,0)</f>
        <v>0</v>
      </c>
      <c r="DB70" s="853">
        <f>IF(AND(DA70=1,CZ70=1),1,0)</f>
        <v>0</v>
      </c>
      <c r="DC70" s="852">
        <f>IF(AND(CZ70=0,DA70=0,DB70=0),1,0)</f>
        <v>1</v>
      </c>
      <c r="DE70" s="345"/>
      <c r="DF70" s="854">
        <f>IF(AND(DG67*DI63&gt;DG60,DG67*DI62&gt;DG60),1,0)</f>
        <v>0</v>
      </c>
      <c r="DG70" s="854">
        <f>IF(AND(DG67*DI61&gt;DG62,DG67*DI60&gt;DG62),1,0)</f>
        <v>0</v>
      </c>
      <c r="DH70" s="853">
        <f>IF(AND(DG70=1,DF70=1),1,0)</f>
        <v>0</v>
      </c>
      <c r="DI70" s="852">
        <f>IF(AND(DF70=0,DG70=0,DH70=0),1,0)</f>
        <v>1</v>
      </c>
      <c r="DK70" s="345"/>
      <c r="DL70" s="854">
        <f>IF(AND(DM67*DO63&gt;DM60,DM67*DO62&gt;DM60),1,0)</f>
        <v>0</v>
      </c>
      <c r="DM70" s="854">
        <f>IF(AND(DM67*DO61&gt;DM62,DM67*DO60&gt;DM62),1,0)</f>
        <v>0</v>
      </c>
      <c r="DN70" s="853">
        <f>IF(AND(DM70=1,DL70=1),1,0)</f>
        <v>0</v>
      </c>
      <c r="DO70" s="852">
        <f>IF(AND(DL70=0,DM70=0,DN70=0),1,0)</f>
        <v>1</v>
      </c>
      <c r="DQ70" s="345"/>
      <c r="DR70" s="854">
        <f>IF(AND(DS67*DU63&gt;DS60,DS67*DU62&gt;DS60),1,0)</f>
        <v>0</v>
      </c>
      <c r="DS70" s="854">
        <f>IF(AND(DS67*DU61&gt;DS62,DS67*DU60&gt;DS62),1,0)</f>
        <v>0</v>
      </c>
      <c r="DT70" s="853">
        <f>IF(AND(DS70=1,DR70=1),1,0)</f>
        <v>0</v>
      </c>
      <c r="DU70" s="852">
        <f>IF(AND(DR70=0,DS70=0,DT70=0),1,0)</f>
        <v>1</v>
      </c>
      <c r="DW70" s="345"/>
      <c r="DX70" s="854">
        <f>IF(AND(DY67*EA63&gt;DY60,DY67*EA62&gt;DY60),1,0)</f>
        <v>0</v>
      </c>
      <c r="DY70" s="854">
        <f>IF(AND(DY67*EA61&gt;DY62,DY67*EA60&gt;DY62),1,0)</f>
        <v>0</v>
      </c>
      <c r="DZ70" s="853">
        <f>IF(AND(DY70=1,DX70=1),1,0)</f>
        <v>0</v>
      </c>
      <c r="EA70" s="852">
        <f>IF(AND(DX70=0,DY70=0,DZ70=0),1,0)</f>
        <v>1</v>
      </c>
      <c r="EC70" s="345"/>
      <c r="ED70" s="854">
        <f>IF(AND(EE67*EG63&gt;EE60,EE67*EG62&gt;EE60),1,0)</f>
        <v>0</v>
      </c>
      <c r="EE70" s="854">
        <f>IF(AND(EE67*EG61&gt;EE62,EE67*EG60&gt;EE62),1,0)</f>
        <v>0</v>
      </c>
      <c r="EF70" s="853">
        <f>IF(AND(EE70=1,ED70=1),1,0)</f>
        <v>0</v>
      </c>
      <c r="EG70" s="852">
        <f>IF(AND(ED70=0,EE70=0,EF70=0),1,0)</f>
        <v>1</v>
      </c>
      <c r="EI70" s="345"/>
      <c r="EJ70" s="854">
        <f>IF(AND(EK67*EM63&gt;EK60,EK67*EM62&gt;EK60),1,0)</f>
        <v>0</v>
      </c>
      <c r="EK70" s="854">
        <f>IF(AND(EK67*EM61&gt;EK62,EK67*EM60&gt;EK62),1,0)</f>
        <v>0</v>
      </c>
      <c r="EL70" s="853">
        <f>IF(AND(EK70=1,EJ70=1),1,0)</f>
        <v>0</v>
      </c>
      <c r="EM70" s="852">
        <f>IF(AND(EJ70=0,EK70=0,EL70=0),1,0)</f>
        <v>1</v>
      </c>
      <c r="EO70" s="345"/>
      <c r="EP70" s="854">
        <f>IF(AND(EQ67*ES63&gt;EQ60,EQ67*ES62&gt;EQ60),1,0)</f>
        <v>0</v>
      </c>
      <c r="EQ70" s="854">
        <f>IF(AND(EQ67*ES61&gt;EQ62,EQ67*ES60&gt;EQ62),1,0)</f>
        <v>0</v>
      </c>
      <c r="ER70" s="853">
        <f>IF(AND(EQ70=1,EP70=1),1,0)</f>
        <v>0</v>
      </c>
      <c r="ES70" s="852">
        <f>IF(AND(EP70=0,EQ70=0,ER70=0),1,0)</f>
        <v>1</v>
      </c>
      <c r="EU70" s="345"/>
      <c r="EV70" s="854">
        <f>IF(AND(EW67*EY63&gt;EW60,EW67*EY62&gt;EW60),1,0)</f>
        <v>0</v>
      </c>
      <c r="EW70" s="854">
        <f>IF(AND(EW67*EY61&gt;EW62,EW67*EY60&gt;EW62),1,0)</f>
        <v>0</v>
      </c>
      <c r="EX70" s="853">
        <f>IF(AND(EW70=1,EV70=1),1,0)</f>
        <v>0</v>
      </c>
      <c r="EY70" s="852">
        <f>IF(AND(EV70=0,EW70=0,EX70=0),1,0)</f>
        <v>1</v>
      </c>
      <c r="FA70" s="345"/>
      <c r="FB70" s="854">
        <f>IF(AND(FC67*FE63&gt;FC60,FC67*FE62&gt;FC60),1,0)</f>
        <v>0</v>
      </c>
      <c r="FC70" s="854">
        <f>IF(AND(FC67*FE61&gt;FC62,FC67*FE60&gt;FC62),1,0)</f>
        <v>0</v>
      </c>
      <c r="FD70" s="853">
        <f>IF(AND(FC70=1,FB70=1),1,0)</f>
        <v>0</v>
      </c>
      <c r="FE70" s="852">
        <f>IF(AND(FB70=0,FC70=0,FD70=0),1,0)</f>
        <v>1</v>
      </c>
      <c r="FG70" s="345"/>
      <c r="FH70" s="854">
        <f>IF(AND(FI67*FK63&gt;FI60,FI67*FK62&gt;FI60),1,0)</f>
        <v>0</v>
      </c>
      <c r="FI70" s="854">
        <f>IF(AND(FI67*FK61&gt;FI62,FI67*FK60&gt;FI62),1,0)</f>
        <v>0</v>
      </c>
      <c r="FJ70" s="853">
        <f>IF(AND(FI70=1,FH70=1),1,0)</f>
        <v>0</v>
      </c>
      <c r="FK70" s="852">
        <f>IF(AND(FH70=0,FI70=0,FJ70=0),1,0)</f>
        <v>1</v>
      </c>
      <c r="FM70" s="345"/>
      <c r="FN70" s="854">
        <f>IF(AND(FO67*FQ63&gt;FO60,FO67*FQ62&gt;FO60),1,0)</f>
        <v>0</v>
      </c>
      <c r="FO70" s="854">
        <f>IF(AND(FO67*FQ61&gt;FO62,FO67*FQ60&gt;FO62),1,0)</f>
        <v>0</v>
      </c>
      <c r="FP70" s="853">
        <f>IF(AND(FO70=1,FN70=1),1,0)</f>
        <v>0</v>
      </c>
      <c r="FQ70" s="852">
        <f>IF(AND(FN70=0,FO70=0,FP70=0),1,0)</f>
        <v>1</v>
      </c>
      <c r="FS70" s="345"/>
      <c r="FT70" s="854">
        <f>IF(AND(FU67*FW63&gt;FU60,FU67*FW62&gt;FU60),1,0)</f>
        <v>0</v>
      </c>
      <c r="FU70" s="854">
        <f>IF(AND(FU67*FW61&gt;FU62,FU67*FW60&gt;FU62),1,0)</f>
        <v>0</v>
      </c>
      <c r="FV70" s="853">
        <f>IF(AND(FU70=1,FT70=1),1,0)</f>
        <v>0</v>
      </c>
      <c r="FW70" s="852">
        <f>IF(AND(FT70=0,FU70=0,FV70=0),1,0)</f>
        <v>1</v>
      </c>
      <c r="FY70" s="345"/>
    </row>
    <row r="71" spans="1:181" ht="15" thickBot="1" x14ac:dyDescent="0.35">
      <c r="A71" s="19"/>
      <c r="G71" s="345"/>
      <c r="M71" s="345"/>
      <c r="S71" s="345"/>
      <c r="Y71" s="345"/>
      <c r="AE71" s="345"/>
      <c r="AK71" s="345"/>
      <c r="AQ71" s="345"/>
      <c r="AW71" s="345"/>
      <c r="BC71" s="345"/>
      <c r="BI71" s="345"/>
      <c r="BO71" s="345"/>
      <c r="BU71" s="345"/>
      <c r="CA71" s="345"/>
      <c r="CG71" s="345"/>
      <c r="CM71" s="345"/>
      <c r="CS71" s="345"/>
      <c r="CY71" s="345"/>
      <c r="DE71" s="345"/>
      <c r="DK71" s="345"/>
      <c r="DQ71" s="345"/>
      <c r="DW71" s="345"/>
      <c r="EC71" s="345"/>
      <c r="EI71" s="345"/>
      <c r="EO71" s="345"/>
      <c r="EU71" s="345"/>
      <c r="FA71" s="345"/>
      <c r="FG71" s="345"/>
      <c r="FM71" s="345"/>
      <c r="FS71" s="345"/>
      <c r="FY71" s="345"/>
    </row>
    <row r="72" spans="1:181" x14ac:dyDescent="0.3">
      <c r="A72" s="19"/>
      <c r="B72" s="629" t="s">
        <v>421</v>
      </c>
      <c r="C72" s="672" t="s">
        <v>420</v>
      </c>
      <c r="D72" s="629" t="s">
        <v>484</v>
      </c>
      <c r="E72" s="600" t="s">
        <v>482</v>
      </c>
      <c r="F72" s="672"/>
      <c r="G72" s="345"/>
      <c r="H72" s="629" t="s">
        <v>421</v>
      </c>
      <c r="I72" s="672" t="s">
        <v>420</v>
      </c>
      <c r="J72" s="629" t="s">
        <v>484</v>
      </c>
      <c r="K72" s="600" t="s">
        <v>482</v>
      </c>
      <c r="L72" s="672"/>
      <c r="M72" s="345"/>
      <c r="N72" s="629" t="s">
        <v>421</v>
      </c>
      <c r="O72" s="672" t="s">
        <v>420</v>
      </c>
      <c r="P72" s="629" t="s">
        <v>484</v>
      </c>
      <c r="Q72" s="600" t="s">
        <v>482</v>
      </c>
      <c r="R72" s="672"/>
      <c r="S72" s="345"/>
      <c r="T72" s="629" t="s">
        <v>421</v>
      </c>
      <c r="U72" s="672" t="s">
        <v>420</v>
      </c>
      <c r="V72" s="629" t="s">
        <v>484</v>
      </c>
      <c r="W72" s="600" t="s">
        <v>482</v>
      </c>
      <c r="X72" s="672"/>
      <c r="Y72" s="345"/>
      <c r="Z72" s="629" t="s">
        <v>421</v>
      </c>
      <c r="AA72" s="672" t="s">
        <v>420</v>
      </c>
      <c r="AB72" s="629" t="s">
        <v>484</v>
      </c>
      <c r="AC72" s="600" t="s">
        <v>482</v>
      </c>
      <c r="AD72" s="672"/>
      <c r="AE72" s="345"/>
      <c r="AF72" s="629" t="s">
        <v>421</v>
      </c>
      <c r="AG72" s="672" t="s">
        <v>420</v>
      </c>
      <c r="AH72" s="629" t="s">
        <v>484</v>
      </c>
      <c r="AI72" s="600" t="s">
        <v>482</v>
      </c>
      <c r="AJ72" s="672"/>
      <c r="AK72" s="345"/>
      <c r="AL72" s="629" t="s">
        <v>421</v>
      </c>
      <c r="AM72" s="672" t="s">
        <v>420</v>
      </c>
      <c r="AN72" s="629" t="s">
        <v>484</v>
      </c>
      <c r="AO72" s="600" t="s">
        <v>482</v>
      </c>
      <c r="AP72" s="672"/>
      <c r="AQ72" s="345"/>
      <c r="AR72" s="629" t="s">
        <v>421</v>
      </c>
      <c r="AS72" s="672" t="s">
        <v>420</v>
      </c>
      <c r="AT72" s="629" t="s">
        <v>484</v>
      </c>
      <c r="AU72" s="600" t="s">
        <v>482</v>
      </c>
      <c r="AV72" s="672"/>
      <c r="AW72" s="345"/>
      <c r="AX72" s="629" t="s">
        <v>421</v>
      </c>
      <c r="AY72" s="672" t="s">
        <v>420</v>
      </c>
      <c r="AZ72" s="629" t="s">
        <v>484</v>
      </c>
      <c r="BA72" s="600" t="s">
        <v>482</v>
      </c>
      <c r="BB72" s="672"/>
      <c r="BC72" s="345"/>
      <c r="BD72" s="629" t="s">
        <v>421</v>
      </c>
      <c r="BE72" s="672" t="s">
        <v>420</v>
      </c>
      <c r="BF72" s="629" t="s">
        <v>484</v>
      </c>
      <c r="BG72" s="600" t="s">
        <v>482</v>
      </c>
      <c r="BH72" s="672"/>
      <c r="BI72" s="345"/>
      <c r="BJ72" s="629" t="s">
        <v>421</v>
      </c>
      <c r="BK72" s="672" t="s">
        <v>420</v>
      </c>
      <c r="BL72" s="629" t="s">
        <v>484</v>
      </c>
      <c r="BM72" s="600" t="s">
        <v>482</v>
      </c>
      <c r="BN72" s="672"/>
      <c r="BO72" s="345"/>
      <c r="BP72" s="629" t="s">
        <v>421</v>
      </c>
      <c r="BQ72" s="672" t="s">
        <v>420</v>
      </c>
      <c r="BR72" s="629" t="s">
        <v>484</v>
      </c>
      <c r="BS72" s="600" t="s">
        <v>482</v>
      </c>
      <c r="BT72" s="672"/>
      <c r="BU72" s="345"/>
      <c r="BV72" s="629" t="s">
        <v>421</v>
      </c>
      <c r="BW72" s="672" t="s">
        <v>420</v>
      </c>
      <c r="BX72" s="629" t="s">
        <v>484</v>
      </c>
      <c r="BY72" s="600" t="s">
        <v>482</v>
      </c>
      <c r="BZ72" s="672"/>
      <c r="CA72" s="345"/>
      <c r="CB72" s="629" t="s">
        <v>421</v>
      </c>
      <c r="CC72" s="672" t="s">
        <v>420</v>
      </c>
      <c r="CD72" s="629" t="s">
        <v>484</v>
      </c>
      <c r="CE72" s="600" t="s">
        <v>482</v>
      </c>
      <c r="CF72" s="672"/>
      <c r="CG72" s="345"/>
      <c r="CH72" s="629" t="s">
        <v>421</v>
      </c>
      <c r="CI72" s="672" t="s">
        <v>420</v>
      </c>
      <c r="CJ72" s="629" t="s">
        <v>484</v>
      </c>
      <c r="CK72" s="600" t="s">
        <v>482</v>
      </c>
      <c r="CL72" s="672"/>
      <c r="CM72" s="345"/>
      <c r="CN72" s="629" t="s">
        <v>421</v>
      </c>
      <c r="CO72" s="672" t="s">
        <v>420</v>
      </c>
      <c r="CP72" s="629" t="s">
        <v>484</v>
      </c>
      <c r="CQ72" s="600" t="s">
        <v>482</v>
      </c>
      <c r="CR72" s="672"/>
      <c r="CS72" s="345"/>
      <c r="CT72" s="629" t="s">
        <v>421</v>
      </c>
      <c r="CU72" s="672" t="s">
        <v>420</v>
      </c>
      <c r="CV72" s="629" t="s">
        <v>484</v>
      </c>
      <c r="CW72" s="600" t="s">
        <v>482</v>
      </c>
      <c r="CX72" s="672"/>
      <c r="CY72" s="345"/>
      <c r="CZ72" s="629" t="s">
        <v>421</v>
      </c>
      <c r="DA72" s="672" t="s">
        <v>420</v>
      </c>
      <c r="DB72" s="629" t="s">
        <v>484</v>
      </c>
      <c r="DC72" s="600" t="s">
        <v>482</v>
      </c>
      <c r="DD72" s="672"/>
      <c r="DE72" s="345"/>
      <c r="DF72" s="629" t="s">
        <v>421</v>
      </c>
      <c r="DG72" s="672" t="s">
        <v>420</v>
      </c>
      <c r="DH72" s="629" t="s">
        <v>484</v>
      </c>
      <c r="DI72" s="600" t="s">
        <v>482</v>
      </c>
      <c r="DJ72" s="672"/>
      <c r="DK72" s="345"/>
      <c r="DL72" s="629" t="s">
        <v>421</v>
      </c>
      <c r="DM72" s="672" t="s">
        <v>420</v>
      </c>
      <c r="DN72" s="629" t="s">
        <v>484</v>
      </c>
      <c r="DO72" s="600" t="s">
        <v>482</v>
      </c>
      <c r="DP72" s="672"/>
      <c r="DQ72" s="345"/>
      <c r="DR72" s="629" t="s">
        <v>421</v>
      </c>
      <c r="DS72" s="672" t="s">
        <v>420</v>
      </c>
      <c r="DT72" s="629" t="s">
        <v>484</v>
      </c>
      <c r="DU72" s="600" t="s">
        <v>482</v>
      </c>
      <c r="DV72" s="672"/>
      <c r="DW72" s="345"/>
      <c r="DX72" s="629" t="s">
        <v>421</v>
      </c>
      <c r="DY72" s="672" t="s">
        <v>420</v>
      </c>
      <c r="DZ72" s="629" t="s">
        <v>484</v>
      </c>
      <c r="EA72" s="600" t="s">
        <v>482</v>
      </c>
      <c r="EB72" s="672"/>
      <c r="EC72" s="345"/>
      <c r="ED72" s="629" t="s">
        <v>421</v>
      </c>
      <c r="EE72" s="672" t="s">
        <v>420</v>
      </c>
      <c r="EF72" s="629" t="s">
        <v>484</v>
      </c>
      <c r="EG72" s="600" t="s">
        <v>482</v>
      </c>
      <c r="EH72" s="672"/>
      <c r="EI72" s="345"/>
      <c r="EJ72" s="629" t="s">
        <v>421</v>
      </c>
      <c r="EK72" s="672" t="s">
        <v>420</v>
      </c>
      <c r="EL72" s="629" t="s">
        <v>484</v>
      </c>
      <c r="EM72" s="600" t="s">
        <v>482</v>
      </c>
      <c r="EN72" s="672"/>
      <c r="EO72" s="345"/>
      <c r="EP72" s="629" t="s">
        <v>421</v>
      </c>
      <c r="EQ72" s="672" t="s">
        <v>420</v>
      </c>
      <c r="ER72" s="629" t="s">
        <v>484</v>
      </c>
      <c r="ES72" s="600" t="s">
        <v>482</v>
      </c>
      <c r="ET72" s="672"/>
      <c r="EU72" s="345"/>
      <c r="EV72" s="629" t="s">
        <v>421</v>
      </c>
      <c r="EW72" s="672" t="s">
        <v>420</v>
      </c>
      <c r="EX72" s="629" t="s">
        <v>484</v>
      </c>
      <c r="EY72" s="600" t="s">
        <v>482</v>
      </c>
      <c r="EZ72" s="672"/>
      <c r="FA72" s="345"/>
      <c r="FB72" s="629" t="s">
        <v>421</v>
      </c>
      <c r="FC72" s="672" t="s">
        <v>420</v>
      </c>
      <c r="FD72" s="629" t="s">
        <v>484</v>
      </c>
      <c r="FE72" s="600" t="s">
        <v>482</v>
      </c>
      <c r="FF72" s="672"/>
      <c r="FG72" s="345"/>
      <c r="FH72" s="629" t="s">
        <v>421</v>
      </c>
      <c r="FI72" s="672" t="s">
        <v>420</v>
      </c>
      <c r="FJ72" s="629" t="s">
        <v>484</v>
      </c>
      <c r="FK72" s="600" t="s">
        <v>482</v>
      </c>
      <c r="FL72" s="672"/>
      <c r="FM72" s="345"/>
      <c r="FN72" s="629" t="s">
        <v>421</v>
      </c>
      <c r="FO72" s="672" t="s">
        <v>420</v>
      </c>
      <c r="FP72" s="629" t="s">
        <v>484</v>
      </c>
      <c r="FQ72" s="600" t="s">
        <v>482</v>
      </c>
      <c r="FR72" s="672"/>
      <c r="FS72" s="345"/>
      <c r="FT72" s="629" t="s">
        <v>421</v>
      </c>
      <c r="FU72" s="672" t="s">
        <v>420</v>
      </c>
      <c r="FV72" s="629" t="s">
        <v>484</v>
      </c>
      <c r="FW72" s="600" t="s">
        <v>482</v>
      </c>
      <c r="FX72" s="672"/>
      <c r="FY72" s="345"/>
    </row>
    <row r="73" spans="1:181" x14ac:dyDescent="0.3">
      <c r="A73" s="19"/>
      <c r="B73" s="827" t="s">
        <v>418</v>
      </c>
      <c r="C73" s="834">
        <f>'Générateur P.Durable 30ans'!$B$13*B$67</f>
        <v>1</v>
      </c>
      <c r="D73" s="827" t="s">
        <v>450</v>
      </c>
      <c r="E73" s="835">
        <f>(E60*C$73)*(C$74*E63)</f>
        <v>0</v>
      </c>
      <c r="F73" s="345"/>
      <c r="G73" s="345"/>
      <c r="H73" s="827" t="s">
        <v>418</v>
      </c>
      <c r="I73" s="834">
        <f>'Générateur P.Durable 30ans'!$B$13*H$67</f>
        <v>1</v>
      </c>
      <c r="J73" s="827" t="s">
        <v>450</v>
      </c>
      <c r="K73" s="835">
        <f>(K60*I$73)*(I$74*K63)</f>
        <v>2.0167673785416134</v>
      </c>
      <c r="L73" s="345"/>
      <c r="M73" s="345"/>
      <c r="N73" s="827" t="s">
        <v>418</v>
      </c>
      <c r="O73" s="834">
        <f>'Générateur P.Durable 30ans'!$B$13*N$67</f>
        <v>1</v>
      </c>
      <c r="P73" s="827" t="s">
        <v>450</v>
      </c>
      <c r="Q73" s="835">
        <f>(Q60*O$73)*(O$74*Q63)</f>
        <v>8.5257459960132564</v>
      </c>
      <c r="R73" s="345"/>
      <c r="S73" s="345"/>
      <c r="T73" s="827" t="s">
        <v>418</v>
      </c>
      <c r="U73" s="834">
        <f>'Générateur P.Durable 30ans'!$B$13*T$67</f>
        <v>1</v>
      </c>
      <c r="V73" s="827" t="s">
        <v>450</v>
      </c>
      <c r="W73" s="835">
        <f>(W60*U$73)*(U$74*W63)</f>
        <v>19.533276678688452</v>
      </c>
      <c r="X73" s="345"/>
      <c r="Y73" s="345"/>
      <c r="Z73" s="827" t="s">
        <v>418</v>
      </c>
      <c r="AA73" s="834">
        <f>'Générateur P.Durable 30ans'!$B$13*Z$67</f>
        <v>1</v>
      </c>
      <c r="AB73" s="827" t="s">
        <v>450</v>
      </c>
      <c r="AC73" s="835">
        <f>(AC60*AA$73)*(AA$74*AC63)</f>
        <v>34.102983984053012</v>
      </c>
      <c r="AD73" s="345"/>
      <c r="AE73" s="345"/>
      <c r="AF73" s="827" t="s">
        <v>418</v>
      </c>
      <c r="AG73" s="834">
        <f>'Générateur P.Durable 30ans'!$B$13*AF$67</f>
        <v>1</v>
      </c>
      <c r="AH73" s="827" t="s">
        <v>450</v>
      </c>
      <c r="AI73" s="835">
        <f>(AI60*AG$73)*(AG$74*AI63)</f>
        <v>50.647500150842603</v>
      </c>
      <c r="AJ73" s="345"/>
      <c r="AK73" s="345"/>
      <c r="AL73" s="827" t="s">
        <v>418</v>
      </c>
      <c r="AM73" s="834">
        <f>'Générateur P.Durable 30ans'!$B$13*AL$67</f>
        <v>1</v>
      </c>
      <c r="AN73" s="827" t="s">
        <v>450</v>
      </c>
      <c r="AO73" s="835">
        <f>(AO60*AM$73)*(AM$74*AO63)</f>
        <v>67.446114931768534</v>
      </c>
      <c r="AP73" s="345"/>
      <c r="AQ73" s="345"/>
      <c r="AR73" s="827" t="s">
        <v>418</v>
      </c>
      <c r="AS73" s="834">
        <f>'Générateur P.Durable 30ans'!$B$13*AR$67</f>
        <v>1</v>
      </c>
      <c r="AT73" s="827" t="s">
        <v>450</v>
      </c>
      <c r="AU73" s="835">
        <f>(AU60*AS$73)*(AS$74*AU63)</f>
        <v>83.10140461852879</v>
      </c>
      <c r="AV73" s="345"/>
      <c r="AW73" s="345"/>
      <c r="AX73" s="827" t="s">
        <v>418</v>
      </c>
      <c r="AY73" s="834">
        <f>'Générateur P.Durable 30ans'!$B$13*AX$67</f>
        <v>1</v>
      </c>
      <c r="AZ73" s="827" t="s">
        <v>450</v>
      </c>
      <c r="BA73" s="835">
        <f>(BA60*AY$73)*(AY$74*BA63)</f>
        <v>96.756168704596035</v>
      </c>
      <c r="BB73" s="345"/>
      <c r="BC73" s="345"/>
      <c r="BD73" s="827" t="s">
        <v>418</v>
      </c>
      <c r="BE73" s="834">
        <f>'Générateur P.Durable 30ans'!$B$13*BD$67</f>
        <v>1</v>
      </c>
      <c r="BF73" s="827" t="s">
        <v>450</v>
      </c>
      <c r="BG73" s="835">
        <f>(BG60*BE$73)*(BE$74*BG63)</f>
        <v>108.07606996774902</v>
      </c>
      <c r="BH73" s="345"/>
      <c r="BI73" s="345"/>
      <c r="BJ73" s="827" t="s">
        <v>418</v>
      </c>
      <c r="BK73" s="834">
        <f>'Générateur P.Durable 30ans'!$B$13*BJ$67</f>
        <v>1</v>
      </c>
      <c r="BL73" s="827" t="s">
        <v>450</v>
      </c>
      <c r="BM73" s="835">
        <f>(BM60*BK$73)*(BK$74*BM63)</f>
        <v>117.10578537840868</v>
      </c>
      <c r="BN73" s="345"/>
      <c r="BO73" s="345"/>
      <c r="BP73" s="827" t="s">
        <v>418</v>
      </c>
      <c r="BQ73" s="834">
        <f>'Générateur P.Durable 30ans'!$B$13*BP$67</f>
        <v>1</v>
      </c>
      <c r="BR73" s="827" t="s">
        <v>450</v>
      </c>
      <c r="BS73" s="835">
        <f>(BS60*BQ$73)*(BQ$74*BS63)</f>
        <v>124.10381508082061</v>
      </c>
      <c r="BT73" s="345"/>
      <c r="BU73" s="345"/>
      <c r="BV73" s="827" t="s">
        <v>418</v>
      </c>
      <c r="BW73" s="834">
        <f>'Générateur P.Durable 30ans'!$B$13*BV$67</f>
        <v>1</v>
      </c>
      <c r="BX73" s="827" t="s">
        <v>450</v>
      </c>
      <c r="BY73" s="835">
        <f>(BY60*BW$73)*(BW$74*BY63)</f>
        <v>129.41253167400558</v>
      </c>
      <c r="BZ73" s="345"/>
      <c r="CA73" s="345"/>
      <c r="CB73" s="827" t="s">
        <v>418</v>
      </c>
      <c r="CC73" s="834">
        <f>'Générateur P.Durable 30ans'!$B$13*CB$67</f>
        <v>1</v>
      </c>
      <c r="CD73" s="827" t="s">
        <v>450</v>
      </c>
      <c r="CE73" s="835">
        <f>(CE60*CC$73)*(CC$74*CE63)</f>
        <v>133.37692417683624</v>
      </c>
      <c r="CF73" s="345"/>
      <c r="CG73" s="345"/>
      <c r="CH73" s="827" t="s">
        <v>418</v>
      </c>
      <c r="CI73" s="834">
        <f>'Générateur P.Durable 30ans'!$B$13*CH$67</f>
        <v>1</v>
      </c>
      <c r="CJ73" s="827" t="s">
        <v>450</v>
      </c>
      <c r="CK73" s="835">
        <f>(CK60*CI$73)*(CI$74*CK63)</f>
        <v>136.30363145297127</v>
      </c>
      <c r="CL73" s="345"/>
      <c r="CM73" s="345"/>
      <c r="CN73" s="827" t="s">
        <v>418</v>
      </c>
      <c r="CO73" s="834">
        <f>'Générateur P.Durable 30ans'!$B$13*CN$67</f>
        <v>1</v>
      </c>
      <c r="CP73" s="827" t="s">
        <v>450</v>
      </c>
      <c r="CQ73" s="835">
        <f>(CQ60*CO$73)*(CO$74*CQ63)</f>
        <v>138.44632859184313</v>
      </c>
      <c r="CR73" s="345"/>
      <c r="CS73" s="345"/>
      <c r="CT73" s="827" t="s">
        <v>418</v>
      </c>
      <c r="CU73" s="834">
        <f>'Générateur P.Durable 30ans'!$B$13*CT$67</f>
        <v>1</v>
      </c>
      <c r="CV73" s="827" t="s">
        <v>450</v>
      </c>
      <c r="CW73" s="835">
        <f>(CW60*CU$73)*(CU$74*CW63)</f>
        <v>140.00559900240006</v>
      </c>
      <c r="CX73" s="345"/>
      <c r="CY73" s="345"/>
      <c r="CZ73" s="827" t="s">
        <v>418</v>
      </c>
      <c r="DA73" s="834">
        <f>'Générateur P.Durable 30ans'!$B$13*CZ$67</f>
        <v>1</v>
      </c>
      <c r="DB73" s="827" t="s">
        <v>450</v>
      </c>
      <c r="DC73" s="835">
        <f>(DC60*DA$73)*(DA$74*DC63)</f>
        <v>141.13537004435111</v>
      </c>
      <c r="DD73" s="345"/>
      <c r="DE73" s="345"/>
      <c r="DF73" s="827" t="s">
        <v>418</v>
      </c>
      <c r="DG73" s="834">
        <f>'Générateur P.Durable 30ans'!$B$13*DF$67</f>
        <v>1</v>
      </c>
      <c r="DH73" s="827" t="s">
        <v>450</v>
      </c>
      <c r="DI73" s="835">
        <f>(DI60*DG$73)*(DG$74*DI63)</f>
        <v>141.95138265068425</v>
      </c>
      <c r="DJ73" s="345"/>
      <c r="DK73" s="345"/>
      <c r="DL73" s="827" t="s">
        <v>418</v>
      </c>
      <c r="DM73" s="834">
        <f>'Générateur P.Durable 30ans'!$B$13*DL$67</f>
        <v>1</v>
      </c>
      <c r="DN73" s="827" t="s">
        <v>450</v>
      </c>
      <c r="DO73" s="835">
        <f>(DO60*DM$73)*(DM$74*DO63)</f>
        <v>142.53944485003899</v>
      </c>
      <c r="DP73" s="345"/>
      <c r="DQ73" s="345"/>
      <c r="DR73" s="827" t="s">
        <v>418</v>
      </c>
      <c r="DS73" s="834">
        <f>'Générateur P.Durable 30ans'!$B$13*DR$67</f>
        <v>1</v>
      </c>
      <c r="DT73" s="827" t="s">
        <v>450</v>
      </c>
      <c r="DU73" s="835">
        <f>(DU60*DS$73)*(DS$74*DU63)</f>
        <v>142.96254727735013</v>
      </c>
      <c r="DV73" s="345"/>
      <c r="DW73" s="345"/>
      <c r="DX73" s="827" t="s">
        <v>418</v>
      </c>
      <c r="DY73" s="834">
        <f>'Générateur P.Durable 30ans'!$B$13*DX$67</f>
        <v>1</v>
      </c>
      <c r="DZ73" s="827" t="s">
        <v>450</v>
      </c>
      <c r="EA73" s="835">
        <f>(EA60*DY$73)*(DY$74*EA63)</f>
        <v>143.26660934157573</v>
      </c>
      <c r="EB73" s="345"/>
      <c r="EC73" s="345"/>
      <c r="ED73" s="827" t="s">
        <v>418</v>
      </c>
      <c r="EE73" s="834">
        <f>'Générateur P.Durable 30ans'!$B$13*ED$67</f>
        <v>1</v>
      </c>
      <c r="EF73" s="827" t="s">
        <v>450</v>
      </c>
      <c r="EG73" s="835">
        <f>(EG60*EE$73)*(EE$74*EG63)</f>
        <v>143.48494075366258</v>
      </c>
      <c r="EH73" s="345"/>
      <c r="EI73" s="345"/>
      <c r="EJ73" s="827" t="s">
        <v>418</v>
      </c>
      <c r="EK73" s="834">
        <f>'Générateur P.Durable 30ans'!$B$13*EJ$67</f>
        <v>1</v>
      </c>
      <c r="EL73" s="827" t="s">
        <v>450</v>
      </c>
      <c r="EM73" s="835">
        <f>(EM60*EK$73)*(EK$74*EM63)</f>
        <v>143.64161947966338</v>
      </c>
      <c r="EN73" s="345"/>
      <c r="EO73" s="345"/>
      <c r="EP73" s="827" t="s">
        <v>418</v>
      </c>
      <c r="EQ73" s="834">
        <f>'Générateur P.Durable 30ans'!$B$13*EP$67</f>
        <v>1</v>
      </c>
      <c r="ER73" s="827" t="s">
        <v>450</v>
      </c>
      <c r="ES73" s="835">
        <f>(ES60*EQ$73)*(EQ$74*ES63)</f>
        <v>143.75400679054087</v>
      </c>
      <c r="ET73" s="345"/>
      <c r="EU73" s="345"/>
      <c r="EV73" s="827" t="s">
        <v>418</v>
      </c>
      <c r="EW73" s="834">
        <f>'Générateur P.Durable 30ans'!$B$13*EV$67</f>
        <v>1</v>
      </c>
      <c r="EX73" s="827" t="s">
        <v>450</v>
      </c>
      <c r="EY73" s="835">
        <f>(EY60*EW$73)*(EW$74*EY63)</f>
        <v>143.83459857703187</v>
      </c>
      <c r="EZ73" s="345"/>
      <c r="FA73" s="345"/>
      <c r="FB73" s="827" t="s">
        <v>418</v>
      </c>
      <c r="FC73" s="834">
        <f>'Générateur P.Durable 30ans'!$B$13*FB$67</f>
        <v>1</v>
      </c>
      <c r="FD73" s="827" t="s">
        <v>450</v>
      </c>
      <c r="FE73" s="835">
        <f>(FE60*FC$73)*(FC$74*FE63)</f>
        <v>143.89237736371462</v>
      </c>
      <c r="FF73" s="345"/>
      <c r="FG73" s="345"/>
      <c r="FH73" s="827" t="s">
        <v>418</v>
      </c>
      <c r="FI73" s="834">
        <f>'Générateur P.Durable 30ans'!$B$13*FH$67</f>
        <v>1</v>
      </c>
      <c r="FJ73" s="827" t="s">
        <v>450</v>
      </c>
      <c r="FK73" s="835">
        <f>(FK60*FI$73)*(FI$74*FK63)</f>
        <v>143.93379424006497</v>
      </c>
      <c r="FL73" s="345"/>
      <c r="FM73" s="345"/>
      <c r="FN73" s="827" t="s">
        <v>418</v>
      </c>
      <c r="FO73" s="834">
        <f>'Générateur P.Durable 30ans'!$B$13*FN$67</f>
        <v>1</v>
      </c>
      <c r="FP73" s="827" t="s">
        <v>450</v>
      </c>
      <c r="FQ73" s="835">
        <f>(FQ60*FO$73)*(FO$74*FQ63)</f>
        <v>143.96347923793599</v>
      </c>
      <c r="FR73" s="345"/>
      <c r="FS73" s="345"/>
      <c r="FT73" s="827" t="s">
        <v>418</v>
      </c>
      <c r="FU73" s="834">
        <f>'Générateur P.Durable 30ans'!$B$13*FT$67</f>
        <v>1</v>
      </c>
      <c r="FV73" s="827" t="s">
        <v>450</v>
      </c>
      <c r="FW73" s="835">
        <f>(FW60*FU$73)*(FU$74*FW63)</f>
        <v>143.98475383844885</v>
      </c>
      <c r="FX73" s="345"/>
      <c r="FY73" s="345"/>
    </row>
    <row r="74" spans="1:181" x14ac:dyDescent="0.3">
      <c r="A74" s="19"/>
      <c r="B74" s="827" t="s">
        <v>417</v>
      </c>
      <c r="C74" s="834">
        <f>'Générateur P.Durable 30ans'!$B$14*B$67</f>
        <v>1</v>
      </c>
      <c r="D74" s="827" t="s">
        <v>449</v>
      </c>
      <c r="E74" s="835">
        <f>(E61*C$75)*(C$74*E63)</f>
        <v>0</v>
      </c>
      <c r="F74" s="834"/>
      <c r="G74" s="345"/>
      <c r="H74" s="827" t="s">
        <v>417</v>
      </c>
      <c r="I74" s="834">
        <f>'Générateur P.Durable 30ans'!$B$14*H$67</f>
        <v>1</v>
      </c>
      <c r="J74" s="827" t="s">
        <v>449</v>
      </c>
      <c r="K74" s="835">
        <f>(K61*I$75)*(I$74*K63)</f>
        <v>2.0167673785416134</v>
      </c>
      <c r="L74" s="834"/>
      <c r="M74" s="345"/>
      <c r="N74" s="827" t="s">
        <v>417</v>
      </c>
      <c r="O74" s="834">
        <f>'Générateur P.Durable 30ans'!$B$14*N$67</f>
        <v>1</v>
      </c>
      <c r="P74" s="827" t="s">
        <v>449</v>
      </c>
      <c r="Q74" s="835">
        <f>(Q61*O$75)*(O$74*Q63)</f>
        <v>8.5257459960132564</v>
      </c>
      <c r="R74" s="834"/>
      <c r="S74" s="345"/>
      <c r="T74" s="827" t="s">
        <v>417</v>
      </c>
      <c r="U74" s="834">
        <f>'Générateur P.Durable 30ans'!$B$14*T$67</f>
        <v>1</v>
      </c>
      <c r="V74" s="827" t="s">
        <v>449</v>
      </c>
      <c r="W74" s="835">
        <f>(W61*U$75)*(U$74*W63)</f>
        <v>19.533276678688452</v>
      </c>
      <c r="X74" s="834"/>
      <c r="Y74" s="345"/>
      <c r="Z74" s="827" t="s">
        <v>417</v>
      </c>
      <c r="AA74" s="834">
        <f>'Générateur P.Durable 30ans'!$B$14*Z$67</f>
        <v>1</v>
      </c>
      <c r="AB74" s="827" t="s">
        <v>449</v>
      </c>
      <c r="AC74" s="835">
        <f>(AC61*AA$75)*(AA$74*AC63)</f>
        <v>34.102983984053012</v>
      </c>
      <c r="AD74" s="834"/>
      <c r="AE74" s="345"/>
      <c r="AF74" s="827" t="s">
        <v>417</v>
      </c>
      <c r="AG74" s="834">
        <f>'Générateur P.Durable 30ans'!$B$14*AF$67</f>
        <v>1</v>
      </c>
      <c r="AH74" s="827" t="s">
        <v>449</v>
      </c>
      <c r="AI74" s="835">
        <f>(AI61*AG$75)*(AG$74*AI63)</f>
        <v>50.647500150842603</v>
      </c>
      <c r="AJ74" s="834"/>
      <c r="AK74" s="345"/>
      <c r="AL74" s="827" t="s">
        <v>417</v>
      </c>
      <c r="AM74" s="834">
        <f>'Générateur P.Durable 30ans'!$B$14*AL$67</f>
        <v>1</v>
      </c>
      <c r="AN74" s="827" t="s">
        <v>449</v>
      </c>
      <c r="AO74" s="835">
        <f>(AO61*AM$75)*(AM$74*AO63)</f>
        <v>67.446114931768534</v>
      </c>
      <c r="AP74" s="834"/>
      <c r="AQ74" s="345"/>
      <c r="AR74" s="827" t="s">
        <v>417</v>
      </c>
      <c r="AS74" s="834">
        <f>'Générateur P.Durable 30ans'!$B$14*AR$67</f>
        <v>1</v>
      </c>
      <c r="AT74" s="827" t="s">
        <v>449</v>
      </c>
      <c r="AU74" s="835">
        <f>(AU61*AS$75)*(AS$74*AU63)</f>
        <v>83.10140461852879</v>
      </c>
      <c r="AV74" s="834"/>
      <c r="AW74" s="345"/>
      <c r="AX74" s="827" t="s">
        <v>417</v>
      </c>
      <c r="AY74" s="834">
        <f>'Générateur P.Durable 30ans'!$B$14*AX$67</f>
        <v>1</v>
      </c>
      <c r="AZ74" s="827" t="s">
        <v>449</v>
      </c>
      <c r="BA74" s="835">
        <f>(BA61*AY$75)*(AY$74*BA63)</f>
        <v>96.756168704596035</v>
      </c>
      <c r="BB74" s="834"/>
      <c r="BC74" s="345"/>
      <c r="BD74" s="827" t="s">
        <v>417</v>
      </c>
      <c r="BE74" s="834">
        <f>'Générateur P.Durable 30ans'!$B$14*BD$67</f>
        <v>1</v>
      </c>
      <c r="BF74" s="827" t="s">
        <v>449</v>
      </c>
      <c r="BG74" s="835">
        <f>(BG61*BE$75)*(BE$74*BG63)</f>
        <v>108.07606996774902</v>
      </c>
      <c r="BH74" s="834"/>
      <c r="BI74" s="345"/>
      <c r="BJ74" s="827" t="s">
        <v>417</v>
      </c>
      <c r="BK74" s="834">
        <f>'Générateur P.Durable 30ans'!$B$14*BJ$67</f>
        <v>1</v>
      </c>
      <c r="BL74" s="827" t="s">
        <v>449</v>
      </c>
      <c r="BM74" s="835">
        <f>(BM61*BK$75)*(BK$74*BM63)</f>
        <v>117.10578537840868</v>
      </c>
      <c r="BN74" s="834"/>
      <c r="BO74" s="345"/>
      <c r="BP74" s="827" t="s">
        <v>417</v>
      </c>
      <c r="BQ74" s="834">
        <f>'Générateur P.Durable 30ans'!$B$14*BP$67</f>
        <v>1</v>
      </c>
      <c r="BR74" s="827" t="s">
        <v>449</v>
      </c>
      <c r="BS74" s="835">
        <f>(BS61*BQ$75)*(BQ$74*BS63)</f>
        <v>124.10381508082061</v>
      </c>
      <c r="BT74" s="834"/>
      <c r="BU74" s="345"/>
      <c r="BV74" s="827" t="s">
        <v>417</v>
      </c>
      <c r="BW74" s="834">
        <f>'Générateur P.Durable 30ans'!$B$14*BV$67</f>
        <v>1</v>
      </c>
      <c r="BX74" s="827" t="s">
        <v>449</v>
      </c>
      <c r="BY74" s="835">
        <f>(BY61*BW$75)*(BW$74*BY63)</f>
        <v>129.41253167400558</v>
      </c>
      <c r="BZ74" s="834"/>
      <c r="CA74" s="345"/>
      <c r="CB74" s="827" t="s">
        <v>417</v>
      </c>
      <c r="CC74" s="834">
        <f>'Générateur P.Durable 30ans'!$B$14*CB$67</f>
        <v>1</v>
      </c>
      <c r="CD74" s="827" t="s">
        <v>449</v>
      </c>
      <c r="CE74" s="835">
        <f>(CE61*CC$75)*(CC$74*CE63)</f>
        <v>133.37692417683624</v>
      </c>
      <c r="CF74" s="834"/>
      <c r="CG74" s="345"/>
      <c r="CH74" s="827" t="s">
        <v>417</v>
      </c>
      <c r="CI74" s="834">
        <f>'Générateur P.Durable 30ans'!$B$14*CH$67</f>
        <v>1</v>
      </c>
      <c r="CJ74" s="827" t="s">
        <v>449</v>
      </c>
      <c r="CK74" s="835">
        <f>(CK61*CI$75)*(CI$74*CK63)</f>
        <v>136.30363145297127</v>
      </c>
      <c r="CL74" s="834"/>
      <c r="CM74" s="345"/>
      <c r="CN74" s="827" t="s">
        <v>417</v>
      </c>
      <c r="CO74" s="834">
        <f>'Générateur P.Durable 30ans'!$B$14*CN$67</f>
        <v>1</v>
      </c>
      <c r="CP74" s="827" t="s">
        <v>449</v>
      </c>
      <c r="CQ74" s="835">
        <f>(CQ61*CO$75)*(CO$74*CQ63)</f>
        <v>138.44632859184313</v>
      </c>
      <c r="CR74" s="834"/>
      <c r="CS74" s="345"/>
      <c r="CT74" s="827" t="s">
        <v>417</v>
      </c>
      <c r="CU74" s="834">
        <f>'Générateur P.Durable 30ans'!$B$14*CT$67</f>
        <v>1</v>
      </c>
      <c r="CV74" s="827" t="s">
        <v>449</v>
      </c>
      <c r="CW74" s="835">
        <f>(CW61*CU$75)*(CU$74*CW63)</f>
        <v>140.00559900240006</v>
      </c>
      <c r="CX74" s="834"/>
      <c r="CY74" s="345"/>
      <c r="CZ74" s="827" t="s">
        <v>417</v>
      </c>
      <c r="DA74" s="834">
        <f>'Générateur P.Durable 30ans'!$B$14*CZ$67</f>
        <v>1</v>
      </c>
      <c r="DB74" s="827" t="s">
        <v>449</v>
      </c>
      <c r="DC74" s="835">
        <f>(DC61*DA$75)*(DA$74*DC63)</f>
        <v>141.13537004435111</v>
      </c>
      <c r="DD74" s="834"/>
      <c r="DE74" s="345"/>
      <c r="DF74" s="827" t="s">
        <v>417</v>
      </c>
      <c r="DG74" s="834">
        <f>'Générateur P.Durable 30ans'!$B$14*DF$67</f>
        <v>1</v>
      </c>
      <c r="DH74" s="827" t="s">
        <v>449</v>
      </c>
      <c r="DI74" s="835">
        <f>(DI61*DG$75)*(DG$74*DI63)</f>
        <v>141.95138265068425</v>
      </c>
      <c r="DJ74" s="834"/>
      <c r="DK74" s="345"/>
      <c r="DL74" s="827" t="s">
        <v>417</v>
      </c>
      <c r="DM74" s="834">
        <f>'Générateur P.Durable 30ans'!$B$14*DL$67</f>
        <v>1</v>
      </c>
      <c r="DN74" s="827" t="s">
        <v>449</v>
      </c>
      <c r="DO74" s="835">
        <f>(DO61*DM$75)*(DM$74*DO63)</f>
        <v>142.53944485003899</v>
      </c>
      <c r="DP74" s="834"/>
      <c r="DQ74" s="345"/>
      <c r="DR74" s="827" t="s">
        <v>417</v>
      </c>
      <c r="DS74" s="834">
        <f>'Générateur P.Durable 30ans'!$B$14*DR$67</f>
        <v>1</v>
      </c>
      <c r="DT74" s="827" t="s">
        <v>449</v>
      </c>
      <c r="DU74" s="835">
        <f>(DU61*DS$75)*(DS$74*DU63)</f>
        <v>142.96254727735013</v>
      </c>
      <c r="DV74" s="834"/>
      <c r="DW74" s="345"/>
      <c r="DX74" s="827" t="s">
        <v>417</v>
      </c>
      <c r="DY74" s="834">
        <f>'Générateur P.Durable 30ans'!$B$14*DX$67</f>
        <v>1</v>
      </c>
      <c r="DZ74" s="827" t="s">
        <v>449</v>
      </c>
      <c r="EA74" s="835">
        <f>(EA61*DY$75)*(DY$74*EA63)</f>
        <v>143.26660934157573</v>
      </c>
      <c r="EB74" s="834"/>
      <c r="EC74" s="345"/>
      <c r="ED74" s="827" t="s">
        <v>417</v>
      </c>
      <c r="EE74" s="834">
        <f>'Générateur P.Durable 30ans'!$B$14*ED$67</f>
        <v>1</v>
      </c>
      <c r="EF74" s="827" t="s">
        <v>449</v>
      </c>
      <c r="EG74" s="835">
        <f>(EG61*EE$75)*(EE$74*EG63)</f>
        <v>143.48494075366258</v>
      </c>
      <c r="EH74" s="834"/>
      <c r="EI74" s="345"/>
      <c r="EJ74" s="827" t="s">
        <v>417</v>
      </c>
      <c r="EK74" s="834">
        <f>'Générateur P.Durable 30ans'!$B$14*EJ$67</f>
        <v>1</v>
      </c>
      <c r="EL74" s="827" t="s">
        <v>449</v>
      </c>
      <c r="EM74" s="835">
        <f>(EM61*EK$75)*(EK$74*EM63)</f>
        <v>143.64161947966338</v>
      </c>
      <c r="EN74" s="834"/>
      <c r="EO74" s="345"/>
      <c r="EP74" s="827" t="s">
        <v>417</v>
      </c>
      <c r="EQ74" s="834">
        <f>'Générateur P.Durable 30ans'!$B$14*EP$67</f>
        <v>1</v>
      </c>
      <c r="ER74" s="827" t="s">
        <v>449</v>
      </c>
      <c r="ES74" s="835">
        <f>(ES61*EQ$75)*(EQ$74*ES63)</f>
        <v>143.75400679054087</v>
      </c>
      <c r="ET74" s="834"/>
      <c r="EU74" s="345"/>
      <c r="EV74" s="827" t="s">
        <v>417</v>
      </c>
      <c r="EW74" s="834">
        <f>'Générateur P.Durable 30ans'!$B$14*EV$67</f>
        <v>1</v>
      </c>
      <c r="EX74" s="827" t="s">
        <v>449</v>
      </c>
      <c r="EY74" s="835">
        <f>(EY61*EW$75)*(EW$74*EY63)</f>
        <v>143.83459857703187</v>
      </c>
      <c r="EZ74" s="834"/>
      <c r="FA74" s="345"/>
      <c r="FB74" s="827" t="s">
        <v>417</v>
      </c>
      <c r="FC74" s="834">
        <f>'Générateur P.Durable 30ans'!$B$14*FB$67</f>
        <v>1</v>
      </c>
      <c r="FD74" s="827" t="s">
        <v>449</v>
      </c>
      <c r="FE74" s="835">
        <f>(FE61*FC$75)*(FC$74*FE63)</f>
        <v>143.89237736371462</v>
      </c>
      <c r="FF74" s="834"/>
      <c r="FG74" s="345"/>
      <c r="FH74" s="827" t="s">
        <v>417</v>
      </c>
      <c r="FI74" s="834">
        <f>'Générateur P.Durable 30ans'!$B$14*FH$67</f>
        <v>1</v>
      </c>
      <c r="FJ74" s="827" t="s">
        <v>449</v>
      </c>
      <c r="FK74" s="835">
        <f>(FK61*FI$75)*(FI$74*FK63)</f>
        <v>143.93379424006497</v>
      </c>
      <c r="FL74" s="834"/>
      <c r="FM74" s="345"/>
      <c r="FN74" s="827" t="s">
        <v>417</v>
      </c>
      <c r="FO74" s="834">
        <f>'Générateur P.Durable 30ans'!$B$14*FN$67</f>
        <v>1</v>
      </c>
      <c r="FP74" s="827" t="s">
        <v>449</v>
      </c>
      <c r="FQ74" s="835">
        <f>(FQ61*FO$75)*(FO$74*FQ63)</f>
        <v>143.96347923793599</v>
      </c>
      <c r="FR74" s="834"/>
      <c r="FS74" s="345"/>
      <c r="FT74" s="827" t="s">
        <v>417</v>
      </c>
      <c r="FU74" s="834">
        <f>'Générateur P.Durable 30ans'!$B$14*FT$67</f>
        <v>1</v>
      </c>
      <c r="FV74" s="827" t="s">
        <v>449</v>
      </c>
      <c r="FW74" s="835">
        <f>(FW61*FU$75)*(FU$74*FW63)</f>
        <v>143.98475383844885</v>
      </c>
      <c r="FX74" s="834"/>
      <c r="FY74" s="345"/>
    </row>
    <row r="75" spans="1:181" x14ac:dyDescent="0.3">
      <c r="A75" s="19"/>
      <c r="B75" s="827" t="s">
        <v>416</v>
      </c>
      <c r="C75" s="834">
        <f>'Générateur P.Durable 30ans'!$B$15*B$67</f>
        <v>1</v>
      </c>
      <c r="D75" s="827" t="s">
        <v>448</v>
      </c>
      <c r="E75" s="835">
        <f>(E61*C$75)*(C$76*E62)</f>
        <v>0</v>
      </c>
      <c r="F75" s="834"/>
      <c r="G75" s="345"/>
      <c r="H75" s="827" t="s">
        <v>416</v>
      </c>
      <c r="I75" s="834">
        <f>'Générateur P.Durable 30ans'!$B$15*H$67</f>
        <v>1</v>
      </c>
      <c r="J75" s="827" t="s">
        <v>448</v>
      </c>
      <c r="K75" s="835">
        <f>(K61*I$75)*(I$76*K62)</f>
        <v>2.0167673785416134</v>
      </c>
      <c r="L75" s="834"/>
      <c r="M75" s="345"/>
      <c r="N75" s="827" t="s">
        <v>416</v>
      </c>
      <c r="O75" s="834">
        <f>'Générateur P.Durable 30ans'!$B$15*N$67</f>
        <v>1</v>
      </c>
      <c r="P75" s="827" t="s">
        <v>448</v>
      </c>
      <c r="Q75" s="835">
        <f>(Q61*O$75)*(O$76*Q62)</f>
        <v>8.5257459960132564</v>
      </c>
      <c r="R75" s="834"/>
      <c r="S75" s="345"/>
      <c r="T75" s="827" t="s">
        <v>416</v>
      </c>
      <c r="U75" s="834">
        <f>'Générateur P.Durable 30ans'!$B$15*T$67</f>
        <v>1</v>
      </c>
      <c r="V75" s="827" t="s">
        <v>448</v>
      </c>
      <c r="W75" s="835">
        <f>(W61*U$75)*(U$76*W62)</f>
        <v>19.533276678688452</v>
      </c>
      <c r="X75" s="834"/>
      <c r="Y75" s="345"/>
      <c r="Z75" s="827" t="s">
        <v>416</v>
      </c>
      <c r="AA75" s="834">
        <f>'Générateur P.Durable 30ans'!$B$15*Z$67</f>
        <v>1</v>
      </c>
      <c r="AB75" s="827" t="s">
        <v>448</v>
      </c>
      <c r="AC75" s="835">
        <f>(AC61*AA$75)*(AA$76*AC62)</f>
        <v>34.102983984053012</v>
      </c>
      <c r="AD75" s="834"/>
      <c r="AE75" s="345"/>
      <c r="AF75" s="827" t="s">
        <v>416</v>
      </c>
      <c r="AG75" s="834">
        <f>'Générateur P.Durable 30ans'!$B$15*AF$67</f>
        <v>1</v>
      </c>
      <c r="AH75" s="827" t="s">
        <v>448</v>
      </c>
      <c r="AI75" s="835">
        <f>(AI61*AG$75)*(AG$76*AI62)</f>
        <v>50.647500150842603</v>
      </c>
      <c r="AJ75" s="834"/>
      <c r="AK75" s="345"/>
      <c r="AL75" s="827" t="s">
        <v>416</v>
      </c>
      <c r="AM75" s="834">
        <f>'Générateur P.Durable 30ans'!$B$15*AL$67</f>
        <v>1</v>
      </c>
      <c r="AN75" s="827" t="s">
        <v>448</v>
      </c>
      <c r="AO75" s="835">
        <f>(AO61*AM$75)*(AM$76*AO62)</f>
        <v>67.446114931768534</v>
      </c>
      <c r="AP75" s="834"/>
      <c r="AQ75" s="345"/>
      <c r="AR75" s="827" t="s">
        <v>416</v>
      </c>
      <c r="AS75" s="834">
        <f>'Générateur P.Durable 30ans'!$B$15*AR$67</f>
        <v>1</v>
      </c>
      <c r="AT75" s="827" t="s">
        <v>448</v>
      </c>
      <c r="AU75" s="835">
        <f>(AU61*AS$75)*(AS$76*AU62)</f>
        <v>83.10140461852879</v>
      </c>
      <c r="AV75" s="834"/>
      <c r="AW75" s="345"/>
      <c r="AX75" s="827" t="s">
        <v>416</v>
      </c>
      <c r="AY75" s="834">
        <f>'Générateur P.Durable 30ans'!$B$15*AX$67</f>
        <v>1</v>
      </c>
      <c r="AZ75" s="827" t="s">
        <v>448</v>
      </c>
      <c r="BA75" s="835">
        <f>(BA61*AY$75)*(AY$76*BA62)</f>
        <v>96.756168704596035</v>
      </c>
      <c r="BB75" s="834"/>
      <c r="BC75" s="345"/>
      <c r="BD75" s="827" t="s">
        <v>416</v>
      </c>
      <c r="BE75" s="834">
        <f>'Générateur P.Durable 30ans'!$B$15*BD$67</f>
        <v>1</v>
      </c>
      <c r="BF75" s="827" t="s">
        <v>448</v>
      </c>
      <c r="BG75" s="835">
        <f>(BG61*BE$75)*(BE$76*BG62)</f>
        <v>108.07606996774902</v>
      </c>
      <c r="BH75" s="834"/>
      <c r="BI75" s="345"/>
      <c r="BJ75" s="827" t="s">
        <v>416</v>
      </c>
      <c r="BK75" s="834">
        <f>'Générateur P.Durable 30ans'!$B$15*BJ$67</f>
        <v>1</v>
      </c>
      <c r="BL75" s="827" t="s">
        <v>448</v>
      </c>
      <c r="BM75" s="835">
        <f>(BM61*BK$75)*(BK$76*BM62)</f>
        <v>117.10578537840868</v>
      </c>
      <c r="BN75" s="834"/>
      <c r="BO75" s="345"/>
      <c r="BP75" s="827" t="s">
        <v>416</v>
      </c>
      <c r="BQ75" s="834">
        <f>'Générateur P.Durable 30ans'!$B$15*BP$67</f>
        <v>1</v>
      </c>
      <c r="BR75" s="827" t="s">
        <v>448</v>
      </c>
      <c r="BS75" s="835">
        <f>(BS61*BQ$75)*(BQ$76*BS62)</f>
        <v>124.10381508082061</v>
      </c>
      <c r="BT75" s="834"/>
      <c r="BU75" s="345"/>
      <c r="BV75" s="827" t="s">
        <v>416</v>
      </c>
      <c r="BW75" s="834">
        <f>'Générateur P.Durable 30ans'!$B$15*BV$67</f>
        <v>1</v>
      </c>
      <c r="BX75" s="827" t="s">
        <v>448</v>
      </c>
      <c r="BY75" s="835">
        <f>(BY61*BW$75)*(BW$76*BY62)</f>
        <v>129.41253167400558</v>
      </c>
      <c r="BZ75" s="834"/>
      <c r="CA75" s="345"/>
      <c r="CB75" s="827" t="s">
        <v>416</v>
      </c>
      <c r="CC75" s="834">
        <f>'Générateur P.Durable 30ans'!$B$15*CB$67</f>
        <v>1</v>
      </c>
      <c r="CD75" s="827" t="s">
        <v>448</v>
      </c>
      <c r="CE75" s="835">
        <f>(CE61*CC$75)*(CC$76*CE62)</f>
        <v>133.37692417683624</v>
      </c>
      <c r="CF75" s="834"/>
      <c r="CG75" s="345"/>
      <c r="CH75" s="827" t="s">
        <v>416</v>
      </c>
      <c r="CI75" s="834">
        <f>'Générateur P.Durable 30ans'!$B$15*CH$67</f>
        <v>1</v>
      </c>
      <c r="CJ75" s="827" t="s">
        <v>448</v>
      </c>
      <c r="CK75" s="835">
        <f>(CK61*CI$75)*(CI$76*CK62)</f>
        <v>136.30363145297127</v>
      </c>
      <c r="CL75" s="834"/>
      <c r="CM75" s="345"/>
      <c r="CN75" s="827" t="s">
        <v>416</v>
      </c>
      <c r="CO75" s="834">
        <f>'Générateur P.Durable 30ans'!$B$15*CN$67</f>
        <v>1</v>
      </c>
      <c r="CP75" s="827" t="s">
        <v>448</v>
      </c>
      <c r="CQ75" s="835">
        <f>(CQ61*CO$75)*(CO$76*CQ62)</f>
        <v>138.44632859184313</v>
      </c>
      <c r="CR75" s="834"/>
      <c r="CS75" s="345"/>
      <c r="CT75" s="827" t="s">
        <v>416</v>
      </c>
      <c r="CU75" s="834">
        <f>'Générateur P.Durable 30ans'!$B$15*CT$67</f>
        <v>1</v>
      </c>
      <c r="CV75" s="827" t="s">
        <v>448</v>
      </c>
      <c r="CW75" s="835">
        <f>(CW61*CU$75)*(CU$76*CW62)</f>
        <v>140.00559900240006</v>
      </c>
      <c r="CX75" s="834"/>
      <c r="CY75" s="345"/>
      <c r="CZ75" s="827" t="s">
        <v>416</v>
      </c>
      <c r="DA75" s="834">
        <f>'Générateur P.Durable 30ans'!$B$15*CZ$67</f>
        <v>1</v>
      </c>
      <c r="DB75" s="827" t="s">
        <v>448</v>
      </c>
      <c r="DC75" s="835">
        <f>(DC61*DA$75)*(DA$76*DC62)</f>
        <v>141.13537004435111</v>
      </c>
      <c r="DD75" s="834"/>
      <c r="DE75" s="345"/>
      <c r="DF75" s="827" t="s">
        <v>416</v>
      </c>
      <c r="DG75" s="834">
        <f>'Générateur P.Durable 30ans'!$B$15*DF$67</f>
        <v>1</v>
      </c>
      <c r="DH75" s="827" t="s">
        <v>448</v>
      </c>
      <c r="DI75" s="835">
        <f>(DI61*DG$75)*(DG$76*DI62)</f>
        <v>141.95138265068425</v>
      </c>
      <c r="DJ75" s="834"/>
      <c r="DK75" s="345"/>
      <c r="DL75" s="827" t="s">
        <v>416</v>
      </c>
      <c r="DM75" s="834">
        <f>'Générateur P.Durable 30ans'!$B$15*DL$67</f>
        <v>1</v>
      </c>
      <c r="DN75" s="827" t="s">
        <v>448</v>
      </c>
      <c r="DO75" s="835">
        <f>(DO61*DM$75)*(DM$76*DO62)</f>
        <v>142.53944485003899</v>
      </c>
      <c r="DP75" s="834"/>
      <c r="DQ75" s="345"/>
      <c r="DR75" s="827" t="s">
        <v>416</v>
      </c>
      <c r="DS75" s="834">
        <f>'Générateur P.Durable 30ans'!$B$15*DR$67</f>
        <v>1</v>
      </c>
      <c r="DT75" s="827" t="s">
        <v>448</v>
      </c>
      <c r="DU75" s="835">
        <f>(DU61*DS$75)*(DS$76*DU62)</f>
        <v>142.96254727735013</v>
      </c>
      <c r="DV75" s="834"/>
      <c r="DW75" s="345"/>
      <c r="DX75" s="827" t="s">
        <v>416</v>
      </c>
      <c r="DY75" s="834">
        <f>'Générateur P.Durable 30ans'!$B$15*DX$67</f>
        <v>1</v>
      </c>
      <c r="DZ75" s="827" t="s">
        <v>448</v>
      </c>
      <c r="EA75" s="835">
        <f>(EA61*DY$75)*(DY$76*EA62)</f>
        <v>143.26660934157573</v>
      </c>
      <c r="EB75" s="834"/>
      <c r="EC75" s="345"/>
      <c r="ED75" s="827" t="s">
        <v>416</v>
      </c>
      <c r="EE75" s="834">
        <f>'Générateur P.Durable 30ans'!$B$15*ED$67</f>
        <v>1</v>
      </c>
      <c r="EF75" s="827" t="s">
        <v>448</v>
      </c>
      <c r="EG75" s="835">
        <f>(EG61*EE$75)*(EE$76*EG62)</f>
        <v>143.48494075366258</v>
      </c>
      <c r="EH75" s="834"/>
      <c r="EI75" s="345"/>
      <c r="EJ75" s="827" t="s">
        <v>416</v>
      </c>
      <c r="EK75" s="834">
        <f>'Générateur P.Durable 30ans'!$B$15*EJ$67</f>
        <v>1</v>
      </c>
      <c r="EL75" s="827" t="s">
        <v>448</v>
      </c>
      <c r="EM75" s="835">
        <f>(EM61*EK$75)*(EK$76*EM62)</f>
        <v>143.64161947966338</v>
      </c>
      <c r="EN75" s="834"/>
      <c r="EO75" s="345"/>
      <c r="EP75" s="827" t="s">
        <v>416</v>
      </c>
      <c r="EQ75" s="834">
        <f>'Générateur P.Durable 30ans'!$B$15*EP$67</f>
        <v>1</v>
      </c>
      <c r="ER75" s="827" t="s">
        <v>448</v>
      </c>
      <c r="ES75" s="835">
        <f>(ES61*EQ$75)*(EQ$76*ES62)</f>
        <v>143.75400679054087</v>
      </c>
      <c r="ET75" s="834"/>
      <c r="EU75" s="345"/>
      <c r="EV75" s="827" t="s">
        <v>416</v>
      </c>
      <c r="EW75" s="834">
        <f>'Générateur P.Durable 30ans'!$B$15*EV$67</f>
        <v>1</v>
      </c>
      <c r="EX75" s="827" t="s">
        <v>448</v>
      </c>
      <c r="EY75" s="835">
        <f>(EY61*EW$75)*(EW$76*EY62)</f>
        <v>143.83459857703187</v>
      </c>
      <c r="EZ75" s="834"/>
      <c r="FA75" s="345"/>
      <c r="FB75" s="827" t="s">
        <v>416</v>
      </c>
      <c r="FC75" s="834">
        <f>'Générateur P.Durable 30ans'!$B$15*FB$67</f>
        <v>1</v>
      </c>
      <c r="FD75" s="827" t="s">
        <v>448</v>
      </c>
      <c r="FE75" s="835">
        <f>(FE61*FC$75)*(FC$76*FE62)</f>
        <v>143.89237736371462</v>
      </c>
      <c r="FF75" s="834"/>
      <c r="FG75" s="345"/>
      <c r="FH75" s="827" t="s">
        <v>416</v>
      </c>
      <c r="FI75" s="834">
        <f>'Générateur P.Durable 30ans'!$B$15*FH$67</f>
        <v>1</v>
      </c>
      <c r="FJ75" s="827" t="s">
        <v>448</v>
      </c>
      <c r="FK75" s="835">
        <f>(FK61*FI$75)*(FI$76*FK62)</f>
        <v>143.93379424006497</v>
      </c>
      <c r="FL75" s="834"/>
      <c r="FM75" s="345"/>
      <c r="FN75" s="827" t="s">
        <v>416</v>
      </c>
      <c r="FO75" s="834">
        <f>'Générateur P.Durable 30ans'!$B$15*FN$67</f>
        <v>1</v>
      </c>
      <c r="FP75" s="827" t="s">
        <v>448</v>
      </c>
      <c r="FQ75" s="835">
        <f>(FQ61*FO$75)*(FO$76*FQ62)</f>
        <v>143.96347923793599</v>
      </c>
      <c r="FR75" s="834"/>
      <c r="FS75" s="345"/>
      <c r="FT75" s="827" t="s">
        <v>416</v>
      </c>
      <c r="FU75" s="834">
        <f>'Générateur P.Durable 30ans'!$B$15*FT$67</f>
        <v>1</v>
      </c>
      <c r="FV75" s="827" t="s">
        <v>448</v>
      </c>
      <c r="FW75" s="835">
        <f>(FW61*FU$75)*(FU$76*FW62)</f>
        <v>143.98475383844885</v>
      </c>
      <c r="FX75" s="834"/>
      <c r="FY75" s="345"/>
    </row>
    <row r="76" spans="1:181" ht="15" thickBot="1" x14ac:dyDescent="0.35">
      <c r="A76" s="19"/>
      <c r="B76" s="826" t="s">
        <v>415</v>
      </c>
      <c r="C76" s="832">
        <f>'Générateur P.Durable 30ans'!$B$16*B$67</f>
        <v>1</v>
      </c>
      <c r="D76" s="826" t="s">
        <v>447</v>
      </c>
      <c r="E76" s="833">
        <f>(E60*C$76)*(C$73*E62)</f>
        <v>0</v>
      </c>
      <c r="F76" s="832"/>
      <c r="G76" s="345"/>
      <c r="H76" s="826" t="s">
        <v>415</v>
      </c>
      <c r="I76" s="832">
        <f>'Générateur P.Durable 30ans'!$B$16*H$67</f>
        <v>1</v>
      </c>
      <c r="J76" s="826" t="s">
        <v>447</v>
      </c>
      <c r="K76" s="833">
        <f>(K60*I$76)*(I$73*K62)</f>
        <v>2.0167673785416134</v>
      </c>
      <c r="L76" s="832"/>
      <c r="M76" s="345"/>
      <c r="N76" s="826" t="s">
        <v>415</v>
      </c>
      <c r="O76" s="832">
        <f>'Générateur P.Durable 30ans'!$B$16*N$67</f>
        <v>1</v>
      </c>
      <c r="P76" s="826" t="s">
        <v>447</v>
      </c>
      <c r="Q76" s="833">
        <f>(Q60*O$76)*(O$73*Q62)</f>
        <v>8.5257459960132564</v>
      </c>
      <c r="R76" s="832"/>
      <c r="S76" s="345"/>
      <c r="T76" s="826" t="s">
        <v>415</v>
      </c>
      <c r="U76" s="832">
        <f>'Générateur P.Durable 30ans'!$B$16*T$67</f>
        <v>1</v>
      </c>
      <c r="V76" s="826" t="s">
        <v>447</v>
      </c>
      <c r="W76" s="833">
        <f>(W60*U$76)*(U$73*W62)</f>
        <v>19.533276678688452</v>
      </c>
      <c r="X76" s="832"/>
      <c r="Y76" s="345"/>
      <c r="Z76" s="826" t="s">
        <v>415</v>
      </c>
      <c r="AA76" s="832">
        <f>'Générateur P.Durable 30ans'!$B$16*Z$67</f>
        <v>1</v>
      </c>
      <c r="AB76" s="826" t="s">
        <v>447</v>
      </c>
      <c r="AC76" s="833">
        <f>(AC60*AA$76)*(AA$73*AC62)</f>
        <v>34.102983984053012</v>
      </c>
      <c r="AD76" s="832"/>
      <c r="AE76" s="345"/>
      <c r="AF76" s="826" t="s">
        <v>415</v>
      </c>
      <c r="AG76" s="832">
        <f>'Générateur P.Durable 30ans'!$B$16*AF$67</f>
        <v>1</v>
      </c>
      <c r="AH76" s="826" t="s">
        <v>447</v>
      </c>
      <c r="AI76" s="833">
        <f>(AI60*AG$76)*(AG$73*AI62)</f>
        <v>50.647500150842603</v>
      </c>
      <c r="AJ76" s="832"/>
      <c r="AK76" s="345"/>
      <c r="AL76" s="826" t="s">
        <v>415</v>
      </c>
      <c r="AM76" s="832">
        <f>'Générateur P.Durable 30ans'!$B$16*AL$67</f>
        <v>1</v>
      </c>
      <c r="AN76" s="826" t="s">
        <v>447</v>
      </c>
      <c r="AO76" s="833">
        <f>(AO60*AM$76)*(AM$73*AO62)</f>
        <v>67.446114931768534</v>
      </c>
      <c r="AP76" s="832"/>
      <c r="AQ76" s="345"/>
      <c r="AR76" s="826" t="s">
        <v>415</v>
      </c>
      <c r="AS76" s="832">
        <f>'Générateur P.Durable 30ans'!$B$16*AR$67</f>
        <v>1</v>
      </c>
      <c r="AT76" s="826" t="s">
        <v>447</v>
      </c>
      <c r="AU76" s="833">
        <f>(AU60*AS$76)*(AS$73*AU62)</f>
        <v>83.10140461852879</v>
      </c>
      <c r="AV76" s="832"/>
      <c r="AW76" s="345"/>
      <c r="AX76" s="826" t="s">
        <v>415</v>
      </c>
      <c r="AY76" s="832">
        <f>'Générateur P.Durable 30ans'!$B$16*AX$67</f>
        <v>1</v>
      </c>
      <c r="AZ76" s="826" t="s">
        <v>447</v>
      </c>
      <c r="BA76" s="833">
        <f>(BA60*AY$76)*(AY$73*BA62)</f>
        <v>96.756168704596035</v>
      </c>
      <c r="BB76" s="832"/>
      <c r="BC76" s="345"/>
      <c r="BD76" s="826" t="s">
        <v>415</v>
      </c>
      <c r="BE76" s="832">
        <f>'Générateur P.Durable 30ans'!$B$16*BD$67</f>
        <v>1</v>
      </c>
      <c r="BF76" s="826" t="s">
        <v>447</v>
      </c>
      <c r="BG76" s="833">
        <f>(BG60*BE$76)*(BE$73*BG62)</f>
        <v>108.07606996774902</v>
      </c>
      <c r="BH76" s="832"/>
      <c r="BI76" s="345"/>
      <c r="BJ76" s="826" t="s">
        <v>415</v>
      </c>
      <c r="BK76" s="832">
        <f>'Générateur P.Durable 30ans'!$B$16*BJ$67</f>
        <v>1</v>
      </c>
      <c r="BL76" s="826" t="s">
        <v>447</v>
      </c>
      <c r="BM76" s="833">
        <f>(BM60*BK$76)*(BK$73*BM62)</f>
        <v>117.10578537840868</v>
      </c>
      <c r="BN76" s="832"/>
      <c r="BO76" s="345"/>
      <c r="BP76" s="826" t="s">
        <v>415</v>
      </c>
      <c r="BQ76" s="832">
        <f>'Générateur P.Durable 30ans'!$B$16*BP$67</f>
        <v>1</v>
      </c>
      <c r="BR76" s="826" t="s">
        <v>447</v>
      </c>
      <c r="BS76" s="833">
        <f>(BS60*BQ$76)*(BQ$73*BS62)</f>
        <v>124.10381508082061</v>
      </c>
      <c r="BT76" s="832"/>
      <c r="BU76" s="345"/>
      <c r="BV76" s="826" t="s">
        <v>415</v>
      </c>
      <c r="BW76" s="832">
        <f>'Générateur P.Durable 30ans'!$B$16*BV$67</f>
        <v>1</v>
      </c>
      <c r="BX76" s="826" t="s">
        <v>447</v>
      </c>
      <c r="BY76" s="833">
        <f>(BY60*BW$76)*(BW$73*BY62)</f>
        <v>129.41253167400558</v>
      </c>
      <c r="BZ76" s="832"/>
      <c r="CA76" s="345"/>
      <c r="CB76" s="826" t="s">
        <v>415</v>
      </c>
      <c r="CC76" s="832">
        <f>'Générateur P.Durable 30ans'!$B$16*CB$67</f>
        <v>1</v>
      </c>
      <c r="CD76" s="826" t="s">
        <v>447</v>
      </c>
      <c r="CE76" s="833">
        <f>(CE60*CC$76)*(CC$73*CE62)</f>
        <v>133.37692417683624</v>
      </c>
      <c r="CF76" s="832"/>
      <c r="CG76" s="345"/>
      <c r="CH76" s="826" t="s">
        <v>415</v>
      </c>
      <c r="CI76" s="832">
        <f>'Générateur P.Durable 30ans'!$B$16*CH$67</f>
        <v>1</v>
      </c>
      <c r="CJ76" s="826" t="s">
        <v>447</v>
      </c>
      <c r="CK76" s="833">
        <f>(CK60*CI$76)*(CI$73*CK62)</f>
        <v>136.30363145297127</v>
      </c>
      <c r="CL76" s="832"/>
      <c r="CM76" s="345"/>
      <c r="CN76" s="826" t="s">
        <v>415</v>
      </c>
      <c r="CO76" s="832">
        <f>'Générateur P.Durable 30ans'!$B$16*CN$67</f>
        <v>1</v>
      </c>
      <c r="CP76" s="826" t="s">
        <v>447</v>
      </c>
      <c r="CQ76" s="833">
        <f>(CQ60*CO$76)*(CO$73*CQ62)</f>
        <v>138.44632859184313</v>
      </c>
      <c r="CR76" s="832"/>
      <c r="CS76" s="345"/>
      <c r="CT76" s="826" t="s">
        <v>415</v>
      </c>
      <c r="CU76" s="832">
        <f>'Générateur P.Durable 30ans'!$B$16*CT$67</f>
        <v>1</v>
      </c>
      <c r="CV76" s="826" t="s">
        <v>447</v>
      </c>
      <c r="CW76" s="833">
        <f>(CW60*CU$76)*(CU$73*CW62)</f>
        <v>140.00559900240006</v>
      </c>
      <c r="CX76" s="832"/>
      <c r="CY76" s="345"/>
      <c r="CZ76" s="826" t="s">
        <v>415</v>
      </c>
      <c r="DA76" s="832">
        <f>'Générateur P.Durable 30ans'!$B$16*CZ$67</f>
        <v>1</v>
      </c>
      <c r="DB76" s="826" t="s">
        <v>447</v>
      </c>
      <c r="DC76" s="833">
        <f>(DC60*DA$76)*(DA$73*DC62)</f>
        <v>141.13537004435111</v>
      </c>
      <c r="DD76" s="832"/>
      <c r="DE76" s="345"/>
      <c r="DF76" s="826" t="s">
        <v>415</v>
      </c>
      <c r="DG76" s="832">
        <f>'Générateur P.Durable 30ans'!$B$16*DF$67</f>
        <v>1</v>
      </c>
      <c r="DH76" s="826" t="s">
        <v>447</v>
      </c>
      <c r="DI76" s="833">
        <f>(DI60*DG$76)*(DG$73*DI62)</f>
        <v>141.95138265068425</v>
      </c>
      <c r="DJ76" s="832"/>
      <c r="DK76" s="345"/>
      <c r="DL76" s="826" t="s">
        <v>415</v>
      </c>
      <c r="DM76" s="832">
        <f>'Générateur P.Durable 30ans'!$B$16*DL$67</f>
        <v>1</v>
      </c>
      <c r="DN76" s="826" t="s">
        <v>447</v>
      </c>
      <c r="DO76" s="833">
        <f>(DO60*DM$76)*(DM$73*DO62)</f>
        <v>142.53944485003899</v>
      </c>
      <c r="DP76" s="832"/>
      <c r="DQ76" s="345"/>
      <c r="DR76" s="826" t="s">
        <v>415</v>
      </c>
      <c r="DS76" s="832">
        <f>'Générateur P.Durable 30ans'!$B$16*DR$67</f>
        <v>1</v>
      </c>
      <c r="DT76" s="826" t="s">
        <v>447</v>
      </c>
      <c r="DU76" s="833">
        <f>(DU60*DS$76)*(DS$73*DU62)</f>
        <v>142.96254727735013</v>
      </c>
      <c r="DV76" s="832"/>
      <c r="DW76" s="345"/>
      <c r="DX76" s="826" t="s">
        <v>415</v>
      </c>
      <c r="DY76" s="832">
        <f>'Générateur P.Durable 30ans'!$B$16*DX$67</f>
        <v>1</v>
      </c>
      <c r="DZ76" s="826" t="s">
        <v>447</v>
      </c>
      <c r="EA76" s="833">
        <f>(EA60*DY$76)*(DY$73*EA62)</f>
        <v>143.26660934157573</v>
      </c>
      <c r="EB76" s="832"/>
      <c r="EC76" s="345"/>
      <c r="ED76" s="826" t="s">
        <v>415</v>
      </c>
      <c r="EE76" s="832">
        <f>'Générateur P.Durable 30ans'!$B$16*ED$67</f>
        <v>1</v>
      </c>
      <c r="EF76" s="826" t="s">
        <v>447</v>
      </c>
      <c r="EG76" s="833">
        <f>(EG60*EE$76)*(EE$73*EG62)</f>
        <v>143.48494075366258</v>
      </c>
      <c r="EH76" s="832"/>
      <c r="EI76" s="345"/>
      <c r="EJ76" s="826" t="s">
        <v>415</v>
      </c>
      <c r="EK76" s="832">
        <f>'Générateur P.Durable 30ans'!$B$16*EJ$67</f>
        <v>1</v>
      </c>
      <c r="EL76" s="826" t="s">
        <v>447</v>
      </c>
      <c r="EM76" s="833">
        <f>(EM60*EK$76)*(EK$73*EM62)</f>
        <v>143.64161947966338</v>
      </c>
      <c r="EN76" s="832"/>
      <c r="EO76" s="345"/>
      <c r="EP76" s="826" t="s">
        <v>415</v>
      </c>
      <c r="EQ76" s="832">
        <f>'Générateur P.Durable 30ans'!$B$16*EP$67</f>
        <v>1</v>
      </c>
      <c r="ER76" s="826" t="s">
        <v>447</v>
      </c>
      <c r="ES76" s="833">
        <f>(ES60*EQ$76)*(EQ$73*ES62)</f>
        <v>143.75400679054087</v>
      </c>
      <c r="ET76" s="832"/>
      <c r="EU76" s="345"/>
      <c r="EV76" s="826" t="s">
        <v>415</v>
      </c>
      <c r="EW76" s="832">
        <f>'Générateur P.Durable 30ans'!$B$16*EV$67</f>
        <v>1</v>
      </c>
      <c r="EX76" s="826" t="s">
        <v>447</v>
      </c>
      <c r="EY76" s="833">
        <f>(EY60*EW$76)*(EW$73*EY62)</f>
        <v>143.83459857703187</v>
      </c>
      <c r="EZ76" s="832"/>
      <c r="FA76" s="345"/>
      <c r="FB76" s="826" t="s">
        <v>415</v>
      </c>
      <c r="FC76" s="832">
        <f>'Générateur P.Durable 30ans'!$B$16*FB$67</f>
        <v>1</v>
      </c>
      <c r="FD76" s="826" t="s">
        <v>447</v>
      </c>
      <c r="FE76" s="833">
        <f>(FE60*FC$76)*(FC$73*FE62)</f>
        <v>143.89237736371462</v>
      </c>
      <c r="FF76" s="832"/>
      <c r="FG76" s="345"/>
      <c r="FH76" s="826" t="s">
        <v>415</v>
      </c>
      <c r="FI76" s="832">
        <f>'Générateur P.Durable 30ans'!$B$16*FH$67</f>
        <v>1</v>
      </c>
      <c r="FJ76" s="826" t="s">
        <v>447</v>
      </c>
      <c r="FK76" s="833">
        <f>(FK60*FI$76)*(FI$73*FK62)</f>
        <v>143.93379424006497</v>
      </c>
      <c r="FL76" s="832"/>
      <c r="FM76" s="345"/>
      <c r="FN76" s="826" t="s">
        <v>415</v>
      </c>
      <c r="FO76" s="832">
        <f>'Générateur P.Durable 30ans'!$B$16*FN$67</f>
        <v>1</v>
      </c>
      <c r="FP76" s="826" t="s">
        <v>447</v>
      </c>
      <c r="FQ76" s="833">
        <f>(FQ60*FO$76)*(FO$73*FQ62)</f>
        <v>143.96347923793599</v>
      </c>
      <c r="FR76" s="832"/>
      <c r="FS76" s="345"/>
      <c r="FT76" s="826" t="s">
        <v>415</v>
      </c>
      <c r="FU76" s="832">
        <f>'Générateur P.Durable 30ans'!$B$16*FT$67</f>
        <v>1</v>
      </c>
      <c r="FV76" s="826" t="s">
        <v>447</v>
      </c>
      <c r="FW76" s="833">
        <f>(FW60*FU$76)*(FU$73*FW62)</f>
        <v>143.98475383844885</v>
      </c>
      <c r="FX76" s="832"/>
      <c r="FY76" s="345"/>
    </row>
    <row r="77" spans="1:181" x14ac:dyDescent="0.3">
      <c r="A77" s="19"/>
      <c r="B77" s="851"/>
      <c r="E77" s="835" t="s">
        <v>481</v>
      </c>
      <c r="F77" s="839">
        <f>SUM(E73:E76)</f>
        <v>0</v>
      </c>
      <c r="G77" s="345"/>
      <c r="H77" s="851"/>
      <c r="K77" s="835" t="s">
        <v>481</v>
      </c>
      <c r="L77" s="839">
        <f>SUM(K73:K76)</f>
        <v>8.0670695141664535</v>
      </c>
      <c r="M77" s="345"/>
      <c r="N77" s="851"/>
      <c r="Q77" s="835" t="s">
        <v>481</v>
      </c>
      <c r="R77" s="839">
        <f>SUM(Q73:Q76)</f>
        <v>34.102983984053026</v>
      </c>
      <c r="S77" s="345"/>
      <c r="T77" s="851"/>
      <c r="W77" s="835" t="s">
        <v>481</v>
      </c>
      <c r="X77" s="839">
        <f>SUM(W73:W76)</f>
        <v>78.133106714753808</v>
      </c>
      <c r="Y77" s="345"/>
      <c r="Z77" s="851"/>
      <c r="AC77" s="835" t="s">
        <v>481</v>
      </c>
      <c r="AD77" s="839">
        <f>SUM(AC73:AC76)</f>
        <v>136.41193593621205</v>
      </c>
      <c r="AE77" s="345"/>
      <c r="AF77" s="851"/>
      <c r="AI77" s="835" t="s">
        <v>481</v>
      </c>
      <c r="AJ77" s="839">
        <f>SUM(AI73:AI76)</f>
        <v>202.59000060337041</v>
      </c>
      <c r="AK77" s="345"/>
      <c r="AL77" s="851"/>
      <c r="AO77" s="835" t="s">
        <v>481</v>
      </c>
      <c r="AP77" s="839">
        <f>SUM(AO73:AO76)</f>
        <v>269.78445972707414</v>
      </c>
      <c r="AQ77" s="345"/>
      <c r="AR77" s="851"/>
      <c r="AU77" s="835" t="s">
        <v>481</v>
      </c>
      <c r="AV77" s="839">
        <f>SUM(AU73:AU76)</f>
        <v>332.40561847411516</v>
      </c>
      <c r="AW77" s="345"/>
      <c r="AX77" s="851"/>
      <c r="BA77" s="835" t="s">
        <v>481</v>
      </c>
      <c r="BB77" s="839">
        <f>SUM(BA73:BA76)</f>
        <v>387.02467481838414</v>
      </c>
      <c r="BC77" s="345"/>
      <c r="BD77" s="851"/>
      <c r="BG77" s="835" t="s">
        <v>481</v>
      </c>
      <c r="BH77" s="839">
        <f>SUM(BG73:BG76)</f>
        <v>432.30427987099608</v>
      </c>
      <c r="BI77" s="345"/>
      <c r="BJ77" s="851"/>
      <c r="BM77" s="835" t="s">
        <v>481</v>
      </c>
      <c r="BN77" s="839">
        <f>SUM(BM73:BM76)</f>
        <v>468.42314151363473</v>
      </c>
      <c r="BO77" s="345"/>
      <c r="BP77" s="851"/>
      <c r="BS77" s="835" t="s">
        <v>481</v>
      </c>
      <c r="BT77" s="839">
        <f>SUM(BS73:BS76)</f>
        <v>496.41526032328244</v>
      </c>
      <c r="BU77" s="345"/>
      <c r="BV77" s="851"/>
      <c r="BY77" s="835" t="s">
        <v>481</v>
      </c>
      <c r="BZ77" s="839">
        <f>SUM(BY73:BY76)</f>
        <v>517.65012669602231</v>
      </c>
      <c r="CA77" s="345"/>
      <c r="CB77" s="851"/>
      <c r="CE77" s="835" t="s">
        <v>481</v>
      </c>
      <c r="CF77" s="839">
        <f>SUM(CE73:CE76)</f>
        <v>533.50769670734496</v>
      </c>
      <c r="CG77" s="345"/>
      <c r="CH77" s="851"/>
      <c r="CK77" s="835" t="s">
        <v>481</v>
      </c>
      <c r="CL77" s="839">
        <f>SUM(CK73:CK76)</f>
        <v>545.2145258118851</v>
      </c>
      <c r="CM77" s="345"/>
      <c r="CN77" s="851"/>
      <c r="CQ77" s="835" t="s">
        <v>481</v>
      </c>
      <c r="CR77" s="839">
        <f>SUM(CQ73:CQ76)</f>
        <v>553.78531436737251</v>
      </c>
      <c r="CS77" s="345"/>
      <c r="CT77" s="851"/>
      <c r="CW77" s="835" t="s">
        <v>481</v>
      </c>
      <c r="CX77" s="839">
        <f>SUM(CW73:CW76)</f>
        <v>560.02239600960024</v>
      </c>
      <c r="CY77" s="345"/>
      <c r="CZ77" s="851"/>
      <c r="DC77" s="835" t="s">
        <v>481</v>
      </c>
      <c r="DD77" s="839">
        <f>SUM(DC73:DC76)</f>
        <v>564.54148017740442</v>
      </c>
      <c r="DE77" s="345"/>
      <c r="DF77" s="851"/>
      <c r="DI77" s="835" t="s">
        <v>481</v>
      </c>
      <c r="DJ77" s="839">
        <f>SUM(DI73:DI76)</f>
        <v>567.80553060273701</v>
      </c>
      <c r="DK77" s="345"/>
      <c r="DL77" s="851"/>
      <c r="DO77" s="835" t="s">
        <v>481</v>
      </c>
      <c r="DP77" s="839">
        <f>SUM(DO73:DO76)</f>
        <v>570.15777940015596</v>
      </c>
      <c r="DQ77" s="345"/>
      <c r="DR77" s="851"/>
      <c r="DU77" s="835" t="s">
        <v>481</v>
      </c>
      <c r="DV77" s="839">
        <f>SUM(DU73:DU76)</f>
        <v>571.8501891094005</v>
      </c>
      <c r="DW77" s="345"/>
      <c r="DX77" s="851"/>
      <c r="EA77" s="835" t="s">
        <v>481</v>
      </c>
      <c r="EB77" s="839">
        <f>SUM(EA73:EA76)</f>
        <v>573.06643736630292</v>
      </c>
      <c r="EC77" s="345"/>
      <c r="ED77" s="851"/>
      <c r="EG77" s="835" t="s">
        <v>481</v>
      </c>
      <c r="EH77" s="839">
        <f>SUM(EG73:EG76)</f>
        <v>573.93976301465034</v>
      </c>
      <c r="EI77" s="345"/>
      <c r="EJ77" s="851"/>
      <c r="EM77" s="835" t="s">
        <v>481</v>
      </c>
      <c r="EN77" s="839">
        <f>SUM(EM73:EM76)</f>
        <v>574.5664779186535</v>
      </c>
      <c r="EO77" s="345"/>
      <c r="EP77" s="851"/>
      <c r="ES77" s="835" t="s">
        <v>481</v>
      </c>
      <c r="ET77" s="839">
        <f>SUM(ES73:ES76)</f>
        <v>575.01602716216348</v>
      </c>
      <c r="EU77" s="345"/>
      <c r="EV77" s="851"/>
      <c r="EY77" s="835" t="s">
        <v>481</v>
      </c>
      <c r="EZ77" s="839">
        <f>SUM(EY73:EY76)</f>
        <v>575.33839430812748</v>
      </c>
      <c r="FA77" s="345"/>
      <c r="FB77" s="851"/>
      <c r="FE77" s="835" t="s">
        <v>481</v>
      </c>
      <c r="FF77" s="839">
        <f>SUM(FE73:FE76)</f>
        <v>575.56950945485846</v>
      </c>
      <c r="FG77" s="345"/>
      <c r="FH77" s="851"/>
      <c r="FK77" s="835" t="s">
        <v>481</v>
      </c>
      <c r="FL77" s="839">
        <f>SUM(FK73:FK76)</f>
        <v>575.73517696025988</v>
      </c>
      <c r="FM77" s="345"/>
      <c r="FN77" s="851"/>
      <c r="FQ77" s="835" t="s">
        <v>481</v>
      </c>
      <c r="FR77" s="839">
        <f>SUM(FQ73:FQ76)</f>
        <v>575.85391695174394</v>
      </c>
      <c r="FS77" s="345"/>
      <c r="FT77" s="851"/>
      <c r="FW77" s="835" t="s">
        <v>481</v>
      </c>
      <c r="FX77" s="839">
        <f>SUM(FW73:FW76)</f>
        <v>575.93901535379541</v>
      </c>
      <c r="FY77" s="345"/>
    </row>
    <row r="78" spans="1:181" ht="15" thickBot="1" x14ac:dyDescent="0.35">
      <c r="A78" s="19"/>
      <c r="G78" s="345"/>
      <c r="M78" s="345"/>
      <c r="S78" s="345"/>
      <c r="Y78" s="345"/>
      <c r="AE78" s="345"/>
      <c r="AK78" s="345"/>
      <c r="AQ78" s="345"/>
      <c r="AW78" s="345"/>
      <c r="BC78" s="345"/>
      <c r="BI78" s="345"/>
      <c r="BO78" s="345"/>
      <c r="BU78" s="345"/>
      <c r="CA78" s="345"/>
      <c r="CG78" s="345"/>
      <c r="CM78" s="345"/>
      <c r="CS78" s="345"/>
      <c r="CY78" s="345"/>
      <c r="DE78" s="345"/>
      <c r="DK78" s="345"/>
      <c r="DQ78" s="345"/>
      <c r="DW78" s="345"/>
      <c r="EC78" s="345"/>
      <c r="EI78" s="345"/>
      <c r="EO78" s="345"/>
      <c r="EU78" s="345"/>
      <c r="FA78" s="345"/>
      <c r="FG78" s="345"/>
      <c r="FM78" s="345"/>
      <c r="FS78" s="345"/>
      <c r="FY78" s="345"/>
    </row>
    <row r="79" spans="1:181" x14ac:dyDescent="0.3">
      <c r="A79" s="19"/>
      <c r="B79" s="838" t="s">
        <v>483</v>
      </c>
      <c r="C79" s="600" t="s">
        <v>429</v>
      </c>
      <c r="D79" s="672" t="s">
        <v>482</v>
      </c>
      <c r="G79" s="345"/>
      <c r="H79" s="838" t="s">
        <v>483</v>
      </c>
      <c r="I79" s="600" t="s">
        <v>429</v>
      </c>
      <c r="J79" s="672" t="s">
        <v>482</v>
      </c>
      <c r="M79" s="345"/>
      <c r="N79" s="838" t="s">
        <v>483</v>
      </c>
      <c r="O79" s="600" t="s">
        <v>429</v>
      </c>
      <c r="P79" s="672" t="s">
        <v>482</v>
      </c>
      <c r="S79" s="345"/>
      <c r="T79" s="838" t="s">
        <v>483</v>
      </c>
      <c r="U79" s="600" t="s">
        <v>429</v>
      </c>
      <c r="V79" s="672" t="s">
        <v>482</v>
      </c>
      <c r="Y79" s="345"/>
      <c r="Z79" s="838" t="s">
        <v>483</v>
      </c>
      <c r="AA79" s="600" t="s">
        <v>429</v>
      </c>
      <c r="AB79" s="672" t="s">
        <v>482</v>
      </c>
      <c r="AE79" s="345"/>
      <c r="AF79" s="838" t="s">
        <v>483</v>
      </c>
      <c r="AG79" s="600" t="s">
        <v>429</v>
      </c>
      <c r="AH79" s="672" t="s">
        <v>482</v>
      </c>
      <c r="AK79" s="345"/>
      <c r="AL79" s="838" t="s">
        <v>483</v>
      </c>
      <c r="AM79" s="600" t="s">
        <v>429</v>
      </c>
      <c r="AN79" s="672" t="s">
        <v>482</v>
      </c>
      <c r="AQ79" s="345"/>
      <c r="AR79" s="838" t="s">
        <v>483</v>
      </c>
      <c r="AS79" s="600" t="s">
        <v>429</v>
      </c>
      <c r="AT79" s="672" t="s">
        <v>482</v>
      </c>
      <c r="AW79" s="345"/>
      <c r="AX79" s="838" t="s">
        <v>483</v>
      </c>
      <c r="AY79" s="600" t="s">
        <v>429</v>
      </c>
      <c r="AZ79" s="672" t="s">
        <v>482</v>
      </c>
      <c r="BC79" s="345"/>
      <c r="BD79" s="838" t="s">
        <v>483</v>
      </c>
      <c r="BE79" s="600" t="s">
        <v>429</v>
      </c>
      <c r="BF79" s="672" t="s">
        <v>482</v>
      </c>
      <c r="BI79" s="345"/>
      <c r="BJ79" s="838" t="s">
        <v>483</v>
      </c>
      <c r="BK79" s="600" t="s">
        <v>429</v>
      </c>
      <c r="BL79" s="672" t="s">
        <v>482</v>
      </c>
      <c r="BO79" s="345"/>
      <c r="BP79" s="838" t="s">
        <v>483</v>
      </c>
      <c r="BQ79" s="600" t="s">
        <v>429</v>
      </c>
      <c r="BR79" s="672" t="s">
        <v>482</v>
      </c>
      <c r="BU79" s="345"/>
      <c r="BV79" s="838" t="s">
        <v>483</v>
      </c>
      <c r="BW79" s="600" t="s">
        <v>429</v>
      </c>
      <c r="BX79" s="672" t="s">
        <v>482</v>
      </c>
      <c r="CA79" s="345"/>
      <c r="CB79" s="838" t="s">
        <v>483</v>
      </c>
      <c r="CC79" s="600" t="s">
        <v>429</v>
      </c>
      <c r="CD79" s="672" t="s">
        <v>482</v>
      </c>
      <c r="CG79" s="345"/>
      <c r="CH79" s="838" t="s">
        <v>483</v>
      </c>
      <c r="CI79" s="600" t="s">
        <v>429</v>
      </c>
      <c r="CJ79" s="672" t="s">
        <v>482</v>
      </c>
      <c r="CM79" s="345"/>
      <c r="CN79" s="838" t="s">
        <v>483</v>
      </c>
      <c r="CO79" s="600" t="s">
        <v>429</v>
      </c>
      <c r="CP79" s="672" t="s">
        <v>482</v>
      </c>
      <c r="CS79" s="345"/>
      <c r="CT79" s="838" t="s">
        <v>483</v>
      </c>
      <c r="CU79" s="600" t="s">
        <v>429</v>
      </c>
      <c r="CV79" s="672" t="s">
        <v>482</v>
      </c>
      <c r="CY79" s="345"/>
      <c r="CZ79" s="838" t="s">
        <v>483</v>
      </c>
      <c r="DA79" s="600" t="s">
        <v>429</v>
      </c>
      <c r="DB79" s="672" t="s">
        <v>482</v>
      </c>
      <c r="DE79" s="345"/>
      <c r="DF79" s="838" t="s">
        <v>483</v>
      </c>
      <c r="DG79" s="600" t="s">
        <v>429</v>
      </c>
      <c r="DH79" s="672" t="s">
        <v>482</v>
      </c>
      <c r="DK79" s="345"/>
      <c r="DL79" s="838" t="s">
        <v>483</v>
      </c>
      <c r="DM79" s="600" t="s">
        <v>429</v>
      </c>
      <c r="DN79" s="672" t="s">
        <v>482</v>
      </c>
      <c r="DQ79" s="345"/>
      <c r="DR79" s="838" t="s">
        <v>483</v>
      </c>
      <c r="DS79" s="600" t="s">
        <v>429</v>
      </c>
      <c r="DT79" s="672" t="s">
        <v>482</v>
      </c>
      <c r="DW79" s="345"/>
      <c r="DX79" s="838" t="s">
        <v>483</v>
      </c>
      <c r="DY79" s="600" t="s">
        <v>429</v>
      </c>
      <c r="DZ79" s="672" t="s">
        <v>482</v>
      </c>
      <c r="EC79" s="345"/>
      <c r="ED79" s="838" t="s">
        <v>483</v>
      </c>
      <c r="EE79" s="600" t="s">
        <v>429</v>
      </c>
      <c r="EF79" s="672" t="s">
        <v>482</v>
      </c>
      <c r="EI79" s="345"/>
      <c r="EJ79" s="838" t="s">
        <v>483</v>
      </c>
      <c r="EK79" s="600" t="s">
        <v>429</v>
      </c>
      <c r="EL79" s="672" t="s">
        <v>482</v>
      </c>
      <c r="EO79" s="345"/>
      <c r="EP79" s="838" t="s">
        <v>483</v>
      </c>
      <c r="EQ79" s="600" t="s">
        <v>429</v>
      </c>
      <c r="ER79" s="672" t="s">
        <v>482</v>
      </c>
      <c r="EU79" s="345"/>
      <c r="EV79" s="838" t="s">
        <v>483</v>
      </c>
      <c r="EW79" s="600" t="s">
        <v>429</v>
      </c>
      <c r="EX79" s="672" t="s">
        <v>482</v>
      </c>
      <c r="FA79" s="345"/>
      <c r="FB79" s="838" t="s">
        <v>483</v>
      </c>
      <c r="FC79" s="600" t="s">
        <v>429</v>
      </c>
      <c r="FD79" s="672" t="s">
        <v>482</v>
      </c>
      <c r="FG79" s="345"/>
      <c r="FH79" s="838" t="s">
        <v>483</v>
      </c>
      <c r="FI79" s="600" t="s">
        <v>429</v>
      </c>
      <c r="FJ79" s="672" t="s">
        <v>482</v>
      </c>
      <c r="FM79" s="345"/>
      <c r="FN79" s="838" t="s">
        <v>483</v>
      </c>
      <c r="FO79" s="600" t="s">
        <v>429</v>
      </c>
      <c r="FP79" s="672" t="s">
        <v>482</v>
      </c>
      <c r="FS79" s="345"/>
      <c r="FT79" s="838" t="s">
        <v>483</v>
      </c>
      <c r="FU79" s="600" t="s">
        <v>429</v>
      </c>
      <c r="FV79" s="672" t="s">
        <v>482</v>
      </c>
      <c r="FY79" s="345"/>
    </row>
    <row r="80" spans="1:181" x14ac:dyDescent="0.3">
      <c r="A80" s="19"/>
      <c r="B80" s="827" t="s">
        <v>418</v>
      </c>
      <c r="C80" s="835">
        <f>C64-((C$74*E63)+(C$76*E62))</f>
        <v>190</v>
      </c>
      <c r="D80" s="834">
        <f>C80*C$73*E60</f>
        <v>0</v>
      </c>
      <c r="G80" s="345"/>
      <c r="H80" s="827" t="s">
        <v>418</v>
      </c>
      <c r="I80" s="835">
        <f>I64-((I$74*K63)+(I$76*K62))</f>
        <v>187.15974129450038</v>
      </c>
      <c r="J80" s="834">
        <f>I80*I$73*K60</f>
        <v>265.79104226538198</v>
      </c>
      <c r="M80" s="345"/>
      <c r="N80" s="827" t="s">
        <v>418</v>
      </c>
      <c r="O80" s="835">
        <f>O64-((O$74*Q63)+(O$76*Q62))</f>
        <v>184.16022397826313</v>
      </c>
      <c r="P80" s="834">
        <f>O80*O$73*Q60</f>
        <v>537.72723007297714</v>
      </c>
      <c r="S80" s="345"/>
      <c r="T80" s="827" t="s">
        <v>418</v>
      </c>
      <c r="U80" s="835">
        <f>U64-((U$74*W63)+(U$76*W62))</f>
        <v>181.16070666202586</v>
      </c>
      <c r="V80" s="834">
        <f>U80*U$73*W60</f>
        <v>800.66631375016527</v>
      </c>
      <c r="Y80" s="345"/>
      <c r="Z80" s="827" t="s">
        <v>418</v>
      </c>
      <c r="AA80" s="835">
        <f>AA64-((AA$74*AC63)+(AA$76*AC62))</f>
        <v>178.32044795652624</v>
      </c>
      <c r="AB80" s="834">
        <f>AA80*AA$73*AC60</f>
        <v>1041.351476161901</v>
      </c>
      <c r="AE80" s="345"/>
      <c r="AF80" s="827" t="s">
        <v>418</v>
      </c>
      <c r="AG80" s="835">
        <f>AG64-((AG$74*AI63)+(AG$76*AI62))</f>
        <v>175.76658858167269</v>
      </c>
      <c r="AH80" s="834">
        <f>AG80*AG$73*AI60</f>
        <v>1250.8790844394098</v>
      </c>
      <c r="AK80" s="345"/>
      <c r="AL80" s="827" t="s">
        <v>418</v>
      </c>
      <c r="AM80" s="835">
        <f>AM64-((AM$74*AO63)+(AM$76*AO62))</f>
        <v>173.57488326595291</v>
      </c>
      <c r="AN80" s="834">
        <f>AM80*AM$73*AO60</f>
        <v>1425.4938598709377</v>
      </c>
      <c r="AQ80" s="345"/>
      <c r="AR80" s="827" t="s">
        <v>418</v>
      </c>
      <c r="AS80" s="835">
        <f>AS64-((AS$74*AU63)+(AS$76*AU62))</f>
        <v>171.76800563640623</v>
      </c>
      <c r="AT80" s="834">
        <f>AS80*AS$73*AU60</f>
        <v>1565.8366553043511</v>
      </c>
      <c r="AW80" s="345"/>
      <c r="AX80" s="827" t="s">
        <v>418</v>
      </c>
      <c r="AY80" s="835">
        <f>AY64-((AY$74*BA63)+(AY$76*BA62))</f>
        <v>170.32705729133579</v>
      </c>
      <c r="AZ80" s="834">
        <f>AY80*AY$73*BA60</f>
        <v>1675.4172199139075</v>
      </c>
      <c r="BC80" s="345"/>
      <c r="BD80" s="827" t="s">
        <v>418</v>
      </c>
      <c r="BE80" s="835">
        <f>BE64-((BE$74*BG63)+(BE$76*BG62))</f>
        <v>169.20807176159468</v>
      </c>
      <c r="BF80" s="834">
        <f>BE80*BE$73*BG60</f>
        <v>1759.0810427130061</v>
      </c>
      <c r="BI80" s="345"/>
      <c r="BJ80" s="827" t="s">
        <v>418</v>
      </c>
      <c r="BK80" s="835">
        <f>BK64-((BK$74*BM63)+(BK$76*BM62))</f>
        <v>168.35691469513566</v>
      </c>
      <c r="BL80" s="834">
        <f>BK80*BK$73*BM60</f>
        <v>1821.8815332052948</v>
      </c>
      <c r="BO80" s="345"/>
      <c r="BP80" s="827" t="s">
        <v>418</v>
      </c>
      <c r="BQ80" s="835">
        <f>BQ64-((BQ$74*BS63)+(BQ$76*BS62))</f>
        <v>167.7196216297101</v>
      </c>
      <c r="BR80" s="834">
        <f>BQ80*BQ$73*BS60</f>
        <v>1868.4283150159004</v>
      </c>
      <c r="BU80" s="345"/>
      <c r="BV80" s="827" t="s">
        <v>418</v>
      </c>
      <c r="BW80" s="835">
        <f>BW64-((BW$74*BY63)+(BW$76*BY62))</f>
        <v>167.24807422005728</v>
      </c>
      <c r="BX80" s="834">
        <f>BW80*BW$73*BY60</f>
        <v>1902.6078857465475</v>
      </c>
      <c r="CA80" s="345"/>
      <c r="CB80" s="827" t="s">
        <v>418</v>
      </c>
      <c r="CC80" s="835">
        <f>CC64-((CC$74*CE63)+(CC$76*CE62))</f>
        <v>166.90221446312773</v>
      </c>
      <c r="CD80" s="834">
        <f>CC80*CC$73*CE60</f>
        <v>1927.5357776491912</v>
      </c>
      <c r="CG80" s="345"/>
      <c r="CH80" s="827" t="s">
        <v>418</v>
      </c>
      <c r="CI80" s="835">
        <f>CI64-((CI$74*CK63)+(CI$76*CK62))</f>
        <v>166.65017075411717</v>
      </c>
      <c r="CJ80" s="834">
        <f>CI80*CI$73*CK60</f>
        <v>1945.6265154529262</v>
      </c>
      <c r="CM80" s="345"/>
      <c r="CN80" s="827" t="s">
        <v>418</v>
      </c>
      <c r="CO80" s="835">
        <f>CO64-((CO$74*CQ63)+(CO$76*CQ62))</f>
        <v>166.46735640929026</v>
      </c>
      <c r="CP80" s="834">
        <f>CO80*CO$73*CQ60</f>
        <v>1958.7084839337397</v>
      </c>
      <c r="CS80" s="345"/>
      <c r="CT80" s="827" t="s">
        <v>418</v>
      </c>
      <c r="CU80" s="835">
        <f>CU64-((CU$74*CW63)+(CU$76*CW62))</f>
        <v>166.33520767026255</v>
      </c>
      <c r="CV80" s="834">
        <f>CU80*CU$73*CW60</f>
        <v>1968.1440733202571</v>
      </c>
      <c r="CY80" s="345"/>
      <c r="CZ80" s="827" t="s">
        <v>418</v>
      </c>
      <c r="DA80" s="835">
        <f>DA64-((DA$74*DC63)+(DA$76*DC62))</f>
        <v>166.23991834657539</v>
      </c>
      <c r="DB80" s="834">
        <f>DA80*DA$73*DC60</f>
        <v>1974.9370169866349</v>
      </c>
      <c r="DE80" s="345"/>
      <c r="DF80" s="827" t="s">
        <v>418</v>
      </c>
      <c r="DG80" s="835">
        <f>DG64-((DG$74*DI63)+(DG$76*DI62))</f>
        <v>166.17132965097011</v>
      </c>
      <c r="DH80" s="834">
        <f>DG80*DG$73*DI60</f>
        <v>1979.8209178564728</v>
      </c>
      <c r="DK80" s="345"/>
      <c r="DL80" s="827" t="s">
        <v>418</v>
      </c>
      <c r="DM80" s="835">
        <f>DM64-((DM$74*DO63)+(DM$76*DO62))</f>
        <v>166.12202313008584</v>
      </c>
      <c r="DN80" s="834">
        <f>DM80*DM$73*DO60</f>
        <v>1983.3289129417681</v>
      </c>
      <c r="DQ80" s="345"/>
      <c r="DR80" s="827" t="s">
        <v>418</v>
      </c>
      <c r="DS80" s="835">
        <f>DS64-((DS$74*DU63)+(DS$76*DU62))</f>
        <v>166.08661067290126</v>
      </c>
      <c r="DT80" s="834">
        <f>DS80*DS$73*DU60</f>
        <v>1985.8468915196813</v>
      </c>
      <c r="DW80" s="345"/>
      <c r="DX80" s="827" t="s">
        <v>418</v>
      </c>
      <c r="DY80" s="835">
        <f>DY64-((DY$74*EA63)+(DY$76*EA62))</f>
        <v>166.06119390265457</v>
      </c>
      <c r="DZ80" s="834">
        <f>DY80*DY$73*EA60</f>
        <v>1987.6533605646648</v>
      </c>
      <c r="EC80" s="345"/>
      <c r="ED80" s="827" t="s">
        <v>418</v>
      </c>
      <c r="EE80" s="835">
        <f>EE64-((EE$74*EG63)+(EE$76*EG62))</f>
        <v>166.04296005315661</v>
      </c>
      <c r="EF80" s="834">
        <f>EE80*EE$73*EG60</f>
        <v>1988.9489134427977</v>
      </c>
      <c r="EI80" s="345"/>
      <c r="EJ80" s="827" t="s">
        <v>418</v>
      </c>
      <c r="EK80" s="835">
        <f>EK64-((EK$74*EM63)+(EK$76*EM62))</f>
        <v>166.02988364820368</v>
      </c>
      <c r="EL80" s="834">
        <f>EK80*EK$73*EM60</f>
        <v>1989.8778144613241</v>
      </c>
      <c r="EO80" s="345"/>
      <c r="EP80" s="827" t="s">
        <v>418</v>
      </c>
      <c r="EQ80" s="835">
        <f>EQ64-((EQ$74*ES63)+(EQ$76*ES62))</f>
        <v>166.02050819633237</v>
      </c>
      <c r="ER80" s="834">
        <f>EQ80*EQ$73*ES60</f>
        <v>1990.5437077673441</v>
      </c>
      <c r="EU80" s="345"/>
      <c r="EV80" s="827" t="s">
        <v>418</v>
      </c>
      <c r="EW80" s="835">
        <f>EW64-((EW$74*EY63)+(EW$76*EY62))</f>
        <v>166.01378741217931</v>
      </c>
      <c r="EX80" s="834">
        <f>EW80*EW$73*EY60</f>
        <v>1991.0209986889013</v>
      </c>
      <c r="FA80" s="345"/>
      <c r="FB80" s="827" t="s">
        <v>418</v>
      </c>
      <c r="FC80" s="835">
        <f>FC64-((FC$74*FE63)+(FC$76*FE62))</f>
        <v>166.00897022937826</v>
      </c>
      <c r="FD80" s="834">
        <f>FC80*FC$73*FE60</f>
        <v>1991.3630734816356</v>
      </c>
      <c r="FG80" s="345"/>
      <c r="FH80" s="827" t="s">
        <v>418</v>
      </c>
      <c r="FI80" s="835">
        <f>FI64-((FI$74*FK63)+(FI$76*FK62))</f>
        <v>166.00551778095098</v>
      </c>
      <c r="FJ80" s="834">
        <f>FI80*FI$73*FK60</f>
        <v>1991.6082223295275</v>
      </c>
      <c r="FM80" s="345"/>
      <c r="FN80" s="827" t="s">
        <v>418</v>
      </c>
      <c r="FO80" s="835">
        <f>FO64-((FO$74*FQ63)+(FO$76*FQ62))</f>
        <v>166.00304358982697</v>
      </c>
      <c r="FP80" s="834">
        <f>FO80*FO$73*FQ60</f>
        <v>1991.7839004905647</v>
      </c>
      <c r="FS80" s="345"/>
      <c r="FT80" s="827" t="s">
        <v>418</v>
      </c>
      <c r="FU80" s="835">
        <f>FU64-((FU$74*FW63)+(FU$76*FW62))</f>
        <v>166.00127054709364</v>
      </c>
      <c r="FV80" s="834">
        <f>FU80*FU$73*FW60</f>
        <v>1991.909790349207</v>
      </c>
      <c r="FY80" s="345"/>
    </row>
    <row r="81" spans="1:181" x14ac:dyDescent="0.3">
      <c r="A81" s="19"/>
      <c r="B81" s="827" t="s">
        <v>417</v>
      </c>
      <c r="C81" s="835">
        <f>D64-((C$75*E61)+(C$73*E60))</f>
        <v>190</v>
      </c>
      <c r="D81" s="834">
        <f>C81*C$74*E63</f>
        <v>0</v>
      </c>
      <c r="G81" s="345"/>
      <c r="H81" s="827" t="s">
        <v>417</v>
      </c>
      <c r="I81" s="835">
        <f>J64-((I$75*K61)+(I$73*K60))</f>
        <v>187.15974129450038</v>
      </c>
      <c r="J81" s="834">
        <f>I81*I$74*K63</f>
        <v>265.79104226538198</v>
      </c>
      <c r="M81" s="345"/>
      <c r="N81" s="827" t="s">
        <v>417</v>
      </c>
      <c r="O81" s="835">
        <f>P64-((O$75*Q61)+(O$73*Q60))</f>
        <v>184.16022397826313</v>
      </c>
      <c r="P81" s="834">
        <f>O81*O$74*Q63</f>
        <v>537.72723007297714</v>
      </c>
      <c r="S81" s="345"/>
      <c r="T81" s="827" t="s">
        <v>417</v>
      </c>
      <c r="U81" s="835">
        <f>V64-((U$75*W61)+(U$73*W60))</f>
        <v>181.16070666202586</v>
      </c>
      <c r="V81" s="834">
        <f>U81*U$74*W63</f>
        <v>800.66631375016527</v>
      </c>
      <c r="Y81" s="345"/>
      <c r="Z81" s="827" t="s">
        <v>417</v>
      </c>
      <c r="AA81" s="835">
        <f>AB64-((AA$75*AC61)+(AA$73*AC60))</f>
        <v>178.32044795652624</v>
      </c>
      <c r="AB81" s="834">
        <f>AA81*AA$74*AC63</f>
        <v>1041.351476161901</v>
      </c>
      <c r="AE81" s="345"/>
      <c r="AF81" s="827" t="s">
        <v>417</v>
      </c>
      <c r="AG81" s="835">
        <f>AH64-((AG$75*AI61)+(AG$73*AI60))</f>
        <v>175.76658858167269</v>
      </c>
      <c r="AH81" s="834">
        <f>AG81*AG$74*AI63</f>
        <v>1250.8790844394098</v>
      </c>
      <c r="AK81" s="345"/>
      <c r="AL81" s="827" t="s">
        <v>417</v>
      </c>
      <c r="AM81" s="835">
        <f>AN64-((AM$75*AO61)+(AM$73*AO60))</f>
        <v>173.57488326595291</v>
      </c>
      <c r="AN81" s="834">
        <f>AM81*AM$74*AO63</f>
        <v>1425.4938598709377</v>
      </c>
      <c r="AQ81" s="345"/>
      <c r="AR81" s="827" t="s">
        <v>417</v>
      </c>
      <c r="AS81" s="835">
        <f>AT64-((AS$75*AU61)+(AS$73*AU60))</f>
        <v>171.76800563640623</v>
      </c>
      <c r="AT81" s="834">
        <f>AS81*AS$74*AU63</f>
        <v>1565.8366553043511</v>
      </c>
      <c r="AW81" s="345"/>
      <c r="AX81" s="827" t="s">
        <v>417</v>
      </c>
      <c r="AY81" s="835">
        <f>AZ64-((AY$75*BA61)+(AY$73*BA60))</f>
        <v>170.32705729133579</v>
      </c>
      <c r="AZ81" s="834">
        <f>AY81*AY$74*BA63</f>
        <v>1675.4172199139075</v>
      </c>
      <c r="BC81" s="345"/>
      <c r="BD81" s="827" t="s">
        <v>417</v>
      </c>
      <c r="BE81" s="835">
        <f>BF64-((BE$75*BG61)+(BE$73*BG60))</f>
        <v>169.20807176159468</v>
      </c>
      <c r="BF81" s="834">
        <f>BE81*BE$74*BG63</f>
        <v>1759.0810427130061</v>
      </c>
      <c r="BI81" s="345"/>
      <c r="BJ81" s="827" t="s">
        <v>417</v>
      </c>
      <c r="BK81" s="835">
        <f>BL64-((BK$75*BM61)+(BK$73*BM60))</f>
        <v>168.35691469513566</v>
      </c>
      <c r="BL81" s="834">
        <f>BK81*BK$74*BM63</f>
        <v>1821.8815332052948</v>
      </c>
      <c r="BO81" s="345"/>
      <c r="BP81" s="827" t="s">
        <v>417</v>
      </c>
      <c r="BQ81" s="835">
        <f>BR64-((BQ$75*BS61)+(BQ$73*BS60))</f>
        <v>167.7196216297101</v>
      </c>
      <c r="BR81" s="834">
        <f>BQ81*BQ$74*BS63</f>
        <v>1868.4283150159004</v>
      </c>
      <c r="BU81" s="345"/>
      <c r="BV81" s="827" t="s">
        <v>417</v>
      </c>
      <c r="BW81" s="835">
        <f>BX64-((BW$75*BY61)+(BW$73*BY60))</f>
        <v>167.24807422005728</v>
      </c>
      <c r="BX81" s="834">
        <f>BW81*BW$74*BY63</f>
        <v>1902.6078857465475</v>
      </c>
      <c r="CA81" s="345"/>
      <c r="CB81" s="827" t="s">
        <v>417</v>
      </c>
      <c r="CC81" s="835">
        <f>CD64-((CC$75*CE61)+(CC$73*CE60))</f>
        <v>166.90221446312773</v>
      </c>
      <c r="CD81" s="834">
        <f>CC81*CC$74*CE63</f>
        <v>1927.5357776491912</v>
      </c>
      <c r="CG81" s="345"/>
      <c r="CH81" s="827" t="s">
        <v>417</v>
      </c>
      <c r="CI81" s="835">
        <f>CJ64-((CI$75*CK61)+(CI$73*CK60))</f>
        <v>166.65017075411717</v>
      </c>
      <c r="CJ81" s="834">
        <f>CI81*CI$74*CK63</f>
        <v>1945.6265154529262</v>
      </c>
      <c r="CM81" s="345"/>
      <c r="CN81" s="827" t="s">
        <v>417</v>
      </c>
      <c r="CO81" s="835">
        <f>CP64-((CO$75*CQ61)+(CO$73*CQ60))</f>
        <v>166.46735640929026</v>
      </c>
      <c r="CP81" s="834">
        <f>CO81*CO$74*CQ63</f>
        <v>1958.7084839337397</v>
      </c>
      <c r="CS81" s="345"/>
      <c r="CT81" s="827" t="s">
        <v>417</v>
      </c>
      <c r="CU81" s="835">
        <f>CV64-((CU$75*CW61)+(CU$73*CW60))</f>
        <v>166.33520767026255</v>
      </c>
      <c r="CV81" s="834">
        <f>CU81*CU$74*CW63</f>
        <v>1968.1440733202571</v>
      </c>
      <c r="CY81" s="345"/>
      <c r="CZ81" s="827" t="s">
        <v>417</v>
      </c>
      <c r="DA81" s="835">
        <f>DB64-((DA$75*DC61)+(DA$73*DC60))</f>
        <v>166.23991834657539</v>
      </c>
      <c r="DB81" s="834">
        <f>DA81*DA$74*DC63</f>
        <v>1974.9370169866349</v>
      </c>
      <c r="DE81" s="345"/>
      <c r="DF81" s="827" t="s">
        <v>417</v>
      </c>
      <c r="DG81" s="835">
        <f>DH64-((DG$75*DI61)+(DG$73*DI60))</f>
        <v>166.17132965097011</v>
      </c>
      <c r="DH81" s="834">
        <f>DG81*DG$74*DI63</f>
        <v>1979.8209178564728</v>
      </c>
      <c r="DK81" s="345"/>
      <c r="DL81" s="827" t="s">
        <v>417</v>
      </c>
      <c r="DM81" s="835">
        <f>DN64-((DM$75*DO61)+(DM$73*DO60))</f>
        <v>166.12202313008584</v>
      </c>
      <c r="DN81" s="834">
        <f>DM81*DM$74*DO63</f>
        <v>1983.3289129417681</v>
      </c>
      <c r="DQ81" s="345"/>
      <c r="DR81" s="827" t="s">
        <v>417</v>
      </c>
      <c r="DS81" s="835">
        <f>DT64-((DS$75*DU61)+(DS$73*DU60))</f>
        <v>166.08661067290126</v>
      </c>
      <c r="DT81" s="834">
        <f>DS81*DS$74*DU63</f>
        <v>1985.8468915196813</v>
      </c>
      <c r="DW81" s="345"/>
      <c r="DX81" s="827" t="s">
        <v>417</v>
      </c>
      <c r="DY81" s="835">
        <f>DZ64-((DY$75*EA61)+(DY$73*EA60))</f>
        <v>166.06119390265457</v>
      </c>
      <c r="DZ81" s="834">
        <f>DY81*DY$74*EA63</f>
        <v>1987.6533605646648</v>
      </c>
      <c r="EC81" s="345"/>
      <c r="ED81" s="827" t="s">
        <v>417</v>
      </c>
      <c r="EE81" s="835">
        <f>EF64-((EE$75*EG61)+(EE$73*EG60))</f>
        <v>166.04296005315661</v>
      </c>
      <c r="EF81" s="834">
        <f>EE81*EE$74*EG63</f>
        <v>1988.9489134427977</v>
      </c>
      <c r="EI81" s="345"/>
      <c r="EJ81" s="827" t="s">
        <v>417</v>
      </c>
      <c r="EK81" s="835">
        <f>EL64-((EK$75*EM61)+(EK$73*EM60))</f>
        <v>166.02988364820368</v>
      </c>
      <c r="EL81" s="834">
        <f>EK81*EK$74*EM63</f>
        <v>1989.8778144613241</v>
      </c>
      <c r="EO81" s="345"/>
      <c r="EP81" s="827" t="s">
        <v>417</v>
      </c>
      <c r="EQ81" s="835">
        <f>ER64-((EQ$75*ES61)+(EQ$73*ES60))</f>
        <v>166.02050819633237</v>
      </c>
      <c r="ER81" s="834">
        <f>EQ81*EQ$74*ES63</f>
        <v>1990.5437077673441</v>
      </c>
      <c r="EU81" s="345"/>
      <c r="EV81" s="827" t="s">
        <v>417</v>
      </c>
      <c r="EW81" s="835">
        <f>EX64-((EW$75*EY61)+(EW$73*EY60))</f>
        <v>166.01378741217931</v>
      </c>
      <c r="EX81" s="834">
        <f>EW81*EW$74*EY63</f>
        <v>1991.0209986889013</v>
      </c>
      <c r="FA81" s="345"/>
      <c r="FB81" s="827" t="s">
        <v>417</v>
      </c>
      <c r="FC81" s="835">
        <f>FD64-((FC$75*FE61)+(FC$73*FE60))</f>
        <v>166.00897022937826</v>
      </c>
      <c r="FD81" s="834">
        <f>FC81*FC$74*FE63</f>
        <v>1991.3630734816356</v>
      </c>
      <c r="FG81" s="345"/>
      <c r="FH81" s="827" t="s">
        <v>417</v>
      </c>
      <c r="FI81" s="835">
        <f>FJ64-((FI$75*FK61)+(FI$73*FK60))</f>
        <v>166.00551778095098</v>
      </c>
      <c r="FJ81" s="834">
        <f>FI81*FI$74*FK63</f>
        <v>1991.6082223295275</v>
      </c>
      <c r="FM81" s="345"/>
      <c r="FN81" s="827" t="s">
        <v>417</v>
      </c>
      <c r="FO81" s="835">
        <f>FP64-((FO$75*FQ61)+(FO$73*FQ60))</f>
        <v>166.00304358982697</v>
      </c>
      <c r="FP81" s="834">
        <f>FO81*FO$74*FQ63</f>
        <v>1991.7839004905647</v>
      </c>
      <c r="FS81" s="345"/>
      <c r="FT81" s="827" t="s">
        <v>417</v>
      </c>
      <c r="FU81" s="835">
        <f>FV64-((FU$75*FW61)+(FU$73*FW60))</f>
        <v>166.00127054709364</v>
      </c>
      <c r="FV81" s="834">
        <f>FU81*FU$74*FW63</f>
        <v>1991.909790349207</v>
      </c>
      <c r="FY81" s="345"/>
    </row>
    <row r="82" spans="1:181" x14ac:dyDescent="0.3">
      <c r="A82" s="19"/>
      <c r="B82" s="827" t="s">
        <v>416</v>
      </c>
      <c r="C82" s="835">
        <f>C64-((C$74*E63)+(C$76*E62))</f>
        <v>190</v>
      </c>
      <c r="D82" s="834">
        <f>C82*C$75*E61</f>
        <v>0</v>
      </c>
      <c r="G82" s="345"/>
      <c r="H82" s="827" t="s">
        <v>416</v>
      </c>
      <c r="I82" s="835">
        <f>I64-((I$74*K63)+(I$76*K62))</f>
        <v>187.15974129450038</v>
      </c>
      <c r="J82" s="834">
        <f>I82*I$75*K61</f>
        <v>265.79104226538198</v>
      </c>
      <c r="M82" s="345"/>
      <c r="N82" s="827" t="s">
        <v>416</v>
      </c>
      <c r="O82" s="835">
        <f>O64-((O$74*Q63)+(O$76*Q62))</f>
        <v>184.16022397826313</v>
      </c>
      <c r="P82" s="834">
        <f>O82*O$75*Q61</f>
        <v>537.72723007297714</v>
      </c>
      <c r="S82" s="345"/>
      <c r="T82" s="827" t="s">
        <v>416</v>
      </c>
      <c r="U82" s="835">
        <f>U64-((U$74*W63)+(U$76*W62))</f>
        <v>181.16070666202586</v>
      </c>
      <c r="V82" s="834">
        <f>U82*U$75*W61</f>
        <v>800.66631375016527</v>
      </c>
      <c r="Y82" s="345"/>
      <c r="Z82" s="827" t="s">
        <v>416</v>
      </c>
      <c r="AA82" s="835">
        <f>AA64-((AA$74*AC63)+(AA$76*AC62))</f>
        <v>178.32044795652624</v>
      </c>
      <c r="AB82" s="834">
        <f>AA82*AA$75*AC61</f>
        <v>1041.351476161901</v>
      </c>
      <c r="AE82" s="345"/>
      <c r="AF82" s="827" t="s">
        <v>416</v>
      </c>
      <c r="AG82" s="835">
        <f>AG64-((AG$74*AI63)+(AG$76*AI62))</f>
        <v>175.76658858167269</v>
      </c>
      <c r="AH82" s="834">
        <f>AG82*AG$75*AI61</f>
        <v>1250.8790844394098</v>
      </c>
      <c r="AK82" s="345"/>
      <c r="AL82" s="827" t="s">
        <v>416</v>
      </c>
      <c r="AM82" s="835">
        <f>AM64-((AM$74*AO63)+(AM$76*AO62))</f>
        <v>173.57488326595291</v>
      </c>
      <c r="AN82" s="834">
        <f>AM82*AM$75*AO61</f>
        <v>1425.4938598709377</v>
      </c>
      <c r="AQ82" s="345"/>
      <c r="AR82" s="827" t="s">
        <v>416</v>
      </c>
      <c r="AS82" s="835">
        <f>AS64-((AS$74*AU63)+(AS$76*AU62))</f>
        <v>171.76800563640623</v>
      </c>
      <c r="AT82" s="834">
        <f>AS82*AS$75*AU61</f>
        <v>1565.8366553043511</v>
      </c>
      <c r="AW82" s="345"/>
      <c r="AX82" s="827" t="s">
        <v>416</v>
      </c>
      <c r="AY82" s="835">
        <f>AY64-((AY$74*BA63)+(AY$76*BA62))</f>
        <v>170.32705729133579</v>
      </c>
      <c r="AZ82" s="834">
        <f>AY82*AY$75*BA61</f>
        <v>1675.4172199139075</v>
      </c>
      <c r="BC82" s="345"/>
      <c r="BD82" s="827" t="s">
        <v>416</v>
      </c>
      <c r="BE82" s="835">
        <f>BE64-((BE$74*BG63)+(BE$76*BG62))</f>
        <v>169.20807176159468</v>
      </c>
      <c r="BF82" s="834">
        <f>BE82*BE$75*BG61</f>
        <v>1759.0810427130061</v>
      </c>
      <c r="BI82" s="345"/>
      <c r="BJ82" s="827" t="s">
        <v>416</v>
      </c>
      <c r="BK82" s="835">
        <f>BK64-((BK$74*BM63)+(BK$76*BM62))</f>
        <v>168.35691469513566</v>
      </c>
      <c r="BL82" s="834">
        <f>BK82*BK$75*BM61</f>
        <v>1821.8815332052948</v>
      </c>
      <c r="BO82" s="345"/>
      <c r="BP82" s="827" t="s">
        <v>416</v>
      </c>
      <c r="BQ82" s="835">
        <f>BQ64-((BQ$74*BS63)+(BQ$76*BS62))</f>
        <v>167.7196216297101</v>
      </c>
      <c r="BR82" s="834">
        <f>BQ82*BQ$75*BS61</f>
        <v>1868.4283150159004</v>
      </c>
      <c r="BU82" s="345"/>
      <c r="BV82" s="827" t="s">
        <v>416</v>
      </c>
      <c r="BW82" s="835">
        <f>BW64-((BW$74*BY63)+(BW$76*BY62))</f>
        <v>167.24807422005728</v>
      </c>
      <c r="BX82" s="834">
        <f>BW82*BW$75*BY61</f>
        <v>1902.6078857465475</v>
      </c>
      <c r="CA82" s="345"/>
      <c r="CB82" s="827" t="s">
        <v>416</v>
      </c>
      <c r="CC82" s="835">
        <f>CC64-((CC$74*CE63)+(CC$76*CE62))</f>
        <v>166.90221446312773</v>
      </c>
      <c r="CD82" s="834">
        <f>CC82*CC$75*CE61</f>
        <v>1927.5357776491912</v>
      </c>
      <c r="CG82" s="345"/>
      <c r="CH82" s="827" t="s">
        <v>416</v>
      </c>
      <c r="CI82" s="835">
        <f>CI64-((CI$74*CK63)+(CI$76*CK62))</f>
        <v>166.65017075411717</v>
      </c>
      <c r="CJ82" s="834">
        <f>CI82*CI$75*CK61</f>
        <v>1945.6265154529262</v>
      </c>
      <c r="CM82" s="345"/>
      <c r="CN82" s="827" t="s">
        <v>416</v>
      </c>
      <c r="CO82" s="835">
        <f>CO64-((CO$74*CQ63)+(CO$76*CQ62))</f>
        <v>166.46735640929026</v>
      </c>
      <c r="CP82" s="834">
        <f>CO82*CO$75*CQ61</f>
        <v>1958.7084839337397</v>
      </c>
      <c r="CS82" s="345"/>
      <c r="CT82" s="827" t="s">
        <v>416</v>
      </c>
      <c r="CU82" s="835">
        <f>CU64-((CU$74*CW63)+(CU$76*CW62))</f>
        <v>166.33520767026255</v>
      </c>
      <c r="CV82" s="834">
        <f>CU82*CU$75*CW61</f>
        <v>1968.1440733202571</v>
      </c>
      <c r="CY82" s="345"/>
      <c r="CZ82" s="827" t="s">
        <v>416</v>
      </c>
      <c r="DA82" s="835">
        <f>DA64-((DA$74*DC63)+(DA$76*DC62))</f>
        <v>166.23991834657539</v>
      </c>
      <c r="DB82" s="834">
        <f>DA82*DA$75*DC61</f>
        <v>1974.9370169866349</v>
      </c>
      <c r="DE82" s="345"/>
      <c r="DF82" s="827" t="s">
        <v>416</v>
      </c>
      <c r="DG82" s="835">
        <f>DG64-((DG$74*DI63)+(DG$76*DI62))</f>
        <v>166.17132965097011</v>
      </c>
      <c r="DH82" s="834">
        <f>DG82*DG$75*DI61</f>
        <v>1979.8209178564728</v>
      </c>
      <c r="DK82" s="345"/>
      <c r="DL82" s="827" t="s">
        <v>416</v>
      </c>
      <c r="DM82" s="835">
        <f>DM64-((DM$74*DO63)+(DM$76*DO62))</f>
        <v>166.12202313008584</v>
      </c>
      <c r="DN82" s="834">
        <f>DM82*DM$75*DO61</f>
        <v>1983.3289129417681</v>
      </c>
      <c r="DQ82" s="345"/>
      <c r="DR82" s="827" t="s">
        <v>416</v>
      </c>
      <c r="DS82" s="835">
        <f>DS64-((DS$74*DU63)+(DS$76*DU62))</f>
        <v>166.08661067290126</v>
      </c>
      <c r="DT82" s="834">
        <f>DS82*DS$75*DU61</f>
        <v>1985.8468915196813</v>
      </c>
      <c r="DW82" s="345"/>
      <c r="DX82" s="827" t="s">
        <v>416</v>
      </c>
      <c r="DY82" s="835">
        <f>DY64-((DY$74*EA63)+(DY$76*EA62))</f>
        <v>166.06119390265457</v>
      </c>
      <c r="DZ82" s="834">
        <f>DY82*DY$75*EA61</f>
        <v>1987.6533605646648</v>
      </c>
      <c r="EC82" s="345"/>
      <c r="ED82" s="827" t="s">
        <v>416</v>
      </c>
      <c r="EE82" s="835">
        <f>EE64-((EE$74*EG63)+(EE$76*EG62))</f>
        <v>166.04296005315661</v>
      </c>
      <c r="EF82" s="834">
        <f>EE82*EE$75*EG61</f>
        <v>1988.9489134427977</v>
      </c>
      <c r="EI82" s="345"/>
      <c r="EJ82" s="827" t="s">
        <v>416</v>
      </c>
      <c r="EK82" s="835">
        <f>EK64-((EK$74*EM63)+(EK$76*EM62))</f>
        <v>166.02988364820368</v>
      </c>
      <c r="EL82" s="834">
        <f>EK82*EK$75*EM61</f>
        <v>1989.8778144613241</v>
      </c>
      <c r="EO82" s="345"/>
      <c r="EP82" s="827" t="s">
        <v>416</v>
      </c>
      <c r="EQ82" s="835">
        <f>EQ64-((EQ$74*ES63)+(EQ$76*ES62))</f>
        <v>166.02050819633237</v>
      </c>
      <c r="ER82" s="834">
        <f>EQ82*EQ$75*ES61</f>
        <v>1990.5437077673441</v>
      </c>
      <c r="EU82" s="345"/>
      <c r="EV82" s="827" t="s">
        <v>416</v>
      </c>
      <c r="EW82" s="835">
        <f>EW64-((EW$74*EY63)+(EW$76*EY62))</f>
        <v>166.01378741217931</v>
      </c>
      <c r="EX82" s="834">
        <f>EW82*EW$75*EY61</f>
        <v>1991.0209986889013</v>
      </c>
      <c r="FA82" s="345"/>
      <c r="FB82" s="827" t="s">
        <v>416</v>
      </c>
      <c r="FC82" s="835">
        <f>FC64-((FC$74*FE63)+(FC$76*FE62))</f>
        <v>166.00897022937826</v>
      </c>
      <c r="FD82" s="834">
        <f>FC82*FC$75*FE61</f>
        <v>1991.3630734816356</v>
      </c>
      <c r="FG82" s="345"/>
      <c r="FH82" s="827" t="s">
        <v>416</v>
      </c>
      <c r="FI82" s="835">
        <f>FI64-((FI$74*FK63)+(FI$76*FK62))</f>
        <v>166.00551778095098</v>
      </c>
      <c r="FJ82" s="834">
        <f>FI82*FI$75*FK61</f>
        <v>1991.6082223295275</v>
      </c>
      <c r="FM82" s="345"/>
      <c r="FN82" s="827" t="s">
        <v>416</v>
      </c>
      <c r="FO82" s="835">
        <f>FO64-((FO$74*FQ63)+(FO$76*FQ62))</f>
        <v>166.00304358982697</v>
      </c>
      <c r="FP82" s="834">
        <f>FO82*FO$75*FQ61</f>
        <v>1991.7839004905647</v>
      </c>
      <c r="FS82" s="345"/>
      <c r="FT82" s="827" t="s">
        <v>416</v>
      </c>
      <c r="FU82" s="835">
        <f>FU64-((FU$74*FW63)+(FU$76*FW62))</f>
        <v>166.00127054709364</v>
      </c>
      <c r="FV82" s="834">
        <f>FU82*FU$75*FW61</f>
        <v>1991.909790349207</v>
      </c>
      <c r="FY82" s="345"/>
    </row>
    <row r="83" spans="1:181" x14ac:dyDescent="0.3">
      <c r="A83" s="19"/>
      <c r="B83" s="827" t="s">
        <v>415</v>
      </c>
      <c r="C83" s="835">
        <f>D64-((C$75*E61)+(C$73*E60))</f>
        <v>190</v>
      </c>
      <c r="D83" s="834">
        <f>C83*C$76*E62</f>
        <v>0</v>
      </c>
      <c r="G83" s="345"/>
      <c r="H83" s="827" t="s">
        <v>415</v>
      </c>
      <c r="I83" s="835">
        <f>J64-((I$75*K61)+(I$73*K60))</f>
        <v>187.15974129450038</v>
      </c>
      <c r="J83" s="834">
        <f>I83*I$76*K62</f>
        <v>265.79104226538198</v>
      </c>
      <c r="M83" s="345"/>
      <c r="N83" s="827" t="s">
        <v>415</v>
      </c>
      <c r="O83" s="835">
        <f>P64-((O$75*Q61)+(O$73*Q60))</f>
        <v>184.16022397826313</v>
      </c>
      <c r="P83" s="834">
        <f>O83*O$76*Q62</f>
        <v>537.72723007297714</v>
      </c>
      <c r="S83" s="345"/>
      <c r="T83" s="827" t="s">
        <v>415</v>
      </c>
      <c r="U83" s="835">
        <f>V64-((U$75*W61)+(U$73*W60))</f>
        <v>181.16070666202586</v>
      </c>
      <c r="V83" s="834">
        <f>U83*U$76*W62</f>
        <v>800.66631375016527</v>
      </c>
      <c r="Y83" s="345"/>
      <c r="Z83" s="827" t="s">
        <v>415</v>
      </c>
      <c r="AA83" s="835">
        <f>AB64-((AA$75*AC61)+(AA$73*AC60))</f>
        <v>178.32044795652624</v>
      </c>
      <c r="AB83" s="834">
        <f>AA83*AA$76*AC62</f>
        <v>1041.351476161901</v>
      </c>
      <c r="AE83" s="345"/>
      <c r="AF83" s="827" t="s">
        <v>415</v>
      </c>
      <c r="AG83" s="835">
        <f>AH64-((AG$75*AI61)+(AG$73*AI60))</f>
        <v>175.76658858167269</v>
      </c>
      <c r="AH83" s="834">
        <f>AG83*AG$76*AI62</f>
        <v>1250.8790844394098</v>
      </c>
      <c r="AK83" s="345"/>
      <c r="AL83" s="827" t="s">
        <v>415</v>
      </c>
      <c r="AM83" s="835">
        <f>AN64-((AM$75*AO61)+(AM$73*AO60))</f>
        <v>173.57488326595291</v>
      </c>
      <c r="AN83" s="834">
        <f>AM83*AM$76*AO62</f>
        <v>1425.4938598709377</v>
      </c>
      <c r="AQ83" s="345"/>
      <c r="AR83" s="827" t="s">
        <v>415</v>
      </c>
      <c r="AS83" s="835">
        <f>AT64-((AS$75*AU61)+(AS$73*AU60))</f>
        <v>171.76800563640623</v>
      </c>
      <c r="AT83" s="834">
        <f>AS83*AS$76*AU62</f>
        <v>1565.8366553043511</v>
      </c>
      <c r="AW83" s="345"/>
      <c r="AX83" s="827" t="s">
        <v>415</v>
      </c>
      <c r="AY83" s="835">
        <f>AZ64-((AY$75*BA61)+(AY$73*BA60))</f>
        <v>170.32705729133579</v>
      </c>
      <c r="AZ83" s="834">
        <f>AY83*AY$76*BA62</f>
        <v>1675.4172199139075</v>
      </c>
      <c r="BC83" s="345"/>
      <c r="BD83" s="827" t="s">
        <v>415</v>
      </c>
      <c r="BE83" s="835">
        <f>BF64-((BE$75*BG61)+(BE$73*BG60))</f>
        <v>169.20807176159468</v>
      </c>
      <c r="BF83" s="834">
        <f>BE83*BE$76*BG62</f>
        <v>1759.0810427130061</v>
      </c>
      <c r="BI83" s="345"/>
      <c r="BJ83" s="827" t="s">
        <v>415</v>
      </c>
      <c r="BK83" s="835">
        <f>BL64-((BK$75*BM61)+(BK$73*BM60))</f>
        <v>168.35691469513566</v>
      </c>
      <c r="BL83" s="834">
        <f>BK83*BK$76*BM62</f>
        <v>1821.8815332052948</v>
      </c>
      <c r="BO83" s="345"/>
      <c r="BP83" s="827" t="s">
        <v>415</v>
      </c>
      <c r="BQ83" s="835">
        <f>BR64-((BQ$75*BS61)+(BQ$73*BS60))</f>
        <v>167.7196216297101</v>
      </c>
      <c r="BR83" s="834">
        <f>BQ83*BQ$76*BS62</f>
        <v>1868.4283150159004</v>
      </c>
      <c r="BU83" s="345"/>
      <c r="BV83" s="827" t="s">
        <v>415</v>
      </c>
      <c r="BW83" s="835">
        <f>BX64-((BW$75*BY61)+(BW$73*BY60))</f>
        <v>167.24807422005728</v>
      </c>
      <c r="BX83" s="834">
        <f>BW83*BW$76*BY62</f>
        <v>1902.6078857465475</v>
      </c>
      <c r="CA83" s="345"/>
      <c r="CB83" s="827" t="s">
        <v>415</v>
      </c>
      <c r="CC83" s="835">
        <f>CD64-((CC$75*CE61)+(CC$73*CE60))</f>
        <v>166.90221446312773</v>
      </c>
      <c r="CD83" s="834">
        <f>CC83*CC$76*CE62</f>
        <v>1927.5357776491912</v>
      </c>
      <c r="CG83" s="345"/>
      <c r="CH83" s="827" t="s">
        <v>415</v>
      </c>
      <c r="CI83" s="835">
        <f>CJ64-((CI$75*CK61)+(CI$73*CK60))</f>
        <v>166.65017075411717</v>
      </c>
      <c r="CJ83" s="834">
        <f>CI83*CI$76*CK62</f>
        <v>1945.6265154529262</v>
      </c>
      <c r="CM83" s="345"/>
      <c r="CN83" s="827" t="s">
        <v>415</v>
      </c>
      <c r="CO83" s="835">
        <f>CP64-((CO$75*CQ61)+(CO$73*CQ60))</f>
        <v>166.46735640929026</v>
      </c>
      <c r="CP83" s="834">
        <f>CO83*CO$76*CQ62</f>
        <v>1958.7084839337397</v>
      </c>
      <c r="CS83" s="345"/>
      <c r="CT83" s="827" t="s">
        <v>415</v>
      </c>
      <c r="CU83" s="835">
        <f>CV64-((CU$75*CW61)+(CU$73*CW60))</f>
        <v>166.33520767026255</v>
      </c>
      <c r="CV83" s="834">
        <f>CU83*CU$76*CW62</f>
        <v>1968.1440733202571</v>
      </c>
      <c r="CY83" s="345"/>
      <c r="CZ83" s="827" t="s">
        <v>415</v>
      </c>
      <c r="DA83" s="835">
        <f>DB64-((DA$75*DC61)+(DA$73*DC60))</f>
        <v>166.23991834657539</v>
      </c>
      <c r="DB83" s="834">
        <f>DA83*DA$76*DC62</f>
        <v>1974.9370169866349</v>
      </c>
      <c r="DE83" s="345"/>
      <c r="DF83" s="827" t="s">
        <v>415</v>
      </c>
      <c r="DG83" s="835">
        <f>DH64-((DG$75*DI61)+(DG$73*DI60))</f>
        <v>166.17132965097011</v>
      </c>
      <c r="DH83" s="834">
        <f>DG83*DG$76*DI62</f>
        <v>1979.8209178564728</v>
      </c>
      <c r="DK83" s="345"/>
      <c r="DL83" s="827" t="s">
        <v>415</v>
      </c>
      <c r="DM83" s="835">
        <f>DN64-((DM$75*DO61)+(DM$73*DO60))</f>
        <v>166.12202313008584</v>
      </c>
      <c r="DN83" s="834">
        <f>DM83*DM$76*DO62</f>
        <v>1983.3289129417681</v>
      </c>
      <c r="DQ83" s="345"/>
      <c r="DR83" s="827" t="s">
        <v>415</v>
      </c>
      <c r="DS83" s="835">
        <f>DT64-((DS$75*DU61)+(DS$73*DU60))</f>
        <v>166.08661067290126</v>
      </c>
      <c r="DT83" s="834">
        <f>DS83*DS$76*DU62</f>
        <v>1985.8468915196813</v>
      </c>
      <c r="DW83" s="345"/>
      <c r="DX83" s="827" t="s">
        <v>415</v>
      </c>
      <c r="DY83" s="835">
        <f>DZ64-((DY$75*EA61)+(DY$73*EA60))</f>
        <v>166.06119390265457</v>
      </c>
      <c r="DZ83" s="834">
        <f>DY83*DY$76*EA62</f>
        <v>1987.6533605646648</v>
      </c>
      <c r="EC83" s="345"/>
      <c r="ED83" s="827" t="s">
        <v>415</v>
      </c>
      <c r="EE83" s="835">
        <f>EF64-((EE$75*EG61)+(EE$73*EG60))</f>
        <v>166.04296005315661</v>
      </c>
      <c r="EF83" s="834">
        <f>EE83*EE$76*EG62</f>
        <v>1988.9489134427977</v>
      </c>
      <c r="EI83" s="345"/>
      <c r="EJ83" s="827" t="s">
        <v>415</v>
      </c>
      <c r="EK83" s="835">
        <f>EL64-((EK$75*EM61)+(EK$73*EM60))</f>
        <v>166.02988364820368</v>
      </c>
      <c r="EL83" s="834">
        <f>EK83*EK$76*EM62</f>
        <v>1989.8778144613241</v>
      </c>
      <c r="EO83" s="345"/>
      <c r="EP83" s="827" t="s">
        <v>415</v>
      </c>
      <c r="EQ83" s="835">
        <f>ER64-((EQ$75*ES61)+(EQ$73*ES60))</f>
        <v>166.02050819633237</v>
      </c>
      <c r="ER83" s="834">
        <f>EQ83*EQ$76*ES62</f>
        <v>1990.5437077673441</v>
      </c>
      <c r="EU83" s="345"/>
      <c r="EV83" s="827" t="s">
        <v>415</v>
      </c>
      <c r="EW83" s="835">
        <f>EX64-((EW$75*EY61)+(EW$73*EY60))</f>
        <v>166.01378741217931</v>
      </c>
      <c r="EX83" s="834">
        <f>EW83*EW$76*EY62</f>
        <v>1991.0209986889013</v>
      </c>
      <c r="FA83" s="345"/>
      <c r="FB83" s="827" t="s">
        <v>415</v>
      </c>
      <c r="FC83" s="835">
        <f>FD64-((FC$75*FE61)+(FC$73*FE60))</f>
        <v>166.00897022937826</v>
      </c>
      <c r="FD83" s="834">
        <f>FC83*FC$76*FE62</f>
        <v>1991.3630734816356</v>
      </c>
      <c r="FG83" s="345"/>
      <c r="FH83" s="827" t="s">
        <v>415</v>
      </c>
      <c r="FI83" s="835">
        <f>FJ64-((FI$75*FK61)+(FI$73*FK60))</f>
        <v>166.00551778095098</v>
      </c>
      <c r="FJ83" s="834">
        <f>FI83*FI$76*FK62</f>
        <v>1991.6082223295275</v>
      </c>
      <c r="FM83" s="345"/>
      <c r="FN83" s="827" t="s">
        <v>415</v>
      </c>
      <c r="FO83" s="835">
        <f>FP64-((FO$75*FQ61)+(FO$73*FQ60))</f>
        <v>166.00304358982697</v>
      </c>
      <c r="FP83" s="834">
        <f>FO83*FO$76*FQ62</f>
        <v>1991.7839004905647</v>
      </c>
      <c r="FS83" s="345"/>
      <c r="FT83" s="827" t="s">
        <v>415</v>
      </c>
      <c r="FU83" s="835">
        <f>FV64-((FU$75*FW61)+(FU$73*FW60))</f>
        <v>166.00127054709364</v>
      </c>
      <c r="FV83" s="834">
        <f>FU83*FU$76*FW62</f>
        <v>1991.909790349207</v>
      </c>
      <c r="FY83" s="345"/>
    </row>
    <row r="84" spans="1:181" x14ac:dyDescent="0.3">
      <c r="A84" s="19"/>
      <c r="B84" s="827"/>
      <c r="C84" s="835"/>
      <c r="D84" s="850">
        <f>SUM(D80:D83)</f>
        <v>0</v>
      </c>
      <c r="G84" s="345"/>
      <c r="H84" s="827"/>
      <c r="I84" s="835"/>
      <c r="J84" s="850">
        <f>SUM(J80:J83)</f>
        <v>1063.1641690615279</v>
      </c>
      <c r="M84" s="345"/>
      <c r="N84" s="827"/>
      <c r="O84" s="835"/>
      <c r="P84" s="850">
        <f>SUM(P80:P83)</f>
        <v>2150.9089202919085</v>
      </c>
      <c r="S84" s="345"/>
      <c r="T84" s="827"/>
      <c r="U84" s="835"/>
      <c r="V84" s="850">
        <f>SUM(V80:V83)</f>
        <v>3202.6652550006611</v>
      </c>
      <c r="Y84" s="345"/>
      <c r="Z84" s="827"/>
      <c r="AA84" s="835"/>
      <c r="AB84" s="850">
        <f>SUM(AB80:AB83)</f>
        <v>4165.4059046476041</v>
      </c>
      <c r="AE84" s="345"/>
      <c r="AF84" s="827"/>
      <c r="AG84" s="835"/>
      <c r="AH84" s="850">
        <f>SUM(AH80:AH83)</f>
        <v>5003.5163377576391</v>
      </c>
      <c r="AK84" s="345"/>
      <c r="AL84" s="827"/>
      <c r="AM84" s="835"/>
      <c r="AN84" s="850">
        <f>SUM(AN80:AN83)</f>
        <v>5701.975439483751</v>
      </c>
      <c r="AQ84" s="345"/>
      <c r="AR84" s="827"/>
      <c r="AS84" s="835"/>
      <c r="AT84" s="850">
        <f>SUM(AT80:AT83)</f>
        <v>6263.3466212174044</v>
      </c>
      <c r="AW84" s="345"/>
      <c r="AX84" s="827"/>
      <c r="AY84" s="835"/>
      <c r="AZ84" s="850">
        <f>SUM(AZ80:AZ83)</f>
        <v>6701.66887965563</v>
      </c>
      <c r="BC84" s="345"/>
      <c r="BD84" s="827"/>
      <c r="BE84" s="835"/>
      <c r="BF84" s="850">
        <f>SUM(BF80:BF83)</f>
        <v>7036.3241708520245</v>
      </c>
      <c r="BI84" s="345"/>
      <c r="BJ84" s="827"/>
      <c r="BK84" s="835"/>
      <c r="BL84" s="850">
        <f>SUM(BL80:BL83)</f>
        <v>7287.5261328211791</v>
      </c>
      <c r="BO84" s="345"/>
      <c r="BP84" s="827"/>
      <c r="BQ84" s="835"/>
      <c r="BR84" s="850">
        <f>SUM(BR80:BR83)</f>
        <v>7473.7132600636014</v>
      </c>
      <c r="BU84" s="345"/>
      <c r="BV84" s="827"/>
      <c r="BW84" s="835"/>
      <c r="BX84" s="850">
        <f>SUM(BX80:BX83)</f>
        <v>7610.4315429861899</v>
      </c>
      <c r="CA84" s="345"/>
      <c r="CB84" s="827"/>
      <c r="CC84" s="835"/>
      <c r="CD84" s="850">
        <f>SUM(CD80:CD83)</f>
        <v>7710.1431105967649</v>
      </c>
      <c r="CG84" s="345"/>
      <c r="CH84" s="827"/>
      <c r="CI84" s="835"/>
      <c r="CJ84" s="850">
        <f>SUM(CJ80:CJ83)</f>
        <v>7782.506061811705</v>
      </c>
      <c r="CM84" s="345"/>
      <c r="CN84" s="827"/>
      <c r="CO84" s="835"/>
      <c r="CP84" s="850">
        <f>SUM(CP80:CP83)</f>
        <v>7834.8339357349587</v>
      </c>
      <c r="CS84" s="345"/>
      <c r="CT84" s="827"/>
      <c r="CU84" s="835"/>
      <c r="CV84" s="850">
        <f>SUM(CV80:CV83)</f>
        <v>7872.5762932810285</v>
      </c>
      <c r="CY84" s="345"/>
      <c r="CZ84" s="827"/>
      <c r="DA84" s="835"/>
      <c r="DB84" s="850">
        <f>SUM(DB80:DB83)</f>
        <v>7899.7480679465398</v>
      </c>
      <c r="DE84" s="345"/>
      <c r="DF84" s="827"/>
      <c r="DG84" s="835"/>
      <c r="DH84" s="850">
        <f>SUM(DH80:DH83)</f>
        <v>7919.283671425891</v>
      </c>
      <c r="DK84" s="345"/>
      <c r="DL84" s="827"/>
      <c r="DM84" s="835"/>
      <c r="DN84" s="850">
        <f>SUM(DN80:DN83)</f>
        <v>7933.3156517670723</v>
      </c>
      <c r="DQ84" s="345"/>
      <c r="DR84" s="827"/>
      <c r="DS84" s="835"/>
      <c r="DT84" s="850">
        <f>SUM(DT80:DT83)</f>
        <v>7943.3875660787253</v>
      </c>
      <c r="DW84" s="345"/>
      <c r="DX84" s="827"/>
      <c r="DY84" s="835"/>
      <c r="DZ84" s="850">
        <f>SUM(DZ80:DZ83)</f>
        <v>7950.6134422586592</v>
      </c>
      <c r="EC84" s="345"/>
      <c r="ED84" s="827"/>
      <c r="EE84" s="835"/>
      <c r="EF84" s="850">
        <f>SUM(EF80:EF83)</f>
        <v>7955.7956537711907</v>
      </c>
      <c r="EI84" s="345"/>
      <c r="EJ84" s="827"/>
      <c r="EK84" s="835"/>
      <c r="EL84" s="850">
        <f>SUM(EL80:EL83)</f>
        <v>7959.5112578452963</v>
      </c>
      <c r="EO84" s="345"/>
      <c r="EP84" s="827"/>
      <c r="EQ84" s="835"/>
      <c r="ER84" s="850">
        <f>SUM(ER80:ER83)</f>
        <v>7962.1748310693765</v>
      </c>
      <c r="EU84" s="345"/>
      <c r="EV84" s="827"/>
      <c r="EW84" s="835"/>
      <c r="EX84" s="850">
        <f>SUM(EX80:EX83)</f>
        <v>7964.0839947556051</v>
      </c>
      <c r="FA84" s="345"/>
      <c r="FB84" s="827"/>
      <c r="FC84" s="835"/>
      <c r="FD84" s="850">
        <f>SUM(FD80:FD83)</f>
        <v>7965.4522939265426</v>
      </c>
      <c r="FG84" s="345"/>
      <c r="FH84" s="827"/>
      <c r="FI84" s="835"/>
      <c r="FJ84" s="850">
        <f>SUM(FJ80:FJ83)</f>
        <v>7966.43288931811</v>
      </c>
      <c r="FM84" s="345"/>
      <c r="FN84" s="827"/>
      <c r="FO84" s="835"/>
      <c r="FP84" s="850">
        <f>SUM(FP80:FP83)</f>
        <v>7967.135601962259</v>
      </c>
      <c r="FS84" s="345"/>
      <c r="FT84" s="827"/>
      <c r="FU84" s="835"/>
      <c r="FV84" s="850">
        <f>SUM(FV80:FV83)</f>
        <v>7967.6391613968281</v>
      </c>
      <c r="FY84" s="345"/>
    </row>
    <row r="85" spans="1:181" ht="15" thickBot="1" x14ac:dyDescent="0.35">
      <c r="A85" s="19"/>
      <c r="B85" s="826"/>
      <c r="C85" s="833" t="s">
        <v>481</v>
      </c>
      <c r="D85" s="849">
        <f>F77+D84</f>
        <v>0</v>
      </c>
      <c r="G85" s="345"/>
      <c r="H85" s="826"/>
      <c r="I85" s="833" t="s">
        <v>481</v>
      </c>
      <c r="J85" s="849">
        <f>L77+J84</f>
        <v>1071.2312385756943</v>
      </c>
      <c r="M85" s="345"/>
      <c r="N85" s="826"/>
      <c r="O85" s="833" t="s">
        <v>481</v>
      </c>
      <c r="P85" s="849">
        <f>R77+P84</f>
        <v>2185.0119042759616</v>
      </c>
      <c r="S85" s="345"/>
      <c r="T85" s="826"/>
      <c r="U85" s="833" t="s">
        <v>481</v>
      </c>
      <c r="V85" s="849">
        <f>X77+V84</f>
        <v>3280.798361715415</v>
      </c>
      <c r="Y85" s="345"/>
      <c r="Z85" s="826"/>
      <c r="AA85" s="833" t="s">
        <v>481</v>
      </c>
      <c r="AB85" s="849">
        <f>AD77+AB84</f>
        <v>4301.8178405838162</v>
      </c>
      <c r="AE85" s="345"/>
      <c r="AF85" s="826"/>
      <c r="AG85" s="833" t="s">
        <v>481</v>
      </c>
      <c r="AH85" s="849">
        <f>AJ77+AH84</f>
        <v>5206.1063383610099</v>
      </c>
      <c r="AK85" s="345"/>
      <c r="AL85" s="826"/>
      <c r="AM85" s="833" t="s">
        <v>481</v>
      </c>
      <c r="AN85" s="849">
        <f>AP77+AN84</f>
        <v>5971.7598992108251</v>
      </c>
      <c r="AQ85" s="345"/>
      <c r="AR85" s="826"/>
      <c r="AS85" s="833" t="s">
        <v>481</v>
      </c>
      <c r="AT85" s="849">
        <f>AV77+AT84</f>
        <v>6595.7522396915192</v>
      </c>
      <c r="AW85" s="345"/>
      <c r="AX85" s="826"/>
      <c r="AY85" s="833" t="s">
        <v>481</v>
      </c>
      <c r="AZ85" s="849">
        <f>BB77+AZ84</f>
        <v>7088.6935544740145</v>
      </c>
      <c r="BC85" s="345"/>
      <c r="BD85" s="826"/>
      <c r="BE85" s="833" t="s">
        <v>481</v>
      </c>
      <c r="BF85" s="849">
        <f>BH77+BF84</f>
        <v>7468.6284507230203</v>
      </c>
      <c r="BI85" s="345"/>
      <c r="BJ85" s="826"/>
      <c r="BK85" s="833" t="s">
        <v>481</v>
      </c>
      <c r="BL85" s="849">
        <f>BN77+BL84</f>
        <v>7755.9492743348137</v>
      </c>
      <c r="BO85" s="345"/>
      <c r="BP85" s="826"/>
      <c r="BQ85" s="833" t="s">
        <v>481</v>
      </c>
      <c r="BR85" s="849">
        <f>BT77+BR84</f>
        <v>7970.1285203868838</v>
      </c>
      <c r="BU85" s="345"/>
      <c r="BV85" s="826"/>
      <c r="BW85" s="833" t="s">
        <v>481</v>
      </c>
      <c r="BX85" s="849">
        <f>BZ77+BX84</f>
        <v>8128.0816696822121</v>
      </c>
      <c r="CA85" s="345"/>
      <c r="CB85" s="826"/>
      <c r="CC85" s="833" t="s">
        <v>481</v>
      </c>
      <c r="CD85" s="849">
        <f>CF77+CD84</f>
        <v>8243.6508073041095</v>
      </c>
      <c r="CG85" s="345"/>
      <c r="CH85" s="826"/>
      <c r="CI85" s="833" t="s">
        <v>481</v>
      </c>
      <c r="CJ85" s="849">
        <f>CL77+CJ84</f>
        <v>8327.7205876235894</v>
      </c>
      <c r="CM85" s="345"/>
      <c r="CN85" s="826"/>
      <c r="CO85" s="833" t="s">
        <v>481</v>
      </c>
      <c r="CP85" s="849">
        <f>CR77+CP84</f>
        <v>8388.6192501023306</v>
      </c>
      <c r="CS85" s="345"/>
      <c r="CT85" s="826"/>
      <c r="CU85" s="833" t="s">
        <v>481</v>
      </c>
      <c r="CV85" s="849">
        <f>CX77+CV84</f>
        <v>8432.5986892906294</v>
      </c>
      <c r="CY85" s="345"/>
      <c r="CZ85" s="826"/>
      <c r="DA85" s="833" t="s">
        <v>481</v>
      </c>
      <c r="DB85" s="849">
        <f>DD77+DB84</f>
        <v>8464.2895481239448</v>
      </c>
      <c r="DE85" s="345"/>
      <c r="DF85" s="826"/>
      <c r="DG85" s="833" t="s">
        <v>481</v>
      </c>
      <c r="DH85" s="849">
        <f>DJ77+DH84</f>
        <v>8487.0892020286283</v>
      </c>
      <c r="DK85" s="345"/>
      <c r="DL85" s="826"/>
      <c r="DM85" s="833" t="s">
        <v>481</v>
      </c>
      <c r="DN85" s="849">
        <f>DP77+DN84</f>
        <v>8503.4734311672291</v>
      </c>
      <c r="DQ85" s="345"/>
      <c r="DR85" s="826"/>
      <c r="DS85" s="833" t="s">
        <v>481</v>
      </c>
      <c r="DT85" s="849">
        <f>DV77+DT84</f>
        <v>8515.2377551881254</v>
      </c>
      <c r="DW85" s="345"/>
      <c r="DX85" s="826"/>
      <c r="DY85" s="833" t="s">
        <v>481</v>
      </c>
      <c r="DZ85" s="849">
        <f>EB77+DZ84</f>
        <v>8523.6798796249623</v>
      </c>
      <c r="EC85" s="345"/>
      <c r="ED85" s="826"/>
      <c r="EE85" s="833" t="s">
        <v>481</v>
      </c>
      <c r="EF85" s="849">
        <f>EH77+EF84</f>
        <v>8529.7354167858412</v>
      </c>
      <c r="EI85" s="345"/>
      <c r="EJ85" s="826"/>
      <c r="EK85" s="833" t="s">
        <v>481</v>
      </c>
      <c r="EL85" s="849">
        <f>EN77+EL84</f>
        <v>8534.077735763949</v>
      </c>
      <c r="EO85" s="345"/>
      <c r="EP85" s="826"/>
      <c r="EQ85" s="833" t="s">
        <v>481</v>
      </c>
      <c r="ER85" s="849">
        <f>ET77+ER84</f>
        <v>8537.1908582315409</v>
      </c>
      <c r="EU85" s="345"/>
      <c r="EV85" s="826"/>
      <c r="EW85" s="833" t="s">
        <v>481</v>
      </c>
      <c r="EX85" s="849">
        <f>EZ77+EX84</f>
        <v>8539.4223890637331</v>
      </c>
      <c r="FA85" s="345"/>
      <c r="FB85" s="826"/>
      <c r="FC85" s="833" t="s">
        <v>481</v>
      </c>
      <c r="FD85" s="849">
        <f>FF77+FD84</f>
        <v>8541.0218033814017</v>
      </c>
      <c r="FG85" s="345"/>
      <c r="FH85" s="826"/>
      <c r="FI85" s="833" t="s">
        <v>481</v>
      </c>
      <c r="FJ85" s="849">
        <f>FL77+FJ84</f>
        <v>8542.1680662783692</v>
      </c>
      <c r="FM85" s="345"/>
      <c r="FN85" s="826"/>
      <c r="FO85" s="833" t="s">
        <v>481</v>
      </c>
      <c r="FP85" s="849">
        <f>FR77+FP84</f>
        <v>8542.9895189140025</v>
      </c>
      <c r="FS85" s="345"/>
      <c r="FT85" s="826"/>
      <c r="FU85" s="833" t="s">
        <v>481</v>
      </c>
      <c r="FV85" s="849">
        <f>FX77+FV84</f>
        <v>8543.5781767506232</v>
      </c>
      <c r="FY85" s="345"/>
    </row>
    <row r="86" spans="1:181" ht="15" thickBot="1" x14ac:dyDescent="0.35">
      <c r="A86" s="19"/>
      <c r="C86" s="847" t="s">
        <v>480</v>
      </c>
      <c r="D86" s="848">
        <f>E64-D85</f>
        <v>36100</v>
      </c>
      <c r="G86" s="345"/>
      <c r="I86" s="847" t="s">
        <v>480</v>
      </c>
      <c r="J86" s="848">
        <f>K64-J85</f>
        <v>35028.768761424304</v>
      </c>
      <c r="M86" s="345"/>
      <c r="O86" s="847" t="s">
        <v>480</v>
      </c>
      <c r="P86" s="848">
        <f>Q64-P85</f>
        <v>33914.988095724038</v>
      </c>
      <c r="S86" s="345"/>
      <c r="U86" s="847" t="s">
        <v>480</v>
      </c>
      <c r="V86" s="848">
        <f>W64-V85</f>
        <v>32819.201638284583</v>
      </c>
      <c r="Y86" s="345"/>
      <c r="AA86" s="847" t="s">
        <v>480</v>
      </c>
      <c r="AB86" s="848">
        <f>AC64-AB85</f>
        <v>31798.182159416185</v>
      </c>
      <c r="AE86" s="345"/>
      <c r="AG86" s="847" t="s">
        <v>480</v>
      </c>
      <c r="AH86" s="848">
        <f>AI64-AH85</f>
        <v>30893.893661638991</v>
      </c>
      <c r="AK86" s="345"/>
      <c r="AM86" s="847" t="s">
        <v>480</v>
      </c>
      <c r="AN86" s="848">
        <f>AO64-AN85</f>
        <v>30128.240100789175</v>
      </c>
      <c r="AQ86" s="345"/>
      <c r="AS86" s="847" t="s">
        <v>480</v>
      </c>
      <c r="AT86" s="848">
        <f>AU64-AT85</f>
        <v>29504.247760308481</v>
      </c>
      <c r="AW86" s="345"/>
      <c r="AY86" s="847" t="s">
        <v>480</v>
      </c>
      <c r="AZ86" s="848">
        <f>BA64-AZ85</f>
        <v>29011.306445525985</v>
      </c>
      <c r="BC86" s="345"/>
      <c r="BE86" s="847" t="s">
        <v>480</v>
      </c>
      <c r="BF86" s="848">
        <f>BG64-BF85</f>
        <v>28631.371549276981</v>
      </c>
      <c r="BI86" s="345"/>
      <c r="BK86" s="847" t="s">
        <v>480</v>
      </c>
      <c r="BL86" s="848">
        <f>BM64-BL85</f>
        <v>28344.050725665187</v>
      </c>
      <c r="BO86" s="345"/>
      <c r="BQ86" s="847" t="s">
        <v>480</v>
      </c>
      <c r="BR86" s="848">
        <f>BS64-BR85</f>
        <v>28129.871479613117</v>
      </c>
      <c r="BU86" s="345"/>
      <c r="BW86" s="847" t="s">
        <v>480</v>
      </c>
      <c r="BX86" s="848">
        <f>BY64-BX85</f>
        <v>27971.918330317789</v>
      </c>
      <c r="CA86" s="345"/>
      <c r="CC86" s="847" t="s">
        <v>480</v>
      </c>
      <c r="CD86" s="848">
        <f>CE64-CD85</f>
        <v>27856.349192695889</v>
      </c>
      <c r="CG86" s="345"/>
      <c r="CI86" s="847" t="s">
        <v>480</v>
      </c>
      <c r="CJ86" s="848">
        <f>CK64-CJ85</f>
        <v>27772.279412376411</v>
      </c>
      <c r="CM86" s="345"/>
      <c r="CO86" s="847" t="s">
        <v>480</v>
      </c>
      <c r="CP86" s="848">
        <f>CQ64-CP85</f>
        <v>27711.380749897668</v>
      </c>
      <c r="CS86" s="345"/>
      <c r="CU86" s="847" t="s">
        <v>480</v>
      </c>
      <c r="CV86" s="848">
        <f>CW64-CV85</f>
        <v>27667.401310709371</v>
      </c>
      <c r="CY86" s="345"/>
      <c r="DA86" s="847" t="s">
        <v>480</v>
      </c>
      <c r="DB86" s="848">
        <f>DC64-DB85</f>
        <v>27635.710451876053</v>
      </c>
      <c r="DE86" s="345"/>
      <c r="DG86" s="847" t="s">
        <v>480</v>
      </c>
      <c r="DH86" s="848">
        <f>DI64-DH85</f>
        <v>27612.910797971374</v>
      </c>
      <c r="DK86" s="345"/>
      <c r="DM86" s="847" t="s">
        <v>480</v>
      </c>
      <c r="DN86" s="848">
        <f>DO64-DN85</f>
        <v>27596.526568832771</v>
      </c>
      <c r="DQ86" s="345"/>
      <c r="DS86" s="847" t="s">
        <v>480</v>
      </c>
      <c r="DT86" s="848">
        <f>DU64-DT85</f>
        <v>27584.762244811875</v>
      </c>
      <c r="DW86" s="345"/>
      <c r="DY86" s="847" t="s">
        <v>480</v>
      </c>
      <c r="DZ86" s="848">
        <f>EA64-DZ85</f>
        <v>27576.320120375036</v>
      </c>
      <c r="EC86" s="345"/>
      <c r="EE86" s="847" t="s">
        <v>480</v>
      </c>
      <c r="EF86" s="848">
        <f>EG64-EF85</f>
        <v>27570.264583214157</v>
      </c>
      <c r="EI86" s="345"/>
      <c r="EK86" s="847" t="s">
        <v>480</v>
      </c>
      <c r="EL86" s="848">
        <f>EM64-EL85</f>
        <v>27565.922264236051</v>
      </c>
      <c r="EO86" s="345"/>
      <c r="EQ86" s="847" t="s">
        <v>480</v>
      </c>
      <c r="ER86" s="848">
        <f>ES64-ER85</f>
        <v>27562.809141768459</v>
      </c>
      <c r="EU86" s="345"/>
      <c r="EW86" s="847" t="s">
        <v>480</v>
      </c>
      <c r="EX86" s="848">
        <f>EY64-EX85</f>
        <v>27560.577610936267</v>
      </c>
      <c r="FA86" s="345"/>
      <c r="FC86" s="847" t="s">
        <v>480</v>
      </c>
      <c r="FD86" s="848">
        <f>FE64-FD85</f>
        <v>27558.978196618598</v>
      </c>
      <c r="FG86" s="345"/>
      <c r="FI86" s="847" t="s">
        <v>480</v>
      </c>
      <c r="FJ86" s="848">
        <f>FK64-FJ85</f>
        <v>27557.831933721631</v>
      </c>
      <c r="FM86" s="345"/>
      <c r="FO86" s="847" t="s">
        <v>480</v>
      </c>
      <c r="FP86" s="848">
        <f>FQ64-FP85</f>
        <v>27557.010481085999</v>
      </c>
      <c r="FS86" s="345"/>
      <c r="FU86" s="847" t="s">
        <v>480</v>
      </c>
      <c r="FV86" s="848">
        <f>FW64-FV85</f>
        <v>27556.421823249377</v>
      </c>
      <c r="FY86" s="345"/>
    </row>
    <row r="87" spans="1:181" ht="15" thickBot="1" x14ac:dyDescent="0.35">
      <c r="A87" s="19"/>
      <c r="G87" s="345"/>
      <c r="M87" s="345"/>
      <c r="S87" s="345"/>
      <c r="Y87" s="345"/>
      <c r="AE87" s="345"/>
      <c r="AK87" s="345"/>
      <c r="AQ87" s="345"/>
      <c r="AW87" s="345"/>
      <c r="BC87" s="345"/>
      <c r="BI87" s="345"/>
      <c r="BO87" s="345"/>
      <c r="BU87" s="345"/>
      <c r="CA87" s="345"/>
      <c r="CG87" s="345"/>
      <c r="CM87" s="345"/>
      <c r="CS87" s="345"/>
      <c r="CY87" s="345"/>
      <c r="DE87" s="345"/>
      <c r="DK87" s="345"/>
      <c r="DQ87" s="345"/>
      <c r="DW87" s="345"/>
      <c r="EC87" s="345"/>
      <c r="EI87" s="345"/>
      <c r="EO87" s="345"/>
      <c r="EU87" s="345"/>
      <c r="FA87" s="345"/>
      <c r="FG87" s="345"/>
      <c r="FM87" s="345"/>
      <c r="FS87" s="345"/>
      <c r="FY87" s="345"/>
    </row>
    <row r="88" spans="1:181" ht="15" thickBot="1" x14ac:dyDescent="0.35">
      <c r="A88" s="19"/>
      <c r="B88" s="847" t="s">
        <v>445</v>
      </c>
      <c r="C88" s="846"/>
      <c r="D88" s="845">
        <f>IF(D$70=1,D86,0)</f>
        <v>0</v>
      </c>
      <c r="G88" s="345"/>
      <c r="H88" s="10" t="s">
        <v>445</v>
      </c>
      <c r="I88" s="682"/>
      <c r="J88" s="477">
        <f>IF(J$70=1,J86,0)</f>
        <v>0</v>
      </c>
      <c r="M88" s="345"/>
      <c r="N88" s="10" t="s">
        <v>445</v>
      </c>
      <c r="O88" s="682"/>
      <c r="P88" s="477">
        <f>IF(P$70=1,P86,0)</f>
        <v>0</v>
      </c>
      <c r="S88" s="345"/>
      <c r="T88" s="10" t="s">
        <v>445</v>
      </c>
      <c r="U88" s="682"/>
      <c r="V88" s="477">
        <f>IF(V$70=1,V86,0)</f>
        <v>0</v>
      </c>
      <c r="Y88" s="345"/>
      <c r="Z88" s="10" t="s">
        <v>445</v>
      </c>
      <c r="AA88" s="682"/>
      <c r="AB88" s="477">
        <f>IF(AB$70=1,AB86,0)</f>
        <v>0</v>
      </c>
      <c r="AE88" s="345"/>
      <c r="AF88" s="10" t="s">
        <v>445</v>
      </c>
      <c r="AG88" s="682"/>
      <c r="AH88" s="477">
        <f>IF(AH$70=1,AH86,0)</f>
        <v>0</v>
      </c>
      <c r="AK88" s="345"/>
      <c r="AL88" s="10" t="s">
        <v>445</v>
      </c>
      <c r="AM88" s="682"/>
      <c r="AN88" s="477">
        <f>IF(AN$70=1,AN86,0)</f>
        <v>0</v>
      </c>
      <c r="AQ88" s="345"/>
      <c r="AR88" s="10" t="s">
        <v>445</v>
      </c>
      <c r="AS88" s="682"/>
      <c r="AT88" s="477">
        <f>IF(AT$70=1,AT86,0)</f>
        <v>0</v>
      </c>
      <c r="AW88" s="345"/>
      <c r="AX88" s="10" t="s">
        <v>445</v>
      </c>
      <c r="AY88" s="682"/>
      <c r="AZ88" s="477">
        <f>IF(AZ$70=1,AZ86,0)</f>
        <v>0</v>
      </c>
      <c r="BC88" s="345"/>
      <c r="BD88" s="10" t="s">
        <v>445</v>
      </c>
      <c r="BE88" s="682"/>
      <c r="BF88" s="477">
        <f>IF(BF$70=1,BF86,0)</f>
        <v>0</v>
      </c>
      <c r="BI88" s="345"/>
      <c r="BJ88" s="10" t="s">
        <v>445</v>
      </c>
      <c r="BK88" s="682"/>
      <c r="BL88" s="477">
        <f>IF(BL$70=1,BL86,0)</f>
        <v>0</v>
      </c>
      <c r="BO88" s="345"/>
      <c r="BP88" s="10" t="s">
        <v>445</v>
      </c>
      <c r="BQ88" s="682"/>
      <c r="BR88" s="477">
        <f>IF(BR$70=1,BR86,0)</f>
        <v>0</v>
      </c>
      <c r="BU88" s="345"/>
      <c r="BV88" s="10" t="s">
        <v>445</v>
      </c>
      <c r="BW88" s="682"/>
      <c r="BX88" s="477">
        <f>IF(BX$70=1,BX86,0)</f>
        <v>0</v>
      </c>
      <c r="CA88" s="345"/>
      <c r="CB88" s="10" t="s">
        <v>445</v>
      </c>
      <c r="CC88" s="682"/>
      <c r="CD88" s="477">
        <f>IF(CD$70=1,CD86,0)</f>
        <v>0</v>
      </c>
      <c r="CG88" s="345"/>
      <c r="CH88" s="10" t="s">
        <v>445</v>
      </c>
      <c r="CI88" s="682"/>
      <c r="CJ88" s="477">
        <f>IF(CJ$70=1,CJ86,0)</f>
        <v>0</v>
      </c>
      <c r="CM88" s="345"/>
      <c r="CN88" s="10" t="s">
        <v>445</v>
      </c>
      <c r="CO88" s="682"/>
      <c r="CP88" s="477">
        <f>IF(CP$70=1,CP86,0)</f>
        <v>0</v>
      </c>
      <c r="CS88" s="345"/>
      <c r="CT88" s="10" t="s">
        <v>445</v>
      </c>
      <c r="CU88" s="682"/>
      <c r="CV88" s="477">
        <f>IF(CV$70=1,CV86,0)</f>
        <v>0</v>
      </c>
      <c r="CY88" s="345"/>
      <c r="CZ88" s="10" t="s">
        <v>445</v>
      </c>
      <c r="DA88" s="682"/>
      <c r="DB88" s="477">
        <f>IF(DB$70=1,DB86,0)</f>
        <v>0</v>
      </c>
      <c r="DE88" s="345"/>
      <c r="DF88" s="10" t="s">
        <v>445</v>
      </c>
      <c r="DG88" s="682"/>
      <c r="DH88" s="477">
        <f>IF(DH$70=1,DH86,0)</f>
        <v>0</v>
      </c>
      <c r="DK88" s="345"/>
      <c r="DL88" s="10" t="s">
        <v>445</v>
      </c>
      <c r="DM88" s="682"/>
      <c r="DN88" s="477">
        <f>IF(DN$70=1,DN86,0)</f>
        <v>0</v>
      </c>
      <c r="DQ88" s="345"/>
      <c r="DR88" s="10" t="s">
        <v>445</v>
      </c>
      <c r="DS88" s="682"/>
      <c r="DT88" s="477">
        <f>IF(DT$70=1,DT86,0)</f>
        <v>0</v>
      </c>
      <c r="DW88" s="345"/>
      <c r="DX88" s="10" t="s">
        <v>445</v>
      </c>
      <c r="DY88" s="682"/>
      <c r="DZ88" s="477">
        <f>IF(DZ$70=1,DZ86,0)</f>
        <v>0</v>
      </c>
      <c r="EC88" s="345"/>
      <c r="ED88" s="10" t="s">
        <v>445</v>
      </c>
      <c r="EE88" s="682"/>
      <c r="EF88" s="477">
        <f>IF(EF$70=1,EF86,0)</f>
        <v>0</v>
      </c>
      <c r="EI88" s="345"/>
      <c r="EJ88" s="10" t="s">
        <v>445</v>
      </c>
      <c r="EK88" s="682"/>
      <c r="EL88" s="477">
        <f>IF(EL$70=1,EL86,0)</f>
        <v>0</v>
      </c>
      <c r="EO88" s="345"/>
      <c r="EP88" s="10" t="s">
        <v>445</v>
      </c>
      <c r="EQ88" s="682"/>
      <c r="ER88" s="477">
        <f>IF(ER$70=1,ER86,0)</f>
        <v>0</v>
      </c>
      <c r="EU88" s="345"/>
      <c r="EV88" s="10" t="s">
        <v>445</v>
      </c>
      <c r="EW88" s="682"/>
      <c r="EX88" s="477">
        <f>IF(EX$70=1,EX86,0)</f>
        <v>0</v>
      </c>
      <c r="FA88" s="345"/>
      <c r="FB88" s="10" t="s">
        <v>445</v>
      </c>
      <c r="FC88" s="682"/>
      <c r="FD88" s="477">
        <f>IF(FD$70=1,FD86,0)</f>
        <v>0</v>
      </c>
      <c r="FG88" s="345"/>
      <c r="FH88" s="10" t="s">
        <v>445</v>
      </c>
      <c r="FI88" s="682"/>
      <c r="FJ88" s="477">
        <f>IF(FJ$70=1,FJ86,0)</f>
        <v>0</v>
      </c>
      <c r="FM88" s="345"/>
      <c r="FN88" s="10" t="s">
        <v>445</v>
      </c>
      <c r="FO88" s="682"/>
      <c r="FP88" s="477">
        <f>IF(FP$70=1,FP86,0)</f>
        <v>0</v>
      </c>
      <c r="FS88" s="345"/>
      <c r="FT88" s="10" t="s">
        <v>445</v>
      </c>
      <c r="FU88" s="682"/>
      <c r="FV88" s="477">
        <f>IF(FV$70=1,FV86,0)</f>
        <v>0</v>
      </c>
      <c r="FY88" s="345"/>
    </row>
    <row r="89" spans="1:181" ht="15" thickBot="1" x14ac:dyDescent="0.35">
      <c r="A89" s="19"/>
      <c r="G89" s="345"/>
      <c r="M89" s="345"/>
      <c r="S89" s="345"/>
      <c r="Y89" s="345"/>
      <c r="AE89" s="345"/>
      <c r="AK89" s="345"/>
      <c r="AQ89" s="345"/>
      <c r="AW89" s="345"/>
      <c r="BC89" s="345"/>
      <c r="BI89" s="345"/>
      <c r="BO89" s="345"/>
      <c r="BU89" s="345"/>
      <c r="CA89" s="345"/>
      <c r="CG89" s="345"/>
      <c r="CM89" s="345"/>
      <c r="CS89" s="345"/>
      <c r="CY89" s="345"/>
      <c r="DE89" s="345"/>
      <c r="DK89" s="345"/>
      <c r="DQ89" s="345"/>
      <c r="DW89" s="345"/>
      <c r="EC89" s="345"/>
      <c r="EI89" s="345"/>
      <c r="EO89" s="345"/>
      <c r="EU89" s="345"/>
      <c r="FA89" s="345"/>
      <c r="FG89" s="345"/>
      <c r="FM89" s="345"/>
      <c r="FS89" s="345"/>
      <c r="FY89" s="345"/>
    </row>
    <row r="90" spans="1:181" x14ac:dyDescent="0.3">
      <c r="A90" s="19"/>
      <c r="B90" s="838" t="s">
        <v>479</v>
      </c>
      <c r="C90" s="841">
        <f>IF(E105&lt;0,F105*C109,(C110-(D114+D112))*C109)</f>
        <v>36100</v>
      </c>
      <c r="D90" s="836">
        <f>IF(AND(B$70=1,C$70=0),C90,0)</f>
        <v>0</v>
      </c>
      <c r="G90" s="345"/>
      <c r="H90" s="838" t="s">
        <v>479</v>
      </c>
      <c r="I90" s="841">
        <f>IF(K105&lt;0,L105*I109,(I110-(J114+J112))*I109)</f>
        <v>28118.201662524381</v>
      </c>
      <c r="J90" s="836">
        <f>IF(AND(H$70=1,I$70=0),I90,0)</f>
        <v>0</v>
      </c>
      <c r="M90" s="345"/>
      <c r="N90" s="838" t="s">
        <v>479</v>
      </c>
      <c r="O90" s="841">
        <f>IF(Q105&lt;0,R105*O109,(O110-(P114+P112))*O109)</f>
        <v>19934.080113826636</v>
      </c>
      <c r="P90" s="836">
        <f>IF(AND(N$70=1,O$70=0),O90,0)</f>
        <v>0</v>
      </c>
      <c r="S90" s="345"/>
      <c r="T90" s="838" t="s">
        <v>479</v>
      </c>
      <c r="U90" s="841">
        <f>IF(W105&lt;0,X105*U109,(U110-(V114+V112))*U109)</f>
        <v>12001.877480780284</v>
      </c>
      <c r="V90" s="836">
        <f>IF(AND(T$70=1,U$70=0),U90,0)</f>
        <v>0</v>
      </c>
      <c r="Y90" s="345"/>
      <c r="Z90" s="838" t="s">
        <v>479</v>
      </c>
      <c r="AA90" s="841">
        <f>IF(AC105&lt;0,AD105*AA109,(AA110-(AB114+AB112))*AA109)</f>
        <v>4723.0437792067569</v>
      </c>
      <c r="AB90" s="836">
        <f>IF(AND(Z$70=1,AA$70=0),AA90,0)</f>
        <v>0</v>
      </c>
      <c r="AE90" s="345"/>
      <c r="AF90" s="838" t="s">
        <v>479</v>
      </c>
      <c r="AG90" s="841">
        <f>IF(AI105&lt;0,AJ105*AG109,(AG110-(AH114+AH112))*AG109)</f>
        <v>1628.9625337856633</v>
      </c>
      <c r="AH90" s="836">
        <f>IF(AND(AF$70=1,AG$70=0),AG90,0)</f>
        <v>0</v>
      </c>
      <c r="AK90" s="345"/>
      <c r="AL90" s="838" t="s">
        <v>479</v>
      </c>
      <c r="AM90" s="841">
        <f>IF(AO105&lt;0,AP105*AM109,(AM110-(AN114+AN112))*AM109)</f>
        <v>6934.6002558551991</v>
      </c>
      <c r="AN90" s="836">
        <f>IF(AND(AL$70=1,AM$70=0),AM90,0)</f>
        <v>0</v>
      </c>
      <c r="AQ90" s="345"/>
      <c r="AR90" s="838" t="s">
        <v>479</v>
      </c>
      <c r="AS90" s="841">
        <f>IF(AU105&lt;0,AV105*AS109,(AS110-(AT114+AT112))*AS109)</f>
        <v>11207.505277604645</v>
      </c>
      <c r="AT90" s="836">
        <f>IF(AND(AR$70=1,AS$70=0),AS90,0)</f>
        <v>0</v>
      </c>
      <c r="AW90" s="345"/>
      <c r="AX90" s="838" t="s">
        <v>479</v>
      </c>
      <c r="AY90" s="841">
        <f>IF(BA105&lt;0,BB105*AY109,(AY110-(AZ114+AZ112))*AY109)</f>
        <v>14549.541272235607</v>
      </c>
      <c r="AZ90" s="836">
        <f>IF(AND(AX$70=1,AY$70=0),AY90,0)</f>
        <v>0</v>
      </c>
      <c r="BC90" s="345"/>
      <c r="BD90" s="838" t="s">
        <v>479</v>
      </c>
      <c r="BE90" s="841">
        <f>IF(BG105&lt;0,BH105*BE109,(BE110-(BF114+BF112))*BE109)</f>
        <v>17104.73556126119</v>
      </c>
      <c r="BF90" s="836">
        <f>IF(AND(BD$70=1,BE$70=0),BE90,0)</f>
        <v>0</v>
      </c>
      <c r="BI90" s="345"/>
      <c r="BJ90" s="838" t="s">
        <v>479</v>
      </c>
      <c r="BK90" s="841">
        <f>IF(BM105&lt;0,BN105*BK109,(BK110-(BL114+BL112))*BK109)</f>
        <v>19024.869137672486</v>
      </c>
      <c r="BL90" s="836">
        <f>IF(AND(BJ$70=1,BK$70=0),BK90,0)</f>
        <v>0</v>
      </c>
      <c r="BO90" s="345"/>
      <c r="BP90" s="838" t="s">
        <v>479</v>
      </c>
      <c r="BQ90" s="841">
        <f>IF(BS105&lt;0,BT105*BQ109,(BQ110-(BR114+BR112))*BQ109)</f>
        <v>20449.264710800286</v>
      </c>
      <c r="BR90" s="836">
        <f>IF(AND(BP$70=1,BQ$70=0),BQ90,0)</f>
        <v>0</v>
      </c>
      <c r="BU90" s="345"/>
      <c r="BV90" s="838" t="s">
        <v>479</v>
      </c>
      <c r="BW90" s="841">
        <f>IF(BY105&lt;0,BZ105*BW109,(BW110-(BX114+BX112))*BW109)</f>
        <v>21495.886699092451</v>
      </c>
      <c r="BX90" s="836">
        <f>IF(AND(BV$70=1,BW$70=0),BW90,0)</f>
        <v>0</v>
      </c>
      <c r="CA90" s="345"/>
      <c r="CB90" s="838" t="s">
        <v>479</v>
      </c>
      <c r="CC90" s="841">
        <f>IF(CE105&lt;0,CF105*CC109,(CC110-(CD114+CD112))*CC109)</f>
        <v>22259.581026183092</v>
      </c>
      <c r="CD90" s="836">
        <f>IF(AND(CB$70=1,CC$70=0),CC90,0)</f>
        <v>0</v>
      </c>
      <c r="CG90" s="345"/>
      <c r="CH90" s="838" t="s">
        <v>479</v>
      </c>
      <c r="CI90" s="841">
        <f>IF(CK105&lt;0,CL105*CI109,(CI110-(CJ114+CJ112))*CI109)</f>
        <v>22814.00998939967</v>
      </c>
      <c r="CJ90" s="836">
        <f>IF(AND(CH$70=1,CI$70=0),CI90,0)</f>
        <v>0</v>
      </c>
      <c r="CM90" s="345"/>
      <c r="CN90" s="838" t="s">
        <v>479</v>
      </c>
      <c r="CO90" s="841">
        <f>IF(CQ105&lt;0,CR105*CO109,(CO110-(CP114+CP112))*CO109)</f>
        <v>23215.03983237956</v>
      </c>
      <c r="CP90" s="836">
        <f>IF(AND(CN$70=1,CO$70=0),CO90,0)</f>
        <v>0</v>
      </c>
      <c r="CS90" s="345"/>
      <c r="CT90" s="838" t="s">
        <v>479</v>
      </c>
      <c r="CU90" s="841">
        <f>IF(CW105&lt;0,CX105*CU109,(CU110-(CV114+CV112))*CU109)</f>
        <v>23504.344595617313</v>
      </c>
      <c r="CV90" s="836">
        <f>IF(AND(CT$70=1,CU$70=0),CU90,0)</f>
        <v>0</v>
      </c>
      <c r="CY90" s="345"/>
      <c r="CZ90" s="838" t="s">
        <v>479</v>
      </c>
      <c r="DA90" s="841">
        <f>IF(DC105&lt;0,DD105*DA109,(DA110-(DB114+DB112))*DA109)</f>
        <v>23712.651989776456</v>
      </c>
      <c r="DB90" s="836">
        <f>IF(AND(CZ$70=1,DA$70=0),DA90,0)</f>
        <v>0</v>
      </c>
      <c r="DE90" s="345"/>
      <c r="DF90" s="838" t="s">
        <v>479</v>
      </c>
      <c r="DG90" s="841">
        <f>IF(DI105&lt;0,DJ105*DG109,(DG110-(DH114+DH112))*DG109)</f>
        <v>23862.433066296911</v>
      </c>
      <c r="DH90" s="836">
        <f>IF(AND(DF$70=1,DG$70=0),DG90,0)</f>
        <v>0</v>
      </c>
      <c r="DK90" s="345"/>
      <c r="DL90" s="838" t="s">
        <v>479</v>
      </c>
      <c r="DM90" s="841">
        <f>IF(DO105&lt;0,DP105*DM109,(DM110-(DN114+DN112))*DM109)</f>
        <v>23970.025167653195</v>
      </c>
      <c r="DN90" s="836">
        <f>IF(AND(DL$70=1,DM$70=0),DM90,0)</f>
        <v>0</v>
      </c>
      <c r="DQ90" s="345"/>
      <c r="DR90" s="838" t="s">
        <v>479</v>
      </c>
      <c r="DS90" s="841">
        <f>IF(DU105&lt;0,DV105*DS109,(DS110-(DT114+DT112))*DS109)</f>
        <v>24047.256934699832</v>
      </c>
      <c r="DT90" s="836">
        <f>IF(AND(DR$70=1,DS$70=0),DS90,0)</f>
        <v>0</v>
      </c>
      <c r="DW90" s="345"/>
      <c r="DX90" s="838" t="s">
        <v>479</v>
      </c>
      <c r="DY90" s="841">
        <f>IF(EA105&lt;0,EB105*DY109,(DY110-(DZ114+DZ112))*DY109)</f>
        <v>24102.667254306245</v>
      </c>
      <c r="DZ90" s="836">
        <f>IF(AND(DX$70=1,DY$70=0),DY90,0)</f>
        <v>0</v>
      </c>
      <c r="EC90" s="345"/>
      <c r="ED90" s="838" t="s">
        <v>479</v>
      </c>
      <c r="EE90" s="841">
        <f>IF(EG105&lt;0,EH105*EE109,(EE110-(EF114+EF112))*EE109)</f>
        <v>24142.407166298581</v>
      </c>
      <c r="EF90" s="836">
        <f>IF(AND(ED$70=1,EE$70=0),EE90,0)</f>
        <v>0</v>
      </c>
      <c r="EI90" s="345"/>
      <c r="EJ90" s="838" t="s">
        <v>479</v>
      </c>
      <c r="EK90" s="841">
        <f>IF(EM105&lt;0,EN105*EK109,(EK110-(EL114+EL112))*EK109)</f>
        <v>24170.900911758377</v>
      </c>
      <c r="EL90" s="836">
        <f>IF(AND(EJ$70=1,EK$70=0),EK90,0)</f>
        <v>0</v>
      </c>
      <c r="EO90" s="345"/>
      <c r="EP90" s="838" t="s">
        <v>479</v>
      </c>
      <c r="EQ90" s="841">
        <f>IF(ES105&lt;0,ET105*EQ109,(EQ110-(ER114+ER112))*EQ109)</f>
        <v>24191.327260182483</v>
      </c>
      <c r="ER90" s="836">
        <f>IF(AND(EP$70=1,EQ$70=0),EQ90,0)</f>
        <v>0</v>
      </c>
      <c r="EU90" s="345"/>
      <c r="EV90" s="838" t="s">
        <v>479</v>
      </c>
      <c r="EW90" s="841">
        <f>IF(EY105&lt;0,EZ105*EW109,(EW110-(EX114+EX112))*EW109)</f>
        <v>24205.968354975168</v>
      </c>
      <c r="EX90" s="836">
        <f>IF(AND(EV$70=1,EW$70=0),EW90,0)</f>
        <v>0</v>
      </c>
      <c r="FA90" s="345"/>
      <c r="FB90" s="838" t="s">
        <v>479</v>
      </c>
      <c r="FC90" s="841">
        <f>IF(FE105&lt;0,FF105*FC109,(FC110-(FD114+FD112))*FC109)</f>
        <v>24216.461713903926</v>
      </c>
      <c r="FD90" s="836">
        <f>IF(AND(FB$70=1,FC$70=0),FC90,0)</f>
        <v>0</v>
      </c>
      <c r="FG90" s="345"/>
      <c r="FH90" s="838" t="s">
        <v>479</v>
      </c>
      <c r="FI90" s="841">
        <f>IF(FK105&lt;0,FL105*FI109,(FI110-(FJ114+FJ112))*FI109)</f>
        <v>24223.981846846087</v>
      </c>
      <c r="FJ90" s="836">
        <f>IF(AND(FH$70=1,FI$70=0),FI90,0)</f>
        <v>0</v>
      </c>
      <c r="FM90" s="345"/>
      <c r="FN90" s="838" t="s">
        <v>479</v>
      </c>
      <c r="FO90" s="841">
        <f>IF(FQ105&lt;0,FR105*FO109,(FO110-(FP114+FP112))*FO109)</f>
        <v>24229.370931668687</v>
      </c>
      <c r="FP90" s="836">
        <f>IF(AND(FN$70=1,FO$70=0),FO90,0)</f>
        <v>0</v>
      </c>
      <c r="FS90" s="345"/>
      <c r="FT90" s="838" t="s">
        <v>479</v>
      </c>
      <c r="FU90" s="841">
        <f>IF(FW105&lt;0,FX105*FU109,(FU110-(FV114+FV112))*FU109)</f>
        <v>24233.232725829999</v>
      </c>
      <c r="FV90" s="836">
        <f>IF(AND(FT$70=1,FU$70=0),FU90,0)</f>
        <v>0</v>
      </c>
      <c r="FY90" s="345"/>
    </row>
    <row r="91" spans="1:181" x14ac:dyDescent="0.3">
      <c r="A91" s="19"/>
      <c r="B91" s="827" t="s">
        <v>439</v>
      </c>
      <c r="C91" s="839">
        <f>IF(E105&gt;0,D114*C107,((C110-D112)*C107))</f>
        <v>0</v>
      </c>
      <c r="D91" s="834">
        <f>IF(AND(B$70=1,C$70=0),C91,0)</f>
        <v>0</v>
      </c>
      <c r="G91" s="345"/>
      <c r="H91" s="827" t="s">
        <v>439</v>
      </c>
      <c r="I91" s="839">
        <f>IF(K105&gt;0,J114*I107,((I110-J112)*I107))</f>
        <v>3455.2835494499654</v>
      </c>
      <c r="J91" s="834">
        <f>IF(AND(H$70=1,I$70=0),I91,0)</f>
        <v>0</v>
      </c>
      <c r="M91" s="345"/>
      <c r="N91" s="827" t="s">
        <v>439</v>
      </c>
      <c r="O91" s="839">
        <f>IF(Q105&gt;0,P114*O107,((O110-P112)*O107))</f>
        <v>6990.453990948703</v>
      </c>
      <c r="P91" s="834">
        <f>IF(AND(N$70=1,O$70=0),O91,0)</f>
        <v>0</v>
      </c>
      <c r="S91" s="345"/>
      <c r="T91" s="827" t="s">
        <v>439</v>
      </c>
      <c r="U91" s="839">
        <f>IF(W105&gt;0,V114*U107,((U110-V112)*U107))</f>
        <v>10408.662078752148</v>
      </c>
      <c r="V91" s="834">
        <f>IF(AND(T$70=1,U$70=0),U91,0)</f>
        <v>0</v>
      </c>
      <c r="Y91" s="345"/>
      <c r="Z91" s="827" t="s">
        <v>439</v>
      </c>
      <c r="AA91" s="839">
        <f>IF(AC105&gt;0,AB114*AA107,((AA110-AB112)*AA107))</f>
        <v>13537.569190104712</v>
      </c>
      <c r="AB91" s="834">
        <f>IF(AND(Z$70=1,AA$70=0),AA91,0)</f>
        <v>0</v>
      </c>
      <c r="AE91" s="345"/>
      <c r="AF91" s="827" t="s">
        <v>439</v>
      </c>
      <c r="AG91" s="839">
        <f>IF(AI105&gt;0,AH114*AG107,((AG110-AH112)*AG107))</f>
        <v>14632.465563926666</v>
      </c>
      <c r="AH91" s="834">
        <f>IF(AND(AF$70=1,AG$70=0),AG91,0)</f>
        <v>0</v>
      </c>
      <c r="AK91" s="345"/>
      <c r="AL91" s="827" t="s">
        <v>439</v>
      </c>
      <c r="AM91" s="839">
        <f>IF(AO105&gt;0,AN114*AM107,((AM110-AN112)*AM107))</f>
        <v>11596.81992246699</v>
      </c>
      <c r="AN91" s="834">
        <f>IF(AND(AL$70=1,AM$70=0),AM91,0)</f>
        <v>0</v>
      </c>
      <c r="AQ91" s="345"/>
      <c r="AR91" s="827" t="s">
        <v>439</v>
      </c>
      <c r="AS91" s="839">
        <f>IF(AU105&gt;0,AT114*AS107,((AS110-AT112)*AS107))</f>
        <v>9148.3712413519188</v>
      </c>
      <c r="AT91" s="834">
        <f>IF(AND(AR$70=1,AS$70=0),AS91,0)</f>
        <v>0</v>
      </c>
      <c r="AW91" s="345"/>
      <c r="AX91" s="827" t="s">
        <v>439</v>
      </c>
      <c r="AY91" s="839">
        <f>IF(BA105&gt;0,AZ114*AY107,((AY110-AZ112)*AY107))</f>
        <v>7230.8825866451889</v>
      </c>
      <c r="AZ91" s="834">
        <f>IF(AND(AX$70=1,AY$70=0),AY91,0)</f>
        <v>0</v>
      </c>
      <c r="BC91" s="345"/>
      <c r="BD91" s="827" t="s">
        <v>439</v>
      </c>
      <c r="BE91" s="839">
        <f>IF(BG105&gt;0,BF114*BE107,((BE110-BF112)*BE107))</f>
        <v>5763.3179940078935</v>
      </c>
      <c r="BF91" s="834">
        <f>IF(AND(BD$70=1,BE$70=0),BE91,0)</f>
        <v>0</v>
      </c>
      <c r="BI91" s="345"/>
      <c r="BJ91" s="827" t="s">
        <v>439</v>
      </c>
      <c r="BK91" s="839">
        <f>IF(BM105&gt;0,BL114*BK107,((BK110-BL112)*BK107))</f>
        <v>4659.5907939963499</v>
      </c>
      <c r="BL91" s="834">
        <f>IF(AND(BJ$70=1,BK$70=0),BK91,0)</f>
        <v>0</v>
      </c>
      <c r="BO91" s="345"/>
      <c r="BP91" s="827" t="s">
        <v>439</v>
      </c>
      <c r="BQ91" s="839">
        <f>IF(BS105&gt;0,BR114*BQ107,((BQ110-BR112)*BQ107))</f>
        <v>3840.303384406418</v>
      </c>
      <c r="BR91" s="834">
        <f>IF(AND(BP$70=1,BQ$70=0),BQ91,0)</f>
        <v>0</v>
      </c>
      <c r="BU91" s="345"/>
      <c r="BV91" s="827" t="s">
        <v>439</v>
      </c>
      <c r="BW91" s="839">
        <f>IF(BY105&gt;0,BX114*BW107,((BW110-BX112)*BW107))</f>
        <v>3238.0158156126686</v>
      </c>
      <c r="BX91" s="834">
        <f>IF(AND(BV$70=1,BW$70=0),BW91,0)</f>
        <v>0</v>
      </c>
      <c r="CA91" s="345"/>
      <c r="CB91" s="827" t="s">
        <v>439</v>
      </c>
      <c r="CC91" s="839">
        <f>IF(CE105&gt;0,CD114*CC107,((CC110-CD112)*CC107))</f>
        <v>2798.3840832563974</v>
      </c>
      <c r="CD91" s="834">
        <f>IF(AND(CB$70=1,CC$70=0),CC91,0)</f>
        <v>0</v>
      </c>
      <c r="CG91" s="345"/>
      <c r="CH91" s="827" t="s">
        <v>439</v>
      </c>
      <c r="CI91" s="839">
        <f>IF(CK105&gt;0,CJ114*CI107,((CI110-CJ112)*CI107))</f>
        <v>2479.1347114883702</v>
      </c>
      <c r="CJ91" s="834">
        <f>IF(AND(CH$70=1,CI$70=0),CI91,0)</f>
        <v>0</v>
      </c>
      <c r="CM91" s="345"/>
      <c r="CN91" s="827" t="s">
        <v>439</v>
      </c>
      <c r="CO91" s="839">
        <f>IF(CQ105&gt;0,CP114*CO107,((CO110-CP112)*CO107))</f>
        <v>2248.1704587590557</v>
      </c>
      <c r="CP91" s="834">
        <f>IF(AND(CN$70=1,CO$70=0),CO91,0)</f>
        <v>0</v>
      </c>
      <c r="CS91" s="345"/>
      <c r="CT91" s="827" t="s">
        <v>439</v>
      </c>
      <c r="CU91" s="839">
        <f>IF(CW105&gt;0,CV114*CU107,((CU110-CV112)*CU107))</f>
        <v>2081.5283575460289</v>
      </c>
      <c r="CV91" s="834">
        <f>IF(AND(CT$70=1,CU$70=0),CU91,0)</f>
        <v>0</v>
      </c>
      <c r="CY91" s="345"/>
      <c r="CZ91" s="827" t="s">
        <v>439</v>
      </c>
      <c r="DA91" s="839">
        <f>IF(DC105&gt;0,DB114*DA107,((DA110-DB112)*DA107))</f>
        <v>1961.5292310497996</v>
      </c>
      <c r="DB91" s="834">
        <f>IF(AND(CZ$70=1,DA$70=0),DA91,0)</f>
        <v>0</v>
      </c>
      <c r="DE91" s="345"/>
      <c r="DF91" s="827" t="s">
        <v>439</v>
      </c>
      <c r="DG91" s="839">
        <f>IF(DI105&gt;0,DH114*DG107,((DG110-DH112)*DG107))</f>
        <v>1875.2388658372331</v>
      </c>
      <c r="DH91" s="834">
        <f>IF(AND(DF$70=1,DG$70=0),DG91,0)</f>
        <v>0</v>
      </c>
      <c r="DK91" s="345"/>
      <c r="DL91" s="827" t="s">
        <v>439</v>
      </c>
      <c r="DM91" s="839">
        <f>IF(DO105&gt;0,DN114*DM107,((DM110-DN112)*DM107))</f>
        <v>1813.2507005897889</v>
      </c>
      <c r="DN91" s="834">
        <f>IF(AND(DL$70=1,DM$70=0),DM91,0)</f>
        <v>0</v>
      </c>
      <c r="DQ91" s="345"/>
      <c r="DR91" s="827" t="s">
        <v>439</v>
      </c>
      <c r="DS91" s="839">
        <f>IF(DU105&gt;0,DT114*DS107,((DS110-DT112)*DS107))</f>
        <v>1768.7526550560231</v>
      </c>
      <c r="DT91" s="834">
        <f>IF(AND(DR$70=1,DS$70=0),DS91,0)</f>
        <v>0</v>
      </c>
      <c r="DW91" s="345"/>
      <c r="DX91" s="827" t="s">
        <v>439</v>
      </c>
      <c r="DY91" s="839">
        <f>IF(EA105&gt;0,DZ114*DY107,((DY110-DZ112)*DY107))</f>
        <v>1736.8264330343954</v>
      </c>
      <c r="DZ91" s="834">
        <f>IF(AND(DX$70=1,DY$70=0),DY91,0)</f>
        <v>0</v>
      </c>
      <c r="EC91" s="345"/>
      <c r="ED91" s="827" t="s">
        <v>439</v>
      </c>
      <c r="EE91" s="839">
        <f>IF(EG105&gt;0,EF114*EE107,((EE110-EF112)*EE107))</f>
        <v>1713.9287084577891</v>
      </c>
      <c r="EF91" s="834">
        <f>IF(AND(ED$70=1,EE$70=0),EE91,0)</f>
        <v>0</v>
      </c>
      <c r="EI91" s="345"/>
      <c r="EJ91" s="827" t="s">
        <v>439</v>
      </c>
      <c r="EK91" s="839">
        <f>IF(EM105&gt;0,EL114*EK107,((EK110-EL112)*EK107))</f>
        <v>1697.5106762388373</v>
      </c>
      <c r="EL91" s="834">
        <f>IF(AND(EJ$70=1,EK$70=0),EK91,0)</f>
        <v>0</v>
      </c>
      <c r="EO91" s="345"/>
      <c r="EP91" s="827" t="s">
        <v>439</v>
      </c>
      <c r="EQ91" s="839">
        <f>IF(ES105&gt;0,ER114*EQ107,((EQ110-ER112)*EQ107))</f>
        <v>1685.7409407929913</v>
      </c>
      <c r="ER91" s="834">
        <f>IF(AND(EP$70=1,EQ$70=0),EQ91,0)</f>
        <v>0</v>
      </c>
      <c r="EU91" s="345"/>
      <c r="EV91" s="827" t="s">
        <v>439</v>
      </c>
      <c r="EW91" s="839">
        <f>IF(EY105&gt;0,EX114*EW107,((EW110-EX112)*EW107))</f>
        <v>1677.3046279805483</v>
      </c>
      <c r="EX91" s="834">
        <f>IF(AND(EV$70=1,EW$70=0),EW91,0)</f>
        <v>0</v>
      </c>
      <c r="FA91" s="345"/>
      <c r="FB91" s="827" t="s">
        <v>439</v>
      </c>
      <c r="FC91" s="839">
        <f>IF(FE105&gt;0,FD114*FC107,((FC110-FD112)*FC107))</f>
        <v>1671.2582413573364</v>
      </c>
      <c r="FD91" s="834">
        <f>IF(AND(FB$70=1,FC$70=0),FC91,0)</f>
        <v>0</v>
      </c>
      <c r="FG91" s="345"/>
      <c r="FH91" s="827" t="s">
        <v>439</v>
      </c>
      <c r="FI91" s="839">
        <f>IF(FK105&gt;0,FJ114*FI107,((FI110-FJ112)*FI107))</f>
        <v>1666.925043437772</v>
      </c>
      <c r="FJ91" s="834">
        <f>IF(AND(FH$70=1,FI$70=0),FI91,0)</f>
        <v>0</v>
      </c>
      <c r="FM91" s="345"/>
      <c r="FN91" s="827" t="s">
        <v>439</v>
      </c>
      <c r="FO91" s="839">
        <f>IF(FQ105&gt;0,FP114*FO107,((FO110-FP112)*FO107))</f>
        <v>1663.8197747086533</v>
      </c>
      <c r="FP91" s="834">
        <f>IF(AND(FN$70=1,FO$70=0),FO91,0)</f>
        <v>0</v>
      </c>
      <c r="FS91" s="345"/>
      <c r="FT91" s="827" t="s">
        <v>439</v>
      </c>
      <c r="FU91" s="839">
        <f>IF(FW105&gt;0,FV114*FU107,((FU110-FV112)*FU107))</f>
        <v>1661.5945487096897</v>
      </c>
      <c r="FV91" s="834">
        <f>IF(AND(FT$70=1,FU$70=0),FU91,0)</f>
        <v>0</v>
      </c>
      <c r="FY91" s="345"/>
    </row>
    <row r="92" spans="1:181" ht="15" thickBot="1" x14ac:dyDescent="0.35">
      <c r="A92" s="19"/>
      <c r="B92" s="826" t="s">
        <v>435</v>
      </c>
      <c r="C92" s="844">
        <f>IF(E105&gt;0,D112*C107,((C110-D114)*C107))</f>
        <v>0</v>
      </c>
      <c r="D92" s="832">
        <f>IF(AND(B$70=1,C$70=0),C92,0)</f>
        <v>0</v>
      </c>
      <c r="G92" s="345"/>
      <c r="H92" s="826" t="s">
        <v>435</v>
      </c>
      <c r="I92" s="839">
        <f>IF(K105&gt;0,J112*I107,((I110-J114)*I107))</f>
        <v>3455.2835494499654</v>
      </c>
      <c r="J92" s="832">
        <f>IF(AND(H$70=1,I$70=0),I92,0)</f>
        <v>0</v>
      </c>
      <c r="M92" s="345"/>
      <c r="N92" s="826" t="s">
        <v>435</v>
      </c>
      <c r="O92" s="839">
        <f>IF(Q105&gt;0,P112*O107,((O110-P114)*O107))</f>
        <v>6990.453990948703</v>
      </c>
      <c r="P92" s="832">
        <f>IF(AND(N$70=1,O$70=0),O92,0)</f>
        <v>0</v>
      </c>
      <c r="S92" s="345"/>
      <c r="T92" s="826" t="s">
        <v>435</v>
      </c>
      <c r="U92" s="839">
        <f>IF(W105&gt;0,V112*U107,((U110-V114)*U107))</f>
        <v>10408.662078752148</v>
      </c>
      <c r="V92" s="832">
        <f>IF(AND(T$70=1,U$70=0),U92,0)</f>
        <v>0</v>
      </c>
      <c r="Y92" s="345"/>
      <c r="Z92" s="826" t="s">
        <v>435</v>
      </c>
      <c r="AA92" s="839">
        <f>IF(AC105&gt;0,AB112*AA107,((AA110-AB114)*AA107))</f>
        <v>13537.569190104712</v>
      </c>
      <c r="AB92" s="832">
        <f>IF(AND(Z$70=1,AA$70=0),AA92,0)</f>
        <v>0</v>
      </c>
      <c r="AE92" s="345"/>
      <c r="AF92" s="826" t="s">
        <v>435</v>
      </c>
      <c r="AG92" s="839">
        <f>IF(AI105&gt;0,AH112*AG107,((AG110-AH114)*AG107))</f>
        <v>14632.465563926666</v>
      </c>
      <c r="AH92" s="832">
        <f>IF(AND(AF$70=1,AG$70=0),AG92,0)</f>
        <v>0</v>
      </c>
      <c r="AK92" s="345"/>
      <c r="AL92" s="826" t="s">
        <v>435</v>
      </c>
      <c r="AM92" s="839">
        <f>IF(AO105&gt;0,AN112*AM107,((AM110-AN114)*AM107))</f>
        <v>11596.81992246699</v>
      </c>
      <c r="AN92" s="832">
        <f>IF(AND(AL$70=1,AM$70=0),AM92,0)</f>
        <v>0</v>
      </c>
      <c r="AQ92" s="345"/>
      <c r="AR92" s="826" t="s">
        <v>435</v>
      </c>
      <c r="AS92" s="839">
        <f>IF(AU105&gt;0,AT112*AS107,((AS110-AT114)*AS107))</f>
        <v>9148.3712413519188</v>
      </c>
      <c r="AT92" s="832">
        <f>IF(AND(AR$70=1,AS$70=0),AS92,0)</f>
        <v>0</v>
      </c>
      <c r="AW92" s="345"/>
      <c r="AX92" s="826" t="s">
        <v>435</v>
      </c>
      <c r="AY92" s="839">
        <f>IF(BA105&gt;0,AZ112*AY107,((AY110-AZ114)*AY107))</f>
        <v>7230.8825866451889</v>
      </c>
      <c r="AZ92" s="832">
        <f>IF(AND(AX$70=1,AY$70=0),AY92,0)</f>
        <v>0</v>
      </c>
      <c r="BC92" s="345"/>
      <c r="BD92" s="826" t="s">
        <v>435</v>
      </c>
      <c r="BE92" s="839">
        <f>IF(BG105&gt;0,BF112*BE107,((BE110-BF114)*BE107))</f>
        <v>5763.3179940078935</v>
      </c>
      <c r="BF92" s="832">
        <f>IF(AND(BD$70=1,BE$70=0),BE92,0)</f>
        <v>0</v>
      </c>
      <c r="BI92" s="345"/>
      <c r="BJ92" s="826" t="s">
        <v>435</v>
      </c>
      <c r="BK92" s="839">
        <f>IF(BM105&gt;0,BL112*BK107,((BK110-BL114)*BK107))</f>
        <v>4659.5907939963499</v>
      </c>
      <c r="BL92" s="832">
        <f>IF(AND(BJ$70=1,BK$70=0),BK92,0)</f>
        <v>0</v>
      </c>
      <c r="BO92" s="345"/>
      <c r="BP92" s="826" t="s">
        <v>435</v>
      </c>
      <c r="BQ92" s="839">
        <f>IF(BS105&gt;0,BR112*BQ107,((BQ110-BR114)*BQ107))</f>
        <v>3840.303384406418</v>
      </c>
      <c r="BR92" s="832">
        <f>IF(AND(BP$70=1,BQ$70=0),BQ92,0)</f>
        <v>0</v>
      </c>
      <c r="BU92" s="345"/>
      <c r="BV92" s="826" t="s">
        <v>435</v>
      </c>
      <c r="BW92" s="839">
        <f>IF(BY105&gt;0,BX112*BW107,((BW110-BX114)*BW107))</f>
        <v>3238.0158156126686</v>
      </c>
      <c r="BX92" s="832">
        <f>IF(AND(BV$70=1,BW$70=0),BW92,0)</f>
        <v>0</v>
      </c>
      <c r="CA92" s="345"/>
      <c r="CB92" s="826" t="s">
        <v>435</v>
      </c>
      <c r="CC92" s="839">
        <f>IF(CE105&gt;0,CD112*CC107,((CC110-CD114)*CC107))</f>
        <v>2798.3840832563974</v>
      </c>
      <c r="CD92" s="832">
        <f>IF(AND(CB$70=1,CC$70=0),CC92,0)</f>
        <v>0</v>
      </c>
      <c r="CG92" s="345"/>
      <c r="CH92" s="826" t="s">
        <v>435</v>
      </c>
      <c r="CI92" s="839">
        <f>IF(CK105&gt;0,CJ112*CI107,((CI110-CJ114)*CI107))</f>
        <v>2479.1347114883702</v>
      </c>
      <c r="CJ92" s="832">
        <f>IF(AND(CH$70=1,CI$70=0),CI92,0)</f>
        <v>0</v>
      </c>
      <c r="CM92" s="345"/>
      <c r="CN92" s="826" t="s">
        <v>435</v>
      </c>
      <c r="CO92" s="839">
        <f>IF(CQ105&gt;0,CP112*CO107,((CO110-CP114)*CO107))</f>
        <v>2248.1704587590557</v>
      </c>
      <c r="CP92" s="832">
        <f>IF(AND(CN$70=1,CO$70=0),CO92,0)</f>
        <v>0</v>
      </c>
      <c r="CS92" s="345"/>
      <c r="CT92" s="826" t="s">
        <v>435</v>
      </c>
      <c r="CU92" s="839">
        <f>IF(CW105&gt;0,CV112*CU107,((CU110-CV114)*CU107))</f>
        <v>2081.5283575460289</v>
      </c>
      <c r="CV92" s="832">
        <f>IF(AND(CT$70=1,CU$70=0),CU92,0)</f>
        <v>0</v>
      </c>
      <c r="CY92" s="345"/>
      <c r="CZ92" s="826" t="s">
        <v>435</v>
      </c>
      <c r="DA92" s="839">
        <f>IF(DC105&gt;0,DB112*DA107,((DA110-DB114)*DA107))</f>
        <v>1961.5292310497996</v>
      </c>
      <c r="DB92" s="832">
        <f>IF(AND(CZ$70=1,DA$70=0),DA92,0)</f>
        <v>0</v>
      </c>
      <c r="DE92" s="345"/>
      <c r="DF92" s="826" t="s">
        <v>435</v>
      </c>
      <c r="DG92" s="839">
        <f>IF(DI105&gt;0,DH112*DG107,((DG110-DH114)*DG107))</f>
        <v>1875.2388658372331</v>
      </c>
      <c r="DH92" s="832">
        <f>IF(AND(DF$70=1,DG$70=0),DG92,0)</f>
        <v>0</v>
      </c>
      <c r="DK92" s="345"/>
      <c r="DL92" s="826" t="s">
        <v>435</v>
      </c>
      <c r="DM92" s="839">
        <f>IF(DO105&gt;0,DN112*DM107,((DM110-DN114)*DM107))</f>
        <v>1813.2507005897889</v>
      </c>
      <c r="DN92" s="832">
        <f>IF(AND(DL$70=1,DM$70=0),DM92,0)</f>
        <v>0</v>
      </c>
      <c r="DQ92" s="345"/>
      <c r="DR92" s="826" t="s">
        <v>435</v>
      </c>
      <c r="DS92" s="839">
        <f>IF(DU105&gt;0,DT112*DS107,((DS110-DT114)*DS107))</f>
        <v>1768.7526550560231</v>
      </c>
      <c r="DT92" s="832">
        <f>IF(AND(DR$70=1,DS$70=0),DS92,0)</f>
        <v>0</v>
      </c>
      <c r="DW92" s="345"/>
      <c r="DX92" s="826" t="s">
        <v>435</v>
      </c>
      <c r="DY92" s="839">
        <f>IF(EA105&gt;0,DZ112*DY107,((DY110-DZ114)*DY107))</f>
        <v>1736.8264330343954</v>
      </c>
      <c r="DZ92" s="832">
        <f>IF(AND(DX$70=1,DY$70=0),DY92,0)</f>
        <v>0</v>
      </c>
      <c r="EC92" s="345"/>
      <c r="ED92" s="826" t="s">
        <v>435</v>
      </c>
      <c r="EE92" s="839">
        <f>IF(EG105&gt;0,EF112*EE107,((EE110-EF114)*EE107))</f>
        <v>1713.9287084577891</v>
      </c>
      <c r="EF92" s="832">
        <f>IF(AND(ED$70=1,EE$70=0),EE92,0)</f>
        <v>0</v>
      </c>
      <c r="EI92" s="345"/>
      <c r="EJ92" s="826" t="s">
        <v>435</v>
      </c>
      <c r="EK92" s="839">
        <f>IF(EM105&gt;0,EL112*EK107,((EK110-EL114)*EK107))</f>
        <v>1697.5106762388373</v>
      </c>
      <c r="EL92" s="832">
        <f>IF(AND(EJ$70=1,EK$70=0),EK92,0)</f>
        <v>0</v>
      </c>
      <c r="EO92" s="345"/>
      <c r="EP92" s="826" t="s">
        <v>435</v>
      </c>
      <c r="EQ92" s="839">
        <f>IF(ES105&gt;0,ER112*EQ107,((EQ110-ER114)*EQ107))</f>
        <v>1685.7409407929913</v>
      </c>
      <c r="ER92" s="832">
        <f>IF(AND(EP$70=1,EQ$70=0),EQ92,0)</f>
        <v>0</v>
      </c>
      <c r="EU92" s="345"/>
      <c r="EV92" s="826" t="s">
        <v>435</v>
      </c>
      <c r="EW92" s="839">
        <f>IF(EY105&gt;0,EX112*EW107,((EW110-EX114)*EW107))</f>
        <v>1677.3046279805483</v>
      </c>
      <c r="EX92" s="832">
        <f>IF(AND(EV$70=1,EW$70=0),EW92,0)</f>
        <v>0</v>
      </c>
      <c r="FA92" s="345"/>
      <c r="FB92" s="826" t="s">
        <v>435</v>
      </c>
      <c r="FC92" s="839">
        <f>IF(FE105&gt;0,FD112*FC107,((FC110-FD114)*FC107))</f>
        <v>1671.2582413573364</v>
      </c>
      <c r="FD92" s="832">
        <f>IF(AND(FB$70=1,FC$70=0),FC92,0)</f>
        <v>0</v>
      </c>
      <c r="FG92" s="345"/>
      <c r="FH92" s="826" t="s">
        <v>435</v>
      </c>
      <c r="FI92" s="839">
        <f>IF(FK105&gt;0,FJ112*FI107,((FI110-FJ114)*FI107))</f>
        <v>1666.925043437772</v>
      </c>
      <c r="FJ92" s="832">
        <f>IF(AND(FH$70=1,FI$70=0),FI92,0)</f>
        <v>0</v>
      </c>
      <c r="FM92" s="345"/>
      <c r="FN92" s="826" t="s">
        <v>435</v>
      </c>
      <c r="FO92" s="839">
        <f>IF(FQ105&gt;0,FP112*FO107,((FO110-FP114)*FO107))</f>
        <v>1663.8197747086533</v>
      </c>
      <c r="FP92" s="832">
        <f>IF(AND(FN$70=1,FO$70=0),FO92,0)</f>
        <v>0</v>
      </c>
      <c r="FS92" s="345"/>
      <c r="FT92" s="826" t="s">
        <v>435</v>
      </c>
      <c r="FU92" s="839">
        <f>IF(FW105&gt;0,FV112*FU107,((FU110-FV114)*FU107))</f>
        <v>1661.5945487096897</v>
      </c>
      <c r="FV92" s="832">
        <f>IF(AND(FT$70=1,FU$70=0),FU92,0)</f>
        <v>0</v>
      </c>
      <c r="FY92" s="345"/>
    </row>
    <row r="93" spans="1:181" x14ac:dyDescent="0.3">
      <c r="A93" s="19"/>
      <c r="B93" s="835"/>
      <c r="C93" s="843">
        <f>SUM(C90:C92)</f>
        <v>36100</v>
      </c>
      <c r="D93" s="835"/>
      <c r="G93" s="345"/>
      <c r="H93" s="835"/>
      <c r="I93" s="843">
        <f>SUM(I90:I92)</f>
        <v>35028.768761424311</v>
      </c>
      <c r="J93" s="835"/>
      <c r="M93" s="345"/>
      <c r="N93" s="835"/>
      <c r="O93" s="843">
        <f>SUM(O90:O92)</f>
        <v>33914.988095724038</v>
      </c>
      <c r="P93" s="835"/>
      <c r="S93" s="345"/>
      <c r="T93" s="835"/>
      <c r="U93" s="843">
        <f>SUM(U90:U92)</f>
        <v>32819.201638284576</v>
      </c>
      <c r="V93" s="835"/>
      <c r="Y93" s="345"/>
      <c r="Z93" s="835"/>
      <c r="AA93" s="843">
        <f>SUM(AA90:AA92)</f>
        <v>31798.182159416181</v>
      </c>
      <c r="AB93" s="835"/>
      <c r="AE93" s="345"/>
      <c r="AF93" s="835"/>
      <c r="AG93" s="843">
        <f>SUM(AG90:AG92)</f>
        <v>30893.893661638995</v>
      </c>
      <c r="AH93" s="835"/>
      <c r="AK93" s="345"/>
      <c r="AL93" s="835"/>
      <c r="AM93" s="843">
        <f>SUM(AM90:AM92)</f>
        <v>30128.240100789175</v>
      </c>
      <c r="AN93" s="835"/>
      <c r="AQ93" s="345"/>
      <c r="AR93" s="835"/>
      <c r="AS93" s="843">
        <f>SUM(AS90:AS92)</f>
        <v>29504.247760308484</v>
      </c>
      <c r="AT93" s="835"/>
      <c r="AW93" s="345"/>
      <c r="AX93" s="835"/>
      <c r="AY93" s="843">
        <f>SUM(AY90:AY92)</f>
        <v>29011.306445525985</v>
      </c>
      <c r="AZ93" s="835"/>
      <c r="BC93" s="345"/>
      <c r="BD93" s="835"/>
      <c r="BE93" s="843">
        <f>SUM(BE90:BE92)</f>
        <v>28631.371549276977</v>
      </c>
      <c r="BF93" s="835"/>
      <c r="BI93" s="345"/>
      <c r="BJ93" s="835"/>
      <c r="BK93" s="843">
        <f>SUM(BK90:BK92)</f>
        <v>28344.050725665187</v>
      </c>
      <c r="BL93" s="835"/>
      <c r="BO93" s="345"/>
      <c r="BP93" s="835"/>
      <c r="BQ93" s="843">
        <f>SUM(BQ90:BQ92)</f>
        <v>28129.871479613124</v>
      </c>
      <c r="BR93" s="835"/>
      <c r="BU93" s="345"/>
      <c r="BV93" s="835"/>
      <c r="BW93" s="843">
        <f>SUM(BW90:BW92)</f>
        <v>27971.918330317785</v>
      </c>
      <c r="BX93" s="835"/>
      <c r="CA93" s="345"/>
      <c r="CB93" s="835"/>
      <c r="CC93" s="843">
        <f>SUM(CC90:CC92)</f>
        <v>27856.349192695889</v>
      </c>
      <c r="CD93" s="835"/>
      <c r="CG93" s="345"/>
      <c r="CH93" s="835"/>
      <c r="CI93" s="843">
        <f>SUM(CI90:CI92)</f>
        <v>27772.279412376411</v>
      </c>
      <c r="CJ93" s="835"/>
      <c r="CM93" s="345"/>
      <c r="CN93" s="835"/>
      <c r="CO93" s="843">
        <f>SUM(CO90:CO92)</f>
        <v>27711.380749897675</v>
      </c>
      <c r="CP93" s="835"/>
      <c r="CS93" s="345"/>
      <c r="CT93" s="835"/>
      <c r="CU93" s="843">
        <f>SUM(CU90:CU92)</f>
        <v>27667.401310709371</v>
      </c>
      <c r="CV93" s="835"/>
      <c r="CY93" s="345"/>
      <c r="CZ93" s="835"/>
      <c r="DA93" s="843">
        <f>SUM(DA90:DA92)</f>
        <v>27635.710451876057</v>
      </c>
      <c r="DB93" s="835"/>
      <c r="DE93" s="345"/>
      <c r="DF93" s="835"/>
      <c r="DG93" s="843">
        <f>SUM(DG90:DG92)</f>
        <v>27612.910797971377</v>
      </c>
      <c r="DH93" s="835"/>
      <c r="DK93" s="345"/>
      <c r="DL93" s="835"/>
      <c r="DM93" s="843">
        <f>SUM(DM90:DM92)</f>
        <v>27596.526568832775</v>
      </c>
      <c r="DN93" s="835"/>
      <c r="DQ93" s="345"/>
      <c r="DR93" s="835"/>
      <c r="DS93" s="843">
        <f>SUM(DS90:DS92)</f>
        <v>27584.762244811875</v>
      </c>
      <c r="DT93" s="835"/>
      <c r="DW93" s="345"/>
      <c r="DX93" s="835"/>
      <c r="DY93" s="843">
        <f>SUM(DY90:DY92)</f>
        <v>27576.320120375036</v>
      </c>
      <c r="DZ93" s="835"/>
      <c r="EC93" s="345"/>
      <c r="ED93" s="835"/>
      <c r="EE93" s="843">
        <f>SUM(EE90:EE92)</f>
        <v>27570.264583214157</v>
      </c>
      <c r="EF93" s="835"/>
      <c r="EI93" s="345"/>
      <c r="EJ93" s="835"/>
      <c r="EK93" s="843">
        <f>SUM(EK90:EK92)</f>
        <v>27565.922264236055</v>
      </c>
      <c r="EL93" s="835"/>
      <c r="EO93" s="345"/>
      <c r="EP93" s="835"/>
      <c r="EQ93" s="843">
        <f>SUM(EQ90:EQ92)</f>
        <v>27562.809141768466</v>
      </c>
      <c r="ER93" s="835"/>
      <c r="EU93" s="345"/>
      <c r="EV93" s="835"/>
      <c r="EW93" s="843">
        <f>SUM(EW90:EW92)</f>
        <v>27560.577610936267</v>
      </c>
      <c r="EX93" s="835"/>
      <c r="FA93" s="345"/>
      <c r="FB93" s="835"/>
      <c r="FC93" s="843">
        <f>SUM(FC90:FC92)</f>
        <v>27558.978196618598</v>
      </c>
      <c r="FD93" s="835"/>
      <c r="FG93" s="345"/>
      <c r="FH93" s="835"/>
      <c r="FI93" s="843">
        <f>SUM(FI90:FI92)</f>
        <v>27557.831933721631</v>
      </c>
      <c r="FJ93" s="835"/>
      <c r="FM93" s="345"/>
      <c r="FN93" s="835"/>
      <c r="FO93" s="843">
        <f>SUM(FO90:FO92)</f>
        <v>27557.010481085992</v>
      </c>
      <c r="FP93" s="835"/>
      <c r="FS93" s="345"/>
      <c r="FT93" s="835"/>
      <c r="FU93" s="843">
        <f>SUM(FU90:FU92)</f>
        <v>27556.42182324938</v>
      </c>
      <c r="FV93" s="835"/>
      <c r="FY93" s="345"/>
    </row>
    <row r="94" spans="1:181" x14ac:dyDescent="0.3">
      <c r="A94" s="19"/>
      <c r="B94" s="835" t="s">
        <v>477</v>
      </c>
      <c r="C94" s="839">
        <f>D86-C93</f>
        <v>0</v>
      </c>
      <c r="D94" s="835"/>
      <c r="G94" s="345"/>
      <c r="H94" s="835" t="s">
        <v>477</v>
      </c>
      <c r="I94" s="839">
        <f>J86-I93</f>
        <v>0</v>
      </c>
      <c r="J94" s="835"/>
      <c r="M94" s="345"/>
      <c r="N94" s="835" t="s">
        <v>477</v>
      </c>
      <c r="O94" s="839">
        <f>P86-O93</f>
        <v>0</v>
      </c>
      <c r="P94" s="835"/>
      <c r="S94" s="345"/>
      <c r="T94" s="835" t="s">
        <v>477</v>
      </c>
      <c r="U94" s="839">
        <f>V86-U93</f>
        <v>0</v>
      </c>
      <c r="V94" s="835"/>
      <c r="Y94" s="345"/>
      <c r="Z94" s="835" t="s">
        <v>477</v>
      </c>
      <c r="AA94" s="839">
        <f>AB86-AA93</f>
        <v>0</v>
      </c>
      <c r="AB94" s="835"/>
      <c r="AE94" s="345"/>
      <c r="AF94" s="835" t="s">
        <v>477</v>
      </c>
      <c r="AG94" s="839">
        <f>AH86-AG93</f>
        <v>0</v>
      </c>
      <c r="AH94" s="835"/>
      <c r="AK94" s="345"/>
      <c r="AL94" s="835" t="s">
        <v>477</v>
      </c>
      <c r="AM94" s="839">
        <f>AN86-AM93</f>
        <v>0</v>
      </c>
      <c r="AN94" s="835"/>
      <c r="AQ94" s="345"/>
      <c r="AR94" s="835" t="s">
        <v>477</v>
      </c>
      <c r="AS94" s="839">
        <f>AT86-AS93</f>
        <v>0</v>
      </c>
      <c r="AT94" s="835"/>
      <c r="AW94" s="345"/>
      <c r="AX94" s="835" t="s">
        <v>477</v>
      </c>
      <c r="AY94" s="839">
        <f>AZ86-AY93</f>
        <v>0</v>
      </c>
      <c r="AZ94" s="835"/>
      <c r="BC94" s="345"/>
      <c r="BD94" s="835" t="s">
        <v>477</v>
      </c>
      <c r="BE94" s="839">
        <f>BF86-BE93</f>
        <v>0</v>
      </c>
      <c r="BF94" s="835"/>
      <c r="BI94" s="345"/>
      <c r="BJ94" s="835" t="s">
        <v>477</v>
      </c>
      <c r="BK94" s="839">
        <f>BL86-BK93</f>
        <v>0</v>
      </c>
      <c r="BL94" s="835"/>
      <c r="BO94" s="345"/>
      <c r="BP94" s="835" t="s">
        <v>477</v>
      </c>
      <c r="BQ94" s="839">
        <f>BR86-BQ93</f>
        <v>0</v>
      </c>
      <c r="BR94" s="835"/>
      <c r="BU94" s="345"/>
      <c r="BV94" s="835" t="s">
        <v>477</v>
      </c>
      <c r="BW94" s="839">
        <f>BX86-BW93</f>
        <v>0</v>
      </c>
      <c r="BX94" s="835"/>
      <c r="CA94" s="345"/>
      <c r="CB94" s="835" t="s">
        <v>477</v>
      </c>
      <c r="CC94" s="839">
        <f>CD86-CC93</f>
        <v>0</v>
      </c>
      <c r="CD94" s="835"/>
      <c r="CG94" s="345"/>
      <c r="CH94" s="835" t="s">
        <v>477</v>
      </c>
      <c r="CI94" s="839">
        <f>CJ86-CI93</f>
        <v>0</v>
      </c>
      <c r="CJ94" s="835"/>
      <c r="CM94" s="345"/>
      <c r="CN94" s="835" t="s">
        <v>477</v>
      </c>
      <c r="CO94" s="839">
        <f>CP86-CO93</f>
        <v>0</v>
      </c>
      <c r="CP94" s="835"/>
      <c r="CS94" s="345"/>
      <c r="CT94" s="835" t="s">
        <v>477</v>
      </c>
      <c r="CU94" s="839">
        <f>CV86-CU93</f>
        <v>0</v>
      </c>
      <c r="CV94" s="835"/>
      <c r="CY94" s="345"/>
      <c r="CZ94" s="835" t="s">
        <v>477</v>
      </c>
      <c r="DA94" s="839">
        <f>DB86-DA93</f>
        <v>0</v>
      </c>
      <c r="DB94" s="835"/>
      <c r="DE94" s="345"/>
      <c r="DF94" s="835" t="s">
        <v>477</v>
      </c>
      <c r="DG94" s="839">
        <f>DH86-DG93</f>
        <v>0</v>
      </c>
      <c r="DH94" s="835"/>
      <c r="DK94" s="345"/>
      <c r="DL94" s="835" t="s">
        <v>477</v>
      </c>
      <c r="DM94" s="839">
        <f>DN86-DM93</f>
        <v>0</v>
      </c>
      <c r="DN94" s="835"/>
      <c r="DQ94" s="345"/>
      <c r="DR94" s="835" t="s">
        <v>477</v>
      </c>
      <c r="DS94" s="839">
        <f>DT86-DS93</f>
        <v>0</v>
      </c>
      <c r="DT94" s="835"/>
      <c r="DW94" s="345"/>
      <c r="DX94" s="835" t="s">
        <v>477</v>
      </c>
      <c r="DY94" s="839">
        <f>DZ86-DY93</f>
        <v>0</v>
      </c>
      <c r="DZ94" s="835"/>
      <c r="EC94" s="345"/>
      <c r="ED94" s="835" t="s">
        <v>477</v>
      </c>
      <c r="EE94" s="839">
        <f>EF86-EE93</f>
        <v>0</v>
      </c>
      <c r="EF94" s="835"/>
      <c r="EI94" s="345"/>
      <c r="EJ94" s="835" t="s">
        <v>477</v>
      </c>
      <c r="EK94" s="839">
        <f>EL86-EK93</f>
        <v>0</v>
      </c>
      <c r="EL94" s="835"/>
      <c r="EO94" s="345"/>
      <c r="EP94" s="835" t="s">
        <v>477</v>
      </c>
      <c r="EQ94" s="839">
        <f>ER86-EQ93</f>
        <v>0</v>
      </c>
      <c r="ER94" s="835"/>
      <c r="EU94" s="345"/>
      <c r="EV94" s="835" t="s">
        <v>477</v>
      </c>
      <c r="EW94" s="839">
        <f>EX86-EW93</f>
        <v>0</v>
      </c>
      <c r="EX94" s="835"/>
      <c r="FA94" s="345"/>
      <c r="FB94" s="835" t="s">
        <v>477</v>
      </c>
      <c r="FC94" s="839">
        <f>FD86-FC93</f>
        <v>0</v>
      </c>
      <c r="FD94" s="835"/>
      <c r="FG94" s="345"/>
      <c r="FH94" s="835" t="s">
        <v>477</v>
      </c>
      <c r="FI94" s="839">
        <f>FJ86-FI93</f>
        <v>0</v>
      </c>
      <c r="FJ94" s="835"/>
      <c r="FM94" s="345"/>
      <c r="FN94" s="835" t="s">
        <v>477</v>
      </c>
      <c r="FO94" s="839">
        <f>FP86-FO93</f>
        <v>0</v>
      </c>
      <c r="FP94" s="835"/>
      <c r="FS94" s="345"/>
      <c r="FT94" s="835" t="s">
        <v>477</v>
      </c>
      <c r="FU94" s="839">
        <f>FV86-FU93</f>
        <v>0</v>
      </c>
      <c r="FV94" s="835"/>
      <c r="FY94" s="345"/>
    </row>
    <row r="95" spans="1:181" x14ac:dyDescent="0.3">
      <c r="A95" s="19"/>
      <c r="C95" s="842"/>
      <c r="G95" s="345"/>
      <c r="I95" s="842"/>
      <c r="M95" s="345"/>
      <c r="O95" s="842"/>
      <c r="S95" s="345"/>
      <c r="U95" s="842"/>
      <c r="Y95" s="345"/>
      <c r="AA95" s="842"/>
      <c r="AE95" s="345"/>
      <c r="AG95" s="842"/>
      <c r="AK95" s="345"/>
      <c r="AM95" s="842"/>
      <c r="AQ95" s="345"/>
      <c r="AS95" s="842"/>
      <c r="AW95" s="345"/>
      <c r="AY95" s="842"/>
      <c r="BC95" s="345"/>
      <c r="BE95" s="842"/>
      <c r="BI95" s="345"/>
      <c r="BK95" s="842"/>
      <c r="BO95" s="345"/>
      <c r="BQ95" s="842"/>
      <c r="BU95" s="345"/>
      <c r="BW95" s="842"/>
      <c r="CA95" s="345"/>
      <c r="CC95" s="842"/>
      <c r="CG95" s="345"/>
      <c r="CI95" s="842"/>
      <c r="CM95" s="345"/>
      <c r="CO95" s="842"/>
      <c r="CS95" s="345"/>
      <c r="CU95" s="842"/>
      <c r="CY95" s="345"/>
      <c r="DA95" s="842"/>
      <c r="DE95" s="345"/>
      <c r="DG95" s="842"/>
      <c r="DK95" s="345"/>
      <c r="DM95" s="842"/>
      <c r="DQ95" s="345"/>
      <c r="DS95" s="842"/>
      <c r="DW95" s="345"/>
      <c r="DY95" s="842"/>
      <c r="EC95" s="345"/>
      <c r="EE95" s="842"/>
      <c r="EI95" s="345"/>
      <c r="EK95" s="842"/>
      <c r="EO95" s="345"/>
      <c r="EQ95" s="842"/>
      <c r="EU95" s="345"/>
      <c r="EW95" s="842"/>
      <c r="FA95" s="345"/>
      <c r="FC95" s="842"/>
      <c r="FG95" s="345"/>
      <c r="FI95" s="842"/>
      <c r="FM95" s="345"/>
      <c r="FO95" s="842"/>
      <c r="FS95" s="345"/>
      <c r="FU95" s="842"/>
      <c r="FY95" s="345"/>
    </row>
    <row r="96" spans="1:181" ht="15" thickBot="1" x14ac:dyDescent="0.35">
      <c r="A96" s="19"/>
      <c r="C96" s="842"/>
      <c r="G96" s="345"/>
      <c r="I96" s="842"/>
      <c r="M96" s="345"/>
      <c r="O96" s="842"/>
      <c r="S96" s="345"/>
      <c r="U96" s="842"/>
      <c r="Y96" s="345"/>
      <c r="AA96" s="842"/>
      <c r="AE96" s="345"/>
      <c r="AG96" s="842"/>
      <c r="AK96" s="345"/>
      <c r="AM96" s="842"/>
      <c r="AQ96" s="345"/>
      <c r="AS96" s="842"/>
      <c r="AW96" s="345"/>
      <c r="AY96" s="842"/>
      <c r="BC96" s="345"/>
      <c r="BE96" s="842"/>
      <c r="BI96" s="345"/>
      <c r="BK96" s="842"/>
      <c r="BO96" s="345"/>
      <c r="BQ96" s="842"/>
      <c r="BU96" s="345"/>
      <c r="BW96" s="842"/>
      <c r="CA96" s="345"/>
      <c r="CC96" s="842"/>
      <c r="CG96" s="345"/>
      <c r="CI96" s="842"/>
      <c r="CM96" s="345"/>
      <c r="CO96" s="842"/>
      <c r="CS96" s="345"/>
      <c r="CU96" s="842"/>
      <c r="CY96" s="345"/>
      <c r="DA96" s="842"/>
      <c r="DE96" s="345"/>
      <c r="DG96" s="842"/>
      <c r="DK96" s="345"/>
      <c r="DM96" s="842"/>
      <c r="DQ96" s="345"/>
      <c r="DS96" s="842"/>
      <c r="DW96" s="345"/>
      <c r="DY96" s="842"/>
      <c r="EC96" s="345"/>
      <c r="EE96" s="842"/>
      <c r="EI96" s="345"/>
      <c r="EK96" s="842"/>
      <c r="EO96" s="345"/>
      <c r="EQ96" s="842"/>
      <c r="EU96" s="345"/>
      <c r="EW96" s="842"/>
      <c r="FA96" s="345"/>
      <c r="FC96" s="842"/>
      <c r="FG96" s="345"/>
      <c r="FI96" s="842"/>
      <c r="FM96" s="345"/>
      <c r="FO96" s="842"/>
      <c r="FS96" s="345"/>
      <c r="FU96" s="842"/>
      <c r="FY96" s="345"/>
    </row>
    <row r="97" spans="1:181" x14ac:dyDescent="0.3">
      <c r="A97" s="19"/>
      <c r="B97" s="838" t="s">
        <v>478</v>
      </c>
      <c r="C97" s="841">
        <f>IF(E106&lt;0,F106*C108,(C107-(D115+D113))*C108)</f>
        <v>36100</v>
      </c>
      <c r="D97" s="836">
        <f>IF(AND(B$70=0,C$70=1),C97,0)</f>
        <v>0</v>
      </c>
      <c r="G97" s="345"/>
      <c r="H97" s="838" t="s">
        <v>478</v>
      </c>
      <c r="I97" s="841">
        <f>IF(K106&lt;0,L106*I108,(I107-(J115+J113))*I108)</f>
        <v>28118.201662524381</v>
      </c>
      <c r="J97" s="836">
        <f>IF(AND(H$70=0,I$70=1),I97,0)</f>
        <v>0</v>
      </c>
      <c r="M97" s="345"/>
      <c r="N97" s="838" t="s">
        <v>478</v>
      </c>
      <c r="O97" s="841">
        <f>IF(Q106&lt;0,R106*O108,(O107-(P115+P113))*O108)</f>
        <v>19934.080113826636</v>
      </c>
      <c r="P97" s="836">
        <f>IF(AND(N$70=0,O$70=1),O97,0)</f>
        <v>0</v>
      </c>
      <c r="S97" s="345"/>
      <c r="T97" s="838" t="s">
        <v>478</v>
      </c>
      <c r="U97" s="841">
        <f>IF(W106&lt;0,X106*U108,(U107-(V115+V113))*U108)</f>
        <v>12001.877480780284</v>
      </c>
      <c r="V97" s="836">
        <f>IF(AND(T$70=0,U$70=1),U97,0)</f>
        <v>0</v>
      </c>
      <c r="Y97" s="345"/>
      <c r="Z97" s="838" t="s">
        <v>478</v>
      </c>
      <c r="AA97" s="841">
        <f>IF(AC106&lt;0,AD106*AA108,(AA107-(AB115+AB113))*AA108)</f>
        <v>4723.0437792067569</v>
      </c>
      <c r="AB97" s="836">
        <f>IF(AND(Z$70=0,AA$70=1),AA97,0)</f>
        <v>0</v>
      </c>
      <c r="AE97" s="345"/>
      <c r="AF97" s="838" t="s">
        <v>478</v>
      </c>
      <c r="AG97" s="841">
        <f>IF(AI106&lt;0,AJ106*AG108,(AG107-(AH115+AH113))*AG108)</f>
        <v>1628.9625337856633</v>
      </c>
      <c r="AH97" s="836">
        <f>IF(AND(AF$70=0,AG$70=1),AG97,0)</f>
        <v>0</v>
      </c>
      <c r="AK97" s="345"/>
      <c r="AL97" s="838" t="s">
        <v>478</v>
      </c>
      <c r="AM97" s="841">
        <f>IF(AO106&lt;0,AP106*AM108,(AM107-(AN115+AN113))*AM108)</f>
        <v>6934.6002558551991</v>
      </c>
      <c r="AN97" s="836">
        <f>IF(AND(AL$70=0,AM$70=1),AM97,0)</f>
        <v>0</v>
      </c>
      <c r="AQ97" s="345"/>
      <c r="AR97" s="838" t="s">
        <v>478</v>
      </c>
      <c r="AS97" s="841">
        <f>IF(AU106&lt;0,AV106*AS108,(AS107-(AT115+AT113))*AS108)</f>
        <v>11207.505277604645</v>
      </c>
      <c r="AT97" s="836">
        <f>IF(AND(AR$70=0,AS$70=1),AS97,0)</f>
        <v>0</v>
      </c>
      <c r="AW97" s="345"/>
      <c r="AX97" s="838" t="s">
        <v>478</v>
      </c>
      <c r="AY97" s="841">
        <f>IF(BA106&lt;0,BB106*AY108,(AY107-(AZ115+AZ113))*AY108)</f>
        <v>14549.541272235607</v>
      </c>
      <c r="AZ97" s="836">
        <f>IF(AND(AX$70=0,AY$70=1),AY97,0)</f>
        <v>0</v>
      </c>
      <c r="BC97" s="345"/>
      <c r="BD97" s="838" t="s">
        <v>478</v>
      </c>
      <c r="BE97" s="841">
        <f>IF(BG106&lt;0,BH106*BE108,(BE107-(BF115+BF113))*BE108)</f>
        <v>17104.73556126119</v>
      </c>
      <c r="BF97" s="836">
        <f>IF(AND(BD$70=0,BE$70=1),BE97,0)</f>
        <v>0</v>
      </c>
      <c r="BI97" s="345"/>
      <c r="BJ97" s="838" t="s">
        <v>478</v>
      </c>
      <c r="BK97" s="841">
        <f>IF(BM106&lt;0,BN106*BK108,(BK107-(BL115+BL113))*BK108)</f>
        <v>19024.869137672486</v>
      </c>
      <c r="BL97" s="836">
        <f>IF(AND(BJ$70=0,BK$70=1),BK97,0)</f>
        <v>0</v>
      </c>
      <c r="BO97" s="345"/>
      <c r="BP97" s="838" t="s">
        <v>478</v>
      </c>
      <c r="BQ97" s="841">
        <f>IF(BS106&lt;0,BT106*BQ108,(BQ107-(BR115+BR113))*BQ108)</f>
        <v>20449.264710800286</v>
      </c>
      <c r="BR97" s="836">
        <f>IF(AND(BP$70=0,BQ$70=1),BQ97,0)</f>
        <v>0</v>
      </c>
      <c r="BU97" s="345"/>
      <c r="BV97" s="838" t="s">
        <v>478</v>
      </c>
      <c r="BW97" s="841">
        <f>IF(BY106&lt;0,BZ106*BW108,(BW107-(BX115+BX113))*BW108)</f>
        <v>21495.886699092451</v>
      </c>
      <c r="BX97" s="836">
        <f>IF(AND(BV$70=0,BW$70=1),BW97,0)</f>
        <v>0</v>
      </c>
      <c r="CA97" s="345"/>
      <c r="CB97" s="838" t="s">
        <v>478</v>
      </c>
      <c r="CC97" s="841">
        <f>IF(CE106&lt;0,CF106*CC108,(CC107-(CD115+CD113))*CC108)</f>
        <v>22259.581026183092</v>
      </c>
      <c r="CD97" s="836">
        <f>IF(AND(CB$70=0,CC$70=1),CC97,0)</f>
        <v>0</v>
      </c>
      <c r="CG97" s="345"/>
      <c r="CH97" s="838" t="s">
        <v>478</v>
      </c>
      <c r="CI97" s="841">
        <f>IF(CK106&lt;0,CL106*CI108,(CI107-(CJ115+CJ113))*CI108)</f>
        <v>22814.00998939967</v>
      </c>
      <c r="CJ97" s="836">
        <f>IF(AND(CH$70=0,CI$70=1),CI97,0)</f>
        <v>0</v>
      </c>
      <c r="CM97" s="345"/>
      <c r="CN97" s="838" t="s">
        <v>478</v>
      </c>
      <c r="CO97" s="841">
        <f>IF(CQ106&lt;0,CR106*CO108,(CO107-(CP115+CP113))*CO108)</f>
        <v>23215.03983237956</v>
      </c>
      <c r="CP97" s="836">
        <f>IF(AND(CN$70=0,CO$70=1),CO97,0)</f>
        <v>0</v>
      </c>
      <c r="CS97" s="345"/>
      <c r="CT97" s="838" t="s">
        <v>478</v>
      </c>
      <c r="CU97" s="841">
        <f>IF(CW106&lt;0,CX106*CU108,(CU107-(CV115+CV113))*CU108)</f>
        <v>23504.344595617313</v>
      </c>
      <c r="CV97" s="836">
        <f>IF(AND(CT$70=0,CU$70=1),CU97,0)</f>
        <v>0</v>
      </c>
      <c r="CY97" s="345"/>
      <c r="CZ97" s="838" t="s">
        <v>478</v>
      </c>
      <c r="DA97" s="841">
        <f>IF(DC106&lt;0,DD106*DA108,(DA107-(DB115+DB113))*DA108)</f>
        <v>23712.651989776456</v>
      </c>
      <c r="DB97" s="836">
        <f>IF(AND(CZ$70=0,DA$70=1),DA97,0)</f>
        <v>0</v>
      </c>
      <c r="DE97" s="345"/>
      <c r="DF97" s="838" t="s">
        <v>478</v>
      </c>
      <c r="DG97" s="841">
        <f>IF(DI106&lt;0,DJ106*DG108,(DG107-(DH115+DH113))*DG108)</f>
        <v>23862.433066296911</v>
      </c>
      <c r="DH97" s="836">
        <f>IF(AND(DF$70=0,DG$70=1),DG97,0)</f>
        <v>0</v>
      </c>
      <c r="DK97" s="345"/>
      <c r="DL97" s="838" t="s">
        <v>478</v>
      </c>
      <c r="DM97" s="841">
        <f>IF(DO106&lt;0,DP106*DM108,(DM107-(DN115+DN113))*DM108)</f>
        <v>23970.025167653195</v>
      </c>
      <c r="DN97" s="836">
        <f>IF(AND(DL$70=0,DM$70=1),DM97,0)</f>
        <v>0</v>
      </c>
      <c r="DQ97" s="345"/>
      <c r="DR97" s="838" t="s">
        <v>478</v>
      </c>
      <c r="DS97" s="841">
        <f>IF(DU106&lt;0,DV106*DS108,(DS107-(DT115+DT113))*DS108)</f>
        <v>24047.256934699832</v>
      </c>
      <c r="DT97" s="836">
        <f>IF(AND(DR$70=0,DS$70=1),DS97,0)</f>
        <v>0</v>
      </c>
      <c r="DW97" s="345"/>
      <c r="DX97" s="838" t="s">
        <v>478</v>
      </c>
      <c r="DY97" s="841">
        <f>IF(EA106&lt;0,EB106*DY108,(DY107-(DZ115+DZ113))*DY108)</f>
        <v>24102.667254306245</v>
      </c>
      <c r="DZ97" s="836">
        <f>IF(AND(DX$70=0,DY$70=1),DY97,0)</f>
        <v>0</v>
      </c>
      <c r="EC97" s="345"/>
      <c r="ED97" s="838" t="s">
        <v>478</v>
      </c>
      <c r="EE97" s="841">
        <f>IF(EG106&lt;0,EH106*EE108,(EE107-(EF115+EF113))*EE108)</f>
        <v>24142.407166298581</v>
      </c>
      <c r="EF97" s="836">
        <f>IF(AND(ED$70=0,EE$70=1),EE97,0)</f>
        <v>0</v>
      </c>
      <c r="EI97" s="345"/>
      <c r="EJ97" s="838" t="s">
        <v>478</v>
      </c>
      <c r="EK97" s="841">
        <f>IF(EM106&lt;0,EN106*EK108,(EK107-(EL115+EL113))*EK108)</f>
        <v>24170.900911758377</v>
      </c>
      <c r="EL97" s="836">
        <f>IF(AND(EJ$70=0,EK$70=1),EK97,0)</f>
        <v>0</v>
      </c>
      <c r="EO97" s="345"/>
      <c r="EP97" s="838" t="s">
        <v>478</v>
      </c>
      <c r="EQ97" s="841">
        <f>IF(ES106&lt;0,ET106*EQ108,(EQ107-(ER115+ER113))*EQ108)</f>
        <v>24191.327260182483</v>
      </c>
      <c r="ER97" s="836">
        <f>IF(AND(EP$70=0,EQ$70=1),EQ97,0)</f>
        <v>0</v>
      </c>
      <c r="EU97" s="345"/>
      <c r="EV97" s="838" t="s">
        <v>478</v>
      </c>
      <c r="EW97" s="841">
        <f>IF(EY106&lt;0,EZ106*EW108,(EW107-(EX115+EX113))*EW108)</f>
        <v>24205.968354975168</v>
      </c>
      <c r="EX97" s="836">
        <f>IF(AND(EV$70=0,EW$70=1),EW97,0)</f>
        <v>0</v>
      </c>
      <c r="FA97" s="345"/>
      <c r="FB97" s="838" t="s">
        <v>478</v>
      </c>
      <c r="FC97" s="841">
        <f>IF(FE106&lt;0,FF106*FC108,(FC107-(FD115+FD113))*FC108)</f>
        <v>24216.461713903926</v>
      </c>
      <c r="FD97" s="836">
        <f>IF(AND(FB$70=0,FC$70=1),FC97,0)</f>
        <v>0</v>
      </c>
      <c r="FG97" s="345"/>
      <c r="FH97" s="838" t="s">
        <v>478</v>
      </c>
      <c r="FI97" s="841">
        <f>IF(FK106&lt;0,FL106*FI108,(FI107-(FJ115+FJ113))*FI108)</f>
        <v>24223.981846846087</v>
      </c>
      <c r="FJ97" s="836">
        <f>IF(AND(FH$70=0,FI$70=1),FI97,0)</f>
        <v>0</v>
      </c>
      <c r="FM97" s="345"/>
      <c r="FN97" s="838" t="s">
        <v>478</v>
      </c>
      <c r="FO97" s="841">
        <f>IF(FQ106&lt;0,FR106*FO108,(FO107-(FP115+FP113))*FO108)</f>
        <v>24229.370931668687</v>
      </c>
      <c r="FP97" s="836">
        <f>IF(AND(FN$70=0,FO$70=1),FO97,0)</f>
        <v>0</v>
      </c>
      <c r="FS97" s="345"/>
      <c r="FT97" s="838" t="s">
        <v>478</v>
      </c>
      <c r="FU97" s="841">
        <f>IF(FW106&lt;0,FX106*FU108,(FU107-(FV115+FV113))*FU108)</f>
        <v>24233.232725829999</v>
      </c>
      <c r="FV97" s="836">
        <f>IF(AND(FT$70=0,FU$70=1),FU97,0)</f>
        <v>0</v>
      </c>
      <c r="FY97" s="345"/>
    </row>
    <row r="98" spans="1:181" x14ac:dyDescent="0.3">
      <c r="A98" s="19"/>
      <c r="B98" s="827" t="s">
        <v>441</v>
      </c>
      <c r="C98" s="839">
        <f>IF(E106&gt;0,C108*D113,(C107-D115)*C108)</f>
        <v>0</v>
      </c>
      <c r="D98" s="834">
        <f>IF(AND(B$70=0,C$70=1),C98,0)</f>
        <v>0</v>
      </c>
      <c r="G98" s="345"/>
      <c r="H98" s="827" t="s">
        <v>441</v>
      </c>
      <c r="I98" s="839">
        <f>IF(K106&gt;0,I108*J113,(I107-J115)*I108)</f>
        <v>3455.2835494499654</v>
      </c>
      <c r="J98" s="834">
        <f>IF(AND(H$70=0,I$70=1),I98,0)</f>
        <v>0</v>
      </c>
      <c r="M98" s="345"/>
      <c r="N98" s="827" t="s">
        <v>441</v>
      </c>
      <c r="O98" s="839">
        <f>IF(Q106&gt;0,O108*P113,(O107-P115)*O108)</f>
        <v>6990.453990948703</v>
      </c>
      <c r="P98" s="834">
        <f>IF(AND(N$70=0,O$70=1),O98,0)</f>
        <v>0</v>
      </c>
      <c r="S98" s="345"/>
      <c r="T98" s="827" t="s">
        <v>441</v>
      </c>
      <c r="U98" s="839">
        <f>IF(W106&gt;0,U108*V113,(U107-V115)*U108)</f>
        <v>10408.662078752148</v>
      </c>
      <c r="V98" s="834">
        <f>IF(AND(T$70=0,U$70=1),U98,0)</f>
        <v>0</v>
      </c>
      <c r="Y98" s="345"/>
      <c r="Z98" s="827" t="s">
        <v>441</v>
      </c>
      <c r="AA98" s="839">
        <f>IF(AC106&gt;0,AA108*AB113,(AA107-AB115)*AA108)</f>
        <v>13537.569190104712</v>
      </c>
      <c r="AB98" s="834">
        <f>IF(AND(Z$70=0,AA$70=1),AA98,0)</f>
        <v>0</v>
      </c>
      <c r="AE98" s="345"/>
      <c r="AF98" s="827" t="s">
        <v>441</v>
      </c>
      <c r="AG98" s="839">
        <f>IF(AI106&gt;0,AG108*AH113,(AG107-AH115)*AG108)</f>
        <v>14632.465563926666</v>
      </c>
      <c r="AH98" s="834">
        <f>IF(AND(AF$70=0,AG$70=1),AG98,0)</f>
        <v>0</v>
      </c>
      <c r="AK98" s="345"/>
      <c r="AL98" s="827" t="s">
        <v>441</v>
      </c>
      <c r="AM98" s="839">
        <f>IF(AO106&gt;0,AM108*AN113,(AM107-AN115)*AM108)</f>
        <v>11596.81992246699</v>
      </c>
      <c r="AN98" s="834">
        <f>IF(AND(AL$70=0,AM$70=1),AM98,0)</f>
        <v>0</v>
      </c>
      <c r="AQ98" s="345"/>
      <c r="AR98" s="827" t="s">
        <v>441</v>
      </c>
      <c r="AS98" s="839">
        <f>IF(AU106&gt;0,AS108*AT113,(AS107-AT115)*AS108)</f>
        <v>9148.3712413519188</v>
      </c>
      <c r="AT98" s="834">
        <f>IF(AND(AR$70=0,AS$70=1),AS98,0)</f>
        <v>0</v>
      </c>
      <c r="AW98" s="345"/>
      <c r="AX98" s="827" t="s">
        <v>441</v>
      </c>
      <c r="AY98" s="839">
        <f>IF(BA106&gt;0,AY108*AZ113,(AY107-AZ115)*AY108)</f>
        <v>7230.8825866451889</v>
      </c>
      <c r="AZ98" s="834">
        <f>IF(AND(AX$70=0,AY$70=1),AY98,0)</f>
        <v>0</v>
      </c>
      <c r="BC98" s="345"/>
      <c r="BD98" s="827" t="s">
        <v>441</v>
      </c>
      <c r="BE98" s="839">
        <f>IF(BG106&gt;0,BE108*BF113,(BE107-BF115)*BE108)</f>
        <v>5763.3179940078935</v>
      </c>
      <c r="BF98" s="834">
        <f>IF(AND(BD$70=0,BE$70=1),BE98,0)</f>
        <v>0</v>
      </c>
      <c r="BI98" s="345"/>
      <c r="BJ98" s="827" t="s">
        <v>441</v>
      </c>
      <c r="BK98" s="839">
        <f>IF(BM106&gt;0,BK108*BL113,(BK107-BL115)*BK108)</f>
        <v>4659.5907939963499</v>
      </c>
      <c r="BL98" s="834">
        <f>IF(AND(BJ$70=0,BK$70=1),BK98,0)</f>
        <v>0</v>
      </c>
      <c r="BO98" s="345"/>
      <c r="BP98" s="827" t="s">
        <v>441</v>
      </c>
      <c r="BQ98" s="839">
        <f>IF(BS106&gt;0,BQ108*BR113,(BQ107-BR115)*BQ108)</f>
        <v>3840.303384406418</v>
      </c>
      <c r="BR98" s="834">
        <f>IF(AND(BP$70=0,BQ$70=1),BQ98,0)</f>
        <v>0</v>
      </c>
      <c r="BU98" s="345"/>
      <c r="BV98" s="827" t="s">
        <v>441</v>
      </c>
      <c r="BW98" s="839">
        <f>IF(BY106&gt;0,BW108*BX113,(BW107-BX115)*BW108)</f>
        <v>3238.0158156126686</v>
      </c>
      <c r="BX98" s="834">
        <f>IF(AND(BV$70=0,BW$70=1),BW98,0)</f>
        <v>0</v>
      </c>
      <c r="CA98" s="345"/>
      <c r="CB98" s="827" t="s">
        <v>441</v>
      </c>
      <c r="CC98" s="839">
        <f>IF(CE106&gt;0,CC108*CD113,(CC107-CD115)*CC108)</f>
        <v>2798.3840832563974</v>
      </c>
      <c r="CD98" s="834">
        <f>IF(AND(CB$70=0,CC$70=1),CC98,0)</f>
        <v>0</v>
      </c>
      <c r="CG98" s="345"/>
      <c r="CH98" s="827" t="s">
        <v>441</v>
      </c>
      <c r="CI98" s="839">
        <f>IF(CK106&gt;0,CI108*CJ113,(CI107-CJ115)*CI108)</f>
        <v>2479.1347114883702</v>
      </c>
      <c r="CJ98" s="834">
        <f>IF(AND(CH$70=0,CI$70=1),CI98,0)</f>
        <v>0</v>
      </c>
      <c r="CM98" s="345"/>
      <c r="CN98" s="827" t="s">
        <v>441</v>
      </c>
      <c r="CO98" s="839">
        <f>IF(CQ106&gt;0,CO108*CP113,(CO107-CP115)*CO108)</f>
        <v>2248.1704587590557</v>
      </c>
      <c r="CP98" s="834">
        <f>IF(AND(CN$70=0,CO$70=1),CO98,0)</f>
        <v>0</v>
      </c>
      <c r="CS98" s="345"/>
      <c r="CT98" s="827" t="s">
        <v>441</v>
      </c>
      <c r="CU98" s="839">
        <f>IF(CW106&gt;0,CU108*CV113,(CU107-CV115)*CU108)</f>
        <v>2081.5283575460289</v>
      </c>
      <c r="CV98" s="834">
        <f>IF(AND(CT$70=0,CU$70=1),CU98,0)</f>
        <v>0</v>
      </c>
      <c r="CY98" s="345"/>
      <c r="CZ98" s="827" t="s">
        <v>441</v>
      </c>
      <c r="DA98" s="839">
        <f>IF(DC106&gt;0,DA108*DB113,(DA107-DB115)*DA108)</f>
        <v>1961.5292310497996</v>
      </c>
      <c r="DB98" s="834">
        <f>IF(AND(CZ$70=0,DA$70=1),DA98,0)</f>
        <v>0</v>
      </c>
      <c r="DE98" s="345"/>
      <c r="DF98" s="827" t="s">
        <v>441</v>
      </c>
      <c r="DG98" s="839">
        <f>IF(DI106&gt;0,DG108*DH113,(DG107-DH115)*DG108)</f>
        <v>1875.2388658372331</v>
      </c>
      <c r="DH98" s="834">
        <f>IF(AND(DF$70=0,DG$70=1),DG98,0)</f>
        <v>0</v>
      </c>
      <c r="DK98" s="345"/>
      <c r="DL98" s="827" t="s">
        <v>441</v>
      </c>
      <c r="DM98" s="839">
        <f>IF(DO106&gt;0,DM108*DN113,(DM107-DN115)*DM108)</f>
        <v>1813.2507005897889</v>
      </c>
      <c r="DN98" s="834">
        <f>IF(AND(DL$70=0,DM$70=1),DM98,0)</f>
        <v>0</v>
      </c>
      <c r="DQ98" s="345"/>
      <c r="DR98" s="827" t="s">
        <v>441</v>
      </c>
      <c r="DS98" s="839">
        <f>IF(DU106&gt;0,DS108*DT113,(DS107-DT115)*DS108)</f>
        <v>1768.7526550560231</v>
      </c>
      <c r="DT98" s="834">
        <f>IF(AND(DR$70=0,DS$70=1),DS98,0)</f>
        <v>0</v>
      </c>
      <c r="DW98" s="345"/>
      <c r="DX98" s="827" t="s">
        <v>441</v>
      </c>
      <c r="DY98" s="839">
        <f>IF(EA106&gt;0,DY108*DZ113,(DY107-DZ115)*DY108)</f>
        <v>1736.8264330343954</v>
      </c>
      <c r="DZ98" s="834">
        <f>IF(AND(DX$70=0,DY$70=1),DY98,0)</f>
        <v>0</v>
      </c>
      <c r="EC98" s="345"/>
      <c r="ED98" s="827" t="s">
        <v>441</v>
      </c>
      <c r="EE98" s="839">
        <f>IF(EG106&gt;0,EE108*EF113,(EE107-EF115)*EE108)</f>
        <v>1713.9287084577891</v>
      </c>
      <c r="EF98" s="834">
        <f>IF(AND(ED$70=0,EE$70=1),EE98,0)</f>
        <v>0</v>
      </c>
      <c r="EI98" s="345"/>
      <c r="EJ98" s="827" t="s">
        <v>441</v>
      </c>
      <c r="EK98" s="839">
        <f>IF(EM106&gt;0,EK108*EL113,(EK107-EL115)*EK108)</f>
        <v>1697.5106762388373</v>
      </c>
      <c r="EL98" s="834">
        <f>IF(AND(EJ$70=0,EK$70=1),EK98,0)</f>
        <v>0</v>
      </c>
      <c r="EO98" s="345"/>
      <c r="EP98" s="827" t="s">
        <v>441</v>
      </c>
      <c r="EQ98" s="839">
        <f>IF(ES106&gt;0,EQ108*ER113,(EQ107-ER115)*EQ108)</f>
        <v>1685.7409407929913</v>
      </c>
      <c r="ER98" s="834">
        <f>IF(AND(EP$70=0,EQ$70=1),EQ98,0)</f>
        <v>0</v>
      </c>
      <c r="EU98" s="345"/>
      <c r="EV98" s="827" t="s">
        <v>441</v>
      </c>
      <c r="EW98" s="839">
        <f>IF(EY106&gt;0,EW108*EX113,(EW107-EX115)*EW108)</f>
        <v>1677.3046279805483</v>
      </c>
      <c r="EX98" s="834">
        <f>IF(AND(EV$70=0,EW$70=1),EW98,0)</f>
        <v>0</v>
      </c>
      <c r="FA98" s="345"/>
      <c r="FB98" s="827" t="s">
        <v>441</v>
      </c>
      <c r="FC98" s="839">
        <f>IF(FE106&gt;0,FC108*FD113,(FC107-FD115)*FC108)</f>
        <v>1671.2582413573364</v>
      </c>
      <c r="FD98" s="834">
        <f>IF(AND(FB$70=0,FC$70=1),FC98,0)</f>
        <v>0</v>
      </c>
      <c r="FG98" s="345"/>
      <c r="FH98" s="827" t="s">
        <v>441</v>
      </c>
      <c r="FI98" s="839">
        <f>IF(FK106&gt;0,FI108*FJ113,(FI107-FJ115)*FI108)</f>
        <v>1666.925043437772</v>
      </c>
      <c r="FJ98" s="834">
        <f>IF(AND(FH$70=0,FI$70=1),FI98,0)</f>
        <v>0</v>
      </c>
      <c r="FM98" s="345"/>
      <c r="FN98" s="827" t="s">
        <v>441</v>
      </c>
      <c r="FO98" s="839">
        <f>IF(FQ106&gt;0,FO108*FP113,(FO107-FP115)*FO108)</f>
        <v>1663.8197747086533</v>
      </c>
      <c r="FP98" s="834">
        <f>IF(AND(FN$70=0,FO$70=1),FO98,0)</f>
        <v>0</v>
      </c>
      <c r="FS98" s="345"/>
      <c r="FT98" s="827" t="s">
        <v>441</v>
      </c>
      <c r="FU98" s="839">
        <f>IF(FW106&gt;0,FU108*FV113,(FU107-FV115)*FU108)</f>
        <v>1661.5945487096897</v>
      </c>
      <c r="FV98" s="834">
        <f>IF(AND(FT$70=0,FU$70=1),FU98,0)</f>
        <v>0</v>
      </c>
      <c r="FY98" s="345"/>
    </row>
    <row r="99" spans="1:181" ht="15" thickBot="1" x14ac:dyDescent="0.35">
      <c r="A99" s="19"/>
      <c r="B99" s="826" t="s">
        <v>437</v>
      </c>
      <c r="C99" s="839">
        <f>IF(E106&gt;0,C110*D115,(C107-D113)*C108)</f>
        <v>0</v>
      </c>
      <c r="D99" s="832">
        <f>IF(AND(B$70=0,C$70=1),C99,0)</f>
        <v>0</v>
      </c>
      <c r="G99" s="345"/>
      <c r="H99" s="826" t="s">
        <v>437</v>
      </c>
      <c r="I99" s="839">
        <f>IF(K106&gt;0,I110*J115,(I107-J113)*I108)</f>
        <v>3455.2835494499654</v>
      </c>
      <c r="J99" s="832">
        <f>IF(AND(H$70=0,I$70=1),I99,0)</f>
        <v>0</v>
      </c>
      <c r="M99" s="345"/>
      <c r="N99" s="826" t="s">
        <v>437</v>
      </c>
      <c r="O99" s="839">
        <f>IF(Q106&gt;0,O110*P115,(O107-P113)*O108)</f>
        <v>6990.453990948703</v>
      </c>
      <c r="P99" s="832">
        <f>IF(AND(N$70=0,O$70=1),O99,0)</f>
        <v>0</v>
      </c>
      <c r="S99" s="345"/>
      <c r="T99" s="826" t="s">
        <v>437</v>
      </c>
      <c r="U99" s="839">
        <f>IF(W106&gt;0,U110*V115,(U107-V113)*U108)</f>
        <v>10408.662078752148</v>
      </c>
      <c r="V99" s="832">
        <f>IF(AND(T$70=0,U$70=1),U99,0)</f>
        <v>0</v>
      </c>
      <c r="Y99" s="345"/>
      <c r="Z99" s="826" t="s">
        <v>437</v>
      </c>
      <c r="AA99" s="839">
        <f>IF(AC106&gt;0,AA110*AB115,(AA107-AB113)*AA108)</f>
        <v>13537.569190104712</v>
      </c>
      <c r="AB99" s="832">
        <f>IF(AND(Z$70=0,AA$70=1),AA99,0)</f>
        <v>0</v>
      </c>
      <c r="AE99" s="345"/>
      <c r="AF99" s="826" t="s">
        <v>437</v>
      </c>
      <c r="AG99" s="839">
        <f>IF(AI106&gt;0,AG110*AH115,(AG107-AH113)*AG108)</f>
        <v>14632.465563926666</v>
      </c>
      <c r="AH99" s="832">
        <f>IF(AND(AF$70=0,AG$70=1),AG99,0)</f>
        <v>0</v>
      </c>
      <c r="AK99" s="345"/>
      <c r="AL99" s="826" t="s">
        <v>437</v>
      </c>
      <c r="AM99" s="839">
        <f>IF(AO106&gt;0,AM110*AN115,(AM107-AN113)*AM108)</f>
        <v>11596.81992246699</v>
      </c>
      <c r="AN99" s="832">
        <f>IF(AND(AL$70=0,AM$70=1),AM99,0)</f>
        <v>0</v>
      </c>
      <c r="AQ99" s="345"/>
      <c r="AR99" s="826" t="s">
        <v>437</v>
      </c>
      <c r="AS99" s="839">
        <f>IF(AU106&gt;0,AS110*AT115,(AS107-AT113)*AS108)</f>
        <v>9148.3712413519188</v>
      </c>
      <c r="AT99" s="832">
        <f>IF(AND(AR$70=0,AS$70=1),AS99,0)</f>
        <v>0</v>
      </c>
      <c r="AW99" s="345"/>
      <c r="AX99" s="826" t="s">
        <v>437</v>
      </c>
      <c r="AY99" s="839">
        <f>IF(BA106&gt;0,AY110*AZ115,(AY107-AZ113)*AY108)</f>
        <v>7230.8825866451889</v>
      </c>
      <c r="AZ99" s="832">
        <f>IF(AND(AX$70=0,AY$70=1),AY99,0)</f>
        <v>0</v>
      </c>
      <c r="BC99" s="345"/>
      <c r="BD99" s="826" t="s">
        <v>437</v>
      </c>
      <c r="BE99" s="839">
        <f>IF(BG106&gt;0,BE110*BF115,(BE107-BF113)*BE108)</f>
        <v>5763.3179940078935</v>
      </c>
      <c r="BF99" s="832">
        <f>IF(AND(BD$70=0,BE$70=1),BE99,0)</f>
        <v>0</v>
      </c>
      <c r="BI99" s="345"/>
      <c r="BJ99" s="826" t="s">
        <v>437</v>
      </c>
      <c r="BK99" s="839">
        <f>IF(BM106&gt;0,BK110*BL115,(BK107-BL113)*BK108)</f>
        <v>4659.5907939963499</v>
      </c>
      <c r="BL99" s="832">
        <f>IF(AND(BJ$70=0,BK$70=1),BK99,0)</f>
        <v>0</v>
      </c>
      <c r="BO99" s="345"/>
      <c r="BP99" s="826" t="s">
        <v>437</v>
      </c>
      <c r="BQ99" s="839">
        <f>IF(BS106&gt;0,BQ110*BR115,(BQ107-BR113)*BQ108)</f>
        <v>3840.303384406418</v>
      </c>
      <c r="BR99" s="832">
        <f>IF(AND(BP$70=0,BQ$70=1),BQ99,0)</f>
        <v>0</v>
      </c>
      <c r="BU99" s="345"/>
      <c r="BV99" s="826" t="s">
        <v>437</v>
      </c>
      <c r="BW99" s="839">
        <f>IF(BY106&gt;0,BW110*BX115,(BW107-BX113)*BW108)</f>
        <v>3238.0158156126686</v>
      </c>
      <c r="BX99" s="832">
        <f>IF(AND(BV$70=0,BW$70=1),BW99,0)</f>
        <v>0</v>
      </c>
      <c r="CA99" s="345"/>
      <c r="CB99" s="826" t="s">
        <v>437</v>
      </c>
      <c r="CC99" s="839">
        <f>IF(CE106&gt;0,CC110*CD115,(CC107-CD113)*CC108)</f>
        <v>2798.3840832563974</v>
      </c>
      <c r="CD99" s="832">
        <f>IF(AND(CB$70=0,CC$70=1),CC99,0)</f>
        <v>0</v>
      </c>
      <c r="CG99" s="345"/>
      <c r="CH99" s="826" t="s">
        <v>437</v>
      </c>
      <c r="CI99" s="839">
        <f>IF(CK106&gt;0,CI110*CJ115,(CI107-CJ113)*CI108)</f>
        <v>2479.1347114883702</v>
      </c>
      <c r="CJ99" s="832">
        <f>IF(AND(CH$70=0,CI$70=1),CI99,0)</f>
        <v>0</v>
      </c>
      <c r="CM99" s="345"/>
      <c r="CN99" s="826" t="s">
        <v>437</v>
      </c>
      <c r="CO99" s="839">
        <f>IF(CQ106&gt;0,CO110*CP115,(CO107-CP113)*CO108)</f>
        <v>2248.1704587590557</v>
      </c>
      <c r="CP99" s="832">
        <f>IF(AND(CN$70=0,CO$70=1),CO99,0)</f>
        <v>0</v>
      </c>
      <c r="CS99" s="345"/>
      <c r="CT99" s="826" t="s">
        <v>437</v>
      </c>
      <c r="CU99" s="839">
        <f>IF(CW106&gt;0,CU110*CV115,(CU107-CV113)*CU108)</f>
        <v>2081.5283575460289</v>
      </c>
      <c r="CV99" s="832">
        <f>IF(AND(CT$70=0,CU$70=1),CU99,0)</f>
        <v>0</v>
      </c>
      <c r="CY99" s="345"/>
      <c r="CZ99" s="826" t="s">
        <v>437</v>
      </c>
      <c r="DA99" s="839">
        <f>IF(DC106&gt;0,DA110*DB115,(DA107-DB113)*DA108)</f>
        <v>1961.5292310497996</v>
      </c>
      <c r="DB99" s="832">
        <f>IF(AND(CZ$70=0,DA$70=1),DA99,0)</f>
        <v>0</v>
      </c>
      <c r="DE99" s="345"/>
      <c r="DF99" s="826" t="s">
        <v>437</v>
      </c>
      <c r="DG99" s="839">
        <f>IF(DI106&gt;0,DG110*DH115,(DG107-DH113)*DG108)</f>
        <v>1875.2388658372331</v>
      </c>
      <c r="DH99" s="832">
        <f>IF(AND(DF$70=0,DG$70=1),DG99,0)</f>
        <v>0</v>
      </c>
      <c r="DK99" s="345"/>
      <c r="DL99" s="826" t="s">
        <v>437</v>
      </c>
      <c r="DM99" s="839">
        <f>IF(DO106&gt;0,DM110*DN115,(DM107-DN113)*DM108)</f>
        <v>1813.2507005897889</v>
      </c>
      <c r="DN99" s="832">
        <f>IF(AND(DL$70=0,DM$70=1),DM99,0)</f>
        <v>0</v>
      </c>
      <c r="DQ99" s="345"/>
      <c r="DR99" s="826" t="s">
        <v>437</v>
      </c>
      <c r="DS99" s="839">
        <f>IF(DU106&gt;0,DS110*DT115,(DS107-DT113)*DS108)</f>
        <v>1768.7526550560231</v>
      </c>
      <c r="DT99" s="832">
        <f>IF(AND(DR$70=0,DS$70=1),DS99,0)</f>
        <v>0</v>
      </c>
      <c r="DW99" s="345"/>
      <c r="DX99" s="826" t="s">
        <v>437</v>
      </c>
      <c r="DY99" s="839">
        <f>IF(EA106&gt;0,DY110*DZ115,(DY107-DZ113)*DY108)</f>
        <v>1736.8264330343954</v>
      </c>
      <c r="DZ99" s="832">
        <f>IF(AND(DX$70=0,DY$70=1),DY99,0)</f>
        <v>0</v>
      </c>
      <c r="EC99" s="345"/>
      <c r="ED99" s="826" t="s">
        <v>437</v>
      </c>
      <c r="EE99" s="839">
        <f>IF(EG106&gt;0,EE110*EF115,(EE107-EF113)*EE108)</f>
        <v>1713.9287084577891</v>
      </c>
      <c r="EF99" s="832">
        <f>IF(AND(ED$70=0,EE$70=1),EE99,0)</f>
        <v>0</v>
      </c>
      <c r="EI99" s="345"/>
      <c r="EJ99" s="826" t="s">
        <v>437</v>
      </c>
      <c r="EK99" s="839">
        <f>IF(EM106&gt;0,EK110*EL115,(EK107-EL113)*EK108)</f>
        <v>1697.5106762388373</v>
      </c>
      <c r="EL99" s="832">
        <f>IF(AND(EJ$70=0,EK$70=1),EK99,0)</f>
        <v>0</v>
      </c>
      <c r="EO99" s="345"/>
      <c r="EP99" s="826" t="s">
        <v>437</v>
      </c>
      <c r="EQ99" s="839">
        <f>IF(ES106&gt;0,EQ110*ER115,(EQ107-ER113)*EQ108)</f>
        <v>1685.7409407929913</v>
      </c>
      <c r="ER99" s="832">
        <f>IF(AND(EP$70=0,EQ$70=1),EQ99,0)</f>
        <v>0</v>
      </c>
      <c r="EU99" s="345"/>
      <c r="EV99" s="826" t="s">
        <v>437</v>
      </c>
      <c r="EW99" s="839">
        <f>IF(EY106&gt;0,EW110*EX115,(EW107-EX113)*EW108)</f>
        <v>1677.3046279805483</v>
      </c>
      <c r="EX99" s="832">
        <f>IF(AND(EV$70=0,EW$70=1),EW99,0)</f>
        <v>0</v>
      </c>
      <c r="FA99" s="345"/>
      <c r="FB99" s="826" t="s">
        <v>437</v>
      </c>
      <c r="FC99" s="839">
        <f>IF(FE106&gt;0,FC110*FD115,(FC107-FD113)*FC108)</f>
        <v>1671.2582413573364</v>
      </c>
      <c r="FD99" s="832">
        <f>IF(AND(FB$70=0,FC$70=1),FC99,0)</f>
        <v>0</v>
      </c>
      <c r="FG99" s="345"/>
      <c r="FH99" s="826" t="s">
        <v>437</v>
      </c>
      <c r="FI99" s="839">
        <f>IF(FK106&gt;0,FI110*FJ115,(FI107-FJ113)*FI108)</f>
        <v>1666.925043437772</v>
      </c>
      <c r="FJ99" s="832">
        <f>IF(AND(FH$70=0,FI$70=1),FI99,0)</f>
        <v>0</v>
      </c>
      <c r="FM99" s="345"/>
      <c r="FN99" s="826" t="s">
        <v>437</v>
      </c>
      <c r="FO99" s="839">
        <f>IF(FQ106&gt;0,FO110*FP115,(FO107-FP113)*FO108)</f>
        <v>1663.8197747086533</v>
      </c>
      <c r="FP99" s="832">
        <f>IF(AND(FN$70=0,FO$70=1),FO99,0)</f>
        <v>0</v>
      </c>
      <c r="FS99" s="345"/>
      <c r="FT99" s="826" t="s">
        <v>437</v>
      </c>
      <c r="FU99" s="839">
        <f>IF(FW106&gt;0,FU110*FV115,(FU107-FV113)*FU108)</f>
        <v>1661.5945487096897</v>
      </c>
      <c r="FV99" s="832">
        <f>IF(AND(FT$70=0,FU$70=1),FU99,0)</f>
        <v>0</v>
      </c>
      <c r="FY99" s="345"/>
    </row>
    <row r="100" spans="1:181" x14ac:dyDescent="0.3">
      <c r="A100" s="19"/>
      <c r="B100" s="835"/>
      <c r="C100" s="839">
        <f>SUM(C97:C99)</f>
        <v>36100</v>
      </c>
      <c r="D100" s="835"/>
      <c r="G100" s="345"/>
      <c r="H100" s="835"/>
      <c r="I100" s="839">
        <f>SUM(I97:I99)</f>
        <v>35028.768761424311</v>
      </c>
      <c r="J100" s="835"/>
      <c r="M100" s="345"/>
      <c r="N100" s="835"/>
      <c r="O100" s="839">
        <f>SUM(O97:O99)</f>
        <v>33914.988095724038</v>
      </c>
      <c r="P100" s="835"/>
      <c r="S100" s="345"/>
      <c r="T100" s="835"/>
      <c r="U100" s="839">
        <f>SUM(U97:U99)</f>
        <v>32819.201638284576</v>
      </c>
      <c r="V100" s="835"/>
      <c r="Y100" s="345"/>
      <c r="Z100" s="835"/>
      <c r="AA100" s="839">
        <f>SUM(AA97:AA99)</f>
        <v>31798.182159416181</v>
      </c>
      <c r="AB100" s="835"/>
      <c r="AE100" s="345"/>
      <c r="AF100" s="835"/>
      <c r="AG100" s="839">
        <f>SUM(AG97:AG99)</f>
        <v>30893.893661638995</v>
      </c>
      <c r="AH100" s="835"/>
      <c r="AK100" s="345"/>
      <c r="AL100" s="835"/>
      <c r="AM100" s="839">
        <f>SUM(AM97:AM99)</f>
        <v>30128.240100789175</v>
      </c>
      <c r="AN100" s="835"/>
      <c r="AQ100" s="345"/>
      <c r="AR100" s="835"/>
      <c r="AS100" s="839">
        <f>SUM(AS97:AS99)</f>
        <v>29504.247760308484</v>
      </c>
      <c r="AT100" s="835"/>
      <c r="AW100" s="345"/>
      <c r="AX100" s="835"/>
      <c r="AY100" s="839">
        <f>SUM(AY97:AY99)</f>
        <v>29011.306445525985</v>
      </c>
      <c r="AZ100" s="835"/>
      <c r="BC100" s="345"/>
      <c r="BD100" s="835"/>
      <c r="BE100" s="839">
        <f>SUM(BE97:BE99)</f>
        <v>28631.371549276977</v>
      </c>
      <c r="BF100" s="835"/>
      <c r="BI100" s="345"/>
      <c r="BJ100" s="835"/>
      <c r="BK100" s="839">
        <f>SUM(BK97:BK99)</f>
        <v>28344.050725665187</v>
      </c>
      <c r="BL100" s="835"/>
      <c r="BO100" s="345"/>
      <c r="BP100" s="835"/>
      <c r="BQ100" s="839">
        <f>SUM(BQ97:BQ99)</f>
        <v>28129.871479613124</v>
      </c>
      <c r="BR100" s="835"/>
      <c r="BU100" s="345"/>
      <c r="BV100" s="835"/>
      <c r="BW100" s="839">
        <f>SUM(BW97:BW99)</f>
        <v>27971.918330317785</v>
      </c>
      <c r="BX100" s="835"/>
      <c r="CA100" s="345"/>
      <c r="CB100" s="835"/>
      <c r="CC100" s="839">
        <f>SUM(CC97:CC99)</f>
        <v>27856.349192695889</v>
      </c>
      <c r="CD100" s="835"/>
      <c r="CG100" s="345"/>
      <c r="CH100" s="835"/>
      <c r="CI100" s="839">
        <f>SUM(CI97:CI99)</f>
        <v>27772.279412376411</v>
      </c>
      <c r="CJ100" s="835"/>
      <c r="CM100" s="345"/>
      <c r="CN100" s="835"/>
      <c r="CO100" s="839">
        <f>SUM(CO97:CO99)</f>
        <v>27711.380749897675</v>
      </c>
      <c r="CP100" s="835"/>
      <c r="CS100" s="345"/>
      <c r="CT100" s="835"/>
      <c r="CU100" s="839">
        <f>SUM(CU97:CU99)</f>
        <v>27667.401310709371</v>
      </c>
      <c r="CV100" s="835"/>
      <c r="CY100" s="345"/>
      <c r="CZ100" s="835"/>
      <c r="DA100" s="839">
        <f>SUM(DA97:DA99)</f>
        <v>27635.710451876057</v>
      </c>
      <c r="DB100" s="835"/>
      <c r="DE100" s="345"/>
      <c r="DF100" s="835"/>
      <c r="DG100" s="839">
        <f>SUM(DG97:DG99)</f>
        <v>27612.910797971377</v>
      </c>
      <c r="DH100" s="835"/>
      <c r="DK100" s="345"/>
      <c r="DL100" s="835"/>
      <c r="DM100" s="839">
        <f>SUM(DM97:DM99)</f>
        <v>27596.526568832775</v>
      </c>
      <c r="DN100" s="835"/>
      <c r="DQ100" s="345"/>
      <c r="DR100" s="835"/>
      <c r="DS100" s="839">
        <f>SUM(DS97:DS99)</f>
        <v>27584.762244811875</v>
      </c>
      <c r="DT100" s="835"/>
      <c r="DW100" s="345"/>
      <c r="DX100" s="835"/>
      <c r="DY100" s="839">
        <f>SUM(DY97:DY99)</f>
        <v>27576.320120375036</v>
      </c>
      <c r="DZ100" s="835"/>
      <c r="EC100" s="345"/>
      <c r="ED100" s="835"/>
      <c r="EE100" s="839">
        <f>SUM(EE97:EE99)</f>
        <v>27570.264583214157</v>
      </c>
      <c r="EF100" s="835"/>
      <c r="EI100" s="345"/>
      <c r="EJ100" s="835"/>
      <c r="EK100" s="839">
        <f>SUM(EK97:EK99)</f>
        <v>27565.922264236055</v>
      </c>
      <c r="EL100" s="835"/>
      <c r="EO100" s="345"/>
      <c r="EP100" s="835"/>
      <c r="EQ100" s="839">
        <f>SUM(EQ97:EQ99)</f>
        <v>27562.809141768466</v>
      </c>
      <c r="ER100" s="835"/>
      <c r="EU100" s="345"/>
      <c r="EV100" s="835"/>
      <c r="EW100" s="839">
        <f>SUM(EW97:EW99)</f>
        <v>27560.577610936267</v>
      </c>
      <c r="EX100" s="835"/>
      <c r="FA100" s="345"/>
      <c r="FB100" s="835"/>
      <c r="FC100" s="839">
        <f>SUM(FC97:FC99)</f>
        <v>27558.978196618598</v>
      </c>
      <c r="FD100" s="835"/>
      <c r="FG100" s="345"/>
      <c r="FH100" s="835"/>
      <c r="FI100" s="839">
        <f>SUM(FI97:FI99)</f>
        <v>27557.831933721631</v>
      </c>
      <c r="FJ100" s="835"/>
      <c r="FM100" s="345"/>
      <c r="FN100" s="835"/>
      <c r="FO100" s="839">
        <f>SUM(FO97:FO99)</f>
        <v>27557.010481085992</v>
      </c>
      <c r="FP100" s="835"/>
      <c r="FS100" s="345"/>
      <c r="FT100" s="835"/>
      <c r="FU100" s="839">
        <f>SUM(FU97:FU99)</f>
        <v>27556.42182324938</v>
      </c>
      <c r="FV100" s="835"/>
      <c r="FY100" s="345"/>
    </row>
    <row r="101" spans="1:181" x14ac:dyDescent="0.3">
      <c r="A101" s="19"/>
      <c r="B101" s="835" t="s">
        <v>477</v>
      </c>
      <c r="C101" s="839">
        <f>D86-C100</f>
        <v>0</v>
      </c>
      <c r="D101" s="835"/>
      <c r="G101" s="345"/>
      <c r="H101" s="835" t="s">
        <v>477</v>
      </c>
      <c r="I101" s="839">
        <f>J86-I100</f>
        <v>0</v>
      </c>
      <c r="J101" s="835"/>
      <c r="M101" s="345"/>
      <c r="N101" s="835" t="s">
        <v>477</v>
      </c>
      <c r="O101" s="839">
        <f>P86-O100</f>
        <v>0</v>
      </c>
      <c r="P101" s="835"/>
      <c r="S101" s="345"/>
      <c r="T101" s="835" t="s">
        <v>477</v>
      </c>
      <c r="U101" s="839">
        <f>V86-U100</f>
        <v>0</v>
      </c>
      <c r="V101" s="835"/>
      <c r="Y101" s="345"/>
      <c r="Z101" s="835" t="s">
        <v>477</v>
      </c>
      <c r="AA101" s="839">
        <f>AB86-AA100</f>
        <v>0</v>
      </c>
      <c r="AB101" s="835"/>
      <c r="AE101" s="345"/>
      <c r="AF101" s="835" t="s">
        <v>477</v>
      </c>
      <c r="AG101" s="839">
        <f>AH86-AG100</f>
        <v>0</v>
      </c>
      <c r="AH101" s="835"/>
      <c r="AK101" s="345"/>
      <c r="AL101" s="835" t="s">
        <v>477</v>
      </c>
      <c r="AM101" s="839">
        <f>AN86-AM100</f>
        <v>0</v>
      </c>
      <c r="AN101" s="835"/>
      <c r="AQ101" s="345"/>
      <c r="AR101" s="835" t="s">
        <v>477</v>
      </c>
      <c r="AS101" s="839">
        <f>AT86-AS100</f>
        <v>0</v>
      </c>
      <c r="AT101" s="835"/>
      <c r="AW101" s="345"/>
      <c r="AX101" s="835" t="s">
        <v>477</v>
      </c>
      <c r="AY101" s="839">
        <f>AZ86-AY100</f>
        <v>0</v>
      </c>
      <c r="AZ101" s="835"/>
      <c r="BC101" s="345"/>
      <c r="BD101" s="835" t="s">
        <v>477</v>
      </c>
      <c r="BE101" s="839">
        <f>BF86-BE100</f>
        <v>0</v>
      </c>
      <c r="BF101" s="835"/>
      <c r="BI101" s="345"/>
      <c r="BJ101" s="835" t="s">
        <v>477</v>
      </c>
      <c r="BK101" s="839">
        <f>BL86-BK100</f>
        <v>0</v>
      </c>
      <c r="BL101" s="835"/>
      <c r="BO101" s="345"/>
      <c r="BP101" s="835" t="s">
        <v>477</v>
      </c>
      <c r="BQ101" s="839">
        <f>BR86-BQ100</f>
        <v>0</v>
      </c>
      <c r="BR101" s="835"/>
      <c r="BU101" s="345"/>
      <c r="BV101" s="835" t="s">
        <v>477</v>
      </c>
      <c r="BW101" s="839">
        <f>BX86-BW100</f>
        <v>0</v>
      </c>
      <c r="BX101" s="835"/>
      <c r="CA101" s="345"/>
      <c r="CB101" s="835" t="s">
        <v>477</v>
      </c>
      <c r="CC101" s="839">
        <f>CD86-CC100</f>
        <v>0</v>
      </c>
      <c r="CD101" s="835"/>
      <c r="CG101" s="345"/>
      <c r="CH101" s="835" t="s">
        <v>477</v>
      </c>
      <c r="CI101" s="839">
        <f>CJ86-CI100</f>
        <v>0</v>
      </c>
      <c r="CJ101" s="835"/>
      <c r="CM101" s="345"/>
      <c r="CN101" s="835" t="s">
        <v>477</v>
      </c>
      <c r="CO101" s="839">
        <f>CP86-CO100</f>
        <v>0</v>
      </c>
      <c r="CP101" s="835"/>
      <c r="CS101" s="345"/>
      <c r="CT101" s="835" t="s">
        <v>477</v>
      </c>
      <c r="CU101" s="839">
        <f>CV86-CU100</f>
        <v>0</v>
      </c>
      <c r="CV101" s="835"/>
      <c r="CY101" s="345"/>
      <c r="CZ101" s="835" t="s">
        <v>477</v>
      </c>
      <c r="DA101" s="839">
        <f>DB86-DA100</f>
        <v>0</v>
      </c>
      <c r="DB101" s="835"/>
      <c r="DE101" s="345"/>
      <c r="DF101" s="835" t="s">
        <v>477</v>
      </c>
      <c r="DG101" s="839">
        <f>DH86-DG100</f>
        <v>0</v>
      </c>
      <c r="DH101" s="835"/>
      <c r="DK101" s="345"/>
      <c r="DL101" s="835" t="s">
        <v>477</v>
      </c>
      <c r="DM101" s="839">
        <f>DN86-DM100</f>
        <v>0</v>
      </c>
      <c r="DN101" s="835"/>
      <c r="DQ101" s="345"/>
      <c r="DR101" s="835" t="s">
        <v>477</v>
      </c>
      <c r="DS101" s="839">
        <f>DT86-DS100</f>
        <v>0</v>
      </c>
      <c r="DT101" s="835"/>
      <c r="DW101" s="345"/>
      <c r="DX101" s="835" t="s">
        <v>477</v>
      </c>
      <c r="DY101" s="839">
        <f>DZ86-DY100</f>
        <v>0</v>
      </c>
      <c r="DZ101" s="835"/>
      <c r="EC101" s="345"/>
      <c r="ED101" s="835" t="s">
        <v>477</v>
      </c>
      <c r="EE101" s="839">
        <f>EF86-EE100</f>
        <v>0</v>
      </c>
      <c r="EF101" s="835"/>
      <c r="EI101" s="345"/>
      <c r="EJ101" s="835" t="s">
        <v>477</v>
      </c>
      <c r="EK101" s="839">
        <f>EL86-EK100</f>
        <v>0</v>
      </c>
      <c r="EL101" s="835"/>
      <c r="EO101" s="345"/>
      <c r="EP101" s="835" t="s">
        <v>477</v>
      </c>
      <c r="EQ101" s="839">
        <f>ER86-EQ100</f>
        <v>0</v>
      </c>
      <c r="ER101" s="835"/>
      <c r="EU101" s="345"/>
      <c r="EV101" s="835" t="s">
        <v>477</v>
      </c>
      <c r="EW101" s="839">
        <f>EX86-EW100</f>
        <v>0</v>
      </c>
      <c r="EX101" s="835"/>
      <c r="FA101" s="345"/>
      <c r="FB101" s="835" t="s">
        <v>477</v>
      </c>
      <c r="FC101" s="839">
        <f>FD86-FC100</f>
        <v>0</v>
      </c>
      <c r="FD101" s="835"/>
      <c r="FG101" s="345"/>
      <c r="FH101" s="835" t="s">
        <v>477</v>
      </c>
      <c r="FI101" s="839">
        <f>FJ86-FI100</f>
        <v>0</v>
      </c>
      <c r="FJ101" s="835"/>
      <c r="FM101" s="345"/>
      <c r="FN101" s="835" t="s">
        <v>477</v>
      </c>
      <c r="FO101" s="839">
        <f>FP86-FO100</f>
        <v>0</v>
      </c>
      <c r="FP101" s="835"/>
      <c r="FS101" s="345"/>
      <c r="FT101" s="835" t="s">
        <v>477</v>
      </c>
      <c r="FU101" s="839">
        <f>FV86-FU100</f>
        <v>0</v>
      </c>
      <c r="FV101" s="835"/>
      <c r="FY101" s="345"/>
    </row>
    <row r="102" spans="1:181" x14ac:dyDescent="0.3">
      <c r="A102" s="19"/>
      <c r="G102" s="345"/>
      <c r="M102" s="345"/>
      <c r="S102" s="345"/>
      <c r="Y102" s="345"/>
      <c r="AE102" s="345"/>
      <c r="AK102" s="345"/>
      <c r="AQ102" s="345"/>
      <c r="AW102" s="345"/>
      <c r="BC102" s="345"/>
      <c r="BI102" s="345"/>
      <c r="BO102" s="345"/>
      <c r="BU102" s="345"/>
      <c r="CA102" s="345"/>
      <c r="CG102" s="345"/>
      <c r="CM102" s="345"/>
      <c r="CS102" s="345"/>
      <c r="CY102" s="345"/>
      <c r="DE102" s="345"/>
      <c r="DK102" s="345"/>
      <c r="DQ102" s="345"/>
      <c r="DW102" s="345"/>
      <c r="EC102" s="345"/>
      <c r="EI102" s="345"/>
      <c r="EO102" s="345"/>
      <c r="EU102" s="345"/>
      <c r="FA102" s="345"/>
      <c r="FG102" s="345"/>
      <c r="FM102" s="345"/>
      <c r="FS102" s="345"/>
      <c r="FY102" s="345"/>
    </row>
    <row r="103" spans="1:181" x14ac:dyDescent="0.3">
      <c r="A103" s="19"/>
      <c r="G103" s="345"/>
      <c r="M103" s="345"/>
      <c r="S103" s="345"/>
      <c r="Y103" s="345"/>
      <c r="AE103" s="345"/>
      <c r="AK103" s="345"/>
      <c r="AQ103" s="345"/>
      <c r="AW103" s="345"/>
      <c r="BC103" s="345"/>
      <c r="BI103" s="345"/>
      <c r="BO103" s="345"/>
      <c r="BU103" s="345"/>
      <c r="CA103" s="345"/>
      <c r="CG103" s="345"/>
      <c r="CM103" s="345"/>
      <c r="CS103" s="345"/>
      <c r="CY103" s="345"/>
      <c r="DE103" s="345"/>
      <c r="DK103" s="345"/>
      <c r="DQ103" s="345"/>
      <c r="DW103" s="345"/>
      <c r="EC103" s="345"/>
      <c r="EI103" s="345"/>
      <c r="EO103" s="345"/>
      <c r="EU103" s="345"/>
      <c r="FA103" s="345"/>
      <c r="FG103" s="345"/>
      <c r="FM103" s="345"/>
      <c r="FS103" s="345"/>
      <c r="FY103" s="345"/>
    </row>
    <row r="104" spans="1:181" x14ac:dyDescent="0.3">
      <c r="A104" s="19"/>
      <c r="D104" t="s">
        <v>476</v>
      </c>
      <c r="F104" t="s">
        <v>472</v>
      </c>
      <c r="G104" s="345"/>
      <c r="J104" t="s">
        <v>476</v>
      </c>
      <c r="L104" t="s">
        <v>472</v>
      </c>
      <c r="M104" s="345"/>
      <c r="P104" t="s">
        <v>476</v>
      </c>
      <c r="R104" t="s">
        <v>472</v>
      </c>
      <c r="S104" s="345"/>
      <c r="V104" t="s">
        <v>476</v>
      </c>
      <c r="X104" t="s">
        <v>472</v>
      </c>
      <c r="Y104" s="345"/>
      <c r="AB104" t="s">
        <v>476</v>
      </c>
      <c r="AD104" t="s">
        <v>472</v>
      </c>
      <c r="AE104" s="345"/>
      <c r="AH104" t="s">
        <v>476</v>
      </c>
      <c r="AJ104" t="s">
        <v>472</v>
      </c>
      <c r="AK104" s="345"/>
      <c r="AN104" t="s">
        <v>476</v>
      </c>
      <c r="AP104" t="s">
        <v>472</v>
      </c>
      <c r="AQ104" s="345"/>
      <c r="AT104" t="s">
        <v>476</v>
      </c>
      <c r="AV104" t="s">
        <v>472</v>
      </c>
      <c r="AW104" s="345"/>
      <c r="AZ104" t="s">
        <v>476</v>
      </c>
      <c r="BB104" t="s">
        <v>472</v>
      </c>
      <c r="BC104" s="345"/>
      <c r="BF104" t="s">
        <v>476</v>
      </c>
      <c r="BH104" t="s">
        <v>472</v>
      </c>
      <c r="BI104" s="345"/>
      <c r="BL104" t="s">
        <v>476</v>
      </c>
      <c r="BN104" t="s">
        <v>472</v>
      </c>
      <c r="BO104" s="345"/>
      <c r="BR104" t="s">
        <v>476</v>
      </c>
      <c r="BT104" t="s">
        <v>472</v>
      </c>
      <c r="BU104" s="345"/>
      <c r="BX104" t="s">
        <v>476</v>
      </c>
      <c r="BZ104" t="s">
        <v>472</v>
      </c>
      <c r="CA104" s="345"/>
      <c r="CD104" t="s">
        <v>476</v>
      </c>
      <c r="CF104" t="s">
        <v>472</v>
      </c>
      <c r="CG104" s="345"/>
      <c r="CJ104" t="s">
        <v>476</v>
      </c>
      <c r="CL104" t="s">
        <v>472</v>
      </c>
      <c r="CM104" s="345"/>
      <c r="CP104" t="s">
        <v>476</v>
      </c>
      <c r="CR104" t="s">
        <v>472</v>
      </c>
      <c r="CS104" s="345"/>
      <c r="CV104" t="s">
        <v>476</v>
      </c>
      <c r="CX104" t="s">
        <v>472</v>
      </c>
      <c r="CY104" s="345"/>
      <c r="DB104" t="s">
        <v>476</v>
      </c>
      <c r="DD104" t="s">
        <v>472</v>
      </c>
      <c r="DE104" s="345"/>
      <c r="DH104" t="s">
        <v>476</v>
      </c>
      <c r="DJ104" t="s">
        <v>472</v>
      </c>
      <c r="DK104" s="345"/>
      <c r="DN104" t="s">
        <v>476</v>
      </c>
      <c r="DP104" t="s">
        <v>472</v>
      </c>
      <c r="DQ104" s="345"/>
      <c r="DT104" t="s">
        <v>476</v>
      </c>
      <c r="DV104" t="s">
        <v>472</v>
      </c>
      <c r="DW104" s="345"/>
      <c r="DZ104" t="s">
        <v>476</v>
      </c>
      <c r="EB104" t="s">
        <v>472</v>
      </c>
      <c r="EC104" s="345"/>
      <c r="EF104" t="s">
        <v>476</v>
      </c>
      <c r="EH104" t="s">
        <v>472</v>
      </c>
      <c r="EI104" s="345"/>
      <c r="EL104" t="s">
        <v>476</v>
      </c>
      <c r="EN104" t="s">
        <v>472</v>
      </c>
      <c r="EO104" s="345"/>
      <c r="ER104" t="s">
        <v>476</v>
      </c>
      <c r="ET104" t="s">
        <v>472</v>
      </c>
      <c r="EU104" s="345"/>
      <c r="EX104" t="s">
        <v>476</v>
      </c>
      <c r="EZ104" t="s">
        <v>472</v>
      </c>
      <c r="FA104" s="345"/>
      <c r="FD104" t="s">
        <v>476</v>
      </c>
      <c r="FF104" t="s">
        <v>472</v>
      </c>
      <c r="FG104" s="345"/>
      <c r="FJ104" t="s">
        <v>476</v>
      </c>
      <c r="FL104" t="s">
        <v>472</v>
      </c>
      <c r="FM104" s="345"/>
      <c r="FP104" t="s">
        <v>476</v>
      </c>
      <c r="FR104" t="s">
        <v>472</v>
      </c>
      <c r="FS104" s="345"/>
      <c r="FV104" t="s">
        <v>476</v>
      </c>
      <c r="FX104" t="s">
        <v>472</v>
      </c>
      <c r="FY104" s="345"/>
    </row>
    <row r="105" spans="1:181" x14ac:dyDescent="0.3">
      <c r="A105" s="19"/>
      <c r="B105" s="835" t="s">
        <v>475</v>
      </c>
      <c r="C105" s="835"/>
      <c r="D105" s="827" t="s">
        <v>474</v>
      </c>
      <c r="E105" s="835">
        <f>C81-(D112+D114)</f>
        <v>190</v>
      </c>
      <c r="F105" s="835">
        <f>ABS(E105)</f>
        <v>190</v>
      </c>
      <c r="G105" s="345"/>
      <c r="H105" s="835" t="s">
        <v>475</v>
      </c>
      <c r="I105" s="835"/>
      <c r="J105" s="827" t="s">
        <v>474</v>
      </c>
      <c r="K105" s="835">
        <f>I81-(J112+J114)</f>
        <v>150.23637812300515</v>
      </c>
      <c r="L105" s="835">
        <f>ABS(K105)</f>
        <v>150.23637812300515</v>
      </c>
      <c r="M105" s="345"/>
      <c r="N105" s="835" t="s">
        <v>475</v>
      </c>
      <c r="O105" s="835"/>
      <c r="P105" s="827" t="s">
        <v>474</v>
      </c>
      <c r="Q105" s="835">
        <f>O81-(P112+P114)</f>
        <v>108.24313569568369</v>
      </c>
      <c r="R105" s="835">
        <f>ABS(Q105)</f>
        <v>108.24313569568369</v>
      </c>
      <c r="S105" s="345"/>
      <c r="T105" s="835" t="s">
        <v>475</v>
      </c>
      <c r="U105" s="835"/>
      <c r="V105" s="827" t="s">
        <v>474</v>
      </c>
      <c r="W105" s="835">
        <f>U81-(V112+V114)</f>
        <v>66.249893268362186</v>
      </c>
      <c r="X105" s="835">
        <f>ABS(W105)</f>
        <v>66.249893268362186</v>
      </c>
      <c r="Y105" s="345"/>
      <c r="Z105" s="835" t="s">
        <v>475</v>
      </c>
      <c r="AA105" s="835"/>
      <c r="AB105" s="827" t="s">
        <v>474</v>
      </c>
      <c r="AC105" s="835">
        <f>AA81-(AB112+AB114)</f>
        <v>26.486271391367382</v>
      </c>
      <c r="AD105" s="835">
        <f>ABS(AC105)</f>
        <v>26.486271391367382</v>
      </c>
      <c r="AE105" s="345"/>
      <c r="AF105" s="835" t="s">
        <v>475</v>
      </c>
      <c r="AG105" s="835"/>
      <c r="AH105" s="827" t="s">
        <v>474</v>
      </c>
      <c r="AI105" s="835">
        <f>AG81-(AH112+AH114)</f>
        <v>-9.2677598565824155</v>
      </c>
      <c r="AJ105" s="835">
        <f>ABS(AI105)</f>
        <v>9.2677598565824155</v>
      </c>
      <c r="AK105" s="345"/>
      <c r="AL105" s="835" t="s">
        <v>475</v>
      </c>
      <c r="AM105" s="835"/>
      <c r="AN105" s="827" t="s">
        <v>474</v>
      </c>
      <c r="AO105" s="835">
        <f>AM81-(AN112+AN114)</f>
        <v>-39.951634276659405</v>
      </c>
      <c r="AP105" s="835">
        <f>ABS(AO105)</f>
        <v>39.951634276659405</v>
      </c>
      <c r="AQ105" s="345"/>
      <c r="AR105" s="835" t="s">
        <v>475</v>
      </c>
      <c r="AS105" s="835"/>
      <c r="AT105" s="827" t="s">
        <v>474</v>
      </c>
      <c r="AU105" s="835">
        <f>AS81-(AT112+AT114)</f>
        <v>-65.247921090312843</v>
      </c>
      <c r="AV105" s="835">
        <f>ABS(AU105)</f>
        <v>65.247921090312843</v>
      </c>
      <c r="AW105" s="345"/>
      <c r="AX105" s="835" t="s">
        <v>475</v>
      </c>
      <c r="AY105" s="835"/>
      <c r="AZ105" s="827" t="s">
        <v>474</v>
      </c>
      <c r="BA105" s="835">
        <f>AY81-(AZ112+AZ114)</f>
        <v>-85.421197921298869</v>
      </c>
      <c r="BB105" s="835">
        <f>ABS(BA105)</f>
        <v>85.421197921298869</v>
      </c>
      <c r="BC105" s="345"/>
      <c r="BD105" s="835" t="s">
        <v>475</v>
      </c>
      <c r="BE105" s="835"/>
      <c r="BF105" s="827" t="s">
        <v>474</v>
      </c>
      <c r="BG105" s="835">
        <f>BE81-(BF112+BF114)</f>
        <v>-101.08699533767435</v>
      </c>
      <c r="BH105" s="835">
        <f>ABS(BG105)</f>
        <v>101.08699533767435</v>
      </c>
      <c r="BI105" s="345"/>
      <c r="BJ105" s="835" t="s">
        <v>475</v>
      </c>
      <c r="BK105" s="835"/>
      <c r="BL105" s="827" t="s">
        <v>474</v>
      </c>
      <c r="BM105" s="835">
        <f>BK81-(BL112+BL114)</f>
        <v>-113.00319426810077</v>
      </c>
      <c r="BN105" s="835">
        <f>ABS(BM105)</f>
        <v>113.00319426810077</v>
      </c>
      <c r="BO105" s="345"/>
      <c r="BP105" s="835" t="s">
        <v>475</v>
      </c>
      <c r="BQ105" s="835"/>
      <c r="BR105" s="827" t="s">
        <v>474</v>
      </c>
      <c r="BS105" s="835">
        <f>BQ81-(BR112+BR114)</f>
        <v>-121.92529718405871</v>
      </c>
      <c r="BT105" s="835">
        <f>ABS(BS105)</f>
        <v>121.92529718405871</v>
      </c>
      <c r="BU105" s="345"/>
      <c r="BV105" s="835" t="s">
        <v>475</v>
      </c>
      <c r="BW105" s="835"/>
      <c r="BX105" s="827" t="s">
        <v>474</v>
      </c>
      <c r="BY105" s="835">
        <f>BW81-(BX112+BX114)</f>
        <v>-128.52696091919813</v>
      </c>
      <c r="BZ105" s="835">
        <f>ABS(BY105)</f>
        <v>128.52696091919813</v>
      </c>
      <c r="CA105" s="345"/>
      <c r="CB105" s="835" t="s">
        <v>475</v>
      </c>
      <c r="CC105" s="835"/>
      <c r="CD105" s="827" t="s">
        <v>474</v>
      </c>
      <c r="CE105" s="835">
        <f>CC81-(CD112+CD114)</f>
        <v>-133.36899751621155</v>
      </c>
      <c r="CF105" s="835">
        <f>ABS(CE105)</f>
        <v>133.36899751621155</v>
      </c>
      <c r="CG105" s="345"/>
      <c r="CH105" s="835" t="s">
        <v>475</v>
      </c>
      <c r="CI105" s="835"/>
      <c r="CJ105" s="827" t="s">
        <v>474</v>
      </c>
      <c r="CK105" s="835">
        <f>CI81-(CJ112+CJ114)</f>
        <v>-136.8976094423596</v>
      </c>
      <c r="CL105" s="835">
        <f>ABS(CK105)</f>
        <v>136.8976094423596</v>
      </c>
      <c r="CM105" s="345"/>
      <c r="CN105" s="835" t="s">
        <v>475</v>
      </c>
      <c r="CO105" s="835"/>
      <c r="CP105" s="827" t="s">
        <v>474</v>
      </c>
      <c r="CQ105" s="835">
        <f>CO81-(CP112+CP114)</f>
        <v>-139.45701026993643</v>
      </c>
      <c r="CR105" s="835">
        <f>ABS(CQ105)</f>
        <v>139.45701026993643</v>
      </c>
      <c r="CS105" s="345"/>
      <c r="CT105" s="835" t="s">
        <v>475</v>
      </c>
      <c r="CU105" s="835"/>
      <c r="CV105" s="827" t="s">
        <v>474</v>
      </c>
      <c r="CW105" s="835">
        <f>CU81-(CV112+CV114)</f>
        <v>-141.30709261632421</v>
      </c>
      <c r="CX105" s="835">
        <f>ABS(CW105)</f>
        <v>141.30709261632421</v>
      </c>
      <c r="CY105" s="345"/>
      <c r="CZ105" s="835" t="s">
        <v>475</v>
      </c>
      <c r="DA105" s="835"/>
      <c r="DB105" s="827" t="s">
        <v>474</v>
      </c>
      <c r="DC105" s="835">
        <f>DA81-(DB112+DB114)</f>
        <v>-142.64114314794443</v>
      </c>
      <c r="DD105" s="835">
        <f>ABS(DC105)</f>
        <v>142.64114314794443</v>
      </c>
      <c r="DE105" s="345"/>
      <c r="DF105" s="835" t="s">
        <v>475</v>
      </c>
      <c r="DG105" s="835"/>
      <c r="DH105" s="827" t="s">
        <v>474</v>
      </c>
      <c r="DI105" s="835">
        <f>DG81-(DH112+DH114)</f>
        <v>-143.60138488641866</v>
      </c>
      <c r="DJ105" s="835">
        <f>ABS(DI105)</f>
        <v>143.60138488641866</v>
      </c>
      <c r="DK105" s="345"/>
      <c r="DL105" s="835" t="s">
        <v>475</v>
      </c>
      <c r="DM105" s="835"/>
      <c r="DN105" s="827" t="s">
        <v>474</v>
      </c>
      <c r="DO105" s="835">
        <f>DM81-(DN112+DN114)</f>
        <v>-144.29167617879835</v>
      </c>
      <c r="DP105" s="835">
        <f>ABS(DO105)</f>
        <v>144.29167617879835</v>
      </c>
      <c r="DQ105" s="345"/>
      <c r="DR105" s="835" t="s">
        <v>475</v>
      </c>
      <c r="DS105" s="835"/>
      <c r="DT105" s="827" t="s">
        <v>474</v>
      </c>
      <c r="DU105" s="835">
        <f>DS81-(DT112+DT114)</f>
        <v>-144.78745057938249</v>
      </c>
      <c r="DV105" s="835">
        <f>ABS(DU105)</f>
        <v>144.78745057938249</v>
      </c>
      <c r="DW105" s="345"/>
      <c r="DX105" s="835" t="s">
        <v>475</v>
      </c>
      <c r="DY105" s="835"/>
      <c r="DZ105" s="827" t="s">
        <v>474</v>
      </c>
      <c r="EA105" s="835">
        <f>DY81-(DZ112+DZ114)</f>
        <v>-145.14328536283608</v>
      </c>
      <c r="EB105" s="835">
        <f>ABS(EA105)</f>
        <v>145.14328536283608</v>
      </c>
      <c r="EC105" s="345"/>
      <c r="ED105" s="835" t="s">
        <v>475</v>
      </c>
      <c r="EE105" s="835"/>
      <c r="EF105" s="827" t="s">
        <v>474</v>
      </c>
      <c r="EG105" s="835">
        <f>EE81-(EF112+EF114)</f>
        <v>-145.39855925580758</v>
      </c>
      <c r="EH105" s="835">
        <f>ABS(EG105)</f>
        <v>145.39855925580758</v>
      </c>
      <c r="EI105" s="345"/>
      <c r="EJ105" s="835" t="s">
        <v>475</v>
      </c>
      <c r="EK105" s="835"/>
      <c r="EL105" s="827" t="s">
        <v>474</v>
      </c>
      <c r="EM105" s="835">
        <f>EK81-(EL112+EL114)</f>
        <v>-145.58162892514855</v>
      </c>
      <c r="EN105" s="835">
        <f>ABS(EM105)</f>
        <v>145.58162892514855</v>
      </c>
      <c r="EO105" s="345"/>
      <c r="EP105" s="835" t="s">
        <v>475</v>
      </c>
      <c r="EQ105" s="835"/>
      <c r="ER105" s="827" t="s">
        <v>474</v>
      </c>
      <c r="ES105" s="835">
        <f>EQ81-(ER112+ER114)</f>
        <v>-145.71288525134693</v>
      </c>
      <c r="ET105" s="835">
        <f>ABS(ES105)</f>
        <v>145.71288525134693</v>
      </c>
      <c r="EU105" s="345"/>
      <c r="EV105" s="835" t="s">
        <v>475</v>
      </c>
      <c r="EW105" s="835"/>
      <c r="EX105" s="827" t="s">
        <v>474</v>
      </c>
      <c r="EY105" s="835">
        <f>EW81-(EX112+EX114)</f>
        <v>-145.80697622948961</v>
      </c>
      <c r="EZ105" s="835">
        <f>ABS(EY105)</f>
        <v>145.80697622948961</v>
      </c>
      <c r="FA105" s="345"/>
      <c r="FB105" s="835" t="s">
        <v>475</v>
      </c>
      <c r="FC105" s="835"/>
      <c r="FD105" s="827" t="s">
        <v>474</v>
      </c>
      <c r="FE105" s="835">
        <f>FC81-(FD112+FD114)</f>
        <v>-145.87441678870428</v>
      </c>
      <c r="FF105" s="835">
        <f>ABS(FE105)</f>
        <v>145.87441678870428</v>
      </c>
      <c r="FG105" s="345"/>
      <c r="FH105" s="835" t="s">
        <v>475</v>
      </c>
      <c r="FI105" s="835"/>
      <c r="FJ105" s="827" t="s">
        <v>474</v>
      </c>
      <c r="FK105" s="835">
        <f>FI81-(FJ112+FJ114)</f>
        <v>-145.92275106668637</v>
      </c>
      <c r="FL105" s="835">
        <f>ABS(FK105)</f>
        <v>145.92275106668637</v>
      </c>
      <c r="FM105" s="345"/>
      <c r="FN105" s="835" t="s">
        <v>475</v>
      </c>
      <c r="FO105" s="835"/>
      <c r="FP105" s="827" t="s">
        <v>474</v>
      </c>
      <c r="FQ105" s="835">
        <f>FO81-(FP112+FP114)</f>
        <v>-145.95738974242227</v>
      </c>
      <c r="FR105" s="835">
        <f>ABS(FQ105)</f>
        <v>145.95738974242227</v>
      </c>
      <c r="FS105" s="345"/>
      <c r="FT105" s="835" t="s">
        <v>475</v>
      </c>
      <c r="FU105" s="835"/>
      <c r="FV105" s="827" t="s">
        <v>474</v>
      </c>
      <c r="FW105" s="835">
        <f>FU81-(FV112+FV114)</f>
        <v>-145.98221234068907</v>
      </c>
      <c r="FX105" s="835">
        <f>ABS(FW105)</f>
        <v>145.98221234068907</v>
      </c>
      <c r="FY105" s="345"/>
    </row>
    <row r="106" spans="1:181" x14ac:dyDescent="0.3">
      <c r="A106" s="19"/>
      <c r="B106" s="835"/>
      <c r="C106" s="840" t="s">
        <v>472</v>
      </c>
      <c r="D106" s="827" t="s">
        <v>473</v>
      </c>
      <c r="E106" s="835">
        <f>C82-(D113+D115)</f>
        <v>190</v>
      </c>
      <c r="F106" s="835">
        <f>ABS(E106)</f>
        <v>190</v>
      </c>
      <c r="G106" s="345"/>
      <c r="H106" s="835"/>
      <c r="I106" s="840" t="s">
        <v>472</v>
      </c>
      <c r="J106" s="827" t="s">
        <v>473</v>
      </c>
      <c r="K106" s="835">
        <f>I82-(J113+J115)</f>
        <v>150.23637812300515</v>
      </c>
      <c r="L106" s="835">
        <f>ABS(K106)</f>
        <v>150.23637812300515</v>
      </c>
      <c r="M106" s="345"/>
      <c r="N106" s="835"/>
      <c r="O106" s="840" t="s">
        <v>472</v>
      </c>
      <c r="P106" s="827" t="s">
        <v>473</v>
      </c>
      <c r="Q106" s="835">
        <f>O82-(P113+P115)</f>
        <v>108.24313569568369</v>
      </c>
      <c r="R106" s="835">
        <f>ABS(Q106)</f>
        <v>108.24313569568369</v>
      </c>
      <c r="S106" s="345"/>
      <c r="T106" s="835"/>
      <c r="U106" s="840" t="s">
        <v>472</v>
      </c>
      <c r="V106" s="827" t="s">
        <v>473</v>
      </c>
      <c r="W106" s="835">
        <f>U82-(V113+V115)</f>
        <v>66.249893268362186</v>
      </c>
      <c r="X106" s="835">
        <f>ABS(W106)</f>
        <v>66.249893268362186</v>
      </c>
      <c r="Y106" s="345"/>
      <c r="Z106" s="835"/>
      <c r="AA106" s="840" t="s">
        <v>472</v>
      </c>
      <c r="AB106" s="827" t="s">
        <v>473</v>
      </c>
      <c r="AC106" s="835">
        <f>AA82-(AB113+AB115)</f>
        <v>26.486271391367382</v>
      </c>
      <c r="AD106" s="835">
        <f>ABS(AC106)</f>
        <v>26.486271391367382</v>
      </c>
      <c r="AE106" s="345"/>
      <c r="AF106" s="835"/>
      <c r="AG106" s="840" t="s">
        <v>472</v>
      </c>
      <c r="AH106" s="827" t="s">
        <v>473</v>
      </c>
      <c r="AI106" s="835">
        <f>AG82-(AH113+AH115)</f>
        <v>-9.2677598565824155</v>
      </c>
      <c r="AJ106" s="835">
        <f>ABS(AI106)</f>
        <v>9.2677598565824155</v>
      </c>
      <c r="AK106" s="345"/>
      <c r="AL106" s="835"/>
      <c r="AM106" s="840" t="s">
        <v>472</v>
      </c>
      <c r="AN106" s="827" t="s">
        <v>473</v>
      </c>
      <c r="AO106" s="835">
        <f>AM82-(AN113+AN115)</f>
        <v>-39.951634276659405</v>
      </c>
      <c r="AP106" s="835">
        <f>ABS(AO106)</f>
        <v>39.951634276659405</v>
      </c>
      <c r="AQ106" s="345"/>
      <c r="AR106" s="835"/>
      <c r="AS106" s="840" t="s">
        <v>472</v>
      </c>
      <c r="AT106" s="827" t="s">
        <v>473</v>
      </c>
      <c r="AU106" s="835">
        <f>AS82-(AT113+AT115)</f>
        <v>-65.247921090312843</v>
      </c>
      <c r="AV106" s="835">
        <f>ABS(AU106)</f>
        <v>65.247921090312843</v>
      </c>
      <c r="AW106" s="345"/>
      <c r="AX106" s="835"/>
      <c r="AY106" s="840" t="s">
        <v>472</v>
      </c>
      <c r="AZ106" s="827" t="s">
        <v>473</v>
      </c>
      <c r="BA106" s="835">
        <f>AY82-(AZ113+AZ115)</f>
        <v>-85.421197921298869</v>
      </c>
      <c r="BB106" s="835">
        <f>ABS(BA106)</f>
        <v>85.421197921298869</v>
      </c>
      <c r="BC106" s="345"/>
      <c r="BD106" s="835"/>
      <c r="BE106" s="840" t="s">
        <v>472</v>
      </c>
      <c r="BF106" s="827" t="s">
        <v>473</v>
      </c>
      <c r="BG106" s="835">
        <f>BE82-(BF113+BF115)</f>
        <v>-101.08699533767435</v>
      </c>
      <c r="BH106" s="835">
        <f>ABS(BG106)</f>
        <v>101.08699533767435</v>
      </c>
      <c r="BI106" s="345"/>
      <c r="BJ106" s="835"/>
      <c r="BK106" s="840" t="s">
        <v>472</v>
      </c>
      <c r="BL106" s="827" t="s">
        <v>473</v>
      </c>
      <c r="BM106" s="835">
        <f>BK82-(BL113+BL115)</f>
        <v>-113.00319426810077</v>
      </c>
      <c r="BN106" s="835">
        <f>ABS(BM106)</f>
        <v>113.00319426810077</v>
      </c>
      <c r="BO106" s="345"/>
      <c r="BP106" s="835"/>
      <c r="BQ106" s="840" t="s">
        <v>472</v>
      </c>
      <c r="BR106" s="827" t="s">
        <v>473</v>
      </c>
      <c r="BS106" s="835">
        <f>BQ82-(BR113+BR115)</f>
        <v>-121.92529718405871</v>
      </c>
      <c r="BT106" s="835">
        <f>ABS(BS106)</f>
        <v>121.92529718405871</v>
      </c>
      <c r="BU106" s="345"/>
      <c r="BV106" s="835"/>
      <c r="BW106" s="840" t="s">
        <v>472</v>
      </c>
      <c r="BX106" s="827" t="s">
        <v>473</v>
      </c>
      <c r="BY106" s="835">
        <f>BW82-(BX113+BX115)</f>
        <v>-128.52696091919813</v>
      </c>
      <c r="BZ106" s="835">
        <f>ABS(BY106)</f>
        <v>128.52696091919813</v>
      </c>
      <c r="CA106" s="345"/>
      <c r="CB106" s="835"/>
      <c r="CC106" s="840" t="s">
        <v>472</v>
      </c>
      <c r="CD106" s="827" t="s">
        <v>473</v>
      </c>
      <c r="CE106" s="835">
        <f>CC82-(CD113+CD115)</f>
        <v>-133.36899751621155</v>
      </c>
      <c r="CF106" s="835">
        <f>ABS(CE106)</f>
        <v>133.36899751621155</v>
      </c>
      <c r="CG106" s="345"/>
      <c r="CH106" s="835"/>
      <c r="CI106" s="840" t="s">
        <v>472</v>
      </c>
      <c r="CJ106" s="827" t="s">
        <v>473</v>
      </c>
      <c r="CK106" s="835">
        <f>CI82-(CJ113+CJ115)</f>
        <v>-136.8976094423596</v>
      </c>
      <c r="CL106" s="835">
        <f>ABS(CK106)</f>
        <v>136.8976094423596</v>
      </c>
      <c r="CM106" s="345"/>
      <c r="CN106" s="835"/>
      <c r="CO106" s="840" t="s">
        <v>472</v>
      </c>
      <c r="CP106" s="827" t="s">
        <v>473</v>
      </c>
      <c r="CQ106" s="835">
        <f>CO82-(CP113+CP115)</f>
        <v>-139.45701026993643</v>
      </c>
      <c r="CR106" s="835">
        <f>ABS(CQ106)</f>
        <v>139.45701026993643</v>
      </c>
      <c r="CS106" s="345"/>
      <c r="CT106" s="835"/>
      <c r="CU106" s="840" t="s">
        <v>472</v>
      </c>
      <c r="CV106" s="827" t="s">
        <v>473</v>
      </c>
      <c r="CW106" s="835">
        <f>CU82-(CV113+CV115)</f>
        <v>-141.30709261632421</v>
      </c>
      <c r="CX106" s="835">
        <f>ABS(CW106)</f>
        <v>141.30709261632421</v>
      </c>
      <c r="CY106" s="345"/>
      <c r="CZ106" s="835"/>
      <c r="DA106" s="840" t="s">
        <v>472</v>
      </c>
      <c r="DB106" s="827" t="s">
        <v>473</v>
      </c>
      <c r="DC106" s="835">
        <f>DA82-(DB113+DB115)</f>
        <v>-142.64114314794443</v>
      </c>
      <c r="DD106" s="835">
        <f>ABS(DC106)</f>
        <v>142.64114314794443</v>
      </c>
      <c r="DE106" s="345"/>
      <c r="DF106" s="835"/>
      <c r="DG106" s="840" t="s">
        <v>472</v>
      </c>
      <c r="DH106" s="827" t="s">
        <v>473</v>
      </c>
      <c r="DI106" s="835">
        <f>DG82-(DH113+DH115)</f>
        <v>-143.60138488641866</v>
      </c>
      <c r="DJ106" s="835">
        <f>ABS(DI106)</f>
        <v>143.60138488641866</v>
      </c>
      <c r="DK106" s="345"/>
      <c r="DL106" s="835"/>
      <c r="DM106" s="840" t="s">
        <v>472</v>
      </c>
      <c r="DN106" s="827" t="s">
        <v>473</v>
      </c>
      <c r="DO106" s="835">
        <f>DM82-(DN113+DN115)</f>
        <v>-144.29167617879835</v>
      </c>
      <c r="DP106" s="835">
        <f>ABS(DO106)</f>
        <v>144.29167617879835</v>
      </c>
      <c r="DQ106" s="345"/>
      <c r="DR106" s="835"/>
      <c r="DS106" s="840" t="s">
        <v>472</v>
      </c>
      <c r="DT106" s="827" t="s">
        <v>473</v>
      </c>
      <c r="DU106" s="835">
        <f>DS82-(DT113+DT115)</f>
        <v>-144.78745057938249</v>
      </c>
      <c r="DV106" s="835">
        <f>ABS(DU106)</f>
        <v>144.78745057938249</v>
      </c>
      <c r="DW106" s="345"/>
      <c r="DX106" s="835"/>
      <c r="DY106" s="840" t="s">
        <v>472</v>
      </c>
      <c r="DZ106" s="827" t="s">
        <v>473</v>
      </c>
      <c r="EA106" s="835">
        <f>DY82-(DZ113+DZ115)</f>
        <v>-145.14328536283608</v>
      </c>
      <c r="EB106" s="835">
        <f>ABS(EA106)</f>
        <v>145.14328536283608</v>
      </c>
      <c r="EC106" s="345"/>
      <c r="ED106" s="835"/>
      <c r="EE106" s="840" t="s">
        <v>472</v>
      </c>
      <c r="EF106" s="827" t="s">
        <v>473</v>
      </c>
      <c r="EG106" s="835">
        <f>EE82-(EF113+EF115)</f>
        <v>-145.39855925580758</v>
      </c>
      <c r="EH106" s="835">
        <f>ABS(EG106)</f>
        <v>145.39855925580758</v>
      </c>
      <c r="EI106" s="345"/>
      <c r="EJ106" s="835"/>
      <c r="EK106" s="840" t="s">
        <v>472</v>
      </c>
      <c r="EL106" s="827" t="s">
        <v>473</v>
      </c>
      <c r="EM106" s="835">
        <f>EK82-(EL113+EL115)</f>
        <v>-145.58162892514855</v>
      </c>
      <c r="EN106" s="835">
        <f>ABS(EM106)</f>
        <v>145.58162892514855</v>
      </c>
      <c r="EO106" s="345"/>
      <c r="EP106" s="835"/>
      <c r="EQ106" s="840" t="s">
        <v>472</v>
      </c>
      <c r="ER106" s="827" t="s">
        <v>473</v>
      </c>
      <c r="ES106" s="835">
        <f>EQ82-(ER113+ER115)</f>
        <v>-145.71288525134693</v>
      </c>
      <c r="ET106" s="835">
        <f>ABS(ES106)</f>
        <v>145.71288525134693</v>
      </c>
      <c r="EU106" s="345"/>
      <c r="EV106" s="835"/>
      <c r="EW106" s="840" t="s">
        <v>472</v>
      </c>
      <c r="EX106" s="827" t="s">
        <v>473</v>
      </c>
      <c r="EY106" s="835">
        <f>EW82-(EX113+EX115)</f>
        <v>-145.80697622948961</v>
      </c>
      <c r="EZ106" s="835">
        <f>ABS(EY106)</f>
        <v>145.80697622948961</v>
      </c>
      <c r="FA106" s="345"/>
      <c r="FB106" s="835"/>
      <c r="FC106" s="840" t="s">
        <v>472</v>
      </c>
      <c r="FD106" s="827" t="s">
        <v>473</v>
      </c>
      <c r="FE106" s="835">
        <f>FC82-(FD113+FD115)</f>
        <v>-145.87441678870428</v>
      </c>
      <c r="FF106" s="835">
        <f>ABS(FE106)</f>
        <v>145.87441678870428</v>
      </c>
      <c r="FG106" s="345"/>
      <c r="FH106" s="835"/>
      <c r="FI106" s="840" t="s">
        <v>472</v>
      </c>
      <c r="FJ106" s="827" t="s">
        <v>473</v>
      </c>
      <c r="FK106" s="835">
        <f>FI82-(FJ113+FJ115)</f>
        <v>-145.92275106668637</v>
      </c>
      <c r="FL106" s="835">
        <f>ABS(FK106)</f>
        <v>145.92275106668637</v>
      </c>
      <c r="FM106" s="345"/>
      <c r="FN106" s="835"/>
      <c r="FO106" s="840" t="s">
        <v>472</v>
      </c>
      <c r="FP106" s="827" t="s">
        <v>473</v>
      </c>
      <c r="FQ106" s="835">
        <f>FO82-(FP113+FP115)</f>
        <v>-145.95738974242227</v>
      </c>
      <c r="FR106" s="835">
        <f>ABS(FQ106)</f>
        <v>145.95738974242227</v>
      </c>
      <c r="FS106" s="345"/>
      <c r="FT106" s="835"/>
      <c r="FU106" s="840" t="s">
        <v>472</v>
      </c>
      <c r="FV106" s="827" t="s">
        <v>473</v>
      </c>
      <c r="FW106" s="835">
        <f>FU82-(FV113+FV115)</f>
        <v>-145.98221234068907</v>
      </c>
      <c r="FX106" s="835">
        <f>ABS(FW106)</f>
        <v>145.98221234068907</v>
      </c>
      <c r="FY106" s="345"/>
    </row>
    <row r="107" spans="1:181" x14ac:dyDescent="0.3">
      <c r="A107" s="19"/>
      <c r="B107" s="827" t="s">
        <v>418</v>
      </c>
      <c r="C107" s="840">
        <f>C80</f>
        <v>190</v>
      </c>
      <c r="D107" s="835"/>
      <c r="E107" s="835"/>
      <c r="F107" s="835"/>
      <c r="G107" s="345"/>
      <c r="H107" s="827" t="s">
        <v>418</v>
      </c>
      <c r="I107" s="840">
        <f>I80</f>
        <v>187.15974129450038</v>
      </c>
      <c r="J107" s="835"/>
      <c r="K107" s="835"/>
      <c r="L107" s="835"/>
      <c r="M107" s="345"/>
      <c r="N107" s="827" t="s">
        <v>418</v>
      </c>
      <c r="O107" s="840">
        <f>O80</f>
        <v>184.16022397826313</v>
      </c>
      <c r="P107" s="835"/>
      <c r="Q107" s="835"/>
      <c r="R107" s="835"/>
      <c r="S107" s="345"/>
      <c r="T107" s="827" t="s">
        <v>418</v>
      </c>
      <c r="U107" s="840">
        <f>U80</f>
        <v>181.16070666202586</v>
      </c>
      <c r="V107" s="835"/>
      <c r="W107" s="835"/>
      <c r="X107" s="835"/>
      <c r="Y107" s="345"/>
      <c r="Z107" s="827" t="s">
        <v>418</v>
      </c>
      <c r="AA107" s="840">
        <f>AA80</f>
        <v>178.32044795652624</v>
      </c>
      <c r="AB107" s="835"/>
      <c r="AC107" s="835"/>
      <c r="AD107" s="835"/>
      <c r="AE107" s="345"/>
      <c r="AF107" s="827" t="s">
        <v>418</v>
      </c>
      <c r="AG107" s="840">
        <f>AG80</f>
        <v>175.76658858167269</v>
      </c>
      <c r="AH107" s="835"/>
      <c r="AI107" s="835"/>
      <c r="AJ107" s="835"/>
      <c r="AK107" s="345"/>
      <c r="AL107" s="827" t="s">
        <v>418</v>
      </c>
      <c r="AM107" s="840">
        <f>AM80</f>
        <v>173.57488326595291</v>
      </c>
      <c r="AN107" s="835"/>
      <c r="AO107" s="835"/>
      <c r="AP107" s="835"/>
      <c r="AQ107" s="345"/>
      <c r="AR107" s="827" t="s">
        <v>418</v>
      </c>
      <c r="AS107" s="840">
        <f>AS80</f>
        <v>171.76800563640623</v>
      </c>
      <c r="AT107" s="835"/>
      <c r="AU107" s="835"/>
      <c r="AV107" s="835"/>
      <c r="AW107" s="345"/>
      <c r="AX107" s="827" t="s">
        <v>418</v>
      </c>
      <c r="AY107" s="840">
        <f>AY80</f>
        <v>170.32705729133579</v>
      </c>
      <c r="AZ107" s="835"/>
      <c r="BA107" s="835"/>
      <c r="BB107" s="835"/>
      <c r="BC107" s="345"/>
      <c r="BD107" s="827" t="s">
        <v>418</v>
      </c>
      <c r="BE107" s="840">
        <f>BE80</f>
        <v>169.20807176159468</v>
      </c>
      <c r="BF107" s="835"/>
      <c r="BG107" s="835"/>
      <c r="BH107" s="835"/>
      <c r="BI107" s="345"/>
      <c r="BJ107" s="827" t="s">
        <v>418</v>
      </c>
      <c r="BK107" s="840">
        <f>BK80</f>
        <v>168.35691469513566</v>
      </c>
      <c r="BL107" s="835"/>
      <c r="BM107" s="835"/>
      <c r="BN107" s="835"/>
      <c r="BO107" s="345"/>
      <c r="BP107" s="827" t="s">
        <v>418</v>
      </c>
      <c r="BQ107" s="840">
        <f>BQ80</f>
        <v>167.7196216297101</v>
      </c>
      <c r="BR107" s="835"/>
      <c r="BS107" s="835"/>
      <c r="BT107" s="835"/>
      <c r="BU107" s="345"/>
      <c r="BV107" s="827" t="s">
        <v>418</v>
      </c>
      <c r="BW107" s="840">
        <f>BW80</f>
        <v>167.24807422005728</v>
      </c>
      <c r="BX107" s="835"/>
      <c r="BY107" s="835"/>
      <c r="BZ107" s="835"/>
      <c r="CA107" s="345"/>
      <c r="CB107" s="827" t="s">
        <v>418</v>
      </c>
      <c r="CC107" s="840">
        <f>CC80</f>
        <v>166.90221446312773</v>
      </c>
      <c r="CD107" s="835"/>
      <c r="CE107" s="835"/>
      <c r="CF107" s="835"/>
      <c r="CG107" s="345"/>
      <c r="CH107" s="827" t="s">
        <v>418</v>
      </c>
      <c r="CI107" s="840">
        <f>CI80</f>
        <v>166.65017075411717</v>
      </c>
      <c r="CJ107" s="835"/>
      <c r="CK107" s="835"/>
      <c r="CL107" s="835"/>
      <c r="CM107" s="345"/>
      <c r="CN107" s="827" t="s">
        <v>418</v>
      </c>
      <c r="CO107" s="840">
        <f>CO80</f>
        <v>166.46735640929026</v>
      </c>
      <c r="CP107" s="835"/>
      <c r="CQ107" s="835"/>
      <c r="CR107" s="835"/>
      <c r="CS107" s="345"/>
      <c r="CT107" s="827" t="s">
        <v>418</v>
      </c>
      <c r="CU107" s="840">
        <f>CU80</f>
        <v>166.33520767026255</v>
      </c>
      <c r="CV107" s="835"/>
      <c r="CW107" s="835"/>
      <c r="CX107" s="835"/>
      <c r="CY107" s="345"/>
      <c r="CZ107" s="827" t="s">
        <v>418</v>
      </c>
      <c r="DA107" s="840">
        <f>DA80</f>
        <v>166.23991834657539</v>
      </c>
      <c r="DB107" s="835"/>
      <c r="DC107" s="835"/>
      <c r="DD107" s="835"/>
      <c r="DE107" s="345"/>
      <c r="DF107" s="827" t="s">
        <v>418</v>
      </c>
      <c r="DG107" s="840">
        <f>DG80</f>
        <v>166.17132965097011</v>
      </c>
      <c r="DH107" s="835"/>
      <c r="DI107" s="835"/>
      <c r="DJ107" s="835"/>
      <c r="DK107" s="345"/>
      <c r="DL107" s="827" t="s">
        <v>418</v>
      </c>
      <c r="DM107" s="840">
        <f>DM80</f>
        <v>166.12202313008584</v>
      </c>
      <c r="DN107" s="835"/>
      <c r="DO107" s="835"/>
      <c r="DP107" s="835"/>
      <c r="DQ107" s="345"/>
      <c r="DR107" s="827" t="s">
        <v>418</v>
      </c>
      <c r="DS107" s="840">
        <f>DS80</f>
        <v>166.08661067290126</v>
      </c>
      <c r="DT107" s="835"/>
      <c r="DU107" s="835"/>
      <c r="DV107" s="835"/>
      <c r="DW107" s="345"/>
      <c r="DX107" s="827" t="s">
        <v>418</v>
      </c>
      <c r="DY107" s="840">
        <f>DY80</f>
        <v>166.06119390265457</v>
      </c>
      <c r="DZ107" s="835"/>
      <c r="EA107" s="835"/>
      <c r="EB107" s="835"/>
      <c r="EC107" s="345"/>
      <c r="ED107" s="827" t="s">
        <v>418</v>
      </c>
      <c r="EE107" s="840">
        <f>EE80</f>
        <v>166.04296005315661</v>
      </c>
      <c r="EF107" s="835"/>
      <c r="EG107" s="835"/>
      <c r="EH107" s="835"/>
      <c r="EI107" s="345"/>
      <c r="EJ107" s="827" t="s">
        <v>418</v>
      </c>
      <c r="EK107" s="840">
        <f>EK80</f>
        <v>166.02988364820368</v>
      </c>
      <c r="EL107" s="835"/>
      <c r="EM107" s="835"/>
      <c r="EN107" s="835"/>
      <c r="EO107" s="345"/>
      <c r="EP107" s="827" t="s">
        <v>418</v>
      </c>
      <c r="EQ107" s="840">
        <f>EQ80</f>
        <v>166.02050819633237</v>
      </c>
      <c r="ER107" s="835"/>
      <c r="ES107" s="835"/>
      <c r="ET107" s="835"/>
      <c r="EU107" s="345"/>
      <c r="EV107" s="827" t="s">
        <v>418</v>
      </c>
      <c r="EW107" s="840">
        <f>EW80</f>
        <v>166.01378741217931</v>
      </c>
      <c r="EX107" s="835"/>
      <c r="EY107" s="835"/>
      <c r="EZ107" s="835"/>
      <c r="FA107" s="345"/>
      <c r="FB107" s="827" t="s">
        <v>418</v>
      </c>
      <c r="FC107" s="840">
        <f>FC80</f>
        <v>166.00897022937826</v>
      </c>
      <c r="FD107" s="835"/>
      <c r="FE107" s="835"/>
      <c r="FF107" s="835"/>
      <c r="FG107" s="345"/>
      <c r="FH107" s="827" t="s">
        <v>418</v>
      </c>
      <c r="FI107" s="840">
        <f>FI80</f>
        <v>166.00551778095098</v>
      </c>
      <c r="FJ107" s="835"/>
      <c r="FK107" s="835"/>
      <c r="FL107" s="835"/>
      <c r="FM107" s="345"/>
      <c r="FN107" s="827" t="s">
        <v>418</v>
      </c>
      <c r="FO107" s="840">
        <f>FO80</f>
        <v>166.00304358982697</v>
      </c>
      <c r="FP107" s="835"/>
      <c r="FQ107" s="835"/>
      <c r="FR107" s="835"/>
      <c r="FS107" s="345"/>
      <c r="FT107" s="827" t="s">
        <v>418</v>
      </c>
      <c r="FU107" s="840">
        <f>FU80</f>
        <v>166.00127054709364</v>
      </c>
      <c r="FV107" s="835"/>
      <c r="FW107" s="835"/>
      <c r="FX107" s="835"/>
      <c r="FY107" s="345"/>
    </row>
    <row r="108" spans="1:181" x14ac:dyDescent="0.3">
      <c r="A108" s="19"/>
      <c r="B108" s="827" t="s">
        <v>417</v>
      </c>
      <c r="C108" s="840">
        <f>C81</f>
        <v>190</v>
      </c>
      <c r="D108" s="835"/>
      <c r="E108" s="835"/>
      <c r="F108" s="835"/>
      <c r="G108" s="345"/>
      <c r="H108" s="827" t="s">
        <v>417</v>
      </c>
      <c r="I108" s="840">
        <f>I81</f>
        <v>187.15974129450038</v>
      </c>
      <c r="J108" s="835"/>
      <c r="K108" s="835"/>
      <c r="L108" s="835"/>
      <c r="M108" s="345"/>
      <c r="N108" s="827" t="s">
        <v>417</v>
      </c>
      <c r="O108" s="840">
        <f>O81</f>
        <v>184.16022397826313</v>
      </c>
      <c r="P108" s="835"/>
      <c r="Q108" s="835"/>
      <c r="R108" s="835"/>
      <c r="S108" s="345"/>
      <c r="T108" s="827" t="s">
        <v>417</v>
      </c>
      <c r="U108" s="840">
        <f>U81</f>
        <v>181.16070666202586</v>
      </c>
      <c r="V108" s="835"/>
      <c r="W108" s="835"/>
      <c r="X108" s="835"/>
      <c r="Y108" s="345"/>
      <c r="Z108" s="827" t="s">
        <v>417</v>
      </c>
      <c r="AA108" s="840">
        <f>AA81</f>
        <v>178.32044795652624</v>
      </c>
      <c r="AB108" s="835"/>
      <c r="AC108" s="835"/>
      <c r="AD108" s="835"/>
      <c r="AE108" s="345"/>
      <c r="AF108" s="827" t="s">
        <v>417</v>
      </c>
      <c r="AG108" s="840">
        <f>AG81</f>
        <v>175.76658858167269</v>
      </c>
      <c r="AH108" s="835"/>
      <c r="AI108" s="835"/>
      <c r="AJ108" s="835"/>
      <c r="AK108" s="345"/>
      <c r="AL108" s="827" t="s">
        <v>417</v>
      </c>
      <c r="AM108" s="840">
        <f>AM81</f>
        <v>173.57488326595291</v>
      </c>
      <c r="AN108" s="835"/>
      <c r="AO108" s="835"/>
      <c r="AP108" s="835"/>
      <c r="AQ108" s="345"/>
      <c r="AR108" s="827" t="s">
        <v>417</v>
      </c>
      <c r="AS108" s="840">
        <f>AS81</f>
        <v>171.76800563640623</v>
      </c>
      <c r="AT108" s="835"/>
      <c r="AU108" s="835"/>
      <c r="AV108" s="835"/>
      <c r="AW108" s="345"/>
      <c r="AX108" s="827" t="s">
        <v>417</v>
      </c>
      <c r="AY108" s="840">
        <f>AY81</f>
        <v>170.32705729133579</v>
      </c>
      <c r="AZ108" s="835"/>
      <c r="BA108" s="835"/>
      <c r="BB108" s="835"/>
      <c r="BC108" s="345"/>
      <c r="BD108" s="827" t="s">
        <v>417</v>
      </c>
      <c r="BE108" s="840">
        <f>BE81</f>
        <v>169.20807176159468</v>
      </c>
      <c r="BF108" s="835"/>
      <c r="BG108" s="835"/>
      <c r="BH108" s="835"/>
      <c r="BI108" s="345"/>
      <c r="BJ108" s="827" t="s">
        <v>417</v>
      </c>
      <c r="BK108" s="840">
        <f>BK81</f>
        <v>168.35691469513566</v>
      </c>
      <c r="BL108" s="835"/>
      <c r="BM108" s="835"/>
      <c r="BN108" s="835"/>
      <c r="BO108" s="345"/>
      <c r="BP108" s="827" t="s">
        <v>417</v>
      </c>
      <c r="BQ108" s="840">
        <f>BQ81</f>
        <v>167.7196216297101</v>
      </c>
      <c r="BR108" s="835"/>
      <c r="BS108" s="835"/>
      <c r="BT108" s="835"/>
      <c r="BU108" s="345"/>
      <c r="BV108" s="827" t="s">
        <v>417</v>
      </c>
      <c r="BW108" s="840">
        <f>BW81</f>
        <v>167.24807422005728</v>
      </c>
      <c r="BX108" s="835"/>
      <c r="BY108" s="835"/>
      <c r="BZ108" s="835"/>
      <c r="CA108" s="345"/>
      <c r="CB108" s="827" t="s">
        <v>417</v>
      </c>
      <c r="CC108" s="840">
        <f>CC81</f>
        <v>166.90221446312773</v>
      </c>
      <c r="CD108" s="835"/>
      <c r="CE108" s="835"/>
      <c r="CF108" s="835"/>
      <c r="CG108" s="345"/>
      <c r="CH108" s="827" t="s">
        <v>417</v>
      </c>
      <c r="CI108" s="840">
        <f>CI81</f>
        <v>166.65017075411717</v>
      </c>
      <c r="CJ108" s="835"/>
      <c r="CK108" s="835"/>
      <c r="CL108" s="835"/>
      <c r="CM108" s="345"/>
      <c r="CN108" s="827" t="s">
        <v>417</v>
      </c>
      <c r="CO108" s="840">
        <f>CO81</f>
        <v>166.46735640929026</v>
      </c>
      <c r="CP108" s="835"/>
      <c r="CQ108" s="835"/>
      <c r="CR108" s="835"/>
      <c r="CS108" s="345"/>
      <c r="CT108" s="827" t="s">
        <v>417</v>
      </c>
      <c r="CU108" s="840">
        <f>CU81</f>
        <v>166.33520767026255</v>
      </c>
      <c r="CV108" s="835"/>
      <c r="CW108" s="835"/>
      <c r="CX108" s="835"/>
      <c r="CY108" s="345"/>
      <c r="CZ108" s="827" t="s">
        <v>417</v>
      </c>
      <c r="DA108" s="840">
        <f>DA81</f>
        <v>166.23991834657539</v>
      </c>
      <c r="DB108" s="835"/>
      <c r="DC108" s="835"/>
      <c r="DD108" s="835"/>
      <c r="DE108" s="345"/>
      <c r="DF108" s="827" t="s">
        <v>417</v>
      </c>
      <c r="DG108" s="840">
        <f>DG81</f>
        <v>166.17132965097011</v>
      </c>
      <c r="DH108" s="835"/>
      <c r="DI108" s="835"/>
      <c r="DJ108" s="835"/>
      <c r="DK108" s="345"/>
      <c r="DL108" s="827" t="s">
        <v>417</v>
      </c>
      <c r="DM108" s="840">
        <f>DM81</f>
        <v>166.12202313008584</v>
      </c>
      <c r="DN108" s="835"/>
      <c r="DO108" s="835"/>
      <c r="DP108" s="835"/>
      <c r="DQ108" s="345"/>
      <c r="DR108" s="827" t="s">
        <v>417</v>
      </c>
      <c r="DS108" s="840">
        <f>DS81</f>
        <v>166.08661067290126</v>
      </c>
      <c r="DT108" s="835"/>
      <c r="DU108" s="835"/>
      <c r="DV108" s="835"/>
      <c r="DW108" s="345"/>
      <c r="DX108" s="827" t="s">
        <v>417</v>
      </c>
      <c r="DY108" s="840">
        <f>DY81</f>
        <v>166.06119390265457</v>
      </c>
      <c r="DZ108" s="835"/>
      <c r="EA108" s="835"/>
      <c r="EB108" s="835"/>
      <c r="EC108" s="345"/>
      <c r="ED108" s="827" t="s">
        <v>417</v>
      </c>
      <c r="EE108" s="840">
        <f>EE81</f>
        <v>166.04296005315661</v>
      </c>
      <c r="EF108" s="835"/>
      <c r="EG108" s="835"/>
      <c r="EH108" s="835"/>
      <c r="EI108" s="345"/>
      <c r="EJ108" s="827" t="s">
        <v>417</v>
      </c>
      <c r="EK108" s="840">
        <f>EK81</f>
        <v>166.02988364820368</v>
      </c>
      <c r="EL108" s="835"/>
      <c r="EM108" s="835"/>
      <c r="EN108" s="835"/>
      <c r="EO108" s="345"/>
      <c r="EP108" s="827" t="s">
        <v>417</v>
      </c>
      <c r="EQ108" s="840">
        <f>EQ81</f>
        <v>166.02050819633237</v>
      </c>
      <c r="ER108" s="835"/>
      <c r="ES108" s="835"/>
      <c r="ET108" s="835"/>
      <c r="EU108" s="345"/>
      <c r="EV108" s="827" t="s">
        <v>417</v>
      </c>
      <c r="EW108" s="840">
        <f>EW81</f>
        <v>166.01378741217931</v>
      </c>
      <c r="EX108" s="835"/>
      <c r="EY108" s="835"/>
      <c r="EZ108" s="835"/>
      <c r="FA108" s="345"/>
      <c r="FB108" s="827" t="s">
        <v>417</v>
      </c>
      <c r="FC108" s="840">
        <f>FC81</f>
        <v>166.00897022937826</v>
      </c>
      <c r="FD108" s="835"/>
      <c r="FE108" s="835"/>
      <c r="FF108" s="835"/>
      <c r="FG108" s="345"/>
      <c r="FH108" s="827" t="s">
        <v>417</v>
      </c>
      <c r="FI108" s="840">
        <f>FI81</f>
        <v>166.00551778095098</v>
      </c>
      <c r="FJ108" s="835"/>
      <c r="FK108" s="835"/>
      <c r="FL108" s="835"/>
      <c r="FM108" s="345"/>
      <c r="FN108" s="827" t="s">
        <v>417</v>
      </c>
      <c r="FO108" s="840">
        <f>FO81</f>
        <v>166.00304358982697</v>
      </c>
      <c r="FP108" s="835"/>
      <c r="FQ108" s="835"/>
      <c r="FR108" s="835"/>
      <c r="FS108" s="345"/>
      <c r="FT108" s="827" t="s">
        <v>417</v>
      </c>
      <c r="FU108" s="840">
        <f>FU81</f>
        <v>166.00127054709364</v>
      </c>
      <c r="FV108" s="835"/>
      <c r="FW108" s="835"/>
      <c r="FX108" s="835"/>
      <c r="FY108" s="345"/>
    </row>
    <row r="109" spans="1:181" x14ac:dyDescent="0.3">
      <c r="A109" s="19"/>
      <c r="B109" s="827" t="s">
        <v>416</v>
      </c>
      <c r="C109" s="840">
        <f>C82</f>
        <v>190</v>
      </c>
      <c r="D109" s="835"/>
      <c r="E109" s="835"/>
      <c r="F109" s="835"/>
      <c r="G109" s="345"/>
      <c r="H109" s="827" t="s">
        <v>416</v>
      </c>
      <c r="I109" s="840">
        <f>I82</f>
        <v>187.15974129450038</v>
      </c>
      <c r="J109" s="835"/>
      <c r="K109" s="835"/>
      <c r="L109" s="835"/>
      <c r="M109" s="345"/>
      <c r="N109" s="827" t="s">
        <v>416</v>
      </c>
      <c r="O109" s="840">
        <f>O82</f>
        <v>184.16022397826313</v>
      </c>
      <c r="P109" s="835"/>
      <c r="Q109" s="835"/>
      <c r="R109" s="835"/>
      <c r="S109" s="345"/>
      <c r="T109" s="827" t="s">
        <v>416</v>
      </c>
      <c r="U109" s="840">
        <f>U82</f>
        <v>181.16070666202586</v>
      </c>
      <c r="V109" s="835"/>
      <c r="W109" s="835"/>
      <c r="X109" s="835"/>
      <c r="Y109" s="345"/>
      <c r="Z109" s="827" t="s">
        <v>416</v>
      </c>
      <c r="AA109" s="840">
        <f>AA82</f>
        <v>178.32044795652624</v>
      </c>
      <c r="AB109" s="835"/>
      <c r="AC109" s="835"/>
      <c r="AD109" s="835"/>
      <c r="AE109" s="345"/>
      <c r="AF109" s="827" t="s">
        <v>416</v>
      </c>
      <c r="AG109" s="840">
        <f>AG82</f>
        <v>175.76658858167269</v>
      </c>
      <c r="AH109" s="835"/>
      <c r="AI109" s="835"/>
      <c r="AJ109" s="835"/>
      <c r="AK109" s="345"/>
      <c r="AL109" s="827" t="s">
        <v>416</v>
      </c>
      <c r="AM109" s="840">
        <f>AM82</f>
        <v>173.57488326595291</v>
      </c>
      <c r="AN109" s="835"/>
      <c r="AO109" s="835"/>
      <c r="AP109" s="835"/>
      <c r="AQ109" s="345"/>
      <c r="AR109" s="827" t="s">
        <v>416</v>
      </c>
      <c r="AS109" s="840">
        <f>AS82</f>
        <v>171.76800563640623</v>
      </c>
      <c r="AT109" s="835"/>
      <c r="AU109" s="835"/>
      <c r="AV109" s="835"/>
      <c r="AW109" s="345"/>
      <c r="AX109" s="827" t="s">
        <v>416</v>
      </c>
      <c r="AY109" s="840">
        <f>AY82</f>
        <v>170.32705729133579</v>
      </c>
      <c r="AZ109" s="835"/>
      <c r="BA109" s="835"/>
      <c r="BB109" s="835"/>
      <c r="BC109" s="345"/>
      <c r="BD109" s="827" t="s">
        <v>416</v>
      </c>
      <c r="BE109" s="840">
        <f>BE82</f>
        <v>169.20807176159468</v>
      </c>
      <c r="BF109" s="835"/>
      <c r="BG109" s="835"/>
      <c r="BH109" s="835"/>
      <c r="BI109" s="345"/>
      <c r="BJ109" s="827" t="s">
        <v>416</v>
      </c>
      <c r="BK109" s="840">
        <f>BK82</f>
        <v>168.35691469513566</v>
      </c>
      <c r="BL109" s="835"/>
      <c r="BM109" s="835"/>
      <c r="BN109" s="835"/>
      <c r="BO109" s="345"/>
      <c r="BP109" s="827" t="s">
        <v>416</v>
      </c>
      <c r="BQ109" s="840">
        <f>BQ82</f>
        <v>167.7196216297101</v>
      </c>
      <c r="BR109" s="835"/>
      <c r="BS109" s="835"/>
      <c r="BT109" s="835"/>
      <c r="BU109" s="345"/>
      <c r="BV109" s="827" t="s">
        <v>416</v>
      </c>
      <c r="BW109" s="840">
        <f>BW82</f>
        <v>167.24807422005728</v>
      </c>
      <c r="BX109" s="835"/>
      <c r="BY109" s="835"/>
      <c r="BZ109" s="835"/>
      <c r="CA109" s="345"/>
      <c r="CB109" s="827" t="s">
        <v>416</v>
      </c>
      <c r="CC109" s="840">
        <f>CC82</f>
        <v>166.90221446312773</v>
      </c>
      <c r="CD109" s="835"/>
      <c r="CE109" s="835"/>
      <c r="CF109" s="835"/>
      <c r="CG109" s="345"/>
      <c r="CH109" s="827" t="s">
        <v>416</v>
      </c>
      <c r="CI109" s="840">
        <f>CI82</f>
        <v>166.65017075411717</v>
      </c>
      <c r="CJ109" s="835"/>
      <c r="CK109" s="835"/>
      <c r="CL109" s="835"/>
      <c r="CM109" s="345"/>
      <c r="CN109" s="827" t="s">
        <v>416</v>
      </c>
      <c r="CO109" s="840">
        <f>CO82</f>
        <v>166.46735640929026</v>
      </c>
      <c r="CP109" s="835"/>
      <c r="CQ109" s="835"/>
      <c r="CR109" s="835"/>
      <c r="CS109" s="345"/>
      <c r="CT109" s="827" t="s">
        <v>416</v>
      </c>
      <c r="CU109" s="840">
        <f>CU82</f>
        <v>166.33520767026255</v>
      </c>
      <c r="CV109" s="835"/>
      <c r="CW109" s="835"/>
      <c r="CX109" s="835"/>
      <c r="CY109" s="345"/>
      <c r="CZ109" s="827" t="s">
        <v>416</v>
      </c>
      <c r="DA109" s="840">
        <f>DA82</f>
        <v>166.23991834657539</v>
      </c>
      <c r="DB109" s="835"/>
      <c r="DC109" s="835"/>
      <c r="DD109" s="835"/>
      <c r="DE109" s="345"/>
      <c r="DF109" s="827" t="s">
        <v>416</v>
      </c>
      <c r="DG109" s="840">
        <f>DG82</f>
        <v>166.17132965097011</v>
      </c>
      <c r="DH109" s="835"/>
      <c r="DI109" s="835"/>
      <c r="DJ109" s="835"/>
      <c r="DK109" s="345"/>
      <c r="DL109" s="827" t="s">
        <v>416</v>
      </c>
      <c r="DM109" s="840">
        <f>DM82</f>
        <v>166.12202313008584</v>
      </c>
      <c r="DN109" s="835"/>
      <c r="DO109" s="835"/>
      <c r="DP109" s="835"/>
      <c r="DQ109" s="345"/>
      <c r="DR109" s="827" t="s">
        <v>416</v>
      </c>
      <c r="DS109" s="840">
        <f>DS82</f>
        <v>166.08661067290126</v>
      </c>
      <c r="DT109" s="835"/>
      <c r="DU109" s="835"/>
      <c r="DV109" s="835"/>
      <c r="DW109" s="345"/>
      <c r="DX109" s="827" t="s">
        <v>416</v>
      </c>
      <c r="DY109" s="840">
        <f>DY82</f>
        <v>166.06119390265457</v>
      </c>
      <c r="DZ109" s="835"/>
      <c r="EA109" s="835"/>
      <c r="EB109" s="835"/>
      <c r="EC109" s="345"/>
      <c r="ED109" s="827" t="s">
        <v>416</v>
      </c>
      <c r="EE109" s="840">
        <f>EE82</f>
        <v>166.04296005315661</v>
      </c>
      <c r="EF109" s="835"/>
      <c r="EG109" s="835"/>
      <c r="EH109" s="835"/>
      <c r="EI109" s="345"/>
      <c r="EJ109" s="827" t="s">
        <v>416</v>
      </c>
      <c r="EK109" s="840">
        <f>EK82</f>
        <v>166.02988364820368</v>
      </c>
      <c r="EL109" s="835"/>
      <c r="EM109" s="835"/>
      <c r="EN109" s="835"/>
      <c r="EO109" s="345"/>
      <c r="EP109" s="827" t="s">
        <v>416</v>
      </c>
      <c r="EQ109" s="840">
        <f>EQ82</f>
        <v>166.02050819633237</v>
      </c>
      <c r="ER109" s="835"/>
      <c r="ES109" s="835"/>
      <c r="ET109" s="835"/>
      <c r="EU109" s="345"/>
      <c r="EV109" s="827" t="s">
        <v>416</v>
      </c>
      <c r="EW109" s="840">
        <f>EW82</f>
        <v>166.01378741217931</v>
      </c>
      <c r="EX109" s="835"/>
      <c r="EY109" s="835"/>
      <c r="EZ109" s="835"/>
      <c r="FA109" s="345"/>
      <c r="FB109" s="827" t="s">
        <v>416</v>
      </c>
      <c r="FC109" s="840">
        <f>FC82</f>
        <v>166.00897022937826</v>
      </c>
      <c r="FD109" s="835"/>
      <c r="FE109" s="835"/>
      <c r="FF109" s="835"/>
      <c r="FG109" s="345"/>
      <c r="FH109" s="827" t="s">
        <v>416</v>
      </c>
      <c r="FI109" s="840">
        <f>FI82</f>
        <v>166.00551778095098</v>
      </c>
      <c r="FJ109" s="835"/>
      <c r="FK109" s="835"/>
      <c r="FL109" s="835"/>
      <c r="FM109" s="345"/>
      <c r="FN109" s="827" t="s">
        <v>416</v>
      </c>
      <c r="FO109" s="840">
        <f>FO82</f>
        <v>166.00304358982697</v>
      </c>
      <c r="FP109" s="835"/>
      <c r="FQ109" s="835"/>
      <c r="FR109" s="835"/>
      <c r="FS109" s="345"/>
      <c r="FT109" s="827" t="s">
        <v>416</v>
      </c>
      <c r="FU109" s="840">
        <f>FU82</f>
        <v>166.00127054709364</v>
      </c>
      <c r="FV109" s="835"/>
      <c r="FW109" s="835"/>
      <c r="FX109" s="835"/>
      <c r="FY109" s="345"/>
    </row>
    <row r="110" spans="1:181" x14ac:dyDescent="0.3">
      <c r="A110" s="19"/>
      <c r="B110" s="827" t="s">
        <v>415</v>
      </c>
      <c r="C110" s="840">
        <f>C83</f>
        <v>190</v>
      </c>
      <c r="D110" s="835"/>
      <c r="E110" s="835"/>
      <c r="F110" s="835"/>
      <c r="G110" s="345"/>
      <c r="H110" s="827" t="s">
        <v>415</v>
      </c>
      <c r="I110" s="840">
        <f>I83</f>
        <v>187.15974129450038</v>
      </c>
      <c r="J110" s="835"/>
      <c r="K110" s="835"/>
      <c r="L110" s="835"/>
      <c r="M110" s="345"/>
      <c r="N110" s="827" t="s">
        <v>415</v>
      </c>
      <c r="O110" s="840">
        <f>O83</f>
        <v>184.16022397826313</v>
      </c>
      <c r="P110" s="835"/>
      <c r="Q110" s="835"/>
      <c r="R110" s="835"/>
      <c r="S110" s="345"/>
      <c r="T110" s="827" t="s">
        <v>415</v>
      </c>
      <c r="U110" s="840">
        <f>U83</f>
        <v>181.16070666202586</v>
      </c>
      <c r="V110" s="835"/>
      <c r="W110" s="835"/>
      <c r="X110" s="835"/>
      <c r="Y110" s="345"/>
      <c r="Z110" s="827" t="s">
        <v>415</v>
      </c>
      <c r="AA110" s="840">
        <f>AA83</f>
        <v>178.32044795652624</v>
      </c>
      <c r="AB110" s="835"/>
      <c r="AC110" s="835"/>
      <c r="AD110" s="835"/>
      <c r="AE110" s="345"/>
      <c r="AF110" s="827" t="s">
        <v>415</v>
      </c>
      <c r="AG110" s="840">
        <f>AG83</f>
        <v>175.76658858167269</v>
      </c>
      <c r="AH110" s="835"/>
      <c r="AI110" s="835"/>
      <c r="AJ110" s="835"/>
      <c r="AK110" s="345"/>
      <c r="AL110" s="827" t="s">
        <v>415</v>
      </c>
      <c r="AM110" s="840">
        <f>AM83</f>
        <v>173.57488326595291</v>
      </c>
      <c r="AN110" s="835"/>
      <c r="AO110" s="835"/>
      <c r="AP110" s="835"/>
      <c r="AQ110" s="345"/>
      <c r="AR110" s="827" t="s">
        <v>415</v>
      </c>
      <c r="AS110" s="840">
        <f>AS83</f>
        <v>171.76800563640623</v>
      </c>
      <c r="AT110" s="835"/>
      <c r="AU110" s="835"/>
      <c r="AV110" s="835"/>
      <c r="AW110" s="345"/>
      <c r="AX110" s="827" t="s">
        <v>415</v>
      </c>
      <c r="AY110" s="840">
        <f>AY83</f>
        <v>170.32705729133579</v>
      </c>
      <c r="AZ110" s="835"/>
      <c r="BA110" s="835"/>
      <c r="BB110" s="835"/>
      <c r="BC110" s="345"/>
      <c r="BD110" s="827" t="s">
        <v>415</v>
      </c>
      <c r="BE110" s="840">
        <f>BE83</f>
        <v>169.20807176159468</v>
      </c>
      <c r="BF110" s="835"/>
      <c r="BG110" s="835"/>
      <c r="BH110" s="835"/>
      <c r="BI110" s="345"/>
      <c r="BJ110" s="827" t="s">
        <v>415</v>
      </c>
      <c r="BK110" s="840">
        <f>BK83</f>
        <v>168.35691469513566</v>
      </c>
      <c r="BL110" s="835"/>
      <c r="BM110" s="835"/>
      <c r="BN110" s="835"/>
      <c r="BO110" s="345"/>
      <c r="BP110" s="827" t="s">
        <v>415</v>
      </c>
      <c r="BQ110" s="840">
        <f>BQ83</f>
        <v>167.7196216297101</v>
      </c>
      <c r="BR110" s="835"/>
      <c r="BS110" s="835"/>
      <c r="BT110" s="835"/>
      <c r="BU110" s="345"/>
      <c r="BV110" s="827" t="s">
        <v>415</v>
      </c>
      <c r="BW110" s="840">
        <f>BW83</f>
        <v>167.24807422005728</v>
      </c>
      <c r="BX110" s="835"/>
      <c r="BY110" s="835"/>
      <c r="BZ110" s="835"/>
      <c r="CA110" s="345"/>
      <c r="CB110" s="827" t="s">
        <v>415</v>
      </c>
      <c r="CC110" s="840">
        <f>CC83</f>
        <v>166.90221446312773</v>
      </c>
      <c r="CD110" s="835"/>
      <c r="CE110" s="835"/>
      <c r="CF110" s="835"/>
      <c r="CG110" s="345"/>
      <c r="CH110" s="827" t="s">
        <v>415</v>
      </c>
      <c r="CI110" s="840">
        <f>CI83</f>
        <v>166.65017075411717</v>
      </c>
      <c r="CJ110" s="835"/>
      <c r="CK110" s="835"/>
      <c r="CL110" s="835"/>
      <c r="CM110" s="345"/>
      <c r="CN110" s="827" t="s">
        <v>415</v>
      </c>
      <c r="CO110" s="840">
        <f>CO83</f>
        <v>166.46735640929026</v>
      </c>
      <c r="CP110" s="835"/>
      <c r="CQ110" s="835"/>
      <c r="CR110" s="835"/>
      <c r="CS110" s="345"/>
      <c r="CT110" s="827" t="s">
        <v>415</v>
      </c>
      <c r="CU110" s="840">
        <f>CU83</f>
        <v>166.33520767026255</v>
      </c>
      <c r="CV110" s="835"/>
      <c r="CW110" s="835"/>
      <c r="CX110" s="835"/>
      <c r="CY110" s="345"/>
      <c r="CZ110" s="827" t="s">
        <v>415</v>
      </c>
      <c r="DA110" s="840">
        <f>DA83</f>
        <v>166.23991834657539</v>
      </c>
      <c r="DB110" s="835"/>
      <c r="DC110" s="835"/>
      <c r="DD110" s="835"/>
      <c r="DE110" s="345"/>
      <c r="DF110" s="827" t="s">
        <v>415</v>
      </c>
      <c r="DG110" s="840">
        <f>DG83</f>
        <v>166.17132965097011</v>
      </c>
      <c r="DH110" s="835"/>
      <c r="DI110" s="835"/>
      <c r="DJ110" s="835"/>
      <c r="DK110" s="345"/>
      <c r="DL110" s="827" t="s">
        <v>415</v>
      </c>
      <c r="DM110" s="840">
        <f>DM83</f>
        <v>166.12202313008584</v>
      </c>
      <c r="DN110" s="835"/>
      <c r="DO110" s="835"/>
      <c r="DP110" s="835"/>
      <c r="DQ110" s="345"/>
      <c r="DR110" s="827" t="s">
        <v>415</v>
      </c>
      <c r="DS110" s="840">
        <f>DS83</f>
        <v>166.08661067290126</v>
      </c>
      <c r="DT110" s="835"/>
      <c r="DU110" s="835"/>
      <c r="DV110" s="835"/>
      <c r="DW110" s="345"/>
      <c r="DX110" s="827" t="s">
        <v>415</v>
      </c>
      <c r="DY110" s="840">
        <f>DY83</f>
        <v>166.06119390265457</v>
      </c>
      <c r="DZ110" s="835"/>
      <c r="EA110" s="835"/>
      <c r="EB110" s="835"/>
      <c r="EC110" s="345"/>
      <c r="ED110" s="827" t="s">
        <v>415</v>
      </c>
      <c r="EE110" s="840">
        <f>EE83</f>
        <v>166.04296005315661</v>
      </c>
      <c r="EF110" s="835"/>
      <c r="EG110" s="835"/>
      <c r="EH110" s="835"/>
      <c r="EI110" s="345"/>
      <c r="EJ110" s="827" t="s">
        <v>415</v>
      </c>
      <c r="EK110" s="840">
        <f>EK83</f>
        <v>166.02988364820368</v>
      </c>
      <c r="EL110" s="835"/>
      <c r="EM110" s="835"/>
      <c r="EN110" s="835"/>
      <c r="EO110" s="345"/>
      <c r="EP110" s="827" t="s">
        <v>415</v>
      </c>
      <c r="EQ110" s="840">
        <f>EQ83</f>
        <v>166.02050819633237</v>
      </c>
      <c r="ER110" s="835"/>
      <c r="ES110" s="835"/>
      <c r="ET110" s="835"/>
      <c r="EU110" s="345"/>
      <c r="EV110" s="827" t="s">
        <v>415</v>
      </c>
      <c r="EW110" s="840">
        <f>EW83</f>
        <v>166.01378741217931</v>
      </c>
      <c r="EX110" s="835"/>
      <c r="EY110" s="835"/>
      <c r="EZ110" s="835"/>
      <c r="FA110" s="345"/>
      <c r="FB110" s="827" t="s">
        <v>415</v>
      </c>
      <c r="FC110" s="840">
        <f>FC83</f>
        <v>166.00897022937826</v>
      </c>
      <c r="FD110" s="835"/>
      <c r="FE110" s="835"/>
      <c r="FF110" s="835"/>
      <c r="FG110" s="345"/>
      <c r="FH110" s="827" t="s">
        <v>415</v>
      </c>
      <c r="FI110" s="840">
        <f>FI83</f>
        <v>166.00551778095098</v>
      </c>
      <c r="FJ110" s="835"/>
      <c r="FK110" s="835"/>
      <c r="FL110" s="835"/>
      <c r="FM110" s="345"/>
      <c r="FN110" s="827" t="s">
        <v>415</v>
      </c>
      <c r="FO110" s="840">
        <f>FO83</f>
        <v>166.00304358982697</v>
      </c>
      <c r="FP110" s="835"/>
      <c r="FQ110" s="835"/>
      <c r="FR110" s="835"/>
      <c r="FS110" s="345"/>
      <c r="FT110" s="827" t="s">
        <v>415</v>
      </c>
      <c r="FU110" s="840">
        <f>FU83</f>
        <v>166.00127054709364</v>
      </c>
      <c r="FV110" s="835"/>
      <c r="FW110" s="835"/>
      <c r="FX110" s="835"/>
      <c r="FY110" s="345"/>
    </row>
    <row r="111" spans="1:181" x14ac:dyDescent="0.3">
      <c r="A111" s="19"/>
      <c r="B111" s="835"/>
      <c r="C111" s="840"/>
      <c r="D111" s="840" t="s">
        <v>472</v>
      </c>
      <c r="E111" s="835"/>
      <c r="F111" s="835"/>
      <c r="G111" s="345"/>
      <c r="H111" s="835"/>
      <c r="I111" s="840"/>
      <c r="J111" s="840" t="s">
        <v>472</v>
      </c>
      <c r="K111" s="835"/>
      <c r="L111" s="835"/>
      <c r="M111" s="345"/>
      <c r="N111" s="835"/>
      <c r="O111" s="840"/>
      <c r="P111" s="840" t="s">
        <v>472</v>
      </c>
      <c r="Q111" s="835"/>
      <c r="R111" s="835"/>
      <c r="S111" s="345"/>
      <c r="T111" s="835"/>
      <c r="U111" s="840"/>
      <c r="V111" s="840" t="s">
        <v>472</v>
      </c>
      <c r="W111" s="835"/>
      <c r="X111" s="835"/>
      <c r="Y111" s="345"/>
      <c r="Z111" s="835"/>
      <c r="AA111" s="840"/>
      <c r="AB111" s="840" t="s">
        <v>472</v>
      </c>
      <c r="AC111" s="835"/>
      <c r="AD111" s="835"/>
      <c r="AE111" s="345"/>
      <c r="AF111" s="835"/>
      <c r="AG111" s="840"/>
      <c r="AH111" s="840" t="s">
        <v>472</v>
      </c>
      <c r="AI111" s="835"/>
      <c r="AJ111" s="835"/>
      <c r="AK111" s="345"/>
      <c r="AL111" s="835"/>
      <c r="AM111" s="840"/>
      <c r="AN111" s="840" t="s">
        <v>472</v>
      </c>
      <c r="AO111" s="835"/>
      <c r="AP111" s="835"/>
      <c r="AQ111" s="345"/>
      <c r="AR111" s="835"/>
      <c r="AS111" s="840"/>
      <c r="AT111" s="840" t="s">
        <v>472</v>
      </c>
      <c r="AU111" s="835"/>
      <c r="AV111" s="835"/>
      <c r="AW111" s="345"/>
      <c r="AX111" s="835"/>
      <c r="AY111" s="840"/>
      <c r="AZ111" s="840" t="s">
        <v>472</v>
      </c>
      <c r="BA111" s="835"/>
      <c r="BB111" s="835"/>
      <c r="BC111" s="345"/>
      <c r="BD111" s="835"/>
      <c r="BE111" s="840"/>
      <c r="BF111" s="840" t="s">
        <v>472</v>
      </c>
      <c r="BG111" s="835"/>
      <c r="BH111" s="835"/>
      <c r="BI111" s="345"/>
      <c r="BJ111" s="835"/>
      <c r="BK111" s="840"/>
      <c r="BL111" s="840" t="s">
        <v>472</v>
      </c>
      <c r="BM111" s="835"/>
      <c r="BN111" s="835"/>
      <c r="BO111" s="345"/>
      <c r="BP111" s="835"/>
      <c r="BQ111" s="840"/>
      <c r="BR111" s="840" t="s">
        <v>472</v>
      </c>
      <c r="BS111" s="835"/>
      <c r="BT111" s="835"/>
      <c r="BU111" s="345"/>
      <c r="BV111" s="835"/>
      <c r="BW111" s="840"/>
      <c r="BX111" s="840" t="s">
        <v>472</v>
      </c>
      <c r="BY111" s="835"/>
      <c r="BZ111" s="835"/>
      <c r="CA111" s="345"/>
      <c r="CB111" s="835"/>
      <c r="CC111" s="840"/>
      <c r="CD111" s="840" t="s">
        <v>472</v>
      </c>
      <c r="CE111" s="835"/>
      <c r="CF111" s="835"/>
      <c r="CG111" s="345"/>
      <c r="CH111" s="835"/>
      <c r="CI111" s="840"/>
      <c r="CJ111" s="840" t="s">
        <v>472</v>
      </c>
      <c r="CK111" s="835"/>
      <c r="CL111" s="835"/>
      <c r="CM111" s="345"/>
      <c r="CN111" s="835"/>
      <c r="CO111" s="840"/>
      <c r="CP111" s="840" t="s">
        <v>472</v>
      </c>
      <c r="CQ111" s="835"/>
      <c r="CR111" s="835"/>
      <c r="CS111" s="345"/>
      <c r="CT111" s="835"/>
      <c r="CU111" s="840"/>
      <c r="CV111" s="840" t="s">
        <v>472</v>
      </c>
      <c r="CW111" s="835"/>
      <c r="CX111" s="835"/>
      <c r="CY111" s="345"/>
      <c r="CZ111" s="835"/>
      <c r="DA111" s="840"/>
      <c r="DB111" s="840" t="s">
        <v>472</v>
      </c>
      <c r="DC111" s="835"/>
      <c r="DD111" s="835"/>
      <c r="DE111" s="345"/>
      <c r="DF111" s="835"/>
      <c r="DG111" s="840"/>
      <c r="DH111" s="840" t="s">
        <v>472</v>
      </c>
      <c r="DI111" s="835"/>
      <c r="DJ111" s="835"/>
      <c r="DK111" s="345"/>
      <c r="DL111" s="835"/>
      <c r="DM111" s="840"/>
      <c r="DN111" s="840" t="s">
        <v>472</v>
      </c>
      <c r="DO111" s="835"/>
      <c r="DP111" s="835"/>
      <c r="DQ111" s="345"/>
      <c r="DR111" s="835"/>
      <c r="DS111" s="840"/>
      <c r="DT111" s="840" t="s">
        <v>472</v>
      </c>
      <c r="DU111" s="835"/>
      <c r="DV111" s="835"/>
      <c r="DW111" s="345"/>
      <c r="DX111" s="835"/>
      <c r="DY111" s="840"/>
      <c r="DZ111" s="840" t="s">
        <v>472</v>
      </c>
      <c r="EA111" s="835"/>
      <c r="EB111" s="835"/>
      <c r="EC111" s="345"/>
      <c r="ED111" s="835"/>
      <c r="EE111" s="840"/>
      <c r="EF111" s="840" t="s">
        <v>472</v>
      </c>
      <c r="EG111" s="835"/>
      <c r="EH111" s="835"/>
      <c r="EI111" s="345"/>
      <c r="EJ111" s="835"/>
      <c r="EK111" s="840"/>
      <c r="EL111" s="840" t="s">
        <v>472</v>
      </c>
      <c r="EM111" s="835"/>
      <c r="EN111" s="835"/>
      <c r="EO111" s="345"/>
      <c r="EP111" s="835"/>
      <c r="EQ111" s="840"/>
      <c r="ER111" s="840" t="s">
        <v>472</v>
      </c>
      <c r="ES111" s="835"/>
      <c r="ET111" s="835"/>
      <c r="EU111" s="345"/>
      <c r="EV111" s="835"/>
      <c r="EW111" s="840"/>
      <c r="EX111" s="840" t="s">
        <v>472</v>
      </c>
      <c r="EY111" s="835"/>
      <c r="EZ111" s="835"/>
      <c r="FA111" s="345"/>
      <c r="FB111" s="835"/>
      <c r="FC111" s="840"/>
      <c r="FD111" s="840" t="s">
        <v>472</v>
      </c>
      <c r="FE111" s="835"/>
      <c r="FF111" s="835"/>
      <c r="FG111" s="345"/>
      <c r="FH111" s="835"/>
      <c r="FI111" s="840"/>
      <c r="FJ111" s="840" t="s">
        <v>472</v>
      </c>
      <c r="FK111" s="835"/>
      <c r="FL111" s="835"/>
      <c r="FM111" s="345"/>
      <c r="FN111" s="835"/>
      <c r="FO111" s="840"/>
      <c r="FP111" s="840" t="s">
        <v>472</v>
      </c>
      <c r="FQ111" s="835"/>
      <c r="FR111" s="835"/>
      <c r="FS111" s="345"/>
      <c r="FT111" s="835"/>
      <c r="FU111" s="840"/>
      <c r="FV111" s="840" t="s">
        <v>472</v>
      </c>
      <c r="FW111" s="835"/>
      <c r="FX111" s="835"/>
      <c r="FY111" s="345"/>
    </row>
    <row r="112" spans="1:181" x14ac:dyDescent="0.3">
      <c r="A112" s="19"/>
      <c r="B112" s="835" t="s">
        <v>471</v>
      </c>
      <c r="C112" s="840">
        <f>D$67*E60</f>
        <v>0</v>
      </c>
      <c r="D112" s="840">
        <f>IF(C112&gt;C108,C108,C112)</f>
        <v>0</v>
      </c>
      <c r="E112" s="835"/>
      <c r="F112" s="835" t="s">
        <v>470</v>
      </c>
      <c r="G112" s="345"/>
      <c r="H112" s="835" t="s">
        <v>471</v>
      </c>
      <c r="I112" s="840">
        <f>$D$67*K60</f>
        <v>18.461681585747616</v>
      </c>
      <c r="J112" s="840">
        <f>IF(I112&gt;I108,I108,I112)</f>
        <v>18.461681585747616</v>
      </c>
      <c r="K112" s="835"/>
      <c r="L112" s="835" t="s">
        <v>470</v>
      </c>
      <c r="M112" s="345"/>
      <c r="N112" s="835" t="s">
        <v>471</v>
      </c>
      <c r="O112" s="840">
        <f>$D$67*Q60</f>
        <v>37.958544141289721</v>
      </c>
      <c r="P112" s="840">
        <f>IF(O112&gt;O108,O108,O112)</f>
        <v>37.958544141289721</v>
      </c>
      <c r="Q112" s="835"/>
      <c r="R112" s="835" t="s">
        <v>470</v>
      </c>
      <c r="S112" s="345"/>
      <c r="T112" s="835" t="s">
        <v>471</v>
      </c>
      <c r="U112" s="840">
        <f>$D$67*W60</f>
        <v>57.455406696831837</v>
      </c>
      <c r="V112" s="840">
        <f>IF(U112&gt;U108,U108,U112)</f>
        <v>57.455406696831837</v>
      </c>
      <c r="W112" s="835"/>
      <c r="X112" s="835" t="s">
        <v>470</v>
      </c>
      <c r="Y112" s="345"/>
      <c r="Z112" s="835" t="s">
        <v>471</v>
      </c>
      <c r="AA112" s="840">
        <f>$D$67*AC60</f>
        <v>75.917088282579428</v>
      </c>
      <c r="AB112" s="840">
        <f>IF(AA112&gt;AA108,AA108,AA112)</f>
        <v>75.917088282579428</v>
      </c>
      <c r="AC112" s="835"/>
      <c r="AD112" s="835" t="s">
        <v>470</v>
      </c>
      <c r="AE112" s="345"/>
      <c r="AF112" s="835" t="s">
        <v>471</v>
      </c>
      <c r="AG112" s="840">
        <f>$D$67*AI60</f>
        <v>92.517174219127554</v>
      </c>
      <c r="AH112" s="840">
        <f>IF(AG112&gt;AG108,AG108,AG112)</f>
        <v>92.517174219127554</v>
      </c>
      <c r="AI112" s="835"/>
      <c r="AJ112" s="835" t="s">
        <v>470</v>
      </c>
      <c r="AK112" s="345"/>
      <c r="AL112" s="835" t="s">
        <v>471</v>
      </c>
      <c r="AM112" s="840">
        <f>$D$67*AO60</f>
        <v>106.76325877130616</v>
      </c>
      <c r="AN112" s="840">
        <f>IF(AM112&gt;AM108,AM108,AM112)</f>
        <v>106.76325877130616</v>
      </c>
      <c r="AO112" s="835"/>
      <c r="AP112" s="835" t="s">
        <v>470</v>
      </c>
      <c r="AQ112" s="345"/>
      <c r="AR112" s="835" t="s">
        <v>471</v>
      </c>
      <c r="AS112" s="840">
        <f>$D$67*AU60</f>
        <v>118.50796336335954</v>
      </c>
      <c r="AT112" s="840">
        <f>IF(AS112&gt;AS108,AS108,AS112)</f>
        <v>118.50796336335954</v>
      </c>
      <c r="AU112" s="835"/>
      <c r="AV112" s="835" t="s">
        <v>470</v>
      </c>
      <c r="AW112" s="345"/>
      <c r="AX112" s="835" t="s">
        <v>471</v>
      </c>
      <c r="AY112" s="840">
        <f>$D$67*BA60</f>
        <v>127.87412760631733</v>
      </c>
      <c r="AZ112" s="840">
        <f>IF(AY112&gt;AY108,AY108,AY112)</f>
        <v>127.87412760631733</v>
      </c>
      <c r="BA112" s="835"/>
      <c r="BB112" s="835" t="s">
        <v>470</v>
      </c>
      <c r="BC112" s="345"/>
      <c r="BD112" s="835" t="s">
        <v>471</v>
      </c>
      <c r="BE112" s="840">
        <f>$D$67*BG60</f>
        <v>135.14753354963452</v>
      </c>
      <c r="BF112" s="840">
        <f>IF(BE112&gt;BE108,BE108,BE112)</f>
        <v>135.14753354963452</v>
      </c>
      <c r="BG112" s="835"/>
      <c r="BH112" s="835" t="s">
        <v>470</v>
      </c>
      <c r="BI112" s="345"/>
      <c r="BJ112" s="835" t="s">
        <v>471</v>
      </c>
      <c r="BK112" s="840">
        <f>$D$67*BM60</f>
        <v>140.68005448161821</v>
      </c>
      <c r="BL112" s="840">
        <f>IF(BK112&gt;BK108,BK108,BK112)</f>
        <v>140.68005448161821</v>
      </c>
      <c r="BM112" s="835"/>
      <c r="BN112" s="835" t="s">
        <v>470</v>
      </c>
      <c r="BO112" s="345"/>
      <c r="BP112" s="835" t="s">
        <v>471</v>
      </c>
      <c r="BQ112" s="840">
        <f>$D$67*BS60</f>
        <v>144.82245940688441</v>
      </c>
      <c r="BR112" s="840">
        <f>IF(BQ112&gt;BQ108,BQ108,BQ112)</f>
        <v>144.82245940688441</v>
      </c>
      <c r="BS112" s="835"/>
      <c r="BT112" s="835" t="s">
        <v>470</v>
      </c>
      <c r="BU112" s="345"/>
      <c r="BV112" s="835" t="s">
        <v>471</v>
      </c>
      <c r="BW112" s="840">
        <f>$D$67*BY60</f>
        <v>147.8875175696277</v>
      </c>
      <c r="BX112" s="840">
        <f>IF(BW112&gt;BW108,BW108,BW112)</f>
        <v>147.8875175696277</v>
      </c>
      <c r="BY112" s="835"/>
      <c r="BZ112" s="835" t="s">
        <v>470</v>
      </c>
      <c r="CA112" s="345"/>
      <c r="CB112" s="835" t="s">
        <v>471</v>
      </c>
      <c r="CC112" s="840">
        <f>$D$67*CE60</f>
        <v>150.13560598966964</v>
      </c>
      <c r="CD112" s="840">
        <f>IF(CC112&gt;CC108,CC108,CC112)</f>
        <v>150.13560598966964</v>
      </c>
      <c r="CE112" s="835"/>
      <c r="CF112" s="835" t="s">
        <v>470</v>
      </c>
      <c r="CG112" s="345"/>
      <c r="CH112" s="835" t="s">
        <v>471</v>
      </c>
      <c r="CI112" s="840">
        <f>$D$67*CK60</f>
        <v>151.77389009823838</v>
      </c>
      <c r="CJ112" s="840">
        <f>IF(CI112&gt;CI108,CI108,CI112)</f>
        <v>151.77389009823838</v>
      </c>
      <c r="CK112" s="835"/>
      <c r="CL112" s="835" t="s">
        <v>470</v>
      </c>
      <c r="CM112" s="345"/>
      <c r="CN112" s="835" t="s">
        <v>471</v>
      </c>
      <c r="CO112" s="840">
        <f>$D$67*CQ60</f>
        <v>152.96218333961335</v>
      </c>
      <c r="CP112" s="840">
        <f>IF(CO112&gt;CO108,CO108,CO112)</f>
        <v>152.96218333961335</v>
      </c>
      <c r="CQ112" s="835"/>
      <c r="CR112" s="835" t="s">
        <v>470</v>
      </c>
      <c r="CS112" s="345"/>
      <c r="CT112" s="835" t="s">
        <v>471</v>
      </c>
      <c r="CU112" s="840">
        <f>$D$67*CW60</f>
        <v>153.82115014329338</v>
      </c>
      <c r="CV112" s="840">
        <f>IF(CU112&gt;CU108,CU108,CU112)</f>
        <v>153.82115014329338</v>
      </c>
      <c r="CW112" s="835"/>
      <c r="CX112" s="835" t="s">
        <v>470</v>
      </c>
      <c r="CY112" s="345"/>
      <c r="CZ112" s="835" t="s">
        <v>471</v>
      </c>
      <c r="DA112" s="840">
        <f>$D$67*DC60</f>
        <v>154.44053074725991</v>
      </c>
      <c r="DB112" s="840">
        <f>IF(DA112&gt;DA108,DA108,DA112)</f>
        <v>154.44053074725991</v>
      </c>
      <c r="DC112" s="835"/>
      <c r="DD112" s="835" t="s">
        <v>470</v>
      </c>
      <c r="DE112" s="345"/>
      <c r="DF112" s="835" t="s">
        <v>471</v>
      </c>
      <c r="DG112" s="840">
        <f>$D$67*DI60</f>
        <v>154.88635726869438</v>
      </c>
      <c r="DH112" s="840">
        <f>IF(DG112&gt;DG108,DG108,DG112)</f>
        <v>154.88635726869438</v>
      </c>
      <c r="DI112" s="835"/>
      <c r="DJ112" s="835" t="s">
        <v>470</v>
      </c>
      <c r="DK112" s="345"/>
      <c r="DL112" s="835" t="s">
        <v>471</v>
      </c>
      <c r="DM112" s="840">
        <f>$D$67*DO60</f>
        <v>155.2068496544421</v>
      </c>
      <c r="DN112" s="840">
        <f>IF(DM112&gt;DM108,DM108,DM112)</f>
        <v>155.2068496544421</v>
      </c>
      <c r="DO112" s="835"/>
      <c r="DP112" s="835" t="s">
        <v>470</v>
      </c>
      <c r="DQ112" s="345"/>
      <c r="DR112" s="835" t="s">
        <v>471</v>
      </c>
      <c r="DS112" s="840">
        <f>$D$67*DU60</f>
        <v>155.43703062614188</v>
      </c>
      <c r="DT112" s="840">
        <f>IF(DS112&gt;DS108,DS108,DS112)</f>
        <v>155.43703062614188</v>
      </c>
      <c r="DU112" s="835"/>
      <c r="DV112" s="835" t="s">
        <v>470</v>
      </c>
      <c r="DW112" s="345"/>
      <c r="DX112" s="835" t="s">
        <v>471</v>
      </c>
      <c r="DY112" s="840">
        <f>$D$67*EA60</f>
        <v>155.60223963274532</v>
      </c>
      <c r="DZ112" s="840">
        <f>IF(DY112&gt;DY108,DY108,DY112)</f>
        <v>155.60223963274532</v>
      </c>
      <c r="EA112" s="835"/>
      <c r="EB112" s="835" t="s">
        <v>470</v>
      </c>
      <c r="EC112" s="345"/>
      <c r="ED112" s="835" t="s">
        <v>471</v>
      </c>
      <c r="EE112" s="840">
        <f>$D$67*EG60</f>
        <v>155.72075965448209</v>
      </c>
      <c r="EF112" s="840">
        <f>IF(EE112&gt;EE108,EE108,EE112)</f>
        <v>155.72075965448209</v>
      </c>
      <c r="EG112" s="835"/>
      <c r="EH112" s="835" t="s">
        <v>470</v>
      </c>
      <c r="EI112" s="345"/>
      <c r="EJ112" s="835" t="s">
        <v>471</v>
      </c>
      <c r="EK112" s="840">
        <f>$D$67*EM60</f>
        <v>155.80575628667611</v>
      </c>
      <c r="EL112" s="840">
        <f>IF(EK112&gt;EK108,EK108,EK112)</f>
        <v>155.80575628667611</v>
      </c>
      <c r="EM112" s="835"/>
      <c r="EN112" s="835" t="s">
        <v>470</v>
      </c>
      <c r="EO112" s="345"/>
      <c r="EP112" s="835" t="s">
        <v>471</v>
      </c>
      <c r="EQ112" s="840">
        <f>$D$67*ES60</f>
        <v>155.86669672383965</v>
      </c>
      <c r="ER112" s="840">
        <f>IF(EQ112&gt;EQ108,EQ108,EQ112)</f>
        <v>155.86669672383965</v>
      </c>
      <c r="ES112" s="835"/>
      <c r="ET112" s="835" t="s">
        <v>470</v>
      </c>
      <c r="EU112" s="345"/>
      <c r="EV112" s="835" t="s">
        <v>471</v>
      </c>
      <c r="EW112" s="840">
        <f>$D$67*EY60</f>
        <v>155.91038182083446</v>
      </c>
      <c r="EX112" s="840">
        <f>IF(EW112&gt;EW108,EW108,EW112)</f>
        <v>155.91038182083446</v>
      </c>
      <c r="EY112" s="835"/>
      <c r="EZ112" s="835" t="s">
        <v>470</v>
      </c>
      <c r="FA112" s="345"/>
      <c r="FB112" s="835" t="s">
        <v>471</v>
      </c>
      <c r="FC112" s="840">
        <f>$D$67*FE60</f>
        <v>155.94169350904127</v>
      </c>
      <c r="FD112" s="840">
        <f>IF(FC112&gt;FC108,FC108,FC112)</f>
        <v>155.94169350904127</v>
      </c>
      <c r="FE112" s="835"/>
      <c r="FF112" s="835" t="s">
        <v>470</v>
      </c>
      <c r="FG112" s="345"/>
      <c r="FH112" s="835" t="s">
        <v>471</v>
      </c>
      <c r="FI112" s="840">
        <f>$D$67*FK60</f>
        <v>155.96413442381868</v>
      </c>
      <c r="FJ112" s="840">
        <f>IF(FI112&gt;FI108,FI108,FI112)</f>
        <v>155.96413442381868</v>
      </c>
      <c r="FK112" s="835"/>
      <c r="FL112" s="835" t="s">
        <v>470</v>
      </c>
      <c r="FM112" s="345"/>
      <c r="FN112" s="835" t="s">
        <v>471</v>
      </c>
      <c r="FO112" s="840">
        <f>$D$67*FQ60</f>
        <v>155.98021666612462</v>
      </c>
      <c r="FP112" s="840">
        <f>IF(FO112&gt;FO108,FO108,FO112)</f>
        <v>155.98021666612462</v>
      </c>
      <c r="FQ112" s="835"/>
      <c r="FR112" s="835" t="s">
        <v>470</v>
      </c>
      <c r="FS112" s="345"/>
      <c r="FT112" s="835" t="s">
        <v>471</v>
      </c>
      <c r="FU112" s="840">
        <f>$D$67*FW60</f>
        <v>155.99174144389136</v>
      </c>
      <c r="FV112" s="840">
        <f>IF(FU112&gt;FU108,FU108,FU112)</f>
        <v>155.99174144389136</v>
      </c>
      <c r="FW112" s="835"/>
      <c r="FX112" s="835" t="s">
        <v>470</v>
      </c>
      <c r="FY112" s="345"/>
    </row>
    <row r="113" spans="1:181" x14ac:dyDescent="0.3">
      <c r="A113" s="19"/>
      <c r="B113" s="835" t="s">
        <v>469</v>
      </c>
      <c r="C113" s="840">
        <f>D$67*E63</f>
        <v>0</v>
      </c>
      <c r="D113" s="840">
        <f>IF(C113&gt;C109,C109,C113)</f>
        <v>0</v>
      </c>
      <c r="E113" s="835"/>
      <c r="F113" s="835">
        <f>C107*C108</f>
        <v>36100</v>
      </c>
      <c r="G113" s="345"/>
      <c r="H113" s="835" t="s">
        <v>469</v>
      </c>
      <c r="I113" s="840">
        <f>$D$67*K63</f>
        <v>18.461681585747616</v>
      </c>
      <c r="J113" s="840">
        <f>IF(I113&gt;I109,I109,I113)</f>
        <v>18.461681585747616</v>
      </c>
      <c r="K113" s="835"/>
      <c r="L113" s="835">
        <f>I107*I108</f>
        <v>35028.768761424311</v>
      </c>
      <c r="M113" s="345"/>
      <c r="N113" s="835" t="s">
        <v>469</v>
      </c>
      <c r="O113" s="840">
        <f>$D$67*Q63</f>
        <v>37.958544141289721</v>
      </c>
      <c r="P113" s="840">
        <f>IF(O113&gt;O109,O109,O113)</f>
        <v>37.958544141289721</v>
      </c>
      <c r="Q113" s="835"/>
      <c r="R113" s="835">
        <f>O107*O108</f>
        <v>33914.988095724046</v>
      </c>
      <c r="S113" s="345"/>
      <c r="T113" s="835" t="s">
        <v>469</v>
      </c>
      <c r="U113" s="840">
        <f>$D$67*W63</f>
        <v>57.455406696831837</v>
      </c>
      <c r="V113" s="840">
        <f>IF(U113&gt;U109,U109,U113)</f>
        <v>57.455406696831837</v>
      </c>
      <c r="W113" s="835"/>
      <c r="X113" s="835">
        <f>U107*U108</f>
        <v>32819.201638284583</v>
      </c>
      <c r="Y113" s="345"/>
      <c r="Z113" s="835" t="s">
        <v>469</v>
      </c>
      <c r="AA113" s="840">
        <f>$D$67*AC63</f>
        <v>75.917088282579428</v>
      </c>
      <c r="AB113" s="840">
        <f>IF(AA113&gt;AA109,AA109,AA113)</f>
        <v>75.917088282579428</v>
      </c>
      <c r="AC113" s="835"/>
      <c r="AD113" s="835">
        <f>AA107*AA108</f>
        <v>31798.182159416181</v>
      </c>
      <c r="AE113" s="345"/>
      <c r="AF113" s="835" t="s">
        <v>469</v>
      </c>
      <c r="AG113" s="840">
        <f>$D$67*AI63</f>
        <v>92.517174219127554</v>
      </c>
      <c r="AH113" s="840">
        <f>IF(AG113&gt;AG109,AG109,AG113)</f>
        <v>92.517174219127554</v>
      </c>
      <c r="AI113" s="835"/>
      <c r="AJ113" s="835">
        <f>AG107*AG108</f>
        <v>30893.893661638995</v>
      </c>
      <c r="AK113" s="345"/>
      <c r="AL113" s="835" t="s">
        <v>469</v>
      </c>
      <c r="AM113" s="840">
        <f>$D$67*AO63</f>
        <v>106.76325877130616</v>
      </c>
      <c r="AN113" s="840">
        <f>IF(AM113&gt;AM109,AM109,AM113)</f>
        <v>106.76325877130616</v>
      </c>
      <c r="AO113" s="835"/>
      <c r="AP113" s="835">
        <f>AM107*AM108</f>
        <v>30128.240100789179</v>
      </c>
      <c r="AQ113" s="345"/>
      <c r="AR113" s="835" t="s">
        <v>469</v>
      </c>
      <c r="AS113" s="840">
        <f>$D$67*AU63</f>
        <v>118.50796336335954</v>
      </c>
      <c r="AT113" s="840">
        <f>IF(AS113&gt;AS109,AS109,AS113)</f>
        <v>118.50796336335954</v>
      </c>
      <c r="AU113" s="835"/>
      <c r="AV113" s="835">
        <f>AS107*AS108</f>
        <v>29504.247760308481</v>
      </c>
      <c r="AW113" s="345"/>
      <c r="AX113" s="835" t="s">
        <v>469</v>
      </c>
      <c r="AY113" s="840">
        <f>$D$67*BA63</f>
        <v>127.87412760631733</v>
      </c>
      <c r="AZ113" s="840">
        <f>IF(AY113&gt;AY109,AY109,AY113)</f>
        <v>127.87412760631733</v>
      </c>
      <c r="BA113" s="835"/>
      <c r="BB113" s="835">
        <f>AY107*AY108</f>
        <v>29011.306445525985</v>
      </c>
      <c r="BC113" s="345"/>
      <c r="BD113" s="835" t="s">
        <v>469</v>
      </c>
      <c r="BE113" s="840">
        <f>$D$67*BG63</f>
        <v>135.14753354963452</v>
      </c>
      <c r="BF113" s="840">
        <f>IF(BE113&gt;BE109,BE109,BE113)</f>
        <v>135.14753354963452</v>
      </c>
      <c r="BG113" s="835"/>
      <c r="BH113" s="835">
        <f>BE107*BE108</f>
        <v>28631.371549276977</v>
      </c>
      <c r="BI113" s="345"/>
      <c r="BJ113" s="835" t="s">
        <v>469</v>
      </c>
      <c r="BK113" s="840">
        <f>$D$67*BM63</f>
        <v>140.68005448161821</v>
      </c>
      <c r="BL113" s="840">
        <f>IF(BK113&gt;BK109,BK109,BK113)</f>
        <v>140.68005448161821</v>
      </c>
      <c r="BM113" s="835"/>
      <c r="BN113" s="835">
        <f>BK107*BK108</f>
        <v>28344.050725665184</v>
      </c>
      <c r="BO113" s="345"/>
      <c r="BP113" s="835" t="s">
        <v>469</v>
      </c>
      <c r="BQ113" s="840">
        <f>$D$67*BS63</f>
        <v>144.82245940688441</v>
      </c>
      <c r="BR113" s="840">
        <f>IF(BQ113&gt;BQ109,BQ109,BQ113)</f>
        <v>144.82245940688441</v>
      </c>
      <c r="BS113" s="835"/>
      <c r="BT113" s="835">
        <f>BQ107*BQ108</f>
        <v>28129.871479613121</v>
      </c>
      <c r="BU113" s="345"/>
      <c r="BV113" s="835" t="s">
        <v>469</v>
      </c>
      <c r="BW113" s="840">
        <f>$D$67*BY63</f>
        <v>147.8875175696277</v>
      </c>
      <c r="BX113" s="840">
        <f>IF(BW113&gt;BW109,BW109,BW113)</f>
        <v>147.8875175696277</v>
      </c>
      <c r="BY113" s="835"/>
      <c r="BZ113" s="835">
        <f>BW107*BW108</f>
        <v>27971.918330317789</v>
      </c>
      <c r="CA113" s="345"/>
      <c r="CB113" s="835" t="s">
        <v>469</v>
      </c>
      <c r="CC113" s="840">
        <f>$D$67*CE63</f>
        <v>150.13560598966964</v>
      </c>
      <c r="CD113" s="840">
        <f>IF(CC113&gt;CC109,CC109,CC113)</f>
        <v>150.13560598966964</v>
      </c>
      <c r="CE113" s="835"/>
      <c r="CF113" s="835">
        <f>CC107*CC108</f>
        <v>27856.349192695885</v>
      </c>
      <c r="CG113" s="345"/>
      <c r="CH113" s="835" t="s">
        <v>469</v>
      </c>
      <c r="CI113" s="840">
        <f>$D$67*CK63</f>
        <v>151.77389009823838</v>
      </c>
      <c r="CJ113" s="840">
        <f>IF(CI113&gt;CI109,CI109,CI113)</f>
        <v>151.77389009823838</v>
      </c>
      <c r="CK113" s="835"/>
      <c r="CL113" s="835">
        <f>CI107*CI108</f>
        <v>27772.279412376411</v>
      </c>
      <c r="CM113" s="345"/>
      <c r="CN113" s="835" t="s">
        <v>469</v>
      </c>
      <c r="CO113" s="840">
        <f>$D$67*CQ63</f>
        <v>152.96218333961335</v>
      </c>
      <c r="CP113" s="840">
        <f>IF(CO113&gt;CO109,CO109,CO113)</f>
        <v>152.96218333961335</v>
      </c>
      <c r="CQ113" s="835"/>
      <c r="CR113" s="835">
        <f>CO107*CO108</f>
        <v>27711.380749897671</v>
      </c>
      <c r="CS113" s="345"/>
      <c r="CT113" s="835" t="s">
        <v>469</v>
      </c>
      <c r="CU113" s="840">
        <f>$D$67*CW63</f>
        <v>153.82115014329338</v>
      </c>
      <c r="CV113" s="840">
        <f>IF(CU113&gt;CU109,CU109,CU113)</f>
        <v>153.82115014329338</v>
      </c>
      <c r="CW113" s="835"/>
      <c r="CX113" s="835">
        <f>CU107*CU108</f>
        <v>27667.401310709371</v>
      </c>
      <c r="CY113" s="345"/>
      <c r="CZ113" s="835" t="s">
        <v>469</v>
      </c>
      <c r="DA113" s="840">
        <f>$D$67*DC63</f>
        <v>154.44053074725991</v>
      </c>
      <c r="DB113" s="840">
        <f>IF(DA113&gt;DA109,DA109,DA113)</f>
        <v>154.44053074725991</v>
      </c>
      <c r="DC113" s="835"/>
      <c r="DD113" s="835">
        <f>DA107*DA108</f>
        <v>27635.710451876053</v>
      </c>
      <c r="DE113" s="345"/>
      <c r="DF113" s="835" t="s">
        <v>469</v>
      </c>
      <c r="DG113" s="840">
        <f>$D$67*DI63</f>
        <v>154.88635726869438</v>
      </c>
      <c r="DH113" s="840">
        <f>IF(DG113&gt;DG109,DG109,DG113)</f>
        <v>154.88635726869438</v>
      </c>
      <c r="DI113" s="835"/>
      <c r="DJ113" s="835">
        <f>DG107*DG108</f>
        <v>27612.910797971377</v>
      </c>
      <c r="DK113" s="345"/>
      <c r="DL113" s="835" t="s">
        <v>469</v>
      </c>
      <c r="DM113" s="840">
        <f>$D$67*DO63</f>
        <v>155.2068496544421</v>
      </c>
      <c r="DN113" s="840">
        <f>IF(DM113&gt;DM109,DM109,DM113)</f>
        <v>155.2068496544421</v>
      </c>
      <c r="DO113" s="835"/>
      <c r="DP113" s="835">
        <f>DM107*DM108</f>
        <v>27596.526568832775</v>
      </c>
      <c r="DQ113" s="345"/>
      <c r="DR113" s="835" t="s">
        <v>469</v>
      </c>
      <c r="DS113" s="840">
        <f>$D$67*DU63</f>
        <v>155.43703062614188</v>
      </c>
      <c r="DT113" s="840">
        <f>IF(DS113&gt;DS109,DS109,DS113)</f>
        <v>155.43703062614188</v>
      </c>
      <c r="DU113" s="835"/>
      <c r="DV113" s="835">
        <f>DS107*DS108</f>
        <v>27584.762244811878</v>
      </c>
      <c r="DW113" s="345"/>
      <c r="DX113" s="835" t="s">
        <v>469</v>
      </c>
      <c r="DY113" s="840">
        <f>$D$67*EA63</f>
        <v>155.60223963274532</v>
      </c>
      <c r="DZ113" s="840">
        <f>IF(DY113&gt;DY109,DY109,DY113)</f>
        <v>155.60223963274532</v>
      </c>
      <c r="EA113" s="835"/>
      <c r="EB113" s="835">
        <f>DY107*DY108</f>
        <v>27576.32012037504</v>
      </c>
      <c r="EC113" s="345"/>
      <c r="ED113" s="835" t="s">
        <v>469</v>
      </c>
      <c r="EE113" s="840">
        <f>$D$67*EG63</f>
        <v>155.72075965448209</v>
      </c>
      <c r="EF113" s="840">
        <f>IF(EE113&gt;EE109,EE109,EE113)</f>
        <v>155.72075965448209</v>
      </c>
      <c r="EG113" s="835"/>
      <c r="EH113" s="835">
        <f>EE107*EE108</f>
        <v>27570.264583214161</v>
      </c>
      <c r="EI113" s="345"/>
      <c r="EJ113" s="835" t="s">
        <v>469</v>
      </c>
      <c r="EK113" s="840">
        <f>$D$67*EM63</f>
        <v>155.80575628667611</v>
      </c>
      <c r="EL113" s="840">
        <f>IF(EK113&gt;EK109,EK109,EK113)</f>
        <v>155.80575628667611</v>
      </c>
      <c r="EM113" s="835"/>
      <c r="EN113" s="835">
        <f>EK107*EK108</f>
        <v>27565.922264236051</v>
      </c>
      <c r="EO113" s="345"/>
      <c r="EP113" s="835" t="s">
        <v>469</v>
      </c>
      <c r="EQ113" s="840">
        <f>$D$67*ES63</f>
        <v>155.86669672383965</v>
      </c>
      <c r="ER113" s="840">
        <f>IF(EQ113&gt;EQ109,EQ109,EQ113)</f>
        <v>155.86669672383965</v>
      </c>
      <c r="ES113" s="835"/>
      <c r="ET113" s="835">
        <f>EQ107*EQ108</f>
        <v>27562.809141768463</v>
      </c>
      <c r="EU113" s="345"/>
      <c r="EV113" s="835" t="s">
        <v>469</v>
      </c>
      <c r="EW113" s="840">
        <f>$D$67*EY63</f>
        <v>155.91038182083446</v>
      </c>
      <c r="EX113" s="840">
        <f>IF(EW113&gt;EW109,EW109,EW113)</f>
        <v>155.91038182083446</v>
      </c>
      <c r="EY113" s="835"/>
      <c r="EZ113" s="835">
        <f>EW107*EW108</f>
        <v>27560.577610936267</v>
      </c>
      <c r="FA113" s="345"/>
      <c r="FB113" s="835" t="s">
        <v>469</v>
      </c>
      <c r="FC113" s="840">
        <f>$D$67*FE63</f>
        <v>155.94169350904127</v>
      </c>
      <c r="FD113" s="840">
        <f>IF(FC113&gt;FC109,FC109,FC113)</f>
        <v>155.94169350904127</v>
      </c>
      <c r="FE113" s="835"/>
      <c r="FF113" s="835">
        <f>FC107*FC108</f>
        <v>27558.978196618598</v>
      </c>
      <c r="FG113" s="345"/>
      <c r="FH113" s="835" t="s">
        <v>469</v>
      </c>
      <c r="FI113" s="840">
        <f>$D$67*FK63</f>
        <v>155.96413442381868</v>
      </c>
      <c r="FJ113" s="840">
        <f>IF(FI113&gt;FI109,FI109,FI113)</f>
        <v>155.96413442381868</v>
      </c>
      <c r="FK113" s="835"/>
      <c r="FL113" s="835">
        <f>FI107*FI108</f>
        <v>27557.831933721631</v>
      </c>
      <c r="FM113" s="345"/>
      <c r="FN113" s="835" t="s">
        <v>469</v>
      </c>
      <c r="FO113" s="840">
        <f>$D$67*FQ63</f>
        <v>155.98021666612462</v>
      </c>
      <c r="FP113" s="840">
        <f>IF(FO113&gt;FO109,FO109,FO113)</f>
        <v>155.98021666612462</v>
      </c>
      <c r="FQ113" s="835"/>
      <c r="FR113" s="835">
        <f>FO107*FO108</f>
        <v>27557.010481085996</v>
      </c>
      <c r="FS113" s="345"/>
      <c r="FT113" s="835" t="s">
        <v>469</v>
      </c>
      <c r="FU113" s="840">
        <f>$D$67*FW63</f>
        <v>155.99174144389136</v>
      </c>
      <c r="FV113" s="840">
        <f>IF(FU113&gt;FU109,FU109,FU113)</f>
        <v>155.99174144389136</v>
      </c>
      <c r="FW113" s="835"/>
      <c r="FX113" s="835">
        <f>FU107*FU108</f>
        <v>27556.421823249377</v>
      </c>
      <c r="FY113" s="345"/>
    </row>
    <row r="114" spans="1:181" x14ac:dyDescent="0.3">
      <c r="A114" s="19"/>
      <c r="B114" s="835" t="s">
        <v>468</v>
      </c>
      <c r="C114" s="840">
        <f>D$67*E61</f>
        <v>0</v>
      </c>
      <c r="D114" s="840">
        <f>IF(C114&gt;C110,C110,C114)</f>
        <v>0</v>
      </c>
      <c r="E114" s="835"/>
      <c r="F114" s="835"/>
      <c r="G114" s="345"/>
      <c r="H114" s="835" t="s">
        <v>468</v>
      </c>
      <c r="I114" s="840">
        <f>$D$67*K61</f>
        <v>18.461681585747616</v>
      </c>
      <c r="J114" s="840">
        <f>IF(I114&gt;I110,I110,I114)</f>
        <v>18.461681585747616</v>
      </c>
      <c r="K114" s="835"/>
      <c r="L114" s="835"/>
      <c r="M114" s="345"/>
      <c r="N114" s="835" t="s">
        <v>468</v>
      </c>
      <c r="O114" s="840">
        <f>$D$67*Q61</f>
        <v>37.958544141289721</v>
      </c>
      <c r="P114" s="840">
        <f>IF(O114&gt;O110,O110,O114)</f>
        <v>37.958544141289721</v>
      </c>
      <c r="Q114" s="835"/>
      <c r="R114" s="835"/>
      <c r="S114" s="345"/>
      <c r="T114" s="835" t="s">
        <v>468</v>
      </c>
      <c r="U114" s="840">
        <f>$D$67*W61</f>
        <v>57.455406696831837</v>
      </c>
      <c r="V114" s="840">
        <f>IF(U114&gt;U110,U110,U114)</f>
        <v>57.455406696831837</v>
      </c>
      <c r="W114" s="835"/>
      <c r="X114" s="835"/>
      <c r="Y114" s="345"/>
      <c r="Z114" s="835" t="s">
        <v>468</v>
      </c>
      <c r="AA114" s="840">
        <f>$D$67*AC61</f>
        <v>75.917088282579428</v>
      </c>
      <c r="AB114" s="840">
        <f>IF(AA114&gt;AA110,AA110,AA114)</f>
        <v>75.917088282579428</v>
      </c>
      <c r="AC114" s="835"/>
      <c r="AD114" s="835"/>
      <c r="AE114" s="345"/>
      <c r="AF114" s="835" t="s">
        <v>468</v>
      </c>
      <c r="AG114" s="840">
        <f>$D$67*AI61</f>
        <v>92.517174219127554</v>
      </c>
      <c r="AH114" s="840">
        <f>IF(AG114&gt;AG110,AG110,AG114)</f>
        <v>92.517174219127554</v>
      </c>
      <c r="AI114" s="835"/>
      <c r="AJ114" s="835"/>
      <c r="AK114" s="345"/>
      <c r="AL114" s="835" t="s">
        <v>468</v>
      </c>
      <c r="AM114" s="840">
        <f>$D$67*AO61</f>
        <v>106.76325877130616</v>
      </c>
      <c r="AN114" s="840">
        <f>IF(AM114&gt;AM110,AM110,AM114)</f>
        <v>106.76325877130616</v>
      </c>
      <c r="AO114" s="835"/>
      <c r="AP114" s="835"/>
      <c r="AQ114" s="345"/>
      <c r="AR114" s="835" t="s">
        <v>468</v>
      </c>
      <c r="AS114" s="840">
        <f>$D$67*AU61</f>
        <v>118.50796336335954</v>
      </c>
      <c r="AT114" s="840">
        <f>IF(AS114&gt;AS110,AS110,AS114)</f>
        <v>118.50796336335954</v>
      </c>
      <c r="AU114" s="835"/>
      <c r="AV114" s="835"/>
      <c r="AW114" s="345"/>
      <c r="AX114" s="835" t="s">
        <v>468</v>
      </c>
      <c r="AY114" s="840">
        <f>$D$67*BA61</f>
        <v>127.87412760631733</v>
      </c>
      <c r="AZ114" s="840">
        <f>IF(AY114&gt;AY110,AY110,AY114)</f>
        <v>127.87412760631733</v>
      </c>
      <c r="BA114" s="835"/>
      <c r="BB114" s="835"/>
      <c r="BC114" s="345"/>
      <c r="BD114" s="835" t="s">
        <v>468</v>
      </c>
      <c r="BE114" s="840">
        <f>$D$67*BG61</f>
        <v>135.14753354963452</v>
      </c>
      <c r="BF114" s="840">
        <f>IF(BE114&gt;BE110,BE110,BE114)</f>
        <v>135.14753354963452</v>
      </c>
      <c r="BG114" s="835"/>
      <c r="BH114" s="835"/>
      <c r="BI114" s="345"/>
      <c r="BJ114" s="835" t="s">
        <v>468</v>
      </c>
      <c r="BK114" s="840">
        <f>$D$67*BM61</f>
        <v>140.68005448161821</v>
      </c>
      <c r="BL114" s="840">
        <f>IF(BK114&gt;BK110,BK110,BK114)</f>
        <v>140.68005448161821</v>
      </c>
      <c r="BM114" s="835"/>
      <c r="BN114" s="835"/>
      <c r="BO114" s="345"/>
      <c r="BP114" s="835" t="s">
        <v>468</v>
      </c>
      <c r="BQ114" s="840">
        <f>$D$67*BS61</f>
        <v>144.82245940688441</v>
      </c>
      <c r="BR114" s="840">
        <f>IF(BQ114&gt;BQ110,BQ110,BQ114)</f>
        <v>144.82245940688441</v>
      </c>
      <c r="BS114" s="835"/>
      <c r="BT114" s="835"/>
      <c r="BU114" s="345"/>
      <c r="BV114" s="835" t="s">
        <v>468</v>
      </c>
      <c r="BW114" s="840">
        <f>$D$67*BY61</f>
        <v>147.8875175696277</v>
      </c>
      <c r="BX114" s="840">
        <f>IF(BW114&gt;BW110,BW110,BW114)</f>
        <v>147.8875175696277</v>
      </c>
      <c r="BY114" s="835"/>
      <c r="BZ114" s="835"/>
      <c r="CA114" s="345"/>
      <c r="CB114" s="835" t="s">
        <v>468</v>
      </c>
      <c r="CC114" s="840">
        <f>$D$67*CE61</f>
        <v>150.13560598966964</v>
      </c>
      <c r="CD114" s="840">
        <f>IF(CC114&gt;CC110,CC110,CC114)</f>
        <v>150.13560598966964</v>
      </c>
      <c r="CE114" s="835"/>
      <c r="CF114" s="835"/>
      <c r="CG114" s="345"/>
      <c r="CH114" s="835" t="s">
        <v>468</v>
      </c>
      <c r="CI114" s="840">
        <f>$D$67*CK61</f>
        <v>151.77389009823838</v>
      </c>
      <c r="CJ114" s="840">
        <f>IF(CI114&gt;CI110,CI110,CI114)</f>
        <v>151.77389009823838</v>
      </c>
      <c r="CK114" s="835"/>
      <c r="CL114" s="835"/>
      <c r="CM114" s="345"/>
      <c r="CN114" s="835" t="s">
        <v>468</v>
      </c>
      <c r="CO114" s="840">
        <f>$D$67*CQ61</f>
        <v>152.96218333961335</v>
      </c>
      <c r="CP114" s="840">
        <f>IF(CO114&gt;CO110,CO110,CO114)</f>
        <v>152.96218333961335</v>
      </c>
      <c r="CQ114" s="835"/>
      <c r="CR114" s="835"/>
      <c r="CS114" s="345"/>
      <c r="CT114" s="835" t="s">
        <v>468</v>
      </c>
      <c r="CU114" s="840">
        <f>$D$67*CW61</f>
        <v>153.82115014329338</v>
      </c>
      <c r="CV114" s="840">
        <f>IF(CU114&gt;CU110,CU110,CU114)</f>
        <v>153.82115014329338</v>
      </c>
      <c r="CW114" s="835"/>
      <c r="CX114" s="835"/>
      <c r="CY114" s="345"/>
      <c r="CZ114" s="835" t="s">
        <v>468</v>
      </c>
      <c r="DA114" s="840">
        <f>$D$67*DC61</f>
        <v>154.44053074725991</v>
      </c>
      <c r="DB114" s="840">
        <f>IF(DA114&gt;DA110,DA110,DA114)</f>
        <v>154.44053074725991</v>
      </c>
      <c r="DC114" s="835"/>
      <c r="DD114" s="835"/>
      <c r="DE114" s="345"/>
      <c r="DF114" s="835" t="s">
        <v>468</v>
      </c>
      <c r="DG114" s="840">
        <f>$D$67*DI61</f>
        <v>154.88635726869438</v>
      </c>
      <c r="DH114" s="840">
        <f>IF(DG114&gt;DG110,DG110,DG114)</f>
        <v>154.88635726869438</v>
      </c>
      <c r="DI114" s="835"/>
      <c r="DJ114" s="835"/>
      <c r="DK114" s="345"/>
      <c r="DL114" s="835" t="s">
        <v>468</v>
      </c>
      <c r="DM114" s="840">
        <f>$D$67*DO61</f>
        <v>155.2068496544421</v>
      </c>
      <c r="DN114" s="840">
        <f>IF(DM114&gt;DM110,DM110,DM114)</f>
        <v>155.2068496544421</v>
      </c>
      <c r="DO114" s="835"/>
      <c r="DP114" s="835"/>
      <c r="DQ114" s="345"/>
      <c r="DR114" s="835" t="s">
        <v>468</v>
      </c>
      <c r="DS114" s="840">
        <f>$D$67*DU61</f>
        <v>155.43703062614188</v>
      </c>
      <c r="DT114" s="840">
        <f>IF(DS114&gt;DS110,DS110,DS114)</f>
        <v>155.43703062614188</v>
      </c>
      <c r="DU114" s="835"/>
      <c r="DV114" s="835"/>
      <c r="DW114" s="345"/>
      <c r="DX114" s="835" t="s">
        <v>468</v>
      </c>
      <c r="DY114" s="840">
        <f>$D$67*EA61</f>
        <v>155.60223963274532</v>
      </c>
      <c r="DZ114" s="840">
        <f>IF(DY114&gt;DY110,DY110,DY114)</f>
        <v>155.60223963274532</v>
      </c>
      <c r="EA114" s="835"/>
      <c r="EB114" s="835"/>
      <c r="EC114" s="345"/>
      <c r="ED114" s="835" t="s">
        <v>468</v>
      </c>
      <c r="EE114" s="840">
        <f>$D$67*EG61</f>
        <v>155.72075965448209</v>
      </c>
      <c r="EF114" s="840">
        <f>IF(EE114&gt;EE110,EE110,EE114)</f>
        <v>155.72075965448209</v>
      </c>
      <c r="EG114" s="835"/>
      <c r="EH114" s="835"/>
      <c r="EI114" s="345"/>
      <c r="EJ114" s="835" t="s">
        <v>468</v>
      </c>
      <c r="EK114" s="840">
        <f>$D$67*EM61</f>
        <v>155.80575628667611</v>
      </c>
      <c r="EL114" s="840">
        <f>IF(EK114&gt;EK110,EK110,EK114)</f>
        <v>155.80575628667611</v>
      </c>
      <c r="EM114" s="835"/>
      <c r="EN114" s="835"/>
      <c r="EO114" s="345"/>
      <c r="EP114" s="835" t="s">
        <v>468</v>
      </c>
      <c r="EQ114" s="840">
        <f>$D$67*ES61</f>
        <v>155.86669672383965</v>
      </c>
      <c r="ER114" s="840">
        <f>IF(EQ114&gt;EQ110,EQ110,EQ114)</f>
        <v>155.86669672383965</v>
      </c>
      <c r="ES114" s="835"/>
      <c r="ET114" s="835"/>
      <c r="EU114" s="345"/>
      <c r="EV114" s="835" t="s">
        <v>468</v>
      </c>
      <c r="EW114" s="840">
        <f>$D$67*EY61</f>
        <v>155.91038182083446</v>
      </c>
      <c r="EX114" s="840">
        <f>IF(EW114&gt;EW110,EW110,EW114)</f>
        <v>155.91038182083446</v>
      </c>
      <c r="EY114" s="835"/>
      <c r="EZ114" s="835"/>
      <c r="FA114" s="345"/>
      <c r="FB114" s="835" t="s">
        <v>468</v>
      </c>
      <c r="FC114" s="840">
        <f>$D$67*FE61</f>
        <v>155.94169350904127</v>
      </c>
      <c r="FD114" s="840">
        <f>IF(FC114&gt;FC110,FC110,FC114)</f>
        <v>155.94169350904127</v>
      </c>
      <c r="FE114" s="835"/>
      <c r="FF114" s="835"/>
      <c r="FG114" s="345"/>
      <c r="FH114" s="835" t="s">
        <v>468</v>
      </c>
      <c r="FI114" s="840">
        <f>$D$67*FK61</f>
        <v>155.96413442381868</v>
      </c>
      <c r="FJ114" s="840">
        <f>IF(FI114&gt;FI110,FI110,FI114)</f>
        <v>155.96413442381868</v>
      </c>
      <c r="FK114" s="835"/>
      <c r="FL114" s="835"/>
      <c r="FM114" s="345"/>
      <c r="FN114" s="835" t="s">
        <v>468</v>
      </c>
      <c r="FO114" s="840">
        <f>$D$67*FQ61</f>
        <v>155.98021666612462</v>
      </c>
      <c r="FP114" s="840">
        <f>IF(FO114&gt;FO110,FO110,FO114)</f>
        <v>155.98021666612462</v>
      </c>
      <c r="FQ114" s="835"/>
      <c r="FR114" s="835"/>
      <c r="FS114" s="345"/>
      <c r="FT114" s="835" t="s">
        <v>468</v>
      </c>
      <c r="FU114" s="840">
        <f>$D$67*FW61</f>
        <v>155.99174144389136</v>
      </c>
      <c r="FV114" s="840">
        <f>IF(FU114&gt;FU110,FU110,FU114)</f>
        <v>155.99174144389136</v>
      </c>
      <c r="FW114" s="835"/>
      <c r="FX114" s="835"/>
      <c r="FY114" s="345"/>
    </row>
    <row r="115" spans="1:181" x14ac:dyDescent="0.3">
      <c r="A115" s="19"/>
      <c r="B115" s="835" t="s">
        <v>467</v>
      </c>
      <c r="C115" s="840">
        <f>D$67*E62</f>
        <v>0</v>
      </c>
      <c r="D115" s="840">
        <f>IF(C115&gt;C107,C107,C115)</f>
        <v>0</v>
      </c>
      <c r="E115" s="835"/>
      <c r="F115" s="835"/>
      <c r="G115" s="345"/>
      <c r="H115" s="835" t="s">
        <v>467</v>
      </c>
      <c r="I115" s="840">
        <f>$D$67*K62</f>
        <v>18.461681585747616</v>
      </c>
      <c r="J115" s="840">
        <f>IF(I115&gt;I107,I107,I115)</f>
        <v>18.461681585747616</v>
      </c>
      <c r="K115" s="835"/>
      <c r="L115" s="835"/>
      <c r="M115" s="345"/>
      <c r="N115" s="835" t="s">
        <v>467</v>
      </c>
      <c r="O115" s="840">
        <f>$D$67*Q62</f>
        <v>37.958544141289721</v>
      </c>
      <c r="P115" s="840">
        <f>IF(O115&gt;O107,O107,O115)</f>
        <v>37.958544141289721</v>
      </c>
      <c r="Q115" s="835"/>
      <c r="R115" s="835"/>
      <c r="S115" s="345"/>
      <c r="T115" s="835" t="s">
        <v>467</v>
      </c>
      <c r="U115" s="840">
        <f>$D$67*W62</f>
        <v>57.455406696831837</v>
      </c>
      <c r="V115" s="840">
        <f>IF(U115&gt;U107,U107,U115)</f>
        <v>57.455406696831837</v>
      </c>
      <c r="W115" s="835"/>
      <c r="X115" s="835"/>
      <c r="Y115" s="345"/>
      <c r="Z115" s="835" t="s">
        <v>467</v>
      </c>
      <c r="AA115" s="840">
        <f>$D$67*AC62</f>
        <v>75.917088282579428</v>
      </c>
      <c r="AB115" s="840">
        <f>IF(AA115&gt;AA107,AA107,AA115)</f>
        <v>75.917088282579428</v>
      </c>
      <c r="AC115" s="835"/>
      <c r="AD115" s="835"/>
      <c r="AE115" s="345"/>
      <c r="AF115" s="835" t="s">
        <v>467</v>
      </c>
      <c r="AG115" s="840">
        <f>$D$67*AI62</f>
        <v>92.517174219127554</v>
      </c>
      <c r="AH115" s="840">
        <f>IF(AG115&gt;AG107,AG107,AG115)</f>
        <v>92.517174219127554</v>
      </c>
      <c r="AI115" s="835"/>
      <c r="AJ115" s="835"/>
      <c r="AK115" s="345"/>
      <c r="AL115" s="835" t="s">
        <v>467</v>
      </c>
      <c r="AM115" s="840">
        <f>$D$67*AO62</f>
        <v>106.76325877130616</v>
      </c>
      <c r="AN115" s="840">
        <f>IF(AM115&gt;AM107,AM107,AM115)</f>
        <v>106.76325877130616</v>
      </c>
      <c r="AO115" s="835"/>
      <c r="AP115" s="835"/>
      <c r="AQ115" s="345"/>
      <c r="AR115" s="835" t="s">
        <v>467</v>
      </c>
      <c r="AS115" s="840">
        <f>$D$67*AU62</f>
        <v>118.50796336335954</v>
      </c>
      <c r="AT115" s="840">
        <f>IF(AS115&gt;AS107,AS107,AS115)</f>
        <v>118.50796336335954</v>
      </c>
      <c r="AU115" s="835"/>
      <c r="AV115" s="835"/>
      <c r="AW115" s="345"/>
      <c r="AX115" s="835" t="s">
        <v>467</v>
      </c>
      <c r="AY115" s="840">
        <f>$D$67*BA62</f>
        <v>127.87412760631733</v>
      </c>
      <c r="AZ115" s="840">
        <f>IF(AY115&gt;AY107,AY107,AY115)</f>
        <v>127.87412760631733</v>
      </c>
      <c r="BA115" s="835"/>
      <c r="BB115" s="835"/>
      <c r="BC115" s="345"/>
      <c r="BD115" s="835" t="s">
        <v>467</v>
      </c>
      <c r="BE115" s="840">
        <f>$D$67*BG62</f>
        <v>135.14753354963452</v>
      </c>
      <c r="BF115" s="840">
        <f>IF(BE115&gt;BE107,BE107,BE115)</f>
        <v>135.14753354963452</v>
      </c>
      <c r="BG115" s="835"/>
      <c r="BH115" s="835"/>
      <c r="BI115" s="345"/>
      <c r="BJ115" s="835" t="s">
        <v>467</v>
      </c>
      <c r="BK115" s="840">
        <f>$D$67*BM62</f>
        <v>140.68005448161821</v>
      </c>
      <c r="BL115" s="840">
        <f>IF(BK115&gt;BK107,BK107,BK115)</f>
        <v>140.68005448161821</v>
      </c>
      <c r="BM115" s="835"/>
      <c r="BN115" s="835"/>
      <c r="BO115" s="345"/>
      <c r="BP115" s="835" t="s">
        <v>467</v>
      </c>
      <c r="BQ115" s="840">
        <f>$D$67*BS62</f>
        <v>144.82245940688441</v>
      </c>
      <c r="BR115" s="840">
        <f>IF(BQ115&gt;BQ107,BQ107,BQ115)</f>
        <v>144.82245940688441</v>
      </c>
      <c r="BS115" s="835"/>
      <c r="BT115" s="835"/>
      <c r="BU115" s="345"/>
      <c r="BV115" s="835" t="s">
        <v>467</v>
      </c>
      <c r="BW115" s="840">
        <f>$D$67*BY62</f>
        <v>147.8875175696277</v>
      </c>
      <c r="BX115" s="840">
        <f>IF(BW115&gt;BW107,BW107,BW115)</f>
        <v>147.8875175696277</v>
      </c>
      <c r="BY115" s="835"/>
      <c r="BZ115" s="835"/>
      <c r="CA115" s="345"/>
      <c r="CB115" s="835" t="s">
        <v>467</v>
      </c>
      <c r="CC115" s="840">
        <f>$D$67*CE62</f>
        <v>150.13560598966964</v>
      </c>
      <c r="CD115" s="840">
        <f>IF(CC115&gt;CC107,CC107,CC115)</f>
        <v>150.13560598966964</v>
      </c>
      <c r="CE115" s="835"/>
      <c r="CF115" s="835"/>
      <c r="CG115" s="345"/>
      <c r="CH115" s="835" t="s">
        <v>467</v>
      </c>
      <c r="CI115" s="840">
        <f>$D$67*CK62</f>
        <v>151.77389009823838</v>
      </c>
      <c r="CJ115" s="840">
        <f>IF(CI115&gt;CI107,CI107,CI115)</f>
        <v>151.77389009823838</v>
      </c>
      <c r="CK115" s="835"/>
      <c r="CL115" s="835"/>
      <c r="CM115" s="345"/>
      <c r="CN115" s="835" t="s">
        <v>467</v>
      </c>
      <c r="CO115" s="840">
        <f>$D$67*CQ62</f>
        <v>152.96218333961335</v>
      </c>
      <c r="CP115" s="840">
        <f>IF(CO115&gt;CO107,CO107,CO115)</f>
        <v>152.96218333961335</v>
      </c>
      <c r="CQ115" s="835"/>
      <c r="CR115" s="835"/>
      <c r="CS115" s="345"/>
      <c r="CT115" s="835" t="s">
        <v>467</v>
      </c>
      <c r="CU115" s="840">
        <f>$D$67*CW62</f>
        <v>153.82115014329338</v>
      </c>
      <c r="CV115" s="840">
        <f>IF(CU115&gt;CU107,CU107,CU115)</f>
        <v>153.82115014329338</v>
      </c>
      <c r="CW115" s="835"/>
      <c r="CX115" s="835"/>
      <c r="CY115" s="345"/>
      <c r="CZ115" s="835" t="s">
        <v>467</v>
      </c>
      <c r="DA115" s="840">
        <f>$D$67*DC62</f>
        <v>154.44053074725991</v>
      </c>
      <c r="DB115" s="840">
        <f>IF(DA115&gt;DA107,DA107,DA115)</f>
        <v>154.44053074725991</v>
      </c>
      <c r="DC115" s="835"/>
      <c r="DD115" s="835"/>
      <c r="DE115" s="345"/>
      <c r="DF115" s="835" t="s">
        <v>467</v>
      </c>
      <c r="DG115" s="840">
        <f>$D$67*DI62</f>
        <v>154.88635726869438</v>
      </c>
      <c r="DH115" s="840">
        <f>IF(DG115&gt;DG107,DG107,DG115)</f>
        <v>154.88635726869438</v>
      </c>
      <c r="DI115" s="835"/>
      <c r="DJ115" s="835"/>
      <c r="DK115" s="345"/>
      <c r="DL115" s="835" t="s">
        <v>467</v>
      </c>
      <c r="DM115" s="840">
        <f>$D$67*DO62</f>
        <v>155.2068496544421</v>
      </c>
      <c r="DN115" s="840">
        <f>IF(DM115&gt;DM107,DM107,DM115)</f>
        <v>155.2068496544421</v>
      </c>
      <c r="DO115" s="835"/>
      <c r="DP115" s="835"/>
      <c r="DQ115" s="345"/>
      <c r="DR115" s="835" t="s">
        <v>467</v>
      </c>
      <c r="DS115" s="840">
        <f>$D$67*DU62</f>
        <v>155.43703062614188</v>
      </c>
      <c r="DT115" s="840">
        <f>IF(DS115&gt;DS107,DS107,DS115)</f>
        <v>155.43703062614188</v>
      </c>
      <c r="DU115" s="835"/>
      <c r="DV115" s="835"/>
      <c r="DW115" s="345"/>
      <c r="DX115" s="835" t="s">
        <v>467</v>
      </c>
      <c r="DY115" s="840">
        <f>$D$67*EA62</f>
        <v>155.60223963274532</v>
      </c>
      <c r="DZ115" s="840">
        <f>IF(DY115&gt;DY107,DY107,DY115)</f>
        <v>155.60223963274532</v>
      </c>
      <c r="EA115" s="835"/>
      <c r="EB115" s="835"/>
      <c r="EC115" s="345"/>
      <c r="ED115" s="835" t="s">
        <v>467</v>
      </c>
      <c r="EE115" s="840">
        <f>$D$67*EG62</f>
        <v>155.72075965448209</v>
      </c>
      <c r="EF115" s="840">
        <f>IF(EE115&gt;EE107,EE107,EE115)</f>
        <v>155.72075965448209</v>
      </c>
      <c r="EG115" s="835"/>
      <c r="EH115" s="835"/>
      <c r="EI115" s="345"/>
      <c r="EJ115" s="835" t="s">
        <v>467</v>
      </c>
      <c r="EK115" s="840">
        <f>$D$67*EM62</f>
        <v>155.80575628667611</v>
      </c>
      <c r="EL115" s="840">
        <f>IF(EK115&gt;EK107,EK107,EK115)</f>
        <v>155.80575628667611</v>
      </c>
      <c r="EM115" s="835"/>
      <c r="EN115" s="835"/>
      <c r="EO115" s="345"/>
      <c r="EP115" s="835" t="s">
        <v>467</v>
      </c>
      <c r="EQ115" s="840">
        <f>$D$67*ES62</f>
        <v>155.86669672383965</v>
      </c>
      <c r="ER115" s="840">
        <f>IF(EQ115&gt;EQ107,EQ107,EQ115)</f>
        <v>155.86669672383965</v>
      </c>
      <c r="ES115" s="835"/>
      <c r="ET115" s="835"/>
      <c r="EU115" s="345"/>
      <c r="EV115" s="835" t="s">
        <v>467</v>
      </c>
      <c r="EW115" s="840">
        <f>$D$67*EY62</f>
        <v>155.91038182083446</v>
      </c>
      <c r="EX115" s="840">
        <f>IF(EW115&gt;EW107,EW107,EW115)</f>
        <v>155.91038182083446</v>
      </c>
      <c r="EY115" s="835"/>
      <c r="EZ115" s="835"/>
      <c r="FA115" s="345"/>
      <c r="FB115" s="835" t="s">
        <v>467</v>
      </c>
      <c r="FC115" s="840">
        <f>$D$67*FE62</f>
        <v>155.94169350904127</v>
      </c>
      <c r="FD115" s="840">
        <f>IF(FC115&gt;FC107,FC107,FC115)</f>
        <v>155.94169350904127</v>
      </c>
      <c r="FE115" s="835"/>
      <c r="FF115" s="835"/>
      <c r="FG115" s="345"/>
      <c r="FH115" s="835" t="s">
        <v>467</v>
      </c>
      <c r="FI115" s="840">
        <f>$D$67*FK62</f>
        <v>155.96413442381868</v>
      </c>
      <c r="FJ115" s="840">
        <f>IF(FI115&gt;FI107,FI107,FI115)</f>
        <v>155.96413442381868</v>
      </c>
      <c r="FK115" s="835"/>
      <c r="FL115" s="835"/>
      <c r="FM115" s="345"/>
      <c r="FN115" s="835" t="s">
        <v>467</v>
      </c>
      <c r="FO115" s="840">
        <f>$D$67*FQ62</f>
        <v>155.98021666612462</v>
      </c>
      <c r="FP115" s="840">
        <f>IF(FO115&gt;FO107,FO107,FO115)</f>
        <v>155.98021666612462</v>
      </c>
      <c r="FQ115" s="835"/>
      <c r="FR115" s="835"/>
      <c r="FS115" s="345"/>
      <c r="FT115" s="835" t="s">
        <v>467</v>
      </c>
      <c r="FU115" s="840">
        <f>$D$67*FW62</f>
        <v>155.99174144389136</v>
      </c>
      <c r="FV115" s="840">
        <f>IF(FU115&gt;FU107,FU107,FU115)</f>
        <v>155.99174144389136</v>
      </c>
      <c r="FW115" s="835"/>
      <c r="FX115" s="835"/>
      <c r="FY115" s="345"/>
    </row>
    <row r="116" spans="1:181" ht="15" thickBot="1" x14ac:dyDescent="0.35">
      <c r="A116" s="19"/>
      <c r="B116" s="835"/>
      <c r="C116" s="835" t="s">
        <v>466</v>
      </c>
      <c r="D116" s="835" t="s">
        <v>465</v>
      </c>
      <c r="E116" s="835"/>
      <c r="F116" s="835"/>
      <c r="G116" s="345"/>
      <c r="H116" s="835"/>
      <c r="I116" s="835" t="s">
        <v>466</v>
      </c>
      <c r="J116" s="835" t="s">
        <v>465</v>
      </c>
      <c r="K116" s="835"/>
      <c r="L116" s="835"/>
      <c r="M116" s="345"/>
      <c r="N116" s="835"/>
      <c r="O116" s="835" t="s">
        <v>466</v>
      </c>
      <c r="P116" s="835" t="s">
        <v>465</v>
      </c>
      <c r="Q116" s="835"/>
      <c r="R116" s="835"/>
      <c r="S116" s="345"/>
      <c r="T116" s="835"/>
      <c r="U116" s="835" t="s">
        <v>466</v>
      </c>
      <c r="V116" s="835" t="s">
        <v>465</v>
      </c>
      <c r="W116" s="835"/>
      <c r="X116" s="835"/>
      <c r="Y116" s="345"/>
      <c r="Z116" s="835"/>
      <c r="AA116" s="835" t="s">
        <v>466</v>
      </c>
      <c r="AB116" s="835" t="s">
        <v>465</v>
      </c>
      <c r="AC116" s="835"/>
      <c r="AD116" s="835"/>
      <c r="AE116" s="345"/>
      <c r="AF116" s="835"/>
      <c r="AG116" s="835" t="s">
        <v>466</v>
      </c>
      <c r="AH116" s="835" t="s">
        <v>465</v>
      </c>
      <c r="AI116" s="835"/>
      <c r="AJ116" s="835"/>
      <c r="AK116" s="345"/>
      <c r="AL116" s="835"/>
      <c r="AM116" s="835" t="s">
        <v>466</v>
      </c>
      <c r="AN116" s="835" t="s">
        <v>465</v>
      </c>
      <c r="AO116" s="835"/>
      <c r="AP116" s="835"/>
      <c r="AQ116" s="345"/>
      <c r="AR116" s="835"/>
      <c r="AS116" s="835" t="s">
        <v>466</v>
      </c>
      <c r="AT116" s="835" t="s">
        <v>465</v>
      </c>
      <c r="AU116" s="835"/>
      <c r="AV116" s="835"/>
      <c r="AW116" s="345"/>
      <c r="AX116" s="835"/>
      <c r="AY116" s="835" t="s">
        <v>466</v>
      </c>
      <c r="AZ116" s="835" t="s">
        <v>465</v>
      </c>
      <c r="BA116" s="835"/>
      <c r="BB116" s="835"/>
      <c r="BC116" s="345"/>
      <c r="BD116" s="835"/>
      <c r="BE116" s="835" t="s">
        <v>466</v>
      </c>
      <c r="BF116" s="835" t="s">
        <v>465</v>
      </c>
      <c r="BG116" s="835"/>
      <c r="BH116" s="835"/>
      <c r="BI116" s="345"/>
      <c r="BJ116" s="835"/>
      <c r="BK116" s="835" t="s">
        <v>466</v>
      </c>
      <c r="BL116" s="835" t="s">
        <v>465</v>
      </c>
      <c r="BM116" s="835"/>
      <c r="BN116" s="835"/>
      <c r="BO116" s="345"/>
      <c r="BP116" s="835"/>
      <c r="BQ116" s="835" t="s">
        <v>466</v>
      </c>
      <c r="BR116" s="835" t="s">
        <v>465</v>
      </c>
      <c r="BS116" s="835"/>
      <c r="BT116" s="835"/>
      <c r="BU116" s="345"/>
      <c r="BV116" s="835"/>
      <c r="BW116" s="835" t="s">
        <v>466</v>
      </c>
      <c r="BX116" s="835" t="s">
        <v>465</v>
      </c>
      <c r="BY116" s="835"/>
      <c r="BZ116" s="835"/>
      <c r="CA116" s="345"/>
      <c r="CB116" s="835"/>
      <c r="CC116" s="835" t="s">
        <v>466</v>
      </c>
      <c r="CD116" s="835" t="s">
        <v>465</v>
      </c>
      <c r="CE116" s="835"/>
      <c r="CF116" s="835"/>
      <c r="CG116" s="345"/>
      <c r="CH116" s="835"/>
      <c r="CI116" s="835" t="s">
        <v>466</v>
      </c>
      <c r="CJ116" s="835" t="s">
        <v>465</v>
      </c>
      <c r="CK116" s="835"/>
      <c r="CL116" s="835"/>
      <c r="CM116" s="345"/>
      <c r="CN116" s="835"/>
      <c r="CO116" s="835" t="s">
        <v>466</v>
      </c>
      <c r="CP116" s="835" t="s">
        <v>465</v>
      </c>
      <c r="CQ116" s="835"/>
      <c r="CR116" s="835"/>
      <c r="CS116" s="345"/>
      <c r="CT116" s="835"/>
      <c r="CU116" s="835" t="s">
        <v>466</v>
      </c>
      <c r="CV116" s="835" t="s">
        <v>465</v>
      </c>
      <c r="CW116" s="835"/>
      <c r="CX116" s="835"/>
      <c r="CY116" s="345"/>
      <c r="CZ116" s="835"/>
      <c r="DA116" s="835" t="s">
        <v>466</v>
      </c>
      <c r="DB116" s="835" t="s">
        <v>465</v>
      </c>
      <c r="DC116" s="835"/>
      <c r="DD116" s="835"/>
      <c r="DE116" s="345"/>
      <c r="DF116" s="835"/>
      <c r="DG116" s="835" t="s">
        <v>466</v>
      </c>
      <c r="DH116" s="835" t="s">
        <v>465</v>
      </c>
      <c r="DI116" s="835"/>
      <c r="DJ116" s="835"/>
      <c r="DK116" s="345"/>
      <c r="DL116" s="835"/>
      <c r="DM116" s="835" t="s">
        <v>466</v>
      </c>
      <c r="DN116" s="835" t="s">
        <v>465</v>
      </c>
      <c r="DO116" s="835"/>
      <c r="DP116" s="835"/>
      <c r="DQ116" s="345"/>
      <c r="DR116" s="835"/>
      <c r="DS116" s="835" t="s">
        <v>466</v>
      </c>
      <c r="DT116" s="835" t="s">
        <v>465</v>
      </c>
      <c r="DU116" s="835"/>
      <c r="DV116" s="835"/>
      <c r="DW116" s="345"/>
      <c r="DX116" s="835"/>
      <c r="DY116" s="835" t="s">
        <v>466</v>
      </c>
      <c r="DZ116" s="835" t="s">
        <v>465</v>
      </c>
      <c r="EA116" s="835"/>
      <c r="EB116" s="835"/>
      <c r="EC116" s="345"/>
      <c r="ED116" s="835"/>
      <c r="EE116" s="835" t="s">
        <v>466</v>
      </c>
      <c r="EF116" s="835" t="s">
        <v>465</v>
      </c>
      <c r="EG116" s="835"/>
      <c r="EH116" s="835"/>
      <c r="EI116" s="345"/>
      <c r="EJ116" s="835"/>
      <c r="EK116" s="835" t="s">
        <v>466</v>
      </c>
      <c r="EL116" s="835" t="s">
        <v>465</v>
      </c>
      <c r="EM116" s="835"/>
      <c r="EN116" s="835"/>
      <c r="EO116" s="345"/>
      <c r="EP116" s="835"/>
      <c r="EQ116" s="835" t="s">
        <v>466</v>
      </c>
      <c r="ER116" s="835" t="s">
        <v>465</v>
      </c>
      <c r="ES116" s="835"/>
      <c r="ET116" s="835"/>
      <c r="EU116" s="345"/>
      <c r="EV116" s="835"/>
      <c r="EW116" s="835" t="s">
        <v>466</v>
      </c>
      <c r="EX116" s="835" t="s">
        <v>465</v>
      </c>
      <c r="EY116" s="835"/>
      <c r="EZ116" s="835"/>
      <c r="FA116" s="345"/>
      <c r="FB116" s="835"/>
      <c r="FC116" s="835" t="s">
        <v>466</v>
      </c>
      <c r="FD116" s="835" t="s">
        <v>465</v>
      </c>
      <c r="FE116" s="835"/>
      <c r="FF116" s="835"/>
      <c r="FG116" s="345"/>
      <c r="FH116" s="835"/>
      <c r="FI116" s="835" t="s">
        <v>466</v>
      </c>
      <c r="FJ116" s="835" t="s">
        <v>465</v>
      </c>
      <c r="FK116" s="835"/>
      <c r="FL116" s="835"/>
      <c r="FM116" s="345"/>
      <c r="FN116" s="835"/>
      <c r="FO116" s="835" t="s">
        <v>466</v>
      </c>
      <c r="FP116" s="835" t="s">
        <v>465</v>
      </c>
      <c r="FQ116" s="835"/>
      <c r="FR116" s="835"/>
      <c r="FS116" s="345"/>
      <c r="FT116" s="835"/>
      <c r="FU116" s="835" t="s">
        <v>466</v>
      </c>
      <c r="FV116" s="835" t="s">
        <v>465</v>
      </c>
      <c r="FW116" s="835"/>
      <c r="FX116" s="835"/>
      <c r="FY116" s="345"/>
    </row>
    <row r="117" spans="1:181" x14ac:dyDescent="0.3">
      <c r="A117" s="19"/>
      <c r="B117" s="838" t="s">
        <v>442</v>
      </c>
      <c r="C117" s="837">
        <f>IF(E105&lt;0,C81-D114,D112)</f>
        <v>0</v>
      </c>
      <c r="D117" s="837">
        <f>IF(E106&lt;0,C80-D115,D113)</f>
        <v>0</v>
      </c>
      <c r="E117" s="837">
        <f t="shared" ref="E117:E124" si="31">IF($E$70=1,D117*C117,0)</f>
        <v>0</v>
      </c>
      <c r="F117" s="836"/>
      <c r="G117" s="345"/>
      <c r="H117" s="838" t="s">
        <v>442</v>
      </c>
      <c r="I117" s="837">
        <f>IF(K105&lt;0,I81-J114,J112)</f>
        <v>18.461681585747616</v>
      </c>
      <c r="J117" s="837">
        <f>IF(K106&lt;0,I80-J115,J113)</f>
        <v>18.461681585747616</v>
      </c>
      <c r="K117" s="837">
        <f t="shared" ref="K117:K124" si="32">IF($E$70=1,J117*I117,0)</f>
        <v>340.83368697353262</v>
      </c>
      <c r="L117" s="836"/>
      <c r="M117" s="345"/>
      <c r="N117" s="838" t="s">
        <v>442</v>
      </c>
      <c r="O117" s="837">
        <f>IF(Q105&lt;0,O81-P114,P112)</f>
        <v>37.958544141289721</v>
      </c>
      <c r="P117" s="837">
        <f>IF(Q106&lt;0,O80-P115,P113)</f>
        <v>37.958544141289721</v>
      </c>
      <c r="Q117" s="837">
        <f t="shared" ref="Q117:Q124" si="33">IF($E$70=1,P117*O117,0)</f>
        <v>1440.8510733262401</v>
      </c>
      <c r="R117" s="836"/>
      <c r="S117" s="345"/>
      <c r="T117" s="838" t="s">
        <v>442</v>
      </c>
      <c r="U117" s="837">
        <f>IF(W105&lt;0,U81-V114,V112)</f>
        <v>57.455406696831837</v>
      </c>
      <c r="V117" s="837">
        <f>IF(W106&lt;0,U80-V115,V113)</f>
        <v>57.455406696831837</v>
      </c>
      <c r="W117" s="837">
        <f t="shared" ref="W117:W124" si="34">IF($E$70=1,V117*U117,0)</f>
        <v>3301.1237586983489</v>
      </c>
      <c r="X117" s="836"/>
      <c r="Y117" s="345"/>
      <c r="Z117" s="838" t="s">
        <v>442</v>
      </c>
      <c r="AA117" s="837">
        <f>IF(AC105&lt;0,AA81-AB114,AB112)</f>
        <v>75.917088282579428</v>
      </c>
      <c r="AB117" s="837">
        <f>IF(AC106&lt;0,AA80-AB115,AB113)</f>
        <v>75.917088282579428</v>
      </c>
      <c r="AC117" s="837">
        <f t="shared" ref="AC117:AC124" si="35">IF($E$70=1,AB117*AA117,0)</f>
        <v>5763.4042933049586</v>
      </c>
      <c r="AD117" s="836"/>
      <c r="AE117" s="345"/>
      <c r="AF117" s="838" t="s">
        <v>442</v>
      </c>
      <c r="AG117" s="837">
        <f>IF(AI105&lt;0,AG81-AH114,AH112)</f>
        <v>83.249414362545139</v>
      </c>
      <c r="AH117" s="837">
        <f>IF(AI106&lt;0,AG80-AH115,AH113)</f>
        <v>83.249414362545139</v>
      </c>
      <c r="AI117" s="837">
        <f t="shared" ref="AI117:AI124" si="36">IF($E$70=1,AH117*AG117,0)</f>
        <v>6930.4649917067372</v>
      </c>
      <c r="AJ117" s="836"/>
      <c r="AK117" s="345"/>
      <c r="AL117" s="838" t="s">
        <v>442</v>
      </c>
      <c r="AM117" s="837">
        <f>IF(AO105&lt;0,AM81-AN114,AN112)</f>
        <v>66.81162449464675</v>
      </c>
      <c r="AN117" s="837">
        <f>IF(AO106&lt;0,AM80-AN115,AN113)</f>
        <v>66.81162449464675</v>
      </c>
      <c r="AO117" s="837">
        <f t="shared" ref="AO117:AO124" si="37">IF($E$70=1,AN117*AM117,0)</f>
        <v>4463.7931676136814</v>
      </c>
      <c r="AP117" s="836"/>
      <c r="AQ117" s="345"/>
      <c r="AR117" s="838" t="s">
        <v>442</v>
      </c>
      <c r="AS117" s="837">
        <f>IF(AU105&lt;0,AS81-AT114,AT112)</f>
        <v>53.260042273046693</v>
      </c>
      <c r="AT117" s="837">
        <f>IF(AU106&lt;0,AS80-AT115,AT113)</f>
        <v>53.260042273046693</v>
      </c>
      <c r="AU117" s="837">
        <f t="shared" ref="AU117:AU124" si="38">IF($E$70=1,AT117*AS117,0)</f>
        <v>2836.6321029267206</v>
      </c>
      <c r="AV117" s="836"/>
      <c r="AW117" s="345"/>
      <c r="AX117" s="838" t="s">
        <v>442</v>
      </c>
      <c r="AY117" s="837">
        <f>IF(BA105&lt;0,AY81-AZ114,AZ112)</f>
        <v>42.452929685018461</v>
      </c>
      <c r="AZ117" s="837">
        <f>IF(BA106&lt;0,AY80-AZ115,AZ113)</f>
        <v>42.452929685018461</v>
      </c>
      <c r="BA117" s="837">
        <f t="shared" ref="BA117:BA124" si="39">IF($E$70=1,AZ117*AY117,0)</f>
        <v>1802.2512388411217</v>
      </c>
      <c r="BB117" s="836"/>
      <c r="BC117" s="345"/>
      <c r="BD117" s="838" t="s">
        <v>442</v>
      </c>
      <c r="BE117" s="837">
        <f>IF(BG105&lt;0,BE81-BF114,BF112)</f>
        <v>34.060538211960164</v>
      </c>
      <c r="BF117" s="837">
        <f>IF(BG106&lt;0,BE80-BF115,BF113)</f>
        <v>34.060538211960164</v>
      </c>
      <c r="BG117" s="837">
        <f t="shared" ref="BG117:BG124" si="40">IF($E$70=1,BF117*BE117,0)</f>
        <v>1160.1202632883985</v>
      </c>
      <c r="BH117" s="836"/>
      <c r="BI117" s="345"/>
      <c r="BJ117" s="838" t="s">
        <v>442</v>
      </c>
      <c r="BK117" s="837">
        <f>IF(BM105&lt;0,BK81-BL114,BL112)</f>
        <v>27.676860213517443</v>
      </c>
      <c r="BL117" s="837">
        <f>IF(BM106&lt;0,BK80-BL115,BL113)</f>
        <v>27.676860213517443</v>
      </c>
      <c r="BM117" s="837">
        <f t="shared" ref="BM117:BM124" si="41">IF($E$70=1,BL117*BK117,0)</f>
        <v>766.00859127858484</v>
      </c>
      <c r="BN117" s="836"/>
      <c r="BO117" s="345"/>
      <c r="BP117" s="838" t="s">
        <v>442</v>
      </c>
      <c r="BQ117" s="837">
        <f>IF(BS105&lt;0,BQ81-BR114,BR112)</f>
        <v>22.897162222825699</v>
      </c>
      <c r="BR117" s="837">
        <f>IF(BS106&lt;0,BQ80-BR115,BR113)</f>
        <v>22.897162222825699</v>
      </c>
      <c r="BS117" s="837">
        <f t="shared" ref="BS117:BS124" si="42">IF($E$70=1,BR117*BQ117,0)</f>
        <v>524.28003785839633</v>
      </c>
      <c r="BT117" s="836"/>
      <c r="BU117" s="345"/>
      <c r="BV117" s="838" t="s">
        <v>442</v>
      </c>
      <c r="BW117" s="837">
        <f>IF(BY105&lt;0,BW81-BX114,BX112)</f>
        <v>19.360556650429572</v>
      </c>
      <c r="BX117" s="837">
        <f>IF(BY106&lt;0,BW80-BX115,BX113)</f>
        <v>19.360556650429572</v>
      </c>
      <c r="BY117" s="837">
        <f t="shared" ref="BY117:BY124" si="43">IF($E$70=1,BX117*BW117,0)</f>
        <v>374.83115381449272</v>
      </c>
      <c r="BZ117" s="836"/>
      <c r="CA117" s="345"/>
      <c r="CB117" s="838" t="s">
        <v>442</v>
      </c>
      <c r="CC117" s="837">
        <f>IF(CE105&lt;0,CC81-CD114,CD112)</f>
        <v>16.766608473458092</v>
      </c>
      <c r="CD117" s="837">
        <f>IF(CE106&lt;0,CC80-CD115,CD113)</f>
        <v>16.766608473458092</v>
      </c>
      <c r="CE117" s="837">
        <f t="shared" ref="CE117:CE124" si="44">IF($E$70=1,CD117*CC117,0)</f>
        <v>281.11915970223669</v>
      </c>
      <c r="CF117" s="836"/>
      <c r="CG117" s="345"/>
      <c r="CH117" s="838" t="s">
        <v>442</v>
      </c>
      <c r="CI117" s="837">
        <f>IF(CK105&lt;0,CI81-CJ114,CJ112)</f>
        <v>14.876280655878787</v>
      </c>
      <c r="CJ117" s="837">
        <f>IF(CK106&lt;0,CI80-CJ115,CJ113)</f>
        <v>14.876280655878787</v>
      </c>
      <c r="CK117" s="837">
        <f t="shared" ref="CK117:CK124" si="45">IF($E$70=1,CJ117*CI117,0)</f>
        <v>221.30372615247339</v>
      </c>
      <c r="CL117" s="836"/>
      <c r="CM117" s="345"/>
      <c r="CN117" s="838" t="s">
        <v>442</v>
      </c>
      <c r="CO117" s="837">
        <f>IF(CQ105&lt;0,CO81-CP114,CP112)</f>
        <v>13.505173069676914</v>
      </c>
      <c r="CP117" s="837">
        <f>IF(CQ106&lt;0,CO80-CP115,CP113)</f>
        <v>13.505173069676914</v>
      </c>
      <c r="CQ117" s="837">
        <f t="shared" ref="CQ117:CQ124" si="46">IF($E$70=1,CP117*CO117,0)</f>
        <v>182.38969964192657</v>
      </c>
      <c r="CR117" s="836"/>
      <c r="CS117" s="345"/>
      <c r="CT117" s="838" t="s">
        <v>442</v>
      </c>
      <c r="CU117" s="837">
        <f>IF(CW105&lt;0,CU81-CV114,CV112)</f>
        <v>12.514057526969168</v>
      </c>
      <c r="CV117" s="837">
        <f>IF(CW106&lt;0,CU80-CV115,CV113)</f>
        <v>12.514057526969168</v>
      </c>
      <c r="CW117" s="837">
        <f t="shared" ref="CW117:CW124" si="47">IF($E$70=1,CV117*CU117,0)</f>
        <v>156.60163578829369</v>
      </c>
      <c r="CX117" s="836"/>
      <c r="CY117" s="345"/>
      <c r="CZ117" s="838" t="s">
        <v>442</v>
      </c>
      <c r="DA117" s="837">
        <f>IF(DC105&lt;0,DA81-DB114,DB112)</f>
        <v>11.79938759931548</v>
      </c>
      <c r="DB117" s="837">
        <f>IF(DC106&lt;0,DA80-DB115,DB113)</f>
        <v>11.79938759931548</v>
      </c>
      <c r="DC117" s="837">
        <f t="shared" ref="DC117:DC124" si="48">IF($E$70=1,DB117*DA117,0)</f>
        <v>139.22554771887994</v>
      </c>
      <c r="DD117" s="836"/>
      <c r="DE117" s="345"/>
      <c r="DF117" s="838" t="s">
        <v>442</v>
      </c>
      <c r="DG117" s="837">
        <f>IF(DI105&lt;0,DG81-DH114,DH112)</f>
        <v>11.284972382275726</v>
      </c>
      <c r="DH117" s="837">
        <f>IF(DI106&lt;0,DG80-DH115,DH113)</f>
        <v>11.284972382275726</v>
      </c>
      <c r="DI117" s="837">
        <f t="shared" ref="DI117:DI124" si="49">IF($E$70=1,DH117*DG117,0)</f>
        <v>127.35060166872586</v>
      </c>
      <c r="DJ117" s="836"/>
      <c r="DK117" s="345"/>
      <c r="DL117" s="838" t="s">
        <v>442</v>
      </c>
      <c r="DM117" s="837">
        <f>IF(DO105&lt;0,DM81-DN114,DN112)</f>
        <v>10.915173475643741</v>
      </c>
      <c r="DN117" s="837">
        <f>IF(DO106&lt;0,DM80-DN115,DN113)</f>
        <v>10.915173475643741</v>
      </c>
      <c r="DO117" s="837">
        <f t="shared" ref="DO117:DO124" si="50">IF($E$70=1,DN117*DM117,0)</f>
        <v>119.14101200339665</v>
      </c>
      <c r="DP117" s="836"/>
      <c r="DQ117" s="345"/>
      <c r="DR117" s="838" t="s">
        <v>442</v>
      </c>
      <c r="DS117" s="837">
        <f>IF(DU105&lt;0,DS81-DT114,DT112)</f>
        <v>10.649580046759382</v>
      </c>
      <c r="DT117" s="837">
        <f>IF(DU106&lt;0,DS80-DT115,DT113)</f>
        <v>10.649580046759382</v>
      </c>
      <c r="DU117" s="837">
        <f t="shared" ref="DU117:DU124" si="51">IF($E$70=1,DT117*DS117,0)</f>
        <v>113.41355517233556</v>
      </c>
      <c r="DV117" s="836"/>
      <c r="DW117" s="345"/>
      <c r="DX117" s="838" t="s">
        <v>442</v>
      </c>
      <c r="DY117" s="837">
        <f>IF(EA105&lt;0,DY81-DZ114,DZ112)</f>
        <v>10.458954269909242</v>
      </c>
      <c r="DZ117" s="837">
        <f>IF(EA106&lt;0,DY80-DZ115,DZ113)</f>
        <v>10.458954269909242</v>
      </c>
      <c r="EA117" s="837">
        <f t="shared" ref="EA117:EA124" si="52">IF($E$70=1,DZ117*DY117,0)</f>
        <v>109.38972442005276</v>
      </c>
      <c r="EB117" s="836"/>
      <c r="EC117" s="345"/>
      <c r="ED117" s="838" t="s">
        <v>442</v>
      </c>
      <c r="EE117" s="837">
        <f>IF(EG105&lt;0,EE81-EF114,EF112)</f>
        <v>10.322200398674511</v>
      </c>
      <c r="EF117" s="837">
        <f>IF(EG106&lt;0,EE80-EF115,EF113)</f>
        <v>10.322200398674511</v>
      </c>
      <c r="EG117" s="837">
        <f t="shared" ref="EG117:EG124" si="53">IF($E$70=1,EF117*EE117,0)</f>
        <v>106.54782107039622</v>
      </c>
      <c r="EH117" s="836"/>
      <c r="EI117" s="345"/>
      <c r="EJ117" s="838" t="s">
        <v>442</v>
      </c>
      <c r="EK117" s="837">
        <f>IF(EM105&lt;0,EK81-EL114,EL112)</f>
        <v>10.224127361527565</v>
      </c>
      <c r="EL117" s="837">
        <f>IF(EM106&lt;0,EK80-EL115,EL113)</f>
        <v>10.224127361527565</v>
      </c>
      <c r="EM117" s="837">
        <f t="shared" ref="EM117:EM124" si="54">IF($E$70=1,EL117*EK117,0)</f>
        <v>104.5327803047366</v>
      </c>
      <c r="EN117" s="836"/>
      <c r="EO117" s="345"/>
      <c r="EP117" s="838" t="s">
        <v>442</v>
      </c>
      <c r="EQ117" s="837">
        <f>IF(ES105&lt;0,EQ81-ER114,ER112)</f>
        <v>10.15381147249272</v>
      </c>
      <c r="ER117" s="837">
        <f>IF(ES106&lt;0,EQ80-ER115,ER113)</f>
        <v>10.15381147249272</v>
      </c>
      <c r="ES117" s="837">
        <f t="shared" ref="ES117:ES124" si="55">IF($E$70=1,ER117*EQ117,0)</f>
        <v>103.09988741892478</v>
      </c>
      <c r="ET117" s="836"/>
      <c r="EU117" s="345"/>
      <c r="EV117" s="838" t="s">
        <v>442</v>
      </c>
      <c r="EW117" s="837">
        <f>IF(EY105&lt;0,EW81-EX114,EX112)</f>
        <v>10.103405591344853</v>
      </c>
      <c r="EX117" s="837">
        <f>IF(EY106&lt;0,EW80-EX115,EX113)</f>
        <v>10.103405591344853</v>
      </c>
      <c r="EY117" s="837">
        <f t="shared" ref="EY117:EY124" si="56">IF($E$70=1,EX117*EW117,0)</f>
        <v>102.07880454321842</v>
      </c>
      <c r="EZ117" s="836"/>
      <c r="FA117" s="345"/>
      <c r="FB117" s="838" t="s">
        <v>442</v>
      </c>
      <c r="FC117" s="837">
        <f>IF(FE105&lt;0,FC81-FD114,FD112)</f>
        <v>10.067276720336992</v>
      </c>
      <c r="FD117" s="837">
        <f>IF(FE106&lt;0,FC80-FD115,FD113)</f>
        <v>10.067276720336992</v>
      </c>
      <c r="FE117" s="837">
        <f t="shared" ref="FE117:FE124" si="57">IF($E$70=1,FD117*FC117,0)</f>
        <v>101.35006056383914</v>
      </c>
      <c r="FF117" s="836"/>
      <c r="FG117" s="345"/>
      <c r="FH117" s="838" t="s">
        <v>442</v>
      </c>
      <c r="FI117" s="837">
        <f>IF(FK105&lt;0,FI81-FJ114,FJ112)</f>
        <v>10.041383357132304</v>
      </c>
      <c r="FJ117" s="837">
        <f>IF(FK106&lt;0,FI80-FJ115,FJ113)</f>
        <v>10.041383357132304</v>
      </c>
      <c r="FK117" s="837">
        <f t="shared" ref="FK117:FK124" si="58">IF($E$70=1,FJ117*FI117,0)</f>
        <v>100.82937972489361</v>
      </c>
      <c r="FL117" s="836"/>
      <c r="FM117" s="345"/>
      <c r="FN117" s="838" t="s">
        <v>442</v>
      </c>
      <c r="FO117" s="837">
        <f>IF(FQ105&lt;0,FO81-FP114,FP112)</f>
        <v>10.022826923702354</v>
      </c>
      <c r="FP117" s="837">
        <f>IF(FQ106&lt;0,FO80-FP115,FP113)</f>
        <v>10.022826923702354</v>
      </c>
      <c r="FQ117" s="837">
        <f t="shared" ref="FQ117:FQ124" si="59">IF($E$70=1,FP117*FO117,0)</f>
        <v>100.45705954249279</v>
      </c>
      <c r="FR117" s="836"/>
      <c r="FS117" s="345"/>
      <c r="FT117" s="838" t="s">
        <v>442</v>
      </c>
      <c r="FU117" s="837">
        <f>IF(FW105&lt;0,FU81-FV114,FV112)</f>
        <v>10.009529103202283</v>
      </c>
      <c r="FV117" s="837">
        <f>IF(FW106&lt;0,FU80-FV115,FV113)</f>
        <v>10.009529103202283</v>
      </c>
      <c r="FW117" s="837">
        <f t="shared" ref="FW117:FW124" si="60">IF($E$70=1,FV117*FU117,0)</f>
        <v>100.19067286785349</v>
      </c>
      <c r="FX117" s="836"/>
      <c r="FY117" s="345"/>
    </row>
    <row r="118" spans="1:181" x14ac:dyDescent="0.3">
      <c r="A118" s="19"/>
      <c r="B118" s="827" t="s">
        <v>441</v>
      </c>
      <c r="C118" s="835">
        <f>IF(E105&lt;0,F105,C81-(C112+C114))</f>
        <v>190</v>
      </c>
      <c r="D118" s="835">
        <f>IF(E106&lt;0,C80-D115,D113)</f>
        <v>0</v>
      </c>
      <c r="E118" s="835">
        <f t="shared" si="31"/>
        <v>0</v>
      </c>
      <c r="F118" s="834"/>
      <c r="G118" s="345"/>
      <c r="H118" s="827" t="s">
        <v>441</v>
      </c>
      <c r="I118" s="835">
        <f>IF(K105&lt;0,L105,I81-(I112+I114))</f>
        <v>150.23637812300515</v>
      </c>
      <c r="J118" s="835">
        <f>IF(K106&lt;0,I80-J115,J113)</f>
        <v>18.461681585747616</v>
      </c>
      <c r="K118" s="835">
        <f t="shared" si="32"/>
        <v>2773.6161755029002</v>
      </c>
      <c r="L118" s="834"/>
      <c r="M118" s="345"/>
      <c r="N118" s="827" t="s">
        <v>441</v>
      </c>
      <c r="O118" s="835">
        <f>IF(Q105&lt;0,R105,O81-(O112+O114))</f>
        <v>108.24313569568369</v>
      </c>
      <c r="P118" s="835">
        <f>IF(Q106&lt;0,O80-P115,P113)</f>
        <v>37.958544141289721</v>
      </c>
      <c r="Q118" s="835">
        <f t="shared" si="33"/>
        <v>4108.7518442962228</v>
      </c>
      <c r="R118" s="834"/>
      <c r="S118" s="345"/>
      <c r="T118" s="827" t="s">
        <v>441</v>
      </c>
      <c r="U118" s="835">
        <f>IF(W105&lt;0,X105,U81-(U112+U114))</f>
        <v>66.249893268362186</v>
      </c>
      <c r="V118" s="835">
        <f>IF(W106&lt;0,U80-V115,V113)</f>
        <v>57.455406696831837</v>
      </c>
      <c r="W118" s="835">
        <f t="shared" si="34"/>
        <v>3806.414561355451</v>
      </c>
      <c r="X118" s="834"/>
      <c r="Y118" s="345"/>
      <c r="Z118" s="827" t="s">
        <v>441</v>
      </c>
      <c r="AA118" s="835">
        <f>IF(AC105&lt;0,AD105,AA81-(AA112+AA114))</f>
        <v>26.486271391367382</v>
      </c>
      <c r="AB118" s="835">
        <f>IF(AC106&lt;0,AA80-AB115,AB113)</f>
        <v>75.917088282579428</v>
      </c>
      <c r="AC118" s="835">
        <f t="shared" si="35"/>
        <v>2010.7606034947953</v>
      </c>
      <c r="AD118" s="834"/>
      <c r="AE118" s="345"/>
      <c r="AF118" s="827" t="s">
        <v>441</v>
      </c>
      <c r="AG118" s="835">
        <f>IF(AI105&lt;0,AJ105,AG81-(AG112+AG114))</f>
        <v>9.2677598565824155</v>
      </c>
      <c r="AH118" s="835">
        <f>IF(AI106&lt;0,AG80-AH115,AH113)</f>
        <v>83.249414362545139</v>
      </c>
      <c r="AI118" s="835">
        <f t="shared" si="36"/>
        <v>771.53558051319146</v>
      </c>
      <c r="AJ118" s="834"/>
      <c r="AK118" s="345"/>
      <c r="AL118" s="827" t="s">
        <v>441</v>
      </c>
      <c r="AM118" s="835">
        <f>IF(AO105&lt;0,AP105,AM81-(AM112+AM114))</f>
        <v>39.951634276659405</v>
      </c>
      <c r="AN118" s="835">
        <f>IF(AO106&lt;0,AM80-AN115,AN113)</f>
        <v>66.81162449464675</v>
      </c>
      <c r="AO118" s="835">
        <f t="shared" si="37"/>
        <v>2669.2335872396261</v>
      </c>
      <c r="AP118" s="834"/>
      <c r="AQ118" s="345"/>
      <c r="AR118" s="827" t="s">
        <v>441</v>
      </c>
      <c r="AS118" s="835">
        <f>IF(AU105&lt;0,AV105,AS81-(AS112+AS114))</f>
        <v>65.247921090312843</v>
      </c>
      <c r="AT118" s="835">
        <f>IF(AU106&lt;0,AS80-AT115,AT113)</f>
        <v>53.260042273046693</v>
      </c>
      <c r="AU118" s="835">
        <f t="shared" si="38"/>
        <v>3475.1070354984768</v>
      </c>
      <c r="AV118" s="834"/>
      <c r="AW118" s="345"/>
      <c r="AX118" s="827" t="s">
        <v>441</v>
      </c>
      <c r="AY118" s="835">
        <f>IF(BA105&lt;0,BB105,AY81-(AY112+AY114))</f>
        <v>85.421197921298869</v>
      </c>
      <c r="AZ118" s="835">
        <f>IF(BA106&lt;0,AY80-AZ115,AZ113)</f>
        <v>42.452929685018461</v>
      </c>
      <c r="BA118" s="835">
        <f t="shared" si="39"/>
        <v>3626.380108962946</v>
      </c>
      <c r="BB118" s="834"/>
      <c r="BC118" s="345"/>
      <c r="BD118" s="827" t="s">
        <v>441</v>
      </c>
      <c r="BE118" s="835">
        <f>IF(BG105&lt;0,BH105,BE81-(BE112+BE114))</f>
        <v>101.08699533767435</v>
      </c>
      <c r="BF118" s="835">
        <f>IF(BG106&lt;0,BE80-BF115,BF113)</f>
        <v>34.060538211960164</v>
      </c>
      <c r="BG118" s="835">
        <f t="shared" si="40"/>
        <v>3443.0774674310965</v>
      </c>
      <c r="BH118" s="834"/>
      <c r="BI118" s="345"/>
      <c r="BJ118" s="827" t="s">
        <v>441</v>
      </c>
      <c r="BK118" s="835">
        <f>IF(BM105&lt;0,BN105,BK81-(BK112+BK114))</f>
        <v>113.00319426810077</v>
      </c>
      <c r="BL118" s="835">
        <f>IF(BM106&lt;0,BK80-BL115,BL113)</f>
        <v>27.676860213517443</v>
      </c>
      <c r="BM118" s="835">
        <f t="shared" si="41"/>
        <v>3127.5736114391807</v>
      </c>
      <c r="BN118" s="834"/>
      <c r="BO118" s="345"/>
      <c r="BP118" s="827" t="s">
        <v>441</v>
      </c>
      <c r="BQ118" s="835">
        <f>IF(BS105&lt;0,BT105,BQ81-(BQ112+BQ114))</f>
        <v>121.92529718405871</v>
      </c>
      <c r="BR118" s="835">
        <f>IF(BS106&lt;0,BQ80-BR115,BR113)</f>
        <v>22.897162222825699</v>
      </c>
      <c r="BS118" s="835">
        <f t="shared" si="42"/>
        <v>2791.7433086896258</v>
      </c>
      <c r="BT118" s="834"/>
      <c r="BU118" s="345"/>
      <c r="BV118" s="827" t="s">
        <v>441</v>
      </c>
      <c r="BW118" s="835">
        <f>IF(BY105&lt;0,BZ105,BW81-(BW112+BW114))</f>
        <v>128.52696091919813</v>
      </c>
      <c r="BX118" s="835">
        <f>IF(BY106&lt;0,BW80-BX115,BX113)</f>
        <v>19.360556650429572</v>
      </c>
      <c r="BY118" s="835">
        <f t="shared" si="43"/>
        <v>2488.3535079836829</v>
      </c>
      <c r="BZ118" s="834"/>
      <c r="CA118" s="345"/>
      <c r="CB118" s="827" t="s">
        <v>441</v>
      </c>
      <c r="CC118" s="835">
        <f>IF(CE105&lt;0,CF105,CC81-(CC112+CC114))</f>
        <v>133.36899751621155</v>
      </c>
      <c r="CD118" s="835">
        <f>IF(CE106&lt;0,CC80-CD115,CD113)</f>
        <v>16.766608473458092</v>
      </c>
      <c r="CE118" s="835">
        <f t="shared" si="44"/>
        <v>2236.1457638519237</v>
      </c>
      <c r="CF118" s="834"/>
      <c r="CG118" s="345"/>
      <c r="CH118" s="827" t="s">
        <v>441</v>
      </c>
      <c r="CI118" s="835">
        <f>IF(CK105&lt;0,CL105,CI81-(CI112+CI114))</f>
        <v>136.8976094423596</v>
      </c>
      <c r="CJ118" s="835">
        <f>IF(CK106&lt;0,CI80-CJ115,CJ113)</f>
        <v>14.876280655878787</v>
      </c>
      <c r="CK118" s="835">
        <f t="shared" si="45"/>
        <v>2036.5272591834232</v>
      </c>
      <c r="CL118" s="834"/>
      <c r="CM118" s="345"/>
      <c r="CN118" s="827" t="s">
        <v>441</v>
      </c>
      <c r="CO118" s="835">
        <f>IF(CQ105&lt;0,CR105,CO81-(CO112+CO114))</f>
        <v>139.45701026993643</v>
      </c>
      <c r="CP118" s="835">
        <f>IF(CQ106&lt;0,CO80-CP115,CP113)</f>
        <v>13.505173069676914</v>
      </c>
      <c r="CQ118" s="835">
        <f t="shared" si="46"/>
        <v>1883.3910594752024</v>
      </c>
      <c r="CR118" s="834"/>
      <c r="CS118" s="345"/>
      <c r="CT118" s="827" t="s">
        <v>441</v>
      </c>
      <c r="CU118" s="835">
        <f>IF(CW105&lt;0,CX105,CU81-(CU112+CU114))</f>
        <v>141.30709261632421</v>
      </c>
      <c r="CV118" s="835">
        <f>IF(CW106&lt;0,CU80-CV115,CV113)</f>
        <v>12.514057526969168</v>
      </c>
      <c r="CW118" s="835">
        <f t="shared" si="47"/>
        <v>1768.3250859694413</v>
      </c>
      <c r="CX118" s="834"/>
      <c r="CY118" s="345"/>
      <c r="CZ118" s="827" t="s">
        <v>441</v>
      </c>
      <c r="DA118" s="835">
        <f>IF(DC105&lt;0,DD105,DA81-(DA112+DA114))</f>
        <v>142.64114314794443</v>
      </c>
      <c r="DB118" s="835">
        <f>IF(DC106&lt;0,DA80-DB115,DB113)</f>
        <v>11.79938759931548</v>
      </c>
      <c r="DC118" s="835">
        <f t="shared" si="48"/>
        <v>1683.0781356120399</v>
      </c>
      <c r="DD118" s="834"/>
      <c r="DE118" s="345"/>
      <c r="DF118" s="827" t="s">
        <v>441</v>
      </c>
      <c r="DG118" s="835">
        <f>IF(DI105&lt;0,DJ105,DG81-(DG112+DG114))</f>
        <v>143.60138488641866</v>
      </c>
      <c r="DH118" s="835">
        <f>IF(DI106&lt;0,DG80-DH115,DH113)</f>
        <v>11.284972382275726</v>
      </c>
      <c r="DI118" s="835">
        <f t="shared" si="49"/>
        <v>1620.5376624997814</v>
      </c>
      <c r="DJ118" s="834"/>
      <c r="DK118" s="345"/>
      <c r="DL118" s="827" t="s">
        <v>441</v>
      </c>
      <c r="DM118" s="835">
        <f>IF(DO105&lt;0,DP105,DM81-(DM112+DM114))</f>
        <v>144.29167617879835</v>
      </c>
      <c r="DN118" s="835">
        <f>IF(DO106&lt;0,DM80-DN115,DN113)</f>
        <v>10.915173475643741</v>
      </c>
      <c r="DO118" s="835">
        <f t="shared" si="50"/>
        <v>1574.9686765829956</v>
      </c>
      <c r="DP118" s="834"/>
      <c r="DQ118" s="345"/>
      <c r="DR118" s="827" t="s">
        <v>441</v>
      </c>
      <c r="DS118" s="835">
        <f>IF(DU105&lt;0,DV105,DS81-(DS112+DS114))</f>
        <v>144.78745057938249</v>
      </c>
      <c r="DT118" s="835">
        <f>IF(DU106&lt;0,DS80-DT115,DT113)</f>
        <v>10.649580046759382</v>
      </c>
      <c r="DU118" s="835">
        <f t="shared" si="51"/>
        <v>1541.9255447113519</v>
      </c>
      <c r="DV118" s="834"/>
      <c r="DW118" s="345"/>
      <c r="DX118" s="827" t="s">
        <v>441</v>
      </c>
      <c r="DY118" s="835">
        <f>IF(EA105&lt;0,EB105,DY81-(DY112+DY114))</f>
        <v>145.14328536283608</v>
      </c>
      <c r="DZ118" s="835">
        <f>IF(EA106&lt;0,DY80-DZ115,DZ113)</f>
        <v>10.458954269909242</v>
      </c>
      <c r="EA118" s="835">
        <f t="shared" si="52"/>
        <v>1518.04698419429</v>
      </c>
      <c r="EB118" s="834"/>
      <c r="EC118" s="345"/>
      <c r="ED118" s="827" t="s">
        <v>441</v>
      </c>
      <c r="EE118" s="835">
        <f>IF(EG105&lt;0,EH105,EE81-(EE112+EE114))</f>
        <v>145.39855925580758</v>
      </c>
      <c r="EF118" s="835">
        <f>IF(EG106&lt;0,EE80-EF115,EF113)</f>
        <v>10.322200398674511</v>
      </c>
      <c r="EG118" s="835">
        <f t="shared" si="53"/>
        <v>1500.8330663169966</v>
      </c>
      <c r="EH118" s="834"/>
      <c r="EI118" s="345"/>
      <c r="EJ118" s="827" t="s">
        <v>441</v>
      </c>
      <c r="EK118" s="835">
        <f>IF(EM105&lt;0,EN105,EK81-(EK112+EK114))</f>
        <v>145.58162892514855</v>
      </c>
      <c r="EL118" s="835">
        <f>IF(EM106&lt;0,EK80-EL115,EL113)</f>
        <v>10.224127361527565</v>
      </c>
      <c r="EM118" s="835">
        <f t="shared" si="54"/>
        <v>1488.445115629364</v>
      </c>
      <c r="EN118" s="834"/>
      <c r="EO118" s="345"/>
      <c r="EP118" s="827" t="s">
        <v>441</v>
      </c>
      <c r="EQ118" s="835">
        <f>IF(ES105&lt;0,ET105,EQ81-(EQ112+EQ114))</f>
        <v>145.71288525134693</v>
      </c>
      <c r="ER118" s="835">
        <f>IF(ES106&lt;0,EQ80-ER115,ER113)</f>
        <v>10.15381147249272</v>
      </c>
      <c r="ES118" s="835">
        <f t="shared" si="55"/>
        <v>1479.5411659551417</v>
      </c>
      <c r="ET118" s="834"/>
      <c r="EU118" s="345"/>
      <c r="EV118" s="827" t="s">
        <v>441</v>
      </c>
      <c r="EW118" s="835">
        <f>IF(EY105&lt;0,EZ105,EW81-(EW112+EW114))</f>
        <v>145.80697622948961</v>
      </c>
      <c r="EX118" s="835">
        <f>IF(EY106&lt;0,EW80-EX115,EX113)</f>
        <v>10.103405591344853</v>
      </c>
      <c r="EY118" s="835">
        <f t="shared" si="56"/>
        <v>1473.1470188941114</v>
      </c>
      <c r="EZ118" s="834"/>
      <c r="FA118" s="345"/>
      <c r="FB118" s="827" t="s">
        <v>441</v>
      </c>
      <c r="FC118" s="835">
        <f>IF(FE105&lt;0,FF105,FC81-(FC112+FC114))</f>
        <v>145.87441678870428</v>
      </c>
      <c r="FD118" s="835">
        <f>IF(FE106&lt;0,FC80-FD115,FD113)</f>
        <v>10.067276720336992</v>
      </c>
      <c r="FE118" s="835">
        <f t="shared" si="57"/>
        <v>1468.5581202296582</v>
      </c>
      <c r="FF118" s="834"/>
      <c r="FG118" s="345"/>
      <c r="FH118" s="827" t="s">
        <v>441</v>
      </c>
      <c r="FI118" s="835">
        <f>IF(FK105&lt;0,FL105,FI81-(FI112+FI114))</f>
        <v>145.92275106668637</v>
      </c>
      <c r="FJ118" s="835">
        <f>IF(FK106&lt;0,FI80-FJ115,FJ113)</f>
        <v>10.041383357132304</v>
      </c>
      <c r="FK118" s="835">
        <f t="shared" si="58"/>
        <v>1465.2662839879847</v>
      </c>
      <c r="FL118" s="834"/>
      <c r="FM118" s="345"/>
      <c r="FN118" s="827" t="s">
        <v>441</v>
      </c>
      <c r="FO118" s="835">
        <f>IF(FQ105&lt;0,FR105,FO81-(FO112+FO114))</f>
        <v>145.95738974242227</v>
      </c>
      <c r="FP118" s="835">
        <f>IF(FQ106&lt;0,FO80-FP115,FP113)</f>
        <v>10.022826923702354</v>
      </c>
      <c r="FQ118" s="835">
        <f t="shared" si="59"/>
        <v>1462.9056556236676</v>
      </c>
      <c r="FR118" s="834"/>
      <c r="FS118" s="345"/>
      <c r="FT118" s="827" t="s">
        <v>441</v>
      </c>
      <c r="FU118" s="835">
        <f>IF(FW105&lt;0,FX105,FU81-(FU112+FU114))</f>
        <v>145.98221234068907</v>
      </c>
      <c r="FV118" s="835">
        <f>IF(FW106&lt;0,FU80-FV115,FV113)</f>
        <v>10.009529103202283</v>
      </c>
      <c r="FW118" s="835">
        <f t="shared" si="60"/>
        <v>1461.2132029739828</v>
      </c>
      <c r="FX118" s="834"/>
      <c r="FY118" s="345"/>
    </row>
    <row r="119" spans="1:181" x14ac:dyDescent="0.3">
      <c r="A119" s="19"/>
      <c r="B119" s="827" t="s">
        <v>440</v>
      </c>
      <c r="C119" s="835">
        <f>IF(E105&lt;0,C81-D112,D114)</f>
        <v>0</v>
      </c>
      <c r="D119" s="835">
        <f>IF(E106&lt;0,C80-D115,D113)</f>
        <v>0</v>
      </c>
      <c r="E119" s="835">
        <f t="shared" si="31"/>
        <v>0</v>
      </c>
      <c r="F119" s="834"/>
      <c r="G119" s="345"/>
      <c r="H119" s="827" t="s">
        <v>440</v>
      </c>
      <c r="I119" s="835">
        <f>IF(K105&lt;0,I81-J112,J114)</f>
        <v>18.461681585747616</v>
      </c>
      <c r="J119" s="835">
        <f>IF(K106&lt;0,I80-J115,J113)</f>
        <v>18.461681585747616</v>
      </c>
      <c r="K119" s="835">
        <f t="shared" si="32"/>
        <v>340.83368697353262</v>
      </c>
      <c r="L119" s="834"/>
      <c r="M119" s="345"/>
      <c r="N119" s="827" t="s">
        <v>440</v>
      </c>
      <c r="O119" s="835">
        <f>IF(Q105&lt;0,O81-P112,P114)</f>
        <v>37.958544141289721</v>
      </c>
      <c r="P119" s="835">
        <f>IF(Q106&lt;0,O80-P115,P113)</f>
        <v>37.958544141289721</v>
      </c>
      <c r="Q119" s="835">
        <f t="shared" si="33"/>
        <v>1440.8510733262401</v>
      </c>
      <c r="R119" s="834"/>
      <c r="S119" s="345"/>
      <c r="T119" s="827" t="s">
        <v>440</v>
      </c>
      <c r="U119" s="835">
        <f>IF(W105&lt;0,U81-V112,V114)</f>
        <v>57.455406696831837</v>
      </c>
      <c r="V119" s="835">
        <f>IF(W106&lt;0,U80-V115,V113)</f>
        <v>57.455406696831837</v>
      </c>
      <c r="W119" s="835">
        <f t="shared" si="34"/>
        <v>3301.1237586983489</v>
      </c>
      <c r="X119" s="834"/>
      <c r="Y119" s="345"/>
      <c r="Z119" s="827" t="s">
        <v>440</v>
      </c>
      <c r="AA119" s="835">
        <f>IF(AC105&lt;0,AA81-AB112,AB114)</f>
        <v>75.917088282579428</v>
      </c>
      <c r="AB119" s="835">
        <f>IF(AC106&lt;0,AA80-AB115,AB113)</f>
        <v>75.917088282579428</v>
      </c>
      <c r="AC119" s="835">
        <f t="shared" si="35"/>
        <v>5763.4042933049586</v>
      </c>
      <c r="AD119" s="834"/>
      <c r="AE119" s="345"/>
      <c r="AF119" s="827" t="s">
        <v>440</v>
      </c>
      <c r="AG119" s="835">
        <f>IF(AI105&lt;0,AG81-AH112,AH114)</f>
        <v>83.249414362545139</v>
      </c>
      <c r="AH119" s="835">
        <f>IF(AI106&lt;0,AG80-AH115,AH113)</f>
        <v>83.249414362545139</v>
      </c>
      <c r="AI119" s="835">
        <f t="shared" si="36"/>
        <v>6930.4649917067372</v>
      </c>
      <c r="AJ119" s="834"/>
      <c r="AK119" s="345"/>
      <c r="AL119" s="827" t="s">
        <v>440</v>
      </c>
      <c r="AM119" s="835">
        <f>IF(AO105&lt;0,AM81-AN112,AN114)</f>
        <v>66.81162449464675</v>
      </c>
      <c r="AN119" s="835">
        <f>IF(AO106&lt;0,AM80-AN115,AN113)</f>
        <v>66.81162449464675</v>
      </c>
      <c r="AO119" s="835">
        <f t="shared" si="37"/>
        <v>4463.7931676136814</v>
      </c>
      <c r="AP119" s="834"/>
      <c r="AQ119" s="345"/>
      <c r="AR119" s="827" t="s">
        <v>440</v>
      </c>
      <c r="AS119" s="835">
        <f>IF(AU105&lt;0,AS81-AT112,AT114)</f>
        <v>53.260042273046693</v>
      </c>
      <c r="AT119" s="835">
        <f>IF(AU106&lt;0,AS80-AT115,AT113)</f>
        <v>53.260042273046693</v>
      </c>
      <c r="AU119" s="835">
        <f t="shared" si="38"/>
        <v>2836.6321029267206</v>
      </c>
      <c r="AV119" s="834"/>
      <c r="AW119" s="345"/>
      <c r="AX119" s="827" t="s">
        <v>440</v>
      </c>
      <c r="AY119" s="835">
        <f>IF(BA105&lt;0,AY81-AZ112,AZ114)</f>
        <v>42.452929685018461</v>
      </c>
      <c r="AZ119" s="835">
        <f>IF(BA106&lt;0,AY80-AZ115,AZ113)</f>
        <v>42.452929685018461</v>
      </c>
      <c r="BA119" s="835">
        <f t="shared" si="39"/>
        <v>1802.2512388411217</v>
      </c>
      <c r="BB119" s="834"/>
      <c r="BC119" s="345"/>
      <c r="BD119" s="827" t="s">
        <v>440</v>
      </c>
      <c r="BE119" s="835">
        <f>IF(BG105&lt;0,BE81-BF112,BF114)</f>
        <v>34.060538211960164</v>
      </c>
      <c r="BF119" s="835">
        <f>IF(BG106&lt;0,BE80-BF115,BF113)</f>
        <v>34.060538211960164</v>
      </c>
      <c r="BG119" s="835">
        <f t="shared" si="40"/>
        <v>1160.1202632883985</v>
      </c>
      <c r="BH119" s="834"/>
      <c r="BI119" s="345"/>
      <c r="BJ119" s="827" t="s">
        <v>440</v>
      </c>
      <c r="BK119" s="835">
        <f>IF(BM105&lt;0,BK81-BL112,BL114)</f>
        <v>27.676860213517443</v>
      </c>
      <c r="BL119" s="835">
        <f>IF(BM106&lt;0,BK80-BL115,BL113)</f>
        <v>27.676860213517443</v>
      </c>
      <c r="BM119" s="835">
        <f t="shared" si="41"/>
        <v>766.00859127858484</v>
      </c>
      <c r="BN119" s="834"/>
      <c r="BO119" s="345"/>
      <c r="BP119" s="827" t="s">
        <v>440</v>
      </c>
      <c r="BQ119" s="835">
        <f>IF(BS105&lt;0,BQ81-BR112,BR114)</f>
        <v>22.897162222825699</v>
      </c>
      <c r="BR119" s="835">
        <f>IF(BS106&lt;0,BQ80-BR115,BR113)</f>
        <v>22.897162222825699</v>
      </c>
      <c r="BS119" s="835">
        <f t="shared" si="42"/>
        <v>524.28003785839633</v>
      </c>
      <c r="BT119" s="834"/>
      <c r="BU119" s="345"/>
      <c r="BV119" s="827" t="s">
        <v>440</v>
      </c>
      <c r="BW119" s="835">
        <f>IF(BY105&lt;0,BW81-BX112,BX114)</f>
        <v>19.360556650429572</v>
      </c>
      <c r="BX119" s="835">
        <f>IF(BY106&lt;0,BW80-BX115,BX113)</f>
        <v>19.360556650429572</v>
      </c>
      <c r="BY119" s="835">
        <f t="shared" si="43"/>
        <v>374.83115381449272</v>
      </c>
      <c r="BZ119" s="834"/>
      <c r="CA119" s="345"/>
      <c r="CB119" s="827" t="s">
        <v>440</v>
      </c>
      <c r="CC119" s="835">
        <f>IF(CE105&lt;0,CC81-CD112,CD114)</f>
        <v>16.766608473458092</v>
      </c>
      <c r="CD119" s="835">
        <f>IF(CE106&lt;0,CC80-CD115,CD113)</f>
        <v>16.766608473458092</v>
      </c>
      <c r="CE119" s="835">
        <f t="shared" si="44"/>
        <v>281.11915970223669</v>
      </c>
      <c r="CF119" s="834"/>
      <c r="CG119" s="345"/>
      <c r="CH119" s="827" t="s">
        <v>440</v>
      </c>
      <c r="CI119" s="835">
        <f>IF(CK105&lt;0,CI81-CJ112,CJ114)</f>
        <v>14.876280655878787</v>
      </c>
      <c r="CJ119" s="835">
        <f>IF(CK106&lt;0,CI80-CJ115,CJ113)</f>
        <v>14.876280655878787</v>
      </c>
      <c r="CK119" s="835">
        <f t="shared" si="45"/>
        <v>221.30372615247339</v>
      </c>
      <c r="CL119" s="834"/>
      <c r="CM119" s="345"/>
      <c r="CN119" s="827" t="s">
        <v>440</v>
      </c>
      <c r="CO119" s="835">
        <f>IF(CQ105&lt;0,CO81-CP112,CP114)</f>
        <v>13.505173069676914</v>
      </c>
      <c r="CP119" s="835">
        <f>IF(CQ106&lt;0,CO80-CP115,CP113)</f>
        <v>13.505173069676914</v>
      </c>
      <c r="CQ119" s="835">
        <f t="shared" si="46"/>
        <v>182.38969964192657</v>
      </c>
      <c r="CR119" s="834"/>
      <c r="CS119" s="345"/>
      <c r="CT119" s="827" t="s">
        <v>440</v>
      </c>
      <c r="CU119" s="835">
        <f>IF(CW105&lt;0,CU81-CV112,CV114)</f>
        <v>12.514057526969168</v>
      </c>
      <c r="CV119" s="835">
        <f>IF(CW106&lt;0,CU80-CV115,CV113)</f>
        <v>12.514057526969168</v>
      </c>
      <c r="CW119" s="835">
        <f t="shared" si="47"/>
        <v>156.60163578829369</v>
      </c>
      <c r="CX119" s="834"/>
      <c r="CY119" s="345"/>
      <c r="CZ119" s="827" t="s">
        <v>440</v>
      </c>
      <c r="DA119" s="835">
        <f>IF(DC105&lt;0,DA81-DB112,DB114)</f>
        <v>11.79938759931548</v>
      </c>
      <c r="DB119" s="835">
        <f>IF(DC106&lt;0,DA80-DB115,DB113)</f>
        <v>11.79938759931548</v>
      </c>
      <c r="DC119" s="835">
        <f t="shared" si="48"/>
        <v>139.22554771887994</v>
      </c>
      <c r="DD119" s="834"/>
      <c r="DE119" s="345"/>
      <c r="DF119" s="827" t="s">
        <v>440</v>
      </c>
      <c r="DG119" s="835">
        <f>IF(DI105&lt;0,DG81-DH112,DH114)</f>
        <v>11.284972382275726</v>
      </c>
      <c r="DH119" s="835">
        <f>IF(DI106&lt;0,DG80-DH115,DH113)</f>
        <v>11.284972382275726</v>
      </c>
      <c r="DI119" s="835">
        <f t="shared" si="49"/>
        <v>127.35060166872586</v>
      </c>
      <c r="DJ119" s="834"/>
      <c r="DK119" s="345"/>
      <c r="DL119" s="827" t="s">
        <v>440</v>
      </c>
      <c r="DM119" s="835">
        <f>IF(DO105&lt;0,DM81-DN112,DN114)</f>
        <v>10.915173475643741</v>
      </c>
      <c r="DN119" s="835">
        <f>IF(DO106&lt;0,DM80-DN115,DN113)</f>
        <v>10.915173475643741</v>
      </c>
      <c r="DO119" s="835">
        <f t="shared" si="50"/>
        <v>119.14101200339665</v>
      </c>
      <c r="DP119" s="834"/>
      <c r="DQ119" s="345"/>
      <c r="DR119" s="827" t="s">
        <v>440</v>
      </c>
      <c r="DS119" s="835">
        <f>IF(DU105&lt;0,DS81-DT112,DT114)</f>
        <v>10.649580046759382</v>
      </c>
      <c r="DT119" s="835">
        <f>IF(DU106&lt;0,DS80-DT115,DT113)</f>
        <v>10.649580046759382</v>
      </c>
      <c r="DU119" s="835">
        <f t="shared" si="51"/>
        <v>113.41355517233556</v>
      </c>
      <c r="DV119" s="834"/>
      <c r="DW119" s="345"/>
      <c r="DX119" s="827" t="s">
        <v>440</v>
      </c>
      <c r="DY119" s="835">
        <f>IF(EA105&lt;0,DY81-DZ112,DZ114)</f>
        <v>10.458954269909242</v>
      </c>
      <c r="DZ119" s="835">
        <f>IF(EA106&lt;0,DY80-DZ115,DZ113)</f>
        <v>10.458954269909242</v>
      </c>
      <c r="EA119" s="835">
        <f t="shared" si="52"/>
        <v>109.38972442005276</v>
      </c>
      <c r="EB119" s="834"/>
      <c r="EC119" s="345"/>
      <c r="ED119" s="827" t="s">
        <v>440</v>
      </c>
      <c r="EE119" s="835">
        <f>IF(EG105&lt;0,EE81-EF112,EF114)</f>
        <v>10.322200398674511</v>
      </c>
      <c r="EF119" s="835">
        <f>IF(EG106&lt;0,EE80-EF115,EF113)</f>
        <v>10.322200398674511</v>
      </c>
      <c r="EG119" s="835">
        <f t="shared" si="53"/>
        <v>106.54782107039622</v>
      </c>
      <c r="EH119" s="834"/>
      <c r="EI119" s="345"/>
      <c r="EJ119" s="827" t="s">
        <v>440</v>
      </c>
      <c r="EK119" s="835">
        <f>IF(EM105&lt;0,EK81-EL112,EL114)</f>
        <v>10.224127361527565</v>
      </c>
      <c r="EL119" s="835">
        <f>IF(EM106&lt;0,EK80-EL115,EL113)</f>
        <v>10.224127361527565</v>
      </c>
      <c r="EM119" s="835">
        <f t="shared" si="54"/>
        <v>104.5327803047366</v>
      </c>
      <c r="EN119" s="834"/>
      <c r="EO119" s="345"/>
      <c r="EP119" s="827" t="s">
        <v>440</v>
      </c>
      <c r="EQ119" s="835">
        <f>IF(ES105&lt;0,EQ81-ER112,ER114)</f>
        <v>10.15381147249272</v>
      </c>
      <c r="ER119" s="835">
        <f>IF(ES106&lt;0,EQ80-ER115,ER113)</f>
        <v>10.15381147249272</v>
      </c>
      <c r="ES119" s="835">
        <f t="shared" si="55"/>
        <v>103.09988741892478</v>
      </c>
      <c r="ET119" s="834"/>
      <c r="EU119" s="345"/>
      <c r="EV119" s="827" t="s">
        <v>440</v>
      </c>
      <c r="EW119" s="835">
        <f>IF(EY105&lt;0,EW81-EX112,EX114)</f>
        <v>10.103405591344853</v>
      </c>
      <c r="EX119" s="835">
        <f>IF(EY106&lt;0,EW80-EX115,EX113)</f>
        <v>10.103405591344853</v>
      </c>
      <c r="EY119" s="835">
        <f t="shared" si="56"/>
        <v>102.07880454321842</v>
      </c>
      <c r="EZ119" s="834"/>
      <c r="FA119" s="345"/>
      <c r="FB119" s="827" t="s">
        <v>440</v>
      </c>
      <c r="FC119" s="835">
        <f>IF(FE105&lt;0,FC81-FD112,FD114)</f>
        <v>10.067276720336992</v>
      </c>
      <c r="FD119" s="835">
        <f>IF(FE106&lt;0,FC80-FD115,FD113)</f>
        <v>10.067276720336992</v>
      </c>
      <c r="FE119" s="835">
        <f t="shared" si="57"/>
        <v>101.35006056383914</v>
      </c>
      <c r="FF119" s="834"/>
      <c r="FG119" s="345"/>
      <c r="FH119" s="827" t="s">
        <v>440</v>
      </c>
      <c r="FI119" s="835">
        <f>IF(FK105&lt;0,FI81-FJ112,FJ114)</f>
        <v>10.041383357132304</v>
      </c>
      <c r="FJ119" s="835">
        <f>IF(FK106&lt;0,FI80-FJ115,FJ113)</f>
        <v>10.041383357132304</v>
      </c>
      <c r="FK119" s="835">
        <f t="shared" si="58"/>
        <v>100.82937972489361</v>
      </c>
      <c r="FL119" s="834"/>
      <c r="FM119" s="345"/>
      <c r="FN119" s="827" t="s">
        <v>440</v>
      </c>
      <c r="FO119" s="835">
        <f>IF(FQ105&lt;0,FO81-FP112,FP114)</f>
        <v>10.022826923702354</v>
      </c>
      <c r="FP119" s="835">
        <f>IF(FQ106&lt;0,FO80-FP115,FP113)</f>
        <v>10.022826923702354</v>
      </c>
      <c r="FQ119" s="835">
        <f t="shared" si="59"/>
        <v>100.45705954249279</v>
      </c>
      <c r="FR119" s="834"/>
      <c r="FS119" s="345"/>
      <c r="FT119" s="827" t="s">
        <v>440</v>
      </c>
      <c r="FU119" s="835">
        <f>IF(FW105&lt;0,FU81-FV112,FV114)</f>
        <v>10.009529103202283</v>
      </c>
      <c r="FV119" s="835">
        <f>IF(FW106&lt;0,FU80-FV115,FV113)</f>
        <v>10.009529103202283</v>
      </c>
      <c r="FW119" s="835">
        <f t="shared" si="60"/>
        <v>100.19067286785349</v>
      </c>
      <c r="FX119" s="834"/>
      <c r="FY119" s="345"/>
    </row>
    <row r="120" spans="1:181" x14ac:dyDescent="0.3">
      <c r="A120" s="19"/>
      <c r="B120" s="827" t="s">
        <v>439</v>
      </c>
      <c r="C120" s="835">
        <f>IF(E105&lt;0,C81-D112,D114)</f>
        <v>0</v>
      </c>
      <c r="D120" s="835">
        <f>F106</f>
        <v>190</v>
      </c>
      <c r="E120" s="835">
        <f t="shared" si="31"/>
        <v>0</v>
      </c>
      <c r="F120" s="834"/>
      <c r="G120" s="345"/>
      <c r="H120" s="827" t="s">
        <v>439</v>
      </c>
      <c r="I120" s="835">
        <f>IF(K105&lt;0,I81-J112,J114)</f>
        <v>18.461681585747616</v>
      </c>
      <c r="J120" s="835">
        <f>L106</f>
        <v>150.23637812300515</v>
      </c>
      <c r="K120" s="835">
        <f t="shared" si="32"/>
        <v>2773.6161755029002</v>
      </c>
      <c r="L120" s="834"/>
      <c r="M120" s="345"/>
      <c r="N120" s="827" t="s">
        <v>439</v>
      </c>
      <c r="O120" s="835">
        <f>IF(Q105&lt;0,O81-P112,P114)</f>
        <v>37.958544141289721</v>
      </c>
      <c r="P120" s="835">
        <f>R106</f>
        <v>108.24313569568369</v>
      </c>
      <c r="Q120" s="835">
        <f t="shared" si="33"/>
        <v>4108.7518442962228</v>
      </c>
      <c r="R120" s="834"/>
      <c r="S120" s="345"/>
      <c r="T120" s="827" t="s">
        <v>439</v>
      </c>
      <c r="U120" s="835">
        <f>IF(W105&lt;0,U81-V112,V114)</f>
        <v>57.455406696831837</v>
      </c>
      <c r="V120" s="835">
        <f>X106</f>
        <v>66.249893268362186</v>
      </c>
      <c r="W120" s="835">
        <f t="shared" si="34"/>
        <v>3806.414561355451</v>
      </c>
      <c r="X120" s="834"/>
      <c r="Y120" s="345"/>
      <c r="Z120" s="827" t="s">
        <v>439</v>
      </c>
      <c r="AA120" s="835">
        <f>IF(AC105&lt;0,AA81-AB112,AB114)</f>
        <v>75.917088282579428</v>
      </c>
      <c r="AB120" s="835">
        <f>AD106</f>
        <v>26.486271391367382</v>
      </c>
      <c r="AC120" s="835">
        <f t="shared" si="35"/>
        <v>2010.7606034947953</v>
      </c>
      <c r="AD120" s="834"/>
      <c r="AE120" s="345"/>
      <c r="AF120" s="827" t="s">
        <v>439</v>
      </c>
      <c r="AG120" s="835">
        <f>IF(AI105&lt;0,AG81-AH112,AH114)</f>
        <v>83.249414362545139</v>
      </c>
      <c r="AH120" s="835">
        <f>AJ106</f>
        <v>9.2677598565824155</v>
      </c>
      <c r="AI120" s="835">
        <f t="shared" si="36"/>
        <v>771.53558051319146</v>
      </c>
      <c r="AJ120" s="834"/>
      <c r="AK120" s="345"/>
      <c r="AL120" s="827" t="s">
        <v>439</v>
      </c>
      <c r="AM120" s="835">
        <f>IF(AO105&lt;0,AM81-AN112,AN114)</f>
        <v>66.81162449464675</v>
      </c>
      <c r="AN120" s="835">
        <f>AP106</f>
        <v>39.951634276659405</v>
      </c>
      <c r="AO120" s="835">
        <f t="shared" si="37"/>
        <v>2669.2335872396261</v>
      </c>
      <c r="AP120" s="834"/>
      <c r="AQ120" s="345"/>
      <c r="AR120" s="827" t="s">
        <v>439</v>
      </c>
      <c r="AS120" s="835">
        <f>IF(AU105&lt;0,AS81-AT112,AT114)</f>
        <v>53.260042273046693</v>
      </c>
      <c r="AT120" s="835">
        <f>AV106</f>
        <v>65.247921090312843</v>
      </c>
      <c r="AU120" s="835">
        <f t="shared" si="38"/>
        <v>3475.1070354984768</v>
      </c>
      <c r="AV120" s="834"/>
      <c r="AW120" s="345"/>
      <c r="AX120" s="827" t="s">
        <v>439</v>
      </c>
      <c r="AY120" s="835">
        <f>IF(BA105&lt;0,AY81-AZ112,AZ114)</f>
        <v>42.452929685018461</v>
      </c>
      <c r="AZ120" s="835">
        <f>BB106</f>
        <v>85.421197921298869</v>
      </c>
      <c r="BA120" s="835">
        <f t="shared" si="39"/>
        <v>3626.380108962946</v>
      </c>
      <c r="BB120" s="834"/>
      <c r="BC120" s="345"/>
      <c r="BD120" s="827" t="s">
        <v>439</v>
      </c>
      <c r="BE120" s="835">
        <f>IF(BG105&lt;0,BE81-BF112,BF114)</f>
        <v>34.060538211960164</v>
      </c>
      <c r="BF120" s="835">
        <f>BH106</f>
        <v>101.08699533767435</v>
      </c>
      <c r="BG120" s="835">
        <f t="shared" si="40"/>
        <v>3443.0774674310965</v>
      </c>
      <c r="BH120" s="834"/>
      <c r="BI120" s="345"/>
      <c r="BJ120" s="827" t="s">
        <v>439</v>
      </c>
      <c r="BK120" s="835">
        <f>IF(BM105&lt;0,BK81-BL112,BL114)</f>
        <v>27.676860213517443</v>
      </c>
      <c r="BL120" s="835">
        <f>BN106</f>
        <v>113.00319426810077</v>
      </c>
      <c r="BM120" s="835">
        <f t="shared" si="41"/>
        <v>3127.5736114391807</v>
      </c>
      <c r="BN120" s="834"/>
      <c r="BO120" s="345"/>
      <c r="BP120" s="827" t="s">
        <v>439</v>
      </c>
      <c r="BQ120" s="835">
        <f>IF(BS105&lt;0,BQ81-BR112,BR114)</f>
        <v>22.897162222825699</v>
      </c>
      <c r="BR120" s="835">
        <f>BT106</f>
        <v>121.92529718405871</v>
      </c>
      <c r="BS120" s="835">
        <f t="shared" si="42"/>
        <v>2791.7433086896258</v>
      </c>
      <c r="BT120" s="834"/>
      <c r="BU120" s="345"/>
      <c r="BV120" s="827" t="s">
        <v>439</v>
      </c>
      <c r="BW120" s="835">
        <f>IF(BY105&lt;0,BW81-BX112,BX114)</f>
        <v>19.360556650429572</v>
      </c>
      <c r="BX120" s="835">
        <f>BZ106</f>
        <v>128.52696091919813</v>
      </c>
      <c r="BY120" s="835">
        <f t="shared" si="43"/>
        <v>2488.3535079836829</v>
      </c>
      <c r="BZ120" s="834"/>
      <c r="CA120" s="345"/>
      <c r="CB120" s="827" t="s">
        <v>439</v>
      </c>
      <c r="CC120" s="835">
        <f>IF(CE105&lt;0,CC81-CD112,CD114)</f>
        <v>16.766608473458092</v>
      </c>
      <c r="CD120" s="835">
        <f>CF106</f>
        <v>133.36899751621155</v>
      </c>
      <c r="CE120" s="835">
        <f t="shared" si="44"/>
        <v>2236.1457638519237</v>
      </c>
      <c r="CF120" s="834"/>
      <c r="CG120" s="345"/>
      <c r="CH120" s="827" t="s">
        <v>439</v>
      </c>
      <c r="CI120" s="835">
        <f>IF(CK105&lt;0,CI81-CJ112,CJ114)</f>
        <v>14.876280655878787</v>
      </c>
      <c r="CJ120" s="835">
        <f>CL106</f>
        <v>136.8976094423596</v>
      </c>
      <c r="CK120" s="835">
        <f t="shared" si="45"/>
        <v>2036.5272591834232</v>
      </c>
      <c r="CL120" s="834"/>
      <c r="CM120" s="345"/>
      <c r="CN120" s="827" t="s">
        <v>439</v>
      </c>
      <c r="CO120" s="835">
        <f>IF(CQ105&lt;0,CO81-CP112,CP114)</f>
        <v>13.505173069676914</v>
      </c>
      <c r="CP120" s="835">
        <f>CR106</f>
        <v>139.45701026993643</v>
      </c>
      <c r="CQ120" s="835">
        <f t="shared" si="46"/>
        <v>1883.3910594752024</v>
      </c>
      <c r="CR120" s="834"/>
      <c r="CS120" s="345"/>
      <c r="CT120" s="827" t="s">
        <v>439</v>
      </c>
      <c r="CU120" s="835">
        <f>IF(CW105&lt;0,CU81-CV112,CV114)</f>
        <v>12.514057526969168</v>
      </c>
      <c r="CV120" s="835">
        <f>CX106</f>
        <v>141.30709261632421</v>
      </c>
      <c r="CW120" s="835">
        <f t="shared" si="47"/>
        <v>1768.3250859694413</v>
      </c>
      <c r="CX120" s="834"/>
      <c r="CY120" s="345"/>
      <c r="CZ120" s="827" t="s">
        <v>439</v>
      </c>
      <c r="DA120" s="835">
        <f>IF(DC105&lt;0,DA81-DB112,DB114)</f>
        <v>11.79938759931548</v>
      </c>
      <c r="DB120" s="835">
        <f>DD106</f>
        <v>142.64114314794443</v>
      </c>
      <c r="DC120" s="835">
        <f t="shared" si="48"/>
        <v>1683.0781356120399</v>
      </c>
      <c r="DD120" s="834"/>
      <c r="DE120" s="345"/>
      <c r="DF120" s="827" t="s">
        <v>439</v>
      </c>
      <c r="DG120" s="835">
        <f>IF(DI105&lt;0,DG81-DH112,DH114)</f>
        <v>11.284972382275726</v>
      </c>
      <c r="DH120" s="835">
        <f>DJ106</f>
        <v>143.60138488641866</v>
      </c>
      <c r="DI120" s="835">
        <f t="shared" si="49"/>
        <v>1620.5376624997814</v>
      </c>
      <c r="DJ120" s="834"/>
      <c r="DK120" s="345"/>
      <c r="DL120" s="827" t="s">
        <v>439</v>
      </c>
      <c r="DM120" s="835">
        <f>IF(DO105&lt;0,DM81-DN112,DN114)</f>
        <v>10.915173475643741</v>
      </c>
      <c r="DN120" s="835">
        <f>DP106</f>
        <v>144.29167617879835</v>
      </c>
      <c r="DO120" s="835">
        <f t="shared" si="50"/>
        <v>1574.9686765829956</v>
      </c>
      <c r="DP120" s="834"/>
      <c r="DQ120" s="345"/>
      <c r="DR120" s="827" t="s">
        <v>439</v>
      </c>
      <c r="DS120" s="835">
        <f>IF(DU105&lt;0,DS81-DT112,DT114)</f>
        <v>10.649580046759382</v>
      </c>
      <c r="DT120" s="835">
        <f>DV106</f>
        <v>144.78745057938249</v>
      </c>
      <c r="DU120" s="835">
        <f t="shared" si="51"/>
        <v>1541.9255447113519</v>
      </c>
      <c r="DV120" s="834"/>
      <c r="DW120" s="345"/>
      <c r="DX120" s="827" t="s">
        <v>439</v>
      </c>
      <c r="DY120" s="835">
        <f>IF(EA105&lt;0,DY81-DZ112,DZ114)</f>
        <v>10.458954269909242</v>
      </c>
      <c r="DZ120" s="835">
        <f>EB106</f>
        <v>145.14328536283608</v>
      </c>
      <c r="EA120" s="835">
        <f t="shared" si="52"/>
        <v>1518.04698419429</v>
      </c>
      <c r="EB120" s="834"/>
      <c r="EC120" s="345"/>
      <c r="ED120" s="827" t="s">
        <v>439</v>
      </c>
      <c r="EE120" s="835">
        <f>IF(EG105&lt;0,EE81-EF112,EF114)</f>
        <v>10.322200398674511</v>
      </c>
      <c r="EF120" s="835">
        <f>EH106</f>
        <v>145.39855925580758</v>
      </c>
      <c r="EG120" s="835">
        <f t="shared" si="53"/>
        <v>1500.8330663169966</v>
      </c>
      <c r="EH120" s="834"/>
      <c r="EI120" s="345"/>
      <c r="EJ120" s="827" t="s">
        <v>439</v>
      </c>
      <c r="EK120" s="835">
        <f>IF(EM105&lt;0,EK81-EL112,EL114)</f>
        <v>10.224127361527565</v>
      </c>
      <c r="EL120" s="835">
        <f>EN106</f>
        <v>145.58162892514855</v>
      </c>
      <c r="EM120" s="835">
        <f t="shared" si="54"/>
        <v>1488.445115629364</v>
      </c>
      <c r="EN120" s="834"/>
      <c r="EO120" s="345"/>
      <c r="EP120" s="827" t="s">
        <v>439</v>
      </c>
      <c r="EQ120" s="835">
        <f>IF(ES105&lt;0,EQ81-ER112,ER114)</f>
        <v>10.15381147249272</v>
      </c>
      <c r="ER120" s="835">
        <f>ET106</f>
        <v>145.71288525134693</v>
      </c>
      <c r="ES120" s="835">
        <f t="shared" si="55"/>
        <v>1479.5411659551417</v>
      </c>
      <c r="ET120" s="834"/>
      <c r="EU120" s="345"/>
      <c r="EV120" s="827" t="s">
        <v>439</v>
      </c>
      <c r="EW120" s="835">
        <f>IF(EY105&lt;0,EW81-EX112,EX114)</f>
        <v>10.103405591344853</v>
      </c>
      <c r="EX120" s="835">
        <f>EZ106</f>
        <v>145.80697622948961</v>
      </c>
      <c r="EY120" s="835">
        <f t="shared" si="56"/>
        <v>1473.1470188941114</v>
      </c>
      <c r="EZ120" s="834"/>
      <c r="FA120" s="345"/>
      <c r="FB120" s="827" t="s">
        <v>439</v>
      </c>
      <c r="FC120" s="835">
        <f>IF(FE105&lt;0,FC81-FD112,FD114)</f>
        <v>10.067276720336992</v>
      </c>
      <c r="FD120" s="835">
        <f>FF106</f>
        <v>145.87441678870428</v>
      </c>
      <c r="FE120" s="835">
        <f t="shared" si="57"/>
        <v>1468.5581202296582</v>
      </c>
      <c r="FF120" s="834"/>
      <c r="FG120" s="345"/>
      <c r="FH120" s="827" t="s">
        <v>439</v>
      </c>
      <c r="FI120" s="835">
        <f>IF(FK105&lt;0,FI81-FJ112,FJ114)</f>
        <v>10.041383357132304</v>
      </c>
      <c r="FJ120" s="835">
        <f>FL106</f>
        <v>145.92275106668637</v>
      </c>
      <c r="FK120" s="835">
        <f t="shared" si="58"/>
        <v>1465.2662839879847</v>
      </c>
      <c r="FL120" s="834"/>
      <c r="FM120" s="345"/>
      <c r="FN120" s="827" t="s">
        <v>439</v>
      </c>
      <c r="FO120" s="835">
        <f>IF(FQ105&lt;0,FO81-FP112,FP114)</f>
        <v>10.022826923702354</v>
      </c>
      <c r="FP120" s="835">
        <f>FR106</f>
        <v>145.95738974242227</v>
      </c>
      <c r="FQ120" s="835">
        <f t="shared" si="59"/>
        <v>1462.9056556236676</v>
      </c>
      <c r="FR120" s="834"/>
      <c r="FS120" s="345"/>
      <c r="FT120" s="827" t="s">
        <v>439</v>
      </c>
      <c r="FU120" s="835">
        <f>IF(FW105&lt;0,FU81-FV112,FV114)</f>
        <v>10.009529103202283</v>
      </c>
      <c r="FV120" s="835">
        <f>FX106</f>
        <v>145.98221234068907</v>
      </c>
      <c r="FW120" s="835">
        <f t="shared" si="60"/>
        <v>1461.2132029739828</v>
      </c>
      <c r="FX120" s="834"/>
      <c r="FY120" s="345"/>
    </row>
    <row r="121" spans="1:181" x14ac:dyDescent="0.3">
      <c r="A121" s="19"/>
      <c r="B121" s="827" t="s">
        <v>438</v>
      </c>
      <c r="C121" s="835">
        <f>IF(E105&lt;0,C81-D112,D114)</f>
        <v>0</v>
      </c>
      <c r="D121" s="835">
        <f>IF(E106&lt;0,C80-D113,D115)</f>
        <v>0</v>
      </c>
      <c r="E121" s="835">
        <f t="shared" si="31"/>
        <v>0</v>
      </c>
      <c r="F121" s="834"/>
      <c r="G121" s="345"/>
      <c r="H121" s="827" t="s">
        <v>438</v>
      </c>
      <c r="I121" s="835">
        <f>IF(K105&lt;0,I81-J112,J114)</f>
        <v>18.461681585747616</v>
      </c>
      <c r="J121" s="835">
        <f>IF(K106&lt;0,I80-J113,J115)</f>
        <v>18.461681585747616</v>
      </c>
      <c r="K121" s="835">
        <f t="shared" si="32"/>
        <v>340.83368697353262</v>
      </c>
      <c r="L121" s="834"/>
      <c r="M121" s="345"/>
      <c r="N121" s="827" t="s">
        <v>438</v>
      </c>
      <c r="O121" s="835">
        <f>IF(Q105&lt;0,O81-P112,P114)</f>
        <v>37.958544141289721</v>
      </c>
      <c r="P121" s="835">
        <f>IF(Q106&lt;0,O80-P113,P115)</f>
        <v>37.958544141289721</v>
      </c>
      <c r="Q121" s="835">
        <f t="shared" si="33"/>
        <v>1440.8510733262401</v>
      </c>
      <c r="R121" s="834"/>
      <c r="S121" s="345"/>
      <c r="T121" s="827" t="s">
        <v>438</v>
      </c>
      <c r="U121" s="835">
        <f>IF(W105&lt;0,U81-V112,V114)</f>
        <v>57.455406696831837</v>
      </c>
      <c r="V121" s="835">
        <f>IF(W106&lt;0,U80-V113,V115)</f>
        <v>57.455406696831837</v>
      </c>
      <c r="W121" s="835">
        <f t="shared" si="34"/>
        <v>3301.1237586983489</v>
      </c>
      <c r="X121" s="834"/>
      <c r="Y121" s="345"/>
      <c r="Z121" s="827" t="s">
        <v>438</v>
      </c>
      <c r="AA121" s="835">
        <f>IF(AC105&lt;0,AA81-AB112,AB114)</f>
        <v>75.917088282579428</v>
      </c>
      <c r="AB121" s="835">
        <f>IF(AC106&lt;0,AA80-AB113,AB115)</f>
        <v>75.917088282579428</v>
      </c>
      <c r="AC121" s="835">
        <f t="shared" si="35"/>
        <v>5763.4042933049586</v>
      </c>
      <c r="AD121" s="834"/>
      <c r="AE121" s="345"/>
      <c r="AF121" s="827" t="s">
        <v>438</v>
      </c>
      <c r="AG121" s="835">
        <f>IF(AI105&lt;0,AG81-AH112,AH114)</f>
        <v>83.249414362545139</v>
      </c>
      <c r="AH121" s="835">
        <f>IF(AI106&lt;0,AG80-AH113,AH115)</f>
        <v>83.249414362545139</v>
      </c>
      <c r="AI121" s="835">
        <f t="shared" si="36"/>
        <v>6930.4649917067372</v>
      </c>
      <c r="AJ121" s="834"/>
      <c r="AK121" s="345"/>
      <c r="AL121" s="827" t="s">
        <v>438</v>
      </c>
      <c r="AM121" s="835">
        <f>IF(AO105&lt;0,AM81-AN112,AN114)</f>
        <v>66.81162449464675</v>
      </c>
      <c r="AN121" s="835">
        <f>IF(AO106&lt;0,AM80-AN113,AN115)</f>
        <v>66.81162449464675</v>
      </c>
      <c r="AO121" s="835">
        <f t="shared" si="37"/>
        <v>4463.7931676136814</v>
      </c>
      <c r="AP121" s="834"/>
      <c r="AQ121" s="345"/>
      <c r="AR121" s="827" t="s">
        <v>438</v>
      </c>
      <c r="AS121" s="835">
        <f>IF(AU105&lt;0,AS81-AT112,AT114)</f>
        <v>53.260042273046693</v>
      </c>
      <c r="AT121" s="835">
        <f>IF(AU106&lt;0,AS80-AT113,AT115)</f>
        <v>53.260042273046693</v>
      </c>
      <c r="AU121" s="835">
        <f t="shared" si="38"/>
        <v>2836.6321029267206</v>
      </c>
      <c r="AV121" s="834"/>
      <c r="AW121" s="345"/>
      <c r="AX121" s="827" t="s">
        <v>438</v>
      </c>
      <c r="AY121" s="835">
        <f>IF(BA105&lt;0,AY81-AZ112,AZ114)</f>
        <v>42.452929685018461</v>
      </c>
      <c r="AZ121" s="835">
        <f>IF(BA106&lt;0,AY80-AZ113,AZ115)</f>
        <v>42.452929685018461</v>
      </c>
      <c r="BA121" s="835">
        <f t="shared" si="39"/>
        <v>1802.2512388411217</v>
      </c>
      <c r="BB121" s="834"/>
      <c r="BC121" s="345"/>
      <c r="BD121" s="827" t="s">
        <v>438</v>
      </c>
      <c r="BE121" s="835">
        <f>IF(BG105&lt;0,BE81-BF112,BF114)</f>
        <v>34.060538211960164</v>
      </c>
      <c r="BF121" s="835">
        <f>IF(BG106&lt;0,BE80-BF113,BF115)</f>
        <v>34.060538211960164</v>
      </c>
      <c r="BG121" s="835">
        <f t="shared" si="40"/>
        <v>1160.1202632883985</v>
      </c>
      <c r="BH121" s="834"/>
      <c r="BI121" s="345"/>
      <c r="BJ121" s="827" t="s">
        <v>438</v>
      </c>
      <c r="BK121" s="835">
        <f>IF(BM105&lt;0,BK81-BL112,BL114)</f>
        <v>27.676860213517443</v>
      </c>
      <c r="BL121" s="835">
        <f>IF(BM106&lt;0,BK80-BL113,BL115)</f>
        <v>27.676860213517443</v>
      </c>
      <c r="BM121" s="835">
        <f t="shared" si="41"/>
        <v>766.00859127858484</v>
      </c>
      <c r="BN121" s="834"/>
      <c r="BO121" s="345"/>
      <c r="BP121" s="827" t="s">
        <v>438</v>
      </c>
      <c r="BQ121" s="835">
        <f>IF(BS105&lt;0,BQ81-BR112,BR114)</f>
        <v>22.897162222825699</v>
      </c>
      <c r="BR121" s="835">
        <f>IF(BS106&lt;0,BQ80-BR113,BR115)</f>
        <v>22.897162222825699</v>
      </c>
      <c r="BS121" s="835">
        <f t="shared" si="42"/>
        <v>524.28003785839633</v>
      </c>
      <c r="BT121" s="834"/>
      <c r="BU121" s="345"/>
      <c r="BV121" s="827" t="s">
        <v>438</v>
      </c>
      <c r="BW121" s="835">
        <f>IF(BY105&lt;0,BW81-BX112,BX114)</f>
        <v>19.360556650429572</v>
      </c>
      <c r="BX121" s="835">
        <f>IF(BY106&lt;0,BW80-BX113,BX115)</f>
        <v>19.360556650429572</v>
      </c>
      <c r="BY121" s="835">
        <f t="shared" si="43"/>
        <v>374.83115381449272</v>
      </c>
      <c r="BZ121" s="834"/>
      <c r="CA121" s="345"/>
      <c r="CB121" s="827" t="s">
        <v>438</v>
      </c>
      <c r="CC121" s="835">
        <f>IF(CE105&lt;0,CC81-CD112,CD114)</f>
        <v>16.766608473458092</v>
      </c>
      <c r="CD121" s="835">
        <f>IF(CE106&lt;0,CC80-CD113,CD115)</f>
        <v>16.766608473458092</v>
      </c>
      <c r="CE121" s="835">
        <f t="shared" si="44"/>
        <v>281.11915970223669</v>
      </c>
      <c r="CF121" s="834"/>
      <c r="CG121" s="345"/>
      <c r="CH121" s="827" t="s">
        <v>438</v>
      </c>
      <c r="CI121" s="835">
        <f>IF(CK105&lt;0,CI81-CJ112,CJ114)</f>
        <v>14.876280655878787</v>
      </c>
      <c r="CJ121" s="835">
        <f>IF(CK106&lt;0,CI80-CJ113,CJ115)</f>
        <v>14.876280655878787</v>
      </c>
      <c r="CK121" s="835">
        <f t="shared" si="45"/>
        <v>221.30372615247339</v>
      </c>
      <c r="CL121" s="834"/>
      <c r="CM121" s="345"/>
      <c r="CN121" s="827" t="s">
        <v>438</v>
      </c>
      <c r="CO121" s="835">
        <f>IF(CQ105&lt;0,CO81-CP112,CP114)</f>
        <v>13.505173069676914</v>
      </c>
      <c r="CP121" s="835">
        <f>IF(CQ106&lt;0,CO80-CP113,CP115)</f>
        <v>13.505173069676914</v>
      </c>
      <c r="CQ121" s="835">
        <f t="shared" si="46"/>
        <v>182.38969964192657</v>
      </c>
      <c r="CR121" s="834"/>
      <c r="CS121" s="345"/>
      <c r="CT121" s="827" t="s">
        <v>438</v>
      </c>
      <c r="CU121" s="835">
        <f>IF(CW105&lt;0,CU81-CV112,CV114)</f>
        <v>12.514057526969168</v>
      </c>
      <c r="CV121" s="835">
        <f>IF(CW106&lt;0,CU80-CV113,CV115)</f>
        <v>12.514057526969168</v>
      </c>
      <c r="CW121" s="835">
        <f t="shared" si="47"/>
        <v>156.60163578829369</v>
      </c>
      <c r="CX121" s="834"/>
      <c r="CY121" s="345"/>
      <c r="CZ121" s="827" t="s">
        <v>438</v>
      </c>
      <c r="DA121" s="835">
        <f>IF(DC105&lt;0,DA81-DB112,DB114)</f>
        <v>11.79938759931548</v>
      </c>
      <c r="DB121" s="835">
        <f>IF(DC106&lt;0,DA80-DB113,DB115)</f>
        <v>11.79938759931548</v>
      </c>
      <c r="DC121" s="835">
        <f t="shared" si="48"/>
        <v>139.22554771887994</v>
      </c>
      <c r="DD121" s="834"/>
      <c r="DE121" s="345"/>
      <c r="DF121" s="827" t="s">
        <v>438</v>
      </c>
      <c r="DG121" s="835">
        <f>IF(DI105&lt;0,DG81-DH112,DH114)</f>
        <v>11.284972382275726</v>
      </c>
      <c r="DH121" s="835">
        <f>IF(DI106&lt;0,DG80-DH113,DH115)</f>
        <v>11.284972382275726</v>
      </c>
      <c r="DI121" s="835">
        <f t="shared" si="49"/>
        <v>127.35060166872586</v>
      </c>
      <c r="DJ121" s="834"/>
      <c r="DK121" s="345"/>
      <c r="DL121" s="827" t="s">
        <v>438</v>
      </c>
      <c r="DM121" s="835">
        <f>IF(DO105&lt;0,DM81-DN112,DN114)</f>
        <v>10.915173475643741</v>
      </c>
      <c r="DN121" s="835">
        <f>IF(DO106&lt;0,DM80-DN113,DN115)</f>
        <v>10.915173475643741</v>
      </c>
      <c r="DO121" s="835">
        <f t="shared" si="50"/>
        <v>119.14101200339665</v>
      </c>
      <c r="DP121" s="834"/>
      <c r="DQ121" s="345"/>
      <c r="DR121" s="827" t="s">
        <v>438</v>
      </c>
      <c r="DS121" s="835">
        <f>IF(DU105&lt;0,DS81-DT112,DT114)</f>
        <v>10.649580046759382</v>
      </c>
      <c r="DT121" s="835">
        <f>IF(DU106&lt;0,DS80-DT113,DT115)</f>
        <v>10.649580046759382</v>
      </c>
      <c r="DU121" s="835">
        <f t="shared" si="51"/>
        <v>113.41355517233556</v>
      </c>
      <c r="DV121" s="834"/>
      <c r="DW121" s="345"/>
      <c r="DX121" s="827" t="s">
        <v>438</v>
      </c>
      <c r="DY121" s="835">
        <f>IF(EA105&lt;0,DY81-DZ112,DZ114)</f>
        <v>10.458954269909242</v>
      </c>
      <c r="DZ121" s="835">
        <f>IF(EA106&lt;0,DY80-DZ113,DZ115)</f>
        <v>10.458954269909242</v>
      </c>
      <c r="EA121" s="835">
        <f t="shared" si="52"/>
        <v>109.38972442005276</v>
      </c>
      <c r="EB121" s="834"/>
      <c r="EC121" s="345"/>
      <c r="ED121" s="827" t="s">
        <v>438</v>
      </c>
      <c r="EE121" s="835">
        <f>IF(EG105&lt;0,EE81-EF112,EF114)</f>
        <v>10.322200398674511</v>
      </c>
      <c r="EF121" s="835">
        <f>IF(EG106&lt;0,EE80-EF113,EF115)</f>
        <v>10.322200398674511</v>
      </c>
      <c r="EG121" s="835">
        <f t="shared" si="53"/>
        <v>106.54782107039622</v>
      </c>
      <c r="EH121" s="834"/>
      <c r="EI121" s="345"/>
      <c r="EJ121" s="827" t="s">
        <v>438</v>
      </c>
      <c r="EK121" s="835">
        <f>IF(EM105&lt;0,EK81-EL112,EL114)</f>
        <v>10.224127361527565</v>
      </c>
      <c r="EL121" s="835">
        <f>IF(EM106&lt;0,EK80-EL113,EL115)</f>
        <v>10.224127361527565</v>
      </c>
      <c r="EM121" s="835">
        <f t="shared" si="54"/>
        <v>104.5327803047366</v>
      </c>
      <c r="EN121" s="834"/>
      <c r="EO121" s="345"/>
      <c r="EP121" s="827" t="s">
        <v>438</v>
      </c>
      <c r="EQ121" s="835">
        <f>IF(ES105&lt;0,EQ81-ER112,ER114)</f>
        <v>10.15381147249272</v>
      </c>
      <c r="ER121" s="835">
        <f>IF(ES106&lt;0,EQ80-ER113,ER115)</f>
        <v>10.15381147249272</v>
      </c>
      <c r="ES121" s="835">
        <f t="shared" si="55"/>
        <v>103.09988741892478</v>
      </c>
      <c r="ET121" s="834"/>
      <c r="EU121" s="345"/>
      <c r="EV121" s="827" t="s">
        <v>438</v>
      </c>
      <c r="EW121" s="835">
        <f>IF(EY105&lt;0,EW81-EX112,EX114)</f>
        <v>10.103405591344853</v>
      </c>
      <c r="EX121" s="835">
        <f>IF(EY106&lt;0,EW80-EX113,EX115)</f>
        <v>10.103405591344853</v>
      </c>
      <c r="EY121" s="835">
        <f t="shared" si="56"/>
        <v>102.07880454321842</v>
      </c>
      <c r="EZ121" s="834"/>
      <c r="FA121" s="345"/>
      <c r="FB121" s="827" t="s">
        <v>438</v>
      </c>
      <c r="FC121" s="835">
        <f>IF(FE105&lt;0,FC81-FD112,FD114)</f>
        <v>10.067276720336992</v>
      </c>
      <c r="FD121" s="835">
        <f>IF(FE106&lt;0,FC80-FD113,FD115)</f>
        <v>10.067276720336992</v>
      </c>
      <c r="FE121" s="835">
        <f t="shared" si="57"/>
        <v>101.35006056383914</v>
      </c>
      <c r="FF121" s="834"/>
      <c r="FG121" s="345"/>
      <c r="FH121" s="827" t="s">
        <v>438</v>
      </c>
      <c r="FI121" s="835">
        <f>IF(FK105&lt;0,FI81-FJ112,FJ114)</f>
        <v>10.041383357132304</v>
      </c>
      <c r="FJ121" s="835">
        <f>IF(FK106&lt;0,FI80-FJ113,FJ115)</f>
        <v>10.041383357132304</v>
      </c>
      <c r="FK121" s="835">
        <f t="shared" si="58"/>
        <v>100.82937972489361</v>
      </c>
      <c r="FL121" s="834"/>
      <c r="FM121" s="345"/>
      <c r="FN121" s="827" t="s">
        <v>438</v>
      </c>
      <c r="FO121" s="835">
        <f>IF(FQ105&lt;0,FO81-FP112,FP114)</f>
        <v>10.022826923702354</v>
      </c>
      <c r="FP121" s="835">
        <f>IF(FQ106&lt;0,FO80-FP113,FP115)</f>
        <v>10.022826923702354</v>
      </c>
      <c r="FQ121" s="835">
        <f t="shared" si="59"/>
        <v>100.45705954249279</v>
      </c>
      <c r="FR121" s="834"/>
      <c r="FS121" s="345"/>
      <c r="FT121" s="827" t="s">
        <v>438</v>
      </c>
      <c r="FU121" s="835">
        <f>IF(FW105&lt;0,FU81-FV112,FV114)</f>
        <v>10.009529103202283</v>
      </c>
      <c r="FV121" s="835">
        <f>IF(FW106&lt;0,FU80-FV113,FV115)</f>
        <v>10.009529103202283</v>
      </c>
      <c r="FW121" s="835">
        <f t="shared" si="60"/>
        <v>100.19067286785349</v>
      </c>
      <c r="FX121" s="834"/>
      <c r="FY121" s="345"/>
    </row>
    <row r="122" spans="1:181" x14ac:dyDescent="0.3">
      <c r="A122" s="19"/>
      <c r="B122" s="827" t="s">
        <v>437</v>
      </c>
      <c r="C122" s="835">
        <f>F105</f>
        <v>190</v>
      </c>
      <c r="D122" s="835">
        <f>IF(E106&lt;0,C80-D113,D115)</f>
        <v>0</v>
      </c>
      <c r="E122" s="835">
        <f t="shared" si="31"/>
        <v>0</v>
      </c>
      <c r="F122" s="834"/>
      <c r="G122" s="345"/>
      <c r="H122" s="827" t="s">
        <v>437</v>
      </c>
      <c r="I122" s="835">
        <f>L105</f>
        <v>150.23637812300515</v>
      </c>
      <c r="J122" s="835">
        <f>IF(K106&lt;0,I80-J113,J115)</f>
        <v>18.461681585747616</v>
      </c>
      <c r="K122" s="835">
        <f t="shared" si="32"/>
        <v>2773.6161755029002</v>
      </c>
      <c r="L122" s="834"/>
      <c r="M122" s="345"/>
      <c r="N122" s="827" t="s">
        <v>437</v>
      </c>
      <c r="O122" s="835">
        <f>R105</f>
        <v>108.24313569568369</v>
      </c>
      <c r="P122" s="835">
        <f>IF(Q106&lt;0,O80-P113,P115)</f>
        <v>37.958544141289721</v>
      </c>
      <c r="Q122" s="835">
        <f t="shared" si="33"/>
        <v>4108.7518442962228</v>
      </c>
      <c r="R122" s="834"/>
      <c r="S122" s="345"/>
      <c r="T122" s="827" t="s">
        <v>437</v>
      </c>
      <c r="U122" s="835">
        <f>X105</f>
        <v>66.249893268362186</v>
      </c>
      <c r="V122" s="835">
        <f>IF(W106&lt;0,U80-V113,V115)</f>
        <v>57.455406696831837</v>
      </c>
      <c r="W122" s="835">
        <f t="shared" si="34"/>
        <v>3806.414561355451</v>
      </c>
      <c r="X122" s="834"/>
      <c r="Y122" s="345"/>
      <c r="Z122" s="827" t="s">
        <v>437</v>
      </c>
      <c r="AA122" s="835">
        <f>AD105</f>
        <v>26.486271391367382</v>
      </c>
      <c r="AB122" s="835">
        <f>IF(AC106&lt;0,AA80-AB113,AB115)</f>
        <v>75.917088282579428</v>
      </c>
      <c r="AC122" s="835">
        <f t="shared" si="35"/>
        <v>2010.7606034947953</v>
      </c>
      <c r="AD122" s="834"/>
      <c r="AE122" s="345"/>
      <c r="AF122" s="827" t="s">
        <v>437</v>
      </c>
      <c r="AG122" s="835">
        <f>AJ105</f>
        <v>9.2677598565824155</v>
      </c>
      <c r="AH122" s="835">
        <f>IF(AI106&lt;0,AG80-AH113,AH115)</f>
        <v>83.249414362545139</v>
      </c>
      <c r="AI122" s="835">
        <f t="shared" si="36"/>
        <v>771.53558051319146</v>
      </c>
      <c r="AJ122" s="834"/>
      <c r="AK122" s="345"/>
      <c r="AL122" s="827" t="s">
        <v>437</v>
      </c>
      <c r="AM122" s="835">
        <f>AP105</f>
        <v>39.951634276659405</v>
      </c>
      <c r="AN122" s="835">
        <f>IF(AO106&lt;0,AM80-AN113,AN115)</f>
        <v>66.81162449464675</v>
      </c>
      <c r="AO122" s="835">
        <f t="shared" si="37"/>
        <v>2669.2335872396261</v>
      </c>
      <c r="AP122" s="834"/>
      <c r="AQ122" s="345"/>
      <c r="AR122" s="827" t="s">
        <v>437</v>
      </c>
      <c r="AS122" s="835">
        <f>AV105</f>
        <v>65.247921090312843</v>
      </c>
      <c r="AT122" s="835">
        <f>IF(AU106&lt;0,AS80-AT113,AT115)</f>
        <v>53.260042273046693</v>
      </c>
      <c r="AU122" s="835">
        <f t="shared" si="38"/>
        <v>3475.1070354984768</v>
      </c>
      <c r="AV122" s="834"/>
      <c r="AW122" s="345"/>
      <c r="AX122" s="827" t="s">
        <v>437</v>
      </c>
      <c r="AY122" s="835">
        <f>BB105</f>
        <v>85.421197921298869</v>
      </c>
      <c r="AZ122" s="835">
        <f>IF(BA106&lt;0,AY80-AZ113,AZ115)</f>
        <v>42.452929685018461</v>
      </c>
      <c r="BA122" s="835">
        <f t="shared" si="39"/>
        <v>3626.380108962946</v>
      </c>
      <c r="BB122" s="834"/>
      <c r="BC122" s="345"/>
      <c r="BD122" s="827" t="s">
        <v>437</v>
      </c>
      <c r="BE122" s="835">
        <f>BH105</f>
        <v>101.08699533767435</v>
      </c>
      <c r="BF122" s="835">
        <f>IF(BG106&lt;0,BE80-BF113,BF115)</f>
        <v>34.060538211960164</v>
      </c>
      <c r="BG122" s="835">
        <f t="shared" si="40"/>
        <v>3443.0774674310965</v>
      </c>
      <c r="BH122" s="834"/>
      <c r="BI122" s="345"/>
      <c r="BJ122" s="827" t="s">
        <v>437</v>
      </c>
      <c r="BK122" s="835">
        <f>BN105</f>
        <v>113.00319426810077</v>
      </c>
      <c r="BL122" s="835">
        <f>IF(BM106&lt;0,BK80-BL113,BL115)</f>
        <v>27.676860213517443</v>
      </c>
      <c r="BM122" s="835">
        <f t="shared" si="41"/>
        <v>3127.5736114391807</v>
      </c>
      <c r="BN122" s="834"/>
      <c r="BO122" s="345"/>
      <c r="BP122" s="827" t="s">
        <v>437</v>
      </c>
      <c r="BQ122" s="835">
        <f>BT105</f>
        <v>121.92529718405871</v>
      </c>
      <c r="BR122" s="835">
        <f>IF(BS106&lt;0,BQ80-BR113,BR115)</f>
        <v>22.897162222825699</v>
      </c>
      <c r="BS122" s="835">
        <f t="shared" si="42"/>
        <v>2791.7433086896258</v>
      </c>
      <c r="BT122" s="834"/>
      <c r="BU122" s="345"/>
      <c r="BV122" s="827" t="s">
        <v>437</v>
      </c>
      <c r="BW122" s="835">
        <f>BZ105</f>
        <v>128.52696091919813</v>
      </c>
      <c r="BX122" s="835">
        <f>IF(BY106&lt;0,BW80-BX113,BX115)</f>
        <v>19.360556650429572</v>
      </c>
      <c r="BY122" s="835">
        <f t="shared" si="43"/>
        <v>2488.3535079836829</v>
      </c>
      <c r="BZ122" s="834"/>
      <c r="CA122" s="345"/>
      <c r="CB122" s="827" t="s">
        <v>437</v>
      </c>
      <c r="CC122" s="835">
        <f>CF105</f>
        <v>133.36899751621155</v>
      </c>
      <c r="CD122" s="835">
        <f>IF(CE106&lt;0,CC80-CD113,CD115)</f>
        <v>16.766608473458092</v>
      </c>
      <c r="CE122" s="835">
        <f t="shared" si="44"/>
        <v>2236.1457638519237</v>
      </c>
      <c r="CF122" s="834"/>
      <c r="CG122" s="345"/>
      <c r="CH122" s="827" t="s">
        <v>437</v>
      </c>
      <c r="CI122" s="835">
        <f>CL105</f>
        <v>136.8976094423596</v>
      </c>
      <c r="CJ122" s="835">
        <f>IF(CK106&lt;0,CI80-CJ113,CJ115)</f>
        <v>14.876280655878787</v>
      </c>
      <c r="CK122" s="835">
        <f t="shared" si="45"/>
        <v>2036.5272591834232</v>
      </c>
      <c r="CL122" s="834"/>
      <c r="CM122" s="345"/>
      <c r="CN122" s="827" t="s">
        <v>437</v>
      </c>
      <c r="CO122" s="835">
        <f>CR105</f>
        <v>139.45701026993643</v>
      </c>
      <c r="CP122" s="835">
        <f>IF(CQ106&lt;0,CO80-CP113,CP115)</f>
        <v>13.505173069676914</v>
      </c>
      <c r="CQ122" s="835">
        <f t="shared" si="46"/>
        <v>1883.3910594752024</v>
      </c>
      <c r="CR122" s="834"/>
      <c r="CS122" s="345"/>
      <c r="CT122" s="827" t="s">
        <v>437</v>
      </c>
      <c r="CU122" s="835">
        <f>CX105</f>
        <v>141.30709261632421</v>
      </c>
      <c r="CV122" s="835">
        <f>IF(CW106&lt;0,CU80-CV113,CV115)</f>
        <v>12.514057526969168</v>
      </c>
      <c r="CW122" s="835">
        <f t="shared" si="47"/>
        <v>1768.3250859694413</v>
      </c>
      <c r="CX122" s="834"/>
      <c r="CY122" s="345"/>
      <c r="CZ122" s="827" t="s">
        <v>437</v>
      </c>
      <c r="DA122" s="835">
        <f>DD105</f>
        <v>142.64114314794443</v>
      </c>
      <c r="DB122" s="835">
        <f>IF(DC106&lt;0,DA80-DB113,DB115)</f>
        <v>11.79938759931548</v>
      </c>
      <c r="DC122" s="835">
        <f t="shared" si="48"/>
        <v>1683.0781356120399</v>
      </c>
      <c r="DD122" s="834"/>
      <c r="DE122" s="345"/>
      <c r="DF122" s="827" t="s">
        <v>437</v>
      </c>
      <c r="DG122" s="835">
        <f>DJ105</f>
        <v>143.60138488641866</v>
      </c>
      <c r="DH122" s="835">
        <f>IF(DI106&lt;0,DG80-DH113,DH115)</f>
        <v>11.284972382275726</v>
      </c>
      <c r="DI122" s="835">
        <f t="shared" si="49"/>
        <v>1620.5376624997814</v>
      </c>
      <c r="DJ122" s="834"/>
      <c r="DK122" s="345"/>
      <c r="DL122" s="827" t="s">
        <v>437</v>
      </c>
      <c r="DM122" s="835">
        <f>DP105</f>
        <v>144.29167617879835</v>
      </c>
      <c r="DN122" s="835">
        <f>IF(DO106&lt;0,DM80-DN113,DN115)</f>
        <v>10.915173475643741</v>
      </c>
      <c r="DO122" s="835">
        <f t="shared" si="50"/>
        <v>1574.9686765829956</v>
      </c>
      <c r="DP122" s="834"/>
      <c r="DQ122" s="345"/>
      <c r="DR122" s="827" t="s">
        <v>437</v>
      </c>
      <c r="DS122" s="835">
        <f>DV105</f>
        <v>144.78745057938249</v>
      </c>
      <c r="DT122" s="835">
        <f>IF(DU106&lt;0,DS80-DT113,DT115)</f>
        <v>10.649580046759382</v>
      </c>
      <c r="DU122" s="835">
        <f t="shared" si="51"/>
        <v>1541.9255447113519</v>
      </c>
      <c r="DV122" s="834"/>
      <c r="DW122" s="345"/>
      <c r="DX122" s="827" t="s">
        <v>437</v>
      </c>
      <c r="DY122" s="835">
        <f>EB105</f>
        <v>145.14328536283608</v>
      </c>
      <c r="DZ122" s="835">
        <f>IF(EA106&lt;0,DY80-DZ113,DZ115)</f>
        <v>10.458954269909242</v>
      </c>
      <c r="EA122" s="835">
        <f t="shared" si="52"/>
        <v>1518.04698419429</v>
      </c>
      <c r="EB122" s="834"/>
      <c r="EC122" s="345"/>
      <c r="ED122" s="827" t="s">
        <v>437</v>
      </c>
      <c r="EE122" s="835">
        <f>EH105</f>
        <v>145.39855925580758</v>
      </c>
      <c r="EF122" s="835">
        <f>IF(EG106&lt;0,EE80-EF113,EF115)</f>
        <v>10.322200398674511</v>
      </c>
      <c r="EG122" s="835">
        <f t="shared" si="53"/>
        <v>1500.8330663169966</v>
      </c>
      <c r="EH122" s="834"/>
      <c r="EI122" s="345"/>
      <c r="EJ122" s="827" t="s">
        <v>437</v>
      </c>
      <c r="EK122" s="835">
        <f>EN105</f>
        <v>145.58162892514855</v>
      </c>
      <c r="EL122" s="835">
        <f>IF(EM106&lt;0,EK80-EL113,EL115)</f>
        <v>10.224127361527565</v>
      </c>
      <c r="EM122" s="835">
        <f t="shared" si="54"/>
        <v>1488.445115629364</v>
      </c>
      <c r="EN122" s="834"/>
      <c r="EO122" s="345"/>
      <c r="EP122" s="827" t="s">
        <v>437</v>
      </c>
      <c r="EQ122" s="835">
        <f>ET105</f>
        <v>145.71288525134693</v>
      </c>
      <c r="ER122" s="835">
        <f>IF(ES106&lt;0,EQ80-ER113,ER115)</f>
        <v>10.15381147249272</v>
      </c>
      <c r="ES122" s="835">
        <f t="shared" si="55"/>
        <v>1479.5411659551417</v>
      </c>
      <c r="ET122" s="834"/>
      <c r="EU122" s="345"/>
      <c r="EV122" s="827" t="s">
        <v>437</v>
      </c>
      <c r="EW122" s="835">
        <f>EZ105</f>
        <v>145.80697622948961</v>
      </c>
      <c r="EX122" s="835">
        <f>IF(EY106&lt;0,EW80-EX113,EX115)</f>
        <v>10.103405591344853</v>
      </c>
      <c r="EY122" s="835">
        <f t="shared" si="56"/>
        <v>1473.1470188941114</v>
      </c>
      <c r="EZ122" s="834"/>
      <c r="FA122" s="345"/>
      <c r="FB122" s="827" t="s">
        <v>437</v>
      </c>
      <c r="FC122" s="835">
        <f>FF105</f>
        <v>145.87441678870428</v>
      </c>
      <c r="FD122" s="835">
        <f>IF(FE106&lt;0,FC80-FD113,FD115)</f>
        <v>10.067276720336992</v>
      </c>
      <c r="FE122" s="835">
        <f t="shared" si="57"/>
        <v>1468.5581202296582</v>
      </c>
      <c r="FF122" s="834"/>
      <c r="FG122" s="345"/>
      <c r="FH122" s="827" t="s">
        <v>437</v>
      </c>
      <c r="FI122" s="835">
        <f>FL105</f>
        <v>145.92275106668637</v>
      </c>
      <c r="FJ122" s="835">
        <f>IF(FK106&lt;0,FI80-FJ113,FJ115)</f>
        <v>10.041383357132304</v>
      </c>
      <c r="FK122" s="835">
        <f t="shared" si="58"/>
        <v>1465.2662839879847</v>
      </c>
      <c r="FL122" s="834"/>
      <c r="FM122" s="345"/>
      <c r="FN122" s="827" t="s">
        <v>437</v>
      </c>
      <c r="FO122" s="835">
        <f>FR105</f>
        <v>145.95738974242227</v>
      </c>
      <c r="FP122" s="835">
        <f>IF(FQ106&lt;0,FO80-FP113,FP115)</f>
        <v>10.022826923702354</v>
      </c>
      <c r="FQ122" s="835">
        <f t="shared" si="59"/>
        <v>1462.9056556236676</v>
      </c>
      <c r="FR122" s="834"/>
      <c r="FS122" s="345"/>
      <c r="FT122" s="827" t="s">
        <v>437</v>
      </c>
      <c r="FU122" s="835">
        <f>FX105</f>
        <v>145.98221234068907</v>
      </c>
      <c r="FV122" s="835">
        <f>IF(FW106&lt;0,FU80-FV113,FV115)</f>
        <v>10.009529103202283</v>
      </c>
      <c r="FW122" s="835">
        <f t="shared" si="60"/>
        <v>1461.2132029739828</v>
      </c>
      <c r="FX122" s="834"/>
      <c r="FY122" s="345"/>
    </row>
    <row r="123" spans="1:181" x14ac:dyDescent="0.3">
      <c r="A123" s="19"/>
      <c r="B123" s="827" t="s">
        <v>436</v>
      </c>
      <c r="C123" s="835">
        <f>IF(E105&lt;0,C81-D114,D112)</f>
        <v>0</v>
      </c>
      <c r="D123" s="835">
        <f>IF(E106&lt;0,C80-D113,D115)</f>
        <v>0</v>
      </c>
      <c r="E123" s="835">
        <f t="shared" si="31"/>
        <v>0</v>
      </c>
      <c r="F123" s="834"/>
      <c r="G123" s="345"/>
      <c r="H123" s="827" t="s">
        <v>436</v>
      </c>
      <c r="I123" s="835">
        <f>IF(K105&lt;0,I81-J114,J112)</f>
        <v>18.461681585747616</v>
      </c>
      <c r="J123" s="835">
        <f>IF(K106&lt;0,I80-J113,J115)</f>
        <v>18.461681585747616</v>
      </c>
      <c r="K123" s="835">
        <f t="shared" si="32"/>
        <v>340.83368697353262</v>
      </c>
      <c r="L123" s="834"/>
      <c r="M123" s="345"/>
      <c r="N123" s="827" t="s">
        <v>436</v>
      </c>
      <c r="O123" s="835">
        <f>IF(Q105&lt;0,O81-P114,P112)</f>
        <v>37.958544141289721</v>
      </c>
      <c r="P123" s="835">
        <f>IF(Q106&lt;0,O80-P113,P115)</f>
        <v>37.958544141289721</v>
      </c>
      <c r="Q123" s="835">
        <f t="shared" si="33"/>
        <v>1440.8510733262401</v>
      </c>
      <c r="R123" s="834"/>
      <c r="S123" s="345"/>
      <c r="T123" s="827" t="s">
        <v>436</v>
      </c>
      <c r="U123" s="835">
        <f>IF(W105&lt;0,U81-V114,V112)</f>
        <v>57.455406696831837</v>
      </c>
      <c r="V123" s="835">
        <f>IF(W106&lt;0,U80-V113,V115)</f>
        <v>57.455406696831837</v>
      </c>
      <c r="W123" s="835">
        <f t="shared" si="34"/>
        <v>3301.1237586983489</v>
      </c>
      <c r="X123" s="834"/>
      <c r="Y123" s="345"/>
      <c r="Z123" s="827" t="s">
        <v>436</v>
      </c>
      <c r="AA123" s="835">
        <f>IF(AC105&lt;0,AA81-AB114,AB112)</f>
        <v>75.917088282579428</v>
      </c>
      <c r="AB123" s="835">
        <f>IF(AC106&lt;0,AA80-AB113,AB115)</f>
        <v>75.917088282579428</v>
      </c>
      <c r="AC123" s="835">
        <f t="shared" si="35"/>
        <v>5763.4042933049586</v>
      </c>
      <c r="AD123" s="834"/>
      <c r="AE123" s="345"/>
      <c r="AF123" s="827" t="s">
        <v>436</v>
      </c>
      <c r="AG123" s="835">
        <f>IF(AI105&lt;0,AG81-AH114,AH112)</f>
        <v>83.249414362545139</v>
      </c>
      <c r="AH123" s="835">
        <f>IF(AI106&lt;0,AG80-AH113,AH115)</f>
        <v>83.249414362545139</v>
      </c>
      <c r="AI123" s="835">
        <f t="shared" si="36"/>
        <v>6930.4649917067372</v>
      </c>
      <c r="AJ123" s="834"/>
      <c r="AK123" s="345"/>
      <c r="AL123" s="827" t="s">
        <v>436</v>
      </c>
      <c r="AM123" s="835">
        <f>IF(AO105&lt;0,AM81-AN114,AN112)</f>
        <v>66.81162449464675</v>
      </c>
      <c r="AN123" s="835">
        <f>IF(AO106&lt;0,AM80-AN113,AN115)</f>
        <v>66.81162449464675</v>
      </c>
      <c r="AO123" s="835">
        <f t="shared" si="37"/>
        <v>4463.7931676136814</v>
      </c>
      <c r="AP123" s="834"/>
      <c r="AQ123" s="345"/>
      <c r="AR123" s="827" t="s">
        <v>436</v>
      </c>
      <c r="AS123" s="835">
        <f>IF(AU105&lt;0,AS81-AT114,AT112)</f>
        <v>53.260042273046693</v>
      </c>
      <c r="AT123" s="835">
        <f>IF(AU106&lt;0,AS80-AT113,AT115)</f>
        <v>53.260042273046693</v>
      </c>
      <c r="AU123" s="835">
        <f t="shared" si="38"/>
        <v>2836.6321029267206</v>
      </c>
      <c r="AV123" s="834"/>
      <c r="AW123" s="345"/>
      <c r="AX123" s="827" t="s">
        <v>436</v>
      </c>
      <c r="AY123" s="835">
        <f>IF(BA105&lt;0,AY81-AZ114,AZ112)</f>
        <v>42.452929685018461</v>
      </c>
      <c r="AZ123" s="835">
        <f>IF(BA106&lt;0,AY80-AZ113,AZ115)</f>
        <v>42.452929685018461</v>
      </c>
      <c r="BA123" s="835">
        <f t="shared" si="39"/>
        <v>1802.2512388411217</v>
      </c>
      <c r="BB123" s="834"/>
      <c r="BC123" s="345"/>
      <c r="BD123" s="827" t="s">
        <v>436</v>
      </c>
      <c r="BE123" s="835">
        <f>IF(BG105&lt;0,BE81-BF114,BF112)</f>
        <v>34.060538211960164</v>
      </c>
      <c r="BF123" s="835">
        <f>IF(BG106&lt;0,BE80-BF113,BF115)</f>
        <v>34.060538211960164</v>
      </c>
      <c r="BG123" s="835">
        <f t="shared" si="40"/>
        <v>1160.1202632883985</v>
      </c>
      <c r="BH123" s="834"/>
      <c r="BI123" s="345"/>
      <c r="BJ123" s="827" t="s">
        <v>436</v>
      </c>
      <c r="BK123" s="835">
        <f>IF(BM105&lt;0,BK81-BL114,BL112)</f>
        <v>27.676860213517443</v>
      </c>
      <c r="BL123" s="835">
        <f>IF(BM106&lt;0,BK80-BL113,BL115)</f>
        <v>27.676860213517443</v>
      </c>
      <c r="BM123" s="835">
        <f t="shared" si="41"/>
        <v>766.00859127858484</v>
      </c>
      <c r="BN123" s="834"/>
      <c r="BO123" s="345"/>
      <c r="BP123" s="827" t="s">
        <v>436</v>
      </c>
      <c r="BQ123" s="835">
        <f>IF(BS105&lt;0,BQ81-BR114,BR112)</f>
        <v>22.897162222825699</v>
      </c>
      <c r="BR123" s="835">
        <f>IF(BS106&lt;0,BQ80-BR113,BR115)</f>
        <v>22.897162222825699</v>
      </c>
      <c r="BS123" s="835">
        <f t="shared" si="42"/>
        <v>524.28003785839633</v>
      </c>
      <c r="BT123" s="834"/>
      <c r="BU123" s="345"/>
      <c r="BV123" s="827" t="s">
        <v>436</v>
      </c>
      <c r="BW123" s="835">
        <f>IF(BY105&lt;0,BW81-BX114,BX112)</f>
        <v>19.360556650429572</v>
      </c>
      <c r="BX123" s="835">
        <f>IF(BY106&lt;0,BW80-BX113,BX115)</f>
        <v>19.360556650429572</v>
      </c>
      <c r="BY123" s="835">
        <f t="shared" si="43"/>
        <v>374.83115381449272</v>
      </c>
      <c r="BZ123" s="834"/>
      <c r="CA123" s="345"/>
      <c r="CB123" s="827" t="s">
        <v>436</v>
      </c>
      <c r="CC123" s="835">
        <f>IF(CE105&lt;0,CC81-CD114,CD112)</f>
        <v>16.766608473458092</v>
      </c>
      <c r="CD123" s="835">
        <f>IF(CE106&lt;0,CC80-CD113,CD115)</f>
        <v>16.766608473458092</v>
      </c>
      <c r="CE123" s="835">
        <f t="shared" si="44"/>
        <v>281.11915970223669</v>
      </c>
      <c r="CF123" s="834"/>
      <c r="CG123" s="345"/>
      <c r="CH123" s="827" t="s">
        <v>436</v>
      </c>
      <c r="CI123" s="835">
        <f>IF(CK105&lt;0,CI81-CJ114,CJ112)</f>
        <v>14.876280655878787</v>
      </c>
      <c r="CJ123" s="835">
        <f>IF(CK106&lt;0,CI80-CJ113,CJ115)</f>
        <v>14.876280655878787</v>
      </c>
      <c r="CK123" s="835">
        <f t="shared" si="45"/>
        <v>221.30372615247339</v>
      </c>
      <c r="CL123" s="834"/>
      <c r="CM123" s="345"/>
      <c r="CN123" s="827" t="s">
        <v>436</v>
      </c>
      <c r="CO123" s="835">
        <f>IF(CQ105&lt;0,CO81-CP114,CP112)</f>
        <v>13.505173069676914</v>
      </c>
      <c r="CP123" s="835">
        <f>IF(CQ106&lt;0,CO80-CP113,CP115)</f>
        <v>13.505173069676914</v>
      </c>
      <c r="CQ123" s="835">
        <f t="shared" si="46"/>
        <v>182.38969964192657</v>
      </c>
      <c r="CR123" s="834"/>
      <c r="CS123" s="345"/>
      <c r="CT123" s="827" t="s">
        <v>436</v>
      </c>
      <c r="CU123" s="835">
        <f>IF(CW105&lt;0,CU81-CV114,CV112)</f>
        <v>12.514057526969168</v>
      </c>
      <c r="CV123" s="835">
        <f>IF(CW106&lt;0,CU80-CV113,CV115)</f>
        <v>12.514057526969168</v>
      </c>
      <c r="CW123" s="835">
        <f t="shared" si="47"/>
        <v>156.60163578829369</v>
      </c>
      <c r="CX123" s="834"/>
      <c r="CY123" s="345"/>
      <c r="CZ123" s="827" t="s">
        <v>436</v>
      </c>
      <c r="DA123" s="835">
        <f>IF(DC105&lt;0,DA81-DB114,DB112)</f>
        <v>11.79938759931548</v>
      </c>
      <c r="DB123" s="835">
        <f>IF(DC106&lt;0,DA80-DB113,DB115)</f>
        <v>11.79938759931548</v>
      </c>
      <c r="DC123" s="835">
        <f t="shared" si="48"/>
        <v>139.22554771887994</v>
      </c>
      <c r="DD123" s="834"/>
      <c r="DE123" s="345"/>
      <c r="DF123" s="827" t="s">
        <v>436</v>
      </c>
      <c r="DG123" s="835">
        <f>IF(DI105&lt;0,DG81-DH114,DH112)</f>
        <v>11.284972382275726</v>
      </c>
      <c r="DH123" s="835">
        <f>IF(DI106&lt;0,DG80-DH113,DH115)</f>
        <v>11.284972382275726</v>
      </c>
      <c r="DI123" s="835">
        <f t="shared" si="49"/>
        <v>127.35060166872586</v>
      </c>
      <c r="DJ123" s="834"/>
      <c r="DK123" s="345"/>
      <c r="DL123" s="827" t="s">
        <v>436</v>
      </c>
      <c r="DM123" s="835">
        <f>IF(DO105&lt;0,DM81-DN114,DN112)</f>
        <v>10.915173475643741</v>
      </c>
      <c r="DN123" s="835">
        <f>IF(DO106&lt;0,DM80-DN113,DN115)</f>
        <v>10.915173475643741</v>
      </c>
      <c r="DO123" s="835">
        <f t="shared" si="50"/>
        <v>119.14101200339665</v>
      </c>
      <c r="DP123" s="834"/>
      <c r="DQ123" s="345"/>
      <c r="DR123" s="827" t="s">
        <v>436</v>
      </c>
      <c r="DS123" s="835">
        <f>IF(DU105&lt;0,DS81-DT114,DT112)</f>
        <v>10.649580046759382</v>
      </c>
      <c r="DT123" s="835">
        <f>IF(DU106&lt;0,DS80-DT113,DT115)</f>
        <v>10.649580046759382</v>
      </c>
      <c r="DU123" s="835">
        <f t="shared" si="51"/>
        <v>113.41355517233556</v>
      </c>
      <c r="DV123" s="834"/>
      <c r="DW123" s="345"/>
      <c r="DX123" s="827" t="s">
        <v>436</v>
      </c>
      <c r="DY123" s="835">
        <f>IF(EA105&lt;0,DY81-DZ114,DZ112)</f>
        <v>10.458954269909242</v>
      </c>
      <c r="DZ123" s="835">
        <f>IF(EA106&lt;0,DY80-DZ113,DZ115)</f>
        <v>10.458954269909242</v>
      </c>
      <c r="EA123" s="835">
        <f t="shared" si="52"/>
        <v>109.38972442005276</v>
      </c>
      <c r="EB123" s="834"/>
      <c r="EC123" s="345"/>
      <c r="ED123" s="827" t="s">
        <v>436</v>
      </c>
      <c r="EE123" s="835">
        <f>IF(EG105&lt;0,EE81-EF114,EF112)</f>
        <v>10.322200398674511</v>
      </c>
      <c r="EF123" s="835">
        <f>IF(EG106&lt;0,EE80-EF113,EF115)</f>
        <v>10.322200398674511</v>
      </c>
      <c r="EG123" s="835">
        <f t="shared" si="53"/>
        <v>106.54782107039622</v>
      </c>
      <c r="EH123" s="834"/>
      <c r="EI123" s="345"/>
      <c r="EJ123" s="827" t="s">
        <v>436</v>
      </c>
      <c r="EK123" s="835">
        <f>IF(EM105&lt;0,EK81-EL114,EL112)</f>
        <v>10.224127361527565</v>
      </c>
      <c r="EL123" s="835">
        <f>IF(EM106&lt;0,EK80-EL113,EL115)</f>
        <v>10.224127361527565</v>
      </c>
      <c r="EM123" s="835">
        <f t="shared" si="54"/>
        <v>104.5327803047366</v>
      </c>
      <c r="EN123" s="834"/>
      <c r="EO123" s="345"/>
      <c r="EP123" s="827" t="s">
        <v>436</v>
      </c>
      <c r="EQ123" s="835">
        <f>IF(ES105&lt;0,EQ81-ER114,ER112)</f>
        <v>10.15381147249272</v>
      </c>
      <c r="ER123" s="835">
        <f>IF(ES106&lt;0,EQ80-ER113,ER115)</f>
        <v>10.15381147249272</v>
      </c>
      <c r="ES123" s="835">
        <f t="shared" si="55"/>
        <v>103.09988741892478</v>
      </c>
      <c r="ET123" s="834"/>
      <c r="EU123" s="345"/>
      <c r="EV123" s="827" t="s">
        <v>436</v>
      </c>
      <c r="EW123" s="835">
        <f>IF(EY105&lt;0,EW81-EX114,EX112)</f>
        <v>10.103405591344853</v>
      </c>
      <c r="EX123" s="835">
        <f>IF(EY106&lt;0,EW80-EX113,EX115)</f>
        <v>10.103405591344853</v>
      </c>
      <c r="EY123" s="835">
        <f t="shared" si="56"/>
        <v>102.07880454321842</v>
      </c>
      <c r="EZ123" s="834"/>
      <c r="FA123" s="345"/>
      <c r="FB123" s="827" t="s">
        <v>436</v>
      </c>
      <c r="FC123" s="835">
        <f>IF(FE105&lt;0,FC81-FD114,FD112)</f>
        <v>10.067276720336992</v>
      </c>
      <c r="FD123" s="835">
        <f>IF(FE106&lt;0,FC80-FD113,FD115)</f>
        <v>10.067276720336992</v>
      </c>
      <c r="FE123" s="835">
        <f t="shared" si="57"/>
        <v>101.35006056383914</v>
      </c>
      <c r="FF123" s="834"/>
      <c r="FG123" s="345"/>
      <c r="FH123" s="827" t="s">
        <v>436</v>
      </c>
      <c r="FI123" s="835">
        <f>IF(FK105&lt;0,FI81-FJ114,FJ112)</f>
        <v>10.041383357132304</v>
      </c>
      <c r="FJ123" s="835">
        <f>IF(FK106&lt;0,FI80-FJ113,FJ115)</f>
        <v>10.041383357132304</v>
      </c>
      <c r="FK123" s="835">
        <f t="shared" si="58"/>
        <v>100.82937972489361</v>
      </c>
      <c r="FL123" s="834"/>
      <c r="FM123" s="345"/>
      <c r="FN123" s="827" t="s">
        <v>436</v>
      </c>
      <c r="FO123" s="835">
        <f>IF(FQ105&lt;0,FO81-FP114,FP112)</f>
        <v>10.022826923702354</v>
      </c>
      <c r="FP123" s="835">
        <f>IF(FQ106&lt;0,FO80-FP113,FP115)</f>
        <v>10.022826923702354</v>
      </c>
      <c r="FQ123" s="835">
        <f t="shared" si="59"/>
        <v>100.45705954249279</v>
      </c>
      <c r="FR123" s="834"/>
      <c r="FS123" s="345"/>
      <c r="FT123" s="827" t="s">
        <v>436</v>
      </c>
      <c r="FU123" s="835">
        <f>IF(FW105&lt;0,FU81-FV114,FV112)</f>
        <v>10.009529103202283</v>
      </c>
      <c r="FV123" s="835">
        <f>IF(FW106&lt;0,FU80-FV113,FV115)</f>
        <v>10.009529103202283</v>
      </c>
      <c r="FW123" s="835">
        <f t="shared" si="60"/>
        <v>100.19067286785349</v>
      </c>
      <c r="FX123" s="834"/>
      <c r="FY123" s="345"/>
    </row>
    <row r="124" spans="1:181" x14ac:dyDescent="0.3">
      <c r="A124" s="19"/>
      <c r="B124" s="827" t="s">
        <v>435</v>
      </c>
      <c r="C124" s="835">
        <f>IF(E105&lt;0,C81-D114,D112)</f>
        <v>0</v>
      </c>
      <c r="D124" s="835">
        <f>F106</f>
        <v>190</v>
      </c>
      <c r="E124" s="835">
        <f t="shared" si="31"/>
        <v>0</v>
      </c>
      <c r="F124" s="834"/>
      <c r="G124" s="345"/>
      <c r="H124" s="827" t="s">
        <v>435</v>
      </c>
      <c r="I124" s="835">
        <f>IF(K105&lt;0,I81-J114,J112)</f>
        <v>18.461681585747616</v>
      </c>
      <c r="J124" s="835">
        <f>L106</f>
        <v>150.23637812300515</v>
      </c>
      <c r="K124" s="835">
        <f t="shared" si="32"/>
        <v>2773.6161755029002</v>
      </c>
      <c r="L124" s="834"/>
      <c r="M124" s="345"/>
      <c r="N124" s="827" t="s">
        <v>435</v>
      </c>
      <c r="O124" s="835">
        <f>IF(Q105&lt;0,O81-P114,P112)</f>
        <v>37.958544141289721</v>
      </c>
      <c r="P124" s="835">
        <f>R106</f>
        <v>108.24313569568369</v>
      </c>
      <c r="Q124" s="835">
        <f t="shared" si="33"/>
        <v>4108.7518442962228</v>
      </c>
      <c r="R124" s="834"/>
      <c r="S124" s="345"/>
      <c r="T124" s="827" t="s">
        <v>435</v>
      </c>
      <c r="U124" s="835">
        <f>IF(W105&lt;0,U81-V114,V112)</f>
        <v>57.455406696831837</v>
      </c>
      <c r="V124" s="835">
        <f>X106</f>
        <v>66.249893268362186</v>
      </c>
      <c r="W124" s="835">
        <f t="shared" si="34"/>
        <v>3806.414561355451</v>
      </c>
      <c r="X124" s="834"/>
      <c r="Y124" s="345"/>
      <c r="Z124" s="827" t="s">
        <v>435</v>
      </c>
      <c r="AA124" s="835">
        <f>IF(AC105&lt;0,AA81-AB114,AB112)</f>
        <v>75.917088282579428</v>
      </c>
      <c r="AB124" s="835">
        <f>AD106</f>
        <v>26.486271391367382</v>
      </c>
      <c r="AC124" s="835">
        <f t="shared" si="35"/>
        <v>2010.7606034947953</v>
      </c>
      <c r="AD124" s="834"/>
      <c r="AE124" s="345"/>
      <c r="AF124" s="827" t="s">
        <v>435</v>
      </c>
      <c r="AG124" s="835">
        <f>IF(AI105&lt;0,AG81-AH114,AH112)</f>
        <v>83.249414362545139</v>
      </c>
      <c r="AH124" s="835">
        <f>AJ106</f>
        <v>9.2677598565824155</v>
      </c>
      <c r="AI124" s="835">
        <f t="shared" si="36"/>
        <v>771.53558051319146</v>
      </c>
      <c r="AJ124" s="834"/>
      <c r="AK124" s="345"/>
      <c r="AL124" s="827" t="s">
        <v>435</v>
      </c>
      <c r="AM124" s="835">
        <f>IF(AO105&lt;0,AM81-AN114,AN112)</f>
        <v>66.81162449464675</v>
      </c>
      <c r="AN124" s="835">
        <f>AP106</f>
        <v>39.951634276659405</v>
      </c>
      <c r="AO124" s="835">
        <f t="shared" si="37"/>
        <v>2669.2335872396261</v>
      </c>
      <c r="AP124" s="834"/>
      <c r="AQ124" s="345"/>
      <c r="AR124" s="827" t="s">
        <v>435</v>
      </c>
      <c r="AS124" s="835">
        <f>IF(AU105&lt;0,AS81-AT114,AT112)</f>
        <v>53.260042273046693</v>
      </c>
      <c r="AT124" s="835">
        <f>AV106</f>
        <v>65.247921090312843</v>
      </c>
      <c r="AU124" s="835">
        <f t="shared" si="38"/>
        <v>3475.1070354984768</v>
      </c>
      <c r="AV124" s="834"/>
      <c r="AW124" s="345"/>
      <c r="AX124" s="827" t="s">
        <v>435</v>
      </c>
      <c r="AY124" s="835">
        <f>IF(BA105&lt;0,AY81-AZ114,AZ112)</f>
        <v>42.452929685018461</v>
      </c>
      <c r="AZ124" s="835">
        <f>BB106</f>
        <v>85.421197921298869</v>
      </c>
      <c r="BA124" s="835">
        <f t="shared" si="39"/>
        <v>3626.380108962946</v>
      </c>
      <c r="BB124" s="834"/>
      <c r="BC124" s="345"/>
      <c r="BD124" s="827" t="s">
        <v>435</v>
      </c>
      <c r="BE124" s="835">
        <f>IF(BG105&lt;0,BE81-BF114,BF112)</f>
        <v>34.060538211960164</v>
      </c>
      <c r="BF124" s="835">
        <f>BH106</f>
        <v>101.08699533767435</v>
      </c>
      <c r="BG124" s="835">
        <f t="shared" si="40"/>
        <v>3443.0774674310965</v>
      </c>
      <c r="BH124" s="834"/>
      <c r="BI124" s="345"/>
      <c r="BJ124" s="827" t="s">
        <v>435</v>
      </c>
      <c r="BK124" s="835">
        <f>IF(BM105&lt;0,BK81-BL114,BL112)</f>
        <v>27.676860213517443</v>
      </c>
      <c r="BL124" s="835">
        <f>BN106</f>
        <v>113.00319426810077</v>
      </c>
      <c r="BM124" s="835">
        <f t="shared" si="41"/>
        <v>3127.5736114391807</v>
      </c>
      <c r="BN124" s="834"/>
      <c r="BO124" s="345"/>
      <c r="BP124" s="827" t="s">
        <v>435</v>
      </c>
      <c r="BQ124" s="835">
        <f>IF(BS105&lt;0,BQ81-BR114,BR112)</f>
        <v>22.897162222825699</v>
      </c>
      <c r="BR124" s="835">
        <f>BT106</f>
        <v>121.92529718405871</v>
      </c>
      <c r="BS124" s="835">
        <f t="shared" si="42"/>
        <v>2791.7433086896258</v>
      </c>
      <c r="BT124" s="834"/>
      <c r="BU124" s="345"/>
      <c r="BV124" s="827" t="s">
        <v>435</v>
      </c>
      <c r="BW124" s="835">
        <f>IF(BY105&lt;0,BW81-BX114,BX112)</f>
        <v>19.360556650429572</v>
      </c>
      <c r="BX124" s="835">
        <f>BZ106</f>
        <v>128.52696091919813</v>
      </c>
      <c r="BY124" s="835">
        <f t="shared" si="43"/>
        <v>2488.3535079836829</v>
      </c>
      <c r="BZ124" s="834"/>
      <c r="CA124" s="345"/>
      <c r="CB124" s="827" t="s">
        <v>435</v>
      </c>
      <c r="CC124" s="835">
        <f>IF(CE105&lt;0,CC81-CD114,CD112)</f>
        <v>16.766608473458092</v>
      </c>
      <c r="CD124" s="835">
        <f>CF106</f>
        <v>133.36899751621155</v>
      </c>
      <c r="CE124" s="835">
        <f t="shared" si="44"/>
        <v>2236.1457638519237</v>
      </c>
      <c r="CF124" s="834"/>
      <c r="CG124" s="345"/>
      <c r="CH124" s="827" t="s">
        <v>435</v>
      </c>
      <c r="CI124" s="835">
        <f>IF(CK105&lt;0,CI81-CJ114,CJ112)</f>
        <v>14.876280655878787</v>
      </c>
      <c r="CJ124" s="835">
        <f>CL106</f>
        <v>136.8976094423596</v>
      </c>
      <c r="CK124" s="835">
        <f t="shared" si="45"/>
        <v>2036.5272591834232</v>
      </c>
      <c r="CL124" s="834"/>
      <c r="CM124" s="345"/>
      <c r="CN124" s="827" t="s">
        <v>435</v>
      </c>
      <c r="CO124" s="835">
        <f>IF(CQ105&lt;0,CO81-CP114,CP112)</f>
        <v>13.505173069676914</v>
      </c>
      <c r="CP124" s="835">
        <f>CR106</f>
        <v>139.45701026993643</v>
      </c>
      <c r="CQ124" s="835">
        <f t="shared" si="46"/>
        <v>1883.3910594752024</v>
      </c>
      <c r="CR124" s="834"/>
      <c r="CS124" s="345"/>
      <c r="CT124" s="827" t="s">
        <v>435</v>
      </c>
      <c r="CU124" s="835">
        <f>IF(CW105&lt;0,CU81-CV114,CV112)</f>
        <v>12.514057526969168</v>
      </c>
      <c r="CV124" s="835">
        <f>CX106</f>
        <v>141.30709261632421</v>
      </c>
      <c r="CW124" s="835">
        <f t="shared" si="47"/>
        <v>1768.3250859694413</v>
      </c>
      <c r="CX124" s="834"/>
      <c r="CY124" s="345"/>
      <c r="CZ124" s="827" t="s">
        <v>435</v>
      </c>
      <c r="DA124" s="835">
        <f>IF(DC105&lt;0,DA81-DB114,DB112)</f>
        <v>11.79938759931548</v>
      </c>
      <c r="DB124" s="835">
        <f>DD106</f>
        <v>142.64114314794443</v>
      </c>
      <c r="DC124" s="835">
        <f t="shared" si="48"/>
        <v>1683.0781356120399</v>
      </c>
      <c r="DD124" s="834"/>
      <c r="DE124" s="345"/>
      <c r="DF124" s="827" t="s">
        <v>435</v>
      </c>
      <c r="DG124" s="835">
        <f>IF(DI105&lt;0,DG81-DH114,DH112)</f>
        <v>11.284972382275726</v>
      </c>
      <c r="DH124" s="835">
        <f>DJ106</f>
        <v>143.60138488641866</v>
      </c>
      <c r="DI124" s="835">
        <f t="shared" si="49"/>
        <v>1620.5376624997814</v>
      </c>
      <c r="DJ124" s="834"/>
      <c r="DK124" s="345"/>
      <c r="DL124" s="827" t="s">
        <v>435</v>
      </c>
      <c r="DM124" s="835">
        <f>IF(DO105&lt;0,DM81-DN114,DN112)</f>
        <v>10.915173475643741</v>
      </c>
      <c r="DN124" s="835">
        <f>DP106</f>
        <v>144.29167617879835</v>
      </c>
      <c r="DO124" s="835">
        <f t="shared" si="50"/>
        <v>1574.9686765829956</v>
      </c>
      <c r="DP124" s="834"/>
      <c r="DQ124" s="345"/>
      <c r="DR124" s="827" t="s">
        <v>435</v>
      </c>
      <c r="DS124" s="835">
        <f>IF(DU105&lt;0,DS81-DT114,DT112)</f>
        <v>10.649580046759382</v>
      </c>
      <c r="DT124" s="835">
        <f>DV106</f>
        <v>144.78745057938249</v>
      </c>
      <c r="DU124" s="835">
        <f t="shared" si="51"/>
        <v>1541.9255447113519</v>
      </c>
      <c r="DV124" s="834"/>
      <c r="DW124" s="345"/>
      <c r="DX124" s="827" t="s">
        <v>435</v>
      </c>
      <c r="DY124" s="835">
        <f>IF(EA105&lt;0,DY81-DZ114,DZ112)</f>
        <v>10.458954269909242</v>
      </c>
      <c r="DZ124" s="835">
        <f>EB106</f>
        <v>145.14328536283608</v>
      </c>
      <c r="EA124" s="835">
        <f t="shared" si="52"/>
        <v>1518.04698419429</v>
      </c>
      <c r="EB124" s="834"/>
      <c r="EC124" s="345"/>
      <c r="ED124" s="827" t="s">
        <v>435</v>
      </c>
      <c r="EE124" s="835">
        <f>IF(EG105&lt;0,EE81-EF114,EF112)</f>
        <v>10.322200398674511</v>
      </c>
      <c r="EF124" s="835">
        <f>EH106</f>
        <v>145.39855925580758</v>
      </c>
      <c r="EG124" s="835">
        <f t="shared" si="53"/>
        <v>1500.8330663169966</v>
      </c>
      <c r="EH124" s="834"/>
      <c r="EI124" s="345"/>
      <c r="EJ124" s="827" t="s">
        <v>435</v>
      </c>
      <c r="EK124" s="835">
        <f>IF(EM105&lt;0,EK81-EL114,EL112)</f>
        <v>10.224127361527565</v>
      </c>
      <c r="EL124" s="835">
        <f>EN106</f>
        <v>145.58162892514855</v>
      </c>
      <c r="EM124" s="835">
        <f t="shared" si="54"/>
        <v>1488.445115629364</v>
      </c>
      <c r="EN124" s="834"/>
      <c r="EO124" s="345"/>
      <c r="EP124" s="827" t="s">
        <v>435</v>
      </c>
      <c r="EQ124" s="835">
        <f>IF(ES105&lt;0,EQ81-ER114,ER112)</f>
        <v>10.15381147249272</v>
      </c>
      <c r="ER124" s="835">
        <f>ET106</f>
        <v>145.71288525134693</v>
      </c>
      <c r="ES124" s="835">
        <f t="shared" si="55"/>
        <v>1479.5411659551417</v>
      </c>
      <c r="ET124" s="834"/>
      <c r="EU124" s="345"/>
      <c r="EV124" s="827" t="s">
        <v>435</v>
      </c>
      <c r="EW124" s="835">
        <f>IF(EY105&lt;0,EW81-EX114,EX112)</f>
        <v>10.103405591344853</v>
      </c>
      <c r="EX124" s="835">
        <f>EZ106</f>
        <v>145.80697622948961</v>
      </c>
      <c r="EY124" s="835">
        <f t="shared" si="56"/>
        <v>1473.1470188941114</v>
      </c>
      <c r="EZ124" s="834"/>
      <c r="FA124" s="345"/>
      <c r="FB124" s="827" t="s">
        <v>435</v>
      </c>
      <c r="FC124" s="835">
        <f>IF(FE105&lt;0,FC81-FD114,FD112)</f>
        <v>10.067276720336992</v>
      </c>
      <c r="FD124" s="835">
        <f>FF106</f>
        <v>145.87441678870428</v>
      </c>
      <c r="FE124" s="835">
        <f t="shared" si="57"/>
        <v>1468.5581202296582</v>
      </c>
      <c r="FF124" s="834"/>
      <c r="FG124" s="345"/>
      <c r="FH124" s="827" t="s">
        <v>435</v>
      </c>
      <c r="FI124" s="835">
        <f>IF(FK105&lt;0,FI81-FJ114,FJ112)</f>
        <v>10.041383357132304</v>
      </c>
      <c r="FJ124" s="835">
        <f>FL106</f>
        <v>145.92275106668637</v>
      </c>
      <c r="FK124" s="835">
        <f t="shared" si="58"/>
        <v>1465.2662839879847</v>
      </c>
      <c r="FL124" s="834"/>
      <c r="FM124" s="345"/>
      <c r="FN124" s="827" t="s">
        <v>435</v>
      </c>
      <c r="FO124" s="835">
        <f>IF(FQ105&lt;0,FO81-FP114,FP112)</f>
        <v>10.022826923702354</v>
      </c>
      <c r="FP124" s="835">
        <f>FR106</f>
        <v>145.95738974242227</v>
      </c>
      <c r="FQ124" s="835">
        <f t="shared" si="59"/>
        <v>1462.9056556236676</v>
      </c>
      <c r="FR124" s="834"/>
      <c r="FS124" s="345"/>
      <c r="FT124" s="827" t="s">
        <v>435</v>
      </c>
      <c r="FU124" s="835">
        <f>IF(FW105&lt;0,FU81-FV114,FV112)</f>
        <v>10.009529103202283</v>
      </c>
      <c r="FV124" s="835">
        <f>FX106</f>
        <v>145.98221234068907</v>
      </c>
      <c r="FW124" s="835">
        <f t="shared" si="60"/>
        <v>1461.2132029739828</v>
      </c>
      <c r="FX124" s="834"/>
      <c r="FY124" s="345"/>
    </row>
    <row r="125" spans="1:181" ht="15" thickBot="1" x14ac:dyDescent="0.35">
      <c r="A125" s="19"/>
      <c r="B125" s="826" t="s">
        <v>434</v>
      </c>
      <c r="C125" s="833">
        <f>F105</f>
        <v>190</v>
      </c>
      <c r="D125" s="833">
        <f>F106</f>
        <v>190</v>
      </c>
      <c r="E125" s="833">
        <f>IF($E$70=1,ABS(D125*C125),0)</f>
        <v>36100</v>
      </c>
      <c r="F125" s="832"/>
      <c r="G125" s="345"/>
      <c r="H125" s="826" t="s">
        <v>434</v>
      </c>
      <c r="I125" s="833">
        <f>L105</f>
        <v>150.23637812300515</v>
      </c>
      <c r="J125" s="833">
        <f>L106</f>
        <v>150.23637812300515</v>
      </c>
      <c r="K125" s="833">
        <f>IF($E$70=1,ABS(J125*I125),0)</f>
        <v>22570.96931151858</v>
      </c>
      <c r="L125" s="832"/>
      <c r="M125" s="345"/>
      <c r="N125" s="826" t="s">
        <v>434</v>
      </c>
      <c r="O125" s="833">
        <f>R105</f>
        <v>108.24313569568369</v>
      </c>
      <c r="P125" s="833">
        <f>R106</f>
        <v>108.24313569568369</v>
      </c>
      <c r="Q125" s="833">
        <f>IF($E$70=1,ABS(P125*O125),0)</f>
        <v>11716.576425234192</v>
      </c>
      <c r="R125" s="832"/>
      <c r="S125" s="345"/>
      <c r="T125" s="826" t="s">
        <v>434</v>
      </c>
      <c r="U125" s="833">
        <f>X105</f>
        <v>66.249893268362186</v>
      </c>
      <c r="V125" s="833">
        <f>X106</f>
        <v>66.249893268362186</v>
      </c>
      <c r="W125" s="833">
        <f>IF($E$70=1,ABS(V125*U125),0)</f>
        <v>4389.0483580693817</v>
      </c>
      <c r="X125" s="832"/>
      <c r="Y125" s="345"/>
      <c r="Z125" s="826" t="s">
        <v>434</v>
      </c>
      <c r="AA125" s="833">
        <f>AD105</f>
        <v>26.486271391367382</v>
      </c>
      <c r="AB125" s="833">
        <f>AD106</f>
        <v>26.486271391367382</v>
      </c>
      <c r="AC125" s="833">
        <f>IF($E$70=1,ABS(AB125*AA125),0)</f>
        <v>701.52257221716616</v>
      </c>
      <c r="AD125" s="832"/>
      <c r="AE125" s="345"/>
      <c r="AF125" s="826" t="s">
        <v>434</v>
      </c>
      <c r="AG125" s="833">
        <f>AJ105</f>
        <v>9.2677598565824155</v>
      </c>
      <c r="AH125" s="833">
        <f>AJ106</f>
        <v>9.2677598565824155</v>
      </c>
      <c r="AI125" s="833">
        <f>IF($E$70=1,ABS(AH125*AG125),0)</f>
        <v>85.891372759280515</v>
      </c>
      <c r="AJ125" s="832"/>
      <c r="AK125" s="345"/>
      <c r="AL125" s="826" t="s">
        <v>434</v>
      </c>
      <c r="AM125" s="833">
        <f>AP105</f>
        <v>39.951634276659405</v>
      </c>
      <c r="AN125" s="833">
        <f>AP106</f>
        <v>39.951634276659405</v>
      </c>
      <c r="AO125" s="833">
        <f>IF($E$70=1,ABS(AN125*AM125),0)</f>
        <v>1596.1330813759466</v>
      </c>
      <c r="AP125" s="832"/>
      <c r="AQ125" s="345"/>
      <c r="AR125" s="826" t="s">
        <v>434</v>
      </c>
      <c r="AS125" s="833">
        <f>AV105</f>
        <v>65.247921090312843</v>
      </c>
      <c r="AT125" s="833">
        <f>AV106</f>
        <v>65.247921090312843</v>
      </c>
      <c r="AU125" s="833">
        <f>IF($E$70=1,ABS(AT125*AS125),0)</f>
        <v>4257.2912066076915</v>
      </c>
      <c r="AV125" s="832"/>
      <c r="AW125" s="345"/>
      <c r="AX125" s="826" t="s">
        <v>434</v>
      </c>
      <c r="AY125" s="833">
        <f>BB105</f>
        <v>85.421197921298869</v>
      </c>
      <c r="AZ125" s="833">
        <f>BB106</f>
        <v>85.421197921298869</v>
      </c>
      <c r="BA125" s="833">
        <f>IF($E$70=1,ABS(AZ125*AY125),0)</f>
        <v>7296.7810543097139</v>
      </c>
      <c r="BB125" s="832"/>
      <c r="BC125" s="345"/>
      <c r="BD125" s="826" t="s">
        <v>434</v>
      </c>
      <c r="BE125" s="833">
        <f>BH105</f>
        <v>101.08699533767435</v>
      </c>
      <c r="BF125" s="833">
        <f>BH106</f>
        <v>101.08699533767435</v>
      </c>
      <c r="BG125" s="833">
        <f>IF($E$70=1,ABS(BF125*BE125),0)</f>
        <v>10218.580626398996</v>
      </c>
      <c r="BH125" s="832"/>
      <c r="BI125" s="345"/>
      <c r="BJ125" s="826" t="s">
        <v>434</v>
      </c>
      <c r="BK125" s="833">
        <f>BN105</f>
        <v>113.00319426810077</v>
      </c>
      <c r="BL125" s="833">
        <f>BN106</f>
        <v>113.00319426810077</v>
      </c>
      <c r="BM125" s="833">
        <f>IF($E$70=1,ABS(BL125*BK125),0)</f>
        <v>12769.721914794123</v>
      </c>
      <c r="BN125" s="832"/>
      <c r="BO125" s="345"/>
      <c r="BP125" s="826" t="s">
        <v>434</v>
      </c>
      <c r="BQ125" s="833">
        <f>BT105</f>
        <v>121.92529718405871</v>
      </c>
      <c r="BR125" s="833">
        <f>BT106</f>
        <v>121.92529718405871</v>
      </c>
      <c r="BS125" s="833">
        <f>IF($E$70=1,ABS(BR125*BQ125),0)</f>
        <v>14865.778093421033</v>
      </c>
      <c r="BT125" s="832"/>
      <c r="BU125" s="345"/>
      <c r="BV125" s="826" t="s">
        <v>434</v>
      </c>
      <c r="BW125" s="833">
        <f>BZ105</f>
        <v>128.52696091919813</v>
      </c>
      <c r="BX125" s="833">
        <f>BZ106</f>
        <v>128.52696091919813</v>
      </c>
      <c r="BY125" s="833">
        <f>IF($E$70=1,ABS(BX125*BW125),0)</f>
        <v>16519.179683125083</v>
      </c>
      <c r="BZ125" s="832"/>
      <c r="CA125" s="345"/>
      <c r="CB125" s="826" t="s">
        <v>434</v>
      </c>
      <c r="CC125" s="833">
        <f>CF105</f>
        <v>133.36899751621155</v>
      </c>
      <c r="CD125" s="833">
        <f>CF106</f>
        <v>133.36899751621155</v>
      </c>
      <c r="CE125" s="833">
        <f>IF($E$70=1,ABS(CD125*CC125),0)</f>
        <v>17787.289498479244</v>
      </c>
      <c r="CF125" s="832"/>
      <c r="CG125" s="345"/>
      <c r="CH125" s="826" t="s">
        <v>434</v>
      </c>
      <c r="CI125" s="833">
        <f>CL105</f>
        <v>136.8976094423596</v>
      </c>
      <c r="CJ125" s="833">
        <f>CL106</f>
        <v>136.8976094423596</v>
      </c>
      <c r="CK125" s="833">
        <f>IF($E$70=1,ABS(CJ125*CI125),0)</f>
        <v>18740.955471032823</v>
      </c>
      <c r="CL125" s="832"/>
      <c r="CM125" s="345"/>
      <c r="CN125" s="826" t="s">
        <v>434</v>
      </c>
      <c r="CO125" s="833">
        <f>CR105</f>
        <v>139.45701026993643</v>
      </c>
      <c r="CP125" s="833">
        <f>CR106</f>
        <v>139.45701026993643</v>
      </c>
      <c r="CQ125" s="833">
        <f>IF($E$70=1,ABS(CP125*CO125),0)</f>
        <v>19448.257713429157</v>
      </c>
      <c r="CR125" s="832"/>
      <c r="CS125" s="345"/>
      <c r="CT125" s="826" t="s">
        <v>434</v>
      </c>
      <c r="CU125" s="833">
        <f>CX105</f>
        <v>141.30709261632421</v>
      </c>
      <c r="CV125" s="833">
        <f>CX106</f>
        <v>141.30709261632421</v>
      </c>
      <c r="CW125" s="833">
        <f>IF($E$70=1,ABS(CV125*CU125),0)</f>
        <v>19967.694423678429</v>
      </c>
      <c r="CX125" s="832"/>
      <c r="CY125" s="345"/>
      <c r="CZ125" s="826" t="s">
        <v>434</v>
      </c>
      <c r="DA125" s="833">
        <f>DD105</f>
        <v>142.64114314794443</v>
      </c>
      <c r="DB125" s="833">
        <f>DD106</f>
        <v>142.64114314794443</v>
      </c>
      <c r="DC125" s="833">
        <f>IF($E$70=1,ABS(DB125*DA125),0)</f>
        <v>20346.495718552374</v>
      </c>
      <c r="DD125" s="832"/>
      <c r="DE125" s="345"/>
      <c r="DF125" s="826" t="s">
        <v>434</v>
      </c>
      <c r="DG125" s="833">
        <f>DJ105</f>
        <v>143.60138488641866</v>
      </c>
      <c r="DH125" s="833">
        <f>DJ106</f>
        <v>143.60138488641866</v>
      </c>
      <c r="DI125" s="833">
        <f>IF($E$70=1,ABS(DH125*DG125),0)</f>
        <v>20621.35774129735</v>
      </c>
      <c r="DJ125" s="832"/>
      <c r="DK125" s="345"/>
      <c r="DL125" s="826" t="s">
        <v>434</v>
      </c>
      <c r="DM125" s="833">
        <f>DP105</f>
        <v>144.29167617879835</v>
      </c>
      <c r="DN125" s="833">
        <f>DP106</f>
        <v>144.29167617879835</v>
      </c>
      <c r="DO125" s="833">
        <f>IF($E$70=1,ABS(DN125*DM125),0)</f>
        <v>20820.087814487204</v>
      </c>
      <c r="DP125" s="832"/>
      <c r="DQ125" s="345"/>
      <c r="DR125" s="826" t="s">
        <v>434</v>
      </c>
      <c r="DS125" s="833">
        <f>DV105</f>
        <v>144.78745057938249</v>
      </c>
      <c r="DT125" s="833">
        <f>DV106</f>
        <v>144.78745057938249</v>
      </c>
      <c r="DU125" s="833">
        <f>IF($E$70=1,ABS(DT125*DS125),0)</f>
        <v>20963.405845277128</v>
      </c>
      <c r="DV125" s="832"/>
      <c r="DW125" s="345"/>
      <c r="DX125" s="826" t="s">
        <v>434</v>
      </c>
      <c r="DY125" s="833">
        <f>EB105</f>
        <v>145.14328536283608</v>
      </c>
      <c r="DZ125" s="833">
        <f>EB106</f>
        <v>145.14328536283608</v>
      </c>
      <c r="EA125" s="833">
        <f>IF($E$70=1,ABS(DZ125*DY125),0)</f>
        <v>21066.573285917668</v>
      </c>
      <c r="EB125" s="832"/>
      <c r="EC125" s="345"/>
      <c r="ED125" s="826" t="s">
        <v>434</v>
      </c>
      <c r="EE125" s="833">
        <f>EH105</f>
        <v>145.39855925580758</v>
      </c>
      <c r="EF125" s="833">
        <f>EH106</f>
        <v>145.39855925580758</v>
      </c>
      <c r="EG125" s="833">
        <f>IF($E$70=1,ABS(EF125*EE125),0)</f>
        <v>21140.741033664588</v>
      </c>
      <c r="EH125" s="832"/>
      <c r="EI125" s="345"/>
      <c r="EJ125" s="826" t="s">
        <v>434</v>
      </c>
      <c r="EK125" s="833">
        <f>EN105</f>
        <v>145.58162892514855</v>
      </c>
      <c r="EL125" s="833">
        <f>EN106</f>
        <v>145.58162892514855</v>
      </c>
      <c r="EM125" s="833">
        <f>IF($E$70=1,ABS(EL125*EK125),0)</f>
        <v>21194.01068049965</v>
      </c>
      <c r="EN125" s="832"/>
      <c r="EO125" s="345"/>
      <c r="EP125" s="826" t="s">
        <v>434</v>
      </c>
      <c r="EQ125" s="833">
        <f>ET105</f>
        <v>145.71288525134693</v>
      </c>
      <c r="ER125" s="833">
        <f>ET106</f>
        <v>145.71288525134693</v>
      </c>
      <c r="ES125" s="833">
        <f>IF($E$70=1,ABS(ER125*EQ125),0)</f>
        <v>21232.244928272197</v>
      </c>
      <c r="ET125" s="832"/>
      <c r="EU125" s="345"/>
      <c r="EV125" s="826" t="s">
        <v>434</v>
      </c>
      <c r="EW125" s="833">
        <f>EZ105</f>
        <v>145.80697622948961</v>
      </c>
      <c r="EX125" s="833">
        <f>EZ106</f>
        <v>145.80697622948961</v>
      </c>
      <c r="EY125" s="833">
        <f>IF($E$70=1,ABS(EX125*EW125),0)</f>
        <v>21259.674317186946</v>
      </c>
      <c r="EZ125" s="832"/>
      <c r="FA125" s="345"/>
      <c r="FB125" s="826" t="s">
        <v>434</v>
      </c>
      <c r="FC125" s="833">
        <f>FF105</f>
        <v>145.87441678870428</v>
      </c>
      <c r="FD125" s="833">
        <f>FF106</f>
        <v>145.87441678870428</v>
      </c>
      <c r="FE125" s="833">
        <f>IF($E$70=1,ABS(FD125*FC125),0)</f>
        <v>21279.34547344461</v>
      </c>
      <c r="FF125" s="832"/>
      <c r="FG125" s="345"/>
      <c r="FH125" s="826" t="s">
        <v>434</v>
      </c>
      <c r="FI125" s="833">
        <f>FL105</f>
        <v>145.92275106668637</v>
      </c>
      <c r="FJ125" s="833">
        <f>FL106</f>
        <v>145.92275106668637</v>
      </c>
      <c r="FK125" s="833">
        <f>IF($E$70=1,ABS(FJ125*FI125),0)</f>
        <v>21293.449278870121</v>
      </c>
      <c r="FL125" s="832"/>
      <c r="FM125" s="345"/>
      <c r="FN125" s="826" t="s">
        <v>434</v>
      </c>
      <c r="FO125" s="833">
        <f>FR105</f>
        <v>145.95738974242227</v>
      </c>
      <c r="FP125" s="833">
        <f>FR106</f>
        <v>145.95738974242227</v>
      </c>
      <c r="FQ125" s="833">
        <f>IF($E$70=1,ABS(FP125*FO125),0)</f>
        <v>21303.559620421351</v>
      </c>
      <c r="FR125" s="832"/>
      <c r="FS125" s="345"/>
      <c r="FT125" s="826" t="s">
        <v>434</v>
      </c>
      <c r="FU125" s="833">
        <f>FX105</f>
        <v>145.98221234068907</v>
      </c>
      <c r="FV125" s="833">
        <f>FX106</f>
        <v>145.98221234068907</v>
      </c>
      <c r="FW125" s="833">
        <f>IF($E$70=1,ABS(FV125*FU125),0)</f>
        <v>21310.806319882035</v>
      </c>
      <c r="FX125" s="832"/>
      <c r="FY125" s="345"/>
    </row>
    <row r="126" spans="1:181" x14ac:dyDescent="0.3">
      <c r="A126" s="19"/>
      <c r="E126" s="835">
        <f>SUM(E117:E125)</f>
        <v>36100</v>
      </c>
      <c r="F126" s="835"/>
      <c r="G126" s="345"/>
      <c r="K126" s="835">
        <f>SUM(K117:K125)</f>
        <v>35028.768761424311</v>
      </c>
      <c r="L126" s="835"/>
      <c r="M126" s="345"/>
      <c r="Q126" s="835">
        <f>SUM(Q117:Q125)</f>
        <v>33914.988095724038</v>
      </c>
      <c r="R126" s="835"/>
      <c r="S126" s="345"/>
      <c r="W126" s="835">
        <f>SUM(W117:W125)</f>
        <v>32819.201638284576</v>
      </c>
      <c r="X126" s="835"/>
      <c r="Y126" s="345"/>
      <c r="AC126" s="835">
        <f>SUM(AC117:AC125)</f>
        <v>31798.182159416181</v>
      </c>
      <c r="AD126" s="835"/>
      <c r="AE126" s="345"/>
      <c r="AI126" s="835">
        <f>SUM(AI117:AI125)</f>
        <v>30893.893661638995</v>
      </c>
      <c r="AJ126" s="835"/>
      <c r="AK126" s="345"/>
      <c r="AO126" s="835">
        <f>SUM(AO117:AO125)</f>
        <v>30128.240100789175</v>
      </c>
      <c r="AP126" s="835"/>
      <c r="AQ126" s="345"/>
      <c r="AU126" s="835">
        <f>SUM(AU117:AU125)</f>
        <v>29504.247760308477</v>
      </c>
      <c r="AV126" s="835"/>
      <c r="AW126" s="345"/>
      <c r="BA126" s="835">
        <f>SUM(BA117:BA125)</f>
        <v>29011.306445525985</v>
      </c>
      <c r="BB126" s="835"/>
      <c r="BC126" s="345"/>
      <c r="BG126" s="835">
        <f>SUM(BG117:BG125)</f>
        <v>28631.371549276977</v>
      </c>
      <c r="BH126" s="835"/>
      <c r="BI126" s="345"/>
      <c r="BM126" s="835">
        <f>SUM(BM117:BM125)</f>
        <v>28344.050725665184</v>
      </c>
      <c r="BN126" s="835"/>
      <c r="BO126" s="345"/>
      <c r="BS126" s="835">
        <f>SUM(BS117:BS125)</f>
        <v>28129.871479613121</v>
      </c>
      <c r="BT126" s="835"/>
      <c r="BU126" s="345"/>
      <c r="BY126" s="835">
        <f>SUM(BY117:BY125)</f>
        <v>27971.918330317785</v>
      </c>
      <c r="BZ126" s="835"/>
      <c r="CA126" s="345"/>
      <c r="CE126" s="835">
        <f>SUM(CE117:CE125)</f>
        <v>27856.349192695889</v>
      </c>
      <c r="CF126" s="835"/>
      <c r="CG126" s="345"/>
      <c r="CK126" s="835">
        <f>SUM(CK117:CK125)</f>
        <v>27772.279412376411</v>
      </c>
      <c r="CL126" s="835"/>
      <c r="CM126" s="345"/>
      <c r="CQ126" s="835">
        <f>SUM(CQ117:CQ125)</f>
        <v>27711.380749897671</v>
      </c>
      <c r="CR126" s="835"/>
      <c r="CS126" s="345"/>
      <c r="CW126" s="835">
        <f>SUM(CW117:CW125)</f>
        <v>27667.401310709371</v>
      </c>
      <c r="CX126" s="835"/>
      <c r="CY126" s="345"/>
      <c r="DC126" s="835">
        <f>SUM(DC117:DC125)</f>
        <v>27635.710451876053</v>
      </c>
      <c r="DD126" s="835"/>
      <c r="DE126" s="345"/>
      <c r="DI126" s="835">
        <f>SUM(DI117:DI125)</f>
        <v>27612.910797971381</v>
      </c>
      <c r="DJ126" s="835"/>
      <c r="DK126" s="345"/>
      <c r="DO126" s="835">
        <f>SUM(DO117:DO125)</f>
        <v>27596.526568832775</v>
      </c>
      <c r="DP126" s="835"/>
      <c r="DQ126" s="345"/>
      <c r="DU126" s="835">
        <f>SUM(DU117:DU125)</f>
        <v>27584.762244811878</v>
      </c>
      <c r="DV126" s="835"/>
      <c r="DW126" s="345"/>
      <c r="EA126" s="835">
        <f>SUM(EA117:EA125)</f>
        <v>27576.32012037504</v>
      </c>
      <c r="EB126" s="835"/>
      <c r="EC126" s="345"/>
      <c r="EG126" s="835">
        <f>SUM(EG117:EG125)</f>
        <v>27570.264583214157</v>
      </c>
      <c r="EH126" s="835"/>
      <c r="EI126" s="345"/>
      <c r="EM126" s="835">
        <f>SUM(EM117:EM125)</f>
        <v>27565.922264236055</v>
      </c>
      <c r="EN126" s="835"/>
      <c r="EO126" s="345"/>
      <c r="ES126" s="835">
        <f>SUM(ES117:ES125)</f>
        <v>27562.809141768463</v>
      </c>
      <c r="ET126" s="835"/>
      <c r="EU126" s="345"/>
      <c r="EY126" s="835">
        <f>SUM(EY117:EY125)</f>
        <v>27560.577610936263</v>
      </c>
      <c r="EZ126" s="835"/>
      <c r="FA126" s="345"/>
      <c r="FE126" s="835">
        <f>SUM(FE117:FE125)</f>
        <v>27558.978196618598</v>
      </c>
      <c r="FF126" s="835"/>
      <c r="FG126" s="345"/>
      <c r="FK126" s="835">
        <f>SUM(FK117:FK125)</f>
        <v>27557.831933721634</v>
      </c>
      <c r="FL126" s="835"/>
      <c r="FM126" s="345"/>
      <c r="FQ126" s="835">
        <f>SUM(FQ117:FQ125)</f>
        <v>27557.010481085992</v>
      </c>
      <c r="FR126" s="835"/>
      <c r="FS126" s="345"/>
      <c r="FW126" s="835">
        <f>SUM(FW117:FW125)</f>
        <v>27556.42182324938</v>
      </c>
      <c r="FX126" s="835"/>
      <c r="FY126" s="345"/>
    </row>
    <row r="127" spans="1:181" x14ac:dyDescent="0.3">
      <c r="A127" s="19"/>
      <c r="B127" s="835" t="s">
        <v>464</v>
      </c>
      <c r="C127" s="839">
        <f>D86-E126</f>
        <v>0</v>
      </c>
      <c r="E127" s="835"/>
      <c r="F127" s="835"/>
      <c r="G127" s="345"/>
      <c r="H127" s="835" t="s">
        <v>464</v>
      </c>
      <c r="I127" s="839">
        <f>J86-K126</f>
        <v>0</v>
      </c>
      <c r="K127" s="835"/>
      <c r="L127" s="835"/>
      <c r="M127" s="345"/>
      <c r="N127" s="835" t="s">
        <v>464</v>
      </c>
      <c r="O127" s="839">
        <f>P86-Q126</f>
        <v>0</v>
      </c>
      <c r="Q127" s="835"/>
      <c r="R127" s="835"/>
      <c r="S127" s="345"/>
      <c r="T127" s="835" t="s">
        <v>464</v>
      </c>
      <c r="U127" s="839">
        <f>V86-W126</f>
        <v>0</v>
      </c>
      <c r="W127" s="835"/>
      <c r="X127" s="835"/>
      <c r="Y127" s="345"/>
      <c r="Z127" s="835" t="s">
        <v>464</v>
      </c>
      <c r="AA127" s="839">
        <f>AB86-AC126</f>
        <v>0</v>
      </c>
      <c r="AC127" s="835"/>
      <c r="AD127" s="835"/>
      <c r="AE127" s="345"/>
      <c r="AF127" s="835" t="s">
        <v>464</v>
      </c>
      <c r="AG127" s="839">
        <f>AH86-AI126</f>
        <v>0</v>
      </c>
      <c r="AI127" s="835"/>
      <c r="AJ127" s="835"/>
      <c r="AK127" s="345"/>
      <c r="AL127" s="835" t="s">
        <v>464</v>
      </c>
      <c r="AM127" s="839">
        <f>AN86-AO126</f>
        <v>0</v>
      </c>
      <c r="AO127" s="835"/>
      <c r="AP127" s="835"/>
      <c r="AQ127" s="345"/>
      <c r="AR127" s="835" t="s">
        <v>464</v>
      </c>
      <c r="AS127" s="839">
        <f>AT86-AU126</f>
        <v>0</v>
      </c>
      <c r="AU127" s="835"/>
      <c r="AV127" s="835"/>
      <c r="AW127" s="345"/>
      <c r="AX127" s="835" t="s">
        <v>464</v>
      </c>
      <c r="AY127" s="839">
        <f>AZ86-BA126</f>
        <v>0</v>
      </c>
      <c r="BA127" s="835"/>
      <c r="BB127" s="835"/>
      <c r="BC127" s="345"/>
      <c r="BD127" s="835" t="s">
        <v>464</v>
      </c>
      <c r="BE127" s="839">
        <f>BF86-BG126</f>
        <v>0</v>
      </c>
      <c r="BG127" s="835"/>
      <c r="BH127" s="835"/>
      <c r="BI127" s="345"/>
      <c r="BJ127" s="835" t="s">
        <v>464</v>
      </c>
      <c r="BK127" s="839">
        <f>BL86-BM126</f>
        <v>0</v>
      </c>
      <c r="BM127" s="835"/>
      <c r="BN127" s="835"/>
      <c r="BO127" s="345"/>
      <c r="BP127" s="835" t="s">
        <v>464</v>
      </c>
      <c r="BQ127" s="839">
        <f>BR86-BS126</f>
        <v>0</v>
      </c>
      <c r="BS127" s="835"/>
      <c r="BT127" s="835"/>
      <c r="BU127" s="345"/>
      <c r="BV127" s="835" t="s">
        <v>464</v>
      </c>
      <c r="BW127" s="839">
        <f>BX86-BY126</f>
        <v>0</v>
      </c>
      <c r="BY127" s="835"/>
      <c r="BZ127" s="835"/>
      <c r="CA127" s="345"/>
      <c r="CB127" s="835" t="s">
        <v>464</v>
      </c>
      <c r="CC127" s="839">
        <f>CD86-CE126</f>
        <v>0</v>
      </c>
      <c r="CE127" s="835"/>
      <c r="CF127" s="835"/>
      <c r="CG127" s="345"/>
      <c r="CH127" s="835" t="s">
        <v>464</v>
      </c>
      <c r="CI127" s="839">
        <f>CJ86-CK126</f>
        <v>0</v>
      </c>
      <c r="CK127" s="835"/>
      <c r="CL127" s="835"/>
      <c r="CM127" s="345"/>
      <c r="CN127" s="835" t="s">
        <v>464</v>
      </c>
      <c r="CO127" s="839">
        <f>CP86-CQ126</f>
        <v>0</v>
      </c>
      <c r="CQ127" s="835"/>
      <c r="CR127" s="835"/>
      <c r="CS127" s="345"/>
      <c r="CT127" s="835" t="s">
        <v>464</v>
      </c>
      <c r="CU127" s="839">
        <f>CV86-CW126</f>
        <v>0</v>
      </c>
      <c r="CW127" s="835"/>
      <c r="CX127" s="835"/>
      <c r="CY127" s="345"/>
      <c r="CZ127" s="835" t="s">
        <v>464</v>
      </c>
      <c r="DA127" s="839">
        <f>DB86-DC126</f>
        <v>0</v>
      </c>
      <c r="DC127" s="835"/>
      <c r="DD127" s="835"/>
      <c r="DE127" s="345"/>
      <c r="DF127" s="835" t="s">
        <v>464</v>
      </c>
      <c r="DG127" s="839">
        <f>DH86-DI126</f>
        <v>0</v>
      </c>
      <c r="DI127" s="835"/>
      <c r="DJ127" s="835"/>
      <c r="DK127" s="345"/>
      <c r="DL127" s="835" t="s">
        <v>464</v>
      </c>
      <c r="DM127" s="839">
        <f>DN86-DO126</f>
        <v>0</v>
      </c>
      <c r="DO127" s="835"/>
      <c r="DP127" s="835"/>
      <c r="DQ127" s="345"/>
      <c r="DR127" s="835" t="s">
        <v>464</v>
      </c>
      <c r="DS127" s="839">
        <f>DT86-DU126</f>
        <v>0</v>
      </c>
      <c r="DU127" s="835"/>
      <c r="DV127" s="835"/>
      <c r="DW127" s="345"/>
      <c r="DX127" s="835" t="s">
        <v>464</v>
      </c>
      <c r="DY127" s="839">
        <f>DZ86-EA126</f>
        <v>0</v>
      </c>
      <c r="EA127" s="835"/>
      <c r="EB127" s="835"/>
      <c r="EC127" s="345"/>
      <c r="ED127" s="835" t="s">
        <v>464</v>
      </c>
      <c r="EE127" s="839">
        <f>EF86-EG126</f>
        <v>0</v>
      </c>
      <c r="EG127" s="835"/>
      <c r="EH127" s="835"/>
      <c r="EI127" s="345"/>
      <c r="EJ127" s="835" t="s">
        <v>464</v>
      </c>
      <c r="EK127" s="839">
        <f>EL86-EM126</f>
        <v>0</v>
      </c>
      <c r="EM127" s="835"/>
      <c r="EN127" s="835"/>
      <c r="EO127" s="345"/>
      <c r="EP127" s="835" t="s">
        <v>464</v>
      </c>
      <c r="EQ127" s="839">
        <f>ER86-ES126</f>
        <v>0</v>
      </c>
      <c r="ES127" s="835"/>
      <c r="ET127" s="835"/>
      <c r="EU127" s="345"/>
      <c r="EV127" s="835" t="s">
        <v>464</v>
      </c>
      <c r="EW127" s="839">
        <f>EX86-EY126</f>
        <v>0</v>
      </c>
      <c r="EY127" s="835"/>
      <c r="EZ127" s="835"/>
      <c r="FA127" s="345"/>
      <c r="FB127" s="835" t="s">
        <v>464</v>
      </c>
      <c r="FC127" s="839">
        <f>FD86-FE126</f>
        <v>0</v>
      </c>
      <c r="FE127" s="835"/>
      <c r="FF127" s="835"/>
      <c r="FG127" s="345"/>
      <c r="FH127" s="835" t="s">
        <v>464</v>
      </c>
      <c r="FI127" s="839">
        <f>FJ86-FK126</f>
        <v>0</v>
      </c>
      <c r="FK127" s="835"/>
      <c r="FL127" s="835"/>
      <c r="FM127" s="345"/>
      <c r="FN127" s="835" t="s">
        <v>464</v>
      </c>
      <c r="FO127" s="839">
        <f>FP86-FQ126</f>
        <v>0</v>
      </c>
      <c r="FQ127" s="835"/>
      <c r="FR127" s="835"/>
      <c r="FS127" s="345"/>
      <c r="FT127" s="835" t="s">
        <v>464</v>
      </c>
      <c r="FU127" s="839">
        <f>FV86-FW126</f>
        <v>0</v>
      </c>
      <c r="FW127" s="835"/>
      <c r="FX127" s="835"/>
      <c r="FY127" s="345"/>
    </row>
    <row r="128" spans="1:181" ht="15" thickBot="1" x14ac:dyDescent="0.35">
      <c r="A128" s="19"/>
      <c r="G128" s="345"/>
      <c r="M128" s="345"/>
      <c r="S128" s="345"/>
      <c r="Y128" s="345"/>
      <c r="AE128" s="345"/>
      <c r="AK128" s="345"/>
      <c r="AQ128" s="345"/>
      <c r="AW128" s="345"/>
      <c r="BC128" s="345"/>
      <c r="BI128" s="345"/>
      <c r="BO128" s="345"/>
      <c r="BU128" s="345"/>
      <c r="CA128" s="345"/>
      <c r="CG128" s="345"/>
      <c r="CM128" s="345"/>
      <c r="CS128" s="345"/>
      <c r="CY128" s="345"/>
      <c r="DE128" s="345"/>
      <c r="DK128" s="345"/>
      <c r="DQ128" s="345"/>
      <c r="DW128" s="345"/>
      <c r="EC128" s="345"/>
      <c r="EI128" s="345"/>
      <c r="EO128" s="345"/>
      <c r="EU128" s="345"/>
      <c r="FA128" s="345"/>
      <c r="FG128" s="345"/>
      <c r="FM128" s="345"/>
      <c r="FS128" s="345"/>
      <c r="FY128" s="345"/>
    </row>
    <row r="129" spans="1:181" x14ac:dyDescent="0.3">
      <c r="A129" s="19"/>
      <c r="B129" s="838"/>
      <c r="C129" s="837" t="s">
        <v>463</v>
      </c>
      <c r="D129" s="837"/>
      <c r="E129" s="837"/>
      <c r="F129" s="836"/>
      <c r="G129" s="345"/>
      <c r="I129" t="s">
        <v>463</v>
      </c>
      <c r="M129" s="345"/>
      <c r="O129" t="s">
        <v>463</v>
      </c>
      <c r="S129" s="345"/>
      <c r="U129" t="s">
        <v>463</v>
      </c>
      <c r="Y129" s="345"/>
      <c r="AA129" t="s">
        <v>463</v>
      </c>
      <c r="AE129" s="345"/>
      <c r="AG129" t="s">
        <v>463</v>
      </c>
      <c r="AK129" s="345"/>
      <c r="AM129" t="s">
        <v>463</v>
      </c>
      <c r="AQ129" s="345"/>
      <c r="AS129" t="s">
        <v>463</v>
      </c>
      <c r="AW129" s="345"/>
      <c r="AY129" t="s">
        <v>463</v>
      </c>
      <c r="BC129" s="345"/>
      <c r="BE129" t="s">
        <v>463</v>
      </c>
      <c r="BI129" s="345"/>
      <c r="BK129" t="s">
        <v>463</v>
      </c>
      <c r="BO129" s="345"/>
      <c r="BQ129" t="s">
        <v>463</v>
      </c>
      <c r="BU129" s="345"/>
      <c r="BW129" t="s">
        <v>463</v>
      </c>
      <c r="CA129" s="345"/>
      <c r="CC129" t="s">
        <v>463</v>
      </c>
      <c r="CG129" s="345"/>
      <c r="CI129" t="s">
        <v>463</v>
      </c>
      <c r="CM129" s="345"/>
      <c r="CO129" t="s">
        <v>463</v>
      </c>
      <c r="CS129" s="345"/>
      <c r="CU129" t="s">
        <v>463</v>
      </c>
      <c r="CY129" s="345"/>
      <c r="DA129" t="s">
        <v>463</v>
      </c>
      <c r="DE129" s="345"/>
      <c r="DG129" t="s">
        <v>463</v>
      </c>
      <c r="DK129" s="345"/>
      <c r="DM129" t="s">
        <v>463</v>
      </c>
      <c r="DQ129" s="345"/>
      <c r="DS129" t="s">
        <v>463</v>
      </c>
      <c r="DW129" s="345"/>
      <c r="DY129" t="s">
        <v>463</v>
      </c>
      <c r="EC129" s="345"/>
      <c r="EE129" t="s">
        <v>463</v>
      </c>
      <c r="EI129" s="345"/>
      <c r="EK129" t="s">
        <v>463</v>
      </c>
      <c r="EO129" s="345"/>
      <c r="EQ129" t="s">
        <v>463</v>
      </c>
      <c r="EU129" s="345"/>
      <c r="EW129" t="s">
        <v>463</v>
      </c>
      <c r="FA129" s="345"/>
      <c r="FC129" t="s">
        <v>463</v>
      </c>
      <c r="FG129" s="345"/>
      <c r="FI129" t="s">
        <v>463</v>
      </c>
      <c r="FM129" s="345"/>
      <c r="FO129" t="s">
        <v>463</v>
      </c>
      <c r="FS129" s="345"/>
      <c r="FU129" t="s">
        <v>463</v>
      </c>
      <c r="FY129" s="345"/>
    </row>
    <row r="130" spans="1:181" x14ac:dyDescent="0.3">
      <c r="A130" s="19"/>
      <c r="B130" s="827"/>
      <c r="C130" s="835"/>
      <c r="D130" s="835"/>
      <c r="E130" s="835"/>
      <c r="F130" s="834"/>
      <c r="G130" s="345"/>
      <c r="M130" s="345"/>
      <c r="S130" s="345"/>
      <c r="Y130" s="345"/>
      <c r="AE130" s="345"/>
      <c r="AK130" s="345"/>
      <c r="AQ130" s="345"/>
      <c r="AW130" s="345"/>
      <c r="BC130" s="345"/>
      <c r="BI130" s="345"/>
      <c r="BO130" s="345"/>
      <c r="BU130" s="345"/>
      <c r="CA130" s="345"/>
      <c r="CG130" s="345"/>
      <c r="CM130" s="345"/>
      <c r="CS130" s="345"/>
      <c r="CY130" s="345"/>
      <c r="DE130" s="345"/>
      <c r="DK130" s="345"/>
      <c r="DQ130" s="345"/>
      <c r="DW130" s="345"/>
      <c r="EC130" s="345"/>
      <c r="EI130" s="345"/>
      <c r="EO130" s="345"/>
      <c r="EU130" s="345"/>
      <c r="FA130" s="345"/>
      <c r="FG130" s="345"/>
      <c r="FM130" s="345"/>
      <c r="FS130" s="345"/>
      <c r="FY130" s="345"/>
    </row>
    <row r="131" spans="1:181" ht="15" thickBot="1" x14ac:dyDescent="0.35">
      <c r="A131" s="19"/>
      <c r="B131" s="826"/>
      <c r="C131" s="833">
        <f>IF(AND('Générateur P.Durable 30ans'!$C22="ETE",'Générateur P.Durable 30ans'!$H22="Positif"),'Générateur P.Durable 30ans'!$J6,0)</f>
        <v>0</v>
      </c>
      <c r="D131" s="833">
        <f>IF(AND('Générateur P.Durable 30ans'!$C22="HIVER",'Générateur P.Durable 30ans'!$H22="Positif"),'Générateur P.Durable 30ans'!$J7,0)</f>
        <v>20</v>
      </c>
      <c r="E131" s="833">
        <f>IF(AND('Générateur P.Durable 30ans'!$C22="ETE",'Générateur P.Durable 30ans'!$H22="Negatif"),'Générateur P.Durable 30ans'!$K6,0)</f>
        <v>0</v>
      </c>
      <c r="F131" s="832">
        <f>IF(AND('Générateur P.Durable 30ans'!$C22="HIVER",'Générateur P.Durable 30ans'!$H22="Negatif"),'Générateur P.Durable 30ans'!$K7,0)</f>
        <v>0</v>
      </c>
      <c r="G131" s="345"/>
      <c r="I131">
        <f>IF(AND('Générateur P.Durable 30ans'!$C23="ETE",'Générateur P.Durable 30ans'!$H23="Positif"),'Générateur P.Durable 30ans'!$J6,0)</f>
        <v>0</v>
      </c>
      <c r="J131">
        <f>IF(AND('Générateur P.Durable 30ans'!$C23="HIVER",'Générateur P.Durable 30ans'!$H23="Positif"),'Générateur P.Durable 30ans'!$J7,0)</f>
        <v>20</v>
      </c>
      <c r="K131">
        <f>IF(AND('Générateur P.Durable 30ans'!$C23="ETE",'Générateur P.Durable 30ans'!$H23="Negatif"),'Générateur P.Durable 30ans'!$K6,0)</f>
        <v>0</v>
      </c>
      <c r="L131">
        <f>IF(AND('Générateur P.Durable 30ans'!$C23="HIVER",'Générateur P.Durable 30ans'!$H23="Negatif"),'Générateur P.Durable 30ans'!$K7,0)</f>
        <v>0</v>
      </c>
      <c r="M131" s="345"/>
      <c r="O131">
        <f>IF(AND('Générateur P.Durable 30ans'!$C24="ETE",'Générateur P.Durable 30ans'!$H24="Positif"),'Générateur P.Durable 30ans'!$J6,0)</f>
        <v>0</v>
      </c>
      <c r="P131">
        <f>IF(AND('Générateur P.Durable 30ans'!$C24="HIVER",'Générateur P.Durable 30ans'!$H24="Positif"),'Générateur P.Durable 30ans'!$J7,0)</f>
        <v>20</v>
      </c>
      <c r="Q131">
        <f>IF(AND('Générateur P.Durable 30ans'!$C24="ETE",'Générateur P.Durable 30ans'!$H24="Negatif"),'Générateur P.Durable 30ans'!$K6,0)</f>
        <v>0</v>
      </c>
      <c r="R131">
        <f>IF(AND('Générateur P.Durable 30ans'!$C24="HIVER",'Générateur P.Durable 30ans'!$H24="Negatif"),'Générateur P.Durable 30ans'!$K7,0)</f>
        <v>0</v>
      </c>
      <c r="S131" s="345"/>
      <c r="U131">
        <f>IF(AND('Générateur P.Durable 30ans'!$C25="ETE",'Générateur P.Durable 30ans'!$H25="Positif"),'Générateur P.Durable 30ans'!$J6,0)</f>
        <v>20</v>
      </c>
      <c r="V131">
        <f>IF(AND('Générateur P.Durable 30ans'!$C25="HIVER",'Générateur P.Durable 30ans'!$H25="Positif"),'Générateur P.Durable 30ans'!$J7,0)</f>
        <v>0</v>
      </c>
      <c r="W131">
        <f>IF(AND('Générateur P.Durable 30ans'!$C25="ETE",'Générateur P.Durable 30ans'!$H25="Negatif"),'Générateur P.Durable 30ans'!$K6,0)</f>
        <v>0</v>
      </c>
      <c r="X131">
        <f>IF(AND('Générateur P.Durable 30ans'!$C25="HIVER",'Générateur P.Durable 30ans'!$H25="Negatif"),'Générateur P.Durable 30ans'!$K7,0)</f>
        <v>0</v>
      </c>
      <c r="Y131" s="345"/>
      <c r="AA131">
        <f>IF(AND('Générateur P.Durable 30ans'!$C26="ETE",'Générateur P.Durable 30ans'!$H26="Positif"),'Générateur P.Durable 30ans'!$J6,0)</f>
        <v>0</v>
      </c>
      <c r="AB131">
        <f>IF(AND('Générateur P.Durable 30ans'!$C26="HIVER",'Générateur P.Durable 30ans'!$H26="Positif"),'Générateur P.Durable 30ans'!$J7,0)</f>
        <v>20</v>
      </c>
      <c r="AC131">
        <f>IF(AND('Générateur P.Durable 30ans'!$C26="ETE",'Générateur P.Durable 30ans'!$H26="Negatif"),'Générateur P.Durable 30ans'!$K6,0)</f>
        <v>0</v>
      </c>
      <c r="AD131">
        <f>IF(AND('Générateur P.Durable 30ans'!$C26="HIVER",'Générateur P.Durable 30ans'!$H26="Negatif"),'Générateur P.Durable 30ans'!$K7,0)</f>
        <v>0</v>
      </c>
      <c r="AE131" s="345"/>
      <c r="AG131">
        <f>IF(AND('Générateur P.Durable 30ans'!$C27="ETE",'Générateur P.Durable 30ans'!$H27="Positif"),'Générateur P.Durable 30ans'!$J6,0)</f>
        <v>0</v>
      </c>
      <c r="AH131">
        <f>IF(AND('Générateur P.Durable 30ans'!$C27="HIVER",'Générateur P.Durable 30ans'!$H27="Positif"),'Générateur P.Durable 30ans'!$J7,0)</f>
        <v>20</v>
      </c>
      <c r="AI131">
        <f>IF(AND('Générateur P.Durable 30ans'!$C27="ETE",'Générateur P.Durable 30ans'!$H27="Negatif"),'Générateur P.Durable 30ans'!$K6,0)</f>
        <v>0</v>
      </c>
      <c r="AJ131">
        <f>IF(AND('Générateur P.Durable 30ans'!$C27="HIVER",'Générateur P.Durable 30ans'!$H27="Negatif"),'Générateur P.Durable 30ans'!$K7,0)</f>
        <v>0</v>
      </c>
      <c r="AK131" s="345"/>
      <c r="AM131">
        <f>IF(AND('Générateur P.Durable 30ans'!$C28="ETE",'Générateur P.Durable 30ans'!$H28="Positif"),'Générateur P.Durable 30ans'!$J6,0)</f>
        <v>0</v>
      </c>
      <c r="AN131">
        <f>IF(AND('Générateur P.Durable 30ans'!$C28="HIVER",'Générateur P.Durable 30ans'!$H28="Positif"),'Générateur P.Durable 30ans'!$J7,0)</f>
        <v>20</v>
      </c>
      <c r="AO131">
        <f>IF(AND('Générateur P.Durable 30ans'!$C28="ETE",'Générateur P.Durable 30ans'!$H28="Negatif"),'Générateur P.Durable 30ans'!$K6,0)</f>
        <v>0</v>
      </c>
      <c r="AP131">
        <f>IF(AND('Générateur P.Durable 30ans'!$C28="HIVER",'Générateur P.Durable 30ans'!$H28="Negatif"),'Générateur P.Durable 30ans'!$K7,0)</f>
        <v>0</v>
      </c>
      <c r="AQ131" s="345"/>
      <c r="AS131">
        <f>IF(AND('Générateur P.Durable 30ans'!$C29="ETE",'Générateur P.Durable 30ans'!$H29="Positif"),'Générateur P.Durable 30ans'!$J6,0)</f>
        <v>20</v>
      </c>
      <c r="AT131">
        <f>IF(AND('Générateur P.Durable 30ans'!$C29="HIVER",'Générateur P.Durable 30ans'!$H29="Positif"),'Générateur P.Durable 30ans'!$J7,0)</f>
        <v>0</v>
      </c>
      <c r="AU131">
        <f>IF(AND('Générateur P.Durable 30ans'!$C29="ETE",'Générateur P.Durable 30ans'!$H29="Negatif"),'Générateur P.Durable 30ans'!$K6,0)</f>
        <v>0</v>
      </c>
      <c r="AV131">
        <f>IF(AND('Générateur P.Durable 30ans'!$C29="HIVER",'Générateur P.Durable 30ans'!$H29="Negatif"),'Générateur P.Durable 30ans'!$K7,0)</f>
        <v>0</v>
      </c>
      <c r="AW131" s="345"/>
      <c r="AY131">
        <f>IF(AND('Générateur P.Durable 30ans'!$C30="ETE",'Générateur P.Durable 30ans'!$H30="Positif"),'Générateur P.Durable 30ans'!$J6,0)</f>
        <v>0</v>
      </c>
      <c r="AZ131">
        <f>IF(AND('Générateur P.Durable 30ans'!$C30="HIVER",'Générateur P.Durable 30ans'!$H30="Positif"),'Générateur P.Durable 30ans'!$J7,0)</f>
        <v>20</v>
      </c>
      <c r="BA131">
        <f>IF(AND('Générateur P.Durable 30ans'!$C30="ETE",'Générateur P.Durable 30ans'!$H30="Negatif"),'Générateur P.Durable 30ans'!$K6,0)</f>
        <v>0</v>
      </c>
      <c r="BB131">
        <f>IF(AND('Générateur P.Durable 30ans'!$C30="HIVER",'Générateur P.Durable 30ans'!$H30="Negatif"),'Générateur P.Durable 30ans'!$K7,0)</f>
        <v>0</v>
      </c>
      <c r="BC131" s="345"/>
      <c r="BE131">
        <f>IF(AND('Générateur P.Durable 30ans'!$C31="ETE",'Générateur P.Durable 30ans'!$H31="Positif"),'Générateur P.Durable 30ans'!$J6,0)</f>
        <v>0</v>
      </c>
      <c r="BF131">
        <f>IF(AND('Générateur P.Durable 30ans'!$C31="HIVER",'Générateur P.Durable 30ans'!$H31="Positif"),'Générateur P.Durable 30ans'!$J7,0)</f>
        <v>20</v>
      </c>
      <c r="BG131">
        <f>IF(AND('Générateur P.Durable 30ans'!$C31="ETE",'Générateur P.Durable 30ans'!$H31="Negatif"),'Générateur P.Durable 30ans'!$K6,0)</f>
        <v>0</v>
      </c>
      <c r="BH131">
        <f>IF(AND('Générateur P.Durable 30ans'!$C31="HIVER",'Générateur P.Durable 30ans'!$H31="Negatif"),'Générateur P.Durable 30ans'!$K7,0)</f>
        <v>0</v>
      </c>
      <c r="BI131" s="345"/>
      <c r="BK131">
        <f>IF(AND('Générateur P.Durable 30ans'!$C32="ETE",'Générateur P.Durable 30ans'!$H32="Positif"),'Générateur P.Durable 30ans'!$J6,0)</f>
        <v>0</v>
      </c>
      <c r="BL131">
        <f>IF(AND('Générateur P.Durable 30ans'!$C32="HIVER",'Générateur P.Durable 30ans'!$H32="Positif"),'Générateur P.Durable 30ans'!$J7,0)</f>
        <v>20</v>
      </c>
      <c r="BM131">
        <f>IF(AND('Générateur P.Durable 30ans'!$C32="ETE",'Générateur P.Durable 30ans'!$H32="Negatif"),'Générateur P.Durable 30ans'!$K6,0)</f>
        <v>0</v>
      </c>
      <c r="BN131">
        <f>IF(AND('Générateur P.Durable 30ans'!$C32="HIVER",'Générateur P.Durable 30ans'!$H32="Negatif"),'Générateur P.Durable 30ans'!$K7,0)</f>
        <v>0</v>
      </c>
      <c r="BO131" s="345"/>
      <c r="BQ131">
        <f>IF(AND('Générateur P.Durable 30ans'!$C33="ETE",'Générateur P.Durable 30ans'!$H33="Positif"),'Générateur P.Durable 30ans'!$J6,0)</f>
        <v>20</v>
      </c>
      <c r="BR131">
        <f>IF(AND('Générateur P.Durable 30ans'!$C33="HIVER",'Générateur P.Durable 30ans'!$H33="Positif"),'Générateur P.Durable 30ans'!$J7,0)</f>
        <v>0</v>
      </c>
      <c r="BS131">
        <f>IF(AND('Générateur P.Durable 30ans'!$C33="ETE",'Générateur P.Durable 30ans'!$H33="Negatif"),'Générateur P.Durable 30ans'!$K6,0)</f>
        <v>0</v>
      </c>
      <c r="BT131">
        <f>IF(AND('Générateur P.Durable 30ans'!$C33="HIVER",'Générateur P.Durable 30ans'!$H33="Negatif"),'Générateur P.Durable 30ans'!$K7,0)</f>
        <v>0</v>
      </c>
      <c r="BU131" s="345"/>
      <c r="BW131">
        <f>IF(AND('Générateur P.Durable 30ans'!$C34="ETE",'Générateur P.Durable 30ans'!$H34="Positif"),'Générateur P.Durable 30ans'!$J6,0)</f>
        <v>0</v>
      </c>
      <c r="BX131">
        <f>IF(AND('Générateur P.Durable 30ans'!$C34="HIVER",'Générateur P.Durable 30ans'!$H34="Positif"),'Générateur P.Durable 30ans'!$J7,0)</f>
        <v>20</v>
      </c>
      <c r="BY131">
        <f>IF(AND('Générateur P.Durable 30ans'!$C34="ETE",'Générateur P.Durable 30ans'!$H34="Negatif"),'Générateur P.Durable 30ans'!$K6,0)</f>
        <v>0</v>
      </c>
      <c r="BZ131">
        <f>IF(AND('Générateur P.Durable 30ans'!$C34="HIVER",'Générateur P.Durable 30ans'!$H34="Negatif"),'Générateur P.Durable 30ans'!$K7,0)</f>
        <v>0</v>
      </c>
      <c r="CA131" s="345"/>
      <c r="CC131">
        <f>IF(AND('Générateur P.Durable 30ans'!$C35="ETE",'Générateur P.Durable 30ans'!$H35="Positif"),'Générateur P.Durable 30ans'!$J6,0)</f>
        <v>0</v>
      </c>
      <c r="CD131">
        <f>IF(AND('Générateur P.Durable 30ans'!$C35="HIVER",'Générateur P.Durable 30ans'!$H35="Positif"),'Générateur P.Durable 30ans'!$J7,0)</f>
        <v>20</v>
      </c>
      <c r="CE131">
        <f>IF(AND('Générateur P.Durable 30ans'!$C35="ETE",'Générateur P.Durable 30ans'!$H35="Negatif"),'Générateur P.Durable 30ans'!$K6,0)</f>
        <v>0</v>
      </c>
      <c r="CF131">
        <f>IF(AND('Générateur P.Durable 30ans'!$C35="HIVER",'Générateur P.Durable 30ans'!$H35="Negatif"),'Générateur P.Durable 30ans'!$K7,0)</f>
        <v>0</v>
      </c>
      <c r="CG131" s="345"/>
      <c r="CI131">
        <f>IF(AND('Générateur P.Durable 30ans'!$C36="ETE",'Générateur P.Durable 30ans'!$H36="Positif"),'Générateur P.Durable 30ans'!$J$6,0)</f>
        <v>0</v>
      </c>
      <c r="CJ131">
        <f>IF(AND('Générateur P.Durable 30ans'!$C36="HIVER",'Générateur P.Durable 30ans'!$H36="Positif"),'Générateur P.Durable 30ans'!$J$7,0)</f>
        <v>20</v>
      </c>
      <c r="CK131">
        <f>IF(AND('Générateur P.Durable 30ans'!$C36="ETE",'Générateur P.Durable 30ans'!$H36="Negatif"),'Générateur P.Durable 30ans'!$K$6,0)</f>
        <v>0</v>
      </c>
      <c r="CL131">
        <f>IF(AND('Générateur P.Durable 30ans'!$C36="HIVER",'Générateur P.Durable 30ans'!$H36="Negatif"),'Générateur P.Durable 30ans'!$K$7,0)</f>
        <v>0</v>
      </c>
      <c r="CM131" s="345"/>
      <c r="CO131">
        <f>IF(AND('Générateur P.Durable 30ans'!$C37="ETE",'Générateur P.Durable 30ans'!$H37="Positif"),'Générateur P.Durable 30ans'!$J$6,0)</f>
        <v>20</v>
      </c>
      <c r="CP131">
        <f>IF(AND('Générateur P.Durable 30ans'!$C37="HIVER",'Générateur P.Durable 30ans'!$H37="Positif"),'Générateur P.Durable 30ans'!$J$7,0)</f>
        <v>0</v>
      </c>
      <c r="CQ131">
        <f>IF(AND('Générateur P.Durable 30ans'!$C37="ETE",'Générateur P.Durable 30ans'!$H37="Negatif"),'Générateur P.Durable 30ans'!$K$6,0)</f>
        <v>0</v>
      </c>
      <c r="CR131">
        <f>IF(AND('Générateur P.Durable 30ans'!$C37="HIVER",'Générateur P.Durable 30ans'!$H37="Negatif"),'Générateur P.Durable 30ans'!$K$7,0)</f>
        <v>0</v>
      </c>
      <c r="CS131" s="345"/>
      <c r="CU131">
        <f>IF(AND('Générateur P.Durable 30ans'!$C38="ETE",'Générateur P.Durable 30ans'!$H38="Positif"),'Générateur P.Durable 30ans'!$J$6,0)</f>
        <v>0</v>
      </c>
      <c r="CV131">
        <f>IF(AND('Générateur P.Durable 30ans'!$C38="HIVER",'Générateur P.Durable 30ans'!$H38="Positif"),'Générateur P.Durable 30ans'!$J$7,0)</f>
        <v>20</v>
      </c>
      <c r="CW131">
        <f>IF(AND('Générateur P.Durable 30ans'!$C38="ETE",'Générateur P.Durable 30ans'!$H38="Negatif"),'Générateur P.Durable 30ans'!$K$6,0)</f>
        <v>0</v>
      </c>
      <c r="CX131">
        <f>IF(AND('Générateur P.Durable 30ans'!$C38="HIVER",'Générateur P.Durable 30ans'!$H38="Negatif"),'Générateur P.Durable 30ans'!$K$7,0)</f>
        <v>0</v>
      </c>
      <c r="CY131" s="345"/>
      <c r="DA131">
        <f>IF(AND('Générateur P.Durable 30ans'!$C39="ETE",'Générateur P.Durable 30ans'!$H39="Positif"),'Générateur P.Durable 30ans'!$J$6,0)</f>
        <v>0</v>
      </c>
      <c r="DB131">
        <f>IF(AND('Générateur P.Durable 30ans'!$C39="HIVER",'Générateur P.Durable 30ans'!$H39="Positif"),'Générateur P.Durable 30ans'!$J$7,0)</f>
        <v>20</v>
      </c>
      <c r="DC131">
        <f>IF(AND('Générateur P.Durable 30ans'!$C39="ETE",'Générateur P.Durable 30ans'!$H39="Negatif"),'Générateur P.Durable 30ans'!$K$6,0)</f>
        <v>0</v>
      </c>
      <c r="DD131">
        <f>IF(AND('Générateur P.Durable 30ans'!$C39="HIVER",'Générateur P.Durable 30ans'!$H39="Negatif"),'Générateur P.Durable 30ans'!$K$7,0)</f>
        <v>0</v>
      </c>
      <c r="DE131" s="345"/>
      <c r="DG131">
        <f>IF(AND('Générateur P.Durable 30ans'!$C40="ETE",'Générateur P.Durable 30ans'!$H40="Positif"),'Générateur P.Durable 30ans'!$J$6,0)</f>
        <v>0</v>
      </c>
      <c r="DH131">
        <f>IF(AND('Générateur P.Durable 30ans'!$C40="HIVER",'Générateur P.Durable 30ans'!$H40="Positif"),'Générateur P.Durable 30ans'!$J$7,0)</f>
        <v>20</v>
      </c>
      <c r="DI131">
        <f>IF(AND('Générateur P.Durable 30ans'!$C40="ETE",'Générateur P.Durable 30ans'!$H40="Negatif"),'Générateur P.Durable 30ans'!$K$6,0)</f>
        <v>0</v>
      </c>
      <c r="DJ131">
        <f>IF(AND('Générateur P.Durable 30ans'!$C40="HIVER",'Générateur P.Durable 30ans'!$H40="Negatif"),'Générateur P.Durable 30ans'!$K$7,0)</f>
        <v>0</v>
      </c>
      <c r="DK131" s="345"/>
      <c r="DM131">
        <f>IF(AND('Générateur P.Durable 30ans'!$C41="ETE",'Générateur P.Durable 30ans'!$H41="Positif"),'Générateur P.Durable 30ans'!$J$6,0)</f>
        <v>20</v>
      </c>
      <c r="DN131">
        <f>IF(AND('Générateur P.Durable 30ans'!$C41="HIVER",'Générateur P.Durable 30ans'!$H41="Positif"),'Générateur P.Durable 30ans'!$J$7,0)</f>
        <v>0</v>
      </c>
      <c r="DO131">
        <f>IF(AND('Générateur P.Durable 30ans'!$C41="ETE",'Générateur P.Durable 30ans'!$H41="Negatif"),'Générateur P.Durable 30ans'!$K$6,0)</f>
        <v>0</v>
      </c>
      <c r="DP131">
        <f>IF(AND('Générateur P.Durable 30ans'!$C41="HIVER",'Générateur P.Durable 30ans'!$H41="Negatif"),'Générateur P.Durable 30ans'!$K$7,0)</f>
        <v>0</v>
      </c>
      <c r="DQ131" s="345"/>
      <c r="DS131">
        <f>IF(AND('Générateur P.Durable 30ans'!$C42="ETE",'Générateur P.Durable 30ans'!$H42="Positif"),'Générateur P.Durable 30ans'!$J$6,0)</f>
        <v>0</v>
      </c>
      <c r="DT131">
        <f>IF(AND('Générateur P.Durable 30ans'!$C42="HIVER",'Générateur P.Durable 30ans'!$H42="Positif"),'Générateur P.Durable 30ans'!$J$7,0)</f>
        <v>20</v>
      </c>
      <c r="DU131">
        <f>IF(AND('Générateur P.Durable 30ans'!$C42="ETE",'Générateur P.Durable 30ans'!$H42="Negatif"),'Générateur P.Durable 30ans'!$K$6,0)</f>
        <v>0</v>
      </c>
      <c r="DV131">
        <f>IF(AND('Générateur P.Durable 30ans'!$C42="HIVER",'Générateur P.Durable 30ans'!$H42="Negatif"),'Générateur P.Durable 30ans'!$K$7,0)</f>
        <v>0</v>
      </c>
      <c r="DW131" s="345"/>
      <c r="DY131">
        <f>IF(AND('Générateur P.Durable 30ans'!$C43="ETE",'Générateur P.Durable 30ans'!$H43="Positif"),'Générateur P.Durable 30ans'!$J$6,0)</f>
        <v>0</v>
      </c>
      <c r="DZ131">
        <f>IF(AND('Générateur P.Durable 30ans'!$C43="HIVER",'Générateur P.Durable 30ans'!$H43="Positif"),'Générateur P.Durable 30ans'!$J$7,0)</f>
        <v>20</v>
      </c>
      <c r="EA131">
        <f>IF(AND('Générateur P.Durable 30ans'!$C43="ETE",'Générateur P.Durable 30ans'!$H43="Negatif"),'Générateur P.Durable 30ans'!$K$6,0)</f>
        <v>0</v>
      </c>
      <c r="EB131">
        <f>IF(AND('Générateur P.Durable 30ans'!$C43="HIVER",'Générateur P.Durable 30ans'!$H43="Negatif"),'Générateur P.Durable 30ans'!$K$7,0)</f>
        <v>0</v>
      </c>
      <c r="EC131" s="345"/>
      <c r="EE131">
        <f>IF(AND('Générateur P.Durable 30ans'!$C44="ETE",'Générateur P.Durable 30ans'!$H44="Positif"),'Générateur P.Durable 30ans'!$J$6,0)</f>
        <v>0</v>
      </c>
      <c r="EF131">
        <f>IF(AND('Générateur P.Durable 30ans'!$C44="HIVER",'Générateur P.Durable 30ans'!$H44="Positif"),'Générateur P.Durable 30ans'!$J$7,0)</f>
        <v>20</v>
      </c>
      <c r="EG131">
        <f>IF(AND('Générateur P.Durable 30ans'!$C44="ETE",'Générateur P.Durable 30ans'!$H44="Negatif"),'Générateur P.Durable 30ans'!$K$6,0)</f>
        <v>0</v>
      </c>
      <c r="EH131">
        <f>IF(AND('Générateur P.Durable 30ans'!$C44="HIVER",'Générateur P.Durable 30ans'!$H44="Negatif"),'Générateur P.Durable 30ans'!$K$7,0)</f>
        <v>0</v>
      </c>
      <c r="EI131" s="345"/>
      <c r="EK131">
        <f>IF(AND('Générateur P.Durable 30ans'!$C45="ETE",'Générateur P.Durable 30ans'!$H45="Positif"),'Générateur P.Durable 30ans'!$J$6,0)</f>
        <v>20</v>
      </c>
      <c r="EL131">
        <f>IF(AND('Générateur P.Durable 30ans'!$C45="HIVER",'Générateur P.Durable 30ans'!$H45="Positif"),'Générateur P.Durable 30ans'!$J$7,0)</f>
        <v>0</v>
      </c>
      <c r="EM131">
        <f>IF(AND('Générateur P.Durable 30ans'!$C45="ETE",'Générateur P.Durable 30ans'!$H45="Negatif"),'Générateur P.Durable 30ans'!$K$6,0)</f>
        <v>0</v>
      </c>
      <c r="EN131">
        <f>IF(AND('Générateur P.Durable 30ans'!$C45="HIVER",'Générateur P.Durable 30ans'!$H45="Negatif"),'Générateur P.Durable 30ans'!$K$7,0)</f>
        <v>0</v>
      </c>
      <c r="EO131" s="345"/>
      <c r="EQ131">
        <f>IF(AND('Générateur P.Durable 30ans'!$C46="ETE",'Générateur P.Durable 30ans'!$H46="Positif"),'Générateur P.Durable 30ans'!$J$6,0)</f>
        <v>0</v>
      </c>
      <c r="ER131">
        <f>IF(AND('Générateur P.Durable 30ans'!$C46="HIVER",'Générateur P.Durable 30ans'!$H46="Positif"),'Générateur P.Durable 30ans'!$J$7,0)</f>
        <v>20</v>
      </c>
      <c r="ES131">
        <f>IF(AND('Générateur P.Durable 30ans'!$C46="ETE",'Générateur P.Durable 30ans'!$H46="Negatif"),'Générateur P.Durable 30ans'!$K$6,0)</f>
        <v>0</v>
      </c>
      <c r="ET131">
        <f>IF(AND('Générateur P.Durable 30ans'!$C46="HIVER",'Générateur P.Durable 30ans'!$H46="Negatif"),'Générateur P.Durable 30ans'!$K$7,0)</f>
        <v>0</v>
      </c>
      <c r="EU131" s="345"/>
      <c r="EW131">
        <f>IF(AND('Générateur P.Durable 30ans'!$C47="ETE",'Générateur P.Durable 30ans'!$H47="Positif"),'Générateur P.Durable 30ans'!$J$6,0)</f>
        <v>0</v>
      </c>
      <c r="EX131">
        <f>IF(AND('Générateur P.Durable 30ans'!$C47="HIVER",'Générateur P.Durable 30ans'!$H47="Positif"),'Générateur P.Durable 30ans'!$J$7,0)</f>
        <v>20</v>
      </c>
      <c r="EY131">
        <f>IF(AND('Générateur P.Durable 30ans'!$C47="ETE",'Générateur P.Durable 30ans'!$H47="Negatif"),'Générateur P.Durable 30ans'!$K$6,0)</f>
        <v>0</v>
      </c>
      <c r="EZ131">
        <f>IF(AND('Générateur P.Durable 30ans'!$C47="HIVER",'Générateur P.Durable 30ans'!$H47="Negatif"),'Générateur P.Durable 30ans'!$K$7,0)</f>
        <v>0</v>
      </c>
      <c r="FA131" s="345"/>
      <c r="FC131">
        <f>IF(AND('Générateur P.Durable 30ans'!$C48="ETE",'Générateur P.Durable 30ans'!$H48="Positif"),'Générateur P.Durable 30ans'!$J$6,0)</f>
        <v>0</v>
      </c>
      <c r="FD131">
        <f>IF(AND('Générateur P.Durable 30ans'!$C48="HIVER",'Générateur P.Durable 30ans'!$H48="Positif"),'Générateur P.Durable 30ans'!$J$7,0)</f>
        <v>20</v>
      </c>
      <c r="FE131">
        <f>IF(AND('Générateur P.Durable 30ans'!$C48="ETE",'Générateur P.Durable 30ans'!$H48="Negatif"),'Générateur P.Durable 30ans'!$K$6,0)</f>
        <v>0</v>
      </c>
      <c r="FF131">
        <f>IF(AND('Générateur P.Durable 30ans'!$C48="HIVER",'Générateur P.Durable 30ans'!$H48="Negatif"),'Générateur P.Durable 30ans'!$K$7,0)</f>
        <v>0</v>
      </c>
      <c r="FG131" s="345"/>
      <c r="FI131">
        <f>IF(AND('Générateur P.Durable 30ans'!$C49="ETE",'Générateur P.Durable 30ans'!$H49="Positif"),'Générateur P.Durable 30ans'!$J$6,0)</f>
        <v>20</v>
      </c>
      <c r="FJ131">
        <f>IF(AND('Générateur P.Durable 30ans'!$C49="HIVER",'Générateur P.Durable 30ans'!$H49="Positif"),'Générateur P.Durable 30ans'!$J$7,0)</f>
        <v>0</v>
      </c>
      <c r="FK131">
        <f>IF(AND('Générateur P.Durable 30ans'!$C49="ETE",'Générateur P.Durable 30ans'!$H49="Negatif"),'Générateur P.Durable 30ans'!$K$6,0)</f>
        <v>0</v>
      </c>
      <c r="FL131">
        <f>IF(AND('Générateur P.Durable 30ans'!$C49="HIVER",'Générateur P.Durable 30ans'!$H49="Negatif"),'Générateur P.Durable 30ans'!$K$7,0)</f>
        <v>0</v>
      </c>
      <c r="FM131" s="345"/>
      <c r="FO131">
        <f>IF(AND('Générateur P.Durable 30ans'!$C50="ETE",'Générateur P.Durable 30ans'!$H50="Positif"),'Générateur P.Durable 30ans'!$J$6,0)</f>
        <v>0</v>
      </c>
      <c r="FP131">
        <f>IF(AND('Générateur P.Durable 30ans'!$C50="HIVER",'Générateur P.Durable 30ans'!$H50="Positif"),'Générateur P.Durable 30ans'!$J$7,0)</f>
        <v>20</v>
      </c>
      <c r="FQ131">
        <f>IF(AND('Générateur P.Durable 30ans'!$C50="ETE",'Générateur P.Durable 30ans'!$H50="Negatif"),'Générateur P.Durable 30ans'!$K$6,0)</f>
        <v>0</v>
      </c>
      <c r="FR131">
        <f>IF(AND('Générateur P.Durable 30ans'!$C50="HIVER",'Générateur P.Durable 30ans'!$H50="Negatif"),'Générateur P.Durable 30ans'!$K$7,0)</f>
        <v>0</v>
      </c>
      <c r="FS131" s="345"/>
      <c r="FU131">
        <f>IF(AND('Générateur P.Durable 30ans'!$C51="ETE",'Générateur P.Durable 30ans'!$H51="Positif"),'Générateur P.Durable 30ans'!$J$6,0)</f>
        <v>0</v>
      </c>
      <c r="FV131">
        <f>IF(AND('Générateur P.Durable 30ans'!$C51="HIVER",'Générateur P.Durable 30ans'!$H51="Positif"),'Générateur P.Durable 30ans'!$J$7,0)</f>
        <v>20</v>
      </c>
      <c r="FW131">
        <f>IF(AND('Générateur P.Durable 30ans'!$C51="ETE",'Générateur P.Durable 30ans'!$H51="Negatif"),'Générateur P.Durable 30ans'!$K$6,0)</f>
        <v>0</v>
      </c>
      <c r="FX131">
        <f>IF(AND('Générateur P.Durable 30ans'!$C51="HIVER",'Générateur P.Durable 30ans'!$H51="Negatif"),'Générateur P.Durable 30ans'!$K$7,0)</f>
        <v>0</v>
      </c>
      <c r="FY131" s="345"/>
    </row>
    <row r="132" spans="1:181" x14ac:dyDescent="0.3">
      <c r="A132" s="19"/>
      <c r="G132" s="345"/>
      <c r="M132" s="345"/>
      <c r="S132" s="345"/>
      <c r="Y132" s="345"/>
      <c r="AE132" s="345"/>
      <c r="AK132" s="345"/>
      <c r="AQ132" s="345"/>
      <c r="AW132" s="345"/>
      <c r="BC132" s="345"/>
      <c r="BI132" s="345"/>
      <c r="BO132" s="345"/>
      <c r="BU132" s="345"/>
      <c r="CA132" s="345"/>
      <c r="CG132" s="345"/>
      <c r="CM132" s="345"/>
      <c r="CS132" s="345"/>
      <c r="CY132" s="345"/>
      <c r="DE132" s="345"/>
      <c r="DK132" s="345"/>
      <c r="DQ132" s="345"/>
      <c r="DW132" s="345"/>
      <c r="EC132" s="345"/>
      <c r="EI132" s="345"/>
      <c r="EO132" s="345"/>
      <c r="EU132" s="345"/>
      <c r="FA132" s="345"/>
      <c r="FG132" s="345"/>
      <c r="FM132" s="345"/>
      <c r="FS132" s="345"/>
      <c r="FY132" s="345"/>
    </row>
    <row r="133" spans="1:181" ht="15" thickBot="1" x14ac:dyDescent="0.35">
      <c r="A133" s="19"/>
      <c r="G133" s="345"/>
      <c r="M133" s="345"/>
      <c r="S133" s="345"/>
      <c r="Y133" s="345"/>
      <c r="AE133" s="345"/>
      <c r="AK133" s="345"/>
      <c r="AQ133" s="345"/>
      <c r="AW133" s="345"/>
      <c r="BC133" s="345"/>
      <c r="BI133" s="345"/>
      <c r="BO133" s="345"/>
      <c r="BU133" s="345"/>
      <c r="CA133" s="345"/>
      <c r="CG133" s="345"/>
      <c r="CM133" s="345"/>
      <c r="CS133" s="345"/>
      <c r="CY133" s="345"/>
      <c r="DE133" s="345"/>
      <c r="DK133" s="345"/>
      <c r="DQ133" s="345"/>
      <c r="DW133" s="345"/>
      <c r="EC133" s="345"/>
      <c r="EI133" s="345"/>
      <c r="EO133" s="345"/>
      <c r="EU133" s="345"/>
      <c r="FA133" s="345"/>
      <c r="FG133" s="345"/>
      <c r="FM133" s="345"/>
      <c r="FS133" s="345"/>
      <c r="FY133" s="345"/>
    </row>
    <row r="134" spans="1:181" x14ac:dyDescent="0.3">
      <c r="A134" s="19"/>
      <c r="B134" s="838">
        <f>'Générateur P.Durable 30ans'!$I5</f>
        <v>0</v>
      </c>
      <c r="C134" s="837" t="str">
        <f>'Générateur P.Durable 30ans'!$J5</f>
        <v>Gain max brise vent</v>
      </c>
      <c r="D134" s="837" t="str">
        <f>'Générateur P.Durable 30ans'!$L5</f>
        <v>Effet negatif de la haie</v>
      </c>
      <c r="E134" s="837"/>
      <c r="F134" s="836"/>
      <c r="G134" s="345"/>
      <c r="H134">
        <f>'Générateur P.Durable 30ans'!$I5</f>
        <v>0</v>
      </c>
      <c r="I134" t="str">
        <f>'Générateur P.Durable 30ans'!$J5</f>
        <v>Gain max brise vent</v>
      </c>
      <c r="J134" t="str">
        <f>'Générateur P.Durable 30ans'!$L5</f>
        <v>Effet negatif de la haie</v>
      </c>
      <c r="M134" s="345"/>
      <c r="N134">
        <f>'Générateur P.Durable 30ans'!$I5</f>
        <v>0</v>
      </c>
      <c r="O134" t="str">
        <f>'Générateur P.Durable 30ans'!$J5</f>
        <v>Gain max brise vent</v>
      </c>
      <c r="P134" t="str">
        <f>'Générateur P.Durable 30ans'!$L5</f>
        <v>Effet negatif de la haie</v>
      </c>
      <c r="S134" s="345"/>
      <c r="T134">
        <f>'Générateur P.Durable 30ans'!$I5</f>
        <v>0</v>
      </c>
      <c r="U134" t="str">
        <f>'Générateur P.Durable 30ans'!$J5</f>
        <v>Gain max brise vent</v>
      </c>
      <c r="V134" t="str">
        <f>'Générateur P.Durable 30ans'!$L5</f>
        <v>Effet negatif de la haie</v>
      </c>
      <c r="Y134" s="345"/>
      <c r="Z134">
        <f>'Générateur P.Durable 30ans'!$I5</f>
        <v>0</v>
      </c>
      <c r="AA134" t="str">
        <f>'Générateur P.Durable 30ans'!$J5</f>
        <v>Gain max brise vent</v>
      </c>
      <c r="AB134" t="str">
        <f>'Générateur P.Durable 30ans'!$L5</f>
        <v>Effet negatif de la haie</v>
      </c>
      <c r="AE134" s="345"/>
      <c r="AF134">
        <f>'Générateur P.Durable 30ans'!$I5</f>
        <v>0</v>
      </c>
      <c r="AG134" t="str">
        <f>'Générateur P.Durable 30ans'!$J5</f>
        <v>Gain max brise vent</v>
      </c>
      <c r="AH134" t="str">
        <f>'Générateur P.Durable 30ans'!$L5</f>
        <v>Effet negatif de la haie</v>
      </c>
      <c r="AK134" s="345"/>
      <c r="AL134">
        <f>'Générateur P.Durable 30ans'!$I5</f>
        <v>0</v>
      </c>
      <c r="AM134" t="str">
        <f>'Générateur P.Durable 30ans'!$J5</f>
        <v>Gain max brise vent</v>
      </c>
      <c r="AN134" t="str">
        <f>'Générateur P.Durable 30ans'!$L5</f>
        <v>Effet negatif de la haie</v>
      </c>
      <c r="AQ134" s="345"/>
      <c r="AR134">
        <f>'Générateur P.Durable 30ans'!$I5</f>
        <v>0</v>
      </c>
      <c r="AS134" t="str">
        <f>'Générateur P.Durable 30ans'!$J5</f>
        <v>Gain max brise vent</v>
      </c>
      <c r="AT134" t="str">
        <f>'Générateur P.Durable 30ans'!$L5</f>
        <v>Effet negatif de la haie</v>
      </c>
      <c r="AW134" s="345"/>
      <c r="AX134">
        <f>'Générateur P.Durable 30ans'!$I5</f>
        <v>0</v>
      </c>
      <c r="AY134" t="str">
        <f>'Générateur P.Durable 30ans'!$J5</f>
        <v>Gain max brise vent</v>
      </c>
      <c r="AZ134" t="str">
        <f>'Générateur P.Durable 30ans'!$L5</f>
        <v>Effet negatif de la haie</v>
      </c>
      <c r="BC134" s="345"/>
      <c r="BD134">
        <f>'Générateur P.Durable 30ans'!$I5</f>
        <v>0</v>
      </c>
      <c r="BE134" t="str">
        <f>'Générateur P.Durable 30ans'!$J5</f>
        <v>Gain max brise vent</v>
      </c>
      <c r="BF134" t="str">
        <f>'Générateur P.Durable 30ans'!$L5</f>
        <v>Effet negatif de la haie</v>
      </c>
      <c r="BI134" s="345"/>
      <c r="BJ134">
        <f>'Générateur P.Durable 30ans'!$I5</f>
        <v>0</v>
      </c>
      <c r="BK134" t="str">
        <f>'Générateur P.Durable 30ans'!$J5</f>
        <v>Gain max brise vent</v>
      </c>
      <c r="BL134" t="str">
        <f>'Générateur P.Durable 30ans'!$L5</f>
        <v>Effet negatif de la haie</v>
      </c>
      <c r="BO134" s="345"/>
      <c r="BP134">
        <f>'Générateur P.Durable 30ans'!$I5</f>
        <v>0</v>
      </c>
      <c r="BQ134" t="str">
        <f>'Générateur P.Durable 30ans'!$J5</f>
        <v>Gain max brise vent</v>
      </c>
      <c r="BR134" t="str">
        <f>'Générateur P.Durable 30ans'!$L5</f>
        <v>Effet negatif de la haie</v>
      </c>
      <c r="BU134" s="345"/>
      <c r="BV134">
        <f>'Générateur P.Durable 30ans'!$I5</f>
        <v>0</v>
      </c>
      <c r="BW134" t="str">
        <f>'Générateur P.Durable 30ans'!$J5</f>
        <v>Gain max brise vent</v>
      </c>
      <c r="BX134" t="str">
        <f>'Générateur P.Durable 30ans'!$L5</f>
        <v>Effet negatif de la haie</v>
      </c>
      <c r="CA134" s="345"/>
      <c r="CB134">
        <f>'Générateur P.Durable 30ans'!$I5</f>
        <v>0</v>
      </c>
      <c r="CC134" t="str">
        <f>'Générateur P.Durable 30ans'!$J5</f>
        <v>Gain max brise vent</v>
      </c>
      <c r="CD134" t="str">
        <f>'Générateur P.Durable 30ans'!$L5</f>
        <v>Effet negatif de la haie</v>
      </c>
      <c r="CG134" s="345"/>
      <c r="CH134">
        <f>'Générateur P.Durable 30ans'!$I5</f>
        <v>0</v>
      </c>
      <c r="CI134" t="str">
        <f>'Générateur P.Durable 30ans'!$J5</f>
        <v>Gain max brise vent</v>
      </c>
      <c r="CJ134" t="str">
        <f>'Générateur P.Durable 30ans'!$L5</f>
        <v>Effet negatif de la haie</v>
      </c>
      <c r="CM134" s="345"/>
      <c r="CN134">
        <f>'Générateur P.Durable 30ans'!$I5</f>
        <v>0</v>
      </c>
      <c r="CO134" t="str">
        <f>'Générateur P.Durable 30ans'!$J5</f>
        <v>Gain max brise vent</v>
      </c>
      <c r="CP134" t="str">
        <f>'Générateur P.Durable 30ans'!$L5</f>
        <v>Effet negatif de la haie</v>
      </c>
      <c r="CS134" s="345"/>
      <c r="CT134">
        <f>'Générateur P.Durable 30ans'!$I5</f>
        <v>0</v>
      </c>
      <c r="CU134" t="str">
        <f>'Générateur P.Durable 30ans'!$J5</f>
        <v>Gain max brise vent</v>
      </c>
      <c r="CV134" t="str">
        <f>'Générateur P.Durable 30ans'!$L5</f>
        <v>Effet negatif de la haie</v>
      </c>
      <c r="CY134" s="345"/>
      <c r="CZ134">
        <f>'Générateur P.Durable 30ans'!$I5</f>
        <v>0</v>
      </c>
      <c r="DA134" t="str">
        <f>'Générateur P.Durable 30ans'!$J5</f>
        <v>Gain max brise vent</v>
      </c>
      <c r="DB134" t="str">
        <f>'Générateur P.Durable 30ans'!$L5</f>
        <v>Effet negatif de la haie</v>
      </c>
      <c r="DE134" s="345"/>
      <c r="DF134">
        <f>'Générateur P.Durable 30ans'!$I5</f>
        <v>0</v>
      </c>
      <c r="DG134" t="str">
        <f>'Générateur P.Durable 30ans'!$J5</f>
        <v>Gain max brise vent</v>
      </c>
      <c r="DH134" t="str">
        <f>'Générateur P.Durable 30ans'!$L5</f>
        <v>Effet negatif de la haie</v>
      </c>
      <c r="DK134" s="345"/>
      <c r="DL134">
        <f>'Générateur P.Durable 30ans'!$I5</f>
        <v>0</v>
      </c>
      <c r="DM134" t="str">
        <f>'Générateur P.Durable 30ans'!$J5</f>
        <v>Gain max brise vent</v>
      </c>
      <c r="DN134" t="str">
        <f>'Générateur P.Durable 30ans'!$L5</f>
        <v>Effet negatif de la haie</v>
      </c>
      <c r="DQ134" s="345"/>
      <c r="DR134">
        <f>'Générateur P.Durable 30ans'!$I5</f>
        <v>0</v>
      </c>
      <c r="DS134" t="str">
        <f>'Générateur P.Durable 30ans'!$J5</f>
        <v>Gain max brise vent</v>
      </c>
      <c r="DT134" t="str">
        <f>'Générateur P.Durable 30ans'!$L5</f>
        <v>Effet negatif de la haie</v>
      </c>
      <c r="DW134" s="345"/>
      <c r="DX134">
        <f>'Générateur P.Durable 30ans'!$I5</f>
        <v>0</v>
      </c>
      <c r="DY134" t="str">
        <f>'Générateur P.Durable 30ans'!$J5</f>
        <v>Gain max brise vent</v>
      </c>
      <c r="DZ134" t="str">
        <f>'Générateur P.Durable 30ans'!$L5</f>
        <v>Effet negatif de la haie</v>
      </c>
      <c r="EC134" s="345"/>
      <c r="ED134">
        <f>'Générateur P.Durable 30ans'!$I5</f>
        <v>0</v>
      </c>
      <c r="EE134" t="str">
        <f>'Générateur P.Durable 30ans'!$J5</f>
        <v>Gain max brise vent</v>
      </c>
      <c r="EF134" t="str">
        <f>'Générateur P.Durable 30ans'!$L5</f>
        <v>Effet negatif de la haie</v>
      </c>
      <c r="EI134" s="345"/>
      <c r="EJ134">
        <f>'Générateur P.Durable 30ans'!$I5</f>
        <v>0</v>
      </c>
      <c r="EK134" t="str">
        <f>'Générateur P.Durable 30ans'!$J5</f>
        <v>Gain max brise vent</v>
      </c>
      <c r="EL134" t="str">
        <f>'Générateur P.Durable 30ans'!$L5</f>
        <v>Effet negatif de la haie</v>
      </c>
      <c r="EO134" s="345"/>
      <c r="EP134">
        <f>'Générateur P.Durable 30ans'!$I5</f>
        <v>0</v>
      </c>
      <c r="EQ134" t="str">
        <f>'Générateur P.Durable 30ans'!$J5</f>
        <v>Gain max brise vent</v>
      </c>
      <c r="ER134" t="str">
        <f>'Générateur P.Durable 30ans'!$L5</f>
        <v>Effet negatif de la haie</v>
      </c>
      <c r="EU134" s="345"/>
      <c r="EV134">
        <f>'Générateur P.Durable 30ans'!$I5</f>
        <v>0</v>
      </c>
      <c r="EW134" t="str">
        <f>'Générateur P.Durable 30ans'!$J5</f>
        <v>Gain max brise vent</v>
      </c>
      <c r="EX134" t="str">
        <f>'Générateur P.Durable 30ans'!$L5</f>
        <v>Effet negatif de la haie</v>
      </c>
      <c r="FA134" s="345"/>
      <c r="FB134">
        <f>'Générateur P.Durable 30ans'!$I5</f>
        <v>0</v>
      </c>
      <c r="FC134" t="str">
        <f>'Générateur P.Durable 30ans'!$J5</f>
        <v>Gain max brise vent</v>
      </c>
      <c r="FD134" t="str">
        <f>'Générateur P.Durable 30ans'!$L5</f>
        <v>Effet negatif de la haie</v>
      </c>
      <c r="FG134" s="345"/>
      <c r="FH134">
        <f>'Générateur P.Durable 30ans'!$I5</f>
        <v>0</v>
      </c>
      <c r="FI134" t="str">
        <f>'Générateur P.Durable 30ans'!$J5</f>
        <v>Gain max brise vent</v>
      </c>
      <c r="FJ134" t="str">
        <f>'Générateur P.Durable 30ans'!$L5</f>
        <v>Effet negatif de la haie</v>
      </c>
      <c r="FM134" s="345"/>
      <c r="FN134">
        <f>'Générateur P.Durable 30ans'!$I5</f>
        <v>0</v>
      </c>
      <c r="FO134" t="str">
        <f>'Générateur P.Durable 30ans'!$J5</f>
        <v>Gain max brise vent</v>
      </c>
      <c r="FP134" t="str">
        <f>'Générateur P.Durable 30ans'!$L5</f>
        <v>Effet negatif de la haie</v>
      </c>
      <c r="FS134" s="345"/>
      <c r="FT134">
        <f>'Générateur P.Durable 30ans'!$I5</f>
        <v>0</v>
      </c>
      <c r="FU134" t="str">
        <f>'Générateur P.Durable 30ans'!$J5</f>
        <v>Gain max brise vent</v>
      </c>
      <c r="FV134" t="str">
        <f>'Générateur P.Durable 30ans'!$L5</f>
        <v>Effet negatif de la haie</v>
      </c>
      <c r="FY134" s="345"/>
    </row>
    <row r="135" spans="1:181" x14ac:dyDescent="0.3">
      <c r="A135" s="19"/>
      <c r="B135" s="827">
        <f>+K22</f>
        <v>7.8</v>
      </c>
      <c r="C135" s="835">
        <f>SUM(C131:F131)/100</f>
        <v>0.2</v>
      </c>
      <c r="D135" s="835">
        <f>IF('Générateur P.Durable 30ans'!$C22="ETE",'Générateur P.Durable 30ans'!$L$6,'Générateur P.Durable 30ans'!$L$7)/100</f>
        <v>-0.2</v>
      </c>
      <c r="E135" s="835"/>
      <c r="F135" s="834"/>
      <c r="G135" s="345"/>
      <c r="H135">
        <f>+K23</f>
        <v>10</v>
      </c>
      <c r="I135">
        <f>SUM(I131:L131)/100</f>
        <v>0.2</v>
      </c>
      <c r="J135">
        <f>IF('Générateur P.Durable 30ans'!$C23="ETE",'Générateur P.Durable 30ans'!$L$6,'Générateur P.Durable 30ans'!$L$7)/100</f>
        <v>-0.2</v>
      </c>
      <c r="M135" s="345"/>
      <c r="N135">
        <f>+K24</f>
        <v>8.5</v>
      </c>
      <c r="O135">
        <f>SUM(O$131:R$131)/100</f>
        <v>0.2</v>
      </c>
      <c r="P135">
        <f>IF('Générateur P.Durable 30ans'!$C24="ETE",'Générateur P.Durable 30ans'!$L$6,'Générateur P.Durable 30ans'!$L$7)/100</f>
        <v>-0.2</v>
      </c>
      <c r="S135" s="345"/>
      <c r="T135">
        <f>+K25</f>
        <v>9.5</v>
      </c>
      <c r="U135">
        <f>SUM(U$131:X$131)/100</f>
        <v>0.2</v>
      </c>
      <c r="V135">
        <f>IF('Générateur P.Durable 30ans'!$C25="ETE",'Générateur P.Durable 30ans'!$L$6,'Générateur P.Durable 30ans'!$L$7)/100</f>
        <v>-0.05</v>
      </c>
      <c r="Y135" s="345"/>
      <c r="Z135">
        <f>+K26</f>
        <v>7.8</v>
      </c>
      <c r="AA135">
        <f>SUM(AA$131:AD$131)/100</f>
        <v>0.2</v>
      </c>
      <c r="AB135">
        <f>IF('Générateur P.Durable 30ans'!$C26="ETE",'Générateur P.Durable 30ans'!$L$6,'Générateur P.Durable 30ans'!$L$7)/100</f>
        <v>-0.2</v>
      </c>
      <c r="AE135" s="345"/>
      <c r="AF135">
        <f>+K27</f>
        <v>10</v>
      </c>
      <c r="AG135">
        <f>SUM(AG$131:AJ$131)/100</f>
        <v>0.2</v>
      </c>
      <c r="AH135">
        <f>IF('Générateur P.Durable 30ans'!$C27="ETE",'Générateur P.Durable 30ans'!$L$6,'Générateur P.Durable 30ans'!$L$7)/100</f>
        <v>-0.2</v>
      </c>
      <c r="AK135" s="345"/>
      <c r="AL135">
        <f>+K28</f>
        <v>8.5</v>
      </c>
      <c r="AM135">
        <f>SUM(AM$131:AP$131)/100</f>
        <v>0.2</v>
      </c>
      <c r="AN135">
        <f>IF('Générateur P.Durable 30ans'!$C28="ETE",'Générateur P.Durable 30ans'!$L$6,'Générateur P.Durable 30ans'!$L$7)/100</f>
        <v>-0.2</v>
      </c>
      <c r="AQ135" s="345"/>
      <c r="AR135">
        <f>+K29</f>
        <v>9.5</v>
      </c>
      <c r="AS135">
        <f>SUM(AS$131:AV$131)/100</f>
        <v>0.2</v>
      </c>
      <c r="AT135">
        <f>IF('Générateur P.Durable 30ans'!$C29="ETE",'Générateur P.Durable 30ans'!$L$6,'Générateur P.Durable 30ans'!$L$7)/100</f>
        <v>-0.05</v>
      </c>
      <c r="AW135" s="345"/>
      <c r="AX135">
        <f>+K30</f>
        <v>7.8</v>
      </c>
      <c r="AY135">
        <f>SUM(AY$131:BB$131)/100</f>
        <v>0.2</v>
      </c>
      <c r="AZ135">
        <f>IF('Générateur P.Durable 30ans'!$C30="ETE",'Générateur P.Durable 30ans'!$L$6,'Générateur P.Durable 30ans'!$L$7)/100</f>
        <v>-0.2</v>
      </c>
      <c r="BC135" s="345"/>
      <c r="BD135">
        <f>+K31</f>
        <v>10</v>
      </c>
      <c r="BE135">
        <f>SUM(BE131:BH131)/100</f>
        <v>0.2</v>
      </c>
      <c r="BF135">
        <f>IF('Générateur P.Durable 30ans'!$C31="ETE",'Générateur P.Durable 30ans'!$L$6,'Générateur P.Durable 30ans'!$L$7)/100</f>
        <v>-0.2</v>
      </c>
      <c r="BI135" s="345"/>
      <c r="BJ135">
        <f>+K32</f>
        <v>8.5</v>
      </c>
      <c r="BK135">
        <f>SUM(BK131:BN131)/100</f>
        <v>0.2</v>
      </c>
      <c r="BL135">
        <f>IF('Générateur P.Durable 30ans'!$C32="ETE",'Générateur P.Durable 30ans'!$L$6,'Générateur P.Durable 30ans'!$L$7)/100</f>
        <v>-0.2</v>
      </c>
      <c r="BO135" s="345"/>
      <c r="BP135">
        <f>+K33</f>
        <v>9.5</v>
      </c>
      <c r="BQ135">
        <f>SUM(BQ131:BT131)/100</f>
        <v>0.2</v>
      </c>
      <c r="BR135">
        <f>IF('Générateur P.Durable 30ans'!$C33="ETE",'Générateur P.Durable 30ans'!$L$6,'Générateur P.Durable 30ans'!$L$7)/100</f>
        <v>-0.05</v>
      </c>
      <c r="BU135" s="345"/>
      <c r="BV135">
        <f>+K34</f>
        <v>7.8</v>
      </c>
      <c r="BW135">
        <f>SUM(BW131:BZ131)/100</f>
        <v>0.2</v>
      </c>
      <c r="BX135">
        <f>IF('Générateur P.Durable 30ans'!$C34="ETE",'Générateur P.Durable 30ans'!$L$6,'Générateur P.Durable 30ans'!$L$7)/100</f>
        <v>-0.2</v>
      </c>
      <c r="CA135" s="345"/>
      <c r="CB135">
        <f>+K35</f>
        <v>10</v>
      </c>
      <c r="CC135">
        <f>SUM(CC131:CF131)/100</f>
        <v>0.2</v>
      </c>
      <c r="CD135">
        <f>IF('Générateur P.Durable 30ans'!$C35="ETE",'Générateur P.Durable 30ans'!$L$6,'Générateur P.Durable 30ans'!$L$7)/100</f>
        <v>-0.2</v>
      </c>
      <c r="CG135" s="345"/>
      <c r="CH135">
        <f>+K36</f>
        <v>8.5</v>
      </c>
      <c r="CI135">
        <f>SUM(CI131:CL131)/100</f>
        <v>0.2</v>
      </c>
      <c r="CJ135">
        <f>IF('Générateur P.Durable 30ans'!$C36="ETE",'Générateur P.Durable 30ans'!$L$6,'Générateur P.Durable 30ans'!$L$7)/100</f>
        <v>-0.2</v>
      </c>
      <c r="CM135" s="345"/>
      <c r="CN135">
        <f>+K37</f>
        <v>9.5</v>
      </c>
      <c r="CO135">
        <f>SUM(CO131:CR131)/100</f>
        <v>0.2</v>
      </c>
      <c r="CP135">
        <f>IF('Générateur P.Durable 30ans'!$C37="ETE",'Générateur P.Durable 30ans'!$L$6,'Générateur P.Durable 30ans'!$L$7)/100</f>
        <v>-0.05</v>
      </c>
      <c r="CS135" s="345"/>
      <c r="CT135">
        <f>+K38</f>
        <v>7.8</v>
      </c>
      <c r="CU135">
        <f>SUM(CU131:CX131)/100</f>
        <v>0.2</v>
      </c>
      <c r="CV135">
        <f>IF('Générateur P.Durable 30ans'!$C38="ETE",'Générateur P.Durable 30ans'!$L$6,'Générateur P.Durable 30ans'!$L$7)/100</f>
        <v>-0.2</v>
      </c>
      <c r="CY135" s="345"/>
      <c r="CZ135">
        <f>+K39</f>
        <v>10</v>
      </c>
      <c r="DA135">
        <f>SUM(DA131:DD131)/100</f>
        <v>0.2</v>
      </c>
      <c r="DB135">
        <f>IF('Générateur P.Durable 30ans'!$C39="ETE",'Générateur P.Durable 30ans'!$L$6,'Générateur P.Durable 30ans'!$L$7)/100</f>
        <v>-0.2</v>
      </c>
      <c r="DE135" s="345"/>
      <c r="DF135">
        <f>+K40</f>
        <v>8.5</v>
      </c>
      <c r="DG135">
        <f>SUM(DG131:DJ131)/100</f>
        <v>0.2</v>
      </c>
      <c r="DH135">
        <f>IF('Générateur P.Durable 30ans'!$C40="ETE",'Générateur P.Durable 30ans'!$L$6,'Générateur P.Durable 30ans'!$L$7)/100</f>
        <v>-0.2</v>
      </c>
      <c r="DK135" s="345"/>
      <c r="DL135">
        <f>+K41</f>
        <v>9.5</v>
      </c>
      <c r="DM135">
        <f>SUM(DM131:DP131)/100</f>
        <v>0.2</v>
      </c>
      <c r="DN135">
        <f>IF('Générateur P.Durable 30ans'!$C41="ETE",'Générateur P.Durable 30ans'!$L$6,'Générateur P.Durable 30ans'!$L$7)/100</f>
        <v>-0.05</v>
      </c>
      <c r="DQ135" s="345"/>
      <c r="DR135">
        <f>+K42</f>
        <v>7.8</v>
      </c>
      <c r="DS135">
        <f>SUM(DS131:DV131)/100</f>
        <v>0.2</v>
      </c>
      <c r="DT135">
        <f>IF('Générateur P.Durable 30ans'!$C42="ETE",'Générateur P.Durable 30ans'!$L$6,'Générateur P.Durable 30ans'!$L$7)/100</f>
        <v>-0.2</v>
      </c>
      <c r="DW135" s="345"/>
      <c r="DX135">
        <f>+K43</f>
        <v>10</v>
      </c>
      <c r="DY135">
        <f>SUM(DY131:EB131)/100</f>
        <v>0.2</v>
      </c>
      <c r="DZ135">
        <f>IF('Générateur P.Durable 30ans'!$C43="ETE",'Générateur P.Durable 30ans'!$L$6,'Générateur P.Durable 30ans'!$L$7)/100</f>
        <v>-0.2</v>
      </c>
      <c r="EC135" s="345"/>
      <c r="ED135">
        <f>+K44</f>
        <v>8.5</v>
      </c>
      <c r="EE135">
        <f>SUM(EE131:EH131)/100</f>
        <v>0.2</v>
      </c>
      <c r="EF135">
        <f>IF('Générateur P.Durable 30ans'!$C44="ETE",'Générateur P.Durable 30ans'!$L$6,'Générateur P.Durable 30ans'!$L$7)/100</f>
        <v>-0.2</v>
      </c>
      <c r="EI135" s="345"/>
      <c r="EJ135">
        <f>+K45</f>
        <v>9.5</v>
      </c>
      <c r="EK135">
        <f>SUM(EK131:EN131)/100</f>
        <v>0.2</v>
      </c>
      <c r="EL135">
        <f>IF('Générateur P.Durable 30ans'!$C45="ETE",'Générateur P.Durable 30ans'!$L$6,'Générateur P.Durable 30ans'!$L$7)/100</f>
        <v>-0.05</v>
      </c>
      <c r="EO135" s="345"/>
      <c r="EP135">
        <f>+K46</f>
        <v>7.8</v>
      </c>
      <c r="EQ135">
        <f>SUM(EQ131:ET131)/100</f>
        <v>0.2</v>
      </c>
      <c r="ER135">
        <f>IF('Générateur P.Durable 30ans'!$C46="ETE",'Générateur P.Durable 30ans'!$L$6,'Générateur P.Durable 30ans'!$L$7)/100</f>
        <v>-0.2</v>
      </c>
      <c r="EU135" s="345"/>
      <c r="EV135">
        <f>+K47</f>
        <v>10</v>
      </c>
      <c r="EW135">
        <f>SUM(EW131:EZ131)/100</f>
        <v>0.2</v>
      </c>
      <c r="EX135">
        <f>IF('Générateur P.Durable 30ans'!$C47="ETE",'Générateur P.Durable 30ans'!$L$6,'Générateur P.Durable 30ans'!$L$7)/100</f>
        <v>-0.2</v>
      </c>
      <c r="FA135" s="345"/>
      <c r="FB135">
        <f>+K48</f>
        <v>8.5</v>
      </c>
      <c r="FC135">
        <f>SUM(FC131:FF131)/100</f>
        <v>0.2</v>
      </c>
      <c r="FD135">
        <f>IF('Générateur P.Durable 30ans'!$C48="ETE",'Générateur P.Durable 30ans'!$L$6,'Générateur P.Durable 30ans'!$L$7)/100</f>
        <v>-0.2</v>
      </c>
      <c r="FG135" s="345"/>
      <c r="FH135">
        <f>+K49</f>
        <v>9.5</v>
      </c>
      <c r="FI135">
        <f>SUM(FI131:FL131)/100</f>
        <v>0.2</v>
      </c>
      <c r="FJ135">
        <f>IF('Générateur P.Durable 30ans'!$C49="ETE",'Générateur P.Durable 30ans'!$L$6,'Générateur P.Durable 30ans'!$L$7)/100</f>
        <v>-0.05</v>
      </c>
      <c r="FM135" s="345"/>
      <c r="FN135">
        <f>+K50</f>
        <v>7.8</v>
      </c>
      <c r="FO135">
        <f>SUM(FO131:FR131)/100</f>
        <v>0.2</v>
      </c>
      <c r="FP135">
        <f>IF('Générateur P.Durable 30ans'!$C50="ETE",'Générateur P.Durable 30ans'!$L$6,'Générateur P.Durable 30ans'!$L$7)/100</f>
        <v>-0.2</v>
      </c>
      <c r="FS135" s="345"/>
      <c r="FT135">
        <f>+K51</f>
        <v>10</v>
      </c>
      <c r="FU135">
        <f>SUM(FU131:FX131)/100</f>
        <v>0.2</v>
      </c>
      <c r="FV135">
        <f>IF('Générateur P.Durable 30ans'!$C51="ETE",'Générateur P.Durable 30ans'!$L$6,'Générateur P.Durable 30ans'!$L$7)/100</f>
        <v>-0.2</v>
      </c>
      <c r="FY135" s="345"/>
    </row>
    <row r="136" spans="1:181" ht="15" thickBot="1" x14ac:dyDescent="0.35">
      <c r="A136" s="19"/>
      <c r="B136" s="826"/>
      <c r="C136" s="833"/>
      <c r="D136" s="833"/>
      <c r="E136" s="833"/>
      <c r="F136" s="832"/>
      <c r="G136" s="345"/>
      <c r="M136" s="345"/>
      <c r="S136" s="345"/>
      <c r="Y136" s="345"/>
      <c r="AE136" s="345"/>
      <c r="AK136" s="345"/>
      <c r="AQ136" s="345"/>
      <c r="AW136" s="345"/>
      <c r="BC136" s="345"/>
      <c r="BI136" s="345"/>
      <c r="BO136" s="345"/>
      <c r="BU136" s="345"/>
      <c r="CA136" s="345"/>
      <c r="CG136" s="345"/>
      <c r="CM136" s="345"/>
      <c r="CS136" s="345"/>
      <c r="CY136" s="345"/>
      <c r="DE136" s="345"/>
      <c r="DK136" s="345"/>
      <c r="DQ136" s="345"/>
      <c r="DW136" s="345"/>
      <c r="EC136" s="345"/>
      <c r="EI136" s="345"/>
      <c r="EO136" s="345"/>
      <c r="EU136" s="345"/>
      <c r="FA136" s="345"/>
      <c r="FG136" s="345"/>
      <c r="FM136" s="345"/>
      <c r="FS136" s="345"/>
      <c r="FY136" s="345"/>
    </row>
    <row r="137" spans="1:181" ht="15" thickBot="1" x14ac:dyDescent="0.35">
      <c r="A137" s="19"/>
      <c r="G137" s="345"/>
      <c r="M137" s="345"/>
      <c r="S137" s="345"/>
      <c r="Y137" s="345"/>
      <c r="AE137" s="345"/>
      <c r="AK137" s="345"/>
      <c r="AQ137" s="345"/>
      <c r="AW137" s="345"/>
      <c r="BC137" s="345"/>
      <c r="BI137" s="345"/>
      <c r="BO137" s="345"/>
      <c r="BU137" s="345"/>
      <c r="CA137" s="345"/>
      <c r="CG137" s="345"/>
      <c r="CM137" s="345"/>
      <c r="CS137" s="345"/>
      <c r="CY137" s="345"/>
      <c r="DE137" s="345"/>
      <c r="DK137" s="345"/>
      <c r="DQ137" s="345"/>
      <c r="DW137" s="345"/>
      <c r="EC137" s="345"/>
      <c r="EI137" s="345"/>
      <c r="EO137" s="345"/>
      <c r="EU137" s="345"/>
      <c r="FA137" s="345"/>
      <c r="FG137" s="345"/>
      <c r="FM137" s="345"/>
      <c r="FS137" s="345"/>
      <c r="FY137" s="345"/>
    </row>
    <row r="138" spans="1:181" x14ac:dyDescent="0.3">
      <c r="A138" s="19"/>
      <c r="B138" s="838"/>
      <c r="C138" s="837" t="s">
        <v>462</v>
      </c>
      <c r="D138" s="837"/>
      <c r="E138" s="837"/>
      <c r="F138" s="836"/>
      <c r="G138" s="345"/>
      <c r="I138" t="s">
        <v>462</v>
      </c>
      <c r="M138" s="345"/>
      <c r="O138" t="s">
        <v>462</v>
      </c>
      <c r="S138" s="345"/>
      <c r="U138" t="s">
        <v>462</v>
      </c>
      <c r="Y138" s="345"/>
      <c r="AA138" t="s">
        <v>462</v>
      </c>
      <c r="AE138" s="345"/>
      <c r="AG138" t="s">
        <v>462</v>
      </c>
      <c r="AK138" s="345"/>
      <c r="AM138" t="s">
        <v>462</v>
      </c>
      <c r="AQ138" s="345"/>
      <c r="AS138" t="s">
        <v>462</v>
      </c>
      <c r="AW138" s="345"/>
      <c r="AY138" t="s">
        <v>462</v>
      </c>
      <c r="BC138" s="345"/>
      <c r="BE138" t="s">
        <v>462</v>
      </c>
      <c r="BI138" s="345"/>
      <c r="BK138" t="s">
        <v>462</v>
      </c>
      <c r="BO138" s="345"/>
      <c r="BQ138" t="s">
        <v>462</v>
      </c>
      <c r="BU138" s="345"/>
      <c r="BW138" t="s">
        <v>462</v>
      </c>
      <c r="CA138" s="345"/>
      <c r="CC138" t="s">
        <v>462</v>
      </c>
      <c r="CG138" s="345"/>
      <c r="CI138" t="s">
        <v>462</v>
      </c>
      <c r="CM138" s="345"/>
      <c r="CO138" t="s">
        <v>462</v>
      </c>
      <c r="CS138" s="345"/>
      <c r="CU138" t="s">
        <v>462</v>
      </c>
      <c r="CY138" s="345"/>
      <c r="DA138" t="s">
        <v>462</v>
      </c>
      <c r="DE138" s="345"/>
      <c r="DG138" t="s">
        <v>462</v>
      </c>
      <c r="DK138" s="345"/>
      <c r="DM138" t="s">
        <v>462</v>
      </c>
      <c r="DQ138" s="345"/>
      <c r="DS138" t="s">
        <v>462</v>
      </c>
      <c r="DW138" s="345"/>
      <c r="DY138" t="s">
        <v>462</v>
      </c>
      <c r="EC138" s="345"/>
      <c r="EE138" t="s">
        <v>462</v>
      </c>
      <c r="EI138" s="345"/>
      <c r="EK138" t="s">
        <v>462</v>
      </c>
      <c r="EO138" s="345"/>
      <c r="EQ138" t="s">
        <v>462</v>
      </c>
      <c r="EU138" s="345"/>
      <c r="EW138" t="s">
        <v>462</v>
      </c>
      <c r="FA138" s="345"/>
      <c r="FC138" t="s">
        <v>462</v>
      </c>
      <c r="FG138" s="345"/>
      <c r="FI138" t="s">
        <v>462</v>
      </c>
      <c r="FM138" s="345"/>
      <c r="FO138" t="s">
        <v>462</v>
      </c>
      <c r="FS138" s="345"/>
      <c r="FU138" t="s">
        <v>462</v>
      </c>
      <c r="FY138" s="345"/>
    </row>
    <row r="139" spans="1:181" x14ac:dyDescent="0.3">
      <c r="A139" s="19"/>
      <c r="B139" s="827" t="s">
        <v>461</v>
      </c>
      <c r="C139" s="835">
        <f>'Générateur P.Durable 30ans'!$F5</f>
        <v>0.3</v>
      </c>
      <c r="D139" s="835"/>
      <c r="E139" s="835" t="s">
        <v>460</v>
      </c>
      <c r="F139" s="834">
        <f>IF(E105&lt;0,C139+C140,0)</f>
        <v>0</v>
      </c>
      <c r="G139" s="345"/>
      <c r="H139" t="s">
        <v>461</v>
      </c>
      <c r="I139">
        <f>'Générateur P.Durable 30ans'!$F5</f>
        <v>0.3</v>
      </c>
      <c r="K139" t="s">
        <v>460</v>
      </c>
      <c r="L139">
        <f>IF(K105&lt;0,I139+I140,0)</f>
        <v>0</v>
      </c>
      <c r="M139" s="345"/>
      <c r="N139" t="s">
        <v>461</v>
      </c>
      <c r="O139">
        <f>'Générateur P.Durable 30ans'!$F5</f>
        <v>0.3</v>
      </c>
      <c r="Q139" t="s">
        <v>460</v>
      </c>
      <c r="R139">
        <f>IF(Q105&lt;0,O139+O140,0)</f>
        <v>0</v>
      </c>
      <c r="S139" s="345"/>
      <c r="T139" t="s">
        <v>461</v>
      </c>
      <c r="U139">
        <f>'Générateur P.Durable 30ans'!$F5</f>
        <v>0.3</v>
      </c>
      <c r="W139" t="s">
        <v>460</v>
      </c>
      <c r="X139">
        <f>IF(W105&lt;0,U139+U140,0)</f>
        <v>0</v>
      </c>
      <c r="Y139" s="345"/>
      <c r="Z139" t="s">
        <v>461</v>
      </c>
      <c r="AA139">
        <f>'Générateur P.Durable 30ans'!$F5</f>
        <v>0.3</v>
      </c>
      <c r="AC139" t="s">
        <v>460</v>
      </c>
      <c r="AD139">
        <f>IF(AC105&lt;0,AA139+AA140,0)</f>
        <v>0</v>
      </c>
      <c r="AE139" s="345"/>
      <c r="AF139" t="s">
        <v>461</v>
      </c>
      <c r="AG139">
        <f>'Générateur P.Durable 30ans'!$F5</f>
        <v>0.3</v>
      </c>
      <c r="AI139" t="s">
        <v>460</v>
      </c>
      <c r="AJ139">
        <f>IF(AI105&lt;0,AG139+AG140,0)</f>
        <v>1</v>
      </c>
      <c r="AK139" s="345"/>
      <c r="AL139" t="s">
        <v>461</v>
      </c>
      <c r="AM139">
        <f>'Générateur P.Durable 30ans'!$F5</f>
        <v>0.3</v>
      </c>
      <c r="AO139" t="s">
        <v>460</v>
      </c>
      <c r="AP139">
        <f>IF(AO105&lt;0,AM139+AM140,0)</f>
        <v>1</v>
      </c>
      <c r="AQ139" s="345"/>
      <c r="AR139" t="s">
        <v>461</v>
      </c>
      <c r="AS139">
        <f>'Générateur P.Durable 30ans'!$F5</f>
        <v>0.3</v>
      </c>
      <c r="AU139" t="s">
        <v>460</v>
      </c>
      <c r="AV139">
        <f>IF(AU105&lt;0,AS139+AS140,0)</f>
        <v>1</v>
      </c>
      <c r="AW139" s="345"/>
      <c r="AX139" t="s">
        <v>461</v>
      </c>
      <c r="AY139">
        <f>'Générateur P.Durable 30ans'!$F5</f>
        <v>0.3</v>
      </c>
      <c r="BA139" t="s">
        <v>460</v>
      </c>
      <c r="BB139">
        <f>IF(BA105&lt;0,AY139+AY140,0)</f>
        <v>1</v>
      </c>
      <c r="BC139" s="345"/>
      <c r="BD139" t="s">
        <v>461</v>
      </c>
      <c r="BE139">
        <f>'Générateur P.Durable 30ans'!$F5</f>
        <v>0.3</v>
      </c>
      <c r="BG139" t="s">
        <v>460</v>
      </c>
      <c r="BH139">
        <f>IF(BG105&lt;0,BE139+BE140,0)</f>
        <v>1</v>
      </c>
      <c r="BI139" s="345"/>
      <c r="BJ139" t="s">
        <v>461</v>
      </c>
      <c r="BK139">
        <f>'Générateur P.Durable 30ans'!$F5</f>
        <v>0.3</v>
      </c>
      <c r="BM139" t="s">
        <v>460</v>
      </c>
      <c r="BN139">
        <f>IF(BM105&lt;0,BK139+BK140,0)</f>
        <v>1</v>
      </c>
      <c r="BO139" s="345"/>
      <c r="BP139" t="s">
        <v>461</v>
      </c>
      <c r="BQ139">
        <f>'Générateur P.Durable 30ans'!$F5</f>
        <v>0.3</v>
      </c>
      <c r="BS139" t="s">
        <v>460</v>
      </c>
      <c r="BT139">
        <f>IF(BS105&lt;0,BQ139+BQ140,0)</f>
        <v>1</v>
      </c>
      <c r="BU139" s="345"/>
      <c r="BV139" t="s">
        <v>461</v>
      </c>
      <c r="BW139">
        <f>'Générateur P.Durable 30ans'!$F5</f>
        <v>0.3</v>
      </c>
      <c r="BY139" t="s">
        <v>460</v>
      </c>
      <c r="BZ139">
        <f>IF(BY105&lt;0,BW139+BW140,0)</f>
        <v>1</v>
      </c>
      <c r="CA139" s="345"/>
      <c r="CB139" t="s">
        <v>461</v>
      </c>
      <c r="CC139">
        <f>'Générateur P.Durable 30ans'!$F5</f>
        <v>0.3</v>
      </c>
      <c r="CE139" t="s">
        <v>460</v>
      </c>
      <c r="CF139">
        <f>IF(CE105&lt;0,CC139+CC140,0)</f>
        <v>1</v>
      </c>
      <c r="CG139" s="345"/>
      <c r="CH139" t="s">
        <v>461</v>
      </c>
      <c r="CI139">
        <f>'Générateur P.Durable 30ans'!$F5</f>
        <v>0.3</v>
      </c>
      <c r="CK139" t="s">
        <v>460</v>
      </c>
      <c r="CL139">
        <f>IF(CK105&lt;0,CI139+CI140,0)</f>
        <v>1</v>
      </c>
      <c r="CM139" s="345"/>
      <c r="CN139" t="s">
        <v>461</v>
      </c>
      <c r="CO139">
        <f>'Générateur P.Durable 30ans'!$F5</f>
        <v>0.3</v>
      </c>
      <c r="CQ139" t="s">
        <v>460</v>
      </c>
      <c r="CR139">
        <f>IF(CQ105&lt;0,CO139+CO140,0)</f>
        <v>1</v>
      </c>
      <c r="CS139" s="345"/>
      <c r="CT139" t="s">
        <v>461</v>
      </c>
      <c r="CU139">
        <f>'Générateur P.Durable 30ans'!$F5</f>
        <v>0.3</v>
      </c>
      <c r="CW139" t="s">
        <v>460</v>
      </c>
      <c r="CX139">
        <f>IF(CW105&lt;0,CU139+CU140,0)</f>
        <v>1</v>
      </c>
      <c r="CY139" s="345"/>
      <c r="CZ139" t="s">
        <v>461</v>
      </c>
      <c r="DA139">
        <f>'Générateur P.Durable 30ans'!$F5</f>
        <v>0.3</v>
      </c>
      <c r="DC139" t="s">
        <v>460</v>
      </c>
      <c r="DD139">
        <f>IF(DC105&lt;0,DA139+DA140,0)</f>
        <v>1</v>
      </c>
      <c r="DE139" s="345"/>
      <c r="DF139" t="s">
        <v>461</v>
      </c>
      <c r="DG139">
        <f>'Générateur P.Durable 30ans'!$F5</f>
        <v>0.3</v>
      </c>
      <c r="DI139" t="s">
        <v>460</v>
      </c>
      <c r="DJ139">
        <f>IF(DI105&lt;0,DG139+DG140,0)</f>
        <v>1</v>
      </c>
      <c r="DK139" s="345"/>
      <c r="DL139" t="s">
        <v>461</v>
      </c>
      <c r="DM139">
        <f>'Générateur P.Durable 30ans'!$F5</f>
        <v>0.3</v>
      </c>
      <c r="DO139" t="s">
        <v>460</v>
      </c>
      <c r="DP139">
        <f>IF(DO105&lt;0,DM139+DM140,0)</f>
        <v>1</v>
      </c>
      <c r="DQ139" s="345"/>
      <c r="DR139" t="s">
        <v>461</v>
      </c>
      <c r="DS139">
        <f>'Générateur P.Durable 30ans'!$F5</f>
        <v>0.3</v>
      </c>
      <c r="DU139" t="s">
        <v>460</v>
      </c>
      <c r="DV139">
        <f>IF(DU105&lt;0,DS139+DS140,0)</f>
        <v>1</v>
      </c>
      <c r="DW139" s="345"/>
      <c r="DX139" t="s">
        <v>461</v>
      </c>
      <c r="DY139">
        <f>'Générateur P.Durable 30ans'!$F5</f>
        <v>0.3</v>
      </c>
      <c r="EA139" t="s">
        <v>460</v>
      </c>
      <c r="EB139">
        <f>IF(EA105&lt;0,DY139+DY140,0)</f>
        <v>1</v>
      </c>
      <c r="EC139" s="345"/>
      <c r="ED139" t="s">
        <v>461</v>
      </c>
      <c r="EE139">
        <f>'Générateur P.Durable 30ans'!$F5</f>
        <v>0.3</v>
      </c>
      <c r="EG139" t="s">
        <v>460</v>
      </c>
      <c r="EH139">
        <f>IF(EG105&lt;0,EE139+EE140,0)</f>
        <v>1</v>
      </c>
      <c r="EI139" s="345"/>
      <c r="EJ139" t="s">
        <v>461</v>
      </c>
      <c r="EK139">
        <f>'Générateur P.Durable 30ans'!$F5</f>
        <v>0.3</v>
      </c>
      <c r="EM139" t="s">
        <v>460</v>
      </c>
      <c r="EN139">
        <f>IF(EM105&lt;0,EK139+EK140,0)</f>
        <v>1</v>
      </c>
      <c r="EO139" s="345"/>
      <c r="EP139" t="s">
        <v>461</v>
      </c>
      <c r="EQ139">
        <f>'Générateur P.Durable 30ans'!$F5</f>
        <v>0.3</v>
      </c>
      <c r="ES139" t="s">
        <v>460</v>
      </c>
      <c r="ET139">
        <f>IF(ES105&lt;0,EQ139+EQ140,0)</f>
        <v>1</v>
      </c>
      <c r="EU139" s="345"/>
      <c r="EV139" t="s">
        <v>461</v>
      </c>
      <c r="EW139">
        <f>'Générateur P.Durable 30ans'!$F5</f>
        <v>0.3</v>
      </c>
      <c r="EY139" t="s">
        <v>460</v>
      </c>
      <c r="EZ139">
        <f>IF(EY105&lt;0,EW139+EW140,0)</f>
        <v>1</v>
      </c>
      <c r="FA139" s="345"/>
      <c r="FB139" t="s">
        <v>461</v>
      </c>
      <c r="FC139">
        <f>'Générateur P.Durable 30ans'!$F5</f>
        <v>0.3</v>
      </c>
      <c r="FE139" t="s">
        <v>460</v>
      </c>
      <c r="FF139">
        <f>IF(FE105&lt;0,FC139+FC140,0)</f>
        <v>1</v>
      </c>
      <c r="FG139" s="345"/>
      <c r="FH139" t="s">
        <v>461</v>
      </c>
      <c r="FI139">
        <f>'Générateur P.Durable 30ans'!$F5</f>
        <v>0.3</v>
      </c>
      <c r="FK139" t="s">
        <v>460</v>
      </c>
      <c r="FL139">
        <f>IF(FK105&lt;0,FI139+FI140,0)</f>
        <v>1</v>
      </c>
      <c r="FM139" s="345"/>
      <c r="FN139" t="s">
        <v>461</v>
      </c>
      <c r="FO139">
        <f>'Générateur P.Durable 30ans'!$F5</f>
        <v>0.3</v>
      </c>
      <c r="FQ139" t="s">
        <v>460</v>
      </c>
      <c r="FR139">
        <f>IF(FQ105&lt;0,FO139+FO140,0)</f>
        <v>1</v>
      </c>
      <c r="FS139" s="345"/>
      <c r="FT139" t="s">
        <v>461</v>
      </c>
      <c r="FU139">
        <f>'Générateur P.Durable 30ans'!$F5</f>
        <v>0.3</v>
      </c>
      <c r="FW139" t="s">
        <v>460</v>
      </c>
      <c r="FX139">
        <f>IF(FW105&lt;0,FU139+FU140,0)</f>
        <v>1</v>
      </c>
      <c r="FY139" s="345"/>
    </row>
    <row r="140" spans="1:181" x14ac:dyDescent="0.3">
      <c r="A140" s="19"/>
      <c r="B140" s="827" t="s">
        <v>459</v>
      </c>
      <c r="C140" s="835">
        <f>'Générateur P.Durable 30ans'!$F6</f>
        <v>0.7</v>
      </c>
      <c r="D140" s="835"/>
      <c r="E140" s="835" t="s">
        <v>458</v>
      </c>
      <c r="F140" s="834">
        <f>IF(E106&lt;0,C141+C142,0)</f>
        <v>0</v>
      </c>
      <c r="G140" s="345"/>
      <c r="H140" t="s">
        <v>459</v>
      </c>
      <c r="I140">
        <f>'Générateur P.Durable 30ans'!$F6</f>
        <v>0.7</v>
      </c>
      <c r="K140" t="s">
        <v>458</v>
      </c>
      <c r="L140">
        <f>IF(K106&lt;0,I141+I142,0)</f>
        <v>0</v>
      </c>
      <c r="M140" s="345"/>
      <c r="N140" t="s">
        <v>459</v>
      </c>
      <c r="O140">
        <f>'Générateur P.Durable 30ans'!$F6</f>
        <v>0.7</v>
      </c>
      <c r="Q140" t="s">
        <v>458</v>
      </c>
      <c r="R140">
        <f>IF(Q106&lt;0,O141+O142,0)</f>
        <v>0</v>
      </c>
      <c r="S140" s="345"/>
      <c r="T140" t="s">
        <v>459</v>
      </c>
      <c r="U140">
        <f>'Générateur P.Durable 30ans'!$F6</f>
        <v>0.7</v>
      </c>
      <c r="W140" t="s">
        <v>458</v>
      </c>
      <c r="X140">
        <f>IF(W106&lt;0,U141+U142,0)</f>
        <v>0</v>
      </c>
      <c r="Y140" s="345"/>
      <c r="Z140" t="s">
        <v>459</v>
      </c>
      <c r="AA140">
        <f>'Générateur P.Durable 30ans'!$F6</f>
        <v>0.7</v>
      </c>
      <c r="AC140" t="s">
        <v>458</v>
      </c>
      <c r="AD140">
        <f>IF(AC106&lt;0,AA141+AA142,0)</f>
        <v>0</v>
      </c>
      <c r="AE140" s="345"/>
      <c r="AF140" t="s">
        <v>459</v>
      </c>
      <c r="AG140">
        <f>'Générateur P.Durable 30ans'!$F6</f>
        <v>0.7</v>
      </c>
      <c r="AI140" t="s">
        <v>458</v>
      </c>
      <c r="AJ140">
        <f>IF(AI106&lt;0,AG141+AG142,0)</f>
        <v>1.3</v>
      </c>
      <c r="AK140" s="345"/>
      <c r="AL140" t="s">
        <v>459</v>
      </c>
      <c r="AM140">
        <f>'Générateur P.Durable 30ans'!$F6</f>
        <v>0.7</v>
      </c>
      <c r="AO140" t="s">
        <v>458</v>
      </c>
      <c r="AP140">
        <f>IF(AO106&lt;0,AM141+AM142,0)</f>
        <v>1.3</v>
      </c>
      <c r="AQ140" s="345"/>
      <c r="AR140" t="s">
        <v>459</v>
      </c>
      <c r="AS140">
        <f>'Générateur P.Durable 30ans'!$F6</f>
        <v>0.7</v>
      </c>
      <c r="AU140" t="s">
        <v>458</v>
      </c>
      <c r="AV140">
        <f>IF(AU106&lt;0,AS141+AS142,0)</f>
        <v>1.3</v>
      </c>
      <c r="AW140" s="345"/>
      <c r="AX140" t="s">
        <v>459</v>
      </c>
      <c r="AY140">
        <f>'Générateur P.Durable 30ans'!$F6</f>
        <v>0.7</v>
      </c>
      <c r="BA140" t="s">
        <v>458</v>
      </c>
      <c r="BB140">
        <f>IF(BA106&lt;0,AY141+AY142,0)</f>
        <v>1.3</v>
      </c>
      <c r="BC140" s="345"/>
      <c r="BD140" t="s">
        <v>459</v>
      </c>
      <c r="BE140">
        <f>'Générateur P.Durable 30ans'!$F6</f>
        <v>0.7</v>
      </c>
      <c r="BG140" t="s">
        <v>458</v>
      </c>
      <c r="BH140">
        <f>IF(BG106&lt;0,BE141+BE142,0)</f>
        <v>1.3</v>
      </c>
      <c r="BI140" s="345"/>
      <c r="BJ140" t="s">
        <v>459</v>
      </c>
      <c r="BK140">
        <f>'Générateur P.Durable 30ans'!$F6</f>
        <v>0.7</v>
      </c>
      <c r="BM140" t="s">
        <v>458</v>
      </c>
      <c r="BN140">
        <f>IF(BM106&lt;0,BK141+BK142,0)</f>
        <v>1.3</v>
      </c>
      <c r="BO140" s="345"/>
      <c r="BP140" t="s">
        <v>459</v>
      </c>
      <c r="BQ140">
        <f>'Générateur P.Durable 30ans'!$F6</f>
        <v>0.7</v>
      </c>
      <c r="BS140" t="s">
        <v>458</v>
      </c>
      <c r="BT140">
        <f>IF(BS106&lt;0,BQ141+BQ142,0)</f>
        <v>1.3</v>
      </c>
      <c r="BU140" s="345"/>
      <c r="BV140" t="s">
        <v>459</v>
      </c>
      <c r="BW140">
        <f>'Générateur P.Durable 30ans'!$F6</f>
        <v>0.7</v>
      </c>
      <c r="BY140" t="s">
        <v>458</v>
      </c>
      <c r="BZ140">
        <f>IF(BY106&lt;0,BW141+BW142,0)</f>
        <v>1.3</v>
      </c>
      <c r="CA140" s="345"/>
      <c r="CB140" t="s">
        <v>459</v>
      </c>
      <c r="CC140">
        <f>'Générateur P.Durable 30ans'!$F6</f>
        <v>0.7</v>
      </c>
      <c r="CE140" t="s">
        <v>458</v>
      </c>
      <c r="CF140">
        <f>IF(CE106&lt;0,CC141+CC142,0)</f>
        <v>1.3</v>
      </c>
      <c r="CG140" s="345"/>
      <c r="CH140" t="s">
        <v>459</v>
      </c>
      <c r="CI140">
        <f>'Générateur P.Durable 30ans'!$F6</f>
        <v>0.7</v>
      </c>
      <c r="CK140" t="s">
        <v>458</v>
      </c>
      <c r="CL140">
        <f>IF(CK106&lt;0,CI141+CI142,0)</f>
        <v>1.3</v>
      </c>
      <c r="CM140" s="345"/>
      <c r="CN140" t="s">
        <v>459</v>
      </c>
      <c r="CO140">
        <f>'Générateur P.Durable 30ans'!$F6</f>
        <v>0.7</v>
      </c>
      <c r="CQ140" t="s">
        <v>458</v>
      </c>
      <c r="CR140">
        <f>IF(CQ106&lt;0,CO141+CO142,0)</f>
        <v>1.3</v>
      </c>
      <c r="CS140" s="345"/>
      <c r="CT140" t="s">
        <v>459</v>
      </c>
      <c r="CU140">
        <f>'Générateur P.Durable 30ans'!$F6</f>
        <v>0.7</v>
      </c>
      <c r="CW140" t="s">
        <v>458</v>
      </c>
      <c r="CX140">
        <f>IF(CW106&lt;0,CU141+CU142,0)</f>
        <v>1.3</v>
      </c>
      <c r="CY140" s="345"/>
      <c r="CZ140" t="s">
        <v>459</v>
      </c>
      <c r="DA140">
        <f>'Générateur P.Durable 30ans'!$F6</f>
        <v>0.7</v>
      </c>
      <c r="DC140" t="s">
        <v>458</v>
      </c>
      <c r="DD140">
        <f>IF(DC106&lt;0,DA141+DA142,0)</f>
        <v>1.3</v>
      </c>
      <c r="DE140" s="345"/>
      <c r="DF140" t="s">
        <v>459</v>
      </c>
      <c r="DG140">
        <f>'Générateur P.Durable 30ans'!$F6</f>
        <v>0.7</v>
      </c>
      <c r="DI140" t="s">
        <v>458</v>
      </c>
      <c r="DJ140">
        <f>IF(DI106&lt;0,DG141+DG142,0)</f>
        <v>1.3</v>
      </c>
      <c r="DK140" s="345"/>
      <c r="DL140" t="s">
        <v>459</v>
      </c>
      <c r="DM140">
        <f>'Générateur P.Durable 30ans'!$F6</f>
        <v>0.7</v>
      </c>
      <c r="DO140" t="s">
        <v>458</v>
      </c>
      <c r="DP140">
        <f>IF(DO106&lt;0,DM141+DM142,0)</f>
        <v>1.3</v>
      </c>
      <c r="DQ140" s="345"/>
      <c r="DR140" t="s">
        <v>459</v>
      </c>
      <c r="DS140">
        <f>'Générateur P.Durable 30ans'!$F6</f>
        <v>0.7</v>
      </c>
      <c r="DU140" t="s">
        <v>458</v>
      </c>
      <c r="DV140">
        <f>IF(DU106&lt;0,DS141+DS142,0)</f>
        <v>1.3</v>
      </c>
      <c r="DW140" s="345"/>
      <c r="DX140" t="s">
        <v>459</v>
      </c>
      <c r="DY140">
        <f>'Générateur P.Durable 30ans'!$F6</f>
        <v>0.7</v>
      </c>
      <c r="EA140" t="s">
        <v>458</v>
      </c>
      <c r="EB140">
        <f>IF(EA106&lt;0,DY141+DY142,0)</f>
        <v>1.3</v>
      </c>
      <c r="EC140" s="345"/>
      <c r="ED140" t="s">
        <v>459</v>
      </c>
      <c r="EE140">
        <f>'Générateur P.Durable 30ans'!$F6</f>
        <v>0.7</v>
      </c>
      <c r="EG140" t="s">
        <v>458</v>
      </c>
      <c r="EH140">
        <f>IF(EG106&lt;0,EE141+EE142,0)</f>
        <v>1.3</v>
      </c>
      <c r="EI140" s="345"/>
      <c r="EJ140" t="s">
        <v>459</v>
      </c>
      <c r="EK140">
        <f>'Générateur P.Durable 30ans'!$F6</f>
        <v>0.7</v>
      </c>
      <c r="EM140" t="s">
        <v>458</v>
      </c>
      <c r="EN140">
        <f>IF(EM106&lt;0,EK141+EK142,0)</f>
        <v>1.3</v>
      </c>
      <c r="EO140" s="345"/>
      <c r="EP140" t="s">
        <v>459</v>
      </c>
      <c r="EQ140">
        <f>'Générateur P.Durable 30ans'!$F6</f>
        <v>0.7</v>
      </c>
      <c r="ES140" t="s">
        <v>458</v>
      </c>
      <c r="ET140">
        <f>IF(ES106&lt;0,EQ141+EQ142,0)</f>
        <v>1.3</v>
      </c>
      <c r="EU140" s="345"/>
      <c r="EV140" t="s">
        <v>459</v>
      </c>
      <c r="EW140">
        <f>'Générateur P.Durable 30ans'!$F6</f>
        <v>0.7</v>
      </c>
      <c r="EY140" t="s">
        <v>458</v>
      </c>
      <c r="EZ140">
        <f>IF(EY106&lt;0,EW141+EW142,0)</f>
        <v>1.3</v>
      </c>
      <c r="FA140" s="345"/>
      <c r="FB140" t="s">
        <v>459</v>
      </c>
      <c r="FC140">
        <f>'Générateur P.Durable 30ans'!$F6</f>
        <v>0.7</v>
      </c>
      <c r="FE140" t="s">
        <v>458</v>
      </c>
      <c r="FF140">
        <f>IF(FE106&lt;0,FC141+FC142,0)</f>
        <v>1.3</v>
      </c>
      <c r="FG140" s="345"/>
      <c r="FH140" t="s">
        <v>459</v>
      </c>
      <c r="FI140">
        <f>'Générateur P.Durable 30ans'!$F6</f>
        <v>0.7</v>
      </c>
      <c r="FK140" t="s">
        <v>458</v>
      </c>
      <c r="FL140">
        <f>IF(FK106&lt;0,FI141+FI142,0)</f>
        <v>1.3</v>
      </c>
      <c r="FM140" s="345"/>
      <c r="FN140" t="s">
        <v>459</v>
      </c>
      <c r="FO140">
        <f>'Générateur P.Durable 30ans'!$F6</f>
        <v>0.7</v>
      </c>
      <c r="FQ140" t="s">
        <v>458</v>
      </c>
      <c r="FR140">
        <f>IF(FQ106&lt;0,FO141+FO142,0)</f>
        <v>1.3</v>
      </c>
      <c r="FS140" s="345"/>
      <c r="FT140" t="s">
        <v>459</v>
      </c>
      <c r="FU140">
        <f>'Générateur P.Durable 30ans'!$F6</f>
        <v>0.7</v>
      </c>
      <c r="FW140" t="s">
        <v>458</v>
      </c>
      <c r="FX140">
        <f>IF(FW106&lt;0,FU141+FU142,0)</f>
        <v>1.3</v>
      </c>
      <c r="FY140" s="345"/>
    </row>
    <row r="141" spans="1:181" x14ac:dyDescent="0.3">
      <c r="A141" s="19"/>
      <c r="B141" s="827" t="s">
        <v>457</v>
      </c>
      <c r="C141" s="835">
        <f>'Générateur P.Durable 30ans'!$F7</f>
        <v>0.3</v>
      </c>
      <c r="D141" s="835"/>
      <c r="E141" s="835" t="s">
        <v>18</v>
      </c>
      <c r="F141" s="834">
        <f>IF(AND(C125&lt;0,D125&lt;0),SUM(C139:C142),0)</f>
        <v>0</v>
      </c>
      <c r="G141" s="345"/>
      <c r="H141" t="s">
        <v>457</v>
      </c>
      <c r="I141">
        <f>'Générateur P.Durable 30ans'!$F7</f>
        <v>0.3</v>
      </c>
      <c r="K141" t="s">
        <v>18</v>
      </c>
      <c r="L141">
        <f>IF(AND(I125&lt;0,J125&lt;0),SUM(I139:I142),0)</f>
        <v>0</v>
      </c>
      <c r="M141" s="345"/>
      <c r="N141" t="s">
        <v>457</v>
      </c>
      <c r="O141">
        <f>'Générateur P.Durable 30ans'!$F7</f>
        <v>0.3</v>
      </c>
      <c r="Q141" t="s">
        <v>18</v>
      </c>
      <c r="R141">
        <f>IF(AND(O125&lt;0,P125&lt;0),SUM(O139:O142),0)</f>
        <v>0</v>
      </c>
      <c r="S141" s="345"/>
      <c r="T141" t="s">
        <v>457</v>
      </c>
      <c r="U141">
        <f>'Générateur P.Durable 30ans'!$F7</f>
        <v>0.3</v>
      </c>
      <c r="W141" t="s">
        <v>18</v>
      </c>
      <c r="X141">
        <f>IF(AND(U125&lt;0,V125&lt;0),SUM(U139:U142),0)</f>
        <v>0</v>
      </c>
      <c r="Y141" s="345"/>
      <c r="Z141" t="s">
        <v>457</v>
      </c>
      <c r="AA141">
        <f>'Générateur P.Durable 30ans'!$F7</f>
        <v>0.3</v>
      </c>
      <c r="AC141" t="s">
        <v>18</v>
      </c>
      <c r="AD141">
        <f>IF(AND(AA125&lt;0,AB125&lt;0),SUM(AA139:AA142),0)</f>
        <v>0</v>
      </c>
      <c r="AE141" s="345"/>
      <c r="AF141" t="s">
        <v>457</v>
      </c>
      <c r="AG141">
        <f>'Générateur P.Durable 30ans'!$F7</f>
        <v>0.3</v>
      </c>
      <c r="AI141" t="s">
        <v>18</v>
      </c>
      <c r="AJ141">
        <f>IF(AND(AG125&lt;0,AH125&lt;0),SUM(AG139:AG142),0)</f>
        <v>0</v>
      </c>
      <c r="AK141" s="345"/>
      <c r="AL141" t="s">
        <v>457</v>
      </c>
      <c r="AM141">
        <f>'Générateur P.Durable 30ans'!$F7</f>
        <v>0.3</v>
      </c>
      <c r="AO141" t="s">
        <v>18</v>
      </c>
      <c r="AP141">
        <f>IF(AND(AM125&lt;0,AN125&lt;0),SUM(AM139:AM142),0)</f>
        <v>0</v>
      </c>
      <c r="AQ141" s="345"/>
      <c r="AR141" t="s">
        <v>457</v>
      </c>
      <c r="AS141">
        <f>'Générateur P.Durable 30ans'!$F7</f>
        <v>0.3</v>
      </c>
      <c r="AU141" t="s">
        <v>18</v>
      </c>
      <c r="AV141">
        <f>IF(AND(AS125&lt;0,AT125&lt;0),SUM(AS139:AS142),0)</f>
        <v>0</v>
      </c>
      <c r="AW141" s="345"/>
      <c r="AX141" t="s">
        <v>457</v>
      </c>
      <c r="AY141">
        <f>'Générateur P.Durable 30ans'!$F7</f>
        <v>0.3</v>
      </c>
      <c r="BA141" t="s">
        <v>18</v>
      </c>
      <c r="BB141">
        <f>IF(AND(AY125&lt;0,AZ125&lt;0),SUM(AY139:AY142),0)</f>
        <v>0</v>
      </c>
      <c r="BC141" s="345"/>
      <c r="BD141" t="s">
        <v>457</v>
      </c>
      <c r="BE141">
        <f>'Générateur P.Durable 30ans'!$F7</f>
        <v>0.3</v>
      </c>
      <c r="BG141" t="s">
        <v>18</v>
      </c>
      <c r="BH141">
        <f>IF(AND(BE125&lt;0,BF125&lt;0),SUM(BE139:BE142),0)</f>
        <v>0</v>
      </c>
      <c r="BI141" s="345"/>
      <c r="BJ141" t="s">
        <v>457</v>
      </c>
      <c r="BK141">
        <f>'Générateur P.Durable 30ans'!$F7</f>
        <v>0.3</v>
      </c>
      <c r="BM141" t="s">
        <v>18</v>
      </c>
      <c r="BN141">
        <f>IF(AND(BK125&lt;0,BL125&lt;0),SUM(BK139:BK142),0)</f>
        <v>0</v>
      </c>
      <c r="BO141" s="345"/>
      <c r="BP141" t="s">
        <v>457</v>
      </c>
      <c r="BQ141">
        <f>'Générateur P.Durable 30ans'!$F7</f>
        <v>0.3</v>
      </c>
      <c r="BS141" t="s">
        <v>18</v>
      </c>
      <c r="BT141">
        <f>IF(AND(BQ125&lt;0,BR125&lt;0),SUM(BQ139:BQ142),0)</f>
        <v>0</v>
      </c>
      <c r="BU141" s="345"/>
      <c r="BV141" t="s">
        <v>457</v>
      </c>
      <c r="BW141">
        <f>'Générateur P.Durable 30ans'!$F7</f>
        <v>0.3</v>
      </c>
      <c r="BY141" t="s">
        <v>18</v>
      </c>
      <c r="BZ141">
        <f>IF(AND(BW125&lt;0,BX125&lt;0),SUM(BW139:BW142),0)</f>
        <v>0</v>
      </c>
      <c r="CA141" s="345"/>
      <c r="CB141" t="s">
        <v>457</v>
      </c>
      <c r="CC141">
        <f>'Générateur P.Durable 30ans'!$F7</f>
        <v>0.3</v>
      </c>
      <c r="CE141" t="s">
        <v>18</v>
      </c>
      <c r="CF141">
        <f>IF(AND(CC125&lt;0,CD125&lt;0),SUM(CC139:CC142),0)</f>
        <v>0</v>
      </c>
      <c r="CG141" s="345"/>
      <c r="CH141" t="s">
        <v>457</v>
      </c>
      <c r="CI141">
        <f>'Générateur P.Durable 30ans'!$F7</f>
        <v>0.3</v>
      </c>
      <c r="CK141" t="s">
        <v>18</v>
      </c>
      <c r="CL141">
        <f>IF(AND(CI125&lt;0,CJ125&lt;0),SUM(CI139:CI142),0)</f>
        <v>0</v>
      </c>
      <c r="CM141" s="345"/>
      <c r="CN141" t="s">
        <v>457</v>
      </c>
      <c r="CO141">
        <f>'Générateur P.Durable 30ans'!$F7</f>
        <v>0.3</v>
      </c>
      <c r="CQ141" t="s">
        <v>18</v>
      </c>
      <c r="CR141">
        <f>IF(AND(CO125&lt;0,CP125&lt;0),SUM(CO139:CO142),0)</f>
        <v>0</v>
      </c>
      <c r="CS141" s="345"/>
      <c r="CT141" t="s">
        <v>457</v>
      </c>
      <c r="CU141">
        <f>'Générateur P.Durable 30ans'!$F7</f>
        <v>0.3</v>
      </c>
      <c r="CW141" t="s">
        <v>18</v>
      </c>
      <c r="CX141">
        <f>IF(AND(CU125&lt;0,CV125&lt;0),SUM(CU139:CU142),0)</f>
        <v>0</v>
      </c>
      <c r="CY141" s="345"/>
      <c r="CZ141" t="s">
        <v>457</v>
      </c>
      <c r="DA141">
        <f>'Générateur P.Durable 30ans'!$F7</f>
        <v>0.3</v>
      </c>
      <c r="DC141" t="s">
        <v>18</v>
      </c>
      <c r="DD141">
        <f>IF(AND(DA125&lt;0,DB125&lt;0),SUM(DA139:DA142),0)</f>
        <v>0</v>
      </c>
      <c r="DE141" s="345"/>
      <c r="DF141" t="s">
        <v>457</v>
      </c>
      <c r="DG141">
        <f>'Générateur P.Durable 30ans'!$F7</f>
        <v>0.3</v>
      </c>
      <c r="DI141" t="s">
        <v>18</v>
      </c>
      <c r="DJ141">
        <f>IF(AND(DG125&lt;0,DH125&lt;0),SUM(DG139:DG142),0)</f>
        <v>0</v>
      </c>
      <c r="DK141" s="345"/>
      <c r="DL141" t="s">
        <v>457</v>
      </c>
      <c r="DM141">
        <f>'Générateur P.Durable 30ans'!$F7</f>
        <v>0.3</v>
      </c>
      <c r="DO141" t="s">
        <v>18</v>
      </c>
      <c r="DP141">
        <f>IF(AND(DM125&lt;0,DN125&lt;0),SUM(DM139:DM142),0)</f>
        <v>0</v>
      </c>
      <c r="DQ141" s="345"/>
      <c r="DR141" t="s">
        <v>457</v>
      </c>
      <c r="DS141">
        <f>'Générateur P.Durable 30ans'!$F7</f>
        <v>0.3</v>
      </c>
      <c r="DU141" t="s">
        <v>18</v>
      </c>
      <c r="DV141">
        <f>IF(AND(DS125&lt;0,DT125&lt;0),SUM(DS139:DS142),0)</f>
        <v>0</v>
      </c>
      <c r="DW141" s="345"/>
      <c r="DX141" t="s">
        <v>457</v>
      </c>
      <c r="DY141">
        <f>'Générateur P.Durable 30ans'!$F7</f>
        <v>0.3</v>
      </c>
      <c r="EA141" t="s">
        <v>18</v>
      </c>
      <c r="EB141">
        <f>IF(AND(DY125&lt;0,DZ125&lt;0),SUM(DY139:DY142),0)</f>
        <v>0</v>
      </c>
      <c r="EC141" s="345"/>
      <c r="ED141" t="s">
        <v>457</v>
      </c>
      <c r="EE141">
        <f>'Générateur P.Durable 30ans'!$F7</f>
        <v>0.3</v>
      </c>
      <c r="EG141" t="s">
        <v>18</v>
      </c>
      <c r="EH141">
        <f>IF(AND(EE125&lt;0,EF125&lt;0),SUM(EE139:EE142),0)</f>
        <v>0</v>
      </c>
      <c r="EI141" s="345"/>
      <c r="EJ141" t="s">
        <v>457</v>
      </c>
      <c r="EK141">
        <f>'Générateur P.Durable 30ans'!$F7</f>
        <v>0.3</v>
      </c>
      <c r="EM141" t="s">
        <v>18</v>
      </c>
      <c r="EN141">
        <f>IF(AND(EK125&lt;0,EL125&lt;0),SUM(EK139:EK142),0)</f>
        <v>0</v>
      </c>
      <c r="EO141" s="345"/>
      <c r="EP141" t="s">
        <v>457</v>
      </c>
      <c r="EQ141">
        <f>'Générateur P.Durable 30ans'!$F7</f>
        <v>0.3</v>
      </c>
      <c r="ES141" t="s">
        <v>18</v>
      </c>
      <c r="ET141">
        <f>IF(AND(EQ125&lt;0,ER125&lt;0),SUM(EQ139:EQ142),0)</f>
        <v>0</v>
      </c>
      <c r="EU141" s="345"/>
      <c r="EV141" t="s">
        <v>457</v>
      </c>
      <c r="EW141">
        <f>'Générateur P.Durable 30ans'!$F7</f>
        <v>0.3</v>
      </c>
      <c r="EY141" t="s">
        <v>18</v>
      </c>
      <c r="EZ141">
        <f>IF(AND(EW125&lt;0,EX125&lt;0),SUM(EW139:EW142),0)</f>
        <v>0</v>
      </c>
      <c r="FA141" s="345"/>
      <c r="FB141" t="s">
        <v>457</v>
      </c>
      <c r="FC141">
        <f>'Générateur P.Durable 30ans'!$F7</f>
        <v>0.3</v>
      </c>
      <c r="FE141" t="s">
        <v>18</v>
      </c>
      <c r="FF141">
        <f>IF(AND(FC125&lt;0,FD125&lt;0),SUM(FC139:FC142),0)</f>
        <v>0</v>
      </c>
      <c r="FG141" s="345"/>
      <c r="FH141" t="s">
        <v>457</v>
      </c>
      <c r="FI141">
        <f>'Générateur P.Durable 30ans'!$F7</f>
        <v>0.3</v>
      </c>
      <c r="FK141" t="s">
        <v>18</v>
      </c>
      <c r="FL141">
        <f>IF(AND(FI125&lt;0,FJ125&lt;0),SUM(FI139:FI142),0)</f>
        <v>0</v>
      </c>
      <c r="FM141" s="345"/>
      <c r="FN141" t="s">
        <v>457</v>
      </c>
      <c r="FO141">
        <f>'Générateur P.Durable 30ans'!$F7</f>
        <v>0.3</v>
      </c>
      <c r="FQ141" t="s">
        <v>18</v>
      </c>
      <c r="FR141">
        <f>IF(AND(FO125&lt;0,FP125&lt;0),SUM(FO139:FO142),0)</f>
        <v>0</v>
      </c>
      <c r="FS141" s="345"/>
      <c r="FT141" t="s">
        <v>457</v>
      </c>
      <c r="FU141">
        <f>'Générateur P.Durable 30ans'!$F7</f>
        <v>0.3</v>
      </c>
      <c r="FW141" t="s">
        <v>18</v>
      </c>
      <c r="FX141">
        <f>IF(AND(FU125&lt;0,FV125&lt;0),SUM(FU139:FU142),0)</f>
        <v>0</v>
      </c>
      <c r="FY141" s="345"/>
    </row>
    <row r="142" spans="1:181" ht="15" thickBot="1" x14ac:dyDescent="0.35">
      <c r="A142" s="19"/>
      <c r="B142" s="826" t="s">
        <v>456</v>
      </c>
      <c r="C142" s="833">
        <f>'Générateur P.Durable 30ans'!$F8</f>
        <v>1</v>
      </c>
      <c r="D142" s="833"/>
      <c r="E142" s="833"/>
      <c r="F142" s="832"/>
      <c r="G142" s="345"/>
      <c r="H142" t="s">
        <v>456</v>
      </c>
      <c r="I142">
        <f>'Générateur P.Durable 30ans'!$F8</f>
        <v>1</v>
      </c>
      <c r="M142" s="345"/>
      <c r="N142" t="s">
        <v>456</v>
      </c>
      <c r="O142">
        <f>'Générateur P.Durable 30ans'!$F8</f>
        <v>1</v>
      </c>
      <c r="S142" s="345"/>
      <c r="T142" t="s">
        <v>456</v>
      </c>
      <c r="U142">
        <f>'Générateur P.Durable 30ans'!$F8</f>
        <v>1</v>
      </c>
      <c r="Y142" s="345"/>
      <c r="Z142" t="s">
        <v>456</v>
      </c>
      <c r="AA142">
        <f>'Générateur P.Durable 30ans'!$F8</f>
        <v>1</v>
      </c>
      <c r="AE142" s="345"/>
      <c r="AF142" t="s">
        <v>456</v>
      </c>
      <c r="AG142">
        <f>'Générateur P.Durable 30ans'!$F8</f>
        <v>1</v>
      </c>
      <c r="AK142" s="345"/>
      <c r="AL142" t="s">
        <v>456</v>
      </c>
      <c r="AM142">
        <f>'Générateur P.Durable 30ans'!$F8</f>
        <v>1</v>
      </c>
      <c r="AQ142" s="345"/>
      <c r="AR142" t="s">
        <v>456</v>
      </c>
      <c r="AS142">
        <f>'Générateur P.Durable 30ans'!$F8</f>
        <v>1</v>
      </c>
      <c r="AW142" s="345"/>
      <c r="AX142" t="s">
        <v>456</v>
      </c>
      <c r="AY142">
        <f>'Générateur P.Durable 30ans'!$F8</f>
        <v>1</v>
      </c>
      <c r="BC142" s="345"/>
      <c r="BD142" t="s">
        <v>456</v>
      </c>
      <c r="BE142">
        <f>'Générateur P.Durable 30ans'!$F8</f>
        <v>1</v>
      </c>
      <c r="BI142" s="345"/>
      <c r="BJ142" t="s">
        <v>456</v>
      </c>
      <c r="BK142">
        <f>'Générateur P.Durable 30ans'!$F8</f>
        <v>1</v>
      </c>
      <c r="BO142" s="345"/>
      <c r="BP142" t="s">
        <v>456</v>
      </c>
      <c r="BQ142">
        <f>'Générateur P.Durable 30ans'!$F8</f>
        <v>1</v>
      </c>
      <c r="BU142" s="345"/>
      <c r="BV142" t="s">
        <v>456</v>
      </c>
      <c r="BW142">
        <f>'Générateur P.Durable 30ans'!$F8</f>
        <v>1</v>
      </c>
      <c r="CA142" s="345"/>
      <c r="CB142" t="s">
        <v>456</v>
      </c>
      <c r="CC142">
        <f>'Générateur P.Durable 30ans'!$F8</f>
        <v>1</v>
      </c>
      <c r="CG142" s="345"/>
      <c r="CH142" t="s">
        <v>456</v>
      </c>
      <c r="CI142">
        <f>'Générateur P.Durable 30ans'!$F8</f>
        <v>1</v>
      </c>
      <c r="CM142" s="345"/>
      <c r="CN142" t="s">
        <v>456</v>
      </c>
      <c r="CO142">
        <f>'Générateur P.Durable 30ans'!$F8</f>
        <v>1</v>
      </c>
      <c r="CS142" s="345"/>
      <c r="CT142" t="s">
        <v>456</v>
      </c>
      <c r="CU142">
        <f>'Générateur P.Durable 30ans'!$F8</f>
        <v>1</v>
      </c>
      <c r="CY142" s="345"/>
      <c r="CZ142" t="s">
        <v>456</v>
      </c>
      <c r="DA142">
        <f>'Générateur P.Durable 30ans'!$F8</f>
        <v>1</v>
      </c>
      <c r="DE142" s="345"/>
      <c r="DF142" t="s">
        <v>456</v>
      </c>
      <c r="DG142">
        <f>'Générateur P.Durable 30ans'!$F8</f>
        <v>1</v>
      </c>
      <c r="DK142" s="345"/>
      <c r="DL142" t="s">
        <v>456</v>
      </c>
      <c r="DM142">
        <f>'Générateur P.Durable 30ans'!$F8</f>
        <v>1</v>
      </c>
      <c r="DQ142" s="345"/>
      <c r="DR142" t="s">
        <v>456</v>
      </c>
      <c r="DS142">
        <f>'Générateur P.Durable 30ans'!$F8</f>
        <v>1</v>
      </c>
      <c r="DW142" s="345"/>
      <c r="DX142" t="s">
        <v>456</v>
      </c>
      <c r="DY142">
        <f>'Générateur P.Durable 30ans'!$F8</f>
        <v>1</v>
      </c>
      <c r="EC142" s="345"/>
      <c r="ED142" t="s">
        <v>456</v>
      </c>
      <c r="EE142">
        <f>'Générateur P.Durable 30ans'!$F8</f>
        <v>1</v>
      </c>
      <c r="EI142" s="345"/>
      <c r="EJ142" t="s">
        <v>456</v>
      </c>
      <c r="EK142">
        <f>'Générateur P.Durable 30ans'!$F8</f>
        <v>1</v>
      </c>
      <c r="EO142" s="345"/>
      <c r="EP142" t="s">
        <v>456</v>
      </c>
      <c r="EQ142">
        <f>'Générateur P.Durable 30ans'!$F8</f>
        <v>1</v>
      </c>
      <c r="EU142" s="345"/>
      <c r="EV142" t="s">
        <v>456</v>
      </c>
      <c r="EW142">
        <f>'Générateur P.Durable 30ans'!$F8</f>
        <v>1</v>
      </c>
      <c r="FA142" s="345"/>
      <c r="FB142" t="s">
        <v>456</v>
      </c>
      <c r="FC142">
        <f>'Générateur P.Durable 30ans'!$F8</f>
        <v>1</v>
      </c>
      <c r="FG142" s="345"/>
      <c r="FH142" t="s">
        <v>456</v>
      </c>
      <c r="FI142">
        <f>'Générateur P.Durable 30ans'!$F8</f>
        <v>1</v>
      </c>
      <c r="FM142" s="345"/>
      <c r="FN142" t="s">
        <v>456</v>
      </c>
      <c r="FO142">
        <f>'Générateur P.Durable 30ans'!$F8</f>
        <v>1</v>
      </c>
      <c r="FS142" s="345"/>
      <c r="FT142" t="s">
        <v>456</v>
      </c>
      <c r="FU142">
        <f>'Générateur P.Durable 30ans'!$F8</f>
        <v>1</v>
      </c>
      <c r="FY142" s="345"/>
    </row>
    <row r="143" spans="1:181" ht="15" thickBot="1" x14ac:dyDescent="0.35">
      <c r="A143" s="19"/>
      <c r="G143" s="345"/>
      <c r="M143" s="345"/>
      <c r="S143" s="345"/>
      <c r="Y143" s="345"/>
      <c r="AE143" s="345"/>
      <c r="AK143" s="345"/>
      <c r="AQ143" s="345"/>
      <c r="AW143" s="345"/>
      <c r="BC143" s="345"/>
      <c r="BI143" s="345"/>
      <c r="BO143" s="345"/>
      <c r="BU143" s="345"/>
      <c r="CA143" s="345"/>
      <c r="CG143" s="345"/>
      <c r="CM143" s="345"/>
      <c r="CS143" s="345"/>
      <c r="CY143" s="345"/>
      <c r="DE143" s="345"/>
      <c r="DK143" s="345"/>
      <c r="DQ143" s="345"/>
      <c r="DW143" s="345"/>
      <c r="EC143" s="345"/>
      <c r="EI143" s="345"/>
      <c r="EO143" s="345"/>
      <c r="EU143" s="345"/>
      <c r="FA143" s="345"/>
      <c r="FG143" s="345"/>
      <c r="FM143" s="345"/>
      <c r="FS143" s="345"/>
      <c r="FY143" s="345"/>
    </row>
    <row r="144" spans="1:181" x14ac:dyDescent="0.3">
      <c r="A144" s="19"/>
      <c r="B144" s="838"/>
      <c r="C144" s="837" t="s">
        <v>455</v>
      </c>
      <c r="D144" s="837" t="s">
        <v>454</v>
      </c>
      <c r="E144" s="837" t="s">
        <v>453</v>
      </c>
      <c r="F144" s="837" t="s">
        <v>452</v>
      </c>
      <c r="G144" s="836"/>
      <c r="H144" s="838"/>
      <c r="I144" s="837" t="s">
        <v>455</v>
      </c>
      <c r="J144" s="837" t="s">
        <v>454</v>
      </c>
      <c r="K144" s="837" t="s">
        <v>453</v>
      </c>
      <c r="L144" s="837" t="s">
        <v>452</v>
      </c>
      <c r="M144" s="836"/>
      <c r="N144" s="838"/>
      <c r="O144" s="837" t="s">
        <v>455</v>
      </c>
      <c r="P144" s="837" t="s">
        <v>454</v>
      </c>
      <c r="Q144" s="837" t="s">
        <v>453</v>
      </c>
      <c r="R144" s="837" t="s">
        <v>452</v>
      </c>
      <c r="S144" s="836"/>
      <c r="T144" s="838"/>
      <c r="U144" s="837" t="s">
        <v>455</v>
      </c>
      <c r="V144" s="837" t="s">
        <v>454</v>
      </c>
      <c r="W144" s="837" t="s">
        <v>453</v>
      </c>
      <c r="X144" s="837" t="s">
        <v>452</v>
      </c>
      <c r="Y144" s="836"/>
      <c r="Z144" s="838"/>
      <c r="AA144" s="837" t="s">
        <v>455</v>
      </c>
      <c r="AB144" s="837" t="s">
        <v>454</v>
      </c>
      <c r="AC144" s="837" t="s">
        <v>453</v>
      </c>
      <c r="AD144" s="837" t="s">
        <v>452</v>
      </c>
      <c r="AE144" s="836"/>
      <c r="AF144" s="838"/>
      <c r="AG144" s="837" t="s">
        <v>455</v>
      </c>
      <c r="AH144" s="837" t="s">
        <v>454</v>
      </c>
      <c r="AI144" s="837" t="s">
        <v>453</v>
      </c>
      <c r="AJ144" s="837" t="s">
        <v>452</v>
      </c>
      <c r="AK144" s="836"/>
      <c r="AL144" s="838"/>
      <c r="AM144" s="837" t="s">
        <v>455</v>
      </c>
      <c r="AN144" s="837" t="s">
        <v>454</v>
      </c>
      <c r="AO144" s="837" t="s">
        <v>453</v>
      </c>
      <c r="AP144" s="837" t="s">
        <v>452</v>
      </c>
      <c r="AQ144" s="836"/>
      <c r="AR144" s="838"/>
      <c r="AS144" s="837" t="s">
        <v>455</v>
      </c>
      <c r="AT144" s="837" t="s">
        <v>454</v>
      </c>
      <c r="AU144" s="837" t="s">
        <v>453</v>
      </c>
      <c r="AV144" s="837" t="s">
        <v>452</v>
      </c>
      <c r="AW144" s="836"/>
      <c r="AX144" s="838"/>
      <c r="AY144" s="837" t="s">
        <v>455</v>
      </c>
      <c r="AZ144" s="837" t="s">
        <v>454</v>
      </c>
      <c r="BA144" s="837" t="s">
        <v>453</v>
      </c>
      <c r="BB144" s="837" t="s">
        <v>452</v>
      </c>
      <c r="BC144" s="836"/>
      <c r="BD144" s="838"/>
      <c r="BE144" s="837" t="s">
        <v>455</v>
      </c>
      <c r="BF144" s="837" t="s">
        <v>454</v>
      </c>
      <c r="BG144" s="837" t="s">
        <v>453</v>
      </c>
      <c r="BH144" s="837" t="s">
        <v>452</v>
      </c>
      <c r="BI144" s="836"/>
      <c r="BJ144" s="838"/>
      <c r="BK144" s="837" t="s">
        <v>455</v>
      </c>
      <c r="BL144" s="837" t="s">
        <v>454</v>
      </c>
      <c r="BM144" s="837" t="s">
        <v>453</v>
      </c>
      <c r="BN144" s="837" t="s">
        <v>452</v>
      </c>
      <c r="BO144" s="836"/>
      <c r="BP144" s="838"/>
      <c r="BQ144" s="837" t="s">
        <v>455</v>
      </c>
      <c r="BR144" s="837" t="s">
        <v>454</v>
      </c>
      <c r="BS144" s="837" t="s">
        <v>453</v>
      </c>
      <c r="BT144" s="837" t="s">
        <v>452</v>
      </c>
      <c r="BU144" s="836"/>
      <c r="BV144" s="838"/>
      <c r="BW144" s="837" t="s">
        <v>455</v>
      </c>
      <c r="BX144" s="837" t="s">
        <v>454</v>
      </c>
      <c r="BY144" s="837" t="s">
        <v>453</v>
      </c>
      <c r="BZ144" s="837" t="s">
        <v>452</v>
      </c>
      <c r="CA144" s="836"/>
      <c r="CB144" s="838"/>
      <c r="CC144" s="837" t="s">
        <v>455</v>
      </c>
      <c r="CD144" s="837" t="s">
        <v>454</v>
      </c>
      <c r="CE144" s="837" t="s">
        <v>453</v>
      </c>
      <c r="CF144" s="837" t="s">
        <v>452</v>
      </c>
      <c r="CG144" s="836"/>
      <c r="CH144" s="838"/>
      <c r="CI144" s="837" t="s">
        <v>455</v>
      </c>
      <c r="CJ144" s="837" t="s">
        <v>454</v>
      </c>
      <c r="CK144" s="837" t="s">
        <v>453</v>
      </c>
      <c r="CL144" s="837" t="s">
        <v>452</v>
      </c>
      <c r="CM144" s="836"/>
      <c r="CN144" s="838"/>
      <c r="CO144" s="837" t="s">
        <v>455</v>
      </c>
      <c r="CP144" s="837" t="s">
        <v>454</v>
      </c>
      <c r="CQ144" s="837" t="s">
        <v>453</v>
      </c>
      <c r="CR144" s="837" t="s">
        <v>452</v>
      </c>
      <c r="CS144" s="836"/>
      <c r="CT144" s="838"/>
      <c r="CU144" s="837" t="s">
        <v>455</v>
      </c>
      <c r="CV144" s="837" t="s">
        <v>454</v>
      </c>
      <c r="CW144" s="837" t="s">
        <v>453</v>
      </c>
      <c r="CX144" s="837" t="s">
        <v>452</v>
      </c>
      <c r="CY144" s="836"/>
      <c r="CZ144" s="838"/>
      <c r="DA144" s="837" t="s">
        <v>455</v>
      </c>
      <c r="DB144" s="837" t="s">
        <v>454</v>
      </c>
      <c r="DC144" s="837" t="s">
        <v>453</v>
      </c>
      <c r="DD144" s="837" t="s">
        <v>452</v>
      </c>
      <c r="DE144" s="836"/>
      <c r="DF144" s="838"/>
      <c r="DG144" s="837" t="s">
        <v>455</v>
      </c>
      <c r="DH144" s="837" t="s">
        <v>454</v>
      </c>
      <c r="DI144" s="837" t="s">
        <v>453</v>
      </c>
      <c r="DJ144" s="837" t="s">
        <v>452</v>
      </c>
      <c r="DK144" s="836"/>
      <c r="DL144" s="838"/>
      <c r="DM144" s="837" t="s">
        <v>455</v>
      </c>
      <c r="DN144" s="837" t="s">
        <v>454</v>
      </c>
      <c r="DO144" s="837" t="s">
        <v>453</v>
      </c>
      <c r="DP144" s="837" t="s">
        <v>452</v>
      </c>
      <c r="DQ144" s="836"/>
      <c r="DR144" s="838"/>
      <c r="DS144" s="837" t="s">
        <v>455</v>
      </c>
      <c r="DT144" s="837" t="s">
        <v>454</v>
      </c>
      <c r="DU144" s="837" t="s">
        <v>453</v>
      </c>
      <c r="DV144" s="837" t="s">
        <v>452</v>
      </c>
      <c r="DW144" s="836"/>
      <c r="DX144" s="838"/>
      <c r="DY144" s="837" t="s">
        <v>455</v>
      </c>
      <c r="DZ144" s="837" t="s">
        <v>454</v>
      </c>
      <c r="EA144" s="837" t="s">
        <v>453</v>
      </c>
      <c r="EB144" s="837" t="s">
        <v>452</v>
      </c>
      <c r="EC144" s="836"/>
      <c r="ED144" s="838"/>
      <c r="EE144" s="837" t="s">
        <v>455</v>
      </c>
      <c r="EF144" s="837" t="s">
        <v>454</v>
      </c>
      <c r="EG144" s="837" t="s">
        <v>453</v>
      </c>
      <c r="EH144" s="837" t="s">
        <v>452</v>
      </c>
      <c r="EI144" s="836"/>
      <c r="EJ144" s="838"/>
      <c r="EK144" s="837" t="s">
        <v>455</v>
      </c>
      <c r="EL144" s="837" t="s">
        <v>454</v>
      </c>
      <c r="EM144" s="837" t="s">
        <v>453</v>
      </c>
      <c r="EN144" s="837" t="s">
        <v>452</v>
      </c>
      <c r="EO144" s="836"/>
      <c r="EP144" s="838"/>
      <c r="EQ144" s="837" t="s">
        <v>455</v>
      </c>
      <c r="ER144" s="837" t="s">
        <v>454</v>
      </c>
      <c r="ES144" s="837" t="s">
        <v>453</v>
      </c>
      <c r="ET144" s="837" t="s">
        <v>452</v>
      </c>
      <c r="EU144" s="836"/>
      <c r="EV144" s="838"/>
      <c r="EW144" s="837" t="s">
        <v>455</v>
      </c>
      <c r="EX144" s="837" t="s">
        <v>454</v>
      </c>
      <c r="EY144" s="837" t="s">
        <v>453</v>
      </c>
      <c r="EZ144" s="837" t="s">
        <v>452</v>
      </c>
      <c r="FA144" s="836"/>
      <c r="FB144" s="838"/>
      <c r="FC144" s="837" t="s">
        <v>455</v>
      </c>
      <c r="FD144" s="837" t="s">
        <v>454</v>
      </c>
      <c r="FE144" s="837" t="s">
        <v>453</v>
      </c>
      <c r="FF144" s="837" t="s">
        <v>452</v>
      </c>
      <c r="FG144" s="836"/>
      <c r="FH144" s="838"/>
      <c r="FI144" s="837" t="s">
        <v>455</v>
      </c>
      <c r="FJ144" s="837" t="s">
        <v>454</v>
      </c>
      <c r="FK144" s="837" t="s">
        <v>453</v>
      </c>
      <c r="FL144" s="837" t="s">
        <v>452</v>
      </c>
      <c r="FM144" s="836"/>
      <c r="FN144" s="838"/>
      <c r="FO144" s="837" t="s">
        <v>455</v>
      </c>
      <c r="FP144" s="837" t="s">
        <v>454</v>
      </c>
      <c r="FQ144" s="837" t="s">
        <v>453</v>
      </c>
      <c r="FR144" s="837" t="s">
        <v>452</v>
      </c>
      <c r="FS144" s="836"/>
      <c r="FT144" s="838"/>
      <c r="FU144" s="837" t="s">
        <v>455</v>
      </c>
      <c r="FV144" s="837" t="s">
        <v>454</v>
      </c>
      <c r="FW144" s="837" t="s">
        <v>453</v>
      </c>
      <c r="FX144" s="837" t="s">
        <v>452</v>
      </c>
      <c r="FY144" s="836"/>
    </row>
    <row r="145" spans="1:181" x14ac:dyDescent="0.3">
      <c r="A145" s="19"/>
      <c r="B145" s="827" t="s">
        <v>451</v>
      </c>
      <c r="C145" s="835"/>
      <c r="D145" s="835"/>
      <c r="E145" s="835"/>
      <c r="F145" s="835"/>
      <c r="G145" s="834"/>
      <c r="H145" s="827" t="s">
        <v>451</v>
      </c>
      <c r="I145" s="835"/>
      <c r="J145" s="835"/>
      <c r="K145" s="835"/>
      <c r="L145" s="835"/>
      <c r="M145" s="834"/>
      <c r="N145" s="827" t="s">
        <v>451</v>
      </c>
      <c r="O145" s="835"/>
      <c r="P145" s="835"/>
      <c r="Q145" s="835"/>
      <c r="R145" s="835"/>
      <c r="S145" s="834"/>
      <c r="T145" s="827" t="s">
        <v>451</v>
      </c>
      <c r="U145" s="835"/>
      <c r="V145" s="835"/>
      <c r="W145" s="835"/>
      <c r="X145" s="835"/>
      <c r="Y145" s="834"/>
      <c r="Z145" s="827" t="s">
        <v>451</v>
      </c>
      <c r="AA145" s="835"/>
      <c r="AB145" s="835"/>
      <c r="AC145" s="835"/>
      <c r="AD145" s="835"/>
      <c r="AE145" s="834"/>
      <c r="AF145" s="827" t="s">
        <v>451</v>
      </c>
      <c r="AG145" s="835"/>
      <c r="AH145" s="835"/>
      <c r="AI145" s="835"/>
      <c r="AJ145" s="835"/>
      <c r="AK145" s="834"/>
      <c r="AL145" s="827" t="s">
        <v>451</v>
      </c>
      <c r="AM145" s="835"/>
      <c r="AN145" s="835"/>
      <c r="AO145" s="835"/>
      <c r="AP145" s="835"/>
      <c r="AQ145" s="834"/>
      <c r="AR145" s="827" t="s">
        <v>451</v>
      </c>
      <c r="AS145" s="835"/>
      <c r="AT145" s="835"/>
      <c r="AU145" s="835"/>
      <c r="AV145" s="835"/>
      <c r="AW145" s="834"/>
      <c r="AX145" s="827" t="s">
        <v>451</v>
      </c>
      <c r="AY145" s="835"/>
      <c r="AZ145" s="835"/>
      <c r="BA145" s="835"/>
      <c r="BB145" s="835"/>
      <c r="BC145" s="834"/>
      <c r="BD145" s="827" t="s">
        <v>451</v>
      </c>
      <c r="BE145" s="835"/>
      <c r="BF145" s="835"/>
      <c r="BG145" s="835"/>
      <c r="BH145" s="835"/>
      <c r="BI145" s="834"/>
      <c r="BJ145" s="827" t="s">
        <v>451</v>
      </c>
      <c r="BK145" s="835"/>
      <c r="BL145" s="835"/>
      <c r="BM145" s="835"/>
      <c r="BN145" s="835"/>
      <c r="BO145" s="834"/>
      <c r="BP145" s="827" t="s">
        <v>451</v>
      </c>
      <c r="BQ145" s="835"/>
      <c r="BR145" s="835"/>
      <c r="BS145" s="835"/>
      <c r="BT145" s="835"/>
      <c r="BU145" s="834"/>
      <c r="BV145" s="827" t="s">
        <v>451</v>
      </c>
      <c r="BW145" s="835"/>
      <c r="BX145" s="835"/>
      <c r="BY145" s="835"/>
      <c r="BZ145" s="835"/>
      <c r="CA145" s="834"/>
      <c r="CB145" s="827" t="s">
        <v>451</v>
      </c>
      <c r="CC145" s="835"/>
      <c r="CD145" s="835"/>
      <c r="CE145" s="835"/>
      <c r="CF145" s="835"/>
      <c r="CG145" s="834"/>
      <c r="CH145" s="827" t="s">
        <v>451</v>
      </c>
      <c r="CI145" s="835"/>
      <c r="CJ145" s="835"/>
      <c r="CK145" s="835"/>
      <c r="CL145" s="835"/>
      <c r="CM145" s="834"/>
      <c r="CN145" s="827" t="s">
        <v>451</v>
      </c>
      <c r="CO145" s="835"/>
      <c r="CP145" s="835"/>
      <c r="CQ145" s="835"/>
      <c r="CR145" s="835"/>
      <c r="CS145" s="834"/>
      <c r="CT145" s="827" t="s">
        <v>451</v>
      </c>
      <c r="CU145" s="835"/>
      <c r="CV145" s="835"/>
      <c r="CW145" s="835"/>
      <c r="CX145" s="835"/>
      <c r="CY145" s="834"/>
      <c r="CZ145" s="827" t="s">
        <v>451</v>
      </c>
      <c r="DA145" s="835"/>
      <c r="DB145" s="835"/>
      <c r="DC145" s="835"/>
      <c r="DD145" s="835"/>
      <c r="DE145" s="834"/>
      <c r="DF145" s="827" t="s">
        <v>451</v>
      </c>
      <c r="DG145" s="835"/>
      <c r="DH145" s="835"/>
      <c r="DI145" s="835"/>
      <c r="DJ145" s="835"/>
      <c r="DK145" s="834"/>
      <c r="DL145" s="827" t="s">
        <v>451</v>
      </c>
      <c r="DM145" s="835"/>
      <c r="DN145" s="835"/>
      <c r="DO145" s="835"/>
      <c r="DP145" s="835"/>
      <c r="DQ145" s="834"/>
      <c r="DR145" s="827" t="s">
        <v>451</v>
      </c>
      <c r="DS145" s="835"/>
      <c r="DT145" s="835"/>
      <c r="DU145" s="835"/>
      <c r="DV145" s="835"/>
      <c r="DW145" s="834"/>
      <c r="DX145" s="827" t="s">
        <v>451</v>
      </c>
      <c r="DY145" s="835"/>
      <c r="DZ145" s="835"/>
      <c r="EA145" s="835"/>
      <c r="EB145" s="835"/>
      <c r="EC145" s="834"/>
      <c r="ED145" s="827" t="s">
        <v>451</v>
      </c>
      <c r="EE145" s="835"/>
      <c r="EF145" s="835"/>
      <c r="EG145" s="835"/>
      <c r="EH145" s="835"/>
      <c r="EI145" s="834"/>
      <c r="EJ145" s="827" t="s">
        <v>451</v>
      </c>
      <c r="EK145" s="835"/>
      <c r="EL145" s="835"/>
      <c r="EM145" s="835"/>
      <c r="EN145" s="835"/>
      <c r="EO145" s="834"/>
      <c r="EP145" s="827" t="s">
        <v>451</v>
      </c>
      <c r="EQ145" s="835"/>
      <c r="ER145" s="835"/>
      <c r="ES145" s="835"/>
      <c r="ET145" s="835"/>
      <c r="EU145" s="834"/>
      <c r="EV145" s="827" t="s">
        <v>451</v>
      </c>
      <c r="EW145" s="835"/>
      <c r="EX145" s="835"/>
      <c r="EY145" s="835"/>
      <c r="EZ145" s="835"/>
      <c r="FA145" s="834"/>
      <c r="FB145" s="827" t="s">
        <v>451</v>
      </c>
      <c r="FC145" s="835"/>
      <c r="FD145" s="835"/>
      <c r="FE145" s="835"/>
      <c r="FF145" s="835"/>
      <c r="FG145" s="834"/>
      <c r="FH145" s="827" t="s">
        <v>451</v>
      </c>
      <c r="FI145" s="835"/>
      <c r="FJ145" s="835"/>
      <c r="FK145" s="835"/>
      <c r="FL145" s="835"/>
      <c r="FM145" s="834"/>
      <c r="FN145" s="827" t="s">
        <v>451</v>
      </c>
      <c r="FO145" s="835"/>
      <c r="FP145" s="835"/>
      <c r="FQ145" s="835"/>
      <c r="FR145" s="835"/>
      <c r="FS145" s="834"/>
      <c r="FT145" s="827" t="s">
        <v>451</v>
      </c>
      <c r="FU145" s="835"/>
      <c r="FV145" s="835"/>
      <c r="FW145" s="835"/>
      <c r="FX145" s="835"/>
      <c r="FY145" s="834"/>
    </row>
    <row r="146" spans="1:181" x14ac:dyDescent="0.3">
      <c r="A146" s="19"/>
      <c r="B146" s="827" t="s">
        <v>450</v>
      </c>
      <c r="C146" s="835">
        <f>('Générateur P.Durable 30ans'!$C$13+'Générateur P.Durable 30ans'!$C$14)/(2*100)</f>
        <v>0.75</v>
      </c>
      <c r="D146" s="835">
        <f>(D$135*2*C146)</f>
        <v>-0.30000000000000004</v>
      </c>
      <c r="E146" s="835">
        <f>B$135+(B$135*D146)</f>
        <v>5.4599999999999991</v>
      </c>
      <c r="F146" s="835">
        <f>E146*E73/10000</f>
        <v>0</v>
      </c>
      <c r="G146" s="834"/>
      <c r="H146" s="827" t="s">
        <v>450</v>
      </c>
      <c r="I146" s="835">
        <f>('Générateur P.Durable 30ans'!$C$13+'Générateur P.Durable 30ans'!$C$14)/(2*100)</f>
        <v>0.75</v>
      </c>
      <c r="J146" s="835">
        <f>(J$135*2*I146)</f>
        <v>-0.30000000000000004</v>
      </c>
      <c r="K146" s="835">
        <f>H$135+(H$135*J146)</f>
        <v>7</v>
      </c>
      <c r="L146" s="835">
        <f>K146*K73/10000</f>
        <v>1.4117371649791292E-3</v>
      </c>
      <c r="M146" s="834"/>
      <c r="N146" s="827" t="s">
        <v>450</v>
      </c>
      <c r="O146" s="835">
        <f>('Générateur P.Durable 30ans'!$C$13+'Générateur P.Durable 30ans'!$C$14)/(2*100)</f>
        <v>0.75</v>
      </c>
      <c r="P146" s="835">
        <f>(P$135*2*O146)</f>
        <v>-0.30000000000000004</v>
      </c>
      <c r="Q146" s="835">
        <f>N$135+(N$135*P146)</f>
        <v>5.9499999999999993</v>
      </c>
      <c r="R146" s="835">
        <f>Q146*Q73/10000</f>
        <v>5.0728188676278868E-3</v>
      </c>
      <c r="S146" s="834"/>
      <c r="T146" s="827" t="s">
        <v>450</v>
      </c>
      <c r="U146" s="835">
        <f>('Générateur P.Durable 30ans'!$C$13+'Générateur P.Durable 30ans'!$C$14)/(2*100)</f>
        <v>0.75</v>
      </c>
      <c r="V146" s="835">
        <f>(V$135*2*U146)</f>
        <v>-7.5000000000000011E-2</v>
      </c>
      <c r="W146" s="835">
        <f>T$135+(T$135*V146)</f>
        <v>8.7874999999999996</v>
      </c>
      <c r="X146" s="835">
        <f>W146*W73/10000</f>
        <v>1.7164866881397477E-2</v>
      </c>
      <c r="Y146" s="834"/>
      <c r="Z146" s="827" t="s">
        <v>450</v>
      </c>
      <c r="AA146" s="835">
        <f>('Générateur P.Durable 30ans'!$C$13+'Générateur P.Durable 30ans'!$C$14)/(2*100)</f>
        <v>0.75</v>
      </c>
      <c r="AB146" s="835">
        <f>(AB$135*2*AA146)</f>
        <v>-0.30000000000000004</v>
      </c>
      <c r="AC146" s="835">
        <f>Z$135+(Z$135*AB146)</f>
        <v>5.4599999999999991</v>
      </c>
      <c r="AD146" s="835">
        <f>AC146*AC73/10000</f>
        <v>1.8620229255292942E-2</v>
      </c>
      <c r="AE146" s="834"/>
      <c r="AF146" s="827" t="s">
        <v>450</v>
      </c>
      <c r="AG146" s="835">
        <f>('Générateur P.Durable 30ans'!$C$13+'Générateur P.Durable 30ans'!$C$14)/(2*100)</f>
        <v>0.75</v>
      </c>
      <c r="AH146" s="835">
        <f>(AH$135*2*AG146)</f>
        <v>-0.30000000000000004</v>
      </c>
      <c r="AI146" s="835">
        <f>AF$135+(AF$135*AH146)</f>
        <v>7</v>
      </c>
      <c r="AJ146" s="835">
        <f>AI146*AI73/10000</f>
        <v>3.5453250105589827E-2</v>
      </c>
      <c r="AK146" s="834"/>
      <c r="AL146" s="827" t="s">
        <v>450</v>
      </c>
      <c r="AM146" s="835">
        <f>('Générateur P.Durable 30ans'!$C$13+'Générateur P.Durable 30ans'!$C$14)/(2*100)</f>
        <v>0.75</v>
      </c>
      <c r="AN146" s="835">
        <f>(AN$135*2*AM146)</f>
        <v>-0.30000000000000004</v>
      </c>
      <c r="AO146" s="835">
        <f>AL$135+(AL$135*AN146)</f>
        <v>5.9499999999999993</v>
      </c>
      <c r="AP146" s="835">
        <f>AO146*AO73/10000</f>
        <v>4.0130438384402271E-2</v>
      </c>
      <c r="AQ146" s="834"/>
      <c r="AR146" s="827" t="s">
        <v>450</v>
      </c>
      <c r="AS146" s="835">
        <f>('Générateur P.Durable 30ans'!$C$13+'Générateur P.Durable 30ans'!$C$14)/(2*100)</f>
        <v>0.75</v>
      </c>
      <c r="AT146" s="835">
        <f>(AT$135*2*AS146)</f>
        <v>-7.5000000000000011E-2</v>
      </c>
      <c r="AU146" s="835">
        <f>AR$135+(AR$135*AT146)</f>
        <v>8.7874999999999996</v>
      </c>
      <c r="AV146" s="835">
        <f>AU146*AU73/10000</f>
        <v>7.302535930853217E-2</v>
      </c>
      <c r="AW146" s="834"/>
      <c r="AX146" s="827" t="s">
        <v>450</v>
      </c>
      <c r="AY146" s="835">
        <f>('Générateur P.Durable 30ans'!$C$13+'Générateur P.Durable 30ans'!$C$14)/(2*100)</f>
        <v>0.75</v>
      </c>
      <c r="AZ146" s="835">
        <f>(AZ$135*2*AY146)</f>
        <v>-0.30000000000000004</v>
      </c>
      <c r="BA146" s="835">
        <f>AX$135+(AX$135*AZ146)</f>
        <v>5.4599999999999991</v>
      </c>
      <c r="BB146" s="835">
        <f>BA146*BA73/10000</f>
        <v>5.2828868112709426E-2</v>
      </c>
      <c r="BC146" s="834"/>
      <c r="BD146" s="827" t="s">
        <v>450</v>
      </c>
      <c r="BE146" s="835">
        <f>('Générateur P.Durable 30ans'!$C$13+'Générateur P.Durable 30ans'!$C$14)/(2*100)</f>
        <v>0.75</v>
      </c>
      <c r="BF146" s="835">
        <f>(BF$135*2*BE146)</f>
        <v>-0.30000000000000004</v>
      </c>
      <c r="BG146" s="835">
        <f>BD$135+(BD$135*BF146)</f>
        <v>7</v>
      </c>
      <c r="BH146" s="835">
        <f>BG146*BG73/10000</f>
        <v>7.5653248977424314E-2</v>
      </c>
      <c r="BI146" s="834"/>
      <c r="BJ146" s="827" t="s">
        <v>450</v>
      </c>
      <c r="BK146" s="835">
        <f>('Générateur P.Durable 30ans'!$C$13+'Générateur P.Durable 30ans'!$C$14)/(2*100)</f>
        <v>0.75</v>
      </c>
      <c r="BL146" s="835">
        <f>(BL$135*2*BK146)</f>
        <v>-0.30000000000000004</v>
      </c>
      <c r="BM146" s="835">
        <f>BJ$135+(BJ$135*BL146)</f>
        <v>5.9499999999999993</v>
      </c>
      <c r="BN146" s="835">
        <f>BM146*BM73/10000</f>
        <v>6.9677942300153159E-2</v>
      </c>
      <c r="BO146" s="834"/>
      <c r="BP146" s="827" t="s">
        <v>450</v>
      </c>
      <c r="BQ146" s="835">
        <f>('Générateur P.Durable 30ans'!$C$13+'Générateur P.Durable 30ans'!$C$14)/(2*100)</f>
        <v>0.75</v>
      </c>
      <c r="BR146" s="835">
        <f>(BR$135*2*BQ146)</f>
        <v>-7.5000000000000011E-2</v>
      </c>
      <c r="BS146" s="835">
        <f>BP$135+(BP$135*BR146)</f>
        <v>8.7874999999999996</v>
      </c>
      <c r="BT146" s="835">
        <f>BS146*BS73/10000</f>
        <v>0.10905622750227111</v>
      </c>
      <c r="BU146" s="834"/>
      <c r="BV146" s="827" t="s">
        <v>450</v>
      </c>
      <c r="BW146" s="835">
        <f>('Générateur P.Durable 30ans'!$C$13+'Générateur P.Durable 30ans'!$C$14)/(2*100)</f>
        <v>0.75</v>
      </c>
      <c r="BX146" s="835">
        <f>(BX$135*2*BW146)</f>
        <v>-0.30000000000000004</v>
      </c>
      <c r="BY146" s="835">
        <f>BV$135+(BV$135*BX146)</f>
        <v>5.4599999999999991</v>
      </c>
      <c r="BZ146" s="835">
        <f>BY146*BY73/10000</f>
        <v>7.0659242294007038E-2</v>
      </c>
      <c r="CA146" s="834"/>
      <c r="CB146" s="827" t="s">
        <v>450</v>
      </c>
      <c r="CC146" s="835">
        <f>('Générateur P.Durable 30ans'!$C$13+'Générateur P.Durable 30ans'!$C$14)/(2*100)</f>
        <v>0.75</v>
      </c>
      <c r="CD146" s="835">
        <f>(CD$135*2*CC146)</f>
        <v>-0.30000000000000004</v>
      </c>
      <c r="CE146" s="835">
        <f>CB$135+(CB$135*CD146)</f>
        <v>7</v>
      </c>
      <c r="CF146" s="835">
        <f>CE146*CE73/10000</f>
        <v>9.3363846923785368E-2</v>
      </c>
      <c r="CG146" s="834"/>
      <c r="CH146" s="827" t="s">
        <v>450</v>
      </c>
      <c r="CI146" s="835">
        <f>('Générateur P.Durable 30ans'!$C$13+'Générateur P.Durable 30ans'!$C$14)/(2*100)</f>
        <v>0.75</v>
      </c>
      <c r="CJ146" s="835">
        <f>(CJ$135*2*CI146)</f>
        <v>-0.30000000000000004</v>
      </c>
      <c r="CK146" s="835">
        <f>CH$135+(CH$135*CJ146)</f>
        <v>5.9499999999999993</v>
      </c>
      <c r="CL146" s="835">
        <f>CK146*CK73/10000</f>
        <v>8.1100660714517908E-2</v>
      </c>
      <c r="CM146" s="834"/>
      <c r="CN146" s="827" t="s">
        <v>450</v>
      </c>
      <c r="CO146" s="835">
        <f>('Générateur P.Durable 30ans'!$C$13+'Générateur P.Durable 30ans'!$C$14)/(2*100)</f>
        <v>0.75</v>
      </c>
      <c r="CP146" s="835">
        <f>(CP$135*2*CO146)</f>
        <v>-7.5000000000000011E-2</v>
      </c>
      <c r="CQ146" s="835">
        <f>CN$135+(CN$135*CP146)</f>
        <v>8.7874999999999996</v>
      </c>
      <c r="CR146" s="835">
        <f>CQ146*CQ73/10000</f>
        <v>0.12165971125008214</v>
      </c>
      <c r="CS146" s="834"/>
      <c r="CT146" s="827" t="s">
        <v>450</v>
      </c>
      <c r="CU146" s="835">
        <f>('Générateur P.Durable 30ans'!$C$13+'Générateur P.Durable 30ans'!$C$14)/(2*100)</f>
        <v>0.75</v>
      </c>
      <c r="CV146" s="835">
        <f>(CV$135*2*CU146)</f>
        <v>-0.30000000000000004</v>
      </c>
      <c r="CW146" s="835">
        <f>CT$135+(CT$135*CV146)</f>
        <v>5.4599999999999991</v>
      </c>
      <c r="CX146" s="835">
        <f>CW146*CW73/10000</f>
        <v>7.6443057055310418E-2</v>
      </c>
      <c r="CY146" s="834"/>
      <c r="CZ146" s="827" t="s">
        <v>450</v>
      </c>
      <c r="DA146" s="835">
        <f>('Générateur P.Durable 30ans'!$C$13+'Générateur P.Durable 30ans'!$C$14)/(2*100)</f>
        <v>0.75</v>
      </c>
      <c r="DB146" s="835">
        <f>(DB$135*2*DA146)</f>
        <v>-0.30000000000000004</v>
      </c>
      <c r="DC146" s="835">
        <f>CZ$135+(CZ$135*DB146)</f>
        <v>7</v>
      </c>
      <c r="DD146" s="835">
        <f>DC146*DC73/10000</f>
        <v>9.8794759031045773E-2</v>
      </c>
      <c r="DE146" s="834"/>
      <c r="DF146" s="827" t="s">
        <v>450</v>
      </c>
      <c r="DG146" s="835">
        <f>('Générateur P.Durable 30ans'!$C$13+'Générateur P.Durable 30ans'!$C$14)/(2*100)</f>
        <v>0.75</v>
      </c>
      <c r="DH146" s="835">
        <f>(DH$135*2*DG146)</f>
        <v>-0.30000000000000004</v>
      </c>
      <c r="DI146" s="835">
        <f>DF$135+(DF$135*DH146)</f>
        <v>5.9499999999999993</v>
      </c>
      <c r="DJ146" s="835">
        <f>DI146*DI73/10000</f>
        <v>8.446107267715712E-2</v>
      </c>
      <c r="DK146" s="834"/>
      <c r="DL146" s="827" t="s">
        <v>450</v>
      </c>
      <c r="DM146" s="835">
        <f>('Générateur P.Durable 30ans'!$C$13+'Générateur P.Durable 30ans'!$C$14)/(2*100)</f>
        <v>0.75</v>
      </c>
      <c r="DN146" s="835">
        <f>(DN$135*2*DM146)</f>
        <v>-7.5000000000000011E-2</v>
      </c>
      <c r="DO146" s="835">
        <f>DL$135+(DL$135*DN146)</f>
        <v>8.7874999999999996</v>
      </c>
      <c r="DP146" s="835">
        <f>DO146*DO73/10000</f>
        <v>0.12525653716197174</v>
      </c>
      <c r="DQ146" s="834"/>
      <c r="DR146" s="827" t="s">
        <v>450</v>
      </c>
      <c r="DS146" s="835">
        <f>('Générateur P.Durable 30ans'!$C$13+'Générateur P.Durable 30ans'!$C$14)/(2*100)</f>
        <v>0.75</v>
      </c>
      <c r="DT146" s="835">
        <f>(DT$135*2*DS146)</f>
        <v>-0.30000000000000004</v>
      </c>
      <c r="DU146" s="835">
        <f>DR$135+(DR$135*DT146)</f>
        <v>5.4599999999999991</v>
      </c>
      <c r="DV146" s="835">
        <f>DU146*DU73/10000</f>
        <v>7.8057550813433157E-2</v>
      </c>
      <c r="DW146" s="834"/>
      <c r="DX146" s="827" t="s">
        <v>450</v>
      </c>
      <c r="DY146" s="835">
        <f>('Générateur P.Durable 30ans'!$C$13+'Générateur P.Durable 30ans'!$C$14)/(2*100)</f>
        <v>0.75</v>
      </c>
      <c r="DZ146" s="835">
        <f>(DZ$135*2*DY146)</f>
        <v>-0.30000000000000004</v>
      </c>
      <c r="EA146" s="835">
        <f>DX$135+(DX$135*DZ146)</f>
        <v>7</v>
      </c>
      <c r="EB146" s="835">
        <f>EA146*EA73/10000</f>
        <v>0.100286626539103</v>
      </c>
      <c r="EC146" s="834"/>
      <c r="ED146" s="827" t="s">
        <v>450</v>
      </c>
      <c r="EE146" s="835">
        <f>('Générateur P.Durable 30ans'!$C$13+'Générateur P.Durable 30ans'!$C$14)/(2*100)</f>
        <v>0.75</v>
      </c>
      <c r="EF146" s="835">
        <f>(EF$135*2*EE146)</f>
        <v>-0.30000000000000004</v>
      </c>
      <c r="EG146" s="835">
        <f>ED$135+(ED$135*EF146)</f>
        <v>5.9499999999999993</v>
      </c>
      <c r="EH146" s="835">
        <f>EG146*EG73/10000</f>
        <v>8.5373539748429234E-2</v>
      </c>
      <c r="EI146" s="834"/>
      <c r="EJ146" s="827" t="s">
        <v>450</v>
      </c>
      <c r="EK146" s="835">
        <f>('Générateur P.Durable 30ans'!$C$13+'Générateur P.Durable 30ans'!$C$14)/(2*100)</f>
        <v>0.75</v>
      </c>
      <c r="EL146" s="835">
        <f>(EL$135*2*EK146)</f>
        <v>-7.5000000000000011E-2</v>
      </c>
      <c r="EM146" s="835">
        <f>EJ$135+(EJ$135*EL146)</f>
        <v>8.7874999999999996</v>
      </c>
      <c r="EN146" s="835">
        <f>EM146*EM73/10000</f>
        <v>0.12622507311775419</v>
      </c>
      <c r="EO146" s="834"/>
      <c r="EP146" s="827" t="s">
        <v>450</v>
      </c>
      <c r="EQ146" s="835">
        <f>('Générateur P.Durable 30ans'!$C$13+'Générateur P.Durable 30ans'!$C$14)/(2*100)</f>
        <v>0.75</v>
      </c>
      <c r="ER146" s="835">
        <f>(ER$135*2*EQ146)</f>
        <v>-0.30000000000000004</v>
      </c>
      <c r="ES146" s="835">
        <f>EP$135+(EP$135*ER146)</f>
        <v>5.4599999999999991</v>
      </c>
      <c r="ET146" s="835">
        <f>ES146*ES73/10000</f>
        <v>7.84896877076353E-2</v>
      </c>
      <c r="EU146" s="834"/>
      <c r="EV146" s="827" t="s">
        <v>450</v>
      </c>
      <c r="EW146" s="835">
        <f>('Générateur P.Durable 30ans'!$C$13+'Générateur P.Durable 30ans'!$C$14)/(2*100)</f>
        <v>0.75</v>
      </c>
      <c r="EX146" s="835">
        <f>(EX$135*2*EW146)</f>
        <v>-0.30000000000000004</v>
      </c>
      <c r="EY146" s="835">
        <f>EV$135+(EV$135*EX146)</f>
        <v>7</v>
      </c>
      <c r="EZ146" s="835">
        <f>EY146*EY73/10000</f>
        <v>0.10068421900392231</v>
      </c>
      <c r="FA146" s="834"/>
      <c r="FB146" s="827" t="s">
        <v>450</v>
      </c>
      <c r="FC146" s="835">
        <f>('Générateur P.Durable 30ans'!$C$13+'Générateur P.Durable 30ans'!$C$14)/(2*100)</f>
        <v>0.75</v>
      </c>
      <c r="FD146" s="835">
        <f>(FD$135*2*FC146)</f>
        <v>-0.30000000000000004</v>
      </c>
      <c r="FE146" s="835">
        <f>FB$135+(FB$135*FD146)</f>
        <v>5.9499999999999993</v>
      </c>
      <c r="FF146" s="835">
        <f>FE146*FE73/10000</f>
        <v>8.5615964531410196E-2</v>
      </c>
      <c r="FG146" s="834"/>
      <c r="FH146" s="827" t="s">
        <v>450</v>
      </c>
      <c r="FI146" s="835">
        <f>('Générateur P.Durable 30ans'!$C$13+'Générateur P.Durable 30ans'!$C$14)/(2*100)</f>
        <v>0.75</v>
      </c>
      <c r="FJ146" s="835">
        <f>(FJ$135*2*FI146)</f>
        <v>-7.5000000000000011E-2</v>
      </c>
      <c r="FK146" s="835">
        <f>FH$135+(FH$135*FJ146)</f>
        <v>8.7874999999999996</v>
      </c>
      <c r="FL146" s="835">
        <f>FK146*FK73/10000</f>
        <v>0.12648182168845709</v>
      </c>
      <c r="FM146" s="834"/>
      <c r="FN146" s="827" t="s">
        <v>450</v>
      </c>
      <c r="FO146" s="835">
        <f>('Générateur P.Durable 30ans'!$C$13+'Générateur P.Durable 30ans'!$C$14)/(2*100)</f>
        <v>0.75</v>
      </c>
      <c r="FP146" s="835">
        <f>(FP$135*2*FO146)</f>
        <v>-0.30000000000000004</v>
      </c>
      <c r="FQ146" s="835">
        <f>FN$135+(FN$135*FP146)</f>
        <v>5.4599999999999991</v>
      </c>
      <c r="FR146" s="835">
        <f>FQ146*FQ73/10000</f>
        <v>7.860405966391304E-2</v>
      </c>
      <c r="FS146" s="834"/>
      <c r="FT146" s="827" t="s">
        <v>450</v>
      </c>
      <c r="FU146" s="835">
        <f>('Générateur P.Durable 30ans'!$C$13+'Générateur P.Durable 30ans'!$C$14)/(2*100)</f>
        <v>0.75</v>
      </c>
      <c r="FV146" s="835">
        <f>(FV$135*2*FU146)</f>
        <v>-0.30000000000000004</v>
      </c>
      <c r="FW146" s="835">
        <f>FT$135+(FT$135*FV146)</f>
        <v>7</v>
      </c>
      <c r="FX146" s="835">
        <f>FW146*FW73/10000</f>
        <v>0.1007893276869142</v>
      </c>
      <c r="FY146" s="834"/>
    </row>
    <row r="147" spans="1:181" x14ac:dyDescent="0.3">
      <c r="A147" s="19"/>
      <c r="B147" s="827" t="s">
        <v>449</v>
      </c>
      <c r="C147" s="835">
        <f>('Générateur P.Durable 30ans'!$C$14+'Générateur P.Durable 30ans'!$C$15)/(2*100)</f>
        <v>0.75</v>
      </c>
      <c r="D147" s="835">
        <f>(D$135*2*C147)</f>
        <v>-0.30000000000000004</v>
      </c>
      <c r="E147" s="835">
        <f>B$135+(B$135*D147)</f>
        <v>5.4599999999999991</v>
      </c>
      <c r="F147" s="835">
        <f>E147*E74/10000</f>
        <v>0</v>
      </c>
      <c r="G147" s="834"/>
      <c r="H147" s="827" t="s">
        <v>449</v>
      </c>
      <c r="I147" s="835">
        <f>('Générateur P.Durable 30ans'!$C$14+'Générateur P.Durable 30ans'!$C$15)/(2*100)</f>
        <v>0.75</v>
      </c>
      <c r="J147" s="835">
        <f>(J$135*2*I147)</f>
        <v>-0.30000000000000004</v>
      </c>
      <c r="K147" s="835">
        <f>H$135+(H$135*J147)</f>
        <v>7</v>
      </c>
      <c r="L147" s="835">
        <f>K147*K74/10000</f>
        <v>1.4117371649791292E-3</v>
      </c>
      <c r="M147" s="834"/>
      <c r="N147" s="827" t="s">
        <v>449</v>
      </c>
      <c r="O147" s="835">
        <f>('Générateur P.Durable 30ans'!$C$14+'Générateur P.Durable 30ans'!$C$15)/(2*100)</f>
        <v>0.75</v>
      </c>
      <c r="P147" s="835">
        <f>(P$135*2*O147)</f>
        <v>-0.30000000000000004</v>
      </c>
      <c r="Q147" s="835">
        <f>N$135+(N$135*P147)</f>
        <v>5.9499999999999993</v>
      </c>
      <c r="R147" s="835">
        <f>Q147*Q74/10000</f>
        <v>5.0728188676278868E-3</v>
      </c>
      <c r="S147" s="834"/>
      <c r="T147" s="827" t="s">
        <v>449</v>
      </c>
      <c r="U147" s="835">
        <f>('Générateur P.Durable 30ans'!$C$14+'Générateur P.Durable 30ans'!$C$15)/(2*100)</f>
        <v>0.75</v>
      </c>
      <c r="V147" s="835">
        <f>(V$135*2*U147)</f>
        <v>-7.5000000000000011E-2</v>
      </c>
      <c r="W147" s="835">
        <f>T$135+(T$135*V147)</f>
        <v>8.7874999999999996</v>
      </c>
      <c r="X147" s="835">
        <f>W147*W74/10000</f>
        <v>1.7164866881397477E-2</v>
      </c>
      <c r="Y147" s="834"/>
      <c r="Z147" s="827" t="s">
        <v>449</v>
      </c>
      <c r="AA147" s="835">
        <f>('Générateur P.Durable 30ans'!$C$14+'Générateur P.Durable 30ans'!$C$15)/(2*100)</f>
        <v>0.75</v>
      </c>
      <c r="AB147" s="835">
        <f>(AB$135*2*AA147)</f>
        <v>-0.30000000000000004</v>
      </c>
      <c r="AC147" s="835">
        <f>Z$135+(Z$135*AB147)</f>
        <v>5.4599999999999991</v>
      </c>
      <c r="AD147" s="835">
        <f>AC147*AC74/10000</f>
        <v>1.8620229255292942E-2</v>
      </c>
      <c r="AE147" s="834"/>
      <c r="AF147" s="827" t="s">
        <v>449</v>
      </c>
      <c r="AG147" s="835">
        <f>('Générateur P.Durable 30ans'!$C$14+'Générateur P.Durable 30ans'!$C$15)/(2*100)</f>
        <v>0.75</v>
      </c>
      <c r="AH147" s="835">
        <f>(AH$135*2*AG147)</f>
        <v>-0.30000000000000004</v>
      </c>
      <c r="AI147" s="835">
        <f>AF$135+(AF$135*AH147)</f>
        <v>7</v>
      </c>
      <c r="AJ147" s="835">
        <f>AI147*AI74/10000</f>
        <v>3.5453250105589827E-2</v>
      </c>
      <c r="AK147" s="834"/>
      <c r="AL147" s="827" t="s">
        <v>449</v>
      </c>
      <c r="AM147" s="835">
        <f>('Générateur P.Durable 30ans'!$C$14+'Générateur P.Durable 30ans'!$C$15)/(2*100)</f>
        <v>0.75</v>
      </c>
      <c r="AN147" s="835">
        <f>(AN$135*2*AM147)</f>
        <v>-0.30000000000000004</v>
      </c>
      <c r="AO147" s="835">
        <f>AL$135+(AL$135*AN147)</f>
        <v>5.9499999999999993</v>
      </c>
      <c r="AP147" s="835">
        <f>AO147*AO74/10000</f>
        <v>4.0130438384402271E-2</v>
      </c>
      <c r="AQ147" s="834"/>
      <c r="AR147" s="827" t="s">
        <v>449</v>
      </c>
      <c r="AS147" s="835">
        <f>('Générateur P.Durable 30ans'!$C$14+'Générateur P.Durable 30ans'!$C$15)/(2*100)</f>
        <v>0.75</v>
      </c>
      <c r="AT147" s="835">
        <f>(AT$135*2*AS147)</f>
        <v>-7.5000000000000011E-2</v>
      </c>
      <c r="AU147" s="835">
        <f>AR$135+(AR$135*AT147)</f>
        <v>8.7874999999999996</v>
      </c>
      <c r="AV147" s="835">
        <f>AU147*AU74/10000</f>
        <v>7.302535930853217E-2</v>
      </c>
      <c r="AW147" s="834"/>
      <c r="AX147" s="827" t="s">
        <v>449</v>
      </c>
      <c r="AY147" s="835">
        <f>('Générateur P.Durable 30ans'!$C$14+'Générateur P.Durable 30ans'!$C$15)/(2*100)</f>
        <v>0.75</v>
      </c>
      <c r="AZ147" s="835">
        <f>(AZ$135*2*AY147)</f>
        <v>-0.30000000000000004</v>
      </c>
      <c r="BA147" s="835">
        <f>AX$135+(AX$135*AZ147)</f>
        <v>5.4599999999999991</v>
      </c>
      <c r="BB147" s="835">
        <f>BA147*BA74/10000</f>
        <v>5.2828868112709426E-2</v>
      </c>
      <c r="BC147" s="834"/>
      <c r="BD147" s="827" t="s">
        <v>449</v>
      </c>
      <c r="BE147" s="835">
        <f>('Générateur P.Durable 30ans'!$C$14+'Générateur P.Durable 30ans'!$C$15)/(2*100)</f>
        <v>0.75</v>
      </c>
      <c r="BF147" s="835">
        <f>(BF$135*2*BE147)</f>
        <v>-0.30000000000000004</v>
      </c>
      <c r="BG147" s="835">
        <f>BD$135+(BD$135*BF147)</f>
        <v>7</v>
      </c>
      <c r="BH147" s="835">
        <f>BG147*BG74/10000</f>
        <v>7.5653248977424314E-2</v>
      </c>
      <c r="BI147" s="834"/>
      <c r="BJ147" s="827" t="s">
        <v>449</v>
      </c>
      <c r="BK147" s="835">
        <f>('Générateur P.Durable 30ans'!$C$14+'Générateur P.Durable 30ans'!$C$15)/(2*100)</f>
        <v>0.75</v>
      </c>
      <c r="BL147" s="835">
        <f>(BL$135*2*BK147)</f>
        <v>-0.30000000000000004</v>
      </c>
      <c r="BM147" s="835">
        <f>BJ$135+(BJ$135*BL147)</f>
        <v>5.9499999999999993</v>
      </c>
      <c r="BN147" s="835">
        <f>BM147*BM74/10000</f>
        <v>6.9677942300153159E-2</v>
      </c>
      <c r="BO147" s="834"/>
      <c r="BP147" s="827" t="s">
        <v>449</v>
      </c>
      <c r="BQ147" s="835">
        <f>('Générateur P.Durable 30ans'!$C$14+'Générateur P.Durable 30ans'!$C$15)/(2*100)</f>
        <v>0.75</v>
      </c>
      <c r="BR147" s="835">
        <f>(BR$135*2*BQ147)</f>
        <v>-7.5000000000000011E-2</v>
      </c>
      <c r="BS147" s="835">
        <f>BP$135+(BP$135*BR147)</f>
        <v>8.7874999999999996</v>
      </c>
      <c r="BT147" s="835">
        <f>BS147*BS74/10000</f>
        <v>0.10905622750227111</v>
      </c>
      <c r="BU147" s="834"/>
      <c r="BV147" s="827" t="s">
        <v>449</v>
      </c>
      <c r="BW147" s="835">
        <f>('Générateur P.Durable 30ans'!$C$14+'Générateur P.Durable 30ans'!$C$15)/(2*100)</f>
        <v>0.75</v>
      </c>
      <c r="BX147" s="835">
        <f>(BX$135*2*BW147)</f>
        <v>-0.30000000000000004</v>
      </c>
      <c r="BY147" s="835">
        <f>BV$135+(BV$135*BX147)</f>
        <v>5.4599999999999991</v>
      </c>
      <c r="BZ147" s="835">
        <f>BY147*BY74/10000</f>
        <v>7.0659242294007038E-2</v>
      </c>
      <c r="CA147" s="834"/>
      <c r="CB147" s="827" t="s">
        <v>449</v>
      </c>
      <c r="CC147" s="835">
        <f>('Générateur P.Durable 30ans'!$C$14+'Générateur P.Durable 30ans'!$C$15)/(2*100)</f>
        <v>0.75</v>
      </c>
      <c r="CD147" s="835">
        <f>(CD$135*2*CC147)</f>
        <v>-0.30000000000000004</v>
      </c>
      <c r="CE147" s="835">
        <f>CB$135+(CB$135*CD147)</f>
        <v>7</v>
      </c>
      <c r="CF147" s="835">
        <f>CE147*CE74/10000</f>
        <v>9.3363846923785368E-2</v>
      </c>
      <c r="CG147" s="834"/>
      <c r="CH147" s="827" t="s">
        <v>449</v>
      </c>
      <c r="CI147" s="835">
        <f>('Générateur P.Durable 30ans'!$C$14+'Générateur P.Durable 30ans'!$C$15)/(2*100)</f>
        <v>0.75</v>
      </c>
      <c r="CJ147" s="835">
        <f>(CJ$135*2*CI147)</f>
        <v>-0.30000000000000004</v>
      </c>
      <c r="CK147" s="835">
        <f>CH$135+(CH$135*CJ147)</f>
        <v>5.9499999999999993</v>
      </c>
      <c r="CL147" s="835">
        <f>CK147*CK74/10000</f>
        <v>8.1100660714517908E-2</v>
      </c>
      <c r="CM147" s="834"/>
      <c r="CN147" s="827" t="s">
        <v>449</v>
      </c>
      <c r="CO147" s="835">
        <f>('Générateur P.Durable 30ans'!$C$14+'Générateur P.Durable 30ans'!$C$15)/(2*100)</f>
        <v>0.75</v>
      </c>
      <c r="CP147" s="835">
        <f>(CP$135*2*CO147)</f>
        <v>-7.5000000000000011E-2</v>
      </c>
      <c r="CQ147" s="835">
        <f>CN$135+(CN$135*CP147)</f>
        <v>8.7874999999999996</v>
      </c>
      <c r="CR147" s="835">
        <f>CQ147*CQ74/10000</f>
        <v>0.12165971125008214</v>
      </c>
      <c r="CS147" s="834"/>
      <c r="CT147" s="827" t="s">
        <v>449</v>
      </c>
      <c r="CU147" s="835">
        <f>('Générateur P.Durable 30ans'!$C$14+'Générateur P.Durable 30ans'!$C$15)/(2*100)</f>
        <v>0.75</v>
      </c>
      <c r="CV147" s="835">
        <f>(CV$135*2*CU147)</f>
        <v>-0.30000000000000004</v>
      </c>
      <c r="CW147" s="835">
        <f>CT$135+(CT$135*CV147)</f>
        <v>5.4599999999999991</v>
      </c>
      <c r="CX147" s="835">
        <f>CW147*CW74/10000</f>
        <v>7.6443057055310418E-2</v>
      </c>
      <c r="CY147" s="834"/>
      <c r="CZ147" s="827" t="s">
        <v>449</v>
      </c>
      <c r="DA147" s="835">
        <f>('Générateur P.Durable 30ans'!$C$14+'Générateur P.Durable 30ans'!$C$15)/(2*100)</f>
        <v>0.75</v>
      </c>
      <c r="DB147" s="835">
        <f>(DB$135*2*DA147)</f>
        <v>-0.30000000000000004</v>
      </c>
      <c r="DC147" s="835">
        <f>CZ$135+(CZ$135*DB147)</f>
        <v>7</v>
      </c>
      <c r="DD147" s="835">
        <f>DC147*DC74/10000</f>
        <v>9.8794759031045773E-2</v>
      </c>
      <c r="DE147" s="834"/>
      <c r="DF147" s="827" t="s">
        <v>449</v>
      </c>
      <c r="DG147" s="835">
        <f>('Générateur P.Durable 30ans'!$C$14+'Générateur P.Durable 30ans'!$C$15)/(2*100)</f>
        <v>0.75</v>
      </c>
      <c r="DH147" s="835">
        <f>(DH$135*2*DG147)</f>
        <v>-0.30000000000000004</v>
      </c>
      <c r="DI147" s="835">
        <f>DF$135+(DF$135*DH147)</f>
        <v>5.9499999999999993</v>
      </c>
      <c r="DJ147" s="835">
        <f>DI147*DI74/10000</f>
        <v>8.446107267715712E-2</v>
      </c>
      <c r="DK147" s="834"/>
      <c r="DL147" s="827" t="s">
        <v>449</v>
      </c>
      <c r="DM147" s="835">
        <f>('Générateur P.Durable 30ans'!$C$14+'Générateur P.Durable 30ans'!$C$15)/(2*100)</f>
        <v>0.75</v>
      </c>
      <c r="DN147" s="835">
        <f>(DN$135*2*DM147)</f>
        <v>-7.5000000000000011E-2</v>
      </c>
      <c r="DO147" s="835">
        <f>DL$135+(DL$135*DN147)</f>
        <v>8.7874999999999996</v>
      </c>
      <c r="DP147" s="835">
        <f>DO147*DO74/10000</f>
        <v>0.12525653716197174</v>
      </c>
      <c r="DQ147" s="834"/>
      <c r="DR147" s="827" t="s">
        <v>449</v>
      </c>
      <c r="DS147" s="835">
        <f>('Générateur P.Durable 30ans'!$C$14+'Générateur P.Durable 30ans'!$C$15)/(2*100)</f>
        <v>0.75</v>
      </c>
      <c r="DT147" s="835">
        <f>(DT$135*2*DS147)</f>
        <v>-0.30000000000000004</v>
      </c>
      <c r="DU147" s="835">
        <f>DR$135+(DR$135*DT147)</f>
        <v>5.4599999999999991</v>
      </c>
      <c r="DV147" s="835">
        <f>DU147*DU74/10000</f>
        <v>7.8057550813433157E-2</v>
      </c>
      <c r="DW147" s="834"/>
      <c r="DX147" s="827" t="s">
        <v>449</v>
      </c>
      <c r="DY147" s="835">
        <f>('Générateur P.Durable 30ans'!$C$14+'Générateur P.Durable 30ans'!$C$15)/(2*100)</f>
        <v>0.75</v>
      </c>
      <c r="DZ147" s="835">
        <f>(DZ$135*2*DY147)</f>
        <v>-0.30000000000000004</v>
      </c>
      <c r="EA147" s="835">
        <f>DX$135+(DX$135*DZ147)</f>
        <v>7</v>
      </c>
      <c r="EB147" s="835">
        <f>EA147*EA74/10000</f>
        <v>0.100286626539103</v>
      </c>
      <c r="EC147" s="834"/>
      <c r="ED147" s="827" t="s">
        <v>449</v>
      </c>
      <c r="EE147" s="835">
        <f>('Générateur P.Durable 30ans'!$C$14+'Générateur P.Durable 30ans'!$C$15)/(2*100)</f>
        <v>0.75</v>
      </c>
      <c r="EF147" s="835">
        <f>(EF$135*2*EE147)</f>
        <v>-0.30000000000000004</v>
      </c>
      <c r="EG147" s="835">
        <f>ED$135+(ED$135*EF147)</f>
        <v>5.9499999999999993</v>
      </c>
      <c r="EH147" s="835">
        <f>EG147*EG74/10000</f>
        <v>8.5373539748429234E-2</v>
      </c>
      <c r="EI147" s="834"/>
      <c r="EJ147" s="827" t="s">
        <v>449</v>
      </c>
      <c r="EK147" s="835">
        <f>('Générateur P.Durable 30ans'!$C$14+'Générateur P.Durable 30ans'!$C$15)/(2*100)</f>
        <v>0.75</v>
      </c>
      <c r="EL147" s="835">
        <f>(EL$135*2*EK147)</f>
        <v>-7.5000000000000011E-2</v>
      </c>
      <c r="EM147" s="835">
        <f>EJ$135+(EJ$135*EL147)</f>
        <v>8.7874999999999996</v>
      </c>
      <c r="EN147" s="835">
        <f>EM147*EM74/10000</f>
        <v>0.12622507311775419</v>
      </c>
      <c r="EO147" s="834"/>
      <c r="EP147" s="827" t="s">
        <v>449</v>
      </c>
      <c r="EQ147" s="835">
        <f>('Générateur P.Durable 30ans'!$C$14+'Générateur P.Durable 30ans'!$C$15)/(2*100)</f>
        <v>0.75</v>
      </c>
      <c r="ER147" s="835">
        <f>(ER$135*2*EQ147)</f>
        <v>-0.30000000000000004</v>
      </c>
      <c r="ES147" s="835">
        <f>EP$135+(EP$135*ER147)</f>
        <v>5.4599999999999991</v>
      </c>
      <c r="ET147" s="835">
        <f>ES147*ES74/10000</f>
        <v>7.84896877076353E-2</v>
      </c>
      <c r="EU147" s="834"/>
      <c r="EV147" s="827" t="s">
        <v>449</v>
      </c>
      <c r="EW147" s="835">
        <f>('Générateur P.Durable 30ans'!$C$14+'Générateur P.Durable 30ans'!$C$15)/(2*100)</f>
        <v>0.75</v>
      </c>
      <c r="EX147" s="835">
        <f>(EX$135*2*EW147)</f>
        <v>-0.30000000000000004</v>
      </c>
      <c r="EY147" s="835">
        <f>EV$135+(EV$135*EX147)</f>
        <v>7</v>
      </c>
      <c r="EZ147" s="835">
        <f>EY147*EY74/10000</f>
        <v>0.10068421900392231</v>
      </c>
      <c r="FA147" s="834"/>
      <c r="FB147" s="827" t="s">
        <v>449</v>
      </c>
      <c r="FC147" s="835">
        <f>('Générateur P.Durable 30ans'!$C$14+'Générateur P.Durable 30ans'!$C$15)/(2*100)</f>
        <v>0.75</v>
      </c>
      <c r="FD147" s="835">
        <f>(FD$135*2*FC147)</f>
        <v>-0.30000000000000004</v>
      </c>
      <c r="FE147" s="835">
        <f>FB$135+(FB$135*FD147)</f>
        <v>5.9499999999999993</v>
      </c>
      <c r="FF147" s="835">
        <f>FE147*FE74/10000</f>
        <v>8.5615964531410196E-2</v>
      </c>
      <c r="FG147" s="834"/>
      <c r="FH147" s="827" t="s">
        <v>449</v>
      </c>
      <c r="FI147" s="835">
        <f>('Générateur P.Durable 30ans'!$C$14+'Générateur P.Durable 30ans'!$C$15)/(2*100)</f>
        <v>0.75</v>
      </c>
      <c r="FJ147" s="835">
        <f>(FJ$135*2*FI147)</f>
        <v>-7.5000000000000011E-2</v>
      </c>
      <c r="FK147" s="835">
        <f>FH$135+(FH$135*FJ147)</f>
        <v>8.7874999999999996</v>
      </c>
      <c r="FL147" s="835">
        <f>FK147*FK74/10000</f>
        <v>0.12648182168845709</v>
      </c>
      <c r="FM147" s="834"/>
      <c r="FN147" s="827" t="s">
        <v>449</v>
      </c>
      <c r="FO147" s="835">
        <f>('Générateur P.Durable 30ans'!$C$14+'Générateur P.Durable 30ans'!$C$15)/(2*100)</f>
        <v>0.75</v>
      </c>
      <c r="FP147" s="835">
        <f>(FP$135*2*FO147)</f>
        <v>-0.30000000000000004</v>
      </c>
      <c r="FQ147" s="835">
        <f>FN$135+(FN$135*FP147)</f>
        <v>5.4599999999999991</v>
      </c>
      <c r="FR147" s="835">
        <f>FQ147*FQ74/10000</f>
        <v>7.860405966391304E-2</v>
      </c>
      <c r="FS147" s="834"/>
      <c r="FT147" s="827" t="s">
        <v>449</v>
      </c>
      <c r="FU147" s="835">
        <f>('Générateur P.Durable 30ans'!$C$14+'Générateur P.Durable 30ans'!$C$15)/(2*100)</f>
        <v>0.75</v>
      </c>
      <c r="FV147" s="835">
        <f>(FV$135*2*FU147)</f>
        <v>-0.30000000000000004</v>
      </c>
      <c r="FW147" s="835">
        <f>FT$135+(FT$135*FV147)</f>
        <v>7</v>
      </c>
      <c r="FX147" s="835">
        <f>FW147*FW74/10000</f>
        <v>0.1007893276869142</v>
      </c>
      <c r="FY147" s="834"/>
    </row>
    <row r="148" spans="1:181" x14ac:dyDescent="0.3">
      <c r="A148" s="19"/>
      <c r="B148" s="827" t="s">
        <v>448</v>
      </c>
      <c r="C148" s="835">
        <f>('Générateur P.Durable 30ans'!$C$15+'Générateur P.Durable 30ans'!$C$16)/(2*100)</f>
        <v>1.25</v>
      </c>
      <c r="D148" s="835">
        <f>(D$135*2*C148)</f>
        <v>-0.5</v>
      </c>
      <c r="E148" s="835">
        <f>B$135+(B$135*D148)</f>
        <v>3.9</v>
      </c>
      <c r="F148" s="835">
        <f>E148*E75/10000</f>
        <v>0</v>
      </c>
      <c r="G148" s="834"/>
      <c r="H148" s="827" t="s">
        <v>448</v>
      </c>
      <c r="I148" s="835">
        <f>('Générateur P.Durable 30ans'!$C$15+'Générateur P.Durable 30ans'!$C$16)/(2*100)</f>
        <v>1.25</v>
      </c>
      <c r="J148" s="835">
        <f>(J$135*2*I148)</f>
        <v>-0.5</v>
      </c>
      <c r="K148" s="835">
        <f>H$135+(H$135*J148)</f>
        <v>5</v>
      </c>
      <c r="L148" s="835">
        <f>K148*K75/10000</f>
        <v>1.0083836892708067E-3</v>
      </c>
      <c r="M148" s="834"/>
      <c r="N148" s="827" t="s">
        <v>448</v>
      </c>
      <c r="O148" s="835">
        <f>('Générateur P.Durable 30ans'!$C$15+'Générateur P.Durable 30ans'!$C$16)/(2*100)</f>
        <v>1.25</v>
      </c>
      <c r="P148" s="835">
        <f>(P$135*2*O148)</f>
        <v>-0.5</v>
      </c>
      <c r="Q148" s="835">
        <f>N$135+(N$135*P148)</f>
        <v>4.25</v>
      </c>
      <c r="R148" s="835">
        <f>Q148*Q75/10000</f>
        <v>3.623442048305634E-3</v>
      </c>
      <c r="S148" s="834"/>
      <c r="T148" s="827" t="s">
        <v>448</v>
      </c>
      <c r="U148" s="835">
        <f>('Générateur P.Durable 30ans'!$C$15+'Générateur P.Durable 30ans'!$C$16)/(2*100)</f>
        <v>1.25</v>
      </c>
      <c r="V148" s="835">
        <f>(V$135*2*U148)</f>
        <v>-0.125</v>
      </c>
      <c r="W148" s="835">
        <f>T$135+(T$135*V148)</f>
        <v>8.3125</v>
      </c>
      <c r="X148" s="835">
        <f>W148*W75/10000</f>
        <v>1.6237036239159775E-2</v>
      </c>
      <c r="Y148" s="834"/>
      <c r="Z148" s="827" t="s">
        <v>448</v>
      </c>
      <c r="AA148" s="835">
        <f>('Générateur P.Durable 30ans'!$C$15+'Générateur P.Durable 30ans'!$C$16)/(2*100)</f>
        <v>1.25</v>
      </c>
      <c r="AB148" s="835">
        <f>(AB$135*2*AA148)</f>
        <v>-0.5</v>
      </c>
      <c r="AC148" s="835">
        <f>Z$135+(Z$135*AB148)</f>
        <v>3.9</v>
      </c>
      <c r="AD148" s="835">
        <f>AC148*AC75/10000</f>
        <v>1.3300163753780674E-2</v>
      </c>
      <c r="AE148" s="834"/>
      <c r="AF148" s="827" t="s">
        <v>448</v>
      </c>
      <c r="AG148" s="835">
        <f>('Générateur P.Durable 30ans'!$C$15+'Générateur P.Durable 30ans'!$C$16)/(2*100)</f>
        <v>1.25</v>
      </c>
      <c r="AH148" s="835">
        <f>(AH$135*2*AG148)</f>
        <v>-0.5</v>
      </c>
      <c r="AI148" s="835">
        <f>AF$135+(AF$135*AH148)</f>
        <v>5</v>
      </c>
      <c r="AJ148" s="835">
        <f>AI148*AI75/10000</f>
        <v>2.53237500754213E-2</v>
      </c>
      <c r="AK148" s="834"/>
      <c r="AL148" s="827" t="s">
        <v>448</v>
      </c>
      <c r="AM148" s="835">
        <f>('Générateur P.Durable 30ans'!$C$15+'Générateur P.Durable 30ans'!$C$16)/(2*100)</f>
        <v>1.25</v>
      </c>
      <c r="AN148" s="835">
        <f>(AN$135*2*AM148)</f>
        <v>-0.5</v>
      </c>
      <c r="AO148" s="835">
        <f>AL$135+(AL$135*AN148)</f>
        <v>4.25</v>
      </c>
      <c r="AP148" s="835">
        <f>AO148*AO75/10000</f>
        <v>2.8664598846001626E-2</v>
      </c>
      <c r="AQ148" s="834"/>
      <c r="AR148" s="827" t="s">
        <v>448</v>
      </c>
      <c r="AS148" s="835">
        <f>('Générateur P.Durable 30ans'!$C$15+'Générateur P.Durable 30ans'!$C$16)/(2*100)</f>
        <v>1.25</v>
      </c>
      <c r="AT148" s="835">
        <f>(AT$135*2*AS148)</f>
        <v>-0.125</v>
      </c>
      <c r="AU148" s="835">
        <f>AR$135+(AR$135*AT148)</f>
        <v>8.3125</v>
      </c>
      <c r="AV148" s="835">
        <f>AU148*AU75/10000</f>
        <v>6.9078042589152053E-2</v>
      </c>
      <c r="AW148" s="834"/>
      <c r="AX148" s="827" t="s">
        <v>448</v>
      </c>
      <c r="AY148" s="835">
        <f>('Générateur P.Durable 30ans'!$C$15+'Générateur P.Durable 30ans'!$C$16)/(2*100)</f>
        <v>1.25</v>
      </c>
      <c r="AZ148" s="835">
        <f>(AZ$135*2*AY148)</f>
        <v>-0.5</v>
      </c>
      <c r="BA148" s="835">
        <f>AX$135+(AX$135*AZ148)</f>
        <v>3.9</v>
      </c>
      <c r="BB148" s="835">
        <f>BA148*BA75/10000</f>
        <v>3.7734905794792453E-2</v>
      </c>
      <c r="BC148" s="834"/>
      <c r="BD148" s="827" t="s">
        <v>448</v>
      </c>
      <c r="BE148" s="835">
        <f>('Générateur P.Durable 30ans'!$C$15+'Générateur P.Durable 30ans'!$C$16)/(2*100)</f>
        <v>1.25</v>
      </c>
      <c r="BF148" s="835">
        <f>(BF$135*2*BE148)</f>
        <v>-0.5</v>
      </c>
      <c r="BG148" s="835">
        <f>BD$135+(BD$135*BF148)</f>
        <v>5</v>
      </c>
      <c r="BH148" s="835">
        <f>BG148*BG75/10000</f>
        <v>5.4038034983874515E-2</v>
      </c>
      <c r="BI148" s="834"/>
      <c r="BJ148" s="827" t="s">
        <v>448</v>
      </c>
      <c r="BK148" s="835">
        <f>('Générateur P.Durable 30ans'!$C$15+'Générateur P.Durable 30ans'!$C$16)/(2*100)</f>
        <v>1.25</v>
      </c>
      <c r="BL148" s="835">
        <f>(BL$135*2*BK148)</f>
        <v>-0.5</v>
      </c>
      <c r="BM148" s="835">
        <f>BJ$135+(BJ$135*BL148)</f>
        <v>4.25</v>
      </c>
      <c r="BN148" s="835">
        <f>BM148*BM75/10000</f>
        <v>4.9769958785823687E-2</v>
      </c>
      <c r="BO148" s="834"/>
      <c r="BP148" s="827" t="s">
        <v>448</v>
      </c>
      <c r="BQ148" s="835">
        <f>('Générateur P.Durable 30ans'!$C$15+'Générateur P.Durable 30ans'!$C$16)/(2*100)</f>
        <v>1.25</v>
      </c>
      <c r="BR148" s="835">
        <f>(BR$135*2*BQ148)</f>
        <v>-0.125</v>
      </c>
      <c r="BS148" s="835">
        <f>BP$135+(BP$135*BR148)</f>
        <v>8.3125</v>
      </c>
      <c r="BT148" s="835">
        <f>BS148*BS75/10000</f>
        <v>0.10316129628593212</v>
      </c>
      <c r="BU148" s="834"/>
      <c r="BV148" s="827" t="s">
        <v>448</v>
      </c>
      <c r="BW148" s="835">
        <f>('Générateur P.Durable 30ans'!$C$15+'Générateur P.Durable 30ans'!$C$16)/(2*100)</f>
        <v>1.25</v>
      </c>
      <c r="BX148" s="835">
        <f>(BX$135*2*BW148)</f>
        <v>-0.5</v>
      </c>
      <c r="BY148" s="835">
        <f>BV$135+(BV$135*BX148)</f>
        <v>3.9</v>
      </c>
      <c r="BZ148" s="835">
        <f>BY148*BY75/10000</f>
        <v>5.0470887352862169E-2</v>
      </c>
      <c r="CA148" s="834"/>
      <c r="CB148" s="827" t="s">
        <v>448</v>
      </c>
      <c r="CC148" s="835">
        <f>('Générateur P.Durable 30ans'!$C$15+'Générateur P.Durable 30ans'!$C$16)/(2*100)</f>
        <v>1.25</v>
      </c>
      <c r="CD148" s="835">
        <f>(CD$135*2*CC148)</f>
        <v>-0.5</v>
      </c>
      <c r="CE148" s="835">
        <f>CB$135+(CB$135*CD148)</f>
        <v>5</v>
      </c>
      <c r="CF148" s="835">
        <f>CE148*CE75/10000</f>
        <v>6.6688462088418124E-2</v>
      </c>
      <c r="CG148" s="834"/>
      <c r="CH148" s="827" t="s">
        <v>448</v>
      </c>
      <c r="CI148" s="835">
        <f>('Générateur P.Durable 30ans'!$C$15+'Générateur P.Durable 30ans'!$C$16)/(2*100)</f>
        <v>1.25</v>
      </c>
      <c r="CJ148" s="835">
        <f>(CJ$135*2*CI148)</f>
        <v>-0.5</v>
      </c>
      <c r="CK148" s="835">
        <f>CH$135+(CH$135*CJ148)</f>
        <v>4.25</v>
      </c>
      <c r="CL148" s="835">
        <f>CK148*CK75/10000</f>
        <v>5.7929043367512791E-2</v>
      </c>
      <c r="CM148" s="834"/>
      <c r="CN148" s="827" t="s">
        <v>448</v>
      </c>
      <c r="CO148" s="835">
        <f>('Générateur P.Durable 30ans'!$C$15+'Générateur P.Durable 30ans'!$C$16)/(2*100)</f>
        <v>1.25</v>
      </c>
      <c r="CP148" s="835">
        <f>(CP$135*2*CO148)</f>
        <v>-0.125</v>
      </c>
      <c r="CQ148" s="835">
        <f>CN$135+(CN$135*CP148)</f>
        <v>8.3125</v>
      </c>
      <c r="CR148" s="835">
        <f>CQ148*CQ75/10000</f>
        <v>0.11508351064196962</v>
      </c>
      <c r="CS148" s="834"/>
      <c r="CT148" s="827" t="s">
        <v>448</v>
      </c>
      <c r="CU148" s="835">
        <f>('Générateur P.Durable 30ans'!$C$15+'Générateur P.Durable 30ans'!$C$16)/(2*100)</f>
        <v>1.25</v>
      </c>
      <c r="CV148" s="835">
        <f>(CV$135*2*CU148)</f>
        <v>-0.5</v>
      </c>
      <c r="CW148" s="835">
        <f>CT$135+(CT$135*CV148)</f>
        <v>3.9</v>
      </c>
      <c r="CX148" s="835">
        <f>CW148*CW75/10000</f>
        <v>5.460218361093603E-2</v>
      </c>
      <c r="CY148" s="834"/>
      <c r="CZ148" s="827" t="s">
        <v>448</v>
      </c>
      <c r="DA148" s="835">
        <f>('Générateur P.Durable 30ans'!$C$15+'Générateur P.Durable 30ans'!$C$16)/(2*100)</f>
        <v>1.25</v>
      </c>
      <c r="DB148" s="835">
        <f>(DB$135*2*DA148)</f>
        <v>-0.5</v>
      </c>
      <c r="DC148" s="835">
        <f>CZ$135+(CZ$135*DB148)</f>
        <v>5</v>
      </c>
      <c r="DD148" s="835">
        <f>DC148*DC75/10000</f>
        <v>7.0567685022175558E-2</v>
      </c>
      <c r="DE148" s="834"/>
      <c r="DF148" s="827" t="s">
        <v>448</v>
      </c>
      <c r="DG148" s="835">
        <f>('Générateur P.Durable 30ans'!$C$15+'Générateur P.Durable 30ans'!$C$16)/(2*100)</f>
        <v>1.25</v>
      </c>
      <c r="DH148" s="835">
        <f>(DH$135*2*DG148)</f>
        <v>-0.5</v>
      </c>
      <c r="DI148" s="835">
        <f>DF$135+(DF$135*DH148)</f>
        <v>4.25</v>
      </c>
      <c r="DJ148" s="835">
        <f>DI148*DI75/10000</f>
        <v>6.0329337626540802E-2</v>
      </c>
      <c r="DK148" s="834"/>
      <c r="DL148" s="827" t="s">
        <v>448</v>
      </c>
      <c r="DM148" s="835">
        <f>('Générateur P.Durable 30ans'!$C$15+'Générateur P.Durable 30ans'!$C$16)/(2*100)</f>
        <v>1.25</v>
      </c>
      <c r="DN148" s="835">
        <f>(DN$135*2*DM148)</f>
        <v>-0.125</v>
      </c>
      <c r="DO148" s="835">
        <f>DL$135+(DL$135*DN148)</f>
        <v>8.3125</v>
      </c>
      <c r="DP148" s="835">
        <f>DO148*DO75/10000</f>
        <v>0.11848591353159491</v>
      </c>
      <c r="DQ148" s="834"/>
      <c r="DR148" s="827" t="s">
        <v>448</v>
      </c>
      <c r="DS148" s="835">
        <f>('Générateur P.Durable 30ans'!$C$15+'Générateur P.Durable 30ans'!$C$16)/(2*100)</f>
        <v>1.25</v>
      </c>
      <c r="DT148" s="835">
        <f>(DT$135*2*DS148)</f>
        <v>-0.5</v>
      </c>
      <c r="DU148" s="835">
        <f>DR$135+(DR$135*DT148)</f>
        <v>3.9</v>
      </c>
      <c r="DV148" s="835">
        <f>DU148*DU75/10000</f>
        <v>5.5755393438166552E-2</v>
      </c>
      <c r="DW148" s="834"/>
      <c r="DX148" s="827" t="s">
        <v>448</v>
      </c>
      <c r="DY148" s="835">
        <f>('Générateur P.Durable 30ans'!$C$15+'Générateur P.Durable 30ans'!$C$16)/(2*100)</f>
        <v>1.25</v>
      </c>
      <c r="DZ148" s="835">
        <f>(DZ$135*2*DY148)</f>
        <v>-0.5</v>
      </c>
      <c r="EA148" s="835">
        <f>DX$135+(DX$135*DZ148)</f>
        <v>5</v>
      </c>
      <c r="EB148" s="835">
        <f>EA148*EA75/10000</f>
        <v>7.1633304670787865E-2</v>
      </c>
      <c r="EC148" s="834"/>
      <c r="ED148" s="827" t="s">
        <v>448</v>
      </c>
      <c r="EE148" s="835">
        <f>('Générateur P.Durable 30ans'!$C$15+'Générateur P.Durable 30ans'!$C$16)/(2*100)</f>
        <v>1.25</v>
      </c>
      <c r="EF148" s="835">
        <f>(EF$135*2*EE148)</f>
        <v>-0.5</v>
      </c>
      <c r="EG148" s="835">
        <f>ED$135+(ED$135*EF148)</f>
        <v>4.25</v>
      </c>
      <c r="EH148" s="835">
        <f>EG148*EG75/10000</f>
        <v>6.0981099820306597E-2</v>
      </c>
      <c r="EI148" s="834"/>
      <c r="EJ148" s="827" t="s">
        <v>448</v>
      </c>
      <c r="EK148" s="835">
        <f>('Générateur P.Durable 30ans'!$C$15+'Générateur P.Durable 30ans'!$C$16)/(2*100)</f>
        <v>1.25</v>
      </c>
      <c r="EL148" s="835">
        <f>(EL$135*2*EK148)</f>
        <v>-0.125</v>
      </c>
      <c r="EM148" s="835">
        <f>EJ$135+(EJ$135*EL148)</f>
        <v>8.3125</v>
      </c>
      <c r="EN148" s="835">
        <f>EM148*EM75/10000</f>
        <v>0.11940209619247019</v>
      </c>
      <c r="EO148" s="834"/>
      <c r="EP148" s="827" t="s">
        <v>448</v>
      </c>
      <c r="EQ148" s="835">
        <f>('Générateur P.Durable 30ans'!$C$15+'Générateur P.Durable 30ans'!$C$16)/(2*100)</f>
        <v>1.25</v>
      </c>
      <c r="ER148" s="835">
        <f>(ER$135*2*EQ148)</f>
        <v>-0.5</v>
      </c>
      <c r="ES148" s="835">
        <f>EP$135+(EP$135*ER148)</f>
        <v>3.9</v>
      </c>
      <c r="ET148" s="835">
        <f>ES148*ES75/10000</f>
        <v>5.6064062648310937E-2</v>
      </c>
      <c r="EU148" s="834"/>
      <c r="EV148" s="827" t="s">
        <v>448</v>
      </c>
      <c r="EW148" s="835">
        <f>('Générateur P.Durable 30ans'!$C$15+'Générateur P.Durable 30ans'!$C$16)/(2*100)</f>
        <v>1.25</v>
      </c>
      <c r="EX148" s="835">
        <f>(EX$135*2*EW148)</f>
        <v>-0.5</v>
      </c>
      <c r="EY148" s="835">
        <f>EV$135+(EV$135*EX148)</f>
        <v>5</v>
      </c>
      <c r="EZ148" s="835">
        <f>EY148*EY75/10000</f>
        <v>7.1917299288515937E-2</v>
      </c>
      <c r="FA148" s="834"/>
      <c r="FB148" s="827" t="s">
        <v>448</v>
      </c>
      <c r="FC148" s="835">
        <f>('Générateur P.Durable 30ans'!$C$15+'Générateur P.Durable 30ans'!$C$16)/(2*100)</f>
        <v>1.25</v>
      </c>
      <c r="FD148" s="835">
        <f>(FD$135*2*FC148)</f>
        <v>-0.5</v>
      </c>
      <c r="FE148" s="835">
        <f>FB$135+(FB$135*FD148)</f>
        <v>4.25</v>
      </c>
      <c r="FF148" s="835">
        <f>FE148*FE75/10000</f>
        <v>6.1154260379578718E-2</v>
      </c>
      <c r="FG148" s="834"/>
      <c r="FH148" s="827" t="s">
        <v>448</v>
      </c>
      <c r="FI148" s="835">
        <f>('Générateur P.Durable 30ans'!$C$15+'Générateur P.Durable 30ans'!$C$16)/(2*100)</f>
        <v>1.25</v>
      </c>
      <c r="FJ148" s="835">
        <f>(FJ$135*2*FI148)</f>
        <v>-0.125</v>
      </c>
      <c r="FK148" s="835">
        <f>FH$135+(FH$135*FJ148)</f>
        <v>8.3125</v>
      </c>
      <c r="FL148" s="835">
        <f>FK148*FK75/10000</f>
        <v>0.119644966462054</v>
      </c>
      <c r="FM148" s="834"/>
      <c r="FN148" s="827" t="s">
        <v>448</v>
      </c>
      <c r="FO148" s="835">
        <f>('Générateur P.Durable 30ans'!$C$15+'Générateur P.Durable 30ans'!$C$16)/(2*100)</f>
        <v>1.25</v>
      </c>
      <c r="FP148" s="835">
        <f>(FP$135*2*FO148)</f>
        <v>-0.5</v>
      </c>
      <c r="FQ148" s="835">
        <f>FN$135+(FN$135*FP148)</f>
        <v>3.9</v>
      </c>
      <c r="FR148" s="835">
        <f>FQ148*FQ75/10000</f>
        <v>5.6145756902795031E-2</v>
      </c>
      <c r="FS148" s="834"/>
      <c r="FT148" s="827" t="s">
        <v>448</v>
      </c>
      <c r="FU148" s="835">
        <f>('Générateur P.Durable 30ans'!$C$15+'Générateur P.Durable 30ans'!$C$16)/(2*100)</f>
        <v>1.25</v>
      </c>
      <c r="FV148" s="835">
        <f>(FV$135*2*FU148)</f>
        <v>-0.5</v>
      </c>
      <c r="FW148" s="835">
        <f>FT$135+(FT$135*FV148)</f>
        <v>5</v>
      </c>
      <c r="FX148" s="835">
        <f>FW148*FW75/10000</f>
        <v>7.1992376919224416E-2</v>
      </c>
      <c r="FY148" s="834"/>
    </row>
    <row r="149" spans="1:181" x14ac:dyDescent="0.3">
      <c r="A149" s="19"/>
      <c r="B149" s="827" t="s">
        <v>447</v>
      </c>
      <c r="C149" s="835">
        <f>('Générateur P.Durable 30ans'!$C$16+'Générateur P.Durable 30ans'!$C$13)/(2*100)</f>
        <v>1.25</v>
      </c>
      <c r="D149" s="835">
        <f>(D$135*2*C149)</f>
        <v>-0.5</v>
      </c>
      <c r="E149" s="835">
        <f>B$135+(B$135*D149)</f>
        <v>3.9</v>
      </c>
      <c r="F149" s="835">
        <f>E149*E76/10000</f>
        <v>0</v>
      </c>
      <c r="G149" s="834"/>
      <c r="H149" s="827" t="s">
        <v>447</v>
      </c>
      <c r="I149" s="835">
        <f>('Générateur P.Durable 30ans'!$C$16+'Générateur P.Durable 30ans'!$C$13)/(2*100)</f>
        <v>1.25</v>
      </c>
      <c r="J149" s="835">
        <f>(J$135*2*I149)</f>
        <v>-0.5</v>
      </c>
      <c r="K149" s="835">
        <f>H$135+(H$135*J149)</f>
        <v>5</v>
      </c>
      <c r="L149" s="835">
        <f>K149*K76/10000</f>
        <v>1.0083836892708067E-3</v>
      </c>
      <c r="M149" s="834"/>
      <c r="N149" s="827" t="s">
        <v>447</v>
      </c>
      <c r="O149" s="835">
        <f>('Générateur P.Durable 30ans'!$C$16+'Générateur P.Durable 30ans'!$C$13)/(2*100)</f>
        <v>1.25</v>
      </c>
      <c r="P149" s="835">
        <f>(P$135*2*O149)</f>
        <v>-0.5</v>
      </c>
      <c r="Q149" s="835">
        <f>N$135+(N$135*P149)</f>
        <v>4.25</v>
      </c>
      <c r="R149" s="835">
        <f>Q149*Q76/10000</f>
        <v>3.623442048305634E-3</v>
      </c>
      <c r="S149" s="834"/>
      <c r="T149" s="827" t="s">
        <v>447</v>
      </c>
      <c r="U149" s="835">
        <f>('Générateur P.Durable 30ans'!$C$16+'Générateur P.Durable 30ans'!$C$13)/(2*100)</f>
        <v>1.25</v>
      </c>
      <c r="V149" s="835">
        <f>(V$135*2*U149)</f>
        <v>-0.125</v>
      </c>
      <c r="W149" s="835">
        <f>T$135+(T$135*V149)</f>
        <v>8.3125</v>
      </c>
      <c r="X149" s="835">
        <f>W149*W76/10000</f>
        <v>1.6237036239159775E-2</v>
      </c>
      <c r="Y149" s="834"/>
      <c r="Z149" s="827" t="s">
        <v>447</v>
      </c>
      <c r="AA149" s="835">
        <f>('Générateur P.Durable 30ans'!$C$16+'Générateur P.Durable 30ans'!$C$13)/(2*100)</f>
        <v>1.25</v>
      </c>
      <c r="AB149" s="835">
        <f>(AB$135*2*AA149)</f>
        <v>-0.5</v>
      </c>
      <c r="AC149" s="835">
        <f>Z$135+(Z$135*AB149)</f>
        <v>3.9</v>
      </c>
      <c r="AD149" s="835">
        <f>AC149*AC76/10000</f>
        <v>1.3300163753780674E-2</v>
      </c>
      <c r="AE149" s="834"/>
      <c r="AF149" s="827" t="s">
        <v>447</v>
      </c>
      <c r="AG149" s="835">
        <f>('Générateur P.Durable 30ans'!$C$16+'Générateur P.Durable 30ans'!$C$13)/(2*100)</f>
        <v>1.25</v>
      </c>
      <c r="AH149" s="835">
        <f>(AH$135*2*AG149)</f>
        <v>-0.5</v>
      </c>
      <c r="AI149" s="835">
        <f>AF$135+(AF$135*AH149)</f>
        <v>5</v>
      </c>
      <c r="AJ149" s="835">
        <f>AI149*AI76/10000</f>
        <v>2.53237500754213E-2</v>
      </c>
      <c r="AK149" s="834"/>
      <c r="AL149" s="827" t="s">
        <v>447</v>
      </c>
      <c r="AM149" s="835">
        <f>('Générateur P.Durable 30ans'!$C$16+'Générateur P.Durable 30ans'!$C$13)/(2*100)</f>
        <v>1.25</v>
      </c>
      <c r="AN149" s="835">
        <f>(AN$135*2*AM149)</f>
        <v>-0.5</v>
      </c>
      <c r="AO149" s="835">
        <f>AL$135+(AL$135*AN149)</f>
        <v>4.25</v>
      </c>
      <c r="AP149" s="835">
        <f>AO149*AO76/10000</f>
        <v>2.8664598846001626E-2</v>
      </c>
      <c r="AQ149" s="834"/>
      <c r="AR149" s="827" t="s">
        <v>447</v>
      </c>
      <c r="AS149" s="835">
        <f>('Générateur P.Durable 30ans'!$C$16+'Générateur P.Durable 30ans'!$C$13)/(2*100)</f>
        <v>1.25</v>
      </c>
      <c r="AT149" s="835">
        <f>(AT$135*2*AS149)</f>
        <v>-0.125</v>
      </c>
      <c r="AU149" s="835">
        <f>AR$135+(AR$135*AT149)</f>
        <v>8.3125</v>
      </c>
      <c r="AV149" s="835">
        <f>AU149*AU76/10000</f>
        <v>6.9078042589152053E-2</v>
      </c>
      <c r="AW149" s="834"/>
      <c r="AX149" s="827" t="s">
        <v>447</v>
      </c>
      <c r="AY149" s="835">
        <f>('Générateur P.Durable 30ans'!$C$16+'Générateur P.Durable 30ans'!$C$13)/(2*100)</f>
        <v>1.25</v>
      </c>
      <c r="AZ149" s="835">
        <f>(AZ$135*2*AY149)</f>
        <v>-0.5</v>
      </c>
      <c r="BA149" s="835">
        <f>AX$135+(AX$135*AZ149)</f>
        <v>3.9</v>
      </c>
      <c r="BB149" s="835">
        <f>BA149*BA76/10000</f>
        <v>3.7734905794792453E-2</v>
      </c>
      <c r="BC149" s="834"/>
      <c r="BD149" s="827" t="s">
        <v>447</v>
      </c>
      <c r="BE149" s="835">
        <f>('Générateur P.Durable 30ans'!$C$16+'Générateur P.Durable 30ans'!$C$13)/(2*100)</f>
        <v>1.25</v>
      </c>
      <c r="BF149" s="835">
        <f>(BF$135*2*BE149)</f>
        <v>-0.5</v>
      </c>
      <c r="BG149" s="835">
        <f>BD$135+(BD$135*BF149)</f>
        <v>5</v>
      </c>
      <c r="BH149" s="835">
        <f>BG149*BG76/10000</f>
        <v>5.4038034983874515E-2</v>
      </c>
      <c r="BI149" s="834"/>
      <c r="BJ149" s="827" t="s">
        <v>447</v>
      </c>
      <c r="BK149" s="835">
        <f>('Générateur P.Durable 30ans'!$C$16+'Générateur P.Durable 30ans'!$C$13)/(2*100)</f>
        <v>1.25</v>
      </c>
      <c r="BL149" s="835">
        <f>(BL$135*2*BK149)</f>
        <v>-0.5</v>
      </c>
      <c r="BM149" s="835">
        <f>BJ$135+(BJ$135*BL149)</f>
        <v>4.25</v>
      </c>
      <c r="BN149" s="835">
        <f>BM149*BM76/10000</f>
        <v>4.9769958785823687E-2</v>
      </c>
      <c r="BO149" s="834"/>
      <c r="BP149" s="827" t="s">
        <v>447</v>
      </c>
      <c r="BQ149" s="835">
        <f>('Générateur P.Durable 30ans'!$C$16+'Générateur P.Durable 30ans'!$C$13)/(2*100)</f>
        <v>1.25</v>
      </c>
      <c r="BR149" s="835">
        <f>(BR$135*2*BQ149)</f>
        <v>-0.125</v>
      </c>
      <c r="BS149" s="835">
        <f>BP$135+(BP$135*BR149)</f>
        <v>8.3125</v>
      </c>
      <c r="BT149" s="835">
        <f>BS149*BS76/10000</f>
        <v>0.10316129628593212</v>
      </c>
      <c r="BU149" s="834"/>
      <c r="BV149" s="827" t="s">
        <v>447</v>
      </c>
      <c r="BW149" s="835">
        <f>('Générateur P.Durable 30ans'!$C$16+'Générateur P.Durable 30ans'!$C$13)/(2*100)</f>
        <v>1.25</v>
      </c>
      <c r="BX149" s="835">
        <f>(BX$135*2*BW149)</f>
        <v>-0.5</v>
      </c>
      <c r="BY149" s="835">
        <f>BV$135+(BV$135*BX149)</f>
        <v>3.9</v>
      </c>
      <c r="BZ149" s="835">
        <f>BY149*BY76/10000</f>
        <v>5.0470887352862169E-2</v>
      </c>
      <c r="CA149" s="834"/>
      <c r="CB149" s="827" t="s">
        <v>447</v>
      </c>
      <c r="CC149" s="835">
        <f>('Générateur P.Durable 30ans'!$C$16+'Générateur P.Durable 30ans'!$C$13)/(2*100)</f>
        <v>1.25</v>
      </c>
      <c r="CD149" s="835">
        <f>(CD$135*2*CC149)</f>
        <v>-0.5</v>
      </c>
      <c r="CE149" s="835">
        <f>CB$135+(CB$135*CD149)</f>
        <v>5</v>
      </c>
      <c r="CF149" s="835">
        <f>CE149*CE76/10000</f>
        <v>6.6688462088418124E-2</v>
      </c>
      <c r="CG149" s="834"/>
      <c r="CH149" s="827" t="s">
        <v>447</v>
      </c>
      <c r="CI149" s="835">
        <f>('Générateur P.Durable 30ans'!$C$16+'Générateur P.Durable 30ans'!$C$13)/(2*100)</f>
        <v>1.25</v>
      </c>
      <c r="CJ149" s="835">
        <f>(CJ$135*2*CI149)</f>
        <v>-0.5</v>
      </c>
      <c r="CK149" s="835">
        <f>CH$135+(CH$135*CJ149)</f>
        <v>4.25</v>
      </c>
      <c r="CL149" s="835">
        <f>CK149*CK76/10000</f>
        <v>5.7929043367512791E-2</v>
      </c>
      <c r="CM149" s="834"/>
      <c r="CN149" s="827" t="s">
        <v>447</v>
      </c>
      <c r="CO149" s="835">
        <f>('Générateur P.Durable 30ans'!$C$16+'Générateur P.Durable 30ans'!$C$13)/(2*100)</f>
        <v>1.25</v>
      </c>
      <c r="CP149" s="835">
        <f>(CP$135*2*CO149)</f>
        <v>-0.125</v>
      </c>
      <c r="CQ149" s="835">
        <f>CN$135+(CN$135*CP149)</f>
        <v>8.3125</v>
      </c>
      <c r="CR149" s="835">
        <f>CQ149*CQ76/10000</f>
        <v>0.11508351064196962</v>
      </c>
      <c r="CS149" s="834"/>
      <c r="CT149" s="827" t="s">
        <v>447</v>
      </c>
      <c r="CU149" s="835">
        <f>('Générateur P.Durable 30ans'!$C$16+'Générateur P.Durable 30ans'!$C$13)/(2*100)</f>
        <v>1.25</v>
      </c>
      <c r="CV149" s="835">
        <f>(CV$135*2*CU149)</f>
        <v>-0.5</v>
      </c>
      <c r="CW149" s="835">
        <f>CT$135+(CT$135*CV149)</f>
        <v>3.9</v>
      </c>
      <c r="CX149" s="835">
        <f>CW149*CW76/10000</f>
        <v>5.460218361093603E-2</v>
      </c>
      <c r="CY149" s="834"/>
      <c r="CZ149" s="827" t="s">
        <v>447</v>
      </c>
      <c r="DA149" s="835">
        <f>('Générateur P.Durable 30ans'!$C$16+'Générateur P.Durable 30ans'!$C$13)/(2*100)</f>
        <v>1.25</v>
      </c>
      <c r="DB149" s="835">
        <f>(DB$135*2*DA149)</f>
        <v>-0.5</v>
      </c>
      <c r="DC149" s="835">
        <f>CZ$135+(CZ$135*DB149)</f>
        <v>5</v>
      </c>
      <c r="DD149" s="835">
        <f>DC149*DC76/10000</f>
        <v>7.0567685022175558E-2</v>
      </c>
      <c r="DE149" s="834"/>
      <c r="DF149" s="827" t="s">
        <v>447</v>
      </c>
      <c r="DG149" s="835">
        <f>('Générateur P.Durable 30ans'!$C$16+'Générateur P.Durable 30ans'!$C$13)/(2*100)</f>
        <v>1.25</v>
      </c>
      <c r="DH149" s="835">
        <f>(DH$135*2*DG149)</f>
        <v>-0.5</v>
      </c>
      <c r="DI149" s="835">
        <f>DF$135+(DF$135*DH149)</f>
        <v>4.25</v>
      </c>
      <c r="DJ149" s="835">
        <f>DI149*DI76/10000</f>
        <v>6.0329337626540802E-2</v>
      </c>
      <c r="DK149" s="834"/>
      <c r="DL149" s="827" t="s">
        <v>447</v>
      </c>
      <c r="DM149" s="835">
        <f>('Générateur P.Durable 30ans'!$C$16+'Générateur P.Durable 30ans'!$C$13)/(2*100)</f>
        <v>1.25</v>
      </c>
      <c r="DN149" s="835">
        <f>(DN$135*2*DM149)</f>
        <v>-0.125</v>
      </c>
      <c r="DO149" s="835">
        <f>DL$135+(DL$135*DN149)</f>
        <v>8.3125</v>
      </c>
      <c r="DP149" s="835">
        <f>DO149*DO76/10000</f>
        <v>0.11848591353159491</v>
      </c>
      <c r="DQ149" s="834"/>
      <c r="DR149" s="827" t="s">
        <v>447</v>
      </c>
      <c r="DS149" s="835">
        <f>('Générateur P.Durable 30ans'!$C$16+'Générateur P.Durable 30ans'!$C$13)/(2*100)</f>
        <v>1.25</v>
      </c>
      <c r="DT149" s="835">
        <f>(DT$135*2*DS149)</f>
        <v>-0.5</v>
      </c>
      <c r="DU149" s="835">
        <f>DR$135+(DR$135*DT149)</f>
        <v>3.9</v>
      </c>
      <c r="DV149" s="835">
        <f>DU149*DU76/10000</f>
        <v>5.5755393438166552E-2</v>
      </c>
      <c r="DW149" s="834"/>
      <c r="DX149" s="827" t="s">
        <v>447</v>
      </c>
      <c r="DY149" s="835">
        <f>('Générateur P.Durable 30ans'!$C$16+'Générateur P.Durable 30ans'!$C$13)/(2*100)</f>
        <v>1.25</v>
      </c>
      <c r="DZ149" s="835">
        <f>(DZ$135*2*DY149)</f>
        <v>-0.5</v>
      </c>
      <c r="EA149" s="835">
        <f>DX$135+(DX$135*DZ149)</f>
        <v>5</v>
      </c>
      <c r="EB149" s="835">
        <f>EA149*EA76/10000</f>
        <v>7.1633304670787865E-2</v>
      </c>
      <c r="EC149" s="834"/>
      <c r="ED149" s="827" t="s">
        <v>447</v>
      </c>
      <c r="EE149" s="835">
        <f>('Générateur P.Durable 30ans'!$C$16+'Générateur P.Durable 30ans'!$C$13)/(2*100)</f>
        <v>1.25</v>
      </c>
      <c r="EF149" s="835">
        <f>(EF$135*2*EE149)</f>
        <v>-0.5</v>
      </c>
      <c r="EG149" s="835">
        <f>ED$135+(ED$135*EF149)</f>
        <v>4.25</v>
      </c>
      <c r="EH149" s="835">
        <f>EG149*EG76/10000</f>
        <v>6.0981099820306597E-2</v>
      </c>
      <c r="EI149" s="834"/>
      <c r="EJ149" s="827" t="s">
        <v>447</v>
      </c>
      <c r="EK149" s="835">
        <f>('Générateur P.Durable 30ans'!$C$16+'Générateur P.Durable 30ans'!$C$13)/(2*100)</f>
        <v>1.25</v>
      </c>
      <c r="EL149" s="835">
        <f>(EL$135*2*EK149)</f>
        <v>-0.125</v>
      </c>
      <c r="EM149" s="835">
        <f>EJ$135+(EJ$135*EL149)</f>
        <v>8.3125</v>
      </c>
      <c r="EN149" s="835">
        <f>EM149*EM76/10000</f>
        <v>0.11940209619247019</v>
      </c>
      <c r="EO149" s="834"/>
      <c r="EP149" s="827" t="s">
        <v>447</v>
      </c>
      <c r="EQ149" s="835">
        <f>('Générateur P.Durable 30ans'!$C$16+'Générateur P.Durable 30ans'!$C$13)/(2*100)</f>
        <v>1.25</v>
      </c>
      <c r="ER149" s="835">
        <f>(ER$135*2*EQ149)</f>
        <v>-0.5</v>
      </c>
      <c r="ES149" s="835">
        <f>EP$135+(EP$135*ER149)</f>
        <v>3.9</v>
      </c>
      <c r="ET149" s="835">
        <f>ES149*ES76/10000</f>
        <v>5.6064062648310937E-2</v>
      </c>
      <c r="EU149" s="834"/>
      <c r="EV149" s="827" t="s">
        <v>447</v>
      </c>
      <c r="EW149" s="835">
        <f>('Générateur P.Durable 30ans'!$C$16+'Générateur P.Durable 30ans'!$C$13)/(2*100)</f>
        <v>1.25</v>
      </c>
      <c r="EX149" s="835">
        <f>(EX$135*2*EW149)</f>
        <v>-0.5</v>
      </c>
      <c r="EY149" s="835">
        <f>EV$135+(EV$135*EX149)</f>
        <v>5</v>
      </c>
      <c r="EZ149" s="835">
        <f>EY149*EY76/10000</f>
        <v>7.1917299288515937E-2</v>
      </c>
      <c r="FA149" s="834"/>
      <c r="FB149" s="827" t="s">
        <v>447</v>
      </c>
      <c r="FC149" s="835">
        <f>('Générateur P.Durable 30ans'!$C$16+'Générateur P.Durable 30ans'!$C$13)/(2*100)</f>
        <v>1.25</v>
      </c>
      <c r="FD149" s="835">
        <f>(FD$135*2*FC149)</f>
        <v>-0.5</v>
      </c>
      <c r="FE149" s="835">
        <f>FB$135+(FB$135*FD149)</f>
        <v>4.25</v>
      </c>
      <c r="FF149" s="835">
        <f>FE149*FE76/10000</f>
        <v>6.1154260379578718E-2</v>
      </c>
      <c r="FG149" s="834"/>
      <c r="FH149" s="827" t="s">
        <v>447</v>
      </c>
      <c r="FI149" s="835">
        <f>('Générateur P.Durable 30ans'!$C$16+'Générateur P.Durable 30ans'!$C$13)/(2*100)</f>
        <v>1.25</v>
      </c>
      <c r="FJ149" s="835">
        <f>(FJ$135*2*FI149)</f>
        <v>-0.125</v>
      </c>
      <c r="FK149" s="835">
        <f>FH$135+(FH$135*FJ149)</f>
        <v>8.3125</v>
      </c>
      <c r="FL149" s="835">
        <f>FK149*FK76/10000</f>
        <v>0.119644966462054</v>
      </c>
      <c r="FM149" s="834"/>
      <c r="FN149" s="827" t="s">
        <v>447</v>
      </c>
      <c r="FO149" s="835">
        <f>('Générateur P.Durable 30ans'!$C$16+'Générateur P.Durable 30ans'!$C$13)/(2*100)</f>
        <v>1.25</v>
      </c>
      <c r="FP149" s="835">
        <f>(FP$135*2*FO149)</f>
        <v>-0.5</v>
      </c>
      <c r="FQ149" s="835">
        <f>FN$135+(FN$135*FP149)</f>
        <v>3.9</v>
      </c>
      <c r="FR149" s="835">
        <f>FQ149*FQ76/10000</f>
        <v>5.6145756902795031E-2</v>
      </c>
      <c r="FS149" s="834"/>
      <c r="FT149" s="827" t="s">
        <v>447</v>
      </c>
      <c r="FU149" s="835">
        <f>('Générateur P.Durable 30ans'!$C$16+'Générateur P.Durable 30ans'!$C$13)/(2*100)</f>
        <v>1.25</v>
      </c>
      <c r="FV149" s="835">
        <f>(FV$135*2*FU149)</f>
        <v>-0.5</v>
      </c>
      <c r="FW149" s="835">
        <f>FT$135+(FT$135*FV149)</f>
        <v>5</v>
      </c>
      <c r="FX149" s="835">
        <f>FW149*FW76/10000</f>
        <v>7.1992376919224416E-2</v>
      </c>
      <c r="FY149" s="834"/>
    </row>
    <row r="150" spans="1:181" x14ac:dyDescent="0.3">
      <c r="A150" s="19"/>
      <c r="B150" s="827"/>
      <c r="C150" s="835"/>
      <c r="D150" s="835"/>
      <c r="E150" s="835"/>
      <c r="F150" s="835"/>
      <c r="G150" s="834"/>
      <c r="H150" s="827"/>
      <c r="I150" s="835"/>
      <c r="J150" s="835"/>
      <c r="K150" s="835"/>
      <c r="L150" s="835"/>
      <c r="M150" s="834"/>
      <c r="N150" s="827"/>
      <c r="O150" s="835"/>
      <c r="P150" s="835"/>
      <c r="Q150" s="835"/>
      <c r="R150" s="835"/>
      <c r="S150" s="834"/>
      <c r="T150" s="827"/>
      <c r="U150" s="835"/>
      <c r="V150" s="835"/>
      <c r="W150" s="835"/>
      <c r="X150" s="835"/>
      <c r="Y150" s="834"/>
      <c r="Z150" s="827"/>
      <c r="AA150" s="835"/>
      <c r="AB150" s="835"/>
      <c r="AC150" s="835"/>
      <c r="AD150" s="835"/>
      <c r="AE150" s="834"/>
      <c r="AF150" s="827"/>
      <c r="AG150" s="835"/>
      <c r="AH150" s="835"/>
      <c r="AI150" s="835"/>
      <c r="AJ150" s="835"/>
      <c r="AK150" s="834"/>
      <c r="AL150" s="827"/>
      <c r="AM150" s="835"/>
      <c r="AN150" s="835"/>
      <c r="AO150" s="835"/>
      <c r="AP150" s="835"/>
      <c r="AQ150" s="834"/>
      <c r="AR150" s="827"/>
      <c r="AS150" s="835"/>
      <c r="AT150" s="835"/>
      <c r="AU150" s="835"/>
      <c r="AV150" s="835"/>
      <c r="AW150" s="834"/>
      <c r="AX150" s="827"/>
      <c r="AY150" s="835"/>
      <c r="AZ150" s="835"/>
      <c r="BA150" s="835"/>
      <c r="BB150" s="835"/>
      <c r="BC150" s="834"/>
      <c r="BD150" s="827"/>
      <c r="BE150" s="835"/>
      <c r="BF150" s="835"/>
      <c r="BG150" s="835"/>
      <c r="BH150" s="835"/>
      <c r="BI150" s="834"/>
      <c r="BJ150" s="827"/>
      <c r="BK150" s="835"/>
      <c r="BL150" s="835"/>
      <c r="BM150" s="835"/>
      <c r="BN150" s="835"/>
      <c r="BO150" s="834"/>
      <c r="BP150" s="827"/>
      <c r="BQ150" s="835"/>
      <c r="BR150" s="835"/>
      <c r="BS150" s="835"/>
      <c r="BT150" s="835"/>
      <c r="BU150" s="834"/>
      <c r="BV150" s="827"/>
      <c r="BW150" s="835"/>
      <c r="BX150" s="835"/>
      <c r="BY150" s="835"/>
      <c r="BZ150" s="835"/>
      <c r="CA150" s="834"/>
      <c r="CB150" s="827"/>
      <c r="CC150" s="835"/>
      <c r="CD150" s="835"/>
      <c r="CE150" s="835"/>
      <c r="CF150" s="835"/>
      <c r="CG150" s="834"/>
      <c r="CH150" s="827"/>
      <c r="CI150" s="835"/>
      <c r="CJ150" s="835"/>
      <c r="CK150" s="835"/>
      <c r="CL150" s="835"/>
      <c r="CM150" s="834"/>
      <c r="CN150" s="827"/>
      <c r="CO150" s="835"/>
      <c r="CP150" s="835"/>
      <c r="CQ150" s="835"/>
      <c r="CR150" s="835"/>
      <c r="CS150" s="834"/>
      <c r="CT150" s="827"/>
      <c r="CU150" s="835"/>
      <c r="CV150" s="835"/>
      <c r="CW150" s="835"/>
      <c r="CX150" s="835"/>
      <c r="CY150" s="834"/>
      <c r="CZ150" s="827"/>
      <c r="DA150" s="835"/>
      <c r="DB150" s="835"/>
      <c r="DC150" s="835"/>
      <c r="DD150" s="835"/>
      <c r="DE150" s="834"/>
      <c r="DF150" s="827"/>
      <c r="DG150" s="835"/>
      <c r="DH150" s="835"/>
      <c r="DI150" s="835"/>
      <c r="DJ150" s="835"/>
      <c r="DK150" s="834"/>
      <c r="DL150" s="827"/>
      <c r="DM150" s="835"/>
      <c r="DN150" s="835"/>
      <c r="DO150" s="835"/>
      <c r="DP150" s="835"/>
      <c r="DQ150" s="834"/>
      <c r="DR150" s="827"/>
      <c r="DS150" s="835"/>
      <c r="DT150" s="835"/>
      <c r="DU150" s="835"/>
      <c r="DV150" s="835"/>
      <c r="DW150" s="834"/>
      <c r="DX150" s="827"/>
      <c r="DY150" s="835"/>
      <c r="DZ150" s="835"/>
      <c r="EA150" s="835"/>
      <c r="EB150" s="835"/>
      <c r="EC150" s="834"/>
      <c r="ED150" s="827"/>
      <c r="EE150" s="835"/>
      <c r="EF150" s="835"/>
      <c r="EG150" s="835"/>
      <c r="EH150" s="835"/>
      <c r="EI150" s="834"/>
      <c r="EJ150" s="827"/>
      <c r="EK150" s="835"/>
      <c r="EL150" s="835"/>
      <c r="EM150" s="835"/>
      <c r="EN150" s="835"/>
      <c r="EO150" s="834"/>
      <c r="EP150" s="827"/>
      <c r="EQ150" s="835"/>
      <c r="ER150" s="835"/>
      <c r="ES150" s="835"/>
      <c r="ET150" s="835"/>
      <c r="EU150" s="834"/>
      <c r="EV150" s="827"/>
      <c r="EW150" s="835"/>
      <c r="EX150" s="835"/>
      <c r="EY150" s="835"/>
      <c r="EZ150" s="835"/>
      <c r="FA150" s="834"/>
      <c r="FB150" s="827"/>
      <c r="FC150" s="835"/>
      <c r="FD150" s="835"/>
      <c r="FE150" s="835"/>
      <c r="FF150" s="835"/>
      <c r="FG150" s="834"/>
      <c r="FH150" s="827"/>
      <c r="FI150" s="835"/>
      <c r="FJ150" s="835"/>
      <c r="FK150" s="835"/>
      <c r="FL150" s="835"/>
      <c r="FM150" s="834"/>
      <c r="FN150" s="827"/>
      <c r="FO150" s="835"/>
      <c r="FP150" s="835"/>
      <c r="FQ150" s="835"/>
      <c r="FR150" s="835"/>
      <c r="FS150" s="834"/>
      <c r="FT150" s="827"/>
      <c r="FU150" s="835"/>
      <c r="FV150" s="835"/>
      <c r="FW150" s="835"/>
      <c r="FX150" s="835"/>
      <c r="FY150" s="834"/>
    </row>
    <row r="151" spans="1:181" x14ac:dyDescent="0.3">
      <c r="A151" s="19"/>
      <c r="B151" s="827"/>
      <c r="C151" s="835"/>
      <c r="D151" s="835"/>
      <c r="E151" s="835"/>
      <c r="F151" s="835"/>
      <c r="G151" s="834"/>
      <c r="H151" s="827"/>
      <c r="I151" s="835"/>
      <c r="J151" s="835"/>
      <c r="K151" s="835"/>
      <c r="L151" s="835"/>
      <c r="M151" s="834"/>
      <c r="N151" s="827"/>
      <c r="O151" s="835"/>
      <c r="P151" s="835"/>
      <c r="Q151" s="835"/>
      <c r="R151" s="835"/>
      <c r="S151" s="834"/>
      <c r="T151" s="827"/>
      <c r="U151" s="835"/>
      <c r="V151" s="835"/>
      <c r="W151" s="835"/>
      <c r="X151" s="835"/>
      <c r="Y151" s="834"/>
      <c r="Z151" s="827"/>
      <c r="AA151" s="835"/>
      <c r="AB151" s="835"/>
      <c r="AC151" s="835"/>
      <c r="AD151" s="835"/>
      <c r="AE151" s="834"/>
      <c r="AF151" s="827"/>
      <c r="AG151" s="835"/>
      <c r="AH151" s="835"/>
      <c r="AI151" s="835"/>
      <c r="AJ151" s="835"/>
      <c r="AK151" s="834"/>
      <c r="AL151" s="827"/>
      <c r="AM151" s="835"/>
      <c r="AN151" s="835"/>
      <c r="AO151" s="835"/>
      <c r="AP151" s="835"/>
      <c r="AQ151" s="834"/>
      <c r="AR151" s="827"/>
      <c r="AS151" s="835"/>
      <c r="AT151" s="835"/>
      <c r="AU151" s="835"/>
      <c r="AV151" s="835"/>
      <c r="AW151" s="834"/>
      <c r="AX151" s="827"/>
      <c r="AY151" s="835"/>
      <c r="AZ151" s="835"/>
      <c r="BA151" s="835"/>
      <c r="BB151" s="835"/>
      <c r="BC151" s="834"/>
      <c r="BD151" s="827"/>
      <c r="BE151" s="835"/>
      <c r="BF151" s="835"/>
      <c r="BG151" s="835"/>
      <c r="BH151" s="835"/>
      <c r="BI151" s="834"/>
      <c r="BJ151" s="827"/>
      <c r="BK151" s="835"/>
      <c r="BL151" s="835"/>
      <c r="BM151" s="835"/>
      <c r="BN151" s="835"/>
      <c r="BO151" s="834"/>
      <c r="BP151" s="827"/>
      <c r="BQ151" s="835"/>
      <c r="BR151" s="835"/>
      <c r="BS151" s="835"/>
      <c r="BT151" s="835"/>
      <c r="BU151" s="834"/>
      <c r="BV151" s="827"/>
      <c r="BW151" s="835"/>
      <c r="BX151" s="835"/>
      <c r="BY151" s="835"/>
      <c r="BZ151" s="835"/>
      <c r="CA151" s="834"/>
      <c r="CB151" s="827"/>
      <c r="CC151" s="835"/>
      <c r="CD151" s="835"/>
      <c r="CE151" s="835"/>
      <c r="CF151" s="835"/>
      <c r="CG151" s="834"/>
      <c r="CH151" s="827"/>
      <c r="CI151" s="835"/>
      <c r="CJ151" s="835"/>
      <c r="CK151" s="835"/>
      <c r="CL151" s="835"/>
      <c r="CM151" s="834"/>
      <c r="CN151" s="827"/>
      <c r="CO151" s="835"/>
      <c r="CP151" s="835"/>
      <c r="CQ151" s="835"/>
      <c r="CR151" s="835"/>
      <c r="CS151" s="834"/>
      <c r="CT151" s="827"/>
      <c r="CU151" s="835"/>
      <c r="CV151" s="835"/>
      <c r="CW151" s="835"/>
      <c r="CX151" s="835"/>
      <c r="CY151" s="834"/>
      <c r="CZ151" s="827"/>
      <c r="DA151" s="835"/>
      <c r="DB151" s="835"/>
      <c r="DC151" s="835"/>
      <c r="DD151" s="835"/>
      <c r="DE151" s="834"/>
      <c r="DF151" s="827"/>
      <c r="DG151" s="835"/>
      <c r="DH151" s="835"/>
      <c r="DI151" s="835"/>
      <c r="DJ151" s="835"/>
      <c r="DK151" s="834"/>
      <c r="DL151" s="827"/>
      <c r="DM151" s="835"/>
      <c r="DN151" s="835"/>
      <c r="DO151" s="835"/>
      <c r="DP151" s="835"/>
      <c r="DQ151" s="834"/>
      <c r="DR151" s="827"/>
      <c r="DS151" s="835"/>
      <c r="DT151" s="835"/>
      <c r="DU151" s="835"/>
      <c r="DV151" s="835"/>
      <c r="DW151" s="834"/>
      <c r="DX151" s="827"/>
      <c r="DY151" s="835"/>
      <c r="DZ151" s="835"/>
      <c r="EA151" s="835"/>
      <c r="EB151" s="835"/>
      <c r="EC151" s="834"/>
      <c r="ED151" s="827"/>
      <c r="EE151" s="835"/>
      <c r="EF151" s="835"/>
      <c r="EG151" s="835"/>
      <c r="EH151" s="835"/>
      <c r="EI151" s="834"/>
      <c r="EJ151" s="827"/>
      <c r="EK151" s="835"/>
      <c r="EL151" s="835"/>
      <c r="EM151" s="835"/>
      <c r="EN151" s="835"/>
      <c r="EO151" s="834"/>
      <c r="EP151" s="827"/>
      <c r="EQ151" s="835"/>
      <c r="ER151" s="835"/>
      <c r="ES151" s="835"/>
      <c r="ET151" s="835"/>
      <c r="EU151" s="834"/>
      <c r="EV151" s="827"/>
      <c r="EW151" s="835"/>
      <c r="EX151" s="835"/>
      <c r="EY151" s="835"/>
      <c r="EZ151" s="835"/>
      <c r="FA151" s="834"/>
      <c r="FB151" s="827"/>
      <c r="FC151" s="835"/>
      <c r="FD151" s="835"/>
      <c r="FE151" s="835"/>
      <c r="FF151" s="835"/>
      <c r="FG151" s="834"/>
      <c r="FH151" s="827"/>
      <c r="FI151" s="835"/>
      <c r="FJ151" s="835"/>
      <c r="FK151" s="835"/>
      <c r="FL151" s="835"/>
      <c r="FM151" s="834"/>
      <c r="FN151" s="827"/>
      <c r="FO151" s="835"/>
      <c r="FP151" s="835"/>
      <c r="FQ151" s="835"/>
      <c r="FR151" s="835"/>
      <c r="FS151" s="834"/>
      <c r="FT151" s="827"/>
      <c r="FU151" s="835"/>
      <c r="FV151" s="835"/>
      <c r="FW151" s="835"/>
      <c r="FX151" s="835"/>
      <c r="FY151" s="834"/>
    </row>
    <row r="152" spans="1:181" x14ac:dyDescent="0.3">
      <c r="A152" s="19"/>
      <c r="B152" s="827" t="s">
        <v>446</v>
      </c>
      <c r="C152" s="835"/>
      <c r="D152" s="835"/>
      <c r="E152" s="835"/>
      <c r="F152" s="835"/>
      <c r="G152" s="834"/>
      <c r="H152" s="827" t="s">
        <v>446</v>
      </c>
      <c r="I152" s="835"/>
      <c r="J152" s="835"/>
      <c r="K152" s="835"/>
      <c r="L152" s="835"/>
      <c r="M152" s="834"/>
      <c r="N152" s="827" t="s">
        <v>446</v>
      </c>
      <c r="O152" s="835"/>
      <c r="P152" s="835"/>
      <c r="Q152" s="835"/>
      <c r="R152" s="835"/>
      <c r="S152" s="834"/>
      <c r="T152" s="827" t="s">
        <v>446</v>
      </c>
      <c r="U152" s="835"/>
      <c r="V152" s="835"/>
      <c r="W152" s="835"/>
      <c r="X152" s="835"/>
      <c r="Y152" s="834"/>
      <c r="Z152" s="827" t="s">
        <v>446</v>
      </c>
      <c r="AA152" s="835"/>
      <c r="AB152" s="835"/>
      <c r="AC152" s="835"/>
      <c r="AD152" s="835"/>
      <c r="AE152" s="834"/>
      <c r="AF152" s="827" t="s">
        <v>446</v>
      </c>
      <c r="AG152" s="835"/>
      <c r="AH152" s="835"/>
      <c r="AI152" s="835"/>
      <c r="AJ152" s="835"/>
      <c r="AK152" s="834"/>
      <c r="AL152" s="827" t="s">
        <v>446</v>
      </c>
      <c r="AM152" s="835"/>
      <c r="AN152" s="835"/>
      <c r="AO152" s="835"/>
      <c r="AP152" s="835"/>
      <c r="AQ152" s="834"/>
      <c r="AR152" s="827" t="s">
        <v>446</v>
      </c>
      <c r="AS152" s="835"/>
      <c r="AT152" s="835"/>
      <c r="AU152" s="835"/>
      <c r="AV152" s="835"/>
      <c r="AW152" s="834"/>
      <c r="AX152" s="827" t="s">
        <v>446</v>
      </c>
      <c r="AY152" s="835"/>
      <c r="AZ152" s="835"/>
      <c r="BA152" s="835"/>
      <c r="BB152" s="835"/>
      <c r="BC152" s="834"/>
      <c r="BD152" s="827" t="s">
        <v>446</v>
      </c>
      <c r="BE152" s="835"/>
      <c r="BF152" s="835"/>
      <c r="BG152" s="835"/>
      <c r="BH152" s="835"/>
      <c r="BI152" s="834"/>
      <c r="BJ152" s="827" t="s">
        <v>446</v>
      </c>
      <c r="BK152" s="835"/>
      <c r="BL152" s="835"/>
      <c r="BM152" s="835"/>
      <c r="BN152" s="835"/>
      <c r="BO152" s="834"/>
      <c r="BP152" s="827" t="s">
        <v>446</v>
      </c>
      <c r="BQ152" s="835"/>
      <c r="BR152" s="835"/>
      <c r="BS152" s="835"/>
      <c r="BT152" s="835"/>
      <c r="BU152" s="834"/>
      <c r="BV152" s="827" t="s">
        <v>446</v>
      </c>
      <c r="BW152" s="835"/>
      <c r="BX152" s="835"/>
      <c r="BY152" s="835"/>
      <c r="BZ152" s="835"/>
      <c r="CA152" s="834"/>
      <c r="CB152" s="827" t="s">
        <v>446</v>
      </c>
      <c r="CC152" s="835"/>
      <c r="CD152" s="835"/>
      <c r="CE152" s="835"/>
      <c r="CF152" s="835"/>
      <c r="CG152" s="834"/>
      <c r="CH152" s="827" t="s">
        <v>446</v>
      </c>
      <c r="CI152" s="835"/>
      <c r="CJ152" s="835"/>
      <c r="CK152" s="835"/>
      <c r="CL152" s="835"/>
      <c r="CM152" s="834"/>
      <c r="CN152" s="827" t="s">
        <v>446</v>
      </c>
      <c r="CO152" s="835"/>
      <c r="CP152" s="835"/>
      <c r="CQ152" s="835"/>
      <c r="CR152" s="835"/>
      <c r="CS152" s="834"/>
      <c r="CT152" s="827" t="s">
        <v>446</v>
      </c>
      <c r="CU152" s="835"/>
      <c r="CV152" s="835"/>
      <c r="CW152" s="835"/>
      <c r="CX152" s="835"/>
      <c r="CY152" s="834"/>
      <c r="CZ152" s="827" t="s">
        <v>446</v>
      </c>
      <c r="DA152" s="835"/>
      <c r="DB152" s="835"/>
      <c r="DC152" s="835"/>
      <c r="DD152" s="835"/>
      <c r="DE152" s="834"/>
      <c r="DF152" s="827" t="s">
        <v>446</v>
      </c>
      <c r="DG152" s="835"/>
      <c r="DH152" s="835"/>
      <c r="DI152" s="835"/>
      <c r="DJ152" s="835"/>
      <c r="DK152" s="834"/>
      <c r="DL152" s="827" t="s">
        <v>446</v>
      </c>
      <c r="DM152" s="835"/>
      <c r="DN152" s="835"/>
      <c r="DO152" s="835"/>
      <c r="DP152" s="835"/>
      <c r="DQ152" s="834"/>
      <c r="DR152" s="827" t="s">
        <v>446</v>
      </c>
      <c r="DS152" s="835"/>
      <c r="DT152" s="835"/>
      <c r="DU152" s="835"/>
      <c r="DV152" s="835"/>
      <c r="DW152" s="834"/>
      <c r="DX152" s="827" t="s">
        <v>446</v>
      </c>
      <c r="DY152" s="835"/>
      <c r="DZ152" s="835"/>
      <c r="EA152" s="835"/>
      <c r="EB152" s="835"/>
      <c r="EC152" s="834"/>
      <c r="ED152" s="827" t="s">
        <v>446</v>
      </c>
      <c r="EE152" s="835"/>
      <c r="EF152" s="835"/>
      <c r="EG152" s="835"/>
      <c r="EH152" s="835"/>
      <c r="EI152" s="834"/>
      <c r="EJ152" s="827" t="s">
        <v>446</v>
      </c>
      <c r="EK152" s="835"/>
      <c r="EL152" s="835"/>
      <c r="EM152" s="835"/>
      <c r="EN152" s="835"/>
      <c r="EO152" s="834"/>
      <c r="EP152" s="827" t="s">
        <v>446</v>
      </c>
      <c r="EQ152" s="835"/>
      <c r="ER152" s="835"/>
      <c r="ES152" s="835"/>
      <c r="ET152" s="835"/>
      <c r="EU152" s="834"/>
      <c r="EV152" s="827" t="s">
        <v>446</v>
      </c>
      <c r="EW152" s="835"/>
      <c r="EX152" s="835"/>
      <c r="EY152" s="835"/>
      <c r="EZ152" s="835"/>
      <c r="FA152" s="834"/>
      <c r="FB152" s="827" t="s">
        <v>446</v>
      </c>
      <c r="FC152" s="835"/>
      <c r="FD152" s="835"/>
      <c r="FE152" s="835"/>
      <c r="FF152" s="835"/>
      <c r="FG152" s="834"/>
      <c r="FH152" s="827" t="s">
        <v>446</v>
      </c>
      <c r="FI152" s="835"/>
      <c r="FJ152" s="835"/>
      <c r="FK152" s="835"/>
      <c r="FL152" s="835"/>
      <c r="FM152" s="834"/>
      <c r="FN152" s="827" t="s">
        <v>446</v>
      </c>
      <c r="FO152" s="835"/>
      <c r="FP152" s="835"/>
      <c r="FQ152" s="835"/>
      <c r="FR152" s="835"/>
      <c r="FS152" s="834"/>
      <c r="FT152" s="827" t="s">
        <v>446</v>
      </c>
      <c r="FU152" s="835"/>
      <c r="FV152" s="835"/>
      <c r="FW152" s="835"/>
      <c r="FX152" s="835"/>
      <c r="FY152" s="834"/>
    </row>
    <row r="153" spans="1:181" x14ac:dyDescent="0.3">
      <c r="A153" s="19"/>
      <c r="B153" s="827" t="s">
        <v>418</v>
      </c>
      <c r="C153" s="835">
        <f>'Générateur P.Durable 30ans'!$C$13/100</f>
        <v>1</v>
      </c>
      <c r="D153" s="835">
        <f>D$135*C153</f>
        <v>-0.2</v>
      </c>
      <c r="E153" s="835">
        <f>B$135+(B$135*D153)</f>
        <v>6.24</v>
      </c>
      <c r="F153" s="835">
        <f>E153*D80/10000</f>
        <v>0</v>
      </c>
      <c r="G153" s="834"/>
      <c r="H153" s="827" t="s">
        <v>418</v>
      </c>
      <c r="I153" s="835">
        <f>'Générateur P.Durable 30ans'!$C$13/100</f>
        <v>1</v>
      </c>
      <c r="J153" s="835">
        <f>J$135*I153</f>
        <v>-0.2</v>
      </c>
      <c r="K153" s="835">
        <f>H$135+(H$135*J153)</f>
        <v>8</v>
      </c>
      <c r="L153" s="835">
        <f>K153*J80/10000</f>
        <v>0.21263283381230558</v>
      </c>
      <c r="M153" s="834"/>
      <c r="N153" s="827" t="s">
        <v>418</v>
      </c>
      <c r="O153" s="835">
        <f>'Générateur P.Durable 30ans'!$C$13/100</f>
        <v>1</v>
      </c>
      <c r="P153" s="835">
        <f>P$135*O153</f>
        <v>-0.2</v>
      </c>
      <c r="Q153" s="835">
        <f>N$135+(N$135*P153)</f>
        <v>6.8</v>
      </c>
      <c r="R153" s="835">
        <f>Q153*P80/10000</f>
        <v>0.36565451644962443</v>
      </c>
      <c r="S153" s="834"/>
      <c r="T153" s="827" t="s">
        <v>418</v>
      </c>
      <c r="U153" s="835">
        <f>'Générateur P.Durable 30ans'!$C$13/100</f>
        <v>1</v>
      </c>
      <c r="V153" s="835">
        <f>V$135*U153</f>
        <v>-0.05</v>
      </c>
      <c r="W153" s="835">
        <f>T$135+(T$135*V153)</f>
        <v>9.0250000000000004</v>
      </c>
      <c r="X153" s="835">
        <f>W153*V80/10000</f>
        <v>0.72260134815952415</v>
      </c>
      <c r="Y153" s="834"/>
      <c r="Z153" s="827" t="s">
        <v>418</v>
      </c>
      <c r="AA153" s="835">
        <f>'Générateur P.Durable 30ans'!$C$13/100</f>
        <v>1</v>
      </c>
      <c r="AB153" s="835">
        <f>AB$135*AA153</f>
        <v>-0.2</v>
      </c>
      <c r="AC153" s="835">
        <f>Z$135+(Z$135*AB153)</f>
        <v>6.24</v>
      </c>
      <c r="AD153" s="835">
        <f>AC153*AB80/10000</f>
        <v>0.64980332112502626</v>
      </c>
      <c r="AE153" s="834"/>
      <c r="AF153" s="827" t="s">
        <v>418</v>
      </c>
      <c r="AG153" s="835">
        <f>'Générateur P.Durable 30ans'!$C$13/100</f>
        <v>1</v>
      </c>
      <c r="AH153" s="835">
        <f>AH$135*AG153</f>
        <v>-0.2</v>
      </c>
      <c r="AI153" s="835">
        <f>AF$135+(AF$135*AH153)</f>
        <v>8</v>
      </c>
      <c r="AJ153" s="835">
        <f>AI153*AH80/10000</f>
        <v>1.0007032675515277</v>
      </c>
      <c r="AK153" s="834"/>
      <c r="AL153" s="827" t="s">
        <v>418</v>
      </c>
      <c r="AM153" s="835">
        <f>'Générateur P.Durable 30ans'!$C$13/100</f>
        <v>1</v>
      </c>
      <c r="AN153" s="835">
        <f>AN$135*AM153</f>
        <v>-0.2</v>
      </c>
      <c r="AO153" s="835">
        <f>AL$135+(AL$135*AN153)</f>
        <v>6.8</v>
      </c>
      <c r="AP153" s="835">
        <f>AO153*AN80/10000</f>
        <v>0.96933582471223767</v>
      </c>
      <c r="AQ153" s="834"/>
      <c r="AR153" s="827" t="s">
        <v>418</v>
      </c>
      <c r="AS153" s="835">
        <f>'Générateur P.Durable 30ans'!$C$13/100</f>
        <v>1</v>
      </c>
      <c r="AT153" s="835">
        <f>AT$135*AS153</f>
        <v>-0.05</v>
      </c>
      <c r="AU153" s="835">
        <f>AR$135+(AR$135*AT153)</f>
        <v>9.0250000000000004</v>
      </c>
      <c r="AV153" s="835">
        <f>AU153*AT80/10000</f>
        <v>1.4131675814121769</v>
      </c>
      <c r="AW153" s="834"/>
      <c r="AX153" s="827" t="s">
        <v>418</v>
      </c>
      <c r="AY153" s="835">
        <f>'Générateur P.Durable 30ans'!$C$13/100</f>
        <v>1</v>
      </c>
      <c r="AZ153" s="835">
        <f>AZ$135*AY153</f>
        <v>-0.2</v>
      </c>
      <c r="BA153" s="835">
        <f>AX$135+(AX$135*AZ153)</f>
        <v>6.24</v>
      </c>
      <c r="BB153" s="835">
        <f>BA153*AZ80/10000</f>
        <v>1.0454603452262783</v>
      </c>
      <c r="BC153" s="834"/>
      <c r="BD153" s="827" t="s">
        <v>418</v>
      </c>
      <c r="BE153" s="835">
        <f>'Générateur P.Durable 30ans'!$C$13/100</f>
        <v>1</v>
      </c>
      <c r="BF153" s="835">
        <f>BF$135*BE153</f>
        <v>-0.2</v>
      </c>
      <c r="BG153" s="835">
        <f>BD$135+(BD$135*BF153)</f>
        <v>8</v>
      </c>
      <c r="BH153" s="835">
        <f>BG153*BF80/10000</f>
        <v>1.4072648341704048</v>
      </c>
      <c r="BI153" s="834"/>
      <c r="BJ153" s="827" t="s">
        <v>418</v>
      </c>
      <c r="BK153" s="835">
        <f>'Générateur P.Durable 30ans'!$C$13/100</f>
        <v>1</v>
      </c>
      <c r="BL153" s="835">
        <f>BL$135*BK153</f>
        <v>-0.2</v>
      </c>
      <c r="BM153" s="835">
        <f>BJ$135+(BJ$135*BL153)</f>
        <v>6.8</v>
      </c>
      <c r="BN153" s="835">
        <f>BM153*BL80/10000</f>
        <v>1.2388794425796004</v>
      </c>
      <c r="BO153" s="834"/>
      <c r="BP153" s="827" t="s">
        <v>418</v>
      </c>
      <c r="BQ153" s="835">
        <f>'Générateur P.Durable 30ans'!$C$13/100</f>
        <v>1</v>
      </c>
      <c r="BR153" s="835">
        <f>BR$135*BQ153</f>
        <v>-0.05</v>
      </c>
      <c r="BS153" s="835">
        <f>BP$135+(BP$135*BR153)</f>
        <v>9.0250000000000004</v>
      </c>
      <c r="BT153" s="835">
        <f>BS153*BR80/10000</f>
        <v>1.68625655430185</v>
      </c>
      <c r="BU153" s="834"/>
      <c r="BV153" s="827" t="s">
        <v>418</v>
      </c>
      <c r="BW153" s="835">
        <f>'Générateur P.Durable 30ans'!$C$13/100</f>
        <v>1</v>
      </c>
      <c r="BX153" s="835">
        <f>BX$135*BW153</f>
        <v>-0.2</v>
      </c>
      <c r="BY153" s="835">
        <f>BV$135+(BV$135*BX153)</f>
        <v>6.24</v>
      </c>
      <c r="BZ153" s="835">
        <f>BY153*BX80/10000</f>
        <v>1.1872273207058457</v>
      </c>
      <c r="CA153" s="834"/>
      <c r="CB153" s="827" t="s">
        <v>418</v>
      </c>
      <c r="CC153" s="835">
        <f>'Générateur P.Durable 30ans'!$C$13/100</f>
        <v>1</v>
      </c>
      <c r="CD153" s="835">
        <f>CD$135*CC153</f>
        <v>-0.2</v>
      </c>
      <c r="CE153" s="835">
        <f>CB$135+(CB$135*CD153)</f>
        <v>8</v>
      </c>
      <c r="CF153" s="835">
        <f>CE153*CD80/10000</f>
        <v>1.5420286221193529</v>
      </c>
      <c r="CG153" s="834"/>
      <c r="CH153" s="827" t="s">
        <v>418</v>
      </c>
      <c r="CI153" s="835">
        <f>'Générateur P.Durable 30ans'!$C$13/100</f>
        <v>1</v>
      </c>
      <c r="CJ153" s="835">
        <f>CJ$135*CI153</f>
        <v>-0.2</v>
      </c>
      <c r="CK153" s="835">
        <f>CH$135+(CH$135*CJ153)</f>
        <v>6.8</v>
      </c>
      <c r="CL153" s="835">
        <f>CK153*CJ80/10000</f>
        <v>1.3230260305079899</v>
      </c>
      <c r="CM153" s="834"/>
      <c r="CN153" s="827" t="s">
        <v>418</v>
      </c>
      <c r="CO153" s="835">
        <f>'Générateur P.Durable 30ans'!$C$13/100</f>
        <v>1</v>
      </c>
      <c r="CP153" s="835">
        <f>CP$135*CO153</f>
        <v>-0.05</v>
      </c>
      <c r="CQ153" s="835">
        <f>CN$135+(CN$135*CP153)</f>
        <v>9.0250000000000004</v>
      </c>
      <c r="CR153" s="835">
        <f>CQ153*CP80/10000</f>
        <v>1.7677344067502003</v>
      </c>
      <c r="CS153" s="834"/>
      <c r="CT153" s="827" t="s">
        <v>418</v>
      </c>
      <c r="CU153" s="835">
        <f>'Générateur P.Durable 30ans'!$C$13/100</f>
        <v>1</v>
      </c>
      <c r="CV153" s="835">
        <f>CV$135*CU153</f>
        <v>-0.2</v>
      </c>
      <c r="CW153" s="835">
        <f>CT$135+(CT$135*CV153)</f>
        <v>6.24</v>
      </c>
      <c r="CX153" s="835">
        <f>CW153*CV80/10000</f>
        <v>1.2281219017518403</v>
      </c>
      <c r="CY153" s="834"/>
      <c r="CZ153" s="827" t="s">
        <v>418</v>
      </c>
      <c r="DA153" s="835">
        <f>'Générateur P.Durable 30ans'!$C$13/100</f>
        <v>1</v>
      </c>
      <c r="DB153" s="835">
        <f>DB$135*DA153</f>
        <v>-0.2</v>
      </c>
      <c r="DC153" s="835">
        <f>CZ$135+(CZ$135*DB153)</f>
        <v>8</v>
      </c>
      <c r="DD153" s="835">
        <f>DC153*DB80/10000</f>
        <v>1.5799496135893079</v>
      </c>
      <c r="DE153" s="834"/>
      <c r="DF153" s="827" t="s">
        <v>418</v>
      </c>
      <c r="DG153" s="835">
        <f>'Générateur P.Durable 30ans'!$C$13/100</f>
        <v>1</v>
      </c>
      <c r="DH153" s="835">
        <f>DH$135*DG153</f>
        <v>-0.2</v>
      </c>
      <c r="DI153" s="835">
        <f>DF$135+(DF$135*DH153)</f>
        <v>6.8</v>
      </c>
      <c r="DJ153" s="835">
        <f>DI153*DH80/10000</f>
        <v>1.3462782241424014</v>
      </c>
      <c r="DK153" s="834"/>
      <c r="DL153" s="827" t="s">
        <v>418</v>
      </c>
      <c r="DM153" s="835">
        <f>'Générateur P.Durable 30ans'!$C$13/100</f>
        <v>1</v>
      </c>
      <c r="DN153" s="835">
        <f>DN$135*DM153</f>
        <v>-0.05</v>
      </c>
      <c r="DO153" s="835">
        <f>DL$135+(DL$135*DN153)</f>
        <v>9.0250000000000004</v>
      </c>
      <c r="DP153" s="835">
        <f>DO153*DN80/10000</f>
        <v>1.7899543439299457</v>
      </c>
      <c r="DQ153" s="834"/>
      <c r="DR153" s="827" t="s">
        <v>418</v>
      </c>
      <c r="DS153" s="835">
        <f>'Générateur P.Durable 30ans'!$C$13/100</f>
        <v>1</v>
      </c>
      <c r="DT153" s="835">
        <f>DT$135*DS153</f>
        <v>-0.2</v>
      </c>
      <c r="DU153" s="835">
        <f>DR$135+(DR$135*DT153)</f>
        <v>6.24</v>
      </c>
      <c r="DV153" s="835">
        <f>DU153*DT80/10000</f>
        <v>1.2391684603082811</v>
      </c>
      <c r="DW153" s="834"/>
      <c r="DX153" s="827" t="s">
        <v>418</v>
      </c>
      <c r="DY153" s="835">
        <f>'Générateur P.Durable 30ans'!$C$13/100</f>
        <v>1</v>
      </c>
      <c r="DZ153" s="835">
        <f>DZ$135*DY153</f>
        <v>-0.2</v>
      </c>
      <c r="EA153" s="835">
        <f>DX$135+(DX$135*DZ153)</f>
        <v>8</v>
      </c>
      <c r="EB153" s="835">
        <f>EA153*DZ80/10000</f>
        <v>1.5901226884517319</v>
      </c>
      <c r="EC153" s="834"/>
      <c r="ED153" s="827" t="s">
        <v>418</v>
      </c>
      <c r="EE153" s="835">
        <f>'Générateur P.Durable 30ans'!$C$13/100</f>
        <v>1</v>
      </c>
      <c r="EF153" s="835">
        <f>EF$135*EE153</f>
        <v>-0.2</v>
      </c>
      <c r="EG153" s="835">
        <f>ED$135+(ED$135*EF153)</f>
        <v>6.8</v>
      </c>
      <c r="EH153" s="835">
        <f>EG153*EF80/10000</f>
        <v>1.3524852611411025</v>
      </c>
      <c r="EI153" s="834"/>
      <c r="EJ153" s="827" t="s">
        <v>418</v>
      </c>
      <c r="EK153" s="835">
        <f>'Générateur P.Durable 30ans'!$C$13/100</f>
        <v>1</v>
      </c>
      <c r="EL153" s="835">
        <f>EL$135*EK153</f>
        <v>-0.05</v>
      </c>
      <c r="EM153" s="835">
        <f>EJ$135+(EJ$135*EL153)</f>
        <v>9.0250000000000004</v>
      </c>
      <c r="EN153" s="835">
        <f>EM153*EL80/10000</f>
        <v>1.7958647275513449</v>
      </c>
      <c r="EO153" s="834"/>
      <c r="EP153" s="827" t="s">
        <v>418</v>
      </c>
      <c r="EQ153" s="835">
        <f>'Générateur P.Durable 30ans'!$C$13/100</f>
        <v>1</v>
      </c>
      <c r="ER153" s="835">
        <f>ER$135*EQ153</f>
        <v>-0.2</v>
      </c>
      <c r="ES153" s="835">
        <f>EP$135+(EP$135*ER153)</f>
        <v>6.24</v>
      </c>
      <c r="ET153" s="835">
        <f>ES153*ER80/10000</f>
        <v>1.2420992736468228</v>
      </c>
      <c r="EU153" s="834"/>
      <c r="EV153" s="827" t="s">
        <v>418</v>
      </c>
      <c r="EW153" s="835">
        <f>'Générateur P.Durable 30ans'!$C$13/100</f>
        <v>1</v>
      </c>
      <c r="EX153" s="835">
        <f>EX$135*EW153</f>
        <v>-0.2</v>
      </c>
      <c r="EY153" s="835">
        <f>EV$135+(EV$135*EX153)</f>
        <v>8</v>
      </c>
      <c r="EZ153" s="835">
        <f>EY153*EX80/10000</f>
        <v>1.592816798951121</v>
      </c>
      <c r="FA153" s="834"/>
      <c r="FB153" s="827" t="s">
        <v>418</v>
      </c>
      <c r="FC153" s="835">
        <f>'Générateur P.Durable 30ans'!$C$13/100</f>
        <v>1</v>
      </c>
      <c r="FD153" s="835">
        <f>FD$135*FC153</f>
        <v>-0.2</v>
      </c>
      <c r="FE153" s="835">
        <f>FB$135+(FB$135*FD153)</f>
        <v>6.8</v>
      </c>
      <c r="FF153" s="835">
        <f>FE153*FD80/10000</f>
        <v>1.3541268899675123</v>
      </c>
      <c r="FG153" s="834"/>
      <c r="FH153" s="827" t="s">
        <v>418</v>
      </c>
      <c r="FI153" s="835">
        <f>'Générateur P.Durable 30ans'!$C$13/100</f>
        <v>1</v>
      </c>
      <c r="FJ153" s="835">
        <f>FJ$135*FI153</f>
        <v>-0.05</v>
      </c>
      <c r="FK153" s="835">
        <f>FH$135+(FH$135*FJ153)</f>
        <v>9.0250000000000004</v>
      </c>
      <c r="FL153" s="835">
        <f>FK153*FJ80/10000</f>
        <v>1.7974264206523984</v>
      </c>
      <c r="FM153" s="834"/>
      <c r="FN153" s="827" t="s">
        <v>418</v>
      </c>
      <c r="FO153" s="835">
        <f>'Générateur P.Durable 30ans'!$C$13/100</f>
        <v>1</v>
      </c>
      <c r="FP153" s="835">
        <f>FP$135*FO153</f>
        <v>-0.2</v>
      </c>
      <c r="FQ153" s="835">
        <f>FN$135+(FN$135*FP153)</f>
        <v>6.24</v>
      </c>
      <c r="FR153" s="835">
        <f>FQ153*FP80/10000</f>
        <v>1.2428731539061124</v>
      </c>
      <c r="FS153" s="834"/>
      <c r="FT153" s="827" t="s">
        <v>418</v>
      </c>
      <c r="FU153" s="835">
        <f>'Générateur P.Durable 30ans'!$C$13/100</f>
        <v>1</v>
      </c>
      <c r="FV153" s="835">
        <f>FV$135*FU153</f>
        <v>-0.2</v>
      </c>
      <c r="FW153" s="835">
        <f>FT$135+(FT$135*FV153)</f>
        <v>8</v>
      </c>
      <c r="FX153" s="835">
        <f>FW153*FV80/10000</f>
        <v>1.5935278322793656</v>
      </c>
      <c r="FY153" s="834"/>
    </row>
    <row r="154" spans="1:181" x14ac:dyDescent="0.3">
      <c r="A154" s="19"/>
      <c r="B154" s="827" t="s">
        <v>417</v>
      </c>
      <c r="C154" s="835">
        <f>'Générateur P.Durable 30ans'!$C$14/100</f>
        <v>0.5</v>
      </c>
      <c r="D154" s="835">
        <f>D$135*C154</f>
        <v>-0.1</v>
      </c>
      <c r="E154" s="835">
        <f>B$135+(B$135*D154)</f>
        <v>7.02</v>
      </c>
      <c r="F154" s="835">
        <f>E154*D81/10000</f>
        <v>0</v>
      </c>
      <c r="G154" s="834"/>
      <c r="H154" s="827" t="s">
        <v>417</v>
      </c>
      <c r="I154" s="835">
        <f>'Générateur P.Durable 30ans'!$C$14/100</f>
        <v>0.5</v>
      </c>
      <c r="J154" s="835">
        <f>J$135*I154</f>
        <v>-0.1</v>
      </c>
      <c r="K154" s="835">
        <f>H$135+(H$135*J154)</f>
        <v>9</v>
      </c>
      <c r="L154" s="835">
        <f>K154*J81/10000</f>
        <v>0.2392119380388438</v>
      </c>
      <c r="M154" s="834"/>
      <c r="N154" s="827" t="s">
        <v>417</v>
      </c>
      <c r="O154" s="835">
        <f>'Générateur P.Durable 30ans'!$C$14/100</f>
        <v>0.5</v>
      </c>
      <c r="P154" s="835">
        <f>P$135*O154</f>
        <v>-0.1</v>
      </c>
      <c r="Q154" s="835">
        <f>N$135+(N$135*P154)</f>
        <v>7.65</v>
      </c>
      <c r="R154" s="835">
        <f>Q154*P81/10000</f>
        <v>0.41136133100582756</v>
      </c>
      <c r="S154" s="834"/>
      <c r="T154" s="827" t="s">
        <v>417</v>
      </c>
      <c r="U154" s="835">
        <f>'Générateur P.Durable 30ans'!$C$14/100</f>
        <v>0.5</v>
      </c>
      <c r="V154" s="835">
        <f>V$135*U154</f>
        <v>-2.5000000000000001E-2</v>
      </c>
      <c r="W154" s="835">
        <f>T$135+(T$135*V154)</f>
        <v>9.2624999999999993</v>
      </c>
      <c r="X154" s="835">
        <f>W154*V81/10000</f>
        <v>0.74161717311109054</v>
      </c>
      <c r="Y154" s="834"/>
      <c r="Z154" s="827" t="s">
        <v>417</v>
      </c>
      <c r="AA154" s="835">
        <f>'Générateur P.Durable 30ans'!$C$14/100</f>
        <v>0.5</v>
      </c>
      <c r="AB154" s="835">
        <f>AB$135*AA154</f>
        <v>-0.1</v>
      </c>
      <c r="AC154" s="835">
        <f>Z$135+(Z$135*AB154)</f>
        <v>7.02</v>
      </c>
      <c r="AD154" s="835">
        <f>AC154*AB81/10000</f>
        <v>0.73102873626565457</v>
      </c>
      <c r="AE154" s="834"/>
      <c r="AF154" s="827" t="s">
        <v>417</v>
      </c>
      <c r="AG154" s="835">
        <f>'Générateur P.Durable 30ans'!$C$14/100</f>
        <v>0.5</v>
      </c>
      <c r="AH154" s="835">
        <f>AH$135*AG154</f>
        <v>-0.1</v>
      </c>
      <c r="AI154" s="835">
        <f>AF$135+(AF$135*AH154)</f>
        <v>9</v>
      </c>
      <c r="AJ154" s="835">
        <f>AI154*AH81/10000</f>
        <v>1.1257911759954689</v>
      </c>
      <c r="AK154" s="834"/>
      <c r="AL154" s="827" t="s">
        <v>417</v>
      </c>
      <c r="AM154" s="835">
        <f>'Générateur P.Durable 30ans'!$C$14/100</f>
        <v>0.5</v>
      </c>
      <c r="AN154" s="835">
        <f>AN$135*AM154</f>
        <v>-0.1</v>
      </c>
      <c r="AO154" s="835">
        <f>AL$135+(AL$135*AN154)</f>
        <v>7.65</v>
      </c>
      <c r="AP154" s="835">
        <f>AO154*AN81/10000</f>
        <v>1.0905028028012673</v>
      </c>
      <c r="AQ154" s="834"/>
      <c r="AR154" s="827" t="s">
        <v>417</v>
      </c>
      <c r="AS154" s="835">
        <f>'Générateur P.Durable 30ans'!$C$14/100</f>
        <v>0.5</v>
      </c>
      <c r="AT154" s="835">
        <f>AT$135*AS154</f>
        <v>-2.5000000000000001E-2</v>
      </c>
      <c r="AU154" s="835">
        <f>AR$135+(AR$135*AT154)</f>
        <v>9.2624999999999993</v>
      </c>
      <c r="AV154" s="835">
        <f>AU154*AT81/10000</f>
        <v>1.4503562019756551</v>
      </c>
      <c r="AW154" s="834"/>
      <c r="AX154" s="827" t="s">
        <v>417</v>
      </c>
      <c r="AY154" s="835">
        <f>'Générateur P.Durable 30ans'!$C$14/100</f>
        <v>0.5</v>
      </c>
      <c r="AZ154" s="835">
        <f>AZ$135*AY154</f>
        <v>-0.1</v>
      </c>
      <c r="BA154" s="835">
        <f>AX$135+(AX$135*AZ154)</f>
        <v>7.02</v>
      </c>
      <c r="BB154" s="835">
        <f>BA154*AZ81/10000</f>
        <v>1.176142888379563</v>
      </c>
      <c r="BC154" s="834"/>
      <c r="BD154" s="827" t="s">
        <v>417</v>
      </c>
      <c r="BE154" s="835">
        <f>'Générateur P.Durable 30ans'!$C$14/100</f>
        <v>0.5</v>
      </c>
      <c r="BF154" s="835">
        <f>BF$135*BE154</f>
        <v>-0.1</v>
      </c>
      <c r="BG154" s="835">
        <f>BD$135+(BD$135*BF154)</f>
        <v>9</v>
      </c>
      <c r="BH154" s="835">
        <f>BG154*BF81/10000</f>
        <v>1.5831729384417055</v>
      </c>
      <c r="BI154" s="834"/>
      <c r="BJ154" s="827" t="s">
        <v>417</v>
      </c>
      <c r="BK154" s="835">
        <f>'Générateur P.Durable 30ans'!$C$14/100</f>
        <v>0.5</v>
      </c>
      <c r="BL154" s="835">
        <f>BL$135*BK154</f>
        <v>-0.1</v>
      </c>
      <c r="BM154" s="835">
        <f>BJ$135+(BJ$135*BL154)</f>
        <v>7.65</v>
      </c>
      <c r="BN154" s="835">
        <f>BM154*BL81/10000</f>
        <v>1.3937393729020504</v>
      </c>
      <c r="BO154" s="834"/>
      <c r="BP154" s="827" t="s">
        <v>417</v>
      </c>
      <c r="BQ154" s="835">
        <f>'Générateur P.Durable 30ans'!$C$14/100</f>
        <v>0.5</v>
      </c>
      <c r="BR154" s="835">
        <f>BR$135*BQ154</f>
        <v>-2.5000000000000001E-2</v>
      </c>
      <c r="BS154" s="835">
        <f>BP$135+(BP$135*BR154)</f>
        <v>9.2624999999999993</v>
      </c>
      <c r="BT154" s="835">
        <f>BS154*BR81/10000</f>
        <v>1.7306317267834777</v>
      </c>
      <c r="BU154" s="834"/>
      <c r="BV154" s="827" t="s">
        <v>417</v>
      </c>
      <c r="BW154" s="835">
        <f>'Générateur P.Durable 30ans'!$C$14/100</f>
        <v>0.5</v>
      </c>
      <c r="BX154" s="835">
        <f>BX$135*BW154</f>
        <v>-0.1</v>
      </c>
      <c r="BY154" s="835">
        <f>BV$135+(BV$135*BX154)</f>
        <v>7.02</v>
      </c>
      <c r="BZ154" s="835">
        <f>BY154*BX81/10000</f>
        <v>1.3356307357940762</v>
      </c>
      <c r="CA154" s="834"/>
      <c r="CB154" s="827" t="s">
        <v>417</v>
      </c>
      <c r="CC154" s="835">
        <f>'Générateur P.Durable 30ans'!$C$14/100</f>
        <v>0.5</v>
      </c>
      <c r="CD154" s="835">
        <f>CD$135*CC154</f>
        <v>-0.1</v>
      </c>
      <c r="CE154" s="835">
        <f>CB$135+(CB$135*CD154)</f>
        <v>9</v>
      </c>
      <c r="CF154" s="835">
        <f>CE154*CD81/10000</f>
        <v>1.7347821998842723</v>
      </c>
      <c r="CG154" s="834"/>
      <c r="CH154" s="827" t="s">
        <v>417</v>
      </c>
      <c r="CI154" s="835">
        <f>'Générateur P.Durable 30ans'!$C$14/100</f>
        <v>0.5</v>
      </c>
      <c r="CJ154" s="835">
        <f>CJ$135*CI154</f>
        <v>-0.1</v>
      </c>
      <c r="CK154" s="835">
        <f>CH$135+(CH$135*CJ154)</f>
        <v>7.65</v>
      </c>
      <c r="CL154" s="835">
        <f>CK154*CJ81/10000</f>
        <v>1.4884042843214886</v>
      </c>
      <c r="CM154" s="834"/>
      <c r="CN154" s="827" t="s">
        <v>417</v>
      </c>
      <c r="CO154" s="835">
        <f>'Générateur P.Durable 30ans'!$C$14/100</f>
        <v>0.5</v>
      </c>
      <c r="CP154" s="835">
        <f>CP$135*CO154</f>
        <v>-2.5000000000000001E-2</v>
      </c>
      <c r="CQ154" s="835">
        <f>CN$135+(CN$135*CP154)</f>
        <v>9.2624999999999993</v>
      </c>
      <c r="CR154" s="835">
        <f>CQ154*CP81/10000</f>
        <v>1.8142537332436264</v>
      </c>
      <c r="CS154" s="834"/>
      <c r="CT154" s="827" t="s">
        <v>417</v>
      </c>
      <c r="CU154" s="835">
        <f>'Générateur P.Durable 30ans'!$C$14/100</f>
        <v>0.5</v>
      </c>
      <c r="CV154" s="835">
        <f>CV$135*CU154</f>
        <v>-0.1</v>
      </c>
      <c r="CW154" s="835">
        <f>CT$135+(CT$135*CV154)</f>
        <v>7.02</v>
      </c>
      <c r="CX154" s="835">
        <f>CW154*CV81/10000</f>
        <v>1.3816371394708202</v>
      </c>
      <c r="CY154" s="834"/>
      <c r="CZ154" s="827" t="s">
        <v>417</v>
      </c>
      <c r="DA154" s="835">
        <f>'Générateur P.Durable 30ans'!$C$14/100</f>
        <v>0.5</v>
      </c>
      <c r="DB154" s="835">
        <f>DB$135*DA154</f>
        <v>-0.1</v>
      </c>
      <c r="DC154" s="835">
        <f>CZ$135+(CZ$135*DB154)</f>
        <v>9</v>
      </c>
      <c r="DD154" s="835">
        <f>DC154*DB81/10000</f>
        <v>1.7774433152879716</v>
      </c>
      <c r="DE154" s="834"/>
      <c r="DF154" s="827" t="s">
        <v>417</v>
      </c>
      <c r="DG154" s="835">
        <f>'Générateur P.Durable 30ans'!$C$14/100</f>
        <v>0.5</v>
      </c>
      <c r="DH154" s="835">
        <f>DH$135*DG154</f>
        <v>-0.1</v>
      </c>
      <c r="DI154" s="835">
        <f>DF$135+(DF$135*DH154)</f>
        <v>7.65</v>
      </c>
      <c r="DJ154" s="835">
        <f>DI154*DH81/10000</f>
        <v>1.5145630021602017</v>
      </c>
      <c r="DK154" s="834"/>
      <c r="DL154" s="827" t="s">
        <v>417</v>
      </c>
      <c r="DM154" s="835">
        <f>'Générateur P.Durable 30ans'!$C$14/100</f>
        <v>0.5</v>
      </c>
      <c r="DN154" s="835">
        <f>DN$135*DM154</f>
        <v>-2.5000000000000001E-2</v>
      </c>
      <c r="DO154" s="835">
        <f>DL$135+(DL$135*DN154)</f>
        <v>9.2624999999999993</v>
      </c>
      <c r="DP154" s="835">
        <f>DO154*DN81/10000</f>
        <v>1.8370584056123127</v>
      </c>
      <c r="DQ154" s="834"/>
      <c r="DR154" s="827" t="s">
        <v>417</v>
      </c>
      <c r="DS154" s="835">
        <f>'Générateur P.Durable 30ans'!$C$14/100</f>
        <v>0.5</v>
      </c>
      <c r="DT154" s="835">
        <f>DT$135*DS154</f>
        <v>-0.1</v>
      </c>
      <c r="DU154" s="835">
        <f>DR$135+(DR$135*DT154)</f>
        <v>7.02</v>
      </c>
      <c r="DV154" s="835">
        <f>DU154*DT81/10000</f>
        <v>1.3940645178468161</v>
      </c>
      <c r="DW154" s="834"/>
      <c r="DX154" s="827" t="s">
        <v>417</v>
      </c>
      <c r="DY154" s="835">
        <f>'Générateur P.Durable 30ans'!$C$14/100</f>
        <v>0.5</v>
      </c>
      <c r="DZ154" s="835">
        <f>DZ$135*DY154</f>
        <v>-0.1</v>
      </c>
      <c r="EA154" s="835">
        <f>DX$135+(DX$135*DZ154)</f>
        <v>9</v>
      </c>
      <c r="EB154" s="835">
        <f>EA154*DZ81/10000</f>
        <v>1.7888880245081982</v>
      </c>
      <c r="EC154" s="834"/>
      <c r="ED154" s="827" t="s">
        <v>417</v>
      </c>
      <c r="EE154" s="835">
        <f>'Générateur P.Durable 30ans'!$C$14/100</f>
        <v>0.5</v>
      </c>
      <c r="EF154" s="835">
        <f>EF$135*EE154</f>
        <v>-0.1</v>
      </c>
      <c r="EG154" s="835">
        <f>ED$135+(ED$135*EF154)</f>
        <v>7.65</v>
      </c>
      <c r="EH154" s="835">
        <f>EG154*EF81/10000</f>
        <v>1.5215459187837403</v>
      </c>
      <c r="EI154" s="834"/>
      <c r="EJ154" s="827" t="s">
        <v>417</v>
      </c>
      <c r="EK154" s="835">
        <f>'Générateur P.Durable 30ans'!$C$14/100</f>
        <v>0.5</v>
      </c>
      <c r="EL154" s="835">
        <f>EL$135*EK154</f>
        <v>-2.5000000000000001E-2</v>
      </c>
      <c r="EM154" s="835">
        <f>EJ$135+(EJ$135*EL154)</f>
        <v>9.2624999999999993</v>
      </c>
      <c r="EN154" s="835">
        <f>EM154*EL81/10000</f>
        <v>1.8431243256448011</v>
      </c>
      <c r="EO154" s="834"/>
      <c r="EP154" s="827" t="s">
        <v>417</v>
      </c>
      <c r="EQ154" s="835">
        <f>'Générateur P.Durable 30ans'!$C$14/100</f>
        <v>0.5</v>
      </c>
      <c r="ER154" s="835">
        <f>ER$135*EQ154</f>
        <v>-0.1</v>
      </c>
      <c r="ES154" s="835">
        <f>EP$135+(EP$135*ER154)</f>
        <v>7.02</v>
      </c>
      <c r="ET154" s="835">
        <f>ES154*ER81/10000</f>
        <v>1.3973616828526756</v>
      </c>
      <c r="EU154" s="834"/>
      <c r="EV154" s="827" t="s">
        <v>417</v>
      </c>
      <c r="EW154" s="835">
        <f>'Générateur P.Durable 30ans'!$C$14/100</f>
        <v>0.5</v>
      </c>
      <c r="EX154" s="835">
        <f>EX$135*EW154</f>
        <v>-0.1</v>
      </c>
      <c r="EY154" s="835">
        <f>EV$135+(EV$135*EX154)</f>
        <v>9</v>
      </c>
      <c r="EZ154" s="835">
        <f>EY154*EX81/10000</f>
        <v>1.7919188988200112</v>
      </c>
      <c r="FA154" s="834"/>
      <c r="FB154" s="827" t="s">
        <v>417</v>
      </c>
      <c r="FC154" s="835">
        <f>'Générateur P.Durable 30ans'!$C$14/100</f>
        <v>0.5</v>
      </c>
      <c r="FD154" s="835">
        <f>FD$135*FC154</f>
        <v>-0.1</v>
      </c>
      <c r="FE154" s="835">
        <f>FB$135+(FB$135*FD154)</f>
        <v>7.65</v>
      </c>
      <c r="FF154" s="835">
        <f>FE154*FD81/10000</f>
        <v>1.5233927512134513</v>
      </c>
      <c r="FG154" s="834"/>
      <c r="FH154" s="827" t="s">
        <v>417</v>
      </c>
      <c r="FI154" s="835">
        <f>'Générateur P.Durable 30ans'!$C$14/100</f>
        <v>0.5</v>
      </c>
      <c r="FJ154" s="835">
        <f>FJ$135*FI154</f>
        <v>-2.5000000000000001E-2</v>
      </c>
      <c r="FK154" s="835">
        <f>FH$135+(FH$135*FJ154)</f>
        <v>9.2624999999999993</v>
      </c>
      <c r="FL154" s="835">
        <f>FK154*FJ81/10000</f>
        <v>1.8447271159327248</v>
      </c>
      <c r="FM154" s="834"/>
      <c r="FN154" s="827" t="s">
        <v>417</v>
      </c>
      <c r="FO154" s="835">
        <f>'Générateur P.Durable 30ans'!$C$14/100</f>
        <v>0.5</v>
      </c>
      <c r="FP154" s="835">
        <f>FP$135*FO154</f>
        <v>-0.1</v>
      </c>
      <c r="FQ154" s="835">
        <f>FN$135+(FN$135*FP154)</f>
        <v>7.02</v>
      </c>
      <c r="FR154" s="835">
        <f>FQ154*FP81/10000</f>
        <v>1.3982322981443764</v>
      </c>
      <c r="FS154" s="834"/>
      <c r="FT154" s="827" t="s">
        <v>417</v>
      </c>
      <c r="FU154" s="835">
        <f>'Générateur P.Durable 30ans'!$C$14/100</f>
        <v>0.5</v>
      </c>
      <c r="FV154" s="835">
        <f>FV$135*FU154</f>
        <v>-0.1</v>
      </c>
      <c r="FW154" s="835">
        <f>FT$135+(FT$135*FV154)</f>
        <v>9</v>
      </c>
      <c r="FX154" s="835">
        <f>FW154*FV81/10000</f>
        <v>1.7927188113142865</v>
      </c>
      <c r="FY154" s="834"/>
    </row>
    <row r="155" spans="1:181" x14ac:dyDescent="0.3">
      <c r="A155" s="19"/>
      <c r="B155" s="827" t="s">
        <v>416</v>
      </c>
      <c r="C155" s="835">
        <f>'Générateur P.Durable 30ans'!$C$15/100</f>
        <v>1</v>
      </c>
      <c r="D155" s="835">
        <f>D$135*C155</f>
        <v>-0.2</v>
      </c>
      <c r="E155" s="835">
        <f>B$135+(B$135*D155)</f>
        <v>6.24</v>
      </c>
      <c r="F155" s="835">
        <f>E155*D82/10000</f>
        <v>0</v>
      </c>
      <c r="G155" s="834"/>
      <c r="H155" s="827" t="s">
        <v>416</v>
      </c>
      <c r="I155" s="835">
        <f>'Générateur P.Durable 30ans'!$C$15/100</f>
        <v>1</v>
      </c>
      <c r="J155" s="835">
        <f>J$135*I155</f>
        <v>-0.2</v>
      </c>
      <c r="K155" s="835">
        <f>H$135+(H$135*J155)</f>
        <v>8</v>
      </c>
      <c r="L155" s="835">
        <f>K155*J82/10000</f>
        <v>0.21263283381230558</v>
      </c>
      <c r="M155" s="834"/>
      <c r="N155" s="827" t="s">
        <v>416</v>
      </c>
      <c r="O155" s="835">
        <f>'Générateur P.Durable 30ans'!$C$15/100</f>
        <v>1</v>
      </c>
      <c r="P155" s="835">
        <f>P$135*O155</f>
        <v>-0.2</v>
      </c>
      <c r="Q155" s="835">
        <f>N$135+(N$135*P155)</f>
        <v>6.8</v>
      </c>
      <c r="R155" s="835">
        <f>Q155*P82/10000</f>
        <v>0.36565451644962443</v>
      </c>
      <c r="S155" s="834"/>
      <c r="T155" s="827" t="s">
        <v>416</v>
      </c>
      <c r="U155" s="835">
        <f>'Générateur P.Durable 30ans'!$C$15/100</f>
        <v>1</v>
      </c>
      <c r="V155" s="835">
        <f>V$135*U155</f>
        <v>-0.05</v>
      </c>
      <c r="W155" s="835">
        <f>T$135+(T$135*V155)</f>
        <v>9.0250000000000004</v>
      </c>
      <c r="X155" s="835">
        <f>W155*V82/10000</f>
        <v>0.72260134815952415</v>
      </c>
      <c r="Y155" s="834"/>
      <c r="Z155" s="827" t="s">
        <v>416</v>
      </c>
      <c r="AA155" s="835">
        <f>'Générateur P.Durable 30ans'!$C$15/100</f>
        <v>1</v>
      </c>
      <c r="AB155" s="835">
        <f>AB$135*AA155</f>
        <v>-0.2</v>
      </c>
      <c r="AC155" s="835">
        <f>Z$135+(Z$135*AB155)</f>
        <v>6.24</v>
      </c>
      <c r="AD155" s="835">
        <f>AC155*AB82/10000</f>
        <v>0.64980332112502626</v>
      </c>
      <c r="AE155" s="834"/>
      <c r="AF155" s="827" t="s">
        <v>416</v>
      </c>
      <c r="AG155" s="835">
        <f>'Générateur P.Durable 30ans'!$C$15/100</f>
        <v>1</v>
      </c>
      <c r="AH155" s="835">
        <f>AH$135*AG155</f>
        <v>-0.2</v>
      </c>
      <c r="AI155" s="835">
        <f>AF$135+(AF$135*AH155)</f>
        <v>8</v>
      </c>
      <c r="AJ155" s="835">
        <f>AI155*AH82/10000</f>
        <v>1.0007032675515277</v>
      </c>
      <c r="AK155" s="834"/>
      <c r="AL155" s="827" t="s">
        <v>416</v>
      </c>
      <c r="AM155" s="835">
        <f>'Générateur P.Durable 30ans'!$C$15/100</f>
        <v>1</v>
      </c>
      <c r="AN155" s="835">
        <f>AN$135*AM155</f>
        <v>-0.2</v>
      </c>
      <c r="AO155" s="835">
        <f>AL$135+(AL$135*AN155)</f>
        <v>6.8</v>
      </c>
      <c r="AP155" s="835">
        <f>AO155*AN82/10000</f>
        <v>0.96933582471223767</v>
      </c>
      <c r="AQ155" s="834"/>
      <c r="AR155" s="827" t="s">
        <v>416</v>
      </c>
      <c r="AS155" s="835">
        <f>'Générateur P.Durable 30ans'!$C$15/100</f>
        <v>1</v>
      </c>
      <c r="AT155" s="835">
        <f>AT$135*AS155</f>
        <v>-0.05</v>
      </c>
      <c r="AU155" s="835">
        <f>AR$135+(AR$135*AT155)</f>
        <v>9.0250000000000004</v>
      </c>
      <c r="AV155" s="835">
        <f>AU155*AT82/10000</f>
        <v>1.4131675814121769</v>
      </c>
      <c r="AW155" s="834"/>
      <c r="AX155" s="827" t="s">
        <v>416</v>
      </c>
      <c r="AY155" s="835">
        <f>'Générateur P.Durable 30ans'!$C$15/100</f>
        <v>1</v>
      </c>
      <c r="AZ155" s="835">
        <f>AZ$135*AY155</f>
        <v>-0.2</v>
      </c>
      <c r="BA155" s="835">
        <f>AX$135+(AX$135*AZ155)</f>
        <v>6.24</v>
      </c>
      <c r="BB155" s="835">
        <f>BA155*AZ82/10000</f>
        <v>1.0454603452262783</v>
      </c>
      <c r="BC155" s="834"/>
      <c r="BD155" s="827" t="s">
        <v>416</v>
      </c>
      <c r="BE155" s="835">
        <f>'Générateur P.Durable 30ans'!$C$15/100</f>
        <v>1</v>
      </c>
      <c r="BF155" s="835">
        <f>BF$135*BE155</f>
        <v>-0.2</v>
      </c>
      <c r="BG155" s="835">
        <f>BD$135+(BD$135*BF155)</f>
        <v>8</v>
      </c>
      <c r="BH155" s="835">
        <f>BG155*BF82/10000</f>
        <v>1.4072648341704048</v>
      </c>
      <c r="BI155" s="834"/>
      <c r="BJ155" s="827" t="s">
        <v>416</v>
      </c>
      <c r="BK155" s="835">
        <f>'Générateur P.Durable 30ans'!$C$15/100</f>
        <v>1</v>
      </c>
      <c r="BL155" s="835">
        <f>BL$135*BK155</f>
        <v>-0.2</v>
      </c>
      <c r="BM155" s="835">
        <f>BJ$135+(BJ$135*BL155)</f>
        <v>6.8</v>
      </c>
      <c r="BN155" s="835">
        <f>BM155*BL82/10000</f>
        <v>1.2388794425796004</v>
      </c>
      <c r="BO155" s="834"/>
      <c r="BP155" s="827" t="s">
        <v>416</v>
      </c>
      <c r="BQ155" s="835">
        <f>'Générateur P.Durable 30ans'!$C$15/100</f>
        <v>1</v>
      </c>
      <c r="BR155" s="835">
        <f>BR$135*BQ155</f>
        <v>-0.05</v>
      </c>
      <c r="BS155" s="835">
        <f>BP$135+(BP$135*BR155)</f>
        <v>9.0250000000000004</v>
      </c>
      <c r="BT155" s="835">
        <f>BS155*BR82/10000</f>
        <v>1.68625655430185</v>
      </c>
      <c r="BU155" s="834"/>
      <c r="BV155" s="827" t="s">
        <v>416</v>
      </c>
      <c r="BW155" s="835">
        <f>'Générateur P.Durable 30ans'!$C$15/100</f>
        <v>1</v>
      </c>
      <c r="BX155" s="835">
        <f>BX$135*BW155</f>
        <v>-0.2</v>
      </c>
      <c r="BY155" s="835">
        <f>BV$135+(BV$135*BX155)</f>
        <v>6.24</v>
      </c>
      <c r="BZ155" s="835">
        <f>BY155*BX82/10000</f>
        <v>1.1872273207058457</v>
      </c>
      <c r="CA155" s="834"/>
      <c r="CB155" s="827" t="s">
        <v>416</v>
      </c>
      <c r="CC155" s="835">
        <f>'Générateur P.Durable 30ans'!$C$15/100</f>
        <v>1</v>
      </c>
      <c r="CD155" s="835">
        <f>CD$135*CC155</f>
        <v>-0.2</v>
      </c>
      <c r="CE155" s="835">
        <f>CB$135+(CB$135*CD155)</f>
        <v>8</v>
      </c>
      <c r="CF155" s="835">
        <f>CE155*CD82/10000</f>
        <v>1.5420286221193529</v>
      </c>
      <c r="CG155" s="834"/>
      <c r="CH155" s="827" t="s">
        <v>416</v>
      </c>
      <c r="CI155" s="835">
        <f>'Générateur P.Durable 30ans'!$C$15/100</f>
        <v>1</v>
      </c>
      <c r="CJ155" s="835">
        <f>CJ$135*CI155</f>
        <v>-0.2</v>
      </c>
      <c r="CK155" s="835">
        <f>CH$135+(CH$135*CJ155)</f>
        <v>6.8</v>
      </c>
      <c r="CL155" s="835">
        <f>CK155*CJ82/10000</f>
        <v>1.3230260305079899</v>
      </c>
      <c r="CM155" s="834"/>
      <c r="CN155" s="827" t="s">
        <v>416</v>
      </c>
      <c r="CO155" s="835">
        <f>'Générateur P.Durable 30ans'!$C$15/100</f>
        <v>1</v>
      </c>
      <c r="CP155" s="835">
        <f>CP$135*CO155</f>
        <v>-0.05</v>
      </c>
      <c r="CQ155" s="835">
        <f>CN$135+(CN$135*CP155)</f>
        <v>9.0250000000000004</v>
      </c>
      <c r="CR155" s="835">
        <f>CQ155*CP82/10000</f>
        <v>1.7677344067502003</v>
      </c>
      <c r="CS155" s="834"/>
      <c r="CT155" s="827" t="s">
        <v>416</v>
      </c>
      <c r="CU155" s="835">
        <f>'Générateur P.Durable 30ans'!$C$15/100</f>
        <v>1</v>
      </c>
      <c r="CV155" s="835">
        <f>CV$135*CU155</f>
        <v>-0.2</v>
      </c>
      <c r="CW155" s="835">
        <f>CT$135+(CT$135*CV155)</f>
        <v>6.24</v>
      </c>
      <c r="CX155" s="835">
        <f>CW155*CV82/10000</f>
        <v>1.2281219017518403</v>
      </c>
      <c r="CY155" s="834"/>
      <c r="CZ155" s="827" t="s">
        <v>416</v>
      </c>
      <c r="DA155" s="835">
        <f>'Générateur P.Durable 30ans'!$C$15/100</f>
        <v>1</v>
      </c>
      <c r="DB155" s="835">
        <f>DB$135*DA155</f>
        <v>-0.2</v>
      </c>
      <c r="DC155" s="835">
        <f>CZ$135+(CZ$135*DB155)</f>
        <v>8</v>
      </c>
      <c r="DD155" s="835">
        <f>DC155*DB82/10000</f>
        <v>1.5799496135893079</v>
      </c>
      <c r="DE155" s="834"/>
      <c r="DF155" s="827" t="s">
        <v>416</v>
      </c>
      <c r="DG155" s="835">
        <f>'Générateur P.Durable 30ans'!$C$15/100</f>
        <v>1</v>
      </c>
      <c r="DH155" s="835">
        <f>DH$135*DG155</f>
        <v>-0.2</v>
      </c>
      <c r="DI155" s="835">
        <f>DF$135+(DF$135*DH155)</f>
        <v>6.8</v>
      </c>
      <c r="DJ155" s="835">
        <f>DI155*DH82/10000</f>
        <v>1.3462782241424014</v>
      </c>
      <c r="DK155" s="834"/>
      <c r="DL155" s="827" t="s">
        <v>416</v>
      </c>
      <c r="DM155" s="835">
        <f>'Générateur P.Durable 30ans'!$C$15/100</f>
        <v>1</v>
      </c>
      <c r="DN155" s="835">
        <f>DN$135*DM155</f>
        <v>-0.05</v>
      </c>
      <c r="DO155" s="835">
        <f>DL$135+(DL$135*DN155)</f>
        <v>9.0250000000000004</v>
      </c>
      <c r="DP155" s="835">
        <f>DO155*DN82/10000</f>
        <v>1.7899543439299457</v>
      </c>
      <c r="DQ155" s="834"/>
      <c r="DR155" s="827" t="s">
        <v>416</v>
      </c>
      <c r="DS155" s="835">
        <f>'Générateur P.Durable 30ans'!$C$15/100</f>
        <v>1</v>
      </c>
      <c r="DT155" s="835">
        <f>DT$135*DS155</f>
        <v>-0.2</v>
      </c>
      <c r="DU155" s="835">
        <f>DR$135+(DR$135*DT155)</f>
        <v>6.24</v>
      </c>
      <c r="DV155" s="835">
        <f>DU155*DT82/10000</f>
        <v>1.2391684603082811</v>
      </c>
      <c r="DW155" s="834"/>
      <c r="DX155" s="827" t="s">
        <v>416</v>
      </c>
      <c r="DY155" s="835">
        <f>'Générateur P.Durable 30ans'!$C$15/100</f>
        <v>1</v>
      </c>
      <c r="DZ155" s="835">
        <f>DZ$135*DY155</f>
        <v>-0.2</v>
      </c>
      <c r="EA155" s="835">
        <f>DX$135+(DX$135*DZ155)</f>
        <v>8</v>
      </c>
      <c r="EB155" s="835">
        <f>EA155*DZ82/10000</f>
        <v>1.5901226884517319</v>
      </c>
      <c r="EC155" s="834"/>
      <c r="ED155" s="827" t="s">
        <v>416</v>
      </c>
      <c r="EE155" s="835">
        <f>'Générateur P.Durable 30ans'!$C$15/100</f>
        <v>1</v>
      </c>
      <c r="EF155" s="835">
        <f>EF$135*EE155</f>
        <v>-0.2</v>
      </c>
      <c r="EG155" s="835">
        <f>ED$135+(ED$135*EF155)</f>
        <v>6.8</v>
      </c>
      <c r="EH155" s="835">
        <f>EG155*EF82/10000</f>
        <v>1.3524852611411025</v>
      </c>
      <c r="EI155" s="834"/>
      <c r="EJ155" s="827" t="s">
        <v>416</v>
      </c>
      <c r="EK155" s="835">
        <f>'Générateur P.Durable 30ans'!$C$15/100</f>
        <v>1</v>
      </c>
      <c r="EL155" s="835">
        <f>EL$135*EK155</f>
        <v>-0.05</v>
      </c>
      <c r="EM155" s="835">
        <f>EJ$135+(EJ$135*EL155)</f>
        <v>9.0250000000000004</v>
      </c>
      <c r="EN155" s="835">
        <f>EM155*EL82/10000</f>
        <v>1.7958647275513449</v>
      </c>
      <c r="EO155" s="834"/>
      <c r="EP155" s="827" t="s">
        <v>416</v>
      </c>
      <c r="EQ155" s="835">
        <f>'Générateur P.Durable 30ans'!$C$15/100</f>
        <v>1</v>
      </c>
      <c r="ER155" s="835">
        <f>ER$135*EQ155</f>
        <v>-0.2</v>
      </c>
      <c r="ES155" s="835">
        <f>EP$135+(EP$135*ER155)</f>
        <v>6.24</v>
      </c>
      <c r="ET155" s="835">
        <f>ES155*ER82/10000</f>
        <v>1.2420992736468228</v>
      </c>
      <c r="EU155" s="834"/>
      <c r="EV155" s="827" t="s">
        <v>416</v>
      </c>
      <c r="EW155" s="835">
        <f>'Générateur P.Durable 30ans'!$C$15/100</f>
        <v>1</v>
      </c>
      <c r="EX155" s="835">
        <f>EX$135*EW155</f>
        <v>-0.2</v>
      </c>
      <c r="EY155" s="835">
        <f>EV$135+(EV$135*EX155)</f>
        <v>8</v>
      </c>
      <c r="EZ155" s="835">
        <f>EY155*EX82/10000</f>
        <v>1.592816798951121</v>
      </c>
      <c r="FA155" s="834"/>
      <c r="FB155" s="827" t="s">
        <v>416</v>
      </c>
      <c r="FC155" s="835">
        <f>'Générateur P.Durable 30ans'!$C$15/100</f>
        <v>1</v>
      </c>
      <c r="FD155" s="835">
        <f>FD$135*FC155</f>
        <v>-0.2</v>
      </c>
      <c r="FE155" s="835">
        <f>FB$135+(FB$135*FD155)</f>
        <v>6.8</v>
      </c>
      <c r="FF155" s="835">
        <f>FE155*FD82/10000</f>
        <v>1.3541268899675123</v>
      </c>
      <c r="FG155" s="834"/>
      <c r="FH155" s="827" t="s">
        <v>416</v>
      </c>
      <c r="FI155" s="835">
        <f>'Générateur P.Durable 30ans'!$C$15/100</f>
        <v>1</v>
      </c>
      <c r="FJ155" s="835">
        <f>FJ$135*FI155</f>
        <v>-0.05</v>
      </c>
      <c r="FK155" s="835">
        <f>FH$135+(FH$135*FJ155)</f>
        <v>9.0250000000000004</v>
      </c>
      <c r="FL155" s="835">
        <f>FK155*FJ82/10000</f>
        <v>1.7974264206523984</v>
      </c>
      <c r="FM155" s="834"/>
      <c r="FN155" s="827" t="s">
        <v>416</v>
      </c>
      <c r="FO155" s="835">
        <f>'Générateur P.Durable 30ans'!$C$15/100</f>
        <v>1</v>
      </c>
      <c r="FP155" s="835">
        <f>FP$135*FO155</f>
        <v>-0.2</v>
      </c>
      <c r="FQ155" s="835">
        <f>FN$135+(FN$135*FP155)</f>
        <v>6.24</v>
      </c>
      <c r="FR155" s="835">
        <f>FQ155*FP82/10000</f>
        <v>1.2428731539061124</v>
      </c>
      <c r="FS155" s="834"/>
      <c r="FT155" s="827" t="s">
        <v>416</v>
      </c>
      <c r="FU155" s="835">
        <f>'Générateur P.Durable 30ans'!$C$15/100</f>
        <v>1</v>
      </c>
      <c r="FV155" s="835">
        <f>FV$135*FU155</f>
        <v>-0.2</v>
      </c>
      <c r="FW155" s="835">
        <f>FT$135+(FT$135*FV155)</f>
        <v>8</v>
      </c>
      <c r="FX155" s="835">
        <f>FW155*FV82/10000</f>
        <v>1.5935278322793656</v>
      </c>
      <c r="FY155" s="834"/>
    </row>
    <row r="156" spans="1:181" x14ac:dyDescent="0.3">
      <c r="A156" s="19"/>
      <c r="B156" s="827" t="s">
        <v>415</v>
      </c>
      <c r="C156" s="835">
        <f>'Générateur P.Durable 30ans'!$C$16/100</f>
        <v>1.5</v>
      </c>
      <c r="D156" s="835">
        <f>D$135*C156</f>
        <v>-0.30000000000000004</v>
      </c>
      <c r="E156" s="835">
        <f>B$135+(B$135*D156)</f>
        <v>5.4599999999999991</v>
      </c>
      <c r="F156" s="835">
        <f>E156*D83/10000</f>
        <v>0</v>
      </c>
      <c r="G156" s="834"/>
      <c r="H156" s="827" t="s">
        <v>415</v>
      </c>
      <c r="I156" s="835">
        <f>'Générateur P.Durable 30ans'!$C$16/100</f>
        <v>1.5</v>
      </c>
      <c r="J156" s="835">
        <f>J$135*I156</f>
        <v>-0.30000000000000004</v>
      </c>
      <c r="K156" s="835">
        <f>H$135+(H$135*J156)</f>
        <v>7</v>
      </c>
      <c r="L156" s="835">
        <f>K156*J83/10000</f>
        <v>0.18605372958576738</v>
      </c>
      <c r="M156" s="834"/>
      <c r="N156" s="827" t="s">
        <v>415</v>
      </c>
      <c r="O156" s="835">
        <f>'Générateur P.Durable 30ans'!$C$16/100</f>
        <v>1.5</v>
      </c>
      <c r="P156" s="835">
        <f>P$135*O156</f>
        <v>-0.30000000000000004</v>
      </c>
      <c r="Q156" s="835">
        <f>N$135+(N$135*P156)</f>
        <v>5.9499999999999993</v>
      </c>
      <c r="R156" s="835">
        <f>Q156*P83/10000</f>
        <v>0.31994770189342137</v>
      </c>
      <c r="S156" s="834"/>
      <c r="T156" s="827" t="s">
        <v>415</v>
      </c>
      <c r="U156" s="835">
        <f>'Générateur P.Durable 30ans'!$C$16/100</f>
        <v>1.5</v>
      </c>
      <c r="V156" s="835">
        <f>V$135*U156</f>
        <v>-7.5000000000000011E-2</v>
      </c>
      <c r="W156" s="835">
        <f>T$135+(T$135*V156)</f>
        <v>8.7874999999999996</v>
      </c>
      <c r="X156" s="835">
        <f>W156*V83/10000</f>
        <v>0.70358552320795775</v>
      </c>
      <c r="Y156" s="834"/>
      <c r="Z156" s="827" t="s">
        <v>415</v>
      </c>
      <c r="AA156" s="835">
        <f>'Générateur P.Durable 30ans'!$C$16/100</f>
        <v>1.5</v>
      </c>
      <c r="AB156" s="835">
        <f>AB$135*AA156</f>
        <v>-0.30000000000000004</v>
      </c>
      <c r="AC156" s="835">
        <f>Z$135+(Z$135*AB156)</f>
        <v>5.4599999999999991</v>
      </c>
      <c r="AD156" s="835">
        <f>AC156*AB83/10000</f>
        <v>0.56857790598439784</v>
      </c>
      <c r="AE156" s="834"/>
      <c r="AF156" s="827" t="s">
        <v>415</v>
      </c>
      <c r="AG156" s="835">
        <f>'Générateur P.Durable 30ans'!$C$16/100</f>
        <v>1.5</v>
      </c>
      <c r="AH156" s="835">
        <f>AH$135*AG156</f>
        <v>-0.30000000000000004</v>
      </c>
      <c r="AI156" s="835">
        <f>AF$135+(AF$135*AH156)</f>
        <v>7</v>
      </c>
      <c r="AJ156" s="835">
        <f>AI156*AH83/10000</f>
        <v>0.87561535910758681</v>
      </c>
      <c r="AK156" s="834"/>
      <c r="AL156" s="827" t="s">
        <v>415</v>
      </c>
      <c r="AM156" s="835">
        <f>'Générateur P.Durable 30ans'!$C$16/100</f>
        <v>1.5</v>
      </c>
      <c r="AN156" s="835">
        <f>AN$135*AM156</f>
        <v>-0.30000000000000004</v>
      </c>
      <c r="AO156" s="835">
        <f>AL$135+(AL$135*AN156)</f>
        <v>5.9499999999999993</v>
      </c>
      <c r="AP156" s="835">
        <f>AO156*AN83/10000</f>
        <v>0.84816884662320791</v>
      </c>
      <c r="AQ156" s="834"/>
      <c r="AR156" s="827" t="s">
        <v>415</v>
      </c>
      <c r="AS156" s="835">
        <f>'Générateur P.Durable 30ans'!$C$16/100</f>
        <v>1.5</v>
      </c>
      <c r="AT156" s="835">
        <f>AT$135*AS156</f>
        <v>-7.5000000000000011E-2</v>
      </c>
      <c r="AU156" s="835">
        <f>AR$135+(AR$135*AT156)</f>
        <v>8.7874999999999996</v>
      </c>
      <c r="AV156" s="835">
        <f>AU156*AT83/10000</f>
        <v>1.3759789608486985</v>
      </c>
      <c r="AW156" s="834"/>
      <c r="AX156" s="827" t="s">
        <v>415</v>
      </c>
      <c r="AY156" s="835">
        <f>'Générateur P.Durable 30ans'!$C$16/100</f>
        <v>1.5</v>
      </c>
      <c r="AZ156" s="835">
        <f>AZ$135*AY156</f>
        <v>-0.30000000000000004</v>
      </c>
      <c r="BA156" s="835">
        <f>AX$135+(AX$135*AZ156)</f>
        <v>5.4599999999999991</v>
      </c>
      <c r="BB156" s="835">
        <f>BA156*AZ83/10000</f>
        <v>0.91477780207299331</v>
      </c>
      <c r="BC156" s="834"/>
      <c r="BD156" s="827" t="s">
        <v>415</v>
      </c>
      <c r="BE156" s="835">
        <f>'Générateur P.Durable 30ans'!$C$16/100</f>
        <v>1.5</v>
      </c>
      <c r="BF156" s="835">
        <f>BF$135*BE156</f>
        <v>-0.30000000000000004</v>
      </c>
      <c r="BG156" s="835">
        <f>BD$135+(BD$135*BF156)</f>
        <v>7</v>
      </c>
      <c r="BH156" s="835">
        <f>BG156*BF83/10000</f>
        <v>1.2313567298991044</v>
      </c>
      <c r="BI156" s="834"/>
      <c r="BJ156" s="827" t="s">
        <v>415</v>
      </c>
      <c r="BK156" s="835">
        <f>'Générateur P.Durable 30ans'!$C$16/100</f>
        <v>1.5</v>
      </c>
      <c r="BL156" s="835">
        <f>BL$135*BK156</f>
        <v>-0.30000000000000004</v>
      </c>
      <c r="BM156" s="835">
        <f>BJ$135+(BJ$135*BL156)</f>
        <v>5.9499999999999993</v>
      </c>
      <c r="BN156" s="835">
        <f>BM156*BL83/10000</f>
        <v>1.0840195122571501</v>
      </c>
      <c r="BO156" s="834"/>
      <c r="BP156" s="827" t="s">
        <v>415</v>
      </c>
      <c r="BQ156" s="835">
        <f>'Générateur P.Durable 30ans'!$C$16/100</f>
        <v>1.5</v>
      </c>
      <c r="BR156" s="835">
        <f>BR$135*BQ156</f>
        <v>-7.5000000000000011E-2</v>
      </c>
      <c r="BS156" s="835">
        <f>BP$135+(BP$135*BR156)</f>
        <v>8.7874999999999996</v>
      </c>
      <c r="BT156" s="835">
        <f>BS156*BR83/10000</f>
        <v>1.6418813818202223</v>
      </c>
      <c r="BU156" s="834"/>
      <c r="BV156" s="827" t="s">
        <v>415</v>
      </c>
      <c r="BW156" s="835">
        <f>'Générateur P.Durable 30ans'!$C$16/100</f>
        <v>1.5</v>
      </c>
      <c r="BX156" s="835">
        <f>BX$135*BW156</f>
        <v>-0.30000000000000004</v>
      </c>
      <c r="BY156" s="835">
        <f>BV$135+(BV$135*BX156)</f>
        <v>5.4599999999999991</v>
      </c>
      <c r="BZ156" s="835">
        <f>BY156*BX83/10000</f>
        <v>1.0388239056176147</v>
      </c>
      <c r="CA156" s="834"/>
      <c r="CB156" s="827" t="s">
        <v>415</v>
      </c>
      <c r="CC156" s="835">
        <f>'Générateur P.Durable 30ans'!$C$16/100</f>
        <v>1.5</v>
      </c>
      <c r="CD156" s="835">
        <f>CD$135*CC156</f>
        <v>-0.30000000000000004</v>
      </c>
      <c r="CE156" s="835">
        <f>CB$135+(CB$135*CD156)</f>
        <v>7</v>
      </c>
      <c r="CF156" s="835">
        <f>CE156*CD83/10000</f>
        <v>1.3492750443544339</v>
      </c>
      <c r="CG156" s="834"/>
      <c r="CH156" s="827" t="s">
        <v>415</v>
      </c>
      <c r="CI156" s="835">
        <f>'Générateur P.Durable 30ans'!$C$16/100</f>
        <v>1.5</v>
      </c>
      <c r="CJ156" s="835">
        <f>CJ$135*CI156</f>
        <v>-0.30000000000000004</v>
      </c>
      <c r="CK156" s="835">
        <f>CH$135+(CH$135*CJ156)</f>
        <v>5.9499999999999993</v>
      </c>
      <c r="CL156" s="835">
        <f>CK156*CJ83/10000</f>
        <v>1.157647776694491</v>
      </c>
      <c r="CM156" s="834"/>
      <c r="CN156" s="827" t="s">
        <v>415</v>
      </c>
      <c r="CO156" s="835">
        <f>'Générateur P.Durable 30ans'!$C$16/100</f>
        <v>1.5</v>
      </c>
      <c r="CP156" s="835">
        <f>CP$135*CO156</f>
        <v>-7.5000000000000011E-2</v>
      </c>
      <c r="CQ156" s="835">
        <f>CN$135+(CN$135*CP156)</f>
        <v>8.7874999999999996</v>
      </c>
      <c r="CR156" s="835">
        <f>CQ156*CP83/10000</f>
        <v>1.7212150802567736</v>
      </c>
      <c r="CS156" s="834"/>
      <c r="CT156" s="827" t="s">
        <v>415</v>
      </c>
      <c r="CU156" s="835">
        <f>'Générateur P.Durable 30ans'!$C$16/100</f>
        <v>1.5</v>
      </c>
      <c r="CV156" s="835">
        <f>CV$135*CU156</f>
        <v>-0.30000000000000004</v>
      </c>
      <c r="CW156" s="835">
        <f>CT$135+(CT$135*CV156)</f>
        <v>5.4599999999999991</v>
      </c>
      <c r="CX156" s="835">
        <f>CW156*CV83/10000</f>
        <v>1.0746066640328602</v>
      </c>
      <c r="CY156" s="834"/>
      <c r="CZ156" s="827" t="s">
        <v>415</v>
      </c>
      <c r="DA156" s="835">
        <f>'Générateur P.Durable 30ans'!$C$16/100</f>
        <v>1.5</v>
      </c>
      <c r="DB156" s="835">
        <f>DB$135*DA156</f>
        <v>-0.30000000000000004</v>
      </c>
      <c r="DC156" s="835">
        <f>CZ$135+(CZ$135*DB156)</f>
        <v>7</v>
      </c>
      <c r="DD156" s="835">
        <f>DC156*DB83/10000</f>
        <v>1.3824559118906445</v>
      </c>
      <c r="DE156" s="834"/>
      <c r="DF156" s="827" t="s">
        <v>415</v>
      </c>
      <c r="DG156" s="835">
        <f>'Générateur P.Durable 30ans'!$C$16/100</f>
        <v>1.5</v>
      </c>
      <c r="DH156" s="835">
        <f>DH$135*DG156</f>
        <v>-0.30000000000000004</v>
      </c>
      <c r="DI156" s="835">
        <f>DF$135+(DF$135*DH156)</f>
        <v>5.9499999999999993</v>
      </c>
      <c r="DJ156" s="835">
        <f>DI156*DH83/10000</f>
        <v>1.1779934461246011</v>
      </c>
      <c r="DK156" s="834"/>
      <c r="DL156" s="827" t="s">
        <v>415</v>
      </c>
      <c r="DM156" s="835">
        <f>'Générateur P.Durable 30ans'!$C$16/100</f>
        <v>1.5</v>
      </c>
      <c r="DN156" s="835">
        <f>DN$135*DM156</f>
        <v>-7.5000000000000011E-2</v>
      </c>
      <c r="DO156" s="835">
        <f>DL$135+(DL$135*DN156)</f>
        <v>8.7874999999999996</v>
      </c>
      <c r="DP156" s="835">
        <f>DO156*DN83/10000</f>
        <v>1.7428502822475789</v>
      </c>
      <c r="DQ156" s="834"/>
      <c r="DR156" s="827" t="s">
        <v>415</v>
      </c>
      <c r="DS156" s="835">
        <f>'Générateur P.Durable 30ans'!$C$16/100</f>
        <v>1.5</v>
      </c>
      <c r="DT156" s="835">
        <f>DT$135*DS156</f>
        <v>-0.30000000000000004</v>
      </c>
      <c r="DU156" s="835">
        <f>DR$135+(DR$135*DT156)</f>
        <v>5.4599999999999991</v>
      </c>
      <c r="DV156" s="835">
        <f>DU156*DT83/10000</f>
        <v>1.0842724027697459</v>
      </c>
      <c r="DW156" s="834"/>
      <c r="DX156" s="827" t="s">
        <v>415</v>
      </c>
      <c r="DY156" s="835">
        <f>'Générateur P.Durable 30ans'!$C$16/100</f>
        <v>1.5</v>
      </c>
      <c r="DZ156" s="835">
        <f>DZ$135*DY156</f>
        <v>-0.30000000000000004</v>
      </c>
      <c r="EA156" s="835">
        <f>DX$135+(DX$135*DZ156)</f>
        <v>7</v>
      </c>
      <c r="EB156" s="835">
        <f>EA156*DZ83/10000</f>
        <v>1.3913573523952654</v>
      </c>
      <c r="EC156" s="834"/>
      <c r="ED156" s="827" t="s">
        <v>415</v>
      </c>
      <c r="EE156" s="835">
        <f>'Générateur P.Durable 30ans'!$C$16/100</f>
        <v>1.5</v>
      </c>
      <c r="EF156" s="835">
        <f>EF$135*EE156</f>
        <v>-0.30000000000000004</v>
      </c>
      <c r="EG156" s="835">
        <f>ED$135+(ED$135*EF156)</f>
        <v>5.9499999999999993</v>
      </c>
      <c r="EH156" s="835">
        <f>EG156*EF83/10000</f>
        <v>1.1834246034984643</v>
      </c>
      <c r="EI156" s="834"/>
      <c r="EJ156" s="827" t="s">
        <v>415</v>
      </c>
      <c r="EK156" s="835">
        <f>'Générateur P.Durable 30ans'!$C$16/100</f>
        <v>1.5</v>
      </c>
      <c r="EL156" s="835">
        <f>EL$135*EK156</f>
        <v>-7.5000000000000011E-2</v>
      </c>
      <c r="EM156" s="835">
        <f>EJ$135+(EJ$135*EL156)</f>
        <v>8.7874999999999996</v>
      </c>
      <c r="EN156" s="835">
        <f>EM156*EL83/10000</f>
        <v>1.7486051294578884</v>
      </c>
      <c r="EO156" s="834"/>
      <c r="EP156" s="827" t="s">
        <v>415</v>
      </c>
      <c r="EQ156" s="835">
        <f>'Générateur P.Durable 30ans'!$C$16/100</f>
        <v>1.5</v>
      </c>
      <c r="ER156" s="835">
        <f>ER$135*EQ156</f>
        <v>-0.30000000000000004</v>
      </c>
      <c r="ES156" s="835">
        <f>EP$135+(EP$135*ER156)</f>
        <v>5.4599999999999991</v>
      </c>
      <c r="ET156" s="835">
        <f>ES156*ER83/10000</f>
        <v>1.0868368644409696</v>
      </c>
      <c r="EU156" s="834"/>
      <c r="EV156" s="827" t="s">
        <v>415</v>
      </c>
      <c r="EW156" s="835">
        <f>'Générateur P.Durable 30ans'!$C$16/100</f>
        <v>1.5</v>
      </c>
      <c r="EX156" s="835">
        <f>EX$135*EW156</f>
        <v>-0.30000000000000004</v>
      </c>
      <c r="EY156" s="835">
        <f>EV$135+(EV$135*EX156)</f>
        <v>7</v>
      </c>
      <c r="EZ156" s="835">
        <f>EY156*EX83/10000</f>
        <v>1.3937146990822309</v>
      </c>
      <c r="FA156" s="834"/>
      <c r="FB156" s="827" t="s">
        <v>415</v>
      </c>
      <c r="FC156" s="835">
        <f>'Générateur P.Durable 30ans'!$C$16/100</f>
        <v>1.5</v>
      </c>
      <c r="FD156" s="835">
        <f>FD$135*FC156</f>
        <v>-0.30000000000000004</v>
      </c>
      <c r="FE156" s="835">
        <f>FB$135+(FB$135*FD156)</f>
        <v>5.9499999999999993</v>
      </c>
      <c r="FF156" s="835">
        <f>FE156*FD83/10000</f>
        <v>1.1848610287215731</v>
      </c>
      <c r="FG156" s="834"/>
      <c r="FH156" s="827" t="s">
        <v>415</v>
      </c>
      <c r="FI156" s="835">
        <f>'Générateur P.Durable 30ans'!$C$16/100</f>
        <v>1.5</v>
      </c>
      <c r="FJ156" s="835">
        <f>FJ$135*FI156</f>
        <v>-7.5000000000000011E-2</v>
      </c>
      <c r="FK156" s="835">
        <f>FH$135+(FH$135*FJ156)</f>
        <v>8.7874999999999996</v>
      </c>
      <c r="FL156" s="835">
        <f>FK156*FJ83/10000</f>
        <v>1.7501257253720723</v>
      </c>
      <c r="FM156" s="834"/>
      <c r="FN156" s="827" t="s">
        <v>415</v>
      </c>
      <c r="FO156" s="835">
        <f>'Générateur P.Durable 30ans'!$C$16/100</f>
        <v>1.5</v>
      </c>
      <c r="FP156" s="835">
        <f>FP$135*FO156</f>
        <v>-0.30000000000000004</v>
      </c>
      <c r="FQ156" s="835">
        <f>FN$135+(FN$135*FP156)</f>
        <v>5.4599999999999991</v>
      </c>
      <c r="FR156" s="835">
        <f>FQ156*FP83/10000</f>
        <v>1.0875140096678482</v>
      </c>
      <c r="FS156" s="834"/>
      <c r="FT156" s="827" t="s">
        <v>415</v>
      </c>
      <c r="FU156" s="835">
        <f>'Générateur P.Durable 30ans'!$C$16/100</f>
        <v>1.5</v>
      </c>
      <c r="FV156" s="835">
        <f>FV$135*FU156</f>
        <v>-0.30000000000000004</v>
      </c>
      <c r="FW156" s="835">
        <f>FT$135+(FT$135*FV156)</f>
        <v>7</v>
      </c>
      <c r="FX156" s="835">
        <f>FW156*FV83/10000</f>
        <v>1.3943368532444449</v>
      </c>
      <c r="FY156" s="834"/>
    </row>
    <row r="157" spans="1:181" x14ac:dyDescent="0.3">
      <c r="A157" s="19"/>
      <c r="B157" s="827"/>
      <c r="C157" s="835"/>
      <c r="D157" s="835"/>
      <c r="E157" s="835"/>
      <c r="F157" s="835"/>
      <c r="G157" s="834"/>
      <c r="H157" s="827"/>
      <c r="I157" s="835"/>
      <c r="J157" s="835"/>
      <c r="K157" s="835"/>
      <c r="L157" s="835"/>
      <c r="M157" s="834"/>
      <c r="N157" s="827"/>
      <c r="O157" s="835"/>
      <c r="P157" s="835"/>
      <c r="Q157" s="835"/>
      <c r="R157" s="835"/>
      <c r="S157" s="834"/>
      <c r="T157" s="827"/>
      <c r="U157" s="835"/>
      <c r="V157" s="835"/>
      <c r="W157" s="835"/>
      <c r="X157" s="835"/>
      <c r="Y157" s="834"/>
      <c r="Z157" s="827"/>
      <c r="AA157" s="835"/>
      <c r="AB157" s="835"/>
      <c r="AC157" s="835"/>
      <c r="AD157" s="835"/>
      <c r="AE157" s="834"/>
      <c r="AF157" s="827"/>
      <c r="AG157" s="835"/>
      <c r="AH157" s="835"/>
      <c r="AI157" s="835"/>
      <c r="AJ157" s="835"/>
      <c r="AK157" s="834"/>
      <c r="AL157" s="827"/>
      <c r="AM157" s="835"/>
      <c r="AN157" s="835"/>
      <c r="AO157" s="835"/>
      <c r="AP157" s="835"/>
      <c r="AQ157" s="834"/>
      <c r="AR157" s="827"/>
      <c r="AS157" s="835"/>
      <c r="AT157" s="835"/>
      <c r="AU157" s="835"/>
      <c r="AV157" s="835"/>
      <c r="AW157" s="834"/>
      <c r="AX157" s="827"/>
      <c r="AY157" s="835"/>
      <c r="AZ157" s="835"/>
      <c r="BA157" s="835"/>
      <c r="BB157" s="835"/>
      <c r="BC157" s="834"/>
      <c r="BD157" s="827"/>
      <c r="BE157" s="835"/>
      <c r="BF157" s="835"/>
      <c r="BG157" s="835"/>
      <c r="BH157" s="835"/>
      <c r="BI157" s="834"/>
      <c r="BJ157" s="827"/>
      <c r="BK157" s="835"/>
      <c r="BL157" s="835"/>
      <c r="BM157" s="835"/>
      <c r="BN157" s="835"/>
      <c r="BO157" s="834"/>
      <c r="BP157" s="827"/>
      <c r="BQ157" s="835"/>
      <c r="BR157" s="835"/>
      <c r="BS157" s="835"/>
      <c r="BT157" s="835"/>
      <c r="BU157" s="834"/>
      <c r="BV157" s="827"/>
      <c r="BW157" s="835"/>
      <c r="BX157" s="835"/>
      <c r="BY157" s="835"/>
      <c r="BZ157" s="835"/>
      <c r="CA157" s="834"/>
      <c r="CB157" s="827"/>
      <c r="CC157" s="835"/>
      <c r="CD157" s="835"/>
      <c r="CE157" s="835"/>
      <c r="CF157" s="835"/>
      <c r="CG157" s="834"/>
      <c r="CH157" s="827"/>
      <c r="CI157" s="835"/>
      <c r="CJ157" s="835"/>
      <c r="CK157" s="835"/>
      <c r="CL157" s="835"/>
      <c r="CM157" s="834"/>
      <c r="CN157" s="827"/>
      <c r="CO157" s="835"/>
      <c r="CP157" s="835"/>
      <c r="CQ157" s="835"/>
      <c r="CR157" s="835"/>
      <c r="CS157" s="834"/>
      <c r="CT157" s="827"/>
      <c r="CU157" s="835"/>
      <c r="CV157" s="835"/>
      <c r="CW157" s="835"/>
      <c r="CX157" s="835"/>
      <c r="CY157" s="834"/>
      <c r="CZ157" s="827"/>
      <c r="DA157" s="835"/>
      <c r="DB157" s="835"/>
      <c r="DC157" s="835"/>
      <c r="DD157" s="835"/>
      <c r="DE157" s="834"/>
      <c r="DF157" s="827"/>
      <c r="DG157" s="835"/>
      <c r="DH157" s="835"/>
      <c r="DI157" s="835"/>
      <c r="DJ157" s="835"/>
      <c r="DK157" s="834"/>
      <c r="DL157" s="827"/>
      <c r="DM157" s="835"/>
      <c r="DN157" s="835"/>
      <c r="DO157" s="835"/>
      <c r="DP157" s="835"/>
      <c r="DQ157" s="834"/>
      <c r="DR157" s="827"/>
      <c r="DS157" s="835"/>
      <c r="DT157" s="835"/>
      <c r="DU157" s="835"/>
      <c r="DV157" s="835"/>
      <c r="DW157" s="834"/>
      <c r="DX157" s="827"/>
      <c r="DY157" s="835"/>
      <c r="DZ157" s="835"/>
      <c r="EA157" s="835"/>
      <c r="EB157" s="835"/>
      <c r="EC157" s="834"/>
      <c r="ED157" s="827"/>
      <c r="EE157" s="835"/>
      <c r="EF157" s="835"/>
      <c r="EG157" s="835"/>
      <c r="EH157" s="835"/>
      <c r="EI157" s="834"/>
      <c r="EJ157" s="827"/>
      <c r="EK157" s="835"/>
      <c r="EL157" s="835"/>
      <c r="EM157" s="835"/>
      <c r="EN157" s="835"/>
      <c r="EO157" s="834"/>
      <c r="EP157" s="827"/>
      <c r="EQ157" s="835"/>
      <c r="ER157" s="835"/>
      <c r="ES157" s="835"/>
      <c r="ET157" s="835"/>
      <c r="EU157" s="834"/>
      <c r="EV157" s="827"/>
      <c r="EW157" s="835"/>
      <c r="EX157" s="835"/>
      <c r="EY157" s="835"/>
      <c r="EZ157" s="835"/>
      <c r="FA157" s="834"/>
      <c r="FB157" s="827"/>
      <c r="FC157" s="835"/>
      <c r="FD157" s="835"/>
      <c r="FE157" s="835"/>
      <c r="FF157" s="835"/>
      <c r="FG157" s="834"/>
      <c r="FH157" s="827"/>
      <c r="FI157" s="835"/>
      <c r="FJ157" s="835"/>
      <c r="FK157" s="835"/>
      <c r="FL157" s="835"/>
      <c r="FM157" s="834"/>
      <c r="FN157" s="827"/>
      <c r="FO157" s="835"/>
      <c r="FP157" s="835"/>
      <c r="FQ157" s="835"/>
      <c r="FR157" s="835"/>
      <c r="FS157" s="834"/>
      <c r="FT157" s="827"/>
      <c r="FU157" s="835"/>
      <c r="FV157" s="835"/>
      <c r="FW157" s="835"/>
      <c r="FX157" s="835"/>
      <c r="FY157" s="834"/>
    </row>
    <row r="158" spans="1:181" x14ac:dyDescent="0.3">
      <c r="A158" s="19"/>
      <c r="B158" s="827" t="s">
        <v>445</v>
      </c>
      <c r="C158" s="835">
        <f>SUM(C139:C142)</f>
        <v>2.2999999999999998</v>
      </c>
      <c r="D158" s="835">
        <f>IF(C158&gt;1,1,C158)</f>
        <v>1</v>
      </c>
      <c r="E158" s="835">
        <f>IF(D70=1,B$135+D158*C135*B135,0)</f>
        <v>0</v>
      </c>
      <c r="F158" s="835">
        <f>D88*E158/10000</f>
        <v>0</v>
      </c>
      <c r="G158" s="834"/>
      <c r="H158" s="827" t="s">
        <v>445</v>
      </c>
      <c r="I158" s="835">
        <f>SUM(I139:I142)</f>
        <v>2.2999999999999998</v>
      </c>
      <c r="J158" s="835">
        <f>IF(I158&gt;1,1,I158)</f>
        <v>1</v>
      </c>
      <c r="K158" s="835">
        <f>IF(J70=1,H$135+J158*I135*H135,0)</f>
        <v>0</v>
      </c>
      <c r="L158" s="835">
        <f>J88*K158/10000</f>
        <v>0</v>
      </c>
      <c r="M158" s="834"/>
      <c r="N158" s="827" t="s">
        <v>445</v>
      </c>
      <c r="O158" s="835">
        <f>SUM(O139:O142)</f>
        <v>2.2999999999999998</v>
      </c>
      <c r="P158" s="835">
        <f>IF(O158&gt;1,1,O158)</f>
        <v>1</v>
      </c>
      <c r="Q158" s="835">
        <f>IF(P70=1,N$135+P158*O135*N135,0)</f>
        <v>0</v>
      </c>
      <c r="R158" s="835">
        <f>P88*Q158/10000</f>
        <v>0</v>
      </c>
      <c r="S158" s="834"/>
      <c r="T158" s="827" t="s">
        <v>445</v>
      </c>
      <c r="U158" s="835">
        <f>SUM(U139:U142)</f>
        <v>2.2999999999999998</v>
      </c>
      <c r="V158" s="835">
        <f>IF(U158&gt;1,1,U158)</f>
        <v>1</v>
      </c>
      <c r="W158" s="835">
        <f>IF(V70=1,T$135+V158*U135*T135,0)</f>
        <v>0</v>
      </c>
      <c r="X158" s="835">
        <f>V88*W158/10000</f>
        <v>0</v>
      </c>
      <c r="Y158" s="834"/>
      <c r="Z158" s="827" t="s">
        <v>445</v>
      </c>
      <c r="AA158" s="835">
        <f>SUM(AA139:AA142)</f>
        <v>2.2999999999999998</v>
      </c>
      <c r="AB158" s="835">
        <f>IF(AA158&gt;1,1,AA158)</f>
        <v>1</v>
      </c>
      <c r="AC158" s="835">
        <f>IF(AB70=1,Z$135+AB158*AA135*Z135,0)</f>
        <v>0</v>
      </c>
      <c r="AD158" s="835">
        <f>AB88*AC158/10000</f>
        <v>0</v>
      </c>
      <c r="AE158" s="834"/>
      <c r="AF158" s="827" t="s">
        <v>445</v>
      </c>
      <c r="AG158" s="835">
        <f>SUM(AG139:AG142)</f>
        <v>2.2999999999999998</v>
      </c>
      <c r="AH158" s="835">
        <f>IF(AG158&gt;1,1,AG158)</f>
        <v>1</v>
      </c>
      <c r="AI158" s="835">
        <f>IF(AH70=1,AF$135+AH158*AG135*AF135,0)</f>
        <v>0</v>
      </c>
      <c r="AJ158" s="835">
        <f>AH88*AI158/10000</f>
        <v>0</v>
      </c>
      <c r="AK158" s="834"/>
      <c r="AL158" s="827" t="s">
        <v>445</v>
      </c>
      <c r="AM158" s="835">
        <f>SUM(AM139:AM142)</f>
        <v>2.2999999999999998</v>
      </c>
      <c r="AN158" s="835">
        <f>IF(AM158&gt;1,1,AM158)</f>
        <v>1</v>
      </c>
      <c r="AO158" s="835">
        <f>IF(AN70=1,AL$135+AN158*AM135*AL135,0)</f>
        <v>0</v>
      </c>
      <c r="AP158" s="835">
        <f>AN88*AO158/10000</f>
        <v>0</v>
      </c>
      <c r="AQ158" s="834"/>
      <c r="AR158" s="827" t="s">
        <v>445</v>
      </c>
      <c r="AS158" s="835">
        <f>SUM(AS139:AS142)</f>
        <v>2.2999999999999998</v>
      </c>
      <c r="AT158" s="835">
        <f>IF(AS158&gt;1,1,AS158)</f>
        <v>1</v>
      </c>
      <c r="AU158" s="835">
        <f>IF(AT70=1,AR$135+AT158*AS135*AR135,0)</f>
        <v>0</v>
      </c>
      <c r="AV158" s="835">
        <f>AT88*AU158/10000</f>
        <v>0</v>
      </c>
      <c r="AW158" s="834"/>
      <c r="AX158" s="827" t="s">
        <v>445</v>
      </c>
      <c r="AY158" s="835">
        <f>SUM(AY139:AY142)</f>
        <v>2.2999999999999998</v>
      </c>
      <c r="AZ158" s="835">
        <f>IF(AY158&gt;1,1,AY158)</f>
        <v>1</v>
      </c>
      <c r="BA158" s="835">
        <f>IF(AZ70=1,AX$135+AZ158*AY135*AX135,0)</f>
        <v>0</v>
      </c>
      <c r="BB158" s="835">
        <f>AZ88*BA158/10000</f>
        <v>0</v>
      </c>
      <c r="BC158" s="834"/>
      <c r="BD158" s="827" t="s">
        <v>445</v>
      </c>
      <c r="BE158" s="835">
        <f>SUM(BE139:BE142)</f>
        <v>2.2999999999999998</v>
      </c>
      <c r="BF158" s="835">
        <f>IF(BE158&gt;1,1,BE158)</f>
        <v>1</v>
      </c>
      <c r="BG158" s="835">
        <f>IF(BF70=1,BD$135+BF158*BE135*BD135,0)</f>
        <v>0</v>
      </c>
      <c r="BH158" s="835">
        <f>BF88*BG158/10000</f>
        <v>0</v>
      </c>
      <c r="BI158" s="834"/>
      <c r="BJ158" s="827" t="s">
        <v>445</v>
      </c>
      <c r="BK158" s="835">
        <f>SUM(BK139:BK142)</f>
        <v>2.2999999999999998</v>
      </c>
      <c r="BL158" s="835">
        <f>IF(BK158&gt;1,1,BK158)</f>
        <v>1</v>
      </c>
      <c r="BM158" s="835">
        <f>IF(BL70=1,BJ$135+BL158*BK135*BJ135,0)</f>
        <v>0</v>
      </c>
      <c r="BN158" s="835">
        <f>BL88*BM158/10000</f>
        <v>0</v>
      </c>
      <c r="BO158" s="834"/>
      <c r="BP158" s="827" t="s">
        <v>445</v>
      </c>
      <c r="BQ158" s="835">
        <f>SUM(BQ139:BQ142)</f>
        <v>2.2999999999999998</v>
      </c>
      <c r="BR158" s="835">
        <f>IF(BQ158&gt;1,1,BQ158)</f>
        <v>1</v>
      </c>
      <c r="BS158" s="835">
        <f>IF(BR70=1,BP$135+BR158*BQ135*BP135,0)</f>
        <v>0</v>
      </c>
      <c r="BT158" s="835">
        <f>BR88*BS158/10000</f>
        <v>0</v>
      </c>
      <c r="BU158" s="834"/>
      <c r="BV158" s="827" t="s">
        <v>445</v>
      </c>
      <c r="BW158" s="835">
        <f>SUM(BW139:BW142)</f>
        <v>2.2999999999999998</v>
      </c>
      <c r="BX158" s="835">
        <f>IF(BW158&gt;1,1,BW158)</f>
        <v>1</v>
      </c>
      <c r="BY158" s="835">
        <f>IF(BX70=1,BV$135+BX158*BW135*BV135,0)</f>
        <v>0</v>
      </c>
      <c r="BZ158" s="835">
        <f>BX88*BY158/10000</f>
        <v>0</v>
      </c>
      <c r="CA158" s="834"/>
      <c r="CB158" s="827" t="s">
        <v>445</v>
      </c>
      <c r="CC158" s="835">
        <f>SUM(CC139:CC142)</f>
        <v>2.2999999999999998</v>
      </c>
      <c r="CD158" s="835">
        <f>IF(CC158&gt;1,1,CC158)</f>
        <v>1</v>
      </c>
      <c r="CE158" s="835">
        <f>IF(CD70=1,CB$135+CD158*CC135*CB135,0)</f>
        <v>0</v>
      </c>
      <c r="CF158" s="835">
        <f>CD88*CE158/10000</f>
        <v>0</v>
      </c>
      <c r="CG158" s="834"/>
      <c r="CH158" s="827" t="s">
        <v>445</v>
      </c>
      <c r="CI158" s="835">
        <f>SUM(CI139:CI142)</f>
        <v>2.2999999999999998</v>
      </c>
      <c r="CJ158" s="835">
        <f>IF(CI158&gt;1,1,CI158)</f>
        <v>1</v>
      </c>
      <c r="CK158" s="835">
        <f>IF(CJ70=1,CH$135+CJ158*CI135*CH135,0)</f>
        <v>0</v>
      </c>
      <c r="CL158" s="835">
        <f>CJ88*CK158/10000</f>
        <v>0</v>
      </c>
      <c r="CM158" s="834"/>
      <c r="CN158" s="827" t="s">
        <v>445</v>
      </c>
      <c r="CO158" s="835">
        <f>SUM(CO139:CO142)</f>
        <v>2.2999999999999998</v>
      </c>
      <c r="CP158" s="835">
        <f>IF(CO158&gt;1,1,CO158)</f>
        <v>1</v>
      </c>
      <c r="CQ158" s="835">
        <f>IF(CP70=1,CN$135+CP158*CO135*CN135,0)</f>
        <v>0</v>
      </c>
      <c r="CR158" s="835">
        <f>CP88*CQ158/10000</f>
        <v>0</v>
      </c>
      <c r="CS158" s="834"/>
      <c r="CT158" s="827" t="s">
        <v>445</v>
      </c>
      <c r="CU158" s="835">
        <f>SUM(CU139:CU142)</f>
        <v>2.2999999999999998</v>
      </c>
      <c r="CV158" s="835">
        <f>IF(CU158&gt;1,1,CU158)</f>
        <v>1</v>
      </c>
      <c r="CW158" s="835">
        <f>IF(CV70=1,CT$135+CV158*CU135*CT135,0)</f>
        <v>0</v>
      </c>
      <c r="CX158" s="835">
        <f>CV88*CW158/10000</f>
        <v>0</v>
      </c>
      <c r="CY158" s="834"/>
      <c r="CZ158" s="827" t="s">
        <v>445</v>
      </c>
      <c r="DA158" s="835">
        <f>SUM(DA139:DA142)</f>
        <v>2.2999999999999998</v>
      </c>
      <c r="DB158" s="835">
        <f>IF(DA158&gt;1,1,DA158)</f>
        <v>1</v>
      </c>
      <c r="DC158" s="835">
        <f>IF(DB70=1,CZ$135+DB158*DA135*CZ135,0)</f>
        <v>0</v>
      </c>
      <c r="DD158" s="835">
        <f>DB88*DC158/10000</f>
        <v>0</v>
      </c>
      <c r="DE158" s="834"/>
      <c r="DF158" s="827" t="s">
        <v>445</v>
      </c>
      <c r="DG158" s="835">
        <f>SUM(DG139:DG142)</f>
        <v>2.2999999999999998</v>
      </c>
      <c r="DH158" s="835">
        <f>IF(DG158&gt;1,1,DG158)</f>
        <v>1</v>
      </c>
      <c r="DI158" s="835">
        <f>IF(DH70=1,DF$135+DH158*DG135*DF135,0)</f>
        <v>0</v>
      </c>
      <c r="DJ158" s="835">
        <f>DH88*DI158/10000</f>
        <v>0</v>
      </c>
      <c r="DK158" s="834"/>
      <c r="DL158" s="827" t="s">
        <v>445</v>
      </c>
      <c r="DM158" s="835">
        <f>SUM(DM139:DM142)</f>
        <v>2.2999999999999998</v>
      </c>
      <c r="DN158" s="835">
        <f>IF(DM158&gt;1,1,DM158)</f>
        <v>1</v>
      </c>
      <c r="DO158" s="835">
        <f>IF(DN70=1,DL$135+DN158*DM135*DL135,0)</f>
        <v>0</v>
      </c>
      <c r="DP158" s="835">
        <f>DN88*DO158/10000</f>
        <v>0</v>
      </c>
      <c r="DQ158" s="834"/>
      <c r="DR158" s="827" t="s">
        <v>445</v>
      </c>
      <c r="DS158" s="835">
        <f>SUM(DS139:DS142)</f>
        <v>2.2999999999999998</v>
      </c>
      <c r="DT158" s="835">
        <f>IF(DS158&gt;1,1,DS158)</f>
        <v>1</v>
      </c>
      <c r="DU158" s="835">
        <f>IF(DT70=1,DR$135+DT158*DS135*DR135,0)</f>
        <v>0</v>
      </c>
      <c r="DV158" s="835">
        <f>DT88*DU158/10000</f>
        <v>0</v>
      </c>
      <c r="DW158" s="834"/>
      <c r="DX158" s="827" t="s">
        <v>445</v>
      </c>
      <c r="DY158" s="835">
        <f>SUM(DY139:DY142)</f>
        <v>2.2999999999999998</v>
      </c>
      <c r="DZ158" s="835">
        <f>IF(DY158&gt;1,1,DY158)</f>
        <v>1</v>
      </c>
      <c r="EA158" s="835">
        <f>IF(DZ70=1,DX$135+DZ158*DY135*DX135,0)</f>
        <v>0</v>
      </c>
      <c r="EB158" s="835">
        <f>DZ88*EA158/10000</f>
        <v>0</v>
      </c>
      <c r="EC158" s="834"/>
      <c r="ED158" s="827" t="s">
        <v>445</v>
      </c>
      <c r="EE158" s="835">
        <f>SUM(EE139:EE142)</f>
        <v>2.2999999999999998</v>
      </c>
      <c r="EF158" s="835">
        <f>IF(EE158&gt;1,1,EE158)</f>
        <v>1</v>
      </c>
      <c r="EG158" s="835">
        <f>IF(EF70=1,ED$135+EF158*EE135*ED135,0)</f>
        <v>0</v>
      </c>
      <c r="EH158" s="835">
        <f>EF88*EG158/10000</f>
        <v>0</v>
      </c>
      <c r="EI158" s="834"/>
      <c r="EJ158" s="827" t="s">
        <v>445</v>
      </c>
      <c r="EK158" s="835">
        <f>SUM(EK139:EK142)</f>
        <v>2.2999999999999998</v>
      </c>
      <c r="EL158" s="835">
        <f>IF(EK158&gt;1,1,EK158)</f>
        <v>1</v>
      </c>
      <c r="EM158" s="835">
        <f>IF(EL70=1,EJ$135+EL158*EK135*EJ135,0)</f>
        <v>0</v>
      </c>
      <c r="EN158" s="835">
        <f>EL88*EM158/10000</f>
        <v>0</v>
      </c>
      <c r="EO158" s="834"/>
      <c r="EP158" s="827" t="s">
        <v>445</v>
      </c>
      <c r="EQ158" s="835">
        <f>SUM(EQ139:EQ142)</f>
        <v>2.2999999999999998</v>
      </c>
      <c r="ER158" s="835">
        <f>IF(EQ158&gt;1,1,EQ158)</f>
        <v>1</v>
      </c>
      <c r="ES158" s="835">
        <f>IF(ER70=1,EP$135+ER158*EQ135*EP135,0)</f>
        <v>0</v>
      </c>
      <c r="ET158" s="835">
        <f>ER88*ES158/10000</f>
        <v>0</v>
      </c>
      <c r="EU158" s="834"/>
      <c r="EV158" s="827" t="s">
        <v>445</v>
      </c>
      <c r="EW158" s="835">
        <f>SUM(EW139:EW142)</f>
        <v>2.2999999999999998</v>
      </c>
      <c r="EX158" s="835">
        <f>IF(EW158&gt;1,1,EW158)</f>
        <v>1</v>
      </c>
      <c r="EY158" s="835">
        <f>IF(EX70=1,EV$135+EX158*EW135*EV135,0)</f>
        <v>0</v>
      </c>
      <c r="EZ158" s="835">
        <f>EX88*EY158/10000</f>
        <v>0</v>
      </c>
      <c r="FA158" s="834"/>
      <c r="FB158" s="827" t="s">
        <v>445</v>
      </c>
      <c r="FC158" s="835">
        <f>SUM(FC139:FC142)</f>
        <v>2.2999999999999998</v>
      </c>
      <c r="FD158" s="835">
        <f>IF(FC158&gt;1,1,FC158)</f>
        <v>1</v>
      </c>
      <c r="FE158" s="835">
        <f>IF(FD70=1,FB$135+FD158*FC135*FB135,0)</f>
        <v>0</v>
      </c>
      <c r="FF158" s="835">
        <f>FD88*FE158/10000</f>
        <v>0</v>
      </c>
      <c r="FG158" s="834"/>
      <c r="FH158" s="827" t="s">
        <v>445</v>
      </c>
      <c r="FI158" s="835">
        <f>SUM(FI139:FI142)</f>
        <v>2.2999999999999998</v>
      </c>
      <c r="FJ158" s="835">
        <f>IF(FI158&gt;1,1,FI158)</f>
        <v>1</v>
      </c>
      <c r="FK158" s="835">
        <f>IF(FJ70=1,FH$135+FJ158*FI135*FH135,0)</f>
        <v>0</v>
      </c>
      <c r="FL158" s="835">
        <f>FJ88*FK158/10000</f>
        <v>0</v>
      </c>
      <c r="FM158" s="834"/>
      <c r="FN158" s="827" t="s">
        <v>445</v>
      </c>
      <c r="FO158" s="835">
        <f>SUM(FO139:FO142)</f>
        <v>2.2999999999999998</v>
      </c>
      <c r="FP158" s="835">
        <f>IF(FO158&gt;1,1,FO158)</f>
        <v>1</v>
      </c>
      <c r="FQ158" s="835">
        <f>IF(FP70=1,FN$135+FP158*FO135*FN135,0)</f>
        <v>0</v>
      </c>
      <c r="FR158" s="835">
        <f>FP88*FQ158/10000</f>
        <v>0</v>
      </c>
      <c r="FS158" s="834"/>
      <c r="FT158" s="827" t="s">
        <v>445</v>
      </c>
      <c r="FU158" s="835">
        <f>SUM(FU139:FU142)</f>
        <v>2.2999999999999998</v>
      </c>
      <c r="FV158" s="835">
        <f>IF(FU158&gt;1,1,FU158)</f>
        <v>1</v>
      </c>
      <c r="FW158" s="835">
        <f>IF(FV70=1,FT$135+FV158*FU135*FT135,0)</f>
        <v>0</v>
      </c>
      <c r="FX158" s="835">
        <f>FV88*FW158/10000</f>
        <v>0</v>
      </c>
      <c r="FY158" s="834"/>
    </row>
    <row r="159" spans="1:181" x14ac:dyDescent="0.3">
      <c r="A159" s="19"/>
      <c r="B159" s="827"/>
      <c r="C159" s="835"/>
      <c r="D159" s="835"/>
      <c r="E159" s="835"/>
      <c r="F159" s="835"/>
      <c r="G159" s="834"/>
      <c r="H159" s="827"/>
      <c r="I159" s="835"/>
      <c r="J159" s="835"/>
      <c r="K159" s="835"/>
      <c r="L159" s="835"/>
      <c r="M159" s="834"/>
      <c r="N159" s="827"/>
      <c r="O159" s="835"/>
      <c r="P159" s="835"/>
      <c r="Q159" s="835"/>
      <c r="R159" s="835"/>
      <c r="S159" s="834"/>
      <c r="T159" s="827"/>
      <c r="U159" s="835"/>
      <c r="V159" s="835"/>
      <c r="W159" s="835"/>
      <c r="X159" s="835"/>
      <c r="Y159" s="834"/>
      <c r="Z159" s="827"/>
      <c r="AA159" s="835"/>
      <c r="AB159" s="835"/>
      <c r="AC159" s="835"/>
      <c r="AD159" s="835"/>
      <c r="AE159" s="834"/>
      <c r="AF159" s="827"/>
      <c r="AG159" s="835"/>
      <c r="AH159" s="835"/>
      <c r="AI159" s="835"/>
      <c r="AJ159" s="835"/>
      <c r="AK159" s="834"/>
      <c r="AL159" s="827"/>
      <c r="AM159" s="835"/>
      <c r="AN159" s="835"/>
      <c r="AO159" s="835"/>
      <c r="AP159" s="835"/>
      <c r="AQ159" s="834"/>
      <c r="AR159" s="827"/>
      <c r="AS159" s="835"/>
      <c r="AT159" s="835"/>
      <c r="AU159" s="835"/>
      <c r="AV159" s="835"/>
      <c r="AW159" s="834"/>
      <c r="AX159" s="827"/>
      <c r="AY159" s="835"/>
      <c r="AZ159" s="835"/>
      <c r="BA159" s="835"/>
      <c r="BB159" s="835"/>
      <c r="BC159" s="834"/>
      <c r="BD159" s="827"/>
      <c r="BE159" s="835"/>
      <c r="BF159" s="835"/>
      <c r="BG159" s="835"/>
      <c r="BH159" s="835"/>
      <c r="BI159" s="834"/>
      <c r="BJ159" s="827"/>
      <c r="BK159" s="835"/>
      <c r="BL159" s="835"/>
      <c r="BM159" s="835"/>
      <c r="BN159" s="835"/>
      <c r="BO159" s="834"/>
      <c r="BP159" s="827"/>
      <c r="BQ159" s="835"/>
      <c r="BR159" s="835"/>
      <c r="BS159" s="835"/>
      <c r="BT159" s="835"/>
      <c r="BU159" s="834"/>
      <c r="BV159" s="827"/>
      <c r="BW159" s="835"/>
      <c r="BX159" s="835"/>
      <c r="BY159" s="835"/>
      <c r="BZ159" s="835"/>
      <c r="CA159" s="834"/>
      <c r="CB159" s="827"/>
      <c r="CC159" s="835"/>
      <c r="CD159" s="835"/>
      <c r="CE159" s="835"/>
      <c r="CF159" s="835"/>
      <c r="CG159" s="834"/>
      <c r="CH159" s="827"/>
      <c r="CI159" s="835"/>
      <c r="CJ159" s="835"/>
      <c r="CK159" s="835"/>
      <c r="CL159" s="835"/>
      <c r="CM159" s="834"/>
      <c r="CN159" s="827"/>
      <c r="CO159" s="835"/>
      <c r="CP159" s="835"/>
      <c r="CQ159" s="835"/>
      <c r="CR159" s="835"/>
      <c r="CS159" s="834"/>
      <c r="CT159" s="827"/>
      <c r="CU159" s="835"/>
      <c r="CV159" s="835"/>
      <c r="CW159" s="835"/>
      <c r="CX159" s="835"/>
      <c r="CY159" s="834"/>
      <c r="CZ159" s="827"/>
      <c r="DA159" s="835"/>
      <c r="DB159" s="835"/>
      <c r="DC159" s="835"/>
      <c r="DD159" s="835"/>
      <c r="DE159" s="834"/>
      <c r="DF159" s="827"/>
      <c r="DG159" s="835"/>
      <c r="DH159" s="835"/>
      <c r="DI159" s="835"/>
      <c r="DJ159" s="835"/>
      <c r="DK159" s="834"/>
      <c r="DL159" s="827"/>
      <c r="DM159" s="835"/>
      <c r="DN159" s="835"/>
      <c r="DO159" s="835"/>
      <c r="DP159" s="835"/>
      <c r="DQ159" s="834"/>
      <c r="DR159" s="827"/>
      <c r="DS159" s="835"/>
      <c r="DT159" s="835"/>
      <c r="DU159" s="835"/>
      <c r="DV159" s="835"/>
      <c r="DW159" s="834"/>
      <c r="DX159" s="827"/>
      <c r="DY159" s="835"/>
      <c r="DZ159" s="835"/>
      <c r="EA159" s="835"/>
      <c r="EB159" s="835"/>
      <c r="EC159" s="834"/>
      <c r="ED159" s="827"/>
      <c r="EE159" s="835"/>
      <c r="EF159" s="835"/>
      <c r="EG159" s="835"/>
      <c r="EH159" s="835"/>
      <c r="EI159" s="834"/>
      <c r="EJ159" s="827"/>
      <c r="EK159" s="835"/>
      <c r="EL159" s="835"/>
      <c r="EM159" s="835"/>
      <c r="EN159" s="835"/>
      <c r="EO159" s="834"/>
      <c r="EP159" s="827"/>
      <c r="EQ159" s="835"/>
      <c r="ER159" s="835"/>
      <c r="ES159" s="835"/>
      <c r="ET159" s="835"/>
      <c r="EU159" s="834"/>
      <c r="EV159" s="827"/>
      <c r="EW159" s="835"/>
      <c r="EX159" s="835"/>
      <c r="EY159" s="835"/>
      <c r="EZ159" s="835"/>
      <c r="FA159" s="834"/>
      <c r="FB159" s="827"/>
      <c r="FC159" s="835"/>
      <c r="FD159" s="835"/>
      <c r="FE159" s="835"/>
      <c r="FF159" s="835"/>
      <c r="FG159" s="834"/>
      <c r="FH159" s="827"/>
      <c r="FI159" s="835"/>
      <c r="FJ159" s="835"/>
      <c r="FK159" s="835"/>
      <c r="FL159" s="835"/>
      <c r="FM159" s="834"/>
      <c r="FN159" s="827"/>
      <c r="FO159" s="835"/>
      <c r="FP159" s="835"/>
      <c r="FQ159" s="835"/>
      <c r="FR159" s="835"/>
      <c r="FS159" s="834"/>
      <c r="FT159" s="827"/>
      <c r="FU159" s="835"/>
      <c r="FV159" s="835"/>
      <c r="FW159" s="835"/>
      <c r="FX159" s="835"/>
      <c r="FY159" s="834"/>
    </row>
    <row r="160" spans="1:181" x14ac:dyDescent="0.3">
      <c r="A160" s="19"/>
      <c r="B160" s="827"/>
      <c r="C160" s="835"/>
      <c r="D160" s="835"/>
      <c r="E160" s="835"/>
      <c r="F160" s="835"/>
      <c r="G160" s="834"/>
      <c r="H160" s="827"/>
      <c r="I160" s="835"/>
      <c r="J160" s="835"/>
      <c r="K160" s="835"/>
      <c r="L160" s="835"/>
      <c r="M160" s="834"/>
      <c r="N160" s="827"/>
      <c r="O160" s="835"/>
      <c r="P160" s="835"/>
      <c r="Q160" s="835"/>
      <c r="R160" s="835"/>
      <c r="S160" s="834"/>
      <c r="T160" s="827"/>
      <c r="U160" s="835"/>
      <c r="V160" s="835"/>
      <c r="W160" s="835"/>
      <c r="X160" s="835"/>
      <c r="Y160" s="834"/>
      <c r="Z160" s="827"/>
      <c r="AA160" s="835"/>
      <c r="AB160" s="835"/>
      <c r="AC160" s="835"/>
      <c r="AD160" s="835"/>
      <c r="AE160" s="834"/>
      <c r="AF160" s="827"/>
      <c r="AG160" s="835"/>
      <c r="AH160" s="835"/>
      <c r="AI160" s="835"/>
      <c r="AJ160" s="835"/>
      <c r="AK160" s="834"/>
      <c r="AL160" s="827"/>
      <c r="AM160" s="835"/>
      <c r="AN160" s="835"/>
      <c r="AO160" s="835"/>
      <c r="AP160" s="835"/>
      <c r="AQ160" s="834"/>
      <c r="AR160" s="827"/>
      <c r="AS160" s="835"/>
      <c r="AT160" s="835"/>
      <c r="AU160" s="835"/>
      <c r="AV160" s="835"/>
      <c r="AW160" s="834"/>
      <c r="AX160" s="827"/>
      <c r="AY160" s="835"/>
      <c r="AZ160" s="835"/>
      <c r="BA160" s="835"/>
      <c r="BB160" s="835"/>
      <c r="BC160" s="834"/>
      <c r="BD160" s="827"/>
      <c r="BE160" s="835"/>
      <c r="BF160" s="835"/>
      <c r="BG160" s="835"/>
      <c r="BH160" s="835"/>
      <c r="BI160" s="834"/>
      <c r="BJ160" s="827"/>
      <c r="BK160" s="835"/>
      <c r="BL160" s="835"/>
      <c r="BM160" s="835"/>
      <c r="BN160" s="835"/>
      <c r="BO160" s="834"/>
      <c r="BP160" s="827"/>
      <c r="BQ160" s="835"/>
      <c r="BR160" s="835"/>
      <c r="BS160" s="835"/>
      <c r="BT160" s="835"/>
      <c r="BU160" s="834"/>
      <c r="BV160" s="827"/>
      <c r="BW160" s="835"/>
      <c r="BX160" s="835"/>
      <c r="BY160" s="835"/>
      <c r="BZ160" s="835"/>
      <c r="CA160" s="834"/>
      <c r="CB160" s="827"/>
      <c r="CC160" s="835"/>
      <c r="CD160" s="835"/>
      <c r="CE160" s="835"/>
      <c r="CF160" s="835"/>
      <c r="CG160" s="834"/>
      <c r="CH160" s="827"/>
      <c r="CI160" s="835"/>
      <c r="CJ160" s="835"/>
      <c r="CK160" s="835"/>
      <c r="CL160" s="835"/>
      <c r="CM160" s="834"/>
      <c r="CN160" s="827"/>
      <c r="CO160" s="835"/>
      <c r="CP160" s="835"/>
      <c r="CQ160" s="835"/>
      <c r="CR160" s="835"/>
      <c r="CS160" s="834"/>
      <c r="CT160" s="827"/>
      <c r="CU160" s="835"/>
      <c r="CV160" s="835"/>
      <c r="CW160" s="835"/>
      <c r="CX160" s="835"/>
      <c r="CY160" s="834"/>
      <c r="CZ160" s="827"/>
      <c r="DA160" s="835"/>
      <c r="DB160" s="835"/>
      <c r="DC160" s="835"/>
      <c r="DD160" s="835"/>
      <c r="DE160" s="834"/>
      <c r="DF160" s="827"/>
      <c r="DG160" s="835"/>
      <c r="DH160" s="835"/>
      <c r="DI160" s="835"/>
      <c r="DJ160" s="835"/>
      <c r="DK160" s="834"/>
      <c r="DL160" s="827"/>
      <c r="DM160" s="835"/>
      <c r="DN160" s="835"/>
      <c r="DO160" s="835"/>
      <c r="DP160" s="835"/>
      <c r="DQ160" s="834"/>
      <c r="DR160" s="827"/>
      <c r="DS160" s="835"/>
      <c r="DT160" s="835"/>
      <c r="DU160" s="835"/>
      <c r="DV160" s="835"/>
      <c r="DW160" s="834"/>
      <c r="DX160" s="827"/>
      <c r="DY160" s="835"/>
      <c r="DZ160" s="835"/>
      <c r="EA160" s="835"/>
      <c r="EB160" s="835"/>
      <c r="EC160" s="834"/>
      <c r="ED160" s="827"/>
      <c r="EE160" s="835"/>
      <c r="EF160" s="835"/>
      <c r="EG160" s="835"/>
      <c r="EH160" s="835"/>
      <c r="EI160" s="834"/>
      <c r="EJ160" s="827"/>
      <c r="EK160" s="835"/>
      <c r="EL160" s="835"/>
      <c r="EM160" s="835"/>
      <c r="EN160" s="835"/>
      <c r="EO160" s="834"/>
      <c r="EP160" s="827"/>
      <c r="EQ160" s="835"/>
      <c r="ER160" s="835"/>
      <c r="ES160" s="835"/>
      <c r="ET160" s="835"/>
      <c r="EU160" s="834"/>
      <c r="EV160" s="827"/>
      <c r="EW160" s="835"/>
      <c r="EX160" s="835"/>
      <c r="EY160" s="835"/>
      <c r="EZ160" s="835"/>
      <c r="FA160" s="834"/>
      <c r="FB160" s="827"/>
      <c r="FC160" s="835"/>
      <c r="FD160" s="835"/>
      <c r="FE160" s="835"/>
      <c r="FF160" s="835"/>
      <c r="FG160" s="834"/>
      <c r="FH160" s="827"/>
      <c r="FI160" s="835"/>
      <c r="FJ160" s="835"/>
      <c r="FK160" s="835"/>
      <c r="FL160" s="835"/>
      <c r="FM160" s="834"/>
      <c r="FN160" s="827"/>
      <c r="FO160" s="835"/>
      <c r="FP160" s="835"/>
      <c r="FQ160" s="835"/>
      <c r="FR160" s="835"/>
      <c r="FS160" s="834"/>
      <c r="FT160" s="827"/>
      <c r="FU160" s="835"/>
      <c r="FV160" s="835"/>
      <c r="FW160" s="835"/>
      <c r="FX160" s="835"/>
      <c r="FY160" s="834"/>
    </row>
    <row r="161" spans="1:181" x14ac:dyDescent="0.3">
      <c r="A161" s="19"/>
      <c r="B161" s="827" t="s">
        <v>444</v>
      </c>
      <c r="C161" s="835">
        <f>IF(E105&lt;0,C141+C142+C140+C139,C141+C142)</f>
        <v>1.3</v>
      </c>
      <c r="D161" s="835">
        <f>IF(C161&gt;1,1,C161)</f>
        <v>1</v>
      </c>
      <c r="E161" s="835">
        <f>IF(AND(B$70=1,C$70=0),B$135+B$135*D161*C$135,0)</f>
        <v>0</v>
      </c>
      <c r="F161" s="835">
        <f>E161*D90/10000</f>
        <v>0</v>
      </c>
      <c r="G161" s="834"/>
      <c r="H161" s="827" t="s">
        <v>444</v>
      </c>
      <c r="I161" s="835">
        <f>IF(K105&lt;0,I141+I142+I140+I139,I141+I142)</f>
        <v>1.3</v>
      </c>
      <c r="J161" s="835">
        <f>IF(I161&gt;1,1,I161)</f>
        <v>1</v>
      </c>
      <c r="K161" s="835">
        <f>IF(AND(H$70=1,I$70=0),H$135+H$135*J161*I$135,0)</f>
        <v>0</v>
      </c>
      <c r="L161" s="835">
        <f>K161*J90/10000</f>
        <v>0</v>
      </c>
      <c r="M161" s="834"/>
      <c r="N161" s="827" t="s">
        <v>444</v>
      </c>
      <c r="O161" s="835">
        <f>IF(Q105&lt;0,O141+O142+O140+O139,O141+O142)</f>
        <v>1.3</v>
      </c>
      <c r="P161" s="835">
        <f>IF(O161&gt;1,1,O161)</f>
        <v>1</v>
      </c>
      <c r="Q161" s="835">
        <f>IF(AND(N$70=1,O$70=0),N$135+N$135*P161*O$135,0)</f>
        <v>0</v>
      </c>
      <c r="R161" s="835">
        <f>Q161*P90/10000</f>
        <v>0</v>
      </c>
      <c r="S161" s="834"/>
      <c r="T161" s="827" t="s">
        <v>444</v>
      </c>
      <c r="U161" s="835">
        <f>IF(W105&lt;0,U141+U142+U140+U139,U141+U142)</f>
        <v>1.3</v>
      </c>
      <c r="V161" s="835">
        <f>IF(U161&gt;1,1,U161)</f>
        <v>1</v>
      </c>
      <c r="W161" s="835">
        <f>IF(AND(T$70=1,U$70=0),T$135+T$135*V161*U$135,0)</f>
        <v>0</v>
      </c>
      <c r="X161" s="835">
        <f>W161*V90/10000</f>
        <v>0</v>
      </c>
      <c r="Y161" s="834"/>
      <c r="Z161" s="827" t="s">
        <v>444</v>
      </c>
      <c r="AA161" s="835">
        <f>IF(AC105&lt;0,AA141+AA142+AA140+AA139,AA141+AA142)</f>
        <v>1.3</v>
      </c>
      <c r="AB161" s="835">
        <f>IF(AA161&gt;1,1,AA161)</f>
        <v>1</v>
      </c>
      <c r="AC161" s="835">
        <f>IF(AND(Z$70=1,AA$70=0),Z$135+Z$135*AB161*AA$135,0)</f>
        <v>0</v>
      </c>
      <c r="AD161" s="835">
        <f>AC161*AB90/10000</f>
        <v>0</v>
      </c>
      <c r="AE161" s="834"/>
      <c r="AF161" s="827" t="s">
        <v>444</v>
      </c>
      <c r="AG161" s="835">
        <f>IF(AI105&lt;0,AG141+AG142+AG140+AG139,AG141+AG142)</f>
        <v>2.2999999999999998</v>
      </c>
      <c r="AH161" s="835">
        <f>IF(AG161&gt;1,1,AG161)</f>
        <v>1</v>
      </c>
      <c r="AI161" s="835">
        <f>IF(AND(AF$70=1,AG$70=0),AF$135+AF$135*AH161*AG$135,0)</f>
        <v>0</v>
      </c>
      <c r="AJ161" s="835">
        <f>AI161*AH90/10000</f>
        <v>0</v>
      </c>
      <c r="AK161" s="834"/>
      <c r="AL161" s="827" t="s">
        <v>444</v>
      </c>
      <c r="AM161" s="835">
        <f>IF(AO105&lt;0,AM141+AM142+AM140+AM139,AM141+AM142)</f>
        <v>2.2999999999999998</v>
      </c>
      <c r="AN161" s="835">
        <f>IF(AM161&gt;1,1,AM161)</f>
        <v>1</v>
      </c>
      <c r="AO161" s="835">
        <f>IF(AND(AL$70=1,AM$70=0),AL$135+AL$135*AN161*AM$135,0)</f>
        <v>0</v>
      </c>
      <c r="AP161" s="835">
        <f>AO161*AN90/10000</f>
        <v>0</v>
      </c>
      <c r="AQ161" s="834"/>
      <c r="AR161" s="827" t="s">
        <v>444</v>
      </c>
      <c r="AS161" s="835">
        <f>IF(AU105&lt;0,AS141+AS142+AS140+AS139,AS141+AS142)</f>
        <v>2.2999999999999998</v>
      </c>
      <c r="AT161" s="835">
        <f>IF(AS161&gt;1,1,AS161)</f>
        <v>1</v>
      </c>
      <c r="AU161" s="835">
        <f>IF(AND(AR$70=1,AS$70=0),AR$135+AR$135*AT161*AS$135,0)</f>
        <v>0</v>
      </c>
      <c r="AV161" s="835">
        <f>AU161*AT90/10000</f>
        <v>0</v>
      </c>
      <c r="AW161" s="834"/>
      <c r="AX161" s="827" t="s">
        <v>444</v>
      </c>
      <c r="AY161" s="835">
        <f>IF(BA105&lt;0,AY141+AY142+AY140+AY139,AY141+AY142)</f>
        <v>2.2999999999999998</v>
      </c>
      <c r="AZ161" s="835">
        <f>IF(AY161&gt;1,1,AY161)</f>
        <v>1</v>
      </c>
      <c r="BA161" s="835">
        <f>IF(AND(AX$70=1,AY$70=0),AX$135+AX$135*AZ161*AY$135,0)</f>
        <v>0</v>
      </c>
      <c r="BB161" s="835">
        <f>BA161*AZ90/10000</f>
        <v>0</v>
      </c>
      <c r="BC161" s="834"/>
      <c r="BD161" s="827" t="s">
        <v>444</v>
      </c>
      <c r="BE161" s="835">
        <f>IF(BG105&lt;0,BE141+BE142+BE140+BE139,BE141+BE142)</f>
        <v>2.2999999999999998</v>
      </c>
      <c r="BF161" s="835">
        <f>IF(BE161&gt;1,1,BE161)</f>
        <v>1</v>
      </c>
      <c r="BG161" s="835">
        <f>IF(AND(BD$70=1,BE$70=0),BD$135+BD$135*BF161*BE$135,0)</f>
        <v>0</v>
      </c>
      <c r="BH161" s="835">
        <f>BG161*BF90/10000</f>
        <v>0</v>
      </c>
      <c r="BI161" s="834"/>
      <c r="BJ161" s="827" t="s">
        <v>444</v>
      </c>
      <c r="BK161" s="835">
        <f>IF(BM105&lt;0,BK141+BK142+BK140+BK139,BK141+BK142)</f>
        <v>2.2999999999999998</v>
      </c>
      <c r="BL161" s="835">
        <f>IF(BK161&gt;1,1,BK161)</f>
        <v>1</v>
      </c>
      <c r="BM161" s="835">
        <f>IF(AND(BJ$70=1,BK$70=0),BJ$135+BJ$135*BL161*BK$135,0)</f>
        <v>0</v>
      </c>
      <c r="BN161" s="835">
        <f>BM161*BL90/10000</f>
        <v>0</v>
      </c>
      <c r="BO161" s="834"/>
      <c r="BP161" s="827" t="s">
        <v>444</v>
      </c>
      <c r="BQ161" s="835">
        <f>IF(BS105&lt;0,BQ141+BQ142+BQ140+BQ139,BQ141+BQ142)</f>
        <v>2.2999999999999998</v>
      </c>
      <c r="BR161" s="835">
        <f>IF(BQ161&gt;1,1,BQ161)</f>
        <v>1</v>
      </c>
      <c r="BS161" s="835">
        <f>IF(AND(BP$70=1,BQ$70=0),BP$135+BP$135*BR161*BQ$135,0)</f>
        <v>0</v>
      </c>
      <c r="BT161" s="835">
        <f>BS161*BR90/10000</f>
        <v>0</v>
      </c>
      <c r="BU161" s="834"/>
      <c r="BV161" s="827" t="s">
        <v>444</v>
      </c>
      <c r="BW161" s="835">
        <f>IF(BY105&lt;0,BW141+BW142+BW140+BW139,BW141+BW142)</f>
        <v>2.2999999999999998</v>
      </c>
      <c r="BX161" s="835">
        <f>IF(BW161&gt;1,1,BW161)</f>
        <v>1</v>
      </c>
      <c r="BY161" s="835">
        <f>IF(AND(BV$70=1,BW$70=0),BV$135+BV$135*BX161*BW$135,0)</f>
        <v>0</v>
      </c>
      <c r="BZ161" s="835">
        <f>BY161*BX90/10000</f>
        <v>0</v>
      </c>
      <c r="CA161" s="834"/>
      <c r="CB161" s="827" t="s">
        <v>444</v>
      </c>
      <c r="CC161" s="835">
        <f>IF(CE105&lt;0,CC141+CC142+CC140+CC139,CC141+CC142)</f>
        <v>2.2999999999999998</v>
      </c>
      <c r="CD161" s="835">
        <f>IF(CC161&gt;1,1,CC161)</f>
        <v>1</v>
      </c>
      <c r="CE161" s="835">
        <f>IF(AND(CB$70=1,CC$70=0),CB$135+CB$135*CD161*CC$135,0)</f>
        <v>0</v>
      </c>
      <c r="CF161" s="835">
        <f>CE161*CD90/10000</f>
        <v>0</v>
      </c>
      <c r="CG161" s="834"/>
      <c r="CH161" s="827" t="s">
        <v>444</v>
      </c>
      <c r="CI161" s="835">
        <f>IF(CK105&lt;0,CI141+CI142+CI140+CI139,CI141+CI142)</f>
        <v>2.2999999999999998</v>
      </c>
      <c r="CJ161" s="835">
        <f>IF(CI161&gt;1,1,CI161)</f>
        <v>1</v>
      </c>
      <c r="CK161" s="835">
        <f>IF(AND(CH$70=1,CI$70=0),CH$135+CH$135*CJ161*CI$135,0)</f>
        <v>0</v>
      </c>
      <c r="CL161" s="835">
        <f>CK161*CJ90/10000</f>
        <v>0</v>
      </c>
      <c r="CM161" s="834"/>
      <c r="CN161" s="827" t="s">
        <v>444</v>
      </c>
      <c r="CO161" s="835">
        <f>IF(CQ105&lt;0,CO141+CO142+CO140+CO139,CO141+CO142)</f>
        <v>2.2999999999999998</v>
      </c>
      <c r="CP161" s="835">
        <f>IF(CO161&gt;1,1,CO161)</f>
        <v>1</v>
      </c>
      <c r="CQ161" s="835">
        <f>IF(AND(CN$70=1,CO$70=0),CN$135+CN$135*CP161*CO$135,0)</f>
        <v>0</v>
      </c>
      <c r="CR161" s="835">
        <f>CQ161*CP90/10000</f>
        <v>0</v>
      </c>
      <c r="CS161" s="834"/>
      <c r="CT161" s="827" t="s">
        <v>444</v>
      </c>
      <c r="CU161" s="835">
        <f>IF(CW105&lt;0,CU141+CU142+CU140+CU139,CU141+CU142)</f>
        <v>2.2999999999999998</v>
      </c>
      <c r="CV161" s="835">
        <f>IF(CU161&gt;1,1,CU161)</f>
        <v>1</v>
      </c>
      <c r="CW161" s="835">
        <f>IF(AND(CT$70=1,CU$70=0),CT$135+CT$135*CV161*CU$135,0)</f>
        <v>0</v>
      </c>
      <c r="CX161" s="835">
        <f>CW161*CV90/10000</f>
        <v>0</v>
      </c>
      <c r="CY161" s="834"/>
      <c r="CZ161" s="827" t="s">
        <v>444</v>
      </c>
      <c r="DA161" s="835">
        <f>IF(DC105&lt;0,DA141+DA142+DA140+DA139,DA141+DA142)</f>
        <v>2.2999999999999998</v>
      </c>
      <c r="DB161" s="835">
        <f>IF(DA161&gt;1,1,DA161)</f>
        <v>1</v>
      </c>
      <c r="DC161" s="835">
        <f>IF(AND(CZ$70=1,DA$70=0),CZ$135+CZ$135*DB161*DA$135,0)</f>
        <v>0</v>
      </c>
      <c r="DD161" s="835">
        <f>DC161*DB90/10000</f>
        <v>0</v>
      </c>
      <c r="DE161" s="834"/>
      <c r="DF161" s="827" t="s">
        <v>444</v>
      </c>
      <c r="DG161" s="835">
        <f>IF(DI105&lt;0,DG141+DG142+DG140+DG139,DG141+DG142)</f>
        <v>2.2999999999999998</v>
      </c>
      <c r="DH161" s="835">
        <f>IF(DG161&gt;1,1,DG161)</f>
        <v>1</v>
      </c>
      <c r="DI161" s="835">
        <f>IF(AND(DF$70=1,DG$70=0),DF$135+DF$135*DH161*DG$135,0)</f>
        <v>0</v>
      </c>
      <c r="DJ161" s="835">
        <f>DI161*DH90/10000</f>
        <v>0</v>
      </c>
      <c r="DK161" s="834"/>
      <c r="DL161" s="827" t="s">
        <v>444</v>
      </c>
      <c r="DM161" s="835">
        <f>IF(DO105&lt;0,DM141+DM142+DM140+DM139,DM141+DM142)</f>
        <v>2.2999999999999998</v>
      </c>
      <c r="DN161" s="835">
        <f>IF(DM161&gt;1,1,DM161)</f>
        <v>1</v>
      </c>
      <c r="DO161" s="835">
        <f>IF(AND(DL$70=1,DM$70=0),DL$135+DL$135*DN161*DM$135,0)</f>
        <v>0</v>
      </c>
      <c r="DP161" s="835">
        <f>DO161*DN90/10000</f>
        <v>0</v>
      </c>
      <c r="DQ161" s="834"/>
      <c r="DR161" s="827" t="s">
        <v>444</v>
      </c>
      <c r="DS161" s="835">
        <f>IF(DU105&lt;0,DS141+DS142+DS140+DS139,DS141+DS142)</f>
        <v>2.2999999999999998</v>
      </c>
      <c r="DT161" s="835">
        <f>IF(DS161&gt;1,1,DS161)</f>
        <v>1</v>
      </c>
      <c r="DU161" s="835">
        <f>IF(AND(DR$70=1,DS$70=0),DR$135+DR$135*DT161*DS$135,0)</f>
        <v>0</v>
      </c>
      <c r="DV161" s="835">
        <f>DU161*DT90/10000</f>
        <v>0</v>
      </c>
      <c r="DW161" s="834"/>
      <c r="DX161" s="827" t="s">
        <v>444</v>
      </c>
      <c r="DY161" s="835">
        <f>IF(EA105&lt;0,DY141+DY142+DY140+DY139,DY141+DY142)</f>
        <v>2.2999999999999998</v>
      </c>
      <c r="DZ161" s="835">
        <f>IF(DY161&gt;1,1,DY161)</f>
        <v>1</v>
      </c>
      <c r="EA161" s="835">
        <f>IF(AND(DX$70=1,DY$70=0),DX$135+DX$135*DZ161*DY$135,0)</f>
        <v>0</v>
      </c>
      <c r="EB161" s="835">
        <f>EA161*DZ90/10000</f>
        <v>0</v>
      </c>
      <c r="EC161" s="834"/>
      <c r="ED161" s="827" t="s">
        <v>444</v>
      </c>
      <c r="EE161" s="835">
        <f>IF(EG105&lt;0,EE141+EE142+EE140+EE139,EE141+EE142)</f>
        <v>2.2999999999999998</v>
      </c>
      <c r="EF161" s="835">
        <f>IF(EE161&gt;1,1,EE161)</f>
        <v>1</v>
      </c>
      <c r="EG161" s="835">
        <f>IF(AND(ED$70=1,EE$70=0),ED$135+ED$135*EF161*EE$135,0)</f>
        <v>0</v>
      </c>
      <c r="EH161" s="835">
        <f>EG161*EF90/10000</f>
        <v>0</v>
      </c>
      <c r="EI161" s="834"/>
      <c r="EJ161" s="827" t="s">
        <v>444</v>
      </c>
      <c r="EK161" s="835">
        <f>IF(EM105&lt;0,EK141+EK142+EK140+EK139,EK141+EK142)</f>
        <v>2.2999999999999998</v>
      </c>
      <c r="EL161" s="835">
        <f>IF(EK161&gt;1,1,EK161)</f>
        <v>1</v>
      </c>
      <c r="EM161" s="835">
        <f>IF(AND(EJ$70=1,EK$70=0),EJ$135+EJ$135*EL161*EK$135,0)</f>
        <v>0</v>
      </c>
      <c r="EN161" s="835">
        <f>EM161*EL90/10000</f>
        <v>0</v>
      </c>
      <c r="EO161" s="834"/>
      <c r="EP161" s="827" t="s">
        <v>444</v>
      </c>
      <c r="EQ161" s="835">
        <f>IF(ES105&lt;0,EQ141+EQ142+EQ140+EQ139,EQ141+EQ142)</f>
        <v>2.2999999999999998</v>
      </c>
      <c r="ER161" s="835">
        <f>IF(EQ161&gt;1,1,EQ161)</f>
        <v>1</v>
      </c>
      <c r="ES161" s="835">
        <f>IF(AND(EP$70=1,EQ$70=0),EP$135+EP$135*ER161*EQ$135,0)</f>
        <v>0</v>
      </c>
      <c r="ET161" s="835">
        <f>ES161*ER90/10000</f>
        <v>0</v>
      </c>
      <c r="EU161" s="834"/>
      <c r="EV161" s="827" t="s">
        <v>444</v>
      </c>
      <c r="EW161" s="835">
        <f>IF(EY105&lt;0,EW141+EW142+EW140+EW139,EW141+EW142)</f>
        <v>2.2999999999999998</v>
      </c>
      <c r="EX161" s="835">
        <f>IF(EW161&gt;1,1,EW161)</f>
        <v>1</v>
      </c>
      <c r="EY161" s="835">
        <f>IF(AND(EV$70=1,EW$70=0),EV$135+EV$135*EX161*EW$135,0)</f>
        <v>0</v>
      </c>
      <c r="EZ161" s="835">
        <f>EY161*EX90/10000</f>
        <v>0</v>
      </c>
      <c r="FA161" s="834"/>
      <c r="FB161" s="827" t="s">
        <v>444</v>
      </c>
      <c r="FC161" s="835">
        <f>IF(FE105&lt;0,FC141+FC142+FC140+FC139,FC141+FC142)</f>
        <v>2.2999999999999998</v>
      </c>
      <c r="FD161" s="835">
        <f>IF(FC161&gt;1,1,FC161)</f>
        <v>1</v>
      </c>
      <c r="FE161" s="835">
        <f>IF(AND(FB$70=1,FC$70=0),FB$135+FB$135*FD161*FC$135,0)</f>
        <v>0</v>
      </c>
      <c r="FF161" s="835">
        <f>FE161*FD90/10000</f>
        <v>0</v>
      </c>
      <c r="FG161" s="834"/>
      <c r="FH161" s="827" t="s">
        <v>444</v>
      </c>
      <c r="FI161" s="835">
        <f>IF(FK105&lt;0,FI141+FI142+FI140+FI139,FI141+FI142)</f>
        <v>2.2999999999999998</v>
      </c>
      <c r="FJ161" s="835">
        <f>IF(FI161&gt;1,1,FI161)</f>
        <v>1</v>
      </c>
      <c r="FK161" s="835">
        <f>IF(AND(FH$70=1,FI$70=0),FH$135+FH$135*FJ161*FI$135,0)</f>
        <v>0</v>
      </c>
      <c r="FL161" s="835">
        <f>FK161*FJ90/10000</f>
        <v>0</v>
      </c>
      <c r="FM161" s="834"/>
      <c r="FN161" s="827" t="s">
        <v>444</v>
      </c>
      <c r="FO161" s="835">
        <f>IF(FQ105&lt;0,FO141+FO142+FO140+FO139,FO141+FO142)</f>
        <v>2.2999999999999998</v>
      </c>
      <c r="FP161" s="835">
        <f>IF(FO161&gt;1,1,FO161)</f>
        <v>1</v>
      </c>
      <c r="FQ161" s="835">
        <f>IF(AND(FN$70=1,FO$70=0),FN$135+FN$135*FP161*FO$135,0)</f>
        <v>0</v>
      </c>
      <c r="FR161" s="835">
        <f>FQ161*FP90/10000</f>
        <v>0</v>
      </c>
      <c r="FS161" s="834"/>
      <c r="FT161" s="827" t="s">
        <v>444</v>
      </c>
      <c r="FU161" s="835">
        <f>IF(FW105&lt;0,FU141+FU142+FU140+FU139,FU141+FU142)</f>
        <v>2.2999999999999998</v>
      </c>
      <c r="FV161" s="835">
        <f>IF(FU161&gt;1,1,FU161)</f>
        <v>1</v>
      </c>
      <c r="FW161" s="835">
        <f>IF(AND(FT$70=1,FU$70=0),FT$135+FT$135*FV161*FU$135,0)</f>
        <v>0</v>
      </c>
      <c r="FX161" s="835">
        <f>FW161*FV90/10000</f>
        <v>0</v>
      </c>
      <c r="FY161" s="834"/>
    </row>
    <row r="162" spans="1:181" x14ac:dyDescent="0.3">
      <c r="A162" s="19"/>
      <c r="B162" s="827" t="s">
        <v>439</v>
      </c>
      <c r="C162" s="835">
        <f>C140</f>
        <v>0.7</v>
      </c>
      <c r="D162" s="835">
        <f>IF(C162&gt;1,1,C162)</f>
        <v>0.7</v>
      </c>
      <c r="E162" s="835">
        <f>IF(AND(B$70=1,C$70=0),B$135+B$135*D162*C$135,0)</f>
        <v>0</v>
      </c>
      <c r="F162" s="835">
        <f>E162*D91/10000</f>
        <v>0</v>
      </c>
      <c r="G162" s="834"/>
      <c r="H162" s="827" t="s">
        <v>439</v>
      </c>
      <c r="I162" s="835">
        <f>I140</f>
        <v>0.7</v>
      </c>
      <c r="J162" s="835">
        <f>IF(I162&gt;1,1,I162)</f>
        <v>0.7</v>
      </c>
      <c r="K162" s="835">
        <f>IF(AND(H$70=1,I$70=0),H$135+H$135*J162*I$135,0)</f>
        <v>0</v>
      </c>
      <c r="L162" s="835">
        <f>K162*J91/10000</f>
        <v>0</v>
      </c>
      <c r="M162" s="834"/>
      <c r="N162" s="827" t="s">
        <v>439</v>
      </c>
      <c r="O162" s="835">
        <f>O140</f>
        <v>0.7</v>
      </c>
      <c r="P162" s="835">
        <f>IF(O162&gt;1,1,O162)</f>
        <v>0.7</v>
      </c>
      <c r="Q162" s="835">
        <f>IF(AND(N$70=1,O$70=0),N$135+N$135*P162*O$135,0)</f>
        <v>0</v>
      </c>
      <c r="R162" s="835">
        <f>Q162*P91/10000</f>
        <v>0</v>
      </c>
      <c r="S162" s="834"/>
      <c r="T162" s="827" t="s">
        <v>439</v>
      </c>
      <c r="U162" s="835">
        <f>U140</f>
        <v>0.7</v>
      </c>
      <c r="V162" s="835">
        <f>IF(U162&gt;1,1,U162)</f>
        <v>0.7</v>
      </c>
      <c r="W162" s="835">
        <f>IF(AND(T$70=1,U$70=0),T$135+T$135*V162*U$135,0)</f>
        <v>0</v>
      </c>
      <c r="X162" s="835">
        <f>W162*V91/10000</f>
        <v>0</v>
      </c>
      <c r="Y162" s="834"/>
      <c r="Z162" s="827" t="s">
        <v>439</v>
      </c>
      <c r="AA162" s="835">
        <f>AA140</f>
        <v>0.7</v>
      </c>
      <c r="AB162" s="835">
        <f>IF(AA162&gt;1,1,AA162)</f>
        <v>0.7</v>
      </c>
      <c r="AC162" s="835">
        <f>IF(AND(Z$70=1,AA$70=0),Z$135+Z$135*AB162*AA$135,0)</f>
        <v>0</v>
      </c>
      <c r="AD162" s="835">
        <f>AC162*AB91/10000</f>
        <v>0</v>
      </c>
      <c r="AE162" s="834"/>
      <c r="AF162" s="827" t="s">
        <v>439</v>
      </c>
      <c r="AG162" s="835">
        <f>AG140</f>
        <v>0.7</v>
      </c>
      <c r="AH162" s="835">
        <f>IF(AG162&gt;1,1,AG162)</f>
        <v>0.7</v>
      </c>
      <c r="AI162" s="835">
        <f>IF(AND(AF$70=1,AG$70=0),AF$135+AF$135*AH162*AG$135,0)</f>
        <v>0</v>
      </c>
      <c r="AJ162" s="835">
        <f>AI162*AH91/10000</f>
        <v>0</v>
      </c>
      <c r="AK162" s="834"/>
      <c r="AL162" s="827" t="s">
        <v>439</v>
      </c>
      <c r="AM162" s="835">
        <f>AM140</f>
        <v>0.7</v>
      </c>
      <c r="AN162" s="835">
        <f>IF(AM162&gt;1,1,AM162)</f>
        <v>0.7</v>
      </c>
      <c r="AO162" s="835">
        <f>IF(AND(AL$70=1,AM$70=0),AL$135+AL$135*AN162*AM$135,0)</f>
        <v>0</v>
      </c>
      <c r="AP162" s="835">
        <f>AO162*AN91/10000</f>
        <v>0</v>
      </c>
      <c r="AQ162" s="834"/>
      <c r="AR162" s="827" t="s">
        <v>439</v>
      </c>
      <c r="AS162" s="835">
        <f>AS140</f>
        <v>0.7</v>
      </c>
      <c r="AT162" s="835">
        <f>IF(AS162&gt;1,1,AS162)</f>
        <v>0.7</v>
      </c>
      <c r="AU162" s="835">
        <f>IF(AND(AR$70=1,AS$70=0),AR$135+AR$135*AT162*AS$135,0)</f>
        <v>0</v>
      </c>
      <c r="AV162" s="835">
        <f>AU162*AT91/10000</f>
        <v>0</v>
      </c>
      <c r="AW162" s="834"/>
      <c r="AX162" s="827" t="s">
        <v>439</v>
      </c>
      <c r="AY162" s="835">
        <f>AY140</f>
        <v>0.7</v>
      </c>
      <c r="AZ162" s="835">
        <f>IF(AY162&gt;1,1,AY162)</f>
        <v>0.7</v>
      </c>
      <c r="BA162" s="835">
        <f>IF(AND(AX$70=1,AY$70=0),AX$135+AX$135*AZ162*AY$135,0)</f>
        <v>0</v>
      </c>
      <c r="BB162" s="835">
        <f>BA162*AZ91/10000</f>
        <v>0</v>
      </c>
      <c r="BC162" s="834"/>
      <c r="BD162" s="827" t="s">
        <v>439</v>
      </c>
      <c r="BE162" s="835">
        <f>BE140</f>
        <v>0.7</v>
      </c>
      <c r="BF162" s="835">
        <f>IF(BE162&gt;1,1,BE162)</f>
        <v>0.7</v>
      </c>
      <c r="BG162" s="835">
        <f>IF(AND(BD$70=1,BE$70=0),BD$135+BD$135*BF162*BE$135,0)</f>
        <v>0</v>
      </c>
      <c r="BH162" s="835">
        <f>BG162*BF91/10000</f>
        <v>0</v>
      </c>
      <c r="BI162" s="834"/>
      <c r="BJ162" s="827" t="s">
        <v>439</v>
      </c>
      <c r="BK162" s="835">
        <f>BK140</f>
        <v>0.7</v>
      </c>
      <c r="BL162" s="835">
        <f>IF(BK162&gt;1,1,BK162)</f>
        <v>0.7</v>
      </c>
      <c r="BM162" s="835">
        <f>IF(AND(BJ$70=1,BK$70=0),BJ$135+BJ$135*BL162*BK$135,0)</f>
        <v>0</v>
      </c>
      <c r="BN162" s="835">
        <f>BM162*BL91/10000</f>
        <v>0</v>
      </c>
      <c r="BO162" s="834"/>
      <c r="BP162" s="827" t="s">
        <v>439</v>
      </c>
      <c r="BQ162" s="835">
        <f>BQ140</f>
        <v>0.7</v>
      </c>
      <c r="BR162" s="835">
        <f>IF(BQ162&gt;1,1,BQ162)</f>
        <v>0.7</v>
      </c>
      <c r="BS162" s="835">
        <f>IF(AND(BP$70=1,BQ$70=0),BP$135+BP$135*BR162*BQ$135,0)</f>
        <v>0</v>
      </c>
      <c r="BT162" s="835">
        <f>BS162*BR91/10000</f>
        <v>0</v>
      </c>
      <c r="BU162" s="834"/>
      <c r="BV162" s="827" t="s">
        <v>439</v>
      </c>
      <c r="BW162" s="835">
        <f>BW140</f>
        <v>0.7</v>
      </c>
      <c r="BX162" s="835">
        <f>IF(BW162&gt;1,1,BW162)</f>
        <v>0.7</v>
      </c>
      <c r="BY162" s="835">
        <f>IF(AND(BV$70=1,BW$70=0),BV$135+BV$135*BX162*BW$135,0)</f>
        <v>0</v>
      </c>
      <c r="BZ162" s="835">
        <f>BY162*BX91/10000</f>
        <v>0</v>
      </c>
      <c r="CA162" s="834"/>
      <c r="CB162" s="827" t="s">
        <v>439</v>
      </c>
      <c r="CC162" s="835">
        <f>CC140</f>
        <v>0.7</v>
      </c>
      <c r="CD162" s="835">
        <f>IF(CC162&gt;1,1,CC162)</f>
        <v>0.7</v>
      </c>
      <c r="CE162" s="835">
        <f>IF(AND(CB$70=1,CC$70=0),CB$135+CB$135*CD162*CC$135,0)</f>
        <v>0</v>
      </c>
      <c r="CF162" s="835">
        <f>CE162*CD91/10000</f>
        <v>0</v>
      </c>
      <c r="CG162" s="834"/>
      <c r="CH162" s="827" t="s">
        <v>439</v>
      </c>
      <c r="CI162" s="835">
        <f>CI140</f>
        <v>0.7</v>
      </c>
      <c r="CJ162" s="835">
        <f>IF(CI162&gt;1,1,CI162)</f>
        <v>0.7</v>
      </c>
      <c r="CK162" s="835">
        <f>IF(AND(CH$70=1,CI$70=0),CH$135+CH$135*CJ162*CI$135,0)</f>
        <v>0</v>
      </c>
      <c r="CL162" s="835">
        <f>CK162*CJ91/10000</f>
        <v>0</v>
      </c>
      <c r="CM162" s="834"/>
      <c r="CN162" s="827" t="s">
        <v>439</v>
      </c>
      <c r="CO162" s="835">
        <f>CO140</f>
        <v>0.7</v>
      </c>
      <c r="CP162" s="835">
        <f>IF(CO162&gt;1,1,CO162)</f>
        <v>0.7</v>
      </c>
      <c r="CQ162" s="835">
        <f>IF(AND(CN$70=1,CO$70=0),CN$135+CN$135*CP162*CO$135,0)</f>
        <v>0</v>
      </c>
      <c r="CR162" s="835">
        <f>CQ162*CP91/10000</f>
        <v>0</v>
      </c>
      <c r="CS162" s="834"/>
      <c r="CT162" s="827" t="s">
        <v>439</v>
      </c>
      <c r="CU162" s="835">
        <f>CU140</f>
        <v>0.7</v>
      </c>
      <c r="CV162" s="835">
        <f>IF(CU162&gt;1,1,CU162)</f>
        <v>0.7</v>
      </c>
      <c r="CW162" s="835">
        <f>IF(AND(CT$70=1,CU$70=0),CT$135+CT$135*CV162*CU$135,0)</f>
        <v>0</v>
      </c>
      <c r="CX162" s="835">
        <f>CW162*CV91/10000</f>
        <v>0</v>
      </c>
      <c r="CY162" s="834"/>
      <c r="CZ162" s="827" t="s">
        <v>439</v>
      </c>
      <c r="DA162" s="835">
        <f>DA140</f>
        <v>0.7</v>
      </c>
      <c r="DB162" s="835">
        <f>IF(DA162&gt;1,1,DA162)</f>
        <v>0.7</v>
      </c>
      <c r="DC162" s="835">
        <f>IF(AND(CZ$70=1,DA$70=0),CZ$135+CZ$135*DB162*DA$135,0)</f>
        <v>0</v>
      </c>
      <c r="DD162" s="835">
        <f>DC162*DB91/10000</f>
        <v>0</v>
      </c>
      <c r="DE162" s="834"/>
      <c r="DF162" s="827" t="s">
        <v>439</v>
      </c>
      <c r="DG162" s="835">
        <f>DG140</f>
        <v>0.7</v>
      </c>
      <c r="DH162" s="835">
        <f>IF(DG162&gt;1,1,DG162)</f>
        <v>0.7</v>
      </c>
      <c r="DI162" s="835">
        <f>IF(AND(DF$70=1,DG$70=0),DF$135+DF$135*DH162*DG$135,0)</f>
        <v>0</v>
      </c>
      <c r="DJ162" s="835">
        <f>DI162*DH91/10000</f>
        <v>0</v>
      </c>
      <c r="DK162" s="834"/>
      <c r="DL162" s="827" t="s">
        <v>439</v>
      </c>
      <c r="DM162" s="835">
        <f>DM140</f>
        <v>0.7</v>
      </c>
      <c r="DN162" s="835">
        <f>IF(DM162&gt;1,1,DM162)</f>
        <v>0.7</v>
      </c>
      <c r="DO162" s="835">
        <f>IF(AND(DL$70=1,DM$70=0),DL$135+DL$135*DN162*DM$135,0)</f>
        <v>0</v>
      </c>
      <c r="DP162" s="835">
        <f>DO162*DN91/10000</f>
        <v>0</v>
      </c>
      <c r="DQ162" s="834"/>
      <c r="DR162" s="827" t="s">
        <v>439</v>
      </c>
      <c r="DS162" s="835">
        <f>DS140</f>
        <v>0.7</v>
      </c>
      <c r="DT162" s="835">
        <f>IF(DS162&gt;1,1,DS162)</f>
        <v>0.7</v>
      </c>
      <c r="DU162" s="835">
        <f>IF(AND(DR$70=1,DS$70=0),DR$135+DR$135*DT162*DS$135,0)</f>
        <v>0</v>
      </c>
      <c r="DV162" s="835">
        <f>DU162*DT91/10000</f>
        <v>0</v>
      </c>
      <c r="DW162" s="834"/>
      <c r="DX162" s="827" t="s">
        <v>439</v>
      </c>
      <c r="DY162" s="835">
        <f>DY140</f>
        <v>0.7</v>
      </c>
      <c r="DZ162" s="835">
        <f>IF(DY162&gt;1,1,DY162)</f>
        <v>0.7</v>
      </c>
      <c r="EA162" s="835">
        <f>IF(AND(DX$70=1,DY$70=0),DX$135+DX$135*DZ162*DY$135,0)</f>
        <v>0</v>
      </c>
      <c r="EB162" s="835">
        <f>EA162*DZ91/10000</f>
        <v>0</v>
      </c>
      <c r="EC162" s="834"/>
      <c r="ED162" s="827" t="s">
        <v>439</v>
      </c>
      <c r="EE162" s="835">
        <f>EE140</f>
        <v>0.7</v>
      </c>
      <c r="EF162" s="835">
        <f>IF(EE162&gt;1,1,EE162)</f>
        <v>0.7</v>
      </c>
      <c r="EG162" s="835">
        <f>IF(AND(ED$70=1,EE$70=0),ED$135+ED$135*EF162*EE$135,0)</f>
        <v>0</v>
      </c>
      <c r="EH162" s="835">
        <f>EG162*EF91/10000</f>
        <v>0</v>
      </c>
      <c r="EI162" s="834"/>
      <c r="EJ162" s="827" t="s">
        <v>439</v>
      </c>
      <c r="EK162" s="835">
        <f>EK140</f>
        <v>0.7</v>
      </c>
      <c r="EL162" s="835">
        <f>IF(EK162&gt;1,1,EK162)</f>
        <v>0.7</v>
      </c>
      <c r="EM162" s="835">
        <f>IF(AND(EJ$70=1,EK$70=0),EJ$135+EJ$135*EL162*EK$135,0)</f>
        <v>0</v>
      </c>
      <c r="EN162" s="835">
        <f>EM162*EL91/10000</f>
        <v>0</v>
      </c>
      <c r="EO162" s="834"/>
      <c r="EP162" s="827" t="s">
        <v>439</v>
      </c>
      <c r="EQ162" s="835">
        <f>EQ140</f>
        <v>0.7</v>
      </c>
      <c r="ER162" s="835">
        <f>IF(EQ162&gt;1,1,EQ162)</f>
        <v>0.7</v>
      </c>
      <c r="ES162" s="835">
        <f>IF(AND(EP$70=1,EQ$70=0),EP$135+EP$135*ER162*EQ$135,0)</f>
        <v>0</v>
      </c>
      <c r="ET162" s="835">
        <f>ES162*ER91/10000</f>
        <v>0</v>
      </c>
      <c r="EU162" s="834"/>
      <c r="EV162" s="827" t="s">
        <v>439</v>
      </c>
      <c r="EW162" s="835">
        <f>EW140</f>
        <v>0.7</v>
      </c>
      <c r="EX162" s="835">
        <f>IF(EW162&gt;1,1,EW162)</f>
        <v>0.7</v>
      </c>
      <c r="EY162" s="835">
        <f>IF(AND(EV$70=1,EW$70=0),EV$135+EV$135*EX162*EW$135,0)</f>
        <v>0</v>
      </c>
      <c r="EZ162" s="835">
        <f>EY162*EX91/10000</f>
        <v>0</v>
      </c>
      <c r="FA162" s="834"/>
      <c r="FB162" s="827" t="s">
        <v>439</v>
      </c>
      <c r="FC162" s="835">
        <f>FC140</f>
        <v>0.7</v>
      </c>
      <c r="FD162" s="835">
        <f>IF(FC162&gt;1,1,FC162)</f>
        <v>0.7</v>
      </c>
      <c r="FE162" s="835">
        <f>IF(AND(FB$70=1,FC$70=0),FB$135+FB$135*FD162*FC$135,0)</f>
        <v>0</v>
      </c>
      <c r="FF162" s="835">
        <f>FE162*FD91/10000</f>
        <v>0</v>
      </c>
      <c r="FG162" s="834"/>
      <c r="FH162" s="827" t="s">
        <v>439</v>
      </c>
      <c r="FI162" s="835">
        <f>FI140</f>
        <v>0.7</v>
      </c>
      <c r="FJ162" s="835">
        <f>IF(FI162&gt;1,1,FI162)</f>
        <v>0.7</v>
      </c>
      <c r="FK162" s="835">
        <f>IF(AND(FH$70=1,FI$70=0),FH$135+FH$135*FJ162*FI$135,0)</f>
        <v>0</v>
      </c>
      <c r="FL162" s="835">
        <f>FK162*FJ91/10000</f>
        <v>0</v>
      </c>
      <c r="FM162" s="834"/>
      <c r="FN162" s="827" t="s">
        <v>439</v>
      </c>
      <c r="FO162" s="835">
        <f>FO140</f>
        <v>0.7</v>
      </c>
      <c r="FP162" s="835">
        <f>IF(FO162&gt;1,1,FO162)</f>
        <v>0.7</v>
      </c>
      <c r="FQ162" s="835">
        <f>IF(AND(FN$70=1,FO$70=0),FN$135+FN$135*FP162*FO$135,0)</f>
        <v>0</v>
      </c>
      <c r="FR162" s="835">
        <f>FQ162*FP91/10000</f>
        <v>0</v>
      </c>
      <c r="FS162" s="834"/>
      <c r="FT162" s="827" t="s">
        <v>439</v>
      </c>
      <c r="FU162" s="835">
        <f>FU140</f>
        <v>0.7</v>
      </c>
      <c r="FV162" s="835">
        <f>IF(FU162&gt;1,1,FU162)</f>
        <v>0.7</v>
      </c>
      <c r="FW162" s="835">
        <f>IF(AND(FT$70=1,FU$70=0),FT$135+FT$135*FV162*FU$135,0)</f>
        <v>0</v>
      </c>
      <c r="FX162" s="835">
        <f>FW162*FV91/10000</f>
        <v>0</v>
      </c>
      <c r="FY162" s="834"/>
    </row>
    <row r="163" spans="1:181" x14ac:dyDescent="0.3">
      <c r="A163" s="19"/>
      <c r="B163" s="827" t="s">
        <v>435</v>
      </c>
      <c r="C163" s="835">
        <f>C139</f>
        <v>0.3</v>
      </c>
      <c r="D163" s="835">
        <f>IF(C163&gt;1,1,C163)</f>
        <v>0.3</v>
      </c>
      <c r="E163" s="835">
        <f>IF(AND(B$70=1,C$70=0),B$135+B$135*D163*C$135,0)</f>
        <v>0</v>
      </c>
      <c r="F163" s="835">
        <f>E163*D92/10000</f>
        <v>0</v>
      </c>
      <c r="G163" s="834"/>
      <c r="H163" s="827" t="s">
        <v>435</v>
      </c>
      <c r="I163" s="835">
        <f>I139</f>
        <v>0.3</v>
      </c>
      <c r="J163" s="835">
        <f>IF(I163&gt;1,1,I163)</f>
        <v>0.3</v>
      </c>
      <c r="K163" s="835">
        <f>IF(AND(H$70=1,I$70=0),H$135+H$135*J163*I$135,0)</f>
        <v>0</v>
      </c>
      <c r="L163" s="835">
        <f>K163*J92/10000</f>
        <v>0</v>
      </c>
      <c r="M163" s="834"/>
      <c r="N163" s="827" t="s">
        <v>435</v>
      </c>
      <c r="O163" s="835">
        <f>O139</f>
        <v>0.3</v>
      </c>
      <c r="P163" s="835">
        <f>IF(O163&gt;1,1,O163)</f>
        <v>0.3</v>
      </c>
      <c r="Q163" s="835">
        <f>IF(AND(N$70=1,O$70=0),N$135+N$135*P163*O$135,0)</f>
        <v>0</v>
      </c>
      <c r="R163" s="835">
        <f>Q163*P92/10000</f>
        <v>0</v>
      </c>
      <c r="S163" s="834"/>
      <c r="T163" s="827" t="s">
        <v>435</v>
      </c>
      <c r="U163" s="835">
        <f>U139</f>
        <v>0.3</v>
      </c>
      <c r="V163" s="835">
        <f>IF(U163&gt;1,1,U163)</f>
        <v>0.3</v>
      </c>
      <c r="W163" s="835">
        <f>IF(AND(T$70=1,U$70=0),T$135+T$135*V163*U$135,0)</f>
        <v>0</v>
      </c>
      <c r="X163" s="835">
        <f>W163*V92/10000</f>
        <v>0</v>
      </c>
      <c r="Y163" s="834"/>
      <c r="Z163" s="827" t="s">
        <v>435</v>
      </c>
      <c r="AA163" s="835">
        <f>AA139</f>
        <v>0.3</v>
      </c>
      <c r="AB163" s="835">
        <f>IF(AA163&gt;1,1,AA163)</f>
        <v>0.3</v>
      </c>
      <c r="AC163" s="835">
        <f>IF(AND(Z$70=1,AA$70=0),Z$135+Z$135*AB163*AA$135,0)</f>
        <v>0</v>
      </c>
      <c r="AD163" s="835">
        <f>AC163*AB92/10000</f>
        <v>0</v>
      </c>
      <c r="AE163" s="834"/>
      <c r="AF163" s="827" t="s">
        <v>435</v>
      </c>
      <c r="AG163" s="835">
        <f>AG139</f>
        <v>0.3</v>
      </c>
      <c r="AH163" s="835">
        <f>IF(AG163&gt;1,1,AG163)</f>
        <v>0.3</v>
      </c>
      <c r="AI163" s="835">
        <f>IF(AND(AF$70=1,AG$70=0),AF$135+AF$135*AH163*AG$135,0)</f>
        <v>0</v>
      </c>
      <c r="AJ163" s="835">
        <f>AI163*AH92/10000</f>
        <v>0</v>
      </c>
      <c r="AK163" s="834"/>
      <c r="AL163" s="827" t="s">
        <v>435</v>
      </c>
      <c r="AM163" s="835">
        <f>AM139</f>
        <v>0.3</v>
      </c>
      <c r="AN163" s="835">
        <f>IF(AM163&gt;1,1,AM163)</f>
        <v>0.3</v>
      </c>
      <c r="AO163" s="835">
        <f>IF(AND(AL$70=1,AM$70=0),AL$135+AL$135*AN163*AM$135,0)</f>
        <v>0</v>
      </c>
      <c r="AP163" s="835">
        <f>AO163*AN92/10000</f>
        <v>0</v>
      </c>
      <c r="AQ163" s="834"/>
      <c r="AR163" s="827" t="s">
        <v>435</v>
      </c>
      <c r="AS163" s="835">
        <f>AS139</f>
        <v>0.3</v>
      </c>
      <c r="AT163" s="835">
        <f>IF(AS163&gt;1,1,AS163)</f>
        <v>0.3</v>
      </c>
      <c r="AU163" s="835">
        <f>IF(AND(AR$70=1,AS$70=0),AR$135+AR$135*AT163*AS$135,0)</f>
        <v>0</v>
      </c>
      <c r="AV163" s="835">
        <f>AU163*AT92/10000</f>
        <v>0</v>
      </c>
      <c r="AW163" s="834"/>
      <c r="AX163" s="827" t="s">
        <v>435</v>
      </c>
      <c r="AY163" s="835">
        <f>AY139</f>
        <v>0.3</v>
      </c>
      <c r="AZ163" s="835">
        <f>IF(AY163&gt;1,1,AY163)</f>
        <v>0.3</v>
      </c>
      <c r="BA163" s="835">
        <f>IF(AND(AX$70=1,AY$70=0),AX$135+AX$135*AZ163*AY$135,0)</f>
        <v>0</v>
      </c>
      <c r="BB163" s="835">
        <f>BA163*AZ92/10000</f>
        <v>0</v>
      </c>
      <c r="BC163" s="834"/>
      <c r="BD163" s="827" t="s">
        <v>435</v>
      </c>
      <c r="BE163" s="835">
        <f>BE139</f>
        <v>0.3</v>
      </c>
      <c r="BF163" s="835">
        <f>IF(BE163&gt;1,1,BE163)</f>
        <v>0.3</v>
      </c>
      <c r="BG163" s="835">
        <f>IF(AND(BD$70=1,BE$70=0),BD$135+BD$135*BF163*BE$135,0)</f>
        <v>0</v>
      </c>
      <c r="BH163" s="835">
        <f>BG163*BF92/10000</f>
        <v>0</v>
      </c>
      <c r="BI163" s="834"/>
      <c r="BJ163" s="827" t="s">
        <v>435</v>
      </c>
      <c r="BK163" s="835">
        <f>BK139</f>
        <v>0.3</v>
      </c>
      <c r="BL163" s="835">
        <f>IF(BK163&gt;1,1,BK163)</f>
        <v>0.3</v>
      </c>
      <c r="BM163" s="835">
        <f>IF(AND(BJ$70=1,BK$70=0),BJ$135+BJ$135*BL163*BK$135,0)</f>
        <v>0</v>
      </c>
      <c r="BN163" s="835">
        <f>BM163*BL92/10000</f>
        <v>0</v>
      </c>
      <c r="BO163" s="834"/>
      <c r="BP163" s="827" t="s">
        <v>435</v>
      </c>
      <c r="BQ163" s="835">
        <f>BQ139</f>
        <v>0.3</v>
      </c>
      <c r="BR163" s="835">
        <f>IF(BQ163&gt;1,1,BQ163)</f>
        <v>0.3</v>
      </c>
      <c r="BS163" s="835">
        <f>IF(AND(BP$70=1,BQ$70=0),BP$135+BP$135*BR163*BQ$135,0)</f>
        <v>0</v>
      </c>
      <c r="BT163" s="835">
        <f>BS163*BR92/10000</f>
        <v>0</v>
      </c>
      <c r="BU163" s="834"/>
      <c r="BV163" s="827" t="s">
        <v>435</v>
      </c>
      <c r="BW163" s="835">
        <f>BW139</f>
        <v>0.3</v>
      </c>
      <c r="BX163" s="835">
        <f>IF(BW163&gt;1,1,BW163)</f>
        <v>0.3</v>
      </c>
      <c r="BY163" s="835">
        <f>IF(AND(BV$70=1,BW$70=0),BV$135+BV$135*BX163*BW$135,0)</f>
        <v>0</v>
      </c>
      <c r="BZ163" s="835">
        <f>BY163*BX92/10000</f>
        <v>0</v>
      </c>
      <c r="CA163" s="834"/>
      <c r="CB163" s="827" t="s">
        <v>435</v>
      </c>
      <c r="CC163" s="835">
        <f>CC139</f>
        <v>0.3</v>
      </c>
      <c r="CD163" s="835">
        <f>IF(CC163&gt;1,1,CC163)</f>
        <v>0.3</v>
      </c>
      <c r="CE163" s="835">
        <f>IF(AND(CB$70=1,CC$70=0),CB$135+CB$135*CD163*CC$135,0)</f>
        <v>0</v>
      </c>
      <c r="CF163" s="835">
        <f>CE163*CD92/10000</f>
        <v>0</v>
      </c>
      <c r="CG163" s="834"/>
      <c r="CH163" s="827" t="s">
        <v>435</v>
      </c>
      <c r="CI163" s="835">
        <f>CI139</f>
        <v>0.3</v>
      </c>
      <c r="CJ163" s="835">
        <f>IF(CI163&gt;1,1,CI163)</f>
        <v>0.3</v>
      </c>
      <c r="CK163" s="835">
        <f>IF(AND(CH$70=1,CI$70=0),CH$135+CH$135*CJ163*CI$135,0)</f>
        <v>0</v>
      </c>
      <c r="CL163" s="835">
        <f>CK163*CJ92/10000</f>
        <v>0</v>
      </c>
      <c r="CM163" s="834"/>
      <c r="CN163" s="827" t="s">
        <v>435</v>
      </c>
      <c r="CO163" s="835">
        <f>CO139</f>
        <v>0.3</v>
      </c>
      <c r="CP163" s="835">
        <f>IF(CO163&gt;1,1,CO163)</f>
        <v>0.3</v>
      </c>
      <c r="CQ163" s="835">
        <f>IF(AND(CN$70=1,CO$70=0),CN$135+CN$135*CP163*CO$135,0)</f>
        <v>0</v>
      </c>
      <c r="CR163" s="835">
        <f>CQ163*CP92/10000</f>
        <v>0</v>
      </c>
      <c r="CS163" s="834"/>
      <c r="CT163" s="827" t="s">
        <v>435</v>
      </c>
      <c r="CU163" s="835">
        <f>CU139</f>
        <v>0.3</v>
      </c>
      <c r="CV163" s="835">
        <f>IF(CU163&gt;1,1,CU163)</f>
        <v>0.3</v>
      </c>
      <c r="CW163" s="835">
        <f>IF(AND(CT$70=1,CU$70=0),CT$135+CT$135*CV163*CU$135,0)</f>
        <v>0</v>
      </c>
      <c r="CX163" s="835">
        <f>CW163*CV92/10000</f>
        <v>0</v>
      </c>
      <c r="CY163" s="834"/>
      <c r="CZ163" s="827" t="s">
        <v>435</v>
      </c>
      <c r="DA163" s="835">
        <f>DA139</f>
        <v>0.3</v>
      </c>
      <c r="DB163" s="835">
        <f>IF(DA163&gt;1,1,DA163)</f>
        <v>0.3</v>
      </c>
      <c r="DC163" s="835">
        <f>IF(AND(CZ$70=1,DA$70=0),CZ$135+CZ$135*DB163*DA$135,0)</f>
        <v>0</v>
      </c>
      <c r="DD163" s="835">
        <f>DC163*DB92/10000</f>
        <v>0</v>
      </c>
      <c r="DE163" s="834"/>
      <c r="DF163" s="827" t="s">
        <v>435</v>
      </c>
      <c r="DG163" s="835">
        <f>DG139</f>
        <v>0.3</v>
      </c>
      <c r="DH163" s="835">
        <f>IF(DG163&gt;1,1,DG163)</f>
        <v>0.3</v>
      </c>
      <c r="DI163" s="835">
        <f>IF(AND(DF$70=1,DG$70=0),DF$135+DF$135*DH163*DG$135,0)</f>
        <v>0</v>
      </c>
      <c r="DJ163" s="835">
        <f>DI163*DH92/10000</f>
        <v>0</v>
      </c>
      <c r="DK163" s="834"/>
      <c r="DL163" s="827" t="s">
        <v>435</v>
      </c>
      <c r="DM163" s="835">
        <f>DM139</f>
        <v>0.3</v>
      </c>
      <c r="DN163" s="835">
        <f>IF(DM163&gt;1,1,DM163)</f>
        <v>0.3</v>
      </c>
      <c r="DO163" s="835">
        <f>IF(AND(DL$70=1,DM$70=0),DL$135+DL$135*DN163*DM$135,0)</f>
        <v>0</v>
      </c>
      <c r="DP163" s="835">
        <f>DO163*DN92/10000</f>
        <v>0</v>
      </c>
      <c r="DQ163" s="834"/>
      <c r="DR163" s="827" t="s">
        <v>435</v>
      </c>
      <c r="DS163" s="835">
        <f>DS139</f>
        <v>0.3</v>
      </c>
      <c r="DT163" s="835">
        <f>IF(DS163&gt;1,1,DS163)</f>
        <v>0.3</v>
      </c>
      <c r="DU163" s="835">
        <f>IF(AND(DR$70=1,DS$70=0),DR$135+DR$135*DT163*DS$135,0)</f>
        <v>0</v>
      </c>
      <c r="DV163" s="835">
        <f>DU163*DT92/10000</f>
        <v>0</v>
      </c>
      <c r="DW163" s="834"/>
      <c r="DX163" s="827" t="s">
        <v>435</v>
      </c>
      <c r="DY163" s="835">
        <f>DY139</f>
        <v>0.3</v>
      </c>
      <c r="DZ163" s="835">
        <f>IF(DY163&gt;1,1,DY163)</f>
        <v>0.3</v>
      </c>
      <c r="EA163" s="835">
        <f>IF(AND(DX$70=1,DY$70=0),DX$135+DX$135*DZ163*DY$135,0)</f>
        <v>0</v>
      </c>
      <c r="EB163" s="835">
        <f>EA163*DZ92/10000</f>
        <v>0</v>
      </c>
      <c r="EC163" s="834"/>
      <c r="ED163" s="827" t="s">
        <v>435</v>
      </c>
      <c r="EE163" s="835">
        <f>EE139</f>
        <v>0.3</v>
      </c>
      <c r="EF163" s="835">
        <f>IF(EE163&gt;1,1,EE163)</f>
        <v>0.3</v>
      </c>
      <c r="EG163" s="835">
        <f>IF(AND(ED$70=1,EE$70=0),ED$135+ED$135*EF163*EE$135,0)</f>
        <v>0</v>
      </c>
      <c r="EH163" s="835">
        <f>EG163*EF92/10000</f>
        <v>0</v>
      </c>
      <c r="EI163" s="834"/>
      <c r="EJ163" s="827" t="s">
        <v>435</v>
      </c>
      <c r="EK163" s="835">
        <f>EK139</f>
        <v>0.3</v>
      </c>
      <c r="EL163" s="835">
        <f>IF(EK163&gt;1,1,EK163)</f>
        <v>0.3</v>
      </c>
      <c r="EM163" s="835">
        <f>IF(AND(EJ$70=1,EK$70=0),EJ$135+EJ$135*EL163*EK$135,0)</f>
        <v>0</v>
      </c>
      <c r="EN163" s="835">
        <f>EM163*EL92/10000</f>
        <v>0</v>
      </c>
      <c r="EO163" s="834"/>
      <c r="EP163" s="827" t="s">
        <v>435</v>
      </c>
      <c r="EQ163" s="835">
        <f>EQ139</f>
        <v>0.3</v>
      </c>
      <c r="ER163" s="835">
        <f>IF(EQ163&gt;1,1,EQ163)</f>
        <v>0.3</v>
      </c>
      <c r="ES163" s="835">
        <f>IF(AND(EP$70=1,EQ$70=0),EP$135+EP$135*ER163*EQ$135,0)</f>
        <v>0</v>
      </c>
      <c r="ET163" s="835">
        <f>ES163*ER92/10000</f>
        <v>0</v>
      </c>
      <c r="EU163" s="834"/>
      <c r="EV163" s="827" t="s">
        <v>435</v>
      </c>
      <c r="EW163" s="835">
        <f>EW139</f>
        <v>0.3</v>
      </c>
      <c r="EX163" s="835">
        <f>IF(EW163&gt;1,1,EW163)</f>
        <v>0.3</v>
      </c>
      <c r="EY163" s="835">
        <f>IF(AND(EV$70=1,EW$70=0),EV$135+EV$135*EX163*EW$135,0)</f>
        <v>0</v>
      </c>
      <c r="EZ163" s="835">
        <f>EY163*EX92/10000</f>
        <v>0</v>
      </c>
      <c r="FA163" s="834"/>
      <c r="FB163" s="827" t="s">
        <v>435</v>
      </c>
      <c r="FC163" s="835">
        <f>FC139</f>
        <v>0.3</v>
      </c>
      <c r="FD163" s="835">
        <f>IF(FC163&gt;1,1,FC163)</f>
        <v>0.3</v>
      </c>
      <c r="FE163" s="835">
        <f>IF(AND(FB$70=1,FC$70=0),FB$135+FB$135*FD163*FC$135,0)</f>
        <v>0</v>
      </c>
      <c r="FF163" s="835">
        <f>FE163*FD92/10000</f>
        <v>0</v>
      </c>
      <c r="FG163" s="834"/>
      <c r="FH163" s="827" t="s">
        <v>435</v>
      </c>
      <c r="FI163" s="835">
        <f>FI139</f>
        <v>0.3</v>
      </c>
      <c r="FJ163" s="835">
        <f>IF(FI163&gt;1,1,FI163)</f>
        <v>0.3</v>
      </c>
      <c r="FK163" s="835">
        <f>IF(AND(FH$70=1,FI$70=0),FH$135+FH$135*FJ163*FI$135,0)</f>
        <v>0</v>
      </c>
      <c r="FL163" s="835">
        <f>FK163*FJ92/10000</f>
        <v>0</v>
      </c>
      <c r="FM163" s="834"/>
      <c r="FN163" s="827" t="s">
        <v>435</v>
      </c>
      <c r="FO163" s="835">
        <f>FO139</f>
        <v>0.3</v>
      </c>
      <c r="FP163" s="835">
        <f>IF(FO163&gt;1,1,FO163)</f>
        <v>0.3</v>
      </c>
      <c r="FQ163" s="835">
        <f>IF(AND(FN$70=1,FO$70=0),FN$135+FN$135*FP163*FO$135,0)</f>
        <v>0</v>
      </c>
      <c r="FR163" s="835">
        <f>FQ163*FP92/10000</f>
        <v>0</v>
      </c>
      <c r="FS163" s="834"/>
      <c r="FT163" s="827" t="s">
        <v>435</v>
      </c>
      <c r="FU163" s="835">
        <f>FU139</f>
        <v>0.3</v>
      </c>
      <c r="FV163" s="835">
        <f>IF(FU163&gt;1,1,FU163)</f>
        <v>0.3</v>
      </c>
      <c r="FW163" s="835">
        <f>IF(AND(FT$70=1,FU$70=0),FT$135+FT$135*FV163*FU$135,0)</f>
        <v>0</v>
      </c>
      <c r="FX163" s="835">
        <f>FW163*FV92/10000</f>
        <v>0</v>
      </c>
      <c r="FY163" s="834"/>
    </row>
    <row r="164" spans="1:181" x14ac:dyDescent="0.3">
      <c r="A164" s="19"/>
      <c r="B164" s="827"/>
      <c r="C164" s="835"/>
      <c r="D164" s="835"/>
      <c r="E164" s="835"/>
      <c r="F164" s="835"/>
      <c r="G164" s="834"/>
      <c r="H164" s="827"/>
      <c r="I164" s="835"/>
      <c r="J164" s="835"/>
      <c r="K164" s="835"/>
      <c r="L164" s="835"/>
      <c r="M164" s="834"/>
      <c r="N164" s="827"/>
      <c r="O164" s="835"/>
      <c r="P164" s="835"/>
      <c r="Q164" s="835"/>
      <c r="R164" s="835"/>
      <c r="S164" s="834"/>
      <c r="T164" s="827"/>
      <c r="U164" s="835"/>
      <c r="V164" s="835"/>
      <c r="W164" s="835"/>
      <c r="X164" s="835"/>
      <c r="Y164" s="834"/>
      <c r="Z164" s="827"/>
      <c r="AA164" s="835"/>
      <c r="AB164" s="835"/>
      <c r="AC164" s="835"/>
      <c r="AD164" s="835"/>
      <c r="AE164" s="834"/>
      <c r="AF164" s="827"/>
      <c r="AG164" s="835"/>
      <c r="AH164" s="835"/>
      <c r="AI164" s="835"/>
      <c r="AJ164" s="835"/>
      <c r="AK164" s="834"/>
      <c r="AL164" s="827"/>
      <c r="AM164" s="835"/>
      <c r="AN164" s="835"/>
      <c r="AO164" s="835"/>
      <c r="AP164" s="835"/>
      <c r="AQ164" s="834"/>
      <c r="AR164" s="827"/>
      <c r="AS164" s="835"/>
      <c r="AT164" s="835"/>
      <c r="AU164" s="835"/>
      <c r="AV164" s="835"/>
      <c r="AW164" s="834"/>
      <c r="AX164" s="827"/>
      <c r="AY164" s="835"/>
      <c r="AZ164" s="835"/>
      <c r="BA164" s="835"/>
      <c r="BB164" s="835"/>
      <c r="BC164" s="834"/>
      <c r="BD164" s="827"/>
      <c r="BE164" s="835"/>
      <c r="BF164" s="835"/>
      <c r="BG164" s="835"/>
      <c r="BH164" s="835"/>
      <c r="BI164" s="834"/>
      <c r="BJ164" s="827"/>
      <c r="BK164" s="835"/>
      <c r="BL164" s="835"/>
      <c r="BM164" s="835"/>
      <c r="BN164" s="835"/>
      <c r="BO164" s="834"/>
      <c r="BP164" s="827"/>
      <c r="BQ164" s="835"/>
      <c r="BR164" s="835"/>
      <c r="BS164" s="835"/>
      <c r="BT164" s="835"/>
      <c r="BU164" s="834"/>
      <c r="BV164" s="827"/>
      <c r="BW164" s="835"/>
      <c r="BX164" s="835"/>
      <c r="BY164" s="835"/>
      <c r="BZ164" s="835"/>
      <c r="CA164" s="834"/>
      <c r="CB164" s="827"/>
      <c r="CC164" s="835"/>
      <c r="CD164" s="835"/>
      <c r="CE164" s="835"/>
      <c r="CF164" s="835"/>
      <c r="CG164" s="834"/>
      <c r="CH164" s="827"/>
      <c r="CI164" s="835"/>
      <c r="CJ164" s="835"/>
      <c r="CK164" s="835"/>
      <c r="CL164" s="835"/>
      <c r="CM164" s="834"/>
      <c r="CN164" s="827"/>
      <c r="CO164" s="835"/>
      <c r="CP164" s="835"/>
      <c r="CQ164" s="835"/>
      <c r="CR164" s="835"/>
      <c r="CS164" s="834"/>
      <c r="CT164" s="827"/>
      <c r="CU164" s="835"/>
      <c r="CV164" s="835"/>
      <c r="CW164" s="835"/>
      <c r="CX164" s="835"/>
      <c r="CY164" s="834"/>
      <c r="CZ164" s="827"/>
      <c r="DA164" s="835"/>
      <c r="DB164" s="835"/>
      <c r="DC164" s="835"/>
      <c r="DD164" s="835"/>
      <c r="DE164" s="834"/>
      <c r="DF164" s="827"/>
      <c r="DG164" s="835"/>
      <c r="DH164" s="835"/>
      <c r="DI164" s="835"/>
      <c r="DJ164" s="835"/>
      <c r="DK164" s="834"/>
      <c r="DL164" s="827"/>
      <c r="DM164" s="835"/>
      <c r="DN164" s="835"/>
      <c r="DO164" s="835"/>
      <c r="DP164" s="835"/>
      <c r="DQ164" s="834"/>
      <c r="DR164" s="827"/>
      <c r="DS164" s="835"/>
      <c r="DT164" s="835"/>
      <c r="DU164" s="835"/>
      <c r="DV164" s="835"/>
      <c r="DW164" s="834"/>
      <c r="DX164" s="827"/>
      <c r="DY164" s="835"/>
      <c r="DZ164" s="835"/>
      <c r="EA164" s="835"/>
      <c r="EB164" s="835"/>
      <c r="EC164" s="834"/>
      <c r="ED164" s="827"/>
      <c r="EE164" s="835"/>
      <c r="EF164" s="835"/>
      <c r="EG164" s="835"/>
      <c r="EH164" s="835"/>
      <c r="EI164" s="834"/>
      <c r="EJ164" s="827"/>
      <c r="EK164" s="835"/>
      <c r="EL164" s="835"/>
      <c r="EM164" s="835"/>
      <c r="EN164" s="835"/>
      <c r="EO164" s="834"/>
      <c r="EP164" s="827"/>
      <c r="EQ164" s="835"/>
      <c r="ER164" s="835"/>
      <c r="ES164" s="835"/>
      <c r="ET164" s="835"/>
      <c r="EU164" s="834"/>
      <c r="EV164" s="827"/>
      <c r="EW164" s="835"/>
      <c r="EX164" s="835"/>
      <c r="EY164" s="835"/>
      <c r="EZ164" s="835"/>
      <c r="FA164" s="834"/>
      <c r="FB164" s="827"/>
      <c r="FC164" s="835"/>
      <c r="FD164" s="835"/>
      <c r="FE164" s="835"/>
      <c r="FF164" s="835"/>
      <c r="FG164" s="834"/>
      <c r="FH164" s="827"/>
      <c r="FI164" s="835"/>
      <c r="FJ164" s="835"/>
      <c r="FK164" s="835"/>
      <c r="FL164" s="835"/>
      <c r="FM164" s="834"/>
      <c r="FN164" s="827"/>
      <c r="FO164" s="835"/>
      <c r="FP164" s="835"/>
      <c r="FQ164" s="835"/>
      <c r="FR164" s="835"/>
      <c r="FS164" s="834"/>
      <c r="FT164" s="827"/>
      <c r="FU164" s="835"/>
      <c r="FV164" s="835"/>
      <c r="FW164" s="835"/>
      <c r="FX164" s="835"/>
      <c r="FY164" s="834"/>
    </row>
    <row r="165" spans="1:181" x14ac:dyDescent="0.3">
      <c r="A165" s="19"/>
      <c r="B165" s="827" t="s">
        <v>443</v>
      </c>
      <c r="C165" s="835">
        <f>IF(E105&lt;0,C141+C142+C140+C139,C139+C140)</f>
        <v>1</v>
      </c>
      <c r="D165" s="835">
        <f>IF(C165&gt;1,1,C165)</f>
        <v>1</v>
      </c>
      <c r="E165" s="835">
        <f>IF(AND(B$70=0,C$70=1),B$135+B$135*D165*C$135,0)</f>
        <v>0</v>
      </c>
      <c r="F165" s="835">
        <f>E165*D97/10000</f>
        <v>0</v>
      </c>
      <c r="G165" s="834"/>
      <c r="H165" s="827" t="s">
        <v>443</v>
      </c>
      <c r="I165" s="835">
        <f>IF(K105&lt;0,I141+I142+I140+I139,I139+I140)</f>
        <v>1</v>
      </c>
      <c r="J165" s="835">
        <f>IF(I165&gt;1,1,I165)</f>
        <v>1</v>
      </c>
      <c r="K165" s="835">
        <f>IF(AND(H$70=0,I$70=1),H$135+H$135*J165*I$135,0)</f>
        <v>0</v>
      </c>
      <c r="L165" s="835">
        <f>K165*J97/10000</f>
        <v>0</v>
      </c>
      <c r="M165" s="834"/>
      <c r="N165" s="827" t="s">
        <v>443</v>
      </c>
      <c r="O165" s="835">
        <f>IF(Q105&lt;0,O141+O142+O140+O139,O139+O140)</f>
        <v>1</v>
      </c>
      <c r="P165" s="835">
        <f>IF(O165&gt;1,1,O165)</f>
        <v>1</v>
      </c>
      <c r="Q165" s="835">
        <f>IF(AND(N$70=0,O$70=1),N$135+N$135*P165*O$135,0)</f>
        <v>0</v>
      </c>
      <c r="R165" s="835">
        <f>Q165*P97/10000</f>
        <v>0</v>
      </c>
      <c r="S165" s="834"/>
      <c r="T165" s="827" t="s">
        <v>443</v>
      </c>
      <c r="U165" s="835">
        <f>IF(W105&lt;0,U141+U142+U140+U139,U139+U140)</f>
        <v>1</v>
      </c>
      <c r="V165" s="835">
        <f>IF(U165&gt;1,1,U165)</f>
        <v>1</v>
      </c>
      <c r="W165" s="835">
        <f>IF(AND(T$70=0,U$70=1),T$135+T$135*V165*U$135,0)</f>
        <v>0</v>
      </c>
      <c r="X165" s="835">
        <f>W165*V97/10000</f>
        <v>0</v>
      </c>
      <c r="Y165" s="834"/>
      <c r="Z165" s="827" t="s">
        <v>443</v>
      </c>
      <c r="AA165" s="835">
        <f>IF(AC105&lt;0,AA141+AA142+AA140+AA139,AA139+AA140)</f>
        <v>1</v>
      </c>
      <c r="AB165" s="835">
        <f>IF(AA165&gt;1,1,AA165)</f>
        <v>1</v>
      </c>
      <c r="AC165" s="835">
        <f>IF(AND(Z$70=0,AA$70=1),Z$135+Z$135*AB165*AA$135,0)</f>
        <v>0</v>
      </c>
      <c r="AD165" s="835">
        <f>AC165*AB97/10000</f>
        <v>0</v>
      </c>
      <c r="AE165" s="834"/>
      <c r="AF165" s="827" t="s">
        <v>443</v>
      </c>
      <c r="AG165" s="835">
        <f>IF(AI105&lt;0,AG141+AG142+AG140+AG139,AG139+AG140)</f>
        <v>2.2999999999999998</v>
      </c>
      <c r="AH165" s="835">
        <f>IF(AG165&gt;1,1,AG165)</f>
        <v>1</v>
      </c>
      <c r="AI165" s="835">
        <f>IF(AND(AF$70=0,AG$70=1),AF$135+AF$135*AH165*AG$135,0)</f>
        <v>0</v>
      </c>
      <c r="AJ165" s="835">
        <f>AI165*AH97/10000</f>
        <v>0</v>
      </c>
      <c r="AK165" s="834"/>
      <c r="AL165" s="827" t="s">
        <v>443</v>
      </c>
      <c r="AM165" s="835">
        <f>IF(AO105&lt;0,AM141+AM142+AM140+AM139,AM139+AM140)</f>
        <v>2.2999999999999998</v>
      </c>
      <c r="AN165" s="835">
        <f>IF(AM165&gt;1,1,AM165)</f>
        <v>1</v>
      </c>
      <c r="AO165" s="835">
        <f>IF(AND(AL$70=0,AM$70=1),AL$135+AL$135*AN165*AM$135,0)</f>
        <v>0</v>
      </c>
      <c r="AP165" s="835">
        <f>AO165*AN97/10000</f>
        <v>0</v>
      </c>
      <c r="AQ165" s="834"/>
      <c r="AR165" s="827" t="s">
        <v>443</v>
      </c>
      <c r="AS165" s="835">
        <f>IF(AU105&lt;0,AS141+AS142+AS140+AS139,AS139+AS140)</f>
        <v>2.2999999999999998</v>
      </c>
      <c r="AT165" s="835">
        <f>IF(AS165&gt;1,1,AS165)</f>
        <v>1</v>
      </c>
      <c r="AU165" s="835">
        <f>IF(AND(AR$70=0,AS$70=1),AR$135+AR$135*AT165*AS$135,0)</f>
        <v>0</v>
      </c>
      <c r="AV165" s="835">
        <f>AU165*AT97/10000</f>
        <v>0</v>
      </c>
      <c r="AW165" s="834"/>
      <c r="AX165" s="827" t="s">
        <v>443</v>
      </c>
      <c r="AY165" s="835">
        <f>IF(BA105&lt;0,AY141+AY142+AY140+AY139,AY139+AY140)</f>
        <v>2.2999999999999998</v>
      </c>
      <c r="AZ165" s="835">
        <f>IF(AY165&gt;1,1,AY165)</f>
        <v>1</v>
      </c>
      <c r="BA165" s="835">
        <f>IF(AND(AX$70=0,AY$70=1),AX$135+AX$135*AZ165*AY$135,0)</f>
        <v>0</v>
      </c>
      <c r="BB165" s="835">
        <f>BA165*AZ97/10000</f>
        <v>0</v>
      </c>
      <c r="BC165" s="834"/>
      <c r="BD165" s="827" t="s">
        <v>443</v>
      </c>
      <c r="BE165" s="835">
        <f>IF(BG105&lt;0,BE141+BE142+BE140+BE139,BE139+BE140)</f>
        <v>2.2999999999999998</v>
      </c>
      <c r="BF165" s="835">
        <f>IF(BE165&gt;1,1,BE165)</f>
        <v>1</v>
      </c>
      <c r="BG165" s="835">
        <f>IF(AND(BD$70=0,BE$70=1),BD$135+BD$135*BF165*BE$135,0)</f>
        <v>0</v>
      </c>
      <c r="BH165" s="835">
        <f>BG165*BF97/10000</f>
        <v>0</v>
      </c>
      <c r="BI165" s="834"/>
      <c r="BJ165" s="827" t="s">
        <v>443</v>
      </c>
      <c r="BK165" s="835">
        <f>IF(BM105&lt;0,BK141+BK142+BK140+BK139,BK139+BK140)</f>
        <v>2.2999999999999998</v>
      </c>
      <c r="BL165" s="835">
        <f>IF(BK165&gt;1,1,BK165)</f>
        <v>1</v>
      </c>
      <c r="BM165" s="835">
        <f>IF(AND(BJ$70=0,BK$70=1),BJ$135+BJ$135*BL165*BK$135,0)</f>
        <v>0</v>
      </c>
      <c r="BN165" s="835">
        <f>BM165*BL97/10000</f>
        <v>0</v>
      </c>
      <c r="BO165" s="834"/>
      <c r="BP165" s="827" t="s">
        <v>443</v>
      </c>
      <c r="BQ165" s="835">
        <f>IF(BS105&lt;0,BQ141+BQ142+BQ140+BQ139,BQ139+BQ140)</f>
        <v>2.2999999999999998</v>
      </c>
      <c r="BR165" s="835">
        <f>IF(BQ165&gt;1,1,BQ165)</f>
        <v>1</v>
      </c>
      <c r="BS165" s="835">
        <f>IF(AND(BP$70=0,BQ$70=1),BP$135+BP$135*BR165*BQ$135,0)</f>
        <v>0</v>
      </c>
      <c r="BT165" s="835">
        <f>BS165*BR97/10000</f>
        <v>0</v>
      </c>
      <c r="BU165" s="834"/>
      <c r="BV165" s="827" t="s">
        <v>443</v>
      </c>
      <c r="BW165" s="835">
        <f>IF(BY105&lt;0,BW141+BW142+BW140+BW139,BW139+BW140)</f>
        <v>2.2999999999999998</v>
      </c>
      <c r="BX165" s="835">
        <f>IF(BW165&gt;1,1,BW165)</f>
        <v>1</v>
      </c>
      <c r="BY165" s="835">
        <f>IF(AND(BV$70=0,BW$70=1),BV$135+BV$135*BX165*BW$135,0)</f>
        <v>0</v>
      </c>
      <c r="BZ165" s="835">
        <f>BY165*BX97/10000</f>
        <v>0</v>
      </c>
      <c r="CA165" s="834"/>
      <c r="CB165" s="827" t="s">
        <v>443</v>
      </c>
      <c r="CC165" s="835">
        <f>IF(CE105&lt;0,CC141+CC142+CC140+CC139,CC139+CC140)</f>
        <v>2.2999999999999998</v>
      </c>
      <c r="CD165" s="835">
        <f>IF(CC165&gt;1,1,CC165)</f>
        <v>1</v>
      </c>
      <c r="CE165" s="835">
        <f>IF(AND(CB$70=0,CC$70=1),CB$135+CB$135*CD165*CC$135,0)</f>
        <v>0</v>
      </c>
      <c r="CF165" s="835">
        <f>CE165*CD97/10000</f>
        <v>0</v>
      </c>
      <c r="CG165" s="834"/>
      <c r="CH165" s="827" t="s">
        <v>443</v>
      </c>
      <c r="CI165" s="835">
        <f>IF(CK105&lt;0,CI141+CI142+CI140+CI139,CI139+CI140)</f>
        <v>2.2999999999999998</v>
      </c>
      <c r="CJ165" s="835">
        <f>IF(CI165&gt;1,1,CI165)</f>
        <v>1</v>
      </c>
      <c r="CK165" s="835">
        <f>IF(AND(CH$70=0,CI$70=1),CH$135+CH$135*CJ165*CI$135,0)</f>
        <v>0</v>
      </c>
      <c r="CL165" s="835">
        <f>CK165*CJ97/10000</f>
        <v>0</v>
      </c>
      <c r="CM165" s="834"/>
      <c r="CN165" s="827" t="s">
        <v>443</v>
      </c>
      <c r="CO165" s="835">
        <f>IF(CQ105&lt;0,CO141+CO142+CO140+CO139,CO139+CO140)</f>
        <v>2.2999999999999998</v>
      </c>
      <c r="CP165" s="835">
        <f>IF(CO165&gt;1,1,CO165)</f>
        <v>1</v>
      </c>
      <c r="CQ165" s="835">
        <f>IF(AND(CN$70=0,CO$70=1),CN$135+CN$135*CP165*CO$135,0)</f>
        <v>0</v>
      </c>
      <c r="CR165" s="835">
        <f>CQ165*CP97/10000</f>
        <v>0</v>
      </c>
      <c r="CS165" s="834"/>
      <c r="CT165" s="827" t="s">
        <v>443</v>
      </c>
      <c r="CU165" s="835">
        <f>IF(CW105&lt;0,CU141+CU142+CU140+CU139,CU139+CU140)</f>
        <v>2.2999999999999998</v>
      </c>
      <c r="CV165" s="835">
        <f>IF(CU165&gt;1,1,CU165)</f>
        <v>1</v>
      </c>
      <c r="CW165" s="835">
        <f>IF(AND(CT$70=0,CU$70=1),CT$135+CT$135*CV165*CU$135,0)</f>
        <v>0</v>
      </c>
      <c r="CX165" s="835">
        <f>CW165*CV97/10000</f>
        <v>0</v>
      </c>
      <c r="CY165" s="834"/>
      <c r="CZ165" s="827" t="s">
        <v>443</v>
      </c>
      <c r="DA165" s="835">
        <f>IF(DC105&lt;0,DA141+DA142+DA140+DA139,DA139+DA140)</f>
        <v>2.2999999999999998</v>
      </c>
      <c r="DB165" s="835">
        <f>IF(DA165&gt;1,1,DA165)</f>
        <v>1</v>
      </c>
      <c r="DC165" s="835">
        <f>IF(AND(CZ$70=0,DA$70=1),CZ$135+CZ$135*DB165*DA$135,0)</f>
        <v>0</v>
      </c>
      <c r="DD165" s="835">
        <f>DC165*DB97/10000</f>
        <v>0</v>
      </c>
      <c r="DE165" s="834"/>
      <c r="DF165" s="827" t="s">
        <v>443</v>
      </c>
      <c r="DG165" s="835">
        <f>IF(DI105&lt;0,DG141+DG142+DG140+DG139,DG139+DG140)</f>
        <v>2.2999999999999998</v>
      </c>
      <c r="DH165" s="835">
        <f>IF(DG165&gt;1,1,DG165)</f>
        <v>1</v>
      </c>
      <c r="DI165" s="835">
        <f>IF(AND(DF$70=0,DG$70=1),DF$135+DF$135*DH165*DG$135,0)</f>
        <v>0</v>
      </c>
      <c r="DJ165" s="835">
        <f>DI165*DH97/10000</f>
        <v>0</v>
      </c>
      <c r="DK165" s="834"/>
      <c r="DL165" s="827" t="s">
        <v>443</v>
      </c>
      <c r="DM165" s="835">
        <f>IF(DO105&lt;0,DM141+DM142+DM140+DM139,DM139+DM140)</f>
        <v>2.2999999999999998</v>
      </c>
      <c r="DN165" s="835">
        <f>IF(DM165&gt;1,1,DM165)</f>
        <v>1</v>
      </c>
      <c r="DO165" s="835">
        <f>IF(AND(DL$70=0,DM$70=1),DL$135+DL$135*DN165*DM$135,0)</f>
        <v>0</v>
      </c>
      <c r="DP165" s="835">
        <f>DO165*DN97/10000</f>
        <v>0</v>
      </c>
      <c r="DQ165" s="834"/>
      <c r="DR165" s="827" t="s">
        <v>443</v>
      </c>
      <c r="DS165" s="835">
        <f>IF(DU105&lt;0,DS141+DS142+DS140+DS139,DS139+DS140)</f>
        <v>2.2999999999999998</v>
      </c>
      <c r="DT165" s="835">
        <f>IF(DS165&gt;1,1,DS165)</f>
        <v>1</v>
      </c>
      <c r="DU165" s="835">
        <f>IF(AND(DR$70=0,DS$70=1),DR$135+DR$135*DT165*DS$135,0)</f>
        <v>0</v>
      </c>
      <c r="DV165" s="835">
        <f>DU165*DT97/10000</f>
        <v>0</v>
      </c>
      <c r="DW165" s="834"/>
      <c r="DX165" s="827" t="s">
        <v>443</v>
      </c>
      <c r="DY165" s="835">
        <f>IF(EA105&lt;0,DY141+DY142+DY140+DY139,DY139+DY140)</f>
        <v>2.2999999999999998</v>
      </c>
      <c r="DZ165" s="835">
        <f>IF(DY165&gt;1,1,DY165)</f>
        <v>1</v>
      </c>
      <c r="EA165" s="835">
        <f>IF(AND(DX$70=0,DY$70=1),DX$135+DX$135*DZ165*DY$135,0)</f>
        <v>0</v>
      </c>
      <c r="EB165" s="835">
        <f>EA165*DZ97/10000</f>
        <v>0</v>
      </c>
      <c r="EC165" s="834"/>
      <c r="ED165" s="827" t="s">
        <v>443</v>
      </c>
      <c r="EE165" s="835">
        <f>IF(EG105&lt;0,EE141+EE142+EE140+EE139,EE139+EE140)</f>
        <v>2.2999999999999998</v>
      </c>
      <c r="EF165" s="835">
        <f>IF(EE165&gt;1,1,EE165)</f>
        <v>1</v>
      </c>
      <c r="EG165" s="835">
        <f>IF(AND(ED$70=0,EE$70=1),ED$135+ED$135*EF165*EE$135,0)</f>
        <v>0</v>
      </c>
      <c r="EH165" s="835">
        <f>EG165*EF97/10000</f>
        <v>0</v>
      </c>
      <c r="EI165" s="834"/>
      <c r="EJ165" s="827" t="s">
        <v>443</v>
      </c>
      <c r="EK165" s="835">
        <f>IF(EM105&lt;0,EK141+EK142+EK140+EK139,EK139+EK140)</f>
        <v>2.2999999999999998</v>
      </c>
      <c r="EL165" s="835">
        <f>IF(EK165&gt;1,1,EK165)</f>
        <v>1</v>
      </c>
      <c r="EM165" s="835">
        <f>IF(AND(EJ$70=0,EK$70=1),EJ$135+EJ$135*EL165*EK$135,0)</f>
        <v>0</v>
      </c>
      <c r="EN165" s="835">
        <f>EM165*EL97/10000</f>
        <v>0</v>
      </c>
      <c r="EO165" s="834"/>
      <c r="EP165" s="827" t="s">
        <v>443</v>
      </c>
      <c r="EQ165" s="835">
        <f>IF(ES105&lt;0,EQ141+EQ142+EQ140+EQ139,EQ139+EQ140)</f>
        <v>2.2999999999999998</v>
      </c>
      <c r="ER165" s="835">
        <f>IF(EQ165&gt;1,1,EQ165)</f>
        <v>1</v>
      </c>
      <c r="ES165" s="835">
        <f>IF(AND(EP$70=0,EQ$70=1),EP$135+EP$135*ER165*EQ$135,0)</f>
        <v>0</v>
      </c>
      <c r="ET165" s="835">
        <f>ES165*ER97/10000</f>
        <v>0</v>
      </c>
      <c r="EU165" s="834"/>
      <c r="EV165" s="827" t="s">
        <v>443</v>
      </c>
      <c r="EW165" s="835">
        <f>IF(EY105&lt;0,EW141+EW142+EW140+EW139,EW139+EW140)</f>
        <v>2.2999999999999998</v>
      </c>
      <c r="EX165" s="835">
        <f>IF(EW165&gt;1,1,EW165)</f>
        <v>1</v>
      </c>
      <c r="EY165" s="835">
        <f>IF(AND(EV$70=0,EW$70=1),EV$135+EV$135*EX165*EW$135,0)</f>
        <v>0</v>
      </c>
      <c r="EZ165" s="835">
        <f>EY165*EX97/10000</f>
        <v>0</v>
      </c>
      <c r="FA165" s="834"/>
      <c r="FB165" s="827" t="s">
        <v>443</v>
      </c>
      <c r="FC165" s="835">
        <f>IF(FE105&lt;0,FC141+FC142+FC140+FC139,FC139+FC140)</f>
        <v>2.2999999999999998</v>
      </c>
      <c r="FD165" s="835">
        <f>IF(FC165&gt;1,1,FC165)</f>
        <v>1</v>
      </c>
      <c r="FE165" s="835">
        <f>IF(AND(FB$70=0,FC$70=1),FB$135+FB$135*FD165*FC$135,0)</f>
        <v>0</v>
      </c>
      <c r="FF165" s="835">
        <f>FE165*FD97/10000</f>
        <v>0</v>
      </c>
      <c r="FG165" s="834"/>
      <c r="FH165" s="827" t="s">
        <v>443</v>
      </c>
      <c r="FI165" s="835">
        <f>IF(FK105&lt;0,FI141+FI142+FI140+FI139,FI139+FI140)</f>
        <v>2.2999999999999998</v>
      </c>
      <c r="FJ165" s="835">
        <f>IF(FI165&gt;1,1,FI165)</f>
        <v>1</v>
      </c>
      <c r="FK165" s="835">
        <f>IF(AND(FH$70=0,FI$70=1),FH$135+FH$135*FJ165*FI$135,0)</f>
        <v>0</v>
      </c>
      <c r="FL165" s="835">
        <f>FK165*FJ97/10000</f>
        <v>0</v>
      </c>
      <c r="FM165" s="834"/>
      <c r="FN165" s="827" t="s">
        <v>443</v>
      </c>
      <c r="FO165" s="835">
        <f>IF(FQ105&lt;0,FO141+FO142+FO140+FO139,FO139+FO140)</f>
        <v>2.2999999999999998</v>
      </c>
      <c r="FP165" s="835">
        <f>IF(FO165&gt;1,1,FO165)</f>
        <v>1</v>
      </c>
      <c r="FQ165" s="835">
        <f>IF(AND(FN$70=0,FO$70=1),FN$135+FN$135*FP165*FO$135,0)</f>
        <v>0</v>
      </c>
      <c r="FR165" s="835">
        <f>FQ165*FP97/10000</f>
        <v>0</v>
      </c>
      <c r="FS165" s="834"/>
      <c r="FT165" s="827" t="s">
        <v>443</v>
      </c>
      <c r="FU165" s="835">
        <f>IF(FW105&lt;0,FU141+FU142+FU140+FU139,FU139+FU140)</f>
        <v>2.2999999999999998</v>
      </c>
      <c r="FV165" s="835">
        <f>IF(FU165&gt;1,1,FU165)</f>
        <v>1</v>
      </c>
      <c r="FW165" s="835">
        <f>IF(AND(FT$70=0,FU$70=1),FT$135+FT$135*FV165*FU$135,0)</f>
        <v>0</v>
      </c>
      <c r="FX165" s="835">
        <f>FW165*FV97/10000</f>
        <v>0</v>
      </c>
      <c r="FY165" s="834"/>
    </row>
    <row r="166" spans="1:181" x14ac:dyDescent="0.3">
      <c r="A166" s="19"/>
      <c r="B166" s="827" t="s">
        <v>441</v>
      </c>
      <c r="C166" s="835">
        <f>C142</f>
        <v>1</v>
      </c>
      <c r="D166" s="835">
        <f>IF(C166&gt;1,1,C166)</f>
        <v>1</v>
      </c>
      <c r="E166" s="835">
        <f>IF(AND(B$70=0,C$70=1),B$135+B$135*D166*C$135,0)</f>
        <v>0</v>
      </c>
      <c r="F166" s="835">
        <f>E166*D98/10000</f>
        <v>0</v>
      </c>
      <c r="G166" s="834"/>
      <c r="H166" s="827" t="s">
        <v>441</v>
      </c>
      <c r="I166" s="835">
        <f>I142</f>
        <v>1</v>
      </c>
      <c r="J166" s="835">
        <f>IF(I166&gt;1,1,I166)</f>
        <v>1</v>
      </c>
      <c r="K166" s="835">
        <f>IF(AND(H$70=0,I$70=1),H$135+H$135*J166*I$135,0)</f>
        <v>0</v>
      </c>
      <c r="L166" s="835">
        <f>K166*J98/10000</f>
        <v>0</v>
      </c>
      <c r="M166" s="834"/>
      <c r="N166" s="827" t="s">
        <v>441</v>
      </c>
      <c r="O166" s="835">
        <f>O142</f>
        <v>1</v>
      </c>
      <c r="P166" s="835">
        <f>IF(O166&gt;1,1,O166)</f>
        <v>1</v>
      </c>
      <c r="Q166" s="835">
        <f>IF(AND(N$70=0,O$70=1),N$135+N$135*P166*O$135,0)</f>
        <v>0</v>
      </c>
      <c r="R166" s="835">
        <f>Q166*P98/10000</f>
        <v>0</v>
      </c>
      <c r="S166" s="834"/>
      <c r="T166" s="827" t="s">
        <v>441</v>
      </c>
      <c r="U166" s="835">
        <f>U142</f>
        <v>1</v>
      </c>
      <c r="V166" s="835">
        <f>IF(U166&gt;1,1,U166)</f>
        <v>1</v>
      </c>
      <c r="W166" s="835">
        <f>IF(AND(T$70=0,U$70=1),T$135+T$135*V166*U$135,0)</f>
        <v>0</v>
      </c>
      <c r="X166" s="835">
        <f>W166*V98/10000</f>
        <v>0</v>
      </c>
      <c r="Y166" s="834"/>
      <c r="Z166" s="827" t="s">
        <v>441</v>
      </c>
      <c r="AA166" s="835">
        <f>AA142</f>
        <v>1</v>
      </c>
      <c r="AB166" s="835">
        <f>IF(AA166&gt;1,1,AA166)</f>
        <v>1</v>
      </c>
      <c r="AC166" s="835">
        <f>IF(AND(Z$70=0,AA$70=1),Z$135+Z$135*AB166*AA$135,0)</f>
        <v>0</v>
      </c>
      <c r="AD166" s="835">
        <f>AC166*AB98/10000</f>
        <v>0</v>
      </c>
      <c r="AE166" s="834"/>
      <c r="AF166" s="827" t="s">
        <v>441</v>
      </c>
      <c r="AG166" s="835">
        <f>AG142</f>
        <v>1</v>
      </c>
      <c r="AH166" s="835">
        <f>IF(AG166&gt;1,1,AG166)</f>
        <v>1</v>
      </c>
      <c r="AI166" s="835">
        <f>IF(AND(AF$70=0,AG$70=1),AF$135+AF$135*AH166*AG$135,0)</f>
        <v>0</v>
      </c>
      <c r="AJ166" s="835">
        <f>AI166*AH98/10000</f>
        <v>0</v>
      </c>
      <c r="AK166" s="834"/>
      <c r="AL166" s="827" t="s">
        <v>441</v>
      </c>
      <c r="AM166" s="835">
        <f>AM142</f>
        <v>1</v>
      </c>
      <c r="AN166" s="835">
        <f>IF(AM166&gt;1,1,AM166)</f>
        <v>1</v>
      </c>
      <c r="AO166" s="835">
        <f>IF(AND(AL$70=0,AM$70=1),AL$135+AL$135*AN166*AM$135,0)</f>
        <v>0</v>
      </c>
      <c r="AP166" s="835">
        <f>AO166*AN98/10000</f>
        <v>0</v>
      </c>
      <c r="AQ166" s="834"/>
      <c r="AR166" s="827" t="s">
        <v>441</v>
      </c>
      <c r="AS166" s="835">
        <f>AS142</f>
        <v>1</v>
      </c>
      <c r="AT166" s="835">
        <f>IF(AS166&gt;1,1,AS166)</f>
        <v>1</v>
      </c>
      <c r="AU166" s="835">
        <f>IF(AND(AR$70=0,AS$70=1),AR$135+AR$135*AT166*AS$135,0)</f>
        <v>0</v>
      </c>
      <c r="AV166" s="835">
        <f>AU166*AT98/10000</f>
        <v>0</v>
      </c>
      <c r="AW166" s="834"/>
      <c r="AX166" s="827" t="s">
        <v>441</v>
      </c>
      <c r="AY166" s="835">
        <f>AY142</f>
        <v>1</v>
      </c>
      <c r="AZ166" s="835">
        <f>IF(AY166&gt;1,1,AY166)</f>
        <v>1</v>
      </c>
      <c r="BA166" s="835">
        <f>IF(AND(AX$70=0,AY$70=1),AX$135+AX$135*AZ166*AY$135,0)</f>
        <v>0</v>
      </c>
      <c r="BB166" s="835">
        <f>BA166*AZ98/10000</f>
        <v>0</v>
      </c>
      <c r="BC166" s="834"/>
      <c r="BD166" s="827" t="s">
        <v>441</v>
      </c>
      <c r="BE166" s="835">
        <f>BE142</f>
        <v>1</v>
      </c>
      <c r="BF166" s="835">
        <f>IF(BE166&gt;1,1,BE166)</f>
        <v>1</v>
      </c>
      <c r="BG166" s="835">
        <f>IF(AND(BD$70=0,BE$70=1),BD$135+BD$135*BF166*BE$135,0)</f>
        <v>0</v>
      </c>
      <c r="BH166" s="835">
        <f>BG166*BF98/10000</f>
        <v>0</v>
      </c>
      <c r="BI166" s="834"/>
      <c r="BJ166" s="827" t="s">
        <v>441</v>
      </c>
      <c r="BK166" s="835">
        <f>BK142</f>
        <v>1</v>
      </c>
      <c r="BL166" s="835">
        <f>IF(BK166&gt;1,1,BK166)</f>
        <v>1</v>
      </c>
      <c r="BM166" s="835">
        <f>IF(AND(BJ$70=0,BK$70=1),BJ$135+BJ$135*BL166*BK$135,0)</f>
        <v>0</v>
      </c>
      <c r="BN166" s="835">
        <f>BM166*BL98/10000</f>
        <v>0</v>
      </c>
      <c r="BO166" s="834"/>
      <c r="BP166" s="827" t="s">
        <v>441</v>
      </c>
      <c r="BQ166" s="835">
        <f>BQ142</f>
        <v>1</v>
      </c>
      <c r="BR166" s="835">
        <f>IF(BQ166&gt;1,1,BQ166)</f>
        <v>1</v>
      </c>
      <c r="BS166" s="835">
        <f>IF(AND(BP$70=0,BQ$70=1),BP$135+BP$135*BR166*BQ$135,0)</f>
        <v>0</v>
      </c>
      <c r="BT166" s="835">
        <f>BS166*BR98/10000</f>
        <v>0</v>
      </c>
      <c r="BU166" s="834"/>
      <c r="BV166" s="827" t="s">
        <v>441</v>
      </c>
      <c r="BW166" s="835">
        <f>BW142</f>
        <v>1</v>
      </c>
      <c r="BX166" s="835">
        <f>IF(BW166&gt;1,1,BW166)</f>
        <v>1</v>
      </c>
      <c r="BY166" s="835">
        <f>IF(AND(BV$70=0,BW$70=1),BV$135+BV$135*BX166*BW$135,0)</f>
        <v>0</v>
      </c>
      <c r="BZ166" s="835">
        <f>BY166*BX98/10000</f>
        <v>0</v>
      </c>
      <c r="CA166" s="834"/>
      <c r="CB166" s="827" t="s">
        <v>441</v>
      </c>
      <c r="CC166" s="835">
        <f>CC142</f>
        <v>1</v>
      </c>
      <c r="CD166" s="835">
        <f>IF(CC166&gt;1,1,CC166)</f>
        <v>1</v>
      </c>
      <c r="CE166" s="835">
        <f>IF(AND(CB$70=0,CC$70=1),CB$135+CB$135*CD166*CC$135,0)</f>
        <v>0</v>
      </c>
      <c r="CF166" s="835">
        <f>CE166*CD98/10000</f>
        <v>0</v>
      </c>
      <c r="CG166" s="834"/>
      <c r="CH166" s="827" t="s">
        <v>441</v>
      </c>
      <c r="CI166" s="835">
        <f>CI142</f>
        <v>1</v>
      </c>
      <c r="CJ166" s="835">
        <f>IF(CI166&gt;1,1,CI166)</f>
        <v>1</v>
      </c>
      <c r="CK166" s="835">
        <f>IF(AND(CH$70=0,CI$70=1),CH$135+CH$135*CJ166*CI$135,0)</f>
        <v>0</v>
      </c>
      <c r="CL166" s="835">
        <f>CK166*CJ98/10000</f>
        <v>0</v>
      </c>
      <c r="CM166" s="834"/>
      <c r="CN166" s="827" t="s">
        <v>441</v>
      </c>
      <c r="CO166" s="835">
        <f>CO142</f>
        <v>1</v>
      </c>
      <c r="CP166" s="835">
        <f>IF(CO166&gt;1,1,CO166)</f>
        <v>1</v>
      </c>
      <c r="CQ166" s="835">
        <f>IF(AND(CN$70=0,CO$70=1),CN$135+CN$135*CP166*CO$135,0)</f>
        <v>0</v>
      </c>
      <c r="CR166" s="835">
        <f>CQ166*CP98/10000</f>
        <v>0</v>
      </c>
      <c r="CS166" s="834"/>
      <c r="CT166" s="827" t="s">
        <v>441</v>
      </c>
      <c r="CU166" s="835">
        <f>CU142</f>
        <v>1</v>
      </c>
      <c r="CV166" s="835">
        <f>IF(CU166&gt;1,1,CU166)</f>
        <v>1</v>
      </c>
      <c r="CW166" s="835">
        <f>IF(AND(CT$70=0,CU$70=1),CT$135+CT$135*CV166*CU$135,0)</f>
        <v>0</v>
      </c>
      <c r="CX166" s="835">
        <f>CW166*CV98/10000</f>
        <v>0</v>
      </c>
      <c r="CY166" s="834"/>
      <c r="CZ166" s="827" t="s">
        <v>441</v>
      </c>
      <c r="DA166" s="835">
        <f>DA142</f>
        <v>1</v>
      </c>
      <c r="DB166" s="835">
        <f>IF(DA166&gt;1,1,DA166)</f>
        <v>1</v>
      </c>
      <c r="DC166" s="835">
        <f>IF(AND(CZ$70=0,DA$70=1),CZ$135+CZ$135*DB166*DA$135,0)</f>
        <v>0</v>
      </c>
      <c r="DD166" s="835">
        <f>DC166*DB98/10000</f>
        <v>0</v>
      </c>
      <c r="DE166" s="834"/>
      <c r="DF166" s="827" t="s">
        <v>441</v>
      </c>
      <c r="DG166" s="835">
        <f>DG142</f>
        <v>1</v>
      </c>
      <c r="DH166" s="835">
        <f>IF(DG166&gt;1,1,DG166)</f>
        <v>1</v>
      </c>
      <c r="DI166" s="835">
        <f>IF(AND(DF$70=0,DG$70=1),DF$135+DF$135*DH166*DG$135,0)</f>
        <v>0</v>
      </c>
      <c r="DJ166" s="835">
        <f>DI166*DH98/10000</f>
        <v>0</v>
      </c>
      <c r="DK166" s="834"/>
      <c r="DL166" s="827" t="s">
        <v>441</v>
      </c>
      <c r="DM166" s="835">
        <f>DM142</f>
        <v>1</v>
      </c>
      <c r="DN166" s="835">
        <f>IF(DM166&gt;1,1,DM166)</f>
        <v>1</v>
      </c>
      <c r="DO166" s="835">
        <f>IF(AND(DL$70=0,DM$70=1),DL$135+DL$135*DN166*DM$135,0)</f>
        <v>0</v>
      </c>
      <c r="DP166" s="835">
        <f>DO166*DN98/10000</f>
        <v>0</v>
      </c>
      <c r="DQ166" s="834"/>
      <c r="DR166" s="827" t="s">
        <v>441</v>
      </c>
      <c r="DS166" s="835">
        <f>DS142</f>
        <v>1</v>
      </c>
      <c r="DT166" s="835">
        <f>IF(DS166&gt;1,1,DS166)</f>
        <v>1</v>
      </c>
      <c r="DU166" s="835">
        <f>IF(AND(DR$70=0,DS$70=1),DR$135+DR$135*DT166*DS$135,0)</f>
        <v>0</v>
      </c>
      <c r="DV166" s="835">
        <f>DU166*DT98/10000</f>
        <v>0</v>
      </c>
      <c r="DW166" s="834"/>
      <c r="DX166" s="827" t="s">
        <v>441</v>
      </c>
      <c r="DY166" s="835">
        <f>DY142</f>
        <v>1</v>
      </c>
      <c r="DZ166" s="835">
        <f>IF(DY166&gt;1,1,DY166)</f>
        <v>1</v>
      </c>
      <c r="EA166" s="835">
        <f>IF(AND(DX$70=0,DY$70=1),DX$135+DX$135*DZ166*DY$135,0)</f>
        <v>0</v>
      </c>
      <c r="EB166" s="835">
        <f>EA166*DZ98/10000</f>
        <v>0</v>
      </c>
      <c r="EC166" s="834"/>
      <c r="ED166" s="827" t="s">
        <v>441</v>
      </c>
      <c r="EE166" s="835">
        <f>EE142</f>
        <v>1</v>
      </c>
      <c r="EF166" s="835">
        <f>IF(EE166&gt;1,1,EE166)</f>
        <v>1</v>
      </c>
      <c r="EG166" s="835">
        <f>IF(AND(ED$70=0,EE$70=1),ED$135+ED$135*EF166*EE$135,0)</f>
        <v>0</v>
      </c>
      <c r="EH166" s="835">
        <f>EG166*EF98/10000</f>
        <v>0</v>
      </c>
      <c r="EI166" s="834"/>
      <c r="EJ166" s="827" t="s">
        <v>441</v>
      </c>
      <c r="EK166" s="835">
        <f>EK142</f>
        <v>1</v>
      </c>
      <c r="EL166" s="835">
        <f>IF(EK166&gt;1,1,EK166)</f>
        <v>1</v>
      </c>
      <c r="EM166" s="835">
        <f>IF(AND(EJ$70=0,EK$70=1),EJ$135+EJ$135*EL166*EK$135,0)</f>
        <v>0</v>
      </c>
      <c r="EN166" s="835">
        <f>EM166*EL98/10000</f>
        <v>0</v>
      </c>
      <c r="EO166" s="834"/>
      <c r="EP166" s="827" t="s">
        <v>441</v>
      </c>
      <c r="EQ166" s="835">
        <f>EQ142</f>
        <v>1</v>
      </c>
      <c r="ER166" s="835">
        <f>IF(EQ166&gt;1,1,EQ166)</f>
        <v>1</v>
      </c>
      <c r="ES166" s="835">
        <f>IF(AND(EP$70=0,EQ$70=1),EP$135+EP$135*ER166*EQ$135,0)</f>
        <v>0</v>
      </c>
      <c r="ET166" s="835">
        <f>ES166*ER98/10000</f>
        <v>0</v>
      </c>
      <c r="EU166" s="834"/>
      <c r="EV166" s="827" t="s">
        <v>441</v>
      </c>
      <c r="EW166" s="835">
        <f>EW142</f>
        <v>1</v>
      </c>
      <c r="EX166" s="835">
        <f>IF(EW166&gt;1,1,EW166)</f>
        <v>1</v>
      </c>
      <c r="EY166" s="835">
        <f>IF(AND(EV$70=0,EW$70=1),EV$135+EV$135*EX166*EW$135,0)</f>
        <v>0</v>
      </c>
      <c r="EZ166" s="835">
        <f>EY166*EX98/10000</f>
        <v>0</v>
      </c>
      <c r="FA166" s="834"/>
      <c r="FB166" s="827" t="s">
        <v>441</v>
      </c>
      <c r="FC166" s="835">
        <f>FC142</f>
        <v>1</v>
      </c>
      <c r="FD166" s="835">
        <f>IF(FC166&gt;1,1,FC166)</f>
        <v>1</v>
      </c>
      <c r="FE166" s="835">
        <f>IF(AND(FB$70=0,FC$70=1),FB$135+FB$135*FD166*FC$135,0)</f>
        <v>0</v>
      </c>
      <c r="FF166" s="835">
        <f>FE166*FD98/10000</f>
        <v>0</v>
      </c>
      <c r="FG166" s="834"/>
      <c r="FH166" s="827" t="s">
        <v>441</v>
      </c>
      <c r="FI166" s="835">
        <f>FI142</f>
        <v>1</v>
      </c>
      <c r="FJ166" s="835">
        <f>IF(FI166&gt;1,1,FI166)</f>
        <v>1</v>
      </c>
      <c r="FK166" s="835">
        <f>IF(AND(FH$70=0,FI$70=1),FH$135+FH$135*FJ166*FI$135,0)</f>
        <v>0</v>
      </c>
      <c r="FL166" s="835">
        <f>FK166*FJ98/10000</f>
        <v>0</v>
      </c>
      <c r="FM166" s="834"/>
      <c r="FN166" s="827" t="s">
        <v>441</v>
      </c>
      <c r="FO166" s="835">
        <f>FO142</f>
        <v>1</v>
      </c>
      <c r="FP166" s="835">
        <f>IF(FO166&gt;1,1,FO166)</f>
        <v>1</v>
      </c>
      <c r="FQ166" s="835">
        <f>IF(AND(FN$70=0,FO$70=1),FN$135+FN$135*FP166*FO$135,0)</f>
        <v>0</v>
      </c>
      <c r="FR166" s="835">
        <f>FQ166*FP98/10000</f>
        <v>0</v>
      </c>
      <c r="FS166" s="834"/>
      <c r="FT166" s="827" t="s">
        <v>441</v>
      </c>
      <c r="FU166" s="835">
        <f>FU142</f>
        <v>1</v>
      </c>
      <c r="FV166" s="835">
        <f>IF(FU166&gt;1,1,FU166)</f>
        <v>1</v>
      </c>
      <c r="FW166" s="835">
        <f>IF(AND(FT$70=0,FU$70=1),FT$135+FT$135*FV166*FU$135,0)</f>
        <v>0</v>
      </c>
      <c r="FX166" s="835">
        <f>FW166*FV98/10000</f>
        <v>0</v>
      </c>
      <c r="FY166" s="834"/>
    </row>
    <row r="167" spans="1:181" x14ac:dyDescent="0.3">
      <c r="A167" s="19"/>
      <c r="B167" s="827" t="s">
        <v>437</v>
      </c>
      <c r="C167" s="835">
        <f>C141</f>
        <v>0.3</v>
      </c>
      <c r="D167" s="835">
        <f>IF(C167&gt;1,1,C167)</f>
        <v>0.3</v>
      </c>
      <c r="E167" s="835">
        <f>IF(AND(B$70=0,C$70=1),B$135+B$135*D167*C$135,0)</f>
        <v>0</v>
      </c>
      <c r="F167" s="835">
        <f>E167*D99/10000</f>
        <v>0</v>
      </c>
      <c r="G167" s="834"/>
      <c r="H167" s="827" t="s">
        <v>437</v>
      </c>
      <c r="I167" s="835">
        <f>I141</f>
        <v>0.3</v>
      </c>
      <c r="J167" s="835">
        <f>IF(I167&gt;1,1,I167)</f>
        <v>0.3</v>
      </c>
      <c r="K167" s="835">
        <f>IF(AND(H$70=0,I$70=1),H$135+H$135*J167*I$135,0)</f>
        <v>0</v>
      </c>
      <c r="L167" s="835">
        <f>K167*J99/10000</f>
        <v>0</v>
      </c>
      <c r="M167" s="834"/>
      <c r="N167" s="827" t="s">
        <v>437</v>
      </c>
      <c r="O167" s="835">
        <f>O141</f>
        <v>0.3</v>
      </c>
      <c r="P167" s="835">
        <f>IF(O167&gt;1,1,O167)</f>
        <v>0.3</v>
      </c>
      <c r="Q167" s="835">
        <f>IF(AND(N$70=0,O$70=1),N$135+N$135*P167*O$135,0)</f>
        <v>0</v>
      </c>
      <c r="R167" s="835">
        <f>Q167*P99/10000</f>
        <v>0</v>
      </c>
      <c r="S167" s="834"/>
      <c r="T167" s="827" t="s">
        <v>437</v>
      </c>
      <c r="U167" s="835">
        <f>U141</f>
        <v>0.3</v>
      </c>
      <c r="V167" s="835">
        <f>IF(U167&gt;1,1,U167)</f>
        <v>0.3</v>
      </c>
      <c r="W167" s="835">
        <f>IF(AND(T$70=0,U$70=1),T$135+T$135*V167*U$135,0)</f>
        <v>0</v>
      </c>
      <c r="X167" s="835">
        <f>W167*V99/10000</f>
        <v>0</v>
      </c>
      <c r="Y167" s="834"/>
      <c r="Z167" s="827" t="s">
        <v>437</v>
      </c>
      <c r="AA167" s="835">
        <f>AA141</f>
        <v>0.3</v>
      </c>
      <c r="AB167" s="835">
        <f>IF(AA167&gt;1,1,AA167)</f>
        <v>0.3</v>
      </c>
      <c r="AC167" s="835">
        <f>IF(AND(Z$70=0,AA$70=1),Z$135+Z$135*AB167*AA$135,0)</f>
        <v>0</v>
      </c>
      <c r="AD167" s="835">
        <f>AC167*AB99/10000</f>
        <v>0</v>
      </c>
      <c r="AE167" s="834"/>
      <c r="AF167" s="827" t="s">
        <v>437</v>
      </c>
      <c r="AG167" s="835">
        <f>AG141</f>
        <v>0.3</v>
      </c>
      <c r="AH167" s="835">
        <f>IF(AG167&gt;1,1,AG167)</f>
        <v>0.3</v>
      </c>
      <c r="AI167" s="835">
        <f>IF(AND(AF$70=0,AG$70=1),AF$135+AF$135*AH167*AG$135,0)</f>
        <v>0</v>
      </c>
      <c r="AJ167" s="835">
        <f>AI167*AH99/10000</f>
        <v>0</v>
      </c>
      <c r="AK167" s="834"/>
      <c r="AL167" s="827" t="s">
        <v>437</v>
      </c>
      <c r="AM167" s="835">
        <f>AM141</f>
        <v>0.3</v>
      </c>
      <c r="AN167" s="835">
        <f>IF(AM167&gt;1,1,AM167)</f>
        <v>0.3</v>
      </c>
      <c r="AO167" s="835">
        <f>IF(AND(AL$70=0,AM$70=1),AL$135+AL$135*AN167*AM$135,0)</f>
        <v>0</v>
      </c>
      <c r="AP167" s="835">
        <f>AO167*AN99/10000</f>
        <v>0</v>
      </c>
      <c r="AQ167" s="834"/>
      <c r="AR167" s="827" t="s">
        <v>437</v>
      </c>
      <c r="AS167" s="835">
        <f>AS141</f>
        <v>0.3</v>
      </c>
      <c r="AT167" s="835">
        <f>IF(AS167&gt;1,1,AS167)</f>
        <v>0.3</v>
      </c>
      <c r="AU167" s="835">
        <f>IF(AND(AR$70=0,AS$70=1),AR$135+AR$135*AT167*AS$135,0)</f>
        <v>0</v>
      </c>
      <c r="AV167" s="835">
        <f>AU167*AT99/10000</f>
        <v>0</v>
      </c>
      <c r="AW167" s="834"/>
      <c r="AX167" s="827" t="s">
        <v>437</v>
      </c>
      <c r="AY167" s="835">
        <f>AY141</f>
        <v>0.3</v>
      </c>
      <c r="AZ167" s="835">
        <f>IF(AY167&gt;1,1,AY167)</f>
        <v>0.3</v>
      </c>
      <c r="BA167" s="835">
        <f>IF(AND(AX$70=0,AY$70=1),AX$135+AX$135*AZ167*AY$135,0)</f>
        <v>0</v>
      </c>
      <c r="BB167" s="835">
        <f>BA167*AZ99/10000</f>
        <v>0</v>
      </c>
      <c r="BC167" s="834"/>
      <c r="BD167" s="827" t="s">
        <v>437</v>
      </c>
      <c r="BE167" s="835">
        <f>BE141</f>
        <v>0.3</v>
      </c>
      <c r="BF167" s="835">
        <f>IF(BE167&gt;1,1,BE167)</f>
        <v>0.3</v>
      </c>
      <c r="BG167" s="835">
        <f>IF(AND(BD$70=0,BE$70=1),BD$135+BD$135*BF167*BE$135,0)</f>
        <v>0</v>
      </c>
      <c r="BH167" s="835">
        <f>BG167*BF99/10000</f>
        <v>0</v>
      </c>
      <c r="BI167" s="834"/>
      <c r="BJ167" s="827" t="s">
        <v>437</v>
      </c>
      <c r="BK167" s="835">
        <f>BK141</f>
        <v>0.3</v>
      </c>
      <c r="BL167" s="835">
        <f>IF(BK167&gt;1,1,BK167)</f>
        <v>0.3</v>
      </c>
      <c r="BM167" s="835">
        <f>IF(AND(BJ$70=0,BK$70=1),BJ$135+BJ$135*BL167*BK$135,0)</f>
        <v>0</v>
      </c>
      <c r="BN167" s="835">
        <f>BM167*BL99/10000</f>
        <v>0</v>
      </c>
      <c r="BO167" s="834"/>
      <c r="BP167" s="827" t="s">
        <v>437</v>
      </c>
      <c r="BQ167" s="835">
        <f>BQ141</f>
        <v>0.3</v>
      </c>
      <c r="BR167" s="835">
        <f>IF(BQ167&gt;1,1,BQ167)</f>
        <v>0.3</v>
      </c>
      <c r="BS167" s="835">
        <f>IF(AND(BP$70=0,BQ$70=1),BP$135+BP$135*BR167*BQ$135,0)</f>
        <v>0</v>
      </c>
      <c r="BT167" s="835">
        <f>BS167*BR99/10000</f>
        <v>0</v>
      </c>
      <c r="BU167" s="834"/>
      <c r="BV167" s="827" t="s">
        <v>437</v>
      </c>
      <c r="BW167" s="835">
        <f>BW141</f>
        <v>0.3</v>
      </c>
      <c r="BX167" s="835">
        <f>IF(BW167&gt;1,1,BW167)</f>
        <v>0.3</v>
      </c>
      <c r="BY167" s="835">
        <f>IF(AND(BV$70=0,BW$70=1),BV$135+BV$135*BX167*BW$135,0)</f>
        <v>0</v>
      </c>
      <c r="BZ167" s="835">
        <f>BY167*BX99/10000</f>
        <v>0</v>
      </c>
      <c r="CA167" s="834"/>
      <c r="CB167" s="827" t="s">
        <v>437</v>
      </c>
      <c r="CC167" s="835">
        <f>CC141</f>
        <v>0.3</v>
      </c>
      <c r="CD167" s="835">
        <f>IF(CC167&gt;1,1,CC167)</f>
        <v>0.3</v>
      </c>
      <c r="CE167" s="835">
        <f>IF(AND(CB$70=0,CC$70=1),CB$135+CB$135*CD167*CC$135,0)</f>
        <v>0</v>
      </c>
      <c r="CF167" s="835">
        <f>CE167*CD99/10000</f>
        <v>0</v>
      </c>
      <c r="CG167" s="834"/>
      <c r="CH167" s="827" t="s">
        <v>437</v>
      </c>
      <c r="CI167" s="835">
        <f>CI141</f>
        <v>0.3</v>
      </c>
      <c r="CJ167" s="835">
        <f>IF(CI167&gt;1,1,CI167)</f>
        <v>0.3</v>
      </c>
      <c r="CK167" s="835">
        <f>IF(AND(CH$70=0,CI$70=1),CH$135+CH$135*CJ167*CI$135,0)</f>
        <v>0</v>
      </c>
      <c r="CL167" s="835">
        <f>CK167*CJ99/10000</f>
        <v>0</v>
      </c>
      <c r="CM167" s="834"/>
      <c r="CN167" s="827" t="s">
        <v>437</v>
      </c>
      <c r="CO167" s="835">
        <f>CO141</f>
        <v>0.3</v>
      </c>
      <c r="CP167" s="835">
        <f>IF(CO167&gt;1,1,CO167)</f>
        <v>0.3</v>
      </c>
      <c r="CQ167" s="835">
        <f>IF(AND(CN$70=0,CO$70=1),CN$135+CN$135*CP167*CO$135,0)</f>
        <v>0</v>
      </c>
      <c r="CR167" s="835">
        <f>CQ167*CP99/10000</f>
        <v>0</v>
      </c>
      <c r="CS167" s="834"/>
      <c r="CT167" s="827" t="s">
        <v>437</v>
      </c>
      <c r="CU167" s="835">
        <f>CU141</f>
        <v>0.3</v>
      </c>
      <c r="CV167" s="835">
        <f>IF(CU167&gt;1,1,CU167)</f>
        <v>0.3</v>
      </c>
      <c r="CW167" s="835">
        <f>IF(AND(CT$70=0,CU$70=1),CT$135+CT$135*CV167*CU$135,0)</f>
        <v>0</v>
      </c>
      <c r="CX167" s="835">
        <f>CW167*CV99/10000</f>
        <v>0</v>
      </c>
      <c r="CY167" s="834"/>
      <c r="CZ167" s="827" t="s">
        <v>437</v>
      </c>
      <c r="DA167" s="835">
        <f>DA141</f>
        <v>0.3</v>
      </c>
      <c r="DB167" s="835">
        <f>IF(DA167&gt;1,1,DA167)</f>
        <v>0.3</v>
      </c>
      <c r="DC167" s="835">
        <f>IF(AND(CZ$70=0,DA$70=1),CZ$135+CZ$135*DB167*DA$135,0)</f>
        <v>0</v>
      </c>
      <c r="DD167" s="835">
        <f>DC167*DB99/10000</f>
        <v>0</v>
      </c>
      <c r="DE167" s="834"/>
      <c r="DF167" s="827" t="s">
        <v>437</v>
      </c>
      <c r="DG167" s="835">
        <f>DG141</f>
        <v>0.3</v>
      </c>
      <c r="DH167" s="835">
        <f>IF(DG167&gt;1,1,DG167)</f>
        <v>0.3</v>
      </c>
      <c r="DI167" s="835">
        <f>IF(AND(DF$70=0,DG$70=1),DF$135+DF$135*DH167*DG$135,0)</f>
        <v>0</v>
      </c>
      <c r="DJ167" s="835">
        <f>DI167*DH99/10000</f>
        <v>0</v>
      </c>
      <c r="DK167" s="834"/>
      <c r="DL167" s="827" t="s">
        <v>437</v>
      </c>
      <c r="DM167" s="835">
        <f>DM141</f>
        <v>0.3</v>
      </c>
      <c r="DN167" s="835">
        <f>IF(DM167&gt;1,1,DM167)</f>
        <v>0.3</v>
      </c>
      <c r="DO167" s="835">
        <f>IF(AND(DL$70=0,DM$70=1),DL$135+DL$135*DN167*DM$135,0)</f>
        <v>0</v>
      </c>
      <c r="DP167" s="835">
        <f>DO167*DN99/10000</f>
        <v>0</v>
      </c>
      <c r="DQ167" s="834"/>
      <c r="DR167" s="827" t="s">
        <v>437</v>
      </c>
      <c r="DS167" s="835">
        <f>DS141</f>
        <v>0.3</v>
      </c>
      <c r="DT167" s="835">
        <f>IF(DS167&gt;1,1,DS167)</f>
        <v>0.3</v>
      </c>
      <c r="DU167" s="835">
        <f>IF(AND(DR$70=0,DS$70=1),DR$135+DR$135*DT167*DS$135,0)</f>
        <v>0</v>
      </c>
      <c r="DV167" s="835">
        <f>DU167*DT99/10000</f>
        <v>0</v>
      </c>
      <c r="DW167" s="834"/>
      <c r="DX167" s="827" t="s">
        <v>437</v>
      </c>
      <c r="DY167" s="835">
        <f>DY141</f>
        <v>0.3</v>
      </c>
      <c r="DZ167" s="835">
        <f>IF(DY167&gt;1,1,DY167)</f>
        <v>0.3</v>
      </c>
      <c r="EA167" s="835">
        <f>IF(AND(DX$70=0,DY$70=1),DX$135+DX$135*DZ167*DY$135,0)</f>
        <v>0</v>
      </c>
      <c r="EB167" s="835">
        <f>EA167*DZ99/10000</f>
        <v>0</v>
      </c>
      <c r="EC167" s="834"/>
      <c r="ED167" s="827" t="s">
        <v>437</v>
      </c>
      <c r="EE167" s="835">
        <f>EE141</f>
        <v>0.3</v>
      </c>
      <c r="EF167" s="835">
        <f>IF(EE167&gt;1,1,EE167)</f>
        <v>0.3</v>
      </c>
      <c r="EG167" s="835">
        <f>IF(AND(ED$70=0,EE$70=1),ED$135+ED$135*EF167*EE$135,0)</f>
        <v>0</v>
      </c>
      <c r="EH167" s="835">
        <f>EG167*EF99/10000</f>
        <v>0</v>
      </c>
      <c r="EI167" s="834"/>
      <c r="EJ167" s="827" t="s">
        <v>437</v>
      </c>
      <c r="EK167" s="835">
        <f>EK141</f>
        <v>0.3</v>
      </c>
      <c r="EL167" s="835">
        <f>IF(EK167&gt;1,1,EK167)</f>
        <v>0.3</v>
      </c>
      <c r="EM167" s="835">
        <f>IF(AND(EJ$70=0,EK$70=1),EJ$135+EJ$135*EL167*EK$135,0)</f>
        <v>0</v>
      </c>
      <c r="EN167" s="835">
        <f>EM167*EL99/10000</f>
        <v>0</v>
      </c>
      <c r="EO167" s="834"/>
      <c r="EP167" s="827" t="s">
        <v>437</v>
      </c>
      <c r="EQ167" s="835">
        <f>EQ141</f>
        <v>0.3</v>
      </c>
      <c r="ER167" s="835">
        <f>IF(EQ167&gt;1,1,EQ167)</f>
        <v>0.3</v>
      </c>
      <c r="ES167" s="835">
        <f>IF(AND(EP$70=0,EQ$70=1),EP$135+EP$135*ER167*EQ$135,0)</f>
        <v>0</v>
      </c>
      <c r="ET167" s="835">
        <f>ES167*ER99/10000</f>
        <v>0</v>
      </c>
      <c r="EU167" s="834"/>
      <c r="EV167" s="827" t="s">
        <v>437</v>
      </c>
      <c r="EW167" s="835">
        <f>EW141</f>
        <v>0.3</v>
      </c>
      <c r="EX167" s="835">
        <f>IF(EW167&gt;1,1,EW167)</f>
        <v>0.3</v>
      </c>
      <c r="EY167" s="835">
        <f>IF(AND(EV$70=0,EW$70=1),EV$135+EV$135*EX167*EW$135,0)</f>
        <v>0</v>
      </c>
      <c r="EZ167" s="835">
        <f>EY167*EX99/10000</f>
        <v>0</v>
      </c>
      <c r="FA167" s="834"/>
      <c r="FB167" s="827" t="s">
        <v>437</v>
      </c>
      <c r="FC167" s="835">
        <f>FC141</f>
        <v>0.3</v>
      </c>
      <c r="FD167" s="835">
        <f>IF(FC167&gt;1,1,FC167)</f>
        <v>0.3</v>
      </c>
      <c r="FE167" s="835">
        <f>IF(AND(FB$70=0,FC$70=1),FB$135+FB$135*FD167*FC$135,0)</f>
        <v>0</v>
      </c>
      <c r="FF167" s="835">
        <f>FE167*FD99/10000</f>
        <v>0</v>
      </c>
      <c r="FG167" s="834"/>
      <c r="FH167" s="827" t="s">
        <v>437</v>
      </c>
      <c r="FI167" s="835">
        <f>FI141</f>
        <v>0.3</v>
      </c>
      <c r="FJ167" s="835">
        <f>IF(FI167&gt;1,1,FI167)</f>
        <v>0.3</v>
      </c>
      <c r="FK167" s="835">
        <f>IF(AND(FH$70=0,FI$70=1),FH$135+FH$135*FJ167*FI$135,0)</f>
        <v>0</v>
      </c>
      <c r="FL167" s="835">
        <f>FK167*FJ99/10000</f>
        <v>0</v>
      </c>
      <c r="FM167" s="834"/>
      <c r="FN167" s="827" t="s">
        <v>437</v>
      </c>
      <c r="FO167" s="835">
        <f>FO141</f>
        <v>0.3</v>
      </c>
      <c r="FP167" s="835">
        <f>IF(FO167&gt;1,1,FO167)</f>
        <v>0.3</v>
      </c>
      <c r="FQ167" s="835">
        <f>IF(AND(FN$70=0,FO$70=1),FN$135+FN$135*FP167*FO$135,0)</f>
        <v>0</v>
      </c>
      <c r="FR167" s="835">
        <f>FQ167*FP99/10000</f>
        <v>0</v>
      </c>
      <c r="FS167" s="834"/>
      <c r="FT167" s="827" t="s">
        <v>437</v>
      </c>
      <c r="FU167" s="835">
        <f>FU141</f>
        <v>0.3</v>
      </c>
      <c r="FV167" s="835">
        <f>IF(FU167&gt;1,1,FU167)</f>
        <v>0.3</v>
      </c>
      <c r="FW167" s="835">
        <f>IF(AND(FT$70=0,FU$70=1),FT$135+FT$135*FV167*FU$135,0)</f>
        <v>0</v>
      </c>
      <c r="FX167" s="835">
        <f>FW167*FV99/10000</f>
        <v>0</v>
      </c>
      <c r="FY167" s="834"/>
    </row>
    <row r="168" spans="1:181" x14ac:dyDescent="0.3">
      <c r="A168" s="19"/>
      <c r="B168" s="827"/>
      <c r="C168" s="835"/>
      <c r="D168" s="835"/>
      <c r="E168" s="835"/>
      <c r="F168" s="835"/>
      <c r="G168" s="834"/>
      <c r="H168" s="827"/>
      <c r="I168" s="835"/>
      <c r="J168" s="835"/>
      <c r="K168" s="835"/>
      <c r="L168" s="835"/>
      <c r="M168" s="834"/>
      <c r="N168" s="827"/>
      <c r="O168" s="835"/>
      <c r="P168" s="835"/>
      <c r="Q168" s="835"/>
      <c r="R168" s="835"/>
      <c r="S168" s="834"/>
      <c r="T168" s="827"/>
      <c r="U168" s="835"/>
      <c r="V168" s="835"/>
      <c r="W168" s="835"/>
      <c r="X168" s="835"/>
      <c r="Y168" s="834"/>
      <c r="Z168" s="827"/>
      <c r="AA168" s="835"/>
      <c r="AB168" s="835"/>
      <c r="AC168" s="835"/>
      <c r="AD168" s="835"/>
      <c r="AE168" s="834"/>
      <c r="AF168" s="827"/>
      <c r="AG168" s="835"/>
      <c r="AH168" s="835"/>
      <c r="AI168" s="835"/>
      <c r="AJ168" s="835"/>
      <c r="AK168" s="834"/>
      <c r="AL168" s="827"/>
      <c r="AM168" s="835"/>
      <c r="AN168" s="835"/>
      <c r="AO168" s="835"/>
      <c r="AP168" s="835"/>
      <c r="AQ168" s="834"/>
      <c r="AR168" s="827"/>
      <c r="AS168" s="835"/>
      <c r="AT168" s="835"/>
      <c r="AU168" s="835"/>
      <c r="AV168" s="835"/>
      <c r="AW168" s="834"/>
      <c r="AX168" s="827"/>
      <c r="AY168" s="835"/>
      <c r="AZ168" s="835"/>
      <c r="BA168" s="835"/>
      <c r="BB168" s="835"/>
      <c r="BC168" s="834"/>
      <c r="BD168" s="827"/>
      <c r="BE168" s="835"/>
      <c r="BF168" s="835"/>
      <c r="BG168" s="835"/>
      <c r="BH168" s="835"/>
      <c r="BI168" s="834"/>
      <c r="BJ168" s="827"/>
      <c r="BK168" s="835"/>
      <c r="BL168" s="835"/>
      <c r="BM168" s="835"/>
      <c r="BN168" s="835"/>
      <c r="BO168" s="834"/>
      <c r="BP168" s="827"/>
      <c r="BQ168" s="835"/>
      <c r="BR168" s="835"/>
      <c r="BS168" s="835"/>
      <c r="BT168" s="835"/>
      <c r="BU168" s="834"/>
      <c r="BV168" s="827"/>
      <c r="BW168" s="835"/>
      <c r="BX168" s="835"/>
      <c r="BY168" s="835"/>
      <c r="BZ168" s="835"/>
      <c r="CA168" s="834"/>
      <c r="CB168" s="827"/>
      <c r="CC168" s="835"/>
      <c r="CD168" s="835"/>
      <c r="CE168" s="835"/>
      <c r="CF168" s="835"/>
      <c r="CG168" s="834"/>
      <c r="CH168" s="827"/>
      <c r="CI168" s="835"/>
      <c r="CJ168" s="835"/>
      <c r="CK168" s="835"/>
      <c r="CL168" s="835"/>
      <c r="CM168" s="834"/>
      <c r="CN168" s="827"/>
      <c r="CO168" s="835"/>
      <c r="CP168" s="835"/>
      <c r="CQ168" s="835"/>
      <c r="CR168" s="835"/>
      <c r="CS168" s="834"/>
      <c r="CT168" s="827"/>
      <c r="CU168" s="835"/>
      <c r="CV168" s="835"/>
      <c r="CW168" s="835"/>
      <c r="CX168" s="835"/>
      <c r="CY168" s="834"/>
      <c r="CZ168" s="827"/>
      <c r="DA168" s="835"/>
      <c r="DB168" s="835"/>
      <c r="DC168" s="835"/>
      <c r="DD168" s="835"/>
      <c r="DE168" s="834"/>
      <c r="DF168" s="827"/>
      <c r="DG168" s="835"/>
      <c r="DH168" s="835"/>
      <c r="DI168" s="835"/>
      <c r="DJ168" s="835"/>
      <c r="DK168" s="834"/>
      <c r="DL168" s="827"/>
      <c r="DM168" s="835"/>
      <c r="DN168" s="835"/>
      <c r="DO168" s="835"/>
      <c r="DP168" s="835"/>
      <c r="DQ168" s="834"/>
      <c r="DR168" s="827"/>
      <c r="DS168" s="835"/>
      <c r="DT168" s="835"/>
      <c r="DU168" s="835"/>
      <c r="DV168" s="835"/>
      <c r="DW168" s="834"/>
      <c r="DX168" s="827"/>
      <c r="DY168" s="835"/>
      <c r="DZ168" s="835"/>
      <c r="EA168" s="835"/>
      <c r="EB168" s="835"/>
      <c r="EC168" s="834"/>
      <c r="ED168" s="827"/>
      <c r="EE168" s="835"/>
      <c r="EF168" s="835"/>
      <c r="EG168" s="835"/>
      <c r="EH168" s="835"/>
      <c r="EI168" s="834"/>
      <c r="EJ168" s="827"/>
      <c r="EK168" s="835"/>
      <c r="EL168" s="835"/>
      <c r="EM168" s="835"/>
      <c r="EN168" s="835"/>
      <c r="EO168" s="834"/>
      <c r="EP168" s="827"/>
      <c r="EQ168" s="835"/>
      <c r="ER168" s="835"/>
      <c r="ES168" s="835"/>
      <c r="ET168" s="835"/>
      <c r="EU168" s="834"/>
      <c r="EV168" s="827"/>
      <c r="EW168" s="835"/>
      <c r="EX168" s="835"/>
      <c r="EY168" s="835"/>
      <c r="EZ168" s="835"/>
      <c r="FA168" s="834"/>
      <c r="FB168" s="827"/>
      <c r="FC168" s="835"/>
      <c r="FD168" s="835"/>
      <c r="FE168" s="835"/>
      <c r="FF168" s="835"/>
      <c r="FG168" s="834"/>
      <c r="FH168" s="827"/>
      <c r="FI168" s="835"/>
      <c r="FJ168" s="835"/>
      <c r="FK168" s="835"/>
      <c r="FL168" s="835"/>
      <c r="FM168" s="834"/>
      <c r="FN168" s="827"/>
      <c r="FO168" s="835"/>
      <c r="FP168" s="835"/>
      <c r="FQ168" s="835"/>
      <c r="FR168" s="835"/>
      <c r="FS168" s="834"/>
      <c r="FT168" s="827"/>
      <c r="FU168" s="835"/>
      <c r="FV168" s="835"/>
      <c r="FW168" s="835"/>
      <c r="FX168" s="835"/>
      <c r="FY168" s="834"/>
    </row>
    <row r="169" spans="1:181" x14ac:dyDescent="0.3">
      <c r="A169" s="19"/>
      <c r="B169" s="827"/>
      <c r="C169" s="835"/>
      <c r="D169" s="835"/>
      <c r="E169" s="835"/>
      <c r="F169" s="835"/>
      <c r="G169" s="834"/>
      <c r="H169" s="827"/>
      <c r="I169" s="835"/>
      <c r="J169" s="835"/>
      <c r="K169" s="835"/>
      <c r="L169" s="835"/>
      <c r="M169" s="834"/>
      <c r="N169" s="827"/>
      <c r="O169" s="835"/>
      <c r="P169" s="835"/>
      <c r="Q169" s="835"/>
      <c r="R169" s="835"/>
      <c r="S169" s="834"/>
      <c r="T169" s="827"/>
      <c r="U169" s="835"/>
      <c r="V169" s="835"/>
      <c r="W169" s="835"/>
      <c r="X169" s="835"/>
      <c r="Y169" s="834"/>
      <c r="Z169" s="827"/>
      <c r="AA169" s="835"/>
      <c r="AB169" s="835"/>
      <c r="AC169" s="835"/>
      <c r="AD169" s="835"/>
      <c r="AE169" s="834"/>
      <c r="AF169" s="827"/>
      <c r="AG169" s="835"/>
      <c r="AH169" s="835"/>
      <c r="AI169" s="835"/>
      <c r="AJ169" s="835"/>
      <c r="AK169" s="834"/>
      <c r="AL169" s="827"/>
      <c r="AM169" s="835"/>
      <c r="AN169" s="835"/>
      <c r="AO169" s="835"/>
      <c r="AP169" s="835"/>
      <c r="AQ169" s="834"/>
      <c r="AR169" s="827"/>
      <c r="AS169" s="835"/>
      <c r="AT169" s="835"/>
      <c r="AU169" s="835"/>
      <c r="AV169" s="835"/>
      <c r="AW169" s="834"/>
      <c r="AX169" s="827"/>
      <c r="AY169" s="835"/>
      <c r="AZ169" s="835"/>
      <c r="BA169" s="835"/>
      <c r="BB169" s="835"/>
      <c r="BC169" s="834"/>
      <c r="BD169" s="827"/>
      <c r="BE169" s="835"/>
      <c r="BF169" s="835"/>
      <c r="BG169" s="835"/>
      <c r="BH169" s="835"/>
      <c r="BI169" s="834"/>
      <c r="BJ169" s="827"/>
      <c r="BK169" s="835"/>
      <c r="BL169" s="835"/>
      <c r="BM169" s="835"/>
      <c r="BN169" s="835"/>
      <c r="BO169" s="834"/>
      <c r="BP169" s="827"/>
      <c r="BQ169" s="835"/>
      <c r="BR169" s="835"/>
      <c r="BS169" s="835"/>
      <c r="BT169" s="835"/>
      <c r="BU169" s="834"/>
      <c r="BV169" s="827"/>
      <c r="BW169" s="835"/>
      <c r="BX169" s="835"/>
      <c r="BY169" s="835"/>
      <c r="BZ169" s="835"/>
      <c r="CA169" s="834"/>
      <c r="CB169" s="827"/>
      <c r="CC169" s="835"/>
      <c r="CD169" s="835"/>
      <c r="CE169" s="835"/>
      <c r="CF169" s="835"/>
      <c r="CG169" s="834"/>
      <c r="CH169" s="827"/>
      <c r="CI169" s="835"/>
      <c r="CJ169" s="835"/>
      <c r="CK169" s="835"/>
      <c r="CL169" s="835"/>
      <c r="CM169" s="834"/>
      <c r="CN169" s="827"/>
      <c r="CO169" s="835"/>
      <c r="CP169" s="835"/>
      <c r="CQ169" s="835"/>
      <c r="CR169" s="835"/>
      <c r="CS169" s="834"/>
      <c r="CT169" s="827"/>
      <c r="CU169" s="835"/>
      <c r="CV169" s="835"/>
      <c r="CW169" s="835"/>
      <c r="CX169" s="835"/>
      <c r="CY169" s="834"/>
      <c r="CZ169" s="827"/>
      <c r="DA169" s="835"/>
      <c r="DB169" s="835"/>
      <c r="DC169" s="835"/>
      <c r="DD169" s="835"/>
      <c r="DE169" s="834"/>
      <c r="DF169" s="827"/>
      <c r="DG169" s="835"/>
      <c r="DH169" s="835"/>
      <c r="DI169" s="835"/>
      <c r="DJ169" s="835"/>
      <c r="DK169" s="834"/>
      <c r="DL169" s="827"/>
      <c r="DM169" s="835"/>
      <c r="DN169" s="835"/>
      <c r="DO169" s="835"/>
      <c r="DP169" s="835"/>
      <c r="DQ169" s="834"/>
      <c r="DR169" s="827"/>
      <c r="DS169" s="835"/>
      <c r="DT169" s="835"/>
      <c r="DU169" s="835"/>
      <c r="DV169" s="835"/>
      <c r="DW169" s="834"/>
      <c r="DX169" s="827"/>
      <c r="DY169" s="835"/>
      <c r="DZ169" s="835"/>
      <c r="EA169" s="835"/>
      <c r="EB169" s="835"/>
      <c r="EC169" s="834"/>
      <c r="ED169" s="827"/>
      <c r="EE169" s="835"/>
      <c r="EF169" s="835"/>
      <c r="EG169" s="835"/>
      <c r="EH169" s="835"/>
      <c r="EI169" s="834"/>
      <c r="EJ169" s="827"/>
      <c r="EK169" s="835"/>
      <c r="EL169" s="835"/>
      <c r="EM169" s="835"/>
      <c r="EN169" s="835"/>
      <c r="EO169" s="834"/>
      <c r="EP169" s="827"/>
      <c r="EQ169" s="835"/>
      <c r="ER169" s="835"/>
      <c r="ES169" s="835"/>
      <c r="ET169" s="835"/>
      <c r="EU169" s="834"/>
      <c r="EV169" s="827"/>
      <c r="EW169" s="835"/>
      <c r="EX169" s="835"/>
      <c r="EY169" s="835"/>
      <c r="EZ169" s="835"/>
      <c r="FA169" s="834"/>
      <c r="FB169" s="827"/>
      <c r="FC169" s="835"/>
      <c r="FD169" s="835"/>
      <c r="FE169" s="835"/>
      <c r="FF169" s="835"/>
      <c r="FG169" s="834"/>
      <c r="FH169" s="827"/>
      <c r="FI169" s="835"/>
      <c r="FJ169" s="835"/>
      <c r="FK169" s="835"/>
      <c r="FL169" s="835"/>
      <c r="FM169" s="834"/>
      <c r="FN169" s="827"/>
      <c r="FO169" s="835"/>
      <c r="FP169" s="835"/>
      <c r="FQ169" s="835"/>
      <c r="FR169" s="835"/>
      <c r="FS169" s="834"/>
      <c r="FT169" s="827"/>
      <c r="FU169" s="835"/>
      <c r="FV169" s="835"/>
      <c r="FW169" s="835"/>
      <c r="FX169" s="835"/>
      <c r="FY169" s="834"/>
    </row>
    <row r="170" spans="1:181" x14ac:dyDescent="0.3">
      <c r="A170" s="19"/>
      <c r="B170" s="827" t="s">
        <v>442</v>
      </c>
      <c r="C170" s="835">
        <f>C139+C142</f>
        <v>1.3</v>
      </c>
      <c r="D170" s="835">
        <f t="shared" ref="D170:D178" si="61">IF(C170&gt;1,1,C170)</f>
        <v>1</v>
      </c>
      <c r="E170" s="835">
        <f t="shared" ref="E170:E178" si="62">IF(E$70=1,B$135+B$135*D170*C$135,0)</f>
        <v>9.36</v>
      </c>
      <c r="F170" s="835">
        <f t="shared" ref="F170:F178" si="63">E170*E117/10000</f>
        <v>0</v>
      </c>
      <c r="G170" s="834"/>
      <c r="H170" s="827" t="s">
        <v>442</v>
      </c>
      <c r="I170" s="835">
        <f>I139+I142</f>
        <v>1.3</v>
      </c>
      <c r="J170" s="835">
        <f t="shared" ref="J170:J178" si="64">IF(I170&gt;1,1,I170)</f>
        <v>1</v>
      </c>
      <c r="K170" s="835">
        <f t="shared" ref="K170:K178" si="65">IF(K$70=1,H$135+H$135*J170*I$135,0)</f>
        <v>12</v>
      </c>
      <c r="L170" s="835">
        <f t="shared" ref="L170:L178" si="66">K170*K117/10000</f>
        <v>0.40900042436823913</v>
      </c>
      <c r="M170" s="834"/>
      <c r="N170" s="827" t="s">
        <v>442</v>
      </c>
      <c r="O170" s="835">
        <f>O139+O142</f>
        <v>1.3</v>
      </c>
      <c r="P170" s="835">
        <f t="shared" ref="P170:P178" si="67">IF(O170&gt;1,1,O170)</f>
        <v>1</v>
      </c>
      <c r="Q170" s="835">
        <f t="shared" ref="Q170:Q178" si="68">IF(Q$70=1,N$135+N$135*P170*O$135,0)</f>
        <v>10.199999999999999</v>
      </c>
      <c r="R170" s="835">
        <f t="shared" ref="R170:R178" si="69">Q170*Q117/10000</f>
        <v>1.4696680947927649</v>
      </c>
      <c r="S170" s="834"/>
      <c r="T170" s="827" t="s">
        <v>442</v>
      </c>
      <c r="U170" s="835">
        <f>U139+U142</f>
        <v>1.3</v>
      </c>
      <c r="V170" s="835">
        <f t="shared" ref="V170:V178" si="70">IF(U170&gt;1,1,U170)</f>
        <v>1</v>
      </c>
      <c r="W170" s="835">
        <f t="shared" ref="W170:W178" si="71">IF(W$70=1,T$135+T$135*V170*U$135,0)</f>
        <v>11.4</v>
      </c>
      <c r="X170" s="835">
        <f t="shared" ref="X170:X178" si="72">W170*W117/10000</f>
        <v>3.7632810849161178</v>
      </c>
      <c r="Y170" s="834"/>
      <c r="Z170" s="827" t="s">
        <v>442</v>
      </c>
      <c r="AA170" s="835">
        <f>AA139+AA142</f>
        <v>1.3</v>
      </c>
      <c r="AB170" s="835">
        <f t="shared" ref="AB170:AB178" si="73">IF(AA170&gt;1,1,AA170)</f>
        <v>1</v>
      </c>
      <c r="AC170" s="835">
        <f t="shared" ref="AC170:AC178" si="74">IF(AC$70=1,Z$135+Z$135*AB170*AA$135,0)</f>
        <v>9.36</v>
      </c>
      <c r="AD170" s="835">
        <f t="shared" ref="AD170:AD178" si="75">AC170*AC117/10000</f>
        <v>5.3945464185334409</v>
      </c>
      <c r="AE170" s="834"/>
      <c r="AF170" s="827" t="s">
        <v>442</v>
      </c>
      <c r="AG170" s="835">
        <f>AG139+AG142</f>
        <v>1.3</v>
      </c>
      <c r="AH170" s="835">
        <f t="shared" ref="AH170:AH178" si="76">IF(AG170&gt;1,1,AG170)</f>
        <v>1</v>
      </c>
      <c r="AI170" s="835">
        <f t="shared" ref="AI170:AI178" si="77">IF(AI$70=1,AF$135+AF$135*AH170*AG$135,0)</f>
        <v>12</v>
      </c>
      <c r="AJ170" s="835">
        <f t="shared" ref="AJ170:AJ178" si="78">AI170*AI117/10000</f>
        <v>8.3165579900480857</v>
      </c>
      <c r="AK170" s="834"/>
      <c r="AL170" s="827" t="s">
        <v>442</v>
      </c>
      <c r="AM170" s="835">
        <f>AM139+AM142</f>
        <v>1.3</v>
      </c>
      <c r="AN170" s="835">
        <f t="shared" ref="AN170:AN178" si="79">IF(AM170&gt;1,1,AM170)</f>
        <v>1</v>
      </c>
      <c r="AO170" s="835">
        <f t="shared" ref="AO170:AO178" si="80">IF(AO$70=1,AL$135+AL$135*AN170*AM$135,0)</f>
        <v>10.199999999999999</v>
      </c>
      <c r="AP170" s="835">
        <f t="shared" ref="AP170:AP178" si="81">AO170*AO117/10000</f>
        <v>4.5530690309659549</v>
      </c>
      <c r="AQ170" s="834"/>
      <c r="AR170" s="827" t="s">
        <v>442</v>
      </c>
      <c r="AS170" s="835">
        <f>AS139+AS142</f>
        <v>1.3</v>
      </c>
      <c r="AT170" s="835">
        <f t="shared" ref="AT170:AT178" si="82">IF(AS170&gt;1,1,AS170)</f>
        <v>1</v>
      </c>
      <c r="AU170" s="835">
        <f t="shared" ref="AU170:AU178" si="83">IF(AU$70=1,AR$135+AR$135*AT170*AS$135,0)</f>
        <v>11.4</v>
      </c>
      <c r="AV170" s="835">
        <f t="shared" ref="AV170:AV178" si="84">AU170*AU117/10000</f>
        <v>3.2337605973364614</v>
      </c>
      <c r="AW170" s="834"/>
      <c r="AX170" s="827" t="s">
        <v>442</v>
      </c>
      <c r="AY170" s="835">
        <f>AY139+AY142</f>
        <v>1.3</v>
      </c>
      <c r="AZ170" s="835">
        <f t="shared" ref="AZ170:AZ178" si="85">IF(AY170&gt;1,1,AY170)</f>
        <v>1</v>
      </c>
      <c r="BA170" s="835">
        <f t="shared" ref="BA170:BA178" si="86">IF(BA$70=1,AX$135+AX$135*AZ170*AY$135,0)</f>
        <v>9.36</v>
      </c>
      <c r="BB170" s="835">
        <f t="shared" ref="BB170:BB178" si="87">BA170*BA117/10000</f>
        <v>1.6869071595552898</v>
      </c>
      <c r="BC170" s="834"/>
      <c r="BD170" s="827" t="s">
        <v>442</v>
      </c>
      <c r="BE170" s="835">
        <f>BE139+BE142</f>
        <v>1.3</v>
      </c>
      <c r="BF170" s="835">
        <f t="shared" ref="BF170:BF178" si="88">IF(BE170&gt;1,1,BE170)</f>
        <v>1</v>
      </c>
      <c r="BG170" s="835">
        <f t="shared" ref="BG170:BG178" si="89">IF(BG$70=1,BD$135+BD$135*BF170*BE$135,0)</f>
        <v>12</v>
      </c>
      <c r="BH170" s="835">
        <f t="shared" ref="BH170:BH178" si="90">BG170*BG117/10000</f>
        <v>1.3921443159460782</v>
      </c>
      <c r="BI170" s="834"/>
      <c r="BJ170" s="827" t="s">
        <v>442</v>
      </c>
      <c r="BK170" s="835">
        <f>BK139+BK142</f>
        <v>1.3</v>
      </c>
      <c r="BL170" s="835">
        <f t="shared" ref="BL170:BL178" si="91">IF(BK170&gt;1,1,BK170)</f>
        <v>1</v>
      </c>
      <c r="BM170" s="835">
        <f t="shared" ref="BM170:BM178" si="92">IF(BM$70=1,BJ$135+BJ$135*BL170*BK$135,0)</f>
        <v>10.199999999999999</v>
      </c>
      <c r="BN170" s="835">
        <f t="shared" ref="BN170:BN178" si="93">BM170*BM117/10000</f>
        <v>0.78132876310415644</v>
      </c>
      <c r="BO170" s="834"/>
      <c r="BP170" s="827" t="s">
        <v>442</v>
      </c>
      <c r="BQ170" s="835">
        <f>BQ139+BQ142</f>
        <v>1.3</v>
      </c>
      <c r="BR170" s="835">
        <f t="shared" ref="BR170:BR178" si="94">IF(BQ170&gt;1,1,BQ170)</f>
        <v>1</v>
      </c>
      <c r="BS170" s="835">
        <f t="shared" ref="BS170:BS178" si="95">IF(BS$70=1,BP$135+BP$135*BR170*BQ$135,0)</f>
        <v>11.4</v>
      </c>
      <c r="BT170" s="835">
        <f t="shared" ref="BT170:BT178" si="96">BS170*BS117/10000</f>
        <v>0.59767924315857179</v>
      </c>
      <c r="BU170" s="834"/>
      <c r="BV170" s="827" t="s">
        <v>442</v>
      </c>
      <c r="BW170" s="835">
        <f>BW139+BW142</f>
        <v>1.3</v>
      </c>
      <c r="BX170" s="835">
        <f t="shared" ref="BX170:BX178" si="97">IF(BW170&gt;1,1,BW170)</f>
        <v>1</v>
      </c>
      <c r="BY170" s="835">
        <f t="shared" ref="BY170:BY178" si="98">IF(BY$70=1,BV$135+BV$135*BX170*BW$135,0)</f>
        <v>9.36</v>
      </c>
      <c r="BZ170" s="835">
        <f t="shared" ref="BZ170:BZ178" si="99">BY170*BY117/10000</f>
        <v>0.35084195997036516</v>
      </c>
      <c r="CA170" s="834"/>
      <c r="CB170" s="827" t="s">
        <v>442</v>
      </c>
      <c r="CC170" s="835">
        <f>CC139+CC142</f>
        <v>1.3</v>
      </c>
      <c r="CD170" s="835">
        <f t="shared" ref="CD170:CD178" si="100">IF(CC170&gt;1,1,CC170)</f>
        <v>1</v>
      </c>
      <c r="CE170" s="835">
        <f t="shared" ref="CE170:CE178" si="101">IF(CE$70=1,CB$135+CB$135*CD170*CC$135,0)</f>
        <v>12</v>
      </c>
      <c r="CF170" s="835">
        <f t="shared" ref="CF170:CF178" si="102">CE170*CE117/10000</f>
        <v>0.33734299164268405</v>
      </c>
      <c r="CG170" s="834"/>
      <c r="CH170" s="827" t="s">
        <v>442</v>
      </c>
      <c r="CI170" s="835">
        <f>CI139+CI142</f>
        <v>1.3</v>
      </c>
      <c r="CJ170" s="835">
        <f t="shared" ref="CJ170:CJ178" si="103">IF(CI170&gt;1,1,CI170)</f>
        <v>1</v>
      </c>
      <c r="CK170" s="835">
        <f t="shared" ref="CK170:CK178" si="104">IF(CK$70=1,CH$135+CH$135*CJ170*CI$135,0)</f>
        <v>10.199999999999999</v>
      </c>
      <c r="CL170" s="835">
        <f t="shared" ref="CL170:CL178" si="105">CK170*CK117/10000</f>
        <v>0.22572980067552284</v>
      </c>
      <c r="CM170" s="834"/>
      <c r="CN170" s="827" t="s">
        <v>442</v>
      </c>
      <c r="CO170" s="835">
        <f>CO139+CO142</f>
        <v>1.3</v>
      </c>
      <c r="CP170" s="835">
        <f t="shared" ref="CP170:CP178" si="106">IF(CO170&gt;1,1,CO170)</f>
        <v>1</v>
      </c>
      <c r="CQ170" s="835">
        <f t="shared" ref="CQ170:CQ178" si="107">IF(CQ$70=1,CN$135+CN$135*CP170*CO$135,0)</f>
        <v>11.4</v>
      </c>
      <c r="CR170" s="835">
        <f t="shared" ref="CR170:CR178" si="108">CQ170*CQ117/10000</f>
        <v>0.20792425759179628</v>
      </c>
      <c r="CS170" s="834"/>
      <c r="CT170" s="827" t="s">
        <v>442</v>
      </c>
      <c r="CU170" s="835">
        <f>CU139+CU142</f>
        <v>1.3</v>
      </c>
      <c r="CV170" s="835">
        <f t="shared" ref="CV170:CV178" si="109">IF(CU170&gt;1,1,CU170)</f>
        <v>1</v>
      </c>
      <c r="CW170" s="835">
        <f t="shared" ref="CW170:CW178" si="110">IF(CW$70=1,CT$135+CT$135*CV170*CU$135,0)</f>
        <v>9.36</v>
      </c>
      <c r="CX170" s="835">
        <f t="shared" ref="CX170:CX178" si="111">CW170*CW117/10000</f>
        <v>0.14657913109784287</v>
      </c>
      <c r="CY170" s="834"/>
      <c r="CZ170" s="827" t="s">
        <v>442</v>
      </c>
      <c r="DA170" s="835">
        <f>DA139+DA142</f>
        <v>1.3</v>
      </c>
      <c r="DB170" s="835">
        <f t="shared" ref="DB170:DB178" si="112">IF(DA170&gt;1,1,DA170)</f>
        <v>1</v>
      </c>
      <c r="DC170" s="835">
        <f t="shared" ref="DC170:DC178" si="113">IF(DC$70=1,CZ$135+CZ$135*DB170*DA$135,0)</f>
        <v>12</v>
      </c>
      <c r="DD170" s="835">
        <f t="shared" ref="DD170:DD178" si="114">DC170*DC117/10000</f>
        <v>0.16707065726265591</v>
      </c>
      <c r="DE170" s="834"/>
      <c r="DF170" s="827" t="s">
        <v>442</v>
      </c>
      <c r="DG170" s="835">
        <f>DG139+DG142</f>
        <v>1.3</v>
      </c>
      <c r="DH170" s="835">
        <f t="shared" ref="DH170:DH178" si="115">IF(DG170&gt;1,1,DG170)</f>
        <v>1</v>
      </c>
      <c r="DI170" s="835">
        <f t="shared" ref="DI170:DI178" si="116">IF(DI$70=1,DF$135+DF$135*DH170*DG$135,0)</f>
        <v>10.199999999999999</v>
      </c>
      <c r="DJ170" s="835">
        <f t="shared" ref="DJ170:DJ178" si="117">DI170*DI117/10000</f>
        <v>0.12989761370210037</v>
      </c>
      <c r="DK170" s="834"/>
      <c r="DL170" s="827" t="s">
        <v>442</v>
      </c>
      <c r="DM170" s="835">
        <f>DM139+DM142</f>
        <v>1.3</v>
      </c>
      <c r="DN170" s="835">
        <f t="shared" ref="DN170:DN178" si="118">IF(DM170&gt;1,1,DM170)</f>
        <v>1</v>
      </c>
      <c r="DO170" s="835">
        <f t="shared" ref="DO170:DO178" si="119">IF(DO$70=1,DL$135+DL$135*DN170*DM$135,0)</f>
        <v>11.4</v>
      </c>
      <c r="DP170" s="835">
        <f t="shared" ref="DP170:DP178" si="120">DO170*DO117/10000</f>
        <v>0.13582075368387217</v>
      </c>
      <c r="DQ170" s="834"/>
      <c r="DR170" s="827" t="s">
        <v>442</v>
      </c>
      <c r="DS170" s="835">
        <f>DS139+DS142</f>
        <v>1.3</v>
      </c>
      <c r="DT170" s="835">
        <f t="shared" ref="DT170:DT178" si="121">IF(DS170&gt;1,1,DS170)</f>
        <v>1</v>
      </c>
      <c r="DU170" s="835">
        <f t="shared" ref="DU170:DU178" si="122">IF(DU$70=1,DR$135+DR$135*DT170*DS$135,0)</f>
        <v>9.36</v>
      </c>
      <c r="DV170" s="835">
        <f t="shared" ref="DV170:DV178" si="123">DU170*DU117/10000</f>
        <v>0.10615508764130609</v>
      </c>
      <c r="DW170" s="834"/>
      <c r="DX170" s="827" t="s">
        <v>442</v>
      </c>
      <c r="DY170" s="835">
        <f>DY139+DY142</f>
        <v>1.3</v>
      </c>
      <c r="DZ170" s="835">
        <f t="shared" ref="DZ170:DZ178" si="124">IF(DY170&gt;1,1,DY170)</f>
        <v>1</v>
      </c>
      <c r="EA170" s="835">
        <f t="shared" ref="EA170:EA178" si="125">IF(EA$70=1,DX$135+DX$135*DZ170*DY$135,0)</f>
        <v>12</v>
      </c>
      <c r="EB170" s="835">
        <f t="shared" ref="EB170:EB178" si="126">EA170*EA117/10000</f>
        <v>0.13126766930406331</v>
      </c>
      <c r="EC170" s="834"/>
      <c r="ED170" s="827" t="s">
        <v>442</v>
      </c>
      <c r="EE170" s="835">
        <f>EE139+EE142</f>
        <v>1.3</v>
      </c>
      <c r="EF170" s="835">
        <f t="shared" ref="EF170:EF178" si="127">IF(EE170&gt;1,1,EE170)</f>
        <v>1</v>
      </c>
      <c r="EG170" s="835">
        <f t="shared" ref="EG170:EG178" si="128">IF(EG$70=1,ED$135+ED$135*EF170*EE$135,0)</f>
        <v>10.199999999999999</v>
      </c>
      <c r="EH170" s="835">
        <f t="shared" ref="EH170:EH178" si="129">EG170*EG117/10000</f>
        <v>0.10867877749180413</v>
      </c>
      <c r="EI170" s="834"/>
      <c r="EJ170" s="827" t="s">
        <v>442</v>
      </c>
      <c r="EK170" s="835">
        <f>EK139+EK142</f>
        <v>1.3</v>
      </c>
      <c r="EL170" s="835">
        <f t="shared" ref="EL170:EL178" si="130">IF(EK170&gt;1,1,EK170)</f>
        <v>1</v>
      </c>
      <c r="EM170" s="835">
        <f t="shared" ref="EM170:EM178" si="131">IF(EM$70=1,EJ$135+EJ$135*EL170*EK$135,0)</f>
        <v>11.4</v>
      </c>
      <c r="EN170" s="835">
        <f t="shared" ref="EN170:EN178" si="132">EM170*EM117/10000</f>
        <v>0.11916736954739975</v>
      </c>
      <c r="EO170" s="834"/>
      <c r="EP170" s="827" t="s">
        <v>442</v>
      </c>
      <c r="EQ170" s="835">
        <f>EQ139+EQ142</f>
        <v>1.3</v>
      </c>
      <c r="ER170" s="835">
        <f t="shared" ref="ER170:ER178" si="133">IF(EQ170&gt;1,1,EQ170)</f>
        <v>1</v>
      </c>
      <c r="ES170" s="835">
        <f t="shared" ref="ES170:ES178" si="134">IF(ES$70=1,EP$135+EP$135*ER170*EQ$135,0)</f>
        <v>9.36</v>
      </c>
      <c r="ET170" s="835">
        <f t="shared" ref="ET170:ET178" si="135">ES170*ES117/10000</f>
        <v>9.6501494624113587E-2</v>
      </c>
      <c r="EU170" s="834"/>
      <c r="EV170" s="827" t="s">
        <v>442</v>
      </c>
      <c r="EW170" s="835">
        <f>EW139+EW142</f>
        <v>1.3</v>
      </c>
      <c r="EX170" s="835">
        <f t="shared" ref="EX170:EX178" si="136">IF(EW170&gt;1,1,EW170)</f>
        <v>1</v>
      </c>
      <c r="EY170" s="835">
        <f t="shared" ref="EY170:EY178" si="137">IF(EY$70=1,EV$135+EV$135*EX170*EW$135,0)</f>
        <v>12</v>
      </c>
      <c r="EZ170" s="835">
        <f t="shared" ref="EZ170:EZ178" si="138">EY170*EY117/10000</f>
        <v>0.1224945654518621</v>
      </c>
      <c r="FA170" s="834"/>
      <c r="FB170" s="827" t="s">
        <v>442</v>
      </c>
      <c r="FC170" s="835">
        <f>FC139+FC142</f>
        <v>1.3</v>
      </c>
      <c r="FD170" s="835">
        <f t="shared" ref="FD170:FD178" si="139">IF(FC170&gt;1,1,FC170)</f>
        <v>1</v>
      </c>
      <c r="FE170" s="835">
        <f t="shared" ref="FE170:FE178" si="140">IF(FE$70=1,FB$135+FB$135*FD170*FC$135,0)</f>
        <v>10.199999999999999</v>
      </c>
      <c r="FF170" s="835">
        <f t="shared" ref="FF170:FF178" si="141">FE170*FE117/10000</f>
        <v>0.10337706177511591</v>
      </c>
      <c r="FG170" s="834"/>
      <c r="FH170" s="827" t="s">
        <v>442</v>
      </c>
      <c r="FI170" s="835">
        <f>FI139+FI142</f>
        <v>1.3</v>
      </c>
      <c r="FJ170" s="835">
        <f t="shared" ref="FJ170:FJ178" si="142">IF(FI170&gt;1,1,FI170)</f>
        <v>1</v>
      </c>
      <c r="FK170" s="835">
        <f t="shared" ref="FK170:FK178" si="143">IF(FK$70=1,FH$135+FH$135*FJ170*FI$135,0)</f>
        <v>11.4</v>
      </c>
      <c r="FL170" s="835">
        <f t="shared" ref="FL170:FL178" si="144">FK170*FK117/10000</f>
        <v>0.11494549288637873</v>
      </c>
      <c r="FM170" s="834"/>
      <c r="FN170" s="827" t="s">
        <v>442</v>
      </c>
      <c r="FO170" s="835">
        <f>FO139+FO142</f>
        <v>1.3</v>
      </c>
      <c r="FP170" s="835">
        <f t="shared" ref="FP170:FP178" si="145">IF(FO170&gt;1,1,FO170)</f>
        <v>1</v>
      </c>
      <c r="FQ170" s="835">
        <f t="shared" ref="FQ170:FQ178" si="146">IF(FQ$70=1,FN$135+FN$135*FP170*FO$135,0)</f>
        <v>9.36</v>
      </c>
      <c r="FR170" s="835">
        <f t="shared" ref="FR170:FR178" si="147">FQ170*FQ117/10000</f>
        <v>9.402780773177323E-2</v>
      </c>
      <c r="FS170" s="834"/>
      <c r="FT170" s="827" t="s">
        <v>442</v>
      </c>
      <c r="FU170" s="835">
        <f>FU139+FU142</f>
        <v>1.3</v>
      </c>
      <c r="FV170" s="835">
        <f t="shared" ref="FV170:FV178" si="148">IF(FU170&gt;1,1,FU170)</f>
        <v>1</v>
      </c>
      <c r="FW170" s="835">
        <f t="shared" ref="FW170:FW178" si="149">IF(FW$70=1,FT$135+FT$135*FV170*FU$135,0)</f>
        <v>12</v>
      </c>
      <c r="FX170" s="835">
        <f t="shared" ref="FX170:FX178" si="150">FW170*FW117/10000</f>
        <v>0.1202288074414242</v>
      </c>
      <c r="FY170" s="834"/>
    </row>
    <row r="171" spans="1:181" x14ac:dyDescent="0.3">
      <c r="A171" s="19"/>
      <c r="B171" s="827" t="s">
        <v>441</v>
      </c>
      <c r="C171" s="835">
        <f>IF(E105&lt;0,C142+C139+C140,C142)</f>
        <v>1</v>
      </c>
      <c r="D171" s="835">
        <f t="shared" si="61"/>
        <v>1</v>
      </c>
      <c r="E171" s="835">
        <f t="shared" si="62"/>
        <v>9.36</v>
      </c>
      <c r="F171" s="835">
        <f t="shared" si="63"/>
        <v>0</v>
      </c>
      <c r="G171" s="834"/>
      <c r="H171" s="827" t="s">
        <v>441</v>
      </c>
      <c r="I171" s="835">
        <f>IF(K105&lt;0,I142+I139+I140,I142)</f>
        <v>1</v>
      </c>
      <c r="J171" s="835">
        <f t="shared" si="64"/>
        <v>1</v>
      </c>
      <c r="K171" s="835">
        <f t="shared" si="65"/>
        <v>12</v>
      </c>
      <c r="L171" s="835">
        <f t="shared" si="66"/>
        <v>3.3283394106034803</v>
      </c>
      <c r="M171" s="834"/>
      <c r="N171" s="827" t="s">
        <v>441</v>
      </c>
      <c r="O171" s="835">
        <f>IF(Q105&lt;0,O142+O139+O140,O142)</f>
        <v>1</v>
      </c>
      <c r="P171" s="835">
        <f t="shared" si="67"/>
        <v>1</v>
      </c>
      <c r="Q171" s="835">
        <f t="shared" si="68"/>
        <v>10.199999999999999</v>
      </c>
      <c r="R171" s="835">
        <f t="shared" si="69"/>
        <v>4.190926881182147</v>
      </c>
      <c r="S171" s="834"/>
      <c r="T171" s="827" t="s">
        <v>441</v>
      </c>
      <c r="U171" s="835">
        <f>IF(W105&lt;0,U142+U139+U140,U142)</f>
        <v>1</v>
      </c>
      <c r="V171" s="835">
        <f t="shared" si="70"/>
        <v>1</v>
      </c>
      <c r="W171" s="835">
        <f t="shared" si="71"/>
        <v>11.4</v>
      </c>
      <c r="X171" s="835">
        <f t="shared" si="72"/>
        <v>4.3393125999452149</v>
      </c>
      <c r="Y171" s="834"/>
      <c r="Z171" s="827" t="s">
        <v>441</v>
      </c>
      <c r="AA171" s="835">
        <f>IF(AC105&lt;0,AA142+AA139+AA140,AA142)</f>
        <v>1</v>
      </c>
      <c r="AB171" s="835">
        <f t="shared" si="73"/>
        <v>1</v>
      </c>
      <c r="AC171" s="835">
        <f t="shared" si="74"/>
        <v>9.36</v>
      </c>
      <c r="AD171" s="835">
        <f t="shared" si="75"/>
        <v>1.8820719248711284</v>
      </c>
      <c r="AE171" s="834"/>
      <c r="AF171" s="827" t="s">
        <v>441</v>
      </c>
      <c r="AG171" s="835">
        <f>IF(AI105&lt;0,AG142+AG139+AG140,AG142)</f>
        <v>2</v>
      </c>
      <c r="AH171" s="835">
        <f t="shared" si="76"/>
        <v>1</v>
      </c>
      <c r="AI171" s="835">
        <f t="shared" si="77"/>
        <v>12</v>
      </c>
      <c r="AJ171" s="835">
        <f t="shared" si="78"/>
        <v>0.92584269661582985</v>
      </c>
      <c r="AK171" s="834"/>
      <c r="AL171" s="827" t="s">
        <v>441</v>
      </c>
      <c r="AM171" s="835">
        <f>IF(AO105&lt;0,AM142+AM139+AM140,AM142)</f>
        <v>2</v>
      </c>
      <c r="AN171" s="835">
        <f t="shared" si="79"/>
        <v>1</v>
      </c>
      <c r="AO171" s="835">
        <f t="shared" si="80"/>
        <v>10.199999999999999</v>
      </c>
      <c r="AP171" s="835">
        <f t="shared" si="81"/>
        <v>2.7226182589844186</v>
      </c>
      <c r="AQ171" s="834"/>
      <c r="AR171" s="827" t="s">
        <v>441</v>
      </c>
      <c r="AS171" s="835">
        <f>IF(AU105&lt;0,AS142+AS139+AS140,AS142)</f>
        <v>2</v>
      </c>
      <c r="AT171" s="835">
        <f t="shared" si="82"/>
        <v>1</v>
      </c>
      <c r="AU171" s="835">
        <f t="shared" si="83"/>
        <v>11.4</v>
      </c>
      <c r="AV171" s="835">
        <f t="shared" si="84"/>
        <v>3.9616220204682637</v>
      </c>
      <c r="AW171" s="834"/>
      <c r="AX171" s="827" t="s">
        <v>441</v>
      </c>
      <c r="AY171" s="835">
        <f>IF(BA105&lt;0,AY142+AY139+AY140,AY142)</f>
        <v>2</v>
      </c>
      <c r="AZ171" s="835">
        <f t="shared" si="85"/>
        <v>1</v>
      </c>
      <c r="BA171" s="835">
        <f t="shared" si="86"/>
        <v>9.36</v>
      </c>
      <c r="BB171" s="835">
        <f t="shared" si="87"/>
        <v>3.3942917819893168</v>
      </c>
      <c r="BC171" s="834"/>
      <c r="BD171" s="827" t="s">
        <v>441</v>
      </c>
      <c r="BE171" s="835">
        <f>IF(BG105&lt;0,BE142+BE139+BE140,BE142)</f>
        <v>2</v>
      </c>
      <c r="BF171" s="835">
        <f t="shared" si="88"/>
        <v>1</v>
      </c>
      <c r="BG171" s="835">
        <f t="shared" si="89"/>
        <v>12</v>
      </c>
      <c r="BH171" s="835">
        <f t="shared" si="90"/>
        <v>4.1316929609173156</v>
      </c>
      <c r="BI171" s="834"/>
      <c r="BJ171" s="827" t="s">
        <v>441</v>
      </c>
      <c r="BK171" s="835">
        <f>IF(BM105&lt;0,BK142+BK139+BK140,BK142)</f>
        <v>2</v>
      </c>
      <c r="BL171" s="835">
        <f t="shared" si="91"/>
        <v>1</v>
      </c>
      <c r="BM171" s="835">
        <f t="shared" si="92"/>
        <v>10.199999999999999</v>
      </c>
      <c r="BN171" s="835">
        <f t="shared" si="93"/>
        <v>3.1901250836679638</v>
      </c>
      <c r="BO171" s="834"/>
      <c r="BP171" s="827" t="s">
        <v>441</v>
      </c>
      <c r="BQ171" s="835">
        <f>IF(BS105&lt;0,BQ142+BQ139+BQ140,BQ142)</f>
        <v>2</v>
      </c>
      <c r="BR171" s="835">
        <f t="shared" si="94"/>
        <v>1</v>
      </c>
      <c r="BS171" s="835">
        <f t="shared" si="95"/>
        <v>11.4</v>
      </c>
      <c r="BT171" s="835">
        <f t="shared" si="96"/>
        <v>3.1825873719061737</v>
      </c>
      <c r="BU171" s="834"/>
      <c r="BV171" s="827" t="s">
        <v>441</v>
      </c>
      <c r="BW171" s="835">
        <f>IF(BY105&lt;0,BW142+BW139+BW140,BW142)</f>
        <v>2</v>
      </c>
      <c r="BX171" s="835">
        <f t="shared" si="97"/>
        <v>1</v>
      </c>
      <c r="BY171" s="835">
        <f t="shared" si="98"/>
        <v>9.36</v>
      </c>
      <c r="BZ171" s="835">
        <f t="shared" si="99"/>
        <v>2.3290988834727271</v>
      </c>
      <c r="CA171" s="834"/>
      <c r="CB171" s="827" t="s">
        <v>441</v>
      </c>
      <c r="CC171" s="835">
        <f>IF(CE105&lt;0,CC142+CC139+CC140,CC142)</f>
        <v>2</v>
      </c>
      <c r="CD171" s="835">
        <f t="shared" si="100"/>
        <v>1</v>
      </c>
      <c r="CE171" s="835">
        <f t="shared" si="101"/>
        <v>12</v>
      </c>
      <c r="CF171" s="835">
        <f t="shared" si="102"/>
        <v>2.6833749166223084</v>
      </c>
      <c r="CG171" s="834"/>
      <c r="CH171" s="827" t="s">
        <v>441</v>
      </c>
      <c r="CI171" s="835">
        <f>IF(CK105&lt;0,CI142+CI139+CI140,CI142)</f>
        <v>2</v>
      </c>
      <c r="CJ171" s="835">
        <f t="shared" si="103"/>
        <v>1</v>
      </c>
      <c r="CK171" s="835">
        <f t="shared" si="104"/>
        <v>10.199999999999999</v>
      </c>
      <c r="CL171" s="835">
        <f t="shared" si="105"/>
        <v>2.0772578043670915</v>
      </c>
      <c r="CM171" s="834"/>
      <c r="CN171" s="827" t="s">
        <v>441</v>
      </c>
      <c r="CO171" s="835">
        <f>IF(CQ105&lt;0,CO142+CO139+CO140,CO142)</f>
        <v>2</v>
      </c>
      <c r="CP171" s="835">
        <f t="shared" si="106"/>
        <v>1</v>
      </c>
      <c r="CQ171" s="835">
        <f t="shared" si="107"/>
        <v>11.4</v>
      </c>
      <c r="CR171" s="835">
        <f t="shared" si="108"/>
        <v>2.1470658078017308</v>
      </c>
      <c r="CS171" s="834"/>
      <c r="CT171" s="827" t="s">
        <v>441</v>
      </c>
      <c r="CU171" s="835">
        <f>IF(CW105&lt;0,CU142+CU139+CU140,CU142)</f>
        <v>2</v>
      </c>
      <c r="CV171" s="835">
        <f t="shared" si="109"/>
        <v>1</v>
      </c>
      <c r="CW171" s="835">
        <f t="shared" si="110"/>
        <v>9.36</v>
      </c>
      <c r="CX171" s="835">
        <f t="shared" si="111"/>
        <v>1.6551522804673968</v>
      </c>
      <c r="CY171" s="834"/>
      <c r="CZ171" s="827" t="s">
        <v>441</v>
      </c>
      <c r="DA171" s="835">
        <f>IF(DC105&lt;0,DA142+DA139+DA140,DA142)</f>
        <v>2</v>
      </c>
      <c r="DB171" s="835">
        <f t="shared" si="112"/>
        <v>1</v>
      </c>
      <c r="DC171" s="835">
        <f t="shared" si="113"/>
        <v>12</v>
      </c>
      <c r="DD171" s="835">
        <f t="shared" si="114"/>
        <v>2.0196937627344478</v>
      </c>
      <c r="DE171" s="834"/>
      <c r="DF171" s="827" t="s">
        <v>441</v>
      </c>
      <c r="DG171" s="835">
        <f>IF(DI105&lt;0,DG142+DG139+DG140,DG142)</f>
        <v>2</v>
      </c>
      <c r="DH171" s="835">
        <f t="shared" si="115"/>
        <v>1</v>
      </c>
      <c r="DI171" s="835">
        <f t="shared" si="116"/>
        <v>10.199999999999999</v>
      </c>
      <c r="DJ171" s="835">
        <f t="shared" si="117"/>
        <v>1.6529484157497769</v>
      </c>
      <c r="DK171" s="834"/>
      <c r="DL171" s="827" t="s">
        <v>441</v>
      </c>
      <c r="DM171" s="835">
        <f>IF(DO105&lt;0,DM142+DM139+DM140,DM142)</f>
        <v>2</v>
      </c>
      <c r="DN171" s="835">
        <f t="shared" si="118"/>
        <v>1</v>
      </c>
      <c r="DO171" s="835">
        <f t="shared" si="119"/>
        <v>11.4</v>
      </c>
      <c r="DP171" s="835">
        <f t="shared" si="120"/>
        <v>1.795464291304615</v>
      </c>
      <c r="DQ171" s="834"/>
      <c r="DR171" s="827" t="s">
        <v>441</v>
      </c>
      <c r="DS171" s="835">
        <f>IF(DU105&lt;0,DS142+DS139+DS140,DS142)</f>
        <v>2</v>
      </c>
      <c r="DT171" s="835">
        <f t="shared" si="121"/>
        <v>1</v>
      </c>
      <c r="DU171" s="835">
        <f t="shared" si="122"/>
        <v>9.36</v>
      </c>
      <c r="DV171" s="835">
        <f t="shared" si="123"/>
        <v>1.4432423098498253</v>
      </c>
      <c r="DW171" s="834"/>
      <c r="DX171" s="827" t="s">
        <v>441</v>
      </c>
      <c r="DY171" s="835">
        <f>IF(EA105&lt;0,DY142+DY139+DY140,DY142)</f>
        <v>2</v>
      </c>
      <c r="DZ171" s="835">
        <f t="shared" si="124"/>
        <v>1</v>
      </c>
      <c r="EA171" s="835">
        <f t="shared" si="125"/>
        <v>12</v>
      </c>
      <c r="EB171" s="835">
        <f t="shared" si="126"/>
        <v>1.8216563810331479</v>
      </c>
      <c r="EC171" s="834"/>
      <c r="ED171" s="827" t="s">
        <v>441</v>
      </c>
      <c r="EE171" s="835">
        <f>IF(EG105&lt;0,EE142+EE139+EE140,EE142)</f>
        <v>2</v>
      </c>
      <c r="EF171" s="835">
        <f t="shared" si="127"/>
        <v>1</v>
      </c>
      <c r="EG171" s="835">
        <f t="shared" si="128"/>
        <v>10.199999999999999</v>
      </c>
      <c r="EH171" s="835">
        <f t="shared" si="129"/>
        <v>1.5308497276433364</v>
      </c>
      <c r="EI171" s="834"/>
      <c r="EJ171" s="827" t="s">
        <v>441</v>
      </c>
      <c r="EK171" s="835">
        <f>IF(EM105&lt;0,EK142+EK139+EK140,EK142)</f>
        <v>2</v>
      </c>
      <c r="EL171" s="835">
        <f t="shared" si="130"/>
        <v>1</v>
      </c>
      <c r="EM171" s="835">
        <f t="shared" si="131"/>
        <v>11.4</v>
      </c>
      <c r="EN171" s="835">
        <f t="shared" si="132"/>
        <v>1.696827431817475</v>
      </c>
      <c r="EO171" s="834"/>
      <c r="EP171" s="827" t="s">
        <v>441</v>
      </c>
      <c r="EQ171" s="835">
        <f>IF(ES105&lt;0,EQ142+EQ139+EQ140,EQ142)</f>
        <v>2</v>
      </c>
      <c r="ER171" s="835">
        <f t="shared" si="133"/>
        <v>1</v>
      </c>
      <c r="ES171" s="835">
        <f t="shared" si="134"/>
        <v>9.36</v>
      </c>
      <c r="ET171" s="835">
        <f t="shared" si="135"/>
        <v>1.3848505313340125</v>
      </c>
      <c r="EU171" s="834"/>
      <c r="EV171" s="827" t="s">
        <v>441</v>
      </c>
      <c r="EW171" s="835">
        <f>IF(EY105&lt;0,EW142+EW139+EW140,EW142)</f>
        <v>2</v>
      </c>
      <c r="EX171" s="835">
        <f t="shared" si="136"/>
        <v>1</v>
      </c>
      <c r="EY171" s="835">
        <f t="shared" si="137"/>
        <v>12</v>
      </c>
      <c r="EZ171" s="835">
        <f t="shared" si="138"/>
        <v>1.7677764226729338</v>
      </c>
      <c r="FA171" s="834"/>
      <c r="FB171" s="827" t="s">
        <v>441</v>
      </c>
      <c r="FC171" s="835">
        <f>IF(FE105&lt;0,FC142+FC139+FC140,FC142)</f>
        <v>2</v>
      </c>
      <c r="FD171" s="835">
        <f t="shared" si="139"/>
        <v>1</v>
      </c>
      <c r="FE171" s="835">
        <f t="shared" si="140"/>
        <v>10.199999999999999</v>
      </c>
      <c r="FF171" s="835">
        <f t="shared" si="141"/>
        <v>1.4979292826342512</v>
      </c>
      <c r="FG171" s="834"/>
      <c r="FH171" s="827" t="s">
        <v>441</v>
      </c>
      <c r="FI171" s="835">
        <f>IF(FK105&lt;0,FI142+FI139+FI140,FI142)</f>
        <v>2</v>
      </c>
      <c r="FJ171" s="835">
        <f t="shared" si="142"/>
        <v>1</v>
      </c>
      <c r="FK171" s="835">
        <f t="shared" si="143"/>
        <v>11.4</v>
      </c>
      <c r="FL171" s="835">
        <f t="shared" si="144"/>
        <v>1.6704035637463024</v>
      </c>
      <c r="FM171" s="834"/>
      <c r="FN171" s="827" t="s">
        <v>441</v>
      </c>
      <c r="FO171" s="835">
        <f>IF(FQ105&lt;0,FO142+FO139+FO140,FO142)</f>
        <v>2</v>
      </c>
      <c r="FP171" s="835">
        <f t="shared" si="145"/>
        <v>1</v>
      </c>
      <c r="FQ171" s="835">
        <f t="shared" si="146"/>
        <v>9.36</v>
      </c>
      <c r="FR171" s="835">
        <f t="shared" si="147"/>
        <v>1.3692796936637528</v>
      </c>
      <c r="FS171" s="834"/>
      <c r="FT171" s="827" t="s">
        <v>441</v>
      </c>
      <c r="FU171" s="835">
        <f>IF(FW105&lt;0,FU142+FU139+FU140,FU142)</f>
        <v>2</v>
      </c>
      <c r="FV171" s="835">
        <f t="shared" si="148"/>
        <v>1</v>
      </c>
      <c r="FW171" s="835">
        <f t="shared" si="149"/>
        <v>12</v>
      </c>
      <c r="FX171" s="835">
        <f t="shared" si="150"/>
        <v>1.7534558435687795</v>
      </c>
      <c r="FY171" s="834"/>
    </row>
    <row r="172" spans="1:181" x14ac:dyDescent="0.3">
      <c r="A172" s="19"/>
      <c r="B172" s="827" t="s">
        <v>440</v>
      </c>
      <c r="C172" s="835">
        <f>C142+C140</f>
        <v>1.7</v>
      </c>
      <c r="D172" s="835">
        <f t="shared" si="61"/>
        <v>1</v>
      </c>
      <c r="E172" s="835">
        <f t="shared" si="62"/>
        <v>9.36</v>
      </c>
      <c r="F172" s="835">
        <f t="shared" si="63"/>
        <v>0</v>
      </c>
      <c r="G172" s="834"/>
      <c r="H172" s="827" t="s">
        <v>440</v>
      </c>
      <c r="I172" s="835">
        <f>I142+I140</f>
        <v>1.7</v>
      </c>
      <c r="J172" s="835">
        <f t="shared" si="64"/>
        <v>1</v>
      </c>
      <c r="K172" s="835">
        <f t="shared" si="65"/>
        <v>12</v>
      </c>
      <c r="L172" s="835">
        <f t="shared" si="66"/>
        <v>0.40900042436823913</v>
      </c>
      <c r="M172" s="834"/>
      <c r="N172" s="827" t="s">
        <v>440</v>
      </c>
      <c r="O172" s="835">
        <f>O142+O140</f>
        <v>1.7</v>
      </c>
      <c r="P172" s="835">
        <f t="shared" si="67"/>
        <v>1</v>
      </c>
      <c r="Q172" s="835">
        <f t="shared" si="68"/>
        <v>10.199999999999999</v>
      </c>
      <c r="R172" s="835">
        <f t="shared" si="69"/>
        <v>1.4696680947927649</v>
      </c>
      <c r="S172" s="834"/>
      <c r="T172" s="827" t="s">
        <v>440</v>
      </c>
      <c r="U172" s="835">
        <f>U142+U140</f>
        <v>1.7</v>
      </c>
      <c r="V172" s="835">
        <f t="shared" si="70"/>
        <v>1</v>
      </c>
      <c r="W172" s="835">
        <f t="shared" si="71"/>
        <v>11.4</v>
      </c>
      <c r="X172" s="835">
        <f t="shared" si="72"/>
        <v>3.7632810849161178</v>
      </c>
      <c r="Y172" s="834"/>
      <c r="Z172" s="827" t="s">
        <v>440</v>
      </c>
      <c r="AA172" s="835">
        <f>AA142+AA140</f>
        <v>1.7</v>
      </c>
      <c r="AB172" s="835">
        <f t="shared" si="73"/>
        <v>1</v>
      </c>
      <c r="AC172" s="835">
        <f t="shared" si="74"/>
        <v>9.36</v>
      </c>
      <c r="AD172" s="835">
        <f t="shared" si="75"/>
        <v>5.3945464185334409</v>
      </c>
      <c r="AE172" s="834"/>
      <c r="AF172" s="827" t="s">
        <v>440</v>
      </c>
      <c r="AG172" s="835">
        <f>AG142+AG140</f>
        <v>1.7</v>
      </c>
      <c r="AH172" s="835">
        <f t="shared" si="76"/>
        <v>1</v>
      </c>
      <c r="AI172" s="835">
        <f t="shared" si="77"/>
        <v>12</v>
      </c>
      <c r="AJ172" s="835">
        <f t="shared" si="78"/>
        <v>8.3165579900480857</v>
      </c>
      <c r="AK172" s="834"/>
      <c r="AL172" s="827" t="s">
        <v>440</v>
      </c>
      <c r="AM172" s="835">
        <f>AM142+AM140</f>
        <v>1.7</v>
      </c>
      <c r="AN172" s="835">
        <f t="shared" si="79"/>
        <v>1</v>
      </c>
      <c r="AO172" s="835">
        <f t="shared" si="80"/>
        <v>10.199999999999999</v>
      </c>
      <c r="AP172" s="835">
        <f t="shared" si="81"/>
        <v>4.5530690309659549</v>
      </c>
      <c r="AQ172" s="834"/>
      <c r="AR172" s="827" t="s">
        <v>440</v>
      </c>
      <c r="AS172" s="835">
        <f>AS142+AS140</f>
        <v>1.7</v>
      </c>
      <c r="AT172" s="835">
        <f t="shared" si="82"/>
        <v>1</v>
      </c>
      <c r="AU172" s="835">
        <f t="shared" si="83"/>
        <v>11.4</v>
      </c>
      <c r="AV172" s="835">
        <f t="shared" si="84"/>
        <v>3.2337605973364614</v>
      </c>
      <c r="AW172" s="834"/>
      <c r="AX172" s="827" t="s">
        <v>440</v>
      </c>
      <c r="AY172" s="835">
        <f>AY142+AY140</f>
        <v>1.7</v>
      </c>
      <c r="AZ172" s="835">
        <f t="shared" si="85"/>
        <v>1</v>
      </c>
      <c r="BA172" s="835">
        <f t="shared" si="86"/>
        <v>9.36</v>
      </c>
      <c r="BB172" s="835">
        <f t="shared" si="87"/>
        <v>1.6869071595552898</v>
      </c>
      <c r="BC172" s="834"/>
      <c r="BD172" s="827" t="s">
        <v>440</v>
      </c>
      <c r="BE172" s="835">
        <f>BE142+BE140</f>
        <v>1.7</v>
      </c>
      <c r="BF172" s="835">
        <f t="shared" si="88"/>
        <v>1</v>
      </c>
      <c r="BG172" s="835">
        <f t="shared" si="89"/>
        <v>12</v>
      </c>
      <c r="BH172" s="835">
        <f t="shared" si="90"/>
        <v>1.3921443159460782</v>
      </c>
      <c r="BI172" s="834"/>
      <c r="BJ172" s="827" t="s">
        <v>440</v>
      </c>
      <c r="BK172" s="835">
        <f>BK142+BK140</f>
        <v>1.7</v>
      </c>
      <c r="BL172" s="835">
        <f t="shared" si="91"/>
        <v>1</v>
      </c>
      <c r="BM172" s="835">
        <f t="shared" si="92"/>
        <v>10.199999999999999</v>
      </c>
      <c r="BN172" s="835">
        <f t="shared" si="93"/>
        <v>0.78132876310415644</v>
      </c>
      <c r="BO172" s="834"/>
      <c r="BP172" s="827" t="s">
        <v>440</v>
      </c>
      <c r="BQ172" s="835">
        <f>BQ142+BQ140</f>
        <v>1.7</v>
      </c>
      <c r="BR172" s="835">
        <f t="shared" si="94"/>
        <v>1</v>
      </c>
      <c r="BS172" s="835">
        <f t="shared" si="95"/>
        <v>11.4</v>
      </c>
      <c r="BT172" s="835">
        <f t="shared" si="96"/>
        <v>0.59767924315857179</v>
      </c>
      <c r="BU172" s="834"/>
      <c r="BV172" s="827" t="s">
        <v>440</v>
      </c>
      <c r="BW172" s="835">
        <f>BW142+BW140</f>
        <v>1.7</v>
      </c>
      <c r="BX172" s="835">
        <f t="shared" si="97"/>
        <v>1</v>
      </c>
      <c r="BY172" s="835">
        <f t="shared" si="98"/>
        <v>9.36</v>
      </c>
      <c r="BZ172" s="835">
        <f t="shared" si="99"/>
        <v>0.35084195997036516</v>
      </c>
      <c r="CA172" s="834"/>
      <c r="CB172" s="827" t="s">
        <v>440</v>
      </c>
      <c r="CC172" s="835">
        <f>CC142+CC140</f>
        <v>1.7</v>
      </c>
      <c r="CD172" s="835">
        <f t="shared" si="100"/>
        <v>1</v>
      </c>
      <c r="CE172" s="835">
        <f t="shared" si="101"/>
        <v>12</v>
      </c>
      <c r="CF172" s="835">
        <f t="shared" si="102"/>
        <v>0.33734299164268405</v>
      </c>
      <c r="CG172" s="834"/>
      <c r="CH172" s="827" t="s">
        <v>440</v>
      </c>
      <c r="CI172" s="835">
        <f>CI142+CI140</f>
        <v>1.7</v>
      </c>
      <c r="CJ172" s="835">
        <f t="shared" si="103"/>
        <v>1</v>
      </c>
      <c r="CK172" s="835">
        <f t="shared" si="104"/>
        <v>10.199999999999999</v>
      </c>
      <c r="CL172" s="835">
        <f t="shared" si="105"/>
        <v>0.22572980067552284</v>
      </c>
      <c r="CM172" s="834"/>
      <c r="CN172" s="827" t="s">
        <v>440</v>
      </c>
      <c r="CO172" s="835">
        <f>CO142+CO140</f>
        <v>1.7</v>
      </c>
      <c r="CP172" s="835">
        <f t="shared" si="106"/>
        <v>1</v>
      </c>
      <c r="CQ172" s="835">
        <f t="shared" si="107"/>
        <v>11.4</v>
      </c>
      <c r="CR172" s="835">
        <f t="shared" si="108"/>
        <v>0.20792425759179628</v>
      </c>
      <c r="CS172" s="834"/>
      <c r="CT172" s="827" t="s">
        <v>440</v>
      </c>
      <c r="CU172" s="835">
        <f>CU142+CU140</f>
        <v>1.7</v>
      </c>
      <c r="CV172" s="835">
        <f t="shared" si="109"/>
        <v>1</v>
      </c>
      <c r="CW172" s="835">
        <f t="shared" si="110"/>
        <v>9.36</v>
      </c>
      <c r="CX172" s="835">
        <f t="shared" si="111"/>
        <v>0.14657913109784287</v>
      </c>
      <c r="CY172" s="834"/>
      <c r="CZ172" s="827" t="s">
        <v>440</v>
      </c>
      <c r="DA172" s="835">
        <f>DA142+DA140</f>
        <v>1.7</v>
      </c>
      <c r="DB172" s="835">
        <f t="shared" si="112"/>
        <v>1</v>
      </c>
      <c r="DC172" s="835">
        <f t="shared" si="113"/>
        <v>12</v>
      </c>
      <c r="DD172" s="835">
        <f t="shared" si="114"/>
        <v>0.16707065726265591</v>
      </c>
      <c r="DE172" s="834"/>
      <c r="DF172" s="827" t="s">
        <v>440</v>
      </c>
      <c r="DG172" s="835">
        <f>DG142+DG140</f>
        <v>1.7</v>
      </c>
      <c r="DH172" s="835">
        <f t="shared" si="115"/>
        <v>1</v>
      </c>
      <c r="DI172" s="835">
        <f t="shared" si="116"/>
        <v>10.199999999999999</v>
      </c>
      <c r="DJ172" s="835">
        <f t="shared" si="117"/>
        <v>0.12989761370210037</v>
      </c>
      <c r="DK172" s="834"/>
      <c r="DL172" s="827" t="s">
        <v>440</v>
      </c>
      <c r="DM172" s="835">
        <f>DM142+DM140</f>
        <v>1.7</v>
      </c>
      <c r="DN172" s="835">
        <f t="shared" si="118"/>
        <v>1</v>
      </c>
      <c r="DO172" s="835">
        <f t="shared" si="119"/>
        <v>11.4</v>
      </c>
      <c r="DP172" s="835">
        <f t="shared" si="120"/>
        <v>0.13582075368387217</v>
      </c>
      <c r="DQ172" s="834"/>
      <c r="DR172" s="827" t="s">
        <v>440</v>
      </c>
      <c r="DS172" s="835">
        <f>DS142+DS140</f>
        <v>1.7</v>
      </c>
      <c r="DT172" s="835">
        <f t="shared" si="121"/>
        <v>1</v>
      </c>
      <c r="DU172" s="835">
        <f t="shared" si="122"/>
        <v>9.36</v>
      </c>
      <c r="DV172" s="835">
        <f t="shared" si="123"/>
        <v>0.10615508764130609</v>
      </c>
      <c r="DW172" s="834"/>
      <c r="DX172" s="827" t="s">
        <v>440</v>
      </c>
      <c r="DY172" s="835">
        <f>DY142+DY140</f>
        <v>1.7</v>
      </c>
      <c r="DZ172" s="835">
        <f t="shared" si="124"/>
        <v>1</v>
      </c>
      <c r="EA172" s="835">
        <f t="shared" si="125"/>
        <v>12</v>
      </c>
      <c r="EB172" s="835">
        <f t="shared" si="126"/>
        <v>0.13126766930406331</v>
      </c>
      <c r="EC172" s="834"/>
      <c r="ED172" s="827" t="s">
        <v>440</v>
      </c>
      <c r="EE172" s="835">
        <f>EE142+EE140</f>
        <v>1.7</v>
      </c>
      <c r="EF172" s="835">
        <f t="shared" si="127"/>
        <v>1</v>
      </c>
      <c r="EG172" s="835">
        <f t="shared" si="128"/>
        <v>10.199999999999999</v>
      </c>
      <c r="EH172" s="835">
        <f t="shared" si="129"/>
        <v>0.10867877749180413</v>
      </c>
      <c r="EI172" s="834"/>
      <c r="EJ172" s="827" t="s">
        <v>440</v>
      </c>
      <c r="EK172" s="835">
        <f>EK142+EK140</f>
        <v>1.7</v>
      </c>
      <c r="EL172" s="835">
        <f t="shared" si="130"/>
        <v>1</v>
      </c>
      <c r="EM172" s="835">
        <f t="shared" si="131"/>
        <v>11.4</v>
      </c>
      <c r="EN172" s="835">
        <f t="shared" si="132"/>
        <v>0.11916736954739975</v>
      </c>
      <c r="EO172" s="834"/>
      <c r="EP172" s="827" t="s">
        <v>440</v>
      </c>
      <c r="EQ172" s="835">
        <f>EQ142+EQ140</f>
        <v>1.7</v>
      </c>
      <c r="ER172" s="835">
        <f t="shared" si="133"/>
        <v>1</v>
      </c>
      <c r="ES172" s="835">
        <f t="shared" si="134"/>
        <v>9.36</v>
      </c>
      <c r="ET172" s="835">
        <f t="shared" si="135"/>
        <v>9.6501494624113587E-2</v>
      </c>
      <c r="EU172" s="834"/>
      <c r="EV172" s="827" t="s">
        <v>440</v>
      </c>
      <c r="EW172" s="835">
        <f>EW142+EW140</f>
        <v>1.7</v>
      </c>
      <c r="EX172" s="835">
        <f t="shared" si="136"/>
        <v>1</v>
      </c>
      <c r="EY172" s="835">
        <f t="shared" si="137"/>
        <v>12</v>
      </c>
      <c r="EZ172" s="835">
        <f t="shared" si="138"/>
        <v>0.1224945654518621</v>
      </c>
      <c r="FA172" s="834"/>
      <c r="FB172" s="827" t="s">
        <v>440</v>
      </c>
      <c r="FC172" s="835">
        <f>FC142+FC140</f>
        <v>1.7</v>
      </c>
      <c r="FD172" s="835">
        <f t="shared" si="139"/>
        <v>1</v>
      </c>
      <c r="FE172" s="835">
        <f t="shared" si="140"/>
        <v>10.199999999999999</v>
      </c>
      <c r="FF172" s="835">
        <f t="shared" si="141"/>
        <v>0.10337706177511591</v>
      </c>
      <c r="FG172" s="834"/>
      <c r="FH172" s="827" t="s">
        <v>440</v>
      </c>
      <c r="FI172" s="835">
        <f>FI142+FI140</f>
        <v>1.7</v>
      </c>
      <c r="FJ172" s="835">
        <f t="shared" si="142"/>
        <v>1</v>
      </c>
      <c r="FK172" s="835">
        <f t="shared" si="143"/>
        <v>11.4</v>
      </c>
      <c r="FL172" s="835">
        <f t="shared" si="144"/>
        <v>0.11494549288637873</v>
      </c>
      <c r="FM172" s="834"/>
      <c r="FN172" s="827" t="s">
        <v>440</v>
      </c>
      <c r="FO172" s="835">
        <f>FO142+FO140</f>
        <v>1.7</v>
      </c>
      <c r="FP172" s="835">
        <f t="shared" si="145"/>
        <v>1</v>
      </c>
      <c r="FQ172" s="835">
        <f t="shared" si="146"/>
        <v>9.36</v>
      </c>
      <c r="FR172" s="835">
        <f t="shared" si="147"/>
        <v>9.402780773177323E-2</v>
      </c>
      <c r="FS172" s="834"/>
      <c r="FT172" s="827" t="s">
        <v>440</v>
      </c>
      <c r="FU172" s="835">
        <f>FU142+FU140</f>
        <v>1.7</v>
      </c>
      <c r="FV172" s="835">
        <f t="shared" si="148"/>
        <v>1</v>
      </c>
      <c r="FW172" s="835">
        <f t="shared" si="149"/>
        <v>12</v>
      </c>
      <c r="FX172" s="835">
        <f t="shared" si="150"/>
        <v>0.1202288074414242</v>
      </c>
      <c r="FY172" s="834"/>
    </row>
    <row r="173" spans="1:181" x14ac:dyDescent="0.3">
      <c r="A173" s="19"/>
      <c r="B173" s="827" t="s">
        <v>439</v>
      </c>
      <c r="C173" s="835">
        <f>IF(E106&lt;0,C142+C140+C141,C140)</f>
        <v>0.7</v>
      </c>
      <c r="D173" s="835">
        <f t="shared" si="61"/>
        <v>0.7</v>
      </c>
      <c r="E173" s="835">
        <f t="shared" si="62"/>
        <v>8.8919999999999995</v>
      </c>
      <c r="F173" s="835">
        <f t="shared" si="63"/>
        <v>0</v>
      </c>
      <c r="G173" s="834"/>
      <c r="H173" s="827" t="s">
        <v>439</v>
      </c>
      <c r="I173" s="835">
        <f>IF(K106&lt;0,I142+I140+I141,I140)</f>
        <v>0.7</v>
      </c>
      <c r="J173" s="835">
        <f t="shared" si="64"/>
        <v>0.7</v>
      </c>
      <c r="K173" s="835">
        <f t="shared" si="65"/>
        <v>11.4</v>
      </c>
      <c r="L173" s="835">
        <f t="shared" si="66"/>
        <v>3.1619224400733064</v>
      </c>
      <c r="M173" s="834"/>
      <c r="N173" s="827" t="s">
        <v>439</v>
      </c>
      <c r="O173" s="835">
        <f>IF(Q106&lt;0,O142+O140+O141,O140)</f>
        <v>0.7</v>
      </c>
      <c r="P173" s="835">
        <f t="shared" si="67"/>
        <v>0.7</v>
      </c>
      <c r="Q173" s="835">
        <f t="shared" si="68"/>
        <v>9.69</v>
      </c>
      <c r="R173" s="835">
        <f t="shared" si="69"/>
        <v>3.9813805371230395</v>
      </c>
      <c r="S173" s="834"/>
      <c r="T173" s="827" t="s">
        <v>439</v>
      </c>
      <c r="U173" s="835">
        <f>IF(W106&lt;0,U142+U140+U141,U140)</f>
        <v>0.7</v>
      </c>
      <c r="V173" s="835">
        <f t="shared" si="70"/>
        <v>0.7</v>
      </c>
      <c r="W173" s="835">
        <f t="shared" si="71"/>
        <v>10.83</v>
      </c>
      <c r="X173" s="835">
        <f t="shared" si="72"/>
        <v>4.1223469699479534</v>
      </c>
      <c r="Y173" s="834"/>
      <c r="Z173" s="827" t="s">
        <v>439</v>
      </c>
      <c r="AA173" s="835">
        <f>IF(AC106&lt;0,AA142+AA140+AA141,AA140)</f>
        <v>0.7</v>
      </c>
      <c r="AB173" s="835">
        <f t="shared" si="73"/>
        <v>0.7</v>
      </c>
      <c r="AC173" s="835">
        <f t="shared" si="74"/>
        <v>8.8919999999999995</v>
      </c>
      <c r="AD173" s="835">
        <f t="shared" si="75"/>
        <v>1.7879683286275718</v>
      </c>
      <c r="AE173" s="834"/>
      <c r="AF173" s="827" t="s">
        <v>439</v>
      </c>
      <c r="AG173" s="835">
        <f>IF(AI106&lt;0,AG142+AG140+AG141,AG140)</f>
        <v>2</v>
      </c>
      <c r="AH173" s="835">
        <f t="shared" si="76"/>
        <v>1</v>
      </c>
      <c r="AI173" s="835">
        <f t="shared" si="77"/>
        <v>12</v>
      </c>
      <c r="AJ173" s="835">
        <f t="shared" si="78"/>
        <v>0.92584269661582985</v>
      </c>
      <c r="AK173" s="834"/>
      <c r="AL173" s="827" t="s">
        <v>439</v>
      </c>
      <c r="AM173" s="835">
        <f>IF(AO106&lt;0,AM142+AM140+AM141,AM140)</f>
        <v>2</v>
      </c>
      <c r="AN173" s="835">
        <f t="shared" si="79"/>
        <v>1</v>
      </c>
      <c r="AO173" s="835">
        <f t="shared" si="80"/>
        <v>10.199999999999999</v>
      </c>
      <c r="AP173" s="835">
        <f t="shared" si="81"/>
        <v>2.7226182589844186</v>
      </c>
      <c r="AQ173" s="834"/>
      <c r="AR173" s="827" t="s">
        <v>439</v>
      </c>
      <c r="AS173" s="835">
        <f>IF(AU106&lt;0,AS142+AS140+AS141,AS140)</f>
        <v>2</v>
      </c>
      <c r="AT173" s="835">
        <f t="shared" si="82"/>
        <v>1</v>
      </c>
      <c r="AU173" s="835">
        <f t="shared" si="83"/>
        <v>11.4</v>
      </c>
      <c r="AV173" s="835">
        <f t="shared" si="84"/>
        <v>3.9616220204682637</v>
      </c>
      <c r="AW173" s="834"/>
      <c r="AX173" s="827" t="s">
        <v>439</v>
      </c>
      <c r="AY173" s="835">
        <f>IF(BA106&lt;0,AY142+AY140+AY141,AY140)</f>
        <v>2</v>
      </c>
      <c r="AZ173" s="835">
        <f t="shared" si="85"/>
        <v>1</v>
      </c>
      <c r="BA173" s="835">
        <f t="shared" si="86"/>
        <v>9.36</v>
      </c>
      <c r="BB173" s="835">
        <f t="shared" si="87"/>
        <v>3.3942917819893168</v>
      </c>
      <c r="BC173" s="834"/>
      <c r="BD173" s="827" t="s">
        <v>439</v>
      </c>
      <c r="BE173" s="835">
        <f>IF(BG106&lt;0,BE142+BE140+BE141,BE140)</f>
        <v>2</v>
      </c>
      <c r="BF173" s="835">
        <f t="shared" si="88"/>
        <v>1</v>
      </c>
      <c r="BG173" s="835">
        <f t="shared" si="89"/>
        <v>12</v>
      </c>
      <c r="BH173" s="835">
        <f t="shared" si="90"/>
        <v>4.1316929609173156</v>
      </c>
      <c r="BI173" s="834"/>
      <c r="BJ173" s="827" t="s">
        <v>439</v>
      </c>
      <c r="BK173" s="835">
        <f>IF(BM106&lt;0,BK142+BK140+BK141,BK140)</f>
        <v>2</v>
      </c>
      <c r="BL173" s="835">
        <f t="shared" si="91"/>
        <v>1</v>
      </c>
      <c r="BM173" s="835">
        <f t="shared" si="92"/>
        <v>10.199999999999999</v>
      </c>
      <c r="BN173" s="835">
        <f t="shared" si="93"/>
        <v>3.1901250836679638</v>
      </c>
      <c r="BO173" s="834"/>
      <c r="BP173" s="827" t="s">
        <v>439</v>
      </c>
      <c r="BQ173" s="835">
        <f>IF(BS106&lt;0,BQ142+BQ140+BQ141,BQ140)</f>
        <v>2</v>
      </c>
      <c r="BR173" s="835">
        <f t="shared" si="94"/>
        <v>1</v>
      </c>
      <c r="BS173" s="835">
        <f t="shared" si="95"/>
        <v>11.4</v>
      </c>
      <c r="BT173" s="835">
        <f t="shared" si="96"/>
        <v>3.1825873719061737</v>
      </c>
      <c r="BU173" s="834"/>
      <c r="BV173" s="827" t="s">
        <v>439</v>
      </c>
      <c r="BW173" s="835">
        <f>IF(BY106&lt;0,BW142+BW140+BW141,BW140)</f>
        <v>2</v>
      </c>
      <c r="BX173" s="835">
        <f t="shared" si="97"/>
        <v>1</v>
      </c>
      <c r="BY173" s="835">
        <f t="shared" si="98"/>
        <v>9.36</v>
      </c>
      <c r="BZ173" s="835">
        <f t="shared" si="99"/>
        <v>2.3290988834727271</v>
      </c>
      <c r="CA173" s="834"/>
      <c r="CB173" s="827" t="s">
        <v>439</v>
      </c>
      <c r="CC173" s="835">
        <f>IF(CE106&lt;0,CC142+CC140+CC141,CC140)</f>
        <v>2</v>
      </c>
      <c r="CD173" s="835">
        <f t="shared" si="100"/>
        <v>1</v>
      </c>
      <c r="CE173" s="835">
        <f t="shared" si="101"/>
        <v>12</v>
      </c>
      <c r="CF173" s="835">
        <f t="shared" si="102"/>
        <v>2.6833749166223084</v>
      </c>
      <c r="CG173" s="834"/>
      <c r="CH173" s="827" t="s">
        <v>439</v>
      </c>
      <c r="CI173" s="835">
        <f>IF(CK106&lt;0,CI142+CI140+CI141,CI140)</f>
        <v>2</v>
      </c>
      <c r="CJ173" s="835">
        <f t="shared" si="103"/>
        <v>1</v>
      </c>
      <c r="CK173" s="835">
        <f t="shared" si="104"/>
        <v>10.199999999999999</v>
      </c>
      <c r="CL173" s="835">
        <f t="shared" si="105"/>
        <v>2.0772578043670915</v>
      </c>
      <c r="CM173" s="834"/>
      <c r="CN173" s="827" t="s">
        <v>439</v>
      </c>
      <c r="CO173" s="835">
        <f>IF(CQ106&lt;0,CO142+CO140+CO141,CO140)</f>
        <v>2</v>
      </c>
      <c r="CP173" s="835">
        <f t="shared" si="106"/>
        <v>1</v>
      </c>
      <c r="CQ173" s="835">
        <f t="shared" si="107"/>
        <v>11.4</v>
      </c>
      <c r="CR173" s="835">
        <f t="shared" si="108"/>
        <v>2.1470658078017308</v>
      </c>
      <c r="CS173" s="834"/>
      <c r="CT173" s="827" t="s">
        <v>439</v>
      </c>
      <c r="CU173" s="835">
        <f>IF(CW106&lt;0,CU142+CU140+CU141,CU140)</f>
        <v>2</v>
      </c>
      <c r="CV173" s="835">
        <f t="shared" si="109"/>
        <v>1</v>
      </c>
      <c r="CW173" s="835">
        <f t="shared" si="110"/>
        <v>9.36</v>
      </c>
      <c r="CX173" s="835">
        <f t="shared" si="111"/>
        <v>1.6551522804673968</v>
      </c>
      <c r="CY173" s="834"/>
      <c r="CZ173" s="827" t="s">
        <v>439</v>
      </c>
      <c r="DA173" s="835">
        <f>IF(DC106&lt;0,DA142+DA140+DA141,DA140)</f>
        <v>2</v>
      </c>
      <c r="DB173" s="835">
        <f t="shared" si="112"/>
        <v>1</v>
      </c>
      <c r="DC173" s="835">
        <f t="shared" si="113"/>
        <v>12</v>
      </c>
      <c r="DD173" s="835">
        <f t="shared" si="114"/>
        <v>2.0196937627344478</v>
      </c>
      <c r="DE173" s="834"/>
      <c r="DF173" s="827" t="s">
        <v>439</v>
      </c>
      <c r="DG173" s="835">
        <f>IF(DI106&lt;0,DG142+DG140+DG141,DG140)</f>
        <v>2</v>
      </c>
      <c r="DH173" s="835">
        <f t="shared" si="115"/>
        <v>1</v>
      </c>
      <c r="DI173" s="835">
        <f t="shared" si="116"/>
        <v>10.199999999999999</v>
      </c>
      <c r="DJ173" s="835">
        <f t="shared" si="117"/>
        <v>1.6529484157497769</v>
      </c>
      <c r="DK173" s="834"/>
      <c r="DL173" s="827" t="s">
        <v>439</v>
      </c>
      <c r="DM173" s="835">
        <f>IF(DO106&lt;0,DM142+DM140+DM141,DM140)</f>
        <v>2</v>
      </c>
      <c r="DN173" s="835">
        <f t="shared" si="118"/>
        <v>1</v>
      </c>
      <c r="DO173" s="835">
        <f t="shared" si="119"/>
        <v>11.4</v>
      </c>
      <c r="DP173" s="835">
        <f t="shared" si="120"/>
        <v>1.795464291304615</v>
      </c>
      <c r="DQ173" s="834"/>
      <c r="DR173" s="827" t="s">
        <v>439</v>
      </c>
      <c r="DS173" s="835">
        <f>IF(DU106&lt;0,DS142+DS140+DS141,DS140)</f>
        <v>2</v>
      </c>
      <c r="DT173" s="835">
        <f t="shared" si="121"/>
        <v>1</v>
      </c>
      <c r="DU173" s="835">
        <f t="shared" si="122"/>
        <v>9.36</v>
      </c>
      <c r="DV173" s="835">
        <f t="shared" si="123"/>
        <v>1.4432423098498253</v>
      </c>
      <c r="DW173" s="834"/>
      <c r="DX173" s="827" t="s">
        <v>439</v>
      </c>
      <c r="DY173" s="835">
        <f>IF(EA106&lt;0,DY142+DY140+DY141,DY140)</f>
        <v>2</v>
      </c>
      <c r="DZ173" s="835">
        <f t="shared" si="124"/>
        <v>1</v>
      </c>
      <c r="EA173" s="835">
        <f t="shared" si="125"/>
        <v>12</v>
      </c>
      <c r="EB173" s="835">
        <f t="shared" si="126"/>
        <v>1.8216563810331479</v>
      </c>
      <c r="EC173" s="834"/>
      <c r="ED173" s="827" t="s">
        <v>439</v>
      </c>
      <c r="EE173" s="835">
        <f>IF(EG106&lt;0,EE142+EE140+EE141,EE140)</f>
        <v>2</v>
      </c>
      <c r="EF173" s="835">
        <f t="shared" si="127"/>
        <v>1</v>
      </c>
      <c r="EG173" s="835">
        <f t="shared" si="128"/>
        <v>10.199999999999999</v>
      </c>
      <c r="EH173" s="835">
        <f t="shared" si="129"/>
        <v>1.5308497276433364</v>
      </c>
      <c r="EI173" s="834"/>
      <c r="EJ173" s="827" t="s">
        <v>439</v>
      </c>
      <c r="EK173" s="835">
        <f>IF(EM106&lt;0,EK142+EK140+EK141,EK140)</f>
        <v>2</v>
      </c>
      <c r="EL173" s="835">
        <f t="shared" si="130"/>
        <v>1</v>
      </c>
      <c r="EM173" s="835">
        <f t="shared" si="131"/>
        <v>11.4</v>
      </c>
      <c r="EN173" s="835">
        <f t="shared" si="132"/>
        <v>1.696827431817475</v>
      </c>
      <c r="EO173" s="834"/>
      <c r="EP173" s="827" t="s">
        <v>439</v>
      </c>
      <c r="EQ173" s="835">
        <f>IF(ES106&lt;0,EQ142+EQ140+EQ141,EQ140)</f>
        <v>2</v>
      </c>
      <c r="ER173" s="835">
        <f t="shared" si="133"/>
        <v>1</v>
      </c>
      <c r="ES173" s="835">
        <f t="shared" si="134"/>
        <v>9.36</v>
      </c>
      <c r="ET173" s="835">
        <f t="shared" si="135"/>
        <v>1.3848505313340125</v>
      </c>
      <c r="EU173" s="834"/>
      <c r="EV173" s="827" t="s">
        <v>439</v>
      </c>
      <c r="EW173" s="835">
        <f>IF(EY106&lt;0,EW142+EW140+EW141,EW140)</f>
        <v>2</v>
      </c>
      <c r="EX173" s="835">
        <f t="shared" si="136"/>
        <v>1</v>
      </c>
      <c r="EY173" s="835">
        <f t="shared" si="137"/>
        <v>12</v>
      </c>
      <c r="EZ173" s="835">
        <f t="shared" si="138"/>
        <v>1.7677764226729338</v>
      </c>
      <c r="FA173" s="834"/>
      <c r="FB173" s="827" t="s">
        <v>439</v>
      </c>
      <c r="FC173" s="835">
        <f>IF(FE106&lt;0,FC142+FC140+FC141,FC140)</f>
        <v>2</v>
      </c>
      <c r="FD173" s="835">
        <f t="shared" si="139"/>
        <v>1</v>
      </c>
      <c r="FE173" s="835">
        <f t="shared" si="140"/>
        <v>10.199999999999999</v>
      </c>
      <c r="FF173" s="835">
        <f t="shared" si="141"/>
        <v>1.4979292826342512</v>
      </c>
      <c r="FG173" s="834"/>
      <c r="FH173" s="827" t="s">
        <v>439</v>
      </c>
      <c r="FI173" s="835">
        <f>IF(FK106&lt;0,FI142+FI140+FI141,FI140)</f>
        <v>2</v>
      </c>
      <c r="FJ173" s="835">
        <f t="shared" si="142"/>
        <v>1</v>
      </c>
      <c r="FK173" s="835">
        <f t="shared" si="143"/>
        <v>11.4</v>
      </c>
      <c r="FL173" s="835">
        <f t="shared" si="144"/>
        <v>1.6704035637463024</v>
      </c>
      <c r="FM173" s="834"/>
      <c r="FN173" s="827" t="s">
        <v>439</v>
      </c>
      <c r="FO173" s="835">
        <f>IF(FQ106&lt;0,FO142+FO140+FO141,FO140)</f>
        <v>2</v>
      </c>
      <c r="FP173" s="835">
        <f t="shared" si="145"/>
        <v>1</v>
      </c>
      <c r="FQ173" s="835">
        <f t="shared" si="146"/>
        <v>9.36</v>
      </c>
      <c r="FR173" s="835">
        <f t="shared" si="147"/>
        <v>1.3692796936637528</v>
      </c>
      <c r="FS173" s="834"/>
      <c r="FT173" s="827" t="s">
        <v>439</v>
      </c>
      <c r="FU173" s="835">
        <f>IF(FW106&lt;0,FU142+FU140+FU141,FU140)</f>
        <v>2</v>
      </c>
      <c r="FV173" s="835">
        <f t="shared" si="148"/>
        <v>1</v>
      </c>
      <c r="FW173" s="835">
        <f t="shared" si="149"/>
        <v>12</v>
      </c>
      <c r="FX173" s="835">
        <f t="shared" si="150"/>
        <v>1.7534558435687795</v>
      </c>
      <c r="FY173" s="834"/>
    </row>
    <row r="174" spans="1:181" x14ac:dyDescent="0.3">
      <c r="A174" s="19"/>
      <c r="B174" s="827" t="s">
        <v>438</v>
      </c>
      <c r="C174" s="835">
        <f>C141+C140</f>
        <v>1</v>
      </c>
      <c r="D174" s="835">
        <f t="shared" si="61"/>
        <v>1</v>
      </c>
      <c r="E174" s="835">
        <f t="shared" si="62"/>
        <v>9.36</v>
      </c>
      <c r="F174" s="835">
        <f t="shared" si="63"/>
        <v>0</v>
      </c>
      <c r="G174" s="834"/>
      <c r="H174" s="827" t="s">
        <v>438</v>
      </c>
      <c r="I174" s="835">
        <f>I141+I140</f>
        <v>1</v>
      </c>
      <c r="J174" s="835">
        <f t="shared" si="64"/>
        <v>1</v>
      </c>
      <c r="K174" s="835">
        <f t="shared" si="65"/>
        <v>12</v>
      </c>
      <c r="L174" s="835">
        <f t="shared" si="66"/>
        <v>0.40900042436823913</v>
      </c>
      <c r="M174" s="834"/>
      <c r="N174" s="827" t="s">
        <v>438</v>
      </c>
      <c r="O174" s="835">
        <f>O141+O140</f>
        <v>1</v>
      </c>
      <c r="P174" s="835">
        <f t="shared" si="67"/>
        <v>1</v>
      </c>
      <c r="Q174" s="835">
        <f t="shared" si="68"/>
        <v>10.199999999999999</v>
      </c>
      <c r="R174" s="835">
        <f t="shared" si="69"/>
        <v>1.4696680947927649</v>
      </c>
      <c r="S174" s="834"/>
      <c r="T174" s="827" t="s">
        <v>438</v>
      </c>
      <c r="U174" s="835">
        <f>U141+U140</f>
        <v>1</v>
      </c>
      <c r="V174" s="835">
        <f t="shared" si="70"/>
        <v>1</v>
      </c>
      <c r="W174" s="835">
        <f t="shared" si="71"/>
        <v>11.4</v>
      </c>
      <c r="X174" s="835">
        <f t="shared" si="72"/>
        <v>3.7632810849161178</v>
      </c>
      <c r="Y174" s="834"/>
      <c r="Z174" s="827" t="s">
        <v>438</v>
      </c>
      <c r="AA174" s="835">
        <f>AA141+AA140</f>
        <v>1</v>
      </c>
      <c r="AB174" s="835">
        <f t="shared" si="73"/>
        <v>1</v>
      </c>
      <c r="AC174" s="835">
        <f t="shared" si="74"/>
        <v>9.36</v>
      </c>
      <c r="AD174" s="835">
        <f t="shared" si="75"/>
        <v>5.3945464185334409</v>
      </c>
      <c r="AE174" s="834"/>
      <c r="AF174" s="827" t="s">
        <v>438</v>
      </c>
      <c r="AG174" s="835">
        <f>AG141+AG140</f>
        <v>1</v>
      </c>
      <c r="AH174" s="835">
        <f t="shared" si="76"/>
        <v>1</v>
      </c>
      <c r="AI174" s="835">
        <f t="shared" si="77"/>
        <v>12</v>
      </c>
      <c r="AJ174" s="835">
        <f t="shared" si="78"/>
        <v>8.3165579900480857</v>
      </c>
      <c r="AK174" s="834"/>
      <c r="AL174" s="827" t="s">
        <v>438</v>
      </c>
      <c r="AM174" s="835">
        <f>AM141+AM140</f>
        <v>1</v>
      </c>
      <c r="AN174" s="835">
        <f t="shared" si="79"/>
        <v>1</v>
      </c>
      <c r="AO174" s="835">
        <f t="shared" si="80"/>
        <v>10.199999999999999</v>
      </c>
      <c r="AP174" s="835">
        <f t="shared" si="81"/>
        <v>4.5530690309659549</v>
      </c>
      <c r="AQ174" s="834"/>
      <c r="AR174" s="827" t="s">
        <v>438</v>
      </c>
      <c r="AS174" s="835">
        <f>AS141+AS140</f>
        <v>1</v>
      </c>
      <c r="AT174" s="835">
        <f t="shared" si="82"/>
        <v>1</v>
      </c>
      <c r="AU174" s="835">
        <f t="shared" si="83"/>
        <v>11.4</v>
      </c>
      <c r="AV174" s="835">
        <f t="shared" si="84"/>
        <v>3.2337605973364614</v>
      </c>
      <c r="AW174" s="834"/>
      <c r="AX174" s="827" t="s">
        <v>438</v>
      </c>
      <c r="AY174" s="835">
        <f>AY141+AY140</f>
        <v>1</v>
      </c>
      <c r="AZ174" s="835">
        <f t="shared" si="85"/>
        <v>1</v>
      </c>
      <c r="BA174" s="835">
        <f t="shared" si="86"/>
        <v>9.36</v>
      </c>
      <c r="BB174" s="835">
        <f t="shared" si="87"/>
        <v>1.6869071595552898</v>
      </c>
      <c r="BC174" s="834"/>
      <c r="BD174" s="827" t="s">
        <v>438</v>
      </c>
      <c r="BE174" s="835">
        <f>BE141+BE140</f>
        <v>1</v>
      </c>
      <c r="BF174" s="835">
        <f t="shared" si="88"/>
        <v>1</v>
      </c>
      <c r="BG174" s="835">
        <f t="shared" si="89"/>
        <v>12</v>
      </c>
      <c r="BH174" s="835">
        <f t="shared" si="90"/>
        <v>1.3921443159460782</v>
      </c>
      <c r="BI174" s="834"/>
      <c r="BJ174" s="827" t="s">
        <v>438</v>
      </c>
      <c r="BK174" s="835">
        <f>BK141+BK140</f>
        <v>1</v>
      </c>
      <c r="BL174" s="835">
        <f t="shared" si="91"/>
        <v>1</v>
      </c>
      <c r="BM174" s="835">
        <f t="shared" si="92"/>
        <v>10.199999999999999</v>
      </c>
      <c r="BN174" s="835">
        <f t="shared" si="93"/>
        <v>0.78132876310415644</v>
      </c>
      <c r="BO174" s="834"/>
      <c r="BP174" s="827" t="s">
        <v>438</v>
      </c>
      <c r="BQ174" s="835">
        <f>BQ141+BQ140</f>
        <v>1</v>
      </c>
      <c r="BR174" s="835">
        <f t="shared" si="94"/>
        <v>1</v>
      </c>
      <c r="BS174" s="835">
        <f t="shared" si="95"/>
        <v>11.4</v>
      </c>
      <c r="BT174" s="835">
        <f t="shared" si="96"/>
        <v>0.59767924315857179</v>
      </c>
      <c r="BU174" s="834"/>
      <c r="BV174" s="827" t="s">
        <v>438</v>
      </c>
      <c r="BW174" s="835">
        <f>BW141+BW140</f>
        <v>1</v>
      </c>
      <c r="BX174" s="835">
        <f t="shared" si="97"/>
        <v>1</v>
      </c>
      <c r="BY174" s="835">
        <f t="shared" si="98"/>
        <v>9.36</v>
      </c>
      <c r="BZ174" s="835">
        <f t="shared" si="99"/>
        <v>0.35084195997036516</v>
      </c>
      <c r="CA174" s="834"/>
      <c r="CB174" s="827" t="s">
        <v>438</v>
      </c>
      <c r="CC174" s="835">
        <f>CC141+CC140</f>
        <v>1</v>
      </c>
      <c r="CD174" s="835">
        <f t="shared" si="100"/>
        <v>1</v>
      </c>
      <c r="CE174" s="835">
        <f t="shared" si="101"/>
        <v>12</v>
      </c>
      <c r="CF174" s="835">
        <f t="shared" si="102"/>
        <v>0.33734299164268405</v>
      </c>
      <c r="CG174" s="834"/>
      <c r="CH174" s="827" t="s">
        <v>438</v>
      </c>
      <c r="CI174" s="835">
        <f>CI141+CI140</f>
        <v>1</v>
      </c>
      <c r="CJ174" s="835">
        <f t="shared" si="103"/>
        <v>1</v>
      </c>
      <c r="CK174" s="835">
        <f t="shared" si="104"/>
        <v>10.199999999999999</v>
      </c>
      <c r="CL174" s="835">
        <f t="shared" si="105"/>
        <v>0.22572980067552284</v>
      </c>
      <c r="CM174" s="834"/>
      <c r="CN174" s="827" t="s">
        <v>438</v>
      </c>
      <c r="CO174" s="835">
        <f>CO141+CO140</f>
        <v>1</v>
      </c>
      <c r="CP174" s="835">
        <f t="shared" si="106"/>
        <v>1</v>
      </c>
      <c r="CQ174" s="835">
        <f t="shared" si="107"/>
        <v>11.4</v>
      </c>
      <c r="CR174" s="835">
        <f t="shared" si="108"/>
        <v>0.20792425759179628</v>
      </c>
      <c r="CS174" s="834"/>
      <c r="CT174" s="827" t="s">
        <v>438</v>
      </c>
      <c r="CU174" s="835">
        <f>CU141+CU140</f>
        <v>1</v>
      </c>
      <c r="CV174" s="835">
        <f t="shared" si="109"/>
        <v>1</v>
      </c>
      <c r="CW174" s="835">
        <f t="shared" si="110"/>
        <v>9.36</v>
      </c>
      <c r="CX174" s="835">
        <f t="shared" si="111"/>
        <v>0.14657913109784287</v>
      </c>
      <c r="CY174" s="834"/>
      <c r="CZ174" s="827" t="s">
        <v>438</v>
      </c>
      <c r="DA174" s="835">
        <f>DA141+DA140</f>
        <v>1</v>
      </c>
      <c r="DB174" s="835">
        <f t="shared" si="112"/>
        <v>1</v>
      </c>
      <c r="DC174" s="835">
        <f t="shared" si="113"/>
        <v>12</v>
      </c>
      <c r="DD174" s="835">
        <f t="shared" si="114"/>
        <v>0.16707065726265591</v>
      </c>
      <c r="DE174" s="834"/>
      <c r="DF174" s="827" t="s">
        <v>438</v>
      </c>
      <c r="DG174" s="835">
        <f>DG141+DG140</f>
        <v>1</v>
      </c>
      <c r="DH174" s="835">
        <f t="shared" si="115"/>
        <v>1</v>
      </c>
      <c r="DI174" s="835">
        <f t="shared" si="116"/>
        <v>10.199999999999999</v>
      </c>
      <c r="DJ174" s="835">
        <f t="shared" si="117"/>
        <v>0.12989761370210037</v>
      </c>
      <c r="DK174" s="834"/>
      <c r="DL174" s="827" t="s">
        <v>438</v>
      </c>
      <c r="DM174" s="835">
        <f>DM141+DM140</f>
        <v>1</v>
      </c>
      <c r="DN174" s="835">
        <f t="shared" si="118"/>
        <v>1</v>
      </c>
      <c r="DO174" s="835">
        <f t="shared" si="119"/>
        <v>11.4</v>
      </c>
      <c r="DP174" s="835">
        <f t="shared" si="120"/>
        <v>0.13582075368387217</v>
      </c>
      <c r="DQ174" s="834"/>
      <c r="DR174" s="827" t="s">
        <v>438</v>
      </c>
      <c r="DS174" s="835">
        <f>DS141+DS140</f>
        <v>1</v>
      </c>
      <c r="DT174" s="835">
        <f t="shared" si="121"/>
        <v>1</v>
      </c>
      <c r="DU174" s="835">
        <f t="shared" si="122"/>
        <v>9.36</v>
      </c>
      <c r="DV174" s="835">
        <f t="shared" si="123"/>
        <v>0.10615508764130609</v>
      </c>
      <c r="DW174" s="834"/>
      <c r="DX174" s="827" t="s">
        <v>438</v>
      </c>
      <c r="DY174" s="835">
        <f>DY141+DY140</f>
        <v>1</v>
      </c>
      <c r="DZ174" s="835">
        <f t="shared" si="124"/>
        <v>1</v>
      </c>
      <c r="EA174" s="835">
        <f t="shared" si="125"/>
        <v>12</v>
      </c>
      <c r="EB174" s="835">
        <f t="shared" si="126"/>
        <v>0.13126766930406331</v>
      </c>
      <c r="EC174" s="834"/>
      <c r="ED174" s="827" t="s">
        <v>438</v>
      </c>
      <c r="EE174" s="835">
        <f>EE141+EE140</f>
        <v>1</v>
      </c>
      <c r="EF174" s="835">
        <f t="shared" si="127"/>
        <v>1</v>
      </c>
      <c r="EG174" s="835">
        <f t="shared" si="128"/>
        <v>10.199999999999999</v>
      </c>
      <c r="EH174" s="835">
        <f t="shared" si="129"/>
        <v>0.10867877749180413</v>
      </c>
      <c r="EI174" s="834"/>
      <c r="EJ174" s="827" t="s">
        <v>438</v>
      </c>
      <c r="EK174" s="835">
        <f>EK141+EK140</f>
        <v>1</v>
      </c>
      <c r="EL174" s="835">
        <f t="shared" si="130"/>
        <v>1</v>
      </c>
      <c r="EM174" s="835">
        <f t="shared" si="131"/>
        <v>11.4</v>
      </c>
      <c r="EN174" s="835">
        <f t="shared" si="132"/>
        <v>0.11916736954739975</v>
      </c>
      <c r="EO174" s="834"/>
      <c r="EP174" s="827" t="s">
        <v>438</v>
      </c>
      <c r="EQ174" s="835">
        <f>EQ141+EQ140</f>
        <v>1</v>
      </c>
      <c r="ER174" s="835">
        <f t="shared" si="133"/>
        <v>1</v>
      </c>
      <c r="ES174" s="835">
        <f t="shared" si="134"/>
        <v>9.36</v>
      </c>
      <c r="ET174" s="835">
        <f t="shared" si="135"/>
        <v>9.6501494624113587E-2</v>
      </c>
      <c r="EU174" s="834"/>
      <c r="EV174" s="827" t="s">
        <v>438</v>
      </c>
      <c r="EW174" s="835">
        <f>EW141+EW140</f>
        <v>1</v>
      </c>
      <c r="EX174" s="835">
        <f t="shared" si="136"/>
        <v>1</v>
      </c>
      <c r="EY174" s="835">
        <f t="shared" si="137"/>
        <v>12</v>
      </c>
      <c r="EZ174" s="835">
        <f t="shared" si="138"/>
        <v>0.1224945654518621</v>
      </c>
      <c r="FA174" s="834"/>
      <c r="FB174" s="827" t="s">
        <v>438</v>
      </c>
      <c r="FC174" s="835">
        <f>FC141+FC140</f>
        <v>1</v>
      </c>
      <c r="FD174" s="835">
        <f t="shared" si="139"/>
        <v>1</v>
      </c>
      <c r="FE174" s="835">
        <f t="shared" si="140"/>
        <v>10.199999999999999</v>
      </c>
      <c r="FF174" s="835">
        <f t="shared" si="141"/>
        <v>0.10337706177511591</v>
      </c>
      <c r="FG174" s="834"/>
      <c r="FH174" s="827" t="s">
        <v>438</v>
      </c>
      <c r="FI174" s="835">
        <f>FI141+FI140</f>
        <v>1</v>
      </c>
      <c r="FJ174" s="835">
        <f t="shared" si="142"/>
        <v>1</v>
      </c>
      <c r="FK174" s="835">
        <f t="shared" si="143"/>
        <v>11.4</v>
      </c>
      <c r="FL174" s="835">
        <f t="shared" si="144"/>
        <v>0.11494549288637873</v>
      </c>
      <c r="FM174" s="834"/>
      <c r="FN174" s="827" t="s">
        <v>438</v>
      </c>
      <c r="FO174" s="835">
        <f>FO141+FO140</f>
        <v>1</v>
      </c>
      <c r="FP174" s="835">
        <f t="shared" si="145"/>
        <v>1</v>
      </c>
      <c r="FQ174" s="835">
        <f t="shared" si="146"/>
        <v>9.36</v>
      </c>
      <c r="FR174" s="835">
        <f t="shared" si="147"/>
        <v>9.402780773177323E-2</v>
      </c>
      <c r="FS174" s="834"/>
      <c r="FT174" s="827" t="s">
        <v>438</v>
      </c>
      <c r="FU174" s="835">
        <f>FU141+FU140</f>
        <v>1</v>
      </c>
      <c r="FV174" s="835">
        <f t="shared" si="148"/>
        <v>1</v>
      </c>
      <c r="FW174" s="835">
        <f t="shared" si="149"/>
        <v>12</v>
      </c>
      <c r="FX174" s="835">
        <f t="shared" si="150"/>
        <v>0.1202288074414242</v>
      </c>
      <c r="FY174" s="834"/>
    </row>
    <row r="175" spans="1:181" x14ac:dyDescent="0.3">
      <c r="A175" s="19"/>
      <c r="B175" s="827" t="s">
        <v>437</v>
      </c>
      <c r="C175" s="835">
        <f>IF(E105&lt;0,C140+C141+C139,C141)</f>
        <v>0.3</v>
      </c>
      <c r="D175" s="835">
        <f t="shared" si="61"/>
        <v>0.3</v>
      </c>
      <c r="E175" s="835">
        <f t="shared" si="62"/>
        <v>8.2680000000000007</v>
      </c>
      <c r="F175" s="835">
        <f t="shared" si="63"/>
        <v>0</v>
      </c>
      <c r="G175" s="834"/>
      <c r="H175" s="827" t="s">
        <v>437</v>
      </c>
      <c r="I175" s="835">
        <f>IF(K105&lt;0,I140+I141+I139,I141)</f>
        <v>0.3</v>
      </c>
      <c r="J175" s="835">
        <f t="shared" si="64"/>
        <v>0.3</v>
      </c>
      <c r="K175" s="835">
        <f t="shared" si="65"/>
        <v>10.6</v>
      </c>
      <c r="L175" s="835">
        <f t="shared" si="66"/>
        <v>2.9400331460330742</v>
      </c>
      <c r="M175" s="834"/>
      <c r="N175" s="827" t="s">
        <v>437</v>
      </c>
      <c r="O175" s="835">
        <f>IF(Q105&lt;0,O140+O141+O139,O141)</f>
        <v>0.3</v>
      </c>
      <c r="P175" s="835">
        <f t="shared" si="67"/>
        <v>0.3</v>
      </c>
      <c r="Q175" s="835">
        <f t="shared" si="68"/>
        <v>9.01</v>
      </c>
      <c r="R175" s="835">
        <f t="shared" si="69"/>
        <v>3.7019854117108966</v>
      </c>
      <c r="S175" s="834"/>
      <c r="T175" s="827" t="s">
        <v>437</v>
      </c>
      <c r="U175" s="835">
        <f>IF(W105&lt;0,U140+U141+U139,U141)</f>
        <v>0.3</v>
      </c>
      <c r="V175" s="835">
        <f t="shared" si="70"/>
        <v>0.3</v>
      </c>
      <c r="W175" s="835">
        <f t="shared" si="71"/>
        <v>10.07</v>
      </c>
      <c r="X175" s="835">
        <f t="shared" si="72"/>
        <v>3.8330594632849397</v>
      </c>
      <c r="Y175" s="834"/>
      <c r="Z175" s="827" t="s">
        <v>437</v>
      </c>
      <c r="AA175" s="835">
        <f>IF(AC105&lt;0,AA140+AA141+AA139,AA141)</f>
        <v>0.3</v>
      </c>
      <c r="AB175" s="835">
        <f t="shared" si="73"/>
        <v>0.3</v>
      </c>
      <c r="AC175" s="835">
        <f t="shared" si="74"/>
        <v>8.2680000000000007</v>
      </c>
      <c r="AD175" s="835">
        <f t="shared" si="75"/>
        <v>1.6624968669694968</v>
      </c>
      <c r="AE175" s="834"/>
      <c r="AF175" s="827" t="s">
        <v>437</v>
      </c>
      <c r="AG175" s="835">
        <f>IF(AI105&lt;0,AG140+AG141+AG139,AG141)</f>
        <v>1.3</v>
      </c>
      <c r="AH175" s="835">
        <f t="shared" si="76"/>
        <v>1</v>
      </c>
      <c r="AI175" s="835">
        <f t="shared" si="77"/>
        <v>12</v>
      </c>
      <c r="AJ175" s="835">
        <f t="shared" si="78"/>
        <v>0.92584269661582985</v>
      </c>
      <c r="AK175" s="834"/>
      <c r="AL175" s="827" t="s">
        <v>437</v>
      </c>
      <c r="AM175" s="835">
        <f>IF(AO105&lt;0,AM140+AM141+AM139,AM141)</f>
        <v>1.3</v>
      </c>
      <c r="AN175" s="835">
        <f t="shared" si="79"/>
        <v>1</v>
      </c>
      <c r="AO175" s="835">
        <f t="shared" si="80"/>
        <v>10.199999999999999</v>
      </c>
      <c r="AP175" s="835">
        <f t="shared" si="81"/>
        <v>2.7226182589844186</v>
      </c>
      <c r="AQ175" s="834"/>
      <c r="AR175" s="827" t="s">
        <v>437</v>
      </c>
      <c r="AS175" s="835">
        <f>IF(AU105&lt;0,AS140+AS141+AS139,AS141)</f>
        <v>1.3</v>
      </c>
      <c r="AT175" s="835">
        <f t="shared" si="82"/>
        <v>1</v>
      </c>
      <c r="AU175" s="835">
        <f t="shared" si="83"/>
        <v>11.4</v>
      </c>
      <c r="AV175" s="835">
        <f t="shared" si="84"/>
        <v>3.9616220204682637</v>
      </c>
      <c r="AW175" s="834"/>
      <c r="AX175" s="827" t="s">
        <v>437</v>
      </c>
      <c r="AY175" s="835">
        <f>IF(BA105&lt;0,AY140+AY141+AY139,AY141)</f>
        <v>1.3</v>
      </c>
      <c r="AZ175" s="835">
        <f t="shared" si="85"/>
        <v>1</v>
      </c>
      <c r="BA175" s="835">
        <f t="shared" si="86"/>
        <v>9.36</v>
      </c>
      <c r="BB175" s="835">
        <f t="shared" si="87"/>
        <v>3.3942917819893168</v>
      </c>
      <c r="BC175" s="834"/>
      <c r="BD175" s="827" t="s">
        <v>437</v>
      </c>
      <c r="BE175" s="835">
        <f>IF(BG105&lt;0,BE140+BE141+BE139,BE141)</f>
        <v>1.3</v>
      </c>
      <c r="BF175" s="835">
        <f t="shared" si="88"/>
        <v>1</v>
      </c>
      <c r="BG175" s="835">
        <f t="shared" si="89"/>
        <v>12</v>
      </c>
      <c r="BH175" s="835">
        <f t="shared" si="90"/>
        <v>4.1316929609173156</v>
      </c>
      <c r="BI175" s="834"/>
      <c r="BJ175" s="827" t="s">
        <v>437</v>
      </c>
      <c r="BK175" s="835">
        <f>IF(BM105&lt;0,BK140+BK141+BK139,BK141)</f>
        <v>1.3</v>
      </c>
      <c r="BL175" s="835">
        <f t="shared" si="91"/>
        <v>1</v>
      </c>
      <c r="BM175" s="835">
        <f t="shared" si="92"/>
        <v>10.199999999999999</v>
      </c>
      <c r="BN175" s="835">
        <f t="shared" si="93"/>
        <v>3.1901250836679638</v>
      </c>
      <c r="BO175" s="834"/>
      <c r="BP175" s="827" t="s">
        <v>437</v>
      </c>
      <c r="BQ175" s="835">
        <f>IF(BS105&lt;0,BQ140+BQ141+BQ139,BQ141)</f>
        <v>1.3</v>
      </c>
      <c r="BR175" s="835">
        <f t="shared" si="94"/>
        <v>1</v>
      </c>
      <c r="BS175" s="835">
        <f t="shared" si="95"/>
        <v>11.4</v>
      </c>
      <c r="BT175" s="835">
        <f t="shared" si="96"/>
        <v>3.1825873719061737</v>
      </c>
      <c r="BU175" s="834"/>
      <c r="BV175" s="827" t="s">
        <v>437</v>
      </c>
      <c r="BW175" s="835">
        <f>IF(BY105&lt;0,BW140+BW141+BW139,BW141)</f>
        <v>1.3</v>
      </c>
      <c r="BX175" s="835">
        <f t="shared" si="97"/>
        <v>1</v>
      </c>
      <c r="BY175" s="835">
        <f t="shared" si="98"/>
        <v>9.36</v>
      </c>
      <c r="BZ175" s="835">
        <f t="shared" si="99"/>
        <v>2.3290988834727271</v>
      </c>
      <c r="CA175" s="834"/>
      <c r="CB175" s="827" t="s">
        <v>437</v>
      </c>
      <c r="CC175" s="835">
        <f>IF(CE105&lt;0,CC140+CC141+CC139,CC141)</f>
        <v>1.3</v>
      </c>
      <c r="CD175" s="835">
        <f t="shared" si="100"/>
        <v>1</v>
      </c>
      <c r="CE175" s="835">
        <f t="shared" si="101"/>
        <v>12</v>
      </c>
      <c r="CF175" s="835">
        <f t="shared" si="102"/>
        <v>2.6833749166223084</v>
      </c>
      <c r="CG175" s="834"/>
      <c r="CH175" s="827" t="s">
        <v>437</v>
      </c>
      <c r="CI175" s="835">
        <f>IF(CK105&lt;0,CI140+CI141+CI139,CI141)</f>
        <v>1.3</v>
      </c>
      <c r="CJ175" s="835">
        <f t="shared" si="103"/>
        <v>1</v>
      </c>
      <c r="CK175" s="835">
        <f t="shared" si="104"/>
        <v>10.199999999999999</v>
      </c>
      <c r="CL175" s="835">
        <f t="shared" si="105"/>
        <v>2.0772578043670915</v>
      </c>
      <c r="CM175" s="834"/>
      <c r="CN175" s="827" t="s">
        <v>437</v>
      </c>
      <c r="CO175" s="835">
        <f>IF(CQ105&lt;0,CO140+CO141+CO139,CO141)</f>
        <v>1.3</v>
      </c>
      <c r="CP175" s="835">
        <f t="shared" si="106"/>
        <v>1</v>
      </c>
      <c r="CQ175" s="835">
        <f t="shared" si="107"/>
        <v>11.4</v>
      </c>
      <c r="CR175" s="835">
        <f t="shared" si="108"/>
        <v>2.1470658078017308</v>
      </c>
      <c r="CS175" s="834"/>
      <c r="CT175" s="827" t="s">
        <v>437</v>
      </c>
      <c r="CU175" s="835">
        <f>IF(CW105&lt;0,CU140+CU141+CU139,CU141)</f>
        <v>1.3</v>
      </c>
      <c r="CV175" s="835">
        <f t="shared" si="109"/>
        <v>1</v>
      </c>
      <c r="CW175" s="835">
        <f t="shared" si="110"/>
        <v>9.36</v>
      </c>
      <c r="CX175" s="835">
        <f t="shared" si="111"/>
        <v>1.6551522804673968</v>
      </c>
      <c r="CY175" s="834"/>
      <c r="CZ175" s="827" t="s">
        <v>437</v>
      </c>
      <c r="DA175" s="835">
        <f>IF(DC105&lt;0,DA140+DA141+DA139,DA141)</f>
        <v>1.3</v>
      </c>
      <c r="DB175" s="835">
        <f t="shared" si="112"/>
        <v>1</v>
      </c>
      <c r="DC175" s="835">
        <f t="shared" si="113"/>
        <v>12</v>
      </c>
      <c r="DD175" s="835">
        <f t="shared" si="114"/>
        <v>2.0196937627344478</v>
      </c>
      <c r="DE175" s="834"/>
      <c r="DF175" s="827" t="s">
        <v>437</v>
      </c>
      <c r="DG175" s="835">
        <f>IF(DI105&lt;0,DG140+DG141+DG139,DG141)</f>
        <v>1.3</v>
      </c>
      <c r="DH175" s="835">
        <f t="shared" si="115"/>
        <v>1</v>
      </c>
      <c r="DI175" s="835">
        <f t="shared" si="116"/>
        <v>10.199999999999999</v>
      </c>
      <c r="DJ175" s="835">
        <f t="shared" si="117"/>
        <v>1.6529484157497769</v>
      </c>
      <c r="DK175" s="834"/>
      <c r="DL175" s="827" t="s">
        <v>437</v>
      </c>
      <c r="DM175" s="835">
        <f>IF(DO105&lt;0,DM140+DM141+DM139,DM141)</f>
        <v>1.3</v>
      </c>
      <c r="DN175" s="835">
        <f t="shared" si="118"/>
        <v>1</v>
      </c>
      <c r="DO175" s="835">
        <f t="shared" si="119"/>
        <v>11.4</v>
      </c>
      <c r="DP175" s="835">
        <f t="shared" si="120"/>
        <v>1.795464291304615</v>
      </c>
      <c r="DQ175" s="834"/>
      <c r="DR175" s="827" t="s">
        <v>437</v>
      </c>
      <c r="DS175" s="835">
        <f>IF(DU105&lt;0,DS140+DS141+DS139,DS141)</f>
        <v>1.3</v>
      </c>
      <c r="DT175" s="835">
        <f t="shared" si="121"/>
        <v>1</v>
      </c>
      <c r="DU175" s="835">
        <f t="shared" si="122"/>
        <v>9.36</v>
      </c>
      <c r="DV175" s="835">
        <f t="shared" si="123"/>
        <v>1.4432423098498253</v>
      </c>
      <c r="DW175" s="834"/>
      <c r="DX175" s="827" t="s">
        <v>437</v>
      </c>
      <c r="DY175" s="835">
        <f>IF(EA105&lt;0,DY140+DY141+DY139,DY141)</f>
        <v>1.3</v>
      </c>
      <c r="DZ175" s="835">
        <f t="shared" si="124"/>
        <v>1</v>
      </c>
      <c r="EA175" s="835">
        <f t="shared" si="125"/>
        <v>12</v>
      </c>
      <c r="EB175" s="835">
        <f t="shared" si="126"/>
        <v>1.8216563810331479</v>
      </c>
      <c r="EC175" s="834"/>
      <c r="ED175" s="827" t="s">
        <v>437</v>
      </c>
      <c r="EE175" s="835">
        <f>IF(EG105&lt;0,EE140+EE141+EE139,EE141)</f>
        <v>1.3</v>
      </c>
      <c r="EF175" s="835">
        <f t="shared" si="127"/>
        <v>1</v>
      </c>
      <c r="EG175" s="835">
        <f t="shared" si="128"/>
        <v>10.199999999999999</v>
      </c>
      <c r="EH175" s="835">
        <f t="shared" si="129"/>
        <v>1.5308497276433364</v>
      </c>
      <c r="EI175" s="834"/>
      <c r="EJ175" s="827" t="s">
        <v>437</v>
      </c>
      <c r="EK175" s="835">
        <f>IF(EM105&lt;0,EK140+EK141+EK139,EK141)</f>
        <v>1.3</v>
      </c>
      <c r="EL175" s="835">
        <f t="shared" si="130"/>
        <v>1</v>
      </c>
      <c r="EM175" s="835">
        <f t="shared" si="131"/>
        <v>11.4</v>
      </c>
      <c r="EN175" s="835">
        <f t="shared" si="132"/>
        <v>1.696827431817475</v>
      </c>
      <c r="EO175" s="834"/>
      <c r="EP175" s="827" t="s">
        <v>437</v>
      </c>
      <c r="EQ175" s="835">
        <f>IF(ES105&lt;0,EQ140+EQ141+EQ139,EQ141)</f>
        <v>1.3</v>
      </c>
      <c r="ER175" s="835">
        <f t="shared" si="133"/>
        <v>1</v>
      </c>
      <c r="ES175" s="835">
        <f t="shared" si="134"/>
        <v>9.36</v>
      </c>
      <c r="ET175" s="835">
        <f t="shared" si="135"/>
        <v>1.3848505313340125</v>
      </c>
      <c r="EU175" s="834"/>
      <c r="EV175" s="827" t="s">
        <v>437</v>
      </c>
      <c r="EW175" s="835">
        <f>IF(EY105&lt;0,EW140+EW141+EW139,EW141)</f>
        <v>1.3</v>
      </c>
      <c r="EX175" s="835">
        <f t="shared" si="136"/>
        <v>1</v>
      </c>
      <c r="EY175" s="835">
        <f t="shared" si="137"/>
        <v>12</v>
      </c>
      <c r="EZ175" s="835">
        <f t="shared" si="138"/>
        <v>1.7677764226729338</v>
      </c>
      <c r="FA175" s="834"/>
      <c r="FB175" s="827" t="s">
        <v>437</v>
      </c>
      <c r="FC175" s="835">
        <f>IF(FE105&lt;0,FC140+FC141+FC139,FC141)</f>
        <v>1.3</v>
      </c>
      <c r="FD175" s="835">
        <f t="shared" si="139"/>
        <v>1</v>
      </c>
      <c r="FE175" s="835">
        <f t="shared" si="140"/>
        <v>10.199999999999999</v>
      </c>
      <c r="FF175" s="835">
        <f t="shared" si="141"/>
        <v>1.4979292826342512</v>
      </c>
      <c r="FG175" s="834"/>
      <c r="FH175" s="827" t="s">
        <v>437</v>
      </c>
      <c r="FI175" s="835">
        <f>IF(FK105&lt;0,FI140+FI141+FI139,FI141)</f>
        <v>1.3</v>
      </c>
      <c r="FJ175" s="835">
        <f t="shared" si="142"/>
        <v>1</v>
      </c>
      <c r="FK175" s="835">
        <f t="shared" si="143"/>
        <v>11.4</v>
      </c>
      <c r="FL175" s="835">
        <f t="shared" si="144"/>
        <v>1.6704035637463024</v>
      </c>
      <c r="FM175" s="834"/>
      <c r="FN175" s="827" t="s">
        <v>437</v>
      </c>
      <c r="FO175" s="835">
        <f>IF(FQ105&lt;0,FO140+FO141+FO139,FO141)</f>
        <v>1.3</v>
      </c>
      <c r="FP175" s="835">
        <f t="shared" si="145"/>
        <v>1</v>
      </c>
      <c r="FQ175" s="835">
        <f t="shared" si="146"/>
        <v>9.36</v>
      </c>
      <c r="FR175" s="835">
        <f t="shared" si="147"/>
        <v>1.3692796936637528</v>
      </c>
      <c r="FS175" s="834"/>
      <c r="FT175" s="827" t="s">
        <v>437</v>
      </c>
      <c r="FU175" s="835">
        <f>IF(FW105&lt;0,FU140+FU141+FU139,FU141)</f>
        <v>1.3</v>
      </c>
      <c r="FV175" s="835">
        <f t="shared" si="148"/>
        <v>1</v>
      </c>
      <c r="FW175" s="835">
        <f t="shared" si="149"/>
        <v>12</v>
      </c>
      <c r="FX175" s="835">
        <f t="shared" si="150"/>
        <v>1.7534558435687795</v>
      </c>
      <c r="FY175" s="834"/>
    </row>
    <row r="176" spans="1:181" x14ac:dyDescent="0.3">
      <c r="A176" s="19"/>
      <c r="B176" s="827" t="s">
        <v>436</v>
      </c>
      <c r="C176" s="835">
        <f>C139+C141</f>
        <v>0.6</v>
      </c>
      <c r="D176" s="835">
        <f t="shared" si="61"/>
        <v>0.6</v>
      </c>
      <c r="E176" s="835">
        <f t="shared" si="62"/>
        <v>8.7360000000000007</v>
      </c>
      <c r="F176" s="835">
        <f t="shared" si="63"/>
        <v>0</v>
      </c>
      <c r="G176" s="834"/>
      <c r="H176" s="827" t="s">
        <v>436</v>
      </c>
      <c r="I176" s="835">
        <f>I139+I141</f>
        <v>0.6</v>
      </c>
      <c r="J176" s="835">
        <f t="shared" si="64"/>
        <v>0.6</v>
      </c>
      <c r="K176" s="835">
        <f t="shared" si="65"/>
        <v>11.2</v>
      </c>
      <c r="L176" s="835">
        <f t="shared" si="66"/>
        <v>0.38173372941035649</v>
      </c>
      <c r="M176" s="834"/>
      <c r="N176" s="827" t="s">
        <v>436</v>
      </c>
      <c r="O176" s="835">
        <f>O139+O141</f>
        <v>0.6</v>
      </c>
      <c r="P176" s="835">
        <f t="shared" si="67"/>
        <v>0.6</v>
      </c>
      <c r="Q176" s="835">
        <f t="shared" si="68"/>
        <v>9.52</v>
      </c>
      <c r="R176" s="835">
        <f t="shared" si="69"/>
        <v>1.3716902218065805</v>
      </c>
      <c r="S176" s="834"/>
      <c r="T176" s="827" t="s">
        <v>436</v>
      </c>
      <c r="U176" s="835">
        <f>U139+U141</f>
        <v>0.6</v>
      </c>
      <c r="V176" s="835">
        <f t="shared" si="70"/>
        <v>0.6</v>
      </c>
      <c r="W176" s="835">
        <f t="shared" si="71"/>
        <v>10.64</v>
      </c>
      <c r="X176" s="835">
        <f t="shared" si="72"/>
        <v>3.512395679255043</v>
      </c>
      <c r="Y176" s="834"/>
      <c r="Z176" s="827" t="s">
        <v>436</v>
      </c>
      <c r="AA176" s="835">
        <f>AA139+AA141</f>
        <v>0.6</v>
      </c>
      <c r="AB176" s="835">
        <f t="shared" si="73"/>
        <v>0.6</v>
      </c>
      <c r="AC176" s="835">
        <f t="shared" si="74"/>
        <v>8.7360000000000007</v>
      </c>
      <c r="AD176" s="835">
        <f t="shared" si="75"/>
        <v>5.0349099906312116</v>
      </c>
      <c r="AE176" s="834"/>
      <c r="AF176" s="827" t="s">
        <v>436</v>
      </c>
      <c r="AG176" s="835">
        <f>AG139+AG141</f>
        <v>0.6</v>
      </c>
      <c r="AH176" s="835">
        <f t="shared" si="76"/>
        <v>0.6</v>
      </c>
      <c r="AI176" s="835">
        <f t="shared" si="77"/>
        <v>11.2</v>
      </c>
      <c r="AJ176" s="835">
        <f t="shared" si="78"/>
        <v>7.7621207907115455</v>
      </c>
      <c r="AK176" s="834"/>
      <c r="AL176" s="827" t="s">
        <v>436</v>
      </c>
      <c r="AM176" s="835">
        <f>AM139+AM141</f>
        <v>0.6</v>
      </c>
      <c r="AN176" s="835">
        <f t="shared" si="79"/>
        <v>0.6</v>
      </c>
      <c r="AO176" s="835">
        <f t="shared" si="80"/>
        <v>9.52</v>
      </c>
      <c r="AP176" s="835">
        <f t="shared" si="81"/>
        <v>4.2495310955682246</v>
      </c>
      <c r="AQ176" s="834"/>
      <c r="AR176" s="827" t="s">
        <v>436</v>
      </c>
      <c r="AS176" s="835">
        <f>AS139+AS141</f>
        <v>0.6</v>
      </c>
      <c r="AT176" s="835">
        <f t="shared" si="82"/>
        <v>0.6</v>
      </c>
      <c r="AU176" s="835">
        <f t="shared" si="83"/>
        <v>10.64</v>
      </c>
      <c r="AV176" s="835">
        <f t="shared" si="84"/>
        <v>3.0181765575140309</v>
      </c>
      <c r="AW176" s="834"/>
      <c r="AX176" s="827" t="s">
        <v>436</v>
      </c>
      <c r="AY176" s="835">
        <f>AY139+AY141</f>
        <v>0.6</v>
      </c>
      <c r="AZ176" s="835">
        <f t="shared" si="85"/>
        <v>0.6</v>
      </c>
      <c r="BA176" s="835">
        <f t="shared" si="86"/>
        <v>8.7360000000000007</v>
      </c>
      <c r="BB176" s="835">
        <f t="shared" si="87"/>
        <v>1.5744466822516041</v>
      </c>
      <c r="BC176" s="834"/>
      <c r="BD176" s="827" t="s">
        <v>436</v>
      </c>
      <c r="BE176" s="835">
        <f>BE139+BE141</f>
        <v>0.6</v>
      </c>
      <c r="BF176" s="835">
        <f t="shared" si="88"/>
        <v>0.6</v>
      </c>
      <c r="BG176" s="835">
        <f t="shared" si="89"/>
        <v>11.2</v>
      </c>
      <c r="BH176" s="835">
        <f t="shared" si="90"/>
        <v>1.2993346948830062</v>
      </c>
      <c r="BI176" s="834"/>
      <c r="BJ176" s="827" t="s">
        <v>436</v>
      </c>
      <c r="BK176" s="835">
        <f>BK139+BK141</f>
        <v>0.6</v>
      </c>
      <c r="BL176" s="835">
        <f t="shared" si="91"/>
        <v>0.6</v>
      </c>
      <c r="BM176" s="835">
        <f t="shared" si="92"/>
        <v>9.52</v>
      </c>
      <c r="BN176" s="835">
        <f t="shared" si="93"/>
        <v>0.72924017889721271</v>
      </c>
      <c r="BO176" s="834"/>
      <c r="BP176" s="827" t="s">
        <v>436</v>
      </c>
      <c r="BQ176" s="835">
        <f>BQ139+BQ141</f>
        <v>0.6</v>
      </c>
      <c r="BR176" s="835">
        <f t="shared" si="94"/>
        <v>0.6</v>
      </c>
      <c r="BS176" s="835">
        <f t="shared" si="95"/>
        <v>10.64</v>
      </c>
      <c r="BT176" s="835">
        <f t="shared" si="96"/>
        <v>0.5578339602813337</v>
      </c>
      <c r="BU176" s="834"/>
      <c r="BV176" s="827" t="s">
        <v>436</v>
      </c>
      <c r="BW176" s="835">
        <f>BW139+BW141</f>
        <v>0.6</v>
      </c>
      <c r="BX176" s="835">
        <f t="shared" si="97"/>
        <v>0.6</v>
      </c>
      <c r="BY176" s="835">
        <f t="shared" si="98"/>
        <v>8.7360000000000007</v>
      </c>
      <c r="BZ176" s="835">
        <f t="shared" si="99"/>
        <v>0.32745249597234088</v>
      </c>
      <c r="CA176" s="834"/>
      <c r="CB176" s="827" t="s">
        <v>436</v>
      </c>
      <c r="CC176" s="835">
        <f>CC139+CC141</f>
        <v>0.6</v>
      </c>
      <c r="CD176" s="835">
        <f t="shared" si="100"/>
        <v>0.6</v>
      </c>
      <c r="CE176" s="835">
        <f t="shared" si="101"/>
        <v>11.2</v>
      </c>
      <c r="CF176" s="835">
        <f t="shared" si="102"/>
        <v>0.31485345886650506</v>
      </c>
      <c r="CG176" s="834"/>
      <c r="CH176" s="827" t="s">
        <v>436</v>
      </c>
      <c r="CI176" s="835">
        <f>CI139+CI141</f>
        <v>0.6</v>
      </c>
      <c r="CJ176" s="835">
        <f t="shared" si="103"/>
        <v>0.6</v>
      </c>
      <c r="CK176" s="835">
        <f t="shared" si="104"/>
        <v>9.52</v>
      </c>
      <c r="CL176" s="835">
        <f t="shared" si="105"/>
        <v>0.21068114729715468</v>
      </c>
      <c r="CM176" s="834"/>
      <c r="CN176" s="827" t="s">
        <v>436</v>
      </c>
      <c r="CO176" s="835">
        <f>CO139+CO141</f>
        <v>0.6</v>
      </c>
      <c r="CP176" s="835">
        <f t="shared" si="106"/>
        <v>0.6</v>
      </c>
      <c r="CQ176" s="835">
        <f t="shared" si="107"/>
        <v>10.64</v>
      </c>
      <c r="CR176" s="835">
        <f t="shared" si="108"/>
        <v>0.19406264041900989</v>
      </c>
      <c r="CS176" s="834"/>
      <c r="CT176" s="827" t="s">
        <v>436</v>
      </c>
      <c r="CU176" s="835">
        <f>CU139+CU141</f>
        <v>0.6</v>
      </c>
      <c r="CV176" s="835">
        <f t="shared" si="109"/>
        <v>0.6</v>
      </c>
      <c r="CW176" s="835">
        <f t="shared" si="110"/>
        <v>8.7360000000000007</v>
      </c>
      <c r="CX176" s="835">
        <f t="shared" si="111"/>
        <v>0.13680718902465336</v>
      </c>
      <c r="CY176" s="834"/>
      <c r="CZ176" s="827" t="s">
        <v>436</v>
      </c>
      <c r="DA176" s="835">
        <f>DA139+DA141</f>
        <v>0.6</v>
      </c>
      <c r="DB176" s="835">
        <f t="shared" si="112"/>
        <v>0.6</v>
      </c>
      <c r="DC176" s="835">
        <f t="shared" si="113"/>
        <v>11.2</v>
      </c>
      <c r="DD176" s="835">
        <f t="shared" si="114"/>
        <v>0.1559326134451455</v>
      </c>
      <c r="DE176" s="834"/>
      <c r="DF176" s="827" t="s">
        <v>436</v>
      </c>
      <c r="DG176" s="835">
        <f>DG139+DG141</f>
        <v>0.6</v>
      </c>
      <c r="DH176" s="835">
        <f t="shared" si="115"/>
        <v>0.6</v>
      </c>
      <c r="DI176" s="835">
        <f t="shared" si="116"/>
        <v>9.52</v>
      </c>
      <c r="DJ176" s="835">
        <f t="shared" si="117"/>
        <v>0.12123777278862702</v>
      </c>
      <c r="DK176" s="834"/>
      <c r="DL176" s="827" t="s">
        <v>436</v>
      </c>
      <c r="DM176" s="835">
        <f>DM139+DM141</f>
        <v>0.6</v>
      </c>
      <c r="DN176" s="835">
        <f t="shared" si="118"/>
        <v>0.6</v>
      </c>
      <c r="DO176" s="835">
        <f t="shared" si="119"/>
        <v>10.64</v>
      </c>
      <c r="DP176" s="835">
        <f t="shared" si="120"/>
        <v>0.12676603677161405</v>
      </c>
      <c r="DQ176" s="834"/>
      <c r="DR176" s="827" t="s">
        <v>436</v>
      </c>
      <c r="DS176" s="835">
        <f>DS139+DS141</f>
        <v>0.6</v>
      </c>
      <c r="DT176" s="835">
        <f t="shared" si="121"/>
        <v>0.6</v>
      </c>
      <c r="DU176" s="835">
        <f t="shared" si="122"/>
        <v>8.7360000000000007</v>
      </c>
      <c r="DV176" s="835">
        <f t="shared" si="123"/>
        <v>9.9078081798552348E-2</v>
      </c>
      <c r="DW176" s="834"/>
      <c r="DX176" s="827" t="s">
        <v>436</v>
      </c>
      <c r="DY176" s="835">
        <f>DY139+DY141</f>
        <v>0.6</v>
      </c>
      <c r="DZ176" s="835">
        <f t="shared" si="124"/>
        <v>0.6</v>
      </c>
      <c r="EA176" s="835">
        <f t="shared" si="125"/>
        <v>11.2</v>
      </c>
      <c r="EB176" s="835">
        <f t="shared" si="126"/>
        <v>0.1225164913504591</v>
      </c>
      <c r="EC176" s="834"/>
      <c r="ED176" s="827" t="s">
        <v>436</v>
      </c>
      <c r="EE176" s="835">
        <f>EE139+EE141</f>
        <v>0.6</v>
      </c>
      <c r="EF176" s="835">
        <f t="shared" si="127"/>
        <v>0.6</v>
      </c>
      <c r="EG176" s="835">
        <f t="shared" si="128"/>
        <v>9.52</v>
      </c>
      <c r="EH176" s="835">
        <f t="shared" si="129"/>
        <v>0.1014335256590172</v>
      </c>
      <c r="EI176" s="834"/>
      <c r="EJ176" s="827" t="s">
        <v>436</v>
      </c>
      <c r="EK176" s="835">
        <f>EK139+EK141</f>
        <v>0.6</v>
      </c>
      <c r="EL176" s="835">
        <f t="shared" si="130"/>
        <v>0.6</v>
      </c>
      <c r="EM176" s="835">
        <f t="shared" si="131"/>
        <v>10.64</v>
      </c>
      <c r="EN176" s="835">
        <f t="shared" si="132"/>
        <v>0.11122287824423975</v>
      </c>
      <c r="EO176" s="834"/>
      <c r="EP176" s="827" t="s">
        <v>436</v>
      </c>
      <c r="EQ176" s="835">
        <f>EQ139+EQ141</f>
        <v>0.6</v>
      </c>
      <c r="ER176" s="835">
        <f t="shared" si="133"/>
        <v>0.6</v>
      </c>
      <c r="ES176" s="835">
        <f t="shared" si="134"/>
        <v>8.7360000000000007</v>
      </c>
      <c r="ET176" s="835">
        <f t="shared" si="135"/>
        <v>9.0068061649172693E-2</v>
      </c>
      <c r="EU176" s="834"/>
      <c r="EV176" s="827" t="s">
        <v>436</v>
      </c>
      <c r="EW176" s="835">
        <f>EW139+EW141</f>
        <v>0.6</v>
      </c>
      <c r="EX176" s="835">
        <f t="shared" si="136"/>
        <v>0.6</v>
      </c>
      <c r="EY176" s="835">
        <f t="shared" si="137"/>
        <v>11.2</v>
      </c>
      <c r="EZ176" s="835">
        <f t="shared" si="138"/>
        <v>0.11432826108840463</v>
      </c>
      <c r="FA176" s="834"/>
      <c r="FB176" s="827" t="s">
        <v>436</v>
      </c>
      <c r="FC176" s="835">
        <f>FC139+FC141</f>
        <v>0.6</v>
      </c>
      <c r="FD176" s="835">
        <f t="shared" si="139"/>
        <v>0.6</v>
      </c>
      <c r="FE176" s="835">
        <f t="shared" si="140"/>
        <v>9.52</v>
      </c>
      <c r="FF176" s="835">
        <f t="shared" si="141"/>
        <v>9.6485257656774848E-2</v>
      </c>
      <c r="FG176" s="834"/>
      <c r="FH176" s="827" t="s">
        <v>436</v>
      </c>
      <c r="FI176" s="835">
        <f>FI139+FI141</f>
        <v>0.6</v>
      </c>
      <c r="FJ176" s="835">
        <f t="shared" si="142"/>
        <v>0.6</v>
      </c>
      <c r="FK176" s="835">
        <f t="shared" si="143"/>
        <v>10.64</v>
      </c>
      <c r="FL176" s="835">
        <f t="shared" si="144"/>
        <v>0.10728246002728681</v>
      </c>
      <c r="FM176" s="834"/>
      <c r="FN176" s="827" t="s">
        <v>436</v>
      </c>
      <c r="FO176" s="835">
        <f>FO139+FO141</f>
        <v>0.6</v>
      </c>
      <c r="FP176" s="835">
        <f t="shared" si="145"/>
        <v>0.6</v>
      </c>
      <c r="FQ176" s="835">
        <f t="shared" si="146"/>
        <v>8.7360000000000007</v>
      </c>
      <c r="FR176" s="835">
        <f t="shared" si="147"/>
        <v>8.7759287216321702E-2</v>
      </c>
      <c r="FS176" s="834"/>
      <c r="FT176" s="827" t="s">
        <v>436</v>
      </c>
      <c r="FU176" s="835">
        <f>FU139+FU141</f>
        <v>0.6</v>
      </c>
      <c r="FV176" s="835">
        <f t="shared" si="148"/>
        <v>0.6</v>
      </c>
      <c r="FW176" s="835">
        <f t="shared" si="149"/>
        <v>11.2</v>
      </c>
      <c r="FX176" s="835">
        <f t="shared" si="150"/>
        <v>0.11221355361199589</v>
      </c>
      <c r="FY176" s="834"/>
    </row>
    <row r="177" spans="1:181" x14ac:dyDescent="0.3">
      <c r="A177" s="19"/>
      <c r="B177" s="827" t="s">
        <v>435</v>
      </c>
      <c r="C177" s="835">
        <f>IF(E106&lt;0,C142+C139+C141,C139)</f>
        <v>0.3</v>
      </c>
      <c r="D177" s="835">
        <f t="shared" si="61"/>
        <v>0.3</v>
      </c>
      <c r="E177" s="835">
        <f t="shared" si="62"/>
        <v>8.2680000000000007</v>
      </c>
      <c r="F177" s="835">
        <f t="shared" si="63"/>
        <v>0</v>
      </c>
      <c r="G177" s="834"/>
      <c r="H177" s="827" t="s">
        <v>435</v>
      </c>
      <c r="I177" s="835">
        <f>IF(K106&lt;0,I142+I139+I141,I139)</f>
        <v>0.3</v>
      </c>
      <c r="J177" s="835">
        <f t="shared" si="64"/>
        <v>0.3</v>
      </c>
      <c r="K177" s="835">
        <f t="shared" si="65"/>
        <v>10.6</v>
      </c>
      <c r="L177" s="835">
        <f t="shared" si="66"/>
        <v>2.9400331460330742</v>
      </c>
      <c r="M177" s="834"/>
      <c r="N177" s="827" t="s">
        <v>435</v>
      </c>
      <c r="O177" s="835">
        <f>IF(Q106&lt;0,O142+O139+O141,O139)</f>
        <v>0.3</v>
      </c>
      <c r="P177" s="835">
        <f t="shared" si="67"/>
        <v>0.3</v>
      </c>
      <c r="Q177" s="835">
        <f t="shared" si="68"/>
        <v>9.01</v>
      </c>
      <c r="R177" s="835">
        <f t="shared" si="69"/>
        <v>3.7019854117108966</v>
      </c>
      <c r="S177" s="834"/>
      <c r="T177" s="827" t="s">
        <v>435</v>
      </c>
      <c r="U177" s="835">
        <f>IF(W106&lt;0,U142+U139+U141,U139)</f>
        <v>0.3</v>
      </c>
      <c r="V177" s="835">
        <f t="shared" si="70"/>
        <v>0.3</v>
      </c>
      <c r="W177" s="835">
        <f t="shared" si="71"/>
        <v>10.07</v>
      </c>
      <c r="X177" s="835">
        <f t="shared" si="72"/>
        <v>3.8330594632849397</v>
      </c>
      <c r="Y177" s="834"/>
      <c r="Z177" s="827" t="s">
        <v>435</v>
      </c>
      <c r="AA177" s="835">
        <f>IF(AC106&lt;0,AA142+AA139+AA141,AA139)</f>
        <v>0.3</v>
      </c>
      <c r="AB177" s="835">
        <f t="shared" si="73"/>
        <v>0.3</v>
      </c>
      <c r="AC177" s="835">
        <f t="shared" si="74"/>
        <v>8.2680000000000007</v>
      </c>
      <c r="AD177" s="835">
        <f t="shared" si="75"/>
        <v>1.6624968669694968</v>
      </c>
      <c r="AE177" s="834"/>
      <c r="AF177" s="827" t="s">
        <v>435</v>
      </c>
      <c r="AG177" s="835">
        <f>IF(AI106&lt;0,AG142+AG139+AG141,AG139)</f>
        <v>1.6</v>
      </c>
      <c r="AH177" s="835">
        <f t="shared" si="76"/>
        <v>1</v>
      </c>
      <c r="AI177" s="835">
        <f t="shared" si="77"/>
        <v>12</v>
      </c>
      <c r="AJ177" s="835">
        <f t="shared" si="78"/>
        <v>0.92584269661582985</v>
      </c>
      <c r="AK177" s="834"/>
      <c r="AL177" s="827" t="s">
        <v>435</v>
      </c>
      <c r="AM177" s="835">
        <f>IF(AO106&lt;0,AM142+AM139+AM141,AM139)</f>
        <v>1.6</v>
      </c>
      <c r="AN177" s="835">
        <f t="shared" si="79"/>
        <v>1</v>
      </c>
      <c r="AO177" s="835">
        <f t="shared" si="80"/>
        <v>10.199999999999999</v>
      </c>
      <c r="AP177" s="835">
        <f t="shared" si="81"/>
        <v>2.7226182589844186</v>
      </c>
      <c r="AQ177" s="834"/>
      <c r="AR177" s="827" t="s">
        <v>435</v>
      </c>
      <c r="AS177" s="835">
        <f>IF(AU106&lt;0,AS142+AS139+AS141,AS139)</f>
        <v>1.6</v>
      </c>
      <c r="AT177" s="835">
        <f t="shared" si="82"/>
        <v>1</v>
      </c>
      <c r="AU177" s="835">
        <f t="shared" si="83"/>
        <v>11.4</v>
      </c>
      <c r="AV177" s="835">
        <f t="shared" si="84"/>
        <v>3.9616220204682637</v>
      </c>
      <c r="AW177" s="834"/>
      <c r="AX177" s="827" t="s">
        <v>435</v>
      </c>
      <c r="AY177" s="835">
        <f>IF(BA106&lt;0,AY142+AY139+AY141,AY139)</f>
        <v>1.6</v>
      </c>
      <c r="AZ177" s="835">
        <f t="shared" si="85"/>
        <v>1</v>
      </c>
      <c r="BA177" s="835">
        <f t="shared" si="86"/>
        <v>9.36</v>
      </c>
      <c r="BB177" s="835">
        <f t="shared" si="87"/>
        <v>3.3942917819893168</v>
      </c>
      <c r="BC177" s="834"/>
      <c r="BD177" s="827" t="s">
        <v>435</v>
      </c>
      <c r="BE177" s="835">
        <f>IF(BG106&lt;0,BE142+BE139+BE141,BE139)</f>
        <v>1.6</v>
      </c>
      <c r="BF177" s="835">
        <f t="shared" si="88"/>
        <v>1</v>
      </c>
      <c r="BG177" s="835">
        <f t="shared" si="89"/>
        <v>12</v>
      </c>
      <c r="BH177" s="835">
        <f t="shared" si="90"/>
        <v>4.1316929609173156</v>
      </c>
      <c r="BI177" s="834"/>
      <c r="BJ177" s="827" t="s">
        <v>435</v>
      </c>
      <c r="BK177" s="835">
        <f>IF(BM106&lt;0,BK142+BK139+BK141,BK139)</f>
        <v>1.6</v>
      </c>
      <c r="BL177" s="835">
        <f t="shared" si="91"/>
        <v>1</v>
      </c>
      <c r="BM177" s="835">
        <f t="shared" si="92"/>
        <v>10.199999999999999</v>
      </c>
      <c r="BN177" s="835">
        <f t="shared" si="93"/>
        <v>3.1901250836679638</v>
      </c>
      <c r="BO177" s="834"/>
      <c r="BP177" s="827" t="s">
        <v>435</v>
      </c>
      <c r="BQ177" s="835">
        <f>IF(BS106&lt;0,BQ142+BQ139+BQ141,BQ139)</f>
        <v>1.6</v>
      </c>
      <c r="BR177" s="835">
        <f t="shared" si="94"/>
        <v>1</v>
      </c>
      <c r="BS177" s="835">
        <f t="shared" si="95"/>
        <v>11.4</v>
      </c>
      <c r="BT177" s="835">
        <f t="shared" si="96"/>
        <v>3.1825873719061737</v>
      </c>
      <c r="BU177" s="834"/>
      <c r="BV177" s="827" t="s">
        <v>435</v>
      </c>
      <c r="BW177" s="835">
        <f>IF(BY106&lt;0,BW142+BW139+BW141,BW139)</f>
        <v>1.6</v>
      </c>
      <c r="BX177" s="835">
        <f t="shared" si="97"/>
        <v>1</v>
      </c>
      <c r="BY177" s="835">
        <f t="shared" si="98"/>
        <v>9.36</v>
      </c>
      <c r="BZ177" s="835">
        <f t="shared" si="99"/>
        <v>2.3290988834727271</v>
      </c>
      <c r="CA177" s="834"/>
      <c r="CB177" s="827" t="s">
        <v>435</v>
      </c>
      <c r="CC177" s="835">
        <f>IF(CE106&lt;0,CC142+CC139+CC141,CC139)</f>
        <v>1.6</v>
      </c>
      <c r="CD177" s="835">
        <f t="shared" si="100"/>
        <v>1</v>
      </c>
      <c r="CE177" s="835">
        <f t="shared" si="101"/>
        <v>12</v>
      </c>
      <c r="CF177" s="835">
        <f t="shared" si="102"/>
        <v>2.6833749166223084</v>
      </c>
      <c r="CG177" s="834"/>
      <c r="CH177" s="827" t="s">
        <v>435</v>
      </c>
      <c r="CI177" s="835">
        <f>IF(CK106&lt;0,CI142+CI139+CI141,CI139)</f>
        <v>1.6</v>
      </c>
      <c r="CJ177" s="835">
        <f t="shared" si="103"/>
        <v>1</v>
      </c>
      <c r="CK177" s="835">
        <f t="shared" si="104"/>
        <v>10.199999999999999</v>
      </c>
      <c r="CL177" s="835">
        <f t="shared" si="105"/>
        <v>2.0772578043670915</v>
      </c>
      <c r="CM177" s="834"/>
      <c r="CN177" s="827" t="s">
        <v>435</v>
      </c>
      <c r="CO177" s="835">
        <f>IF(CQ106&lt;0,CO142+CO139+CO141,CO139)</f>
        <v>1.6</v>
      </c>
      <c r="CP177" s="835">
        <f t="shared" si="106"/>
        <v>1</v>
      </c>
      <c r="CQ177" s="835">
        <f t="shared" si="107"/>
        <v>11.4</v>
      </c>
      <c r="CR177" s="835">
        <f t="shared" si="108"/>
        <v>2.1470658078017308</v>
      </c>
      <c r="CS177" s="834"/>
      <c r="CT177" s="827" t="s">
        <v>435</v>
      </c>
      <c r="CU177" s="835">
        <f>IF(CW106&lt;0,CU142+CU139+CU141,CU139)</f>
        <v>1.6</v>
      </c>
      <c r="CV177" s="835">
        <f t="shared" si="109"/>
        <v>1</v>
      </c>
      <c r="CW177" s="835">
        <f t="shared" si="110"/>
        <v>9.36</v>
      </c>
      <c r="CX177" s="835">
        <f t="shared" si="111"/>
        <v>1.6551522804673968</v>
      </c>
      <c r="CY177" s="834"/>
      <c r="CZ177" s="827" t="s">
        <v>435</v>
      </c>
      <c r="DA177" s="835">
        <f>IF(DC106&lt;0,DA142+DA139+DA141,DA139)</f>
        <v>1.6</v>
      </c>
      <c r="DB177" s="835">
        <f t="shared" si="112"/>
        <v>1</v>
      </c>
      <c r="DC177" s="835">
        <f t="shared" si="113"/>
        <v>12</v>
      </c>
      <c r="DD177" s="835">
        <f t="shared" si="114"/>
        <v>2.0196937627344478</v>
      </c>
      <c r="DE177" s="834"/>
      <c r="DF177" s="827" t="s">
        <v>435</v>
      </c>
      <c r="DG177" s="835">
        <f>IF(DI106&lt;0,DG142+DG139+DG141,DG139)</f>
        <v>1.6</v>
      </c>
      <c r="DH177" s="835">
        <f t="shared" si="115"/>
        <v>1</v>
      </c>
      <c r="DI177" s="835">
        <f t="shared" si="116"/>
        <v>10.199999999999999</v>
      </c>
      <c r="DJ177" s="835">
        <f t="shared" si="117"/>
        <v>1.6529484157497769</v>
      </c>
      <c r="DK177" s="834"/>
      <c r="DL177" s="827" t="s">
        <v>435</v>
      </c>
      <c r="DM177" s="835">
        <f>IF(DO106&lt;0,DM142+DM139+DM141,DM139)</f>
        <v>1.6</v>
      </c>
      <c r="DN177" s="835">
        <f t="shared" si="118"/>
        <v>1</v>
      </c>
      <c r="DO177" s="835">
        <f t="shared" si="119"/>
        <v>11.4</v>
      </c>
      <c r="DP177" s="835">
        <f t="shared" si="120"/>
        <v>1.795464291304615</v>
      </c>
      <c r="DQ177" s="834"/>
      <c r="DR177" s="827" t="s">
        <v>435</v>
      </c>
      <c r="DS177" s="835">
        <f>IF(DU106&lt;0,DS142+DS139+DS141,DS139)</f>
        <v>1.6</v>
      </c>
      <c r="DT177" s="835">
        <f t="shared" si="121"/>
        <v>1</v>
      </c>
      <c r="DU177" s="835">
        <f t="shared" si="122"/>
        <v>9.36</v>
      </c>
      <c r="DV177" s="835">
        <f t="shared" si="123"/>
        <v>1.4432423098498253</v>
      </c>
      <c r="DW177" s="834"/>
      <c r="DX177" s="827" t="s">
        <v>435</v>
      </c>
      <c r="DY177" s="835">
        <f>IF(EA106&lt;0,DY142+DY139+DY141,DY139)</f>
        <v>1.6</v>
      </c>
      <c r="DZ177" s="835">
        <f t="shared" si="124"/>
        <v>1</v>
      </c>
      <c r="EA177" s="835">
        <f t="shared" si="125"/>
        <v>12</v>
      </c>
      <c r="EB177" s="835">
        <f t="shared" si="126"/>
        <v>1.8216563810331479</v>
      </c>
      <c r="EC177" s="834"/>
      <c r="ED177" s="827" t="s">
        <v>435</v>
      </c>
      <c r="EE177" s="835">
        <f>IF(EG106&lt;0,EE142+EE139+EE141,EE139)</f>
        <v>1.6</v>
      </c>
      <c r="EF177" s="835">
        <f t="shared" si="127"/>
        <v>1</v>
      </c>
      <c r="EG177" s="835">
        <f t="shared" si="128"/>
        <v>10.199999999999999</v>
      </c>
      <c r="EH177" s="835">
        <f t="shared" si="129"/>
        <v>1.5308497276433364</v>
      </c>
      <c r="EI177" s="834"/>
      <c r="EJ177" s="827" t="s">
        <v>435</v>
      </c>
      <c r="EK177" s="835">
        <f>IF(EM106&lt;0,EK142+EK139+EK141,EK139)</f>
        <v>1.6</v>
      </c>
      <c r="EL177" s="835">
        <f t="shared" si="130"/>
        <v>1</v>
      </c>
      <c r="EM177" s="835">
        <f t="shared" si="131"/>
        <v>11.4</v>
      </c>
      <c r="EN177" s="835">
        <f t="shared" si="132"/>
        <v>1.696827431817475</v>
      </c>
      <c r="EO177" s="834"/>
      <c r="EP177" s="827" t="s">
        <v>435</v>
      </c>
      <c r="EQ177" s="835">
        <f>IF(ES106&lt;0,EQ142+EQ139+EQ141,EQ139)</f>
        <v>1.6</v>
      </c>
      <c r="ER177" s="835">
        <f t="shared" si="133"/>
        <v>1</v>
      </c>
      <c r="ES177" s="835">
        <f t="shared" si="134"/>
        <v>9.36</v>
      </c>
      <c r="ET177" s="835">
        <f t="shared" si="135"/>
        <v>1.3848505313340125</v>
      </c>
      <c r="EU177" s="834"/>
      <c r="EV177" s="827" t="s">
        <v>435</v>
      </c>
      <c r="EW177" s="835">
        <f>IF(EY106&lt;0,EW142+EW139+EW141,EW139)</f>
        <v>1.6</v>
      </c>
      <c r="EX177" s="835">
        <f t="shared" si="136"/>
        <v>1</v>
      </c>
      <c r="EY177" s="835">
        <f t="shared" si="137"/>
        <v>12</v>
      </c>
      <c r="EZ177" s="835">
        <f t="shared" si="138"/>
        <v>1.7677764226729338</v>
      </c>
      <c r="FA177" s="834"/>
      <c r="FB177" s="827" t="s">
        <v>435</v>
      </c>
      <c r="FC177" s="835">
        <f>IF(FE106&lt;0,FC142+FC139+FC141,FC139)</f>
        <v>1.6</v>
      </c>
      <c r="FD177" s="835">
        <f t="shared" si="139"/>
        <v>1</v>
      </c>
      <c r="FE177" s="835">
        <f t="shared" si="140"/>
        <v>10.199999999999999</v>
      </c>
      <c r="FF177" s="835">
        <f t="shared" si="141"/>
        <v>1.4979292826342512</v>
      </c>
      <c r="FG177" s="834"/>
      <c r="FH177" s="827" t="s">
        <v>435</v>
      </c>
      <c r="FI177" s="835">
        <f>IF(FK106&lt;0,FI142+FI139+FI141,FI139)</f>
        <v>1.6</v>
      </c>
      <c r="FJ177" s="835">
        <f t="shared" si="142"/>
        <v>1</v>
      </c>
      <c r="FK177" s="835">
        <f t="shared" si="143"/>
        <v>11.4</v>
      </c>
      <c r="FL177" s="835">
        <f t="shared" si="144"/>
        <v>1.6704035637463024</v>
      </c>
      <c r="FM177" s="834"/>
      <c r="FN177" s="827" t="s">
        <v>435</v>
      </c>
      <c r="FO177" s="835">
        <f>IF(FQ106&lt;0,FO142+FO139+FO141,FO139)</f>
        <v>1.6</v>
      </c>
      <c r="FP177" s="835">
        <f t="shared" si="145"/>
        <v>1</v>
      </c>
      <c r="FQ177" s="835">
        <f t="shared" si="146"/>
        <v>9.36</v>
      </c>
      <c r="FR177" s="835">
        <f t="shared" si="147"/>
        <v>1.3692796936637528</v>
      </c>
      <c r="FS177" s="834"/>
      <c r="FT177" s="827" t="s">
        <v>435</v>
      </c>
      <c r="FU177" s="835">
        <f>IF(FW106&lt;0,FU142+FU139+FU141,FU139)</f>
        <v>1.6</v>
      </c>
      <c r="FV177" s="835">
        <f t="shared" si="148"/>
        <v>1</v>
      </c>
      <c r="FW177" s="835">
        <f t="shared" si="149"/>
        <v>12</v>
      </c>
      <c r="FX177" s="835">
        <f t="shared" si="150"/>
        <v>1.7534558435687795</v>
      </c>
      <c r="FY177" s="834"/>
    </row>
    <row r="178" spans="1:181" x14ac:dyDescent="0.3">
      <c r="A178" s="19"/>
      <c r="B178" s="827" t="s">
        <v>434</v>
      </c>
      <c r="C178" s="835">
        <f>F139+F140</f>
        <v>0</v>
      </c>
      <c r="D178" s="835">
        <f t="shared" si="61"/>
        <v>0</v>
      </c>
      <c r="E178" s="835">
        <f t="shared" si="62"/>
        <v>7.8</v>
      </c>
      <c r="F178" s="835">
        <f t="shared" si="63"/>
        <v>28.158000000000001</v>
      </c>
      <c r="G178" s="834"/>
      <c r="H178" s="827" t="s">
        <v>434</v>
      </c>
      <c r="I178" s="835">
        <f>L139+L140</f>
        <v>0</v>
      </c>
      <c r="J178" s="835">
        <f t="shared" si="64"/>
        <v>0</v>
      </c>
      <c r="K178" s="835">
        <f t="shared" si="65"/>
        <v>10</v>
      </c>
      <c r="L178" s="835">
        <f t="shared" si="66"/>
        <v>22.570969311518581</v>
      </c>
      <c r="M178" s="834"/>
      <c r="N178" s="827" t="s">
        <v>434</v>
      </c>
      <c r="O178" s="835">
        <f>R139+R140</f>
        <v>0</v>
      </c>
      <c r="P178" s="835">
        <f t="shared" si="67"/>
        <v>0</v>
      </c>
      <c r="Q178" s="835">
        <f t="shared" si="68"/>
        <v>8.5</v>
      </c>
      <c r="R178" s="835">
        <f t="shared" si="69"/>
        <v>9.9590899614490649</v>
      </c>
      <c r="S178" s="834"/>
      <c r="T178" s="827" t="s">
        <v>434</v>
      </c>
      <c r="U178" s="835">
        <f>X139+X140</f>
        <v>0</v>
      </c>
      <c r="V178" s="835">
        <f t="shared" si="70"/>
        <v>0</v>
      </c>
      <c r="W178" s="835">
        <f t="shared" si="71"/>
        <v>9.5</v>
      </c>
      <c r="X178" s="835">
        <f t="shared" si="72"/>
        <v>4.1695959401659133</v>
      </c>
      <c r="Y178" s="834"/>
      <c r="Z178" s="827" t="s">
        <v>434</v>
      </c>
      <c r="AA178" s="835">
        <f>AD139+AD140</f>
        <v>0</v>
      </c>
      <c r="AB178" s="835">
        <f t="shared" si="73"/>
        <v>0</v>
      </c>
      <c r="AC178" s="835">
        <f t="shared" si="74"/>
        <v>7.8</v>
      </c>
      <c r="AD178" s="835">
        <f t="shared" si="75"/>
        <v>0.54718760632938956</v>
      </c>
      <c r="AE178" s="834"/>
      <c r="AF178" s="827" t="s">
        <v>434</v>
      </c>
      <c r="AG178" s="835">
        <f>AJ139+AJ140</f>
        <v>2.2999999999999998</v>
      </c>
      <c r="AH178" s="835">
        <f t="shared" si="76"/>
        <v>1</v>
      </c>
      <c r="AI178" s="835">
        <f t="shared" si="77"/>
        <v>12</v>
      </c>
      <c r="AJ178" s="835">
        <f t="shared" si="78"/>
        <v>0.10306964731113662</v>
      </c>
      <c r="AK178" s="834"/>
      <c r="AL178" s="827" t="s">
        <v>434</v>
      </c>
      <c r="AM178" s="835">
        <f>AP139+AP140</f>
        <v>2.2999999999999998</v>
      </c>
      <c r="AN178" s="835">
        <f t="shared" si="79"/>
        <v>1</v>
      </c>
      <c r="AO178" s="835">
        <f t="shared" si="80"/>
        <v>10.199999999999999</v>
      </c>
      <c r="AP178" s="835">
        <f t="shared" si="81"/>
        <v>1.6280557430034654</v>
      </c>
      <c r="AQ178" s="834"/>
      <c r="AR178" s="827" t="s">
        <v>434</v>
      </c>
      <c r="AS178" s="835">
        <f>AV139+AV140</f>
        <v>2.2999999999999998</v>
      </c>
      <c r="AT178" s="835">
        <f t="shared" si="82"/>
        <v>1</v>
      </c>
      <c r="AU178" s="835">
        <f t="shared" si="83"/>
        <v>11.4</v>
      </c>
      <c r="AV178" s="835">
        <f t="shared" si="84"/>
        <v>4.8533119755327689</v>
      </c>
      <c r="AW178" s="834"/>
      <c r="AX178" s="827" t="s">
        <v>434</v>
      </c>
      <c r="AY178" s="835">
        <f>BB139+BB140</f>
        <v>2.2999999999999998</v>
      </c>
      <c r="AZ178" s="835">
        <f t="shared" si="85"/>
        <v>1</v>
      </c>
      <c r="BA178" s="835">
        <f t="shared" si="86"/>
        <v>9.36</v>
      </c>
      <c r="BB178" s="835">
        <f t="shared" si="87"/>
        <v>6.8297870668338918</v>
      </c>
      <c r="BC178" s="834"/>
      <c r="BD178" s="827" t="s">
        <v>434</v>
      </c>
      <c r="BE178" s="835">
        <f>BH139+BH140</f>
        <v>2.2999999999999998</v>
      </c>
      <c r="BF178" s="835">
        <f t="shared" si="88"/>
        <v>1</v>
      </c>
      <c r="BG178" s="835">
        <f t="shared" si="89"/>
        <v>12</v>
      </c>
      <c r="BH178" s="835">
        <f t="shared" si="90"/>
        <v>12.262296751678797</v>
      </c>
      <c r="BI178" s="834"/>
      <c r="BJ178" s="827" t="s">
        <v>434</v>
      </c>
      <c r="BK178" s="835">
        <f>BN139+BN140</f>
        <v>2.2999999999999998</v>
      </c>
      <c r="BL178" s="835">
        <f t="shared" si="91"/>
        <v>1</v>
      </c>
      <c r="BM178" s="835">
        <f t="shared" si="92"/>
        <v>10.199999999999999</v>
      </c>
      <c r="BN178" s="835">
        <f t="shared" si="93"/>
        <v>13.025116353090004</v>
      </c>
      <c r="BO178" s="834"/>
      <c r="BP178" s="827" t="s">
        <v>434</v>
      </c>
      <c r="BQ178" s="835">
        <f>BT139+BT140</f>
        <v>2.2999999999999998</v>
      </c>
      <c r="BR178" s="835">
        <f t="shared" si="94"/>
        <v>1</v>
      </c>
      <c r="BS178" s="835">
        <f t="shared" si="95"/>
        <v>11.4</v>
      </c>
      <c r="BT178" s="835">
        <f t="shared" si="96"/>
        <v>16.946987026499976</v>
      </c>
      <c r="BU178" s="834"/>
      <c r="BV178" s="827" t="s">
        <v>434</v>
      </c>
      <c r="BW178" s="835">
        <f>BZ139+BZ140</f>
        <v>2.2999999999999998</v>
      </c>
      <c r="BX178" s="835">
        <f t="shared" si="97"/>
        <v>1</v>
      </c>
      <c r="BY178" s="835">
        <f t="shared" si="98"/>
        <v>9.36</v>
      </c>
      <c r="BZ178" s="835">
        <f t="shared" si="99"/>
        <v>15.461952183405078</v>
      </c>
      <c r="CA178" s="834"/>
      <c r="CB178" s="827" t="s">
        <v>434</v>
      </c>
      <c r="CC178" s="835">
        <f>CF139+CF140</f>
        <v>2.2999999999999998</v>
      </c>
      <c r="CD178" s="835">
        <f t="shared" si="100"/>
        <v>1</v>
      </c>
      <c r="CE178" s="835">
        <f t="shared" si="101"/>
        <v>12</v>
      </c>
      <c r="CF178" s="835">
        <f t="shared" si="102"/>
        <v>21.344747398175091</v>
      </c>
      <c r="CG178" s="834"/>
      <c r="CH178" s="827" t="s">
        <v>434</v>
      </c>
      <c r="CI178" s="835">
        <f>CL139+CL140</f>
        <v>2.2999999999999998</v>
      </c>
      <c r="CJ178" s="835">
        <f t="shared" si="103"/>
        <v>1</v>
      </c>
      <c r="CK178" s="835">
        <f t="shared" si="104"/>
        <v>10.199999999999999</v>
      </c>
      <c r="CL178" s="835">
        <f t="shared" si="105"/>
        <v>19.115774580453479</v>
      </c>
      <c r="CM178" s="834"/>
      <c r="CN178" s="827" t="s">
        <v>434</v>
      </c>
      <c r="CO178" s="835">
        <f>CR139+CR140</f>
        <v>2.2999999999999998</v>
      </c>
      <c r="CP178" s="835">
        <f t="shared" si="106"/>
        <v>1</v>
      </c>
      <c r="CQ178" s="835">
        <f t="shared" si="107"/>
        <v>11.4</v>
      </c>
      <c r="CR178" s="835">
        <f t="shared" si="108"/>
        <v>22.171013793309239</v>
      </c>
      <c r="CS178" s="834"/>
      <c r="CT178" s="827" t="s">
        <v>434</v>
      </c>
      <c r="CU178" s="835">
        <f>CX139+CX140</f>
        <v>2.2999999999999998</v>
      </c>
      <c r="CV178" s="835">
        <f t="shared" si="109"/>
        <v>1</v>
      </c>
      <c r="CW178" s="835">
        <f t="shared" si="110"/>
        <v>9.36</v>
      </c>
      <c r="CX178" s="835">
        <f t="shared" si="111"/>
        <v>18.689761980563009</v>
      </c>
      <c r="CY178" s="834"/>
      <c r="CZ178" s="827" t="s">
        <v>434</v>
      </c>
      <c r="DA178" s="835">
        <f>DD139+DD140</f>
        <v>2.2999999999999998</v>
      </c>
      <c r="DB178" s="835">
        <f t="shared" si="112"/>
        <v>1</v>
      </c>
      <c r="DC178" s="835">
        <f t="shared" si="113"/>
        <v>12</v>
      </c>
      <c r="DD178" s="835">
        <f t="shared" si="114"/>
        <v>24.41579486226285</v>
      </c>
      <c r="DE178" s="834"/>
      <c r="DF178" s="827" t="s">
        <v>434</v>
      </c>
      <c r="DG178" s="835">
        <f>DJ139+DJ140</f>
        <v>2.2999999999999998</v>
      </c>
      <c r="DH178" s="835">
        <f t="shared" si="115"/>
        <v>1</v>
      </c>
      <c r="DI178" s="835">
        <f t="shared" si="116"/>
        <v>10.199999999999999</v>
      </c>
      <c r="DJ178" s="835">
        <f t="shared" si="117"/>
        <v>21.033784896123297</v>
      </c>
      <c r="DK178" s="834"/>
      <c r="DL178" s="827" t="s">
        <v>434</v>
      </c>
      <c r="DM178" s="835">
        <f>DP139+DP140</f>
        <v>2.2999999999999998</v>
      </c>
      <c r="DN178" s="835">
        <f t="shared" si="118"/>
        <v>1</v>
      </c>
      <c r="DO178" s="835">
        <f t="shared" si="119"/>
        <v>11.4</v>
      </c>
      <c r="DP178" s="835">
        <f t="shared" si="120"/>
        <v>23.734900108515411</v>
      </c>
      <c r="DQ178" s="834"/>
      <c r="DR178" s="827" t="s">
        <v>434</v>
      </c>
      <c r="DS178" s="835">
        <f>DV139+DV140</f>
        <v>2.2999999999999998</v>
      </c>
      <c r="DT178" s="835">
        <f t="shared" si="121"/>
        <v>1</v>
      </c>
      <c r="DU178" s="835">
        <f t="shared" si="122"/>
        <v>9.36</v>
      </c>
      <c r="DV178" s="835">
        <f t="shared" si="123"/>
        <v>19.621747871179391</v>
      </c>
      <c r="DW178" s="834"/>
      <c r="DX178" s="827" t="s">
        <v>434</v>
      </c>
      <c r="DY178" s="835">
        <f>EB139+EB140</f>
        <v>2.2999999999999998</v>
      </c>
      <c r="DZ178" s="835">
        <f t="shared" si="124"/>
        <v>1</v>
      </c>
      <c r="EA178" s="835">
        <f t="shared" si="125"/>
        <v>12</v>
      </c>
      <c r="EB178" s="835">
        <f t="shared" si="126"/>
        <v>25.279887943101201</v>
      </c>
      <c r="EC178" s="834"/>
      <c r="ED178" s="827" t="s">
        <v>434</v>
      </c>
      <c r="EE178" s="835">
        <f>EH139+EH140</f>
        <v>2.2999999999999998</v>
      </c>
      <c r="EF178" s="835">
        <f t="shared" si="127"/>
        <v>1</v>
      </c>
      <c r="EG178" s="835">
        <f t="shared" si="128"/>
        <v>10.199999999999999</v>
      </c>
      <c r="EH178" s="835">
        <f t="shared" si="129"/>
        <v>21.563555854337878</v>
      </c>
      <c r="EI178" s="834"/>
      <c r="EJ178" s="827" t="s">
        <v>434</v>
      </c>
      <c r="EK178" s="835">
        <f>EN139+EN140</f>
        <v>2.2999999999999998</v>
      </c>
      <c r="EL178" s="835">
        <f t="shared" si="130"/>
        <v>1</v>
      </c>
      <c r="EM178" s="835">
        <f t="shared" si="131"/>
        <v>11.4</v>
      </c>
      <c r="EN178" s="835">
        <f t="shared" si="132"/>
        <v>24.1611721757696</v>
      </c>
      <c r="EO178" s="834"/>
      <c r="EP178" s="827" t="s">
        <v>434</v>
      </c>
      <c r="EQ178" s="835">
        <f>ET139+ET140</f>
        <v>2.2999999999999998</v>
      </c>
      <c r="ER178" s="835">
        <f t="shared" si="133"/>
        <v>1</v>
      </c>
      <c r="ES178" s="835">
        <f t="shared" si="134"/>
        <v>9.36</v>
      </c>
      <c r="ET178" s="835">
        <f t="shared" si="135"/>
        <v>19.873381252862774</v>
      </c>
      <c r="EU178" s="834"/>
      <c r="EV178" s="827" t="s">
        <v>434</v>
      </c>
      <c r="EW178" s="835">
        <f>EZ139+EZ140</f>
        <v>2.2999999999999998</v>
      </c>
      <c r="EX178" s="835">
        <f t="shared" si="136"/>
        <v>1</v>
      </c>
      <c r="EY178" s="835">
        <f t="shared" si="137"/>
        <v>12</v>
      </c>
      <c r="EZ178" s="835">
        <f t="shared" si="138"/>
        <v>25.511609180624333</v>
      </c>
      <c r="FA178" s="834"/>
      <c r="FB178" s="827" t="s">
        <v>434</v>
      </c>
      <c r="FC178" s="835">
        <f>FF139+FF140</f>
        <v>2.2999999999999998</v>
      </c>
      <c r="FD178" s="835">
        <f t="shared" si="139"/>
        <v>1</v>
      </c>
      <c r="FE178" s="835">
        <f t="shared" si="140"/>
        <v>10.199999999999999</v>
      </c>
      <c r="FF178" s="835">
        <f t="shared" si="141"/>
        <v>21.704932382913501</v>
      </c>
      <c r="FG178" s="834"/>
      <c r="FH178" s="827" t="s">
        <v>434</v>
      </c>
      <c r="FI178" s="835">
        <f>FL139+FL140</f>
        <v>2.2999999999999998</v>
      </c>
      <c r="FJ178" s="835">
        <f t="shared" si="142"/>
        <v>1</v>
      </c>
      <c r="FK178" s="835">
        <f t="shared" si="143"/>
        <v>11.4</v>
      </c>
      <c r="FL178" s="835">
        <f t="shared" si="144"/>
        <v>24.274532177911937</v>
      </c>
      <c r="FM178" s="834"/>
      <c r="FN178" s="827" t="s">
        <v>434</v>
      </c>
      <c r="FO178" s="835">
        <f>FR139+FR140</f>
        <v>2.2999999999999998</v>
      </c>
      <c r="FP178" s="835">
        <f t="shared" si="145"/>
        <v>1</v>
      </c>
      <c r="FQ178" s="835">
        <f t="shared" si="146"/>
        <v>9.36</v>
      </c>
      <c r="FR178" s="835">
        <f t="shared" si="147"/>
        <v>19.940131804714383</v>
      </c>
      <c r="FS178" s="834"/>
      <c r="FT178" s="827" t="s">
        <v>434</v>
      </c>
      <c r="FU178" s="835">
        <f>FX139+FX140</f>
        <v>2.2999999999999998</v>
      </c>
      <c r="FV178" s="835">
        <f t="shared" si="148"/>
        <v>1</v>
      </c>
      <c r="FW178" s="835">
        <f t="shared" si="149"/>
        <v>12</v>
      </c>
      <c r="FX178" s="835">
        <f t="shared" si="150"/>
        <v>25.572967583858443</v>
      </c>
      <c r="FY178" s="834"/>
    </row>
    <row r="179" spans="1:181" ht="15" thickBot="1" x14ac:dyDescent="0.35">
      <c r="A179" s="19"/>
      <c r="B179" s="826"/>
      <c r="C179" s="833"/>
      <c r="D179" s="833"/>
      <c r="E179" s="833"/>
      <c r="F179" s="833"/>
      <c r="G179" s="832"/>
      <c r="H179" s="826"/>
      <c r="I179" s="833"/>
      <c r="J179" s="833"/>
      <c r="K179" s="833"/>
      <c r="L179" s="833"/>
      <c r="M179" s="832"/>
      <c r="N179" s="826"/>
      <c r="O179" s="833"/>
      <c r="P179" s="833"/>
      <c r="Q179" s="833"/>
      <c r="R179" s="833"/>
      <c r="S179" s="832"/>
      <c r="T179" s="826"/>
      <c r="U179" s="833"/>
      <c r="V179" s="833"/>
      <c r="W179" s="833"/>
      <c r="X179" s="833"/>
      <c r="Y179" s="832"/>
      <c r="Z179" s="826"/>
      <c r="AA179" s="833"/>
      <c r="AB179" s="833"/>
      <c r="AC179" s="833"/>
      <c r="AD179" s="833"/>
      <c r="AE179" s="832"/>
      <c r="AF179" s="826"/>
      <c r="AG179" s="833"/>
      <c r="AH179" s="833"/>
      <c r="AI179" s="833"/>
      <c r="AJ179" s="833"/>
      <c r="AK179" s="832"/>
      <c r="AL179" s="826"/>
      <c r="AM179" s="833"/>
      <c r="AN179" s="833"/>
      <c r="AO179" s="833"/>
      <c r="AP179" s="833"/>
      <c r="AQ179" s="832"/>
      <c r="AR179" s="826"/>
      <c r="AS179" s="833"/>
      <c r="AT179" s="833"/>
      <c r="AU179" s="833"/>
      <c r="AV179" s="833"/>
      <c r="AW179" s="832"/>
      <c r="AX179" s="826"/>
      <c r="AY179" s="833"/>
      <c r="AZ179" s="833"/>
      <c r="BA179" s="833"/>
      <c r="BB179" s="833"/>
      <c r="BC179" s="832"/>
      <c r="BD179" s="826"/>
      <c r="BE179" s="833"/>
      <c r="BF179" s="833"/>
      <c r="BG179" s="833"/>
      <c r="BH179" s="833"/>
      <c r="BI179" s="832"/>
      <c r="BJ179" s="826"/>
      <c r="BK179" s="833"/>
      <c r="BL179" s="833"/>
      <c r="BM179" s="833"/>
      <c r="BN179" s="833"/>
      <c r="BO179" s="832"/>
      <c r="BP179" s="826"/>
      <c r="BQ179" s="833"/>
      <c r="BR179" s="833"/>
      <c r="BS179" s="833"/>
      <c r="BT179" s="833"/>
      <c r="BU179" s="832"/>
      <c r="BV179" s="826"/>
      <c r="BW179" s="833"/>
      <c r="BX179" s="833"/>
      <c r="BY179" s="833"/>
      <c r="BZ179" s="833"/>
      <c r="CA179" s="832"/>
      <c r="CB179" s="826"/>
      <c r="CC179" s="833"/>
      <c r="CD179" s="833"/>
      <c r="CE179" s="833"/>
      <c r="CF179" s="833"/>
      <c r="CG179" s="832"/>
      <c r="CH179" s="826"/>
      <c r="CI179" s="833"/>
      <c r="CJ179" s="833"/>
      <c r="CK179" s="833"/>
      <c r="CL179" s="833"/>
      <c r="CM179" s="832"/>
      <c r="CN179" s="826"/>
      <c r="CO179" s="833"/>
      <c r="CP179" s="833"/>
      <c r="CQ179" s="833"/>
      <c r="CR179" s="833"/>
      <c r="CS179" s="832"/>
      <c r="CT179" s="826"/>
      <c r="CU179" s="833"/>
      <c r="CV179" s="833"/>
      <c r="CW179" s="833"/>
      <c r="CX179" s="833"/>
      <c r="CY179" s="832"/>
      <c r="CZ179" s="826"/>
      <c r="DA179" s="833"/>
      <c r="DB179" s="833"/>
      <c r="DC179" s="833"/>
      <c r="DD179" s="833"/>
      <c r="DE179" s="832"/>
      <c r="DF179" s="826"/>
      <c r="DG179" s="833"/>
      <c r="DH179" s="833"/>
      <c r="DI179" s="833"/>
      <c r="DJ179" s="833"/>
      <c r="DK179" s="832"/>
      <c r="DL179" s="826"/>
      <c r="DM179" s="833"/>
      <c r="DN179" s="833"/>
      <c r="DO179" s="833"/>
      <c r="DP179" s="833"/>
      <c r="DQ179" s="832"/>
      <c r="DR179" s="826"/>
      <c r="DS179" s="833"/>
      <c r="DT179" s="833"/>
      <c r="DU179" s="833"/>
      <c r="DV179" s="833"/>
      <c r="DW179" s="832"/>
      <c r="DX179" s="826"/>
      <c r="DY179" s="833"/>
      <c r="DZ179" s="833"/>
      <c r="EA179" s="833"/>
      <c r="EB179" s="833"/>
      <c r="EC179" s="832"/>
      <c r="ED179" s="826"/>
      <c r="EE179" s="833"/>
      <c r="EF179" s="833"/>
      <c r="EG179" s="833"/>
      <c r="EH179" s="833"/>
      <c r="EI179" s="832"/>
      <c r="EJ179" s="826"/>
      <c r="EK179" s="833"/>
      <c r="EL179" s="833"/>
      <c r="EM179" s="833"/>
      <c r="EN179" s="833"/>
      <c r="EO179" s="832"/>
      <c r="EP179" s="826"/>
      <c r="EQ179" s="833"/>
      <c r="ER179" s="833"/>
      <c r="ES179" s="833"/>
      <c r="ET179" s="833"/>
      <c r="EU179" s="832"/>
      <c r="EV179" s="826"/>
      <c r="EW179" s="833"/>
      <c r="EX179" s="833"/>
      <c r="EY179" s="833"/>
      <c r="EZ179" s="833"/>
      <c r="FA179" s="832"/>
      <c r="FB179" s="826"/>
      <c r="FC179" s="833"/>
      <c r="FD179" s="833"/>
      <c r="FE179" s="833"/>
      <c r="FF179" s="833"/>
      <c r="FG179" s="832"/>
      <c r="FH179" s="826"/>
      <c r="FI179" s="833"/>
      <c r="FJ179" s="833"/>
      <c r="FK179" s="833"/>
      <c r="FL179" s="833"/>
      <c r="FM179" s="832"/>
      <c r="FN179" s="826"/>
      <c r="FO179" s="833"/>
      <c r="FP179" s="833"/>
      <c r="FQ179" s="833"/>
      <c r="FR179" s="833"/>
      <c r="FS179" s="832"/>
      <c r="FT179" s="826"/>
      <c r="FU179" s="833"/>
      <c r="FV179" s="833"/>
      <c r="FW179" s="833"/>
      <c r="FX179" s="833"/>
      <c r="FY179" s="832"/>
    </row>
    <row r="180" spans="1:181" ht="15" thickBot="1" x14ac:dyDescent="0.35">
      <c r="A180" s="19"/>
      <c r="B180" s="682"/>
      <c r="C180" s="682"/>
      <c r="D180" s="682"/>
      <c r="E180" s="682" t="s">
        <v>18</v>
      </c>
      <c r="F180" s="682">
        <f>SUM(F146:F178)</f>
        <v>28.158000000000001</v>
      </c>
      <c r="G180" s="477"/>
      <c r="H180" s="682"/>
      <c r="I180" s="682"/>
      <c r="J180" s="682"/>
      <c r="K180" s="682" t="s">
        <v>18</v>
      </c>
      <c r="L180" s="682">
        <f>SUM(L146:L178)</f>
        <v>37.405404033734314</v>
      </c>
      <c r="M180" s="477"/>
      <c r="N180" s="682"/>
      <c r="O180" s="682"/>
      <c r="P180" s="682"/>
      <c r="Q180" s="682" t="s">
        <v>18</v>
      </c>
      <c r="R180" s="682">
        <f>SUM(R146:R178)</f>
        <v>32.796073296991281</v>
      </c>
      <c r="S180" s="477"/>
      <c r="T180" s="682"/>
      <c r="U180" s="682"/>
      <c r="V180" s="682"/>
      <c r="W180" s="682" t="s">
        <v>18</v>
      </c>
      <c r="X180" s="682">
        <f>SUM(X146:X178)</f>
        <v>38.056822569511567</v>
      </c>
      <c r="Y180" s="477"/>
      <c r="Z180" s="682"/>
      <c r="AA180" s="682"/>
      <c r="AB180" s="682"/>
      <c r="AC180" s="682" t="s">
        <v>18</v>
      </c>
      <c r="AD180" s="682">
        <f>SUM(AD146:AD178)</f>
        <v>31.423824910516874</v>
      </c>
      <c r="AE180" s="477"/>
      <c r="AF180" s="682"/>
      <c r="AG180" s="682"/>
      <c r="AH180" s="682"/>
      <c r="AI180" s="682" t="s">
        <v>18</v>
      </c>
      <c r="AJ180" s="682">
        <f>SUM(AJ146:AJ178)</f>
        <v>40.642602265198398</v>
      </c>
      <c r="AK180" s="477"/>
      <c r="AL180" s="682"/>
      <c r="AM180" s="682"/>
      <c r="AN180" s="682"/>
      <c r="AO180" s="682" t="s">
        <v>18</v>
      </c>
      <c r="AP180" s="682">
        <f>SUM(AP146:AP178)</f>
        <v>34.442200340716987</v>
      </c>
      <c r="AQ180" s="477"/>
      <c r="AR180" s="682"/>
      <c r="AS180" s="682"/>
      <c r="AT180" s="682"/>
      <c r="AU180" s="682" t="s">
        <v>18</v>
      </c>
      <c r="AV180" s="682">
        <f>SUM(AV146:AV178)</f>
        <v>39.356135536373316</v>
      </c>
      <c r="AW180" s="477"/>
      <c r="AX180" s="682"/>
      <c r="AY180" s="682"/>
      <c r="AZ180" s="682"/>
      <c r="BA180" s="682" t="s">
        <v>18</v>
      </c>
      <c r="BB180" s="682">
        <f>SUM(BB146:BB178)</f>
        <v>31.40509128442875</v>
      </c>
      <c r="BC180" s="477"/>
      <c r="BD180" s="682"/>
      <c r="BE180" s="682"/>
      <c r="BF180" s="682"/>
      <c r="BG180" s="682" t="s">
        <v>18</v>
      </c>
      <c r="BH180" s="682">
        <f>SUM(BH146:BH178)</f>
        <v>40.153278142673514</v>
      </c>
      <c r="BI180" s="477"/>
      <c r="BJ180" s="682"/>
      <c r="BK180" s="682"/>
      <c r="BL180" s="682"/>
      <c r="BM180" s="682" t="s">
        <v>18</v>
      </c>
      <c r="BN180" s="682">
        <f>SUM(BN146:BN178)</f>
        <v>34.053256728461896</v>
      </c>
      <c r="BO180" s="477"/>
      <c r="BP180" s="682"/>
      <c r="BQ180" s="682"/>
      <c r="BR180" s="682"/>
      <c r="BS180" s="682" t="s">
        <v>18</v>
      </c>
      <c r="BT180" s="682">
        <f>SUM(BT146:BT178)</f>
        <v>39.197669468665524</v>
      </c>
      <c r="BU180" s="477"/>
      <c r="BV180" s="682"/>
      <c r="BW180" s="682"/>
      <c r="BX180" s="682"/>
      <c r="BY180" s="682" t="s">
        <v>18</v>
      </c>
      <c r="BZ180" s="682">
        <f>SUM(BZ146:BZ178)</f>
        <v>31.149495635296542</v>
      </c>
      <c r="CA180" s="477"/>
      <c r="CB180" s="682"/>
      <c r="CC180" s="682"/>
      <c r="CD180" s="682"/>
      <c r="CE180" s="682" t="s">
        <v>18</v>
      </c>
      <c r="CF180" s="682">
        <f>SUM(CF146:CF178)</f>
        <v>39.8933486049607</v>
      </c>
      <c r="CG180" s="477"/>
      <c r="CH180" s="682"/>
      <c r="CI180" s="682"/>
      <c r="CJ180" s="682"/>
      <c r="CK180" s="682" t="s">
        <v>18</v>
      </c>
      <c r="CL180" s="682">
        <f>SUM(CL146:CL178)</f>
        <v>33.88283987744159</v>
      </c>
      <c r="CM180" s="477"/>
      <c r="CN180" s="682"/>
      <c r="CO180" s="682"/>
      <c r="CP180" s="682"/>
      <c r="CQ180" s="682" t="s">
        <v>18</v>
      </c>
      <c r="CR180" s="682">
        <f>SUM(CR146:CR178)</f>
        <v>39.121536508495467</v>
      </c>
      <c r="CS180" s="477"/>
      <c r="CT180" s="682"/>
      <c r="CU180" s="682"/>
      <c r="CV180" s="682"/>
      <c r="CW180" s="682" t="s">
        <v>18</v>
      </c>
      <c r="CX180" s="682">
        <f>SUM(CX146:CX178)</f>
        <v>31.061493773090632</v>
      </c>
      <c r="CY180" s="477"/>
      <c r="CZ180" s="682"/>
      <c r="DA180" s="682"/>
      <c r="DB180" s="682"/>
      <c r="DC180" s="682" t="s">
        <v>18</v>
      </c>
      <c r="DD180" s="682">
        <f>SUM(DD146:DD178)</f>
        <v>39.810237840897429</v>
      </c>
      <c r="DE180" s="477"/>
      <c r="DF180" s="682"/>
      <c r="DG180" s="682"/>
      <c r="DH180" s="682"/>
      <c r="DI180" s="682" t="s">
        <v>18</v>
      </c>
      <c r="DJ180" s="682">
        <f>SUM(DJ146:DJ178)</f>
        <v>33.831202890194334</v>
      </c>
      <c r="DK180" s="477"/>
      <c r="DL180" s="682"/>
      <c r="DM180" s="682"/>
      <c r="DN180" s="682"/>
      <c r="DO180" s="682" t="s">
        <v>18</v>
      </c>
      <c r="DP180" s="682">
        <f>SUM(DP146:DP178)</f>
        <v>39.098287848664015</v>
      </c>
      <c r="DQ180" s="477"/>
      <c r="DR180" s="682"/>
      <c r="DS180" s="682"/>
      <c r="DT180" s="682"/>
      <c r="DU180" s="682" t="s">
        <v>18</v>
      </c>
      <c r="DV180" s="682">
        <f>SUM(DV146:DV178)</f>
        <v>31.036560185037487</v>
      </c>
      <c r="DW180" s="477"/>
      <c r="DX180" s="682"/>
      <c r="DY180" s="682"/>
      <c r="DZ180" s="682"/>
      <c r="EA180" s="682" t="s">
        <v>18</v>
      </c>
      <c r="EB180" s="682">
        <f>SUM(EB146:EB178)</f>
        <v>39.787163582723153</v>
      </c>
      <c r="EC180" s="477"/>
      <c r="ED180" s="682"/>
      <c r="EE180" s="682"/>
      <c r="EF180" s="682"/>
      <c r="EG180" s="682" t="s">
        <v>18</v>
      </c>
      <c r="EH180" s="682">
        <f>SUM(EH146:EH178)</f>
        <v>33.817074946747532</v>
      </c>
      <c r="EI180" s="477"/>
      <c r="EJ180" s="682"/>
      <c r="EK180" s="682"/>
      <c r="EL180" s="682"/>
      <c r="EM180" s="682" t="s">
        <v>18</v>
      </c>
      <c r="EN180" s="682">
        <f>SUM(EN146:EN178)</f>
        <v>39.091920138751767</v>
      </c>
      <c r="EO180" s="477"/>
      <c r="EP180" s="682"/>
      <c r="EQ180" s="682"/>
      <c r="ER180" s="682"/>
      <c r="ES180" s="682" t="s">
        <v>18</v>
      </c>
      <c r="ET180" s="682">
        <f>SUM(ET146:ET178)</f>
        <v>31.029860519019522</v>
      </c>
      <c r="EU180" s="477"/>
      <c r="EV180" s="682"/>
      <c r="EW180" s="682"/>
      <c r="EX180" s="682"/>
      <c r="EY180" s="682" t="s">
        <v>18</v>
      </c>
      <c r="EZ180" s="682">
        <f>SUM(EZ146:EZ178)</f>
        <v>39.780997061149421</v>
      </c>
      <c r="FA180" s="477"/>
      <c r="FB180" s="682"/>
      <c r="FC180" s="682"/>
      <c r="FD180" s="682"/>
      <c r="FE180" s="682" t="s">
        <v>18</v>
      </c>
      <c r="FF180" s="682">
        <f>SUM(FF146:FF178)</f>
        <v>33.813313966124653</v>
      </c>
      <c r="FG180" s="477"/>
      <c r="FH180" s="682"/>
      <c r="FI180" s="682"/>
      <c r="FJ180" s="682"/>
      <c r="FK180" s="682" t="s">
        <v>18</v>
      </c>
      <c r="FL180" s="682">
        <f>SUM(FL146:FL178)</f>
        <v>39.090224630494191</v>
      </c>
      <c r="FM180" s="477"/>
      <c r="FN180" s="682"/>
      <c r="FO180" s="682"/>
      <c r="FP180" s="682"/>
      <c r="FQ180" s="682" t="s">
        <v>18</v>
      </c>
      <c r="FR180" s="682">
        <f>SUM(FR146:FR178)</f>
        <v>31.028085538538903</v>
      </c>
      <c r="FS180" s="477"/>
      <c r="FT180" s="682"/>
      <c r="FU180" s="682"/>
      <c r="FV180" s="682"/>
      <c r="FW180" s="682" t="s">
        <v>18</v>
      </c>
      <c r="FX180" s="682">
        <f>SUM(FX146:FX178)</f>
        <v>39.779365672399571</v>
      </c>
      <c r="FY180" s="477"/>
    </row>
    <row r="181" spans="1:181" x14ac:dyDescent="0.3">
      <c r="B181" s="1388">
        <v>1</v>
      </c>
      <c r="C181" s="1388"/>
      <c r="D181" s="1388"/>
      <c r="E181" s="1388"/>
      <c r="F181" s="1388"/>
      <c r="G181" s="1388"/>
      <c r="H181" s="1388">
        <v>2</v>
      </c>
      <c r="I181" s="1388"/>
      <c r="J181" s="1388"/>
      <c r="K181" s="1388"/>
      <c r="L181" s="1388"/>
      <c r="M181" s="1388"/>
      <c r="N181" s="1388">
        <v>3</v>
      </c>
      <c r="O181" s="1388"/>
      <c r="P181" s="1388"/>
      <c r="Q181" s="1388"/>
      <c r="R181" s="1388"/>
      <c r="S181" s="1388"/>
      <c r="T181" s="1388">
        <v>4</v>
      </c>
      <c r="U181" s="1388"/>
      <c r="V181" s="1388"/>
      <c r="W181" s="1388"/>
      <c r="X181" s="1388"/>
      <c r="Y181" s="1388"/>
      <c r="Z181" s="1388">
        <v>5</v>
      </c>
      <c r="AA181" s="1388"/>
      <c r="AB181" s="1388"/>
      <c r="AC181" s="1388"/>
      <c r="AD181" s="1388"/>
      <c r="AE181" s="1388"/>
      <c r="AF181" s="1388">
        <v>6</v>
      </c>
      <c r="AG181" s="1388"/>
      <c r="AH181" s="1388"/>
      <c r="AI181" s="1388"/>
      <c r="AJ181" s="1388"/>
      <c r="AK181" s="1388"/>
      <c r="AL181" s="1388">
        <v>7</v>
      </c>
      <c r="AM181" s="1388"/>
      <c r="AN181" s="1388"/>
      <c r="AO181" s="1388"/>
      <c r="AP181" s="1388"/>
      <c r="AQ181" s="1388"/>
      <c r="AR181" s="1388">
        <v>8</v>
      </c>
      <c r="AS181" s="1388"/>
      <c r="AT181" s="1388"/>
      <c r="AU181" s="1388"/>
      <c r="AV181" s="1388"/>
      <c r="AW181" s="1388"/>
      <c r="AX181" s="1388">
        <v>9</v>
      </c>
      <c r="AY181" s="1388"/>
      <c r="AZ181" s="1388"/>
      <c r="BA181" s="1388"/>
      <c r="BB181" s="1388"/>
      <c r="BC181" s="1388"/>
      <c r="BD181" s="1388">
        <v>10</v>
      </c>
      <c r="BE181" s="1388"/>
      <c r="BF181" s="1388"/>
      <c r="BG181" s="1388"/>
      <c r="BH181" s="1388"/>
      <c r="BI181" s="1388"/>
      <c r="BJ181" s="1388">
        <v>11</v>
      </c>
      <c r="BK181" s="1388"/>
      <c r="BL181" s="1388"/>
      <c r="BM181" s="1388"/>
      <c r="BN181" s="1388"/>
      <c r="BO181" s="1388"/>
      <c r="BP181" s="1388">
        <v>12</v>
      </c>
      <c r="BQ181" s="1388"/>
      <c r="BR181" s="1388"/>
      <c r="BS181" s="1388"/>
      <c r="BT181" s="1388"/>
      <c r="BU181" s="1388"/>
      <c r="BV181" s="1388">
        <v>13</v>
      </c>
      <c r="BW181" s="1388"/>
      <c r="BX181" s="1388"/>
      <c r="BY181" s="1388"/>
      <c r="BZ181" s="1388"/>
      <c r="CA181" s="1388"/>
      <c r="CB181" s="1388">
        <v>14</v>
      </c>
      <c r="CC181" s="1388"/>
      <c r="CD181" s="1388"/>
      <c r="CE181" s="1388"/>
      <c r="CF181" s="1388"/>
      <c r="CG181" s="1388"/>
      <c r="CH181" s="1388">
        <v>15</v>
      </c>
      <c r="CI181" s="1388"/>
      <c r="CJ181" s="1388"/>
      <c r="CK181" s="1388"/>
      <c r="CL181" s="1388"/>
      <c r="CM181" s="1388"/>
      <c r="CN181" s="1388">
        <v>16</v>
      </c>
      <c r="CO181" s="1388"/>
      <c r="CP181" s="1388"/>
      <c r="CQ181" s="1388"/>
      <c r="CR181" s="1388"/>
      <c r="CS181" s="1388"/>
      <c r="CT181" s="1388">
        <v>17</v>
      </c>
      <c r="CU181" s="1388"/>
      <c r="CV181" s="1388"/>
      <c r="CW181" s="1388"/>
      <c r="CX181" s="1388"/>
      <c r="CY181" s="1388"/>
      <c r="CZ181" s="1388">
        <v>18</v>
      </c>
      <c r="DA181" s="1388"/>
      <c r="DB181" s="1388"/>
      <c r="DC181" s="1388"/>
      <c r="DD181" s="1388"/>
      <c r="DE181" s="1388"/>
      <c r="DF181" s="1388">
        <v>19</v>
      </c>
      <c r="DG181" s="1388"/>
      <c r="DH181" s="1388"/>
      <c r="DI181" s="1388"/>
      <c r="DJ181" s="1388"/>
      <c r="DK181" s="1388"/>
      <c r="DL181" s="1388">
        <v>20</v>
      </c>
      <c r="DM181" s="1388"/>
      <c r="DN181" s="1388"/>
      <c r="DO181" s="1388"/>
      <c r="DP181" s="1388"/>
      <c r="DQ181" s="1388"/>
      <c r="DR181" s="1388">
        <v>21</v>
      </c>
      <c r="DS181" s="1388"/>
      <c r="DT181" s="1388"/>
      <c r="DU181" s="1388"/>
      <c r="DV181" s="1388"/>
      <c r="DW181" s="1388"/>
      <c r="DX181" s="1388">
        <v>22</v>
      </c>
      <c r="DY181" s="1388"/>
      <c r="DZ181" s="1388"/>
      <c r="EA181" s="1388"/>
      <c r="EB181" s="1388"/>
      <c r="EC181" s="1388"/>
      <c r="ED181" s="1388">
        <v>23</v>
      </c>
      <c r="EE181" s="1388"/>
      <c r="EF181" s="1388"/>
      <c r="EG181" s="1388"/>
      <c r="EH181" s="1388"/>
      <c r="EI181" s="1388"/>
      <c r="EJ181" s="1388">
        <v>24</v>
      </c>
      <c r="EK181" s="1388"/>
      <c r="EL181" s="1388"/>
      <c r="EM181" s="1388"/>
      <c r="EN181" s="1388"/>
      <c r="EO181" s="1388"/>
      <c r="EP181" s="1388">
        <v>25</v>
      </c>
      <c r="EQ181" s="1388"/>
      <c r="ER181" s="1388"/>
      <c r="ES181" s="1388"/>
      <c r="ET181" s="1388"/>
      <c r="EU181" s="1388"/>
      <c r="EV181" s="1388">
        <v>26</v>
      </c>
      <c r="EW181" s="1388"/>
      <c r="EX181" s="1388"/>
      <c r="EY181" s="1388"/>
      <c r="EZ181" s="1388"/>
      <c r="FA181" s="1388"/>
      <c r="FB181" s="1388">
        <v>27</v>
      </c>
      <c r="FC181" s="1388"/>
      <c r="FD181" s="1388"/>
      <c r="FE181" s="1388"/>
      <c r="FF181" s="1388"/>
      <c r="FG181" s="1388"/>
      <c r="FH181" s="1388">
        <v>28</v>
      </c>
      <c r="FI181" s="1388"/>
      <c r="FJ181" s="1388"/>
      <c r="FK181" s="1388"/>
      <c r="FL181" s="1388"/>
      <c r="FM181" s="1388"/>
      <c r="FN181" s="1388">
        <v>29</v>
      </c>
      <c r="FO181" s="1388"/>
      <c r="FP181" s="1388"/>
      <c r="FQ181" s="1388"/>
      <c r="FR181" s="1388"/>
      <c r="FS181" s="1388"/>
      <c r="FT181" s="1388">
        <v>30</v>
      </c>
      <c r="FU181" s="1388"/>
      <c r="FV181" s="1388"/>
      <c r="FW181" s="1388"/>
      <c r="FX181" s="1388"/>
      <c r="FY181" s="1388"/>
    </row>
    <row r="183" spans="1:181" x14ac:dyDescent="0.3">
      <c r="B183">
        <f>(COLUMN(L180)-11)*6</f>
        <v>6</v>
      </c>
      <c r="C183">
        <f>COLUMN(L180)</f>
        <v>12</v>
      </c>
    </row>
    <row r="185" spans="1:181" x14ac:dyDescent="0.3">
      <c r="A185" t="s">
        <v>433</v>
      </c>
    </row>
    <row r="186" spans="1:181" x14ac:dyDescent="0.3">
      <c r="A186">
        <v>1</v>
      </c>
      <c r="B186">
        <v>2</v>
      </c>
      <c r="C186">
        <v>3</v>
      </c>
      <c r="D186">
        <v>4</v>
      </c>
      <c r="E186">
        <v>5</v>
      </c>
      <c r="F186">
        <v>6</v>
      </c>
      <c r="G186">
        <v>7</v>
      </c>
      <c r="H186">
        <v>8</v>
      </c>
      <c r="I186">
        <v>9</v>
      </c>
      <c r="J186">
        <v>10</v>
      </c>
      <c r="K186">
        <v>11</v>
      </c>
      <c r="L186">
        <v>12</v>
      </c>
      <c r="M186">
        <v>13</v>
      </c>
      <c r="N186">
        <v>14</v>
      </c>
      <c r="O186">
        <v>15</v>
      </c>
      <c r="P186">
        <v>16</v>
      </c>
      <c r="Q186">
        <v>17</v>
      </c>
      <c r="R186">
        <v>18</v>
      </c>
      <c r="S186">
        <v>19</v>
      </c>
      <c r="T186">
        <v>20</v>
      </c>
      <c r="U186">
        <v>21</v>
      </c>
      <c r="V186">
        <v>22</v>
      </c>
      <c r="W186">
        <v>23</v>
      </c>
      <c r="X186">
        <v>24</v>
      </c>
      <c r="Y186">
        <v>25</v>
      </c>
      <c r="Z186">
        <v>26</v>
      </c>
      <c r="AA186">
        <v>27</v>
      </c>
      <c r="AB186">
        <v>28</v>
      </c>
      <c r="AC186">
        <v>29</v>
      </c>
      <c r="AD186">
        <v>30</v>
      </c>
    </row>
    <row r="187" spans="1:181" x14ac:dyDescent="0.3">
      <c r="A187">
        <f t="shared" ref="A187:AA187" ca="1" si="151">OFFSET($F$180,0,(COLUMN(K180)-11)*6)</f>
        <v>28.158000000000001</v>
      </c>
      <c r="B187">
        <f t="shared" ca="1" si="151"/>
        <v>37.405404033734314</v>
      </c>
      <c r="C187">
        <f t="shared" ca="1" si="151"/>
        <v>32.796073296991281</v>
      </c>
      <c r="D187">
        <f t="shared" ca="1" si="151"/>
        <v>38.056822569511567</v>
      </c>
      <c r="E187">
        <f t="shared" ca="1" si="151"/>
        <v>31.423824910516874</v>
      </c>
      <c r="F187">
        <f t="shared" ca="1" si="151"/>
        <v>40.642602265198398</v>
      </c>
      <c r="G187">
        <f t="shared" ca="1" si="151"/>
        <v>34.442200340716987</v>
      </c>
      <c r="H187">
        <f t="shared" ca="1" si="151"/>
        <v>39.356135536373316</v>
      </c>
      <c r="I187">
        <f t="shared" ca="1" si="151"/>
        <v>31.40509128442875</v>
      </c>
      <c r="J187">
        <f t="shared" ca="1" si="151"/>
        <v>40.153278142673514</v>
      </c>
      <c r="K187">
        <f t="shared" ca="1" si="151"/>
        <v>34.053256728461896</v>
      </c>
      <c r="L187">
        <f t="shared" ca="1" si="151"/>
        <v>39.197669468665524</v>
      </c>
      <c r="M187">
        <f t="shared" ca="1" si="151"/>
        <v>31.149495635296542</v>
      </c>
      <c r="N187">
        <f t="shared" ca="1" si="151"/>
        <v>39.8933486049607</v>
      </c>
      <c r="O187">
        <f t="shared" ca="1" si="151"/>
        <v>33.88283987744159</v>
      </c>
      <c r="P187">
        <f t="shared" ca="1" si="151"/>
        <v>39.121536508495467</v>
      </c>
      <c r="Q187">
        <f t="shared" ca="1" si="151"/>
        <v>31.061493773090632</v>
      </c>
      <c r="R187">
        <f t="shared" ca="1" si="151"/>
        <v>39.810237840897429</v>
      </c>
      <c r="S187">
        <f t="shared" ca="1" si="151"/>
        <v>33.831202890194334</v>
      </c>
      <c r="T187">
        <f t="shared" ca="1" si="151"/>
        <v>39.098287848664015</v>
      </c>
      <c r="U187">
        <f t="shared" ca="1" si="151"/>
        <v>31.036560185037487</v>
      </c>
      <c r="V187">
        <f t="shared" ca="1" si="151"/>
        <v>39.787163582723153</v>
      </c>
      <c r="W187">
        <f t="shared" ca="1" si="151"/>
        <v>33.817074946747532</v>
      </c>
      <c r="X187">
        <f t="shared" ca="1" si="151"/>
        <v>39.091920138751767</v>
      </c>
      <c r="Y187">
        <f t="shared" ca="1" si="151"/>
        <v>31.029860519019522</v>
      </c>
      <c r="Z187">
        <f t="shared" ca="1" si="151"/>
        <v>39.780997061149421</v>
      </c>
      <c r="AA187">
        <f t="shared" ca="1" si="151"/>
        <v>33.813313966124653</v>
      </c>
      <c r="AB187">
        <f ca="1">OFFSET($F$180,0,(COLUMN(AL180)-11)*6)</f>
        <v>39.090224630494191</v>
      </c>
      <c r="AC187">
        <f ca="1">OFFSET($F$180,0,(COLUMN(AM180)-11)*6)</f>
        <v>31.028085538538903</v>
      </c>
      <c r="AD187">
        <f ca="1">OFFSET($F$180,0,(COLUMN(AN180)-11)*6)</f>
        <v>39.779365672399571</v>
      </c>
    </row>
    <row r="190" spans="1:181" x14ac:dyDescent="0.3">
      <c r="C190" t="s">
        <v>542</v>
      </c>
      <c r="E190" t="s">
        <v>545</v>
      </c>
    </row>
    <row r="191" spans="1:181" x14ac:dyDescent="0.3">
      <c r="C191" t="s">
        <v>543</v>
      </c>
      <c r="D191" t="s">
        <v>544</v>
      </c>
      <c r="E191" t="s">
        <v>543</v>
      </c>
      <c r="F191" t="s">
        <v>544</v>
      </c>
    </row>
    <row r="192" spans="1:181" x14ac:dyDescent="0.3">
      <c r="B192">
        <f t="array" ref="B192:C221">TRANSPOSE(A186:AD187)</f>
        <v>1</v>
      </c>
      <c r="C192" s="914">
        <f ca="1"/>
        <v>28.158000000000001</v>
      </c>
      <c r="D192" s="870">
        <f ca="1">+C192/Menu!$F$13</f>
        <v>7.0395000000000003</v>
      </c>
      <c r="E192">
        <f t="shared" ref="E192:E221" si="152">+L22</f>
        <v>31.2</v>
      </c>
      <c r="F192">
        <f t="shared" ref="F192:F221" si="153">+K22</f>
        <v>7.8</v>
      </c>
    </row>
    <row r="193" spans="2:6" x14ac:dyDescent="0.3">
      <c r="B193">
        <v>2</v>
      </c>
      <c r="C193" s="914">
        <f ca="1"/>
        <v>37.405404033734314</v>
      </c>
      <c r="D193" s="870">
        <f ca="1">+C193/Menu!$F$13</f>
        <v>9.3513510084335785</v>
      </c>
      <c r="E193">
        <f t="shared" si="152"/>
        <v>40</v>
      </c>
      <c r="F193">
        <f t="shared" si="153"/>
        <v>10</v>
      </c>
    </row>
    <row r="194" spans="2:6" x14ac:dyDescent="0.3">
      <c r="B194">
        <v>3</v>
      </c>
      <c r="C194" s="914">
        <f ca="1"/>
        <v>32.796073296991281</v>
      </c>
      <c r="D194" s="870">
        <f ca="1">+C194/Menu!$F$13</f>
        <v>8.1990183242478203</v>
      </c>
      <c r="E194">
        <f t="shared" si="152"/>
        <v>34</v>
      </c>
      <c r="F194">
        <f t="shared" si="153"/>
        <v>8.5</v>
      </c>
    </row>
    <row r="195" spans="2:6" x14ac:dyDescent="0.3">
      <c r="B195">
        <v>4</v>
      </c>
      <c r="C195" s="914">
        <f ca="1"/>
        <v>38.056822569511567</v>
      </c>
      <c r="D195" s="870">
        <f ca="1">+C195/Menu!$F$13</f>
        <v>9.5142056423778918</v>
      </c>
      <c r="E195">
        <f t="shared" si="152"/>
        <v>38</v>
      </c>
      <c r="F195">
        <f t="shared" si="153"/>
        <v>9.5</v>
      </c>
    </row>
    <row r="196" spans="2:6" x14ac:dyDescent="0.3">
      <c r="B196">
        <v>5</v>
      </c>
      <c r="C196" s="914">
        <f ca="1"/>
        <v>31.423824910516874</v>
      </c>
      <c r="D196" s="870">
        <f ca="1">+C196/Menu!$F$13</f>
        <v>7.8559562276292185</v>
      </c>
      <c r="E196">
        <f t="shared" si="152"/>
        <v>31.2</v>
      </c>
      <c r="F196">
        <f t="shared" si="153"/>
        <v>7.8</v>
      </c>
    </row>
    <row r="197" spans="2:6" x14ac:dyDescent="0.3">
      <c r="B197">
        <v>6</v>
      </c>
      <c r="C197" s="914">
        <f ca="1"/>
        <v>40.642602265198398</v>
      </c>
      <c r="D197" s="870">
        <f ca="1">+C197/Menu!$F$13</f>
        <v>10.1606505662996</v>
      </c>
      <c r="E197">
        <f t="shared" si="152"/>
        <v>40</v>
      </c>
      <c r="F197">
        <f t="shared" si="153"/>
        <v>10</v>
      </c>
    </row>
    <row r="198" spans="2:6" x14ac:dyDescent="0.3">
      <c r="B198">
        <v>7</v>
      </c>
      <c r="C198" s="914">
        <f ca="1"/>
        <v>34.442200340716987</v>
      </c>
      <c r="D198" s="870">
        <f ca="1">+C198/Menu!$F$13</f>
        <v>8.6105500851792467</v>
      </c>
      <c r="E198">
        <f t="shared" si="152"/>
        <v>34</v>
      </c>
      <c r="F198">
        <f t="shared" si="153"/>
        <v>8.5</v>
      </c>
    </row>
    <row r="199" spans="2:6" x14ac:dyDescent="0.3">
      <c r="B199">
        <v>8</v>
      </c>
      <c r="C199" s="914">
        <f ca="1"/>
        <v>39.356135536373316</v>
      </c>
      <c r="D199" s="870">
        <f ca="1">+C199/Menu!$F$13</f>
        <v>9.8390338840933289</v>
      </c>
      <c r="E199">
        <f t="shared" si="152"/>
        <v>38</v>
      </c>
      <c r="F199">
        <f t="shared" si="153"/>
        <v>9.5</v>
      </c>
    </row>
    <row r="200" spans="2:6" x14ac:dyDescent="0.3">
      <c r="B200">
        <v>9</v>
      </c>
      <c r="C200" s="914">
        <f ca="1"/>
        <v>31.40509128442875</v>
      </c>
      <c r="D200" s="870">
        <f ca="1">+C200/Menu!$F$13</f>
        <v>7.8512728211071874</v>
      </c>
      <c r="E200">
        <f t="shared" si="152"/>
        <v>31.2</v>
      </c>
      <c r="F200">
        <f t="shared" si="153"/>
        <v>7.8</v>
      </c>
    </row>
    <row r="201" spans="2:6" x14ac:dyDescent="0.3">
      <c r="B201">
        <v>10</v>
      </c>
      <c r="C201" s="914">
        <f ca="1"/>
        <v>40.153278142673514</v>
      </c>
      <c r="D201" s="870">
        <f ca="1">+C201/Menu!$F$13</f>
        <v>10.038319535668379</v>
      </c>
      <c r="E201">
        <f t="shared" si="152"/>
        <v>40</v>
      </c>
      <c r="F201">
        <f t="shared" si="153"/>
        <v>10</v>
      </c>
    </row>
    <row r="202" spans="2:6" x14ac:dyDescent="0.3">
      <c r="B202">
        <v>11</v>
      </c>
      <c r="C202" s="914">
        <f ca="1"/>
        <v>34.053256728461896</v>
      </c>
      <c r="D202" s="870">
        <f ca="1">+C202/Menu!$F$13</f>
        <v>8.5133141821154741</v>
      </c>
      <c r="E202">
        <f t="shared" si="152"/>
        <v>34</v>
      </c>
      <c r="F202">
        <f t="shared" si="153"/>
        <v>8.5</v>
      </c>
    </row>
    <row r="203" spans="2:6" x14ac:dyDescent="0.3">
      <c r="B203">
        <v>12</v>
      </c>
      <c r="C203" s="914">
        <f ca="1"/>
        <v>39.197669468665524</v>
      </c>
      <c r="D203" s="870">
        <f ca="1">+C203/Menu!$F$13</f>
        <v>9.7994173671663809</v>
      </c>
      <c r="E203">
        <f t="shared" si="152"/>
        <v>38</v>
      </c>
      <c r="F203">
        <f t="shared" si="153"/>
        <v>9.5</v>
      </c>
    </row>
    <row r="204" spans="2:6" x14ac:dyDescent="0.3">
      <c r="B204">
        <v>13</v>
      </c>
      <c r="C204" s="914">
        <f ca="1"/>
        <v>31.149495635296542</v>
      </c>
      <c r="D204" s="870">
        <f ca="1">+C204/Menu!$F$13</f>
        <v>7.7873739088241356</v>
      </c>
      <c r="E204">
        <f t="shared" si="152"/>
        <v>31.2</v>
      </c>
      <c r="F204">
        <f t="shared" si="153"/>
        <v>7.8</v>
      </c>
    </row>
    <row r="205" spans="2:6" x14ac:dyDescent="0.3">
      <c r="B205">
        <v>14</v>
      </c>
      <c r="C205" s="914">
        <f ca="1"/>
        <v>39.8933486049607</v>
      </c>
      <c r="D205" s="870">
        <f ca="1">+C205/Menu!$F$13</f>
        <v>9.9733371512401749</v>
      </c>
      <c r="E205">
        <f t="shared" si="152"/>
        <v>40</v>
      </c>
      <c r="F205">
        <f t="shared" si="153"/>
        <v>10</v>
      </c>
    </row>
    <row r="206" spans="2:6" x14ac:dyDescent="0.3">
      <c r="B206">
        <v>15</v>
      </c>
      <c r="C206" s="914">
        <f ca="1"/>
        <v>33.88283987744159</v>
      </c>
      <c r="D206" s="870">
        <f ca="1">+C206/Menu!$F$13</f>
        <v>8.4707099693603976</v>
      </c>
      <c r="E206">
        <f t="shared" si="152"/>
        <v>34</v>
      </c>
      <c r="F206">
        <f t="shared" si="153"/>
        <v>8.5</v>
      </c>
    </row>
    <row r="207" spans="2:6" x14ac:dyDescent="0.3">
      <c r="B207">
        <v>16</v>
      </c>
      <c r="C207" s="914">
        <f ca="1"/>
        <v>39.121536508495467</v>
      </c>
      <c r="D207" s="870">
        <f ca="1">+C207/Menu!$F$13</f>
        <v>9.7803841271238667</v>
      </c>
      <c r="E207">
        <f t="shared" si="152"/>
        <v>38</v>
      </c>
      <c r="F207">
        <f t="shared" si="153"/>
        <v>9.5</v>
      </c>
    </row>
    <row r="208" spans="2:6" x14ac:dyDescent="0.3">
      <c r="B208">
        <v>17</v>
      </c>
      <c r="C208" s="914">
        <f ca="1"/>
        <v>31.061493773090632</v>
      </c>
      <c r="D208" s="870">
        <f ca="1">+C208/Menu!$F$13</f>
        <v>7.765373443272658</v>
      </c>
      <c r="E208">
        <f t="shared" si="152"/>
        <v>31.2</v>
      </c>
      <c r="F208">
        <f t="shared" si="153"/>
        <v>7.8</v>
      </c>
    </row>
    <row r="209" spans="2:6" x14ac:dyDescent="0.3">
      <c r="B209">
        <v>18</v>
      </c>
      <c r="C209" s="914">
        <f ca="1"/>
        <v>39.810237840897429</v>
      </c>
      <c r="D209" s="870">
        <f ca="1">+C209/Menu!$F$13</f>
        <v>9.9525594602243572</v>
      </c>
      <c r="E209">
        <f t="shared" si="152"/>
        <v>40</v>
      </c>
      <c r="F209">
        <f t="shared" si="153"/>
        <v>10</v>
      </c>
    </row>
    <row r="210" spans="2:6" x14ac:dyDescent="0.3">
      <c r="B210">
        <v>19</v>
      </c>
      <c r="C210" s="914">
        <f ca="1"/>
        <v>33.831202890194334</v>
      </c>
      <c r="D210" s="870">
        <f ca="1">+C210/Menu!$F$13</f>
        <v>8.4578007225485834</v>
      </c>
      <c r="E210">
        <f t="shared" si="152"/>
        <v>34</v>
      </c>
      <c r="F210">
        <f t="shared" si="153"/>
        <v>8.5</v>
      </c>
    </row>
    <row r="211" spans="2:6" x14ac:dyDescent="0.3">
      <c r="B211">
        <v>20</v>
      </c>
      <c r="C211" s="914">
        <f ca="1"/>
        <v>39.098287848664015</v>
      </c>
      <c r="D211" s="870">
        <f ca="1">+C211/Menu!$F$13</f>
        <v>9.7745719621660037</v>
      </c>
      <c r="E211">
        <f t="shared" si="152"/>
        <v>38</v>
      </c>
      <c r="F211">
        <f t="shared" si="153"/>
        <v>9.5</v>
      </c>
    </row>
    <row r="212" spans="2:6" x14ac:dyDescent="0.3">
      <c r="B212">
        <v>21</v>
      </c>
      <c r="C212" s="914">
        <f ca="1"/>
        <v>31.036560185037487</v>
      </c>
      <c r="D212" s="870">
        <f ca="1">+C212/Menu!$F$13</f>
        <v>7.7591400462593718</v>
      </c>
      <c r="E212">
        <f t="shared" si="152"/>
        <v>31.2</v>
      </c>
      <c r="F212">
        <f t="shared" si="153"/>
        <v>7.8</v>
      </c>
    </row>
    <row r="213" spans="2:6" x14ac:dyDescent="0.3">
      <c r="B213">
        <v>22</v>
      </c>
      <c r="C213" s="914">
        <f ca="1"/>
        <v>39.787163582723153</v>
      </c>
      <c r="D213" s="870">
        <f ca="1">+C213/Menu!$F$13</f>
        <v>9.9467908956807882</v>
      </c>
      <c r="E213">
        <f t="shared" si="152"/>
        <v>40</v>
      </c>
      <c r="F213">
        <f t="shared" si="153"/>
        <v>10</v>
      </c>
    </row>
    <row r="214" spans="2:6" x14ac:dyDescent="0.3">
      <c r="B214">
        <v>23</v>
      </c>
      <c r="C214" s="914">
        <f ca="1"/>
        <v>33.817074946747532</v>
      </c>
      <c r="D214" s="870">
        <f ca="1">+C214/Menu!$F$13</f>
        <v>8.4542687366868829</v>
      </c>
      <c r="E214">
        <f t="shared" si="152"/>
        <v>34</v>
      </c>
      <c r="F214">
        <f t="shared" si="153"/>
        <v>8.5</v>
      </c>
    </row>
    <row r="215" spans="2:6" x14ac:dyDescent="0.3">
      <c r="B215">
        <v>24</v>
      </c>
      <c r="C215" s="914">
        <f ca="1"/>
        <v>39.091920138751767</v>
      </c>
      <c r="D215" s="870">
        <f ca="1">+C215/Menu!$F$13</f>
        <v>9.7729800346879419</v>
      </c>
      <c r="E215">
        <f t="shared" si="152"/>
        <v>38</v>
      </c>
      <c r="F215">
        <f t="shared" si="153"/>
        <v>9.5</v>
      </c>
    </row>
    <row r="216" spans="2:6" x14ac:dyDescent="0.3">
      <c r="B216">
        <v>25</v>
      </c>
      <c r="C216" s="914">
        <f ca="1"/>
        <v>31.029860519019522</v>
      </c>
      <c r="D216" s="870">
        <f ca="1">+C216/Menu!$F$13</f>
        <v>7.7574651297548805</v>
      </c>
      <c r="E216">
        <f t="shared" si="152"/>
        <v>31.2</v>
      </c>
      <c r="F216">
        <f t="shared" si="153"/>
        <v>7.8</v>
      </c>
    </row>
    <row r="217" spans="2:6" x14ac:dyDescent="0.3">
      <c r="B217">
        <v>26</v>
      </c>
      <c r="C217" s="914">
        <f ca="1"/>
        <v>39.780997061149421</v>
      </c>
      <c r="D217" s="870">
        <f ca="1">+C217/Menu!$F$13</f>
        <v>9.9452492652873552</v>
      </c>
      <c r="E217">
        <f t="shared" si="152"/>
        <v>40</v>
      </c>
      <c r="F217">
        <f t="shared" si="153"/>
        <v>10</v>
      </c>
    </row>
    <row r="218" spans="2:6" x14ac:dyDescent="0.3">
      <c r="B218">
        <v>27</v>
      </c>
      <c r="C218" s="914">
        <f ca="1"/>
        <v>33.813313966124653</v>
      </c>
      <c r="D218" s="870">
        <f ca="1">+C218/Menu!$F$13</f>
        <v>8.4533284915311633</v>
      </c>
      <c r="E218">
        <f t="shared" si="152"/>
        <v>34</v>
      </c>
      <c r="F218">
        <f t="shared" si="153"/>
        <v>8.5</v>
      </c>
    </row>
    <row r="219" spans="2:6" x14ac:dyDescent="0.3">
      <c r="B219">
        <v>28</v>
      </c>
      <c r="C219" s="914">
        <f ca="1"/>
        <v>39.090224630494191</v>
      </c>
      <c r="D219" s="870">
        <f ca="1">+C219/Menu!$F$13</f>
        <v>9.7725561576235478</v>
      </c>
      <c r="E219">
        <f t="shared" si="152"/>
        <v>38</v>
      </c>
      <c r="F219">
        <f t="shared" si="153"/>
        <v>9.5</v>
      </c>
    </row>
    <row r="220" spans="2:6" x14ac:dyDescent="0.3">
      <c r="B220">
        <v>29</v>
      </c>
      <c r="C220" s="914">
        <f ca="1"/>
        <v>31.028085538538903</v>
      </c>
      <c r="D220" s="870">
        <f ca="1">+C220/Menu!$F$13</f>
        <v>7.7570213846347258</v>
      </c>
      <c r="E220">
        <f t="shared" si="152"/>
        <v>31.2</v>
      </c>
      <c r="F220">
        <f t="shared" si="153"/>
        <v>7.8</v>
      </c>
    </row>
    <row r="221" spans="2:6" x14ac:dyDescent="0.3">
      <c r="B221">
        <v>30</v>
      </c>
      <c r="C221" s="914">
        <f ca="1"/>
        <v>39.779365672399571</v>
      </c>
      <c r="D221" s="870">
        <f ca="1">+C221/Menu!$F$13</f>
        <v>9.9448414180998927</v>
      </c>
      <c r="E221">
        <f t="shared" si="152"/>
        <v>40</v>
      </c>
      <c r="F221">
        <f t="shared" si="153"/>
        <v>10</v>
      </c>
    </row>
  </sheetData>
  <mergeCells count="61">
    <mergeCell ref="BJ55:BO55"/>
    <mergeCell ref="M19:N19"/>
    <mergeCell ref="B55:G55"/>
    <mergeCell ref="H55:M55"/>
    <mergeCell ref="N55:S55"/>
    <mergeCell ref="T55:Y55"/>
    <mergeCell ref="Z55:AE55"/>
    <mergeCell ref="AF55:AK55"/>
    <mergeCell ref="AL55:AQ55"/>
    <mergeCell ref="AR55:AW55"/>
    <mergeCell ref="AX55:BC55"/>
    <mergeCell ref="BD55:BI55"/>
    <mergeCell ref="ED55:EI55"/>
    <mergeCell ref="BP55:BU55"/>
    <mergeCell ref="BV55:CA55"/>
    <mergeCell ref="CB55:CG55"/>
    <mergeCell ref="CH55:CM55"/>
    <mergeCell ref="CN55:CS55"/>
    <mergeCell ref="CT55:CY55"/>
    <mergeCell ref="CZ55:DE55"/>
    <mergeCell ref="DF55:DK55"/>
    <mergeCell ref="DL55:DQ55"/>
    <mergeCell ref="DR55:DW55"/>
    <mergeCell ref="DX55:EC55"/>
    <mergeCell ref="FT55:FY55"/>
    <mergeCell ref="B181:G181"/>
    <mergeCell ref="H181:M181"/>
    <mergeCell ref="N181:S181"/>
    <mergeCell ref="T181:Y181"/>
    <mergeCell ref="Z181:AE181"/>
    <mergeCell ref="AF181:AK181"/>
    <mergeCell ref="AL181:AQ181"/>
    <mergeCell ref="AR181:AW181"/>
    <mergeCell ref="AX181:BC181"/>
    <mergeCell ref="EJ55:EO55"/>
    <mergeCell ref="EP55:EU55"/>
    <mergeCell ref="EV55:FA55"/>
    <mergeCell ref="FB55:FG55"/>
    <mergeCell ref="FH55:FM55"/>
    <mergeCell ref="FN55:FS55"/>
    <mergeCell ref="DR181:DW181"/>
    <mergeCell ref="BD181:BI181"/>
    <mergeCell ref="BJ181:BO181"/>
    <mergeCell ref="BP181:BU181"/>
    <mergeCell ref="BV181:CA181"/>
    <mergeCell ref="CB181:CG181"/>
    <mergeCell ref="CH181:CM181"/>
    <mergeCell ref="CN181:CS181"/>
    <mergeCell ref="CT181:CY181"/>
    <mergeCell ref="CZ181:DE181"/>
    <mergeCell ref="DF181:DK181"/>
    <mergeCell ref="DL181:DQ181"/>
    <mergeCell ref="FH181:FM181"/>
    <mergeCell ref="FN181:FS181"/>
    <mergeCell ref="FT181:FY181"/>
    <mergeCell ref="DX181:EC181"/>
    <mergeCell ref="ED181:EI181"/>
    <mergeCell ref="EJ181:EO181"/>
    <mergeCell ref="EP181:EU181"/>
    <mergeCell ref="EV181:FA181"/>
    <mergeCell ref="FB181:FG181"/>
  </mergeCells>
  <pageMargins left="0.7" right="0.7" top="0.75" bottom="0.75" header="0.3" footer="0.3"/>
  <pageSetup paperSize="9"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7364-DAE8-4BDF-91EE-D85BC86969D1}">
  <sheetPr codeName="Feuil7">
    <tabColor rgb="FFFFFF00"/>
    <pageSetUpPr fitToPage="1"/>
  </sheetPr>
  <dimension ref="A1:N55"/>
  <sheetViews>
    <sheetView zoomScale="80" zoomScaleNormal="80" workbookViewId="0">
      <selection activeCell="H51" sqref="H51"/>
    </sheetView>
  </sheetViews>
  <sheetFormatPr baseColWidth="10" defaultColWidth="11.5546875" defaultRowHeight="14.4" x14ac:dyDescent="0.3"/>
  <cols>
    <col min="1" max="1" width="46.77734375" customWidth="1"/>
    <col min="2" max="2" width="31.21875" customWidth="1"/>
    <col min="3" max="4" width="15.21875" customWidth="1"/>
    <col min="5" max="5" width="14" customWidth="1"/>
    <col min="6" max="7" width="16.77734375" customWidth="1"/>
    <col min="8" max="8" width="16.21875" customWidth="1"/>
    <col min="9" max="9" width="17" customWidth="1"/>
    <col min="14" max="14" width="20.77734375" customWidth="1"/>
  </cols>
  <sheetData>
    <row r="1" spans="1:14" ht="55.2" customHeight="1" thickBot="1" x14ac:dyDescent="0.4">
      <c r="A1" s="1394" t="s">
        <v>234</v>
      </c>
      <c r="B1" s="1395"/>
      <c r="C1" s="1395"/>
      <c r="D1" s="1395"/>
      <c r="E1" s="1395"/>
      <c r="F1" s="1395"/>
      <c r="G1" s="1395"/>
      <c r="H1" s="1395"/>
      <c r="I1" s="1395"/>
      <c r="J1" s="1395"/>
      <c r="K1" s="1395"/>
      <c r="L1" s="1395"/>
      <c r="M1" s="1395"/>
      <c r="N1" s="1395"/>
    </row>
    <row r="2" spans="1:14" ht="29.4" thickBot="1" x14ac:dyDescent="0.35">
      <c r="A2" s="100" t="s">
        <v>222</v>
      </c>
      <c r="B2" s="101" t="s">
        <v>241</v>
      </c>
      <c r="C2" s="102"/>
      <c r="D2" s="102"/>
      <c r="E2" s="102"/>
      <c r="F2" s="102"/>
      <c r="G2" s="102"/>
      <c r="H2" s="102"/>
      <c r="I2" s="102"/>
      <c r="J2" s="102"/>
      <c r="K2" s="102"/>
      <c r="L2" s="102"/>
      <c r="M2" s="102"/>
      <c r="N2" s="102"/>
    </row>
    <row r="3" spans="1:14" ht="15" thickBot="1" x14ac:dyDescent="0.35">
      <c r="A3" s="1396" t="s">
        <v>98</v>
      </c>
      <c r="B3" s="1397"/>
      <c r="C3" s="1397"/>
      <c r="D3" s="1397"/>
      <c r="E3" s="1397"/>
      <c r="F3" s="1397"/>
      <c r="G3" s="239"/>
      <c r="H3" s="239"/>
      <c r="I3" s="240"/>
      <c r="J3" s="1396" t="s">
        <v>91</v>
      </c>
      <c r="K3" s="1397"/>
      <c r="L3" s="1397"/>
      <c r="M3" s="1397"/>
      <c r="N3" s="1398"/>
    </row>
    <row r="4" spans="1:14" ht="43.8" thickBot="1" x14ac:dyDescent="0.35">
      <c r="A4" s="78"/>
      <c r="B4" s="377"/>
      <c r="C4" s="400" t="s">
        <v>6</v>
      </c>
      <c r="D4" s="393" t="s">
        <v>213</v>
      </c>
      <c r="E4" s="79" t="s">
        <v>123</v>
      </c>
      <c r="F4" s="418" t="s">
        <v>214</v>
      </c>
      <c r="G4" s="376" t="s">
        <v>212</v>
      </c>
      <c r="H4" s="361" t="s">
        <v>7</v>
      </c>
      <c r="I4" s="80" t="s">
        <v>8</v>
      </c>
      <c r="J4" s="85" t="s">
        <v>124</v>
      </c>
      <c r="K4" s="86"/>
      <c r="L4" s="86"/>
      <c r="M4" s="86"/>
      <c r="N4" s="87"/>
    </row>
    <row r="5" spans="1:14" x14ac:dyDescent="0.3">
      <c r="A5" s="247" t="s">
        <v>211</v>
      </c>
      <c r="B5" s="378" t="s">
        <v>86</v>
      </c>
      <c r="C5" s="401">
        <v>5</v>
      </c>
      <c r="D5" s="385"/>
      <c r="E5" s="429">
        <v>15</v>
      </c>
      <c r="F5" s="419">
        <f>C5*E5</f>
        <v>75</v>
      </c>
      <c r="G5" s="346"/>
      <c r="H5" s="345"/>
      <c r="I5" s="1399"/>
      <c r="J5" s="85" t="s">
        <v>125</v>
      </c>
      <c r="K5" s="88"/>
      <c r="L5" s="88"/>
      <c r="M5" s="88"/>
      <c r="N5" s="89"/>
    </row>
    <row r="6" spans="1:14" x14ac:dyDescent="0.3">
      <c r="A6" s="81"/>
      <c r="B6" s="379" t="s">
        <v>87</v>
      </c>
      <c r="C6" s="402">
        <v>0</v>
      </c>
      <c r="D6" s="386"/>
      <c r="E6" s="430">
        <v>0</v>
      </c>
      <c r="F6" s="420">
        <f>C6*E6</f>
        <v>0</v>
      </c>
      <c r="G6" s="347"/>
      <c r="H6" s="345"/>
      <c r="I6" s="1400"/>
      <c r="J6" s="85" t="s">
        <v>126</v>
      </c>
      <c r="K6" s="88"/>
      <c r="L6" s="88"/>
      <c r="M6" s="88"/>
      <c r="N6" s="89"/>
    </row>
    <row r="7" spans="1:14" ht="29.4" thickBot="1" x14ac:dyDescent="0.35">
      <c r="A7" s="81"/>
      <c r="B7" s="380" t="s">
        <v>141</v>
      </c>
      <c r="C7" s="403">
        <v>5</v>
      </c>
      <c r="D7" s="387"/>
      <c r="E7" s="431">
        <v>3</v>
      </c>
      <c r="F7" s="421">
        <f>C7*E7</f>
        <v>15</v>
      </c>
      <c r="G7" s="348"/>
      <c r="H7" s="345"/>
      <c r="I7" s="1401"/>
      <c r="J7" s="90" t="s">
        <v>157</v>
      </c>
      <c r="K7" s="88"/>
      <c r="L7" s="88"/>
      <c r="M7" s="88"/>
      <c r="N7" s="89"/>
    </row>
    <row r="8" spans="1:14" ht="15" thickBot="1" x14ac:dyDescent="0.35">
      <c r="A8" s="81"/>
      <c r="B8" s="381" t="s">
        <v>152</v>
      </c>
      <c r="C8" s="404"/>
      <c r="D8" s="394"/>
      <c r="E8" s="388"/>
      <c r="F8" s="422">
        <f>F5+F6+F7</f>
        <v>90</v>
      </c>
      <c r="G8" s="372">
        <v>0</v>
      </c>
      <c r="H8" s="362"/>
      <c r="I8" s="351">
        <f>H8*2.86</f>
        <v>0</v>
      </c>
      <c r="J8" s="90" t="s">
        <v>158</v>
      </c>
      <c r="K8" s="88"/>
      <c r="L8" s="88"/>
      <c r="M8" s="88"/>
      <c r="N8" s="89"/>
    </row>
    <row r="9" spans="1:14" ht="40.799999999999997" thickBot="1" x14ac:dyDescent="0.35">
      <c r="A9" s="249" t="s">
        <v>170</v>
      </c>
      <c r="B9" s="349" t="s">
        <v>171</v>
      </c>
      <c r="C9" s="405">
        <v>0</v>
      </c>
      <c r="D9" s="389">
        <v>1</v>
      </c>
      <c r="E9" s="432">
        <v>150</v>
      </c>
      <c r="F9" s="423">
        <f>C9*E9</f>
        <v>0</v>
      </c>
      <c r="G9" s="416">
        <f>D9*E9</f>
        <v>150</v>
      </c>
      <c r="H9" s="363"/>
      <c r="I9" s="352"/>
      <c r="J9" s="88" t="s">
        <v>92</v>
      </c>
      <c r="K9" s="88"/>
      <c r="L9" s="88"/>
      <c r="M9" s="88"/>
      <c r="N9" s="290">
        <v>17.809999999999999</v>
      </c>
    </row>
    <row r="10" spans="1:14" ht="27.6" thickBot="1" x14ac:dyDescent="0.35">
      <c r="A10" s="255" t="s">
        <v>146</v>
      </c>
      <c r="B10" s="350" t="s">
        <v>172</v>
      </c>
      <c r="C10" s="406">
        <v>0</v>
      </c>
      <c r="D10" s="390">
        <v>2</v>
      </c>
      <c r="E10" s="433">
        <v>59.6</v>
      </c>
      <c r="F10" s="424">
        <f>C10*E10</f>
        <v>0</v>
      </c>
      <c r="G10" s="417">
        <f>D10*E10</f>
        <v>119.2</v>
      </c>
      <c r="H10" s="364"/>
      <c r="I10" s="248"/>
      <c r="J10" s="88"/>
      <c r="K10" s="88"/>
      <c r="L10" s="88"/>
      <c r="M10" s="88"/>
      <c r="N10" s="89"/>
    </row>
    <row r="11" spans="1:14" x14ac:dyDescent="0.3">
      <c r="A11" s="353"/>
      <c r="B11" s="382" t="s">
        <v>149</v>
      </c>
      <c r="C11" s="407"/>
      <c r="D11" s="395"/>
      <c r="E11" s="391"/>
      <c r="F11" s="354">
        <f>F9+F10</f>
        <v>0</v>
      </c>
      <c r="G11" s="373">
        <f>SUM(G9:G10)</f>
        <v>269.2</v>
      </c>
      <c r="H11" s="365"/>
      <c r="I11" s="355"/>
      <c r="J11" s="88"/>
      <c r="K11" s="88"/>
      <c r="L11" s="88"/>
      <c r="M11" s="88"/>
      <c r="N11" s="89"/>
    </row>
    <row r="12" spans="1:14" x14ac:dyDescent="0.3">
      <c r="A12" s="358" t="s">
        <v>142</v>
      </c>
      <c r="B12" s="383" t="s">
        <v>13</v>
      </c>
      <c r="C12" s="408">
        <v>2</v>
      </c>
      <c r="D12" s="396">
        <v>0.6</v>
      </c>
      <c r="E12" s="435">
        <v>15</v>
      </c>
      <c r="F12" s="436">
        <f>C12*E12</f>
        <v>30</v>
      </c>
      <c r="G12" s="437">
        <f>D12*E12</f>
        <v>9</v>
      </c>
      <c r="H12" s="366"/>
      <c r="I12" s="359"/>
      <c r="J12" s="88"/>
      <c r="K12" s="88"/>
      <c r="L12" s="289"/>
      <c r="M12" s="88"/>
      <c r="N12" s="89"/>
    </row>
    <row r="13" spans="1:14" x14ac:dyDescent="0.3">
      <c r="A13" s="55"/>
      <c r="B13" s="383" t="s">
        <v>143</v>
      </c>
      <c r="C13" s="408">
        <v>2</v>
      </c>
      <c r="D13" s="396">
        <v>0.6</v>
      </c>
      <c r="E13" s="435">
        <v>41.6</v>
      </c>
      <c r="F13" s="436">
        <f>C13*E13</f>
        <v>83.2</v>
      </c>
      <c r="G13" s="437">
        <f>D13*E13</f>
        <v>24.96</v>
      </c>
      <c r="H13" s="366"/>
      <c r="I13" s="359"/>
      <c r="J13" s="88"/>
      <c r="K13" s="88"/>
      <c r="L13" s="88"/>
      <c r="M13" s="88"/>
      <c r="N13" s="89"/>
    </row>
    <row r="14" spans="1:14" ht="15" thickBot="1" x14ac:dyDescent="0.35">
      <c r="A14" s="356"/>
      <c r="B14" s="384" t="s">
        <v>150</v>
      </c>
      <c r="C14" s="409"/>
      <c r="D14" s="397"/>
      <c r="E14" s="392"/>
      <c r="F14" s="425">
        <f>F12+F13</f>
        <v>113.2</v>
      </c>
      <c r="G14" s="374">
        <f>SUM(G12:G13)</f>
        <v>33.96</v>
      </c>
      <c r="H14" s="367"/>
      <c r="I14" s="357"/>
      <c r="J14" s="88"/>
      <c r="K14" s="88"/>
      <c r="L14" s="88"/>
      <c r="M14" s="88"/>
      <c r="N14" s="89"/>
    </row>
    <row r="15" spans="1:14" ht="15" thickBot="1" x14ac:dyDescent="0.35">
      <c r="C15" s="4"/>
      <c r="D15" s="5"/>
      <c r="E15" s="5"/>
      <c r="F15" s="256"/>
      <c r="G15" s="375"/>
      <c r="H15" s="368"/>
      <c r="I15" s="5"/>
      <c r="J15" s="85" t="s">
        <v>9</v>
      </c>
      <c r="K15" s="88"/>
      <c r="L15" s="88"/>
      <c r="M15" s="88"/>
      <c r="N15" s="89"/>
    </row>
    <row r="16" spans="1:14" ht="27" x14ac:dyDescent="0.3">
      <c r="A16" s="250" t="s">
        <v>147</v>
      </c>
      <c r="B16" s="251" t="s">
        <v>153</v>
      </c>
      <c r="C16" s="410">
        <v>1.5</v>
      </c>
      <c r="D16" s="413">
        <v>1.5</v>
      </c>
      <c r="E16" s="413">
        <v>15</v>
      </c>
      <c r="F16" s="426">
        <f>C16*E16</f>
        <v>22.5</v>
      </c>
      <c r="G16" s="439">
        <f>D16*E16</f>
        <v>22.5</v>
      </c>
      <c r="H16" s="1402" t="s">
        <v>127</v>
      </c>
      <c r="I16" s="73"/>
      <c r="J16" s="85" t="s">
        <v>156</v>
      </c>
      <c r="K16" s="88"/>
      <c r="L16" s="88"/>
      <c r="M16" s="88"/>
      <c r="N16" s="89"/>
    </row>
    <row r="17" spans="1:14" ht="40.200000000000003" x14ac:dyDescent="0.3">
      <c r="A17" s="82"/>
      <c r="B17" s="252" t="s">
        <v>148</v>
      </c>
      <c r="C17" s="411">
        <v>1.5</v>
      </c>
      <c r="D17" s="414">
        <v>1.5</v>
      </c>
      <c r="E17" s="414">
        <v>24</v>
      </c>
      <c r="F17" s="427">
        <f>C17*E17</f>
        <v>36</v>
      </c>
      <c r="G17" s="440">
        <f>D17*E17</f>
        <v>36</v>
      </c>
      <c r="H17" s="1403"/>
      <c r="I17" s="74"/>
      <c r="J17" s="85" t="s">
        <v>154</v>
      </c>
      <c r="K17" s="88"/>
      <c r="L17" s="88"/>
      <c r="M17" s="88"/>
      <c r="N17" s="89"/>
    </row>
    <row r="18" spans="1:14" ht="27.6" thickBot="1" x14ac:dyDescent="0.35">
      <c r="A18" s="82"/>
      <c r="B18" s="295" t="s">
        <v>173</v>
      </c>
      <c r="C18" s="412">
        <v>1.38</v>
      </c>
      <c r="D18" s="415">
        <v>1.38</v>
      </c>
      <c r="E18" s="434">
        <v>216</v>
      </c>
      <c r="F18" s="428">
        <v>174.7</v>
      </c>
      <c r="G18" s="441">
        <v>174.7</v>
      </c>
      <c r="H18" s="1404"/>
      <c r="I18" s="75"/>
      <c r="J18" s="85" t="s">
        <v>11</v>
      </c>
      <c r="K18" s="88"/>
      <c r="L18" s="88"/>
      <c r="M18" s="88"/>
      <c r="N18" s="89"/>
    </row>
    <row r="19" spans="1:14" ht="15" thickBot="1" x14ac:dyDescent="0.35">
      <c r="A19" s="83"/>
      <c r="B19" s="259" t="s">
        <v>151</v>
      </c>
      <c r="C19" s="260"/>
      <c r="D19" s="260"/>
      <c r="E19" s="260"/>
      <c r="F19" s="258">
        <f>F16+F17+F18</f>
        <v>233.2</v>
      </c>
      <c r="G19" s="438">
        <f>SUM(G16:G18)</f>
        <v>233.2</v>
      </c>
      <c r="H19" s="369"/>
      <c r="I19" s="84"/>
      <c r="J19" s="85" t="s">
        <v>155</v>
      </c>
      <c r="K19" s="88"/>
      <c r="L19" s="88"/>
      <c r="M19" s="88"/>
      <c r="N19" s="89"/>
    </row>
    <row r="20" spans="1:14" ht="15" thickBot="1" x14ac:dyDescent="0.35">
      <c r="A20" s="442" t="s">
        <v>216</v>
      </c>
      <c r="B20" s="443"/>
      <c r="C20" s="443"/>
      <c r="D20" s="443"/>
      <c r="E20" s="444"/>
      <c r="F20" s="445">
        <f>F8+F14+F19</f>
        <v>436.4</v>
      </c>
      <c r="G20" s="257"/>
      <c r="H20" s="370"/>
      <c r="I20" s="253">
        <f>F20/10</f>
        <v>43.64</v>
      </c>
      <c r="J20" s="91" t="s">
        <v>93</v>
      </c>
      <c r="K20" s="92"/>
      <c r="L20" s="92"/>
      <c r="M20" s="92"/>
      <c r="N20" s="93"/>
    </row>
    <row r="21" spans="1:14" x14ac:dyDescent="0.3">
      <c r="A21" s="254" t="s">
        <v>215</v>
      </c>
      <c r="B21" s="265"/>
      <c r="C21" s="265"/>
      <c r="D21" s="398"/>
      <c r="E21" s="265"/>
      <c r="F21" s="360"/>
      <c r="G21" s="446">
        <f>G8+G11+G14+G19</f>
        <v>536.3599999999999</v>
      </c>
      <c r="H21" s="371"/>
      <c r="I21" s="269">
        <f>G21/10</f>
        <v>53.635999999999989</v>
      </c>
    </row>
    <row r="22" spans="1:14" ht="9" customHeight="1" x14ac:dyDescent="0.3">
      <c r="A22" s="266"/>
      <c r="B22" s="266"/>
      <c r="C22" s="266"/>
      <c r="D22" s="266"/>
      <c r="E22" s="266"/>
      <c r="F22" s="267"/>
      <c r="G22" s="267"/>
      <c r="H22" s="268"/>
      <c r="I22" s="268"/>
    </row>
    <row r="23" spans="1:14" x14ac:dyDescent="0.3">
      <c r="G23" s="17"/>
      <c r="H23" s="9">
        <v>44726</v>
      </c>
    </row>
    <row r="24" spans="1:14" x14ac:dyDescent="0.3">
      <c r="G24" s="1" t="s">
        <v>231</v>
      </c>
    </row>
    <row r="25" spans="1:14" x14ac:dyDescent="0.3">
      <c r="G25" s="1" t="s">
        <v>231</v>
      </c>
    </row>
    <row r="26" spans="1:14" x14ac:dyDescent="0.3">
      <c r="G26" s="288"/>
    </row>
    <row r="27" spans="1:14" ht="15" thickBot="1" x14ac:dyDescent="0.35">
      <c r="A27" s="1"/>
      <c r="B27" s="1"/>
      <c r="C27" s="271"/>
      <c r="D27" s="271"/>
      <c r="E27" s="271"/>
      <c r="F27" s="271"/>
      <c r="G27" s="271"/>
      <c r="H27" s="1"/>
      <c r="I27" s="1"/>
    </row>
    <row r="28" spans="1:14" ht="15" thickBot="1" x14ac:dyDescent="0.35">
      <c r="A28" s="281" t="s">
        <v>89</v>
      </c>
      <c r="B28" s="282" t="s">
        <v>90</v>
      </c>
      <c r="C28" s="274" t="s">
        <v>162</v>
      </c>
      <c r="D28" s="274"/>
      <c r="E28" s="274" t="s">
        <v>163</v>
      </c>
      <c r="F28" s="274" t="s">
        <v>164</v>
      </c>
      <c r="G28" s="340"/>
      <c r="H28" s="275"/>
    </row>
    <row r="29" spans="1:14" x14ac:dyDescent="0.3">
      <c r="A29" s="272" t="s">
        <v>217</v>
      </c>
      <c r="B29" s="283">
        <v>58</v>
      </c>
      <c r="C29" s="273">
        <f>I20+E27</f>
        <v>43.64</v>
      </c>
      <c r="D29" s="273"/>
      <c r="E29" s="273">
        <v>58</v>
      </c>
      <c r="F29" s="273">
        <f>E29-C29</f>
        <v>14.36</v>
      </c>
      <c r="G29" s="341"/>
      <c r="H29" s="270"/>
    </row>
    <row r="30" spans="1:14" ht="15" thickBot="1" x14ac:dyDescent="0.35">
      <c r="A30" s="262" t="s">
        <v>218</v>
      </c>
      <c r="B30" s="284">
        <v>58</v>
      </c>
      <c r="C30" s="263">
        <f>I21</f>
        <v>53.635999999999989</v>
      </c>
      <c r="D30" s="399"/>
      <c r="E30" s="263">
        <v>58</v>
      </c>
      <c r="F30" s="263">
        <f>B30-C30</f>
        <v>4.3640000000000114</v>
      </c>
      <c r="G30" s="342"/>
      <c r="H30" s="264"/>
    </row>
    <row r="31" spans="1:14" ht="15" thickBot="1" x14ac:dyDescent="0.35">
      <c r="A31" s="276" t="s">
        <v>161</v>
      </c>
      <c r="B31" s="285">
        <v>100</v>
      </c>
      <c r="C31" s="287">
        <f>I20+'Base de données Haies'!K37</f>
        <v>64.64</v>
      </c>
      <c r="D31" s="287"/>
      <c r="E31" s="277"/>
      <c r="F31" s="277"/>
      <c r="G31" s="343"/>
      <c r="H31" s="278"/>
    </row>
    <row r="32" spans="1:14" ht="15" thickBot="1" x14ac:dyDescent="0.35">
      <c r="A32" s="276" t="s">
        <v>160</v>
      </c>
      <c r="B32" s="286">
        <v>100</v>
      </c>
      <c r="C32" s="279">
        <f>I21+'Base de données Haies'!K37</f>
        <v>74.635999999999996</v>
      </c>
      <c r="D32" s="279"/>
      <c r="E32" s="279"/>
      <c r="F32" s="279"/>
      <c r="G32" s="344"/>
      <c r="H32" s="280"/>
    </row>
    <row r="33" spans="1:13" x14ac:dyDescent="0.3">
      <c r="A33" s="261"/>
      <c r="B33" s="261"/>
      <c r="C33" s="261"/>
      <c r="D33" s="261"/>
      <c r="E33" s="261"/>
      <c r="F33" s="261"/>
      <c r="G33" s="261"/>
      <c r="H33" s="261"/>
    </row>
    <row r="34" spans="1:13" x14ac:dyDescent="0.3">
      <c r="A34" s="261"/>
      <c r="B34" s="261"/>
      <c r="C34" s="261"/>
      <c r="D34" s="261"/>
      <c r="E34" s="261"/>
      <c r="F34" s="261"/>
      <c r="G34" s="261"/>
      <c r="H34" s="261"/>
    </row>
    <row r="35" spans="1:13" ht="15" thickBot="1" x14ac:dyDescent="0.35">
      <c r="A35" s="94"/>
      <c r="F35" s="20"/>
    </row>
    <row r="36" spans="1:13" x14ac:dyDescent="0.3">
      <c r="A36" s="1389" t="s">
        <v>219</v>
      </c>
      <c r="B36" s="95"/>
      <c r="C36" s="95"/>
      <c r="D36" s="460"/>
      <c r="E36" s="461"/>
      <c r="F36" s="462"/>
      <c r="G36" s="463"/>
      <c r="H36" s="1392" t="s">
        <v>168</v>
      </c>
      <c r="I36" s="1393"/>
      <c r="J36" s="291"/>
      <c r="K36" t="s">
        <v>128</v>
      </c>
    </row>
    <row r="37" spans="1:13" x14ac:dyDescent="0.3">
      <c r="A37" s="1390"/>
      <c r="B37" s="77"/>
      <c r="C37" s="450"/>
      <c r="D37" s="451"/>
      <c r="E37" s="470" t="s">
        <v>97</v>
      </c>
      <c r="F37" s="452" t="s">
        <v>96</v>
      </c>
      <c r="G37" s="452"/>
      <c r="H37" s="464"/>
      <c r="I37" s="96"/>
      <c r="J37" s="292"/>
      <c r="K37" t="s">
        <v>129</v>
      </c>
    </row>
    <row r="38" spans="1:13" x14ac:dyDescent="0.3">
      <c r="A38" s="1390"/>
      <c r="B38" s="465" t="s">
        <v>226</v>
      </c>
      <c r="C38" s="449" t="s">
        <v>94</v>
      </c>
      <c r="D38" s="449"/>
      <c r="E38" s="466">
        <f>N9</f>
        <v>17.809999999999999</v>
      </c>
      <c r="F38" s="467">
        <v>10</v>
      </c>
      <c r="G38" s="467"/>
      <c r="H38" s="469">
        <f>F29*E38/10</f>
        <v>25.575159999999997</v>
      </c>
      <c r="I38" s="96" t="s">
        <v>95</v>
      </c>
      <c r="J38" s="294"/>
      <c r="K38" s="243" t="s">
        <v>130</v>
      </c>
      <c r="L38" s="243"/>
      <c r="M38" s="243"/>
    </row>
    <row r="39" spans="1:13" x14ac:dyDescent="0.3">
      <c r="A39" s="1390"/>
      <c r="B39" s="465" t="s">
        <v>225</v>
      </c>
      <c r="C39" s="464" t="s">
        <v>94</v>
      </c>
      <c r="D39" s="464"/>
      <c r="E39" s="466">
        <f>N9</f>
        <v>17.809999999999999</v>
      </c>
      <c r="F39" s="241">
        <v>15</v>
      </c>
      <c r="G39" s="241"/>
      <c r="H39" s="468">
        <f>F29*E39/F39</f>
        <v>17.050106666666665</v>
      </c>
      <c r="I39" s="96" t="s">
        <v>95</v>
      </c>
      <c r="J39" s="294"/>
      <c r="K39" t="s">
        <v>131</v>
      </c>
    </row>
    <row r="40" spans="1:13" ht="15" thickBot="1" x14ac:dyDescent="0.35">
      <c r="A40" s="1391"/>
      <c r="B40" s="97" t="s">
        <v>227</v>
      </c>
      <c r="C40" s="98" t="s">
        <v>94</v>
      </c>
      <c r="D40" s="98"/>
      <c r="E40" s="448">
        <f>N9</f>
        <v>17.809999999999999</v>
      </c>
      <c r="F40" s="242">
        <v>30</v>
      </c>
      <c r="G40" s="242"/>
      <c r="H40" s="447">
        <f>F29*E40/F40</f>
        <v>8.5250533333333323</v>
      </c>
      <c r="I40" s="99" t="s">
        <v>95</v>
      </c>
      <c r="J40" s="293"/>
    </row>
    <row r="41" spans="1:13" ht="15" thickBot="1" x14ac:dyDescent="0.35"/>
    <row r="42" spans="1:13" x14ac:dyDescent="0.3">
      <c r="A42" s="1389" t="s">
        <v>220</v>
      </c>
      <c r="B42" s="95"/>
      <c r="C42" s="95"/>
      <c r="D42" s="460"/>
      <c r="E42" s="461"/>
      <c r="F42" s="462"/>
      <c r="G42" s="463"/>
      <c r="H42" s="1392" t="s">
        <v>168</v>
      </c>
      <c r="I42" s="1393"/>
      <c r="J42" s="291"/>
    </row>
    <row r="43" spans="1:13" x14ac:dyDescent="0.3">
      <c r="A43" s="1390"/>
      <c r="B43" s="77"/>
      <c r="C43" s="450"/>
      <c r="D43" s="451"/>
      <c r="E43" s="470" t="s">
        <v>97</v>
      </c>
      <c r="F43" s="452" t="s">
        <v>96</v>
      </c>
      <c r="G43" s="452"/>
      <c r="H43" s="464"/>
      <c r="I43" s="96"/>
      <c r="J43" s="292"/>
    </row>
    <row r="44" spans="1:13" x14ac:dyDescent="0.3">
      <c r="A44" s="1390"/>
      <c r="B44" s="465" t="s">
        <v>226</v>
      </c>
      <c r="C44" s="449" t="s">
        <v>94</v>
      </c>
      <c r="D44" s="449"/>
      <c r="E44" s="466">
        <v>17.809999999999999</v>
      </c>
      <c r="F44" s="467">
        <v>10</v>
      </c>
      <c r="G44" s="467"/>
      <c r="H44" s="468">
        <f>E44*F30/10</f>
        <v>7.7722840000000204</v>
      </c>
      <c r="I44" s="96" t="s">
        <v>95</v>
      </c>
      <c r="J44" s="294"/>
    </row>
    <row r="45" spans="1:13" x14ac:dyDescent="0.3">
      <c r="A45" s="1390"/>
      <c r="B45" s="465" t="s">
        <v>225</v>
      </c>
      <c r="C45" s="464" t="s">
        <v>94</v>
      </c>
      <c r="D45" s="464"/>
      <c r="E45" s="466">
        <v>17.809999999999999</v>
      </c>
      <c r="F45" s="241">
        <v>15</v>
      </c>
      <c r="G45" s="241"/>
      <c r="H45" s="468">
        <f>E45*F30/20</f>
        <v>3.8861420000000102</v>
      </c>
      <c r="I45" s="96" t="s">
        <v>95</v>
      </c>
      <c r="J45" s="294"/>
    </row>
    <row r="46" spans="1:13" ht="15" thickBot="1" x14ac:dyDescent="0.35">
      <c r="A46" s="1391"/>
      <c r="B46" s="97" t="s">
        <v>227</v>
      </c>
      <c r="C46" s="98" t="s">
        <v>94</v>
      </c>
      <c r="D46" s="98"/>
      <c r="E46" s="466">
        <v>17.809999999999999</v>
      </c>
      <c r="F46" s="242">
        <v>30</v>
      </c>
      <c r="G46" s="242"/>
      <c r="H46" s="447">
        <f>E46*F30/F46</f>
        <v>2.5907613333333401</v>
      </c>
      <c r="I46" s="99" t="s">
        <v>95</v>
      </c>
      <c r="J46" s="293"/>
    </row>
    <row r="47" spans="1:13" x14ac:dyDescent="0.3">
      <c r="A47" t="s">
        <v>138</v>
      </c>
    </row>
    <row r="48" spans="1:13" ht="15.6" x14ac:dyDescent="0.3">
      <c r="A48" s="245" t="s">
        <v>133</v>
      </c>
    </row>
    <row r="49" spans="1:1" ht="15.6" x14ac:dyDescent="0.3">
      <c r="A49" s="245" t="s">
        <v>134</v>
      </c>
    </row>
    <row r="50" spans="1:1" ht="15.6" x14ac:dyDescent="0.3">
      <c r="A50" s="245" t="s">
        <v>135</v>
      </c>
    </row>
    <row r="51" spans="1:1" ht="15.6" x14ac:dyDescent="0.3">
      <c r="A51" s="245" t="s">
        <v>136</v>
      </c>
    </row>
    <row r="52" spans="1:1" ht="15.6" x14ac:dyDescent="0.3">
      <c r="A52" s="245" t="s">
        <v>137</v>
      </c>
    </row>
    <row r="54" spans="1:1" ht="15.6" x14ac:dyDescent="0.3">
      <c r="A54" s="246" t="s">
        <v>139</v>
      </c>
    </row>
    <row r="55" spans="1:1" ht="18.600000000000001" customHeight="1" x14ac:dyDescent="0.3">
      <c r="A55" s="245" t="s">
        <v>140</v>
      </c>
    </row>
  </sheetData>
  <mergeCells count="9">
    <mergeCell ref="A42:A46"/>
    <mergeCell ref="H42:I42"/>
    <mergeCell ref="A36:A40"/>
    <mergeCell ref="H36:I36"/>
    <mergeCell ref="A1:N1"/>
    <mergeCell ref="A3:F3"/>
    <mergeCell ref="J3:N3"/>
    <mergeCell ref="I5:I7"/>
    <mergeCell ref="H16:H18"/>
  </mergeCells>
  <phoneticPr fontId="45" type="noConversion"/>
  <pageMargins left="0.7" right="0.7" top="0.75" bottom="0.75" header="0.3" footer="0.3"/>
  <pageSetup paperSize="9" scale="47"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21157-8D95-400F-8E3A-55AC550E2761}">
  <sheetPr codeName="Feuil1">
    <tabColor theme="5" tint="0.39997558519241921"/>
  </sheetPr>
  <dimension ref="A1:V331"/>
  <sheetViews>
    <sheetView topLeftCell="A248" zoomScale="80" zoomScaleNormal="80" workbookViewId="0">
      <selection activeCell="H301" sqref="H300:H301"/>
    </sheetView>
  </sheetViews>
  <sheetFormatPr baseColWidth="10" defaultRowHeight="15.6" x14ac:dyDescent="0.3"/>
  <cols>
    <col min="1" max="1" width="2.77734375" customWidth="1"/>
    <col min="2" max="2" width="8.21875" customWidth="1"/>
    <col min="3" max="3" width="52.33203125" customWidth="1"/>
    <col min="4" max="4" width="36.6640625" customWidth="1"/>
    <col min="5" max="5" width="22.21875" customWidth="1"/>
    <col min="6" max="6" width="22.6640625" customWidth="1"/>
    <col min="7" max="7" width="20.77734375" customWidth="1"/>
    <col min="8" max="8" width="22.21875" customWidth="1"/>
    <col min="9" max="9" width="18.21875" customWidth="1"/>
    <col min="10" max="10" width="18.6640625" customWidth="1"/>
    <col min="11" max="11" width="21.33203125" customWidth="1"/>
    <col min="12" max="12" width="8.5546875" customWidth="1"/>
    <col min="13" max="13" width="2.6640625" customWidth="1"/>
    <col min="14" max="14" width="2.109375" customWidth="1"/>
    <col min="15" max="15" width="146.5546875" style="1292" customWidth="1"/>
    <col min="16" max="18" width="18" style="1045" customWidth="1"/>
    <col min="19" max="22" width="18" customWidth="1"/>
  </cols>
  <sheetData>
    <row r="1" spans="1:22" x14ac:dyDescent="0.3">
      <c r="A1" s="813"/>
      <c r="B1" s="813"/>
      <c r="C1" s="813"/>
      <c r="D1" s="813"/>
      <c r="E1" s="813"/>
      <c r="F1" s="813"/>
      <c r="G1" s="813"/>
      <c r="H1" s="813"/>
      <c r="I1" s="813"/>
      <c r="J1" s="813"/>
      <c r="K1" s="813"/>
      <c r="L1" s="813"/>
      <c r="M1" s="813"/>
      <c r="N1" s="871"/>
      <c r="O1" s="1290"/>
      <c r="R1" s="1044"/>
    </row>
    <row r="2" spans="1:22" x14ac:dyDescent="0.3">
      <c r="A2" s="813"/>
      <c r="B2" s="626"/>
      <c r="C2" s="626"/>
      <c r="D2" s="626"/>
      <c r="E2" s="626"/>
      <c r="F2" s="626"/>
      <c r="G2" s="626"/>
      <c r="H2" s="626"/>
      <c r="I2" s="626"/>
      <c r="J2" s="626"/>
      <c r="K2" s="626"/>
      <c r="L2" s="626"/>
      <c r="M2" s="813"/>
      <c r="N2" s="871"/>
      <c r="O2" s="1290"/>
      <c r="R2" s="1044"/>
    </row>
    <row r="3" spans="1:22" ht="33" x14ac:dyDescent="0.75">
      <c r="A3" s="813"/>
      <c r="B3" s="626"/>
      <c r="C3" s="1286" t="str">
        <f>+Introduction!C3</f>
        <v>Modèle d'évaluation technico-économique d'une parcelle avec haie</v>
      </c>
      <c r="D3" s="626"/>
      <c r="E3" s="626"/>
      <c r="F3" s="626"/>
      <c r="G3" s="626"/>
      <c r="H3" s="626"/>
      <c r="I3" s="626"/>
      <c r="J3" s="626"/>
      <c r="K3" s="626"/>
      <c r="L3" s="626"/>
      <c r="M3" s="813"/>
      <c r="N3" s="871"/>
      <c r="O3" s="1294" t="s">
        <v>905</v>
      </c>
      <c r="R3" s="1044"/>
    </row>
    <row r="4" spans="1:22" ht="27.6" x14ac:dyDescent="0.65">
      <c r="A4" s="813"/>
      <c r="B4" s="626"/>
      <c r="C4" s="1285" t="s">
        <v>890</v>
      </c>
      <c r="D4" s="626"/>
      <c r="E4" s="626"/>
      <c r="F4" s="626"/>
      <c r="G4" s="626"/>
      <c r="H4" s="626"/>
      <c r="I4" s="626"/>
      <c r="J4" s="626"/>
      <c r="K4" s="626"/>
      <c r="L4" s="626"/>
      <c r="M4" s="813"/>
      <c r="N4" s="871"/>
      <c r="O4" s="1290"/>
      <c r="R4" s="1044"/>
    </row>
    <row r="5" spans="1:22" ht="27.6" x14ac:dyDescent="0.65">
      <c r="A5" s="813"/>
      <c r="B5" s="626"/>
      <c r="C5" s="1284" t="s">
        <v>893</v>
      </c>
      <c r="D5" s="6"/>
      <c r="E5" s="626"/>
      <c r="F5" s="626"/>
      <c r="G5" s="626"/>
      <c r="H5" s="626"/>
      <c r="I5" s="626"/>
      <c r="J5" s="626"/>
      <c r="K5" s="626"/>
      <c r="L5" s="626"/>
      <c r="M5" s="813"/>
      <c r="N5" s="871"/>
      <c r="O5" s="1290"/>
      <c r="R5" s="1044"/>
    </row>
    <row r="6" spans="1:22" x14ac:dyDescent="0.3">
      <c r="A6" s="813"/>
      <c r="B6" s="626"/>
      <c r="C6" s="626"/>
      <c r="D6" s="626"/>
      <c r="E6" s="626"/>
      <c r="F6" s="626"/>
      <c r="G6" s="626"/>
      <c r="H6" s="626"/>
      <c r="I6" s="626"/>
      <c r="J6" s="626"/>
      <c r="K6" s="626"/>
      <c r="L6" s="626"/>
      <c r="M6" s="813"/>
      <c r="N6" s="871"/>
      <c r="O6" s="1290"/>
      <c r="R6" s="1044"/>
      <c r="V6" t="s">
        <v>528</v>
      </c>
    </row>
    <row r="7" spans="1:22" x14ac:dyDescent="0.3">
      <c r="A7" s="813"/>
      <c r="M7" s="813"/>
      <c r="N7" s="871"/>
      <c r="O7" s="1290"/>
      <c r="R7" s="1044"/>
      <c r="V7" t="s">
        <v>529</v>
      </c>
    </row>
    <row r="8" spans="1:22" ht="21" x14ac:dyDescent="0.4">
      <c r="A8" s="813"/>
      <c r="B8" s="598"/>
      <c r="C8" s="622" t="s">
        <v>280</v>
      </c>
      <c r="D8" s="598"/>
      <c r="E8" s="598"/>
      <c r="F8" s="598"/>
      <c r="G8" s="598"/>
      <c r="H8" s="598"/>
      <c r="I8" s="598"/>
      <c r="J8" s="598"/>
      <c r="K8" s="598"/>
      <c r="L8" s="598"/>
      <c r="M8" s="813"/>
      <c r="N8" s="871"/>
      <c r="O8" s="1290"/>
      <c r="R8" s="1044"/>
      <c r="V8" t="s">
        <v>530</v>
      </c>
    </row>
    <row r="9" spans="1:22" x14ac:dyDescent="0.3">
      <c r="A9" s="813"/>
      <c r="M9" s="813"/>
      <c r="N9" s="871"/>
      <c r="O9" s="1290"/>
      <c r="R9" s="1044"/>
      <c r="V9" t="s">
        <v>531</v>
      </c>
    </row>
    <row r="10" spans="1:22" ht="18" x14ac:dyDescent="0.35">
      <c r="A10" s="813"/>
      <c r="B10" s="623"/>
      <c r="C10" s="623" t="s">
        <v>393</v>
      </c>
      <c r="D10" s="624"/>
      <c r="E10" s="624"/>
      <c r="F10" s="624"/>
      <c r="G10" s="624"/>
      <c r="H10" s="624"/>
      <c r="I10" s="624"/>
      <c r="J10" s="624"/>
      <c r="K10" s="624"/>
      <c r="L10" s="624"/>
      <c r="M10" s="813"/>
      <c r="N10" s="871"/>
      <c r="O10" s="1290"/>
      <c r="R10" s="1044"/>
      <c r="V10" t="s">
        <v>532</v>
      </c>
    </row>
    <row r="11" spans="1:22" ht="16.2" thickBot="1" x14ac:dyDescent="0.35">
      <c r="A11" s="813"/>
      <c r="M11" s="813"/>
      <c r="N11" s="871"/>
      <c r="O11" s="1290"/>
      <c r="R11" s="1044"/>
      <c r="V11" t="s">
        <v>535</v>
      </c>
    </row>
    <row r="12" spans="1:22" ht="16.2" thickBot="1" x14ac:dyDescent="0.35">
      <c r="A12" s="813"/>
      <c r="C12" s="684" t="s">
        <v>333</v>
      </c>
      <c r="D12" s="1077" t="s">
        <v>903</v>
      </c>
      <c r="E12" s="1078" t="s">
        <v>904</v>
      </c>
      <c r="F12" s="1070" t="s">
        <v>353</v>
      </c>
      <c r="H12" t="s">
        <v>898</v>
      </c>
      <c r="I12" s="1357" t="s">
        <v>899</v>
      </c>
      <c r="J12" s="1357"/>
      <c r="M12" s="813"/>
      <c r="N12" s="871"/>
      <c r="O12" s="1290" t="s">
        <v>891</v>
      </c>
      <c r="R12" s="1044"/>
      <c r="V12" t="s">
        <v>536</v>
      </c>
    </row>
    <row r="13" spans="1:22" ht="16.2" thickBot="1" x14ac:dyDescent="0.35">
      <c r="A13" s="813"/>
      <c r="C13" s="609"/>
      <c r="D13" s="1242">
        <v>200</v>
      </c>
      <c r="E13" s="1243">
        <f>+D13</f>
        <v>200</v>
      </c>
      <c r="F13" s="1073">
        <f>+E13*D13/10000</f>
        <v>4</v>
      </c>
      <c r="I13" s="629"/>
      <c r="J13" s="672"/>
      <c r="M13" s="813"/>
      <c r="N13" s="871"/>
      <c r="O13" s="1290" t="s">
        <v>892</v>
      </c>
      <c r="R13" s="1044"/>
      <c r="V13" t="s">
        <v>533</v>
      </c>
    </row>
    <row r="14" spans="1:22" ht="16.2" thickBot="1" x14ac:dyDescent="0.35">
      <c r="A14" s="813"/>
      <c r="F14" s="4"/>
      <c r="H14" s="1288" t="s">
        <v>902</v>
      </c>
      <c r="I14" s="19"/>
      <c r="J14" s="345"/>
      <c r="K14" s="1289" t="s">
        <v>900</v>
      </c>
      <c r="M14" s="813"/>
      <c r="N14" s="871"/>
      <c r="O14" s="1290" t="s">
        <v>897</v>
      </c>
      <c r="R14" s="1044"/>
    </row>
    <row r="15" spans="1:22" ht="29.4" thickBot="1" x14ac:dyDescent="0.35">
      <c r="A15" s="813"/>
      <c r="C15" s="1244" t="s">
        <v>565</v>
      </c>
      <c r="D15" s="1287" t="s">
        <v>859</v>
      </c>
      <c r="E15" s="1246">
        <f>D13-(E23+E22)</f>
        <v>190</v>
      </c>
      <c r="F15" s="1245">
        <f>E13-(E20+E21)</f>
        <v>190</v>
      </c>
      <c r="I15" s="668"/>
      <c r="J15" s="630"/>
      <c r="M15" s="813"/>
      <c r="N15" s="871"/>
      <c r="O15" s="1290" t="s">
        <v>894</v>
      </c>
      <c r="R15" s="1044"/>
    </row>
    <row r="16" spans="1:22" ht="35.4" customHeight="1" thickBot="1" x14ac:dyDescent="0.35">
      <c r="A16" s="813"/>
      <c r="C16" s="609"/>
      <c r="D16" s="1296" t="s">
        <v>857</v>
      </c>
      <c r="E16" s="1072">
        <f>D13-(H23+H22)</f>
        <v>196</v>
      </c>
      <c r="F16" s="1069">
        <f>E13-(H20+H21)</f>
        <v>196</v>
      </c>
      <c r="I16" s="1356" t="s">
        <v>901</v>
      </c>
      <c r="J16" s="1356"/>
      <c r="M16" s="813"/>
      <c r="N16" s="871"/>
      <c r="O16" s="1290" t="s">
        <v>908</v>
      </c>
      <c r="R16" s="1044"/>
      <c r="V16" t="s">
        <v>534</v>
      </c>
    </row>
    <row r="17" spans="1:18" ht="16.2" thickBot="1" x14ac:dyDescent="0.35">
      <c r="A17" s="813"/>
      <c r="C17" s="692"/>
      <c r="D17" s="1295"/>
      <c r="E17" s="4"/>
      <c r="M17" s="813"/>
      <c r="N17" s="871"/>
      <c r="O17" s="1290" t="s">
        <v>909</v>
      </c>
      <c r="R17" s="1044"/>
    </row>
    <row r="18" spans="1:18" ht="16.2" thickBot="1" x14ac:dyDescent="0.35">
      <c r="A18" s="813"/>
      <c r="D18" s="10" t="str">
        <f>+D15</f>
        <v>Scénario Production Durable Bois</v>
      </c>
      <c r="E18" s="682"/>
      <c r="F18" s="477"/>
      <c r="G18" s="1102" t="str">
        <f>+D16</f>
        <v>Scénario Contrôle Emprise Haie</v>
      </c>
      <c r="H18" s="1103"/>
      <c r="I18" s="1104"/>
      <c r="M18" s="813"/>
      <c r="N18" s="871"/>
      <c r="O18" s="1290"/>
      <c r="R18" s="1044"/>
    </row>
    <row r="19" spans="1:18" ht="43.8" thickBot="1" x14ac:dyDescent="0.35">
      <c r="A19" s="813"/>
      <c r="C19" s="814" t="s">
        <v>284</v>
      </c>
      <c r="D19" s="1085" t="s">
        <v>332</v>
      </c>
      <c r="E19" s="780" t="s">
        <v>562</v>
      </c>
      <c r="F19" s="1063" t="s">
        <v>588</v>
      </c>
      <c r="G19" s="1085" t="s">
        <v>332</v>
      </c>
      <c r="H19" s="780" t="s">
        <v>562</v>
      </c>
      <c r="I19" s="1063" t="s">
        <v>588</v>
      </c>
      <c r="M19" s="813"/>
      <c r="N19" s="871"/>
      <c r="O19" s="1290" t="s">
        <v>896</v>
      </c>
      <c r="R19" s="1044"/>
    </row>
    <row r="20" spans="1:18" x14ac:dyDescent="0.3">
      <c r="A20" s="813"/>
      <c r="C20" s="608" t="s">
        <v>287</v>
      </c>
      <c r="D20" s="1084">
        <f>+E13</f>
        <v>200</v>
      </c>
      <c r="E20" s="1082">
        <v>5</v>
      </c>
      <c r="F20" s="1083" t="s">
        <v>895</v>
      </c>
      <c r="G20" s="1084">
        <f>+D20</f>
        <v>200</v>
      </c>
      <c r="H20" s="1082">
        <v>2</v>
      </c>
      <c r="I20" s="1083" t="s">
        <v>895</v>
      </c>
      <c r="M20" s="813"/>
      <c r="N20" s="871"/>
      <c r="O20" s="1290"/>
      <c r="R20" s="1044"/>
    </row>
    <row r="21" spans="1:18" x14ac:dyDescent="0.3">
      <c r="A21" s="813"/>
      <c r="C21" s="608" t="s">
        <v>288</v>
      </c>
      <c r="D21" s="1059">
        <f>+E13</f>
        <v>200</v>
      </c>
      <c r="E21" s="1058">
        <v>5</v>
      </c>
      <c r="F21" s="1067" t="s">
        <v>895</v>
      </c>
      <c r="G21" s="1059">
        <f>+D21</f>
        <v>200</v>
      </c>
      <c r="H21" s="1058">
        <v>2</v>
      </c>
      <c r="I21" s="1067" t="s">
        <v>895</v>
      </c>
      <c r="M21" s="813"/>
      <c r="N21" s="871"/>
      <c r="O21" s="1290"/>
      <c r="R21" s="1044"/>
    </row>
    <row r="22" spans="1:18" x14ac:dyDescent="0.3">
      <c r="A22" s="813"/>
      <c r="C22" s="608" t="s">
        <v>290</v>
      </c>
      <c r="D22" s="1059">
        <f>+D13</f>
        <v>200</v>
      </c>
      <c r="E22" s="1058">
        <v>5</v>
      </c>
      <c r="F22" s="1067" t="s">
        <v>895</v>
      </c>
      <c r="G22" s="1059">
        <f>+D22</f>
        <v>200</v>
      </c>
      <c r="H22" s="1058">
        <v>2</v>
      </c>
      <c r="I22" s="1067" t="s">
        <v>895</v>
      </c>
      <c r="M22" s="813"/>
      <c r="N22" s="871"/>
      <c r="O22" s="1290"/>
      <c r="R22" s="1044"/>
    </row>
    <row r="23" spans="1:18" ht="16.2" thickBot="1" x14ac:dyDescent="0.35">
      <c r="A23" s="813"/>
      <c r="C23" s="609" t="s">
        <v>292</v>
      </c>
      <c r="D23" s="1060">
        <f>+D13</f>
        <v>200</v>
      </c>
      <c r="E23" s="1068">
        <v>5</v>
      </c>
      <c r="F23" s="1069" t="s">
        <v>895</v>
      </c>
      <c r="G23" s="1060">
        <f>+D23</f>
        <v>200</v>
      </c>
      <c r="H23" s="1068">
        <v>2</v>
      </c>
      <c r="I23" s="1069" t="s">
        <v>895</v>
      </c>
      <c r="M23" s="813"/>
      <c r="N23" s="871"/>
      <c r="O23" s="1290"/>
      <c r="R23" s="1044"/>
    </row>
    <row r="24" spans="1:18" ht="16.2" thickBot="1" x14ac:dyDescent="0.35">
      <c r="A24" s="813"/>
      <c r="C24" s="10" t="s">
        <v>18</v>
      </c>
      <c r="D24" s="1071">
        <f>SUM(D20:D23)</f>
        <v>800</v>
      </c>
      <c r="G24" s="1071">
        <f>SUM(G20:G23)</f>
        <v>800</v>
      </c>
      <c r="M24" s="813"/>
      <c r="N24" s="871"/>
      <c r="O24" s="1290"/>
      <c r="R24" s="1044"/>
    </row>
    <row r="25" spans="1:18" ht="16.2" thickBot="1" x14ac:dyDescent="0.35">
      <c r="A25" s="813"/>
      <c r="D25" s="4"/>
      <c r="M25" s="813"/>
      <c r="N25" s="871"/>
      <c r="O25" s="1290"/>
      <c r="R25" s="1044"/>
    </row>
    <row r="26" spans="1:18" ht="29.4" thickBot="1" x14ac:dyDescent="0.35">
      <c r="A26" s="813"/>
      <c r="D26" s="1297" t="s">
        <v>566</v>
      </c>
      <c r="E26" s="1080" t="s">
        <v>564</v>
      </c>
      <c r="F26" s="1079" t="s">
        <v>582</v>
      </c>
      <c r="G26" s="1081" t="s">
        <v>583</v>
      </c>
      <c r="M26" s="813"/>
      <c r="N26" s="871"/>
      <c r="O26" s="1290" t="s">
        <v>910</v>
      </c>
      <c r="R26" s="1044"/>
    </row>
    <row r="27" spans="1:18" ht="16.2" thickBot="1" x14ac:dyDescent="0.35">
      <c r="A27" s="813"/>
      <c r="C27" s="684" t="s">
        <v>859</v>
      </c>
      <c r="D27" s="1247">
        <f>+E27/F13</f>
        <v>0.90249999999999997</v>
      </c>
      <c r="E27" s="1074">
        <f>+E15*F15/10000</f>
        <v>3.61</v>
      </c>
      <c r="F27" s="1075">
        <f>+G27/F13</f>
        <v>9.7500000000000031E-2</v>
      </c>
      <c r="G27" s="1076">
        <f>+F13-E27</f>
        <v>0.39000000000000012</v>
      </c>
      <c r="M27" s="813"/>
      <c r="N27" s="871"/>
      <c r="O27" s="1290"/>
      <c r="R27" s="1044"/>
    </row>
    <row r="28" spans="1:18" ht="16.2" thickBot="1" x14ac:dyDescent="0.35">
      <c r="A28" s="813"/>
      <c r="C28" s="609" t="s">
        <v>860</v>
      </c>
      <c r="D28" s="1247">
        <f>+E28/F13</f>
        <v>0.96040000000000003</v>
      </c>
      <c r="E28" s="1248">
        <f>+E16*F16/10000</f>
        <v>3.8416000000000001</v>
      </c>
      <c r="F28" s="1075">
        <f>+G28/F13</f>
        <v>3.9599999999999969E-2</v>
      </c>
      <c r="G28" s="1249">
        <f>+F13-E28</f>
        <v>0.15839999999999987</v>
      </c>
      <c r="M28" s="813"/>
      <c r="N28" s="871"/>
      <c r="O28" s="1290"/>
      <c r="R28" s="1044"/>
    </row>
    <row r="29" spans="1:18" x14ac:dyDescent="0.3">
      <c r="A29" s="813"/>
      <c r="D29" s="1240"/>
      <c r="E29" s="4"/>
      <c r="F29" s="1241"/>
      <c r="G29" s="4"/>
      <c r="M29" s="813"/>
      <c r="N29" s="871"/>
      <c r="O29" s="1290"/>
      <c r="R29" s="1044"/>
    </row>
    <row r="30" spans="1:18" x14ac:dyDescent="0.3">
      <c r="A30" s="813"/>
      <c r="D30" s="4"/>
      <c r="M30" s="813"/>
      <c r="N30" s="871"/>
      <c r="O30" s="1290"/>
      <c r="R30" s="1044"/>
    </row>
    <row r="31" spans="1:18" ht="16.2" thickBot="1" x14ac:dyDescent="0.35">
      <c r="A31" s="813"/>
      <c r="D31" s="4"/>
      <c r="M31" s="813"/>
      <c r="N31" s="871"/>
      <c r="O31" s="1290"/>
      <c r="R31" s="1044"/>
    </row>
    <row r="32" spans="1:18" ht="16.2" thickBot="1" x14ac:dyDescent="0.35">
      <c r="A32" s="813"/>
      <c r="D32" s="10" t="str">
        <f>+D18</f>
        <v>Scénario Production Durable Bois</v>
      </c>
      <c r="E32" s="682"/>
      <c r="F32" s="477"/>
      <c r="G32" s="1102" t="str">
        <f>+G18</f>
        <v>Scénario Contrôle Emprise Haie</v>
      </c>
      <c r="H32" s="1103"/>
      <c r="I32" s="1104"/>
      <c r="M32" s="813"/>
      <c r="N32" s="871"/>
      <c r="O32" s="1290"/>
      <c r="R32" s="1044"/>
    </row>
    <row r="33" spans="1:18" ht="43.8" thickBot="1" x14ac:dyDescent="0.35">
      <c r="A33" s="813"/>
      <c r="C33" s="814" t="s">
        <v>284</v>
      </c>
      <c r="D33" s="1086" t="s">
        <v>912</v>
      </c>
      <c r="E33" s="1087" t="s">
        <v>285</v>
      </c>
      <c r="F33" s="1088" t="s">
        <v>286</v>
      </c>
      <c r="G33" s="1086" t="s">
        <v>911</v>
      </c>
      <c r="H33" s="1087" t="s">
        <v>285</v>
      </c>
      <c r="I33" s="1088" t="s">
        <v>286</v>
      </c>
      <c r="J33" s="1114" t="s">
        <v>727</v>
      </c>
      <c r="M33" s="813"/>
      <c r="N33" s="871"/>
      <c r="O33" s="1290" t="s">
        <v>913</v>
      </c>
      <c r="R33" s="1044"/>
    </row>
    <row r="34" spans="1:18" x14ac:dyDescent="0.3">
      <c r="A34" s="813"/>
      <c r="C34" s="608" t="s">
        <v>287</v>
      </c>
      <c r="D34" s="1082">
        <v>12</v>
      </c>
      <c r="E34" s="1298">
        <v>0.5</v>
      </c>
      <c r="F34" s="1299">
        <v>0.3</v>
      </c>
      <c r="G34" s="1082">
        <v>12</v>
      </c>
      <c r="H34" s="1298">
        <v>0.5</v>
      </c>
      <c r="I34" s="1299">
        <v>0.2</v>
      </c>
      <c r="J34" s="1299">
        <v>100</v>
      </c>
      <c r="M34" s="813"/>
      <c r="N34" s="871"/>
      <c r="O34" s="1290"/>
      <c r="R34" s="1044"/>
    </row>
    <row r="35" spans="1:18" x14ac:dyDescent="0.3">
      <c r="A35" s="813"/>
      <c r="C35" s="608" t="s">
        <v>288</v>
      </c>
      <c r="D35" s="1058">
        <v>12</v>
      </c>
      <c r="E35" s="1300">
        <v>0.8</v>
      </c>
      <c r="F35" s="1301">
        <v>0.7</v>
      </c>
      <c r="G35" s="1058">
        <v>12</v>
      </c>
      <c r="H35" s="1300">
        <v>0.8</v>
      </c>
      <c r="I35" s="1301">
        <v>0.5</v>
      </c>
      <c r="J35" s="1301">
        <v>100</v>
      </c>
      <c r="M35" s="813"/>
      <c r="N35" s="871"/>
      <c r="O35" s="1290"/>
      <c r="R35" s="1044"/>
    </row>
    <row r="36" spans="1:18" x14ac:dyDescent="0.3">
      <c r="A36" s="813"/>
      <c r="C36" s="608" t="s">
        <v>290</v>
      </c>
      <c r="D36" s="1058">
        <v>12</v>
      </c>
      <c r="E36" s="1300">
        <v>0.7</v>
      </c>
      <c r="F36" s="1301">
        <v>0.3</v>
      </c>
      <c r="G36" s="1058">
        <v>12</v>
      </c>
      <c r="H36" s="1300">
        <v>0.7</v>
      </c>
      <c r="I36" s="1301">
        <v>0.2</v>
      </c>
      <c r="J36" s="1301">
        <v>150</v>
      </c>
      <c r="M36" s="813"/>
      <c r="N36" s="871"/>
      <c r="O36" s="1290"/>
      <c r="R36" s="1044"/>
    </row>
    <row r="37" spans="1:18" ht="16.2" thickBot="1" x14ac:dyDescent="0.35">
      <c r="A37" s="813"/>
      <c r="C37" s="609" t="s">
        <v>292</v>
      </c>
      <c r="D37" s="1068">
        <v>12</v>
      </c>
      <c r="E37" s="1302">
        <v>0.6</v>
      </c>
      <c r="F37" s="1303">
        <v>1</v>
      </c>
      <c r="G37" s="1068">
        <v>12</v>
      </c>
      <c r="H37" s="1302">
        <v>0.6</v>
      </c>
      <c r="I37" s="1303">
        <v>0.8</v>
      </c>
      <c r="J37" s="1303">
        <v>50</v>
      </c>
      <c r="M37" s="813"/>
      <c r="N37" s="871"/>
      <c r="O37" s="1290"/>
      <c r="R37" s="1044"/>
    </row>
    <row r="38" spans="1:18" x14ac:dyDescent="0.3">
      <c r="A38" s="813"/>
      <c r="M38" s="813"/>
      <c r="N38" s="871"/>
      <c r="O38" s="1290"/>
      <c r="R38" s="1044"/>
    </row>
    <row r="39" spans="1:18" ht="18" x14ac:dyDescent="0.35">
      <c r="A39" s="813"/>
      <c r="B39" s="623"/>
      <c r="C39" s="623" t="s">
        <v>526</v>
      </c>
      <c r="D39" s="624"/>
      <c r="E39" s="624"/>
      <c r="F39" s="624" t="s">
        <v>295</v>
      </c>
      <c r="G39" s="624"/>
      <c r="H39" s="624"/>
      <c r="I39" s="624"/>
      <c r="J39" s="624"/>
      <c r="K39" s="624"/>
      <c r="L39" s="624"/>
      <c r="M39" s="813"/>
      <c r="N39" s="871"/>
      <c r="O39" s="1290"/>
      <c r="R39" s="1044"/>
    </row>
    <row r="40" spans="1:18" x14ac:dyDescent="0.3">
      <c r="A40" s="813"/>
      <c r="M40" s="813"/>
      <c r="N40" s="871"/>
      <c r="O40" s="1290"/>
      <c r="R40" s="1044"/>
    </row>
    <row r="41" spans="1:18" ht="18" x14ac:dyDescent="0.35">
      <c r="A41" s="813"/>
      <c r="B41" s="621"/>
      <c r="C41" s="621" t="s">
        <v>708</v>
      </c>
      <c r="D41" s="621"/>
      <c r="E41" s="621"/>
      <c r="F41" s="621"/>
      <c r="G41" s="621"/>
      <c r="H41" s="621"/>
      <c r="I41" s="621"/>
      <c r="J41" s="621"/>
      <c r="K41" s="621"/>
      <c r="L41" s="621"/>
      <c r="M41" s="813"/>
      <c r="N41" s="871"/>
      <c r="O41" s="1290"/>
      <c r="R41" s="1044"/>
    </row>
    <row r="42" spans="1:18" x14ac:dyDescent="0.3">
      <c r="A42" s="813"/>
      <c r="M42" s="813"/>
      <c r="N42" s="871"/>
      <c r="O42" s="1290"/>
      <c r="R42" s="1044"/>
    </row>
    <row r="43" spans="1:18" x14ac:dyDescent="0.3">
      <c r="A43" s="813"/>
      <c r="C43" t="s">
        <v>539</v>
      </c>
      <c r="D43" s="862">
        <v>4</v>
      </c>
      <c r="E43" t="s">
        <v>352</v>
      </c>
      <c r="M43" s="813"/>
      <c r="N43" s="871"/>
      <c r="O43" s="1290" t="s">
        <v>914</v>
      </c>
      <c r="R43" s="1044"/>
    </row>
    <row r="44" spans="1:18" x14ac:dyDescent="0.3">
      <c r="A44" s="813"/>
      <c r="M44" s="813"/>
      <c r="N44" s="871"/>
      <c r="O44" s="1290"/>
      <c r="R44" s="1044"/>
    </row>
    <row r="45" spans="1:18" ht="43.2" x14ac:dyDescent="0.3">
      <c r="A45" s="813"/>
      <c r="C45" s="884" t="s">
        <v>537</v>
      </c>
      <c r="D45" s="861" t="s">
        <v>523</v>
      </c>
      <c r="E45" s="861" t="s">
        <v>538</v>
      </c>
      <c r="F45" s="861" t="s">
        <v>524</v>
      </c>
      <c r="G45" s="861" t="s">
        <v>561</v>
      </c>
      <c r="H45" s="861" t="s">
        <v>676</v>
      </c>
      <c r="I45" s="861" t="s">
        <v>675</v>
      </c>
      <c r="J45" s="597" t="s">
        <v>296</v>
      </c>
      <c r="M45" s="813"/>
      <c r="N45" s="871"/>
      <c r="O45" s="1290"/>
      <c r="R45" s="1044"/>
    </row>
    <row r="46" spans="1:18" x14ac:dyDescent="0.3">
      <c r="A46" s="813"/>
      <c r="C46" s="862" t="s">
        <v>528</v>
      </c>
      <c r="D46" s="915">
        <v>545</v>
      </c>
      <c r="E46" s="862">
        <v>7.8</v>
      </c>
      <c r="F46" s="875">
        <v>199</v>
      </c>
      <c r="G46" s="875">
        <v>127</v>
      </c>
      <c r="H46" s="875">
        <v>60</v>
      </c>
      <c r="I46" s="1021">
        <v>5</v>
      </c>
      <c r="J46" s="874">
        <f>IF(D46&gt;0,+E46*F46+G46-D46+H46-$E$65,0)</f>
        <v>1194.2</v>
      </c>
      <c r="M46" s="813"/>
      <c r="N46" s="871"/>
      <c r="O46" s="1290"/>
      <c r="R46" s="1044"/>
    </row>
    <row r="47" spans="1:18" x14ac:dyDescent="0.3">
      <c r="A47" s="813"/>
      <c r="C47" s="862" t="s">
        <v>533</v>
      </c>
      <c r="D47" s="915">
        <f>110+350</f>
        <v>460</v>
      </c>
      <c r="E47" s="862">
        <v>10</v>
      </c>
      <c r="F47" s="875">
        <v>120</v>
      </c>
      <c r="G47" s="875">
        <v>127</v>
      </c>
      <c r="H47" s="875">
        <v>60</v>
      </c>
      <c r="I47" s="1021">
        <v>3.5</v>
      </c>
      <c r="J47" s="874">
        <f>IF(D47&gt;0,+E47*F47+G47-D47+H47-$E$65,0)</f>
        <v>927</v>
      </c>
      <c r="M47" s="813"/>
      <c r="N47" s="871"/>
      <c r="O47" s="1290"/>
      <c r="R47" s="1044"/>
    </row>
    <row r="48" spans="1:18" x14ac:dyDescent="0.3">
      <c r="A48" s="813"/>
      <c r="C48" s="862" t="s">
        <v>529</v>
      </c>
      <c r="D48" s="915">
        <v>513</v>
      </c>
      <c r="E48" s="862">
        <v>8.5</v>
      </c>
      <c r="F48" s="875">
        <v>189</v>
      </c>
      <c r="G48" s="875">
        <v>127</v>
      </c>
      <c r="H48" s="875">
        <v>60</v>
      </c>
      <c r="I48" s="1021">
        <v>5.5</v>
      </c>
      <c r="J48" s="874">
        <f>IF(D48&gt;0,+E48*F48+G48-D48+H48-$E$65,0)</f>
        <v>1280.5</v>
      </c>
      <c r="M48" s="813"/>
      <c r="N48" s="871"/>
      <c r="O48" s="1290"/>
      <c r="R48" s="1044"/>
    </row>
    <row r="49" spans="1:18" x14ac:dyDescent="0.3">
      <c r="A49" s="813"/>
      <c r="C49" s="862" t="s">
        <v>531</v>
      </c>
      <c r="D49" s="875">
        <v>520</v>
      </c>
      <c r="E49" s="862">
        <v>9.5</v>
      </c>
      <c r="F49" s="875">
        <v>190</v>
      </c>
      <c r="G49" s="875">
        <v>127</v>
      </c>
      <c r="H49" s="875">
        <v>60</v>
      </c>
      <c r="I49" s="1021">
        <v>6</v>
      </c>
      <c r="J49" s="874">
        <f>IF(D49&gt;0,+E49*F49+G49-D49+H49-$E$65,0)</f>
        <v>1472</v>
      </c>
      <c r="M49" s="813"/>
      <c r="N49" s="871"/>
      <c r="O49" s="1290"/>
      <c r="R49" s="1044"/>
    </row>
    <row r="50" spans="1:18" x14ac:dyDescent="0.3">
      <c r="A50" s="813"/>
      <c r="M50" s="813"/>
      <c r="N50" s="871"/>
      <c r="O50" s="1290"/>
      <c r="R50" s="1044"/>
    </row>
    <row r="51" spans="1:18" ht="18" x14ac:dyDescent="0.35">
      <c r="A51" s="813"/>
      <c r="B51" s="621"/>
      <c r="C51" s="621" t="s">
        <v>709</v>
      </c>
      <c r="D51" s="621"/>
      <c r="E51" s="621"/>
      <c r="F51" s="621"/>
      <c r="G51" s="621"/>
      <c r="H51" s="621"/>
      <c r="I51" s="621"/>
      <c r="J51" s="621"/>
      <c r="K51" s="621"/>
      <c r="L51" s="621"/>
      <c r="M51" s="813"/>
      <c r="N51" s="871"/>
      <c r="O51" s="1290"/>
      <c r="R51" s="1044"/>
    </row>
    <row r="52" spans="1:18" x14ac:dyDescent="0.3">
      <c r="A52" s="813"/>
      <c r="M52" s="813"/>
      <c r="N52" s="871"/>
      <c r="O52" s="1290"/>
      <c r="R52" s="1044"/>
    </row>
    <row r="53" spans="1:18" ht="49.2" customHeight="1" thickBot="1" x14ac:dyDescent="0.35">
      <c r="A53" s="813"/>
      <c r="D53" s="1066" t="s">
        <v>918</v>
      </c>
      <c r="E53" s="1066" t="s">
        <v>917</v>
      </c>
      <c r="F53" s="1066" t="s">
        <v>919</v>
      </c>
      <c r="G53" s="1304" t="s">
        <v>915</v>
      </c>
      <c r="M53" s="813"/>
      <c r="N53" s="871"/>
      <c r="O53" s="1290" t="s">
        <v>916</v>
      </c>
      <c r="R53" s="1044"/>
    </row>
    <row r="54" spans="1:18" ht="34.5" customHeight="1" thickBot="1" x14ac:dyDescent="0.4">
      <c r="A54" s="813"/>
      <c r="C54" s="1065" t="str">
        <f>+D15</f>
        <v>Scénario Production Durable Bois</v>
      </c>
      <c r="D54" s="1061">
        <v>1</v>
      </c>
      <c r="E54" s="1061">
        <v>14</v>
      </c>
      <c r="F54" s="1062">
        <f>E54-D54</f>
        <v>13</v>
      </c>
      <c r="M54" s="813"/>
      <c r="N54" s="871"/>
      <c r="O54" s="1290" t="s">
        <v>920</v>
      </c>
      <c r="R54" s="1044"/>
    </row>
    <row r="55" spans="1:18" ht="34.5" customHeight="1" thickBot="1" x14ac:dyDescent="0.4">
      <c r="A55" s="813"/>
      <c r="C55" s="1115" t="str">
        <f>+D16</f>
        <v>Scénario Contrôle Emprise Haie</v>
      </c>
      <c r="D55" s="1064">
        <v>1</v>
      </c>
      <c r="E55" s="1064">
        <v>11</v>
      </c>
      <c r="F55" s="1063">
        <f>+E55-D55</f>
        <v>10</v>
      </c>
      <c r="M55" s="813"/>
      <c r="N55" s="871"/>
      <c r="O55" s="1290"/>
      <c r="R55" s="1044"/>
    </row>
    <row r="56" spans="1:18" ht="16.2" thickBot="1" x14ac:dyDescent="0.35">
      <c r="A56" s="813"/>
      <c r="M56" s="813"/>
      <c r="N56" s="871"/>
      <c r="O56" s="1290"/>
      <c r="R56" s="1044"/>
    </row>
    <row r="57" spans="1:18" ht="18.600000000000001" thickBot="1" x14ac:dyDescent="0.4">
      <c r="A57" s="813"/>
      <c r="D57" s="1311" t="str">
        <f>+C54</f>
        <v>Scénario Production Durable Bois</v>
      </c>
      <c r="E57" s="1312"/>
      <c r="F57" s="1313"/>
      <c r="G57" s="1314" t="str">
        <f>+C55</f>
        <v>Scénario Contrôle Emprise Haie</v>
      </c>
      <c r="H57" s="1315"/>
      <c r="I57" s="1316"/>
      <c r="M57" s="813"/>
      <c r="N57" s="871"/>
      <c r="O57" s="1290"/>
      <c r="R57" s="1044"/>
    </row>
    <row r="58" spans="1:18" ht="30" customHeight="1" x14ac:dyDescent="0.3">
      <c r="A58" s="813"/>
      <c r="C58" s="699" t="s">
        <v>223</v>
      </c>
      <c r="D58" s="1317" t="s">
        <v>922</v>
      </c>
      <c r="E58" s="1318" t="s">
        <v>293</v>
      </c>
      <c r="F58" s="1319" t="s">
        <v>294</v>
      </c>
      <c r="G58" s="1317" t="s">
        <v>922</v>
      </c>
      <c r="H58" s="1318" t="s">
        <v>293</v>
      </c>
      <c r="I58" s="1319" t="s">
        <v>294</v>
      </c>
      <c r="M58" s="813"/>
      <c r="N58" s="871"/>
      <c r="O58" s="1290"/>
      <c r="R58" s="1044"/>
    </row>
    <row r="59" spans="1:18" x14ac:dyDescent="0.3">
      <c r="A59" s="813"/>
      <c r="C59" s="700" t="s">
        <v>289</v>
      </c>
      <c r="D59" s="1305">
        <v>-0.05</v>
      </c>
      <c r="E59" s="1306">
        <v>0.2</v>
      </c>
      <c r="F59" s="1307">
        <v>-0.1</v>
      </c>
      <c r="G59" s="1305">
        <v>-0.05</v>
      </c>
      <c r="H59" s="1306">
        <v>0.15</v>
      </c>
      <c r="I59" s="1307">
        <v>-0.2</v>
      </c>
      <c r="M59" s="813"/>
      <c r="N59" s="871"/>
      <c r="O59" s="1290" t="s">
        <v>921</v>
      </c>
      <c r="Q59" s="1045">
        <v>-0.2</v>
      </c>
      <c r="R59" s="1044"/>
    </row>
    <row r="60" spans="1:18" ht="16.2" thickBot="1" x14ac:dyDescent="0.35">
      <c r="A60" s="813"/>
      <c r="C60" s="12" t="s">
        <v>291</v>
      </c>
      <c r="D60" s="1308">
        <v>-0.2</v>
      </c>
      <c r="E60" s="1309">
        <v>0.2</v>
      </c>
      <c r="F60" s="1310">
        <v>-0.05</v>
      </c>
      <c r="G60" s="1308">
        <v>-0.2</v>
      </c>
      <c r="H60" s="1309">
        <v>0.15</v>
      </c>
      <c r="I60" s="1310">
        <v>-0.05</v>
      </c>
      <c r="M60" s="813"/>
      <c r="N60" s="871"/>
      <c r="O60" s="1290" t="s">
        <v>923</v>
      </c>
      <c r="Q60" s="1045">
        <v>-0.2</v>
      </c>
      <c r="R60" s="1044"/>
    </row>
    <row r="61" spans="1:18" x14ac:dyDescent="0.3">
      <c r="A61" s="813"/>
      <c r="D61" s="4"/>
      <c r="E61" s="4"/>
      <c r="F61" s="4"/>
      <c r="G61" s="4"/>
      <c r="H61" s="4"/>
      <c r="I61" s="4"/>
      <c r="M61" s="813"/>
      <c r="N61" s="871"/>
      <c r="O61" s="1290" t="s">
        <v>924</v>
      </c>
      <c r="R61" s="1044"/>
    </row>
    <row r="62" spans="1:18" ht="18" x14ac:dyDescent="0.35">
      <c r="A62" s="813"/>
      <c r="B62" s="621"/>
      <c r="C62" s="621" t="s">
        <v>710</v>
      </c>
      <c r="D62" s="621"/>
      <c r="E62" s="621"/>
      <c r="F62" s="621"/>
      <c r="G62" s="621"/>
      <c r="H62" s="621"/>
      <c r="I62" s="621"/>
      <c r="J62" s="621"/>
      <c r="K62" s="621"/>
      <c r="L62" s="621"/>
      <c r="M62" s="813"/>
      <c r="N62" s="871"/>
      <c r="O62" s="1290"/>
      <c r="R62" s="1044"/>
    </row>
    <row r="63" spans="1:18" x14ac:dyDescent="0.3">
      <c r="A63" s="813"/>
      <c r="D63" s="4"/>
      <c r="E63" s="4"/>
      <c r="F63" s="4"/>
      <c r="M63" s="813"/>
      <c r="N63" s="871"/>
      <c r="O63" s="1290"/>
      <c r="R63" s="1044"/>
    </row>
    <row r="64" spans="1:18" x14ac:dyDescent="0.3">
      <c r="A64" s="813"/>
      <c r="C64" s="454" t="s">
        <v>680</v>
      </c>
      <c r="D64" s="862">
        <v>7</v>
      </c>
      <c r="E64" s="476" t="s">
        <v>681</v>
      </c>
      <c r="F64" s="476" t="s">
        <v>682</v>
      </c>
      <c r="G64" s="464">
        <v>6</v>
      </c>
      <c r="H64" s="454" t="s">
        <v>352</v>
      </c>
      <c r="M64" s="813"/>
      <c r="N64" s="871"/>
      <c r="O64" s="1290"/>
      <c r="R64" s="1044"/>
    </row>
    <row r="65" spans="1:18" x14ac:dyDescent="0.3">
      <c r="A65" s="813"/>
      <c r="C65" s="599" t="s">
        <v>559</v>
      </c>
      <c r="D65" s="1027"/>
      <c r="E65" s="1028">
        <v>0</v>
      </c>
      <c r="F65" s="1027" t="s">
        <v>351</v>
      </c>
      <c r="M65" s="813"/>
      <c r="N65" s="871"/>
      <c r="O65" s="1290"/>
      <c r="R65" s="1044"/>
    </row>
    <row r="66" spans="1:18" x14ac:dyDescent="0.3">
      <c r="A66" s="813"/>
      <c r="D66" s="4"/>
      <c r="F66" s="4"/>
      <c r="G66" s="4"/>
      <c r="H66" s="4"/>
      <c r="M66" s="813"/>
      <c r="N66" s="871"/>
      <c r="O66" s="1290"/>
      <c r="R66" s="1044"/>
    </row>
    <row r="67" spans="1:18" ht="18" x14ac:dyDescent="0.35">
      <c r="A67" s="813"/>
      <c r="B67" s="623"/>
      <c r="C67" s="623" t="s">
        <v>394</v>
      </c>
      <c r="D67" s="624"/>
      <c r="E67" s="624"/>
      <c r="F67" s="624"/>
      <c r="G67" s="624"/>
      <c r="H67" s="624"/>
      <c r="I67" s="624"/>
      <c r="J67" s="624"/>
      <c r="K67" s="624"/>
      <c r="L67" s="624"/>
      <c r="M67" s="813"/>
      <c r="N67" s="871"/>
      <c r="O67" s="1290"/>
      <c r="R67" s="1044"/>
    </row>
    <row r="68" spans="1:18" x14ac:dyDescent="0.3">
      <c r="A68" s="813"/>
      <c r="M68" s="813"/>
      <c r="N68" s="871"/>
      <c r="O68" s="1290"/>
      <c r="R68" s="1044"/>
    </row>
    <row r="69" spans="1:18" ht="18" x14ac:dyDescent="0.35">
      <c r="A69" s="813"/>
      <c r="B69" s="621"/>
      <c r="C69" s="621" t="s">
        <v>395</v>
      </c>
      <c r="D69" s="621"/>
      <c r="E69" s="621"/>
      <c r="F69" s="621"/>
      <c r="G69" s="621"/>
      <c r="H69" s="621"/>
      <c r="I69" s="621"/>
      <c r="J69" s="621"/>
      <c r="K69" s="621"/>
      <c r="L69" s="621"/>
      <c r="M69" s="813"/>
      <c r="N69" s="871"/>
      <c r="O69" s="1290"/>
      <c r="R69" s="1044"/>
    </row>
    <row r="70" spans="1:18" x14ac:dyDescent="0.3">
      <c r="A70" s="813"/>
      <c r="M70" s="813"/>
      <c r="N70" s="871"/>
      <c r="O70" s="1290"/>
      <c r="R70" s="1044"/>
    </row>
    <row r="71" spans="1:18" x14ac:dyDescent="0.3">
      <c r="A71" s="813"/>
      <c r="C71" s="644" t="s">
        <v>330</v>
      </c>
      <c r="D71" s="1032">
        <f>+D24</f>
        <v>800</v>
      </c>
      <c r="E71" s="646" t="s">
        <v>331</v>
      </c>
      <c r="M71" s="813"/>
      <c r="N71" s="871"/>
      <c r="O71" s="1290"/>
      <c r="R71" s="1044"/>
    </row>
    <row r="72" spans="1:18" x14ac:dyDescent="0.3">
      <c r="A72" s="813"/>
      <c r="C72" s="644"/>
      <c r="D72" s="645"/>
      <c r="E72" s="646"/>
      <c r="M72" s="813"/>
      <c r="N72" s="871"/>
      <c r="O72" s="1290"/>
      <c r="R72" s="1044"/>
    </row>
    <row r="73" spans="1:18" ht="18.45" customHeight="1" x14ac:dyDescent="0.3">
      <c r="A73" s="813"/>
      <c r="C73" s="607" t="s">
        <v>683</v>
      </c>
      <c r="D73" s="645"/>
      <c r="E73" s="646"/>
      <c r="M73" s="813"/>
      <c r="N73" s="871"/>
      <c r="O73" s="1290" t="s">
        <v>925</v>
      </c>
      <c r="R73" s="1044"/>
    </row>
    <row r="74" spans="1:18" x14ac:dyDescent="0.3">
      <c r="A74" s="813"/>
      <c r="C74" s="644"/>
      <c r="D74" s="645"/>
      <c r="E74" s="646"/>
      <c r="M74" s="813"/>
      <c r="N74" s="871"/>
      <c r="O74" s="1290" t="s">
        <v>926</v>
      </c>
      <c r="R74" s="1044"/>
    </row>
    <row r="75" spans="1:18" ht="16.2" thickBot="1" x14ac:dyDescent="0.35">
      <c r="A75" s="813"/>
      <c r="H75" s="23"/>
      <c r="M75" s="813"/>
      <c r="N75" s="871"/>
      <c r="O75" s="1290" t="s">
        <v>927</v>
      </c>
      <c r="R75" s="1044"/>
    </row>
    <row r="76" spans="1:18" ht="18.45" customHeight="1" thickBot="1" x14ac:dyDescent="0.35">
      <c r="A76" s="813"/>
      <c r="C76" s="627" t="s">
        <v>328</v>
      </c>
      <c r="D76" s="628"/>
      <c r="E76" s="631" t="s">
        <v>324</v>
      </c>
      <c r="G76" s="1031"/>
      <c r="M76" s="813"/>
      <c r="N76" s="871"/>
      <c r="O76" s="1290"/>
      <c r="R76" s="1044"/>
    </row>
    <row r="77" spans="1:18" ht="16.05" customHeight="1" x14ac:dyDescent="0.3">
      <c r="A77" s="813"/>
      <c r="C77" s="629"/>
      <c r="D77" s="637" t="s">
        <v>320</v>
      </c>
      <c r="E77" s="632">
        <f>+'Base de données Haies'!AC52</f>
        <v>1.52</v>
      </c>
      <c r="M77" s="813"/>
      <c r="N77" s="871"/>
      <c r="O77" s="1290"/>
      <c r="R77" s="1044"/>
    </row>
    <row r="78" spans="1:18" ht="16.05" customHeight="1" x14ac:dyDescent="0.3">
      <c r="A78" s="813"/>
      <c r="C78" s="19"/>
      <c r="D78" s="638" t="s">
        <v>321</v>
      </c>
      <c r="E78" s="633">
        <f>+'Base de données Haies'!AC53</f>
        <v>0.9850000000000001</v>
      </c>
      <c r="M78" s="813"/>
      <c r="N78" s="871"/>
      <c r="O78" s="1290" t="s">
        <v>928</v>
      </c>
      <c r="R78" s="1044"/>
    </row>
    <row r="79" spans="1:18" ht="16.05" customHeight="1" x14ac:dyDescent="0.3">
      <c r="A79" s="813"/>
      <c r="C79" s="19"/>
      <c r="D79" s="639" t="s">
        <v>322</v>
      </c>
      <c r="E79" s="633">
        <f>+'Base de données Haies'!AC54</f>
        <v>1.2</v>
      </c>
      <c r="M79" s="813"/>
      <c r="N79" s="871"/>
      <c r="O79" s="1290"/>
      <c r="R79" s="1044"/>
    </row>
    <row r="80" spans="1:18" ht="16.05" customHeight="1" x14ac:dyDescent="0.3">
      <c r="A80" s="813"/>
      <c r="C80" s="19"/>
      <c r="D80" s="639" t="s">
        <v>335</v>
      </c>
      <c r="E80" s="633">
        <f>+'Base de données Haies'!AC55</f>
        <v>0.96150000000000002</v>
      </c>
      <c r="M80" s="813"/>
      <c r="N80" s="871"/>
      <c r="O80" s="1290" t="s">
        <v>929</v>
      </c>
      <c r="R80" s="1044"/>
    </row>
    <row r="81" spans="1:18" ht="16.05" customHeight="1" x14ac:dyDescent="0.35">
      <c r="A81" s="813"/>
      <c r="C81" s="19"/>
      <c r="D81" s="638" t="s">
        <v>323</v>
      </c>
      <c r="E81" s="633">
        <f>+'Base de données Haies'!AC56</f>
        <v>2.0350000000000001</v>
      </c>
      <c r="G81" s="612"/>
      <c r="M81" s="813"/>
      <c r="N81" s="871"/>
      <c r="O81" s="1290"/>
      <c r="R81" s="1044"/>
    </row>
    <row r="82" spans="1:18" ht="26.55" customHeight="1" x14ac:dyDescent="0.3">
      <c r="A82" s="813"/>
      <c r="C82" s="640" t="s">
        <v>325</v>
      </c>
      <c r="D82" s="643"/>
      <c r="E82" s="634">
        <f>+'Base de données Haies'!AC59*'Base de données Haies'!I28</f>
        <v>0</v>
      </c>
      <c r="M82" s="813"/>
      <c r="N82" s="871"/>
      <c r="O82" s="1290"/>
      <c r="R82" s="1044"/>
    </row>
    <row r="83" spans="1:18" ht="26.55" customHeight="1" x14ac:dyDescent="0.3">
      <c r="A83" s="813"/>
      <c r="C83" s="640" t="s">
        <v>326</v>
      </c>
      <c r="D83" s="643"/>
      <c r="E83" s="634">
        <f>+'Base de données Haies'!AC60*'Base de données Haies'!I29</f>
        <v>0</v>
      </c>
      <c r="M83" s="813"/>
      <c r="N83" s="871"/>
      <c r="O83" s="1290"/>
      <c r="R83" s="1044"/>
    </row>
    <row r="84" spans="1:18" ht="26.55" customHeight="1" x14ac:dyDescent="0.3">
      <c r="A84" s="813"/>
      <c r="C84" s="641" t="s">
        <v>327</v>
      </c>
      <c r="D84" s="643"/>
      <c r="E84" s="634">
        <f>'Base de données Haies'!AC69*'Base de données Haies'!I30</f>
        <v>0</v>
      </c>
      <c r="M84" s="813"/>
      <c r="N84" s="871"/>
      <c r="O84" s="1290"/>
      <c r="R84" s="1044"/>
    </row>
    <row r="85" spans="1:18" ht="27.45" customHeight="1" thickBot="1" x14ac:dyDescent="0.35">
      <c r="A85" s="813"/>
      <c r="C85" s="647" t="s">
        <v>336</v>
      </c>
      <c r="D85" s="630"/>
      <c r="E85" s="609"/>
      <c r="M85" s="813"/>
      <c r="N85" s="871"/>
      <c r="O85" s="1290"/>
      <c r="R85" s="1044"/>
    </row>
    <row r="86" spans="1:18" ht="16.2" thickBot="1" x14ac:dyDescent="0.35">
      <c r="A86" s="813"/>
      <c r="C86" s="636" t="s">
        <v>329</v>
      </c>
      <c r="D86" s="477"/>
      <c r="E86" s="635">
        <f>SUM(E77:E84)</f>
        <v>6.7015000000000002</v>
      </c>
      <c r="F86" s="625"/>
      <c r="M86" s="813"/>
      <c r="N86" s="871"/>
      <c r="O86" s="1290"/>
      <c r="R86" s="1044"/>
    </row>
    <row r="87" spans="1:18" ht="16.2" thickBot="1" x14ac:dyDescent="0.35">
      <c r="A87" s="813"/>
      <c r="C87" s="636" t="s">
        <v>685</v>
      </c>
      <c r="D87" s="477"/>
      <c r="E87" s="1033">
        <f>+E86*100</f>
        <v>670.15</v>
      </c>
      <c r="F87" s="625"/>
      <c r="M87" s="813"/>
      <c r="N87" s="871"/>
      <c r="O87" s="1290"/>
      <c r="R87" s="1044"/>
    </row>
    <row r="88" spans="1:18" ht="16.2" thickBot="1" x14ac:dyDescent="0.35">
      <c r="A88" s="813"/>
      <c r="C88" s="636" t="s">
        <v>686</v>
      </c>
      <c r="D88" s="477"/>
      <c r="E88" s="1033">
        <f>+E87*10</f>
        <v>6701.5</v>
      </c>
      <c r="F88" s="625"/>
      <c r="M88" s="813"/>
      <c r="N88" s="871"/>
      <c r="O88" s="1290"/>
      <c r="R88" s="1044"/>
    </row>
    <row r="89" spans="1:18" ht="16.2" thickBot="1" x14ac:dyDescent="0.35">
      <c r="A89" s="813"/>
      <c r="C89" s="642" t="s">
        <v>334</v>
      </c>
      <c r="D89" s="477"/>
      <c r="E89" s="1033">
        <f>+E86*D24</f>
        <v>5361.2</v>
      </c>
      <c r="F89" s="625"/>
      <c r="M89" s="813"/>
      <c r="N89" s="871"/>
      <c r="O89" s="1290"/>
      <c r="R89" s="1044"/>
    </row>
    <row r="90" spans="1:18" ht="16.2" thickBot="1" x14ac:dyDescent="0.35">
      <c r="A90" s="813"/>
      <c r="C90" s="642" t="s">
        <v>687</v>
      </c>
      <c r="D90" s="477"/>
      <c r="E90" s="1033">
        <f>+E89/F13</f>
        <v>1340.3</v>
      </c>
      <c r="M90" s="813"/>
      <c r="N90" s="871"/>
      <c r="O90" s="1290"/>
      <c r="R90" s="1044"/>
    </row>
    <row r="91" spans="1:18" x14ac:dyDescent="0.3">
      <c r="A91" s="813"/>
      <c r="C91" s="625"/>
      <c r="E91" s="656"/>
      <c r="M91" s="813"/>
      <c r="N91" s="871"/>
      <c r="O91" s="1290"/>
      <c r="R91" s="1044"/>
    </row>
    <row r="92" spans="1:18" ht="18" x14ac:dyDescent="0.35">
      <c r="A92" s="813"/>
      <c r="B92" s="621"/>
      <c r="C92" s="621" t="s">
        <v>906</v>
      </c>
      <c r="D92" s="621" t="str">
        <f>+C54</f>
        <v>Scénario Production Durable Bois</v>
      </c>
      <c r="E92" s="621"/>
      <c r="F92" s="621"/>
      <c r="G92" s="621"/>
      <c r="H92" s="621"/>
      <c r="I92" s="621"/>
      <c r="J92" s="621"/>
      <c r="K92" s="621"/>
      <c r="L92" s="621"/>
      <c r="M92" s="813"/>
      <c r="N92" s="871"/>
      <c r="O92" s="1290"/>
      <c r="R92" s="1044"/>
    </row>
    <row r="93" spans="1:18" x14ac:dyDescent="0.3">
      <c r="A93" s="813"/>
      <c r="C93" s="2"/>
      <c r="M93" s="813"/>
      <c r="N93" s="871"/>
      <c r="O93" s="1290"/>
      <c r="R93" s="1044"/>
    </row>
    <row r="94" spans="1:18" x14ac:dyDescent="0.3">
      <c r="A94" s="813"/>
      <c r="C94" t="s">
        <v>382</v>
      </c>
      <c r="D94" s="6">
        <v>15</v>
      </c>
      <c r="E94" t="s">
        <v>383</v>
      </c>
      <c r="M94" s="813"/>
      <c r="N94" s="871"/>
      <c r="O94" s="1290"/>
      <c r="R94" s="1044"/>
    </row>
    <row r="95" spans="1:18" x14ac:dyDescent="0.3">
      <c r="A95" s="813"/>
      <c r="C95" t="s">
        <v>384</v>
      </c>
      <c r="D95">
        <f>+D123</f>
        <v>0.8</v>
      </c>
      <c r="E95" t="s">
        <v>385</v>
      </c>
      <c r="M95" s="813"/>
      <c r="N95" s="871"/>
      <c r="O95" s="1290"/>
      <c r="R95" s="1044"/>
    </row>
    <row r="96" spans="1:18" ht="16.2" thickBot="1" x14ac:dyDescent="0.35">
      <c r="A96" s="813"/>
      <c r="M96" s="813"/>
      <c r="N96" s="871"/>
      <c r="O96" s="1290"/>
      <c r="R96" s="1044"/>
    </row>
    <row r="97" spans="1:18" ht="16.2" thickBot="1" x14ac:dyDescent="0.35">
      <c r="A97" s="813"/>
      <c r="E97" s="689" t="s">
        <v>376</v>
      </c>
      <c r="F97" s="690"/>
      <c r="G97" s="690"/>
      <c r="H97" s="690"/>
      <c r="I97" s="977" t="s">
        <v>377</v>
      </c>
      <c r="J97" s="477"/>
      <c r="M97" s="813"/>
      <c r="N97" s="871"/>
      <c r="O97" s="1290"/>
      <c r="R97" s="1044"/>
    </row>
    <row r="98" spans="1:18" ht="66" customHeight="1" thickBot="1" x14ac:dyDescent="0.35">
      <c r="A98" s="813"/>
      <c r="C98" s="741" t="s">
        <v>371</v>
      </c>
      <c r="D98" s="737" t="s">
        <v>379</v>
      </c>
      <c r="E98" s="686" t="s">
        <v>380</v>
      </c>
      <c r="F98" s="687" t="str">
        <f t="shared" ref="F98:H99" si="0">+F126</f>
        <v>Lamier, 1 passage tous les 5 ans (0,6 à 2,5KM/H) sur 2 hauteurs</v>
      </c>
      <c r="G98" s="687" t="str">
        <f t="shared" si="0"/>
        <v>Sécateurs mécanique, tous les 4 ans  (1 Km/heure)</v>
      </c>
      <c r="H98" s="688" t="str">
        <f t="shared" si="0"/>
        <v xml:space="preserve">Tronçonneuse, tour de parcelle tous les 4 ans </v>
      </c>
      <c r="I98" s="891" t="str">
        <f>+J126</f>
        <v xml:space="preserve"> Epareuse, débroussaillage au Sol  (marteaux), 5 à 6 Km/heure</v>
      </c>
      <c r="J98" s="891" t="s">
        <v>19</v>
      </c>
      <c r="M98" s="813"/>
      <c r="N98" s="871"/>
      <c r="O98" s="1290"/>
      <c r="R98" s="1044"/>
    </row>
    <row r="99" spans="1:18" ht="27.45" customHeight="1" x14ac:dyDescent="0.3">
      <c r="A99" s="813"/>
      <c r="C99" s="691" t="s">
        <v>607</v>
      </c>
      <c r="D99" s="886" t="s">
        <v>374</v>
      </c>
      <c r="E99" s="897">
        <f>+E127</f>
        <v>0.8</v>
      </c>
      <c r="F99" s="898">
        <f t="shared" si="0"/>
        <v>1.3</v>
      </c>
      <c r="G99" s="695">
        <f t="shared" si="0"/>
        <v>1</v>
      </c>
      <c r="H99" s="1328">
        <f t="shared" si="0"/>
        <v>1</v>
      </c>
      <c r="I99" s="725">
        <v>6</v>
      </c>
      <c r="J99" s="725">
        <f>+K127</f>
        <v>1</v>
      </c>
      <c r="M99" s="813"/>
      <c r="N99" s="871"/>
      <c r="O99" s="1290"/>
      <c r="R99" s="1044"/>
    </row>
    <row r="100" spans="1:18" ht="27.45" customHeight="1" thickBot="1" x14ac:dyDescent="0.35">
      <c r="A100" s="813"/>
      <c r="C100" s="608"/>
      <c r="D100" s="692" t="s">
        <v>930</v>
      </c>
      <c r="E100" s="726">
        <f>$D$123/E99</f>
        <v>1</v>
      </c>
      <c r="F100" s="1236">
        <f>$D$123/F99*2</f>
        <v>1.2307692307692308</v>
      </c>
      <c r="G100" s="727">
        <f>$D$123/G99</f>
        <v>0.8</v>
      </c>
      <c r="H100" s="728">
        <f>$D$123/H99</f>
        <v>0.8</v>
      </c>
      <c r="I100" s="729">
        <f>$D$123/I99</f>
        <v>0.13333333333333333</v>
      </c>
      <c r="J100" s="729">
        <f>$D$123/J99</f>
        <v>0.8</v>
      </c>
      <c r="M100" s="813"/>
      <c r="N100" s="871"/>
      <c r="O100" s="1290"/>
      <c r="R100" s="1044"/>
    </row>
    <row r="101" spans="1:18" ht="27.45" customHeight="1" x14ac:dyDescent="0.3">
      <c r="A101" s="813"/>
      <c r="C101" s="691" t="s">
        <v>372</v>
      </c>
      <c r="D101" s="978" t="s">
        <v>567</v>
      </c>
      <c r="E101" s="984">
        <v>0</v>
      </c>
      <c r="F101" s="887">
        <v>0</v>
      </c>
      <c r="G101" s="887">
        <v>0</v>
      </c>
      <c r="H101" s="888">
        <v>0</v>
      </c>
      <c r="I101" s="894">
        <v>1</v>
      </c>
      <c r="J101" s="985">
        <v>0</v>
      </c>
      <c r="M101" s="813"/>
      <c r="N101" s="871"/>
      <c r="O101" s="1290"/>
      <c r="R101" s="1044"/>
    </row>
    <row r="102" spans="1:18" ht="27.45" customHeight="1" x14ac:dyDescent="0.3">
      <c r="A102" s="813"/>
      <c r="C102" s="896" t="s">
        <v>373</v>
      </c>
      <c r="D102" s="979" t="s">
        <v>392</v>
      </c>
      <c r="E102" s="986">
        <v>0</v>
      </c>
      <c r="F102" s="892">
        <v>0</v>
      </c>
      <c r="G102" s="892">
        <v>0</v>
      </c>
      <c r="H102" s="893">
        <v>0</v>
      </c>
      <c r="I102" s="895">
        <v>0</v>
      </c>
      <c r="J102" s="987">
        <v>0</v>
      </c>
      <c r="M102" s="813"/>
      <c r="N102" s="871"/>
      <c r="O102" s="1290"/>
      <c r="R102" s="1044"/>
    </row>
    <row r="103" spans="1:18" ht="27.45" customHeight="1" thickBot="1" x14ac:dyDescent="0.35">
      <c r="A103" s="813"/>
      <c r="C103" s="742" t="s">
        <v>569</v>
      </c>
      <c r="D103" s="980" t="s">
        <v>568</v>
      </c>
      <c r="E103" s="988">
        <f t="shared" ref="E103:J103" si="1">+E102+E101</f>
        <v>0</v>
      </c>
      <c r="F103" s="889">
        <f t="shared" si="1"/>
        <v>0</v>
      </c>
      <c r="G103" s="889">
        <f t="shared" si="1"/>
        <v>0</v>
      </c>
      <c r="H103" s="890">
        <f t="shared" si="1"/>
        <v>0</v>
      </c>
      <c r="I103" s="891">
        <f t="shared" si="1"/>
        <v>1</v>
      </c>
      <c r="J103" s="989">
        <f t="shared" si="1"/>
        <v>0</v>
      </c>
      <c r="M103" s="813"/>
      <c r="N103" s="871"/>
      <c r="O103" s="1290"/>
      <c r="R103" s="1044"/>
    </row>
    <row r="104" spans="1:18" ht="17.55" customHeight="1" x14ac:dyDescent="0.3">
      <c r="A104" s="813"/>
      <c r="C104" s="684" t="s">
        <v>610</v>
      </c>
      <c r="D104" s="739" t="s">
        <v>932</v>
      </c>
      <c r="E104" s="734">
        <f>+E100*$D$121</f>
        <v>15</v>
      </c>
      <c r="F104" s="730">
        <f>+F100*$D$121</f>
        <v>18.461538461538463</v>
      </c>
      <c r="G104" s="730">
        <f>+G100*$D$121</f>
        <v>12</v>
      </c>
      <c r="H104" s="730">
        <f>+H100*$D$121</f>
        <v>12</v>
      </c>
      <c r="I104" s="942">
        <f>+I100*I101*$D$121</f>
        <v>2</v>
      </c>
      <c r="J104" s="942">
        <f>+J100*$D$121</f>
        <v>12</v>
      </c>
      <c r="M104" s="813"/>
      <c r="N104" s="871"/>
      <c r="O104" s="1290"/>
      <c r="R104" s="1044"/>
    </row>
    <row r="105" spans="1:18" ht="17.55" customHeight="1" x14ac:dyDescent="0.3">
      <c r="A105" s="813"/>
      <c r="C105" s="608"/>
      <c r="D105" s="478" t="s">
        <v>933</v>
      </c>
      <c r="E105" s="990">
        <f>+('Base de données Haies'!E13-'Base de données Haies'!$U$13)</f>
        <v>24.5</v>
      </c>
      <c r="F105" s="661">
        <f>+('Base de données Haies'!F13-'Base de données Haies'!U13)</f>
        <v>38</v>
      </c>
      <c r="G105" s="661">
        <f>+('Base de données Haies'!G13-'Base de données Haies'!U13)</f>
        <v>10.5</v>
      </c>
      <c r="H105" s="939">
        <f>+('Base de données Haies'!H13-'Base de données Haies'!U13)</f>
        <v>4</v>
      </c>
      <c r="I105" s="929">
        <f>+('Base de données Haies'!I13-'Base de données Haies'!U13)</f>
        <v>13.399999999999999</v>
      </c>
      <c r="J105" s="991">
        <f>+('Base de données Haies'!D13-'Base de données Haies'!U13)</f>
        <v>5</v>
      </c>
      <c r="M105" s="813"/>
      <c r="N105" s="871"/>
      <c r="O105" s="1290"/>
      <c r="R105" s="1044"/>
    </row>
    <row r="106" spans="1:18" ht="17.55" customHeight="1" x14ac:dyDescent="0.3">
      <c r="A106" s="813"/>
      <c r="C106" s="608"/>
      <c r="D106" s="740" t="s">
        <v>931</v>
      </c>
      <c r="E106" s="735">
        <f t="shared" ref="E106:J106" si="2">+E105*E100</f>
        <v>24.5</v>
      </c>
      <c r="F106" s="732">
        <f t="shared" si="2"/>
        <v>46.769230769230774</v>
      </c>
      <c r="G106" s="732">
        <f t="shared" si="2"/>
        <v>8.4</v>
      </c>
      <c r="H106" s="940">
        <f t="shared" si="2"/>
        <v>3.2</v>
      </c>
      <c r="I106" s="943">
        <f t="shared" si="2"/>
        <v>1.7866666666666664</v>
      </c>
      <c r="J106" s="943">
        <f t="shared" si="2"/>
        <v>4</v>
      </c>
      <c r="M106" s="813"/>
      <c r="N106" s="871"/>
      <c r="O106" s="1290"/>
      <c r="R106" s="1044"/>
    </row>
    <row r="107" spans="1:18" ht="30.45" customHeight="1" thickBot="1" x14ac:dyDescent="0.35">
      <c r="A107" s="813"/>
      <c r="C107" s="608"/>
      <c r="D107" s="738" t="s">
        <v>934</v>
      </c>
      <c r="E107" s="736">
        <f t="shared" ref="E107:J107" si="3">+E106+E104</f>
        <v>39.5</v>
      </c>
      <c r="F107" s="733">
        <f t="shared" si="3"/>
        <v>65.230769230769241</v>
      </c>
      <c r="G107" s="733">
        <f t="shared" si="3"/>
        <v>20.399999999999999</v>
      </c>
      <c r="H107" s="941">
        <f t="shared" si="3"/>
        <v>15.2</v>
      </c>
      <c r="I107" s="944">
        <f t="shared" si="3"/>
        <v>3.7866666666666662</v>
      </c>
      <c r="J107" s="944">
        <f t="shared" si="3"/>
        <v>16</v>
      </c>
      <c r="M107" s="813"/>
      <c r="N107" s="871"/>
      <c r="O107" s="1290"/>
      <c r="R107" s="1044"/>
    </row>
    <row r="108" spans="1:18" ht="17.55" customHeight="1" thickBot="1" x14ac:dyDescent="0.35">
      <c r="A108" s="813"/>
      <c r="C108" s="684" t="s">
        <v>611</v>
      </c>
      <c r="D108" s="739" t="s">
        <v>935</v>
      </c>
      <c r="E108" s="947">
        <f>+E136</f>
        <v>67.5</v>
      </c>
      <c r="F108" s="948">
        <f>+F136</f>
        <v>81</v>
      </c>
      <c r="G108" s="948">
        <f>+G136</f>
        <v>53.5</v>
      </c>
      <c r="H108" s="949">
        <f>+H136</f>
        <v>47</v>
      </c>
      <c r="I108" s="950">
        <f>+J136</f>
        <v>56.4</v>
      </c>
      <c r="J108" s="950">
        <f>+K136</f>
        <v>48</v>
      </c>
      <c r="M108" s="813"/>
      <c r="N108" s="871"/>
      <c r="O108" s="1290"/>
      <c r="R108" s="1044"/>
    </row>
    <row r="109" spans="1:18" ht="17.55" customHeight="1" thickBot="1" x14ac:dyDescent="0.35">
      <c r="A109" s="813"/>
      <c r="C109" s="742"/>
      <c r="D109" s="981" t="s">
        <v>936</v>
      </c>
      <c r="E109" s="951">
        <f>E100*E108</f>
        <v>67.5</v>
      </c>
      <c r="F109" s="952">
        <f>F100*F108</f>
        <v>99.692307692307693</v>
      </c>
      <c r="G109" s="952">
        <f>G100*G108</f>
        <v>42.800000000000004</v>
      </c>
      <c r="H109" s="953">
        <f>H100*H108</f>
        <v>37.6</v>
      </c>
      <c r="I109" s="954">
        <f>I100*I108</f>
        <v>7.52</v>
      </c>
      <c r="J109" s="1000">
        <f>+J100*J108</f>
        <v>38.400000000000006</v>
      </c>
      <c r="K109" s="1140" t="s">
        <v>18</v>
      </c>
      <c r="M109" s="813"/>
      <c r="N109" s="871"/>
      <c r="O109" s="1290"/>
      <c r="R109" s="1044"/>
    </row>
    <row r="110" spans="1:18" ht="17.55" customHeight="1" x14ac:dyDescent="0.3">
      <c r="A110" s="813"/>
      <c r="C110" s="689" t="s">
        <v>602</v>
      </c>
      <c r="D110" s="982" t="s">
        <v>381</v>
      </c>
      <c r="E110" s="995">
        <f t="shared" ref="E110:J110" si="4">+E104*E101</f>
        <v>0</v>
      </c>
      <c r="F110" s="955">
        <f t="shared" si="4"/>
        <v>0</v>
      </c>
      <c r="G110" s="955">
        <f t="shared" si="4"/>
        <v>0</v>
      </c>
      <c r="H110" s="956">
        <f t="shared" si="4"/>
        <v>0</v>
      </c>
      <c r="I110" s="957">
        <f t="shared" si="4"/>
        <v>2</v>
      </c>
      <c r="J110" s="997">
        <f t="shared" si="4"/>
        <v>0</v>
      </c>
      <c r="K110" s="1131">
        <f>SUM(E110:J110)</f>
        <v>2</v>
      </c>
      <c r="M110" s="813"/>
      <c r="N110" s="871"/>
      <c r="O110" s="1290"/>
      <c r="R110" s="1044"/>
    </row>
    <row r="111" spans="1:18" ht="17.55" customHeight="1" x14ac:dyDescent="0.3">
      <c r="A111" s="813"/>
      <c r="C111" s="1327" t="s">
        <v>605</v>
      </c>
      <c r="D111" s="979" t="s">
        <v>603</v>
      </c>
      <c r="E111" s="996">
        <f t="shared" ref="E111:J111" si="5">+E101*E106</f>
        <v>0</v>
      </c>
      <c r="F111" s="958">
        <f t="shared" si="5"/>
        <v>0</v>
      </c>
      <c r="G111" s="958">
        <f t="shared" si="5"/>
        <v>0</v>
      </c>
      <c r="H111" s="959">
        <f t="shared" si="5"/>
        <v>0</v>
      </c>
      <c r="I111" s="957">
        <f t="shared" si="5"/>
        <v>1.7866666666666664</v>
      </c>
      <c r="J111" s="998">
        <f t="shared" si="5"/>
        <v>0</v>
      </c>
      <c r="K111" s="1132">
        <f>SUM(E111:J111)</f>
        <v>1.7866666666666664</v>
      </c>
      <c r="M111" s="813"/>
      <c r="N111" s="871"/>
      <c r="O111" s="1290"/>
      <c r="R111" s="1044"/>
    </row>
    <row r="112" spans="1:18" ht="17.55" customHeight="1" x14ac:dyDescent="0.3">
      <c r="A112" s="813"/>
      <c r="C112" s="945"/>
      <c r="D112" s="979" t="s">
        <v>606</v>
      </c>
      <c r="E112" s="996">
        <f t="shared" ref="E112:J112" si="6">+E102*E109</f>
        <v>0</v>
      </c>
      <c r="F112" s="958">
        <f t="shared" si="6"/>
        <v>0</v>
      </c>
      <c r="G112" s="958">
        <f t="shared" si="6"/>
        <v>0</v>
      </c>
      <c r="H112" s="959">
        <f t="shared" si="6"/>
        <v>0</v>
      </c>
      <c r="I112" s="957">
        <f t="shared" si="6"/>
        <v>0</v>
      </c>
      <c r="J112" s="998">
        <f t="shared" si="6"/>
        <v>0</v>
      </c>
      <c r="K112" s="1132">
        <f>SUM(E112:J112)</f>
        <v>0</v>
      </c>
      <c r="M112" s="813"/>
      <c r="N112" s="871"/>
      <c r="O112" s="1290"/>
      <c r="R112" s="1044"/>
    </row>
    <row r="113" spans="1:18" ht="17.55" customHeight="1" thickBot="1" x14ac:dyDescent="0.35">
      <c r="A113" s="813"/>
      <c r="C113" s="946"/>
      <c r="D113" s="983" t="s">
        <v>604</v>
      </c>
      <c r="E113" s="993">
        <f t="shared" ref="E113:J113" si="7">SUM(E110:E112)</f>
        <v>0</v>
      </c>
      <c r="F113" s="960">
        <f t="shared" si="7"/>
        <v>0</v>
      </c>
      <c r="G113" s="960">
        <f t="shared" si="7"/>
        <v>0</v>
      </c>
      <c r="H113" s="961">
        <f t="shared" si="7"/>
        <v>0</v>
      </c>
      <c r="I113" s="962">
        <f t="shared" si="7"/>
        <v>3.7866666666666662</v>
      </c>
      <c r="J113" s="999">
        <f t="shared" si="7"/>
        <v>0</v>
      </c>
      <c r="K113" s="1133">
        <f>SUM(E113:J113)</f>
        <v>3.7866666666666662</v>
      </c>
      <c r="M113" s="813"/>
      <c r="N113" s="871"/>
      <c r="O113" s="1290"/>
      <c r="R113" s="1044"/>
    </row>
    <row r="114" spans="1:18" ht="17.55" customHeight="1" x14ac:dyDescent="0.3">
      <c r="A114" s="813"/>
      <c r="C114" s="689" t="s">
        <v>602</v>
      </c>
      <c r="D114" s="982" t="s">
        <v>381</v>
      </c>
      <c r="E114" s="995">
        <f>+E110/$F$13</f>
        <v>0</v>
      </c>
      <c r="F114" s="955">
        <f t="shared" ref="F114:K114" si="8">+F110/$F$13</f>
        <v>0</v>
      </c>
      <c r="G114" s="955">
        <f t="shared" si="8"/>
        <v>0</v>
      </c>
      <c r="H114" s="956">
        <f t="shared" si="8"/>
        <v>0</v>
      </c>
      <c r="I114" s="957">
        <f t="shared" si="8"/>
        <v>0.5</v>
      </c>
      <c r="J114" s="997">
        <f t="shared" si="8"/>
        <v>0</v>
      </c>
      <c r="K114" s="1131">
        <f t="shared" si="8"/>
        <v>0.5</v>
      </c>
      <c r="M114" s="813"/>
      <c r="N114" s="871"/>
      <c r="O114" s="1290"/>
      <c r="R114" s="1044"/>
    </row>
    <row r="115" spans="1:18" ht="17.55" customHeight="1" x14ac:dyDescent="0.3">
      <c r="A115" s="813"/>
      <c r="C115" s="1327" t="s">
        <v>734</v>
      </c>
      <c r="D115" s="979" t="s">
        <v>603</v>
      </c>
      <c r="E115" s="996">
        <f t="shared" ref="E115:K115" si="9">+E111/$F$13</f>
        <v>0</v>
      </c>
      <c r="F115" s="958">
        <f t="shared" si="9"/>
        <v>0</v>
      </c>
      <c r="G115" s="958">
        <f t="shared" si="9"/>
        <v>0</v>
      </c>
      <c r="H115" s="959">
        <f t="shared" si="9"/>
        <v>0</v>
      </c>
      <c r="I115" s="957">
        <f t="shared" si="9"/>
        <v>0.4466666666666666</v>
      </c>
      <c r="J115" s="998">
        <f t="shared" si="9"/>
        <v>0</v>
      </c>
      <c r="K115" s="1132">
        <f t="shared" si="9"/>
        <v>0.4466666666666666</v>
      </c>
      <c r="M115" s="813"/>
      <c r="N115" s="871"/>
      <c r="O115" s="1290"/>
      <c r="R115" s="1044"/>
    </row>
    <row r="116" spans="1:18" ht="17.55" customHeight="1" x14ac:dyDescent="0.3">
      <c r="A116" s="813"/>
      <c r="C116" s="945"/>
      <c r="D116" s="979" t="s">
        <v>606</v>
      </c>
      <c r="E116" s="996">
        <f t="shared" ref="E116:K116" si="10">+E112/$F$13</f>
        <v>0</v>
      </c>
      <c r="F116" s="958">
        <f t="shared" si="10"/>
        <v>0</v>
      </c>
      <c r="G116" s="958">
        <f t="shared" si="10"/>
        <v>0</v>
      </c>
      <c r="H116" s="959">
        <f t="shared" si="10"/>
        <v>0</v>
      </c>
      <c r="I116" s="957">
        <f t="shared" si="10"/>
        <v>0</v>
      </c>
      <c r="J116" s="998">
        <f t="shared" si="10"/>
        <v>0</v>
      </c>
      <c r="K116" s="1132">
        <f t="shared" si="10"/>
        <v>0</v>
      </c>
      <c r="M116" s="813"/>
      <c r="N116" s="871"/>
      <c r="O116" s="1290"/>
      <c r="R116" s="1044"/>
    </row>
    <row r="117" spans="1:18" ht="17.55" customHeight="1" thickBot="1" x14ac:dyDescent="0.35">
      <c r="A117" s="813"/>
      <c r="C117" s="946"/>
      <c r="D117" s="983" t="s">
        <v>604</v>
      </c>
      <c r="E117" s="993">
        <f t="shared" ref="E117:K117" si="11">+E113/$F$13</f>
        <v>0</v>
      </c>
      <c r="F117" s="960">
        <f t="shared" si="11"/>
        <v>0</v>
      </c>
      <c r="G117" s="960">
        <f t="shared" si="11"/>
        <v>0</v>
      </c>
      <c r="H117" s="961">
        <f t="shared" si="11"/>
        <v>0</v>
      </c>
      <c r="I117" s="962">
        <f t="shared" si="11"/>
        <v>0.94666666666666655</v>
      </c>
      <c r="J117" s="999">
        <f t="shared" si="11"/>
        <v>0</v>
      </c>
      <c r="K117" s="1133">
        <f t="shared" si="11"/>
        <v>0.94666666666666655</v>
      </c>
      <c r="M117" s="813"/>
      <c r="N117" s="871"/>
      <c r="O117" s="1290"/>
      <c r="R117" s="1044"/>
    </row>
    <row r="118" spans="1:18" ht="16.05" customHeight="1" x14ac:dyDescent="0.3">
      <c r="A118" s="813"/>
      <c r="C118" s="2"/>
      <c r="D118" s="692"/>
      <c r="E118" s="693"/>
      <c r="F118" s="693"/>
      <c r="G118" s="693"/>
      <c r="H118" s="693"/>
      <c r="I118" s="694"/>
      <c r="J118" s="693"/>
      <c r="K118" s="693"/>
      <c r="M118" s="813"/>
      <c r="N118" s="871"/>
      <c r="O118" s="1290"/>
      <c r="R118" s="1044"/>
    </row>
    <row r="119" spans="1:18" ht="18" x14ac:dyDescent="0.35">
      <c r="A119" s="813"/>
      <c r="B119" s="621"/>
      <c r="C119" s="621" t="s">
        <v>907</v>
      </c>
      <c r="D119" s="621" t="str">
        <f>+C55</f>
        <v>Scénario Contrôle Emprise Haie</v>
      </c>
      <c r="E119" s="621"/>
      <c r="F119" s="621"/>
      <c r="G119" s="621"/>
      <c r="H119" s="621"/>
      <c r="I119" s="621"/>
      <c r="J119" s="621"/>
      <c r="K119" s="621"/>
      <c r="L119" s="621"/>
      <c r="M119" s="813"/>
      <c r="N119" s="871"/>
      <c r="O119" s="1290"/>
      <c r="R119" s="1044"/>
    </row>
    <row r="120" spans="1:18" x14ac:dyDescent="0.3">
      <c r="A120" s="813"/>
      <c r="C120" s="2"/>
      <c r="M120" s="813"/>
      <c r="N120" s="871"/>
      <c r="O120" s="1290"/>
      <c r="R120" s="1044"/>
    </row>
    <row r="121" spans="1:18" x14ac:dyDescent="0.3">
      <c r="A121" s="813"/>
      <c r="C121" t="s">
        <v>382</v>
      </c>
      <c r="D121" s="6">
        <v>15</v>
      </c>
      <c r="E121" t="s">
        <v>383</v>
      </c>
      <c r="M121" s="813"/>
      <c r="N121" s="871"/>
      <c r="O121" s="1290"/>
      <c r="R121" s="1044"/>
    </row>
    <row r="122" spans="1:18" x14ac:dyDescent="0.3">
      <c r="A122" s="813"/>
      <c r="C122" t="s">
        <v>826</v>
      </c>
      <c r="D122" s="6">
        <v>43</v>
      </c>
      <c r="E122" t="s">
        <v>383</v>
      </c>
      <c r="M122" s="813"/>
      <c r="N122" s="871"/>
      <c r="O122" s="1290"/>
      <c r="R122" s="1044"/>
    </row>
    <row r="123" spans="1:18" x14ac:dyDescent="0.3">
      <c r="A123" s="813"/>
      <c r="C123" t="s">
        <v>384</v>
      </c>
      <c r="D123">
        <f>+D24/1000</f>
        <v>0.8</v>
      </c>
      <c r="E123" t="s">
        <v>385</v>
      </c>
      <c r="M123" s="813"/>
      <c r="N123" s="871"/>
      <c r="O123" s="1290"/>
      <c r="R123" s="1044"/>
    </row>
    <row r="124" spans="1:18" ht="16.2" thickBot="1" x14ac:dyDescent="0.35">
      <c r="A124" s="813"/>
      <c r="M124" s="813"/>
      <c r="N124" s="871"/>
      <c r="O124" s="1290"/>
      <c r="R124" s="1044"/>
    </row>
    <row r="125" spans="1:18" ht="16.2" thickBot="1" x14ac:dyDescent="0.35">
      <c r="A125" s="813"/>
      <c r="E125" s="1121" t="s">
        <v>376</v>
      </c>
      <c r="F125" s="1122" t="s">
        <v>598</v>
      </c>
      <c r="G125" s="1122"/>
      <c r="H125" s="1122"/>
      <c r="I125" s="1122"/>
      <c r="J125" s="1123" t="s">
        <v>377</v>
      </c>
      <c r="K125" s="1104"/>
      <c r="M125" s="813"/>
      <c r="N125" s="871"/>
      <c r="O125" s="1290"/>
      <c r="R125" s="1044"/>
    </row>
    <row r="126" spans="1:18" ht="72.599999999999994" thickBot="1" x14ac:dyDescent="0.35">
      <c r="A126" s="813"/>
      <c r="C126" s="1116" t="s">
        <v>371</v>
      </c>
      <c r="D126" s="1117" t="s">
        <v>379</v>
      </c>
      <c r="E126" s="1118" t="s">
        <v>854</v>
      </c>
      <c r="F126" s="1119" t="s">
        <v>853</v>
      </c>
      <c r="G126" s="1119" t="s">
        <v>375</v>
      </c>
      <c r="H126" s="1193" t="s">
        <v>299</v>
      </c>
      <c r="I126" s="1196" t="s">
        <v>855</v>
      </c>
      <c r="J126" s="1120" t="s">
        <v>23</v>
      </c>
      <c r="K126" s="1120" t="s">
        <v>19</v>
      </c>
      <c r="M126" s="813"/>
      <c r="N126" s="871"/>
      <c r="O126" s="1290"/>
      <c r="R126" s="1044"/>
    </row>
    <row r="127" spans="1:18" x14ac:dyDescent="0.3">
      <c r="A127" s="813"/>
      <c r="C127" s="691" t="s">
        <v>607</v>
      </c>
      <c r="D127" s="1326" t="s">
        <v>374</v>
      </c>
      <c r="E127" s="1324">
        <f>+'Base de données Haies'!C17*1000</f>
        <v>0.8</v>
      </c>
      <c r="F127" s="898">
        <f>+'Base de données Haies'!C16*1000</f>
        <v>1.3</v>
      </c>
      <c r="G127" s="695">
        <v>1</v>
      </c>
      <c r="H127" s="1198">
        <v>1</v>
      </c>
      <c r="I127" s="785">
        <f>+'Base de données Haies'!H16*1000</f>
        <v>3.3</v>
      </c>
      <c r="J127" s="1321">
        <v>3</v>
      </c>
      <c r="K127" s="725">
        <v>1</v>
      </c>
      <c r="M127" s="813"/>
      <c r="N127" s="871"/>
      <c r="O127" s="1290"/>
      <c r="R127" s="1044"/>
    </row>
    <row r="128" spans="1:18" ht="30.6" customHeight="1" thickBot="1" x14ac:dyDescent="0.35">
      <c r="A128" s="813"/>
      <c r="C128" s="608"/>
      <c r="D128" s="1259" t="s">
        <v>930</v>
      </c>
      <c r="E128" s="1325">
        <f t="shared" ref="E128:F128" si="12">+$D$123/E127</f>
        <v>1</v>
      </c>
      <c r="F128" s="1236">
        <f t="shared" si="12"/>
        <v>0.61538461538461542</v>
      </c>
      <c r="G128" s="727">
        <f>+$D$123/G127</f>
        <v>0.8</v>
      </c>
      <c r="H128" s="1320">
        <f>+$D$123/H127</f>
        <v>0.8</v>
      </c>
      <c r="I128" s="1323">
        <f t="shared" ref="I128:K128" si="13">+$D$123/I127</f>
        <v>0.24242424242424246</v>
      </c>
      <c r="J128" s="1322">
        <f t="shared" si="13"/>
        <v>0.26666666666666666</v>
      </c>
      <c r="K128" s="1236">
        <f t="shared" si="13"/>
        <v>0.8</v>
      </c>
      <c r="M128" s="813"/>
      <c r="N128" s="871"/>
      <c r="O128" s="1290"/>
      <c r="R128" s="1044"/>
    </row>
    <row r="129" spans="1:18" ht="28.8" x14ac:dyDescent="0.3">
      <c r="A129" s="813"/>
      <c r="C129" s="691" t="s">
        <v>608</v>
      </c>
      <c r="D129" s="978" t="s">
        <v>567</v>
      </c>
      <c r="E129" s="984">
        <v>1</v>
      </c>
      <c r="F129" s="887"/>
      <c r="G129" s="887"/>
      <c r="H129" s="888"/>
      <c r="I129" s="701">
        <f>+SUM(E129:H129)</f>
        <v>1</v>
      </c>
      <c r="J129" s="894">
        <v>2</v>
      </c>
      <c r="K129" s="985"/>
      <c r="M129" s="813"/>
      <c r="N129" s="871"/>
      <c r="O129" s="1290"/>
      <c r="R129" s="1044"/>
    </row>
    <row r="130" spans="1:18" ht="28.8" x14ac:dyDescent="0.3">
      <c r="A130" s="813"/>
      <c r="C130" s="896" t="s">
        <v>609</v>
      </c>
      <c r="D130" s="979" t="s">
        <v>392</v>
      </c>
      <c r="E130" s="986"/>
      <c r="F130" s="892">
        <v>0.2</v>
      </c>
      <c r="G130" s="892"/>
      <c r="H130" s="893"/>
      <c r="I130" s="1199">
        <f>+SUM(E130:H130)</f>
        <v>0.2</v>
      </c>
      <c r="J130" s="895"/>
      <c r="K130" s="987"/>
      <c r="M130" s="813"/>
      <c r="N130" s="871"/>
      <c r="O130" s="1290"/>
      <c r="R130" s="1044"/>
    </row>
    <row r="131" spans="1:18" ht="29.4" thickBot="1" x14ac:dyDescent="0.35">
      <c r="A131" s="813"/>
      <c r="C131" s="742" t="s">
        <v>569</v>
      </c>
      <c r="D131" s="980" t="s">
        <v>568</v>
      </c>
      <c r="E131" s="988">
        <f t="shared" ref="E131:K131" si="14">+E130+E129</f>
        <v>1</v>
      </c>
      <c r="F131" s="889">
        <f t="shared" si="14"/>
        <v>0.2</v>
      </c>
      <c r="G131" s="889">
        <f t="shared" si="14"/>
        <v>0</v>
      </c>
      <c r="H131" s="890">
        <f t="shared" si="14"/>
        <v>0</v>
      </c>
      <c r="I131" s="1197">
        <f t="shared" si="14"/>
        <v>1.2</v>
      </c>
      <c r="J131" s="891">
        <f t="shared" si="14"/>
        <v>2</v>
      </c>
      <c r="K131" s="989">
        <f t="shared" si="14"/>
        <v>0</v>
      </c>
      <c r="M131" s="813"/>
      <c r="N131" s="871"/>
      <c r="O131" s="1290"/>
      <c r="R131" s="1044"/>
    </row>
    <row r="132" spans="1:18" x14ac:dyDescent="0.3">
      <c r="A132" s="813"/>
      <c r="C132" s="684" t="s">
        <v>610</v>
      </c>
      <c r="D132" s="739" t="s">
        <v>932</v>
      </c>
      <c r="E132" s="734">
        <f>+E128*E129*$D$121</f>
        <v>15</v>
      </c>
      <c r="F132" s="730">
        <f>+F128*F129*$D$121</f>
        <v>0</v>
      </c>
      <c r="G132" s="730">
        <f>+G128*G129*$D$121</f>
        <v>0</v>
      </c>
      <c r="H132" s="938">
        <f>+H128*H129*$D$121</f>
        <v>0</v>
      </c>
      <c r="I132" s="942">
        <f>+I131*D121*I128</f>
        <v>4.3636363636363642</v>
      </c>
      <c r="J132" s="942">
        <f>+J128*J129*$D$121</f>
        <v>8</v>
      </c>
      <c r="K132" s="942">
        <f>+K128*$D$121</f>
        <v>12</v>
      </c>
      <c r="M132" s="813"/>
      <c r="N132" s="871"/>
      <c r="O132" s="1290"/>
      <c r="R132" s="1044"/>
    </row>
    <row r="133" spans="1:18" x14ac:dyDescent="0.3">
      <c r="A133" s="813"/>
      <c r="C133" s="608"/>
      <c r="D133" s="478" t="s">
        <v>933</v>
      </c>
      <c r="E133" s="990">
        <f>+'Base de données Haies'!E17</f>
        <v>39.4</v>
      </c>
      <c r="F133" s="661">
        <f>+'Base de données Haies'!E16</f>
        <v>59.5</v>
      </c>
      <c r="G133" s="661">
        <f>+'Base de données Haies'!G12</f>
        <v>10.5</v>
      </c>
      <c r="H133" s="939">
        <f>+'Base de données Haies'!H12</f>
        <v>4</v>
      </c>
      <c r="I133" s="929">
        <f>+'Base de données Haies'!J16</f>
        <v>33</v>
      </c>
      <c r="J133" s="929">
        <f>+'Base de données Haies'!I12</f>
        <v>13.4</v>
      </c>
      <c r="K133" s="991">
        <f>+('Base de données Haies'!D13-'Base de données Haies'!U13)</f>
        <v>5</v>
      </c>
      <c r="M133" s="813"/>
      <c r="N133" s="871"/>
      <c r="O133" s="1290"/>
      <c r="R133" s="1044"/>
    </row>
    <row r="134" spans="1:18" x14ac:dyDescent="0.3">
      <c r="A134" s="813"/>
      <c r="C134" s="608"/>
      <c r="D134" s="740" t="s">
        <v>931</v>
      </c>
      <c r="E134" s="735">
        <f t="shared" ref="E134:K134" si="15">+E133*E128</f>
        <v>39.4</v>
      </c>
      <c r="F134" s="732">
        <f t="shared" si="15"/>
        <v>36.61538461538462</v>
      </c>
      <c r="G134" s="732">
        <f t="shared" si="15"/>
        <v>8.4</v>
      </c>
      <c r="H134" s="940">
        <f t="shared" si="15"/>
        <v>3.2</v>
      </c>
      <c r="I134" s="943">
        <f>+I131*I128*I133</f>
        <v>9.6000000000000014</v>
      </c>
      <c r="J134" s="943">
        <f t="shared" si="15"/>
        <v>3.5733333333333333</v>
      </c>
      <c r="K134" s="943">
        <f t="shared" si="15"/>
        <v>4</v>
      </c>
      <c r="M134" s="813"/>
      <c r="N134" s="871"/>
      <c r="O134" s="1290"/>
      <c r="R134" s="1044"/>
    </row>
    <row r="135" spans="1:18" ht="29.4" thickBot="1" x14ac:dyDescent="0.35">
      <c r="A135" s="813"/>
      <c r="C135" s="608"/>
      <c r="D135" s="738" t="s">
        <v>934</v>
      </c>
      <c r="E135" s="736">
        <f t="shared" ref="E135:K135" si="16">+E134+E132</f>
        <v>54.4</v>
      </c>
      <c r="F135" s="733">
        <f t="shared" si="16"/>
        <v>36.61538461538462</v>
      </c>
      <c r="G135" s="733">
        <f t="shared" si="16"/>
        <v>8.4</v>
      </c>
      <c r="H135" s="941">
        <f t="shared" si="16"/>
        <v>3.2</v>
      </c>
      <c r="I135" s="931">
        <f t="shared" si="16"/>
        <v>13.963636363636365</v>
      </c>
      <c r="J135" s="944">
        <f t="shared" si="16"/>
        <v>11.573333333333334</v>
      </c>
      <c r="K135" s="944">
        <f t="shared" si="16"/>
        <v>16</v>
      </c>
      <c r="M135" s="813"/>
      <c r="N135" s="871"/>
      <c r="O135" s="1290"/>
      <c r="R135" s="1044"/>
    </row>
    <row r="136" spans="1:18" ht="16.2" thickBot="1" x14ac:dyDescent="0.35">
      <c r="A136" s="813"/>
      <c r="C136" s="684" t="s">
        <v>611</v>
      </c>
      <c r="D136" s="739" t="s">
        <v>935</v>
      </c>
      <c r="E136" s="947">
        <f>+'Base de données Haies'!E13</f>
        <v>67.5</v>
      </c>
      <c r="F136" s="963">
        <f>+'Base de données Haies'!F13</f>
        <v>81</v>
      </c>
      <c r="G136" s="963">
        <f>+'Base de données Haies'!G13</f>
        <v>53.5</v>
      </c>
      <c r="H136" s="964">
        <f>+'Base de données Haies'!H13</f>
        <v>47</v>
      </c>
      <c r="I136" s="950"/>
      <c r="J136" s="950">
        <f>+'Base de données Haies'!I13</f>
        <v>56.4</v>
      </c>
      <c r="K136" s="992">
        <f>+'Base de données Haies'!D13</f>
        <v>48</v>
      </c>
      <c r="M136" s="813"/>
      <c r="N136" s="871"/>
      <c r="O136" s="1290"/>
      <c r="R136" s="1044"/>
    </row>
    <row r="137" spans="1:18" ht="16.2" thickBot="1" x14ac:dyDescent="0.35">
      <c r="A137" s="813"/>
      <c r="C137" s="742"/>
      <c r="D137" s="981" t="s">
        <v>936</v>
      </c>
      <c r="E137" s="993">
        <f>+E128*E136</f>
        <v>67.5</v>
      </c>
      <c r="F137" s="960">
        <f>+F128*F136</f>
        <v>49.846153846153847</v>
      </c>
      <c r="G137" s="960">
        <f>+G128*G136</f>
        <v>42.800000000000004</v>
      </c>
      <c r="H137" s="965">
        <f>+H128*H136</f>
        <v>37.6</v>
      </c>
      <c r="I137" s="954"/>
      <c r="J137" s="954">
        <f>+J128*J136</f>
        <v>15.04</v>
      </c>
      <c r="K137" s="994">
        <f>+K128*K136</f>
        <v>38.400000000000006</v>
      </c>
      <c r="L137" s="631" t="s">
        <v>18</v>
      </c>
      <c r="M137" s="813"/>
      <c r="N137" s="871"/>
      <c r="O137" s="1290"/>
      <c r="R137" s="1044"/>
    </row>
    <row r="138" spans="1:18" x14ac:dyDescent="0.3">
      <c r="A138" s="813"/>
      <c r="C138" s="689" t="s">
        <v>602</v>
      </c>
      <c r="D138" s="982" t="s">
        <v>381</v>
      </c>
      <c r="E138" s="995">
        <f t="shared" ref="E138:J138" si="17">+E132*E129</f>
        <v>15</v>
      </c>
      <c r="F138" s="955">
        <f t="shared" si="17"/>
        <v>0</v>
      </c>
      <c r="G138" s="955">
        <f t="shared" si="17"/>
        <v>0</v>
      </c>
      <c r="H138" s="1194">
        <f t="shared" si="17"/>
        <v>0</v>
      </c>
      <c r="I138" s="1237">
        <f>+I132*I131</f>
        <v>5.2363636363636372</v>
      </c>
      <c r="J138" s="1237">
        <f t="shared" si="17"/>
        <v>16</v>
      </c>
      <c r="K138" s="997">
        <f>+K132*K129</f>
        <v>0</v>
      </c>
      <c r="L138" s="1134">
        <f>SUM(E138:K138)</f>
        <v>36.236363636363635</v>
      </c>
      <c r="M138" s="813"/>
      <c r="N138" s="871"/>
      <c r="O138" s="1290"/>
      <c r="R138" s="1044"/>
    </row>
    <row r="139" spans="1:18" x14ac:dyDescent="0.3">
      <c r="A139" s="813"/>
      <c r="C139" s="1327" t="s">
        <v>605</v>
      </c>
      <c r="D139" s="979" t="s">
        <v>603</v>
      </c>
      <c r="E139" s="996">
        <f t="shared" ref="E139:J139" si="18">+E129*E134</f>
        <v>39.4</v>
      </c>
      <c r="F139" s="958">
        <f t="shared" si="18"/>
        <v>0</v>
      </c>
      <c r="G139" s="958">
        <f t="shared" si="18"/>
        <v>0</v>
      </c>
      <c r="H139" s="1195">
        <f t="shared" si="18"/>
        <v>0</v>
      </c>
      <c r="I139" s="1238">
        <f>+I129*I134</f>
        <v>9.6000000000000014</v>
      </c>
      <c r="J139" s="1238">
        <f t="shared" si="18"/>
        <v>7.1466666666666665</v>
      </c>
      <c r="K139" s="998">
        <f>+K129*K134</f>
        <v>0</v>
      </c>
      <c r="L139" s="1135">
        <f>SUM(E139:K139)</f>
        <v>56.146666666666668</v>
      </c>
      <c r="M139" s="813"/>
      <c r="N139" s="871"/>
      <c r="O139" s="1290"/>
      <c r="R139" s="1044"/>
    </row>
    <row r="140" spans="1:18" x14ac:dyDescent="0.3">
      <c r="A140" s="813"/>
      <c r="C140" s="945"/>
      <c r="D140" s="979" t="s">
        <v>606</v>
      </c>
      <c r="E140" s="996">
        <f t="shared" ref="E140:J140" si="19">+E130*E137</f>
        <v>0</v>
      </c>
      <c r="F140" s="958">
        <f t="shared" si="19"/>
        <v>9.9692307692307693</v>
      </c>
      <c r="G140" s="958">
        <f t="shared" si="19"/>
        <v>0</v>
      </c>
      <c r="H140" s="1195">
        <f t="shared" si="19"/>
        <v>0</v>
      </c>
      <c r="I140" s="1238">
        <f>+I130*I137</f>
        <v>0</v>
      </c>
      <c r="J140" s="1238">
        <f t="shared" si="19"/>
        <v>0</v>
      </c>
      <c r="K140" s="998">
        <f>+K130*K137</f>
        <v>0</v>
      </c>
      <c r="L140" s="1135">
        <f>SUM(E140:K140)</f>
        <v>9.9692307692307693</v>
      </c>
      <c r="M140" s="813"/>
      <c r="N140" s="871"/>
      <c r="O140" s="1290"/>
      <c r="R140" s="1044"/>
    </row>
    <row r="141" spans="1:18" ht="16.2" thickBot="1" x14ac:dyDescent="0.35">
      <c r="A141" s="813"/>
      <c r="C141" s="946"/>
      <c r="D141" s="983" t="s">
        <v>604</v>
      </c>
      <c r="E141" s="993">
        <f t="shared" ref="E141:K141" si="20">SUM(E138:E140)</f>
        <v>54.4</v>
      </c>
      <c r="F141" s="960">
        <f t="shared" si="20"/>
        <v>9.9692307692307693</v>
      </c>
      <c r="G141" s="960">
        <f t="shared" si="20"/>
        <v>0</v>
      </c>
      <c r="H141" s="965">
        <f t="shared" si="20"/>
        <v>0</v>
      </c>
      <c r="I141" s="954">
        <f t="shared" si="20"/>
        <v>14.83636363636364</v>
      </c>
      <c r="J141" s="954">
        <f t="shared" si="20"/>
        <v>23.146666666666668</v>
      </c>
      <c r="K141" s="999">
        <f t="shared" si="20"/>
        <v>0</v>
      </c>
      <c r="L141" s="1136">
        <f>SUM(E141:K141)</f>
        <v>102.35226107226109</v>
      </c>
      <c r="M141" s="813"/>
      <c r="N141" s="871"/>
      <c r="O141" s="1290">
        <f>+L141/0.8</f>
        <v>127.94032634032635</v>
      </c>
      <c r="R141" s="1044"/>
    </row>
    <row r="142" spans="1:18" x14ac:dyDescent="0.3">
      <c r="A142" s="813"/>
      <c r="C142" s="689" t="s">
        <v>602</v>
      </c>
      <c r="D142" s="982" t="s">
        <v>381</v>
      </c>
      <c r="E142" s="995">
        <f>+E138/$F$13</f>
        <v>3.75</v>
      </c>
      <c r="F142" s="955">
        <f t="shared" ref="F142:L142" si="21">+F138/$F$13</f>
        <v>0</v>
      </c>
      <c r="G142" s="955">
        <f t="shared" si="21"/>
        <v>0</v>
      </c>
      <c r="H142" s="1194">
        <f t="shared" si="21"/>
        <v>0</v>
      </c>
      <c r="I142" s="1237">
        <f>+I138/$F$13</f>
        <v>1.3090909090909093</v>
      </c>
      <c r="J142" s="1237">
        <f t="shared" si="21"/>
        <v>4</v>
      </c>
      <c r="K142" s="997">
        <f t="shared" si="21"/>
        <v>0</v>
      </c>
      <c r="L142" s="1137">
        <f t="shared" si="21"/>
        <v>9.0590909090909086</v>
      </c>
      <c r="M142" s="813"/>
      <c r="N142" s="871"/>
      <c r="O142" s="1290"/>
      <c r="R142" s="1044"/>
    </row>
    <row r="143" spans="1:18" x14ac:dyDescent="0.3">
      <c r="A143" s="813"/>
      <c r="C143" s="1327" t="s">
        <v>734</v>
      </c>
      <c r="D143" s="979" t="s">
        <v>603</v>
      </c>
      <c r="E143" s="996">
        <f t="shared" ref="E143:L143" si="22">+E139/$F$13</f>
        <v>9.85</v>
      </c>
      <c r="F143" s="958">
        <f t="shared" si="22"/>
        <v>0</v>
      </c>
      <c r="G143" s="958">
        <f t="shared" si="22"/>
        <v>0</v>
      </c>
      <c r="H143" s="1195">
        <f t="shared" si="22"/>
        <v>0</v>
      </c>
      <c r="I143" s="1238">
        <f>+I139/$F$13</f>
        <v>2.4000000000000004</v>
      </c>
      <c r="J143" s="1238">
        <f t="shared" si="22"/>
        <v>1.7866666666666666</v>
      </c>
      <c r="K143" s="998">
        <f t="shared" si="22"/>
        <v>0</v>
      </c>
      <c r="L143" s="1138">
        <f t="shared" si="22"/>
        <v>14.036666666666667</v>
      </c>
      <c r="M143" s="813"/>
      <c r="N143" s="871"/>
      <c r="O143" s="1290"/>
      <c r="R143" s="1044"/>
    </row>
    <row r="144" spans="1:18" x14ac:dyDescent="0.3">
      <c r="A144" s="813"/>
      <c r="C144" s="945"/>
      <c r="D144" s="979" t="s">
        <v>606</v>
      </c>
      <c r="E144" s="996">
        <f t="shared" ref="E144:L144" si="23">+E140/$F$13</f>
        <v>0</v>
      </c>
      <c r="F144" s="958">
        <f t="shared" si="23"/>
        <v>2.4923076923076923</v>
      </c>
      <c r="G144" s="958">
        <f t="shared" si="23"/>
        <v>0</v>
      </c>
      <c r="H144" s="1195">
        <f t="shared" si="23"/>
        <v>0</v>
      </c>
      <c r="I144" s="1238">
        <f>+I140/$F$13</f>
        <v>0</v>
      </c>
      <c r="J144" s="1238">
        <f t="shared" si="23"/>
        <v>0</v>
      </c>
      <c r="K144" s="998">
        <f t="shared" si="23"/>
        <v>0</v>
      </c>
      <c r="L144" s="1138">
        <f t="shared" si="23"/>
        <v>2.4923076923076923</v>
      </c>
      <c r="M144" s="813"/>
      <c r="N144" s="871"/>
      <c r="O144" s="1290"/>
      <c r="R144" s="1044"/>
    </row>
    <row r="145" spans="1:18" ht="16.2" thickBot="1" x14ac:dyDescent="0.35">
      <c r="A145" s="813"/>
      <c r="C145" s="946"/>
      <c r="D145" s="983" t="s">
        <v>604</v>
      </c>
      <c r="E145" s="993">
        <f t="shared" ref="E145:L145" si="24">+E141/$F$13</f>
        <v>13.6</v>
      </c>
      <c r="F145" s="960">
        <f t="shared" si="24"/>
        <v>2.4923076923076923</v>
      </c>
      <c r="G145" s="960">
        <f t="shared" si="24"/>
        <v>0</v>
      </c>
      <c r="H145" s="965">
        <f t="shared" si="24"/>
        <v>0</v>
      </c>
      <c r="I145" s="954">
        <f>+I141/$F$13</f>
        <v>3.7090909090909099</v>
      </c>
      <c r="J145" s="954">
        <f t="shared" si="24"/>
        <v>5.7866666666666671</v>
      </c>
      <c r="K145" s="999">
        <f t="shared" si="24"/>
        <v>0</v>
      </c>
      <c r="L145" s="1139">
        <f t="shared" si="24"/>
        <v>25.588065268065272</v>
      </c>
      <c r="M145" s="813"/>
      <c r="N145" s="871"/>
      <c r="O145" s="1290"/>
      <c r="R145" s="1044"/>
    </row>
    <row r="146" spans="1:18" x14ac:dyDescent="0.3">
      <c r="A146" s="813"/>
      <c r="C146" s="2"/>
      <c r="D146" s="692"/>
      <c r="E146" s="693"/>
      <c r="F146" s="693"/>
      <c r="G146" s="693"/>
      <c r="H146" s="693"/>
      <c r="I146" s="694"/>
      <c r="J146" s="693"/>
      <c r="K146" s="693"/>
      <c r="M146" s="813"/>
      <c r="N146" s="871"/>
      <c r="O146" s="1290"/>
      <c r="R146" s="1044"/>
    </row>
    <row r="147" spans="1:18" ht="19.5" customHeight="1" x14ac:dyDescent="0.35">
      <c r="A147" s="813"/>
      <c r="B147" s="601"/>
      <c r="C147" s="621" t="s">
        <v>563</v>
      </c>
      <c r="D147" s="601"/>
      <c r="E147" s="601"/>
      <c r="F147" s="601"/>
      <c r="G147" s="601"/>
      <c r="H147" s="601"/>
      <c r="I147" s="601"/>
      <c r="J147" s="601"/>
      <c r="K147" s="601"/>
      <c r="L147" s="601"/>
      <c r="M147" s="813"/>
      <c r="N147" s="871"/>
      <c r="O147" s="1290"/>
      <c r="R147" s="1044"/>
    </row>
    <row r="148" spans="1:18" ht="16.05" customHeight="1" thickBot="1" x14ac:dyDescent="0.35">
      <c r="A148" s="813"/>
      <c r="G148" s="693"/>
      <c r="H148" s="693"/>
      <c r="I148" s="694"/>
      <c r="J148" s="693"/>
      <c r="K148" s="693"/>
      <c r="M148" s="813"/>
      <c r="N148" s="871"/>
      <c r="O148" s="1290"/>
      <c r="R148" s="1044"/>
    </row>
    <row r="149" spans="1:18" ht="28.05" customHeight="1" thickBot="1" x14ac:dyDescent="0.35">
      <c r="A149" s="813"/>
      <c r="C149" t="s">
        <v>388</v>
      </c>
      <c r="E149" s="701" t="s">
        <v>1</v>
      </c>
      <c r="F149" s="701" t="s">
        <v>378</v>
      </c>
      <c r="G149" s="693"/>
      <c r="H149" s="693"/>
      <c r="I149" s="694"/>
      <c r="J149" s="693"/>
      <c r="K149" s="693"/>
      <c r="M149" s="813"/>
      <c r="N149" s="871"/>
      <c r="O149" s="1290"/>
      <c r="R149" s="1044"/>
    </row>
    <row r="150" spans="1:18" ht="19.2" customHeight="1" x14ac:dyDescent="0.3">
      <c r="A150" s="813"/>
      <c r="D150" s="699" t="s">
        <v>374</v>
      </c>
      <c r="E150" s="702">
        <v>0.8</v>
      </c>
      <c r="F150" s="702">
        <v>1</v>
      </c>
      <c r="G150" s="707" t="s">
        <v>390</v>
      </c>
      <c r="H150" s="693"/>
      <c r="I150" s="694"/>
      <c r="J150" s="693"/>
      <c r="K150" s="693"/>
      <c r="M150" s="813"/>
      <c r="N150" s="871"/>
      <c r="O150" s="1290"/>
      <c r="R150" s="1044"/>
    </row>
    <row r="151" spans="1:18" ht="28.2" customHeight="1" x14ac:dyDescent="0.3">
      <c r="A151" s="813"/>
      <c r="D151" s="979" t="s">
        <v>938</v>
      </c>
      <c r="E151" s="703">
        <f>$D$123/E150</f>
        <v>1</v>
      </c>
      <c r="F151" s="703">
        <f>$D$123/F150</f>
        <v>0.8</v>
      </c>
      <c r="G151" s="707" t="s">
        <v>391</v>
      </c>
      <c r="H151" s="693"/>
      <c r="I151" s="694"/>
      <c r="M151" s="813"/>
      <c r="N151" s="871"/>
      <c r="O151" s="1290"/>
      <c r="R151" s="1044"/>
    </row>
    <row r="152" spans="1:18" ht="28.8" customHeight="1" x14ac:dyDescent="0.3">
      <c r="A152" s="813"/>
      <c r="D152" s="979" t="s">
        <v>937</v>
      </c>
      <c r="E152" s="704">
        <f>+E151*$D$121</f>
        <v>15</v>
      </c>
      <c r="F152" s="704">
        <f>+F151*$D$121</f>
        <v>12</v>
      </c>
      <c r="G152" s="707" t="s">
        <v>389</v>
      </c>
      <c r="H152" s="693"/>
      <c r="I152" s="694"/>
      <c r="M152" s="813"/>
      <c r="N152" s="871"/>
      <c r="O152" s="1290"/>
      <c r="R152" s="1044"/>
    </row>
    <row r="153" spans="1:18" ht="17.55" customHeight="1" x14ac:dyDescent="0.3">
      <c r="A153" s="813"/>
      <c r="C153" s="2"/>
      <c r="D153" s="700" t="s">
        <v>386</v>
      </c>
      <c r="E153" s="705">
        <v>1</v>
      </c>
      <c r="F153" s="705">
        <v>3</v>
      </c>
      <c r="G153" s="693"/>
      <c r="H153" s="693"/>
      <c r="I153" s="694"/>
      <c r="J153" s="693"/>
      <c r="K153" s="693"/>
      <c r="M153" s="813"/>
      <c r="N153" s="871"/>
      <c r="O153" s="1290"/>
      <c r="R153" s="1044"/>
    </row>
    <row r="154" spans="1:18" ht="17.55" customHeight="1" thickBot="1" x14ac:dyDescent="0.35">
      <c r="A154" s="813"/>
      <c r="C154" s="2"/>
      <c r="D154" s="12" t="s">
        <v>387</v>
      </c>
      <c r="E154" s="706">
        <v>3</v>
      </c>
      <c r="F154" s="706">
        <v>12</v>
      </c>
      <c r="G154" s="693"/>
      <c r="H154" s="693"/>
      <c r="I154" s="694"/>
      <c r="J154" s="693"/>
      <c r="K154" s="693"/>
      <c r="M154" s="813"/>
      <c r="N154" s="871"/>
      <c r="O154" s="1290"/>
      <c r="R154" s="1044"/>
    </row>
    <row r="155" spans="1:18" ht="17.55" customHeight="1" thickBot="1" x14ac:dyDescent="0.35">
      <c r="A155" s="813"/>
      <c r="C155" s="2"/>
      <c r="D155" s="10" t="s">
        <v>599</v>
      </c>
      <c r="E155" s="917">
        <v>1</v>
      </c>
      <c r="F155" s="916">
        <v>0</v>
      </c>
      <c r="G155" s="693"/>
      <c r="H155" s="693"/>
      <c r="I155" s="694"/>
      <c r="J155" s="693"/>
      <c r="K155" s="693"/>
      <c r="M155" s="813"/>
      <c r="N155" s="871"/>
      <c r="O155" s="1290" t="s">
        <v>939</v>
      </c>
      <c r="R155" s="1044"/>
    </row>
    <row r="156" spans="1:18" ht="17.55" customHeight="1" x14ac:dyDescent="0.3">
      <c r="A156" s="813"/>
      <c r="C156" s="2"/>
      <c r="E156" s="693"/>
      <c r="F156" s="693"/>
      <c r="G156" s="693"/>
      <c r="H156" s="693"/>
      <c r="I156" s="694"/>
      <c r="J156" s="693"/>
      <c r="K156" s="693"/>
      <c r="M156" s="813"/>
      <c r="N156" s="871"/>
      <c r="O156" s="1290"/>
      <c r="R156" s="1044"/>
    </row>
    <row r="157" spans="1:18" ht="18" x14ac:dyDescent="0.35">
      <c r="A157" s="813"/>
      <c r="B157" s="601"/>
      <c r="C157" s="621" t="s">
        <v>600</v>
      </c>
      <c r="D157" s="601"/>
      <c r="E157" s="601"/>
      <c r="F157" s="601"/>
      <c r="G157" s="601"/>
      <c r="H157" s="601"/>
      <c r="I157" s="601"/>
      <c r="J157" s="601"/>
      <c r="K157" s="601"/>
      <c r="L157" s="601"/>
      <c r="M157" s="813"/>
      <c r="N157" s="871"/>
      <c r="O157" s="1290"/>
      <c r="R157" s="1044"/>
    </row>
    <row r="158" spans="1:18" x14ac:dyDescent="0.3">
      <c r="A158" s="813"/>
      <c r="C158" s="2"/>
      <c r="M158" s="813"/>
      <c r="N158" s="871"/>
      <c r="O158" s="1290"/>
      <c r="R158" s="1044"/>
    </row>
    <row r="159" spans="1:18" ht="18.75" customHeight="1" x14ac:dyDescent="0.35">
      <c r="A159" s="813"/>
      <c r="C159" t="s">
        <v>308</v>
      </c>
      <c r="D159" s="6"/>
      <c r="E159" s="3"/>
      <c r="I159" s="612"/>
      <c r="M159" s="813"/>
      <c r="N159" s="871"/>
      <c r="O159" s="1290"/>
      <c r="R159" s="1044"/>
    </row>
    <row r="160" spans="1:18" ht="18.75" customHeight="1" x14ac:dyDescent="0.3">
      <c r="A160" s="813"/>
      <c r="C160" s="604"/>
      <c r="D160" s="6"/>
      <c r="M160" s="813"/>
      <c r="N160" s="871"/>
      <c r="O160" s="1290"/>
      <c r="R160" s="1044"/>
    </row>
    <row r="161" spans="1:18" x14ac:dyDescent="0.3">
      <c r="A161" s="813"/>
      <c r="C161" s="23"/>
      <c r="D161" s="605"/>
      <c r="E161" s="606"/>
      <c r="F161" s="606"/>
      <c r="M161" s="813"/>
      <c r="N161" s="871"/>
      <c r="O161" s="1290"/>
      <c r="R161" s="1044"/>
    </row>
    <row r="162" spans="1:18" ht="18" x14ac:dyDescent="0.35">
      <c r="A162" s="813"/>
      <c r="C162" s="607" t="s">
        <v>338</v>
      </c>
      <c r="D162" s="605"/>
      <c r="E162" s="606"/>
      <c r="F162" s="606"/>
      <c r="I162" s="612"/>
      <c r="M162" s="813"/>
      <c r="N162" s="871"/>
      <c r="O162" s="1290"/>
      <c r="R162" s="1044"/>
    </row>
    <row r="163" spans="1:18" x14ac:dyDescent="0.3">
      <c r="A163" s="813"/>
      <c r="C163" s="23"/>
      <c r="D163" s="605"/>
      <c r="E163" s="606"/>
      <c r="F163" s="606"/>
      <c r="M163" s="813"/>
      <c r="N163" s="871"/>
      <c r="O163" s="1290"/>
      <c r="R163" s="1044"/>
    </row>
    <row r="164" spans="1:18" x14ac:dyDescent="0.3">
      <c r="A164" s="813"/>
      <c r="C164" s="604"/>
      <c r="D164" s="6"/>
      <c r="M164" s="813"/>
      <c r="N164" s="871"/>
      <c r="O164" s="1290"/>
      <c r="R164" s="1044"/>
    </row>
    <row r="165" spans="1:18" x14ac:dyDescent="0.3">
      <c r="A165" s="813"/>
      <c r="C165" s="604"/>
      <c r="D165" s="6"/>
      <c r="F165" s="606"/>
      <c r="M165" s="813"/>
      <c r="N165" s="871"/>
      <c r="O165" s="1290"/>
      <c r="R165" s="1044"/>
    </row>
    <row r="166" spans="1:18" x14ac:dyDescent="0.3">
      <c r="A166" s="813"/>
      <c r="C166" s="604"/>
      <c r="F166" s="606"/>
      <c r="M166" s="813"/>
      <c r="N166" s="871"/>
      <c r="O166" s="1290"/>
      <c r="R166" s="1044"/>
    </row>
    <row r="167" spans="1:18" x14ac:dyDescent="0.3">
      <c r="A167" s="813"/>
      <c r="C167" s="607" t="s">
        <v>315</v>
      </c>
      <c r="D167" s="76">
        <v>10</v>
      </c>
      <c r="E167" t="s">
        <v>591</v>
      </c>
      <c r="F167" s="1043"/>
      <c r="G167" s="1043"/>
      <c r="H167" s="1043"/>
      <c r="M167" s="813"/>
      <c r="N167" s="871"/>
      <c r="O167" s="1290" t="s">
        <v>595</v>
      </c>
      <c r="R167" s="1044"/>
    </row>
    <row r="168" spans="1:18" ht="28.8" x14ac:dyDescent="0.3">
      <c r="A168" s="813"/>
      <c r="C168" s="1001" t="s">
        <v>940</v>
      </c>
      <c r="D168" s="665">
        <v>0.5</v>
      </c>
      <c r="E168" s="692"/>
      <c r="F168" s="1043"/>
      <c r="G168" s="1043"/>
      <c r="H168" s="1043"/>
      <c r="M168" s="813"/>
      <c r="N168" s="871"/>
      <c r="O168" s="1290"/>
      <c r="R168" s="1044"/>
    </row>
    <row r="169" spans="1:18" ht="28.8" x14ac:dyDescent="0.3">
      <c r="A169" s="813"/>
      <c r="C169" s="1001" t="s">
        <v>651</v>
      </c>
      <c r="D169" s="476">
        <f>+D167*D168</f>
        <v>5</v>
      </c>
      <c r="E169" s="692" t="s">
        <v>591</v>
      </c>
      <c r="F169" s="1043"/>
      <c r="G169" s="1043"/>
      <c r="H169" s="1043"/>
      <c r="M169" s="813"/>
      <c r="N169" s="871"/>
      <c r="O169" s="1290"/>
      <c r="R169" s="1044"/>
    </row>
    <row r="170" spans="1:18" x14ac:dyDescent="0.3">
      <c r="A170" s="813"/>
      <c r="C170" s="607" t="s">
        <v>589</v>
      </c>
      <c r="D170" s="476">
        <v>10</v>
      </c>
      <c r="E170" t="s">
        <v>352</v>
      </c>
      <c r="F170" s="1043"/>
      <c r="G170" s="1043"/>
      <c r="H170" s="1043"/>
      <c r="M170" s="813"/>
      <c r="N170" s="871"/>
      <c r="O170" s="1290"/>
      <c r="R170" s="1044"/>
    </row>
    <row r="171" spans="1:18" x14ac:dyDescent="0.3">
      <c r="A171" s="813"/>
      <c r="C171" s="607" t="s">
        <v>590</v>
      </c>
      <c r="D171" s="476">
        <v>30</v>
      </c>
      <c r="E171" t="s">
        <v>352</v>
      </c>
      <c r="F171" s="605"/>
      <c r="M171" s="813"/>
      <c r="N171" s="871"/>
      <c r="O171" s="1290"/>
      <c r="R171" s="1044"/>
    </row>
    <row r="172" spans="1:18" x14ac:dyDescent="0.3">
      <c r="A172" s="813"/>
      <c r="C172" s="607" t="s">
        <v>362</v>
      </c>
      <c r="D172" s="665">
        <f>250/350</f>
        <v>0.7142857142857143</v>
      </c>
      <c r="E172" t="s">
        <v>363</v>
      </c>
      <c r="F172" s="606"/>
      <c r="M172" s="813"/>
      <c r="N172" s="871"/>
      <c r="O172" s="1290"/>
      <c r="R172" s="1044"/>
    </row>
    <row r="173" spans="1:18" ht="16.95" customHeight="1" thickBot="1" x14ac:dyDescent="0.4">
      <c r="A173" s="813"/>
      <c r="G173" t="s">
        <v>314</v>
      </c>
      <c r="I173" s="612"/>
      <c r="J173" s="244"/>
      <c r="K173" s="244"/>
      <c r="L173" s="244"/>
      <c r="M173" s="813"/>
      <c r="N173" s="871"/>
      <c r="O173" s="1290"/>
      <c r="R173" s="1044"/>
    </row>
    <row r="174" spans="1:18" ht="28.95" customHeight="1" thickBot="1" x14ac:dyDescent="0.35">
      <c r="A174" s="813"/>
      <c r="D174" s="619" t="s">
        <v>309</v>
      </c>
      <c r="E174" s="921" t="s">
        <v>310</v>
      </c>
      <c r="F174" s="927" t="s">
        <v>572</v>
      </c>
      <c r="G174" s="620" t="s">
        <v>571</v>
      </c>
      <c r="H174" s="620" t="s">
        <v>570</v>
      </c>
      <c r="I174" s="1130" t="s">
        <v>730</v>
      </c>
      <c r="J174" s="620" t="s">
        <v>731</v>
      </c>
      <c r="K174" s="620" t="s">
        <v>573</v>
      </c>
      <c r="M174" s="813"/>
      <c r="N174" s="871"/>
      <c r="O174" s="1290"/>
      <c r="R174" s="1044"/>
    </row>
    <row r="175" spans="1:18" x14ac:dyDescent="0.3">
      <c r="A175" s="813"/>
      <c r="C175" s="650" t="s">
        <v>12</v>
      </c>
      <c r="D175" s="613"/>
      <c r="E175" s="922"/>
      <c r="F175" s="928"/>
      <c r="G175" s="614"/>
      <c r="H175" s="614"/>
      <c r="I175" s="614"/>
      <c r="J175" s="614"/>
      <c r="K175" s="614"/>
      <c r="M175" s="813"/>
      <c r="N175" s="871"/>
      <c r="O175" s="1290"/>
      <c r="R175" s="1044"/>
    </row>
    <row r="176" spans="1:18" x14ac:dyDescent="0.3">
      <c r="A176" s="813"/>
      <c r="C176" s="651" t="s">
        <v>13</v>
      </c>
      <c r="D176" s="610">
        <f>IF('Base de données Haies'!$H$24=1,0,$D$121)</f>
        <v>0</v>
      </c>
      <c r="E176" s="923">
        <f>IF('Base de données Haies'!$H$24=1,0,'Base de données Haies'!$D24)</f>
        <v>0</v>
      </c>
      <c r="F176" s="929">
        <f>+D176*E176</f>
        <v>0</v>
      </c>
      <c r="G176" s="930">
        <f>+F176*100</f>
        <v>0</v>
      </c>
      <c r="H176" s="930">
        <f>+F176*1000</f>
        <v>0</v>
      </c>
      <c r="I176" s="930">
        <f>+H176*$D$95</f>
        <v>0</v>
      </c>
      <c r="J176" s="930">
        <f>+I176/$F$13</f>
        <v>0</v>
      </c>
      <c r="K176" s="731">
        <f>+F176*100/$D$167</f>
        <v>0</v>
      </c>
      <c r="M176" s="813"/>
      <c r="N176" s="871"/>
      <c r="O176" s="1290"/>
      <c r="R176" s="1044"/>
    </row>
    <row r="177" spans="1:18" x14ac:dyDescent="0.3">
      <c r="A177" s="813"/>
      <c r="C177" s="652" t="s">
        <v>5</v>
      </c>
      <c r="D177" s="610">
        <f>IF('Base de données Haies'!$H$24=1,0,'Base de données Haies'!$C25)</f>
        <v>0</v>
      </c>
      <c r="E177" s="923">
        <f>IF('Base de données Haies'!$H$24=1,0,'Base de données Haies'!$D25)</f>
        <v>0</v>
      </c>
      <c r="F177" s="929">
        <f>+D177*E177</f>
        <v>0</v>
      </c>
      <c r="G177" s="930">
        <f>+F177*100</f>
        <v>0</v>
      </c>
      <c r="H177" s="930">
        <f t="shared" ref="H177:H191" si="25">+F177*1000</f>
        <v>0</v>
      </c>
      <c r="I177" s="930">
        <f>+H177*$D$95</f>
        <v>0</v>
      </c>
      <c r="J177" s="930">
        <f t="shared" ref="J177:J193" si="26">+I177/$F$13</f>
        <v>0</v>
      </c>
      <c r="K177" s="731">
        <f>+F177*100/$D$167</f>
        <v>0</v>
      </c>
      <c r="M177" s="813"/>
      <c r="N177" s="871"/>
      <c r="O177" s="1290"/>
      <c r="R177" s="1044"/>
    </row>
    <row r="178" spans="1:18" x14ac:dyDescent="0.3">
      <c r="A178" s="813"/>
      <c r="C178" s="652" t="s">
        <v>312</v>
      </c>
      <c r="D178" s="610">
        <f>IF('Base de données Haies'!$H$24=1,'Base de données Haies'!$C26,0)</f>
        <v>150</v>
      </c>
      <c r="E178" s="923">
        <f>IF('Base de données Haies'!$H$24=1,'Base de données Haies'!$E26,0)</f>
        <v>0.01</v>
      </c>
      <c r="F178" s="929">
        <f>+E178*D178</f>
        <v>1.5</v>
      </c>
      <c r="G178" s="930">
        <f>+F178*100</f>
        <v>150</v>
      </c>
      <c r="H178" s="930">
        <f t="shared" si="25"/>
        <v>1500</v>
      </c>
      <c r="I178" s="930">
        <f>+H178*$D$95</f>
        <v>1200</v>
      </c>
      <c r="J178" s="930">
        <f t="shared" si="26"/>
        <v>300</v>
      </c>
      <c r="K178" s="731">
        <f>+F178*100/$D$167</f>
        <v>15</v>
      </c>
      <c r="M178" s="813"/>
      <c r="N178" s="871"/>
      <c r="O178" s="1290"/>
      <c r="R178" s="1044"/>
    </row>
    <row r="179" spans="1:18" ht="18" customHeight="1" thickBot="1" x14ac:dyDescent="0.35">
      <c r="A179" s="813"/>
      <c r="C179" s="653" t="s">
        <v>311</v>
      </c>
      <c r="D179" s="615">
        <f>IF('Base de données Haies'!H25=1,IF('Base de données Haies'!H24=2,'Base de données Haies'!$C27,0),0)</f>
        <v>0</v>
      </c>
      <c r="E179" s="924">
        <f>IF('Base de données Haies'!H25=1,IF('Base de données Haies'!$H$24=2,'Base de données Haies'!$D27,0),0)</f>
        <v>0</v>
      </c>
      <c r="F179" s="931">
        <f>+D179*E179</f>
        <v>0</v>
      </c>
      <c r="G179" s="899">
        <f>+F179*100</f>
        <v>0</v>
      </c>
      <c r="H179" s="899">
        <f t="shared" si="25"/>
        <v>0</v>
      </c>
      <c r="I179" s="899">
        <f>+H179*$D$95</f>
        <v>0</v>
      </c>
      <c r="J179" s="899">
        <f t="shared" si="26"/>
        <v>0</v>
      </c>
      <c r="K179" s="616">
        <f>+F179*100/$D$167</f>
        <v>0</v>
      </c>
      <c r="M179" s="813"/>
      <c r="N179" s="871"/>
      <c r="O179" s="1290"/>
      <c r="R179" s="1044"/>
    </row>
    <row r="180" spans="1:18" ht="31.05" customHeight="1" x14ac:dyDescent="0.3">
      <c r="A180" s="813"/>
      <c r="C180" s="654" t="s">
        <v>307</v>
      </c>
      <c r="D180" s="613"/>
      <c r="E180" s="925"/>
      <c r="F180" s="928"/>
      <c r="G180" s="900"/>
      <c r="H180" s="900"/>
      <c r="I180" s="900"/>
      <c r="J180" s="900"/>
      <c r="K180" s="614"/>
      <c r="M180" s="813"/>
      <c r="N180" s="871"/>
      <c r="O180" s="1290"/>
      <c r="R180" s="1044"/>
    </row>
    <row r="181" spans="1:18" x14ac:dyDescent="0.3">
      <c r="A181" s="813"/>
      <c r="C181" s="651" t="s">
        <v>10</v>
      </c>
      <c r="D181" s="610">
        <f>IF('Base de données Haies'!$H$24=2,0,'Base de données Haies'!$C$24)</f>
        <v>15</v>
      </c>
      <c r="E181" s="926">
        <f>IF('Base de données Haies'!$H$24=2,0,'Base de données Haies'!E32)</f>
        <v>0.02</v>
      </c>
      <c r="F181" s="932">
        <f>+E181*D181</f>
        <v>0.3</v>
      </c>
      <c r="G181" s="933">
        <f t="shared" ref="G181:G191" si="27">+F181*100</f>
        <v>30</v>
      </c>
      <c r="H181" s="933">
        <f t="shared" si="25"/>
        <v>300</v>
      </c>
      <c r="I181" s="933">
        <f>+H181*$D$95</f>
        <v>240</v>
      </c>
      <c r="J181" s="933">
        <f t="shared" si="26"/>
        <v>60</v>
      </c>
      <c r="K181" s="934">
        <f>+F181*100/$D$167</f>
        <v>3</v>
      </c>
      <c r="M181" s="813"/>
      <c r="N181" s="871"/>
      <c r="O181" s="1290"/>
      <c r="R181" s="1044"/>
    </row>
    <row r="182" spans="1:18" x14ac:dyDescent="0.3">
      <c r="A182" s="813"/>
      <c r="C182" s="652" t="s">
        <v>303</v>
      </c>
      <c r="D182" s="610">
        <f>IF('Base de données Haies'!$H$24=2,0,'Base de données Haies'!$C$25)</f>
        <v>3</v>
      </c>
      <c r="E182" s="926">
        <f>IF('Base de données Haies'!$H$24=2,0,'Base de données Haies'!E33)</f>
        <v>0.02</v>
      </c>
      <c r="F182" s="932">
        <f>+E182*D182</f>
        <v>0.06</v>
      </c>
      <c r="G182" s="933">
        <f t="shared" si="27"/>
        <v>6</v>
      </c>
      <c r="H182" s="933">
        <f t="shared" si="25"/>
        <v>60</v>
      </c>
      <c r="I182" s="933">
        <f>+H182*$D$95</f>
        <v>48</v>
      </c>
      <c r="J182" s="933">
        <f t="shared" si="26"/>
        <v>12</v>
      </c>
      <c r="K182" s="934">
        <f>+F182*100/$D$167</f>
        <v>0.6</v>
      </c>
      <c r="M182" s="813"/>
      <c r="N182" s="871"/>
      <c r="O182" s="1290"/>
      <c r="R182" s="1044"/>
    </row>
    <row r="183" spans="1:18" ht="16.2" thickBot="1" x14ac:dyDescent="0.35">
      <c r="A183" s="813"/>
      <c r="C183" s="653" t="s">
        <v>311</v>
      </c>
      <c r="D183" s="615">
        <f>IF('Base de données Haies'!H25=1,IF('Base de données Haies'!$H$24=2,0,'Base de données Haies'!C34),0)</f>
        <v>41.6</v>
      </c>
      <c r="E183" s="924">
        <f>IF('Base de données Haies'!H25=1,IF('Base de données Haies'!H24=2,0,'Base de données Haies'!E34),0)</f>
        <v>0.02</v>
      </c>
      <c r="F183" s="935">
        <f>+E183*D183</f>
        <v>0.83200000000000007</v>
      </c>
      <c r="G183" s="901">
        <f t="shared" si="27"/>
        <v>83.2</v>
      </c>
      <c r="H183" s="901">
        <f t="shared" si="25"/>
        <v>832.00000000000011</v>
      </c>
      <c r="I183" s="901">
        <f>+H183*$D$95</f>
        <v>665.60000000000014</v>
      </c>
      <c r="J183" s="901">
        <f t="shared" si="26"/>
        <v>166.40000000000003</v>
      </c>
      <c r="K183" s="617">
        <f>+F183*100/$D$167</f>
        <v>8.32</v>
      </c>
      <c r="M183" s="813"/>
      <c r="N183" s="871"/>
      <c r="O183" s="1290"/>
      <c r="R183" s="1044"/>
    </row>
    <row r="184" spans="1:18" x14ac:dyDescent="0.3">
      <c r="A184" s="813"/>
      <c r="C184" s="650" t="s">
        <v>15</v>
      </c>
      <c r="D184" s="613"/>
      <c r="E184" s="925"/>
      <c r="F184" s="928"/>
      <c r="G184" s="900"/>
      <c r="H184" s="900"/>
      <c r="I184" s="900"/>
      <c r="J184" s="900"/>
      <c r="K184" s="614"/>
      <c r="M184" s="813"/>
      <c r="N184" s="871"/>
      <c r="O184" s="1290"/>
      <c r="R184" s="1044"/>
    </row>
    <row r="185" spans="1:18" x14ac:dyDescent="0.3">
      <c r="A185" s="813"/>
      <c r="C185" s="651" t="s">
        <v>10</v>
      </c>
      <c r="D185" s="610">
        <f>+D121</f>
        <v>15</v>
      </c>
      <c r="E185" s="923">
        <f>IF('Base de données Haies'!$H$24=1,'Base de données Haies'!E29,'Base de données Haies'!$D29)</f>
        <v>6.0000000000000001E-3</v>
      </c>
      <c r="F185" s="932">
        <f>+E185*D185</f>
        <v>0.09</v>
      </c>
      <c r="G185" s="933">
        <f t="shared" si="27"/>
        <v>9</v>
      </c>
      <c r="H185" s="933">
        <f t="shared" si="25"/>
        <v>90</v>
      </c>
      <c r="I185" s="933">
        <f>+H185*$D$95</f>
        <v>72</v>
      </c>
      <c r="J185" s="933">
        <f t="shared" si="26"/>
        <v>18</v>
      </c>
      <c r="K185" s="934">
        <f>+F185*100/$D$167</f>
        <v>0.9</v>
      </c>
      <c r="M185" s="813"/>
      <c r="N185" s="871"/>
      <c r="O185" s="1290"/>
      <c r="R185" s="1044"/>
    </row>
    <row r="186" spans="1:18" ht="17.55" customHeight="1" thickBot="1" x14ac:dyDescent="0.35">
      <c r="A186" s="813"/>
      <c r="C186" s="655" t="s">
        <v>313</v>
      </c>
      <c r="D186" s="618">
        <f>+'Base de données Haies'!C30</f>
        <v>41.6</v>
      </c>
      <c r="E186" s="924">
        <f>IF('Base de données Haies'!$H$24=1,'Base de données Haies'!E30,'Base de données Haies'!$D30)</f>
        <v>6.0000000000000001E-3</v>
      </c>
      <c r="F186" s="935">
        <f>+E186*D186</f>
        <v>0.24960000000000002</v>
      </c>
      <c r="G186" s="901">
        <f t="shared" si="27"/>
        <v>24.96</v>
      </c>
      <c r="H186" s="901">
        <f t="shared" si="25"/>
        <v>249.60000000000002</v>
      </c>
      <c r="I186" s="901">
        <f>+H186*$D$95</f>
        <v>199.68000000000004</v>
      </c>
      <c r="J186" s="901">
        <f t="shared" si="26"/>
        <v>49.920000000000009</v>
      </c>
      <c r="K186" s="617">
        <f>+F186*100/$D$167</f>
        <v>2.496</v>
      </c>
      <c r="M186" s="813"/>
      <c r="N186" s="871"/>
      <c r="O186" s="1290"/>
      <c r="R186" s="1044"/>
    </row>
    <row r="187" spans="1:18" x14ac:dyDescent="0.3">
      <c r="A187" s="813"/>
      <c r="C187" s="650" t="s">
        <v>16</v>
      </c>
      <c r="D187" s="613"/>
      <c r="E187" s="925"/>
      <c r="F187" s="928"/>
      <c r="G187" s="900"/>
      <c r="H187" s="900"/>
      <c r="I187" s="900"/>
      <c r="J187" s="900"/>
      <c r="K187" s="614"/>
      <c r="M187" s="813"/>
      <c r="N187" s="871"/>
      <c r="O187" s="1290"/>
      <c r="R187" s="1044"/>
    </row>
    <row r="188" spans="1:18" ht="16.2" thickBot="1" x14ac:dyDescent="0.35">
      <c r="A188" s="813"/>
      <c r="C188" s="664" t="s">
        <v>337</v>
      </c>
      <c r="D188" s="618">
        <f>+'Base de données Haies'!C36</f>
        <v>127</v>
      </c>
      <c r="E188" s="924">
        <f>+'Base de données Haies'!D36</f>
        <v>1.38E-2</v>
      </c>
      <c r="F188" s="935">
        <f>+E188*D188</f>
        <v>1.7525999999999999</v>
      </c>
      <c r="G188" s="901">
        <f t="shared" si="27"/>
        <v>175.26</v>
      </c>
      <c r="H188" s="901">
        <f t="shared" si="25"/>
        <v>1752.6</v>
      </c>
      <c r="I188" s="901">
        <f>+H188*$D$95</f>
        <v>1402.08</v>
      </c>
      <c r="J188" s="901">
        <f t="shared" si="26"/>
        <v>350.52</v>
      </c>
      <c r="K188" s="617">
        <f>+F188*100/$D$167</f>
        <v>17.526</v>
      </c>
      <c r="M188" s="813"/>
      <c r="N188" s="871"/>
      <c r="O188" s="1290"/>
      <c r="R188" s="1044"/>
    </row>
    <row r="189" spans="1:18" x14ac:dyDescent="0.3">
      <c r="A189" s="813"/>
      <c r="C189" s="650" t="s">
        <v>17</v>
      </c>
      <c r="D189" s="613"/>
      <c r="E189" s="925"/>
      <c r="F189" s="928"/>
      <c r="G189" s="900"/>
      <c r="H189" s="900"/>
      <c r="I189" s="900"/>
      <c r="J189" s="900"/>
      <c r="K189" s="614"/>
      <c r="M189" s="813"/>
      <c r="N189" s="871"/>
      <c r="O189" s="1290"/>
      <c r="R189" s="1044"/>
    </row>
    <row r="190" spans="1:18" x14ac:dyDescent="0.3">
      <c r="A190" s="813"/>
      <c r="C190" s="651" t="s">
        <v>13</v>
      </c>
      <c r="D190" s="611">
        <f>+D121</f>
        <v>15</v>
      </c>
      <c r="E190" s="923">
        <f>+'Base de données Haies'!D38*D167/10</f>
        <v>1.4999999999999999E-2</v>
      </c>
      <c r="F190" s="929">
        <f>+D190*E190</f>
        <v>0.22499999999999998</v>
      </c>
      <c r="G190" s="930">
        <f t="shared" si="27"/>
        <v>22.499999999999996</v>
      </c>
      <c r="H190" s="930">
        <f t="shared" si="25"/>
        <v>224.99999999999997</v>
      </c>
      <c r="I190" s="930">
        <f>+H190*$D$95</f>
        <v>180</v>
      </c>
      <c r="J190" s="930">
        <f t="shared" si="26"/>
        <v>45</v>
      </c>
      <c r="K190" s="731">
        <f>+F190*100/$D$167</f>
        <v>2.2499999999999996</v>
      </c>
      <c r="M190" s="813"/>
      <c r="N190" s="871"/>
      <c r="O190" s="1290"/>
      <c r="R190" s="1044"/>
    </row>
    <row r="191" spans="1:18" ht="16.2" thickBot="1" x14ac:dyDescent="0.35">
      <c r="A191" s="813"/>
      <c r="C191" s="655" t="s">
        <v>305</v>
      </c>
      <c r="D191" s="618">
        <f>+'Base de données Haies'!C39</f>
        <v>24</v>
      </c>
      <c r="E191" s="924">
        <f>+'Base de données Haies'!D39*D167/10</f>
        <v>1.4999999999999999E-2</v>
      </c>
      <c r="F191" s="935">
        <f>+E191*D191</f>
        <v>0.36</v>
      </c>
      <c r="G191" s="901">
        <f t="shared" si="27"/>
        <v>36</v>
      </c>
      <c r="H191" s="901">
        <f t="shared" si="25"/>
        <v>360</v>
      </c>
      <c r="I191" s="901">
        <f>+H191*$D$95</f>
        <v>288</v>
      </c>
      <c r="J191" s="901">
        <f t="shared" si="26"/>
        <v>72</v>
      </c>
      <c r="K191" s="617">
        <f>+F191*100/$D$167</f>
        <v>3.6</v>
      </c>
      <c r="M191" s="813"/>
      <c r="N191" s="871"/>
      <c r="O191" s="1290"/>
      <c r="R191" s="1044"/>
    </row>
    <row r="192" spans="1:18" ht="16.2" thickBot="1" x14ac:dyDescent="0.35">
      <c r="A192" s="813"/>
      <c r="C192" s="648" t="s">
        <v>575</v>
      </c>
      <c r="D192" s="649"/>
      <c r="E192" s="649"/>
      <c r="F192" s="936">
        <f>SUM(F175:F191)</f>
        <v>5.3692000000000002</v>
      </c>
      <c r="G192" s="902">
        <f>SUM(G175:G191)</f>
        <v>536.91999999999996</v>
      </c>
      <c r="H192" s="902">
        <f>SUM(H175:H191)</f>
        <v>5369.2</v>
      </c>
      <c r="I192" s="902">
        <f>+H192*$D$95</f>
        <v>4295.3599999999997</v>
      </c>
      <c r="J192" s="902">
        <f t="shared" si="26"/>
        <v>1073.8399999999999</v>
      </c>
      <c r="K192" s="902">
        <f>+F192*100/$D$167</f>
        <v>53.692000000000007</v>
      </c>
      <c r="M192" s="813"/>
      <c r="N192" s="871"/>
      <c r="O192" s="1290"/>
      <c r="R192" s="1044"/>
    </row>
    <row r="193" spans="1:18" ht="16.2" thickBot="1" x14ac:dyDescent="0.35">
      <c r="A193" s="813"/>
      <c r="C193" s="918" t="s">
        <v>574</v>
      </c>
      <c r="D193" s="919"/>
      <c r="E193" s="919"/>
      <c r="F193" s="937">
        <f>+F192-F190-F185-F181</f>
        <v>4.7542000000000009</v>
      </c>
      <c r="G193" s="920">
        <f>+F193*100</f>
        <v>475.42000000000007</v>
      </c>
      <c r="H193" s="920">
        <f>+F193*1000</f>
        <v>4754.2000000000007</v>
      </c>
      <c r="I193" s="920">
        <f>+H193*$D$95</f>
        <v>3803.3600000000006</v>
      </c>
      <c r="J193" s="920">
        <f t="shared" si="26"/>
        <v>950.84000000000015</v>
      </c>
      <c r="K193" s="920">
        <f>+(F177+F178+F179+F182+F183+F186+F188+F191)*100/$D$167</f>
        <v>47.542000000000009</v>
      </c>
      <c r="M193" s="813"/>
      <c r="N193" s="871"/>
      <c r="O193" s="1290"/>
      <c r="R193" s="1044"/>
    </row>
    <row r="194" spans="1:18" ht="27.45" customHeight="1" thickBot="1" x14ac:dyDescent="0.35">
      <c r="A194" s="813"/>
      <c r="F194" s="927" t="s">
        <v>572</v>
      </c>
      <c r="G194" s="620" t="s">
        <v>571</v>
      </c>
      <c r="H194" s="620" t="s">
        <v>570</v>
      </c>
      <c r="I194" s="1130" t="s">
        <v>732</v>
      </c>
      <c r="J194" s="620" t="s">
        <v>733</v>
      </c>
      <c r="K194" s="620" t="s">
        <v>573</v>
      </c>
      <c r="M194" s="813"/>
      <c r="N194" s="871"/>
      <c r="O194" s="1290"/>
      <c r="R194" s="1044"/>
    </row>
    <row r="195" spans="1:18" x14ac:dyDescent="0.3">
      <c r="A195" s="813"/>
      <c r="C195" s="671" t="s">
        <v>360</v>
      </c>
      <c r="D195" s="672"/>
      <c r="E195" s="666"/>
      <c r="M195" s="813"/>
      <c r="N195" s="871"/>
      <c r="O195" s="1290"/>
      <c r="R195" s="1044"/>
    </row>
    <row r="196" spans="1:18" x14ac:dyDescent="0.3">
      <c r="A196" s="813"/>
      <c r="C196" s="673" t="s">
        <v>361</v>
      </c>
      <c r="D196" s="670">
        <f>+'Base de données Haies'!K35</f>
        <v>9.8000000000000007</v>
      </c>
      <c r="E196" s="666"/>
      <c r="F196" s="667"/>
      <c r="M196" s="813"/>
      <c r="N196" s="871"/>
      <c r="O196" s="1290"/>
      <c r="R196" s="1044"/>
    </row>
    <row r="197" spans="1:18" ht="16.2" thickBot="1" x14ac:dyDescent="0.35">
      <c r="A197" s="813"/>
      <c r="C197" s="664" t="s">
        <v>364</v>
      </c>
      <c r="D197" s="669">
        <f>+'Base de données Haies'!K36</f>
        <v>11.2</v>
      </c>
      <c r="E197" s="666"/>
      <c r="F197" s="667"/>
      <c r="M197" s="813"/>
      <c r="N197" s="871"/>
      <c r="O197" s="1290"/>
      <c r="R197" s="1044"/>
    </row>
    <row r="198" spans="1:18" x14ac:dyDescent="0.3">
      <c r="A198" s="813"/>
      <c r="C198" s="19" t="s">
        <v>365</v>
      </c>
      <c r="D198" s="670"/>
      <c r="E198" s="666"/>
      <c r="F198" s="667"/>
      <c r="M198" s="813"/>
      <c r="N198" s="871"/>
      <c r="O198" s="1290"/>
      <c r="R198" s="1044"/>
    </row>
    <row r="199" spans="1:18" ht="16.2" thickBot="1" x14ac:dyDescent="0.35">
      <c r="A199" s="813"/>
      <c r="C199" s="668" t="s">
        <v>366</v>
      </c>
      <c r="D199" s="669">
        <f>+D196*D172</f>
        <v>7.0000000000000009</v>
      </c>
      <c r="E199" s="666"/>
      <c r="F199" s="667"/>
      <c r="M199" s="813"/>
      <c r="N199" s="871"/>
      <c r="O199" s="1290"/>
      <c r="R199" s="1044"/>
    </row>
    <row r="200" spans="1:18" x14ac:dyDescent="0.3">
      <c r="A200" s="813"/>
      <c r="M200" s="813"/>
      <c r="N200" s="871"/>
      <c r="O200" s="1290"/>
      <c r="R200" s="1044"/>
    </row>
    <row r="201" spans="1:18" ht="18" x14ac:dyDescent="0.35">
      <c r="A201" s="813"/>
      <c r="B201" s="601"/>
      <c r="C201" s="621" t="s">
        <v>601</v>
      </c>
      <c r="D201" s="601"/>
      <c r="E201" s="601"/>
      <c r="F201" s="601"/>
      <c r="G201" s="601"/>
      <c r="H201" s="601"/>
      <c r="I201" s="601"/>
      <c r="J201" s="601"/>
      <c r="K201" s="601"/>
      <c r="L201" s="601"/>
      <c r="M201" s="813"/>
      <c r="N201" s="871"/>
      <c r="O201" s="1290"/>
      <c r="R201" s="1044"/>
    </row>
    <row r="202" spans="1:18" ht="18" x14ac:dyDescent="0.35">
      <c r="A202" s="813"/>
      <c r="B202" s="2"/>
      <c r="C202" s="1022"/>
      <c r="D202" s="2"/>
      <c r="E202" s="2"/>
      <c r="F202" s="2"/>
      <c r="G202" s="2"/>
      <c r="H202" s="2"/>
      <c r="I202" s="2"/>
      <c r="J202" s="2"/>
      <c r="K202" s="2"/>
      <c r="L202" s="2"/>
      <c r="M202" s="813"/>
      <c r="N202" s="871"/>
      <c r="O202" s="1290"/>
      <c r="R202" s="1044"/>
    </row>
    <row r="203" spans="1:18" x14ac:dyDescent="0.3">
      <c r="A203" s="813"/>
      <c r="B203" s="2"/>
      <c r="C203" s="1219" t="s">
        <v>832</v>
      </c>
      <c r="D203" s="1329">
        <v>80</v>
      </c>
      <c r="E203" s="885" t="s">
        <v>828</v>
      </c>
      <c r="F203" s="2"/>
      <c r="G203" s="2"/>
      <c r="H203" s="2"/>
      <c r="I203" s="2"/>
      <c r="J203" s="2"/>
      <c r="K203" s="2"/>
      <c r="L203" s="2"/>
      <c r="M203" s="813"/>
      <c r="N203" s="871"/>
      <c r="O203" s="1290"/>
      <c r="R203" s="1044"/>
    </row>
    <row r="204" spans="1:18" x14ac:dyDescent="0.3">
      <c r="A204" s="813"/>
      <c r="B204" s="2"/>
      <c r="C204" s="885" t="s">
        <v>833</v>
      </c>
      <c r="D204" s="1329">
        <v>200</v>
      </c>
      <c r="E204" s="885" t="s">
        <v>829</v>
      </c>
      <c r="G204" s="2"/>
      <c r="H204" s="2"/>
      <c r="I204" s="2"/>
      <c r="J204" s="2"/>
      <c r="K204" s="2"/>
      <c r="L204" s="2"/>
      <c r="M204" s="813"/>
      <c r="N204" s="871"/>
      <c r="O204" s="1290"/>
      <c r="R204" s="1044"/>
    </row>
    <row r="205" spans="1:18" x14ac:dyDescent="0.3">
      <c r="A205" s="813"/>
      <c r="B205" s="2"/>
      <c r="C205" s="885" t="s">
        <v>678</v>
      </c>
      <c r="D205" s="885">
        <f>+D204*D203</f>
        <v>16000</v>
      </c>
      <c r="E205" s="885" t="s">
        <v>331</v>
      </c>
      <c r="G205" s="2"/>
      <c r="H205" s="2"/>
      <c r="I205" s="2"/>
      <c r="J205" s="2"/>
      <c r="K205" s="2"/>
      <c r="L205" s="2"/>
      <c r="M205" s="813"/>
      <c r="N205" s="871"/>
      <c r="O205" s="1290" t="s">
        <v>941</v>
      </c>
      <c r="R205" s="1044"/>
    </row>
    <row r="206" spans="1:18" ht="16.95" customHeight="1" thickBot="1" x14ac:dyDescent="0.35">
      <c r="A206" s="813"/>
      <c r="B206" s="2"/>
      <c r="C206" s="454" t="s">
        <v>830</v>
      </c>
      <c r="D206" s="1329">
        <v>350</v>
      </c>
      <c r="E206" s="885" t="s">
        <v>831</v>
      </c>
      <c r="G206" s="2"/>
      <c r="H206" s="2"/>
      <c r="I206" s="2"/>
      <c r="J206" s="2"/>
      <c r="K206" s="2"/>
      <c r="L206" s="2"/>
      <c r="M206" s="813"/>
      <c r="N206" s="871"/>
      <c r="O206" s="1290"/>
      <c r="R206" s="1044"/>
    </row>
    <row r="207" spans="1:18" ht="16.2" thickBot="1" x14ac:dyDescent="0.35">
      <c r="A207" s="813"/>
      <c r="I207" s="10" t="s">
        <v>728</v>
      </c>
      <c r="J207" s="477"/>
      <c r="K207" s="10" t="s">
        <v>729</v>
      </c>
      <c r="L207" s="477"/>
      <c r="M207" s="813"/>
      <c r="N207" s="871"/>
      <c r="O207" s="1290"/>
      <c r="R207" s="1044"/>
    </row>
    <row r="208" spans="1:18" ht="63.45" customHeight="1" thickBot="1" x14ac:dyDescent="0.35">
      <c r="A208" s="813"/>
      <c r="C208" s="675" t="s">
        <v>367</v>
      </c>
      <c r="D208" s="676" t="s">
        <v>368</v>
      </c>
      <c r="E208" s="1192" t="s">
        <v>679</v>
      </c>
      <c r="F208" s="1024" t="s">
        <v>576</v>
      </c>
      <c r="G208" s="911" t="s">
        <v>579</v>
      </c>
      <c r="H208" s="908" t="s">
        <v>577</v>
      </c>
      <c r="I208" s="1050" t="s">
        <v>699</v>
      </c>
      <c r="J208" s="1051" t="s">
        <v>702</v>
      </c>
      <c r="K208" s="1050" t="s">
        <v>699</v>
      </c>
      <c r="L208" s="1051" t="s">
        <v>702</v>
      </c>
      <c r="M208" s="813"/>
      <c r="N208" s="871"/>
      <c r="O208" s="1290"/>
      <c r="R208" s="1044"/>
    </row>
    <row r="209" spans="1:18" x14ac:dyDescent="0.3">
      <c r="A209" s="813"/>
      <c r="C209" s="677" t="s">
        <v>236</v>
      </c>
      <c r="D209" s="878">
        <v>315</v>
      </c>
      <c r="E209" s="1221">
        <f>+$D$24/$D$205*D209</f>
        <v>15.75</v>
      </c>
      <c r="F209" s="1025">
        <v>1</v>
      </c>
      <c r="G209" s="909">
        <v>1</v>
      </c>
      <c r="H209" s="1037" t="s">
        <v>578</v>
      </c>
      <c r="I209" s="1052">
        <f>+E209*'Base de données Haies'!I26</f>
        <v>0</v>
      </c>
      <c r="J209" s="1053"/>
      <c r="K209" s="1124">
        <f>+I209/$F$13</f>
        <v>0</v>
      </c>
      <c r="L209" s="1125">
        <f t="shared" ref="L209:L216" si="28">+J209/$F$13</f>
        <v>0</v>
      </c>
      <c r="M209" s="813"/>
      <c r="N209" s="871"/>
      <c r="O209" s="1290"/>
      <c r="R209" s="1044"/>
    </row>
    <row r="210" spans="1:18" x14ac:dyDescent="0.3">
      <c r="A210" s="813"/>
      <c r="C210" s="677" t="s">
        <v>705</v>
      </c>
      <c r="D210" s="878">
        <v>315</v>
      </c>
      <c r="E210" s="1221">
        <f>+$D$24/$D$205*D210</f>
        <v>15.75</v>
      </c>
      <c r="F210" s="1025">
        <v>1</v>
      </c>
      <c r="G210" s="909">
        <v>1</v>
      </c>
      <c r="H210" s="882">
        <v>1</v>
      </c>
      <c r="I210" s="990"/>
      <c r="J210" s="731">
        <f>+E210/H210</f>
        <v>15.75</v>
      </c>
      <c r="K210" s="1126">
        <f t="shared" ref="K210:K216" si="29">+I210/$F$13</f>
        <v>0</v>
      </c>
      <c r="L210" s="1127">
        <f t="shared" si="28"/>
        <v>3.9375</v>
      </c>
      <c r="M210" s="813"/>
      <c r="N210" s="871"/>
      <c r="O210" s="1290"/>
      <c r="R210" s="1044"/>
    </row>
    <row r="211" spans="1:18" x14ac:dyDescent="0.3">
      <c r="A211" s="813"/>
      <c r="C211" s="677" t="s">
        <v>369</v>
      </c>
      <c r="D211" s="678">
        <f>+G233</f>
        <v>3219.9999999999995</v>
      </c>
      <c r="E211" s="1221">
        <f>+$D$24/$D$205*D211</f>
        <v>161</v>
      </c>
      <c r="F211" s="1025">
        <v>1</v>
      </c>
      <c r="G211" s="909">
        <v>1</v>
      </c>
      <c r="H211" s="882">
        <v>15</v>
      </c>
      <c r="I211" s="990"/>
      <c r="J211" s="731">
        <f>+E211/H211</f>
        <v>10.733333333333333</v>
      </c>
      <c r="K211" s="1126">
        <f t="shared" si="29"/>
        <v>0</v>
      </c>
      <c r="L211" s="1127">
        <f t="shared" si="28"/>
        <v>2.6833333333333331</v>
      </c>
      <c r="M211" s="813"/>
      <c r="N211" s="871"/>
      <c r="O211" s="1290"/>
      <c r="R211" s="1044"/>
    </row>
    <row r="212" spans="1:18" ht="16.2" thickBot="1" x14ac:dyDescent="0.35">
      <c r="A212" s="813"/>
      <c r="C212" s="906" t="s">
        <v>834</v>
      </c>
      <c r="D212" s="1225">
        <f>+G234</f>
        <v>180</v>
      </c>
      <c r="E212" s="1222">
        <f>+$D$24/$D$205*D212</f>
        <v>9</v>
      </c>
      <c r="F212" s="1026">
        <v>1</v>
      </c>
      <c r="G212" s="910">
        <v>1</v>
      </c>
      <c r="H212" s="907">
        <v>15</v>
      </c>
      <c r="I212" s="990"/>
      <c r="J212" s="731">
        <f>+E212/H212</f>
        <v>0.6</v>
      </c>
      <c r="K212" s="1126">
        <f t="shared" si="29"/>
        <v>0</v>
      </c>
      <c r="L212" s="1127">
        <f t="shared" si="28"/>
        <v>0.15</v>
      </c>
      <c r="M212" s="813"/>
      <c r="N212" s="871"/>
      <c r="O212" s="1290"/>
      <c r="R212" s="1044"/>
    </row>
    <row r="213" spans="1:18" x14ac:dyDescent="0.3">
      <c r="A213" s="813"/>
      <c r="C213" s="903" t="s">
        <v>33</v>
      </c>
      <c r="D213" s="904"/>
      <c r="E213" s="1023"/>
      <c r="F213" s="905"/>
      <c r="G213" s="19"/>
      <c r="I213" s="1039"/>
      <c r="J213" s="731"/>
      <c r="K213" s="1126">
        <f t="shared" si="29"/>
        <v>0</v>
      </c>
      <c r="L213" s="1127">
        <f t="shared" si="28"/>
        <v>0</v>
      </c>
      <c r="M213" s="813"/>
      <c r="N213" s="871"/>
      <c r="O213" s="1290"/>
      <c r="R213" s="1044"/>
    </row>
    <row r="214" spans="1:18" x14ac:dyDescent="0.3">
      <c r="A214" s="813"/>
      <c r="C214" s="679" t="s">
        <v>706</v>
      </c>
      <c r="D214" s="878">
        <v>75</v>
      </c>
      <c r="E214" s="1221">
        <f>+$D$24/$D$205*D214</f>
        <v>3.75</v>
      </c>
      <c r="F214" s="882">
        <v>1</v>
      </c>
      <c r="G214" s="909">
        <v>1</v>
      </c>
      <c r="H214" s="882">
        <v>1</v>
      </c>
      <c r="I214" s="1039"/>
      <c r="J214" s="731">
        <f>+E214</f>
        <v>3.75</v>
      </c>
      <c r="K214" s="1126">
        <f t="shared" si="29"/>
        <v>0</v>
      </c>
      <c r="L214" s="1127">
        <f t="shared" si="28"/>
        <v>0.9375</v>
      </c>
      <c r="M214" s="813"/>
      <c r="N214" s="871"/>
      <c r="O214" s="1290"/>
      <c r="R214" s="1044"/>
    </row>
    <row r="215" spans="1:18" x14ac:dyDescent="0.3">
      <c r="A215" s="813"/>
      <c r="C215" s="677" t="s">
        <v>849</v>
      </c>
      <c r="D215" s="1230">
        <f>+'Base de données Haies'!C164</f>
        <v>251.5</v>
      </c>
      <c r="E215" s="1221">
        <f>+$D$24/$D$205*D215</f>
        <v>12.575000000000001</v>
      </c>
      <c r="F215" s="882">
        <v>1</v>
      </c>
      <c r="G215" s="909">
        <v>1</v>
      </c>
      <c r="H215" s="882">
        <v>2</v>
      </c>
      <c r="I215" s="990"/>
      <c r="J215" s="731">
        <f>+E215/H215</f>
        <v>6.2875000000000005</v>
      </c>
      <c r="K215" s="1126">
        <f t="shared" si="29"/>
        <v>0</v>
      </c>
      <c r="L215" s="1127">
        <f t="shared" si="28"/>
        <v>1.5718750000000001</v>
      </c>
      <c r="M215" s="813"/>
      <c r="N215" s="871"/>
      <c r="O215" s="1290"/>
      <c r="R215" s="1044"/>
    </row>
    <row r="216" spans="1:18" ht="16.2" thickBot="1" x14ac:dyDescent="0.35">
      <c r="A216" s="813"/>
      <c r="C216" s="1046" t="s">
        <v>850</v>
      </c>
      <c r="D216" s="1231">
        <f>+'Base de données Haies'!D164</f>
        <v>100</v>
      </c>
      <c r="E216" s="1223">
        <f>+($D$24/$D$205*D216)</f>
        <v>5</v>
      </c>
      <c r="F216" s="907">
        <v>1</v>
      </c>
      <c r="G216" s="910">
        <v>1</v>
      </c>
      <c r="H216" s="907">
        <v>1</v>
      </c>
      <c r="I216" s="1040"/>
      <c r="J216" s="616">
        <f>+E216/H216</f>
        <v>5</v>
      </c>
      <c r="K216" s="1128">
        <f t="shared" si="29"/>
        <v>0</v>
      </c>
      <c r="L216" s="1129">
        <f t="shared" si="28"/>
        <v>1.25</v>
      </c>
      <c r="M216" s="813"/>
      <c r="N216" s="871"/>
      <c r="O216" s="1290"/>
      <c r="R216" s="1044"/>
    </row>
    <row r="217" spans="1:18" ht="16.2" thickBot="1" x14ac:dyDescent="0.35">
      <c r="A217" s="813"/>
      <c r="C217" s="1047" t="s">
        <v>18</v>
      </c>
      <c r="D217" s="1054"/>
      <c r="E217" s="1055"/>
      <c r="F217" s="1056"/>
      <c r="G217" s="1057"/>
      <c r="H217" s="1056"/>
      <c r="I217" s="1048">
        <f>SUM(I209:I216)</f>
        <v>0</v>
      </c>
      <c r="J217" s="1049">
        <f>SUM(J209:J216)</f>
        <v>42.120833333333337</v>
      </c>
      <c r="K217" s="1048">
        <f>SUM(K209:K216)</f>
        <v>0</v>
      </c>
      <c r="L217" s="1049">
        <f>SUM(L209:L216)</f>
        <v>10.530208333333334</v>
      </c>
      <c r="M217" s="813"/>
      <c r="N217" s="871"/>
      <c r="O217" s="1290"/>
      <c r="R217" s="1044"/>
    </row>
    <row r="218" spans="1:18" ht="16.2" thickBot="1" x14ac:dyDescent="0.35">
      <c r="A218" s="813"/>
      <c r="C218" s="683" t="s">
        <v>370</v>
      </c>
      <c r="D218" s="879"/>
      <c r="E218" s="1224">
        <f>+$D$24/$D$205*D218</f>
        <v>0</v>
      </c>
      <c r="F218" s="880">
        <v>1</v>
      </c>
      <c r="G218" s="1038">
        <v>1</v>
      </c>
      <c r="H218" s="881">
        <v>15</v>
      </c>
      <c r="I218" s="1041">
        <f>-E218</f>
        <v>0</v>
      </c>
      <c r="J218" s="1042"/>
      <c r="K218" s="1041">
        <f>+I218/F13</f>
        <v>0</v>
      </c>
      <c r="L218" s="477"/>
      <c r="M218" s="813"/>
      <c r="N218" s="871"/>
      <c r="O218" s="1290"/>
      <c r="R218" s="1044"/>
    </row>
    <row r="219" spans="1:18" ht="16.2" thickBot="1" x14ac:dyDescent="0.35">
      <c r="A219" s="813"/>
      <c r="C219" s="680"/>
      <c r="D219" s="681"/>
      <c r="E219" s="681"/>
      <c r="F219" s="1211"/>
      <c r="G219" s="1211"/>
      <c r="H219" s="1211"/>
      <c r="I219" s="667"/>
      <c r="J219" s="667"/>
      <c r="K219" s="667"/>
      <c r="M219" s="813"/>
      <c r="N219" s="871"/>
      <c r="O219" s="1290"/>
      <c r="R219" s="1044"/>
    </row>
    <row r="220" spans="1:18" ht="16.2" thickBot="1" x14ac:dyDescent="0.35">
      <c r="A220" s="813"/>
      <c r="C220" s="1330" t="s">
        <v>942</v>
      </c>
      <c r="D220" s="1331"/>
      <c r="E220" s="1332"/>
      <c r="F220" s="1211"/>
      <c r="G220" s="1211"/>
      <c r="H220" s="1211"/>
      <c r="I220" s="667"/>
      <c r="J220" s="667"/>
      <c r="K220" s="667"/>
      <c r="M220" s="813"/>
      <c r="N220" s="871"/>
      <c r="O220" s="1290"/>
      <c r="R220" s="1044"/>
    </row>
    <row r="221" spans="1:18" x14ac:dyDescent="0.3">
      <c r="A221" s="813"/>
      <c r="C221" s="697" t="s">
        <v>792</v>
      </c>
      <c r="D221" s="1333">
        <f>+D203</f>
        <v>80</v>
      </c>
      <c r="E221" s="614" t="s">
        <v>828</v>
      </c>
      <c r="F221" s="1211"/>
      <c r="G221" s="1211"/>
      <c r="H221" s="1211"/>
      <c r="I221" s="667"/>
      <c r="J221" s="667"/>
      <c r="K221" s="667"/>
      <c r="M221" s="813"/>
      <c r="N221" s="871"/>
      <c r="O221" s="1290"/>
      <c r="R221" s="1044"/>
    </row>
    <row r="222" spans="1:18" x14ac:dyDescent="0.3">
      <c r="A222" s="813"/>
      <c r="C222" s="698" t="s">
        <v>794</v>
      </c>
      <c r="D222" s="1234">
        <f>+D204</f>
        <v>200</v>
      </c>
      <c r="E222" s="1334" t="s">
        <v>829</v>
      </c>
      <c r="F222" s="1211"/>
      <c r="G222" s="1211"/>
      <c r="H222" s="1211"/>
      <c r="I222" s="667"/>
      <c r="J222" s="667"/>
      <c r="K222" s="667"/>
      <c r="M222" s="813"/>
      <c r="N222" s="871"/>
      <c r="O222" s="1290"/>
      <c r="R222" s="1044"/>
    </row>
    <row r="223" spans="1:18" x14ac:dyDescent="0.3">
      <c r="A223" s="813"/>
      <c r="C223" s="698" t="s">
        <v>796</v>
      </c>
      <c r="D223" s="1235">
        <v>1</v>
      </c>
      <c r="E223" s="1334" t="s">
        <v>820</v>
      </c>
      <c r="F223" s="1211"/>
      <c r="G223" s="1211"/>
      <c r="H223" s="1211"/>
      <c r="I223" s="667"/>
      <c r="J223" s="667"/>
      <c r="K223" s="667"/>
      <c r="M223" s="813"/>
      <c r="N223" s="871"/>
      <c r="O223" s="1290"/>
      <c r="R223" s="1044"/>
    </row>
    <row r="224" spans="1:18" x14ac:dyDescent="0.3">
      <c r="A224" s="813"/>
      <c r="C224" s="698" t="s">
        <v>798</v>
      </c>
      <c r="D224" s="1235">
        <v>7</v>
      </c>
      <c r="E224" s="1334" t="s">
        <v>820</v>
      </c>
      <c r="F224" s="1211"/>
      <c r="J224" s="667"/>
      <c r="K224" s="667"/>
      <c r="M224" s="813"/>
      <c r="N224" s="871"/>
      <c r="O224" s="1290"/>
      <c r="R224" s="1044"/>
    </row>
    <row r="225" spans="1:18" x14ac:dyDescent="0.3">
      <c r="A225" s="813"/>
      <c r="C225" s="1335" t="s">
        <v>824</v>
      </c>
      <c r="D225" s="1218"/>
      <c r="E225" s="1336"/>
      <c r="F225" s="1211"/>
      <c r="J225" s="667"/>
      <c r="K225" s="667"/>
      <c r="M225" s="813"/>
      <c r="N225" s="871"/>
      <c r="O225" s="1290"/>
      <c r="R225" s="1044"/>
    </row>
    <row r="226" spans="1:18" x14ac:dyDescent="0.3">
      <c r="A226" s="813"/>
      <c r="C226" s="698" t="s">
        <v>817</v>
      </c>
      <c r="D226" s="862">
        <v>8</v>
      </c>
      <c r="E226" s="1004" t="s">
        <v>820</v>
      </c>
      <c r="F226" s="1211"/>
      <c r="G226" s="1211"/>
      <c r="H226" s="1211"/>
      <c r="I226" s="667"/>
      <c r="J226" s="667"/>
      <c r="K226" s="667"/>
      <c r="M226" s="813"/>
      <c r="N226" s="871"/>
      <c r="O226" s="1290"/>
      <c r="R226" s="1044"/>
    </row>
    <row r="227" spans="1:18" x14ac:dyDescent="0.3">
      <c r="A227" s="813"/>
      <c r="C227" s="698" t="s">
        <v>818</v>
      </c>
      <c r="D227" s="862">
        <v>10</v>
      </c>
      <c r="E227" s="1004" t="s">
        <v>820</v>
      </c>
      <c r="F227" s="1211"/>
      <c r="G227" s="1211"/>
      <c r="H227" s="1211"/>
      <c r="I227" s="667"/>
      <c r="J227" s="667"/>
      <c r="K227" s="667"/>
      <c r="M227" s="813"/>
      <c r="N227" s="871"/>
      <c r="O227" s="1290"/>
      <c r="R227" s="1044"/>
    </row>
    <row r="228" spans="1:18" x14ac:dyDescent="0.3">
      <c r="A228" s="813"/>
      <c r="C228" s="698" t="s">
        <v>819</v>
      </c>
      <c r="D228" s="862">
        <v>4</v>
      </c>
      <c r="E228" s="1004" t="s">
        <v>820</v>
      </c>
      <c r="F228" s="1211"/>
      <c r="G228" s="1211"/>
      <c r="H228" s="1211"/>
      <c r="I228" s="667"/>
      <c r="J228" s="667"/>
      <c r="K228" s="667"/>
      <c r="M228" s="813"/>
      <c r="N228" s="871"/>
      <c r="O228" s="1290"/>
      <c r="R228" s="1044"/>
    </row>
    <row r="229" spans="1:18" x14ac:dyDescent="0.3">
      <c r="A229" s="813"/>
      <c r="C229" s="1335" t="s">
        <v>822</v>
      </c>
      <c r="D229" s="1229"/>
      <c r="E229" s="1336"/>
      <c r="F229" s="1211"/>
      <c r="G229" s="1211"/>
      <c r="H229" s="1211"/>
      <c r="I229" s="667"/>
      <c r="J229" s="667"/>
      <c r="K229" s="667"/>
      <c r="M229" s="813"/>
      <c r="N229" s="871"/>
      <c r="O229" s="1290"/>
      <c r="R229" s="1044"/>
    </row>
    <row r="230" spans="1:18" x14ac:dyDescent="0.3">
      <c r="A230" s="813"/>
      <c r="C230" s="698" t="s">
        <v>817</v>
      </c>
      <c r="D230" s="862">
        <v>6</v>
      </c>
      <c r="E230" s="1004" t="s">
        <v>820</v>
      </c>
      <c r="F230" s="1211"/>
      <c r="G230" s="1211"/>
      <c r="H230" s="1211"/>
      <c r="I230" s="667"/>
      <c r="J230" s="667"/>
      <c r="K230" s="667"/>
      <c r="M230" s="813"/>
      <c r="N230" s="871"/>
      <c r="O230" s="1290"/>
      <c r="R230" s="1044"/>
    </row>
    <row r="231" spans="1:18" x14ac:dyDescent="0.3">
      <c r="A231" s="813"/>
      <c r="C231" s="698" t="s">
        <v>818</v>
      </c>
      <c r="D231" s="862">
        <v>2</v>
      </c>
      <c r="E231" s="1004" t="s">
        <v>820</v>
      </c>
      <c r="F231" s="1211"/>
      <c r="G231" s="1211"/>
      <c r="H231" s="1211"/>
      <c r="I231" s="667"/>
      <c r="J231" s="667"/>
      <c r="K231" s="667"/>
      <c r="M231" s="813"/>
      <c r="N231" s="871"/>
      <c r="O231" s="1290"/>
      <c r="R231" s="1044"/>
    </row>
    <row r="232" spans="1:18" ht="16.2" thickBot="1" x14ac:dyDescent="0.35">
      <c r="A232" s="813"/>
      <c r="C232" s="698" t="s">
        <v>819</v>
      </c>
      <c r="D232" s="862">
        <v>4</v>
      </c>
      <c r="E232" s="1004" t="s">
        <v>820</v>
      </c>
      <c r="F232" s="1211"/>
      <c r="G232" s="1211"/>
      <c r="H232" s="1211"/>
      <c r="I232" s="667"/>
      <c r="J232" s="667"/>
      <c r="K232" s="667"/>
      <c r="M232" s="813"/>
      <c r="N232" s="871"/>
      <c r="O232" s="1290"/>
      <c r="R232" s="1044"/>
    </row>
    <row r="233" spans="1:18" x14ac:dyDescent="0.3">
      <c r="A233" s="813"/>
      <c r="C233" s="1337" t="s">
        <v>846</v>
      </c>
      <c r="D233" s="1228">
        <f>+'Base de données Haies'!C158</f>
        <v>9.1999999999999993</v>
      </c>
      <c r="E233" s="1338" t="s">
        <v>847</v>
      </c>
      <c r="F233" s="1342" t="s">
        <v>848</v>
      </c>
      <c r="G233" s="1343">
        <f>+D233*D206</f>
        <v>3219.9999999999995</v>
      </c>
      <c r="H233" s="1344" t="s">
        <v>851</v>
      </c>
      <c r="I233" s="667"/>
      <c r="J233" s="667"/>
      <c r="K233" s="667"/>
      <c r="M233" s="813"/>
      <c r="N233" s="871"/>
      <c r="O233" s="1290"/>
      <c r="R233" s="1044"/>
    </row>
    <row r="234" spans="1:18" ht="16.2" thickBot="1" x14ac:dyDescent="0.35">
      <c r="A234" s="813"/>
      <c r="C234" s="1339" t="s">
        <v>845</v>
      </c>
      <c r="D234" s="1340">
        <f>+'Base de données Haies'!C159</f>
        <v>1.7142857142857142</v>
      </c>
      <c r="E234" s="1341" t="s">
        <v>847</v>
      </c>
      <c r="F234" s="1345" t="s">
        <v>848</v>
      </c>
      <c r="G234" s="1346">
        <f>+D234*7*D94</f>
        <v>180</v>
      </c>
      <c r="H234" s="1347" t="s">
        <v>851</v>
      </c>
      <c r="I234" s="667"/>
      <c r="J234" s="667"/>
      <c r="K234" s="667"/>
      <c r="M234" s="813"/>
      <c r="N234" s="871"/>
      <c r="O234" s="1290"/>
      <c r="R234" s="1044"/>
    </row>
    <row r="235" spans="1:18" x14ac:dyDescent="0.3">
      <c r="A235" s="813"/>
      <c r="C235" s="680"/>
      <c r="D235" s="681"/>
      <c r="E235" s="3"/>
      <c r="J235" s="674"/>
      <c r="M235" s="813"/>
      <c r="N235" s="871"/>
      <c r="O235" s="1290"/>
      <c r="R235" s="1044"/>
    </row>
    <row r="236" spans="1:18" ht="18" x14ac:dyDescent="0.35">
      <c r="A236" s="813"/>
      <c r="B236" s="601"/>
      <c r="C236" s="621" t="s">
        <v>560</v>
      </c>
      <c r="D236" s="601"/>
      <c r="E236" s="601"/>
      <c r="F236" s="601"/>
      <c r="G236" s="601"/>
      <c r="H236" s="601"/>
      <c r="I236" s="601"/>
      <c r="J236" s="601"/>
      <c r="K236" s="601"/>
      <c r="L236" s="601"/>
      <c r="M236" s="813"/>
      <c r="N236" s="871"/>
      <c r="O236" s="1290"/>
      <c r="R236" s="1044"/>
    </row>
    <row r="237" spans="1:18" x14ac:dyDescent="0.3">
      <c r="A237" s="813"/>
      <c r="M237" s="813"/>
      <c r="N237" s="871"/>
      <c r="O237" s="1290"/>
      <c r="R237" s="1044"/>
    </row>
    <row r="238" spans="1:18" x14ac:dyDescent="0.3">
      <c r="A238" s="813"/>
      <c r="C238" s="625" t="s">
        <v>347</v>
      </c>
      <c r="F238" s="4"/>
      <c r="M238" s="813"/>
      <c r="N238" s="871"/>
      <c r="O238" s="1290"/>
      <c r="R238" s="1044"/>
    </row>
    <row r="239" spans="1:18" x14ac:dyDescent="0.3">
      <c r="A239" s="813"/>
      <c r="D239" s="660" t="s">
        <v>626</v>
      </c>
      <c r="E239" s="36">
        <f>D167*D24/100</f>
        <v>80</v>
      </c>
      <c r="F239" s="454" t="s">
        <v>357</v>
      </c>
      <c r="G239" s="476" t="s">
        <v>358</v>
      </c>
      <c r="H239" s="912">
        <f>+E239*D172</f>
        <v>57.142857142857146</v>
      </c>
      <c r="I239" s="596" t="s">
        <v>359</v>
      </c>
      <c r="M239" s="813"/>
      <c r="N239" s="871"/>
      <c r="O239" s="1290"/>
      <c r="R239" s="1044"/>
    </row>
    <row r="240" spans="1:18" x14ac:dyDescent="0.3">
      <c r="A240" s="813"/>
      <c r="C240" s="36" t="s">
        <v>627</v>
      </c>
      <c r="D240" s="976" t="s">
        <v>356</v>
      </c>
      <c r="E240" s="662">
        <v>52</v>
      </c>
      <c r="F240" s="454" t="s">
        <v>339</v>
      </c>
      <c r="G240" s="476" t="s">
        <v>349</v>
      </c>
      <c r="H240" s="661">
        <f>+E240*E239</f>
        <v>4160</v>
      </c>
      <c r="M240" s="813"/>
      <c r="N240" s="871"/>
      <c r="O240" s="1290"/>
      <c r="R240" s="1044"/>
    </row>
    <row r="241" spans="1:18" x14ac:dyDescent="0.3">
      <c r="A241" s="813"/>
      <c r="C241" s="599"/>
      <c r="D241" s="976" t="s">
        <v>355</v>
      </c>
      <c r="E241" s="662">
        <v>100</v>
      </c>
      <c r="F241" s="454" t="s">
        <v>339</v>
      </c>
      <c r="G241" s="476" t="s">
        <v>349</v>
      </c>
      <c r="H241" s="678">
        <f>+E241*H239</f>
        <v>5714.2857142857147</v>
      </c>
      <c r="M241" s="813"/>
      <c r="N241" s="871"/>
      <c r="O241" s="1290"/>
      <c r="R241" s="1044"/>
    </row>
    <row r="242" spans="1:18" ht="31.2" x14ac:dyDescent="0.3">
      <c r="A242" s="813"/>
      <c r="C242" s="36" t="s">
        <v>628</v>
      </c>
      <c r="D242" s="976" t="s">
        <v>629</v>
      </c>
      <c r="E242" s="662">
        <v>60</v>
      </c>
      <c r="F242" s="454" t="s">
        <v>339</v>
      </c>
      <c r="G242" s="476" t="s">
        <v>349</v>
      </c>
      <c r="H242" s="678">
        <f>+E239*E242</f>
        <v>4800</v>
      </c>
      <c r="M242" s="813"/>
      <c r="N242" s="871"/>
      <c r="O242" s="1290"/>
      <c r="P242" s="1045">
        <f>4800/4</f>
        <v>1200</v>
      </c>
      <c r="R242" s="1044"/>
    </row>
    <row r="243" spans="1:18" ht="31.2" x14ac:dyDescent="0.3">
      <c r="A243" s="813"/>
      <c r="C243" s="599"/>
      <c r="D243" s="976" t="s">
        <v>630</v>
      </c>
      <c r="E243" s="662">
        <v>120</v>
      </c>
      <c r="F243" s="454" t="s">
        <v>339</v>
      </c>
      <c r="G243" s="476" t="s">
        <v>349</v>
      </c>
      <c r="H243" s="678">
        <f>+E243*H239</f>
        <v>6857.1428571428578</v>
      </c>
      <c r="M243" s="813"/>
      <c r="N243" s="871"/>
      <c r="O243" s="1290"/>
      <c r="R243" s="1044"/>
    </row>
    <row r="244" spans="1:18" x14ac:dyDescent="0.3">
      <c r="A244" s="813"/>
      <c r="M244" s="813"/>
      <c r="N244" s="871"/>
      <c r="O244" s="1290"/>
      <c r="R244" s="1044"/>
    </row>
    <row r="245" spans="1:18" x14ac:dyDescent="0.3">
      <c r="A245" s="813"/>
      <c r="C245" s="625" t="s">
        <v>340</v>
      </c>
      <c r="M245" s="813"/>
      <c r="N245" s="871"/>
      <c r="O245" s="1290"/>
      <c r="R245" s="1044"/>
    </row>
    <row r="246" spans="1:18" x14ac:dyDescent="0.3">
      <c r="A246" s="813"/>
      <c r="C246" s="657" t="s">
        <v>341</v>
      </c>
      <c r="D246" s="658">
        <v>0.4</v>
      </c>
      <c r="E246" s="454"/>
      <c r="F246" s="476" t="s">
        <v>348</v>
      </c>
      <c r="G246" s="663">
        <f>+D246*E89</f>
        <v>2144.48</v>
      </c>
      <c r="M246" s="813"/>
      <c r="N246" s="871"/>
      <c r="O246" s="1290"/>
      <c r="R246" s="1044"/>
    </row>
    <row r="247" spans="1:18" x14ac:dyDescent="0.3">
      <c r="A247" s="813"/>
      <c r="C247" s="657" t="s">
        <v>342</v>
      </c>
      <c r="D247" s="662"/>
      <c r="E247" s="454" t="s">
        <v>343</v>
      </c>
      <c r="F247" s="476" t="s">
        <v>348</v>
      </c>
      <c r="G247" s="661">
        <f>+D247*$D$24</f>
        <v>0</v>
      </c>
      <c r="M247" s="813"/>
      <c r="N247" s="871"/>
      <c r="O247" s="1291" t="s">
        <v>354</v>
      </c>
      <c r="R247" s="1044"/>
    </row>
    <row r="248" spans="1:18" x14ac:dyDescent="0.3">
      <c r="A248" s="813"/>
      <c r="C248" s="659" t="s">
        <v>346</v>
      </c>
      <c r="D248" s="662">
        <v>1</v>
      </c>
      <c r="E248" s="454" t="s">
        <v>343</v>
      </c>
      <c r="F248" s="476" t="s">
        <v>348</v>
      </c>
      <c r="G248" s="661">
        <f>+D248*$D$24</f>
        <v>800</v>
      </c>
      <c r="M248" s="813"/>
      <c r="N248" s="871"/>
      <c r="O248" s="1290"/>
      <c r="R248" s="1044"/>
    </row>
    <row r="249" spans="1:18" x14ac:dyDescent="0.3">
      <c r="A249" s="813"/>
      <c r="F249" s="4"/>
      <c r="M249" s="813"/>
      <c r="N249" s="871"/>
      <c r="O249" s="1290"/>
      <c r="R249" s="1044"/>
    </row>
    <row r="250" spans="1:18" x14ac:dyDescent="0.3">
      <c r="A250" s="813"/>
      <c r="C250" s="625" t="s">
        <v>350</v>
      </c>
      <c r="F250" s="4"/>
      <c r="M250" s="813"/>
      <c r="N250" s="871"/>
      <c r="O250" s="1290"/>
      <c r="R250" s="1044"/>
    </row>
    <row r="251" spans="1:18" x14ac:dyDescent="0.3">
      <c r="A251" s="813"/>
      <c r="C251" s="657" t="s">
        <v>584</v>
      </c>
      <c r="D251" s="662" t="s">
        <v>585</v>
      </c>
      <c r="F251" s="4"/>
      <c r="M251" s="813"/>
      <c r="N251" s="871"/>
      <c r="O251" s="1290"/>
      <c r="R251" s="1044"/>
    </row>
    <row r="252" spans="1:18" x14ac:dyDescent="0.3">
      <c r="A252" s="813"/>
      <c r="C252" s="657" t="s">
        <v>344</v>
      </c>
      <c r="D252" s="662"/>
      <c r="E252" s="454" t="s">
        <v>351</v>
      </c>
      <c r="F252" s="476" t="s">
        <v>349</v>
      </c>
      <c r="G252" s="661">
        <f>+D252*$F$13</f>
        <v>0</v>
      </c>
      <c r="I252" t="s">
        <v>723</v>
      </c>
      <c r="M252" s="813"/>
      <c r="N252" s="871"/>
      <c r="O252" s="1290"/>
      <c r="R252" s="1044"/>
    </row>
    <row r="253" spans="1:18" x14ac:dyDescent="0.3">
      <c r="A253" s="813"/>
      <c r="C253" s="657" t="s">
        <v>345</v>
      </c>
      <c r="D253" s="464"/>
      <c r="E253" t="s">
        <v>352</v>
      </c>
      <c r="F253" s="4"/>
      <c r="M253" s="813"/>
      <c r="N253" s="871"/>
      <c r="O253" s="1290"/>
      <c r="R253" s="1044"/>
    </row>
    <row r="254" spans="1:18" x14ac:dyDescent="0.3">
      <c r="A254" s="813"/>
      <c r="E254" s="454"/>
      <c r="F254" s="4"/>
      <c r="M254" s="813"/>
      <c r="N254" s="871"/>
      <c r="O254" s="1290"/>
      <c r="R254" s="1044"/>
    </row>
    <row r="255" spans="1:18" x14ac:dyDescent="0.3">
      <c r="A255" s="813"/>
      <c r="C255" s="625" t="s">
        <v>747</v>
      </c>
      <c r="F255" s="4"/>
      <c r="I255" t="s">
        <v>671</v>
      </c>
      <c r="M255" s="813"/>
      <c r="N255" s="871"/>
      <c r="O255" s="1290"/>
      <c r="R255" s="1044"/>
    </row>
    <row r="256" spans="1:18" x14ac:dyDescent="0.3">
      <c r="A256" s="813"/>
      <c r="C256" s="657" t="s">
        <v>584</v>
      </c>
      <c r="D256" s="662" t="s">
        <v>585</v>
      </c>
      <c r="F256" s="4"/>
      <c r="I256" t="s">
        <v>672</v>
      </c>
      <c r="M256" s="813"/>
      <c r="N256" s="871"/>
      <c r="O256" s="1290"/>
      <c r="R256" s="1044"/>
    </row>
    <row r="257" spans="1:18" x14ac:dyDescent="0.3">
      <c r="A257" s="813"/>
      <c r="C257" s="657" t="s">
        <v>344</v>
      </c>
      <c r="D257" s="662"/>
      <c r="E257" s="454" t="s">
        <v>351</v>
      </c>
      <c r="F257" s="476" t="s">
        <v>349</v>
      </c>
      <c r="G257" s="661">
        <f>+D257*$F$13</f>
        <v>0</v>
      </c>
      <c r="I257" t="s">
        <v>673</v>
      </c>
      <c r="J257" s="883"/>
      <c r="M257" s="813"/>
      <c r="N257" s="871"/>
      <c r="O257" s="1290"/>
      <c r="R257" s="1044"/>
    </row>
    <row r="258" spans="1:18" x14ac:dyDescent="0.3">
      <c r="A258" s="813"/>
      <c r="C258" s="657" t="s">
        <v>345</v>
      </c>
      <c r="D258" s="1141">
        <v>30</v>
      </c>
      <c r="E258" t="s">
        <v>352</v>
      </c>
      <c r="F258" s="4"/>
      <c r="I258" t="s">
        <v>674</v>
      </c>
      <c r="J258" s="883"/>
      <c r="M258" s="813"/>
      <c r="N258" s="871"/>
      <c r="O258" s="1290"/>
      <c r="R258" s="1044"/>
    </row>
    <row r="259" spans="1:18" x14ac:dyDescent="0.3">
      <c r="A259" s="813"/>
      <c r="M259" s="813"/>
      <c r="N259" s="871"/>
      <c r="O259" s="1290"/>
      <c r="R259" s="1044"/>
    </row>
    <row r="260" spans="1:18" x14ac:dyDescent="0.3">
      <c r="A260" s="813"/>
      <c r="C260" s="625" t="s">
        <v>586</v>
      </c>
      <c r="F260" s="4"/>
      <c r="M260" s="813"/>
      <c r="N260" s="871"/>
      <c r="O260" s="1290"/>
      <c r="R260" s="1044"/>
    </row>
    <row r="261" spans="1:18" x14ac:dyDescent="0.3">
      <c r="A261" s="813"/>
      <c r="C261" s="657" t="s">
        <v>584</v>
      </c>
      <c r="D261" s="662" t="s">
        <v>585</v>
      </c>
      <c r="F261" s="4"/>
      <c r="M261" s="813"/>
      <c r="N261" s="871"/>
      <c r="O261" s="1290"/>
      <c r="R261" s="1044"/>
    </row>
    <row r="262" spans="1:18" x14ac:dyDescent="0.3">
      <c r="A262" s="813"/>
      <c r="C262" s="657" t="s">
        <v>344</v>
      </c>
      <c r="D262" s="662"/>
      <c r="E262" s="454" t="s">
        <v>587</v>
      </c>
      <c r="F262" s="476" t="s">
        <v>349</v>
      </c>
      <c r="G262" s="661">
        <f>+D262*$D$24</f>
        <v>0</v>
      </c>
      <c r="M262" s="813"/>
      <c r="N262" s="871"/>
      <c r="O262" s="1290"/>
      <c r="R262" s="1044"/>
    </row>
    <row r="263" spans="1:18" x14ac:dyDescent="0.3">
      <c r="A263" s="813"/>
      <c r="C263" s="657" t="s">
        <v>345</v>
      </c>
      <c r="D263" s="464">
        <v>5</v>
      </c>
      <c r="E263" t="s">
        <v>352</v>
      </c>
      <c r="F263" s="4"/>
      <c r="M263" s="813"/>
      <c r="N263" s="871"/>
      <c r="O263" s="1290"/>
      <c r="R263" s="1044"/>
    </row>
    <row r="264" spans="1:18" x14ac:dyDescent="0.3">
      <c r="A264" s="813"/>
      <c r="C264" s="883"/>
      <c r="F264" s="4"/>
      <c r="M264" s="813"/>
      <c r="N264" s="871"/>
      <c r="O264" s="1290"/>
      <c r="R264" s="1044"/>
    </row>
    <row r="265" spans="1:18" x14ac:dyDescent="0.3">
      <c r="A265" s="813"/>
      <c r="C265" s="625" t="s">
        <v>580</v>
      </c>
      <c r="F265" s="4"/>
      <c r="M265" s="813"/>
      <c r="N265" s="871"/>
      <c r="O265" s="1290"/>
      <c r="R265" s="1044"/>
    </row>
    <row r="266" spans="1:18" x14ac:dyDescent="0.3">
      <c r="A266" s="813"/>
      <c r="C266" s="657" t="s">
        <v>584</v>
      </c>
      <c r="D266" s="662" t="s">
        <v>585</v>
      </c>
      <c r="F266" s="4"/>
      <c r="M266" s="813"/>
      <c r="N266" s="871"/>
      <c r="O266" s="1290"/>
      <c r="R266" s="1044"/>
    </row>
    <row r="267" spans="1:18" x14ac:dyDescent="0.3">
      <c r="A267" s="813"/>
      <c r="C267" s="657" t="s">
        <v>344</v>
      </c>
      <c r="D267" s="662"/>
      <c r="E267" s="454" t="s">
        <v>581</v>
      </c>
      <c r="F267" s="476" t="s">
        <v>349</v>
      </c>
      <c r="G267" s="661">
        <f>+D267*$G$27</f>
        <v>0</v>
      </c>
      <c r="M267" s="813"/>
      <c r="N267" s="871"/>
      <c r="O267" s="1290"/>
      <c r="R267" s="1044"/>
    </row>
    <row r="268" spans="1:18" x14ac:dyDescent="0.3">
      <c r="A268" s="813"/>
      <c r="C268" s="657" t="s">
        <v>345</v>
      </c>
      <c r="D268" s="464">
        <v>5</v>
      </c>
      <c r="E268" t="s">
        <v>352</v>
      </c>
      <c r="F268" s="4"/>
      <c r="M268" s="813"/>
      <c r="N268" s="871"/>
      <c r="O268" s="1290"/>
      <c r="R268" s="1044"/>
    </row>
    <row r="269" spans="1:18" x14ac:dyDescent="0.3">
      <c r="A269" s="813"/>
      <c r="M269" s="813"/>
      <c r="N269" s="871"/>
      <c r="O269" s="1290"/>
      <c r="R269" s="1044"/>
    </row>
    <row r="270" spans="1:18" ht="18" x14ac:dyDescent="0.35">
      <c r="A270" s="813"/>
      <c r="B270" s="623"/>
      <c r="C270" s="623" t="s">
        <v>631</v>
      </c>
      <c r="D270" s="624"/>
      <c r="E270" s="624"/>
      <c r="F270" s="624"/>
      <c r="G270" s="624"/>
      <c r="H270" s="624"/>
      <c r="I270" s="624"/>
      <c r="J270" s="624"/>
      <c r="K270" s="624"/>
      <c r="L270" s="624"/>
      <c r="M270" s="813"/>
      <c r="N270" s="871"/>
      <c r="O270" s="1290"/>
      <c r="R270" s="1044"/>
    </row>
    <row r="271" spans="1:18" x14ac:dyDescent="0.3">
      <c r="A271" s="813"/>
      <c r="M271" s="813"/>
      <c r="N271" s="871"/>
      <c r="O271" s="1290"/>
      <c r="R271" s="1044"/>
    </row>
    <row r="272" spans="1:18" ht="18" x14ac:dyDescent="0.35">
      <c r="A272" s="813"/>
      <c r="B272" s="621"/>
      <c r="C272" s="621" t="s">
        <v>632</v>
      </c>
      <c r="D272" s="1352" t="s">
        <v>943</v>
      </c>
      <c r="E272" s="621"/>
      <c r="F272" s="621"/>
      <c r="G272" s="621"/>
      <c r="H272" s="621"/>
      <c r="I272" s="621"/>
      <c r="J272" s="621"/>
      <c r="K272" s="621"/>
      <c r="L272" s="621"/>
      <c r="M272" s="813"/>
      <c r="N272" s="871"/>
      <c r="O272" s="1290"/>
      <c r="R272" s="1044"/>
    </row>
    <row r="273" spans="1:18" x14ac:dyDescent="0.3">
      <c r="A273" s="813"/>
      <c r="M273" s="813"/>
      <c r="N273" s="871"/>
      <c r="O273" s="1290"/>
      <c r="R273" s="1044"/>
    </row>
    <row r="274" spans="1:18" x14ac:dyDescent="0.3">
      <c r="A274" s="813"/>
      <c r="C274" t="s">
        <v>633</v>
      </c>
      <c r="D274" t="s">
        <v>639</v>
      </c>
      <c r="M274" s="813"/>
      <c r="N274" s="871"/>
      <c r="O274" s="1290"/>
      <c r="R274" s="1044"/>
    </row>
    <row r="275" spans="1:18" x14ac:dyDescent="0.3">
      <c r="A275" s="813"/>
      <c r="C275" t="s">
        <v>640</v>
      </c>
      <c r="M275" s="813"/>
      <c r="N275" s="871"/>
      <c r="O275" s="1290"/>
      <c r="R275" s="1044"/>
    </row>
    <row r="276" spans="1:18" x14ac:dyDescent="0.3">
      <c r="A276" s="813"/>
      <c r="M276" s="813"/>
      <c r="N276" s="871"/>
      <c r="O276" s="1290"/>
      <c r="R276" s="1044"/>
    </row>
    <row r="277" spans="1:18" x14ac:dyDescent="0.3">
      <c r="A277" s="813"/>
      <c r="C277" t="s">
        <v>558</v>
      </c>
      <c r="D277" t="s">
        <v>635</v>
      </c>
      <c r="F277" s="658"/>
      <c r="M277" s="813"/>
      <c r="N277" s="871"/>
      <c r="O277" s="1290"/>
      <c r="R277" s="1044"/>
    </row>
    <row r="278" spans="1:18" x14ac:dyDescent="0.3">
      <c r="A278" s="813"/>
      <c r="D278" t="s">
        <v>634</v>
      </c>
      <c r="F278" s="658"/>
      <c r="M278" s="813"/>
      <c r="N278" s="871"/>
      <c r="O278" s="1290"/>
      <c r="R278" s="1044"/>
    </row>
    <row r="279" spans="1:18" x14ac:dyDescent="0.3">
      <c r="A279" s="813"/>
      <c r="M279" s="813"/>
      <c r="N279" s="871"/>
      <c r="O279" s="1290"/>
      <c r="R279" s="1044"/>
    </row>
    <row r="280" spans="1:18" x14ac:dyDescent="0.3">
      <c r="A280" s="813"/>
      <c r="C280" t="s">
        <v>636</v>
      </c>
      <c r="D280" t="s">
        <v>637</v>
      </c>
      <c r="F280" s="658"/>
      <c r="M280" s="813"/>
      <c r="N280" s="871"/>
      <c r="O280" s="1290"/>
      <c r="R280" s="1044"/>
    </row>
    <row r="281" spans="1:18" x14ac:dyDescent="0.3">
      <c r="A281" s="813"/>
      <c r="D281" t="s">
        <v>638</v>
      </c>
      <c r="F281" s="658"/>
      <c r="M281" s="813"/>
      <c r="N281" s="871"/>
      <c r="O281" s="1290"/>
      <c r="R281" s="1044"/>
    </row>
    <row r="282" spans="1:18" x14ac:dyDescent="0.3">
      <c r="A282" s="813"/>
      <c r="M282" s="813"/>
      <c r="N282" s="871"/>
      <c r="O282" s="1290"/>
      <c r="R282" s="1044"/>
    </row>
    <row r="283" spans="1:18" ht="18" x14ac:dyDescent="0.35">
      <c r="A283" s="813"/>
      <c r="B283" s="621"/>
      <c r="C283" s="621" t="s">
        <v>641</v>
      </c>
      <c r="D283" s="621"/>
      <c r="E283" s="621"/>
      <c r="F283" s="621"/>
      <c r="G283" s="621"/>
      <c r="H283" s="621"/>
      <c r="I283" s="621"/>
      <c r="J283" s="621"/>
      <c r="K283" s="621"/>
      <c r="L283" s="621"/>
      <c r="M283" s="813"/>
      <c r="N283" s="871"/>
      <c r="O283" s="1290"/>
      <c r="R283" s="1044"/>
    </row>
    <row r="284" spans="1:18" ht="16.2" thickBot="1" x14ac:dyDescent="0.35">
      <c r="A284" s="813"/>
      <c r="M284" s="813"/>
      <c r="N284" s="871"/>
      <c r="O284" s="1290"/>
      <c r="R284" s="1044"/>
    </row>
    <row r="285" spans="1:18" ht="16.2" thickBot="1" x14ac:dyDescent="0.35">
      <c r="A285" s="813"/>
      <c r="C285" s="10" t="s">
        <v>642</v>
      </c>
      <c r="D285" s="682" t="s">
        <v>944</v>
      </c>
      <c r="E285" s="1348">
        <v>0.04</v>
      </c>
      <c r="M285" s="813"/>
      <c r="N285" s="871"/>
      <c r="O285" s="1290"/>
      <c r="R285" s="1044"/>
    </row>
    <row r="286" spans="1:18" x14ac:dyDescent="0.3">
      <c r="A286" s="813"/>
      <c r="C286" s="629" t="s">
        <v>945</v>
      </c>
      <c r="D286" s="613" t="str">
        <f>+G18</f>
        <v>Scénario Contrôle Emprise Haie</v>
      </c>
      <c r="E286" s="1349">
        <v>0.04</v>
      </c>
      <c r="M286" s="813"/>
      <c r="N286" s="871"/>
      <c r="O286" s="1290"/>
      <c r="R286" s="1044"/>
    </row>
    <row r="287" spans="1:18" ht="16.2" thickBot="1" x14ac:dyDescent="0.35">
      <c r="A287" s="813"/>
      <c r="C287" s="668"/>
      <c r="D287" s="1351" t="str">
        <f>+D18</f>
        <v>Scénario Production Durable Bois</v>
      </c>
      <c r="E287" s="1350">
        <v>0.03</v>
      </c>
      <c r="M287" s="813"/>
      <c r="N287" s="871"/>
      <c r="O287" s="1290"/>
      <c r="R287" s="1044"/>
    </row>
    <row r="288" spans="1:18" x14ac:dyDescent="0.3">
      <c r="A288" s="813"/>
      <c r="M288" s="813"/>
      <c r="N288" s="871"/>
      <c r="O288" s="1290"/>
      <c r="R288" s="1044"/>
    </row>
    <row r="289" spans="1:18" ht="18" x14ac:dyDescent="0.35">
      <c r="A289" s="813"/>
      <c r="B289" s="621"/>
      <c r="C289" s="621" t="s">
        <v>643</v>
      </c>
      <c r="D289" s="1352" t="s">
        <v>943</v>
      </c>
      <c r="E289" s="621"/>
      <c r="F289" s="621"/>
      <c r="G289" s="621"/>
      <c r="H289" s="621"/>
      <c r="I289" s="621"/>
      <c r="J289" s="621"/>
      <c r="K289" s="621"/>
      <c r="L289" s="621"/>
      <c r="M289" s="813"/>
      <c r="N289" s="871"/>
      <c r="O289" s="1290"/>
      <c r="R289" s="1044"/>
    </row>
    <row r="290" spans="1:18" x14ac:dyDescent="0.3">
      <c r="A290" s="813"/>
      <c r="M290" s="813"/>
      <c r="N290" s="871"/>
      <c r="O290" s="1290"/>
      <c r="R290" s="1044"/>
    </row>
    <row r="291" spans="1:18" x14ac:dyDescent="0.3">
      <c r="A291" s="813"/>
      <c r="C291" t="s">
        <v>644</v>
      </c>
      <c r="M291" s="813"/>
      <c r="N291" s="871"/>
      <c r="O291" s="1290"/>
      <c r="R291" s="1044"/>
    </row>
    <row r="292" spans="1:18" x14ac:dyDescent="0.3">
      <c r="A292" s="813"/>
      <c r="M292" s="813"/>
      <c r="N292" s="871"/>
      <c r="O292" s="1290"/>
      <c r="R292" s="1044"/>
    </row>
    <row r="293" spans="1:18" x14ac:dyDescent="0.3">
      <c r="A293" s="813"/>
      <c r="C293" t="s">
        <v>648</v>
      </c>
      <c r="D293" t="s">
        <v>647</v>
      </c>
      <c r="M293" s="813"/>
      <c r="N293" s="871"/>
      <c r="O293" s="1290"/>
      <c r="R293" s="1044"/>
    </row>
    <row r="294" spans="1:18" x14ac:dyDescent="0.3">
      <c r="A294" s="813"/>
      <c r="C294" t="s">
        <v>645</v>
      </c>
      <c r="D294" t="s">
        <v>650</v>
      </c>
      <c r="M294" s="813"/>
      <c r="N294" s="871"/>
      <c r="O294" s="1290"/>
      <c r="R294" s="1044"/>
    </row>
    <row r="295" spans="1:18" x14ac:dyDescent="0.3">
      <c r="A295" s="813"/>
      <c r="D295" t="s">
        <v>649</v>
      </c>
      <c r="M295" s="813"/>
      <c r="N295" s="871"/>
      <c r="O295" s="1290"/>
      <c r="R295" s="1044"/>
    </row>
    <row r="296" spans="1:18" x14ac:dyDescent="0.3">
      <c r="A296" s="813"/>
      <c r="C296" t="s">
        <v>646</v>
      </c>
      <c r="D296" t="s">
        <v>649</v>
      </c>
      <c r="M296" s="813"/>
      <c r="N296" s="871"/>
      <c r="O296" s="1290"/>
      <c r="R296" s="1044"/>
    </row>
    <row r="297" spans="1:18" x14ac:dyDescent="0.3">
      <c r="A297" s="813"/>
      <c r="D297" t="s">
        <v>649</v>
      </c>
      <c r="M297" s="813"/>
      <c r="N297" s="871"/>
      <c r="O297" s="1290"/>
      <c r="R297" s="1044"/>
    </row>
    <row r="298" spans="1:18" x14ac:dyDescent="0.3">
      <c r="A298" s="813"/>
      <c r="M298" s="813"/>
      <c r="N298" s="871"/>
      <c r="O298" s="1290"/>
      <c r="R298" s="1044"/>
    </row>
    <row r="299" spans="1:18" x14ac:dyDescent="0.3">
      <c r="A299" s="813"/>
      <c r="M299" s="813"/>
      <c r="N299" s="871"/>
      <c r="O299" s="1290"/>
      <c r="R299" s="1044"/>
    </row>
    <row r="300" spans="1:18" x14ac:dyDescent="0.3">
      <c r="A300" s="813"/>
      <c r="M300" s="813"/>
      <c r="N300" s="871"/>
      <c r="O300" s="1290"/>
      <c r="R300" s="1044"/>
    </row>
    <row r="301" spans="1:18" x14ac:dyDescent="0.3">
      <c r="A301" s="813"/>
      <c r="M301" s="813"/>
      <c r="N301" s="871"/>
      <c r="O301" s="1290"/>
      <c r="R301" s="1044"/>
    </row>
    <row r="302" spans="1:18" x14ac:dyDescent="0.3">
      <c r="A302" s="813"/>
      <c r="B302" s="813"/>
      <c r="C302" s="813"/>
      <c r="D302" s="813"/>
      <c r="E302" s="813"/>
      <c r="F302" s="813"/>
      <c r="G302" s="813"/>
      <c r="H302" s="813"/>
      <c r="I302" s="813"/>
      <c r="J302" s="813"/>
      <c r="K302" s="813"/>
      <c r="L302" s="813"/>
      <c r="M302" s="813"/>
      <c r="N302" s="871"/>
    </row>
    <row r="306" spans="2:17" x14ac:dyDescent="0.3">
      <c r="B306" s="1003">
        <f ca="1">+Résultats!Q25</f>
        <v>0.99585444496265507</v>
      </c>
      <c r="C306">
        <v>8</v>
      </c>
      <c r="D306">
        <v>9</v>
      </c>
      <c r="E306">
        <v>10</v>
      </c>
      <c r="F306">
        <v>11</v>
      </c>
      <c r="G306">
        <v>12</v>
      </c>
      <c r="H306">
        <v>13</v>
      </c>
      <c r="I306">
        <v>14</v>
      </c>
      <c r="J306">
        <v>15</v>
      </c>
      <c r="K306">
        <v>16</v>
      </c>
      <c r="L306">
        <v>17</v>
      </c>
    </row>
    <row r="307" spans="2:17" x14ac:dyDescent="0.3">
      <c r="B307">
        <v>100</v>
      </c>
      <c r="C307" s="1276">
        <v>0.89599530399505123</v>
      </c>
      <c r="D307" s="1276">
        <v>0.89822620788003293</v>
      </c>
      <c r="E307" s="1276">
        <v>0.90016811636419825</v>
      </c>
      <c r="F307" s="1276">
        <v>0.90140376572296832</v>
      </c>
      <c r="G307" s="1276">
        <v>0.90251019234113738</v>
      </c>
      <c r="H307" s="1276">
        <v>0.90351947756371842</v>
      </c>
      <c r="I307" s="1276">
        <v>0.90443509024970992</v>
      </c>
      <c r="J307" s="1276">
        <v>0.9052718758592494</v>
      </c>
      <c r="K307" s="1276">
        <v>0.90577392827324199</v>
      </c>
      <c r="L307" s="1276">
        <v>0.9061992726051461</v>
      </c>
    </row>
    <row r="308" spans="2:17" x14ac:dyDescent="0.3">
      <c r="B308">
        <v>150</v>
      </c>
      <c r="C308" s="1277">
        <v>0.96840122198733281</v>
      </c>
      <c r="D308" s="1277">
        <v>0.97313734262750862</v>
      </c>
      <c r="E308" s="1277">
        <v>0.97689981002823867</v>
      </c>
      <c r="F308" s="1277">
        <v>0.9798170258550456</v>
      </c>
      <c r="G308" s="1277">
        <v>0.98216483490899253</v>
      </c>
      <c r="H308" s="1277">
        <v>0.98394268343556623</v>
      </c>
      <c r="I308" s="1277">
        <v>0.98553377750312221</v>
      </c>
      <c r="J308" s="1277">
        <v>0.98698287436806509</v>
      </c>
      <c r="K308" s="1277">
        <v>0.98813990445454813</v>
      </c>
      <c r="L308" s="1277">
        <v>0.98902005041523577</v>
      </c>
    </row>
    <row r="309" spans="2:17" x14ac:dyDescent="0.3">
      <c r="B309">
        <v>200</v>
      </c>
      <c r="C309" s="1278">
        <v>0.99567246754875904</v>
      </c>
      <c r="D309" s="1278">
        <v>1.003268046290694</v>
      </c>
      <c r="E309" s="1278">
        <v>1.0089539092134145</v>
      </c>
      <c r="F309" s="1278">
        <v>1.0135255217136347</v>
      </c>
      <c r="G309" s="1279">
        <v>1.0172858950278796</v>
      </c>
      <c r="H309" s="1279">
        <v>1.0205318255703077</v>
      </c>
      <c r="I309" s="1279">
        <v>1.0231620775169754</v>
      </c>
      <c r="J309" s="1279">
        <v>1.025428501176876</v>
      </c>
      <c r="K309" s="1279">
        <v>1.0273829901606815</v>
      </c>
      <c r="L309" s="1279">
        <v>1.0288504647545049</v>
      </c>
    </row>
    <row r="310" spans="2:17" x14ac:dyDescent="0.3">
      <c r="B310">
        <v>250</v>
      </c>
      <c r="C310" s="1278">
        <v>1.0037044904094177</v>
      </c>
      <c r="D310" s="1278">
        <v>1.0128463007323623</v>
      </c>
      <c r="E310" s="1279">
        <v>1.0214935525271829</v>
      </c>
      <c r="F310" s="1279">
        <v>1.028259168232533</v>
      </c>
      <c r="G310" s="1279">
        <v>1.033404372706586</v>
      </c>
      <c r="H310" s="1280">
        <v>1.0377048041996171</v>
      </c>
      <c r="I310" s="1280">
        <v>1.0413091607665588</v>
      </c>
      <c r="J310" s="1280">
        <v>1.0444148413563865</v>
      </c>
      <c r="K310" s="1280">
        <v>1.0471678361497039</v>
      </c>
      <c r="L310" s="1280">
        <v>1.049582382967154</v>
      </c>
    </row>
    <row r="311" spans="2:17" x14ac:dyDescent="0.3">
      <c r="B311">
        <v>300</v>
      </c>
      <c r="C311" s="1278">
        <v>1.0075156058529202</v>
      </c>
      <c r="D311" s="1279">
        <v>1.0158878821041779</v>
      </c>
      <c r="E311" s="1279">
        <v>1.0239167149331274</v>
      </c>
      <c r="F311" s="1279">
        <v>1.0316021043397685</v>
      </c>
      <c r="G311" s="1280">
        <v>1.0389440503241016</v>
      </c>
      <c r="H311" s="1280">
        <v>1.0450434675811915</v>
      </c>
      <c r="I311" s="1280">
        <v>1.0496741497765574</v>
      </c>
      <c r="J311" s="1280">
        <v>1.0536443256822088</v>
      </c>
      <c r="K311" s="1281">
        <v>1.0570955299723428</v>
      </c>
      <c r="L311" s="1281">
        <v>1.0601270281423183</v>
      </c>
    </row>
    <row r="312" spans="2:17" x14ac:dyDescent="0.3">
      <c r="B312">
        <v>350</v>
      </c>
      <c r="C312" s="1278">
        <v>1.0094862047304496</v>
      </c>
      <c r="D312" s="1279">
        <v>1.0171241359961014</v>
      </c>
      <c r="E312" s="1279">
        <v>1.0245097414820985</v>
      </c>
      <c r="F312" s="1279">
        <v>1.03164302118844</v>
      </c>
      <c r="G312" s="1280">
        <v>1.0385239751151267</v>
      </c>
      <c r="H312" s="1280">
        <v>1.0451526032621581</v>
      </c>
      <c r="I312" s="1280">
        <v>1.0515289056295349</v>
      </c>
      <c r="J312" s="1281">
        <v>1.0570774983047624</v>
      </c>
      <c r="K312" s="1281">
        <v>1.0613334092466324</v>
      </c>
      <c r="L312" s="1281">
        <v>1.0650183082112106</v>
      </c>
    </row>
    <row r="313" spans="2:17" x14ac:dyDescent="0.3">
      <c r="B313">
        <v>400</v>
      </c>
      <c r="C313" s="1278">
        <v>1.0105531081796277</v>
      </c>
      <c r="D313" s="1279">
        <v>1.0175392850388241</v>
      </c>
      <c r="E313" s="1279">
        <v>1.0243322749729731</v>
      </c>
      <c r="F313" s="1279">
        <v>1.0309320779820728</v>
      </c>
      <c r="G313" s="1280">
        <v>1.0373386940661244</v>
      </c>
      <c r="H313" s="1280">
        <v>1.0435521232251277</v>
      </c>
      <c r="I313" s="1280">
        <v>1.0495723654590825</v>
      </c>
      <c r="J313" s="1281">
        <v>1.0553994207679893</v>
      </c>
      <c r="K313" s="1281">
        <v>1.0610332891518475</v>
      </c>
      <c r="L313" s="1281">
        <v>1.066089231822392</v>
      </c>
    </row>
    <row r="314" spans="2:17" x14ac:dyDescent="0.3">
      <c r="B314">
        <v>450</v>
      </c>
      <c r="C314" s="1278">
        <v>1.0111393393310806</v>
      </c>
      <c r="D314" s="1279">
        <v>1.0175587468120713</v>
      </c>
      <c r="E314" s="1279">
        <v>1.0238255127720364</v>
      </c>
      <c r="F314" s="1279">
        <v>1.029939637210975</v>
      </c>
      <c r="G314" s="1280">
        <v>1.0359011201288881</v>
      </c>
      <c r="H314" s="1280">
        <v>1.0417099615257757</v>
      </c>
      <c r="I314" s="1280">
        <v>1.0473661614016367</v>
      </c>
      <c r="J314" s="1280">
        <v>1.0528697197564725</v>
      </c>
      <c r="K314" s="1281">
        <v>1.058220636590282</v>
      </c>
      <c r="L314" s="1281">
        <v>1.0634189119030657</v>
      </c>
    </row>
    <row r="315" spans="2:17" x14ac:dyDescent="0.3">
      <c r="B315">
        <v>500</v>
      </c>
      <c r="C315" s="1278">
        <v>1.0114548671875609</v>
      </c>
      <c r="D315" s="1279">
        <v>1.0173831541168799</v>
      </c>
      <c r="E315" s="1279">
        <v>1.0231878014141678</v>
      </c>
      <c r="F315" s="1279">
        <v>1.0288688090794249</v>
      </c>
      <c r="G315" s="1279">
        <v>1.0344261771126515</v>
      </c>
      <c r="H315" s="1280">
        <v>1.0398599055138467</v>
      </c>
      <c r="I315" s="1280">
        <v>1.0451699942830111</v>
      </c>
      <c r="J315" s="1280">
        <v>1.0503564434201444</v>
      </c>
      <c r="K315" s="1281">
        <v>1.0554192529252469</v>
      </c>
      <c r="L315" s="1281">
        <v>1.0603584227983183</v>
      </c>
    </row>
    <row r="316" spans="2:17" x14ac:dyDescent="0.3">
      <c r="B316">
        <v>550</v>
      </c>
      <c r="C316" s="1278">
        <v>1.0116115671265442</v>
      </c>
      <c r="D316" s="1279">
        <v>1.0171130991918629</v>
      </c>
      <c r="E316" s="1279">
        <v>1.0225124497431066</v>
      </c>
      <c r="F316" s="1279">
        <v>1.027809618780275</v>
      </c>
      <c r="G316" s="1279">
        <v>1.0330046063033682</v>
      </c>
      <c r="H316" s="1280">
        <v>1.0380974123123865</v>
      </c>
      <c r="I316" s="1280">
        <v>1.0430880368073292</v>
      </c>
      <c r="J316" s="1280">
        <v>1.047976479788197</v>
      </c>
      <c r="K316" s="1280">
        <v>1.0527627412549894</v>
      </c>
      <c r="L316" s="1281">
        <v>1.0574468212077068</v>
      </c>
    </row>
    <row r="317" spans="2:17" x14ac:dyDescent="0.3">
      <c r="B317">
        <v>600</v>
      </c>
      <c r="C317" s="1278">
        <v>1.0116723971978114</v>
      </c>
      <c r="D317" s="1279">
        <v>1.0168011615511119</v>
      </c>
      <c r="E317" s="1279">
        <v>1.0218440650488347</v>
      </c>
      <c r="F317" s="1279">
        <v>1.0268011076909809</v>
      </c>
      <c r="G317" s="1279">
        <v>1.0316722894775503</v>
      </c>
      <c r="H317" s="1280">
        <v>1.0364576104085421</v>
      </c>
      <c r="I317" s="1280">
        <v>1.0411570704839568</v>
      </c>
      <c r="J317" s="1280">
        <v>1.0457706697037947</v>
      </c>
      <c r="K317" s="1280">
        <v>1.0502984080680555</v>
      </c>
      <c r="L317" s="1280">
        <v>1.0547402855767389</v>
      </c>
    </row>
    <row r="320" spans="2:17" x14ac:dyDescent="0.3">
      <c r="B320" s="1003">
        <f ca="1">+Résultats!Q25</f>
        <v>0.99585444496265507</v>
      </c>
      <c r="C320" s="1283">
        <v>60</v>
      </c>
      <c r="D320" s="1283">
        <v>61</v>
      </c>
      <c r="E320" s="1283">
        <v>62</v>
      </c>
      <c r="F320" s="1283">
        <v>63</v>
      </c>
      <c r="G320" s="1283">
        <v>64</v>
      </c>
      <c r="H320" s="1283">
        <v>65</v>
      </c>
      <c r="I320" s="1283">
        <v>66</v>
      </c>
      <c r="J320" s="1283">
        <v>67</v>
      </c>
      <c r="K320" s="1283">
        <v>68</v>
      </c>
      <c r="L320" s="1283">
        <v>69</v>
      </c>
      <c r="M320" s="1283">
        <v>70</v>
      </c>
      <c r="N320" s="1283"/>
      <c r="O320" s="1293"/>
      <c r="P320" s="1282"/>
      <c r="Q320" s="1282"/>
    </row>
    <row r="321" spans="2:14" x14ac:dyDescent="0.3">
      <c r="B321">
        <v>0</v>
      </c>
      <c r="C321" s="1010">
        <f t="dataTable" ref="C321:M331" dt2D="1" dtr="1" r1="E242" r2="D267" ca="1"/>
        <v>0.99585444496265507</v>
      </c>
      <c r="D321" s="1010">
        <v>0.99696415044681963</v>
      </c>
      <c r="E321" s="1010">
        <v>0.99807385593098408</v>
      </c>
      <c r="F321" s="1010">
        <v>0.99918356141514864</v>
      </c>
      <c r="G321" s="1010">
        <v>1.0002932668993132</v>
      </c>
      <c r="H321" s="1010">
        <v>1.0014029723834776</v>
      </c>
      <c r="I321" s="1010">
        <v>1.0025126778676421</v>
      </c>
      <c r="J321" s="1010">
        <v>1.0036223833518065</v>
      </c>
      <c r="K321" s="1010">
        <v>1.0047320888359712</v>
      </c>
      <c r="L321" s="1010">
        <v>1.0058417943201357</v>
      </c>
      <c r="M321" s="1010">
        <v>1.0069514998043001</v>
      </c>
      <c r="N321" s="1010"/>
    </row>
    <row r="322" spans="2:14" x14ac:dyDescent="0.3">
      <c r="B322">
        <v>100</v>
      </c>
      <c r="C322" s="1010">
        <v>0.99855935208030611</v>
      </c>
      <c r="D322" s="1010">
        <v>0.99966905756447055</v>
      </c>
      <c r="E322" s="1010">
        <v>1.0007787630486351</v>
      </c>
      <c r="F322" s="1010">
        <v>1.0018884685327996</v>
      </c>
      <c r="G322" s="1010">
        <v>1.002998174016964</v>
      </c>
      <c r="H322" s="1010">
        <v>1.0041078795011287</v>
      </c>
      <c r="I322" s="1010">
        <v>1.0052175849852931</v>
      </c>
      <c r="J322" s="1010">
        <v>1.0063272904694576</v>
      </c>
      <c r="K322" s="1010">
        <v>1.007436995953622</v>
      </c>
      <c r="L322" s="1010">
        <v>1.0085467014377867</v>
      </c>
      <c r="M322" s="1010">
        <v>1.0096564069219511</v>
      </c>
      <c r="N322" s="1010"/>
    </row>
    <row r="323" spans="2:14" x14ac:dyDescent="0.3">
      <c r="B323">
        <v>200</v>
      </c>
      <c r="C323" s="1010">
        <v>1.001264259197957</v>
      </c>
      <c r="D323" s="1010">
        <v>1.0023739646821215</v>
      </c>
      <c r="E323" s="1010">
        <v>1.0034836701662861</v>
      </c>
      <c r="F323" s="1010">
        <v>1.0045933756504506</v>
      </c>
      <c r="G323" s="1010">
        <v>1.005703081134615</v>
      </c>
      <c r="H323" s="1010">
        <v>1.0068127866187795</v>
      </c>
      <c r="I323" s="1010">
        <v>1.0079224921029442</v>
      </c>
      <c r="J323" s="1010">
        <v>1.0090321975871086</v>
      </c>
      <c r="K323" s="1010">
        <v>1.0101419030712731</v>
      </c>
      <c r="L323" s="1010">
        <v>1.0112516085554375</v>
      </c>
      <c r="M323" s="1010">
        <v>1.0123613140396022</v>
      </c>
      <c r="N323" s="1010"/>
    </row>
    <row r="324" spans="2:14" x14ac:dyDescent="0.3">
      <c r="B324">
        <v>300</v>
      </c>
      <c r="C324" s="1010">
        <v>1.0039691663156081</v>
      </c>
      <c r="D324" s="1010">
        <v>1.0050788717997725</v>
      </c>
      <c r="E324" s="1010">
        <v>1.006188577283937</v>
      </c>
      <c r="F324" s="1010">
        <v>1.0072982827681016</v>
      </c>
      <c r="G324" s="1010">
        <v>1.0084079882522661</v>
      </c>
      <c r="H324" s="1010">
        <v>1.0095176937364305</v>
      </c>
      <c r="I324" s="1010">
        <v>1.010627399220595</v>
      </c>
      <c r="J324" s="1010">
        <v>1.0117371047047596</v>
      </c>
      <c r="K324" s="1010">
        <v>1.0128468101889241</v>
      </c>
      <c r="L324" s="1010">
        <v>1.0139565156730885</v>
      </c>
      <c r="M324" s="1010">
        <v>1.015066221157253</v>
      </c>
      <c r="N324" s="1010"/>
    </row>
    <row r="325" spans="2:14" x14ac:dyDescent="0.3">
      <c r="B325">
        <v>400</v>
      </c>
      <c r="C325" s="1010">
        <v>1.0066740734332591</v>
      </c>
      <c r="D325" s="1010">
        <v>1.0077837789174235</v>
      </c>
      <c r="E325" s="1010">
        <v>1.008893484401588</v>
      </c>
      <c r="F325" s="1010">
        <v>1.0100031898857524</v>
      </c>
      <c r="G325" s="1010">
        <v>1.0111128953699171</v>
      </c>
      <c r="H325" s="1010">
        <v>1.0122226008540816</v>
      </c>
      <c r="I325" s="1010">
        <v>1.013332306338246</v>
      </c>
      <c r="J325" s="1010">
        <v>1.0144420118224104</v>
      </c>
      <c r="K325" s="1010">
        <v>1.0155517173065751</v>
      </c>
      <c r="L325" s="1010">
        <v>1.0166614227907396</v>
      </c>
      <c r="M325" s="1010">
        <v>1.017771128274904</v>
      </c>
      <c r="N325" s="1010"/>
    </row>
    <row r="326" spans="2:14" x14ac:dyDescent="0.3">
      <c r="B326">
        <v>500</v>
      </c>
      <c r="C326" s="1010">
        <v>1.0093789805509099</v>
      </c>
      <c r="D326" s="1010">
        <v>1.0104886860350746</v>
      </c>
      <c r="E326" s="1010">
        <v>1.011598391519239</v>
      </c>
      <c r="F326" s="1010">
        <v>1.0127080970034035</v>
      </c>
      <c r="G326" s="1010">
        <v>1.0138178024875679</v>
      </c>
      <c r="H326" s="1010">
        <v>1.0149275079717326</v>
      </c>
      <c r="I326" s="1010">
        <v>1.016037213455897</v>
      </c>
      <c r="J326" s="1010">
        <v>1.0171469189400615</v>
      </c>
      <c r="K326" s="1010">
        <v>1.0182566244242259</v>
      </c>
      <c r="L326" s="1010">
        <v>1.0193663299083906</v>
      </c>
      <c r="M326" s="1010">
        <v>1.020476035392555</v>
      </c>
      <c r="N326" s="1010"/>
    </row>
    <row r="327" spans="2:14" x14ac:dyDescent="0.3">
      <c r="B327">
        <v>600</v>
      </c>
      <c r="C327" s="1010">
        <v>1.0120838876685609</v>
      </c>
      <c r="D327" s="1010">
        <v>1.0131935931527254</v>
      </c>
      <c r="E327" s="1010">
        <v>1.0143032986368901</v>
      </c>
      <c r="F327" s="1010">
        <v>1.0154130041210545</v>
      </c>
      <c r="G327" s="1010">
        <v>1.016522709605219</v>
      </c>
      <c r="H327" s="1010">
        <v>1.0176324150893834</v>
      </c>
      <c r="I327" s="1010">
        <v>1.0187421205735481</v>
      </c>
      <c r="J327" s="1010">
        <v>1.0198518260577125</v>
      </c>
      <c r="K327" s="1010">
        <v>1.020961531541877</v>
      </c>
      <c r="L327" s="1010">
        <v>1.0220712370260414</v>
      </c>
      <c r="M327" s="1010">
        <v>1.0231809425102061</v>
      </c>
      <c r="N327" s="1010"/>
    </row>
    <row r="328" spans="2:14" x14ac:dyDescent="0.3">
      <c r="B328">
        <v>700</v>
      </c>
      <c r="C328" s="1010">
        <v>1.014788794786212</v>
      </c>
      <c r="D328" s="1010">
        <v>1.0158985002703764</v>
      </c>
      <c r="E328" s="1010">
        <v>1.0170082057545409</v>
      </c>
      <c r="F328" s="1010">
        <v>1.0181179112387055</v>
      </c>
      <c r="G328" s="1010">
        <v>1.01922761672287</v>
      </c>
      <c r="H328" s="1010">
        <v>1.0203373222070344</v>
      </c>
      <c r="I328" s="1010">
        <v>1.0214470276911989</v>
      </c>
      <c r="J328" s="1010">
        <v>1.0225567331753636</v>
      </c>
      <c r="K328" s="1010">
        <v>1.023666438659528</v>
      </c>
      <c r="L328" s="1010">
        <v>1.0247761441436924</v>
      </c>
      <c r="M328" s="1010">
        <v>1.0258858496278569</v>
      </c>
      <c r="N328" s="1010"/>
    </row>
    <row r="329" spans="2:14" x14ac:dyDescent="0.3">
      <c r="B329">
        <v>800</v>
      </c>
      <c r="C329" s="1010">
        <v>1.017493701903863</v>
      </c>
      <c r="D329" s="1010">
        <v>1.0186034073880275</v>
      </c>
      <c r="E329" s="1010">
        <v>1.0197131128721919</v>
      </c>
      <c r="F329" s="1010">
        <v>1.0208228183563564</v>
      </c>
      <c r="G329" s="1010">
        <v>1.021932523840521</v>
      </c>
      <c r="H329" s="1010">
        <v>1.0230422293246855</v>
      </c>
      <c r="I329" s="1010">
        <v>1.0241519348088499</v>
      </c>
      <c r="J329" s="1010">
        <v>1.0252616402930144</v>
      </c>
      <c r="K329" s="1010">
        <v>1.026371345777179</v>
      </c>
      <c r="L329" s="1010">
        <v>1.0274810512613435</v>
      </c>
      <c r="M329" s="1010">
        <v>1.0285907567455079</v>
      </c>
      <c r="N329" s="1010"/>
    </row>
    <row r="330" spans="2:14" x14ac:dyDescent="0.3">
      <c r="B330">
        <v>900</v>
      </c>
      <c r="C330" s="1010">
        <v>1.0201986090215138</v>
      </c>
      <c r="D330" s="1010">
        <v>1.0213083145056785</v>
      </c>
      <c r="E330" s="1010">
        <v>1.0224180199898429</v>
      </c>
      <c r="F330" s="1010">
        <v>1.0235277254740074</v>
      </c>
      <c r="G330" s="1010">
        <v>1.0246374309581718</v>
      </c>
      <c r="H330" s="1010">
        <v>1.0257471364423365</v>
      </c>
      <c r="I330" s="1010">
        <v>1.026856841926501</v>
      </c>
      <c r="J330" s="1010">
        <v>1.0279665474106654</v>
      </c>
      <c r="K330" s="1010">
        <v>1.0290762528948298</v>
      </c>
      <c r="L330" s="1010">
        <v>1.0301859583789945</v>
      </c>
      <c r="M330" s="1010">
        <v>1.031295663863159</v>
      </c>
      <c r="N330" s="1010"/>
    </row>
    <row r="331" spans="2:14" x14ac:dyDescent="0.3">
      <c r="B331">
        <v>1000</v>
      </c>
      <c r="C331" s="1010">
        <v>1.0229035161391649</v>
      </c>
      <c r="D331" s="1010">
        <v>1.0240132216233293</v>
      </c>
      <c r="E331" s="1010">
        <v>1.025122927107494</v>
      </c>
      <c r="F331" s="1010">
        <v>1.0262326325916584</v>
      </c>
      <c r="G331" s="1010">
        <v>1.0273423380758229</v>
      </c>
      <c r="H331" s="1010">
        <v>1.0284520435599873</v>
      </c>
      <c r="I331" s="1010">
        <v>1.029561749044152</v>
      </c>
      <c r="J331" s="1010">
        <v>1.0306714545283164</v>
      </c>
      <c r="K331" s="1010">
        <v>1.0317811600124809</v>
      </c>
      <c r="L331" s="1010">
        <v>1.0328908654966453</v>
      </c>
      <c r="M331" s="1010">
        <v>1.03400057098081</v>
      </c>
      <c r="N331" s="1010"/>
    </row>
  </sheetData>
  <mergeCells count="2">
    <mergeCell ref="I16:J16"/>
    <mergeCell ref="I12:J12"/>
  </mergeCells>
  <dataValidations disablePrompts="1" count="1">
    <dataValidation type="list" allowBlank="1" showInputMessage="1" showErrorMessage="1" sqref="C46:C49" xr:uid="{0158C9EE-ADEB-4E68-8D6B-ABA2540F4E8B}">
      <formula1>$V$6:$V$16</formula1>
    </dataValidation>
  </dataValidations>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94253" r:id="rId4" name="Option Button 45">
              <controlPr defaultSize="0" autoFill="0" autoLine="0" autoPict="0" altText="avec tête d'abattage">
                <anchor moveWithCells="1">
                  <from>
                    <xdr:col>3</xdr:col>
                    <xdr:colOff>243840</xdr:colOff>
                    <xdr:row>158</xdr:row>
                    <xdr:rowOff>53340</xdr:rowOff>
                  </from>
                  <to>
                    <xdr:col>3</xdr:col>
                    <xdr:colOff>1920240</xdr:colOff>
                    <xdr:row>159</xdr:row>
                    <xdr:rowOff>0</xdr:rowOff>
                  </to>
                </anchor>
              </controlPr>
            </control>
          </mc:Choice>
        </mc:AlternateContent>
        <mc:AlternateContent xmlns:mc="http://schemas.openxmlformats.org/markup-compatibility/2006">
          <mc:Choice Requires="x14">
            <control shapeId="94254" r:id="rId5" name="Option Button 46">
              <controlPr defaultSize="0" autoFill="0" autoLine="0" autoPict="0">
                <anchor moveWithCells="1">
                  <from>
                    <xdr:col>3</xdr:col>
                    <xdr:colOff>228600</xdr:colOff>
                    <xdr:row>158</xdr:row>
                    <xdr:rowOff>228600</xdr:rowOff>
                  </from>
                  <to>
                    <xdr:col>3</xdr:col>
                    <xdr:colOff>2011680</xdr:colOff>
                    <xdr:row>160</xdr:row>
                    <xdr:rowOff>0</xdr:rowOff>
                  </to>
                </anchor>
              </controlPr>
            </control>
          </mc:Choice>
        </mc:AlternateContent>
        <mc:AlternateContent xmlns:mc="http://schemas.openxmlformats.org/markup-compatibility/2006">
          <mc:Choice Requires="x14">
            <control shapeId="94257" r:id="rId6" name="Group Box 49">
              <controlPr defaultSize="0" autoFill="0" autoPict="0">
                <anchor moveWithCells="1">
                  <from>
                    <xdr:col>3</xdr:col>
                    <xdr:colOff>22860</xdr:colOff>
                    <xdr:row>163</xdr:row>
                    <xdr:rowOff>7620</xdr:rowOff>
                  </from>
                  <to>
                    <xdr:col>4</xdr:col>
                    <xdr:colOff>0</xdr:colOff>
                    <xdr:row>165</xdr:row>
                    <xdr:rowOff>15240</xdr:rowOff>
                  </to>
                </anchor>
              </controlPr>
            </control>
          </mc:Choice>
        </mc:AlternateContent>
        <mc:AlternateContent xmlns:mc="http://schemas.openxmlformats.org/markup-compatibility/2006">
          <mc:Choice Requires="x14">
            <control shapeId="94258" r:id="rId7" name="Option Button 50">
              <controlPr defaultSize="0" autoFill="0" autoLine="0" autoPict="0">
                <anchor moveWithCells="1">
                  <from>
                    <xdr:col>3</xdr:col>
                    <xdr:colOff>114300</xdr:colOff>
                    <xdr:row>163</xdr:row>
                    <xdr:rowOff>22860</xdr:rowOff>
                  </from>
                  <to>
                    <xdr:col>3</xdr:col>
                    <xdr:colOff>2011680</xdr:colOff>
                    <xdr:row>164</xdr:row>
                    <xdr:rowOff>30480</xdr:rowOff>
                  </to>
                </anchor>
              </controlPr>
            </control>
          </mc:Choice>
        </mc:AlternateContent>
        <mc:AlternateContent xmlns:mc="http://schemas.openxmlformats.org/markup-compatibility/2006">
          <mc:Choice Requires="x14">
            <control shapeId="94259" r:id="rId8" name="Option Button 51">
              <controlPr defaultSize="0" autoFill="0" autoLine="0" autoPict="0">
                <anchor moveWithCells="1">
                  <from>
                    <xdr:col>3</xdr:col>
                    <xdr:colOff>99060</xdr:colOff>
                    <xdr:row>163</xdr:row>
                    <xdr:rowOff>228600</xdr:rowOff>
                  </from>
                  <to>
                    <xdr:col>3</xdr:col>
                    <xdr:colOff>1699260</xdr:colOff>
                    <xdr:row>164</xdr:row>
                    <xdr:rowOff>182880</xdr:rowOff>
                  </to>
                </anchor>
              </controlPr>
            </control>
          </mc:Choice>
        </mc:AlternateContent>
        <mc:AlternateContent xmlns:mc="http://schemas.openxmlformats.org/markup-compatibility/2006">
          <mc:Choice Requires="x14">
            <control shapeId="94260" r:id="rId9" name="Group Box 52">
              <controlPr defaultSize="0" autoFill="0" autoPict="0">
                <anchor moveWithCells="1">
                  <from>
                    <xdr:col>3</xdr:col>
                    <xdr:colOff>0</xdr:colOff>
                    <xdr:row>158</xdr:row>
                    <xdr:rowOff>22860</xdr:rowOff>
                  </from>
                  <to>
                    <xdr:col>4</xdr:col>
                    <xdr:colOff>15240</xdr:colOff>
                    <xdr:row>160</xdr:row>
                    <xdr:rowOff>22860</xdr:rowOff>
                  </to>
                </anchor>
              </controlPr>
            </control>
          </mc:Choice>
        </mc:AlternateContent>
        <mc:AlternateContent xmlns:mc="http://schemas.openxmlformats.org/markup-compatibility/2006">
          <mc:Choice Requires="x14">
            <control shapeId="94275" r:id="rId10" name="Group Box 67">
              <controlPr defaultSize="0" autoFill="0" autoPict="0">
                <anchor moveWithCells="1">
                  <from>
                    <xdr:col>3</xdr:col>
                    <xdr:colOff>30480</xdr:colOff>
                    <xdr:row>82</xdr:row>
                    <xdr:rowOff>38100</xdr:rowOff>
                  </from>
                  <to>
                    <xdr:col>3</xdr:col>
                    <xdr:colOff>2011680</xdr:colOff>
                    <xdr:row>83</xdr:row>
                    <xdr:rowOff>30480</xdr:rowOff>
                  </to>
                </anchor>
              </controlPr>
            </control>
          </mc:Choice>
        </mc:AlternateContent>
        <mc:AlternateContent xmlns:mc="http://schemas.openxmlformats.org/markup-compatibility/2006">
          <mc:Choice Requires="x14">
            <control shapeId="94276" r:id="rId11" name="Option Button 68">
              <controlPr defaultSize="0" autoFill="0" autoLine="0" autoPict="0">
                <anchor moveWithCells="1">
                  <from>
                    <xdr:col>3</xdr:col>
                    <xdr:colOff>91440</xdr:colOff>
                    <xdr:row>82</xdr:row>
                    <xdr:rowOff>60960</xdr:rowOff>
                  </from>
                  <to>
                    <xdr:col>3</xdr:col>
                    <xdr:colOff>701040</xdr:colOff>
                    <xdr:row>83</xdr:row>
                    <xdr:rowOff>0</xdr:rowOff>
                  </to>
                </anchor>
              </controlPr>
            </control>
          </mc:Choice>
        </mc:AlternateContent>
        <mc:AlternateContent xmlns:mc="http://schemas.openxmlformats.org/markup-compatibility/2006">
          <mc:Choice Requires="x14">
            <control shapeId="94277" r:id="rId12" name="Option Button 69">
              <controlPr defaultSize="0" autoFill="0" autoLine="0" autoPict="0">
                <anchor moveWithCells="1">
                  <from>
                    <xdr:col>3</xdr:col>
                    <xdr:colOff>716280</xdr:colOff>
                    <xdr:row>82</xdr:row>
                    <xdr:rowOff>53340</xdr:rowOff>
                  </from>
                  <to>
                    <xdr:col>3</xdr:col>
                    <xdr:colOff>1996440</xdr:colOff>
                    <xdr:row>83</xdr:row>
                    <xdr:rowOff>0</xdr:rowOff>
                  </to>
                </anchor>
              </controlPr>
            </control>
          </mc:Choice>
        </mc:AlternateContent>
        <mc:AlternateContent xmlns:mc="http://schemas.openxmlformats.org/markup-compatibility/2006">
          <mc:Choice Requires="x14">
            <control shapeId="94278" r:id="rId13" name="Group Box 70">
              <controlPr defaultSize="0" autoFill="0" autoPict="0">
                <anchor moveWithCells="1">
                  <from>
                    <xdr:col>3</xdr:col>
                    <xdr:colOff>22860</xdr:colOff>
                    <xdr:row>81</xdr:row>
                    <xdr:rowOff>15240</xdr:rowOff>
                  </from>
                  <to>
                    <xdr:col>3</xdr:col>
                    <xdr:colOff>2011680</xdr:colOff>
                    <xdr:row>82</xdr:row>
                    <xdr:rowOff>30480</xdr:rowOff>
                  </to>
                </anchor>
              </controlPr>
            </control>
          </mc:Choice>
        </mc:AlternateContent>
        <mc:AlternateContent xmlns:mc="http://schemas.openxmlformats.org/markup-compatibility/2006">
          <mc:Choice Requires="x14">
            <control shapeId="94279" r:id="rId14" name="Option Button 71">
              <controlPr defaultSize="0" autoFill="0" autoLine="0" autoPict="0">
                <anchor moveWithCells="1">
                  <from>
                    <xdr:col>3</xdr:col>
                    <xdr:colOff>106680</xdr:colOff>
                    <xdr:row>81</xdr:row>
                    <xdr:rowOff>60960</xdr:rowOff>
                  </from>
                  <to>
                    <xdr:col>3</xdr:col>
                    <xdr:colOff>716280</xdr:colOff>
                    <xdr:row>82</xdr:row>
                    <xdr:rowOff>15240</xdr:rowOff>
                  </to>
                </anchor>
              </controlPr>
            </control>
          </mc:Choice>
        </mc:AlternateContent>
        <mc:AlternateContent xmlns:mc="http://schemas.openxmlformats.org/markup-compatibility/2006">
          <mc:Choice Requires="x14">
            <control shapeId="94280" r:id="rId15" name="Option Button 72">
              <controlPr defaultSize="0" autoFill="0" autoLine="0" autoPict="0">
                <anchor moveWithCells="1">
                  <from>
                    <xdr:col>3</xdr:col>
                    <xdr:colOff>723900</xdr:colOff>
                    <xdr:row>81</xdr:row>
                    <xdr:rowOff>68580</xdr:rowOff>
                  </from>
                  <to>
                    <xdr:col>3</xdr:col>
                    <xdr:colOff>1996440</xdr:colOff>
                    <xdr:row>82</xdr:row>
                    <xdr:rowOff>15240</xdr:rowOff>
                  </to>
                </anchor>
              </controlPr>
            </control>
          </mc:Choice>
        </mc:AlternateContent>
        <mc:AlternateContent xmlns:mc="http://schemas.openxmlformats.org/markup-compatibility/2006">
          <mc:Choice Requires="x14">
            <control shapeId="94281" r:id="rId16" name="Group Box 73">
              <controlPr defaultSize="0" autoFill="0" autoPict="0">
                <anchor moveWithCells="1">
                  <from>
                    <xdr:col>3</xdr:col>
                    <xdr:colOff>22860</xdr:colOff>
                    <xdr:row>83</xdr:row>
                    <xdr:rowOff>45720</xdr:rowOff>
                  </from>
                  <to>
                    <xdr:col>3</xdr:col>
                    <xdr:colOff>2011680</xdr:colOff>
                    <xdr:row>84</xdr:row>
                    <xdr:rowOff>0</xdr:rowOff>
                  </to>
                </anchor>
              </controlPr>
            </control>
          </mc:Choice>
        </mc:AlternateContent>
        <mc:AlternateContent xmlns:mc="http://schemas.openxmlformats.org/markup-compatibility/2006">
          <mc:Choice Requires="x14">
            <control shapeId="94282" r:id="rId17" name="Option Button 74">
              <controlPr defaultSize="0" autoFill="0" autoLine="0" autoPict="0" altText="">
                <anchor moveWithCells="1">
                  <from>
                    <xdr:col>3</xdr:col>
                    <xdr:colOff>83820</xdr:colOff>
                    <xdr:row>83</xdr:row>
                    <xdr:rowOff>68580</xdr:rowOff>
                  </from>
                  <to>
                    <xdr:col>3</xdr:col>
                    <xdr:colOff>678180</xdr:colOff>
                    <xdr:row>84</xdr:row>
                    <xdr:rowOff>0</xdr:rowOff>
                  </to>
                </anchor>
              </controlPr>
            </control>
          </mc:Choice>
        </mc:AlternateContent>
        <mc:AlternateContent xmlns:mc="http://schemas.openxmlformats.org/markup-compatibility/2006">
          <mc:Choice Requires="x14">
            <control shapeId="94284" r:id="rId18" name="Option Button 76">
              <controlPr defaultSize="0" autoFill="0" autoLine="0" autoPict="0">
                <anchor moveWithCells="1">
                  <from>
                    <xdr:col>3</xdr:col>
                    <xdr:colOff>708660</xdr:colOff>
                    <xdr:row>83</xdr:row>
                    <xdr:rowOff>60960</xdr:rowOff>
                  </from>
                  <to>
                    <xdr:col>3</xdr:col>
                    <xdr:colOff>2011680</xdr:colOff>
                    <xdr:row>84</xdr:row>
                    <xdr:rowOff>0</xdr:rowOff>
                  </to>
                </anchor>
              </controlPr>
            </control>
          </mc:Choice>
        </mc:AlternateContent>
        <mc:AlternateContent xmlns:mc="http://schemas.openxmlformats.org/markup-compatibility/2006">
          <mc:Choice Requires="x14">
            <control shapeId="94288" r:id="rId19" name="Check Box 80">
              <controlPr defaultSize="0" autoFill="0" autoLine="0" autoPict="0">
                <anchor moveWithCells="1">
                  <from>
                    <xdr:col>4</xdr:col>
                    <xdr:colOff>1143000</xdr:colOff>
                    <xdr:row>71</xdr:row>
                    <xdr:rowOff>106680</xdr:rowOff>
                  </from>
                  <to>
                    <xdr:col>5</xdr:col>
                    <xdr:colOff>906780</xdr:colOff>
                    <xdr:row>73</xdr:row>
                    <xdr:rowOff>76200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7CF90-8093-4905-B107-64A23D84C372}">
  <sheetPr codeName="Feuil3">
    <tabColor theme="5" tint="0.39997558519241921"/>
  </sheetPr>
  <dimension ref="A2:HY347"/>
  <sheetViews>
    <sheetView zoomScale="70" zoomScaleNormal="70" workbookViewId="0">
      <selection activeCell="C7" sqref="C7"/>
    </sheetView>
  </sheetViews>
  <sheetFormatPr baseColWidth="10" defaultRowHeight="14.4" x14ac:dyDescent="0.3"/>
  <cols>
    <col min="3" max="3" width="24.88671875" customWidth="1"/>
    <col min="4" max="4" width="11.77734375" bestFit="1" customWidth="1"/>
    <col min="5" max="5" width="11.6640625" bestFit="1" customWidth="1"/>
    <col min="6" max="6" width="11.21875" bestFit="1" customWidth="1"/>
    <col min="7" max="8" width="12.21875" bestFit="1" customWidth="1"/>
    <col min="9" max="9" width="13.21875" customWidth="1"/>
    <col min="10" max="10" width="12.21875" bestFit="1" customWidth="1"/>
    <col min="11" max="11" width="12.44140625" customWidth="1"/>
    <col min="12" max="12" width="12.21875" bestFit="1" customWidth="1"/>
    <col min="13" max="13" width="8.77734375" customWidth="1"/>
    <col min="14" max="14" width="12.33203125" bestFit="1" customWidth="1"/>
    <col min="15" max="15" width="12.21875" bestFit="1" customWidth="1"/>
    <col min="16" max="16" width="11.21875" bestFit="1" customWidth="1"/>
    <col min="17" max="17" width="12.21875" bestFit="1" customWidth="1"/>
    <col min="18" max="22" width="11.109375" bestFit="1" customWidth="1"/>
    <col min="23" max="24" width="12.21875" bestFit="1" customWidth="1"/>
    <col min="25" max="26" width="11" bestFit="1" customWidth="1"/>
    <col min="27" max="28" width="11.5546875" bestFit="1" customWidth="1"/>
    <col min="29" max="29" width="11" bestFit="1" customWidth="1"/>
    <col min="30" max="30" width="11.21875" bestFit="1" customWidth="1"/>
    <col min="31" max="31" width="11" bestFit="1" customWidth="1"/>
    <col min="32" max="32" width="12" bestFit="1" customWidth="1"/>
    <col min="33" max="35" width="11" bestFit="1" customWidth="1"/>
    <col min="36" max="36" width="11.5546875" bestFit="1" customWidth="1"/>
    <col min="37" max="47" width="11" bestFit="1" customWidth="1"/>
    <col min="48" max="48" width="11.5546875" bestFit="1" customWidth="1"/>
    <col min="49" max="49" width="11.21875" bestFit="1" customWidth="1"/>
    <col min="50" max="50" width="11" bestFit="1" customWidth="1"/>
    <col min="51" max="51" width="11.5546875" bestFit="1" customWidth="1"/>
    <col min="52" max="52" width="11" bestFit="1" customWidth="1"/>
    <col min="53" max="53" width="11.5546875" bestFit="1" customWidth="1"/>
    <col min="54" max="54" width="11" bestFit="1" customWidth="1"/>
    <col min="55" max="55" width="11.5546875" bestFit="1" customWidth="1"/>
    <col min="56" max="56" width="11" bestFit="1" customWidth="1"/>
    <col min="57" max="57" width="12" bestFit="1" customWidth="1"/>
    <col min="58" max="60" width="11" bestFit="1" customWidth="1"/>
    <col min="61" max="61" width="11.5546875" bestFit="1" customWidth="1"/>
    <col min="62" max="72" width="11" bestFit="1" customWidth="1"/>
    <col min="73" max="73" width="12" bestFit="1" customWidth="1"/>
    <col min="74" max="74" width="11.21875" bestFit="1" customWidth="1"/>
    <col min="75" max="75" width="11" bestFit="1" customWidth="1"/>
    <col min="76" max="76" width="11.21875" bestFit="1" customWidth="1"/>
    <col min="77" max="77" width="11" bestFit="1" customWidth="1"/>
    <col min="78" max="78" width="12" bestFit="1" customWidth="1"/>
    <col min="79" max="81" width="11" bestFit="1" customWidth="1"/>
    <col min="82" max="82" width="11.5546875" bestFit="1" customWidth="1"/>
    <col min="83" max="93" width="11" bestFit="1" customWidth="1"/>
    <col min="94" max="95" width="11.5546875" bestFit="1" customWidth="1"/>
    <col min="96" max="96" width="11" bestFit="1" customWidth="1"/>
    <col min="97" max="97" width="12" bestFit="1" customWidth="1"/>
    <col min="98" max="98" width="11" bestFit="1" customWidth="1"/>
    <col min="99" max="99" width="12" bestFit="1" customWidth="1"/>
    <col min="100" max="100" width="11" bestFit="1" customWidth="1"/>
    <col min="101" max="101" width="12" bestFit="1" customWidth="1"/>
    <col min="102" max="102" width="11" bestFit="1" customWidth="1"/>
    <col min="103" max="103" width="12" bestFit="1" customWidth="1"/>
    <col min="104" max="106" width="11" bestFit="1" customWidth="1"/>
    <col min="107" max="107" width="12" bestFit="1" customWidth="1"/>
    <col min="108" max="118" width="11" bestFit="1" customWidth="1"/>
    <col min="119" max="119" width="11.5546875" bestFit="1" customWidth="1"/>
    <col min="120" max="120" width="12" bestFit="1" customWidth="1"/>
    <col min="121" max="121" width="11" bestFit="1" customWidth="1"/>
    <col min="122" max="122" width="11.5546875" bestFit="1" customWidth="1"/>
    <col min="123" max="123" width="11" bestFit="1" customWidth="1"/>
    <col min="124" max="124" width="12" bestFit="1" customWidth="1"/>
    <col min="125" max="127" width="11" bestFit="1" customWidth="1"/>
    <col min="128" max="128" width="11.5546875" bestFit="1" customWidth="1"/>
    <col min="129" max="139" width="11" bestFit="1" customWidth="1"/>
    <col min="140" max="140" width="11.5546875" bestFit="1" customWidth="1"/>
    <col min="141" max="141" width="12" bestFit="1" customWidth="1"/>
    <col min="142" max="142" width="11" bestFit="1" customWidth="1"/>
    <col min="143" max="143" width="12" bestFit="1" customWidth="1"/>
    <col min="144" max="144" width="11" bestFit="1" customWidth="1"/>
    <col min="145" max="145" width="12.33203125" bestFit="1" customWidth="1"/>
    <col min="146" max="146" width="11" bestFit="1" customWidth="1"/>
    <col min="147" max="147" width="12" bestFit="1" customWidth="1"/>
    <col min="148" max="148" width="11" bestFit="1" customWidth="1"/>
    <col min="149" max="149" width="12" bestFit="1" customWidth="1"/>
    <col min="150" max="152" width="11" bestFit="1" customWidth="1"/>
    <col min="153" max="153" width="12" bestFit="1" customWidth="1"/>
    <col min="154" max="164" width="11" bestFit="1" customWidth="1"/>
    <col min="165" max="166" width="12" bestFit="1" customWidth="1"/>
    <col min="167" max="167" width="11" bestFit="1" customWidth="1"/>
    <col min="168" max="168" width="12" bestFit="1" customWidth="1"/>
    <col min="169" max="169" width="11" bestFit="1" customWidth="1"/>
    <col min="170" max="170" width="12.77734375" bestFit="1" customWidth="1"/>
    <col min="171" max="173" width="11" bestFit="1" customWidth="1"/>
    <col min="174" max="174" width="12" bestFit="1" customWidth="1"/>
    <col min="175" max="185" width="11" bestFit="1" customWidth="1"/>
    <col min="186" max="186" width="12.33203125" bestFit="1" customWidth="1"/>
    <col min="187" max="187" width="12" bestFit="1" customWidth="1"/>
    <col min="188" max="188" width="11" bestFit="1" customWidth="1"/>
    <col min="189" max="189" width="11.5546875" bestFit="1" customWidth="1"/>
    <col min="190" max="190" width="11" bestFit="1" customWidth="1"/>
    <col min="191" max="191" width="12.77734375" bestFit="1" customWidth="1"/>
    <col min="192" max="192" width="11" bestFit="1" customWidth="1"/>
    <col min="193" max="193" width="12" bestFit="1" customWidth="1"/>
    <col min="194" max="194" width="11" bestFit="1" customWidth="1"/>
    <col min="195" max="195" width="12.77734375" bestFit="1" customWidth="1"/>
    <col min="196" max="198" width="11" bestFit="1" customWidth="1"/>
    <col min="199" max="199" width="11.21875" bestFit="1" customWidth="1"/>
    <col min="200" max="210" width="11" bestFit="1" customWidth="1"/>
    <col min="211" max="211" width="12.77734375" bestFit="1" customWidth="1"/>
    <col min="212" max="212" width="11.5546875" bestFit="1" customWidth="1"/>
    <col min="213" max="213" width="11" bestFit="1" customWidth="1"/>
    <col min="214" max="214" width="12" bestFit="1" customWidth="1"/>
    <col min="215" max="215" width="11" bestFit="1" customWidth="1"/>
    <col min="216" max="216" width="12.77734375" bestFit="1" customWidth="1"/>
    <col min="217" max="219" width="11" bestFit="1" customWidth="1"/>
    <col min="220" max="220" width="12" bestFit="1" customWidth="1"/>
    <col min="221" max="223" width="11" bestFit="1" customWidth="1"/>
    <col min="224" max="224" width="12.21875" customWidth="1"/>
    <col min="225" max="227" width="11" bestFit="1" customWidth="1"/>
    <col min="228" max="228" width="12.77734375" customWidth="1"/>
    <col min="229" max="231" width="11" bestFit="1" customWidth="1"/>
    <col min="232" max="232" width="12.77734375" bestFit="1" customWidth="1"/>
    <col min="233" max="233" width="11.5546875" bestFit="1" customWidth="1"/>
  </cols>
  <sheetData>
    <row r="2" spans="1:44" ht="18" x14ac:dyDescent="0.35">
      <c r="B2" s="871"/>
      <c r="C2" s="1353" t="s">
        <v>946</v>
      </c>
      <c r="D2" s="871"/>
      <c r="E2" s="871"/>
      <c r="F2" s="871"/>
      <c r="G2" s="871"/>
      <c r="H2" s="871"/>
      <c r="I2" s="871"/>
      <c r="J2" s="871"/>
      <c r="K2" s="871"/>
      <c r="L2" s="871"/>
      <c r="M2" s="871"/>
      <c r="N2" s="871"/>
      <c r="O2" s="871"/>
      <c r="P2" s="871"/>
      <c r="Q2" s="871"/>
      <c r="R2" s="871"/>
      <c r="S2" s="871"/>
      <c r="T2" s="871"/>
    </row>
    <row r="3" spans="1:44" ht="18" x14ac:dyDescent="0.35">
      <c r="B3" s="871"/>
      <c r="C3" s="1354" t="s">
        <v>947</v>
      </c>
      <c r="D3" s="871"/>
      <c r="E3" s="871"/>
      <c r="F3" s="871"/>
      <c r="G3" s="871"/>
      <c r="H3" s="871"/>
      <c r="I3" s="871"/>
      <c r="J3" s="871"/>
      <c r="K3" s="871"/>
      <c r="L3" s="871"/>
      <c r="M3" s="871"/>
      <c r="N3" s="871"/>
      <c r="O3" s="871"/>
      <c r="P3" s="871"/>
      <c r="Q3" s="871"/>
      <c r="R3" s="871"/>
      <c r="S3" s="871"/>
      <c r="T3" s="871"/>
    </row>
    <row r="4" spans="1:44" ht="18" x14ac:dyDescent="0.35">
      <c r="B4" s="871"/>
      <c r="C4" s="1354" t="s">
        <v>948</v>
      </c>
      <c r="D4" s="871"/>
      <c r="E4" s="871"/>
      <c r="F4" s="871"/>
      <c r="G4" s="871"/>
      <c r="H4" s="871"/>
      <c r="I4" s="871"/>
      <c r="J4" s="871"/>
      <c r="K4" s="871"/>
      <c r="L4" s="871"/>
      <c r="M4" s="871"/>
      <c r="N4" s="871"/>
      <c r="O4" s="871"/>
      <c r="P4" s="871"/>
      <c r="Q4" s="871"/>
      <c r="R4" s="871"/>
      <c r="S4" s="871"/>
      <c r="T4" s="871"/>
    </row>
    <row r="5" spans="1:44" ht="18" x14ac:dyDescent="0.35">
      <c r="B5" s="871"/>
      <c r="C5" s="1354" t="s">
        <v>949</v>
      </c>
      <c r="D5" s="871"/>
      <c r="E5" s="871"/>
      <c r="F5" s="871"/>
      <c r="G5" s="871"/>
      <c r="H5" s="871"/>
      <c r="I5" s="871"/>
      <c r="J5" s="871"/>
      <c r="K5" s="871"/>
      <c r="L5" s="871"/>
      <c r="M5" s="871"/>
      <c r="N5" s="871"/>
      <c r="O5" s="871"/>
      <c r="P5" s="871"/>
      <c r="Q5" s="871"/>
      <c r="R5" s="871"/>
      <c r="S5" s="871"/>
      <c r="T5" s="871"/>
    </row>
    <row r="6" spans="1:44" ht="18" x14ac:dyDescent="0.35">
      <c r="B6" s="871"/>
      <c r="C6" s="1353" t="s">
        <v>952</v>
      </c>
      <c r="D6" s="871"/>
      <c r="E6" s="871"/>
      <c r="F6" s="871"/>
      <c r="G6" s="871"/>
      <c r="H6" s="871"/>
      <c r="I6" s="871"/>
      <c r="J6" s="871"/>
      <c r="K6" s="871"/>
      <c r="L6" s="871"/>
      <c r="M6" s="871"/>
      <c r="N6" s="871"/>
      <c r="O6" s="871"/>
      <c r="P6" s="871"/>
      <c r="Q6" s="871"/>
      <c r="R6" s="871"/>
      <c r="S6" s="871"/>
      <c r="T6" s="871"/>
    </row>
    <row r="8" spans="1:44" s="11" customFormat="1" ht="18" x14ac:dyDescent="0.35">
      <c r="A8" s="623"/>
      <c r="B8" s="623"/>
      <c r="C8" s="623" t="s">
        <v>556</v>
      </c>
      <c r="D8" s="623"/>
      <c r="E8" s="623"/>
      <c r="F8" s="623"/>
      <c r="G8" s="623"/>
      <c r="H8" s="623"/>
      <c r="I8" s="623"/>
      <c r="J8" s="623"/>
      <c r="K8" s="1111"/>
      <c r="L8" s="623"/>
      <c r="M8" s="623"/>
      <c r="N8" s="1111"/>
      <c r="O8" s="1111"/>
      <c r="P8" s="623"/>
      <c r="Q8" s="623"/>
      <c r="R8" s="623"/>
      <c r="S8" s="623"/>
      <c r="T8" s="623"/>
      <c r="U8" s="623"/>
      <c r="V8" s="623"/>
      <c r="W8" s="623"/>
      <c r="X8" s="623"/>
      <c r="Y8" s="623"/>
      <c r="Z8" s="623"/>
      <c r="AA8" s="623"/>
      <c r="AB8" s="623"/>
      <c r="AC8" s="623"/>
      <c r="AD8" s="623"/>
      <c r="AE8" s="623"/>
      <c r="AF8" s="623"/>
      <c r="AG8" s="623"/>
      <c r="AH8" s="623"/>
      <c r="AI8" s="623"/>
      <c r="AJ8" s="623"/>
      <c r="AK8" s="623"/>
      <c r="AL8" s="623"/>
      <c r="AM8" s="623"/>
      <c r="AN8" s="623"/>
    </row>
    <row r="9" spans="1:44" s="11" customFormat="1" ht="18.600000000000001" thickBot="1" x14ac:dyDescent="0.4">
      <c r="A9" s="1022"/>
      <c r="B9" s="1022"/>
      <c r="C9" s="1022"/>
      <c r="D9" s="1022"/>
      <c r="E9" s="1022"/>
      <c r="F9" s="1022"/>
      <c r="G9" s="1022"/>
      <c r="H9" s="1022"/>
      <c r="I9" s="1022"/>
      <c r="J9" s="1022"/>
      <c r="K9" s="1171"/>
      <c r="L9" s="1022"/>
      <c r="M9" s="1022"/>
      <c r="N9" s="1171"/>
      <c r="O9" s="1171"/>
      <c r="P9" s="1022"/>
      <c r="Q9" s="1022"/>
      <c r="R9" s="1022"/>
      <c r="S9" s="1022"/>
      <c r="T9" s="1022"/>
      <c r="U9" s="1022"/>
      <c r="V9" s="1022"/>
      <c r="W9" s="1022"/>
      <c r="X9" s="1022"/>
      <c r="Y9" s="1022"/>
      <c r="Z9" s="1022"/>
      <c r="AA9" s="1022"/>
      <c r="AB9" s="1022"/>
      <c r="AC9" s="1022"/>
      <c r="AD9" s="1022"/>
      <c r="AE9" s="1022"/>
      <c r="AF9" s="1022"/>
      <c r="AG9" s="1022"/>
      <c r="AH9" s="1022"/>
      <c r="AI9" s="1022"/>
      <c r="AJ9" s="1022"/>
      <c r="AK9" s="1022"/>
      <c r="AL9" s="1022"/>
      <c r="AM9" s="1022"/>
      <c r="AN9" s="1022"/>
    </row>
    <row r="10" spans="1:44" ht="18.600000000000001" thickBot="1" x14ac:dyDescent="0.4">
      <c r="C10" s="814" t="s">
        <v>655</v>
      </c>
      <c r="D10" s="1180">
        <v>10</v>
      </c>
      <c r="E10" s="1181">
        <v>15</v>
      </c>
      <c r="F10" s="1182">
        <v>20</v>
      </c>
      <c r="G10" s="1181">
        <v>25</v>
      </c>
      <c r="H10" s="1183">
        <v>30</v>
      </c>
      <c r="I10" s="1180">
        <v>10</v>
      </c>
      <c r="J10" s="1182">
        <v>10</v>
      </c>
      <c r="K10" s="1183">
        <v>10</v>
      </c>
      <c r="L10" s="1180">
        <v>10</v>
      </c>
      <c r="M10" s="1182">
        <v>10</v>
      </c>
      <c r="N10" s="1184">
        <v>10</v>
      </c>
      <c r="O10" s="1185">
        <v>15</v>
      </c>
      <c r="P10" s="1181">
        <v>15</v>
      </c>
      <c r="Q10" s="1186">
        <v>15</v>
      </c>
      <c r="R10" s="1185">
        <v>15</v>
      </c>
      <c r="S10" s="1181">
        <v>15</v>
      </c>
      <c r="T10" s="1186">
        <v>15</v>
      </c>
      <c r="U10" s="1180">
        <v>20</v>
      </c>
      <c r="V10" s="1182">
        <v>20</v>
      </c>
      <c r="W10" s="1183">
        <v>20</v>
      </c>
      <c r="X10" s="1180">
        <v>20</v>
      </c>
      <c r="Y10" s="1182">
        <v>20</v>
      </c>
      <c r="Z10" s="1183">
        <v>20</v>
      </c>
      <c r="AA10" s="1185">
        <v>25</v>
      </c>
      <c r="AB10" s="1181">
        <v>25</v>
      </c>
      <c r="AC10" s="1186">
        <v>25</v>
      </c>
      <c r="AD10" s="1185">
        <v>25</v>
      </c>
      <c r="AE10" s="1181">
        <v>25</v>
      </c>
      <c r="AF10" s="1186">
        <v>25</v>
      </c>
      <c r="AG10" s="1180">
        <v>30</v>
      </c>
      <c r="AH10" s="1182">
        <v>30</v>
      </c>
      <c r="AI10" s="1183">
        <v>30</v>
      </c>
      <c r="AJ10" s="1180">
        <v>30</v>
      </c>
      <c r="AK10" s="1182">
        <v>30</v>
      </c>
      <c r="AL10" s="1183">
        <v>30</v>
      </c>
      <c r="AN10" s="623"/>
    </row>
    <row r="11" spans="1:44" ht="18.600000000000001" thickBot="1" x14ac:dyDescent="0.4">
      <c r="A11" s="2" t="s">
        <v>662</v>
      </c>
      <c r="D11" s="1015" t="s">
        <v>665</v>
      </c>
      <c r="E11" s="1011"/>
      <c r="F11" s="1011"/>
      <c r="G11" s="1011"/>
      <c r="H11" s="1012"/>
      <c r="I11" s="1091" t="s">
        <v>714</v>
      </c>
      <c r="J11" s="1091"/>
      <c r="K11" s="1091"/>
      <c r="L11" s="1102" t="s">
        <v>715</v>
      </c>
      <c r="M11" s="1103"/>
      <c r="N11" s="1104"/>
      <c r="O11" s="1091" t="s">
        <v>714</v>
      </c>
      <c r="P11" s="1091"/>
      <c r="Q11" s="1091"/>
      <c r="R11" s="1102" t="s">
        <v>715</v>
      </c>
      <c r="S11" s="1103"/>
      <c r="T11" s="1104"/>
      <c r="U11" s="1091" t="s">
        <v>714</v>
      </c>
      <c r="V11" s="1091"/>
      <c r="W11" s="1091"/>
      <c r="X11" s="1102" t="s">
        <v>715</v>
      </c>
      <c r="Y11" s="1103"/>
      <c r="Z11" s="1104"/>
      <c r="AA11" s="1091" t="s">
        <v>714</v>
      </c>
      <c r="AB11" s="1091"/>
      <c r="AC11" s="1091"/>
      <c r="AD11" s="1102" t="s">
        <v>715</v>
      </c>
      <c r="AE11" s="1103"/>
      <c r="AF11" s="1104"/>
      <c r="AG11" s="1091" t="s">
        <v>714</v>
      </c>
      <c r="AH11" s="1091"/>
      <c r="AI11" s="1091"/>
      <c r="AJ11" s="1102" t="s">
        <v>715</v>
      </c>
      <c r="AK11" s="1103"/>
      <c r="AL11" s="1104"/>
      <c r="AN11" s="623"/>
    </row>
    <row r="12" spans="1:44" ht="30" thickBot="1" x14ac:dyDescent="0.4">
      <c r="D12" s="1016" t="s">
        <v>664</v>
      </c>
      <c r="E12" s="1013"/>
      <c r="F12" s="1013"/>
      <c r="G12" s="1013"/>
      <c r="H12" s="1014"/>
      <c r="I12" s="1093" t="s">
        <v>748</v>
      </c>
      <c r="J12" s="1094" t="s">
        <v>749</v>
      </c>
      <c r="K12" s="1092" t="s">
        <v>658</v>
      </c>
      <c r="L12" s="1093" t="s">
        <v>713</v>
      </c>
      <c r="M12" s="1094" t="s">
        <v>711</v>
      </c>
      <c r="N12" s="1092" t="s">
        <v>658</v>
      </c>
      <c r="O12" s="1093" t="s">
        <v>713</v>
      </c>
      <c r="P12" s="1094" t="s">
        <v>711</v>
      </c>
      <c r="Q12" s="1092" t="s">
        <v>658</v>
      </c>
      <c r="R12" s="1093" t="s">
        <v>713</v>
      </c>
      <c r="S12" s="1094" t="s">
        <v>711</v>
      </c>
      <c r="T12" s="1092" t="s">
        <v>658</v>
      </c>
      <c r="U12" s="1093" t="s">
        <v>713</v>
      </c>
      <c r="V12" s="1094" t="s">
        <v>711</v>
      </c>
      <c r="W12" s="1092" t="s">
        <v>658</v>
      </c>
      <c r="X12" s="1093" t="s">
        <v>713</v>
      </c>
      <c r="Y12" s="1094" t="s">
        <v>711</v>
      </c>
      <c r="Z12" s="1092" t="s">
        <v>658</v>
      </c>
      <c r="AA12" s="1093" t="s">
        <v>713</v>
      </c>
      <c r="AB12" s="1094" t="s">
        <v>711</v>
      </c>
      <c r="AC12" s="1092" t="s">
        <v>658</v>
      </c>
      <c r="AD12" s="1093" t="s">
        <v>713</v>
      </c>
      <c r="AE12" s="1094" t="s">
        <v>711</v>
      </c>
      <c r="AF12" s="1092" t="s">
        <v>658</v>
      </c>
      <c r="AG12" s="1093" t="s">
        <v>713</v>
      </c>
      <c r="AH12" s="1094" t="s">
        <v>711</v>
      </c>
      <c r="AI12" s="1092" t="s">
        <v>658</v>
      </c>
      <c r="AJ12" s="1093" t="s">
        <v>713</v>
      </c>
      <c r="AK12" s="1094" t="s">
        <v>711</v>
      </c>
      <c r="AL12" s="1092" t="s">
        <v>658</v>
      </c>
      <c r="AN12" s="623"/>
    </row>
    <row r="13" spans="1:44" ht="18" x14ac:dyDescent="0.35">
      <c r="B13" s="1166" t="s">
        <v>547</v>
      </c>
      <c r="C13" s="614" t="s">
        <v>656</v>
      </c>
      <c r="D13" s="1017">
        <f>SUM(E54:E58)</f>
        <v>6067.9</v>
      </c>
      <c r="E13" s="1018">
        <f>SUM(AY54:AY58)</f>
        <v>6067.9</v>
      </c>
      <c r="F13" s="1018">
        <f>SUM(CS54:CS58)</f>
        <v>6067.9</v>
      </c>
      <c r="G13" s="1018">
        <f>SUM(EM54:EM58)</f>
        <v>6067.9</v>
      </c>
      <c r="H13" s="1018">
        <f>SUM(GG54:GG58)</f>
        <v>6067.9</v>
      </c>
      <c r="I13" s="1017">
        <f ca="1">SUM('Générateur P.Durable 10ans'!AT22:AT26)</f>
        <v>5921.8313348636657</v>
      </c>
      <c r="J13" s="1018">
        <f>SUM('Générateur P.Durable 10ans'!BF22:BF26)</f>
        <v>-46.854166666666671</v>
      </c>
      <c r="K13" s="930">
        <f ca="1">SUM('Générateur P.Durable 10ans'!BI22:BI26)</f>
        <v>5874.9771681969987</v>
      </c>
      <c r="L13" s="1017">
        <f ca="1">SUM(AD54:AD58)</f>
        <v>6238.8604391999997</v>
      </c>
      <c r="M13" s="1018">
        <f>SUM(AT54:AT58)</f>
        <v>-127.94032634032635</v>
      </c>
      <c r="N13" s="930">
        <f ca="1">SUM(AW54:AW58)</f>
        <v>6110.9201128596742</v>
      </c>
      <c r="O13" s="1017">
        <f ca="1">SUM(BC54:BC58)</f>
        <v>5897.4120767782697</v>
      </c>
      <c r="P13" s="1018">
        <f>SUM(BS54:BS58)</f>
        <v>-46.854166666666671</v>
      </c>
      <c r="Q13" s="930">
        <f ca="1">SUM(BV54:BV58)</f>
        <v>5850.5579101116036</v>
      </c>
      <c r="R13" s="1017">
        <f ca="1">SUM(BX54:BX58)</f>
        <v>6238.8604391999997</v>
      </c>
      <c r="S13" s="1018">
        <f>SUM(CN54:CN58)</f>
        <v>-127.94032634032635</v>
      </c>
      <c r="T13" s="930">
        <f ca="1">SUM(CQ54:CQ58)</f>
        <v>6110.9201128596742</v>
      </c>
      <c r="U13" s="1017">
        <f ca="1">SUM(CW54:CW58)</f>
        <v>5892.79785872301</v>
      </c>
      <c r="V13" s="1018">
        <f>SUM(DM54:DM58)</f>
        <v>-46.854166666666671</v>
      </c>
      <c r="W13" s="930">
        <f ca="1">SUM(DP54:DP58)</f>
        <v>5845.9436920563439</v>
      </c>
      <c r="X13" s="1017">
        <f ca="1">SUM(DR54:DR58)</f>
        <v>6238.8604391999997</v>
      </c>
      <c r="Y13" s="1018">
        <f>SUM(EH54:EH58)</f>
        <v>-127.94032634032635</v>
      </c>
      <c r="Z13" s="930">
        <f ca="1">SUM(EK54:EK58)</f>
        <v>6110.9201128596742</v>
      </c>
      <c r="AA13" s="1017">
        <f ca="1">SUM(EQ54:EQ58)</f>
        <v>5891.9264793435614</v>
      </c>
      <c r="AB13" s="1018">
        <f>SUM(FG54:FG58)</f>
        <v>-46.854166666666671</v>
      </c>
      <c r="AC13" s="930">
        <f ca="1">SUM(FJ54:FJ58)</f>
        <v>5845.0723126768944</v>
      </c>
      <c r="AD13" s="1017">
        <f ca="1">SUM(FL54:FL58)</f>
        <v>6238.8604391999997</v>
      </c>
      <c r="AE13" s="1018">
        <f>SUM(GB54:GB58)</f>
        <v>-127.94032634032635</v>
      </c>
      <c r="AF13" s="930">
        <f ca="1">SUM(GE54:GE58)</f>
        <v>6110.9201128596742</v>
      </c>
      <c r="AG13" s="1017">
        <f ca="1">SUM(GK54:GK58)</f>
        <v>5891.7619031006743</v>
      </c>
      <c r="AH13" s="1018">
        <f>SUM(HA54:HA58)</f>
        <v>-46.854166666666671</v>
      </c>
      <c r="AI13" s="930">
        <f ca="1">SUM(HD54:HD58)</f>
        <v>5844.9077364340083</v>
      </c>
      <c r="AJ13" s="1017">
        <f ca="1">SUM(HF54:HF58)</f>
        <v>6238.8604391999997</v>
      </c>
      <c r="AK13" s="1018">
        <f>SUM(HV54:HV58)</f>
        <v>-127.94032634032635</v>
      </c>
      <c r="AL13" s="930">
        <f ca="1">SUM(HY54:HY58)</f>
        <v>6110.9201128596742</v>
      </c>
      <c r="AN13" s="623"/>
    </row>
    <row r="14" spans="1:44" ht="18" x14ac:dyDescent="0.35">
      <c r="B14" s="1168"/>
      <c r="C14" s="1004" t="s">
        <v>657</v>
      </c>
      <c r="D14" s="1017">
        <f>+E84</f>
        <v>11868.6</v>
      </c>
      <c r="E14" s="1018">
        <f>+AY84</f>
        <v>18022.800000000003</v>
      </c>
      <c r="F14" s="1018">
        <f>+CS84</f>
        <v>24368.500000000004</v>
      </c>
      <c r="G14" s="1018">
        <f>+EM84</f>
        <v>30436.400000000005</v>
      </c>
      <c r="H14" s="1018">
        <f>+GG84</f>
        <v>36237.100000000006</v>
      </c>
      <c r="I14" s="1017">
        <f ca="1">+I84</f>
        <v>11804.111317169338</v>
      </c>
      <c r="J14" s="1018">
        <f>+Y84</f>
        <v>21.921458333333391</v>
      </c>
      <c r="K14" s="930">
        <f ca="1">+AB84</f>
        <v>11826.03277550267</v>
      </c>
      <c r="L14" s="1100">
        <f ca="1">+AD84</f>
        <v>12178.8206928</v>
      </c>
      <c r="M14" s="1018">
        <f>+AT84</f>
        <v>-255.88065268065267</v>
      </c>
      <c r="N14" s="1100">
        <f ca="1">+AW84</f>
        <v>11922.940040119349</v>
      </c>
      <c r="O14" s="1109">
        <f ca="1">+BC84</f>
        <v>17983.548407339611</v>
      </c>
      <c r="P14" s="1018">
        <f>+BS84</f>
        <v>-35.462916666666644</v>
      </c>
      <c r="Q14" s="1110">
        <f ca="1">+BV84</f>
        <v>17948.085490672944</v>
      </c>
      <c r="R14" s="1017">
        <f ca="1">+BX84</f>
        <v>18470.176214399999</v>
      </c>
      <c r="S14" s="1018">
        <f>+CN84</f>
        <v>-383.82097902097911</v>
      </c>
      <c r="T14" s="930">
        <f ca="1">+CQ84</f>
        <v>18086.355235379022</v>
      </c>
      <c r="U14" s="1017">
        <f ca="1">+CW84</f>
        <v>24402.059842038721</v>
      </c>
      <c r="V14" s="1018">
        <f>+DM84</f>
        <v>-92.847291666666678</v>
      </c>
      <c r="W14" s="930">
        <f ca="1">+DP84</f>
        <v>24309.212550372056</v>
      </c>
      <c r="X14" s="1017">
        <f ca="1">DR84</f>
        <v>25007.615787999999</v>
      </c>
      <c r="Y14" s="1018">
        <f>EH84</f>
        <v>-511.76130536130557</v>
      </c>
      <c r="Z14" s="930">
        <f ca="1">EK84</f>
        <v>24495.854482638693</v>
      </c>
      <c r="AA14" s="1017">
        <f ca="1">+EQ84</f>
        <v>30489.360130527504</v>
      </c>
      <c r="AB14" s="1018">
        <f>+FG84</f>
        <v>-150.23166666666668</v>
      </c>
      <c r="AC14" s="930">
        <f ca="1">+FJ84</f>
        <v>30339.12846386083</v>
      </c>
      <c r="AD14" s="1017">
        <f ca="1">FL84</f>
        <v>31211.476227199997</v>
      </c>
      <c r="AE14" s="1018">
        <f>GB84</f>
        <v>-639.70163170163198</v>
      </c>
      <c r="AF14" s="930">
        <f ca="1">GE84</f>
        <v>30571.774595498366</v>
      </c>
      <c r="AG14" s="1017">
        <f ca="1">+GK84</f>
        <v>36309.098023055623</v>
      </c>
      <c r="AH14" s="1018">
        <f>+HA84</f>
        <v>-207.61604166666672</v>
      </c>
      <c r="AI14" s="930">
        <f ca="1">+HD84</f>
        <v>36101.481981388948</v>
      </c>
      <c r="AJ14" s="1017">
        <f ca="1">HF84</f>
        <v>37144.436480800003</v>
      </c>
      <c r="AK14" s="1018">
        <f>HV84</f>
        <v>-767.64195804195845</v>
      </c>
      <c r="AL14" s="930">
        <f ca="1">HY84</f>
        <v>36376.794522758035</v>
      </c>
      <c r="AN14" s="623"/>
    </row>
    <row r="15" spans="1:44" ht="18" x14ac:dyDescent="0.35">
      <c r="B15" s="1005"/>
      <c r="C15" s="1004" t="s">
        <v>654</v>
      </c>
      <c r="D15" s="1017">
        <f t="shared" ref="D15:AL15" si="0">+D14/D10</f>
        <v>1186.8600000000001</v>
      </c>
      <c r="E15" s="1018">
        <f t="shared" si="0"/>
        <v>1201.5200000000002</v>
      </c>
      <c r="F15" s="1018">
        <f t="shared" si="0"/>
        <v>1218.4250000000002</v>
      </c>
      <c r="G15" s="1018">
        <f t="shared" si="0"/>
        <v>1217.4560000000001</v>
      </c>
      <c r="H15" s="1018">
        <f t="shared" si="0"/>
        <v>1207.9033333333334</v>
      </c>
      <c r="I15" s="1017">
        <f t="shared" ca="1" si="0"/>
        <v>1180.4111317169338</v>
      </c>
      <c r="J15" s="1018">
        <f t="shared" si="0"/>
        <v>2.1921458333333392</v>
      </c>
      <c r="K15" s="930">
        <f t="shared" ca="1" si="0"/>
        <v>1182.603277550267</v>
      </c>
      <c r="L15" s="1170">
        <f t="shared" ca="1" si="0"/>
        <v>1217.88206928</v>
      </c>
      <c r="M15" s="1018">
        <f t="shared" si="0"/>
        <v>-25.588065268065268</v>
      </c>
      <c r="N15" s="1100">
        <f t="shared" ca="1" si="0"/>
        <v>1192.2940040119349</v>
      </c>
      <c r="O15" s="1017">
        <f t="shared" ca="1" si="0"/>
        <v>1198.903227155974</v>
      </c>
      <c r="P15" s="1018">
        <f>+P14/P10</f>
        <v>-2.3641944444444429</v>
      </c>
      <c r="Q15" s="930">
        <f t="shared" ca="1" si="0"/>
        <v>1196.5390327115297</v>
      </c>
      <c r="R15" s="1017">
        <f t="shared" ca="1" si="0"/>
        <v>1231.3450809599999</v>
      </c>
      <c r="S15" s="1018">
        <f t="shared" si="0"/>
        <v>-25.588065268065275</v>
      </c>
      <c r="T15" s="930">
        <f t="shared" ca="1" si="0"/>
        <v>1205.7570156919348</v>
      </c>
      <c r="U15" s="1017">
        <f t="shared" ca="1" si="0"/>
        <v>1220.102992101936</v>
      </c>
      <c r="V15" s="1018">
        <f t="shared" si="0"/>
        <v>-4.6423645833333342</v>
      </c>
      <c r="W15" s="930">
        <f t="shared" ca="1" si="0"/>
        <v>1215.4606275186029</v>
      </c>
      <c r="X15" s="1017">
        <f t="shared" ca="1" si="0"/>
        <v>1250.3807893999999</v>
      </c>
      <c r="Y15" s="1018">
        <f t="shared" si="0"/>
        <v>-25.588065268065279</v>
      </c>
      <c r="Z15" s="930">
        <f t="shared" ca="1" si="0"/>
        <v>1224.7927241319346</v>
      </c>
      <c r="AA15" s="1017">
        <f t="shared" ca="1" si="0"/>
        <v>1219.5744052211003</v>
      </c>
      <c r="AB15" s="1018">
        <f t="shared" si="0"/>
        <v>-6.009266666666667</v>
      </c>
      <c r="AC15" s="930">
        <f t="shared" ca="1" si="0"/>
        <v>1213.5651385544331</v>
      </c>
      <c r="AD15" s="1017">
        <f t="shared" ca="1" si="0"/>
        <v>1248.4590490879998</v>
      </c>
      <c r="AE15" s="1018">
        <f t="shared" si="0"/>
        <v>-25.588065268065279</v>
      </c>
      <c r="AF15" s="930">
        <f t="shared" ca="1" si="0"/>
        <v>1222.8709838199347</v>
      </c>
      <c r="AG15" s="1017">
        <f t="shared" ca="1" si="0"/>
        <v>1210.3032674351875</v>
      </c>
      <c r="AH15" s="1018">
        <f t="shared" si="0"/>
        <v>-6.9205347222222242</v>
      </c>
      <c r="AI15" s="930">
        <f t="shared" ca="1" si="0"/>
        <v>1203.382732712965</v>
      </c>
      <c r="AJ15" s="1017">
        <f ca="1">+AJ14/AJ10</f>
        <v>1238.1478826933335</v>
      </c>
      <c r="AK15" s="1018">
        <f t="shared" si="0"/>
        <v>-25.588065268065282</v>
      </c>
      <c r="AL15" s="930">
        <f t="shared" ca="1" si="0"/>
        <v>1212.5598174252677</v>
      </c>
      <c r="AN15" s="623"/>
    </row>
    <row r="16" spans="1:44" ht="18" x14ac:dyDescent="0.35">
      <c r="B16" s="1169" t="s">
        <v>548</v>
      </c>
      <c r="C16" s="1004" t="s">
        <v>656</v>
      </c>
      <c r="D16" s="1017">
        <f>SUM(G54:G58)</f>
        <v>24271.599999999999</v>
      </c>
      <c r="E16" s="1018">
        <f>SUM(BA54:BA58)</f>
        <v>24271.599999999999</v>
      </c>
      <c r="F16" s="1018">
        <f>SUM(CU54:CU58)</f>
        <v>24271.599999999999</v>
      </c>
      <c r="G16" s="1018">
        <f>SUM(EO54:EO58)</f>
        <v>24271.599999999999</v>
      </c>
      <c r="H16" s="1018">
        <f>SUM(GI54:GI58)</f>
        <v>24271.599999999999</v>
      </c>
      <c r="I16" s="1017">
        <f ca="1">SUM('Générateur P.Durable 10ans'!AV22:AV26)</f>
        <v>23687.325339454663</v>
      </c>
      <c r="J16" s="1018">
        <f>SUM('Générateur P.Durable 10ans'!BE22:BE26)</f>
        <v>-187.41666666666669</v>
      </c>
      <c r="K16" s="930">
        <f ca="1">SUM('Générateur P.Durable 10ans'!BH22:BH26)</f>
        <v>23499.908672787995</v>
      </c>
      <c r="L16" s="1017">
        <f ca="1">SUM(AF54:AF58)</f>
        <v>24955.441756799999</v>
      </c>
      <c r="M16" s="1018">
        <f>SUM(AS54:AS58)</f>
        <v>-511.7613053613054</v>
      </c>
      <c r="N16" s="930">
        <f ca="1">SUM(AV54:AV58)</f>
        <v>24443.680451438697</v>
      </c>
      <c r="O16" s="1109">
        <f ca="1">SUM(BE54:BE58)</f>
        <v>23589.648307113079</v>
      </c>
      <c r="P16" s="1018">
        <f>SUM(BR54:BR58)</f>
        <v>-187.41666666666669</v>
      </c>
      <c r="Q16" s="1110">
        <f ca="1">SUM(BU54:BU58)</f>
        <v>23402.231640446415</v>
      </c>
      <c r="R16" s="1017">
        <f ca="1">SUM(BZ54:BZ58)</f>
        <v>24955.441756799999</v>
      </c>
      <c r="S16" s="1018">
        <f>SUM(CN54:CN58)</f>
        <v>-127.94032634032635</v>
      </c>
      <c r="T16" s="930">
        <f ca="1">SUM(CP54:CP58)</f>
        <v>24443.680451438697</v>
      </c>
      <c r="U16" s="1017">
        <f ca="1">SUM(CY54:CY58)</f>
        <v>23571.19143489204</v>
      </c>
      <c r="V16" s="1018">
        <f>SUM(DL54:DL58)</f>
        <v>-187.41666666666669</v>
      </c>
      <c r="W16" s="930">
        <f ca="1">SUM(DO54:DO58)</f>
        <v>23383.774768225376</v>
      </c>
      <c r="X16" s="1017">
        <f ca="1">SUM(DT54:DT58)</f>
        <v>24955.441756799999</v>
      </c>
      <c r="Y16" s="1018">
        <f>SUM(EG54:EG58)</f>
        <v>-511.7613053613054</v>
      </c>
      <c r="Z16" s="930">
        <f ca="1">SUM(EJ54:EJ58)</f>
        <v>24443.680451438697</v>
      </c>
      <c r="AA16" s="1017">
        <f ca="1">SUM(ES54:ES58)</f>
        <v>23567.705917374245</v>
      </c>
      <c r="AB16" s="1018">
        <f>SUM(FF54:FF58)</f>
        <v>-187.41666666666669</v>
      </c>
      <c r="AC16" s="930">
        <f ca="1">SUM(FI54:FI58)</f>
        <v>23380.289250707578</v>
      </c>
      <c r="AD16" s="1017">
        <f ca="1">SUM(FN54:FN58)</f>
        <v>24955.441756799999</v>
      </c>
      <c r="AE16" s="1018">
        <f>SUM(GA54:GA58)</f>
        <v>-511.7613053613054</v>
      </c>
      <c r="AF16" s="930">
        <f ca="1">SUM(GD54:GD58)</f>
        <v>24443.680451438697</v>
      </c>
      <c r="AG16" s="1017">
        <f ca="1">SUM(GM54:GM58)</f>
        <v>23567.047612402697</v>
      </c>
      <c r="AH16" s="1018">
        <f>SUM(GZ54:GZ58)</f>
        <v>-187.41666666666669</v>
      </c>
      <c r="AI16" s="930">
        <f ca="1">SUM(HC54:HC58)</f>
        <v>23379.630945736033</v>
      </c>
      <c r="AJ16" s="1017">
        <f ca="1">SUM(HH54:HH58)</f>
        <v>24955.441756799999</v>
      </c>
      <c r="AK16" s="1018">
        <f>SUM(HU54:HU58)</f>
        <v>-511.7613053613054</v>
      </c>
      <c r="AL16" s="930">
        <f ca="1">SUM(HX54:HX58)</f>
        <v>24443.680451438697</v>
      </c>
      <c r="AN16" s="623"/>
      <c r="AQ16" s="1239"/>
      <c r="AR16" s="1009"/>
    </row>
    <row r="17" spans="1:43" ht="18" x14ac:dyDescent="0.35">
      <c r="B17" s="1168"/>
      <c r="C17" s="1004" t="s">
        <v>657</v>
      </c>
      <c r="D17" s="1017">
        <f>+G84</f>
        <v>47474.400000000001</v>
      </c>
      <c r="E17" s="1018">
        <f>+BA84</f>
        <v>72091.200000000012</v>
      </c>
      <c r="F17" s="1018">
        <f>+CU84</f>
        <v>97474.000000000015</v>
      </c>
      <c r="G17" s="1018">
        <f>+EO84</f>
        <v>121745.60000000002</v>
      </c>
      <c r="H17" s="1018">
        <f>+GI84</f>
        <v>144948.40000000002</v>
      </c>
      <c r="I17" s="1017">
        <f ca="1">+K84</f>
        <v>47216.445268677351</v>
      </c>
      <c r="J17" s="1018">
        <f>+X84</f>
        <v>87.685833333333562</v>
      </c>
      <c r="K17" s="930">
        <f ca="1">+AA84</f>
        <v>47304.13110201068</v>
      </c>
      <c r="L17" s="1100">
        <f ca="1">+AF84</f>
        <v>48715.2827712</v>
      </c>
      <c r="M17" s="1018">
        <f>+AS84</f>
        <v>-1023.5226107226107</v>
      </c>
      <c r="N17" s="1100">
        <f ca="1">+AV84</f>
        <v>47691.760160477395</v>
      </c>
      <c r="O17" s="1109">
        <f ca="1">BE84</f>
        <v>71934.193629358444</v>
      </c>
      <c r="P17" s="1018">
        <f>BR84</f>
        <v>-141.85166666666657</v>
      </c>
      <c r="Q17" s="1110">
        <f ca="1">+BU84</f>
        <v>71792.341962691775</v>
      </c>
      <c r="R17" s="1017">
        <f ca="1">BZ84</f>
        <v>73880.704857599994</v>
      </c>
      <c r="S17" s="1018">
        <f>CN84</f>
        <v>-383.82097902097911</v>
      </c>
      <c r="T17" s="930">
        <f ca="1">CP84</f>
        <v>72345.420941516088</v>
      </c>
      <c r="U17" s="1017">
        <f ca="1">CY84</f>
        <v>97608.239368154886</v>
      </c>
      <c r="V17" s="1018">
        <f>DL84</f>
        <v>-371.38916666666671</v>
      </c>
      <c r="W17" s="930">
        <f ca="1">+DO84</f>
        <v>97236.850201488225</v>
      </c>
      <c r="X17" s="1017">
        <f ca="1">DT84</f>
        <v>100030.463152</v>
      </c>
      <c r="Y17" s="1018">
        <f>EG84</f>
        <v>-2047.0452214452223</v>
      </c>
      <c r="Z17" s="930">
        <f ca="1">EJ84</f>
        <v>97983.417930554773</v>
      </c>
      <c r="AA17" s="1017">
        <f ca="1">ES84</f>
        <v>121957.44052211002</v>
      </c>
      <c r="AB17" s="1018">
        <f>FF84</f>
        <v>-600.92666666666673</v>
      </c>
      <c r="AC17" s="930">
        <f ca="1">+FI84</f>
        <v>121356.51385544332</v>
      </c>
      <c r="AD17" s="1017">
        <f ca="1">FN84</f>
        <v>124845.90490879999</v>
      </c>
      <c r="AE17" s="1018">
        <f>+GA84</f>
        <v>-2558.8065268065279</v>
      </c>
      <c r="AF17" s="930">
        <f ca="1">GD84</f>
        <v>122287.09838199346</v>
      </c>
      <c r="AG17" s="1017">
        <f ca="1">GM84</f>
        <v>145236.39209222249</v>
      </c>
      <c r="AH17" s="1018">
        <f>GZ84</f>
        <v>-830.46416666666687</v>
      </c>
      <c r="AI17" s="930">
        <f ca="1">+HC84</f>
        <v>144405.92792555579</v>
      </c>
      <c r="AJ17" s="1017">
        <f ca="1">HH84</f>
        <v>148577.74592320001</v>
      </c>
      <c r="AK17" s="1018">
        <f>HU84</f>
        <v>-3070.5678321678338</v>
      </c>
      <c r="AL17" s="930">
        <f ca="1">HX84</f>
        <v>145507.17809103214</v>
      </c>
      <c r="AN17" s="623"/>
      <c r="AQ17" s="1239"/>
    </row>
    <row r="18" spans="1:43" ht="18.600000000000001" thickBot="1" x14ac:dyDescent="0.4">
      <c r="B18" s="1167"/>
      <c r="C18" s="1113" t="s">
        <v>654</v>
      </c>
      <c r="D18" s="1019">
        <f t="shared" ref="D18:AL18" si="1">+D17/D10</f>
        <v>4747.4400000000005</v>
      </c>
      <c r="E18" s="1020">
        <f t="shared" si="1"/>
        <v>4806.0800000000008</v>
      </c>
      <c r="F18" s="1020">
        <f t="shared" si="1"/>
        <v>4873.7000000000007</v>
      </c>
      <c r="G18" s="1020">
        <f t="shared" si="1"/>
        <v>4869.8240000000005</v>
      </c>
      <c r="H18" s="1020">
        <f t="shared" si="1"/>
        <v>4831.6133333333337</v>
      </c>
      <c r="I18" s="1019">
        <f t="shared" ca="1" si="1"/>
        <v>4721.6445268677353</v>
      </c>
      <c r="J18" s="1020">
        <f t="shared" si="1"/>
        <v>8.7685833333333569</v>
      </c>
      <c r="K18" s="1020">
        <f t="shared" ca="1" si="1"/>
        <v>4730.4131102010679</v>
      </c>
      <c r="L18" s="1019">
        <f t="shared" ca="1" si="1"/>
        <v>4871.52827712</v>
      </c>
      <c r="M18" s="1020">
        <f t="shared" si="1"/>
        <v>-102.35226107226107</v>
      </c>
      <c r="N18" s="1096">
        <f t="shared" ca="1" si="1"/>
        <v>4769.1760160477397</v>
      </c>
      <c r="O18" s="1019">
        <f t="shared" ca="1" si="1"/>
        <v>4795.6129086238961</v>
      </c>
      <c r="P18" s="1020">
        <f t="shared" si="1"/>
        <v>-9.4567777777777717</v>
      </c>
      <c r="Q18" s="899">
        <f t="shared" ca="1" si="1"/>
        <v>4786.1561308461187</v>
      </c>
      <c r="R18" s="1019">
        <f t="shared" ca="1" si="1"/>
        <v>4925.3803238399996</v>
      </c>
      <c r="S18" s="1020">
        <f t="shared" si="1"/>
        <v>-25.588065268065275</v>
      </c>
      <c r="T18" s="899">
        <f t="shared" ca="1" si="1"/>
        <v>4823.0280627677394</v>
      </c>
      <c r="U18" s="1019">
        <f t="shared" ca="1" si="1"/>
        <v>4880.4119684077441</v>
      </c>
      <c r="V18" s="1020">
        <f t="shared" si="1"/>
        <v>-18.569458333333337</v>
      </c>
      <c r="W18" s="899">
        <f t="shared" ca="1" si="1"/>
        <v>4861.8425100744116</v>
      </c>
      <c r="X18" s="1019">
        <f t="shared" ca="1" si="1"/>
        <v>5001.5231575999996</v>
      </c>
      <c r="Y18" s="1020">
        <f t="shared" si="1"/>
        <v>-102.35226107226111</v>
      </c>
      <c r="Z18" s="899">
        <f t="shared" ca="1" si="1"/>
        <v>4899.1708965277385</v>
      </c>
      <c r="AA18" s="1019">
        <f t="shared" ca="1" si="1"/>
        <v>4878.2976208844011</v>
      </c>
      <c r="AB18" s="1020">
        <f t="shared" si="1"/>
        <v>-24.037066666666668</v>
      </c>
      <c r="AC18" s="899">
        <f t="shared" ca="1" si="1"/>
        <v>4854.2605542177325</v>
      </c>
      <c r="AD18" s="1019">
        <f t="shared" ca="1" si="1"/>
        <v>4993.8361963519992</v>
      </c>
      <c r="AE18" s="1020">
        <f t="shared" si="1"/>
        <v>-102.35226107226111</v>
      </c>
      <c r="AF18" s="899">
        <f t="shared" ca="1" si="1"/>
        <v>4891.4839352797389</v>
      </c>
      <c r="AG18" s="1019">
        <f t="shared" ca="1" si="1"/>
        <v>4841.2130697407501</v>
      </c>
      <c r="AH18" s="1020">
        <f t="shared" si="1"/>
        <v>-27.682138888888897</v>
      </c>
      <c r="AI18" s="899">
        <f t="shared" ca="1" si="1"/>
        <v>4813.5309308518599</v>
      </c>
      <c r="AJ18" s="1019">
        <f t="shared" ca="1" si="1"/>
        <v>4952.5915307733339</v>
      </c>
      <c r="AK18" s="1020">
        <f t="shared" si="1"/>
        <v>-102.35226107226113</v>
      </c>
      <c r="AL18" s="899">
        <f t="shared" ca="1" si="1"/>
        <v>4850.239269701071</v>
      </c>
      <c r="AN18" s="623"/>
    </row>
    <row r="19" spans="1:43" ht="18" x14ac:dyDescent="0.35">
      <c r="J19" s="1010"/>
      <c r="L19" s="1009"/>
      <c r="M19" s="1009"/>
      <c r="N19" s="1009"/>
      <c r="AN19" s="623"/>
    </row>
    <row r="20" spans="1:43" ht="18.600000000000001" thickBot="1" x14ac:dyDescent="0.4">
      <c r="A20" s="2" t="s">
        <v>663</v>
      </c>
      <c r="AN20" s="623"/>
    </row>
    <row r="21" spans="1:43" ht="18.600000000000001" thickBot="1" x14ac:dyDescent="0.4">
      <c r="C21" s="814" t="s">
        <v>655</v>
      </c>
      <c r="D21" s="1180">
        <v>10</v>
      </c>
      <c r="E21" s="1181">
        <v>15</v>
      </c>
      <c r="F21" s="1182">
        <v>20</v>
      </c>
      <c r="G21" s="1181">
        <v>25</v>
      </c>
      <c r="H21" s="1183">
        <v>30</v>
      </c>
      <c r="I21" s="1180">
        <v>10</v>
      </c>
      <c r="J21" s="1182">
        <v>10</v>
      </c>
      <c r="K21" s="1183">
        <v>10</v>
      </c>
      <c r="L21" s="1180">
        <v>10</v>
      </c>
      <c r="M21" s="1182">
        <v>10</v>
      </c>
      <c r="N21" s="1184">
        <v>10</v>
      </c>
      <c r="O21" s="1185">
        <v>15</v>
      </c>
      <c r="P21" s="1181">
        <v>15</v>
      </c>
      <c r="Q21" s="1186">
        <v>15</v>
      </c>
      <c r="R21" s="1185">
        <v>15</v>
      </c>
      <c r="S21" s="1181">
        <v>15</v>
      </c>
      <c r="T21" s="1186">
        <v>15</v>
      </c>
      <c r="U21" s="1180">
        <v>20</v>
      </c>
      <c r="V21" s="1182">
        <v>20</v>
      </c>
      <c r="W21" s="1183">
        <v>20</v>
      </c>
      <c r="X21" s="1180">
        <v>20</v>
      </c>
      <c r="Y21" s="1182">
        <v>20</v>
      </c>
      <c r="Z21" s="1183">
        <v>20</v>
      </c>
      <c r="AA21" s="1185">
        <v>25</v>
      </c>
      <c r="AB21" s="1181">
        <v>25</v>
      </c>
      <c r="AC21" s="1186">
        <v>25</v>
      </c>
      <c r="AD21" s="1185">
        <v>25</v>
      </c>
      <c r="AE21" s="1181">
        <v>25</v>
      </c>
      <c r="AF21" s="1186">
        <v>25</v>
      </c>
      <c r="AG21" s="1180">
        <v>30</v>
      </c>
      <c r="AH21" s="1182">
        <v>30</v>
      </c>
      <c r="AI21" s="1183">
        <v>30</v>
      </c>
      <c r="AJ21" s="1180">
        <v>30</v>
      </c>
      <c r="AK21" s="1182">
        <v>30</v>
      </c>
      <c r="AL21" s="1183">
        <v>30</v>
      </c>
      <c r="AN21" s="623"/>
    </row>
    <row r="22" spans="1:43" ht="18.600000000000001" thickBot="1" x14ac:dyDescent="0.4">
      <c r="D22" s="1015" t="s">
        <v>665</v>
      </c>
      <c r="E22" s="1011"/>
      <c r="F22" s="1011"/>
      <c r="G22" s="1011"/>
      <c r="H22" s="1012"/>
      <c r="I22" s="1091" t="s">
        <v>714</v>
      </c>
      <c r="J22" s="1091"/>
      <c r="K22" s="1091"/>
      <c r="L22" s="1102" t="s">
        <v>715</v>
      </c>
      <c r="M22" s="1103"/>
      <c r="N22" s="1104"/>
      <c r="O22" s="1091" t="s">
        <v>714</v>
      </c>
      <c r="P22" s="1091"/>
      <c r="Q22" s="1091"/>
      <c r="R22" s="1102" t="s">
        <v>715</v>
      </c>
      <c r="S22" s="1103"/>
      <c r="T22" s="1104"/>
      <c r="U22" s="1091" t="s">
        <v>714</v>
      </c>
      <c r="V22" s="1091"/>
      <c r="W22" s="1091"/>
      <c r="X22" s="1102" t="s">
        <v>715</v>
      </c>
      <c r="Y22" s="1103"/>
      <c r="Z22" s="1104"/>
      <c r="AA22" s="1091" t="s">
        <v>714</v>
      </c>
      <c r="AB22" s="1091"/>
      <c r="AC22" s="1091"/>
      <c r="AD22" s="1102" t="s">
        <v>715</v>
      </c>
      <c r="AE22" s="1103"/>
      <c r="AF22" s="1104"/>
      <c r="AG22" s="1091" t="s">
        <v>714</v>
      </c>
      <c r="AH22" s="1091"/>
      <c r="AI22" s="1091"/>
      <c r="AJ22" s="1102" t="s">
        <v>715</v>
      </c>
      <c r="AK22" s="1103"/>
      <c r="AL22" s="1104"/>
      <c r="AN22" s="623"/>
    </row>
    <row r="23" spans="1:43" ht="30" thickBot="1" x14ac:dyDescent="0.4">
      <c r="D23" s="1016" t="s">
        <v>664</v>
      </c>
      <c r="E23" s="1013"/>
      <c r="F23" s="1013"/>
      <c r="G23" s="1013"/>
      <c r="H23" s="1014"/>
      <c r="I23" s="1093" t="s">
        <v>748</v>
      </c>
      <c r="J23" s="1094" t="s">
        <v>749</v>
      </c>
      <c r="K23" s="1092" t="s">
        <v>658</v>
      </c>
      <c r="L23" s="1093" t="s">
        <v>713</v>
      </c>
      <c r="M23" s="1094" t="s">
        <v>711</v>
      </c>
      <c r="N23" s="1092" t="s">
        <v>658</v>
      </c>
      <c r="O23" s="1093" t="s">
        <v>713</v>
      </c>
      <c r="P23" s="1094" t="s">
        <v>711</v>
      </c>
      <c r="Q23" s="1092" t="s">
        <v>658</v>
      </c>
      <c r="R23" s="1093" t="s">
        <v>713</v>
      </c>
      <c r="S23" s="1094" t="s">
        <v>711</v>
      </c>
      <c r="T23" s="1092" t="s">
        <v>658</v>
      </c>
      <c r="U23" s="1093" t="s">
        <v>713</v>
      </c>
      <c r="V23" s="1094" t="s">
        <v>711</v>
      </c>
      <c r="W23" s="1092" t="s">
        <v>658</v>
      </c>
      <c r="X23" s="1093" t="s">
        <v>713</v>
      </c>
      <c r="Y23" s="1094" t="s">
        <v>711</v>
      </c>
      <c r="Z23" s="1092" t="s">
        <v>658</v>
      </c>
      <c r="AA23" s="1093" t="s">
        <v>713</v>
      </c>
      <c r="AB23" s="1094" t="s">
        <v>711</v>
      </c>
      <c r="AC23" s="1092" t="s">
        <v>658</v>
      </c>
      <c r="AD23" s="1093" t="s">
        <v>713</v>
      </c>
      <c r="AE23" s="1094" t="s">
        <v>711</v>
      </c>
      <c r="AF23" s="1092" t="s">
        <v>658</v>
      </c>
      <c r="AG23" s="1093" t="s">
        <v>713</v>
      </c>
      <c r="AH23" s="1094" t="s">
        <v>711</v>
      </c>
      <c r="AI23" s="1092" t="s">
        <v>658</v>
      </c>
      <c r="AJ23" s="1093" t="s">
        <v>713</v>
      </c>
      <c r="AK23" s="1094" t="s">
        <v>711</v>
      </c>
      <c r="AL23" s="1092" t="s">
        <v>658</v>
      </c>
      <c r="AN23" s="623"/>
    </row>
    <row r="24" spans="1:43" ht="18" x14ac:dyDescent="0.35">
      <c r="B24" s="1166" t="s">
        <v>547</v>
      </c>
      <c r="C24" s="614" t="s">
        <v>656</v>
      </c>
      <c r="D24" s="698">
        <v>100</v>
      </c>
      <c r="E24" s="454">
        <v>100</v>
      </c>
      <c r="F24" s="454">
        <v>100</v>
      </c>
      <c r="G24" s="454">
        <v>100</v>
      </c>
      <c r="H24" s="1004">
        <v>100</v>
      </c>
      <c r="I24" s="1150">
        <f ca="1">+I13/D13</f>
        <v>0.97592764133615684</v>
      </c>
      <c r="J24" s="1151">
        <f>+J13/D13</f>
        <v>-7.7216445008432364E-3</v>
      </c>
      <c r="K24" s="1152">
        <f ca="1">+K13/D13</f>
        <v>0.9682059968353135</v>
      </c>
      <c r="L24" s="1153">
        <f ca="1">+L13/$D$13</f>
        <v>1.0281745643797691</v>
      </c>
      <c r="M24" s="1153">
        <f>+M13/$D$13</f>
        <v>-2.1084778315451205E-2</v>
      </c>
      <c r="N24" s="1153">
        <f ca="1">+N13/$D$13</f>
        <v>1.007089786064318</v>
      </c>
      <c r="O24" s="1150">
        <f t="shared" ref="O24:T24" ca="1" si="2">+O13/$E$13</f>
        <v>0.97190330703839389</v>
      </c>
      <c r="P24" s="1151">
        <f t="shared" si="2"/>
        <v>-7.7216445008432364E-3</v>
      </c>
      <c r="Q24" s="1152">
        <f t="shared" ca="1" si="2"/>
        <v>0.96418166253755067</v>
      </c>
      <c r="R24" s="1150">
        <f t="shared" ca="1" si="2"/>
        <v>1.0281745643797691</v>
      </c>
      <c r="S24" s="1151">
        <f t="shared" si="2"/>
        <v>-2.1084778315451205E-2</v>
      </c>
      <c r="T24" s="1152">
        <f t="shared" ca="1" si="2"/>
        <v>1.007089786064318</v>
      </c>
      <c r="U24" s="1150">
        <f t="shared" ref="U24:Z24" ca="1" si="3">+U13/$F$13</f>
        <v>0.97114287623774453</v>
      </c>
      <c r="V24" s="1151">
        <f t="shared" si="3"/>
        <v>-7.7216445008432364E-3</v>
      </c>
      <c r="W24" s="1152">
        <f t="shared" ca="1" si="3"/>
        <v>0.96342123173690142</v>
      </c>
      <c r="X24" s="1150">
        <f t="shared" ca="1" si="3"/>
        <v>1.0281745643797691</v>
      </c>
      <c r="Y24" s="1151">
        <f t="shared" si="3"/>
        <v>-2.1084778315451205E-2</v>
      </c>
      <c r="Z24" s="1152">
        <f t="shared" ca="1" si="3"/>
        <v>1.007089786064318</v>
      </c>
      <c r="AA24" s="1150">
        <f t="shared" ref="AA24:AF24" ca="1" si="4">+AA13/$G$13</f>
        <v>0.97099927146847542</v>
      </c>
      <c r="AB24" s="1151">
        <f t="shared" si="4"/>
        <v>-7.7216445008432364E-3</v>
      </c>
      <c r="AC24" s="1152">
        <f t="shared" ca="1" si="4"/>
        <v>0.96327762696763208</v>
      </c>
      <c r="AD24" s="1150">
        <f t="shared" ca="1" si="4"/>
        <v>1.0281745643797691</v>
      </c>
      <c r="AE24" s="1151">
        <f t="shared" si="4"/>
        <v>-2.1084778315451205E-2</v>
      </c>
      <c r="AF24" s="1152">
        <f t="shared" ca="1" si="4"/>
        <v>1.007089786064318</v>
      </c>
      <c r="AG24" s="1150">
        <f t="shared" ref="AG24:AL24" ca="1" si="5">+AG13/$H$13</f>
        <v>0.97097214903025342</v>
      </c>
      <c r="AH24" s="1151">
        <f t="shared" si="5"/>
        <v>-7.7216445008432364E-3</v>
      </c>
      <c r="AI24" s="1152">
        <f t="shared" ca="1" si="5"/>
        <v>0.9632505045294103</v>
      </c>
      <c r="AJ24" s="1150">
        <f t="shared" ca="1" si="5"/>
        <v>1.0281745643797691</v>
      </c>
      <c r="AK24" s="1151">
        <f t="shared" si="5"/>
        <v>-2.1084778315451205E-2</v>
      </c>
      <c r="AL24" s="1152">
        <f t="shared" ca="1" si="5"/>
        <v>1.007089786064318</v>
      </c>
      <c r="AN24" s="623"/>
    </row>
    <row r="25" spans="1:43" ht="18.600000000000001" thickBot="1" x14ac:dyDescent="0.4">
      <c r="B25" s="1167"/>
      <c r="C25" s="1113" t="s">
        <v>657</v>
      </c>
      <c r="D25" s="696">
        <v>100</v>
      </c>
      <c r="E25" s="1112">
        <v>100</v>
      </c>
      <c r="F25" s="1112">
        <v>100</v>
      </c>
      <c r="G25" s="1112">
        <v>100</v>
      </c>
      <c r="H25" s="1113">
        <v>100</v>
      </c>
      <c r="I25" s="1154">
        <f ca="1">+I14/D14</f>
        <v>0.99456644567761465</v>
      </c>
      <c r="J25" s="1155">
        <f>+J14/D14</f>
        <v>1.8470129866482476E-3</v>
      </c>
      <c r="K25" s="1156">
        <f ca="1">+K14/D14</f>
        <v>0.99641345866426279</v>
      </c>
      <c r="L25" s="1157">
        <f ca="1">+L14/$D$14</f>
        <v>1.0261379347859056</v>
      </c>
      <c r="M25" s="1157">
        <f>+M14/$D$14</f>
        <v>-2.1559463852573402E-2</v>
      </c>
      <c r="N25" s="1157">
        <f ca="1">+N14/$D$14</f>
        <v>1.0045784709333323</v>
      </c>
      <c r="O25" s="1154">
        <f t="shared" ref="O25:T25" ca="1" si="6">+O14/$E$14</f>
        <v>0.99782211461812864</v>
      </c>
      <c r="P25" s="1155">
        <f t="shared" si="6"/>
        <v>-1.967669655473436E-3</v>
      </c>
      <c r="Q25" s="1156">
        <f t="shared" ca="1" si="6"/>
        <v>0.99585444496265507</v>
      </c>
      <c r="R25" s="1154">
        <f t="shared" ca="1" si="6"/>
        <v>1.0248227919302215</v>
      </c>
      <c r="S25" s="1155">
        <f t="shared" si="6"/>
        <v>-2.1296412267848449E-2</v>
      </c>
      <c r="T25" s="1156">
        <f t="shared" ca="1" si="6"/>
        <v>1.0035263796623732</v>
      </c>
      <c r="U25" s="1154">
        <f t="shared" ref="U25:Z25" ca="1" si="7">+U14/$F$14</f>
        <v>1.0013771812806991</v>
      </c>
      <c r="V25" s="1155">
        <f t="shared" si="7"/>
        <v>-3.810135694304806E-3</v>
      </c>
      <c r="W25" s="1156">
        <f t="shared" ca="1" si="7"/>
        <v>0.99756704558639442</v>
      </c>
      <c r="X25" s="1154">
        <f t="shared" ca="1" si="7"/>
        <v>1.0262271287933191</v>
      </c>
      <c r="Y25" s="1155">
        <f t="shared" si="7"/>
        <v>-2.1000935854127479E-2</v>
      </c>
      <c r="Z25" s="1156">
        <f t="shared" ca="1" si="7"/>
        <v>1.0052261929391915</v>
      </c>
      <c r="AA25" s="1154">
        <f t="shared" ref="AA25:AF25" ca="1" si="8">+AA14/$G$14</f>
        <v>1.0017400261045162</v>
      </c>
      <c r="AB25" s="1155">
        <f t="shared" si="8"/>
        <v>-4.9359210243874654E-3</v>
      </c>
      <c r="AC25" s="1156">
        <f t="shared" ca="1" si="8"/>
        <v>0.99680410508012862</v>
      </c>
      <c r="AD25" s="1154">
        <f t="shared" ca="1" si="8"/>
        <v>1.025465437016204</v>
      </c>
      <c r="AE25" s="1155">
        <f t="shared" si="8"/>
        <v>-2.101765096074542E-2</v>
      </c>
      <c r="AF25" s="1156">
        <f t="shared" ca="1" si="8"/>
        <v>1.0044477860554586</v>
      </c>
      <c r="AG25" s="1154">
        <f t="shared" ref="AG25:AL25" ca="1" si="9">+AG14/$H$14</f>
        <v>1.0019868594080548</v>
      </c>
      <c r="AH25" s="1155">
        <f t="shared" si="9"/>
        <v>-5.7293779487504982E-3</v>
      </c>
      <c r="AI25" s="1156">
        <f t="shared" ca="1" si="9"/>
        <v>0.99625748145930393</v>
      </c>
      <c r="AJ25" s="1154">
        <f t="shared" ca="1" si="9"/>
        <v>1.025038882272588</v>
      </c>
      <c r="AK25" s="1155">
        <f t="shared" si="9"/>
        <v>-2.1183868412261421E-2</v>
      </c>
      <c r="AL25" s="1156">
        <f t="shared" ca="1" si="9"/>
        <v>1.0038550138603262</v>
      </c>
      <c r="AN25" s="623"/>
    </row>
    <row r="26" spans="1:43" ht="18" x14ac:dyDescent="0.35">
      <c r="AN26" s="623"/>
    </row>
    <row r="27" spans="1:43" ht="18" x14ac:dyDescent="0.35">
      <c r="A27" s="623"/>
      <c r="B27" s="623"/>
      <c r="C27" s="623" t="s">
        <v>652</v>
      </c>
      <c r="D27" s="623"/>
      <c r="E27" s="720" t="s">
        <v>653</v>
      </c>
      <c r="F27" s="623"/>
      <c r="G27" s="623"/>
      <c r="H27" s="623"/>
      <c r="I27" s="623"/>
      <c r="J27" s="1158" t="s">
        <v>752</v>
      </c>
      <c r="K27" s="623"/>
      <c r="L27" s="623"/>
      <c r="M27" s="623"/>
      <c r="N27" s="623"/>
      <c r="O27" s="623"/>
      <c r="P27" s="623"/>
      <c r="Q27" s="623"/>
      <c r="R27" s="623"/>
      <c r="S27" s="623"/>
      <c r="T27" s="623"/>
      <c r="U27" s="623"/>
      <c r="V27" s="623"/>
      <c r="W27" s="623"/>
      <c r="X27" s="623"/>
      <c r="Y27" s="623"/>
      <c r="Z27" s="623"/>
      <c r="AA27" s="623"/>
      <c r="AB27" s="623"/>
      <c r="AC27" s="623"/>
      <c r="AD27" s="623"/>
      <c r="AE27" s="623"/>
      <c r="AF27" s="623"/>
      <c r="AG27" s="623"/>
      <c r="AH27" s="623"/>
      <c r="AI27" s="623"/>
      <c r="AJ27" s="623"/>
      <c r="AK27" s="623"/>
      <c r="AL27" s="623"/>
      <c r="AM27" s="623"/>
      <c r="AN27" s="623"/>
    </row>
    <row r="28" spans="1:43" ht="13.5" customHeight="1" x14ac:dyDescent="0.35">
      <c r="AN28" s="623"/>
    </row>
    <row r="29" spans="1:43" ht="16.5" customHeight="1" x14ac:dyDescent="0.35">
      <c r="B29" t="s">
        <v>661</v>
      </c>
      <c r="C29" s="885" t="str">
        <f>+Menu!C285</f>
        <v>Taux d'actualisation Culture</v>
      </c>
      <c r="D29" s="1002">
        <f>+Menu!E285</f>
        <v>0.04</v>
      </c>
      <c r="AN29" s="623"/>
    </row>
    <row r="30" spans="1:43" ht="29.55" customHeight="1" x14ac:dyDescent="0.35">
      <c r="C30" s="885" t="str">
        <f>+Menu!D286</f>
        <v>Scénario Contrôle Emprise Haie</v>
      </c>
      <c r="D30" s="1002">
        <f>+Menu!E286</f>
        <v>0.04</v>
      </c>
      <c r="AN30" s="623"/>
    </row>
    <row r="31" spans="1:43" ht="28.95" customHeight="1" x14ac:dyDescent="0.35">
      <c r="C31" s="885" t="str">
        <f>+Menu!D287</f>
        <v>Scénario Production Durable Bois</v>
      </c>
      <c r="D31" s="1002">
        <f>+Menu!E287</f>
        <v>0.03</v>
      </c>
      <c r="AN31" s="623"/>
    </row>
    <row r="32" spans="1:43" ht="16.05" customHeight="1" thickBot="1" x14ac:dyDescent="0.4">
      <c r="A32" s="2" t="s">
        <v>662</v>
      </c>
      <c r="C32" s="692"/>
      <c r="D32" s="1003"/>
      <c r="AN32" s="623"/>
    </row>
    <row r="33" spans="1:40" ht="19.05" customHeight="1" thickBot="1" x14ac:dyDescent="0.4">
      <c r="C33" s="1070" t="s">
        <v>655</v>
      </c>
      <c r="D33" s="1180">
        <v>10</v>
      </c>
      <c r="E33" s="1181">
        <v>15</v>
      </c>
      <c r="F33" s="1182">
        <v>20</v>
      </c>
      <c r="G33" s="1181">
        <v>25</v>
      </c>
      <c r="H33" s="1183">
        <v>30</v>
      </c>
      <c r="I33" s="1180">
        <v>10</v>
      </c>
      <c r="J33" s="1182">
        <v>10</v>
      </c>
      <c r="K33" s="1183">
        <v>10</v>
      </c>
      <c r="L33" s="1180">
        <v>10</v>
      </c>
      <c r="M33" s="1182">
        <v>10</v>
      </c>
      <c r="N33" s="1184">
        <v>10</v>
      </c>
      <c r="O33" s="1185">
        <v>15</v>
      </c>
      <c r="P33" s="1181">
        <v>15</v>
      </c>
      <c r="Q33" s="1186">
        <v>15</v>
      </c>
      <c r="R33" s="1185">
        <v>15</v>
      </c>
      <c r="S33" s="1181">
        <v>15</v>
      </c>
      <c r="T33" s="1186">
        <v>15</v>
      </c>
      <c r="U33" s="1180">
        <v>20</v>
      </c>
      <c r="V33" s="1182">
        <v>20</v>
      </c>
      <c r="W33" s="1183">
        <v>20</v>
      </c>
      <c r="X33" s="1180">
        <v>20</v>
      </c>
      <c r="Y33" s="1182">
        <v>20</v>
      </c>
      <c r="Z33" s="1183">
        <v>20</v>
      </c>
      <c r="AA33" s="1185">
        <v>25</v>
      </c>
      <c r="AB33" s="1181">
        <v>25</v>
      </c>
      <c r="AC33" s="1186">
        <v>25</v>
      </c>
      <c r="AD33" s="1185">
        <v>25</v>
      </c>
      <c r="AE33" s="1181">
        <v>25</v>
      </c>
      <c r="AF33" s="1186">
        <v>25</v>
      </c>
      <c r="AG33" s="1180">
        <v>30</v>
      </c>
      <c r="AH33" s="1182">
        <v>30</v>
      </c>
      <c r="AI33" s="1183">
        <v>30</v>
      </c>
      <c r="AJ33" s="1180">
        <v>30</v>
      </c>
      <c r="AK33" s="1182">
        <v>30</v>
      </c>
      <c r="AL33" s="1183">
        <v>30</v>
      </c>
      <c r="AN33" s="623"/>
    </row>
    <row r="34" spans="1:40" ht="19.95" customHeight="1" thickBot="1" x14ac:dyDescent="0.4">
      <c r="C34" s="692"/>
      <c r="D34" s="1172" t="s">
        <v>665</v>
      </c>
      <c r="E34" s="1030"/>
      <c r="F34" s="1030"/>
      <c r="G34" s="1030"/>
      <c r="H34" s="1173"/>
      <c r="I34" s="1007" t="s">
        <v>714</v>
      </c>
      <c r="J34" s="1007"/>
      <c r="K34" s="1007"/>
      <c r="L34" s="1174" t="s">
        <v>715</v>
      </c>
      <c r="M34" s="1175"/>
      <c r="N34" s="1176"/>
      <c r="O34" s="1007" t="s">
        <v>714</v>
      </c>
      <c r="P34" s="1007"/>
      <c r="Q34" s="1007"/>
      <c r="R34" s="1174" t="s">
        <v>715</v>
      </c>
      <c r="S34" s="1175"/>
      <c r="T34" s="1176"/>
      <c r="U34" s="1007" t="s">
        <v>714</v>
      </c>
      <c r="V34" s="1007"/>
      <c r="W34" s="1007"/>
      <c r="X34" s="1174" t="s">
        <v>715</v>
      </c>
      <c r="Y34" s="1175"/>
      <c r="Z34" s="1176"/>
      <c r="AA34" s="1007" t="s">
        <v>714</v>
      </c>
      <c r="AB34" s="1007"/>
      <c r="AC34" s="1007"/>
      <c r="AD34" s="1174" t="s">
        <v>715</v>
      </c>
      <c r="AE34" s="1175"/>
      <c r="AF34" s="1176"/>
      <c r="AG34" s="1007" t="s">
        <v>714</v>
      </c>
      <c r="AH34" s="1007"/>
      <c r="AI34" s="1007"/>
      <c r="AJ34" s="1174" t="s">
        <v>715</v>
      </c>
      <c r="AK34" s="1175"/>
      <c r="AL34" s="1176"/>
      <c r="AN34" s="623"/>
    </row>
    <row r="35" spans="1:40" ht="34.950000000000003" customHeight="1" thickBot="1" x14ac:dyDescent="0.4">
      <c r="D35" s="1016" t="s">
        <v>664</v>
      </c>
      <c r="E35" s="1013"/>
      <c r="F35" s="1013"/>
      <c r="G35" s="1013"/>
      <c r="H35" s="1014"/>
      <c r="I35" s="1093" t="s">
        <v>713</v>
      </c>
      <c r="J35" s="1094" t="s">
        <v>711</v>
      </c>
      <c r="K35" s="1092" t="s">
        <v>658</v>
      </c>
      <c r="L35" s="1093" t="s">
        <v>713</v>
      </c>
      <c r="M35" s="1094" t="s">
        <v>711</v>
      </c>
      <c r="N35" s="1092" t="s">
        <v>658</v>
      </c>
      <c r="O35" s="1093" t="s">
        <v>713</v>
      </c>
      <c r="P35" s="1094" t="s">
        <v>711</v>
      </c>
      <c r="Q35" s="1092" t="s">
        <v>658</v>
      </c>
      <c r="R35" s="1093" t="s">
        <v>713</v>
      </c>
      <c r="S35" s="1094" t="s">
        <v>711</v>
      </c>
      <c r="T35" s="1092" t="s">
        <v>658</v>
      </c>
      <c r="U35" s="1093" t="s">
        <v>713</v>
      </c>
      <c r="V35" s="1094" t="s">
        <v>711</v>
      </c>
      <c r="W35" s="1092" t="s">
        <v>658</v>
      </c>
      <c r="X35" s="1093" t="s">
        <v>713</v>
      </c>
      <c r="Y35" s="1094" t="s">
        <v>711</v>
      </c>
      <c r="Z35" s="1092" t="s">
        <v>658</v>
      </c>
      <c r="AA35" s="1093" t="s">
        <v>713</v>
      </c>
      <c r="AB35" s="1094" t="s">
        <v>711</v>
      </c>
      <c r="AC35" s="1092" t="s">
        <v>658</v>
      </c>
      <c r="AD35" s="1093" t="s">
        <v>713</v>
      </c>
      <c r="AE35" s="1094" t="s">
        <v>711</v>
      </c>
      <c r="AF35" s="1092" t="s">
        <v>658</v>
      </c>
      <c r="AG35" s="1093" t="s">
        <v>713</v>
      </c>
      <c r="AH35" s="1094" t="s">
        <v>711</v>
      </c>
      <c r="AI35" s="1092" t="s">
        <v>658</v>
      </c>
      <c r="AJ35" s="1093" t="s">
        <v>713</v>
      </c>
      <c r="AK35" s="1094" t="s">
        <v>711</v>
      </c>
      <c r="AL35" s="1092" t="s">
        <v>658</v>
      </c>
      <c r="AN35" s="623"/>
    </row>
    <row r="36" spans="1:40" ht="28.5" customHeight="1" x14ac:dyDescent="0.35">
      <c r="B36" s="1166" t="s">
        <v>547</v>
      </c>
      <c r="C36" s="1177" t="s">
        <v>659</v>
      </c>
      <c r="D36" s="1017">
        <f>+D122</f>
        <v>10015.261535398422</v>
      </c>
      <c r="E36" s="1018">
        <f>+R122</f>
        <v>13878.587402849671</v>
      </c>
      <c r="F36" s="1018">
        <f>+AF122</f>
        <v>17140.191350307861</v>
      </c>
      <c r="G36" s="1018">
        <f>+AT122</f>
        <v>19695.433490535335</v>
      </c>
      <c r="H36" s="930">
        <f>+BH122</f>
        <v>21711.02597785561</v>
      </c>
      <c r="I36" s="1017">
        <f t="shared" ref="I36:N36" ca="1" si="10">+E122</f>
        <v>10351.871380818304</v>
      </c>
      <c r="J36" s="1018">
        <f t="shared" si="10"/>
        <v>6.3842694530141131</v>
      </c>
      <c r="K36" s="930">
        <f t="shared" ca="1" si="10"/>
        <v>10358.255650271318</v>
      </c>
      <c r="L36" s="1100">
        <f t="shared" ca="1" si="10"/>
        <v>10277.747308057707</v>
      </c>
      <c r="M36" s="1100">
        <f t="shared" si="10"/>
        <v>-215.84381580799604</v>
      </c>
      <c r="N36" s="1100">
        <f t="shared" ca="1" si="10"/>
        <v>10061.903492249712</v>
      </c>
      <c r="O36" s="1017">
        <f t="shared" ref="O36:T36" ca="1" si="11">+S122</f>
        <v>14698.895010442362</v>
      </c>
      <c r="P36" s="1018">
        <f t="shared" si="11"/>
        <v>-47.183663696104134</v>
      </c>
      <c r="Q36" s="930">
        <f t="shared" ca="1" si="11"/>
        <v>14651.711346746262</v>
      </c>
      <c r="R36" s="1017">
        <f t="shared" ca="1" si="11"/>
        <v>14228.306652992314</v>
      </c>
      <c r="S36" s="1018">
        <f t="shared" si="11"/>
        <v>-295.87794422155264</v>
      </c>
      <c r="T36" s="930">
        <f t="shared" ca="1" si="11"/>
        <v>13932.428708770762</v>
      </c>
      <c r="U36" s="1017">
        <f t="shared" ref="U36:Z36" ca="1" si="12">+AG122</f>
        <v>18584.236965378856</v>
      </c>
      <c r="V36" s="1018">
        <f t="shared" si="12"/>
        <v>-93.391833391837181</v>
      </c>
      <c r="W36" s="930">
        <f t="shared" ca="1" si="12"/>
        <v>18490.845131987022</v>
      </c>
      <c r="X36" s="1089">
        <f t="shared" ca="1" si="12"/>
        <v>17588.562583220646</v>
      </c>
      <c r="Y36" s="1018">
        <f t="shared" si="12"/>
        <v>-361.66016383051357</v>
      </c>
      <c r="Z36" s="1095">
        <f t="shared" ca="1" si="12"/>
        <v>17226.902419390135</v>
      </c>
      <c r="AA36" s="1017">
        <f t="shared" ref="AA36:AF36" ca="1" si="13">+AU122</f>
        <v>21754.839736422469</v>
      </c>
      <c r="AB36" s="1018">
        <f t="shared" si="13"/>
        <v>-133.25140648169065</v>
      </c>
      <c r="AC36" s="930">
        <f t="shared" ca="1" si="13"/>
        <v>21621.588329940776</v>
      </c>
      <c r="AD36" s="1017">
        <f t="shared" ca="1" si="13"/>
        <v>20200.259961464071</v>
      </c>
      <c r="AE36" s="1018">
        <f t="shared" si="13"/>
        <v>-415.7283532699152</v>
      </c>
      <c r="AF36" s="930">
        <f t="shared" ca="1" si="13"/>
        <v>19784.531608194156</v>
      </c>
      <c r="AG36" s="1089">
        <f t="shared" ref="AG36:AL36" ca="1" si="14">+BI122</f>
        <v>24377.961409784304</v>
      </c>
      <c r="AH36" s="1018">
        <f t="shared" si="14"/>
        <v>-167.63462437080085</v>
      </c>
      <c r="AI36" s="930">
        <f t="shared" ca="1" si="14"/>
        <v>24210.326785413501</v>
      </c>
      <c r="AJ36" s="1089">
        <f t="shared" ca="1" si="14"/>
        <v>22261.775307159467</v>
      </c>
      <c r="AK36" s="1018">
        <f t="shared" si="14"/>
        <v>-460.1684637835591</v>
      </c>
      <c r="AL36" s="930">
        <f t="shared" ca="1" si="14"/>
        <v>21801.606843375903</v>
      </c>
      <c r="AN36" s="623"/>
    </row>
    <row r="37" spans="1:40" ht="13.95" customHeight="1" x14ac:dyDescent="0.35">
      <c r="B37" s="1005"/>
      <c r="C37" s="1004" t="s">
        <v>660</v>
      </c>
      <c r="D37" s="1017">
        <f t="shared" ref="D37:AL37" si="15">+D36/D33</f>
        <v>1001.5261535398422</v>
      </c>
      <c r="E37" s="1018">
        <f t="shared" si="15"/>
        <v>925.23916018997807</v>
      </c>
      <c r="F37" s="1018">
        <f t="shared" si="15"/>
        <v>857.00956751539309</v>
      </c>
      <c r="G37" s="1018">
        <f t="shared" si="15"/>
        <v>787.81733962141345</v>
      </c>
      <c r="H37" s="930">
        <f t="shared" si="15"/>
        <v>723.70086592852033</v>
      </c>
      <c r="I37" s="1017">
        <f t="shared" ca="1" si="15"/>
        <v>1035.1871380818304</v>
      </c>
      <c r="J37" s="1018">
        <f t="shared" si="15"/>
        <v>0.63842694530141131</v>
      </c>
      <c r="K37" s="930">
        <f t="shared" ca="1" si="15"/>
        <v>1035.8255650271317</v>
      </c>
      <c r="L37" s="1100">
        <f t="shared" ca="1" si="15"/>
        <v>1027.7747308057708</v>
      </c>
      <c r="M37" s="1100">
        <f t="shared" si="15"/>
        <v>-21.584381580799604</v>
      </c>
      <c r="N37" s="1100">
        <f t="shared" ca="1" si="15"/>
        <v>1006.1903492249712</v>
      </c>
      <c r="O37" s="1017">
        <f t="shared" ca="1" si="15"/>
        <v>979.92633402949082</v>
      </c>
      <c r="P37" s="1018">
        <f t="shared" si="15"/>
        <v>-3.1455775797402756</v>
      </c>
      <c r="Q37" s="930">
        <f t="shared" ca="1" si="15"/>
        <v>976.78075644975081</v>
      </c>
      <c r="R37" s="1017">
        <f t="shared" ca="1" si="15"/>
        <v>948.55377686615429</v>
      </c>
      <c r="S37" s="1018">
        <f t="shared" si="15"/>
        <v>-19.725196281436844</v>
      </c>
      <c r="T37" s="930">
        <f t="shared" ca="1" si="15"/>
        <v>928.82858058471743</v>
      </c>
      <c r="U37" s="1017">
        <f t="shared" ca="1" si="15"/>
        <v>929.21184826894273</v>
      </c>
      <c r="V37" s="1018">
        <f t="shared" si="15"/>
        <v>-4.6695916695918589</v>
      </c>
      <c r="W37" s="930">
        <f t="shared" ca="1" si="15"/>
        <v>924.54225659935105</v>
      </c>
      <c r="X37" s="1089">
        <f t="shared" ca="1" si="15"/>
        <v>879.4281291610323</v>
      </c>
      <c r="Y37" s="1018">
        <f t="shared" si="15"/>
        <v>-18.083008191525678</v>
      </c>
      <c r="Z37" s="1095">
        <f t="shared" ca="1" si="15"/>
        <v>861.34512096950675</v>
      </c>
      <c r="AA37" s="1017">
        <f t="shared" ca="1" si="15"/>
        <v>870.19358945689874</v>
      </c>
      <c r="AB37" s="1018">
        <f t="shared" si="15"/>
        <v>-5.3300562592676259</v>
      </c>
      <c r="AC37" s="930">
        <f t="shared" ca="1" si="15"/>
        <v>864.863533197631</v>
      </c>
      <c r="AD37" s="1017">
        <f t="shared" ca="1" si="15"/>
        <v>808.0103984585628</v>
      </c>
      <c r="AE37" s="1018">
        <f t="shared" si="15"/>
        <v>-16.629134130796608</v>
      </c>
      <c r="AF37" s="930">
        <f t="shared" ca="1" si="15"/>
        <v>791.3812643277663</v>
      </c>
      <c r="AG37" s="1089">
        <f t="shared" ca="1" si="15"/>
        <v>812.59871365947686</v>
      </c>
      <c r="AH37" s="1018">
        <f t="shared" si="15"/>
        <v>-5.5878208123600279</v>
      </c>
      <c r="AI37" s="930">
        <f t="shared" ca="1" si="15"/>
        <v>807.01089284711668</v>
      </c>
      <c r="AJ37" s="1089">
        <f t="shared" ca="1" si="15"/>
        <v>742.05917690531555</v>
      </c>
      <c r="AK37" s="1018">
        <f t="shared" si="15"/>
        <v>-15.338948792785304</v>
      </c>
      <c r="AL37" s="930">
        <f t="shared" ca="1" si="15"/>
        <v>726.72022811253009</v>
      </c>
      <c r="AN37" s="623"/>
    </row>
    <row r="38" spans="1:40" ht="29.4" x14ac:dyDescent="0.35">
      <c r="B38" s="1169" t="s">
        <v>548</v>
      </c>
      <c r="C38" s="1178" t="s">
        <v>659</v>
      </c>
      <c r="D38" s="1017">
        <f>+K122</f>
        <v>40061.046141593688</v>
      </c>
      <c r="E38" s="1018">
        <f>+Y122</f>
        <v>55514.349611398684</v>
      </c>
      <c r="F38" s="1018">
        <f>+AM122</f>
        <v>68560.765401231445</v>
      </c>
      <c r="G38" s="1018">
        <f>+BA122</f>
        <v>78781.733962141341</v>
      </c>
      <c r="H38" s="930">
        <f>+BO122</f>
        <v>86844.10391142244</v>
      </c>
      <c r="I38" s="1017">
        <f t="shared" ref="I38:N38" ca="1" si="16">+L122</f>
        <v>41407.485523273215</v>
      </c>
      <c r="J38" s="1018">
        <f t="shared" si="16"/>
        <v>25.537077812056452</v>
      </c>
      <c r="K38" s="930">
        <f t="shared" ca="1" si="16"/>
        <v>41433.022601085271</v>
      </c>
      <c r="L38" s="1100">
        <f t="shared" ca="1" si="16"/>
        <v>41110.98923223083</v>
      </c>
      <c r="M38" s="1100">
        <f t="shared" si="16"/>
        <v>-863.37526323198415</v>
      </c>
      <c r="N38" s="1100">
        <f t="shared" ca="1" si="16"/>
        <v>40247.613968998849</v>
      </c>
      <c r="O38" s="1017">
        <f t="shared" ref="O38:T38" ca="1" si="17">+V122</f>
        <v>14228.306652992314</v>
      </c>
      <c r="P38" s="1018">
        <f t="shared" si="17"/>
        <v>-295.87794422155264</v>
      </c>
      <c r="Q38" s="930">
        <f t="shared" ca="1" si="17"/>
        <v>13932.428708770762</v>
      </c>
      <c r="R38" s="1017">
        <f t="shared" si="17"/>
        <v>55514.349611398684</v>
      </c>
      <c r="S38" s="1018">
        <f t="shared" ca="1" si="17"/>
        <v>58795.580041769448</v>
      </c>
      <c r="T38" s="930">
        <f t="shared" si="17"/>
        <v>-188.73465478441653</v>
      </c>
      <c r="U38" s="1017">
        <f t="shared" ref="U38:Z38" ca="1" si="18">+AN122</f>
        <v>74336.947861515422</v>
      </c>
      <c r="V38" s="1018">
        <f t="shared" si="18"/>
        <v>-373.56733356734873</v>
      </c>
      <c r="W38" s="930">
        <f t="shared" ca="1" si="18"/>
        <v>73963.380527948088</v>
      </c>
      <c r="X38" s="1089">
        <f t="shared" ca="1" si="18"/>
        <v>70354.250332882584</v>
      </c>
      <c r="Y38" s="1018">
        <f t="shared" si="18"/>
        <v>-1446.6406553220543</v>
      </c>
      <c r="Z38" s="1095">
        <f t="shared" ca="1" si="18"/>
        <v>68907.60967756054</v>
      </c>
      <c r="AA38" s="1017">
        <f t="shared" ref="AA38:AF38" ca="1" si="19">+BB122</f>
        <v>87019.358945689877</v>
      </c>
      <c r="AB38" s="1018">
        <f t="shared" si="19"/>
        <v>-533.0056259267626</v>
      </c>
      <c r="AC38" s="930">
        <f t="shared" ca="1" si="19"/>
        <v>86486.353319763104</v>
      </c>
      <c r="AD38" s="1017">
        <f t="shared" ca="1" si="19"/>
        <v>80801.039845856285</v>
      </c>
      <c r="AE38" s="1018">
        <f t="shared" si="19"/>
        <v>-1662.9134130796608</v>
      </c>
      <c r="AF38" s="930">
        <f t="shared" ca="1" si="19"/>
        <v>79138.126432776626</v>
      </c>
      <c r="AG38" s="1089">
        <f t="shared" ref="AG38:AL38" ca="1" si="20">+BP122</f>
        <v>97511.845639137216</v>
      </c>
      <c r="AH38" s="1018">
        <f t="shared" si="20"/>
        <v>-670.5384974832034</v>
      </c>
      <c r="AI38" s="930">
        <f t="shared" ca="1" si="20"/>
        <v>96841.307141654004</v>
      </c>
      <c r="AJ38" s="1089">
        <f t="shared" ca="1" si="20"/>
        <v>89047.101228637868</v>
      </c>
      <c r="AK38" s="1018">
        <f t="shared" si="20"/>
        <v>-1840.6738551342364</v>
      </c>
      <c r="AL38" s="930">
        <f t="shared" ca="1" si="20"/>
        <v>87206.427373503611</v>
      </c>
      <c r="AN38" s="623"/>
    </row>
    <row r="39" spans="1:40" ht="18.600000000000001" thickBot="1" x14ac:dyDescent="0.4">
      <c r="B39" s="1167"/>
      <c r="C39" s="1113" t="s">
        <v>660</v>
      </c>
      <c r="D39" s="1019">
        <f t="shared" ref="D39:AL39" si="21">+D38/D33</f>
        <v>4006.1046141593688</v>
      </c>
      <c r="E39" s="1020">
        <f t="shared" si="21"/>
        <v>3700.9566407599123</v>
      </c>
      <c r="F39" s="1020">
        <f t="shared" si="21"/>
        <v>3428.0382700615723</v>
      </c>
      <c r="G39" s="1020">
        <f t="shared" si="21"/>
        <v>3151.2693584856538</v>
      </c>
      <c r="H39" s="899">
        <f t="shared" si="21"/>
        <v>2894.8034637140813</v>
      </c>
      <c r="I39" s="1019">
        <f t="shared" ca="1" si="21"/>
        <v>4140.7485523273217</v>
      </c>
      <c r="J39" s="1020">
        <f t="shared" si="21"/>
        <v>2.5537077812056452</v>
      </c>
      <c r="K39" s="899">
        <f t="shared" ca="1" si="21"/>
        <v>4143.3022601085268</v>
      </c>
      <c r="L39" s="1101">
        <f t="shared" ca="1" si="21"/>
        <v>4111.0989232230831</v>
      </c>
      <c r="M39" s="1101">
        <f t="shared" si="21"/>
        <v>-86.337526323198418</v>
      </c>
      <c r="N39" s="1101">
        <f t="shared" ca="1" si="21"/>
        <v>4024.7613968998849</v>
      </c>
      <c r="O39" s="1019">
        <f t="shared" ca="1" si="21"/>
        <v>948.55377686615429</v>
      </c>
      <c r="P39" s="1020">
        <f t="shared" si="21"/>
        <v>-19.725196281436844</v>
      </c>
      <c r="Q39" s="899">
        <f t="shared" ca="1" si="21"/>
        <v>928.82858058471743</v>
      </c>
      <c r="R39" s="1019">
        <f t="shared" si="21"/>
        <v>3700.9566407599123</v>
      </c>
      <c r="S39" s="1020">
        <f t="shared" ca="1" si="21"/>
        <v>3919.7053361179633</v>
      </c>
      <c r="T39" s="899">
        <f t="shared" si="21"/>
        <v>-12.582310318961103</v>
      </c>
      <c r="U39" s="1019">
        <f t="shared" ca="1" si="21"/>
        <v>3716.8473930757709</v>
      </c>
      <c r="V39" s="1020">
        <f t="shared" si="21"/>
        <v>-18.678366678367436</v>
      </c>
      <c r="W39" s="899">
        <f t="shared" ca="1" si="21"/>
        <v>3698.1690263974042</v>
      </c>
      <c r="X39" s="1090">
        <f t="shared" ca="1" si="21"/>
        <v>3517.7125166441292</v>
      </c>
      <c r="Y39" s="1020">
        <f t="shared" si="21"/>
        <v>-72.332032766102714</v>
      </c>
      <c r="Z39" s="1096">
        <f t="shared" ca="1" si="21"/>
        <v>3445.380483878027</v>
      </c>
      <c r="AA39" s="1019">
        <f t="shared" ca="1" si="21"/>
        <v>3480.7743578275949</v>
      </c>
      <c r="AB39" s="1020">
        <f t="shared" si="21"/>
        <v>-21.320225037070504</v>
      </c>
      <c r="AC39" s="899">
        <f t="shared" ca="1" si="21"/>
        <v>3459.454132790524</v>
      </c>
      <c r="AD39" s="1019">
        <f t="shared" ca="1" si="21"/>
        <v>3232.0415938342512</v>
      </c>
      <c r="AE39" s="1020">
        <f t="shared" si="21"/>
        <v>-66.516536523186431</v>
      </c>
      <c r="AF39" s="899">
        <f t="shared" ca="1" si="21"/>
        <v>3165.5250573110652</v>
      </c>
      <c r="AG39" s="1090">
        <f t="shared" ca="1" si="21"/>
        <v>3250.3948546379074</v>
      </c>
      <c r="AH39" s="1020">
        <f t="shared" si="21"/>
        <v>-22.351283249440112</v>
      </c>
      <c r="AI39" s="899">
        <f t="shared" ca="1" si="21"/>
        <v>3228.0435713884667</v>
      </c>
      <c r="AJ39" s="1090">
        <f t="shared" ca="1" si="21"/>
        <v>2968.2367076212622</v>
      </c>
      <c r="AK39" s="1020">
        <f t="shared" si="21"/>
        <v>-61.355795171141217</v>
      </c>
      <c r="AL39" s="899">
        <f t="shared" ca="1" si="21"/>
        <v>2906.8809124501204</v>
      </c>
      <c r="AN39" s="623"/>
    </row>
    <row r="40" spans="1:40" ht="18" x14ac:dyDescent="0.35">
      <c r="AN40" s="623"/>
    </row>
    <row r="41" spans="1:40" ht="18.600000000000001" thickBot="1" x14ac:dyDescent="0.4">
      <c r="A41" s="2" t="s">
        <v>663</v>
      </c>
      <c r="AN41" s="623"/>
    </row>
    <row r="42" spans="1:40" ht="18.600000000000001" thickBot="1" x14ac:dyDescent="0.4">
      <c r="C42" s="814" t="s">
        <v>655</v>
      </c>
      <c r="D42" s="1180">
        <v>10</v>
      </c>
      <c r="E42" s="1181">
        <v>15</v>
      </c>
      <c r="F42" s="1182">
        <v>20</v>
      </c>
      <c r="G42" s="1181">
        <v>25</v>
      </c>
      <c r="H42" s="1183">
        <v>30</v>
      </c>
      <c r="I42" s="1180">
        <v>10</v>
      </c>
      <c r="J42" s="1182">
        <v>10</v>
      </c>
      <c r="K42" s="1183">
        <v>10</v>
      </c>
      <c r="L42" s="1180">
        <v>10</v>
      </c>
      <c r="M42" s="1182">
        <v>10</v>
      </c>
      <c r="N42" s="1184">
        <v>10</v>
      </c>
      <c r="O42" s="1185">
        <v>15</v>
      </c>
      <c r="P42" s="1181">
        <v>15</v>
      </c>
      <c r="Q42" s="1186">
        <v>15</v>
      </c>
      <c r="R42" s="1185">
        <v>15</v>
      </c>
      <c r="S42" s="1181">
        <v>15</v>
      </c>
      <c r="T42" s="1186">
        <v>15</v>
      </c>
      <c r="U42" s="1180">
        <v>20</v>
      </c>
      <c r="V42" s="1182">
        <v>20</v>
      </c>
      <c r="W42" s="1183">
        <v>20</v>
      </c>
      <c r="X42" s="1180">
        <v>20</v>
      </c>
      <c r="Y42" s="1182">
        <v>20</v>
      </c>
      <c r="Z42" s="1183">
        <v>20</v>
      </c>
      <c r="AA42" s="1185">
        <v>25</v>
      </c>
      <c r="AB42" s="1181">
        <v>25</v>
      </c>
      <c r="AC42" s="1186">
        <v>25</v>
      </c>
      <c r="AD42" s="1185">
        <v>25</v>
      </c>
      <c r="AE42" s="1181">
        <v>25</v>
      </c>
      <c r="AF42" s="1186">
        <v>25</v>
      </c>
      <c r="AG42" s="1180">
        <v>30</v>
      </c>
      <c r="AH42" s="1182">
        <v>30</v>
      </c>
      <c r="AI42" s="1183">
        <v>30</v>
      </c>
      <c r="AJ42" s="1180">
        <v>30</v>
      </c>
      <c r="AK42" s="1182">
        <v>30</v>
      </c>
      <c r="AL42" s="1183">
        <v>30</v>
      </c>
      <c r="AN42" s="623"/>
    </row>
    <row r="43" spans="1:40" ht="18.600000000000001" thickBot="1" x14ac:dyDescent="0.4">
      <c r="D43" s="1015" t="s">
        <v>665</v>
      </c>
      <c r="E43" s="1011"/>
      <c r="F43" s="1011"/>
      <c r="G43" s="1011"/>
      <c r="H43" s="1012"/>
      <c r="I43" s="1091" t="s">
        <v>714</v>
      </c>
      <c r="J43" s="1091"/>
      <c r="K43" s="1091"/>
      <c r="L43" s="1102" t="s">
        <v>715</v>
      </c>
      <c r="M43" s="1103"/>
      <c r="N43" s="1104"/>
      <c r="O43" s="1091" t="s">
        <v>714</v>
      </c>
      <c r="P43" s="1091"/>
      <c r="Q43" s="1091"/>
      <c r="R43" s="1102" t="s">
        <v>715</v>
      </c>
      <c r="S43" s="1103"/>
      <c r="T43" s="1104"/>
      <c r="U43" s="1091" t="s">
        <v>714</v>
      </c>
      <c r="V43" s="1091"/>
      <c r="W43" s="1091"/>
      <c r="X43" s="1102" t="s">
        <v>715</v>
      </c>
      <c r="Y43" s="1103"/>
      <c r="Z43" s="1104"/>
      <c r="AA43" s="1091" t="s">
        <v>714</v>
      </c>
      <c r="AB43" s="1091"/>
      <c r="AC43" s="1091"/>
      <c r="AD43" s="1102" t="s">
        <v>715</v>
      </c>
      <c r="AE43" s="1103"/>
      <c r="AF43" s="1104"/>
      <c r="AG43" s="1091" t="s">
        <v>714</v>
      </c>
      <c r="AH43" s="1091"/>
      <c r="AI43" s="1091"/>
      <c r="AJ43" s="1102" t="s">
        <v>715</v>
      </c>
      <c r="AK43" s="1103"/>
      <c r="AL43" s="1104"/>
      <c r="AN43" s="623"/>
    </row>
    <row r="44" spans="1:40" ht="30" thickBot="1" x14ac:dyDescent="0.4">
      <c r="D44" s="1016" t="s">
        <v>664</v>
      </c>
      <c r="E44" s="1013"/>
      <c r="F44" s="1013"/>
      <c r="G44" s="1013"/>
      <c r="H44" s="1014"/>
      <c r="I44" s="1093" t="s">
        <v>713</v>
      </c>
      <c r="J44" s="1094" t="s">
        <v>711</v>
      </c>
      <c r="K44" s="1092" t="s">
        <v>658</v>
      </c>
      <c r="L44" s="1093" t="s">
        <v>713</v>
      </c>
      <c r="M44" s="1094" t="s">
        <v>711</v>
      </c>
      <c r="N44" s="1092" t="s">
        <v>658</v>
      </c>
      <c r="O44" s="1093" t="s">
        <v>713</v>
      </c>
      <c r="P44" s="1094" t="s">
        <v>711</v>
      </c>
      <c r="Q44" s="1092" t="s">
        <v>658</v>
      </c>
      <c r="R44" s="1093" t="s">
        <v>713</v>
      </c>
      <c r="S44" s="1094" t="s">
        <v>711</v>
      </c>
      <c r="T44" s="1092" t="s">
        <v>658</v>
      </c>
      <c r="U44" s="1093" t="s">
        <v>713</v>
      </c>
      <c r="V44" s="1094" t="s">
        <v>711</v>
      </c>
      <c r="W44" s="1092" t="s">
        <v>658</v>
      </c>
      <c r="X44" s="1093" t="s">
        <v>713</v>
      </c>
      <c r="Y44" s="1094" t="s">
        <v>711</v>
      </c>
      <c r="Z44" s="1160" t="s">
        <v>658</v>
      </c>
      <c r="AA44" s="1093" t="s">
        <v>713</v>
      </c>
      <c r="AB44" s="1094" t="s">
        <v>711</v>
      </c>
      <c r="AC44" s="1092" t="s">
        <v>658</v>
      </c>
      <c r="AD44" s="1093" t="s">
        <v>713</v>
      </c>
      <c r="AE44" s="1094" t="s">
        <v>711</v>
      </c>
      <c r="AF44" s="1092" t="s">
        <v>658</v>
      </c>
      <c r="AG44" s="1097" t="s">
        <v>713</v>
      </c>
      <c r="AH44" s="1094" t="s">
        <v>711</v>
      </c>
      <c r="AI44" s="1092" t="s">
        <v>658</v>
      </c>
      <c r="AJ44" s="1093" t="s">
        <v>713</v>
      </c>
      <c r="AK44" s="1094" t="s">
        <v>711</v>
      </c>
      <c r="AL44" s="1092" t="s">
        <v>658</v>
      </c>
      <c r="AN44" s="623"/>
    </row>
    <row r="45" spans="1:40" ht="30" thickBot="1" x14ac:dyDescent="0.4">
      <c r="B45" s="1070" t="s">
        <v>547</v>
      </c>
      <c r="C45" s="1179" t="s">
        <v>659</v>
      </c>
      <c r="D45" s="696">
        <v>100</v>
      </c>
      <c r="E45" s="1112">
        <v>100</v>
      </c>
      <c r="F45" s="1112">
        <v>100</v>
      </c>
      <c r="G45" s="1112">
        <v>100</v>
      </c>
      <c r="H45" s="1113">
        <v>100</v>
      </c>
      <c r="I45" s="1154">
        <f t="shared" ref="I45:N45" ca="1" si="22">+I36/$D$36</f>
        <v>1.0336096909931061</v>
      </c>
      <c r="J45" s="1162">
        <f t="shared" si="22"/>
        <v>6.3745409248168352E-4</v>
      </c>
      <c r="K45" s="1163">
        <f t="shared" ca="1" si="22"/>
        <v>1.0342471450855877</v>
      </c>
      <c r="L45" s="1164">
        <f t="shared" ca="1" si="22"/>
        <v>1.0262085789503892</v>
      </c>
      <c r="M45" s="1162">
        <f t="shared" si="22"/>
        <v>-2.1551490696983526E-2</v>
      </c>
      <c r="N45" s="1165">
        <f t="shared" ca="1" si="22"/>
        <v>1.0046570882534058</v>
      </c>
      <c r="O45" s="1161">
        <f t="shared" ref="O45:T45" ca="1" si="23">+O36/$E$36</f>
        <v>1.05910598707072</v>
      </c>
      <c r="P45" s="1162">
        <f t="shared" si="23"/>
        <v>-3.3997454010640865E-3</v>
      </c>
      <c r="Q45" s="1163">
        <f t="shared" ca="1" si="23"/>
        <v>1.0557062416696563</v>
      </c>
      <c r="R45" s="1164">
        <f t="shared" ca="1" si="23"/>
        <v>1.0251984758961015</v>
      </c>
      <c r="S45" s="1162">
        <f t="shared" si="23"/>
        <v>-2.1319024453511776E-2</v>
      </c>
      <c r="T45" s="1165">
        <f t="shared" ca="1" si="23"/>
        <v>1.0038794514425895</v>
      </c>
      <c r="U45" s="1161">
        <f t="shared" ref="U45:Z45" ca="1" si="24">+U36/$F$36</f>
        <v>1.0842490953314274</v>
      </c>
      <c r="V45" s="1162">
        <f t="shared" si="24"/>
        <v>-5.4487042462428364E-3</v>
      </c>
      <c r="W45" s="1163">
        <f t="shared" ca="1" si="24"/>
        <v>1.0788003910851847</v>
      </c>
      <c r="X45" s="1164">
        <f t="shared" ca="1" si="24"/>
        <v>1.0261590564392813</v>
      </c>
      <c r="Y45" s="1162">
        <f t="shared" si="24"/>
        <v>-2.1100124055733933E-2</v>
      </c>
      <c r="Z45" s="1165">
        <f t="shared" ca="1" si="24"/>
        <v>1.0050589323835475</v>
      </c>
      <c r="AA45" s="1161">
        <f t="shared" ref="AA45:AF45" ca="1" si="25">+AA36/$G$36</f>
        <v>1.1045626259953498</v>
      </c>
      <c r="AB45" s="1162">
        <f t="shared" si="25"/>
        <v>-6.7655990687244729E-3</v>
      </c>
      <c r="AC45" s="1162">
        <f t="shared" ca="1" si="25"/>
        <v>1.0977970269266253</v>
      </c>
      <c r="AD45" s="1162">
        <f t="shared" ca="1" si="25"/>
        <v>1.0256316506651824</v>
      </c>
      <c r="AE45" s="1162">
        <f t="shared" si="25"/>
        <v>-2.1107854948696304E-2</v>
      </c>
      <c r="AF45" s="1163">
        <f t="shared" ca="1" si="25"/>
        <v>1.0045237957164861</v>
      </c>
      <c r="AG45" s="1164">
        <f t="shared" ref="AG45:AL45" ca="1" si="26">+AG36/$H$36</f>
        <v>1.1228378352385955</v>
      </c>
      <c r="AH45" s="1162">
        <f t="shared" si="26"/>
        <v>-7.7211746944516376E-3</v>
      </c>
      <c r="AI45" s="1163">
        <f t="shared" ca="1" si="26"/>
        <v>1.1151166605441438</v>
      </c>
      <c r="AJ45" s="1162">
        <f t="shared" ca="1" si="26"/>
        <v>1.0253672640742819</v>
      </c>
      <c r="AK45" s="1162">
        <f t="shared" si="26"/>
        <v>-2.1195150531021095E-2</v>
      </c>
      <c r="AL45" s="1163">
        <f t="shared" ca="1" si="26"/>
        <v>1.0041721135432606</v>
      </c>
      <c r="AN45" s="623"/>
    </row>
    <row r="46" spans="1:40" ht="18" x14ac:dyDescent="0.35">
      <c r="AN46" s="623"/>
    </row>
    <row r="47" spans="1:40" ht="18" x14ac:dyDescent="0.35">
      <c r="A47" s="623"/>
      <c r="B47" s="623"/>
      <c r="C47" s="623" t="s">
        <v>666</v>
      </c>
      <c r="D47" s="623"/>
      <c r="E47" s="720"/>
      <c r="F47" s="623"/>
      <c r="G47" s="623"/>
      <c r="H47" s="623"/>
      <c r="I47" s="623"/>
      <c r="J47" s="623"/>
      <c r="K47" s="623"/>
      <c r="L47" s="623"/>
      <c r="M47" s="623"/>
      <c r="N47" s="623"/>
      <c r="O47" s="623"/>
      <c r="P47" s="623"/>
      <c r="Q47" s="623"/>
      <c r="R47" s="623"/>
      <c r="S47" s="623"/>
      <c r="T47" s="623"/>
      <c r="U47" s="623"/>
      <c r="V47" s="623"/>
      <c r="W47" s="623"/>
      <c r="X47" s="623"/>
      <c r="Y47" s="623"/>
      <c r="Z47" s="623"/>
      <c r="AA47" s="623"/>
      <c r="AB47" s="623"/>
      <c r="AC47" s="623"/>
      <c r="AD47" s="623"/>
      <c r="AE47" s="623"/>
      <c r="AF47" s="623"/>
      <c r="AG47" s="623"/>
      <c r="AH47" s="623"/>
      <c r="AI47" s="623"/>
      <c r="AJ47" s="623"/>
      <c r="AK47" s="623"/>
      <c r="AL47" s="623"/>
      <c r="AM47" s="623"/>
      <c r="AN47" s="623"/>
    </row>
    <row r="49" spans="2:233" x14ac:dyDescent="0.3">
      <c r="D49" s="1098" t="s">
        <v>712</v>
      </c>
      <c r="E49" s="1099"/>
      <c r="F49" s="1099"/>
      <c r="G49" s="1099"/>
      <c r="H49" s="1099"/>
      <c r="I49" s="1099"/>
      <c r="J49" s="1099"/>
      <c r="K49" s="1099"/>
      <c r="L49" s="1099"/>
      <c r="M49" s="1099"/>
      <c r="N49" s="1099"/>
      <c r="O49" s="1099"/>
      <c r="P49" s="1099"/>
      <c r="Q49" s="1099"/>
      <c r="R49" s="1099"/>
      <c r="S49" s="1099"/>
      <c r="T49" s="1099"/>
      <c r="U49" s="1099"/>
      <c r="V49" s="1099"/>
      <c r="W49" s="1099"/>
      <c r="X49" s="1099"/>
      <c r="Y49" s="1099"/>
      <c r="Z49" s="1099"/>
      <c r="AA49" s="1099"/>
      <c r="AB49" s="1099"/>
      <c r="AC49" s="1099"/>
      <c r="AD49" s="1099"/>
      <c r="AE49" s="1099"/>
      <c r="AF49" s="1099"/>
      <c r="AG49" s="1099"/>
      <c r="AH49" s="1099"/>
      <c r="AI49" s="1099"/>
      <c r="AJ49" s="1099"/>
      <c r="AK49" s="1099"/>
      <c r="AL49" s="1099"/>
      <c r="AM49" s="1099"/>
      <c r="AN49" s="1099"/>
      <c r="AO49" s="1099"/>
      <c r="AP49" s="1099"/>
      <c r="AQ49" s="1099"/>
      <c r="AR49" s="1099"/>
      <c r="AS49" s="1099"/>
      <c r="AT49" s="1099"/>
      <c r="AU49" s="1099"/>
      <c r="AV49" s="1099"/>
      <c r="AW49" s="1099"/>
      <c r="AX49" s="1142" t="s">
        <v>735</v>
      </c>
      <c r="AY49" s="1143"/>
      <c r="AZ49" s="1143"/>
      <c r="BA49" s="1143"/>
      <c r="BB49" s="1143"/>
      <c r="BC49" s="1143"/>
      <c r="BD49" s="1143"/>
      <c r="BE49" s="1143"/>
      <c r="BF49" s="1143"/>
      <c r="BG49" s="1143"/>
      <c r="BH49" s="1143"/>
      <c r="BI49" s="1143"/>
      <c r="BJ49" s="1143"/>
      <c r="BK49" s="1143"/>
      <c r="BL49" s="1143"/>
      <c r="BM49" s="1143"/>
      <c r="BN49" s="1143"/>
      <c r="BO49" s="1143"/>
      <c r="BP49" s="1143"/>
      <c r="BQ49" s="1143"/>
      <c r="BR49" s="1143"/>
      <c r="BS49" s="1143"/>
      <c r="BT49" s="1143"/>
      <c r="BU49" s="1143"/>
      <c r="BV49" s="1143"/>
      <c r="BW49" s="1143"/>
      <c r="BX49" s="1143"/>
      <c r="BY49" s="1143"/>
      <c r="BZ49" s="1143"/>
      <c r="CA49" s="1143"/>
      <c r="CB49" s="1143"/>
      <c r="CC49" s="1143"/>
      <c r="CD49" s="1143"/>
      <c r="CE49" s="1143"/>
      <c r="CF49" s="1143"/>
      <c r="CG49" s="1143"/>
      <c r="CH49" s="1143"/>
      <c r="CI49" s="1143"/>
      <c r="CJ49" s="1143"/>
      <c r="CK49" s="1143"/>
      <c r="CL49" s="1143"/>
      <c r="CM49" s="1143"/>
      <c r="CN49" s="1143"/>
      <c r="CO49" s="1143"/>
      <c r="CP49" s="1143"/>
      <c r="CQ49" s="1143"/>
      <c r="CR49" s="1098" t="s">
        <v>736</v>
      </c>
      <c r="CS49" s="1099"/>
      <c r="CT49" s="1099"/>
      <c r="CU49" s="1099"/>
      <c r="CV49" s="1099"/>
      <c r="CW49" s="1099"/>
      <c r="CX49" s="1099"/>
      <c r="CY49" s="1099"/>
      <c r="CZ49" s="1099"/>
      <c r="DA49" s="1099"/>
      <c r="DB49" s="1099"/>
      <c r="DC49" s="1099"/>
      <c r="DD49" s="1099"/>
      <c r="DE49" s="1099"/>
      <c r="DF49" s="1099"/>
      <c r="DG49" s="1099"/>
      <c r="DH49" s="1099"/>
      <c r="DI49" s="1099"/>
      <c r="DJ49" s="1099"/>
      <c r="DK49" s="1099"/>
      <c r="DL49" s="1099"/>
      <c r="DM49" s="1099"/>
      <c r="DN49" s="1099"/>
      <c r="DO49" s="1099"/>
      <c r="DP49" s="1099"/>
      <c r="DQ49" s="1099"/>
      <c r="DR49" s="1099"/>
      <c r="DS49" s="1099"/>
      <c r="DT49" s="1099"/>
      <c r="DU49" s="1099"/>
      <c r="DV49" s="1099"/>
      <c r="DW49" s="1099"/>
      <c r="DX49" s="1099"/>
      <c r="DY49" s="1099"/>
      <c r="DZ49" s="1099"/>
      <c r="EA49" s="1099"/>
      <c r="EB49" s="1099"/>
      <c r="EC49" s="1099"/>
      <c r="ED49" s="1099"/>
      <c r="EE49" s="1099"/>
      <c r="EF49" s="1099"/>
      <c r="EG49" s="1099"/>
      <c r="EH49" s="1099"/>
      <c r="EI49" s="1099"/>
      <c r="EJ49" s="1099"/>
      <c r="EK49" s="1099"/>
      <c r="EL49" s="1142" t="s">
        <v>737</v>
      </c>
      <c r="EM49" s="1143"/>
      <c r="EN49" s="1143"/>
      <c r="EO49" s="1143"/>
      <c r="EP49" s="1143"/>
      <c r="EQ49" s="1143"/>
      <c r="ER49" s="1143"/>
      <c r="ES49" s="1143"/>
      <c r="ET49" s="1143"/>
      <c r="EU49" s="1143"/>
      <c r="EV49" s="1143"/>
      <c r="EW49" s="1143"/>
      <c r="EX49" s="1143"/>
      <c r="EY49" s="1143"/>
      <c r="EZ49" s="1143"/>
      <c r="FA49" s="1143"/>
      <c r="FB49" s="1143"/>
      <c r="FC49" s="1143"/>
      <c r="FD49" s="1143"/>
      <c r="FE49" s="1143"/>
      <c r="FF49" s="1143"/>
      <c r="FG49" s="1143"/>
      <c r="FH49" s="1143"/>
      <c r="FI49" s="1143"/>
      <c r="FJ49" s="1143"/>
      <c r="FK49" s="1143"/>
      <c r="FL49" s="1143"/>
      <c r="FM49" s="1143"/>
      <c r="FN49" s="1143"/>
      <c r="FO49" s="1143"/>
      <c r="FP49" s="1143"/>
      <c r="FQ49" s="1143"/>
      <c r="FR49" s="1143"/>
      <c r="FS49" s="1143"/>
      <c r="FT49" s="1143"/>
      <c r="FU49" s="1143"/>
      <c r="FV49" s="1143"/>
      <c r="FW49" s="1143"/>
      <c r="FX49" s="1143"/>
      <c r="FY49" s="1143"/>
      <c r="FZ49" s="1143"/>
      <c r="GA49" s="1143"/>
      <c r="GB49" s="1143"/>
      <c r="GC49" s="1143"/>
      <c r="GD49" s="1143"/>
      <c r="GE49" s="1143"/>
      <c r="GF49" s="1098" t="s">
        <v>738</v>
      </c>
      <c r="GG49" s="1099"/>
      <c r="GH49" s="1099"/>
      <c r="GI49" s="1099"/>
      <c r="GJ49" s="1099"/>
      <c r="GK49" s="1099"/>
      <c r="GL49" s="1099"/>
      <c r="GM49" s="1099"/>
      <c r="GN49" s="1099"/>
      <c r="GO49" s="1099"/>
      <c r="GP49" s="1099"/>
      <c r="GQ49" s="1099"/>
      <c r="GR49" s="1099"/>
      <c r="GS49" s="1099"/>
      <c r="GT49" s="1099"/>
      <c r="GU49" s="1099"/>
      <c r="GV49" s="1099"/>
      <c r="GW49" s="1099"/>
      <c r="GX49" s="1099"/>
      <c r="GY49" s="1099"/>
      <c r="GZ49" s="1099"/>
      <c r="HA49" s="1099"/>
      <c r="HB49" s="1099"/>
      <c r="HC49" s="1099"/>
      <c r="HD49" s="1099"/>
      <c r="HE49" s="1099"/>
      <c r="HF49" s="1099"/>
      <c r="HG49" s="1099"/>
      <c r="HH49" s="1099"/>
      <c r="HI49" s="1099"/>
      <c r="HJ49" s="1099"/>
      <c r="HK49" s="1099"/>
      <c r="HL49" s="1099"/>
      <c r="HM49" s="1099"/>
      <c r="HN49" s="1099"/>
      <c r="HO49" s="1099"/>
      <c r="HP49" s="1099"/>
      <c r="HQ49" s="1099"/>
      <c r="HR49" s="1099"/>
      <c r="HS49" s="1099"/>
      <c r="HT49" s="1099"/>
      <c r="HU49" s="1099"/>
      <c r="HV49" s="1099"/>
      <c r="HW49" s="1099"/>
      <c r="HX49" s="1099"/>
      <c r="HY49" s="1099"/>
    </row>
    <row r="50" spans="2:233" x14ac:dyDescent="0.3">
      <c r="D50" s="1006"/>
      <c r="E50" s="1006"/>
      <c r="F50" s="1006"/>
      <c r="G50" s="1006"/>
      <c r="H50" s="1007" t="s">
        <v>670</v>
      </c>
      <c r="I50" s="1007"/>
      <c r="J50" s="1007"/>
      <c r="K50" s="1007"/>
      <c r="L50" s="1007"/>
      <c r="M50" s="1007"/>
      <c r="N50" s="1007"/>
      <c r="O50" s="1007"/>
      <c r="P50" s="1007"/>
      <c r="Q50" s="1007"/>
      <c r="R50" s="1007"/>
      <c r="S50" s="1007"/>
      <c r="T50" s="1007"/>
      <c r="U50" s="1007"/>
      <c r="V50" s="1007"/>
      <c r="W50" s="1007"/>
      <c r="X50" s="1007"/>
      <c r="Y50" s="1007"/>
      <c r="Z50" s="1007"/>
      <c r="AA50" s="1007"/>
      <c r="AB50" s="1007"/>
      <c r="AC50" s="871" t="s">
        <v>775</v>
      </c>
      <c r="AD50" s="871"/>
      <c r="AE50" s="871"/>
      <c r="AF50" s="871"/>
      <c r="AG50" s="871"/>
      <c r="AH50" s="871"/>
      <c r="AI50" s="871"/>
      <c r="AJ50" s="871"/>
      <c r="AK50" s="871"/>
      <c r="AL50" s="871"/>
      <c r="AM50" s="871"/>
      <c r="AN50" s="871"/>
      <c r="AO50" s="871"/>
      <c r="AP50" s="871"/>
      <c r="AQ50" s="871"/>
      <c r="AR50" s="871"/>
      <c r="AS50" s="871"/>
      <c r="AT50" s="871"/>
      <c r="AU50" s="871"/>
      <c r="AV50" s="871"/>
      <c r="AW50" s="871"/>
      <c r="AX50" s="1006"/>
      <c r="AY50" s="1006"/>
      <c r="AZ50" s="1006"/>
      <c r="BA50" s="1006"/>
      <c r="BB50" s="1007" t="s">
        <v>670</v>
      </c>
      <c r="BC50" s="1007"/>
      <c r="BD50" s="1007"/>
      <c r="BE50" s="1007"/>
      <c r="BF50" s="1007"/>
      <c r="BG50" s="1007"/>
      <c r="BH50" s="1007"/>
      <c r="BI50" s="1007"/>
      <c r="BJ50" s="1007"/>
      <c r="BK50" s="1007"/>
      <c r="BL50" s="1007"/>
      <c r="BM50" s="1007"/>
      <c r="BN50" s="1007"/>
      <c r="BO50" s="1007"/>
      <c r="BP50" s="1007"/>
      <c r="BQ50" s="1007"/>
      <c r="BR50" s="1007"/>
      <c r="BS50" s="1007"/>
      <c r="BT50" s="1007"/>
      <c r="BU50" s="1007"/>
      <c r="BV50" s="1007"/>
      <c r="BW50" s="871" t="s">
        <v>775</v>
      </c>
      <c r="BX50" s="871"/>
      <c r="BY50" s="871"/>
      <c r="BZ50" s="871"/>
      <c r="CA50" s="871"/>
      <c r="CB50" s="871"/>
      <c r="CC50" s="871"/>
      <c r="CD50" s="871"/>
      <c r="CE50" s="871"/>
      <c r="CF50" s="871"/>
      <c r="CG50" s="871"/>
      <c r="CH50" s="871"/>
      <c r="CI50" s="871"/>
      <c r="CJ50" s="871"/>
      <c r="CK50" s="871"/>
      <c r="CL50" s="871"/>
      <c r="CM50" s="871"/>
      <c r="CN50" s="871"/>
      <c r="CO50" s="871"/>
      <c r="CP50" s="871"/>
      <c r="CQ50" s="871"/>
      <c r="CR50" s="1006"/>
      <c r="CS50" s="1006"/>
      <c r="CT50" s="1006"/>
      <c r="CU50" s="1006"/>
      <c r="CV50" s="1007" t="s">
        <v>670</v>
      </c>
      <c r="CW50" s="1007"/>
      <c r="CX50" s="1007"/>
      <c r="CY50" s="1007"/>
      <c r="CZ50" s="1007"/>
      <c r="DA50" s="1007"/>
      <c r="DB50" s="1007"/>
      <c r="DC50" s="1007"/>
      <c r="DD50" s="1007"/>
      <c r="DE50" s="1007"/>
      <c r="DF50" s="1007"/>
      <c r="DG50" s="1007"/>
      <c r="DH50" s="1007"/>
      <c r="DI50" s="1007"/>
      <c r="DJ50" s="1007"/>
      <c r="DK50" s="1007"/>
      <c r="DL50" s="1007"/>
      <c r="DM50" s="1007"/>
      <c r="DN50" s="1007"/>
      <c r="DO50" s="1007"/>
      <c r="DP50" s="1007"/>
      <c r="DQ50" s="871" t="s">
        <v>775</v>
      </c>
      <c r="DR50" s="871"/>
      <c r="DS50" s="871"/>
      <c r="DT50" s="871"/>
      <c r="DU50" s="871"/>
      <c r="DV50" s="871"/>
      <c r="DW50" s="871"/>
      <c r="DX50" s="871"/>
      <c r="DY50" s="871"/>
      <c r="DZ50" s="871"/>
      <c r="EA50" s="871"/>
      <c r="EB50" s="871"/>
      <c r="EC50" s="871"/>
      <c r="ED50" s="871"/>
      <c r="EE50" s="871"/>
      <c r="EF50" s="871"/>
      <c r="EG50" s="871"/>
      <c r="EH50" s="871"/>
      <c r="EI50" s="871"/>
      <c r="EJ50" s="871"/>
      <c r="EK50" s="871"/>
      <c r="EL50" s="1006"/>
      <c r="EM50" s="1006"/>
      <c r="EN50" s="1006"/>
      <c r="EO50" s="1006"/>
      <c r="EP50" s="1007" t="s">
        <v>670</v>
      </c>
      <c r="EQ50" s="1007"/>
      <c r="ER50" s="1007"/>
      <c r="ES50" s="1007"/>
      <c r="ET50" s="1007"/>
      <c r="EU50" s="1007"/>
      <c r="EV50" s="1007"/>
      <c r="EW50" s="1007"/>
      <c r="EX50" s="1007"/>
      <c r="EY50" s="1007"/>
      <c r="EZ50" s="1007"/>
      <c r="FA50" s="1007"/>
      <c r="FB50" s="1007"/>
      <c r="FC50" s="1007"/>
      <c r="FD50" s="1007"/>
      <c r="FE50" s="1007"/>
      <c r="FF50" s="1007"/>
      <c r="FG50" s="1007"/>
      <c r="FH50" s="1007"/>
      <c r="FI50" s="1007"/>
      <c r="FJ50" s="1007"/>
      <c r="FK50" s="871" t="s">
        <v>775</v>
      </c>
      <c r="FL50" s="871"/>
      <c r="FM50" s="871"/>
      <c r="FN50" s="871"/>
      <c r="FO50" s="871"/>
      <c r="FP50" s="871"/>
      <c r="FQ50" s="871"/>
      <c r="FR50" s="871"/>
      <c r="FS50" s="871"/>
      <c r="FT50" s="871"/>
      <c r="FU50" s="871"/>
      <c r="FV50" s="871"/>
      <c r="FW50" s="871"/>
      <c r="FX50" s="871"/>
      <c r="FY50" s="871"/>
      <c r="FZ50" s="871"/>
      <c r="GA50" s="871"/>
      <c r="GB50" s="871"/>
      <c r="GC50" s="871"/>
      <c r="GD50" s="871"/>
      <c r="GE50" s="871"/>
      <c r="GF50" s="1006"/>
      <c r="GG50" s="1006"/>
      <c r="GH50" s="1006"/>
      <c r="GI50" s="1006"/>
      <c r="GJ50" s="1007" t="s">
        <v>670</v>
      </c>
      <c r="GK50" s="1007"/>
      <c r="GL50" s="1007"/>
      <c r="GM50" s="1007"/>
      <c r="GN50" s="1007"/>
      <c r="GO50" s="1007"/>
      <c r="GP50" s="1007"/>
      <c r="GQ50" s="1007"/>
      <c r="GR50" s="1007"/>
      <c r="GS50" s="1007"/>
      <c r="GT50" s="1007"/>
      <c r="GU50" s="1007"/>
      <c r="GV50" s="1007"/>
      <c r="GW50" s="1007"/>
      <c r="GX50" s="1007"/>
      <c r="GY50" s="1007"/>
      <c r="GZ50" s="1007"/>
      <c r="HA50" s="1007"/>
      <c r="HB50" s="1007"/>
      <c r="HC50" s="1007"/>
      <c r="HD50" s="1007"/>
      <c r="HE50" s="871" t="s">
        <v>775</v>
      </c>
      <c r="HF50" s="871"/>
      <c r="HG50" s="871"/>
      <c r="HH50" s="871"/>
      <c r="HI50" s="871"/>
      <c r="HJ50" s="871"/>
      <c r="HK50" s="871"/>
      <c r="HL50" s="871"/>
      <c r="HM50" s="871"/>
      <c r="HN50" s="871"/>
      <c r="HO50" s="871"/>
      <c r="HP50" s="871"/>
      <c r="HQ50" s="871"/>
      <c r="HR50" s="871"/>
      <c r="HS50" s="871"/>
      <c r="HT50" s="871"/>
      <c r="HU50" s="871"/>
      <c r="HV50" s="871"/>
      <c r="HW50" s="871"/>
      <c r="HX50" s="871"/>
      <c r="HY50" s="871"/>
    </row>
    <row r="51" spans="2:233" x14ac:dyDescent="0.3">
      <c r="D51" s="1006" t="s">
        <v>553</v>
      </c>
      <c r="E51" s="1006"/>
      <c r="F51" s="1006"/>
      <c r="G51" s="1006"/>
      <c r="H51" s="1008" t="s">
        <v>558</v>
      </c>
      <c r="I51" s="1008"/>
      <c r="J51" s="1008"/>
      <c r="K51" s="1008"/>
      <c r="L51" s="1008"/>
      <c r="M51" s="1008"/>
      <c r="N51" s="1008"/>
      <c r="O51" s="1008"/>
      <c r="P51" s="1008"/>
      <c r="Q51" s="88" t="s">
        <v>703</v>
      </c>
      <c r="R51" s="88"/>
      <c r="S51" s="88"/>
      <c r="T51" s="88"/>
      <c r="U51" s="88"/>
      <c r="V51" s="88"/>
      <c r="W51" s="88"/>
      <c r="X51" s="88"/>
      <c r="Y51" s="88"/>
      <c r="Z51" s="88"/>
      <c r="AA51" s="528" t="s">
        <v>700</v>
      </c>
      <c r="AB51" s="528"/>
      <c r="AC51" s="1008" t="s">
        <v>558</v>
      </c>
      <c r="AD51" s="1008"/>
      <c r="AE51" s="1008"/>
      <c r="AF51" s="1008"/>
      <c r="AG51" s="1008"/>
      <c r="AH51" s="1008"/>
      <c r="AI51" s="1008"/>
      <c r="AJ51" s="1008"/>
      <c r="AK51" s="1008"/>
      <c r="AL51" s="88" t="s">
        <v>703</v>
      </c>
      <c r="AM51" s="88"/>
      <c r="AN51" s="88"/>
      <c r="AO51" s="88"/>
      <c r="AP51" s="88"/>
      <c r="AQ51" s="88"/>
      <c r="AR51" s="88"/>
      <c r="AS51" s="88"/>
      <c r="AT51" s="88"/>
      <c r="AU51" s="88"/>
      <c r="AV51" s="528" t="s">
        <v>700</v>
      </c>
      <c r="AW51" s="528"/>
      <c r="AX51" s="1006" t="s">
        <v>553</v>
      </c>
      <c r="AY51" s="1006"/>
      <c r="AZ51" s="1006"/>
      <c r="BA51" s="1006"/>
      <c r="BB51" s="1008" t="s">
        <v>558</v>
      </c>
      <c r="BC51" s="1008"/>
      <c r="BD51" s="1008"/>
      <c r="BE51" s="1008"/>
      <c r="BF51" s="1008"/>
      <c r="BG51" s="1008"/>
      <c r="BH51" s="1008"/>
      <c r="BI51" s="1008"/>
      <c r="BJ51" s="1008"/>
      <c r="BK51" s="88" t="s">
        <v>703</v>
      </c>
      <c r="BL51" s="88"/>
      <c r="BM51" s="88"/>
      <c r="BN51" s="88"/>
      <c r="BO51" s="88"/>
      <c r="BP51" s="88"/>
      <c r="BQ51" s="88"/>
      <c r="BR51" s="88"/>
      <c r="BS51" s="88"/>
      <c r="BT51" s="88"/>
      <c r="BU51" s="528" t="s">
        <v>700</v>
      </c>
      <c r="BV51" s="528"/>
      <c r="BW51" s="1008" t="s">
        <v>558</v>
      </c>
      <c r="BX51" s="1008"/>
      <c r="BY51" s="1008"/>
      <c r="BZ51" s="1008"/>
      <c r="CA51" s="1008"/>
      <c r="CB51" s="1008"/>
      <c r="CC51" s="1008"/>
      <c r="CD51" s="1008"/>
      <c r="CE51" s="1008"/>
      <c r="CF51" s="88" t="s">
        <v>703</v>
      </c>
      <c r="CG51" s="88"/>
      <c r="CH51" s="88"/>
      <c r="CI51" s="88"/>
      <c r="CJ51" s="88"/>
      <c r="CK51" s="88"/>
      <c r="CL51" s="88"/>
      <c r="CM51" s="88"/>
      <c r="CN51" s="88"/>
      <c r="CO51" s="88"/>
      <c r="CP51" s="528" t="s">
        <v>700</v>
      </c>
      <c r="CQ51" s="528"/>
      <c r="CR51" s="1006" t="s">
        <v>553</v>
      </c>
      <c r="CS51" s="1006"/>
      <c r="CT51" s="1006"/>
      <c r="CU51" s="1006"/>
      <c r="CV51" s="1008" t="s">
        <v>558</v>
      </c>
      <c r="CW51" s="1008"/>
      <c r="CX51" s="1008"/>
      <c r="CY51" s="1008"/>
      <c r="CZ51" s="1008"/>
      <c r="DA51" s="1008"/>
      <c r="DB51" s="1008"/>
      <c r="DC51" s="1008"/>
      <c r="DD51" s="1008"/>
      <c r="DE51" s="88" t="s">
        <v>703</v>
      </c>
      <c r="DF51" s="88"/>
      <c r="DG51" s="88"/>
      <c r="DH51" s="88"/>
      <c r="DI51" s="88"/>
      <c r="DJ51" s="88"/>
      <c r="DK51" s="88"/>
      <c r="DL51" s="88"/>
      <c r="DM51" s="88"/>
      <c r="DN51" s="88"/>
      <c r="DO51" s="528" t="s">
        <v>700</v>
      </c>
      <c r="DP51" s="528"/>
      <c r="DQ51" s="1008" t="s">
        <v>558</v>
      </c>
      <c r="DR51" s="1008"/>
      <c r="DS51" s="1008"/>
      <c r="DT51" s="1008"/>
      <c r="DU51" s="1008"/>
      <c r="DV51" s="1008"/>
      <c r="DW51" s="1008"/>
      <c r="DX51" s="1008"/>
      <c r="DY51" s="1008"/>
      <c r="DZ51" s="88" t="s">
        <v>703</v>
      </c>
      <c r="EA51" s="88"/>
      <c r="EB51" s="88"/>
      <c r="EC51" s="88"/>
      <c r="ED51" s="88"/>
      <c r="EE51" s="88"/>
      <c r="EF51" s="88"/>
      <c r="EG51" s="88"/>
      <c r="EH51" s="88"/>
      <c r="EI51" s="88"/>
      <c r="EJ51" s="528" t="s">
        <v>700</v>
      </c>
      <c r="EK51" s="528"/>
      <c r="EL51" s="1006" t="s">
        <v>553</v>
      </c>
      <c r="EM51" s="1006"/>
      <c r="EN51" s="1006"/>
      <c r="EO51" s="1006"/>
      <c r="EP51" s="1008" t="s">
        <v>558</v>
      </c>
      <c r="EQ51" s="1008"/>
      <c r="ER51" s="1008"/>
      <c r="ES51" s="1008"/>
      <c r="ET51" s="1008"/>
      <c r="EU51" s="1008"/>
      <c r="EV51" s="1008"/>
      <c r="EW51" s="1008"/>
      <c r="EX51" s="1008"/>
      <c r="EY51" s="88" t="s">
        <v>703</v>
      </c>
      <c r="EZ51" s="88"/>
      <c r="FA51" s="88"/>
      <c r="FB51" s="88"/>
      <c r="FC51" s="88"/>
      <c r="FD51" s="88"/>
      <c r="FE51" s="88"/>
      <c r="FF51" s="88"/>
      <c r="FG51" s="88"/>
      <c r="FH51" s="88"/>
      <c r="FI51" s="528" t="s">
        <v>700</v>
      </c>
      <c r="FJ51" s="528"/>
      <c r="FK51" s="1008" t="s">
        <v>558</v>
      </c>
      <c r="FL51" s="1008"/>
      <c r="FM51" s="1008"/>
      <c r="FN51" s="1008"/>
      <c r="FO51" s="1008"/>
      <c r="FP51" s="1008"/>
      <c r="FQ51" s="1008"/>
      <c r="FR51" s="1008"/>
      <c r="FS51" s="1008"/>
      <c r="FT51" s="88" t="s">
        <v>703</v>
      </c>
      <c r="FU51" s="88"/>
      <c r="FV51" s="88"/>
      <c r="FW51" s="88"/>
      <c r="FX51" s="88"/>
      <c r="FY51" s="88"/>
      <c r="FZ51" s="88"/>
      <c r="GA51" s="88"/>
      <c r="GB51" s="88"/>
      <c r="GC51" s="88"/>
      <c r="GD51" s="528" t="s">
        <v>700</v>
      </c>
      <c r="GE51" s="528"/>
      <c r="GF51" s="1006" t="s">
        <v>553</v>
      </c>
      <c r="GG51" s="1006"/>
      <c r="GH51" s="1006"/>
      <c r="GI51" s="1006"/>
      <c r="GJ51" s="1008" t="s">
        <v>558</v>
      </c>
      <c r="GK51" s="1008"/>
      <c r="GL51" s="1008"/>
      <c r="GM51" s="1008"/>
      <c r="GN51" s="1008"/>
      <c r="GO51" s="1008"/>
      <c r="GP51" s="1008"/>
      <c r="GQ51" s="1008"/>
      <c r="GR51" s="1008"/>
      <c r="GS51" s="88" t="s">
        <v>703</v>
      </c>
      <c r="GT51" s="88"/>
      <c r="GU51" s="88"/>
      <c r="GV51" s="88"/>
      <c r="GW51" s="88"/>
      <c r="GX51" s="88"/>
      <c r="GY51" s="88"/>
      <c r="GZ51" s="88"/>
      <c r="HA51" s="88"/>
      <c r="HB51" s="88"/>
      <c r="HC51" s="528" t="s">
        <v>700</v>
      </c>
      <c r="HD51" s="528"/>
      <c r="HE51" s="1008" t="s">
        <v>558</v>
      </c>
      <c r="HF51" s="1008"/>
      <c r="HG51" s="1008"/>
      <c r="HH51" s="1008"/>
      <c r="HI51" s="1008"/>
      <c r="HJ51" s="1008"/>
      <c r="HK51" s="1008"/>
      <c r="HL51" s="1008"/>
      <c r="HM51" s="1008"/>
      <c r="HN51" s="88" t="s">
        <v>703</v>
      </c>
      <c r="HO51" s="88"/>
      <c r="HP51" s="88"/>
      <c r="HQ51" s="88"/>
      <c r="HR51" s="88"/>
      <c r="HS51" s="88"/>
      <c r="HT51" s="88"/>
      <c r="HU51" s="88"/>
      <c r="HV51" s="88"/>
      <c r="HW51" s="88"/>
      <c r="HX51" s="528" t="s">
        <v>700</v>
      </c>
      <c r="HY51" s="528"/>
    </row>
    <row r="52" spans="2:233" x14ac:dyDescent="0.3">
      <c r="D52" s="1006"/>
      <c r="E52" s="1006"/>
      <c r="F52" s="1006"/>
      <c r="G52" s="1006"/>
      <c r="H52" s="1008"/>
      <c r="I52" s="1008"/>
      <c r="J52" s="1008"/>
      <c r="K52" s="1008" t="s">
        <v>407</v>
      </c>
      <c r="L52" s="1008"/>
      <c r="M52" s="1008" t="s">
        <v>716</v>
      </c>
      <c r="N52" s="1008"/>
      <c r="O52" s="1008"/>
      <c r="P52" s="1008"/>
      <c r="Q52" s="88"/>
      <c r="R52" s="88" t="s">
        <v>691</v>
      </c>
      <c r="S52" s="88"/>
      <c r="T52" s="88"/>
      <c r="U52" s="88" t="s">
        <v>695</v>
      </c>
      <c r="V52" s="88"/>
      <c r="W52" s="88"/>
      <c r="X52" s="88"/>
      <c r="Y52" s="88"/>
      <c r="Z52" s="88"/>
      <c r="AA52" s="528" t="s">
        <v>704</v>
      </c>
      <c r="AB52" s="528"/>
      <c r="AC52" s="1008"/>
      <c r="AD52" s="1008"/>
      <c r="AE52" s="1008"/>
      <c r="AF52" s="1008"/>
      <c r="AG52" s="1008"/>
      <c r="AH52" s="1008" t="s">
        <v>716</v>
      </c>
      <c r="AI52" s="1008"/>
      <c r="AJ52" s="1008"/>
      <c r="AK52" s="1008"/>
      <c r="AL52" s="88"/>
      <c r="AM52" s="88" t="s">
        <v>691</v>
      </c>
      <c r="AN52" s="88"/>
      <c r="AO52" s="88"/>
      <c r="AP52" s="88" t="s">
        <v>695</v>
      </c>
      <c r="AQ52" s="88"/>
      <c r="AR52" s="88"/>
      <c r="AS52" s="88"/>
      <c r="AT52" s="88"/>
      <c r="AU52" s="88"/>
      <c r="AV52" s="528" t="s">
        <v>704</v>
      </c>
      <c r="AW52" s="528"/>
      <c r="AX52" s="1006"/>
      <c r="AY52" s="1006"/>
      <c r="AZ52" s="1006"/>
      <c r="BA52" s="1006"/>
      <c r="BB52" s="1008"/>
      <c r="BC52" s="1008"/>
      <c r="BD52" s="1008"/>
      <c r="BE52" s="1008" t="s">
        <v>407</v>
      </c>
      <c r="BF52" s="1008"/>
      <c r="BG52" s="1008" t="s">
        <v>716</v>
      </c>
      <c r="BH52" s="1008"/>
      <c r="BI52" s="1008"/>
      <c r="BJ52" s="1008"/>
      <c r="BK52" s="88"/>
      <c r="BL52" s="88" t="s">
        <v>691</v>
      </c>
      <c r="BM52" s="88"/>
      <c r="BN52" s="88"/>
      <c r="BO52" s="88" t="s">
        <v>695</v>
      </c>
      <c r="BP52" s="88"/>
      <c r="BQ52" s="88"/>
      <c r="BR52" s="88"/>
      <c r="BS52" s="88"/>
      <c r="BT52" s="88"/>
      <c r="BU52" s="528" t="s">
        <v>704</v>
      </c>
      <c r="BV52" s="528"/>
      <c r="BW52" s="1008"/>
      <c r="BX52" s="1008"/>
      <c r="BY52" s="1008"/>
      <c r="BZ52" s="1008"/>
      <c r="CA52" s="1008"/>
      <c r="CB52" s="1008" t="s">
        <v>716</v>
      </c>
      <c r="CC52" s="1008"/>
      <c r="CD52" s="1008"/>
      <c r="CE52" s="1008"/>
      <c r="CF52" s="88"/>
      <c r="CG52" s="88" t="s">
        <v>691</v>
      </c>
      <c r="CH52" s="88"/>
      <c r="CI52" s="88"/>
      <c r="CJ52" s="88" t="s">
        <v>695</v>
      </c>
      <c r="CK52" s="88"/>
      <c r="CL52" s="88"/>
      <c r="CM52" s="88"/>
      <c r="CN52" s="88"/>
      <c r="CO52" s="88"/>
      <c r="CP52" s="528" t="s">
        <v>704</v>
      </c>
      <c r="CQ52" s="528"/>
      <c r="CR52" s="1006"/>
      <c r="CS52" s="1006"/>
      <c r="CT52" s="1006"/>
      <c r="CU52" s="1006"/>
      <c r="CV52" s="1008"/>
      <c r="CW52" s="1008"/>
      <c r="CX52" s="1008"/>
      <c r="CY52" s="1008" t="s">
        <v>407</v>
      </c>
      <c r="CZ52" s="1008"/>
      <c r="DA52" s="1008" t="s">
        <v>716</v>
      </c>
      <c r="DB52" s="1008"/>
      <c r="DC52" s="1008"/>
      <c r="DD52" s="1008"/>
      <c r="DE52" s="88"/>
      <c r="DF52" s="88" t="s">
        <v>691</v>
      </c>
      <c r="DG52" s="88"/>
      <c r="DH52" s="88"/>
      <c r="DI52" s="88" t="s">
        <v>695</v>
      </c>
      <c r="DJ52" s="88"/>
      <c r="DK52" s="88"/>
      <c r="DL52" s="88"/>
      <c r="DM52" s="88"/>
      <c r="DN52" s="88"/>
      <c r="DO52" s="528" t="s">
        <v>704</v>
      </c>
      <c r="DP52" s="528"/>
      <c r="DQ52" s="1008"/>
      <c r="DR52" s="1008"/>
      <c r="DS52" s="1008"/>
      <c r="DT52" s="1008"/>
      <c r="DU52" s="1008"/>
      <c r="DV52" s="1008" t="s">
        <v>716</v>
      </c>
      <c r="DW52" s="1008"/>
      <c r="DX52" s="1008"/>
      <c r="DY52" s="1008"/>
      <c r="DZ52" s="88"/>
      <c r="EA52" s="88" t="s">
        <v>691</v>
      </c>
      <c r="EB52" s="88"/>
      <c r="EC52" s="88"/>
      <c r="ED52" s="88" t="s">
        <v>695</v>
      </c>
      <c r="EE52" s="88"/>
      <c r="EF52" s="88"/>
      <c r="EG52" s="88"/>
      <c r="EH52" s="88"/>
      <c r="EI52" s="88"/>
      <c r="EJ52" s="528" t="s">
        <v>704</v>
      </c>
      <c r="EK52" s="528"/>
      <c r="EL52" s="1006"/>
      <c r="EM52" s="1006"/>
      <c r="EN52" s="1006"/>
      <c r="EO52" s="1006"/>
      <c r="EP52" s="1008"/>
      <c r="EQ52" s="1008"/>
      <c r="ER52" s="1008"/>
      <c r="ES52" s="1008" t="s">
        <v>407</v>
      </c>
      <c r="ET52" s="1008"/>
      <c r="EU52" s="1008" t="s">
        <v>716</v>
      </c>
      <c r="EV52" s="1008"/>
      <c r="EW52" s="1008"/>
      <c r="EX52" s="1008"/>
      <c r="EY52" s="88"/>
      <c r="EZ52" s="88" t="s">
        <v>691</v>
      </c>
      <c r="FA52" s="88"/>
      <c r="FB52" s="88"/>
      <c r="FC52" s="88" t="s">
        <v>695</v>
      </c>
      <c r="FD52" s="88"/>
      <c r="FE52" s="88"/>
      <c r="FF52" s="88"/>
      <c r="FG52" s="88"/>
      <c r="FH52" s="88"/>
      <c r="FI52" s="528" t="s">
        <v>704</v>
      </c>
      <c r="FJ52" s="528"/>
      <c r="FK52" s="1008"/>
      <c r="FL52" s="1008"/>
      <c r="FM52" s="1008"/>
      <c r="FN52" s="1008"/>
      <c r="FO52" s="1008"/>
      <c r="FP52" s="1008" t="s">
        <v>716</v>
      </c>
      <c r="FQ52" s="1008"/>
      <c r="FR52" s="1008"/>
      <c r="FS52" s="1008"/>
      <c r="FT52" s="88"/>
      <c r="FU52" s="88" t="s">
        <v>691</v>
      </c>
      <c r="FV52" s="88"/>
      <c r="FW52" s="88"/>
      <c r="FX52" s="88" t="s">
        <v>695</v>
      </c>
      <c r="FY52" s="88"/>
      <c r="FZ52" s="88"/>
      <c r="GA52" s="88"/>
      <c r="GB52" s="88"/>
      <c r="GC52" s="88"/>
      <c r="GD52" s="528" t="s">
        <v>704</v>
      </c>
      <c r="GE52" s="528"/>
      <c r="GF52" s="1006"/>
      <c r="GG52" s="1006"/>
      <c r="GH52" s="1006"/>
      <c r="GI52" s="1006"/>
      <c r="GJ52" s="1008"/>
      <c r="GK52" s="1008"/>
      <c r="GL52" s="1008"/>
      <c r="GM52" s="1008" t="s">
        <v>407</v>
      </c>
      <c r="GN52" s="1008"/>
      <c r="GO52" s="1008" t="s">
        <v>716</v>
      </c>
      <c r="GP52" s="1008"/>
      <c r="GQ52" s="1008"/>
      <c r="GR52" s="1008"/>
      <c r="GS52" s="88"/>
      <c r="GT52" s="88" t="s">
        <v>691</v>
      </c>
      <c r="GU52" s="88"/>
      <c r="GV52" s="88"/>
      <c r="GW52" s="88" t="s">
        <v>695</v>
      </c>
      <c r="GX52" s="88"/>
      <c r="GY52" s="88"/>
      <c r="GZ52" s="88"/>
      <c r="HA52" s="88"/>
      <c r="HB52" s="88"/>
      <c r="HC52" s="528" t="s">
        <v>704</v>
      </c>
      <c r="HD52" s="528"/>
      <c r="HE52" s="1008"/>
      <c r="HF52" s="1008"/>
      <c r="HG52" s="1008"/>
      <c r="HH52" s="1008"/>
      <c r="HI52" s="1008"/>
      <c r="HJ52" s="1008" t="s">
        <v>716</v>
      </c>
      <c r="HK52" s="1008"/>
      <c r="HL52" s="1008"/>
      <c r="HM52" s="1008"/>
      <c r="HN52" s="88"/>
      <c r="HO52" s="88" t="s">
        <v>691</v>
      </c>
      <c r="HP52" s="88"/>
      <c r="HQ52" s="88"/>
      <c r="HR52" s="88" t="s">
        <v>695</v>
      </c>
      <c r="HS52" s="88"/>
      <c r="HT52" s="88"/>
      <c r="HU52" s="88"/>
      <c r="HV52" s="88"/>
      <c r="HW52" s="88"/>
      <c r="HX52" s="528" t="s">
        <v>704</v>
      </c>
      <c r="HY52" s="528"/>
    </row>
    <row r="53" spans="2:233" ht="28.8" x14ac:dyDescent="0.3">
      <c r="B53" t="s">
        <v>413</v>
      </c>
      <c r="D53" s="1030" t="s">
        <v>554</v>
      </c>
      <c r="E53" s="1030" t="s">
        <v>689</v>
      </c>
      <c r="F53" s="1030" t="s">
        <v>557</v>
      </c>
      <c r="G53" s="1030" t="s">
        <v>688</v>
      </c>
      <c r="H53" s="1029" t="s">
        <v>554</v>
      </c>
      <c r="I53" s="1029" t="s">
        <v>689</v>
      </c>
      <c r="J53" s="1029" t="s">
        <v>557</v>
      </c>
      <c r="K53" s="1029" t="s">
        <v>688</v>
      </c>
      <c r="L53" s="1029" t="s">
        <v>690</v>
      </c>
      <c r="M53" s="1029" t="s">
        <v>719</v>
      </c>
      <c r="N53" s="1029" t="s">
        <v>718</v>
      </c>
      <c r="O53" s="1029" t="s">
        <v>717</v>
      </c>
      <c r="P53" s="1029" t="s">
        <v>690</v>
      </c>
      <c r="Q53" s="1036" t="s">
        <v>694</v>
      </c>
      <c r="R53" s="1035" t="s">
        <v>693</v>
      </c>
      <c r="S53" s="1035" t="s">
        <v>351</v>
      </c>
      <c r="T53" s="1035" t="s">
        <v>692</v>
      </c>
      <c r="U53" s="1035" t="s">
        <v>693</v>
      </c>
      <c r="V53" s="1035" t="s">
        <v>351</v>
      </c>
      <c r="W53" s="1035" t="s">
        <v>692</v>
      </c>
      <c r="X53" s="1035" t="s">
        <v>696</v>
      </c>
      <c r="Y53" s="1035" t="s">
        <v>697</v>
      </c>
      <c r="Z53" s="1035" t="s">
        <v>698</v>
      </c>
      <c r="AA53" s="528" t="s">
        <v>696</v>
      </c>
      <c r="AB53" s="528" t="s">
        <v>701</v>
      </c>
      <c r="AC53" s="1029" t="s">
        <v>554</v>
      </c>
      <c r="AD53" s="1029" t="s">
        <v>689</v>
      </c>
      <c r="AE53" s="1029" t="s">
        <v>557</v>
      </c>
      <c r="AF53" s="1029" t="s">
        <v>688</v>
      </c>
      <c r="AG53" s="1029" t="s">
        <v>690</v>
      </c>
      <c r="AH53" s="1029" t="s">
        <v>719</v>
      </c>
      <c r="AI53" s="1029" t="s">
        <v>718</v>
      </c>
      <c r="AJ53" s="1029" t="s">
        <v>717</v>
      </c>
      <c r="AK53" s="1029" t="s">
        <v>690</v>
      </c>
      <c r="AL53" s="1036" t="s">
        <v>694</v>
      </c>
      <c r="AM53" s="1035" t="s">
        <v>693</v>
      </c>
      <c r="AN53" s="1035" t="s">
        <v>351</v>
      </c>
      <c r="AO53" s="1035" t="s">
        <v>692</v>
      </c>
      <c r="AP53" s="1035" t="s">
        <v>693</v>
      </c>
      <c r="AQ53" s="1035" t="s">
        <v>351</v>
      </c>
      <c r="AR53" s="1035" t="s">
        <v>692</v>
      </c>
      <c r="AS53" s="1035" t="s">
        <v>696</v>
      </c>
      <c r="AT53" s="1035" t="s">
        <v>697</v>
      </c>
      <c r="AU53" s="1035" t="s">
        <v>698</v>
      </c>
      <c r="AV53" s="528" t="s">
        <v>696</v>
      </c>
      <c r="AW53" s="528" t="s">
        <v>701</v>
      </c>
      <c r="AX53" s="1030" t="s">
        <v>554</v>
      </c>
      <c r="AY53" s="1030" t="s">
        <v>689</v>
      </c>
      <c r="AZ53" s="1030" t="s">
        <v>557</v>
      </c>
      <c r="BA53" s="1030" t="s">
        <v>688</v>
      </c>
      <c r="BB53" s="1029" t="s">
        <v>554</v>
      </c>
      <c r="BC53" s="1029" t="s">
        <v>689</v>
      </c>
      <c r="BD53" s="1029" t="s">
        <v>557</v>
      </c>
      <c r="BE53" s="1029" t="s">
        <v>688</v>
      </c>
      <c r="BF53" s="1029" t="s">
        <v>690</v>
      </c>
      <c r="BG53" s="1029" t="s">
        <v>719</v>
      </c>
      <c r="BH53" s="1029" t="s">
        <v>718</v>
      </c>
      <c r="BI53" s="1029" t="s">
        <v>717</v>
      </c>
      <c r="BJ53" s="1029" t="s">
        <v>690</v>
      </c>
      <c r="BK53" s="1036" t="s">
        <v>694</v>
      </c>
      <c r="BL53" s="1035" t="s">
        <v>693</v>
      </c>
      <c r="BM53" s="1035" t="s">
        <v>351</v>
      </c>
      <c r="BN53" s="1035" t="s">
        <v>692</v>
      </c>
      <c r="BO53" s="1035" t="s">
        <v>693</v>
      </c>
      <c r="BP53" s="1035" t="s">
        <v>351</v>
      </c>
      <c r="BQ53" s="1035" t="s">
        <v>692</v>
      </c>
      <c r="BR53" s="1035" t="s">
        <v>696</v>
      </c>
      <c r="BS53" s="1035" t="s">
        <v>697</v>
      </c>
      <c r="BT53" s="1035" t="s">
        <v>698</v>
      </c>
      <c r="BU53" s="528" t="s">
        <v>696</v>
      </c>
      <c r="BV53" s="528" t="s">
        <v>701</v>
      </c>
      <c r="BW53" s="1029" t="s">
        <v>554</v>
      </c>
      <c r="BX53" s="1029" t="s">
        <v>689</v>
      </c>
      <c r="BY53" s="1029" t="s">
        <v>557</v>
      </c>
      <c r="BZ53" s="1029" t="s">
        <v>688</v>
      </c>
      <c r="CA53" s="1029" t="s">
        <v>690</v>
      </c>
      <c r="CB53" s="1029" t="s">
        <v>719</v>
      </c>
      <c r="CC53" s="1029" t="s">
        <v>718</v>
      </c>
      <c r="CD53" s="1029" t="s">
        <v>717</v>
      </c>
      <c r="CE53" s="1029" t="s">
        <v>690</v>
      </c>
      <c r="CF53" s="1036" t="s">
        <v>694</v>
      </c>
      <c r="CG53" s="1035" t="s">
        <v>693</v>
      </c>
      <c r="CH53" s="1035" t="s">
        <v>351</v>
      </c>
      <c r="CI53" s="1035" t="s">
        <v>692</v>
      </c>
      <c r="CJ53" s="1035" t="s">
        <v>693</v>
      </c>
      <c r="CK53" s="1035" t="s">
        <v>351</v>
      </c>
      <c r="CL53" s="1035" t="s">
        <v>692</v>
      </c>
      <c r="CM53" s="1035" t="s">
        <v>696</v>
      </c>
      <c r="CN53" s="1035" t="s">
        <v>697</v>
      </c>
      <c r="CO53" s="1035" t="s">
        <v>698</v>
      </c>
      <c r="CP53" s="528" t="s">
        <v>696</v>
      </c>
      <c r="CQ53" s="528" t="s">
        <v>701</v>
      </c>
      <c r="CR53" s="1030" t="s">
        <v>554</v>
      </c>
      <c r="CS53" s="1030" t="s">
        <v>689</v>
      </c>
      <c r="CT53" s="1030" t="s">
        <v>557</v>
      </c>
      <c r="CU53" s="1030" t="s">
        <v>688</v>
      </c>
      <c r="CV53" s="1029" t="s">
        <v>554</v>
      </c>
      <c r="CW53" s="1029" t="s">
        <v>689</v>
      </c>
      <c r="CX53" s="1029" t="s">
        <v>557</v>
      </c>
      <c r="CY53" s="1029" t="s">
        <v>688</v>
      </c>
      <c r="CZ53" s="1029" t="s">
        <v>690</v>
      </c>
      <c r="DA53" s="1029" t="s">
        <v>719</v>
      </c>
      <c r="DB53" s="1029" t="s">
        <v>718</v>
      </c>
      <c r="DC53" s="1029" t="s">
        <v>717</v>
      </c>
      <c r="DD53" s="1029" t="s">
        <v>690</v>
      </c>
      <c r="DE53" s="1036" t="s">
        <v>694</v>
      </c>
      <c r="DF53" s="1035" t="s">
        <v>693</v>
      </c>
      <c r="DG53" s="1035" t="s">
        <v>351</v>
      </c>
      <c r="DH53" s="1035" t="s">
        <v>692</v>
      </c>
      <c r="DI53" s="1035" t="s">
        <v>693</v>
      </c>
      <c r="DJ53" s="1035" t="s">
        <v>351</v>
      </c>
      <c r="DK53" s="1035" t="s">
        <v>692</v>
      </c>
      <c r="DL53" s="1035" t="s">
        <v>696</v>
      </c>
      <c r="DM53" s="1035" t="s">
        <v>697</v>
      </c>
      <c r="DN53" s="1035" t="s">
        <v>698</v>
      </c>
      <c r="DO53" s="528" t="s">
        <v>696</v>
      </c>
      <c r="DP53" s="528" t="s">
        <v>701</v>
      </c>
      <c r="DQ53" s="1029" t="s">
        <v>554</v>
      </c>
      <c r="DR53" s="1029" t="s">
        <v>689</v>
      </c>
      <c r="DS53" s="1029" t="s">
        <v>557</v>
      </c>
      <c r="DT53" s="1029" t="s">
        <v>688</v>
      </c>
      <c r="DU53" s="1029" t="s">
        <v>690</v>
      </c>
      <c r="DV53" s="1029" t="s">
        <v>719</v>
      </c>
      <c r="DW53" s="1029" t="s">
        <v>718</v>
      </c>
      <c r="DX53" s="1029" t="s">
        <v>717</v>
      </c>
      <c r="DY53" s="1029" t="s">
        <v>690</v>
      </c>
      <c r="DZ53" s="1036" t="s">
        <v>694</v>
      </c>
      <c r="EA53" s="1035" t="s">
        <v>693</v>
      </c>
      <c r="EB53" s="1035" t="s">
        <v>351</v>
      </c>
      <c r="EC53" s="1035" t="s">
        <v>692</v>
      </c>
      <c r="ED53" s="1035" t="s">
        <v>693</v>
      </c>
      <c r="EE53" s="1035" t="s">
        <v>351</v>
      </c>
      <c r="EF53" s="1035" t="s">
        <v>692</v>
      </c>
      <c r="EG53" s="1035" t="s">
        <v>696</v>
      </c>
      <c r="EH53" s="1035" t="s">
        <v>697</v>
      </c>
      <c r="EI53" s="1035" t="s">
        <v>698</v>
      </c>
      <c r="EJ53" s="528" t="s">
        <v>696</v>
      </c>
      <c r="EK53" s="528" t="s">
        <v>701</v>
      </c>
      <c r="EL53" s="1030" t="s">
        <v>554</v>
      </c>
      <c r="EM53" s="1030" t="s">
        <v>689</v>
      </c>
      <c r="EN53" s="1030" t="s">
        <v>557</v>
      </c>
      <c r="EO53" s="1030" t="s">
        <v>688</v>
      </c>
      <c r="EP53" s="1029" t="s">
        <v>554</v>
      </c>
      <c r="EQ53" s="1029" t="s">
        <v>689</v>
      </c>
      <c r="ER53" s="1029" t="s">
        <v>557</v>
      </c>
      <c r="ES53" s="1029" t="s">
        <v>688</v>
      </c>
      <c r="ET53" s="1029" t="s">
        <v>690</v>
      </c>
      <c r="EU53" s="1029" t="s">
        <v>719</v>
      </c>
      <c r="EV53" s="1029" t="s">
        <v>718</v>
      </c>
      <c r="EW53" s="1029" t="s">
        <v>717</v>
      </c>
      <c r="EX53" s="1029" t="s">
        <v>690</v>
      </c>
      <c r="EY53" s="1036" t="s">
        <v>694</v>
      </c>
      <c r="EZ53" s="1035" t="s">
        <v>693</v>
      </c>
      <c r="FA53" s="1035" t="s">
        <v>351</v>
      </c>
      <c r="FB53" s="1035" t="s">
        <v>692</v>
      </c>
      <c r="FC53" s="1035" t="s">
        <v>693</v>
      </c>
      <c r="FD53" s="1035" t="s">
        <v>351</v>
      </c>
      <c r="FE53" s="1035" t="s">
        <v>692</v>
      </c>
      <c r="FF53" s="1035" t="s">
        <v>696</v>
      </c>
      <c r="FG53" s="1035" t="s">
        <v>697</v>
      </c>
      <c r="FH53" s="1035" t="s">
        <v>698</v>
      </c>
      <c r="FI53" s="528" t="s">
        <v>696</v>
      </c>
      <c r="FJ53" s="528" t="s">
        <v>701</v>
      </c>
      <c r="FK53" s="1029" t="s">
        <v>554</v>
      </c>
      <c r="FL53" s="1029" t="s">
        <v>689</v>
      </c>
      <c r="FM53" s="1029" t="s">
        <v>557</v>
      </c>
      <c r="FN53" s="1029" t="s">
        <v>688</v>
      </c>
      <c r="FO53" s="1029" t="s">
        <v>690</v>
      </c>
      <c r="FP53" s="1029" t="s">
        <v>719</v>
      </c>
      <c r="FQ53" s="1029" t="s">
        <v>718</v>
      </c>
      <c r="FR53" s="1029" t="s">
        <v>717</v>
      </c>
      <c r="FS53" s="1029" t="s">
        <v>690</v>
      </c>
      <c r="FT53" s="1036" t="s">
        <v>694</v>
      </c>
      <c r="FU53" s="1035" t="s">
        <v>693</v>
      </c>
      <c r="FV53" s="1035" t="s">
        <v>351</v>
      </c>
      <c r="FW53" s="1035" t="s">
        <v>692</v>
      </c>
      <c r="FX53" s="1035" t="s">
        <v>693</v>
      </c>
      <c r="FY53" s="1035" t="s">
        <v>351</v>
      </c>
      <c r="FZ53" s="1035" t="s">
        <v>692</v>
      </c>
      <c r="GA53" s="1035" t="s">
        <v>696</v>
      </c>
      <c r="GB53" s="1035" t="s">
        <v>697</v>
      </c>
      <c r="GC53" s="1035" t="s">
        <v>698</v>
      </c>
      <c r="GD53" s="528" t="s">
        <v>696</v>
      </c>
      <c r="GE53" s="528" t="s">
        <v>701</v>
      </c>
      <c r="GF53" s="1030" t="s">
        <v>554</v>
      </c>
      <c r="GG53" s="1030" t="s">
        <v>689</v>
      </c>
      <c r="GH53" s="1030" t="s">
        <v>557</v>
      </c>
      <c r="GI53" s="1030" t="s">
        <v>688</v>
      </c>
      <c r="GJ53" s="1029" t="s">
        <v>554</v>
      </c>
      <c r="GK53" s="1029" t="s">
        <v>689</v>
      </c>
      <c r="GL53" s="1029" t="s">
        <v>557</v>
      </c>
      <c r="GM53" s="1029" t="s">
        <v>688</v>
      </c>
      <c r="GN53" s="1029" t="s">
        <v>690</v>
      </c>
      <c r="GO53" s="1029" t="s">
        <v>719</v>
      </c>
      <c r="GP53" s="1029" t="s">
        <v>718</v>
      </c>
      <c r="GQ53" s="1029" t="s">
        <v>717</v>
      </c>
      <c r="GR53" s="1029" t="s">
        <v>690</v>
      </c>
      <c r="GS53" s="1036" t="s">
        <v>694</v>
      </c>
      <c r="GT53" s="1035" t="s">
        <v>693</v>
      </c>
      <c r="GU53" s="1035" t="s">
        <v>351</v>
      </c>
      <c r="GV53" s="1035" t="s">
        <v>692</v>
      </c>
      <c r="GW53" s="1035" t="s">
        <v>693</v>
      </c>
      <c r="GX53" s="1035" t="s">
        <v>351</v>
      </c>
      <c r="GY53" s="1035" t="s">
        <v>692</v>
      </c>
      <c r="GZ53" s="1035" t="s">
        <v>696</v>
      </c>
      <c r="HA53" s="1035" t="s">
        <v>697</v>
      </c>
      <c r="HB53" s="1035" t="s">
        <v>698</v>
      </c>
      <c r="HC53" s="528" t="s">
        <v>696</v>
      </c>
      <c r="HD53" s="528" t="s">
        <v>701</v>
      </c>
      <c r="HE53" s="1029" t="s">
        <v>554</v>
      </c>
      <c r="HF53" s="1029" t="s">
        <v>689</v>
      </c>
      <c r="HG53" s="1029" t="s">
        <v>557</v>
      </c>
      <c r="HH53" s="1029" t="s">
        <v>688</v>
      </c>
      <c r="HI53" s="1029" t="s">
        <v>690</v>
      </c>
      <c r="HJ53" s="1029" t="s">
        <v>719</v>
      </c>
      <c r="HK53" s="1029" t="s">
        <v>718</v>
      </c>
      <c r="HL53" s="1029" t="s">
        <v>717</v>
      </c>
      <c r="HM53" s="1029" t="s">
        <v>690</v>
      </c>
      <c r="HN53" s="1036" t="s">
        <v>694</v>
      </c>
      <c r="HO53" s="1035" t="s">
        <v>693</v>
      </c>
      <c r="HP53" s="1035" t="s">
        <v>351</v>
      </c>
      <c r="HQ53" s="1035" t="s">
        <v>692</v>
      </c>
      <c r="HR53" s="1035" t="s">
        <v>693</v>
      </c>
      <c r="HS53" s="1035" t="s">
        <v>351</v>
      </c>
      <c r="HT53" s="1035" t="s">
        <v>692</v>
      </c>
      <c r="HU53" s="1035" t="s">
        <v>696</v>
      </c>
      <c r="HV53" s="1035" t="s">
        <v>697</v>
      </c>
      <c r="HW53" s="1035" t="s">
        <v>698</v>
      </c>
      <c r="HX53" s="528" t="s">
        <v>696</v>
      </c>
      <c r="HY53" s="528" t="s">
        <v>701</v>
      </c>
    </row>
    <row r="54" spans="2:233" x14ac:dyDescent="0.3">
      <c r="B54">
        <f>+'Générateur P.Durable 10ans'!A22</f>
        <v>1</v>
      </c>
      <c r="C54" t="str">
        <f>+'Générateur P.Durable 10ans'!B22</f>
        <v>Blé d'hiver</v>
      </c>
      <c r="D54" s="1250">
        <f>+'Générateur P.Durable 10ans'!$AO22</f>
        <v>7.8</v>
      </c>
      <c r="E54" s="877">
        <f>+'Générateur P.Durable 10ans'!AP22</f>
        <v>1194.2</v>
      </c>
      <c r="F54" s="1009">
        <f>+'Générateur P.Durable 10ans'!AQ22</f>
        <v>31.2</v>
      </c>
      <c r="G54" s="877">
        <f>+'Générateur P.Durable 10ans'!AR22</f>
        <v>4776.8</v>
      </c>
      <c r="H54" s="1250">
        <f ca="1">+'Générateur P.Durable 10ans'!$AS22</f>
        <v>7.0395000000000003</v>
      </c>
      <c r="I54" s="877">
        <f ca="1">+'Générateur P.Durable 10ans'!$AT22</f>
        <v>1084.7655000000002</v>
      </c>
      <c r="J54" s="1009">
        <f ca="1">+'Générateur P.Durable 10ans'!$AU22</f>
        <v>28.158000000000001</v>
      </c>
      <c r="K54" s="877">
        <f ca="1">+'Générateur P.Durable 10ans'!$AV22</f>
        <v>4339.0620000000008</v>
      </c>
      <c r="L54" s="877">
        <f ca="1">+'Générateur P.Durable 10ans'!$AW22</f>
        <v>0.90836166471277857</v>
      </c>
      <c r="M54" s="1227">
        <f ca="1">+H54/Menu!$D$27</f>
        <v>7.8000000000000007</v>
      </c>
      <c r="N54" s="1191">
        <f t="shared" ref="N54:N63" ca="1" si="27">+M54/D54</f>
        <v>1.0000000000000002</v>
      </c>
      <c r="O54" s="877">
        <f ca="1">+K54/Menu!$E$27</f>
        <v>1201.9562326869809</v>
      </c>
      <c r="P54" s="877">
        <f t="shared" ref="P54:P63" ca="1" si="28">+O54/E54</f>
        <v>1.0064949193493391</v>
      </c>
      <c r="Q54" s="877">
        <f>+'Générateur P.Durable 10ans'!$AX22</f>
        <v>0</v>
      </c>
      <c r="R54" s="877">
        <f>+'Générateur P.Durable 10ans'!$AY22</f>
        <v>3.7866666666666662</v>
      </c>
      <c r="S54" s="877">
        <f>+'Générateur P.Durable 10ans'!$AZ22</f>
        <v>0.94666666666666655</v>
      </c>
      <c r="T54" s="877">
        <f>+'Générateur P.Durable 10ans'!$BA22</f>
        <v>4.7333333333333325</v>
      </c>
      <c r="U54" s="877">
        <f>+'Générateur P.Durable 10ans'!$BB22</f>
        <v>0</v>
      </c>
      <c r="V54" s="877">
        <f>+'Générateur P.Durable 10ans'!$BC22</f>
        <v>0</v>
      </c>
      <c r="W54" s="877">
        <f>+'Générateur P.Durable 10ans'!$BD22</f>
        <v>0</v>
      </c>
      <c r="X54" s="877">
        <f>+'Générateur P.Durable 10ans'!$BE22</f>
        <v>-3.7866666666666662</v>
      </c>
      <c r="Y54" s="877">
        <f>+'Générateur P.Durable 10ans'!$BF22</f>
        <v>-0.94666666666666655</v>
      </c>
      <c r="Z54" s="877">
        <f>+'Générateur P.Durable 10ans'!$BG22</f>
        <v>-4.7333333333333325</v>
      </c>
      <c r="AA54" s="877">
        <f ca="1">+'Générateur P.Durable 10ans'!$BH22</f>
        <v>4335.2753333333339</v>
      </c>
      <c r="AB54" s="877">
        <f ca="1">+'Générateur P.Durable 10ans'!$BI22</f>
        <v>1083.8188333333335</v>
      </c>
      <c r="AC54" s="1250">
        <f ca="1">+'Générateur Emprise 10ans'!$AS22</f>
        <v>7.9080144000000008</v>
      </c>
      <c r="AD54" s="877">
        <f ca="1">+'Générateur Emprise 10ans'!$AT22</f>
        <v>1217.7372816000002</v>
      </c>
      <c r="AE54" s="1009">
        <f ca="1">+'Générateur Emprise 10ans'!$AU22</f>
        <v>31.632057600000003</v>
      </c>
      <c r="AF54" s="877">
        <f ca="1">+'Générateur Emprise 10ans'!$AV22</f>
        <v>4870.9491264000008</v>
      </c>
      <c r="AG54" s="877">
        <f ca="1">+'Générateur Emprise 10ans'!$AW22</f>
        <v>1.0197096647127786</v>
      </c>
      <c r="AH54" s="877">
        <f ca="1">+AC54/Menu!$D$27</f>
        <v>8.7623428254847653</v>
      </c>
      <c r="AI54" s="1191">
        <f ca="1">+AH54/D54</f>
        <v>1.1233772853185597</v>
      </c>
      <c r="AJ54" s="877">
        <f ca="1">+AF54/Menu!$E$27</f>
        <v>1349.2933868144046</v>
      </c>
      <c r="AK54" s="877">
        <f ca="1">+AJ54/E54</f>
        <v>1.1298722046678986</v>
      </c>
      <c r="AL54" s="877">
        <f>+'Générateur Emprise 10ans'!$AX22</f>
        <v>0</v>
      </c>
      <c r="AM54" s="877">
        <f>+'Générateur Emprise 10ans'!$AY22</f>
        <v>102.35226107226109</v>
      </c>
      <c r="AN54" s="877">
        <f>+'Générateur Emprise 10ans'!$AZ22</f>
        <v>25.588065268065272</v>
      </c>
      <c r="AO54" s="877">
        <f>+'Générateur Emprise 10ans'!$BA22</f>
        <v>127.94032634032635</v>
      </c>
      <c r="AP54" s="877">
        <f>+'Générateur Emprise 10ans'!$BB22</f>
        <v>0</v>
      </c>
      <c r="AQ54" s="877">
        <f>+'Générateur Emprise 10ans'!$BC22</f>
        <v>0</v>
      </c>
      <c r="AR54" s="877">
        <f>+'Générateur Emprise 10ans'!$BD22</f>
        <v>0</v>
      </c>
      <c r="AS54" s="877">
        <f>+'Générateur Emprise 10ans'!$BE22</f>
        <v>-102.35226107226109</v>
      </c>
      <c r="AT54" s="877">
        <f>+'Générateur Emprise 10ans'!$BF22</f>
        <v>-25.588065268065272</v>
      </c>
      <c r="AU54" s="877">
        <f>+'Générateur Emprise 10ans'!$BG22</f>
        <v>-127.94032634032635</v>
      </c>
      <c r="AV54" s="877">
        <f ca="1">+'Générateur Emprise 10ans'!$BH22</f>
        <v>4768.5968653277396</v>
      </c>
      <c r="AW54" s="877">
        <f ca="1">+'Générateur Emprise 10ans'!$BI22</f>
        <v>1192.1492163319349</v>
      </c>
      <c r="AX54" s="1190">
        <f>+'Générateur P.Durable 15ans'!$AO22</f>
        <v>7.8</v>
      </c>
      <c r="AY54" s="877">
        <f>+'Générateur P.Durable 15ans'!$AP22</f>
        <v>1194.2</v>
      </c>
      <c r="AZ54" s="1009">
        <f>+'Générateur P.Durable 15ans'!$AQ22</f>
        <v>31.2</v>
      </c>
      <c r="BA54" s="877">
        <f>+'Générateur P.Durable 15ans'!$AR22</f>
        <v>4776.8</v>
      </c>
      <c r="BB54" s="1190">
        <f ca="1">+'Générateur P.Durable 15ans'!$AS22</f>
        <v>7.0395000000000003</v>
      </c>
      <c r="BC54" s="877">
        <f ca="1">+'Générateur P.Durable 15ans'!$AT22</f>
        <v>1084.7655000000002</v>
      </c>
      <c r="BD54" s="1009">
        <f ca="1">+'Générateur P.Durable 15ans'!$AU22</f>
        <v>28.158000000000001</v>
      </c>
      <c r="BE54" s="877">
        <f ca="1">+'Générateur P.Durable 15ans'!$AV22</f>
        <v>4339.0620000000008</v>
      </c>
      <c r="BF54" s="877">
        <f ca="1">+'Générateur P.Durable 15ans'!$AW22</f>
        <v>0.90836166471277857</v>
      </c>
      <c r="BG54" s="877">
        <f ca="1">+BB54/Menu!$D$27</f>
        <v>7.8000000000000007</v>
      </c>
      <c r="BH54" s="1191">
        <f ca="1">+BG54/AX54</f>
        <v>1.0000000000000002</v>
      </c>
      <c r="BI54" s="877">
        <f ca="1">+BE54/Menu!$E$27</f>
        <v>1201.9562326869809</v>
      </c>
      <c r="BJ54" s="877">
        <f ca="1">+BI54/AY54</f>
        <v>1.0064949193493391</v>
      </c>
      <c r="BK54" s="877">
        <f>+'Générateur P.Durable 15ans'!$AX22</f>
        <v>0</v>
      </c>
      <c r="BL54" s="877">
        <f>+'Générateur P.Durable 15ans'!$AY22</f>
        <v>3.7866666666666662</v>
      </c>
      <c r="BM54" s="877">
        <f>+'Générateur P.Durable 15ans'!$AZ22</f>
        <v>0.94666666666666655</v>
      </c>
      <c r="BN54" s="877">
        <f>+'Générateur P.Durable 15ans'!$BA22</f>
        <v>4.7333333333333325</v>
      </c>
      <c r="BO54" s="877">
        <f>+'Générateur P.Durable 15ans'!$BB22</f>
        <v>0</v>
      </c>
      <c r="BP54" s="877">
        <f>+'Générateur P.Durable 15ans'!$BC22</f>
        <v>0</v>
      </c>
      <c r="BQ54" s="877">
        <f>+'Générateur P.Durable 15ans'!$BD22</f>
        <v>0</v>
      </c>
      <c r="BR54" s="877">
        <f>+'Générateur P.Durable 15ans'!$BE22</f>
        <v>-3.7866666666666662</v>
      </c>
      <c r="BS54" s="877">
        <f>+'Générateur P.Durable 15ans'!$BF22</f>
        <v>-0.94666666666666655</v>
      </c>
      <c r="BT54" s="877">
        <f>+'Générateur P.Durable 15ans'!$BG22</f>
        <v>-4.7333333333333325</v>
      </c>
      <c r="BU54" s="877">
        <f ca="1">+'Générateur P.Durable 15ans'!$BH22</f>
        <v>4335.2753333333339</v>
      </c>
      <c r="BV54" s="877">
        <f ca="1">+'Générateur P.Durable 15ans'!$BI22</f>
        <v>1083.8188333333335</v>
      </c>
      <c r="BW54" s="1190">
        <f ca="1">+'Générateur Emprise 15ans'!$AS22</f>
        <v>7.9080144000000008</v>
      </c>
      <c r="BX54" s="877">
        <f ca="1">+'Générateur Emprise 15ans'!$AT22</f>
        <v>1217.7372816000002</v>
      </c>
      <c r="BY54" s="1009">
        <f ca="1">+'Générateur Emprise 15ans'!$AU22</f>
        <v>31.632057600000003</v>
      </c>
      <c r="BZ54" s="877">
        <f ca="1">+'Générateur Emprise 15ans'!$AV22</f>
        <v>4870.9491264000008</v>
      </c>
      <c r="CA54" s="877">
        <f ca="1">+'Générateur Emprise 15ans'!$AW22</f>
        <v>1.0197096647127786</v>
      </c>
      <c r="CB54" s="877">
        <f ca="1">+BW54/Menu!$D$27</f>
        <v>8.7623428254847653</v>
      </c>
      <c r="CC54" s="1191">
        <f ca="1">+CB54/AX54</f>
        <v>1.1233772853185597</v>
      </c>
      <c r="CD54" s="877">
        <f ca="1">+BZ54/Menu!$E$27</f>
        <v>1349.2933868144046</v>
      </c>
      <c r="CE54" s="877">
        <f ca="1">+CD54/AY54</f>
        <v>1.1298722046678986</v>
      </c>
      <c r="CF54" s="877">
        <f>+'Générateur Emprise 15ans'!$AX22</f>
        <v>0</v>
      </c>
      <c r="CG54" s="877">
        <f>+'Générateur Emprise 15ans'!$AY22</f>
        <v>102.35226107226109</v>
      </c>
      <c r="CH54" s="877">
        <f>+'Générateur Emprise 15ans'!$AZ22</f>
        <v>25.588065268065272</v>
      </c>
      <c r="CI54" s="877">
        <f>+'Générateur Emprise 15ans'!$BA22</f>
        <v>127.94032634032635</v>
      </c>
      <c r="CJ54" s="877">
        <f>+'Générateur Emprise 15ans'!$BB22</f>
        <v>0</v>
      </c>
      <c r="CK54" s="877">
        <f>+'Générateur Emprise 15ans'!$BC22</f>
        <v>0</v>
      </c>
      <c r="CL54" s="877">
        <f>+'Générateur Emprise 15ans'!$BD22</f>
        <v>0</v>
      </c>
      <c r="CM54" s="877">
        <f>+'Générateur Emprise 15ans'!$BE22</f>
        <v>-102.35226107226109</v>
      </c>
      <c r="CN54" s="877">
        <f>+'Générateur Emprise 15ans'!$BF22</f>
        <v>-25.588065268065272</v>
      </c>
      <c r="CO54" s="877">
        <f>+'Générateur Emprise 15ans'!$BG22</f>
        <v>-127.94032634032635</v>
      </c>
      <c r="CP54" s="877">
        <f ca="1">+'Générateur Emprise 15ans'!$BH22</f>
        <v>4768.5968653277396</v>
      </c>
      <c r="CQ54" s="877">
        <f ca="1">+'Générateur Emprise 15ans'!$BI22</f>
        <v>1192.1492163319349</v>
      </c>
      <c r="CR54" s="1190">
        <f>+'Générateur P.Durable 20ans'!$AO22</f>
        <v>7.8</v>
      </c>
      <c r="CS54" s="877">
        <f>+'Générateur P.Durable 20ans'!$AP22</f>
        <v>1194.2</v>
      </c>
      <c r="CT54" s="1009">
        <f>+'Générateur P.Durable 20ans'!$AQ22</f>
        <v>31.2</v>
      </c>
      <c r="CU54" s="877">
        <f>+'Générateur P.Durable 20ans'!$AR22</f>
        <v>4776.8</v>
      </c>
      <c r="CV54" s="1190">
        <f ca="1">+'Générateur P.Durable 20ans'!$AS22</f>
        <v>7.0395000000000003</v>
      </c>
      <c r="CW54" s="877">
        <f ca="1">+'Générateur P.Durable 20ans'!$AT22</f>
        <v>1084.7655000000002</v>
      </c>
      <c r="CX54" s="1009">
        <f ca="1">+'Générateur P.Durable 20ans'!$AU22</f>
        <v>28.158000000000001</v>
      </c>
      <c r="CY54" s="877">
        <f ca="1">+'Générateur P.Durable 20ans'!$AV22</f>
        <v>4339.0620000000008</v>
      </c>
      <c r="CZ54" s="877">
        <f ca="1">+'Générateur P.Durable 20ans'!$AW22</f>
        <v>0.90836166471277857</v>
      </c>
      <c r="DA54" s="877">
        <f ca="1">+CV54/Menu!$D$27</f>
        <v>7.8000000000000007</v>
      </c>
      <c r="DB54" s="1191">
        <f ca="1">+DA54/CR54</f>
        <v>1.0000000000000002</v>
      </c>
      <c r="DC54" s="877">
        <f ca="1">+CY54/Menu!$E$27</f>
        <v>1201.9562326869809</v>
      </c>
      <c r="DD54" s="877">
        <f ca="1">+DC54/CS54</f>
        <v>1.0064949193493391</v>
      </c>
      <c r="DE54" s="877">
        <f>+'Générateur P.Durable 20ans'!$AX22</f>
        <v>0</v>
      </c>
      <c r="DF54" s="877">
        <f>+'Générateur P.Durable 20ans'!$AY22</f>
        <v>3.7866666666666662</v>
      </c>
      <c r="DG54" s="877">
        <f>+'Générateur P.Durable 20ans'!$AZ22</f>
        <v>0.94666666666666655</v>
      </c>
      <c r="DH54" s="877">
        <f>+'Générateur P.Durable 20ans'!$BA22</f>
        <v>4.7333333333333325</v>
      </c>
      <c r="DI54" s="877">
        <f>+'Générateur P.Durable 20ans'!$BB22</f>
        <v>0</v>
      </c>
      <c r="DJ54" s="877">
        <f>+'Générateur P.Durable 20ans'!$BC22</f>
        <v>0</v>
      </c>
      <c r="DK54" s="877">
        <f>+'Générateur P.Durable 20ans'!$BD22</f>
        <v>0</v>
      </c>
      <c r="DL54" s="877">
        <f>+'Générateur P.Durable 20ans'!$BE22</f>
        <v>-3.7866666666666662</v>
      </c>
      <c r="DM54" s="877">
        <f>+'Générateur P.Durable 20ans'!$BF22</f>
        <v>-0.94666666666666655</v>
      </c>
      <c r="DN54" s="877">
        <f>+'Générateur P.Durable 20ans'!$BG22</f>
        <v>-4.7333333333333325</v>
      </c>
      <c r="DO54" s="877">
        <f ca="1">+'Générateur P.Durable 20ans'!$BH22</f>
        <v>4335.2753333333339</v>
      </c>
      <c r="DP54" s="877">
        <f ca="1">+'Générateur P.Durable 20ans'!$BI22</f>
        <v>1083.8188333333335</v>
      </c>
      <c r="DQ54" s="1190">
        <f ca="1">+'Générateur Emprise 20ans'!$AS22</f>
        <v>7.9080144000000008</v>
      </c>
      <c r="DR54" s="877">
        <f ca="1">+'Générateur Emprise 20ans'!$AT22</f>
        <v>1217.7372816000002</v>
      </c>
      <c r="DS54" s="1009">
        <f ca="1">+'Générateur Emprise 20ans'!$AU22</f>
        <v>31.632057600000003</v>
      </c>
      <c r="DT54" s="877">
        <f ca="1">+'Générateur Emprise 20ans'!$AV22</f>
        <v>4870.9491264000008</v>
      </c>
      <c r="DU54" s="877">
        <f ca="1">+'Générateur Emprise 20ans'!$AW22</f>
        <v>1.0197096647127786</v>
      </c>
      <c r="DV54" s="877">
        <f ca="1">+DQ54/Menu!$D$27</f>
        <v>8.7623428254847653</v>
      </c>
      <c r="DW54" s="1191">
        <f ca="1">+DV54/CR54</f>
        <v>1.1233772853185597</v>
      </c>
      <c r="DX54" s="877">
        <f ca="1">+DT54/Menu!$E$27</f>
        <v>1349.2933868144046</v>
      </c>
      <c r="DY54" s="877">
        <f ca="1">+DX54/CS54</f>
        <v>1.1298722046678986</v>
      </c>
      <c r="DZ54" s="877">
        <f>+'Générateur Emprise 20ans'!$AX22</f>
        <v>0</v>
      </c>
      <c r="EA54" s="877">
        <f>+'Générateur Emprise 20ans'!$AY22</f>
        <v>102.35226107226109</v>
      </c>
      <c r="EB54" s="877">
        <f>+'Générateur Emprise 20ans'!$AZ22</f>
        <v>25.588065268065272</v>
      </c>
      <c r="EC54" s="877">
        <f>+'Générateur Emprise 20ans'!$BA22</f>
        <v>127.94032634032635</v>
      </c>
      <c r="ED54" s="877">
        <f>+'Générateur Emprise 20ans'!$BB22</f>
        <v>0</v>
      </c>
      <c r="EE54" s="877">
        <f>+'Générateur Emprise 20ans'!$BC22</f>
        <v>0</v>
      </c>
      <c r="EF54" s="877">
        <f>+'Générateur Emprise 20ans'!$BD22</f>
        <v>0</v>
      </c>
      <c r="EG54" s="877">
        <f>+'Générateur Emprise 20ans'!$BE22</f>
        <v>-102.35226107226109</v>
      </c>
      <c r="EH54" s="877">
        <f>+'Générateur Emprise 20ans'!$BF22</f>
        <v>-25.588065268065272</v>
      </c>
      <c r="EI54" s="877">
        <f>+'Générateur Emprise 20ans'!$BG22</f>
        <v>-127.94032634032635</v>
      </c>
      <c r="EJ54" s="877">
        <f ca="1">+'Générateur Emprise 20ans'!$BH22</f>
        <v>4768.5968653277396</v>
      </c>
      <c r="EK54" s="877">
        <f ca="1">+'Générateur Emprise 20ans'!$BI22</f>
        <v>1192.1492163319349</v>
      </c>
      <c r="EL54" s="1190">
        <f>+'Générateur P.Durable 25ans'!$AO22</f>
        <v>7.8</v>
      </c>
      <c r="EM54" s="877">
        <f>+'Générateur P.Durable 25ans'!$AP22</f>
        <v>1194.2</v>
      </c>
      <c r="EN54" s="1009">
        <f>+'Générateur P.Durable 25ans'!$AQ22</f>
        <v>31.2</v>
      </c>
      <c r="EO54" s="877">
        <f>+'Générateur P.Durable 25ans'!$AR22</f>
        <v>4776.8</v>
      </c>
      <c r="EP54" s="1190">
        <f ca="1">+'Générateur P.Durable 25ans'!$AS22</f>
        <v>7.0395000000000003</v>
      </c>
      <c r="EQ54" s="877">
        <f ca="1">+'Générateur P.Durable 25ans'!$AT22</f>
        <v>1084.7655000000002</v>
      </c>
      <c r="ER54" s="1009">
        <f ca="1">+'Générateur P.Durable 25ans'!$AU22</f>
        <v>28.158000000000001</v>
      </c>
      <c r="ES54" s="877">
        <f ca="1">+'Générateur P.Durable 25ans'!$AV22</f>
        <v>4339.0620000000008</v>
      </c>
      <c r="ET54" s="877">
        <f ca="1">+'Générateur P.Durable 25ans'!$AW22</f>
        <v>0.90836166471277857</v>
      </c>
      <c r="EU54" s="877">
        <f ca="1">+EP54/Menu!$D$27</f>
        <v>7.8000000000000007</v>
      </c>
      <c r="EV54" s="1191">
        <f ca="1">+EU54/EL54</f>
        <v>1.0000000000000002</v>
      </c>
      <c r="EW54" s="877">
        <f ca="1">+ES54/Menu!$E$27</f>
        <v>1201.9562326869809</v>
      </c>
      <c r="EX54" s="877">
        <f ca="1">+EW54/EM54</f>
        <v>1.0064949193493391</v>
      </c>
      <c r="EY54" s="877">
        <f>+'Générateur P.Durable 25ans'!$AX22</f>
        <v>0</v>
      </c>
      <c r="EZ54" s="877">
        <f>+'Générateur P.Durable 25ans'!$AY22</f>
        <v>3.7866666666666662</v>
      </c>
      <c r="FA54" s="877">
        <f>+'Générateur P.Durable 25ans'!$AZ22</f>
        <v>0.94666666666666655</v>
      </c>
      <c r="FB54" s="877">
        <f>+'Générateur P.Durable 25ans'!$BA22</f>
        <v>4.7333333333333325</v>
      </c>
      <c r="FC54" s="877">
        <f>+'Générateur P.Durable 25ans'!$BB22</f>
        <v>0</v>
      </c>
      <c r="FD54" s="877">
        <f>+'Générateur P.Durable 25ans'!$BC22</f>
        <v>0</v>
      </c>
      <c r="FE54" s="877">
        <f>+'Générateur P.Durable 25ans'!$BD22</f>
        <v>0</v>
      </c>
      <c r="FF54" s="877">
        <f>+'Générateur P.Durable 25ans'!$BE22</f>
        <v>-3.7866666666666662</v>
      </c>
      <c r="FG54" s="877">
        <f>+'Générateur P.Durable 25ans'!$BF22</f>
        <v>-0.94666666666666655</v>
      </c>
      <c r="FH54" s="877">
        <f>+'Générateur P.Durable 25ans'!$BG22</f>
        <v>-4.7333333333333325</v>
      </c>
      <c r="FI54" s="877">
        <f ca="1">+'Générateur P.Durable 25ans'!$BH22</f>
        <v>4335.2753333333339</v>
      </c>
      <c r="FJ54" s="877">
        <f ca="1">+'Générateur P.Durable 25ans'!$BI22</f>
        <v>1083.8188333333335</v>
      </c>
      <c r="FK54" s="1190">
        <f ca="1">+'Générateur Emprise 25ans'!$AS22</f>
        <v>7.9080144000000008</v>
      </c>
      <c r="FL54" s="877">
        <f ca="1">+'Générateur Emprise 25ans'!$AT22</f>
        <v>1217.7372816000002</v>
      </c>
      <c r="FM54" s="1009">
        <f ca="1">+'Générateur Emprise 25ans'!$AU22</f>
        <v>31.632057600000003</v>
      </c>
      <c r="FN54" s="877">
        <f ca="1">+'Générateur Emprise 25ans'!$AV22</f>
        <v>4870.9491264000008</v>
      </c>
      <c r="FO54" s="877">
        <f ca="1">+'Générateur Emprise 25ans'!$AW22</f>
        <v>1.0197096647127786</v>
      </c>
      <c r="FP54" s="877">
        <f ca="1">+FK54/Menu!$D$27</f>
        <v>8.7623428254847653</v>
      </c>
      <c r="FQ54" s="1191">
        <f ca="1">+FP54/EL54</f>
        <v>1.1233772853185597</v>
      </c>
      <c r="FR54" s="877">
        <f ca="1">+FN54/Menu!$E$27</f>
        <v>1349.2933868144046</v>
      </c>
      <c r="FS54" s="877">
        <f ca="1">+FR54/EM54</f>
        <v>1.1298722046678986</v>
      </c>
      <c r="FT54" s="877">
        <f>+'Générateur Emprise 25ans'!$AX22</f>
        <v>0</v>
      </c>
      <c r="FU54" s="877">
        <f>+'Générateur Emprise 25ans'!$AY22</f>
        <v>102.35226107226109</v>
      </c>
      <c r="FV54" s="877">
        <f>+'Générateur Emprise 25ans'!$AZ22</f>
        <v>25.588065268065272</v>
      </c>
      <c r="FW54" s="877">
        <f>+'Générateur Emprise 25ans'!$BA22</f>
        <v>127.94032634032635</v>
      </c>
      <c r="FX54" s="877">
        <f>+'Générateur Emprise 25ans'!$BB22</f>
        <v>0</v>
      </c>
      <c r="FY54" s="877">
        <f>+'Générateur Emprise 25ans'!$BC22</f>
        <v>0</v>
      </c>
      <c r="FZ54" s="877">
        <f>+'Générateur Emprise 25ans'!$BD22</f>
        <v>0</v>
      </c>
      <c r="GA54" s="877">
        <f>+'Générateur Emprise 25ans'!$BE22</f>
        <v>-102.35226107226109</v>
      </c>
      <c r="GB54" s="877">
        <f>+'Générateur Emprise 25ans'!$BF22</f>
        <v>-25.588065268065272</v>
      </c>
      <c r="GC54" s="877">
        <f>+'Générateur Emprise 25ans'!$BG22</f>
        <v>-127.94032634032635</v>
      </c>
      <c r="GD54" s="877">
        <f ca="1">+'Générateur Emprise 25ans'!$BH22</f>
        <v>4768.5968653277396</v>
      </c>
      <c r="GE54" s="877">
        <f ca="1">+'Générateur Emprise 25ans'!$BI22</f>
        <v>1192.1492163319349</v>
      </c>
      <c r="GF54" s="1190">
        <f>+'Générateur P.Durable 30ans'!$AO22</f>
        <v>7.8</v>
      </c>
      <c r="GG54" s="877">
        <f>+'Générateur P.Durable 30ans'!$AP22</f>
        <v>1194.2</v>
      </c>
      <c r="GH54" s="1009">
        <f>+'Générateur P.Durable 30ans'!$AQ22</f>
        <v>31.2</v>
      </c>
      <c r="GI54" s="877">
        <f>+'Générateur P.Durable 30ans'!$AR22</f>
        <v>4776.8</v>
      </c>
      <c r="GJ54" s="1190">
        <f ca="1">+'Générateur P.Durable 30ans'!$AS22</f>
        <v>7.0395000000000003</v>
      </c>
      <c r="GK54" s="877">
        <f ca="1">+'Générateur P.Durable 30ans'!$AT22</f>
        <v>1084.7655000000002</v>
      </c>
      <c r="GL54" s="1009">
        <f ca="1">+'Générateur P.Durable 30ans'!$AU22</f>
        <v>28.158000000000001</v>
      </c>
      <c r="GM54" s="877">
        <f ca="1">+'Générateur P.Durable 30ans'!$AV22</f>
        <v>4339.0620000000008</v>
      </c>
      <c r="GN54" s="877">
        <f ca="1">+'Générateur P.Durable 30ans'!$AW22</f>
        <v>0.90836166471277857</v>
      </c>
      <c r="GO54" s="877">
        <f ca="1">+GJ54/Menu!$D$27</f>
        <v>7.8000000000000007</v>
      </c>
      <c r="GP54" s="1191">
        <f ca="1">+GO54/GF54</f>
        <v>1.0000000000000002</v>
      </c>
      <c r="GQ54" s="877">
        <f ca="1">+GM54/Menu!$E$27</f>
        <v>1201.9562326869809</v>
      </c>
      <c r="GR54" s="877">
        <f ca="1">+GQ54/GG54</f>
        <v>1.0064949193493391</v>
      </c>
      <c r="GS54" s="877">
        <f>+'Générateur P.Durable 30ans'!$AX22</f>
        <v>0</v>
      </c>
      <c r="GT54" s="877">
        <f>+'Générateur P.Durable 30ans'!$AY22</f>
        <v>3.7866666666666662</v>
      </c>
      <c r="GU54" s="877">
        <f>+'Générateur P.Durable 30ans'!$AZ22</f>
        <v>0.94666666666666655</v>
      </c>
      <c r="GV54" s="877">
        <f>+'Générateur P.Durable 30ans'!$BA22</f>
        <v>4.7333333333333325</v>
      </c>
      <c r="GW54" s="877">
        <f>+'Générateur P.Durable 30ans'!$BB22</f>
        <v>0</v>
      </c>
      <c r="GX54" s="877">
        <f>+'Générateur P.Durable 30ans'!$BC22</f>
        <v>0</v>
      </c>
      <c r="GY54" s="877">
        <f>+'Générateur P.Durable 30ans'!$BD22</f>
        <v>0</v>
      </c>
      <c r="GZ54" s="877">
        <f>+'Générateur P.Durable 30ans'!$BE22</f>
        <v>-3.7866666666666662</v>
      </c>
      <c r="HA54" s="877">
        <f>+'Générateur P.Durable 30ans'!$BF22</f>
        <v>-0.94666666666666655</v>
      </c>
      <c r="HB54" s="877">
        <f>+'Générateur P.Durable 30ans'!$BG22</f>
        <v>-4.7333333333333325</v>
      </c>
      <c r="HC54" s="877">
        <f ca="1">+'Générateur P.Durable 30ans'!$BH22</f>
        <v>4335.2753333333339</v>
      </c>
      <c r="HD54" s="877">
        <f ca="1">+'Générateur P.Durable 30ans'!$BI22</f>
        <v>1083.8188333333335</v>
      </c>
      <c r="HE54" s="1190">
        <f ca="1">+'Générateur Emprise 30ans'!$AS22</f>
        <v>7.9080144000000008</v>
      </c>
      <c r="HF54" s="877">
        <f ca="1">+'Générateur Emprise 30ans'!$AT22</f>
        <v>1217.7372816000002</v>
      </c>
      <c r="HG54" s="1009">
        <f ca="1">+'Générateur Emprise 30ans'!$AU22</f>
        <v>31.632057600000003</v>
      </c>
      <c r="HH54" s="877">
        <f ca="1">+'Générateur Emprise 30ans'!$AV22</f>
        <v>4870.9491264000008</v>
      </c>
      <c r="HI54" s="877">
        <f ca="1">+'Générateur Emprise 30ans'!$AW22</f>
        <v>1.0197096647127786</v>
      </c>
      <c r="HJ54" s="877">
        <f ca="1">+HE54/Menu!$D$27</f>
        <v>8.7623428254847653</v>
      </c>
      <c r="HK54" s="1191">
        <f ca="1">+HJ54/GF54</f>
        <v>1.1233772853185597</v>
      </c>
      <c r="HL54" s="877">
        <f ca="1">+HH54/Menu!$E$27</f>
        <v>1349.2933868144046</v>
      </c>
      <c r="HM54" s="877">
        <f ca="1">+HL54/GG54</f>
        <v>1.1298722046678986</v>
      </c>
      <c r="HN54" s="877">
        <f>+'Générateur Emprise 30ans'!$AX22</f>
        <v>0</v>
      </c>
      <c r="HO54" s="877">
        <f>+'Générateur Emprise 30ans'!$AY22</f>
        <v>102.35226107226109</v>
      </c>
      <c r="HP54" s="877">
        <f>+'Générateur Emprise 30ans'!$AZ22</f>
        <v>25.588065268065272</v>
      </c>
      <c r="HQ54" s="877">
        <f>+'Générateur Emprise 30ans'!$BA22</f>
        <v>127.94032634032635</v>
      </c>
      <c r="HR54" s="877">
        <f>+'Générateur Emprise 30ans'!$BB22</f>
        <v>0</v>
      </c>
      <c r="HS54" s="877">
        <f>+'Générateur Emprise 30ans'!$BC22</f>
        <v>0</v>
      </c>
      <c r="HT54" s="877">
        <f>+'Générateur Emprise 30ans'!$BD22</f>
        <v>0</v>
      </c>
      <c r="HU54" s="877">
        <f>+'Générateur Emprise 30ans'!$BE22</f>
        <v>-102.35226107226109</v>
      </c>
      <c r="HV54" s="877">
        <f>+'Générateur Emprise 30ans'!$BF22</f>
        <v>-25.588065268065272</v>
      </c>
      <c r="HW54" s="877">
        <f>+'Générateur Emprise 30ans'!$BG22</f>
        <v>-127.94032634032635</v>
      </c>
      <c r="HX54" s="877">
        <f ca="1">+'Générateur Emprise 30ans'!$BH22</f>
        <v>4768.5968653277396</v>
      </c>
      <c r="HY54" s="877">
        <f ca="1">+'Générateur Emprise 30ans'!$BI22</f>
        <v>1192.1492163319349</v>
      </c>
    </row>
    <row r="55" spans="2:233" x14ac:dyDescent="0.3">
      <c r="B55">
        <f>+'Générateur P.Durable 10ans'!A23</f>
        <v>2</v>
      </c>
      <c r="C55" t="str">
        <f>+'Générateur P.Durable 10ans'!B23</f>
        <v>Prairie temporaire</v>
      </c>
      <c r="D55" s="1250">
        <f>+'Générateur P.Durable 10ans'!AO23</f>
        <v>10</v>
      </c>
      <c r="E55" s="877">
        <f>+'Générateur P.Durable 10ans'!AP23</f>
        <v>927</v>
      </c>
      <c r="F55" s="1009">
        <f>+'Générateur P.Durable 10ans'!AQ23</f>
        <v>40</v>
      </c>
      <c r="G55" s="877">
        <f>+'Générateur P.Durable 10ans'!AR23</f>
        <v>3708</v>
      </c>
      <c r="H55" s="1250">
        <f ca="1">+'Générateur P.Durable 10ans'!AS23</f>
        <v>9.3841042603101315</v>
      </c>
      <c r="I55" s="877">
        <f ca="1">+'Générateur P.Durable 10ans'!AT23</f>
        <v>876.90646493074905</v>
      </c>
      <c r="J55" s="1009">
        <f ca="1">+'Générateur P.Durable 10ans'!AU23</f>
        <v>37.536417041240526</v>
      </c>
      <c r="K55" s="877">
        <f ca="1">+'Générateur P.Durable 10ans'!AV23</f>
        <v>3507.6258597229962</v>
      </c>
      <c r="L55" s="877">
        <f ca="1">+'Générateur P.Durable 10ans'!AW23</f>
        <v>0.94596166659196235</v>
      </c>
      <c r="M55" s="1227">
        <f ca="1">+H55/Menu!$D$27</f>
        <v>10.397899457407348</v>
      </c>
      <c r="N55" s="1191">
        <f t="shared" ca="1" si="27"/>
        <v>1.0397899457407349</v>
      </c>
      <c r="O55" s="877">
        <f ca="1">+K55/Menu!$E$27</f>
        <v>971.64151238864167</v>
      </c>
      <c r="P55" s="877">
        <f t="shared" ca="1" si="28"/>
        <v>1.048156971293033</v>
      </c>
      <c r="Q55" s="877">
        <f>+'Générateur P.Durable 10ans'!AX23</f>
        <v>0</v>
      </c>
      <c r="R55" s="877">
        <f>+'Générateur P.Durable 10ans'!AY23</f>
        <v>45.907500000000006</v>
      </c>
      <c r="S55" s="877">
        <f>+'Générateur P.Durable 10ans'!AZ23</f>
        <v>11.476875000000001</v>
      </c>
      <c r="T55" s="877">
        <f>+'Générateur P.Durable 10ans'!BA23</f>
        <v>57.384375000000006</v>
      </c>
      <c r="U55" s="877">
        <f>+'Générateur P.Durable 10ans'!BB23</f>
        <v>0</v>
      </c>
      <c r="V55" s="877">
        <f>+'Générateur P.Durable 10ans'!BC23</f>
        <v>0</v>
      </c>
      <c r="W55" s="877">
        <f>+'Générateur P.Durable 10ans'!BD23</f>
        <v>0</v>
      </c>
      <c r="X55" s="877">
        <f>+'Générateur P.Durable 10ans'!BE23</f>
        <v>-45.907500000000006</v>
      </c>
      <c r="Y55" s="877">
        <f>+'Générateur P.Durable 10ans'!BF23</f>
        <v>-11.476875000000001</v>
      </c>
      <c r="Z55" s="877">
        <f>+'Générateur P.Durable 10ans'!BG23</f>
        <v>-57.384375000000006</v>
      </c>
      <c r="AA55" s="877">
        <f ca="1">+'Générateur P.Durable 10ans'!BH23</f>
        <v>3461.7183597229964</v>
      </c>
      <c r="AB55" s="877">
        <f ca="1">+'Générateur P.Durable 10ans'!BI23</f>
        <v>865.4295899307491</v>
      </c>
      <c r="AC55" s="1250">
        <f ca="1">+'Générateur Emprise 10ans'!$AS23</f>
        <v>10.138479999999999</v>
      </c>
      <c r="AD55" s="877">
        <f ca="1">+'Générateur Emprise 10ans'!$AT23</f>
        <v>946.83709599999997</v>
      </c>
      <c r="AE55" s="1009">
        <f ca="1">+'Générateur Emprise 10ans'!$AU23</f>
        <v>40.553919999999998</v>
      </c>
      <c r="AF55" s="877">
        <f ca="1">+'Générateur Emprise 10ans'!$AV23</f>
        <v>3787.3483839999999</v>
      </c>
      <c r="AG55" s="877">
        <f ca="1">+'Générateur Emprise 10ans'!$AW23</f>
        <v>1.0213992405609493</v>
      </c>
      <c r="AH55" s="877">
        <f ca="1">+AC55/Menu!$D$27</f>
        <v>11.233772853185595</v>
      </c>
      <c r="AI55" s="1191">
        <f t="shared" ref="AI55:AI63" ca="1" si="29">+AH55/D55</f>
        <v>1.1233772853185595</v>
      </c>
      <c r="AJ55" s="877">
        <f ca="1">+AF55/Menu!$E$27</f>
        <v>1049.1269761772853</v>
      </c>
      <c r="AK55" s="877">
        <f t="shared" ref="AK55:AK63" ca="1" si="30">+AJ55/E55</f>
        <v>1.131744310870858</v>
      </c>
      <c r="AL55" s="877">
        <f>+'Générateur Emprise 10ans'!$AX23</f>
        <v>0</v>
      </c>
      <c r="AM55" s="877">
        <f>+'Générateur Emprise 10ans'!$AY23</f>
        <v>102.35226107226109</v>
      </c>
      <c r="AN55" s="877">
        <f>+'Générateur Emprise 10ans'!$AZ23</f>
        <v>25.588065268065272</v>
      </c>
      <c r="AO55" s="877">
        <f>+'Générateur Emprise 10ans'!$BA23</f>
        <v>127.94032634032635</v>
      </c>
      <c r="AP55" s="877">
        <f>+'Générateur Emprise 10ans'!$BB23</f>
        <v>0</v>
      </c>
      <c r="AQ55" s="877">
        <f>+'Générateur Emprise 10ans'!$BC23</f>
        <v>0</v>
      </c>
      <c r="AR55" s="877">
        <f>+'Générateur Emprise 10ans'!$BD23</f>
        <v>0</v>
      </c>
      <c r="AS55" s="877">
        <f>+'Générateur Emprise 10ans'!$BE23</f>
        <v>-102.35226107226109</v>
      </c>
      <c r="AT55" s="877">
        <f>+'Générateur Emprise 10ans'!$BF23</f>
        <v>-25.588065268065272</v>
      </c>
      <c r="AU55" s="877">
        <f>+'Générateur Emprise 10ans'!$BG23</f>
        <v>-127.94032634032635</v>
      </c>
      <c r="AV55" s="877">
        <f ca="1">+'Générateur Emprise 10ans'!$BH23</f>
        <v>3684.9961229277387</v>
      </c>
      <c r="AW55" s="877">
        <f ca="1">+'Générateur Emprise 10ans'!$BI23</f>
        <v>921.24903073193468</v>
      </c>
      <c r="AX55" s="1190">
        <f>+'Générateur P.Durable 15ans'!$AO23</f>
        <v>10</v>
      </c>
      <c r="AY55" s="877">
        <f>+'Générateur P.Durable 15ans'!$AP23</f>
        <v>927</v>
      </c>
      <c r="AZ55" s="1009">
        <f>+'Générateur P.Durable 15ans'!$AQ23</f>
        <v>40</v>
      </c>
      <c r="BA55" s="877">
        <f>+'Générateur P.Durable 15ans'!$AR23</f>
        <v>3708</v>
      </c>
      <c r="BB55" s="1190">
        <f ca="1">+'Générateur P.Durable 15ans'!$AS23</f>
        <v>9.3573650088468803</v>
      </c>
      <c r="BC55" s="877">
        <f ca="1">+'Générateur P.Durable 15ans'!$AT23</f>
        <v>874.42773632010574</v>
      </c>
      <c r="BD55" s="1009">
        <f ca="1">+'Générateur P.Durable 15ans'!$AU23</f>
        <v>37.429460035387521</v>
      </c>
      <c r="BE55" s="877">
        <f ca="1">+'Générateur P.Durable 15ans'!$AV23</f>
        <v>3497.7109452804229</v>
      </c>
      <c r="BF55" s="877">
        <f ca="1">+'Générateur P.Durable 15ans'!$AW23</f>
        <v>0.94328774144563721</v>
      </c>
      <c r="BG55" s="877">
        <f ca="1">+BB55/Menu!$D$27</f>
        <v>10.368271477946681</v>
      </c>
      <c r="BH55" s="1191">
        <f t="shared" ref="BH55:BH68" ca="1" si="31">+BG55/AX55</f>
        <v>1.0368271477946682</v>
      </c>
      <c r="BI55" s="877">
        <f ca="1">+BE55/Menu!$E$27</f>
        <v>968.89499869263796</v>
      </c>
      <c r="BJ55" s="877">
        <f t="shared" ref="BJ55:BJ68" ca="1" si="32">+BI55/AY55</f>
        <v>1.0451941733469665</v>
      </c>
      <c r="BK55" s="877">
        <f>+'Générateur P.Durable 15ans'!$AX23</f>
        <v>0</v>
      </c>
      <c r="BL55" s="877">
        <f>+'Générateur P.Durable 15ans'!$AY23</f>
        <v>45.907500000000006</v>
      </c>
      <c r="BM55" s="877">
        <f>+'Générateur P.Durable 15ans'!$AZ23</f>
        <v>11.476875000000001</v>
      </c>
      <c r="BN55" s="877">
        <f>+'Générateur P.Durable 15ans'!$BA23</f>
        <v>57.384375000000006</v>
      </c>
      <c r="BO55" s="877">
        <f>+'Générateur P.Durable 15ans'!$BB23</f>
        <v>0</v>
      </c>
      <c r="BP55" s="877">
        <f>+'Générateur P.Durable 15ans'!$BC23</f>
        <v>0</v>
      </c>
      <c r="BQ55" s="877">
        <f>+'Générateur P.Durable 15ans'!$BD23</f>
        <v>0</v>
      </c>
      <c r="BR55" s="877">
        <f>+'Générateur P.Durable 15ans'!$BE23</f>
        <v>-45.907500000000006</v>
      </c>
      <c r="BS55" s="877">
        <f>+'Générateur P.Durable 15ans'!$BF23</f>
        <v>-11.476875000000001</v>
      </c>
      <c r="BT55" s="877">
        <f>+'Générateur P.Durable 15ans'!$BG23</f>
        <v>-57.384375000000006</v>
      </c>
      <c r="BU55" s="877">
        <f ca="1">+'Générateur P.Durable 15ans'!$BH23</f>
        <v>3451.8034452804231</v>
      </c>
      <c r="BV55" s="877">
        <f ca="1">+'Générateur P.Durable 15ans'!$BI23</f>
        <v>862.95086132010579</v>
      </c>
      <c r="BW55" s="1190">
        <f ca="1">+'Générateur Emprise 15ans'!$AS23</f>
        <v>10.138479999999999</v>
      </c>
      <c r="BX55" s="877">
        <f ca="1">+'Générateur Emprise 15ans'!$AT23</f>
        <v>946.83709599999997</v>
      </c>
      <c r="BY55" s="1009">
        <f ca="1">+'Générateur Emprise 15ans'!$AU23</f>
        <v>40.553919999999998</v>
      </c>
      <c r="BZ55" s="877">
        <f ca="1">+'Générateur Emprise 15ans'!$AV23</f>
        <v>3787.3483839999999</v>
      </c>
      <c r="CA55" s="877">
        <f ca="1">+'Générateur Emprise 15ans'!$AW23</f>
        <v>1.0213992405609493</v>
      </c>
      <c r="CB55" s="877">
        <f ca="1">+BW55/Menu!$D$27</f>
        <v>11.233772853185595</v>
      </c>
      <c r="CC55" s="1191">
        <f t="shared" ref="CC55:CC62" ca="1" si="33">+CB55/AX55</f>
        <v>1.1233772853185595</v>
      </c>
      <c r="CD55" s="877">
        <f ca="1">+BZ55/Menu!$E$27</f>
        <v>1049.1269761772853</v>
      </c>
      <c r="CE55" s="877">
        <f t="shared" ref="CE55:CE62" ca="1" si="34">+CD55/AY55</f>
        <v>1.131744310870858</v>
      </c>
      <c r="CF55" s="877">
        <f>+'Générateur Emprise 15ans'!$AX23</f>
        <v>0</v>
      </c>
      <c r="CG55" s="877">
        <f>+'Générateur Emprise 15ans'!$AY23</f>
        <v>102.35226107226109</v>
      </c>
      <c r="CH55" s="877">
        <f>+'Générateur Emprise 15ans'!$AZ23</f>
        <v>25.588065268065272</v>
      </c>
      <c r="CI55" s="877">
        <f>+'Générateur Emprise 15ans'!$BA23</f>
        <v>127.94032634032635</v>
      </c>
      <c r="CJ55" s="877">
        <f>+'Générateur Emprise 15ans'!$BB23</f>
        <v>0</v>
      </c>
      <c r="CK55" s="877">
        <f>+'Générateur Emprise 15ans'!$BC23</f>
        <v>0</v>
      </c>
      <c r="CL55" s="877">
        <f>+'Générateur Emprise 15ans'!$BD23</f>
        <v>0</v>
      </c>
      <c r="CM55" s="877">
        <f>+'Générateur Emprise 15ans'!$BE23</f>
        <v>-102.35226107226109</v>
      </c>
      <c r="CN55" s="877">
        <f>+'Générateur Emprise 15ans'!$BF23</f>
        <v>-25.588065268065272</v>
      </c>
      <c r="CO55" s="877">
        <f>+'Générateur Emprise 15ans'!$BG23</f>
        <v>-127.94032634032635</v>
      </c>
      <c r="CP55" s="877">
        <f ca="1">+'Générateur Emprise 15ans'!$BH23</f>
        <v>3684.9961229277387</v>
      </c>
      <c r="CQ55" s="877">
        <f ca="1">+'Générateur Emprise 15ans'!$BI23</f>
        <v>921.24903073193468</v>
      </c>
      <c r="CR55" s="1190">
        <f>+'Générateur P.Durable 20ans'!$AO23</f>
        <v>10</v>
      </c>
      <c r="CS55" s="877">
        <f>+'Générateur P.Durable 20ans'!$AP23</f>
        <v>927</v>
      </c>
      <c r="CT55" s="1009">
        <f>+'Générateur P.Durable 20ans'!$AQ23</f>
        <v>40</v>
      </c>
      <c r="CU55" s="877">
        <f>+'Générateur P.Durable 20ans'!$AR23</f>
        <v>3708</v>
      </c>
      <c r="CV55" s="1190">
        <f ca="1">+'Générateur P.Durable 20ans'!$AS23</f>
        <v>9.3524491370557978</v>
      </c>
      <c r="CW55" s="877">
        <f ca="1">+'Générateur P.Durable 20ans'!$AT23</f>
        <v>873.97203500507237</v>
      </c>
      <c r="CX55" s="1009">
        <f ca="1">+'Générateur P.Durable 20ans'!$AU23</f>
        <v>37.409796548223191</v>
      </c>
      <c r="CY55" s="877">
        <f ca="1">+'Générateur P.Durable 20ans'!$AV23</f>
        <v>3495.8881400202895</v>
      </c>
      <c r="CZ55" s="877">
        <f ca="1">+'Générateur P.Durable 20ans'!$AW23</f>
        <v>0.94279615426652896</v>
      </c>
      <c r="DA55" s="877">
        <f ca="1">+CV55/Menu!$D$27</f>
        <v>10.362824528593682</v>
      </c>
      <c r="DB55" s="1191">
        <f t="shared" ref="DB55:DB73" ca="1" si="35">+DA55/CR55</f>
        <v>1.0362824528593682</v>
      </c>
      <c r="DC55" s="877">
        <f ca="1">+CY55/Menu!$E$27</f>
        <v>968.39006648761483</v>
      </c>
      <c r="DD55" s="877">
        <f t="shared" ref="DD55:DD73" ca="1" si="36">+DC55/CS55</f>
        <v>1.0446494784116664</v>
      </c>
      <c r="DE55" s="877">
        <f>+'Générateur P.Durable 20ans'!$AX23</f>
        <v>0</v>
      </c>
      <c r="DF55" s="877">
        <f>+'Générateur P.Durable 20ans'!$AY23</f>
        <v>45.907500000000006</v>
      </c>
      <c r="DG55" s="877">
        <f>+'Générateur P.Durable 20ans'!$AZ23</f>
        <v>11.476875000000001</v>
      </c>
      <c r="DH55" s="877">
        <f>+'Générateur P.Durable 20ans'!$BA23</f>
        <v>57.384375000000006</v>
      </c>
      <c r="DI55" s="877">
        <f>+'Générateur P.Durable 20ans'!$BB23</f>
        <v>0</v>
      </c>
      <c r="DJ55" s="877">
        <f>+'Générateur P.Durable 20ans'!$BC23</f>
        <v>0</v>
      </c>
      <c r="DK55" s="877">
        <f>+'Générateur P.Durable 20ans'!$BD23</f>
        <v>0</v>
      </c>
      <c r="DL55" s="877">
        <f>+'Générateur P.Durable 20ans'!$BE23</f>
        <v>-45.907500000000006</v>
      </c>
      <c r="DM55" s="877">
        <f>+'Générateur P.Durable 20ans'!$BF23</f>
        <v>-11.476875000000001</v>
      </c>
      <c r="DN55" s="877">
        <f>+'Générateur P.Durable 20ans'!$BG23</f>
        <v>-57.384375000000006</v>
      </c>
      <c r="DO55" s="877">
        <f ca="1">+'Générateur P.Durable 20ans'!$BH23</f>
        <v>3449.9806400202897</v>
      </c>
      <c r="DP55" s="877">
        <f ca="1">+'Générateur P.Durable 20ans'!$BI23</f>
        <v>862.49516000507242</v>
      </c>
      <c r="DQ55" s="1190">
        <f ca="1">+'Générateur Emprise 20ans'!$AS23</f>
        <v>10.138479999999999</v>
      </c>
      <c r="DR55" s="877">
        <f ca="1">+'Générateur Emprise 20ans'!$AT23</f>
        <v>946.83709599999997</v>
      </c>
      <c r="DS55" s="1009">
        <f ca="1">+'Générateur Emprise 20ans'!$AU23</f>
        <v>40.553919999999998</v>
      </c>
      <c r="DT55" s="877">
        <f ca="1">+'Générateur Emprise 20ans'!$AV23</f>
        <v>3787.3483839999999</v>
      </c>
      <c r="DU55" s="877">
        <f ca="1">+'Générateur Emprise 20ans'!$AW23</f>
        <v>1.0213992405609493</v>
      </c>
      <c r="DV55" s="877">
        <f ca="1">+DQ55/Menu!$D$27</f>
        <v>11.233772853185595</v>
      </c>
      <c r="DW55" s="1191">
        <f t="shared" ref="DW55:DW73" ca="1" si="37">+DV55/CR55</f>
        <v>1.1233772853185595</v>
      </c>
      <c r="DX55" s="877">
        <f ca="1">+DT55/Menu!$E$27</f>
        <v>1049.1269761772853</v>
      </c>
      <c r="DY55" s="877">
        <f t="shared" ref="DY55:DY73" ca="1" si="38">+DX55/CS55</f>
        <v>1.131744310870858</v>
      </c>
      <c r="DZ55" s="877">
        <f>+'Générateur Emprise 20ans'!$AX23</f>
        <v>0</v>
      </c>
      <c r="EA55" s="877">
        <f>+'Générateur Emprise 20ans'!$AY23</f>
        <v>102.35226107226109</v>
      </c>
      <c r="EB55" s="877">
        <f>+'Générateur Emprise 20ans'!$AZ23</f>
        <v>25.588065268065272</v>
      </c>
      <c r="EC55" s="877">
        <f>+'Générateur Emprise 20ans'!$BA23</f>
        <v>127.94032634032635</v>
      </c>
      <c r="ED55" s="877">
        <f>+'Générateur Emprise 20ans'!$BB23</f>
        <v>0</v>
      </c>
      <c r="EE55" s="877">
        <f>+'Générateur Emprise 20ans'!$BC23</f>
        <v>0</v>
      </c>
      <c r="EF55" s="877">
        <f>+'Générateur Emprise 20ans'!$BD23</f>
        <v>0</v>
      </c>
      <c r="EG55" s="877">
        <f>+'Générateur Emprise 20ans'!$BE23</f>
        <v>-102.35226107226109</v>
      </c>
      <c r="EH55" s="877">
        <f>+'Générateur Emprise 20ans'!$BF23</f>
        <v>-25.588065268065272</v>
      </c>
      <c r="EI55" s="877">
        <f>+'Générateur Emprise 20ans'!$BG23</f>
        <v>-127.94032634032635</v>
      </c>
      <c r="EJ55" s="877">
        <f ca="1">+'Générateur Emprise 20ans'!$BH23</f>
        <v>3684.9961229277387</v>
      </c>
      <c r="EK55" s="877">
        <f ca="1">+'Générateur Emprise 20ans'!$BI23</f>
        <v>921.24903073193468</v>
      </c>
      <c r="EL55" s="1190">
        <f>+'Générateur P.Durable 25ans'!$AO23</f>
        <v>10</v>
      </c>
      <c r="EM55" s="877">
        <f>+'Générateur P.Durable 25ans'!$AP23</f>
        <v>927</v>
      </c>
      <c r="EN55" s="1009">
        <f>+'Générateur P.Durable 25ans'!$AQ23</f>
        <v>40</v>
      </c>
      <c r="EO55" s="877">
        <f>+'Générateur P.Durable 25ans'!$AR23</f>
        <v>3708</v>
      </c>
      <c r="EP55" s="1190">
        <f ca="1">+'Générateur P.Durable 25ans'!$AS23</f>
        <v>9.3515253274233441</v>
      </c>
      <c r="EQ55" s="877">
        <f ca="1">+'Générateur P.Durable 25ans'!$AT23</f>
        <v>873.886397852144</v>
      </c>
      <c r="ER55" s="1009">
        <f ca="1">+'Générateur P.Durable 25ans'!$AU23</f>
        <v>37.406101309693376</v>
      </c>
      <c r="ES55" s="877">
        <f ca="1">+'Générateur P.Durable 25ans'!$AV23</f>
        <v>3495.545591408576</v>
      </c>
      <c r="ET55" s="877">
        <f ca="1">+'Générateur P.Durable 25ans'!$AW23</f>
        <v>0.9427037733032837</v>
      </c>
      <c r="EU55" s="877">
        <f ca="1">+EP55/Menu!$D$27</f>
        <v>10.36180091681257</v>
      </c>
      <c r="EV55" s="1191">
        <f t="shared" ref="EV55:EV78" ca="1" si="39">+EU55/EL55</f>
        <v>1.0361800916812569</v>
      </c>
      <c r="EW55" s="877">
        <f ca="1">+ES55/Menu!$E$27</f>
        <v>968.2951776755059</v>
      </c>
      <c r="EX55" s="877">
        <f t="shared" ref="EX55:EX78" ca="1" si="40">+EW55/EM55</f>
        <v>1.0445471172335554</v>
      </c>
      <c r="EY55" s="877">
        <f>+'Générateur P.Durable 25ans'!$AX23</f>
        <v>0</v>
      </c>
      <c r="EZ55" s="877">
        <f>+'Générateur P.Durable 25ans'!$AY23</f>
        <v>45.907500000000006</v>
      </c>
      <c r="FA55" s="877">
        <f>+'Générateur P.Durable 25ans'!$AZ23</f>
        <v>11.476875000000001</v>
      </c>
      <c r="FB55" s="877">
        <f>+'Générateur P.Durable 25ans'!$BA23</f>
        <v>57.384375000000006</v>
      </c>
      <c r="FC55" s="877">
        <f>+'Générateur P.Durable 25ans'!$BB23</f>
        <v>0</v>
      </c>
      <c r="FD55" s="877">
        <f>+'Générateur P.Durable 25ans'!$BC23</f>
        <v>0</v>
      </c>
      <c r="FE55" s="877">
        <f>+'Générateur P.Durable 25ans'!$BD23</f>
        <v>0</v>
      </c>
      <c r="FF55" s="877">
        <f>+'Générateur P.Durable 25ans'!$BE23</f>
        <v>-45.907500000000006</v>
      </c>
      <c r="FG55" s="877">
        <f>+'Générateur P.Durable 25ans'!$BF23</f>
        <v>-11.476875000000001</v>
      </c>
      <c r="FH55" s="877">
        <f>+'Générateur P.Durable 25ans'!$BG23</f>
        <v>-57.384375000000006</v>
      </c>
      <c r="FI55" s="877">
        <f ca="1">+'Générateur P.Durable 25ans'!$BH23</f>
        <v>3449.6380914085762</v>
      </c>
      <c r="FJ55" s="877">
        <f ca="1">+'Générateur P.Durable 25ans'!$BI23</f>
        <v>862.40952285214405</v>
      </c>
      <c r="FK55" s="1190">
        <f ca="1">+'Générateur Emprise 25ans'!$AS23</f>
        <v>10.138479999999999</v>
      </c>
      <c r="FL55" s="877">
        <f ca="1">+'Générateur Emprise 25ans'!$AT23</f>
        <v>946.83709599999997</v>
      </c>
      <c r="FM55" s="1009">
        <f ca="1">+'Générateur Emprise 25ans'!$AU23</f>
        <v>40.553919999999998</v>
      </c>
      <c r="FN55" s="877">
        <f ca="1">+'Générateur Emprise 25ans'!$AV23</f>
        <v>3787.3483839999999</v>
      </c>
      <c r="FO55" s="877">
        <f ca="1">+'Générateur Emprise 25ans'!$AW23</f>
        <v>1.0213992405609493</v>
      </c>
      <c r="FP55" s="877">
        <f ca="1">+FK55/Menu!$D$27</f>
        <v>11.233772853185595</v>
      </c>
      <c r="FQ55" s="1191">
        <f t="shared" ref="FQ55:FQ78" ca="1" si="41">+FP55/EL55</f>
        <v>1.1233772853185595</v>
      </c>
      <c r="FR55" s="877">
        <f ca="1">+FN55/Menu!$E$27</f>
        <v>1049.1269761772853</v>
      </c>
      <c r="FS55" s="877">
        <f t="shared" ref="FS55:FS78" ca="1" si="42">+FR55/EM55</f>
        <v>1.131744310870858</v>
      </c>
      <c r="FT55" s="877">
        <f>+'Générateur Emprise 25ans'!$AX23</f>
        <v>0</v>
      </c>
      <c r="FU55" s="877">
        <f>+'Générateur Emprise 25ans'!$AY23</f>
        <v>102.35226107226109</v>
      </c>
      <c r="FV55" s="877">
        <f>+'Générateur Emprise 25ans'!$AZ23</f>
        <v>25.588065268065272</v>
      </c>
      <c r="FW55" s="877">
        <f>+'Générateur Emprise 25ans'!$BA23</f>
        <v>127.94032634032635</v>
      </c>
      <c r="FX55" s="877">
        <f>+'Générateur Emprise 25ans'!$BB23</f>
        <v>0</v>
      </c>
      <c r="FY55" s="877">
        <f>+'Générateur Emprise 25ans'!$BC23</f>
        <v>0</v>
      </c>
      <c r="FZ55" s="877">
        <f>+'Générateur Emprise 25ans'!$BD23</f>
        <v>0</v>
      </c>
      <c r="GA55" s="877">
        <f>+'Générateur Emprise 25ans'!$BE23</f>
        <v>-102.35226107226109</v>
      </c>
      <c r="GB55" s="877">
        <f>+'Générateur Emprise 25ans'!$BF23</f>
        <v>-25.588065268065272</v>
      </c>
      <c r="GC55" s="877">
        <f>+'Générateur Emprise 25ans'!$BG23</f>
        <v>-127.94032634032635</v>
      </c>
      <c r="GD55" s="877">
        <f ca="1">+'Générateur Emprise 25ans'!$BH23</f>
        <v>3684.9961229277387</v>
      </c>
      <c r="GE55" s="877">
        <f ca="1">+'Générateur Emprise 25ans'!$BI23</f>
        <v>921.24903073193468</v>
      </c>
      <c r="GF55" s="1190">
        <f>+'Générateur P.Durable 30ans'!$AO23</f>
        <v>10</v>
      </c>
      <c r="GG55" s="877">
        <f>+'Générateur P.Durable 30ans'!$AP23</f>
        <v>927</v>
      </c>
      <c r="GH55" s="1009">
        <f>+'Générateur P.Durable 30ans'!$AQ23</f>
        <v>40</v>
      </c>
      <c r="GI55" s="877">
        <f>+'Générateur P.Durable 30ans'!$AR23</f>
        <v>3708</v>
      </c>
      <c r="GJ55" s="1190">
        <f ca="1">+'Générateur P.Durable 30ans'!$AS23</f>
        <v>9.3513510084335785</v>
      </c>
      <c r="GK55" s="877">
        <f ca="1">+'Générateur P.Durable 30ans'!$AT23</f>
        <v>873.87023848179274</v>
      </c>
      <c r="GL55" s="1009">
        <f ca="1">+'Générateur P.Durable 30ans'!$AU23</f>
        <v>37.405404033734314</v>
      </c>
      <c r="GM55" s="877">
        <f ca="1">+'Générateur P.Durable 30ans'!$AV23</f>
        <v>3495.480953927171</v>
      </c>
      <c r="GN55" s="877">
        <f ca="1">+'Générateur P.Durable 30ans'!$AW23</f>
        <v>0.94268634140430718</v>
      </c>
      <c r="GO55" s="877">
        <f ca="1">+GJ55/Menu!$D$27</f>
        <v>10.361607765577373</v>
      </c>
      <c r="GP55" s="1191">
        <f t="shared" ref="GP55:GP83" ca="1" si="43">+GO55/GF55</f>
        <v>1.0361607765577374</v>
      </c>
      <c r="GQ55" s="877">
        <f ca="1">+GM55/Menu!$E$27</f>
        <v>968.27727255600303</v>
      </c>
      <c r="GR55" s="877">
        <f t="shared" ref="GR55:GR83" ca="1" si="44">+GQ55/GG55</f>
        <v>1.0445278021100357</v>
      </c>
      <c r="GS55" s="877">
        <f>+'Générateur P.Durable 30ans'!$AX23</f>
        <v>0</v>
      </c>
      <c r="GT55" s="877">
        <f>+'Générateur P.Durable 30ans'!$AY23</f>
        <v>45.907500000000006</v>
      </c>
      <c r="GU55" s="877">
        <f>+'Générateur P.Durable 30ans'!$AZ23</f>
        <v>11.476875000000001</v>
      </c>
      <c r="GV55" s="877">
        <f>+'Générateur P.Durable 30ans'!$BA23</f>
        <v>57.384375000000006</v>
      </c>
      <c r="GW55" s="877">
        <f>+'Générateur P.Durable 30ans'!$BB23</f>
        <v>0</v>
      </c>
      <c r="GX55" s="877">
        <f>+'Générateur P.Durable 30ans'!$BC23</f>
        <v>0</v>
      </c>
      <c r="GY55" s="877">
        <f>+'Générateur P.Durable 30ans'!$BD23</f>
        <v>0</v>
      </c>
      <c r="GZ55" s="877">
        <f>+'Générateur P.Durable 30ans'!$BE23</f>
        <v>-45.907500000000006</v>
      </c>
      <c r="HA55" s="877">
        <f>+'Générateur P.Durable 30ans'!$BF23</f>
        <v>-11.476875000000001</v>
      </c>
      <c r="HB55" s="877">
        <f>+'Générateur P.Durable 30ans'!$BG23</f>
        <v>-57.384375000000006</v>
      </c>
      <c r="HC55" s="877">
        <f ca="1">+'Générateur P.Durable 30ans'!$BH23</f>
        <v>3449.5734539271712</v>
      </c>
      <c r="HD55" s="877">
        <f ca="1">+'Générateur P.Durable 30ans'!$BI23</f>
        <v>862.39336348179279</v>
      </c>
      <c r="HE55" s="1190">
        <f ca="1">+'Générateur Emprise 30ans'!$AS23</f>
        <v>10.138479999999999</v>
      </c>
      <c r="HF55" s="877">
        <f ca="1">+'Générateur Emprise 30ans'!$AT23</f>
        <v>946.83709599999997</v>
      </c>
      <c r="HG55" s="1009">
        <f ca="1">+'Générateur Emprise 30ans'!$AU23</f>
        <v>40.553919999999998</v>
      </c>
      <c r="HH55" s="877">
        <f ca="1">+'Générateur Emprise 30ans'!$AV23</f>
        <v>3787.3483839999999</v>
      </c>
      <c r="HI55" s="877">
        <f ca="1">+'Générateur Emprise 30ans'!$AW23</f>
        <v>1.0213992405609493</v>
      </c>
      <c r="HJ55" s="877">
        <f ca="1">+HE55/Menu!$D$27</f>
        <v>11.233772853185595</v>
      </c>
      <c r="HK55" s="1191">
        <f t="shared" ref="HK55:HK83" ca="1" si="45">+HJ55/GF55</f>
        <v>1.1233772853185595</v>
      </c>
      <c r="HL55" s="877">
        <f ca="1">+HH55/Menu!$E$27</f>
        <v>1049.1269761772853</v>
      </c>
      <c r="HM55" s="877">
        <f t="shared" ref="HM55:HM83" ca="1" si="46">+HL55/GG55</f>
        <v>1.131744310870858</v>
      </c>
      <c r="HN55" s="877">
        <f>+'Générateur Emprise 30ans'!$AX23</f>
        <v>0</v>
      </c>
      <c r="HO55" s="877">
        <f>+'Générateur Emprise 30ans'!$AY23</f>
        <v>102.35226107226109</v>
      </c>
      <c r="HP55" s="877">
        <f>+'Générateur Emprise 30ans'!$AZ23</f>
        <v>25.588065268065272</v>
      </c>
      <c r="HQ55" s="877">
        <f>+'Générateur Emprise 30ans'!$BA23</f>
        <v>127.94032634032635</v>
      </c>
      <c r="HR55" s="877">
        <f>+'Générateur Emprise 30ans'!$BB23</f>
        <v>0</v>
      </c>
      <c r="HS55" s="877">
        <f>+'Générateur Emprise 30ans'!$BC23</f>
        <v>0</v>
      </c>
      <c r="HT55" s="877">
        <f>+'Générateur Emprise 30ans'!$BD23</f>
        <v>0</v>
      </c>
      <c r="HU55" s="877">
        <f>+'Générateur Emprise 30ans'!$BE23</f>
        <v>-102.35226107226109</v>
      </c>
      <c r="HV55" s="877">
        <f>+'Générateur Emprise 30ans'!$BF23</f>
        <v>-25.588065268065272</v>
      </c>
      <c r="HW55" s="877">
        <f>+'Générateur Emprise 30ans'!$BG23</f>
        <v>-127.94032634032635</v>
      </c>
      <c r="HX55" s="877">
        <f ca="1">+'Générateur Emprise 30ans'!$BH23</f>
        <v>3684.9961229277387</v>
      </c>
      <c r="HY55" s="877">
        <f ca="1">+'Générateur Emprise 30ans'!$BI23</f>
        <v>921.24903073193468</v>
      </c>
    </row>
    <row r="56" spans="2:233" x14ac:dyDescent="0.3">
      <c r="B56">
        <f>+'Générateur P.Durable 10ans'!A24</f>
        <v>3</v>
      </c>
      <c r="C56" t="str">
        <f>+'Générateur P.Durable 10ans'!B24</f>
        <v>Orge d'hiver</v>
      </c>
      <c r="D56" s="1250">
        <f>+'Générateur P.Durable 10ans'!AO24</f>
        <v>8.5</v>
      </c>
      <c r="E56" s="877">
        <f>+'Générateur P.Durable 10ans'!AP24</f>
        <v>1280.5</v>
      </c>
      <c r="F56" s="1009">
        <f>+'Générateur P.Durable 10ans'!AQ24</f>
        <v>34</v>
      </c>
      <c r="G56" s="877">
        <f>+'Générateur P.Durable 10ans'!AR24</f>
        <v>5122</v>
      </c>
      <c r="H56" s="1250">
        <f ca="1">+'Générateur P.Durable 10ans'!AS24</f>
        <v>8.2464804894024706</v>
      </c>
      <c r="I56" s="877">
        <f ca="1">+'Générateur P.Durable 10ans'!AT24</f>
        <v>1249.3080313741016</v>
      </c>
      <c r="J56" s="1009">
        <f ca="1">+'Générateur P.Durable 10ans'!AU24</f>
        <v>32.985921957609882</v>
      </c>
      <c r="K56" s="877">
        <f ca="1">+'Générateur P.Durable 10ans'!AV24</f>
        <v>4997.2321254964063</v>
      </c>
      <c r="L56" s="877">
        <f ca="1">+'Générateur P.Durable 10ans'!AW24</f>
        <v>0.97564078982749047</v>
      </c>
      <c r="M56" s="1227">
        <f ca="1">+H56/Menu!$D$27</f>
        <v>9.1373745034930423</v>
      </c>
      <c r="N56" s="1191">
        <f t="shared" ca="1" si="27"/>
        <v>1.0749852357050638</v>
      </c>
      <c r="O56" s="877">
        <f ca="1">+K56/Menu!$E$27</f>
        <v>1384.2748270073148</v>
      </c>
      <c r="P56" s="877">
        <f t="shared" ca="1" si="28"/>
        <v>1.0810424264016516</v>
      </c>
      <c r="Q56" s="877">
        <f>+'Générateur P.Durable 10ans'!AX24</f>
        <v>0</v>
      </c>
      <c r="R56" s="877">
        <f>+'Générateur P.Durable 10ans'!AY24</f>
        <v>45.907500000000006</v>
      </c>
      <c r="S56" s="877">
        <f>+'Générateur P.Durable 10ans'!AZ24</f>
        <v>11.476875000000001</v>
      </c>
      <c r="T56" s="877">
        <f>+'Générateur P.Durable 10ans'!BA24</f>
        <v>57.384375000000006</v>
      </c>
      <c r="U56" s="877">
        <f>+'Générateur P.Durable 10ans'!BB24</f>
        <v>0</v>
      </c>
      <c r="V56" s="877">
        <f>+'Générateur P.Durable 10ans'!BC24</f>
        <v>0</v>
      </c>
      <c r="W56" s="877">
        <f>+'Générateur P.Durable 10ans'!BD24</f>
        <v>0</v>
      </c>
      <c r="X56" s="877">
        <f>+'Générateur P.Durable 10ans'!BE24</f>
        <v>-45.907500000000006</v>
      </c>
      <c r="Y56" s="877">
        <f>+'Générateur P.Durable 10ans'!BF24</f>
        <v>-11.476875000000001</v>
      </c>
      <c r="Z56" s="877">
        <f>+'Générateur P.Durable 10ans'!BG24</f>
        <v>-57.384375000000006</v>
      </c>
      <c r="AA56" s="877">
        <f ca="1">+'Générateur P.Durable 10ans'!BH24</f>
        <v>4951.324625496406</v>
      </c>
      <c r="AB56" s="877">
        <f ca="1">+'Générateur P.Durable 10ans'!BI24</f>
        <v>1237.8311563741015</v>
      </c>
      <c r="AC56" s="1250">
        <f ca="1">+'Générateur Emprise 10ans'!$AS24</f>
        <v>8.6177080000000004</v>
      </c>
      <c r="AD56" s="877">
        <f ca="1">+'Générateur Emprise 10ans'!$AT24</f>
        <v>1305.2323640000002</v>
      </c>
      <c r="AE56" s="1009">
        <f ca="1">+'Générateur Emprise 10ans'!$AU24</f>
        <v>34.470832000000001</v>
      </c>
      <c r="AF56" s="877">
        <f ca="1">+'Générateur Emprise 10ans'!$AV24</f>
        <v>5220.9294560000008</v>
      </c>
      <c r="AG56" s="877">
        <f ca="1">+'Générateur Emprise 10ans'!$AW24</f>
        <v>1.0193146146036707</v>
      </c>
      <c r="AH56" s="877">
        <f ca="1">+AC56/Menu!$D$27</f>
        <v>9.5487069252077568</v>
      </c>
      <c r="AI56" s="1191">
        <f t="shared" ca="1" si="29"/>
        <v>1.1233772853185595</v>
      </c>
      <c r="AJ56" s="877">
        <f ca="1">+AF56/Menu!$E$27</f>
        <v>1446.2408465373965</v>
      </c>
      <c r="AK56" s="877">
        <f t="shared" ca="1" si="30"/>
        <v>1.1294344760151476</v>
      </c>
      <c r="AL56" s="877">
        <f>+'Générateur Emprise 10ans'!$AX24</f>
        <v>0</v>
      </c>
      <c r="AM56" s="877">
        <f>+'Générateur Emprise 10ans'!$AY24</f>
        <v>102.35226107226109</v>
      </c>
      <c r="AN56" s="877">
        <f>+'Générateur Emprise 10ans'!$AZ24</f>
        <v>25.588065268065272</v>
      </c>
      <c r="AO56" s="877">
        <f>+'Générateur Emprise 10ans'!$BA24</f>
        <v>127.94032634032635</v>
      </c>
      <c r="AP56" s="877">
        <f>+'Générateur Emprise 10ans'!$BB24</f>
        <v>0</v>
      </c>
      <c r="AQ56" s="877">
        <f>+'Générateur Emprise 10ans'!$BC24</f>
        <v>0</v>
      </c>
      <c r="AR56" s="877">
        <f>+'Générateur Emprise 10ans'!$BD24</f>
        <v>0</v>
      </c>
      <c r="AS56" s="877">
        <f>+'Générateur Emprise 10ans'!$BE24</f>
        <v>-102.35226107226109</v>
      </c>
      <c r="AT56" s="877">
        <f>+'Générateur Emprise 10ans'!$BF24</f>
        <v>-25.588065268065272</v>
      </c>
      <c r="AU56" s="877">
        <f>+'Générateur Emprise 10ans'!$BG24</f>
        <v>-127.94032634032635</v>
      </c>
      <c r="AV56" s="877">
        <f ca="1">+'Générateur Emprise 10ans'!$BH24</f>
        <v>5118.5771949277396</v>
      </c>
      <c r="AW56" s="877">
        <f ca="1">+'Générateur Emprise 10ans'!$BI24</f>
        <v>1279.6442987319349</v>
      </c>
      <c r="AX56" s="1190">
        <f>+'Générateur P.Durable 15ans'!$AO24</f>
        <v>8.5</v>
      </c>
      <c r="AY56" s="877">
        <f>+'Générateur P.Durable 15ans'!$AP24</f>
        <v>1280.5</v>
      </c>
      <c r="AZ56" s="1009">
        <f>+'Générateur P.Durable 15ans'!$AQ24</f>
        <v>34</v>
      </c>
      <c r="BA56" s="877">
        <f>+'Générateur P.Durable 15ans'!$AR24</f>
        <v>5122</v>
      </c>
      <c r="BB56" s="1190">
        <f ca="1">+'Générateur P.Durable 15ans'!$AS24</f>
        <v>8.2078205880837238</v>
      </c>
      <c r="BC56" s="877">
        <f ca="1">+'Générateur P.Durable 15ans'!$AT24</f>
        <v>1243.4840309460246</v>
      </c>
      <c r="BD56" s="1009">
        <f ca="1">+'Générateur P.Durable 15ans'!$AU24</f>
        <v>32.831282352334895</v>
      </c>
      <c r="BE56" s="877">
        <f ca="1">+'Générateur P.Durable 15ans'!$AV24</f>
        <v>4973.9361237840985</v>
      </c>
      <c r="BF56" s="877">
        <f ca="1">+'Générateur P.Durable 15ans'!$AW24</f>
        <v>0.97109256614293216</v>
      </c>
      <c r="BG56" s="877">
        <f ca="1">+BB56/Menu!$D$27</f>
        <v>9.0945380477381992</v>
      </c>
      <c r="BH56" s="1191">
        <f t="shared" ca="1" si="31"/>
        <v>1.0699456526750823</v>
      </c>
      <c r="BI56" s="877">
        <f ca="1">+BE56/Menu!$E$27</f>
        <v>1377.8216409374234</v>
      </c>
      <c r="BJ56" s="877">
        <f t="shared" ca="1" si="32"/>
        <v>1.07600284337167</v>
      </c>
      <c r="BK56" s="877">
        <f>+'Générateur P.Durable 15ans'!$AX24</f>
        <v>0</v>
      </c>
      <c r="BL56" s="877">
        <f>+'Générateur P.Durable 15ans'!$AY24</f>
        <v>45.907500000000006</v>
      </c>
      <c r="BM56" s="877">
        <f>+'Générateur P.Durable 15ans'!$AZ24</f>
        <v>11.476875000000001</v>
      </c>
      <c r="BN56" s="877">
        <f>+'Générateur P.Durable 15ans'!$BA24</f>
        <v>57.384375000000006</v>
      </c>
      <c r="BO56" s="877">
        <f>+'Générateur P.Durable 15ans'!$BB24</f>
        <v>0</v>
      </c>
      <c r="BP56" s="877">
        <f>+'Générateur P.Durable 15ans'!$BC24</f>
        <v>0</v>
      </c>
      <c r="BQ56" s="877">
        <f>+'Générateur P.Durable 15ans'!$BD24</f>
        <v>0</v>
      </c>
      <c r="BR56" s="877">
        <f>+'Générateur P.Durable 15ans'!$BE24</f>
        <v>-45.907500000000006</v>
      </c>
      <c r="BS56" s="877">
        <f>+'Générateur P.Durable 15ans'!$BF24</f>
        <v>-11.476875000000001</v>
      </c>
      <c r="BT56" s="877">
        <f>+'Générateur P.Durable 15ans'!$BG24</f>
        <v>-57.384375000000006</v>
      </c>
      <c r="BU56" s="877">
        <f ca="1">+'Générateur P.Durable 15ans'!$BH24</f>
        <v>4928.0286237840983</v>
      </c>
      <c r="BV56" s="877">
        <f ca="1">+'Générateur P.Durable 15ans'!$BI24</f>
        <v>1232.0071559460246</v>
      </c>
      <c r="BW56" s="1190">
        <f ca="1">+'Générateur Emprise 15ans'!$AS24</f>
        <v>8.6177080000000004</v>
      </c>
      <c r="BX56" s="877">
        <f ca="1">+'Générateur Emprise 15ans'!$AT24</f>
        <v>1305.2323640000002</v>
      </c>
      <c r="BY56" s="1009">
        <f ca="1">+'Générateur Emprise 15ans'!$AU24</f>
        <v>34.470832000000001</v>
      </c>
      <c r="BZ56" s="877">
        <f ca="1">+'Générateur Emprise 15ans'!$AV24</f>
        <v>5220.9294560000008</v>
      </c>
      <c r="CA56" s="877">
        <f ca="1">+'Générateur Emprise 15ans'!$AW24</f>
        <v>1.0193146146036707</v>
      </c>
      <c r="CB56" s="877">
        <f ca="1">+BW56/Menu!$D$27</f>
        <v>9.5487069252077568</v>
      </c>
      <c r="CC56" s="1191">
        <f t="shared" ca="1" si="33"/>
        <v>1.1233772853185595</v>
      </c>
      <c r="CD56" s="877">
        <f ca="1">+BZ56/Menu!$E$27</f>
        <v>1446.2408465373965</v>
      </c>
      <c r="CE56" s="877">
        <f t="shared" ca="1" si="34"/>
        <v>1.1294344760151476</v>
      </c>
      <c r="CF56" s="877">
        <f>+'Générateur Emprise 15ans'!$AX24</f>
        <v>0</v>
      </c>
      <c r="CG56" s="877">
        <f>+'Générateur Emprise 15ans'!$AY24</f>
        <v>102.35226107226109</v>
      </c>
      <c r="CH56" s="877">
        <f>+'Générateur Emprise 15ans'!$AZ24</f>
        <v>25.588065268065272</v>
      </c>
      <c r="CI56" s="877">
        <f>+'Générateur Emprise 15ans'!$BA24</f>
        <v>127.94032634032635</v>
      </c>
      <c r="CJ56" s="877">
        <f>+'Générateur Emprise 15ans'!$BB24</f>
        <v>0</v>
      </c>
      <c r="CK56" s="877">
        <f>+'Générateur Emprise 15ans'!$BC24</f>
        <v>0</v>
      </c>
      <c r="CL56" s="877">
        <f>+'Générateur Emprise 15ans'!$BD24</f>
        <v>0</v>
      </c>
      <c r="CM56" s="877">
        <f>+'Générateur Emprise 15ans'!$BE24</f>
        <v>-102.35226107226109</v>
      </c>
      <c r="CN56" s="877">
        <f>+'Générateur Emprise 15ans'!$BF24</f>
        <v>-25.588065268065272</v>
      </c>
      <c r="CO56" s="877">
        <f>+'Générateur Emprise 15ans'!$BG24</f>
        <v>-127.94032634032635</v>
      </c>
      <c r="CP56" s="877">
        <f ca="1">+'Générateur Emprise 15ans'!$BH24</f>
        <v>5118.5771949277396</v>
      </c>
      <c r="CQ56" s="877">
        <f ca="1">+'Générateur Emprise 15ans'!$BI24</f>
        <v>1279.6442987319349</v>
      </c>
      <c r="CR56" s="1190">
        <f>+'Générateur P.Durable 20ans'!$AO24</f>
        <v>8.5</v>
      </c>
      <c r="CS56" s="877">
        <f>+'Générateur P.Durable 20ans'!$AP24</f>
        <v>1280.5</v>
      </c>
      <c r="CT56" s="1009">
        <f>+'Générateur P.Durable 20ans'!$AQ24</f>
        <v>34</v>
      </c>
      <c r="CU56" s="877">
        <f>+'Générateur P.Durable 20ans'!$AR24</f>
        <v>5122</v>
      </c>
      <c r="CV56" s="1190">
        <f ca="1">+'Générateur P.Durable 20ans'!$AS24</f>
        <v>8.2006284666225628</v>
      </c>
      <c r="CW56" s="877">
        <f ca="1">+'Générateur P.Durable 20ans'!$AT24</f>
        <v>1242.4005590011991</v>
      </c>
      <c r="CX56" s="1009">
        <f ca="1">+'Générateur P.Durable 20ans'!$AU24</f>
        <v>32.802513866490251</v>
      </c>
      <c r="CY56" s="877">
        <f ca="1">+'Générateur P.Durable 20ans'!$AV24</f>
        <v>4969.6022360047964</v>
      </c>
      <c r="CZ56" s="877">
        <f ca="1">+'Générateur P.Durable 20ans'!$AW24</f>
        <v>0.97024643420632495</v>
      </c>
      <c r="DA56" s="877">
        <f ca="1">+CV56/Menu!$D$27</f>
        <v>9.0865689380859429</v>
      </c>
      <c r="DB56" s="1191">
        <f t="shared" ca="1" si="35"/>
        <v>1.0690081103630522</v>
      </c>
      <c r="DC56" s="877">
        <f ca="1">+CY56/Menu!$E$27</f>
        <v>1376.6211180068688</v>
      </c>
      <c r="DD56" s="877">
        <f t="shared" ca="1" si="36"/>
        <v>1.0750653010596398</v>
      </c>
      <c r="DE56" s="877">
        <f>+'Générateur P.Durable 20ans'!$AX24</f>
        <v>0</v>
      </c>
      <c r="DF56" s="877">
        <f>+'Générateur P.Durable 20ans'!$AY24</f>
        <v>45.907500000000006</v>
      </c>
      <c r="DG56" s="877">
        <f>+'Générateur P.Durable 20ans'!$AZ24</f>
        <v>11.476875000000001</v>
      </c>
      <c r="DH56" s="877">
        <f>+'Générateur P.Durable 20ans'!$BA24</f>
        <v>57.384375000000006</v>
      </c>
      <c r="DI56" s="877">
        <f>+'Générateur P.Durable 20ans'!$BB24</f>
        <v>0</v>
      </c>
      <c r="DJ56" s="877">
        <f>+'Générateur P.Durable 20ans'!$BC24</f>
        <v>0</v>
      </c>
      <c r="DK56" s="877">
        <f>+'Générateur P.Durable 20ans'!$BD24</f>
        <v>0</v>
      </c>
      <c r="DL56" s="877">
        <f>+'Générateur P.Durable 20ans'!$BE24</f>
        <v>-45.907500000000006</v>
      </c>
      <c r="DM56" s="877">
        <f>+'Générateur P.Durable 20ans'!$BF24</f>
        <v>-11.476875000000001</v>
      </c>
      <c r="DN56" s="877">
        <f>+'Générateur P.Durable 20ans'!$BG24</f>
        <v>-57.384375000000006</v>
      </c>
      <c r="DO56" s="877">
        <f ca="1">+'Générateur P.Durable 20ans'!$BH24</f>
        <v>4923.6947360047961</v>
      </c>
      <c r="DP56" s="877">
        <f ca="1">+'Générateur P.Durable 20ans'!$BI24</f>
        <v>1230.923684001199</v>
      </c>
      <c r="DQ56" s="1190">
        <f ca="1">+'Générateur Emprise 20ans'!$AS24</f>
        <v>8.6177080000000004</v>
      </c>
      <c r="DR56" s="877">
        <f ca="1">+'Générateur Emprise 20ans'!$AT24</f>
        <v>1305.2323640000002</v>
      </c>
      <c r="DS56" s="1009">
        <f ca="1">+'Générateur Emprise 20ans'!$AU24</f>
        <v>34.470832000000001</v>
      </c>
      <c r="DT56" s="877">
        <f ca="1">+'Générateur Emprise 20ans'!$AV24</f>
        <v>5220.9294560000008</v>
      </c>
      <c r="DU56" s="877">
        <f ca="1">+'Générateur Emprise 20ans'!$AW24</f>
        <v>1.0193146146036707</v>
      </c>
      <c r="DV56" s="877">
        <f ca="1">+DQ56/Menu!$D$27</f>
        <v>9.5487069252077568</v>
      </c>
      <c r="DW56" s="1191">
        <f t="shared" ca="1" si="37"/>
        <v>1.1233772853185595</v>
      </c>
      <c r="DX56" s="877">
        <f ca="1">+DT56/Menu!$E$27</f>
        <v>1446.2408465373965</v>
      </c>
      <c r="DY56" s="877">
        <f t="shared" ca="1" si="38"/>
        <v>1.1294344760151476</v>
      </c>
      <c r="DZ56" s="877">
        <f>+'Générateur Emprise 20ans'!$AX24</f>
        <v>0</v>
      </c>
      <c r="EA56" s="877">
        <f>+'Générateur Emprise 20ans'!$AY24</f>
        <v>102.35226107226109</v>
      </c>
      <c r="EB56" s="877">
        <f>+'Générateur Emprise 20ans'!$AZ24</f>
        <v>25.588065268065272</v>
      </c>
      <c r="EC56" s="877">
        <f>+'Générateur Emprise 20ans'!$BA24</f>
        <v>127.94032634032635</v>
      </c>
      <c r="ED56" s="877">
        <f>+'Générateur Emprise 20ans'!$BB24</f>
        <v>0</v>
      </c>
      <c r="EE56" s="877">
        <f>+'Générateur Emprise 20ans'!$BC24</f>
        <v>0</v>
      </c>
      <c r="EF56" s="877">
        <f>+'Générateur Emprise 20ans'!$BD24</f>
        <v>0</v>
      </c>
      <c r="EG56" s="877">
        <f>+'Générateur Emprise 20ans'!$BE24</f>
        <v>-102.35226107226109</v>
      </c>
      <c r="EH56" s="877">
        <f>+'Générateur Emprise 20ans'!$BF24</f>
        <v>-25.588065268065272</v>
      </c>
      <c r="EI56" s="877">
        <f>+'Générateur Emprise 20ans'!$BG24</f>
        <v>-127.94032634032635</v>
      </c>
      <c r="EJ56" s="877">
        <f ca="1">+'Générateur Emprise 20ans'!$BH24</f>
        <v>5118.5771949277396</v>
      </c>
      <c r="EK56" s="877">
        <f ca="1">+'Générateur Emprise 20ans'!$BI24</f>
        <v>1279.6442987319349</v>
      </c>
      <c r="EL56" s="1190">
        <f>+'Générateur P.Durable 25ans'!$AO24</f>
        <v>8.5</v>
      </c>
      <c r="EM56" s="877">
        <f>+'Générateur P.Durable 25ans'!$AP24</f>
        <v>1280.5</v>
      </c>
      <c r="EN56" s="1009">
        <f>+'Générateur P.Durable 25ans'!$AQ24</f>
        <v>34</v>
      </c>
      <c r="EO56" s="877">
        <f>+'Générateur P.Durable 25ans'!$AR24</f>
        <v>5122</v>
      </c>
      <c r="EP56" s="1190">
        <f ca="1">+'Générateur P.Durable 25ans'!$AS24</f>
        <v>8.1992740072104482</v>
      </c>
      <c r="EQ56" s="877">
        <f ca="1">+'Générateur P.Durable 25ans'!$AT24</f>
        <v>1242.196513674468</v>
      </c>
      <c r="ER56" s="1009">
        <f ca="1">+'Générateur P.Durable 25ans'!$AU24</f>
        <v>32.797096028841793</v>
      </c>
      <c r="ES56" s="877">
        <f ca="1">+'Générateur P.Durable 25ans'!$AV24</f>
        <v>4968.7860546978718</v>
      </c>
      <c r="ET56" s="877">
        <f ca="1">+'Générateur P.Durable 25ans'!$AW24</f>
        <v>0.97008708604019367</v>
      </c>
      <c r="EU56" s="877">
        <f ca="1">+EP56/Menu!$D$27</f>
        <v>9.0850681520337382</v>
      </c>
      <c r="EV56" s="1191">
        <f t="shared" ca="1" si="39"/>
        <v>1.0688315472980869</v>
      </c>
      <c r="EW56" s="877">
        <f ca="1">+ES56/Menu!$E$27</f>
        <v>1376.3950290021805</v>
      </c>
      <c r="EX56" s="877">
        <f t="shared" ca="1" si="40"/>
        <v>1.0748887379946743</v>
      </c>
      <c r="EY56" s="877">
        <f>+'Générateur P.Durable 25ans'!$AX24</f>
        <v>0</v>
      </c>
      <c r="EZ56" s="877">
        <f>+'Générateur P.Durable 25ans'!$AY24</f>
        <v>45.907500000000006</v>
      </c>
      <c r="FA56" s="877">
        <f>+'Générateur P.Durable 25ans'!$AZ24</f>
        <v>11.476875000000001</v>
      </c>
      <c r="FB56" s="877">
        <f>+'Générateur P.Durable 25ans'!$BA24</f>
        <v>57.384375000000006</v>
      </c>
      <c r="FC56" s="877">
        <f>+'Générateur P.Durable 25ans'!$BB24</f>
        <v>0</v>
      </c>
      <c r="FD56" s="877">
        <f>+'Générateur P.Durable 25ans'!$BC24</f>
        <v>0</v>
      </c>
      <c r="FE56" s="877">
        <f>+'Générateur P.Durable 25ans'!$BD24</f>
        <v>0</v>
      </c>
      <c r="FF56" s="877">
        <f>+'Générateur P.Durable 25ans'!$BE24</f>
        <v>-45.907500000000006</v>
      </c>
      <c r="FG56" s="877">
        <f>+'Générateur P.Durable 25ans'!$BF24</f>
        <v>-11.476875000000001</v>
      </c>
      <c r="FH56" s="877">
        <f>+'Générateur P.Durable 25ans'!$BG24</f>
        <v>-57.384375000000006</v>
      </c>
      <c r="FI56" s="877">
        <f ca="1">+'Générateur P.Durable 25ans'!$BH24</f>
        <v>4922.8785546978716</v>
      </c>
      <c r="FJ56" s="877">
        <f ca="1">+'Générateur P.Durable 25ans'!$BI24</f>
        <v>1230.7196386744679</v>
      </c>
      <c r="FK56" s="1190">
        <f ca="1">+'Générateur Emprise 25ans'!$AS24</f>
        <v>8.6177080000000004</v>
      </c>
      <c r="FL56" s="877">
        <f ca="1">+'Générateur Emprise 25ans'!$AT24</f>
        <v>1305.2323640000002</v>
      </c>
      <c r="FM56" s="1009">
        <f ca="1">+'Générateur Emprise 25ans'!$AU24</f>
        <v>34.470832000000001</v>
      </c>
      <c r="FN56" s="877">
        <f ca="1">+'Générateur Emprise 25ans'!$AV24</f>
        <v>5220.9294560000008</v>
      </c>
      <c r="FO56" s="877">
        <f ca="1">+'Générateur Emprise 25ans'!$AW24</f>
        <v>1.0193146146036707</v>
      </c>
      <c r="FP56" s="877">
        <f ca="1">+FK56/Menu!$D$27</f>
        <v>9.5487069252077568</v>
      </c>
      <c r="FQ56" s="1191">
        <f t="shared" ca="1" si="41"/>
        <v>1.1233772853185595</v>
      </c>
      <c r="FR56" s="877">
        <f ca="1">+FN56/Menu!$E$27</f>
        <v>1446.2408465373965</v>
      </c>
      <c r="FS56" s="877">
        <f t="shared" ca="1" si="42"/>
        <v>1.1294344760151476</v>
      </c>
      <c r="FT56" s="877">
        <f>+'Générateur Emprise 25ans'!$AX24</f>
        <v>0</v>
      </c>
      <c r="FU56" s="877">
        <f>+'Générateur Emprise 25ans'!$AY24</f>
        <v>102.35226107226109</v>
      </c>
      <c r="FV56" s="877">
        <f>+'Générateur Emprise 25ans'!$AZ24</f>
        <v>25.588065268065272</v>
      </c>
      <c r="FW56" s="877">
        <f>+'Générateur Emprise 25ans'!$BA24</f>
        <v>127.94032634032635</v>
      </c>
      <c r="FX56" s="877">
        <f>+'Générateur Emprise 25ans'!$BB24</f>
        <v>0</v>
      </c>
      <c r="FY56" s="877">
        <f>+'Générateur Emprise 25ans'!$BC24</f>
        <v>0</v>
      </c>
      <c r="FZ56" s="877">
        <f>+'Générateur Emprise 25ans'!$BD24</f>
        <v>0</v>
      </c>
      <c r="GA56" s="877">
        <f>+'Générateur Emprise 25ans'!$BE24</f>
        <v>-102.35226107226109</v>
      </c>
      <c r="GB56" s="877">
        <f>+'Générateur Emprise 25ans'!$BF24</f>
        <v>-25.588065268065272</v>
      </c>
      <c r="GC56" s="877">
        <f>+'Générateur Emprise 25ans'!$BG24</f>
        <v>-127.94032634032635</v>
      </c>
      <c r="GD56" s="877">
        <f ca="1">+'Générateur Emprise 25ans'!$BH24</f>
        <v>5118.5771949277396</v>
      </c>
      <c r="GE56" s="877">
        <f ca="1">+'Générateur Emprise 25ans'!$BI24</f>
        <v>1279.6442987319349</v>
      </c>
      <c r="GF56" s="1190">
        <f>+'Générateur P.Durable 30ans'!$AO24</f>
        <v>8.5</v>
      </c>
      <c r="GG56" s="877">
        <f>+'Générateur P.Durable 30ans'!$AP24</f>
        <v>1280.5</v>
      </c>
      <c r="GH56" s="1009">
        <f>+'Générateur P.Durable 30ans'!$AQ24</f>
        <v>34</v>
      </c>
      <c r="GI56" s="877">
        <f>+'Générateur P.Durable 30ans'!$AR24</f>
        <v>5122</v>
      </c>
      <c r="GJ56" s="1190">
        <f ca="1">+'Générateur P.Durable 30ans'!$AS24</f>
        <v>8.1990183242478203</v>
      </c>
      <c r="GK56" s="877">
        <f ca="1">+'Générateur P.Durable 30ans'!$AT24</f>
        <v>1242.1579957881568</v>
      </c>
      <c r="GL56" s="1009">
        <f ca="1">+'Générateur P.Durable 30ans'!$AU24</f>
        <v>32.796073296991281</v>
      </c>
      <c r="GM56" s="877">
        <f ca="1">+'Générateur P.Durable 30ans'!$AV24</f>
        <v>4968.6319831526271</v>
      </c>
      <c r="GN56" s="877">
        <f ca="1">+'Générateur P.Durable 30ans'!$AW24</f>
        <v>0.97005700569164921</v>
      </c>
      <c r="GO56" s="877">
        <f ca="1">+GJ56/Menu!$D$27</f>
        <v>9.0847848468119903</v>
      </c>
      <c r="GP56" s="1191">
        <f t="shared" ca="1" si="43"/>
        <v>1.0687982172719988</v>
      </c>
      <c r="GQ56" s="877">
        <f ca="1">+GM56/Menu!$E$27</f>
        <v>1376.3523499037749</v>
      </c>
      <c r="GR56" s="877">
        <f t="shared" ca="1" si="44"/>
        <v>1.0748554079685864</v>
      </c>
      <c r="GS56" s="877">
        <f>+'Générateur P.Durable 30ans'!$AX24</f>
        <v>0</v>
      </c>
      <c r="GT56" s="877">
        <f>+'Générateur P.Durable 30ans'!$AY24</f>
        <v>45.907500000000006</v>
      </c>
      <c r="GU56" s="877">
        <f>+'Générateur P.Durable 30ans'!$AZ24</f>
        <v>11.476875000000001</v>
      </c>
      <c r="GV56" s="877">
        <f>+'Générateur P.Durable 30ans'!$BA24</f>
        <v>57.384375000000006</v>
      </c>
      <c r="GW56" s="877">
        <f>+'Générateur P.Durable 30ans'!$BB24</f>
        <v>0</v>
      </c>
      <c r="GX56" s="877">
        <f>+'Générateur P.Durable 30ans'!$BC24</f>
        <v>0</v>
      </c>
      <c r="GY56" s="877">
        <f>+'Générateur P.Durable 30ans'!$BD24</f>
        <v>0</v>
      </c>
      <c r="GZ56" s="877">
        <f>+'Générateur P.Durable 30ans'!$BE24</f>
        <v>-45.907500000000006</v>
      </c>
      <c r="HA56" s="877">
        <f>+'Générateur P.Durable 30ans'!$BF24</f>
        <v>-11.476875000000001</v>
      </c>
      <c r="HB56" s="877">
        <f>+'Générateur P.Durable 30ans'!$BG24</f>
        <v>-57.384375000000006</v>
      </c>
      <c r="HC56" s="877">
        <f ca="1">+'Générateur P.Durable 30ans'!$BH24</f>
        <v>4922.7244831526268</v>
      </c>
      <c r="HD56" s="877">
        <f ca="1">+'Générateur P.Durable 30ans'!$BI24</f>
        <v>1230.6811207881567</v>
      </c>
      <c r="HE56" s="1190">
        <f ca="1">+'Générateur Emprise 30ans'!$AS24</f>
        <v>8.6177080000000004</v>
      </c>
      <c r="HF56" s="877">
        <f ca="1">+'Générateur Emprise 30ans'!$AT24</f>
        <v>1305.2323640000002</v>
      </c>
      <c r="HG56" s="1009">
        <f ca="1">+'Générateur Emprise 30ans'!$AU24</f>
        <v>34.470832000000001</v>
      </c>
      <c r="HH56" s="877">
        <f ca="1">+'Générateur Emprise 30ans'!$AV24</f>
        <v>5220.9294560000008</v>
      </c>
      <c r="HI56" s="877">
        <f ca="1">+'Générateur Emprise 30ans'!$AW24</f>
        <v>1.0193146146036707</v>
      </c>
      <c r="HJ56" s="877">
        <f ca="1">+HE56/Menu!$D$27</f>
        <v>9.5487069252077568</v>
      </c>
      <c r="HK56" s="1191">
        <f t="shared" ca="1" si="45"/>
        <v>1.1233772853185595</v>
      </c>
      <c r="HL56" s="877">
        <f ca="1">+HH56/Menu!$E$27</f>
        <v>1446.2408465373965</v>
      </c>
      <c r="HM56" s="877">
        <f t="shared" ca="1" si="46"/>
        <v>1.1294344760151476</v>
      </c>
      <c r="HN56" s="877">
        <f>+'Générateur Emprise 30ans'!$AX24</f>
        <v>0</v>
      </c>
      <c r="HO56" s="877">
        <f>+'Générateur Emprise 30ans'!$AY24</f>
        <v>102.35226107226109</v>
      </c>
      <c r="HP56" s="877">
        <f>+'Générateur Emprise 30ans'!$AZ24</f>
        <v>25.588065268065272</v>
      </c>
      <c r="HQ56" s="877">
        <f>+'Générateur Emprise 30ans'!$BA24</f>
        <v>127.94032634032635</v>
      </c>
      <c r="HR56" s="877">
        <f>+'Générateur Emprise 30ans'!$BB24</f>
        <v>0</v>
      </c>
      <c r="HS56" s="877">
        <f>+'Générateur Emprise 30ans'!$BC24</f>
        <v>0</v>
      </c>
      <c r="HT56" s="877">
        <f>+'Générateur Emprise 30ans'!$BD24</f>
        <v>0</v>
      </c>
      <c r="HU56" s="877">
        <f>+'Générateur Emprise 30ans'!$BE24</f>
        <v>-102.35226107226109</v>
      </c>
      <c r="HV56" s="877">
        <f>+'Générateur Emprise 30ans'!$BF24</f>
        <v>-25.588065268065272</v>
      </c>
      <c r="HW56" s="877">
        <f>+'Générateur Emprise 30ans'!$BG24</f>
        <v>-127.94032634032635</v>
      </c>
      <c r="HX56" s="877">
        <f ca="1">+'Générateur Emprise 30ans'!$BH24</f>
        <v>5118.5771949277396</v>
      </c>
      <c r="HY56" s="877">
        <f ca="1">+'Générateur Emprise 30ans'!$BI24</f>
        <v>1279.6442987319349</v>
      </c>
    </row>
    <row r="57" spans="2:233" x14ac:dyDescent="0.3">
      <c r="B57">
        <f>+'Générateur P.Durable 10ans'!A25</f>
        <v>4</v>
      </c>
      <c r="C57" t="str">
        <f>+'Générateur P.Durable 10ans'!B25</f>
        <v>Maïs</v>
      </c>
      <c r="D57" s="1250">
        <f>+'Générateur P.Durable 10ans'!AO25</f>
        <v>9.5</v>
      </c>
      <c r="E57" s="877">
        <f>+'Générateur P.Durable 10ans'!AP25</f>
        <v>1472</v>
      </c>
      <c r="F57" s="1009">
        <f>+'Générateur P.Durable 10ans'!AQ25</f>
        <v>38</v>
      </c>
      <c r="G57" s="877">
        <f>+'Générateur P.Durable 10ans'!AR25</f>
        <v>5888</v>
      </c>
      <c r="H57" s="1250">
        <f ca="1">+'Générateur P.Durable 10ans'!AS25</f>
        <v>9.5909850278937068</v>
      </c>
      <c r="I57" s="877">
        <f ca="1">+'Générateur P.Durable 10ans'!AT25</f>
        <v>1493.0978906378459</v>
      </c>
      <c r="J57" s="1009">
        <f ca="1">+'Générateur P.Durable 10ans'!AU25</f>
        <v>38.363940111574827</v>
      </c>
      <c r="K57" s="877">
        <f ca="1">+'Générateur P.Durable 10ans'!AV25</f>
        <v>5972.3915625513837</v>
      </c>
      <c r="L57" s="877">
        <f ca="1">+'Générateur P.Durable 10ans'!AW25</f>
        <v>1.0143328061398409</v>
      </c>
      <c r="M57" s="1227">
        <f ca="1">+H57/Menu!$D$27</f>
        <v>10.627130224812971</v>
      </c>
      <c r="N57" s="1191">
        <f t="shared" ca="1" si="27"/>
        <v>1.1186452868224179</v>
      </c>
      <c r="O57" s="877">
        <f ca="1">+K57/Menu!$E$27</f>
        <v>1654.40209488958</v>
      </c>
      <c r="P57" s="877">
        <f t="shared" ca="1" si="28"/>
        <v>1.1239144666369429</v>
      </c>
      <c r="Q57" s="877">
        <f>+'Générateur P.Durable 10ans'!AX25</f>
        <v>0</v>
      </c>
      <c r="R57" s="877">
        <f>+'Générateur P.Durable 10ans'!AY25</f>
        <v>45.907500000000006</v>
      </c>
      <c r="S57" s="877">
        <f>+'Générateur P.Durable 10ans'!AZ25</f>
        <v>11.476875000000001</v>
      </c>
      <c r="T57" s="877">
        <f>+'Générateur P.Durable 10ans'!BA25</f>
        <v>57.384375000000006</v>
      </c>
      <c r="U57" s="877">
        <f>+'Générateur P.Durable 10ans'!BB25</f>
        <v>0</v>
      </c>
      <c r="V57" s="877">
        <f>+'Générateur P.Durable 10ans'!BC25</f>
        <v>0</v>
      </c>
      <c r="W57" s="877">
        <f>+'Générateur P.Durable 10ans'!BD25</f>
        <v>0</v>
      </c>
      <c r="X57" s="877">
        <f>+'Générateur P.Durable 10ans'!BE25</f>
        <v>-45.907500000000006</v>
      </c>
      <c r="Y57" s="877">
        <f>+'Générateur P.Durable 10ans'!BF25</f>
        <v>-11.476875000000001</v>
      </c>
      <c r="Z57" s="877">
        <f>+'Générateur P.Durable 10ans'!BG25</f>
        <v>-57.384375000000006</v>
      </c>
      <c r="AA57" s="877">
        <f ca="1">+'Générateur P.Durable 10ans'!BH25</f>
        <v>5926.4840625513834</v>
      </c>
      <c r="AB57" s="877">
        <f ca="1">+'Générateur P.Durable 10ans'!BI25</f>
        <v>1481.6210156378459</v>
      </c>
      <c r="AC57" s="1250">
        <f ca="1">+'Générateur Emprise 10ans'!$AS25</f>
        <v>9.9667159999999999</v>
      </c>
      <c r="AD57" s="877">
        <f ca="1">+'Générateur Emprise 10ans'!$AT25</f>
        <v>1551.3164159999999</v>
      </c>
      <c r="AE57" s="1009">
        <f ca="1">+'Générateur Emprise 10ans'!$AU25</f>
        <v>39.866864</v>
      </c>
      <c r="AF57" s="877">
        <f ca="1">+'Générateur Emprise 10ans'!$AV25</f>
        <v>6205.2656639999996</v>
      </c>
      <c r="AG57" s="877">
        <f ca="1">+'Générateur Emprise 10ans'!$AW25</f>
        <v>1.0538834347826087</v>
      </c>
      <c r="AH57" s="877">
        <f ca="1">+AC57/Menu!$D$27</f>
        <v>11.043452631578948</v>
      </c>
      <c r="AI57" s="1191">
        <f t="shared" ca="1" si="29"/>
        <v>1.1624686980609418</v>
      </c>
      <c r="AJ57" s="877">
        <f ca="1">+AF57/Menu!$E$27</f>
        <v>1718.9101562326869</v>
      </c>
      <c r="AK57" s="877">
        <f t="shared" ca="1" si="30"/>
        <v>1.1677378778754666</v>
      </c>
      <c r="AL57" s="877">
        <f>+'Générateur Emprise 10ans'!$AX25</f>
        <v>0</v>
      </c>
      <c r="AM57" s="877">
        <f>+'Générateur Emprise 10ans'!$AY25</f>
        <v>102.35226107226109</v>
      </c>
      <c r="AN57" s="877">
        <f>+'Générateur Emprise 10ans'!$AZ25</f>
        <v>25.588065268065272</v>
      </c>
      <c r="AO57" s="877">
        <f>+'Générateur Emprise 10ans'!$BA25</f>
        <v>127.94032634032635</v>
      </c>
      <c r="AP57" s="877">
        <f>+'Générateur Emprise 10ans'!$BB25</f>
        <v>0</v>
      </c>
      <c r="AQ57" s="877">
        <f>+'Générateur Emprise 10ans'!$BC25</f>
        <v>0</v>
      </c>
      <c r="AR57" s="877">
        <f>+'Générateur Emprise 10ans'!$BD25</f>
        <v>0</v>
      </c>
      <c r="AS57" s="877">
        <f>+'Générateur Emprise 10ans'!$BE25</f>
        <v>-102.35226107226109</v>
      </c>
      <c r="AT57" s="877">
        <f>+'Générateur Emprise 10ans'!$BF25</f>
        <v>-25.588065268065272</v>
      </c>
      <c r="AU57" s="877">
        <f>+'Générateur Emprise 10ans'!$BG25</f>
        <v>-127.94032634032635</v>
      </c>
      <c r="AV57" s="877">
        <f ca="1">+'Générateur Emprise 10ans'!$BH25</f>
        <v>6102.9134029277384</v>
      </c>
      <c r="AW57" s="877">
        <f ca="1">+'Générateur Emprise 10ans'!$BI25</f>
        <v>1525.7283507319346</v>
      </c>
      <c r="AX57" s="1190">
        <f>+'Générateur P.Durable 15ans'!$AO25</f>
        <v>9.5</v>
      </c>
      <c r="AY57" s="877">
        <f>+'Générateur P.Durable 15ans'!$AP25</f>
        <v>1472</v>
      </c>
      <c r="AZ57" s="1009">
        <f>+'Générateur P.Durable 15ans'!$AQ25</f>
        <v>38</v>
      </c>
      <c r="BA57" s="877">
        <f>+'Générateur P.Durable 15ans'!$AR25</f>
        <v>5888</v>
      </c>
      <c r="BB57" s="1190">
        <f ca="1">+'Générateur P.Durable 15ans'!$AS25</f>
        <v>9.5285832703984976</v>
      </c>
      <c r="BC57" s="877">
        <f ca="1">+'Générateur P.Durable 15ans'!$AT25</f>
        <v>1483.4289025291146</v>
      </c>
      <c r="BD57" s="1009">
        <f ca="1">+'Générateur P.Durable 15ans'!$AU25</f>
        <v>38.11433308159399</v>
      </c>
      <c r="BE57" s="877">
        <f ca="1">+'Générateur P.Durable 15ans'!$AV25</f>
        <v>5933.7156101164583</v>
      </c>
      <c r="BF57" s="877">
        <f ca="1">+'Générateur P.Durable 15ans'!$AW25</f>
        <v>1.0077642000877136</v>
      </c>
      <c r="BG57" s="877">
        <f ca="1">+BB57/Menu!$D$27</f>
        <v>10.557987003211633</v>
      </c>
      <c r="BH57" s="1191">
        <f t="shared" ca="1" si="31"/>
        <v>1.1113670529696456</v>
      </c>
      <c r="BI57" s="877">
        <f ca="1">+BE57/Menu!$E$27</f>
        <v>1643.6885346582987</v>
      </c>
      <c r="BJ57" s="877">
        <f t="shared" ca="1" si="32"/>
        <v>1.1166362327841703</v>
      </c>
      <c r="BK57" s="877">
        <f>+'Générateur P.Durable 15ans'!$AX25</f>
        <v>0</v>
      </c>
      <c r="BL57" s="877">
        <f>+'Générateur P.Durable 15ans'!$AY25</f>
        <v>45.907500000000006</v>
      </c>
      <c r="BM57" s="877">
        <f>+'Générateur P.Durable 15ans'!$AZ25</f>
        <v>11.476875000000001</v>
      </c>
      <c r="BN57" s="877">
        <f>+'Générateur P.Durable 15ans'!$BA25</f>
        <v>57.384375000000006</v>
      </c>
      <c r="BO57" s="877">
        <f>+'Générateur P.Durable 15ans'!$BB25</f>
        <v>0</v>
      </c>
      <c r="BP57" s="877">
        <f>+'Générateur P.Durable 15ans'!$BC25</f>
        <v>0</v>
      </c>
      <c r="BQ57" s="877">
        <f>+'Générateur P.Durable 15ans'!$BD25</f>
        <v>0</v>
      </c>
      <c r="BR57" s="877">
        <f>+'Générateur P.Durable 15ans'!$BE25</f>
        <v>-45.907500000000006</v>
      </c>
      <c r="BS57" s="877">
        <f>+'Générateur P.Durable 15ans'!$BF25</f>
        <v>-11.476875000000001</v>
      </c>
      <c r="BT57" s="877">
        <f>+'Générateur P.Durable 15ans'!$BG25</f>
        <v>-57.384375000000006</v>
      </c>
      <c r="BU57" s="877">
        <f ca="1">+'Générateur P.Durable 15ans'!$BH25</f>
        <v>5887.808110116458</v>
      </c>
      <c r="BV57" s="877">
        <f ca="1">+'Générateur P.Durable 15ans'!$BI25</f>
        <v>1471.9520275291145</v>
      </c>
      <c r="BW57" s="1190">
        <f ca="1">+'Générateur Emprise 15ans'!$AS25</f>
        <v>9.9667159999999999</v>
      </c>
      <c r="BX57" s="877">
        <f ca="1">+'Générateur Emprise 15ans'!$AT25</f>
        <v>1551.3164159999999</v>
      </c>
      <c r="BY57" s="1009">
        <f ca="1">+'Générateur Emprise 15ans'!$AU25</f>
        <v>39.866864</v>
      </c>
      <c r="BZ57" s="877">
        <f ca="1">+'Générateur Emprise 15ans'!$AV25</f>
        <v>6205.2656639999996</v>
      </c>
      <c r="CA57" s="877">
        <f ca="1">+'Générateur Emprise 15ans'!$AW25</f>
        <v>1.0538834347826087</v>
      </c>
      <c r="CB57" s="877">
        <f ca="1">+BW57/Menu!$D$27</f>
        <v>11.043452631578948</v>
      </c>
      <c r="CC57" s="1191">
        <f t="shared" ca="1" si="33"/>
        <v>1.1624686980609418</v>
      </c>
      <c r="CD57" s="877">
        <f ca="1">+BZ57/Menu!$E$27</f>
        <v>1718.9101562326869</v>
      </c>
      <c r="CE57" s="877">
        <f t="shared" ca="1" si="34"/>
        <v>1.1677378778754666</v>
      </c>
      <c r="CF57" s="877">
        <f>+'Générateur Emprise 15ans'!$AX25</f>
        <v>0</v>
      </c>
      <c r="CG57" s="877">
        <f>+'Générateur Emprise 15ans'!$AY25</f>
        <v>102.35226107226109</v>
      </c>
      <c r="CH57" s="877">
        <f>+'Générateur Emprise 15ans'!$AZ25</f>
        <v>25.588065268065272</v>
      </c>
      <c r="CI57" s="877">
        <f>+'Générateur Emprise 15ans'!$BA25</f>
        <v>127.94032634032635</v>
      </c>
      <c r="CJ57" s="877">
        <f>+'Générateur Emprise 15ans'!$BB25</f>
        <v>0</v>
      </c>
      <c r="CK57" s="877">
        <f>+'Générateur Emprise 15ans'!$BC25</f>
        <v>0</v>
      </c>
      <c r="CL57" s="877">
        <f>+'Générateur Emprise 15ans'!$BD25</f>
        <v>0</v>
      </c>
      <c r="CM57" s="877">
        <f>+'Générateur Emprise 15ans'!$BE25</f>
        <v>-102.35226107226109</v>
      </c>
      <c r="CN57" s="877">
        <f>+'Générateur Emprise 15ans'!$BF25</f>
        <v>-25.588065268065272</v>
      </c>
      <c r="CO57" s="877">
        <f>+'Générateur Emprise 15ans'!$BG25</f>
        <v>-127.94032634032635</v>
      </c>
      <c r="CP57" s="877">
        <f ca="1">+'Générateur Emprise 15ans'!$BH25</f>
        <v>6102.9134029277384</v>
      </c>
      <c r="CQ57" s="877">
        <f ca="1">+'Générateur Emprise 15ans'!$BI25</f>
        <v>1525.7283507319346</v>
      </c>
      <c r="CR57" s="1190">
        <f>+'Générateur P.Durable 20ans'!$AO25</f>
        <v>9.5</v>
      </c>
      <c r="CS57" s="877">
        <f>+'Générateur P.Durable 20ans'!$AP25</f>
        <v>1472</v>
      </c>
      <c r="CT57" s="1009">
        <f>+'Générateur P.Durable 20ans'!$AQ25</f>
        <v>38</v>
      </c>
      <c r="CU57" s="877">
        <f>+'Générateur P.Durable 20ans'!$AR25</f>
        <v>5888</v>
      </c>
      <c r="CV57" s="1190">
        <f ca="1">+'Générateur P.Durable 20ans'!$AS25</f>
        <v>9.5168401717702906</v>
      </c>
      <c r="CW57" s="877">
        <f ca="1">+'Générateur P.Durable 20ans'!$AT25</f>
        <v>1481.609340299565</v>
      </c>
      <c r="CX57" s="1009">
        <f ca="1">+'Générateur P.Durable 20ans'!$AU25</f>
        <v>38.067360687081162</v>
      </c>
      <c r="CY57" s="877">
        <f ca="1">+'Générateur P.Durable 20ans'!$AV25</f>
        <v>5926.4373611982601</v>
      </c>
      <c r="CZ57" s="877">
        <f ca="1">+'Générateur P.Durable 20ans'!$AW25</f>
        <v>1.0065280844426392</v>
      </c>
      <c r="DA57" s="877">
        <f ca="1">+CV57/Menu!$D$27</f>
        <v>10.544975259579269</v>
      </c>
      <c r="DB57" s="1191">
        <f t="shared" ca="1" si="35"/>
        <v>1.1099973957451863</v>
      </c>
      <c r="DC57" s="877">
        <f ca="1">+CY57/Menu!$E$27</f>
        <v>1641.6723992238949</v>
      </c>
      <c r="DD57" s="877">
        <f t="shared" ca="1" si="36"/>
        <v>1.1152665755597113</v>
      </c>
      <c r="DE57" s="877">
        <f>+'Générateur P.Durable 20ans'!$AX25</f>
        <v>0</v>
      </c>
      <c r="DF57" s="877">
        <f>+'Générateur P.Durable 20ans'!$AY25</f>
        <v>45.907500000000006</v>
      </c>
      <c r="DG57" s="877">
        <f>+'Générateur P.Durable 20ans'!$AZ25</f>
        <v>11.476875000000001</v>
      </c>
      <c r="DH57" s="877">
        <f>+'Générateur P.Durable 20ans'!$BA25</f>
        <v>57.384375000000006</v>
      </c>
      <c r="DI57" s="877">
        <f>+'Générateur P.Durable 20ans'!$BB25</f>
        <v>0</v>
      </c>
      <c r="DJ57" s="877">
        <f>+'Générateur P.Durable 20ans'!$BC25</f>
        <v>0</v>
      </c>
      <c r="DK57" s="877">
        <f>+'Générateur P.Durable 20ans'!$BD25</f>
        <v>0</v>
      </c>
      <c r="DL57" s="877">
        <f>+'Générateur P.Durable 20ans'!$BE25</f>
        <v>-45.907500000000006</v>
      </c>
      <c r="DM57" s="877">
        <f>+'Générateur P.Durable 20ans'!$BF25</f>
        <v>-11.476875000000001</v>
      </c>
      <c r="DN57" s="877">
        <f>+'Générateur P.Durable 20ans'!$BG25</f>
        <v>-57.384375000000006</v>
      </c>
      <c r="DO57" s="877">
        <f ca="1">+'Générateur P.Durable 20ans'!$BH25</f>
        <v>5880.5298611982598</v>
      </c>
      <c r="DP57" s="877">
        <f ca="1">+'Générateur P.Durable 20ans'!$BI25</f>
        <v>1470.132465299565</v>
      </c>
      <c r="DQ57" s="1190">
        <f ca="1">+'Générateur Emprise 20ans'!$AS25</f>
        <v>9.9667159999999999</v>
      </c>
      <c r="DR57" s="877">
        <f ca="1">+'Générateur Emprise 20ans'!$AT25</f>
        <v>1551.3164159999999</v>
      </c>
      <c r="DS57" s="1009">
        <f ca="1">+'Générateur Emprise 20ans'!$AU25</f>
        <v>39.866864</v>
      </c>
      <c r="DT57" s="877">
        <f ca="1">+'Générateur Emprise 20ans'!$AV25</f>
        <v>6205.2656639999996</v>
      </c>
      <c r="DU57" s="877">
        <f ca="1">+'Générateur Emprise 20ans'!$AW25</f>
        <v>1.0538834347826087</v>
      </c>
      <c r="DV57" s="877">
        <f ca="1">+DQ57/Menu!$D$27</f>
        <v>11.043452631578948</v>
      </c>
      <c r="DW57" s="1191">
        <f t="shared" ca="1" si="37"/>
        <v>1.1624686980609418</v>
      </c>
      <c r="DX57" s="877">
        <f ca="1">+DT57/Menu!$E$27</f>
        <v>1718.9101562326869</v>
      </c>
      <c r="DY57" s="877">
        <f t="shared" ca="1" si="38"/>
        <v>1.1677378778754666</v>
      </c>
      <c r="DZ57" s="877">
        <f>+'Générateur Emprise 20ans'!$AX25</f>
        <v>0</v>
      </c>
      <c r="EA57" s="877">
        <f>+'Générateur Emprise 20ans'!$AY25</f>
        <v>102.35226107226109</v>
      </c>
      <c r="EB57" s="877">
        <f>+'Générateur Emprise 20ans'!$AZ25</f>
        <v>25.588065268065272</v>
      </c>
      <c r="EC57" s="877">
        <f>+'Générateur Emprise 20ans'!$BA25</f>
        <v>127.94032634032635</v>
      </c>
      <c r="ED57" s="877">
        <f>+'Générateur Emprise 20ans'!$BB25</f>
        <v>0</v>
      </c>
      <c r="EE57" s="877">
        <f>+'Générateur Emprise 20ans'!$BC25</f>
        <v>0</v>
      </c>
      <c r="EF57" s="877">
        <f>+'Générateur Emprise 20ans'!$BD25</f>
        <v>0</v>
      </c>
      <c r="EG57" s="877">
        <f>+'Générateur Emprise 20ans'!$BE25</f>
        <v>-102.35226107226109</v>
      </c>
      <c r="EH57" s="877">
        <f>+'Générateur Emprise 20ans'!$BF25</f>
        <v>-25.588065268065272</v>
      </c>
      <c r="EI57" s="877">
        <f>+'Générateur Emprise 20ans'!$BG25</f>
        <v>-127.94032634032635</v>
      </c>
      <c r="EJ57" s="877">
        <f ca="1">+'Générateur Emprise 20ans'!$BH25</f>
        <v>6102.9134029277384</v>
      </c>
      <c r="EK57" s="877">
        <f ca="1">+'Générateur Emprise 20ans'!$BI25</f>
        <v>1525.7283507319346</v>
      </c>
      <c r="EL57" s="1190">
        <f>+'Générateur P.Durable 25ans'!$AO25</f>
        <v>9.5</v>
      </c>
      <c r="EM57" s="877">
        <f>+'Générateur P.Durable 25ans'!$AP25</f>
        <v>1472</v>
      </c>
      <c r="EN57" s="1009">
        <f>+'Générateur P.Durable 25ans'!$AQ25</f>
        <v>38</v>
      </c>
      <c r="EO57" s="877">
        <f>+'Générateur P.Durable 25ans'!$AR25</f>
        <v>5888</v>
      </c>
      <c r="EP57" s="1190">
        <f ca="1">+'Générateur P.Durable 25ans'!$AS25</f>
        <v>9.5146241273637813</v>
      </c>
      <c r="EQ57" s="877">
        <f ca="1">+'Générateur P.Durable 25ans'!$AT25</f>
        <v>1481.2659700504721</v>
      </c>
      <c r="ER57" s="1009">
        <f ca="1">+'Générateur P.Durable 25ans'!$AU25</f>
        <v>38.058496509455125</v>
      </c>
      <c r="ES57" s="877">
        <f ca="1">+'Générateur P.Durable 25ans'!$AV25</f>
        <v>5925.0638802018884</v>
      </c>
      <c r="ET57" s="877">
        <f ca="1">+'Générateur P.Durable 25ans'!$AW25</f>
        <v>1.0062948166103751</v>
      </c>
      <c r="EU57" s="877">
        <f ca="1">+EP57/Menu!$D$27</f>
        <v>10.542519808713331</v>
      </c>
      <c r="EV57" s="1191">
        <f t="shared" ca="1" si="39"/>
        <v>1.1097389272329823</v>
      </c>
      <c r="EW57" s="877">
        <f ca="1">+ES57/Menu!$E$27</f>
        <v>1641.2919335739305</v>
      </c>
      <c r="EX57" s="877">
        <f t="shared" ca="1" si="40"/>
        <v>1.1150081070475071</v>
      </c>
      <c r="EY57" s="877">
        <f>+'Générateur P.Durable 25ans'!$AX25</f>
        <v>0</v>
      </c>
      <c r="EZ57" s="877">
        <f>+'Générateur P.Durable 25ans'!$AY25</f>
        <v>45.907500000000006</v>
      </c>
      <c r="FA57" s="877">
        <f>+'Générateur P.Durable 25ans'!$AZ25</f>
        <v>11.476875000000001</v>
      </c>
      <c r="FB57" s="877">
        <f>+'Générateur P.Durable 25ans'!$BA25</f>
        <v>57.384375000000006</v>
      </c>
      <c r="FC57" s="877">
        <f>+'Générateur P.Durable 25ans'!$BB25</f>
        <v>0</v>
      </c>
      <c r="FD57" s="877">
        <f>+'Générateur P.Durable 25ans'!$BC25</f>
        <v>0</v>
      </c>
      <c r="FE57" s="877">
        <f>+'Générateur P.Durable 25ans'!$BD25</f>
        <v>0</v>
      </c>
      <c r="FF57" s="877">
        <f>+'Générateur P.Durable 25ans'!$BE25</f>
        <v>-45.907500000000006</v>
      </c>
      <c r="FG57" s="877">
        <f>+'Générateur P.Durable 25ans'!$BF25</f>
        <v>-11.476875000000001</v>
      </c>
      <c r="FH57" s="877">
        <f>+'Générateur P.Durable 25ans'!$BG25</f>
        <v>-57.384375000000006</v>
      </c>
      <c r="FI57" s="877">
        <f ca="1">+'Générateur P.Durable 25ans'!$BH25</f>
        <v>5879.1563802018882</v>
      </c>
      <c r="FJ57" s="877">
        <f ca="1">+'Générateur P.Durable 25ans'!$BI25</f>
        <v>1469.789095050472</v>
      </c>
      <c r="FK57" s="1190">
        <f ca="1">+'Générateur Emprise 25ans'!$AS25</f>
        <v>9.9667159999999999</v>
      </c>
      <c r="FL57" s="877">
        <f ca="1">+'Générateur Emprise 25ans'!$AT25</f>
        <v>1551.3164159999999</v>
      </c>
      <c r="FM57" s="1009">
        <f ca="1">+'Générateur Emprise 25ans'!$AU25</f>
        <v>39.866864</v>
      </c>
      <c r="FN57" s="877">
        <f ca="1">+'Générateur Emprise 25ans'!$AV25</f>
        <v>6205.2656639999996</v>
      </c>
      <c r="FO57" s="877">
        <f ca="1">+'Générateur Emprise 25ans'!$AW25</f>
        <v>1.0538834347826087</v>
      </c>
      <c r="FP57" s="877">
        <f ca="1">+FK57/Menu!$D$27</f>
        <v>11.043452631578948</v>
      </c>
      <c r="FQ57" s="1191">
        <f t="shared" ca="1" si="41"/>
        <v>1.1624686980609418</v>
      </c>
      <c r="FR57" s="877">
        <f ca="1">+FN57/Menu!$E$27</f>
        <v>1718.9101562326869</v>
      </c>
      <c r="FS57" s="877">
        <f t="shared" ca="1" si="42"/>
        <v>1.1677378778754666</v>
      </c>
      <c r="FT57" s="877">
        <f>+'Générateur Emprise 25ans'!$AX25</f>
        <v>0</v>
      </c>
      <c r="FU57" s="877">
        <f>+'Générateur Emprise 25ans'!$AY25</f>
        <v>102.35226107226109</v>
      </c>
      <c r="FV57" s="877">
        <f>+'Générateur Emprise 25ans'!$AZ25</f>
        <v>25.588065268065272</v>
      </c>
      <c r="FW57" s="877">
        <f>+'Générateur Emprise 25ans'!$BA25</f>
        <v>127.94032634032635</v>
      </c>
      <c r="FX57" s="877">
        <f>+'Générateur Emprise 25ans'!$BB25</f>
        <v>0</v>
      </c>
      <c r="FY57" s="877">
        <f>+'Générateur Emprise 25ans'!$BC25</f>
        <v>0</v>
      </c>
      <c r="FZ57" s="877">
        <f>+'Générateur Emprise 25ans'!$BD25</f>
        <v>0</v>
      </c>
      <c r="GA57" s="877">
        <f>+'Générateur Emprise 25ans'!$BE25</f>
        <v>-102.35226107226109</v>
      </c>
      <c r="GB57" s="877">
        <f>+'Générateur Emprise 25ans'!$BF25</f>
        <v>-25.588065268065272</v>
      </c>
      <c r="GC57" s="877">
        <f>+'Générateur Emprise 25ans'!$BG25</f>
        <v>-127.94032634032635</v>
      </c>
      <c r="GD57" s="877">
        <f ca="1">+'Générateur Emprise 25ans'!$BH25</f>
        <v>6102.9134029277384</v>
      </c>
      <c r="GE57" s="877">
        <f ca="1">+'Générateur Emprise 25ans'!$BI25</f>
        <v>1525.7283507319346</v>
      </c>
      <c r="GF57" s="1190">
        <f>+'Générateur P.Durable 30ans'!$AO25</f>
        <v>9.5</v>
      </c>
      <c r="GG57" s="877">
        <f>+'Générateur P.Durable 30ans'!$AP25</f>
        <v>1472</v>
      </c>
      <c r="GH57" s="1009">
        <f>+'Générateur P.Durable 30ans'!$AQ25</f>
        <v>38</v>
      </c>
      <c r="GI57" s="877">
        <f>+'Générateur P.Durable 30ans'!$AR25</f>
        <v>5888</v>
      </c>
      <c r="GJ57" s="1190">
        <f ca="1">+'Générateur P.Durable 30ans'!$AS25</f>
        <v>9.5142056423778918</v>
      </c>
      <c r="GK57" s="877">
        <f ca="1">+'Générateur P.Durable 30ans'!$AT25</f>
        <v>1481.2011269031848</v>
      </c>
      <c r="GL57" s="1009">
        <f ca="1">+'Générateur P.Durable 30ans'!$AU25</f>
        <v>38.056822569511567</v>
      </c>
      <c r="GM57" s="877">
        <f ca="1">+'Générateur P.Durable 30ans'!$AV25</f>
        <v>5924.8045076127391</v>
      </c>
      <c r="GN57" s="877">
        <f ca="1">+'Générateur P.Durable 30ans'!$AW25</f>
        <v>1.0062507655592288</v>
      </c>
      <c r="GO57" s="877">
        <f ca="1">+GJ57/Menu!$D$27</f>
        <v>10.542056113438107</v>
      </c>
      <c r="GP57" s="1191">
        <f t="shared" ca="1" si="43"/>
        <v>1.1096901172040112</v>
      </c>
      <c r="GQ57" s="877">
        <f ca="1">+GM57/Menu!$E$27</f>
        <v>1641.2200852112851</v>
      </c>
      <c r="GR57" s="877">
        <f t="shared" ca="1" si="44"/>
        <v>1.114959297018536</v>
      </c>
      <c r="GS57" s="877">
        <f>+'Générateur P.Durable 30ans'!$AX25</f>
        <v>0</v>
      </c>
      <c r="GT57" s="877">
        <f>+'Générateur P.Durable 30ans'!$AY25</f>
        <v>45.907500000000006</v>
      </c>
      <c r="GU57" s="877">
        <f>+'Générateur P.Durable 30ans'!$AZ25</f>
        <v>11.476875000000001</v>
      </c>
      <c r="GV57" s="877">
        <f>+'Générateur P.Durable 30ans'!$BA25</f>
        <v>57.384375000000006</v>
      </c>
      <c r="GW57" s="877">
        <f>+'Générateur P.Durable 30ans'!$BB25</f>
        <v>0</v>
      </c>
      <c r="GX57" s="877">
        <f>+'Générateur P.Durable 30ans'!$BC25</f>
        <v>0</v>
      </c>
      <c r="GY57" s="877">
        <f>+'Générateur P.Durable 30ans'!$BD25</f>
        <v>0</v>
      </c>
      <c r="GZ57" s="877">
        <f>+'Générateur P.Durable 30ans'!$BE25</f>
        <v>-45.907500000000006</v>
      </c>
      <c r="HA57" s="877">
        <f>+'Générateur P.Durable 30ans'!$BF25</f>
        <v>-11.476875000000001</v>
      </c>
      <c r="HB57" s="877">
        <f>+'Générateur P.Durable 30ans'!$BG25</f>
        <v>-57.384375000000006</v>
      </c>
      <c r="HC57" s="877">
        <f ca="1">+'Générateur P.Durable 30ans'!$BH25</f>
        <v>5878.8970076127389</v>
      </c>
      <c r="HD57" s="877">
        <f ca="1">+'Générateur P.Durable 30ans'!$BI25</f>
        <v>1469.7242519031847</v>
      </c>
      <c r="HE57" s="1190">
        <f ca="1">+'Générateur Emprise 30ans'!$AS25</f>
        <v>9.9667159999999999</v>
      </c>
      <c r="HF57" s="877">
        <f ca="1">+'Générateur Emprise 30ans'!$AT25</f>
        <v>1551.3164159999999</v>
      </c>
      <c r="HG57" s="1009">
        <f ca="1">+'Générateur Emprise 30ans'!$AU25</f>
        <v>39.866864</v>
      </c>
      <c r="HH57" s="877">
        <f ca="1">+'Générateur Emprise 30ans'!$AV25</f>
        <v>6205.2656639999996</v>
      </c>
      <c r="HI57" s="877">
        <f ca="1">+'Générateur Emprise 30ans'!$AW25</f>
        <v>1.0538834347826087</v>
      </c>
      <c r="HJ57" s="877">
        <f ca="1">+HE57/Menu!$D$27</f>
        <v>11.043452631578948</v>
      </c>
      <c r="HK57" s="1191">
        <f t="shared" ca="1" si="45"/>
        <v>1.1624686980609418</v>
      </c>
      <c r="HL57" s="877">
        <f ca="1">+HH57/Menu!$E$27</f>
        <v>1718.9101562326869</v>
      </c>
      <c r="HM57" s="877">
        <f t="shared" ca="1" si="46"/>
        <v>1.1677378778754666</v>
      </c>
      <c r="HN57" s="877">
        <f>+'Générateur Emprise 30ans'!$AX25</f>
        <v>0</v>
      </c>
      <c r="HO57" s="877">
        <f>+'Générateur Emprise 30ans'!$AY25</f>
        <v>102.35226107226109</v>
      </c>
      <c r="HP57" s="877">
        <f>+'Générateur Emprise 30ans'!$AZ25</f>
        <v>25.588065268065272</v>
      </c>
      <c r="HQ57" s="877">
        <f>+'Générateur Emprise 30ans'!$BA25</f>
        <v>127.94032634032635</v>
      </c>
      <c r="HR57" s="877">
        <f>+'Générateur Emprise 30ans'!$BB25</f>
        <v>0</v>
      </c>
      <c r="HS57" s="877">
        <f>+'Générateur Emprise 30ans'!$BC25</f>
        <v>0</v>
      </c>
      <c r="HT57" s="877">
        <f>+'Générateur Emprise 30ans'!$BD25</f>
        <v>0</v>
      </c>
      <c r="HU57" s="877">
        <f>+'Générateur Emprise 30ans'!$BE25</f>
        <v>-102.35226107226109</v>
      </c>
      <c r="HV57" s="877">
        <f>+'Générateur Emprise 30ans'!$BF25</f>
        <v>-25.588065268065272</v>
      </c>
      <c r="HW57" s="877">
        <f>+'Générateur Emprise 30ans'!$BG25</f>
        <v>-127.94032634032635</v>
      </c>
      <c r="HX57" s="877">
        <f ca="1">+'Générateur Emprise 30ans'!$BH25</f>
        <v>6102.9134029277384</v>
      </c>
      <c r="HY57" s="877">
        <f ca="1">+'Générateur Emprise 30ans'!$BI25</f>
        <v>1525.7283507319346</v>
      </c>
    </row>
    <row r="58" spans="2:233" x14ac:dyDescent="0.3">
      <c r="B58">
        <f>+'Générateur P.Durable 10ans'!A26</f>
        <v>5</v>
      </c>
      <c r="C58" t="str">
        <f>+'Générateur P.Durable 10ans'!B26</f>
        <v>Blé d'hiver</v>
      </c>
      <c r="D58" s="1250">
        <f>+'Générateur P.Durable 10ans'!AO26</f>
        <v>7.8</v>
      </c>
      <c r="E58" s="877">
        <f>+'Générateur P.Durable 10ans'!AP26</f>
        <v>1194.2</v>
      </c>
      <c r="F58" s="1009">
        <f>+'Générateur P.Durable 10ans'!AQ26</f>
        <v>31.2</v>
      </c>
      <c r="G58" s="877">
        <f>+'Générateur P.Durable 10ans'!AR26</f>
        <v>4776.8</v>
      </c>
      <c r="H58" s="1250">
        <f ca="1">+'Générateur P.Durable 10ans'!AS26</f>
        <v>7.9081199914449476</v>
      </c>
      <c r="I58" s="877">
        <f ca="1">+'Générateur P.Durable 10ans'!AT26</f>
        <v>1217.7534479209689</v>
      </c>
      <c r="J58" s="1009">
        <f ca="1">+'Générateur P.Durable 10ans'!AU26</f>
        <v>31.63247996577979</v>
      </c>
      <c r="K58" s="877">
        <f ca="1">+'Générateur P.Durable 10ans'!AV26</f>
        <v>4871.0137916838758</v>
      </c>
      <c r="L58" s="877">
        <f ca="1">+'Générateur P.Durable 10ans'!AW26</f>
        <v>1.0197232020775153</v>
      </c>
      <c r="M58" s="1227">
        <f ca="1">+H58/Menu!$D$27</f>
        <v>8.7624598243157319</v>
      </c>
      <c r="N58" s="1191">
        <f t="shared" ca="1" si="27"/>
        <v>1.1233922851686835</v>
      </c>
      <c r="O58" s="877">
        <f ca="1">+K58/Menu!$E$27</f>
        <v>1349.3112996354228</v>
      </c>
      <c r="P58" s="877">
        <f t="shared" ca="1" si="28"/>
        <v>1.1298872045180226</v>
      </c>
      <c r="Q58" s="877">
        <f>+'Générateur P.Durable 10ans'!AX26</f>
        <v>0</v>
      </c>
      <c r="R58" s="877">
        <f>+'Générateur P.Durable 10ans'!AY26</f>
        <v>45.907500000000006</v>
      </c>
      <c r="S58" s="877">
        <f>+'Générateur P.Durable 10ans'!AZ26</f>
        <v>11.476875000000001</v>
      </c>
      <c r="T58" s="877">
        <f>+'Générateur P.Durable 10ans'!BA26</f>
        <v>57.384375000000006</v>
      </c>
      <c r="U58" s="877">
        <f>+'Générateur P.Durable 10ans'!BB26</f>
        <v>0</v>
      </c>
      <c r="V58" s="877">
        <f>+'Générateur P.Durable 10ans'!BC26</f>
        <v>0</v>
      </c>
      <c r="W58" s="877">
        <f>+'Générateur P.Durable 10ans'!BD26</f>
        <v>0</v>
      </c>
      <c r="X58" s="877">
        <f>+'Générateur P.Durable 10ans'!BE26</f>
        <v>-45.907500000000006</v>
      </c>
      <c r="Y58" s="877">
        <f>+'Générateur P.Durable 10ans'!BF26</f>
        <v>-11.476875000000001</v>
      </c>
      <c r="Z58" s="877">
        <f>+'Générateur P.Durable 10ans'!BG26</f>
        <v>-57.384375000000006</v>
      </c>
      <c r="AA58" s="877">
        <f ca="1">+'Générateur P.Durable 10ans'!BH26</f>
        <v>4825.1062916838755</v>
      </c>
      <c r="AB58" s="877">
        <f ca="1">+'Générateur P.Durable 10ans'!BI26</f>
        <v>1206.2765729209689</v>
      </c>
      <c r="AC58" s="1250">
        <f ca="1">+'Générateur Emprise 10ans'!$AS26</f>
        <v>7.9080144000000008</v>
      </c>
      <c r="AD58" s="877">
        <f ca="1">+'Générateur Emprise 10ans'!$AT26</f>
        <v>1217.7372816000002</v>
      </c>
      <c r="AE58" s="1009">
        <f ca="1">+'Générateur Emprise 10ans'!$AU26</f>
        <v>31.632057600000003</v>
      </c>
      <c r="AF58" s="877">
        <f ca="1">+'Générateur Emprise 10ans'!$AV26</f>
        <v>4870.9491264000008</v>
      </c>
      <c r="AG58" s="877">
        <f ca="1">+'Générateur Emprise 10ans'!$AW26</f>
        <v>1.0197096647127786</v>
      </c>
      <c r="AH58" s="877">
        <f ca="1">+AC58/Menu!$D$27</f>
        <v>8.7623428254847653</v>
      </c>
      <c r="AI58" s="1191">
        <f t="shared" ca="1" si="29"/>
        <v>1.1233772853185597</v>
      </c>
      <c r="AJ58" s="877">
        <f ca="1">+AF58/Menu!$E$27</f>
        <v>1349.2933868144046</v>
      </c>
      <c r="AK58" s="877">
        <f t="shared" ca="1" si="30"/>
        <v>1.1298722046678986</v>
      </c>
      <c r="AL58" s="877">
        <f>+'Générateur Emprise 10ans'!$AX26</f>
        <v>0</v>
      </c>
      <c r="AM58" s="877">
        <f>+'Générateur Emprise 10ans'!$AY26</f>
        <v>102.35226107226109</v>
      </c>
      <c r="AN58" s="877">
        <f>+'Générateur Emprise 10ans'!$AZ26</f>
        <v>25.588065268065272</v>
      </c>
      <c r="AO58" s="877">
        <f>+'Générateur Emprise 10ans'!$BA26</f>
        <v>127.94032634032635</v>
      </c>
      <c r="AP58" s="877">
        <f>+'Générateur Emprise 10ans'!$BB26</f>
        <v>0</v>
      </c>
      <c r="AQ58" s="877">
        <f>+'Générateur Emprise 10ans'!$BC26</f>
        <v>0</v>
      </c>
      <c r="AR58" s="877">
        <f>+'Générateur Emprise 10ans'!$BD26</f>
        <v>0</v>
      </c>
      <c r="AS58" s="877">
        <f>+'Générateur Emprise 10ans'!$BE26</f>
        <v>-102.35226107226109</v>
      </c>
      <c r="AT58" s="877">
        <f>+'Générateur Emprise 10ans'!$BF26</f>
        <v>-25.588065268065272</v>
      </c>
      <c r="AU58" s="877">
        <f>+'Générateur Emprise 10ans'!$BG26</f>
        <v>-127.94032634032635</v>
      </c>
      <c r="AV58" s="877">
        <f ca="1">+'Générateur Emprise 10ans'!$BH26</f>
        <v>4768.5968653277396</v>
      </c>
      <c r="AW58" s="877">
        <f ca="1">+'Générateur Emprise 10ans'!$BI26</f>
        <v>1192.1492163319349</v>
      </c>
      <c r="AX58" s="1190">
        <f>+'Générateur P.Durable 15ans'!$AO26</f>
        <v>7.8</v>
      </c>
      <c r="AY58" s="877">
        <f>+'Générateur P.Durable 15ans'!$AP26</f>
        <v>1194.2</v>
      </c>
      <c r="AZ58" s="1009">
        <f>+'Générateur P.Durable 15ans'!$AQ26</f>
        <v>31.2</v>
      </c>
      <c r="BA58" s="877">
        <f>+'Générateur P.Durable 15ans'!$AR26</f>
        <v>4776.8</v>
      </c>
      <c r="BB58" s="1190">
        <f ca="1">+'Générateur P.Durable 15ans'!$AS26</f>
        <v>7.8660074313076516</v>
      </c>
      <c r="BC58" s="877">
        <f ca="1">+'Générateur P.Durable 15ans'!$AT26</f>
        <v>1211.3059069830254</v>
      </c>
      <c r="BD58" s="1009">
        <f ca="1">+'Générateur P.Durable 15ans'!$AU26</f>
        <v>31.464029725230606</v>
      </c>
      <c r="BE58" s="877">
        <f ca="1">+'Générateur P.Durable 15ans'!$AV26</f>
        <v>4845.2236279321014</v>
      </c>
      <c r="BF58" s="877">
        <f ca="1">+'Générateur P.Durable 15ans'!$AW26</f>
        <v>1.0143241559060672</v>
      </c>
      <c r="BG58" s="877">
        <f ca="1">+BB58/Menu!$D$27</f>
        <v>8.7157977078201121</v>
      </c>
      <c r="BH58" s="1191">
        <f t="shared" ca="1" si="31"/>
        <v>1.1174099625410401</v>
      </c>
      <c r="BI58" s="877">
        <f ca="1">+BE58/Menu!$E$27</f>
        <v>1342.1672099534908</v>
      </c>
      <c r="BJ58" s="877">
        <f t="shared" ca="1" si="32"/>
        <v>1.1239048818903792</v>
      </c>
      <c r="BK58" s="877">
        <f>+'Générateur P.Durable 15ans'!$AX26</f>
        <v>0</v>
      </c>
      <c r="BL58" s="877">
        <f>+'Générateur P.Durable 15ans'!$AY26</f>
        <v>45.907500000000006</v>
      </c>
      <c r="BM58" s="877">
        <f>+'Générateur P.Durable 15ans'!$AZ26</f>
        <v>11.476875000000001</v>
      </c>
      <c r="BN58" s="877">
        <f>+'Générateur P.Durable 15ans'!$BA26</f>
        <v>57.384375000000006</v>
      </c>
      <c r="BO58" s="877">
        <f>+'Générateur P.Durable 15ans'!$BB26</f>
        <v>0</v>
      </c>
      <c r="BP58" s="877">
        <f>+'Générateur P.Durable 15ans'!$BC26</f>
        <v>0</v>
      </c>
      <c r="BQ58" s="877">
        <f>+'Générateur P.Durable 15ans'!$BD26</f>
        <v>0</v>
      </c>
      <c r="BR58" s="877">
        <f>+'Générateur P.Durable 15ans'!$BE26</f>
        <v>-45.907500000000006</v>
      </c>
      <c r="BS58" s="877">
        <f>+'Générateur P.Durable 15ans'!$BF26</f>
        <v>-11.476875000000001</v>
      </c>
      <c r="BT58" s="877">
        <f>+'Générateur P.Durable 15ans'!$BG26</f>
        <v>-57.384375000000006</v>
      </c>
      <c r="BU58" s="877">
        <f ca="1">+'Générateur P.Durable 15ans'!$BH26</f>
        <v>4799.3161279321012</v>
      </c>
      <c r="BV58" s="877">
        <f ca="1">+'Générateur P.Durable 15ans'!$BI26</f>
        <v>1199.8290319830253</v>
      </c>
      <c r="BW58" s="1190">
        <f ca="1">+'Générateur Emprise 15ans'!$AS26</f>
        <v>7.9080144000000008</v>
      </c>
      <c r="BX58" s="877">
        <f ca="1">+'Générateur Emprise 15ans'!$AT26</f>
        <v>1217.7372816000002</v>
      </c>
      <c r="BY58" s="1009">
        <f ca="1">+'Générateur Emprise 15ans'!$AU26</f>
        <v>31.632057600000003</v>
      </c>
      <c r="BZ58" s="877">
        <f ca="1">+'Générateur Emprise 15ans'!$AV26</f>
        <v>4870.9491264000008</v>
      </c>
      <c r="CA58" s="877">
        <f ca="1">+'Générateur Emprise 15ans'!$AW26</f>
        <v>1.0197096647127786</v>
      </c>
      <c r="CB58" s="877">
        <f ca="1">+BW58/Menu!$D$27</f>
        <v>8.7623428254847653</v>
      </c>
      <c r="CC58" s="1191">
        <f t="shared" ca="1" si="33"/>
        <v>1.1233772853185597</v>
      </c>
      <c r="CD58" s="877">
        <f ca="1">+BZ58/Menu!$E$27</f>
        <v>1349.2933868144046</v>
      </c>
      <c r="CE58" s="877">
        <f t="shared" ca="1" si="34"/>
        <v>1.1298722046678986</v>
      </c>
      <c r="CF58" s="877">
        <f>+'Générateur Emprise 15ans'!$AX26</f>
        <v>0</v>
      </c>
      <c r="CG58" s="877">
        <f>+'Générateur Emprise 15ans'!$AY26</f>
        <v>102.35226107226109</v>
      </c>
      <c r="CH58" s="877">
        <f>+'Générateur Emprise 15ans'!$AZ26</f>
        <v>25.588065268065272</v>
      </c>
      <c r="CI58" s="877">
        <f>+'Générateur Emprise 15ans'!$BA26</f>
        <v>127.94032634032635</v>
      </c>
      <c r="CJ58" s="877">
        <f>+'Générateur Emprise 15ans'!$BB26</f>
        <v>0</v>
      </c>
      <c r="CK58" s="877">
        <f>+'Générateur Emprise 15ans'!$BC26</f>
        <v>0</v>
      </c>
      <c r="CL58" s="877">
        <f>+'Générateur Emprise 15ans'!$BD26</f>
        <v>0</v>
      </c>
      <c r="CM58" s="877">
        <f>+'Générateur Emprise 15ans'!$BE26</f>
        <v>-102.35226107226109</v>
      </c>
      <c r="CN58" s="877">
        <f>+'Générateur Emprise 15ans'!$BF26</f>
        <v>-25.588065268065272</v>
      </c>
      <c r="CO58" s="877">
        <f>+'Générateur Emprise 15ans'!$BG26</f>
        <v>-127.94032634032635</v>
      </c>
      <c r="CP58" s="877">
        <f ca="1">+'Générateur Emprise 15ans'!$BH26</f>
        <v>4768.5968653277396</v>
      </c>
      <c r="CQ58" s="877">
        <f ca="1">+'Générateur Emprise 15ans'!$BI26</f>
        <v>1192.1492163319349</v>
      </c>
      <c r="CR58" s="1190">
        <f>+'Générateur P.Durable 20ans'!$AO26</f>
        <v>7.8</v>
      </c>
      <c r="CS58" s="877">
        <f>+'Générateur P.Durable 20ans'!$AP26</f>
        <v>1194.2</v>
      </c>
      <c r="CT58" s="1009">
        <f>+'Générateur P.Durable 20ans'!$AQ26</f>
        <v>31.2</v>
      </c>
      <c r="CU58" s="877">
        <f>+'Générateur P.Durable 20ans'!$AR26</f>
        <v>4776.8</v>
      </c>
      <c r="CV58" s="1190">
        <f ca="1">+'Générateur P.Durable 20ans'!$AS26</f>
        <v>7.8578071599848878</v>
      </c>
      <c r="CW58" s="877">
        <f ca="1">+'Générateur P.Durable 20ans'!$AT26</f>
        <v>1210.0504244171736</v>
      </c>
      <c r="CX58" s="1009">
        <f ca="1">+'Générateur P.Durable 20ans'!$AU26</f>
        <v>31.431228639939551</v>
      </c>
      <c r="CY58" s="877">
        <f ca="1">+'Générateur P.Durable 20ans'!$AV26</f>
        <v>4840.2016976686946</v>
      </c>
      <c r="CZ58" s="877">
        <f ca="1">+'Générateur P.Durable 20ans'!$AW26</f>
        <v>1.0132728390698154</v>
      </c>
      <c r="DA58" s="877">
        <f ca="1">+CV58/Menu!$D$27</f>
        <v>8.706711534609294</v>
      </c>
      <c r="DB58" s="1191">
        <f t="shared" ca="1" si="35"/>
        <v>1.116245068539653</v>
      </c>
      <c r="DC58" s="877">
        <f ca="1">+CY58/Menu!$E$27</f>
        <v>1340.7760935370345</v>
      </c>
      <c r="DD58" s="877">
        <f t="shared" ca="1" si="36"/>
        <v>1.1227399878889921</v>
      </c>
      <c r="DE58" s="877">
        <f>+'Générateur P.Durable 20ans'!$AX26</f>
        <v>0</v>
      </c>
      <c r="DF58" s="877">
        <f>+'Générateur P.Durable 20ans'!$AY26</f>
        <v>45.907500000000006</v>
      </c>
      <c r="DG58" s="877">
        <f>+'Générateur P.Durable 20ans'!$AZ26</f>
        <v>11.476875000000001</v>
      </c>
      <c r="DH58" s="877">
        <f>+'Générateur P.Durable 20ans'!$BA26</f>
        <v>57.384375000000006</v>
      </c>
      <c r="DI58" s="877">
        <f>+'Générateur P.Durable 20ans'!$BB26</f>
        <v>0</v>
      </c>
      <c r="DJ58" s="877">
        <f>+'Générateur P.Durable 20ans'!$BC26</f>
        <v>0</v>
      </c>
      <c r="DK58" s="877">
        <f>+'Générateur P.Durable 20ans'!$BD26</f>
        <v>0</v>
      </c>
      <c r="DL58" s="877">
        <f>+'Générateur P.Durable 20ans'!$BE26</f>
        <v>-45.907500000000006</v>
      </c>
      <c r="DM58" s="877">
        <f>+'Générateur P.Durable 20ans'!$BF26</f>
        <v>-11.476875000000001</v>
      </c>
      <c r="DN58" s="877">
        <f>+'Générateur P.Durable 20ans'!$BG26</f>
        <v>-57.384375000000006</v>
      </c>
      <c r="DO58" s="877">
        <f ca="1">+'Générateur P.Durable 20ans'!$BH26</f>
        <v>4794.2941976686943</v>
      </c>
      <c r="DP58" s="877">
        <f ca="1">+'Générateur P.Durable 20ans'!$BI26</f>
        <v>1198.5735494171736</v>
      </c>
      <c r="DQ58" s="1190">
        <f ca="1">+'Générateur Emprise 20ans'!$AS26</f>
        <v>7.9080144000000008</v>
      </c>
      <c r="DR58" s="877">
        <f ca="1">+'Générateur Emprise 20ans'!$AT26</f>
        <v>1217.7372816000002</v>
      </c>
      <c r="DS58" s="1009">
        <f ca="1">+'Générateur Emprise 20ans'!$AU26</f>
        <v>31.632057600000003</v>
      </c>
      <c r="DT58" s="877">
        <f ca="1">+'Générateur Emprise 20ans'!$AV26</f>
        <v>4870.9491264000008</v>
      </c>
      <c r="DU58" s="877">
        <f ca="1">+'Générateur Emprise 20ans'!$AW26</f>
        <v>1.0197096647127786</v>
      </c>
      <c r="DV58" s="877">
        <f ca="1">+DQ58/Menu!$D$27</f>
        <v>8.7623428254847653</v>
      </c>
      <c r="DW58" s="1191">
        <f t="shared" ca="1" si="37"/>
        <v>1.1233772853185597</v>
      </c>
      <c r="DX58" s="877">
        <f ca="1">+DT58/Menu!$E$27</f>
        <v>1349.2933868144046</v>
      </c>
      <c r="DY58" s="877">
        <f t="shared" ca="1" si="38"/>
        <v>1.1298722046678986</v>
      </c>
      <c r="DZ58" s="877">
        <f>+'Générateur Emprise 20ans'!$AX26</f>
        <v>0</v>
      </c>
      <c r="EA58" s="877">
        <f>+'Générateur Emprise 20ans'!$AY26</f>
        <v>102.35226107226109</v>
      </c>
      <c r="EB58" s="877">
        <f>+'Générateur Emprise 20ans'!$AZ26</f>
        <v>25.588065268065272</v>
      </c>
      <c r="EC58" s="877">
        <f>+'Générateur Emprise 20ans'!$BA26</f>
        <v>127.94032634032635</v>
      </c>
      <c r="ED58" s="877">
        <f>+'Générateur Emprise 20ans'!$BB26</f>
        <v>0</v>
      </c>
      <c r="EE58" s="877">
        <f>+'Générateur Emprise 20ans'!$BC26</f>
        <v>0</v>
      </c>
      <c r="EF58" s="877">
        <f>+'Générateur Emprise 20ans'!$BD26</f>
        <v>0</v>
      </c>
      <c r="EG58" s="877">
        <f>+'Générateur Emprise 20ans'!$BE26</f>
        <v>-102.35226107226109</v>
      </c>
      <c r="EH58" s="877">
        <f>+'Générateur Emprise 20ans'!$BF26</f>
        <v>-25.588065268065272</v>
      </c>
      <c r="EI58" s="877">
        <f>+'Générateur Emprise 20ans'!$BG26</f>
        <v>-127.94032634032635</v>
      </c>
      <c r="EJ58" s="877">
        <f ca="1">+'Générateur Emprise 20ans'!$BH26</f>
        <v>4768.5968653277396</v>
      </c>
      <c r="EK58" s="877">
        <f ca="1">+'Générateur Emprise 20ans'!$BI26</f>
        <v>1192.1492163319349</v>
      </c>
      <c r="EL58" s="1190">
        <f>+'Générateur P.Durable 25ans'!$AO26</f>
        <v>7.8</v>
      </c>
      <c r="EM58" s="877">
        <f>+'Générateur P.Durable 25ans'!$AP26</f>
        <v>1194.2</v>
      </c>
      <c r="EN58" s="1009">
        <f>+'Générateur P.Durable 25ans'!$AQ26</f>
        <v>31.2</v>
      </c>
      <c r="EO58" s="877">
        <f>+'Générateur P.Durable 25ans'!$AR26</f>
        <v>4776.8</v>
      </c>
      <c r="EP58" s="1190">
        <f ca="1">+'Générateur P.Durable 25ans'!$AS26</f>
        <v>7.8562505129614131</v>
      </c>
      <c r="EQ58" s="877">
        <f ca="1">+'Générateur P.Durable 25ans'!$AT26</f>
        <v>1209.8120977664771</v>
      </c>
      <c r="ER58" s="1009">
        <f ca="1">+'Générateur P.Durable 25ans'!$AU26</f>
        <v>31.425002051845652</v>
      </c>
      <c r="ES58" s="877">
        <f ca="1">+'Générateur P.Durable 25ans'!$AV26</f>
        <v>4839.2483910659084</v>
      </c>
      <c r="ET58" s="877">
        <f ca="1">+'Générateur P.Durable 25ans'!$AW26</f>
        <v>1.0130732689386008</v>
      </c>
      <c r="EU58" s="877">
        <f ca="1">+EP58/Menu!$D$27</f>
        <v>8.7049867179627842</v>
      </c>
      <c r="EV58" s="1191">
        <f t="shared" ca="1" si="39"/>
        <v>1.1160239382003569</v>
      </c>
      <c r="EW58" s="877">
        <f ca="1">+ES58/Menu!$E$27</f>
        <v>1340.5120196858472</v>
      </c>
      <c r="EX58" s="877">
        <f t="shared" ca="1" si="40"/>
        <v>1.1225188575496963</v>
      </c>
      <c r="EY58" s="877">
        <f>+'Générateur P.Durable 25ans'!$AX26</f>
        <v>0</v>
      </c>
      <c r="EZ58" s="877">
        <f>+'Générateur P.Durable 25ans'!$AY26</f>
        <v>45.907500000000006</v>
      </c>
      <c r="FA58" s="877">
        <f>+'Générateur P.Durable 25ans'!$AZ26</f>
        <v>11.476875000000001</v>
      </c>
      <c r="FB58" s="877">
        <f>+'Générateur P.Durable 25ans'!$BA26</f>
        <v>57.384375000000006</v>
      </c>
      <c r="FC58" s="877">
        <f>+'Générateur P.Durable 25ans'!$BB26</f>
        <v>0</v>
      </c>
      <c r="FD58" s="877">
        <f>+'Générateur P.Durable 25ans'!$BC26</f>
        <v>0</v>
      </c>
      <c r="FE58" s="877">
        <f>+'Générateur P.Durable 25ans'!$BD26</f>
        <v>0</v>
      </c>
      <c r="FF58" s="877">
        <f>+'Générateur P.Durable 25ans'!$BE26</f>
        <v>-45.907500000000006</v>
      </c>
      <c r="FG58" s="877">
        <f>+'Générateur P.Durable 25ans'!$BF26</f>
        <v>-11.476875000000001</v>
      </c>
      <c r="FH58" s="877">
        <f>+'Générateur P.Durable 25ans'!$BG26</f>
        <v>-57.384375000000006</v>
      </c>
      <c r="FI58" s="877">
        <f ca="1">+'Générateur P.Durable 25ans'!$BH26</f>
        <v>4793.3408910659082</v>
      </c>
      <c r="FJ58" s="877">
        <f ca="1">+'Générateur P.Durable 25ans'!$BI26</f>
        <v>1198.335222766477</v>
      </c>
      <c r="FK58" s="1190">
        <f ca="1">+'Générateur Emprise 25ans'!$AS26</f>
        <v>7.9080144000000008</v>
      </c>
      <c r="FL58" s="877">
        <f ca="1">+'Générateur Emprise 25ans'!$AT26</f>
        <v>1217.7372816000002</v>
      </c>
      <c r="FM58" s="1009">
        <f ca="1">+'Générateur Emprise 25ans'!$AU26</f>
        <v>31.632057600000003</v>
      </c>
      <c r="FN58" s="877">
        <f ca="1">+'Générateur Emprise 25ans'!$AV26</f>
        <v>4870.9491264000008</v>
      </c>
      <c r="FO58" s="877">
        <f ca="1">+'Générateur Emprise 25ans'!$AW26</f>
        <v>1.0197096647127786</v>
      </c>
      <c r="FP58" s="877">
        <f ca="1">+FK58/Menu!$D$27</f>
        <v>8.7623428254847653</v>
      </c>
      <c r="FQ58" s="1191">
        <f t="shared" ca="1" si="41"/>
        <v>1.1233772853185597</v>
      </c>
      <c r="FR58" s="877">
        <f ca="1">+FN58/Menu!$E$27</f>
        <v>1349.2933868144046</v>
      </c>
      <c r="FS58" s="877">
        <f t="shared" ca="1" si="42"/>
        <v>1.1298722046678986</v>
      </c>
      <c r="FT58" s="877">
        <f>+'Générateur Emprise 25ans'!$AX26</f>
        <v>0</v>
      </c>
      <c r="FU58" s="877">
        <f>+'Générateur Emprise 25ans'!$AY26</f>
        <v>102.35226107226109</v>
      </c>
      <c r="FV58" s="877">
        <f>+'Générateur Emprise 25ans'!$AZ26</f>
        <v>25.588065268065272</v>
      </c>
      <c r="FW58" s="877">
        <f>+'Générateur Emprise 25ans'!$BA26</f>
        <v>127.94032634032635</v>
      </c>
      <c r="FX58" s="877">
        <f>+'Générateur Emprise 25ans'!$BB26</f>
        <v>0</v>
      </c>
      <c r="FY58" s="877">
        <f>+'Générateur Emprise 25ans'!$BC26</f>
        <v>0</v>
      </c>
      <c r="FZ58" s="877">
        <f>+'Générateur Emprise 25ans'!$BD26</f>
        <v>0</v>
      </c>
      <c r="GA58" s="877">
        <f>+'Générateur Emprise 25ans'!$BE26</f>
        <v>-102.35226107226109</v>
      </c>
      <c r="GB58" s="877">
        <f>+'Générateur Emprise 25ans'!$BF26</f>
        <v>-25.588065268065272</v>
      </c>
      <c r="GC58" s="877">
        <f>+'Générateur Emprise 25ans'!$BG26</f>
        <v>-127.94032634032635</v>
      </c>
      <c r="GD58" s="877">
        <f ca="1">+'Générateur Emprise 25ans'!$BH26</f>
        <v>4768.5968653277396</v>
      </c>
      <c r="GE58" s="877">
        <f ca="1">+'Générateur Emprise 25ans'!$BI26</f>
        <v>1192.1492163319349</v>
      </c>
      <c r="GF58" s="1190">
        <f>+'Générateur P.Durable 30ans'!$AO26</f>
        <v>7.8</v>
      </c>
      <c r="GG58" s="877">
        <f>+'Générateur P.Durable 30ans'!$AP26</f>
        <v>1194.2</v>
      </c>
      <c r="GH58" s="1009">
        <f>+'Générateur P.Durable 30ans'!$AQ26</f>
        <v>31.2</v>
      </c>
      <c r="GI58" s="877">
        <f>+'Générateur P.Durable 30ans'!$AR26</f>
        <v>4776.8</v>
      </c>
      <c r="GJ58" s="1190">
        <f ca="1">+'Générateur P.Durable 30ans'!$AS26</f>
        <v>7.8559562276292185</v>
      </c>
      <c r="GK58" s="877">
        <f ca="1">+'Générateur P.Durable 30ans'!$AT26</f>
        <v>1209.7670419275403</v>
      </c>
      <c r="GL58" s="1009">
        <f ca="1">+'Générateur P.Durable 30ans'!$AU26</f>
        <v>31.423824910516874</v>
      </c>
      <c r="GM58" s="877">
        <f ca="1">+'Générateur P.Durable 30ans'!$AV26</f>
        <v>4839.0681677101611</v>
      </c>
      <c r="GN58" s="877">
        <f ca="1">+'Générateur P.Durable 30ans'!$AW26</f>
        <v>1.0130355400498579</v>
      </c>
      <c r="GO58" s="877">
        <f ca="1">+GJ58/Menu!$D$27</f>
        <v>8.7046606400323761</v>
      </c>
      <c r="GP58" s="1191">
        <f t="shared" ca="1" si="43"/>
        <v>1.1159821333374842</v>
      </c>
      <c r="GQ58" s="877">
        <f ca="1">+GM58/Menu!$E$27</f>
        <v>1340.4620963186042</v>
      </c>
      <c r="GR58" s="877">
        <f t="shared" ca="1" si="44"/>
        <v>1.1224770526868231</v>
      </c>
      <c r="GS58" s="877">
        <f>+'Générateur P.Durable 30ans'!$AX26</f>
        <v>0</v>
      </c>
      <c r="GT58" s="877">
        <f>+'Générateur P.Durable 30ans'!$AY26</f>
        <v>45.907500000000006</v>
      </c>
      <c r="GU58" s="877">
        <f>+'Générateur P.Durable 30ans'!$AZ26</f>
        <v>11.476875000000001</v>
      </c>
      <c r="GV58" s="877">
        <f>+'Générateur P.Durable 30ans'!$BA26</f>
        <v>57.384375000000006</v>
      </c>
      <c r="GW58" s="877">
        <f>+'Générateur P.Durable 30ans'!$BB26</f>
        <v>0</v>
      </c>
      <c r="GX58" s="877">
        <f>+'Générateur P.Durable 30ans'!$BC26</f>
        <v>0</v>
      </c>
      <c r="GY58" s="877">
        <f>+'Générateur P.Durable 30ans'!$BD26</f>
        <v>0</v>
      </c>
      <c r="GZ58" s="877">
        <f>+'Générateur P.Durable 30ans'!$BE26</f>
        <v>-45.907500000000006</v>
      </c>
      <c r="HA58" s="877">
        <f>+'Générateur P.Durable 30ans'!$BF26</f>
        <v>-11.476875000000001</v>
      </c>
      <c r="HB58" s="877">
        <f>+'Générateur P.Durable 30ans'!$BG26</f>
        <v>-57.384375000000006</v>
      </c>
      <c r="HC58" s="877">
        <f ca="1">+'Générateur P.Durable 30ans'!$BH26</f>
        <v>4793.1606677101609</v>
      </c>
      <c r="HD58" s="877">
        <f ca="1">+'Générateur P.Durable 30ans'!$BI26</f>
        <v>1198.2901669275402</v>
      </c>
      <c r="HE58" s="1190">
        <f ca="1">+'Générateur Emprise 30ans'!$AS26</f>
        <v>7.9080144000000008</v>
      </c>
      <c r="HF58" s="877">
        <f ca="1">+'Générateur Emprise 30ans'!$AT26</f>
        <v>1217.7372816000002</v>
      </c>
      <c r="HG58" s="1009">
        <f ca="1">+'Générateur Emprise 30ans'!$AU26</f>
        <v>31.632057600000003</v>
      </c>
      <c r="HH58" s="877">
        <f ca="1">+'Générateur Emprise 30ans'!$AV26</f>
        <v>4870.9491264000008</v>
      </c>
      <c r="HI58" s="877">
        <f ca="1">+'Générateur Emprise 30ans'!$AW26</f>
        <v>1.0197096647127786</v>
      </c>
      <c r="HJ58" s="877">
        <f ca="1">+HE58/Menu!$D$27</f>
        <v>8.7623428254847653</v>
      </c>
      <c r="HK58" s="1191">
        <f t="shared" ca="1" si="45"/>
        <v>1.1233772853185597</v>
      </c>
      <c r="HL58" s="877">
        <f ca="1">+HH58/Menu!$E$27</f>
        <v>1349.2933868144046</v>
      </c>
      <c r="HM58" s="877">
        <f t="shared" ca="1" si="46"/>
        <v>1.1298722046678986</v>
      </c>
      <c r="HN58" s="877">
        <f>+'Générateur Emprise 30ans'!$AX26</f>
        <v>0</v>
      </c>
      <c r="HO58" s="877">
        <f>+'Générateur Emprise 30ans'!$AY26</f>
        <v>102.35226107226109</v>
      </c>
      <c r="HP58" s="877">
        <f>+'Générateur Emprise 30ans'!$AZ26</f>
        <v>25.588065268065272</v>
      </c>
      <c r="HQ58" s="877">
        <f>+'Générateur Emprise 30ans'!$BA26</f>
        <v>127.94032634032635</v>
      </c>
      <c r="HR58" s="877">
        <f>+'Générateur Emprise 30ans'!$BB26</f>
        <v>0</v>
      </c>
      <c r="HS58" s="877">
        <f>+'Générateur Emprise 30ans'!$BC26</f>
        <v>0</v>
      </c>
      <c r="HT58" s="877">
        <f>+'Générateur Emprise 30ans'!$BD26</f>
        <v>0</v>
      </c>
      <c r="HU58" s="877">
        <f>+'Générateur Emprise 30ans'!$BE26</f>
        <v>-102.35226107226109</v>
      </c>
      <c r="HV58" s="877">
        <f>+'Générateur Emprise 30ans'!$BF26</f>
        <v>-25.588065268065272</v>
      </c>
      <c r="HW58" s="877">
        <f>+'Générateur Emprise 30ans'!$BG26</f>
        <v>-127.94032634032635</v>
      </c>
      <c r="HX58" s="877">
        <f ca="1">+'Générateur Emprise 30ans'!$BH26</f>
        <v>4768.5968653277396</v>
      </c>
      <c r="HY58" s="877">
        <f ca="1">+'Générateur Emprise 30ans'!$BI26</f>
        <v>1192.1492163319349</v>
      </c>
    </row>
    <row r="59" spans="2:233" x14ac:dyDescent="0.3">
      <c r="B59">
        <f>+'Générateur P.Durable 10ans'!A27</f>
        <v>6</v>
      </c>
      <c r="C59" t="str">
        <f>+'Générateur P.Durable 10ans'!B27</f>
        <v>Prairie temporaire</v>
      </c>
      <c r="D59" s="1250">
        <f>+'Générateur P.Durable 10ans'!AO27</f>
        <v>10</v>
      </c>
      <c r="E59" s="877">
        <f>+'Générateur P.Durable 10ans'!AP27</f>
        <v>927</v>
      </c>
      <c r="F59" s="1009">
        <f>+'Générateur P.Durable 10ans'!AQ27</f>
        <v>40</v>
      </c>
      <c r="G59" s="877">
        <f>+'Générateur P.Durable 10ans'!AR27</f>
        <v>3708</v>
      </c>
      <c r="H59" s="1250">
        <f ca="1">+'Générateur P.Durable 10ans'!AS27</f>
        <v>10.1400849287689</v>
      </c>
      <c r="I59" s="877">
        <f ca="1">+'Générateur P.Durable 10ans'!AT27</f>
        <v>946.98587289687691</v>
      </c>
      <c r="J59" s="1009">
        <f ca="1">+'Générateur P.Durable 10ans'!AU27</f>
        <v>40.5603397150756</v>
      </c>
      <c r="K59" s="877">
        <f ca="1">+'Générateur P.Durable 10ans'!AV27</f>
        <v>3787.9434915875077</v>
      </c>
      <c r="L59" s="877">
        <f ca="1">+'Générateur P.Durable 10ans'!AW27</f>
        <v>1.0215597334378392</v>
      </c>
      <c r="M59" s="1227">
        <f ca="1">+H59/Menu!$D$27</f>
        <v>11.23555116761097</v>
      </c>
      <c r="N59" s="1191">
        <f t="shared" ca="1" si="27"/>
        <v>1.1235551167610969</v>
      </c>
      <c r="O59" s="877">
        <f ca="1">+K59/Menu!$E$27</f>
        <v>1049.2918259245173</v>
      </c>
      <c r="P59" s="877">
        <f t="shared" ca="1" si="28"/>
        <v>1.1319221423133952</v>
      </c>
      <c r="Q59" s="877">
        <f>+'Générateur P.Durable 10ans'!AX27</f>
        <v>0</v>
      </c>
      <c r="R59" s="877">
        <f>+'Générateur P.Durable 10ans'!AY27</f>
        <v>45.907500000000006</v>
      </c>
      <c r="S59" s="877">
        <f>+'Générateur P.Durable 10ans'!AZ27</f>
        <v>11.476875000000001</v>
      </c>
      <c r="T59" s="877">
        <f>+'Générateur P.Durable 10ans'!BA27</f>
        <v>57.384375000000006</v>
      </c>
      <c r="U59" s="877">
        <f>+'Générateur P.Durable 10ans'!BB27</f>
        <v>0</v>
      </c>
      <c r="V59" s="877">
        <f>+'Générateur P.Durable 10ans'!BC27</f>
        <v>0</v>
      </c>
      <c r="W59" s="877">
        <f>+'Générateur P.Durable 10ans'!BD27</f>
        <v>0</v>
      </c>
      <c r="X59" s="877">
        <f>+'Générateur P.Durable 10ans'!BE27</f>
        <v>-45.907500000000006</v>
      </c>
      <c r="Y59" s="877">
        <f>+'Générateur P.Durable 10ans'!BF27</f>
        <v>-11.476875000000001</v>
      </c>
      <c r="Z59" s="877">
        <f>+'Générateur P.Durable 10ans'!BG27</f>
        <v>-57.384375000000006</v>
      </c>
      <c r="AA59" s="877">
        <f ca="1">+'Générateur P.Durable 10ans'!BH27</f>
        <v>3742.0359915875079</v>
      </c>
      <c r="AB59" s="877">
        <f ca="1">+'Générateur P.Durable 10ans'!BI27</f>
        <v>935.50899789687696</v>
      </c>
      <c r="AC59" s="1250">
        <f ca="1">+'Générateur Emprise 10ans'!$AS27</f>
        <v>10.138479999999999</v>
      </c>
      <c r="AD59" s="877">
        <f ca="1">+'Générateur Emprise 10ans'!$AT27</f>
        <v>946.83709599999997</v>
      </c>
      <c r="AE59" s="1009">
        <f ca="1">+'Générateur Emprise 10ans'!$AU27</f>
        <v>40.553919999999998</v>
      </c>
      <c r="AF59" s="877">
        <f ca="1">+'Générateur Emprise 10ans'!$AV27</f>
        <v>3787.3483839999999</v>
      </c>
      <c r="AG59" s="877">
        <f ca="1">+'Générateur Emprise 10ans'!$AW27</f>
        <v>1.0213992405609493</v>
      </c>
      <c r="AH59" s="877">
        <f ca="1">+AC59/Menu!$D$27</f>
        <v>11.233772853185595</v>
      </c>
      <c r="AI59" s="1191">
        <f t="shared" ca="1" si="29"/>
        <v>1.1233772853185595</v>
      </c>
      <c r="AJ59" s="877">
        <f ca="1">+AF59/Menu!$E$27</f>
        <v>1049.1269761772853</v>
      </c>
      <c r="AK59" s="877">
        <f t="shared" ca="1" si="30"/>
        <v>1.131744310870858</v>
      </c>
      <c r="AL59" s="877">
        <f>+'Générateur Emprise 10ans'!$AX27</f>
        <v>0</v>
      </c>
      <c r="AM59" s="877">
        <f>+'Générateur Emprise 10ans'!$AY27</f>
        <v>102.35226107226109</v>
      </c>
      <c r="AN59" s="877">
        <f>+'Générateur Emprise 10ans'!$AZ27</f>
        <v>25.588065268065272</v>
      </c>
      <c r="AO59" s="877">
        <f>+'Générateur Emprise 10ans'!$BA27</f>
        <v>127.94032634032635</v>
      </c>
      <c r="AP59" s="877">
        <f>+'Générateur Emprise 10ans'!$BB27</f>
        <v>0</v>
      </c>
      <c r="AQ59" s="877">
        <f>+'Générateur Emprise 10ans'!$BC27</f>
        <v>0</v>
      </c>
      <c r="AR59" s="877">
        <f>+'Générateur Emprise 10ans'!$BD27</f>
        <v>0</v>
      </c>
      <c r="AS59" s="877">
        <f>+'Générateur Emprise 10ans'!$BE27</f>
        <v>-102.35226107226109</v>
      </c>
      <c r="AT59" s="877">
        <f>+'Générateur Emprise 10ans'!$BF27</f>
        <v>-25.588065268065272</v>
      </c>
      <c r="AU59" s="877">
        <f>+'Générateur Emprise 10ans'!$BG27</f>
        <v>-127.94032634032635</v>
      </c>
      <c r="AV59" s="877">
        <f ca="1">+'Générateur Emprise 10ans'!$BH27</f>
        <v>3684.9961229277387</v>
      </c>
      <c r="AW59" s="877">
        <f ca="1">+'Générateur Emprise 10ans'!$BI27</f>
        <v>921.24903073193468</v>
      </c>
      <c r="AX59" s="1190">
        <f>+'Générateur P.Durable 15ans'!$AO27</f>
        <v>10</v>
      </c>
      <c r="AY59" s="877">
        <f>+'Générateur P.Durable 15ans'!$AP27</f>
        <v>927</v>
      </c>
      <c r="AZ59" s="1009">
        <f>+'Générateur P.Durable 15ans'!$AQ27</f>
        <v>40</v>
      </c>
      <c r="BA59" s="877">
        <f>+'Générateur P.Durable 15ans'!$AR27</f>
        <v>3708</v>
      </c>
      <c r="BB59" s="1190">
        <f ca="1">+'Générateur P.Durable 15ans'!$AS27</f>
        <v>10.157285126926567</v>
      </c>
      <c r="BC59" s="877">
        <f ca="1">+'Générateur P.Durable 15ans'!$AT27</f>
        <v>948.5803312660928</v>
      </c>
      <c r="BD59" s="1009">
        <f ca="1">+'Générateur P.Durable 15ans'!$AU27</f>
        <v>40.629140507706268</v>
      </c>
      <c r="BE59" s="877">
        <f ca="1">+'Générateur P.Durable 15ans'!$AV27</f>
        <v>3794.3213250643712</v>
      </c>
      <c r="BF59" s="877">
        <f ca="1">+'Générateur P.Durable 15ans'!$AW27</f>
        <v>1.023279753253606</v>
      </c>
      <c r="BG59" s="877">
        <f ca="1">+BB59/Menu!$D$27</f>
        <v>11.254609558921404</v>
      </c>
      <c r="BH59" s="1191">
        <f t="shared" ca="1" si="31"/>
        <v>1.1254609558921405</v>
      </c>
      <c r="BI59" s="877">
        <f ca="1">+BE59/Menu!$E$27</f>
        <v>1051.0585387989947</v>
      </c>
      <c r="BJ59" s="877">
        <f t="shared" ca="1" si="32"/>
        <v>1.1338279814444387</v>
      </c>
      <c r="BK59" s="877">
        <f>+'Générateur P.Durable 15ans'!$AX27</f>
        <v>0</v>
      </c>
      <c r="BL59" s="877">
        <f>+'Générateur P.Durable 15ans'!$AY27</f>
        <v>45.907500000000006</v>
      </c>
      <c r="BM59" s="877">
        <f>+'Générateur P.Durable 15ans'!$AZ27</f>
        <v>11.476875000000001</v>
      </c>
      <c r="BN59" s="877">
        <f>+'Générateur P.Durable 15ans'!$BA27</f>
        <v>57.384375000000006</v>
      </c>
      <c r="BO59" s="877">
        <f>+'Générateur P.Durable 15ans'!$BB27</f>
        <v>0</v>
      </c>
      <c r="BP59" s="877">
        <f>+'Générateur P.Durable 15ans'!$BC27</f>
        <v>0</v>
      </c>
      <c r="BQ59" s="877">
        <f>+'Générateur P.Durable 15ans'!$BD27</f>
        <v>0</v>
      </c>
      <c r="BR59" s="877">
        <f>+'Générateur P.Durable 15ans'!$BE27</f>
        <v>-45.907500000000006</v>
      </c>
      <c r="BS59" s="877">
        <f>+'Générateur P.Durable 15ans'!$BF27</f>
        <v>-11.476875000000001</v>
      </c>
      <c r="BT59" s="877">
        <f>+'Générateur P.Durable 15ans'!$BG27</f>
        <v>-57.384375000000006</v>
      </c>
      <c r="BU59" s="877">
        <f ca="1">+'Générateur P.Durable 15ans'!$BH27</f>
        <v>3748.4138250643714</v>
      </c>
      <c r="BV59" s="877">
        <f ca="1">+'Générateur P.Durable 15ans'!$BI27</f>
        <v>937.10345626609285</v>
      </c>
      <c r="BW59" s="1190">
        <f ca="1">+'Générateur Emprise 15ans'!$AS27</f>
        <v>10.138479999999999</v>
      </c>
      <c r="BX59" s="877">
        <f ca="1">+'Générateur Emprise 15ans'!$AT27</f>
        <v>946.83709599999997</v>
      </c>
      <c r="BY59" s="1009">
        <f ca="1">+'Générateur Emprise 15ans'!$AU27</f>
        <v>40.553919999999998</v>
      </c>
      <c r="BZ59" s="877">
        <f ca="1">+'Générateur Emprise 15ans'!$AV27</f>
        <v>3787.3483839999999</v>
      </c>
      <c r="CA59" s="877">
        <f ca="1">+'Générateur Emprise 15ans'!$AW27</f>
        <v>1.0213992405609493</v>
      </c>
      <c r="CB59" s="877">
        <f ca="1">+BW59/Menu!$D$27</f>
        <v>11.233772853185595</v>
      </c>
      <c r="CC59" s="1191">
        <f t="shared" ca="1" si="33"/>
        <v>1.1233772853185595</v>
      </c>
      <c r="CD59" s="877">
        <f ca="1">+BZ59/Menu!$E$27</f>
        <v>1049.1269761772853</v>
      </c>
      <c r="CE59" s="877">
        <f t="shared" ca="1" si="34"/>
        <v>1.131744310870858</v>
      </c>
      <c r="CF59" s="877">
        <f>+'Générateur Emprise 15ans'!$AX27</f>
        <v>0</v>
      </c>
      <c r="CG59" s="877">
        <f>+'Générateur Emprise 15ans'!$AY27</f>
        <v>102.35226107226109</v>
      </c>
      <c r="CH59" s="877">
        <f>+'Générateur Emprise 15ans'!$AZ27</f>
        <v>25.588065268065272</v>
      </c>
      <c r="CI59" s="877">
        <f>+'Générateur Emprise 15ans'!$BA27</f>
        <v>127.94032634032635</v>
      </c>
      <c r="CJ59" s="877">
        <f>+'Générateur Emprise 15ans'!$BB27</f>
        <v>0</v>
      </c>
      <c r="CK59" s="877">
        <f>+'Générateur Emprise 15ans'!$BC27</f>
        <v>0</v>
      </c>
      <c r="CL59" s="877">
        <f>+'Générateur Emprise 15ans'!$BD27</f>
        <v>0</v>
      </c>
      <c r="CM59" s="877">
        <f>+'Générateur Emprise 15ans'!$BE27</f>
        <v>-102.35226107226109</v>
      </c>
      <c r="CN59" s="877">
        <f>+'Générateur Emprise 15ans'!$BF27</f>
        <v>-25.588065268065272</v>
      </c>
      <c r="CO59" s="877">
        <f>+'Générateur Emprise 15ans'!$BG27</f>
        <v>-127.94032634032635</v>
      </c>
      <c r="CP59" s="877">
        <f ca="1">+'Générateur Emprise 15ans'!$BH27</f>
        <v>3684.9961229277387</v>
      </c>
      <c r="CQ59" s="877">
        <f ca="1">+'Générateur Emprise 15ans'!$BI27</f>
        <v>921.24903073193468</v>
      </c>
      <c r="CR59" s="1190">
        <f>+'Générateur P.Durable 20ans'!$AO27</f>
        <v>10</v>
      </c>
      <c r="CS59" s="877">
        <f>+'Générateur P.Durable 20ans'!$AP27</f>
        <v>927</v>
      </c>
      <c r="CT59" s="1009">
        <f>+'Générateur P.Durable 20ans'!$AQ27</f>
        <v>40</v>
      </c>
      <c r="CU59" s="877">
        <f>+'Générateur P.Durable 20ans'!$AR27</f>
        <v>3708</v>
      </c>
      <c r="CV59" s="1190">
        <f ca="1">+'Générateur P.Durable 20ans'!$AS27</f>
        <v>10.16004962026785</v>
      </c>
      <c r="CW59" s="877">
        <f ca="1">+'Générateur P.Durable 20ans'!$AT27</f>
        <v>948.83659979882975</v>
      </c>
      <c r="CX59" s="1009">
        <f ca="1">+'Générateur P.Durable 20ans'!$AU27</f>
        <v>40.640198481071401</v>
      </c>
      <c r="CY59" s="877">
        <f ca="1">+'Générateur P.Durable 20ans'!$AV27</f>
        <v>3795.346399195319</v>
      </c>
      <c r="CZ59" s="877">
        <f ca="1">+'Générateur P.Durable 20ans'!$AW27</f>
        <v>1.0235562025877343</v>
      </c>
      <c r="DA59" s="877">
        <f ca="1">+CV59/Menu!$D$27</f>
        <v>11.257672709438062</v>
      </c>
      <c r="DB59" s="1191">
        <f t="shared" ca="1" si="35"/>
        <v>1.1257672709438062</v>
      </c>
      <c r="DC59" s="877">
        <f ca="1">+CY59/Menu!$E$27</f>
        <v>1051.3424928518889</v>
      </c>
      <c r="DD59" s="877">
        <f t="shared" ca="1" si="36"/>
        <v>1.1341342964961045</v>
      </c>
      <c r="DE59" s="877">
        <f>+'Générateur P.Durable 20ans'!$AX27</f>
        <v>0</v>
      </c>
      <c r="DF59" s="877">
        <f>+'Générateur P.Durable 20ans'!$AY27</f>
        <v>45.907500000000006</v>
      </c>
      <c r="DG59" s="877">
        <f>+'Générateur P.Durable 20ans'!$AZ27</f>
        <v>11.476875000000001</v>
      </c>
      <c r="DH59" s="877">
        <f>+'Générateur P.Durable 20ans'!$BA27</f>
        <v>57.384375000000006</v>
      </c>
      <c r="DI59" s="877">
        <f>+'Générateur P.Durable 20ans'!$BB27</f>
        <v>0</v>
      </c>
      <c r="DJ59" s="877">
        <f>+'Générateur P.Durable 20ans'!$BC27</f>
        <v>0</v>
      </c>
      <c r="DK59" s="877">
        <f>+'Générateur P.Durable 20ans'!$BD27</f>
        <v>0</v>
      </c>
      <c r="DL59" s="877">
        <f>+'Générateur P.Durable 20ans'!$BE27</f>
        <v>-45.907500000000006</v>
      </c>
      <c r="DM59" s="877">
        <f>+'Générateur P.Durable 20ans'!$BF27</f>
        <v>-11.476875000000001</v>
      </c>
      <c r="DN59" s="877">
        <f>+'Générateur P.Durable 20ans'!$BG27</f>
        <v>-57.384375000000006</v>
      </c>
      <c r="DO59" s="877">
        <f ca="1">+'Générateur P.Durable 20ans'!$BH27</f>
        <v>3749.4388991953192</v>
      </c>
      <c r="DP59" s="877">
        <f ca="1">+'Générateur P.Durable 20ans'!$BI27</f>
        <v>937.3597247988298</v>
      </c>
      <c r="DQ59" s="1190">
        <f ca="1">+'Générateur Emprise 20ans'!$AS27</f>
        <v>10.138479999999999</v>
      </c>
      <c r="DR59" s="877">
        <f ca="1">+'Générateur Emprise 20ans'!$AT27</f>
        <v>946.83709599999997</v>
      </c>
      <c r="DS59" s="1009">
        <f ca="1">+'Générateur Emprise 20ans'!$AU27</f>
        <v>40.553919999999998</v>
      </c>
      <c r="DT59" s="877">
        <f ca="1">+'Générateur Emprise 20ans'!$AV27</f>
        <v>3787.3483839999999</v>
      </c>
      <c r="DU59" s="877">
        <f ca="1">+'Générateur Emprise 20ans'!$AW27</f>
        <v>1.0213992405609493</v>
      </c>
      <c r="DV59" s="877">
        <f ca="1">+DQ59/Menu!$D$27</f>
        <v>11.233772853185595</v>
      </c>
      <c r="DW59" s="1191">
        <f t="shared" ca="1" si="37"/>
        <v>1.1233772853185595</v>
      </c>
      <c r="DX59" s="877">
        <f ca="1">+DT59/Menu!$E$27</f>
        <v>1049.1269761772853</v>
      </c>
      <c r="DY59" s="877">
        <f t="shared" ca="1" si="38"/>
        <v>1.131744310870858</v>
      </c>
      <c r="DZ59" s="877">
        <f>+'Générateur Emprise 20ans'!$AX27</f>
        <v>0</v>
      </c>
      <c r="EA59" s="877">
        <f>+'Générateur Emprise 20ans'!$AY27</f>
        <v>102.35226107226109</v>
      </c>
      <c r="EB59" s="877">
        <f>+'Générateur Emprise 20ans'!$AZ27</f>
        <v>25.588065268065272</v>
      </c>
      <c r="EC59" s="877">
        <f>+'Générateur Emprise 20ans'!$BA27</f>
        <v>127.94032634032635</v>
      </c>
      <c r="ED59" s="877">
        <f>+'Générateur Emprise 20ans'!$BB27</f>
        <v>0</v>
      </c>
      <c r="EE59" s="877">
        <f>+'Générateur Emprise 20ans'!$BC27</f>
        <v>0</v>
      </c>
      <c r="EF59" s="877">
        <f>+'Générateur Emprise 20ans'!$BD27</f>
        <v>0</v>
      </c>
      <c r="EG59" s="877">
        <f>+'Générateur Emprise 20ans'!$BE27</f>
        <v>-102.35226107226109</v>
      </c>
      <c r="EH59" s="877">
        <f>+'Générateur Emprise 20ans'!$BF27</f>
        <v>-25.588065268065272</v>
      </c>
      <c r="EI59" s="877">
        <f>+'Générateur Emprise 20ans'!$BG27</f>
        <v>-127.94032634032635</v>
      </c>
      <c r="EJ59" s="877">
        <f ca="1">+'Générateur Emprise 20ans'!$BH27</f>
        <v>3684.9961229277387</v>
      </c>
      <c r="EK59" s="877">
        <f ca="1">+'Générateur Emprise 20ans'!$BI27</f>
        <v>921.24903073193468</v>
      </c>
      <c r="EL59" s="1190">
        <f>+'Générateur P.Durable 25ans'!$AO27</f>
        <v>10</v>
      </c>
      <c r="EM59" s="877">
        <f>+'Générateur P.Durable 25ans'!$AP27</f>
        <v>927</v>
      </c>
      <c r="EN59" s="1009">
        <f>+'Générateur P.Durable 25ans'!$AQ27</f>
        <v>40</v>
      </c>
      <c r="EO59" s="877">
        <f>+'Générateur P.Durable 25ans'!$AR27</f>
        <v>3708</v>
      </c>
      <c r="EP59" s="1190">
        <f ca="1">+'Générateur P.Durable 25ans'!$AS27</f>
        <v>10.160555574557117</v>
      </c>
      <c r="EQ59" s="877">
        <f ca="1">+'Générateur P.Durable 25ans'!$AT27</f>
        <v>948.88350176144468</v>
      </c>
      <c r="ER59" s="1009">
        <f ca="1">+'Générateur P.Durable 25ans'!$AU27</f>
        <v>40.642222298228468</v>
      </c>
      <c r="ES59" s="877">
        <f ca="1">+'Générateur P.Durable 25ans'!$AV27</f>
        <v>3795.5340070457787</v>
      </c>
      <c r="ET59" s="877">
        <f ca="1">+'Générateur P.Durable 25ans'!$AW27</f>
        <v>1.023606798016661</v>
      </c>
      <c r="EU59" s="877">
        <f ca="1">+EP59/Menu!$D$27</f>
        <v>11.258233323608994</v>
      </c>
      <c r="EV59" s="1191">
        <f t="shared" ca="1" si="39"/>
        <v>1.1258233323608995</v>
      </c>
      <c r="EW59" s="877">
        <f ca="1">+ES59/Menu!$E$27</f>
        <v>1051.3944617855343</v>
      </c>
      <c r="EX59" s="877">
        <f t="shared" ca="1" si="40"/>
        <v>1.1341903579131978</v>
      </c>
      <c r="EY59" s="877">
        <f>+'Générateur P.Durable 25ans'!$AX27</f>
        <v>0</v>
      </c>
      <c r="EZ59" s="877">
        <f>+'Générateur P.Durable 25ans'!$AY27</f>
        <v>45.907500000000006</v>
      </c>
      <c r="FA59" s="877">
        <f>+'Générateur P.Durable 25ans'!$AZ27</f>
        <v>11.476875000000001</v>
      </c>
      <c r="FB59" s="877">
        <f>+'Générateur P.Durable 25ans'!$BA27</f>
        <v>57.384375000000006</v>
      </c>
      <c r="FC59" s="877">
        <f>+'Générateur P.Durable 25ans'!$BB27</f>
        <v>0</v>
      </c>
      <c r="FD59" s="877">
        <f>+'Générateur P.Durable 25ans'!$BC27</f>
        <v>0</v>
      </c>
      <c r="FE59" s="877">
        <f>+'Générateur P.Durable 25ans'!$BD27</f>
        <v>0</v>
      </c>
      <c r="FF59" s="877">
        <f>+'Générateur P.Durable 25ans'!$BE27</f>
        <v>-45.907500000000006</v>
      </c>
      <c r="FG59" s="877">
        <f>+'Générateur P.Durable 25ans'!$BF27</f>
        <v>-11.476875000000001</v>
      </c>
      <c r="FH59" s="877">
        <f>+'Générateur P.Durable 25ans'!$BG27</f>
        <v>-57.384375000000006</v>
      </c>
      <c r="FI59" s="877">
        <f ca="1">+'Générateur P.Durable 25ans'!$BH27</f>
        <v>3749.6265070457789</v>
      </c>
      <c r="FJ59" s="877">
        <f ca="1">+'Générateur P.Durable 25ans'!$BI27</f>
        <v>937.40662676144473</v>
      </c>
      <c r="FK59" s="1190">
        <f ca="1">+'Générateur Emprise 25ans'!$AS27</f>
        <v>10.138479999999999</v>
      </c>
      <c r="FL59" s="877">
        <f ca="1">+'Générateur Emprise 25ans'!$AT27</f>
        <v>946.83709599999997</v>
      </c>
      <c r="FM59" s="1009">
        <f ca="1">+'Générateur Emprise 25ans'!$AU27</f>
        <v>40.553919999999998</v>
      </c>
      <c r="FN59" s="877">
        <f ca="1">+'Générateur Emprise 25ans'!$AV27</f>
        <v>3787.3483839999999</v>
      </c>
      <c r="FO59" s="877">
        <f ca="1">+'Générateur Emprise 25ans'!$AW27</f>
        <v>1.0213992405609493</v>
      </c>
      <c r="FP59" s="877">
        <f ca="1">+FK59/Menu!$D$27</f>
        <v>11.233772853185595</v>
      </c>
      <c r="FQ59" s="1191">
        <f t="shared" ca="1" si="41"/>
        <v>1.1233772853185595</v>
      </c>
      <c r="FR59" s="877">
        <f ca="1">+FN59/Menu!$E$27</f>
        <v>1049.1269761772853</v>
      </c>
      <c r="FS59" s="877">
        <f t="shared" ca="1" si="42"/>
        <v>1.131744310870858</v>
      </c>
      <c r="FT59" s="877">
        <f>+'Générateur Emprise 25ans'!$AX27</f>
        <v>0</v>
      </c>
      <c r="FU59" s="877">
        <f>+'Générateur Emprise 25ans'!$AY27</f>
        <v>102.35226107226109</v>
      </c>
      <c r="FV59" s="877">
        <f>+'Générateur Emprise 25ans'!$AZ27</f>
        <v>25.588065268065272</v>
      </c>
      <c r="FW59" s="877">
        <f>+'Générateur Emprise 25ans'!$BA27</f>
        <v>127.94032634032635</v>
      </c>
      <c r="FX59" s="877">
        <f>+'Générateur Emprise 25ans'!$BB27</f>
        <v>0</v>
      </c>
      <c r="FY59" s="877">
        <f>+'Générateur Emprise 25ans'!$BC27</f>
        <v>0</v>
      </c>
      <c r="FZ59" s="877">
        <f>+'Générateur Emprise 25ans'!$BD27</f>
        <v>0</v>
      </c>
      <c r="GA59" s="877">
        <f>+'Générateur Emprise 25ans'!$BE27</f>
        <v>-102.35226107226109</v>
      </c>
      <c r="GB59" s="877">
        <f>+'Générateur Emprise 25ans'!$BF27</f>
        <v>-25.588065268065272</v>
      </c>
      <c r="GC59" s="877">
        <f>+'Générateur Emprise 25ans'!$BG27</f>
        <v>-127.94032634032635</v>
      </c>
      <c r="GD59" s="877">
        <f ca="1">+'Générateur Emprise 25ans'!$BH27</f>
        <v>3684.9961229277387</v>
      </c>
      <c r="GE59" s="877">
        <f ca="1">+'Générateur Emprise 25ans'!$BI27</f>
        <v>921.24903073193468</v>
      </c>
      <c r="GF59" s="1190">
        <f>+'Générateur P.Durable 30ans'!$AO27</f>
        <v>10</v>
      </c>
      <c r="GG59" s="877">
        <f>+'Générateur P.Durable 30ans'!$AP27</f>
        <v>927</v>
      </c>
      <c r="GH59" s="1009">
        <f>+'Générateur P.Durable 30ans'!$AQ27</f>
        <v>40</v>
      </c>
      <c r="GI59" s="877">
        <f>+'Générateur P.Durable 30ans'!$AR27</f>
        <v>3708</v>
      </c>
      <c r="GJ59" s="1190">
        <f ca="1">+'Générateur P.Durable 30ans'!$AS27</f>
        <v>10.1606505662996</v>
      </c>
      <c r="GK59" s="877">
        <f ca="1">+'Générateur P.Durable 30ans'!$AT27</f>
        <v>948.89230749597277</v>
      </c>
      <c r="GL59" s="1009">
        <f ca="1">+'Générateur P.Durable 30ans'!$AU27</f>
        <v>40.642602265198398</v>
      </c>
      <c r="GM59" s="877">
        <f ca="1">+'Générateur P.Durable 30ans'!$AV27</f>
        <v>3795.5692299838911</v>
      </c>
      <c r="GN59" s="877">
        <f ca="1">+'Générateur P.Durable 30ans'!$AW27</f>
        <v>1.0236162971909091</v>
      </c>
      <c r="GO59" s="877">
        <f ca="1">+GJ59/Menu!$D$27</f>
        <v>11.258338577617286</v>
      </c>
      <c r="GP59" s="1191">
        <f t="shared" ca="1" si="43"/>
        <v>1.1258338577617286</v>
      </c>
      <c r="GQ59" s="877">
        <f ca="1">+GM59/Menu!$E$27</f>
        <v>1051.4042188321027</v>
      </c>
      <c r="GR59" s="877">
        <f t="shared" ca="1" si="44"/>
        <v>1.1342008833140267</v>
      </c>
      <c r="GS59" s="877">
        <f>+'Générateur P.Durable 30ans'!$AX27</f>
        <v>0</v>
      </c>
      <c r="GT59" s="877">
        <f>+'Générateur P.Durable 30ans'!$AY27</f>
        <v>45.907500000000006</v>
      </c>
      <c r="GU59" s="877">
        <f>+'Générateur P.Durable 30ans'!$AZ27</f>
        <v>11.476875000000001</v>
      </c>
      <c r="GV59" s="877">
        <f>+'Générateur P.Durable 30ans'!$BA27</f>
        <v>57.384375000000006</v>
      </c>
      <c r="GW59" s="877">
        <f>+'Générateur P.Durable 30ans'!$BB27</f>
        <v>0</v>
      </c>
      <c r="GX59" s="877">
        <f>+'Générateur P.Durable 30ans'!$BC27</f>
        <v>0</v>
      </c>
      <c r="GY59" s="877">
        <f>+'Générateur P.Durable 30ans'!$BD27</f>
        <v>0</v>
      </c>
      <c r="GZ59" s="877">
        <f>+'Générateur P.Durable 30ans'!$BE27</f>
        <v>-45.907500000000006</v>
      </c>
      <c r="HA59" s="877">
        <f>+'Générateur P.Durable 30ans'!$BF27</f>
        <v>-11.476875000000001</v>
      </c>
      <c r="HB59" s="877">
        <f>+'Générateur P.Durable 30ans'!$BG27</f>
        <v>-57.384375000000006</v>
      </c>
      <c r="HC59" s="877">
        <f ca="1">+'Générateur P.Durable 30ans'!$BH27</f>
        <v>3749.6617299838913</v>
      </c>
      <c r="HD59" s="877">
        <f ca="1">+'Générateur P.Durable 30ans'!$BI27</f>
        <v>937.41543249597282</v>
      </c>
      <c r="HE59" s="1190">
        <f ca="1">+'Générateur Emprise 30ans'!$AS27</f>
        <v>10.138479999999999</v>
      </c>
      <c r="HF59" s="877">
        <f ca="1">+'Générateur Emprise 30ans'!$AT27</f>
        <v>946.83709599999997</v>
      </c>
      <c r="HG59" s="1009">
        <f ca="1">+'Générateur Emprise 30ans'!$AU27</f>
        <v>40.553919999999998</v>
      </c>
      <c r="HH59" s="877">
        <f ca="1">+'Générateur Emprise 30ans'!$AV27</f>
        <v>3787.3483839999999</v>
      </c>
      <c r="HI59" s="877">
        <f ca="1">+'Générateur Emprise 30ans'!$AW27</f>
        <v>1.0213992405609493</v>
      </c>
      <c r="HJ59" s="877">
        <f ca="1">+HE59/Menu!$D$27</f>
        <v>11.233772853185595</v>
      </c>
      <c r="HK59" s="1191">
        <f t="shared" ca="1" si="45"/>
        <v>1.1233772853185595</v>
      </c>
      <c r="HL59" s="877">
        <f ca="1">+HH59/Menu!$E$27</f>
        <v>1049.1269761772853</v>
      </c>
      <c r="HM59" s="877">
        <f t="shared" ca="1" si="46"/>
        <v>1.131744310870858</v>
      </c>
      <c r="HN59" s="877">
        <f>+'Générateur Emprise 30ans'!$AX27</f>
        <v>0</v>
      </c>
      <c r="HO59" s="877">
        <f>+'Générateur Emprise 30ans'!$AY27</f>
        <v>102.35226107226109</v>
      </c>
      <c r="HP59" s="877">
        <f>+'Générateur Emprise 30ans'!$AZ27</f>
        <v>25.588065268065272</v>
      </c>
      <c r="HQ59" s="877">
        <f>+'Générateur Emprise 30ans'!$BA27</f>
        <v>127.94032634032635</v>
      </c>
      <c r="HR59" s="877">
        <f>+'Générateur Emprise 30ans'!$BB27</f>
        <v>0</v>
      </c>
      <c r="HS59" s="877">
        <f>+'Générateur Emprise 30ans'!$BC27</f>
        <v>0</v>
      </c>
      <c r="HT59" s="877">
        <f>+'Générateur Emprise 30ans'!$BD27</f>
        <v>0</v>
      </c>
      <c r="HU59" s="877">
        <f>+'Générateur Emprise 30ans'!$BE27</f>
        <v>-102.35226107226109</v>
      </c>
      <c r="HV59" s="877">
        <f>+'Générateur Emprise 30ans'!$BF27</f>
        <v>-25.588065268065272</v>
      </c>
      <c r="HW59" s="877">
        <f>+'Générateur Emprise 30ans'!$BG27</f>
        <v>-127.94032634032635</v>
      </c>
      <c r="HX59" s="877">
        <f ca="1">+'Générateur Emprise 30ans'!$BH27</f>
        <v>3684.9961229277387</v>
      </c>
      <c r="HY59" s="877">
        <f ca="1">+'Générateur Emprise 30ans'!$BI27</f>
        <v>921.24903073193468</v>
      </c>
    </row>
    <row r="60" spans="2:233" x14ac:dyDescent="0.3">
      <c r="B60">
        <f>+'Générateur P.Durable 10ans'!A28</f>
        <v>7</v>
      </c>
      <c r="C60" t="str">
        <f>+'Générateur P.Durable 10ans'!B28</f>
        <v>Orge d'hiver</v>
      </c>
      <c r="D60" s="1250">
        <f>+'Générateur P.Durable 10ans'!AO28</f>
        <v>8.5</v>
      </c>
      <c r="E60" s="877">
        <f>+'Générateur P.Durable 10ans'!AP28</f>
        <v>1280.5</v>
      </c>
      <c r="F60" s="1009">
        <f>+'Générateur P.Durable 10ans'!AQ28</f>
        <v>34</v>
      </c>
      <c r="G60" s="877">
        <f>+'Générateur P.Durable 10ans'!AR28</f>
        <v>5122</v>
      </c>
      <c r="H60" s="1250">
        <f ca="1">+'Générateur P.Durable 10ans'!AS28</f>
        <v>8.5828231712816585</v>
      </c>
      <c r="I60" s="877">
        <f ca="1">+'Générateur P.Durable 10ans'!AT28</f>
        <v>1292.9770671560193</v>
      </c>
      <c r="J60" s="1009">
        <f ca="1">+'Générateur P.Durable 10ans'!AU28</f>
        <v>34.331292685126634</v>
      </c>
      <c r="K60" s="877">
        <f ca="1">+'Générateur P.Durable 10ans'!AV28</f>
        <v>5171.9082686240772</v>
      </c>
      <c r="L60" s="877">
        <f ca="1">+'Générateur P.Durable 10ans'!AW28</f>
        <v>1.0097439025037245</v>
      </c>
      <c r="M60" s="1227">
        <f ca="1">+H60/Menu!$D$27</f>
        <v>9.5100533753813394</v>
      </c>
      <c r="N60" s="1191">
        <f t="shared" ca="1" si="27"/>
        <v>1.1188298088683928</v>
      </c>
      <c r="O60" s="877">
        <f ca="1">+K60/Menu!$E$27</f>
        <v>1432.661570255977</v>
      </c>
      <c r="P60" s="877">
        <f t="shared" ca="1" si="28"/>
        <v>1.1188298088683928</v>
      </c>
      <c r="Q60" s="877">
        <f>+'Générateur P.Durable 10ans'!AX28</f>
        <v>0</v>
      </c>
      <c r="R60" s="877">
        <f>+'Générateur P.Durable 10ans'!AY28</f>
        <v>45.907500000000006</v>
      </c>
      <c r="S60" s="877">
        <f>+'Générateur P.Durable 10ans'!AZ28</f>
        <v>11.476875000000001</v>
      </c>
      <c r="T60" s="877">
        <f>+'Générateur P.Durable 10ans'!BA28</f>
        <v>57.384375000000006</v>
      </c>
      <c r="U60" s="877">
        <f>+'Générateur P.Durable 10ans'!BB28</f>
        <v>0</v>
      </c>
      <c r="V60" s="877">
        <f>+'Générateur P.Durable 10ans'!BC28</f>
        <v>0</v>
      </c>
      <c r="W60" s="877">
        <f>+'Générateur P.Durable 10ans'!BD28</f>
        <v>0</v>
      </c>
      <c r="X60" s="877">
        <f>+'Générateur P.Durable 10ans'!BE28</f>
        <v>-45.907500000000006</v>
      </c>
      <c r="Y60" s="877">
        <f>+'Générateur P.Durable 10ans'!BF28</f>
        <v>-11.476875000000001</v>
      </c>
      <c r="Z60" s="877">
        <f>+'Générateur P.Durable 10ans'!BG28</f>
        <v>-57.384375000000006</v>
      </c>
      <c r="AA60" s="877">
        <f ca="1">+'Générateur P.Durable 10ans'!BH28</f>
        <v>5126.000768624077</v>
      </c>
      <c r="AB60" s="877">
        <f ca="1">+'Générateur P.Durable 10ans'!BI28</f>
        <v>1281.5001921560192</v>
      </c>
      <c r="AC60" s="1250">
        <f ca="1">+'Générateur Emprise 10ans'!$AS28</f>
        <v>8.6177080000000004</v>
      </c>
      <c r="AD60" s="877">
        <f ca="1">+'Générateur Emprise 10ans'!$AT28</f>
        <v>1298.2323640000002</v>
      </c>
      <c r="AE60" s="1009">
        <f ca="1">+'Générateur Emprise 10ans'!$AU28</f>
        <v>34.470832000000001</v>
      </c>
      <c r="AF60" s="877">
        <f ca="1">+'Générateur Emprise 10ans'!$AV28</f>
        <v>5192.9294560000008</v>
      </c>
      <c r="AG60" s="877">
        <f ca="1">+'Générateur Emprise 10ans'!$AW28</f>
        <v>1.0138480000000001</v>
      </c>
      <c r="AH60" s="877">
        <f ca="1">+AC60/Menu!$D$27</f>
        <v>9.5487069252077568</v>
      </c>
      <c r="AI60" s="1191">
        <f t="shared" ca="1" si="29"/>
        <v>1.1233772853185595</v>
      </c>
      <c r="AJ60" s="877">
        <f ca="1">+AF60/Menu!$E$27</f>
        <v>1438.4846138504158</v>
      </c>
      <c r="AK60" s="877">
        <f t="shared" ca="1" si="30"/>
        <v>1.1233772853185597</v>
      </c>
      <c r="AL60" s="877">
        <f>+'Générateur Emprise 10ans'!$AX28</f>
        <v>0</v>
      </c>
      <c r="AM60" s="877">
        <f>+'Générateur Emprise 10ans'!$AY28</f>
        <v>102.35226107226109</v>
      </c>
      <c r="AN60" s="877">
        <f>+'Générateur Emprise 10ans'!$AZ28</f>
        <v>25.588065268065272</v>
      </c>
      <c r="AO60" s="877">
        <f>+'Générateur Emprise 10ans'!$BA28</f>
        <v>127.94032634032635</v>
      </c>
      <c r="AP60" s="877">
        <f>+'Générateur Emprise 10ans'!$BB28</f>
        <v>0</v>
      </c>
      <c r="AQ60" s="877">
        <f>+'Générateur Emprise 10ans'!$BC28</f>
        <v>0</v>
      </c>
      <c r="AR60" s="877">
        <f>+'Générateur Emprise 10ans'!$BD28</f>
        <v>0</v>
      </c>
      <c r="AS60" s="877">
        <f>+'Générateur Emprise 10ans'!$BE28</f>
        <v>-102.35226107226109</v>
      </c>
      <c r="AT60" s="877">
        <f>+'Générateur Emprise 10ans'!$BF28</f>
        <v>-25.588065268065272</v>
      </c>
      <c r="AU60" s="877">
        <f>+'Générateur Emprise 10ans'!$BG28</f>
        <v>-127.94032634032635</v>
      </c>
      <c r="AV60" s="877">
        <f ca="1">+'Générateur Emprise 10ans'!$BH28</f>
        <v>5090.5771949277396</v>
      </c>
      <c r="AW60" s="877">
        <f ca="1">+'Générateur Emprise 10ans'!$BI28</f>
        <v>1272.6442987319349</v>
      </c>
      <c r="AX60" s="1190">
        <f>+'Générateur P.Durable 15ans'!$AO28</f>
        <v>8.5</v>
      </c>
      <c r="AY60" s="877">
        <f>+'Générateur P.Durable 15ans'!$AP28</f>
        <v>1280.5</v>
      </c>
      <c r="AZ60" s="1009">
        <f>+'Générateur P.Durable 15ans'!$AQ28</f>
        <v>34</v>
      </c>
      <c r="BA60" s="877">
        <f>+'Générateur P.Durable 15ans'!$AR28</f>
        <v>5122</v>
      </c>
      <c r="BB60" s="1190">
        <f ca="1">+'Générateur P.Durable 15ans'!$AS28</f>
        <v>8.6059294515853395</v>
      </c>
      <c r="BC60" s="877">
        <f ca="1">+'Générateur P.Durable 15ans'!$AT28</f>
        <v>1296.4579603241209</v>
      </c>
      <c r="BD60" s="1009">
        <f ca="1">+'Générateur P.Durable 15ans'!$AU28</f>
        <v>34.423717806341358</v>
      </c>
      <c r="BE60" s="877">
        <f ca="1">+'Générateur P.Durable 15ans'!$AV28</f>
        <v>5185.8318412964836</v>
      </c>
      <c r="BF60" s="877">
        <f ca="1">+'Générateur P.Durable 15ans'!$AW28</f>
        <v>1.0124622884218046</v>
      </c>
      <c r="BG60" s="877">
        <f ca="1">+BB60/Menu!$D$27</f>
        <v>9.5356559020336178</v>
      </c>
      <c r="BH60" s="1191">
        <f t="shared" ca="1" si="31"/>
        <v>1.1218418708274844</v>
      </c>
      <c r="BI60" s="877">
        <f ca="1">+BE60/Menu!$E$27</f>
        <v>1436.5185155945937</v>
      </c>
      <c r="BJ60" s="877">
        <f t="shared" ca="1" si="32"/>
        <v>1.1218418708274844</v>
      </c>
      <c r="BK60" s="877">
        <f>+'Générateur P.Durable 15ans'!$AX28</f>
        <v>0</v>
      </c>
      <c r="BL60" s="877">
        <f>+'Générateur P.Durable 15ans'!$AY28</f>
        <v>45.907500000000006</v>
      </c>
      <c r="BM60" s="877">
        <f>+'Générateur P.Durable 15ans'!$AZ28</f>
        <v>11.476875000000001</v>
      </c>
      <c r="BN60" s="877">
        <f>+'Générateur P.Durable 15ans'!$BA28</f>
        <v>57.384375000000006</v>
      </c>
      <c r="BO60" s="877">
        <f>+'Générateur P.Durable 15ans'!$BB28</f>
        <v>0</v>
      </c>
      <c r="BP60" s="877">
        <f>+'Générateur P.Durable 15ans'!$BC28</f>
        <v>0</v>
      </c>
      <c r="BQ60" s="877">
        <f>+'Générateur P.Durable 15ans'!$BD28</f>
        <v>0</v>
      </c>
      <c r="BR60" s="877">
        <f>+'Générateur P.Durable 15ans'!$BE28</f>
        <v>-45.907500000000006</v>
      </c>
      <c r="BS60" s="877">
        <f>+'Générateur P.Durable 15ans'!$BF28</f>
        <v>-11.476875000000001</v>
      </c>
      <c r="BT60" s="877">
        <f>+'Générateur P.Durable 15ans'!$BG28</f>
        <v>-57.384375000000006</v>
      </c>
      <c r="BU60" s="877">
        <f ca="1">+'Générateur P.Durable 15ans'!$BH28</f>
        <v>5139.9243412964834</v>
      </c>
      <c r="BV60" s="877">
        <f ca="1">+'Générateur P.Durable 15ans'!$BI28</f>
        <v>1284.9810853241208</v>
      </c>
      <c r="BW60" s="1190">
        <f ca="1">+'Générateur Emprise 15ans'!$AS28</f>
        <v>8.6177080000000004</v>
      </c>
      <c r="BX60" s="877">
        <f ca="1">+'Générateur Emprise 15ans'!$AT28</f>
        <v>1298.2323640000002</v>
      </c>
      <c r="BY60" s="1009">
        <f ca="1">+'Générateur Emprise 15ans'!$AU28</f>
        <v>34.470832000000001</v>
      </c>
      <c r="BZ60" s="877">
        <f ca="1">+'Générateur Emprise 15ans'!$AV28</f>
        <v>5192.9294560000008</v>
      </c>
      <c r="CA60" s="877">
        <f ca="1">+'Générateur Emprise 15ans'!$AW28</f>
        <v>1.0138480000000001</v>
      </c>
      <c r="CB60" s="877">
        <f ca="1">+BW60/Menu!$D$27</f>
        <v>9.5487069252077568</v>
      </c>
      <c r="CC60" s="1191">
        <f t="shared" ca="1" si="33"/>
        <v>1.1233772853185595</v>
      </c>
      <c r="CD60" s="877">
        <f ca="1">+BZ60/Menu!$E$27</f>
        <v>1438.4846138504158</v>
      </c>
      <c r="CE60" s="877">
        <f t="shared" ca="1" si="34"/>
        <v>1.1233772853185597</v>
      </c>
      <c r="CF60" s="877">
        <f>+'Générateur Emprise 15ans'!$AX28</f>
        <v>0</v>
      </c>
      <c r="CG60" s="877">
        <f>+'Générateur Emprise 15ans'!$AY28</f>
        <v>102.35226107226109</v>
      </c>
      <c r="CH60" s="877">
        <f>+'Générateur Emprise 15ans'!$AZ28</f>
        <v>25.588065268065272</v>
      </c>
      <c r="CI60" s="877">
        <f>+'Générateur Emprise 15ans'!$BA28</f>
        <v>127.94032634032635</v>
      </c>
      <c r="CJ60" s="877">
        <f>+'Générateur Emprise 15ans'!$BB28</f>
        <v>0</v>
      </c>
      <c r="CK60" s="877">
        <f>+'Générateur Emprise 15ans'!$BC28</f>
        <v>0</v>
      </c>
      <c r="CL60" s="877">
        <f>+'Générateur Emprise 15ans'!$BD28</f>
        <v>0</v>
      </c>
      <c r="CM60" s="877">
        <f>+'Générateur Emprise 15ans'!$BE28</f>
        <v>-102.35226107226109</v>
      </c>
      <c r="CN60" s="877">
        <f>+'Générateur Emprise 15ans'!$BF28</f>
        <v>-25.588065268065272</v>
      </c>
      <c r="CO60" s="877">
        <f>+'Générateur Emprise 15ans'!$BG28</f>
        <v>-127.94032634032635</v>
      </c>
      <c r="CP60" s="877">
        <f ca="1">+'Générateur Emprise 15ans'!$BH28</f>
        <v>5090.5771949277396</v>
      </c>
      <c r="CQ60" s="877">
        <f ca="1">+'Générateur Emprise 15ans'!$BI28</f>
        <v>1272.6442987319349</v>
      </c>
      <c r="CR60" s="1190">
        <f>+'Générateur P.Durable 20ans'!$AO28</f>
        <v>8.5</v>
      </c>
      <c r="CS60" s="877">
        <f>+'Générateur P.Durable 20ans'!$AP28</f>
        <v>1280.5</v>
      </c>
      <c r="CT60" s="1009">
        <f>+'Générateur P.Durable 20ans'!$AQ28</f>
        <v>34</v>
      </c>
      <c r="CU60" s="877">
        <f>+'Générateur P.Durable 20ans'!$AR28</f>
        <v>5122</v>
      </c>
      <c r="CV60" s="1190">
        <f ca="1">+'Générateur P.Durable 20ans'!$AS28</f>
        <v>8.609721919436975</v>
      </c>
      <c r="CW60" s="877">
        <f ca="1">+'Générateur P.Durable 20ans'!$AT28</f>
        <v>1297.0292844516525</v>
      </c>
      <c r="CX60" s="1009">
        <f ca="1">+'Générateur P.Durable 20ans'!$AU28</f>
        <v>34.4388876777479</v>
      </c>
      <c r="CY60" s="877">
        <f ca="1">+'Générateur P.Durable 20ans'!$AV28</f>
        <v>5188.1171378066101</v>
      </c>
      <c r="CZ60" s="877">
        <f ca="1">+'Générateur P.Durable 20ans'!$AW28</f>
        <v>1.0129084611102324</v>
      </c>
      <c r="DA60" s="877">
        <f ca="1">+CV60/Menu!$D$27</f>
        <v>9.5398580824786432</v>
      </c>
      <c r="DB60" s="1191">
        <f t="shared" ca="1" si="35"/>
        <v>1.1223362449974874</v>
      </c>
      <c r="DC60" s="877">
        <f ca="1">+CY60/Menu!$E$27</f>
        <v>1437.1515617192827</v>
      </c>
      <c r="DD60" s="877">
        <f t="shared" ca="1" si="36"/>
        <v>1.1223362449974874</v>
      </c>
      <c r="DE60" s="877">
        <f>+'Générateur P.Durable 20ans'!$AX28</f>
        <v>0</v>
      </c>
      <c r="DF60" s="877">
        <f>+'Générateur P.Durable 20ans'!$AY28</f>
        <v>45.907500000000006</v>
      </c>
      <c r="DG60" s="877">
        <f>+'Générateur P.Durable 20ans'!$AZ28</f>
        <v>11.476875000000001</v>
      </c>
      <c r="DH60" s="877">
        <f>+'Générateur P.Durable 20ans'!$BA28</f>
        <v>57.384375000000006</v>
      </c>
      <c r="DI60" s="877">
        <f>+'Générateur P.Durable 20ans'!$BB28</f>
        <v>0</v>
      </c>
      <c r="DJ60" s="877">
        <f>+'Générateur P.Durable 20ans'!$BC28</f>
        <v>0</v>
      </c>
      <c r="DK60" s="877">
        <f>+'Générateur P.Durable 20ans'!$BD28</f>
        <v>0</v>
      </c>
      <c r="DL60" s="877">
        <f>+'Générateur P.Durable 20ans'!$BE28</f>
        <v>-45.907500000000006</v>
      </c>
      <c r="DM60" s="877">
        <f>+'Générateur P.Durable 20ans'!$BF28</f>
        <v>-11.476875000000001</v>
      </c>
      <c r="DN60" s="877">
        <f>+'Générateur P.Durable 20ans'!$BG28</f>
        <v>-57.384375000000006</v>
      </c>
      <c r="DO60" s="877">
        <f ca="1">+'Générateur P.Durable 20ans'!$BH28</f>
        <v>5142.2096378066099</v>
      </c>
      <c r="DP60" s="877">
        <f ca="1">+'Générateur P.Durable 20ans'!$BI28</f>
        <v>1285.5524094516525</v>
      </c>
      <c r="DQ60" s="1190">
        <f ca="1">+'Générateur Emprise 20ans'!$AS28</f>
        <v>8.6177080000000004</v>
      </c>
      <c r="DR60" s="877">
        <f ca="1">+'Générateur Emprise 20ans'!$AT28</f>
        <v>1298.2323640000002</v>
      </c>
      <c r="DS60" s="1009">
        <f ca="1">+'Générateur Emprise 20ans'!$AU28</f>
        <v>34.470832000000001</v>
      </c>
      <c r="DT60" s="877">
        <f ca="1">+'Générateur Emprise 20ans'!$AV28</f>
        <v>5192.9294560000008</v>
      </c>
      <c r="DU60" s="877">
        <f ca="1">+'Générateur Emprise 20ans'!$AW28</f>
        <v>1.0138480000000001</v>
      </c>
      <c r="DV60" s="877">
        <f ca="1">+DQ60/Menu!$D$27</f>
        <v>9.5487069252077568</v>
      </c>
      <c r="DW60" s="1191">
        <f t="shared" ca="1" si="37"/>
        <v>1.1233772853185595</v>
      </c>
      <c r="DX60" s="877">
        <f ca="1">+DT60/Menu!$E$27</f>
        <v>1438.4846138504158</v>
      </c>
      <c r="DY60" s="877">
        <f t="shared" ca="1" si="38"/>
        <v>1.1233772853185597</v>
      </c>
      <c r="DZ60" s="877">
        <f>+'Générateur Emprise 20ans'!$AX28</f>
        <v>0</v>
      </c>
      <c r="EA60" s="877">
        <f>+'Générateur Emprise 20ans'!$AY28</f>
        <v>102.35226107226109</v>
      </c>
      <c r="EB60" s="877">
        <f>+'Générateur Emprise 20ans'!$AZ28</f>
        <v>25.588065268065272</v>
      </c>
      <c r="EC60" s="877">
        <f>+'Générateur Emprise 20ans'!$BA28</f>
        <v>127.94032634032635</v>
      </c>
      <c r="ED60" s="877">
        <f>+'Générateur Emprise 20ans'!$BB28</f>
        <v>0</v>
      </c>
      <c r="EE60" s="877">
        <f>+'Générateur Emprise 20ans'!$BC28</f>
        <v>0</v>
      </c>
      <c r="EF60" s="877">
        <f>+'Générateur Emprise 20ans'!$BD28</f>
        <v>0</v>
      </c>
      <c r="EG60" s="877">
        <f>+'Générateur Emprise 20ans'!$BE28</f>
        <v>-102.35226107226109</v>
      </c>
      <c r="EH60" s="877">
        <f>+'Générateur Emprise 20ans'!$BF28</f>
        <v>-25.588065268065272</v>
      </c>
      <c r="EI60" s="877">
        <f>+'Générateur Emprise 20ans'!$BG28</f>
        <v>-127.94032634032635</v>
      </c>
      <c r="EJ60" s="877">
        <f ca="1">+'Générateur Emprise 20ans'!$BH28</f>
        <v>5090.5771949277396</v>
      </c>
      <c r="EK60" s="877">
        <f ca="1">+'Générateur Emprise 20ans'!$BI28</f>
        <v>1272.6442987319349</v>
      </c>
      <c r="EL60" s="1190">
        <f>+'Générateur P.Durable 25ans'!$AO28</f>
        <v>8.5</v>
      </c>
      <c r="EM60" s="877">
        <f>+'Générateur P.Durable 25ans'!$AP28</f>
        <v>1280.5</v>
      </c>
      <c r="EN60" s="1009">
        <f>+'Générateur P.Durable 25ans'!$AQ28</f>
        <v>34</v>
      </c>
      <c r="EO60" s="877">
        <f>+'Générateur P.Durable 25ans'!$AR28</f>
        <v>5122</v>
      </c>
      <c r="EP60" s="1190">
        <f ca="1">+'Générateur P.Durable 25ans'!$AS28</f>
        <v>8.6104190828382343</v>
      </c>
      <c r="EQ60" s="877">
        <f ca="1">+'Générateur P.Durable 25ans'!$AT28</f>
        <v>1297.1343100675715</v>
      </c>
      <c r="ER60" s="1009">
        <f ca="1">+'Générateur P.Durable 25ans'!$AU28</f>
        <v>34.441676331352937</v>
      </c>
      <c r="ES60" s="877">
        <f ca="1">+'Générateur P.Durable 25ans'!$AV28</f>
        <v>5188.537240270286</v>
      </c>
      <c r="ET60" s="877">
        <f ca="1">+'Générateur P.Durable 25ans'!$AW28</f>
        <v>1.0129904803339098</v>
      </c>
      <c r="EU60" s="877">
        <f ca="1">+EP60/Menu!$D$27</f>
        <v>9.5406305627016454</v>
      </c>
      <c r="EV60" s="1191">
        <f t="shared" ca="1" si="39"/>
        <v>1.122427125023723</v>
      </c>
      <c r="EW60" s="877">
        <f ca="1">+ES60/Menu!$E$27</f>
        <v>1437.2679335928772</v>
      </c>
      <c r="EX60" s="877">
        <f t="shared" ca="1" si="40"/>
        <v>1.122427125023723</v>
      </c>
      <c r="EY60" s="877">
        <f>+'Générateur P.Durable 25ans'!$AX28</f>
        <v>0</v>
      </c>
      <c r="EZ60" s="877">
        <f>+'Générateur P.Durable 25ans'!$AY28</f>
        <v>45.907500000000006</v>
      </c>
      <c r="FA60" s="877">
        <f>+'Générateur P.Durable 25ans'!$AZ28</f>
        <v>11.476875000000001</v>
      </c>
      <c r="FB60" s="877">
        <f>+'Générateur P.Durable 25ans'!$BA28</f>
        <v>57.384375000000006</v>
      </c>
      <c r="FC60" s="877">
        <f>+'Générateur P.Durable 25ans'!$BB28</f>
        <v>0</v>
      </c>
      <c r="FD60" s="877">
        <f>+'Générateur P.Durable 25ans'!$BC28</f>
        <v>0</v>
      </c>
      <c r="FE60" s="877">
        <f>+'Générateur P.Durable 25ans'!$BD28</f>
        <v>0</v>
      </c>
      <c r="FF60" s="877">
        <f>+'Générateur P.Durable 25ans'!$BE28</f>
        <v>-45.907500000000006</v>
      </c>
      <c r="FG60" s="877">
        <f>+'Générateur P.Durable 25ans'!$BF28</f>
        <v>-11.476875000000001</v>
      </c>
      <c r="FH60" s="877">
        <f>+'Générateur P.Durable 25ans'!$BG28</f>
        <v>-57.384375000000006</v>
      </c>
      <c r="FI60" s="877">
        <f ca="1">+'Générateur P.Durable 25ans'!$BH28</f>
        <v>5142.6297402702858</v>
      </c>
      <c r="FJ60" s="877">
        <f ca="1">+'Générateur P.Durable 25ans'!$BI28</f>
        <v>1285.6574350675714</v>
      </c>
      <c r="FK60" s="1190">
        <f ca="1">+'Générateur Emprise 25ans'!$AS28</f>
        <v>8.6177080000000004</v>
      </c>
      <c r="FL60" s="877">
        <f ca="1">+'Générateur Emprise 25ans'!$AT28</f>
        <v>1298.2323640000002</v>
      </c>
      <c r="FM60" s="1009">
        <f ca="1">+'Générateur Emprise 25ans'!$AU28</f>
        <v>34.470832000000001</v>
      </c>
      <c r="FN60" s="877">
        <f ca="1">+'Générateur Emprise 25ans'!$AV28</f>
        <v>5192.9294560000008</v>
      </c>
      <c r="FO60" s="877">
        <f ca="1">+'Générateur Emprise 25ans'!$AW28</f>
        <v>1.0138480000000001</v>
      </c>
      <c r="FP60" s="877">
        <f ca="1">+FK60/Menu!$D$27</f>
        <v>9.5487069252077568</v>
      </c>
      <c r="FQ60" s="1191">
        <f t="shared" ca="1" si="41"/>
        <v>1.1233772853185595</v>
      </c>
      <c r="FR60" s="877">
        <f ca="1">+FN60/Menu!$E$27</f>
        <v>1438.4846138504158</v>
      </c>
      <c r="FS60" s="877">
        <f t="shared" ca="1" si="42"/>
        <v>1.1233772853185597</v>
      </c>
      <c r="FT60" s="877">
        <f>+'Générateur Emprise 25ans'!$AX28</f>
        <v>0</v>
      </c>
      <c r="FU60" s="877">
        <f>+'Générateur Emprise 25ans'!$AY28</f>
        <v>102.35226107226109</v>
      </c>
      <c r="FV60" s="877">
        <f>+'Générateur Emprise 25ans'!$AZ28</f>
        <v>25.588065268065272</v>
      </c>
      <c r="FW60" s="877">
        <f>+'Générateur Emprise 25ans'!$BA28</f>
        <v>127.94032634032635</v>
      </c>
      <c r="FX60" s="877">
        <f>+'Générateur Emprise 25ans'!$BB28</f>
        <v>0</v>
      </c>
      <c r="FY60" s="877">
        <f>+'Générateur Emprise 25ans'!$BC28</f>
        <v>0</v>
      </c>
      <c r="FZ60" s="877">
        <f>+'Générateur Emprise 25ans'!$BD28</f>
        <v>0</v>
      </c>
      <c r="GA60" s="877">
        <f>+'Générateur Emprise 25ans'!$BE28</f>
        <v>-102.35226107226109</v>
      </c>
      <c r="GB60" s="877">
        <f>+'Générateur Emprise 25ans'!$BF28</f>
        <v>-25.588065268065272</v>
      </c>
      <c r="GC60" s="877">
        <f>+'Générateur Emprise 25ans'!$BG28</f>
        <v>-127.94032634032635</v>
      </c>
      <c r="GD60" s="877">
        <f ca="1">+'Générateur Emprise 25ans'!$BH28</f>
        <v>5090.5771949277396</v>
      </c>
      <c r="GE60" s="877">
        <f ca="1">+'Générateur Emprise 25ans'!$BI28</f>
        <v>1272.6442987319349</v>
      </c>
      <c r="GF60" s="1190">
        <f>+'Générateur P.Durable 30ans'!$AO28</f>
        <v>8.5</v>
      </c>
      <c r="GG60" s="877">
        <f>+'Générateur P.Durable 30ans'!$AP28</f>
        <v>1280.5</v>
      </c>
      <c r="GH60" s="1009">
        <f>+'Générateur P.Durable 30ans'!$AQ28</f>
        <v>34</v>
      </c>
      <c r="GI60" s="877">
        <f>+'Générateur P.Durable 30ans'!$AR28</f>
        <v>5122</v>
      </c>
      <c r="GJ60" s="1190">
        <f ca="1">+'Générateur P.Durable 30ans'!$AS28</f>
        <v>8.6105500851792467</v>
      </c>
      <c r="GK60" s="877">
        <f ca="1">+'Générateur P.Durable 30ans'!$AT28</f>
        <v>1297.1540451849442</v>
      </c>
      <c r="GL60" s="1009">
        <f ca="1">+'Générateur P.Durable 30ans'!$AU28</f>
        <v>34.442200340716987</v>
      </c>
      <c r="GM60" s="877">
        <f ca="1">+'Générateur P.Durable 30ans'!$AV28</f>
        <v>5188.6161807397766</v>
      </c>
      <c r="GN60" s="877">
        <f ca="1">+'Générateur P.Durable 30ans'!$AW28</f>
        <v>1.013005892374029</v>
      </c>
      <c r="GO60" s="877">
        <f ca="1">+GJ60/Menu!$D$27</f>
        <v>9.5407757176501349</v>
      </c>
      <c r="GP60" s="1191">
        <f t="shared" ca="1" si="43"/>
        <v>1.1224442020764864</v>
      </c>
      <c r="GQ60" s="877">
        <f ca="1">+GM60/Menu!$E$27</f>
        <v>1437.2898007589408</v>
      </c>
      <c r="GR60" s="877">
        <f t="shared" ca="1" si="44"/>
        <v>1.1224442020764864</v>
      </c>
      <c r="GS60" s="877">
        <f>+'Générateur P.Durable 30ans'!$AX28</f>
        <v>0</v>
      </c>
      <c r="GT60" s="877">
        <f>+'Générateur P.Durable 30ans'!$AY28</f>
        <v>45.907500000000006</v>
      </c>
      <c r="GU60" s="877">
        <f>+'Générateur P.Durable 30ans'!$AZ28</f>
        <v>11.476875000000001</v>
      </c>
      <c r="GV60" s="877">
        <f>+'Générateur P.Durable 30ans'!$BA28</f>
        <v>57.384375000000006</v>
      </c>
      <c r="GW60" s="877">
        <f>+'Générateur P.Durable 30ans'!$BB28</f>
        <v>0</v>
      </c>
      <c r="GX60" s="877">
        <f>+'Générateur P.Durable 30ans'!$BC28</f>
        <v>0</v>
      </c>
      <c r="GY60" s="877">
        <f>+'Générateur P.Durable 30ans'!$BD28</f>
        <v>0</v>
      </c>
      <c r="GZ60" s="877">
        <f>+'Générateur P.Durable 30ans'!$BE28</f>
        <v>-45.907500000000006</v>
      </c>
      <c r="HA60" s="877">
        <f>+'Générateur P.Durable 30ans'!$BF28</f>
        <v>-11.476875000000001</v>
      </c>
      <c r="HB60" s="877">
        <f>+'Générateur P.Durable 30ans'!$BG28</f>
        <v>-57.384375000000006</v>
      </c>
      <c r="HC60" s="877">
        <f ca="1">+'Générateur P.Durable 30ans'!$BH28</f>
        <v>5142.7086807397764</v>
      </c>
      <c r="HD60" s="877">
        <f ca="1">+'Générateur P.Durable 30ans'!$BI28</f>
        <v>1285.6771701849441</v>
      </c>
      <c r="HE60" s="1190">
        <f ca="1">+'Générateur Emprise 30ans'!$AS28</f>
        <v>8.6177080000000004</v>
      </c>
      <c r="HF60" s="877">
        <f ca="1">+'Générateur Emprise 30ans'!$AT28</f>
        <v>1298.2323640000002</v>
      </c>
      <c r="HG60" s="1009">
        <f ca="1">+'Générateur Emprise 30ans'!$AU28</f>
        <v>34.470832000000001</v>
      </c>
      <c r="HH60" s="877">
        <f ca="1">+'Générateur Emprise 30ans'!$AV28</f>
        <v>5192.9294560000008</v>
      </c>
      <c r="HI60" s="877">
        <f ca="1">+'Générateur Emprise 30ans'!$AW28</f>
        <v>1.0138480000000001</v>
      </c>
      <c r="HJ60" s="877">
        <f ca="1">+HE60/Menu!$D$27</f>
        <v>9.5487069252077568</v>
      </c>
      <c r="HK60" s="1191">
        <f t="shared" ca="1" si="45"/>
        <v>1.1233772853185595</v>
      </c>
      <c r="HL60" s="877">
        <f ca="1">+HH60/Menu!$E$27</f>
        <v>1438.4846138504158</v>
      </c>
      <c r="HM60" s="877">
        <f t="shared" ca="1" si="46"/>
        <v>1.1233772853185597</v>
      </c>
      <c r="HN60" s="877">
        <f>+'Générateur Emprise 30ans'!$AX28</f>
        <v>0</v>
      </c>
      <c r="HO60" s="877">
        <f>+'Générateur Emprise 30ans'!$AY28</f>
        <v>102.35226107226109</v>
      </c>
      <c r="HP60" s="877">
        <f>+'Générateur Emprise 30ans'!$AZ28</f>
        <v>25.588065268065272</v>
      </c>
      <c r="HQ60" s="877">
        <f>+'Générateur Emprise 30ans'!$BA28</f>
        <v>127.94032634032635</v>
      </c>
      <c r="HR60" s="877">
        <f>+'Générateur Emprise 30ans'!$BB28</f>
        <v>0</v>
      </c>
      <c r="HS60" s="877">
        <f>+'Générateur Emprise 30ans'!$BC28</f>
        <v>0</v>
      </c>
      <c r="HT60" s="877">
        <f>+'Générateur Emprise 30ans'!$BD28</f>
        <v>0</v>
      </c>
      <c r="HU60" s="877">
        <f>+'Générateur Emprise 30ans'!$BE28</f>
        <v>-102.35226107226109</v>
      </c>
      <c r="HV60" s="877">
        <f>+'Générateur Emprise 30ans'!$BF28</f>
        <v>-25.588065268065272</v>
      </c>
      <c r="HW60" s="877">
        <f>+'Générateur Emprise 30ans'!$BG28</f>
        <v>-127.94032634032635</v>
      </c>
      <c r="HX60" s="877">
        <f ca="1">+'Générateur Emprise 30ans'!$BH28</f>
        <v>5090.5771949277396</v>
      </c>
      <c r="HY60" s="877">
        <f ca="1">+'Générateur Emprise 30ans'!$BI28</f>
        <v>1272.6442987319349</v>
      </c>
    </row>
    <row r="61" spans="2:233" x14ac:dyDescent="0.3">
      <c r="B61">
        <f>+'Générateur P.Durable 10ans'!A29</f>
        <v>8</v>
      </c>
      <c r="C61" t="str">
        <f>+'Générateur P.Durable 10ans'!B29</f>
        <v>Maïs</v>
      </c>
      <c r="D61" s="1250">
        <f>+'Générateur P.Durable 10ans'!AO29</f>
        <v>9.5</v>
      </c>
      <c r="E61" s="877">
        <f>+'Générateur P.Durable 10ans'!AP29</f>
        <v>1472</v>
      </c>
      <c r="F61" s="1009">
        <f>+'Générateur P.Durable 10ans'!AQ29</f>
        <v>38</v>
      </c>
      <c r="G61" s="877">
        <f>+'Générateur P.Durable 10ans'!AR29</f>
        <v>5888</v>
      </c>
      <c r="H61" s="1250">
        <f ca="1">+'Générateur P.Durable 10ans'!AS29</f>
        <v>9.8237876385014395</v>
      </c>
      <c r="I61" s="877">
        <f ca="1">+'Générateur P.Durable 10ans'!AT29</f>
        <v>1522.170042513065</v>
      </c>
      <c r="J61" s="1009">
        <f ca="1">+'Générateur P.Durable 10ans'!AU29</f>
        <v>39.295150554005758</v>
      </c>
      <c r="K61" s="877">
        <f ca="1">+'Générateur P.Durable 10ans'!AV29</f>
        <v>6088.6801700522601</v>
      </c>
      <c r="L61" s="877">
        <f ca="1">+'Générateur P.Durable 10ans'!AW29</f>
        <v>1.0340829093159409</v>
      </c>
      <c r="M61" s="1227">
        <f ca="1">+H61/Menu!$D$27</f>
        <v>10.885083255957275</v>
      </c>
      <c r="N61" s="1191">
        <f t="shared" ca="1" si="27"/>
        <v>1.1457982374691869</v>
      </c>
      <c r="O61" s="877">
        <f ca="1">+K61/Menu!$E$27</f>
        <v>1686.6150055546427</v>
      </c>
      <c r="P61" s="877">
        <f t="shared" ca="1" si="28"/>
        <v>1.1457982374691866</v>
      </c>
      <c r="Q61" s="877">
        <f>+'Générateur P.Durable 10ans'!AX29</f>
        <v>0</v>
      </c>
      <c r="R61" s="877">
        <f>+'Générateur P.Durable 10ans'!AY29</f>
        <v>45.907500000000006</v>
      </c>
      <c r="S61" s="877">
        <f>+'Générateur P.Durable 10ans'!AZ29</f>
        <v>11.476875000000001</v>
      </c>
      <c r="T61" s="877">
        <f>+'Générateur P.Durable 10ans'!BA29</f>
        <v>57.384375000000006</v>
      </c>
      <c r="U61" s="877">
        <f>+'Générateur P.Durable 10ans'!BB29</f>
        <v>0</v>
      </c>
      <c r="V61" s="877">
        <f>+'Générateur P.Durable 10ans'!BC29</f>
        <v>0</v>
      </c>
      <c r="W61" s="877">
        <f>+'Générateur P.Durable 10ans'!BD29</f>
        <v>0</v>
      </c>
      <c r="X61" s="877">
        <f>+'Générateur P.Durable 10ans'!BE29</f>
        <v>-45.907500000000006</v>
      </c>
      <c r="Y61" s="877">
        <f>+'Générateur P.Durable 10ans'!BF29</f>
        <v>-11.476875000000001</v>
      </c>
      <c r="Z61" s="877">
        <f>+'Générateur P.Durable 10ans'!BG29</f>
        <v>-57.384375000000006</v>
      </c>
      <c r="AA61" s="877">
        <f ca="1">+'Générateur P.Durable 10ans'!BH29</f>
        <v>6042.7726700522599</v>
      </c>
      <c r="AB61" s="877">
        <f ca="1">+'Générateur P.Durable 10ans'!BI29</f>
        <v>1510.693167513065</v>
      </c>
      <c r="AC61" s="1250">
        <f ca="1">+'Générateur Emprise 10ans'!$AS29</f>
        <v>9.9667159999999999</v>
      </c>
      <c r="AD61" s="877">
        <f ca="1">+'Générateur Emprise 10ans'!$AT29</f>
        <v>1544.3164159999999</v>
      </c>
      <c r="AE61" s="1009">
        <f ca="1">+'Générateur Emprise 10ans'!$AU29</f>
        <v>39.866864</v>
      </c>
      <c r="AF61" s="877">
        <f ca="1">+'Générateur Emprise 10ans'!$AV29</f>
        <v>6177.2656639999996</v>
      </c>
      <c r="AG61" s="877">
        <f ca="1">+'Générateur Emprise 10ans'!$AW29</f>
        <v>1.0491279999999998</v>
      </c>
      <c r="AH61" s="877">
        <f ca="1">+AC61/Menu!$D$27</f>
        <v>11.043452631578948</v>
      </c>
      <c r="AI61" s="1191">
        <f t="shared" ca="1" si="29"/>
        <v>1.1624686980609418</v>
      </c>
      <c r="AJ61" s="877">
        <f ca="1">+AF61/Menu!$E$27</f>
        <v>1711.1539235457062</v>
      </c>
      <c r="AK61" s="877">
        <f t="shared" ca="1" si="30"/>
        <v>1.1624686980609418</v>
      </c>
      <c r="AL61" s="877">
        <f>+'Générateur Emprise 10ans'!$AX29</f>
        <v>0</v>
      </c>
      <c r="AM61" s="877">
        <f>+'Générateur Emprise 10ans'!$AY29</f>
        <v>102.35226107226109</v>
      </c>
      <c r="AN61" s="877">
        <f>+'Générateur Emprise 10ans'!$AZ29</f>
        <v>25.588065268065272</v>
      </c>
      <c r="AO61" s="877">
        <f>+'Générateur Emprise 10ans'!$BA29</f>
        <v>127.94032634032635</v>
      </c>
      <c r="AP61" s="877">
        <f>+'Générateur Emprise 10ans'!$BB29</f>
        <v>0</v>
      </c>
      <c r="AQ61" s="877">
        <f>+'Générateur Emprise 10ans'!$BC29</f>
        <v>0</v>
      </c>
      <c r="AR61" s="877">
        <f>+'Générateur Emprise 10ans'!$BD29</f>
        <v>0</v>
      </c>
      <c r="AS61" s="877">
        <f>+'Générateur Emprise 10ans'!$BE29</f>
        <v>-102.35226107226109</v>
      </c>
      <c r="AT61" s="877">
        <f>+'Générateur Emprise 10ans'!$BF29</f>
        <v>-25.588065268065272</v>
      </c>
      <c r="AU61" s="877">
        <f>+'Générateur Emprise 10ans'!$BG29</f>
        <v>-127.94032634032635</v>
      </c>
      <c r="AV61" s="877">
        <f ca="1">+'Générateur Emprise 10ans'!$BH29</f>
        <v>6074.9134029277384</v>
      </c>
      <c r="AW61" s="877">
        <f ca="1">+'Générateur Emprise 10ans'!$BI29</f>
        <v>1518.7283507319346</v>
      </c>
      <c r="AX61" s="1190">
        <f>+'Générateur P.Durable 15ans'!$AO29</f>
        <v>9.5</v>
      </c>
      <c r="AY61" s="877">
        <f>+'Générateur P.Durable 15ans'!$AP29</f>
        <v>1472</v>
      </c>
      <c r="AZ61" s="1009">
        <f>+'Générateur P.Durable 15ans'!$AQ29</f>
        <v>38</v>
      </c>
      <c r="BA61" s="877">
        <f>+'Générateur P.Durable 15ans'!$AR29</f>
        <v>5888</v>
      </c>
      <c r="BB61" s="1190">
        <f ca="1">+'Générateur P.Durable 15ans'!$AS29</f>
        <v>9.8368537180164743</v>
      </c>
      <c r="BC61" s="877">
        <f ca="1">+'Générateur P.Durable 15ans'!$AT29</f>
        <v>1524.1945971494999</v>
      </c>
      <c r="BD61" s="1009">
        <f ca="1">+'Générateur P.Durable 15ans'!$AU29</f>
        <v>39.347414872065897</v>
      </c>
      <c r="BE61" s="877">
        <f ca="1">+'Générateur P.Durable 15ans'!$AV29</f>
        <v>6096.7783885979998</v>
      </c>
      <c r="BF61" s="877">
        <f ca="1">+'Générateur P.Durable 15ans'!$AW29</f>
        <v>1.0354582861069972</v>
      </c>
      <c r="BG61" s="877">
        <f ca="1">+BB61/Menu!$D$27</f>
        <v>10.899560906389446</v>
      </c>
      <c r="BH61" s="1191">
        <f t="shared" ca="1" si="31"/>
        <v>1.1473222006725734</v>
      </c>
      <c r="BI61" s="877">
        <f ca="1">+BE61/Menu!$E$27</f>
        <v>1688.8582793900277</v>
      </c>
      <c r="BJ61" s="877">
        <f t="shared" ca="1" si="32"/>
        <v>1.1473222006725732</v>
      </c>
      <c r="BK61" s="877">
        <f>+'Générateur P.Durable 15ans'!$AX29</f>
        <v>0</v>
      </c>
      <c r="BL61" s="877">
        <f>+'Générateur P.Durable 15ans'!$AY29</f>
        <v>45.907500000000006</v>
      </c>
      <c r="BM61" s="877">
        <f>+'Générateur P.Durable 15ans'!$AZ29</f>
        <v>11.476875000000001</v>
      </c>
      <c r="BN61" s="877">
        <f>+'Générateur P.Durable 15ans'!$BA29</f>
        <v>57.384375000000006</v>
      </c>
      <c r="BO61" s="877">
        <f>+'Générateur P.Durable 15ans'!$BB29</f>
        <v>0</v>
      </c>
      <c r="BP61" s="877">
        <f>+'Générateur P.Durable 15ans'!$BC29</f>
        <v>0</v>
      </c>
      <c r="BQ61" s="877">
        <f>+'Générateur P.Durable 15ans'!$BD29</f>
        <v>0</v>
      </c>
      <c r="BR61" s="877">
        <f>+'Générateur P.Durable 15ans'!$BE29</f>
        <v>-45.907500000000006</v>
      </c>
      <c r="BS61" s="877">
        <f>+'Générateur P.Durable 15ans'!$BF29</f>
        <v>-11.476875000000001</v>
      </c>
      <c r="BT61" s="877">
        <f>+'Générateur P.Durable 15ans'!$BG29</f>
        <v>-57.384375000000006</v>
      </c>
      <c r="BU61" s="877">
        <f ca="1">+'Générateur P.Durable 15ans'!$BH29</f>
        <v>6050.8708885979995</v>
      </c>
      <c r="BV61" s="877">
        <f ca="1">+'Générateur P.Durable 15ans'!$BI29</f>
        <v>1512.7177221494999</v>
      </c>
      <c r="BW61" s="1190">
        <f ca="1">+'Générateur Emprise 15ans'!$AS29</f>
        <v>9.9667159999999999</v>
      </c>
      <c r="BX61" s="877">
        <f ca="1">+'Générateur Emprise 15ans'!$AT29</f>
        <v>1544.3164159999999</v>
      </c>
      <c r="BY61" s="1009">
        <f ca="1">+'Générateur Emprise 15ans'!$AU29</f>
        <v>39.866864</v>
      </c>
      <c r="BZ61" s="877">
        <f ca="1">+'Générateur Emprise 15ans'!$AV29</f>
        <v>6177.2656639999996</v>
      </c>
      <c r="CA61" s="877">
        <f ca="1">+'Générateur Emprise 15ans'!$AW29</f>
        <v>1.0491279999999998</v>
      </c>
      <c r="CB61" s="877">
        <f ca="1">+BW61/Menu!$D$27</f>
        <v>11.043452631578948</v>
      </c>
      <c r="CC61" s="1191">
        <f t="shared" ca="1" si="33"/>
        <v>1.1624686980609418</v>
      </c>
      <c r="CD61" s="877">
        <f ca="1">+BZ61/Menu!$E$27</f>
        <v>1711.1539235457062</v>
      </c>
      <c r="CE61" s="877">
        <f t="shared" ca="1" si="34"/>
        <v>1.1624686980609418</v>
      </c>
      <c r="CF61" s="877">
        <f>+'Générateur Emprise 15ans'!$AX29</f>
        <v>0</v>
      </c>
      <c r="CG61" s="877">
        <f>+'Générateur Emprise 15ans'!$AY29</f>
        <v>102.35226107226109</v>
      </c>
      <c r="CH61" s="877">
        <f>+'Générateur Emprise 15ans'!$AZ29</f>
        <v>25.588065268065272</v>
      </c>
      <c r="CI61" s="877">
        <f>+'Générateur Emprise 15ans'!$BA29</f>
        <v>127.94032634032635</v>
      </c>
      <c r="CJ61" s="877">
        <f>+'Générateur Emprise 15ans'!$BB29</f>
        <v>0</v>
      </c>
      <c r="CK61" s="877">
        <f>+'Générateur Emprise 15ans'!$BC29</f>
        <v>0</v>
      </c>
      <c r="CL61" s="877">
        <f>+'Générateur Emprise 15ans'!$BD29</f>
        <v>0</v>
      </c>
      <c r="CM61" s="877">
        <f>+'Générateur Emprise 15ans'!$BE29</f>
        <v>-102.35226107226109</v>
      </c>
      <c r="CN61" s="877">
        <f>+'Générateur Emprise 15ans'!$BF29</f>
        <v>-25.588065268065272</v>
      </c>
      <c r="CO61" s="877">
        <f>+'Générateur Emprise 15ans'!$BG29</f>
        <v>-127.94032634032635</v>
      </c>
      <c r="CP61" s="877">
        <f ca="1">+'Générateur Emprise 15ans'!$BH29</f>
        <v>6074.9134029277384</v>
      </c>
      <c r="CQ61" s="877">
        <f ca="1">+'Générateur Emprise 15ans'!$BI29</f>
        <v>1518.7283507319346</v>
      </c>
      <c r="CR61" s="1190">
        <f>+'Générateur P.Durable 20ans'!$AO29</f>
        <v>9.5</v>
      </c>
      <c r="CS61" s="877">
        <f>+'Générateur P.Durable 20ans'!$AP29</f>
        <v>1472</v>
      </c>
      <c r="CT61" s="1009">
        <f>+'Générateur P.Durable 20ans'!$AQ29</f>
        <v>38</v>
      </c>
      <c r="CU61" s="877">
        <f>+'Générateur P.Durable 20ans'!$AR29</f>
        <v>5888</v>
      </c>
      <c r="CV61" s="1190">
        <f ca="1">+'Générateur P.Durable 20ans'!$AS29</f>
        <v>9.8386562525684145</v>
      </c>
      <c r="CW61" s="877">
        <f ca="1">+'Générateur P.Durable 20ans'!$AT29</f>
        <v>1524.4738951348111</v>
      </c>
      <c r="CX61" s="1009">
        <f ca="1">+'Générateur P.Durable 20ans'!$AU29</f>
        <v>39.354625010273658</v>
      </c>
      <c r="CY61" s="877">
        <f ca="1">+'Générateur P.Durable 20ans'!$AV29</f>
        <v>6097.8955805392443</v>
      </c>
      <c r="CZ61" s="877">
        <f ca="1">+'Générateur P.Durable 20ans'!$AW29</f>
        <v>1.0356480265861487</v>
      </c>
      <c r="DA61" s="877">
        <f ca="1">+CV61/Menu!$D$27</f>
        <v>10.901558174591042</v>
      </c>
      <c r="DB61" s="1191">
        <f t="shared" ca="1" si="35"/>
        <v>1.1475324394306359</v>
      </c>
      <c r="DC61" s="877">
        <f ca="1">+CY61/Menu!$E$27</f>
        <v>1689.1677508418959</v>
      </c>
      <c r="DD61" s="877">
        <f t="shared" ca="1" si="36"/>
        <v>1.1475324394306359</v>
      </c>
      <c r="DE61" s="877">
        <f>+'Générateur P.Durable 20ans'!$AX29</f>
        <v>0</v>
      </c>
      <c r="DF61" s="877">
        <f>+'Générateur P.Durable 20ans'!$AY29</f>
        <v>45.907500000000006</v>
      </c>
      <c r="DG61" s="877">
        <f>+'Générateur P.Durable 20ans'!$AZ29</f>
        <v>11.476875000000001</v>
      </c>
      <c r="DH61" s="877">
        <f>+'Générateur P.Durable 20ans'!$BA29</f>
        <v>57.384375000000006</v>
      </c>
      <c r="DI61" s="877">
        <f>+'Générateur P.Durable 20ans'!$BB29</f>
        <v>0</v>
      </c>
      <c r="DJ61" s="877">
        <f>+'Générateur P.Durable 20ans'!$BC29</f>
        <v>0</v>
      </c>
      <c r="DK61" s="877">
        <f>+'Générateur P.Durable 20ans'!$BD29</f>
        <v>0</v>
      </c>
      <c r="DL61" s="877">
        <f>+'Générateur P.Durable 20ans'!$BE29</f>
        <v>-45.907500000000006</v>
      </c>
      <c r="DM61" s="877">
        <f>+'Générateur P.Durable 20ans'!$BF29</f>
        <v>-11.476875000000001</v>
      </c>
      <c r="DN61" s="877">
        <f>+'Générateur P.Durable 20ans'!$BG29</f>
        <v>-57.384375000000006</v>
      </c>
      <c r="DO61" s="877">
        <f ca="1">+'Générateur P.Durable 20ans'!$BH29</f>
        <v>6051.988080539244</v>
      </c>
      <c r="DP61" s="877">
        <f ca="1">+'Générateur P.Durable 20ans'!$BI29</f>
        <v>1512.997020134811</v>
      </c>
      <c r="DQ61" s="1190">
        <f ca="1">+'Générateur Emprise 20ans'!$AS29</f>
        <v>9.9667159999999999</v>
      </c>
      <c r="DR61" s="877">
        <f ca="1">+'Générateur Emprise 20ans'!$AT29</f>
        <v>1544.3164159999999</v>
      </c>
      <c r="DS61" s="1009">
        <f ca="1">+'Générateur Emprise 20ans'!$AU29</f>
        <v>39.866864</v>
      </c>
      <c r="DT61" s="877">
        <f ca="1">+'Générateur Emprise 20ans'!$AV29</f>
        <v>6177.2656639999996</v>
      </c>
      <c r="DU61" s="877">
        <f ca="1">+'Générateur Emprise 20ans'!$AW29</f>
        <v>1.0491279999999998</v>
      </c>
      <c r="DV61" s="877">
        <f ca="1">+DQ61/Menu!$D$27</f>
        <v>11.043452631578948</v>
      </c>
      <c r="DW61" s="1191">
        <f t="shared" ca="1" si="37"/>
        <v>1.1624686980609418</v>
      </c>
      <c r="DX61" s="877">
        <f ca="1">+DT61/Menu!$E$27</f>
        <v>1711.1539235457062</v>
      </c>
      <c r="DY61" s="877">
        <f t="shared" ca="1" si="38"/>
        <v>1.1624686980609418</v>
      </c>
      <c r="DZ61" s="877">
        <f>+'Générateur Emprise 20ans'!$AX29</f>
        <v>0</v>
      </c>
      <c r="EA61" s="877">
        <f>+'Générateur Emprise 20ans'!$AY29</f>
        <v>102.35226107226109</v>
      </c>
      <c r="EB61" s="877">
        <f>+'Générateur Emprise 20ans'!$AZ29</f>
        <v>25.588065268065272</v>
      </c>
      <c r="EC61" s="877">
        <f>+'Générateur Emprise 20ans'!$BA29</f>
        <v>127.94032634032635</v>
      </c>
      <c r="ED61" s="877">
        <f>+'Générateur Emprise 20ans'!$BB29</f>
        <v>0</v>
      </c>
      <c r="EE61" s="877">
        <f>+'Générateur Emprise 20ans'!$BC29</f>
        <v>0</v>
      </c>
      <c r="EF61" s="877">
        <f>+'Générateur Emprise 20ans'!$BD29</f>
        <v>0</v>
      </c>
      <c r="EG61" s="877">
        <f>+'Générateur Emprise 20ans'!$BE29</f>
        <v>-102.35226107226109</v>
      </c>
      <c r="EH61" s="877">
        <f>+'Générateur Emprise 20ans'!$BF29</f>
        <v>-25.588065268065272</v>
      </c>
      <c r="EI61" s="877">
        <f>+'Générateur Emprise 20ans'!$BG29</f>
        <v>-127.94032634032635</v>
      </c>
      <c r="EJ61" s="877">
        <f ca="1">+'Générateur Emprise 20ans'!$BH29</f>
        <v>6074.9134029277384</v>
      </c>
      <c r="EK61" s="877">
        <f ca="1">+'Générateur Emprise 20ans'!$BI29</f>
        <v>1518.7283507319346</v>
      </c>
      <c r="EL61" s="1190">
        <f>+'Générateur P.Durable 25ans'!$AO29</f>
        <v>9.5</v>
      </c>
      <c r="EM61" s="877">
        <f>+'Générateur P.Durable 25ans'!$AP29</f>
        <v>1472</v>
      </c>
      <c r="EN61" s="1009">
        <f>+'Générateur P.Durable 25ans'!$AQ29</f>
        <v>38</v>
      </c>
      <c r="EO61" s="877">
        <f>+'Générateur P.Durable 25ans'!$AR29</f>
        <v>5888</v>
      </c>
      <c r="EP61" s="1190">
        <f ca="1">+'Générateur P.Durable 25ans'!$AS29</f>
        <v>9.8389745466215093</v>
      </c>
      <c r="EQ61" s="877">
        <f ca="1">+'Générateur P.Durable 25ans'!$AT29</f>
        <v>1524.5232139607222</v>
      </c>
      <c r="ER61" s="1009">
        <f ca="1">+'Générateur P.Durable 25ans'!$AU29</f>
        <v>39.355898186486037</v>
      </c>
      <c r="ES61" s="877">
        <f ca="1">+'Générateur P.Durable 25ans'!$AV29</f>
        <v>6098.0928558428886</v>
      </c>
      <c r="ET61" s="877">
        <f ca="1">+'Générateur P.Durable 25ans'!$AW29</f>
        <v>1.0356815312233167</v>
      </c>
      <c r="EU61" s="877">
        <f ca="1">+EP61/Menu!$D$27</f>
        <v>10.901910854982281</v>
      </c>
      <c r="EV61" s="1191">
        <f t="shared" ca="1" si="39"/>
        <v>1.1475695636823453</v>
      </c>
      <c r="EW61" s="877">
        <f ca="1">+ES61/Menu!$E$27</f>
        <v>1689.2223977404124</v>
      </c>
      <c r="EX61" s="877">
        <f t="shared" ca="1" si="40"/>
        <v>1.1475695636823453</v>
      </c>
      <c r="EY61" s="877">
        <f>+'Générateur P.Durable 25ans'!$AX29</f>
        <v>0</v>
      </c>
      <c r="EZ61" s="877">
        <f>+'Générateur P.Durable 25ans'!$AY29</f>
        <v>45.907500000000006</v>
      </c>
      <c r="FA61" s="877">
        <f>+'Générateur P.Durable 25ans'!$AZ29</f>
        <v>11.476875000000001</v>
      </c>
      <c r="FB61" s="877">
        <f>+'Générateur P.Durable 25ans'!$BA29</f>
        <v>57.384375000000006</v>
      </c>
      <c r="FC61" s="877">
        <f>+'Générateur P.Durable 25ans'!$BB29</f>
        <v>0</v>
      </c>
      <c r="FD61" s="877">
        <f>+'Générateur P.Durable 25ans'!$BC29</f>
        <v>0</v>
      </c>
      <c r="FE61" s="877">
        <f>+'Générateur P.Durable 25ans'!$BD29</f>
        <v>0</v>
      </c>
      <c r="FF61" s="877">
        <f>+'Générateur P.Durable 25ans'!$BE29</f>
        <v>-45.907500000000006</v>
      </c>
      <c r="FG61" s="877">
        <f>+'Générateur P.Durable 25ans'!$BF29</f>
        <v>-11.476875000000001</v>
      </c>
      <c r="FH61" s="877">
        <f>+'Générateur P.Durable 25ans'!$BG29</f>
        <v>-57.384375000000006</v>
      </c>
      <c r="FI61" s="877">
        <f ca="1">+'Générateur P.Durable 25ans'!$BH29</f>
        <v>6052.1853558428884</v>
      </c>
      <c r="FJ61" s="877">
        <f ca="1">+'Générateur P.Durable 25ans'!$BI29</f>
        <v>1513.0463389607221</v>
      </c>
      <c r="FK61" s="1190">
        <f ca="1">+'Générateur Emprise 25ans'!$AS29</f>
        <v>9.9667159999999999</v>
      </c>
      <c r="FL61" s="877">
        <f ca="1">+'Générateur Emprise 25ans'!$AT29</f>
        <v>1544.3164159999999</v>
      </c>
      <c r="FM61" s="1009">
        <f ca="1">+'Générateur Emprise 25ans'!$AU29</f>
        <v>39.866864</v>
      </c>
      <c r="FN61" s="877">
        <f ca="1">+'Générateur Emprise 25ans'!$AV29</f>
        <v>6177.2656639999996</v>
      </c>
      <c r="FO61" s="877">
        <f ca="1">+'Générateur Emprise 25ans'!$AW29</f>
        <v>1.0491279999999998</v>
      </c>
      <c r="FP61" s="877">
        <f ca="1">+FK61/Menu!$D$27</f>
        <v>11.043452631578948</v>
      </c>
      <c r="FQ61" s="1191">
        <f t="shared" ca="1" si="41"/>
        <v>1.1624686980609418</v>
      </c>
      <c r="FR61" s="877">
        <f ca="1">+FN61/Menu!$E$27</f>
        <v>1711.1539235457062</v>
      </c>
      <c r="FS61" s="877">
        <f t="shared" ca="1" si="42"/>
        <v>1.1624686980609418</v>
      </c>
      <c r="FT61" s="877">
        <f>+'Générateur Emprise 25ans'!$AX29</f>
        <v>0</v>
      </c>
      <c r="FU61" s="877">
        <f>+'Générateur Emprise 25ans'!$AY29</f>
        <v>102.35226107226109</v>
      </c>
      <c r="FV61" s="877">
        <f>+'Générateur Emprise 25ans'!$AZ29</f>
        <v>25.588065268065272</v>
      </c>
      <c r="FW61" s="877">
        <f>+'Générateur Emprise 25ans'!$BA29</f>
        <v>127.94032634032635</v>
      </c>
      <c r="FX61" s="877">
        <f>+'Générateur Emprise 25ans'!$BB29</f>
        <v>0</v>
      </c>
      <c r="FY61" s="877">
        <f>+'Générateur Emprise 25ans'!$BC29</f>
        <v>0</v>
      </c>
      <c r="FZ61" s="877">
        <f>+'Générateur Emprise 25ans'!$BD29</f>
        <v>0</v>
      </c>
      <c r="GA61" s="877">
        <f>+'Générateur Emprise 25ans'!$BE29</f>
        <v>-102.35226107226109</v>
      </c>
      <c r="GB61" s="877">
        <f>+'Générateur Emprise 25ans'!$BF29</f>
        <v>-25.588065268065272</v>
      </c>
      <c r="GC61" s="877">
        <f>+'Générateur Emprise 25ans'!$BG29</f>
        <v>-127.94032634032635</v>
      </c>
      <c r="GD61" s="877">
        <f ca="1">+'Générateur Emprise 25ans'!$BH29</f>
        <v>6074.9134029277384</v>
      </c>
      <c r="GE61" s="877">
        <f ca="1">+'Générateur Emprise 25ans'!$BI29</f>
        <v>1518.7283507319346</v>
      </c>
      <c r="GF61" s="1190">
        <f>+'Générateur P.Durable 30ans'!$AO29</f>
        <v>9.5</v>
      </c>
      <c r="GG61" s="877">
        <f>+'Générateur P.Durable 30ans'!$AP29</f>
        <v>1472</v>
      </c>
      <c r="GH61" s="1009">
        <f>+'Générateur P.Durable 30ans'!$AQ29</f>
        <v>38</v>
      </c>
      <c r="GI61" s="877">
        <f>+'Générateur P.Durable 30ans'!$AR29</f>
        <v>5888</v>
      </c>
      <c r="GJ61" s="1190">
        <f ca="1">+'Générateur P.Durable 30ans'!$AS29</f>
        <v>9.8390338840933289</v>
      </c>
      <c r="GK61" s="877">
        <f ca="1">+'Générateur P.Durable 30ans'!$AT29</f>
        <v>1524.5324081458293</v>
      </c>
      <c r="GL61" s="1009">
        <f ca="1">+'Générateur P.Durable 30ans'!$AU29</f>
        <v>39.356135536373316</v>
      </c>
      <c r="GM61" s="877">
        <f ca="1">+'Générateur P.Durable 30ans'!$AV29</f>
        <v>6098.1296325833173</v>
      </c>
      <c r="GN61" s="877">
        <f ca="1">+'Générateur P.Durable 30ans'!$AW29</f>
        <v>1.0356877772729818</v>
      </c>
      <c r="GO61" s="877">
        <f ca="1">+GJ61/Menu!$D$27</f>
        <v>10.901976602873495</v>
      </c>
      <c r="GP61" s="1191">
        <f t="shared" ca="1" si="43"/>
        <v>1.1475764845129994</v>
      </c>
      <c r="GQ61" s="877">
        <f ca="1">+GM61/Menu!$E$27</f>
        <v>1689.2325852031349</v>
      </c>
      <c r="GR61" s="877">
        <f t="shared" ca="1" si="44"/>
        <v>1.1475764845129992</v>
      </c>
      <c r="GS61" s="877">
        <f>+'Générateur P.Durable 30ans'!$AX29</f>
        <v>0</v>
      </c>
      <c r="GT61" s="877">
        <f>+'Générateur P.Durable 30ans'!$AY29</f>
        <v>45.907500000000006</v>
      </c>
      <c r="GU61" s="877">
        <f>+'Générateur P.Durable 30ans'!$AZ29</f>
        <v>11.476875000000001</v>
      </c>
      <c r="GV61" s="877">
        <f>+'Générateur P.Durable 30ans'!$BA29</f>
        <v>57.384375000000006</v>
      </c>
      <c r="GW61" s="877">
        <f>+'Générateur P.Durable 30ans'!$BB29</f>
        <v>0</v>
      </c>
      <c r="GX61" s="877">
        <f>+'Générateur P.Durable 30ans'!$BC29</f>
        <v>0</v>
      </c>
      <c r="GY61" s="877">
        <f>+'Générateur P.Durable 30ans'!$BD29</f>
        <v>0</v>
      </c>
      <c r="GZ61" s="877">
        <f>+'Générateur P.Durable 30ans'!$BE29</f>
        <v>-45.907500000000006</v>
      </c>
      <c r="HA61" s="877">
        <f>+'Générateur P.Durable 30ans'!$BF29</f>
        <v>-11.476875000000001</v>
      </c>
      <c r="HB61" s="877">
        <f>+'Générateur P.Durable 30ans'!$BG29</f>
        <v>-57.384375000000006</v>
      </c>
      <c r="HC61" s="877">
        <f ca="1">+'Générateur P.Durable 30ans'!$BH29</f>
        <v>6052.222132583317</v>
      </c>
      <c r="HD61" s="877">
        <f ca="1">+'Générateur P.Durable 30ans'!$BI29</f>
        <v>1513.0555331458293</v>
      </c>
      <c r="HE61" s="1190">
        <f ca="1">+'Générateur Emprise 30ans'!$AS29</f>
        <v>9.9667159999999999</v>
      </c>
      <c r="HF61" s="877">
        <f ca="1">+'Générateur Emprise 30ans'!$AT29</f>
        <v>1544.3164159999999</v>
      </c>
      <c r="HG61" s="1009">
        <f ca="1">+'Générateur Emprise 30ans'!$AU29</f>
        <v>39.866864</v>
      </c>
      <c r="HH61" s="877">
        <f ca="1">+'Générateur Emprise 30ans'!$AV29</f>
        <v>6177.2656639999996</v>
      </c>
      <c r="HI61" s="877">
        <f ca="1">+'Générateur Emprise 30ans'!$AW29</f>
        <v>1.0491279999999998</v>
      </c>
      <c r="HJ61" s="877">
        <f ca="1">+HE61/Menu!$D$27</f>
        <v>11.043452631578948</v>
      </c>
      <c r="HK61" s="1191">
        <f t="shared" ca="1" si="45"/>
        <v>1.1624686980609418</v>
      </c>
      <c r="HL61" s="877">
        <f ca="1">+HH61/Menu!$E$27</f>
        <v>1711.1539235457062</v>
      </c>
      <c r="HM61" s="877">
        <f t="shared" ca="1" si="46"/>
        <v>1.1624686980609418</v>
      </c>
      <c r="HN61" s="877">
        <f>+'Générateur Emprise 30ans'!$AX29</f>
        <v>0</v>
      </c>
      <c r="HO61" s="877">
        <f>+'Générateur Emprise 30ans'!$AY29</f>
        <v>102.35226107226109</v>
      </c>
      <c r="HP61" s="877">
        <f>+'Générateur Emprise 30ans'!$AZ29</f>
        <v>25.588065268065272</v>
      </c>
      <c r="HQ61" s="877">
        <f>+'Générateur Emprise 30ans'!$BA29</f>
        <v>127.94032634032635</v>
      </c>
      <c r="HR61" s="877">
        <f>+'Générateur Emprise 30ans'!$BB29</f>
        <v>0</v>
      </c>
      <c r="HS61" s="877">
        <f>+'Générateur Emprise 30ans'!$BC29</f>
        <v>0</v>
      </c>
      <c r="HT61" s="877">
        <f>+'Générateur Emprise 30ans'!$BD29</f>
        <v>0</v>
      </c>
      <c r="HU61" s="877">
        <f>+'Générateur Emprise 30ans'!$BE29</f>
        <v>-102.35226107226109</v>
      </c>
      <c r="HV61" s="877">
        <f>+'Générateur Emprise 30ans'!$BF29</f>
        <v>-25.588065268065272</v>
      </c>
      <c r="HW61" s="877">
        <f>+'Générateur Emprise 30ans'!$BG29</f>
        <v>-127.94032634032635</v>
      </c>
      <c r="HX61" s="877">
        <f ca="1">+'Générateur Emprise 30ans'!$BH29</f>
        <v>6074.9134029277384</v>
      </c>
      <c r="HY61" s="877">
        <f ca="1">+'Générateur Emprise 30ans'!$BI29</f>
        <v>1518.7283507319346</v>
      </c>
    </row>
    <row r="62" spans="2:233" x14ac:dyDescent="0.3">
      <c r="B62">
        <f>+'Générateur P.Durable 10ans'!A30</f>
        <v>9</v>
      </c>
      <c r="C62" t="str">
        <f>+'Générateur P.Durable 10ans'!B30</f>
        <v>Blé d'hiver</v>
      </c>
      <c r="D62" s="1250">
        <f>+'Générateur P.Durable 10ans'!AO30</f>
        <v>7.8</v>
      </c>
      <c r="E62" s="877">
        <f>+'Générateur P.Durable 10ans'!AP30</f>
        <v>1194.2</v>
      </c>
      <c r="F62" s="1009">
        <f>+'Générateur P.Durable 10ans'!AQ30</f>
        <v>31.2</v>
      </c>
      <c r="G62" s="877">
        <f>+'Générateur P.Durable 10ans'!AR30</f>
        <v>4776.8</v>
      </c>
      <c r="H62" s="1250">
        <f ca="1">+'Générateur P.Durable 10ans'!AS30</f>
        <v>7.80849423571253</v>
      </c>
      <c r="I62" s="877">
        <f ca="1">+'Générateur P.Durable 10ans'!AT30</f>
        <v>1195.50048926768</v>
      </c>
      <c r="J62" s="1009">
        <f ca="1">+'Générateur P.Durable 10ans'!AU30</f>
        <v>31.23397694285012</v>
      </c>
      <c r="K62" s="877">
        <f ca="1">+'Générateur P.Durable 10ans'!AV30</f>
        <v>4782.00195707072</v>
      </c>
      <c r="L62" s="877">
        <f ca="1">+'Générateur P.Durable 10ans'!AW30</f>
        <v>1.0010890045785295</v>
      </c>
      <c r="M62" s="1227">
        <f ca="1">+H62/Menu!$D$27</f>
        <v>8.6520711753047426</v>
      </c>
      <c r="N62" s="1191">
        <f t="shared" ca="1" si="27"/>
        <v>1.1092398942698387</v>
      </c>
      <c r="O62" s="877">
        <f ca="1">+K62/Menu!$E$27</f>
        <v>1324.6542817370416</v>
      </c>
      <c r="P62" s="877">
        <f t="shared" ca="1" si="28"/>
        <v>1.1092398942698389</v>
      </c>
      <c r="Q62" s="877">
        <f>+'Générateur P.Durable 10ans'!AX30</f>
        <v>0</v>
      </c>
      <c r="R62" s="877">
        <f>+'Générateur P.Durable 10ans'!AY30</f>
        <v>45.907500000000006</v>
      </c>
      <c r="S62" s="877">
        <f>+'Générateur P.Durable 10ans'!AZ30</f>
        <v>11.476875000000001</v>
      </c>
      <c r="T62" s="877">
        <f>+'Générateur P.Durable 10ans'!BA30</f>
        <v>57.384375000000006</v>
      </c>
      <c r="U62" s="877">
        <f>+'Générateur P.Durable 10ans'!BB30</f>
        <v>0</v>
      </c>
      <c r="V62" s="877">
        <f>+'Générateur P.Durable 10ans'!BC30</f>
        <v>0</v>
      </c>
      <c r="W62" s="877">
        <f>+'Générateur P.Durable 10ans'!BD30</f>
        <v>0</v>
      </c>
      <c r="X62" s="877">
        <f>+'Générateur P.Durable 10ans'!BE30</f>
        <v>-45.907500000000006</v>
      </c>
      <c r="Y62" s="877">
        <f>+'Générateur P.Durable 10ans'!BF30</f>
        <v>-11.476875000000001</v>
      </c>
      <c r="Z62" s="877">
        <f>+'Générateur P.Durable 10ans'!BG30</f>
        <v>-57.384375000000006</v>
      </c>
      <c r="AA62" s="877">
        <f ca="1">+'Générateur P.Durable 10ans'!BH30</f>
        <v>4736.0944570707197</v>
      </c>
      <c r="AB62" s="877">
        <f ca="1">+'Générateur P.Durable 10ans'!BI30</f>
        <v>1184.0236142676799</v>
      </c>
      <c r="AC62" s="1250">
        <f ca="1">+'Générateur Emprise 10ans'!$AS30</f>
        <v>7.9080144000000008</v>
      </c>
      <c r="AD62" s="877">
        <f ca="1">+'Générateur Emprise 10ans'!$AT30</f>
        <v>1210.7372816000002</v>
      </c>
      <c r="AE62" s="1009">
        <f ca="1">+'Générateur Emprise 10ans'!$AU30</f>
        <v>31.632057600000003</v>
      </c>
      <c r="AF62" s="877">
        <f ca="1">+'Générateur Emprise 10ans'!$AV30</f>
        <v>4842.9491264000008</v>
      </c>
      <c r="AG62" s="877">
        <f ca="1">+'Générateur Emprise 10ans'!$AW30</f>
        <v>1.0138480000000001</v>
      </c>
      <c r="AH62" s="877">
        <f ca="1">+AC62/Menu!$D$27</f>
        <v>8.7623428254847653</v>
      </c>
      <c r="AI62" s="1191">
        <f t="shared" ca="1" si="29"/>
        <v>1.1233772853185597</v>
      </c>
      <c r="AJ62" s="877">
        <f ca="1">+AF62/Menu!$E$27</f>
        <v>1341.5371541274242</v>
      </c>
      <c r="AK62" s="877">
        <f t="shared" ca="1" si="30"/>
        <v>1.1233772853185597</v>
      </c>
      <c r="AL62" s="877">
        <f>+'Générateur Emprise 10ans'!$AX30</f>
        <v>0</v>
      </c>
      <c r="AM62" s="877">
        <f>+'Générateur Emprise 10ans'!$AY30</f>
        <v>102.35226107226109</v>
      </c>
      <c r="AN62" s="877">
        <f>+'Générateur Emprise 10ans'!$AZ30</f>
        <v>25.588065268065272</v>
      </c>
      <c r="AO62" s="877">
        <f>+'Générateur Emprise 10ans'!$BA30</f>
        <v>127.94032634032635</v>
      </c>
      <c r="AP62" s="877">
        <f>+'Générateur Emprise 10ans'!$BB30</f>
        <v>0</v>
      </c>
      <c r="AQ62" s="877">
        <f>+'Générateur Emprise 10ans'!$BC30</f>
        <v>0</v>
      </c>
      <c r="AR62" s="877">
        <f>+'Générateur Emprise 10ans'!$BD30</f>
        <v>0</v>
      </c>
      <c r="AS62" s="877">
        <f>+'Générateur Emprise 10ans'!$BE30</f>
        <v>-102.35226107226109</v>
      </c>
      <c r="AT62" s="877">
        <f>+'Générateur Emprise 10ans'!$BF30</f>
        <v>-25.588065268065272</v>
      </c>
      <c r="AU62" s="877">
        <f>+'Générateur Emprise 10ans'!$BG30</f>
        <v>-127.94032634032635</v>
      </c>
      <c r="AV62" s="877">
        <f ca="1">+'Générateur Emprise 10ans'!$BH30</f>
        <v>4740.5968653277396</v>
      </c>
      <c r="AW62" s="877">
        <f ca="1">+'Générateur Emprise 10ans'!$BI30</f>
        <v>1185.1492163319349</v>
      </c>
      <c r="AX62" s="1190">
        <f>+'Générateur P.Durable 15ans'!$AO30</f>
        <v>7.8</v>
      </c>
      <c r="AY62" s="877">
        <f>+'Générateur P.Durable 15ans'!$AP30</f>
        <v>1194.2</v>
      </c>
      <c r="AZ62" s="1009">
        <f>+'Générateur P.Durable 15ans'!$AQ30</f>
        <v>31.2</v>
      </c>
      <c r="BA62" s="877">
        <f>+'Générateur P.Durable 15ans'!$AR30</f>
        <v>4776.8</v>
      </c>
      <c r="BB62" s="1190">
        <f ca="1">+'Générateur P.Durable 15ans'!$AS30</f>
        <v>7.8440451546253582</v>
      </c>
      <c r="BC62" s="877">
        <f ca="1">+'Générateur P.Durable 15ans'!$AT30</f>
        <v>1200.9434261094361</v>
      </c>
      <c r="BD62" s="1009">
        <f ca="1">+'Générateur P.Durable 15ans'!$AU30</f>
        <v>31.376180618501433</v>
      </c>
      <c r="BE62" s="877">
        <f ca="1">+'Générateur P.Durable 15ans'!$AV30</f>
        <v>4803.7737044377445</v>
      </c>
      <c r="BF62" s="877">
        <f ca="1">+'Générateur P.Durable 15ans'!$AW30</f>
        <v>1.0056468146955586</v>
      </c>
      <c r="BG62" s="877">
        <f ca="1">+BB62/Menu!$D$27</f>
        <v>8.6914627752081532</v>
      </c>
      <c r="BH62" s="1191">
        <f t="shared" ca="1" si="31"/>
        <v>1.1142900993856606</v>
      </c>
      <c r="BI62" s="877">
        <f ca="1">+BE62/Menu!$E$27</f>
        <v>1330.6852366863559</v>
      </c>
      <c r="BJ62" s="877">
        <f t="shared" ca="1" si="32"/>
        <v>1.1142900993856606</v>
      </c>
      <c r="BK62" s="877">
        <f>+'Générateur P.Durable 15ans'!$AX30</f>
        <v>0</v>
      </c>
      <c r="BL62" s="877">
        <f>+'Générateur P.Durable 15ans'!$AY30</f>
        <v>45.907500000000006</v>
      </c>
      <c r="BM62" s="877">
        <f>+'Générateur P.Durable 15ans'!$AZ30</f>
        <v>11.476875000000001</v>
      </c>
      <c r="BN62" s="877">
        <f>+'Générateur P.Durable 15ans'!$BA30</f>
        <v>57.384375000000006</v>
      </c>
      <c r="BO62" s="877">
        <f>+'Générateur P.Durable 15ans'!$BB30</f>
        <v>0</v>
      </c>
      <c r="BP62" s="877">
        <f>+'Générateur P.Durable 15ans'!$BC30</f>
        <v>0</v>
      </c>
      <c r="BQ62" s="877">
        <f>+'Générateur P.Durable 15ans'!$BD30</f>
        <v>0</v>
      </c>
      <c r="BR62" s="877">
        <f>+'Générateur P.Durable 15ans'!$BE30</f>
        <v>-45.907500000000006</v>
      </c>
      <c r="BS62" s="877">
        <f>+'Générateur P.Durable 15ans'!$BF30</f>
        <v>-11.476875000000001</v>
      </c>
      <c r="BT62" s="877">
        <f>+'Générateur P.Durable 15ans'!$BG30</f>
        <v>-57.384375000000006</v>
      </c>
      <c r="BU62" s="877">
        <f ca="1">+'Générateur P.Durable 15ans'!$BH30</f>
        <v>4757.8662044377443</v>
      </c>
      <c r="BV62" s="877">
        <f ca="1">+'Générateur P.Durable 15ans'!$BI30</f>
        <v>1189.4665511094361</v>
      </c>
      <c r="BW62" s="1190">
        <f ca="1">+'Générateur Emprise 15ans'!$AS30</f>
        <v>7.9080144000000008</v>
      </c>
      <c r="BX62" s="877">
        <f ca="1">+'Générateur Emprise 15ans'!$AT30</f>
        <v>1210.7372816000002</v>
      </c>
      <c r="BY62" s="1009">
        <f ca="1">+'Générateur Emprise 15ans'!$AU30</f>
        <v>31.632057600000003</v>
      </c>
      <c r="BZ62" s="877">
        <f ca="1">+'Générateur Emprise 15ans'!$AV30</f>
        <v>4842.9491264000008</v>
      </c>
      <c r="CA62" s="877">
        <f ca="1">+'Générateur Emprise 15ans'!$AW30</f>
        <v>1.0138480000000001</v>
      </c>
      <c r="CB62" s="877">
        <f ca="1">+BW62/Menu!$D$27</f>
        <v>8.7623428254847653</v>
      </c>
      <c r="CC62" s="1191">
        <f t="shared" ca="1" si="33"/>
        <v>1.1233772853185597</v>
      </c>
      <c r="CD62" s="877">
        <f ca="1">+BZ62/Menu!$E$27</f>
        <v>1341.5371541274242</v>
      </c>
      <c r="CE62" s="877">
        <f t="shared" ca="1" si="34"/>
        <v>1.1233772853185597</v>
      </c>
      <c r="CF62" s="877">
        <f>+'Générateur Emprise 15ans'!$AX30</f>
        <v>0</v>
      </c>
      <c r="CG62" s="877">
        <f>+'Générateur Emprise 15ans'!$AY30</f>
        <v>102.35226107226109</v>
      </c>
      <c r="CH62" s="877">
        <f>+'Générateur Emprise 15ans'!$AZ30</f>
        <v>25.588065268065272</v>
      </c>
      <c r="CI62" s="877">
        <f>+'Générateur Emprise 15ans'!$BA30</f>
        <v>127.94032634032635</v>
      </c>
      <c r="CJ62" s="877">
        <f>+'Générateur Emprise 15ans'!$BB30</f>
        <v>0</v>
      </c>
      <c r="CK62" s="877">
        <f>+'Générateur Emprise 15ans'!$BC30</f>
        <v>0</v>
      </c>
      <c r="CL62" s="877">
        <f>+'Générateur Emprise 15ans'!$BD30</f>
        <v>0</v>
      </c>
      <c r="CM62" s="877">
        <f>+'Générateur Emprise 15ans'!$BE30</f>
        <v>-102.35226107226109</v>
      </c>
      <c r="CN62" s="877">
        <f>+'Générateur Emprise 15ans'!$BF30</f>
        <v>-25.588065268065272</v>
      </c>
      <c r="CO62" s="877">
        <f>+'Générateur Emprise 15ans'!$BG30</f>
        <v>-127.94032634032635</v>
      </c>
      <c r="CP62" s="877">
        <f ca="1">+'Générateur Emprise 15ans'!$BH30</f>
        <v>4740.5968653277396</v>
      </c>
      <c r="CQ62" s="877">
        <f ca="1">+'Générateur Emprise 15ans'!$BI30</f>
        <v>1185.1492163319349</v>
      </c>
      <c r="CR62" s="1190">
        <f>+'Générateur P.Durable 20ans'!$AO30</f>
        <v>7.8</v>
      </c>
      <c r="CS62" s="877">
        <f>+'Générateur P.Durable 20ans'!$AP30</f>
        <v>1194.2</v>
      </c>
      <c r="CT62" s="1009">
        <f>+'Générateur P.Durable 20ans'!$AQ30</f>
        <v>31.2</v>
      </c>
      <c r="CU62" s="877">
        <f>+'Générateur P.Durable 20ans'!$AR30</f>
        <v>4776.8</v>
      </c>
      <c r="CV62" s="1190">
        <f ca="1">+'Générateur P.Durable 20ans'!$AS30</f>
        <v>7.8499737990358716</v>
      </c>
      <c r="CW62" s="877">
        <f ca="1">+'Générateur P.Durable 20ans'!$AT30</f>
        <v>1201.8511167703382</v>
      </c>
      <c r="CX62" s="1009">
        <f ca="1">+'Générateur P.Durable 20ans'!$AU30</f>
        <v>31.399895196143486</v>
      </c>
      <c r="CY62" s="877">
        <f ca="1">+'Générateur P.Durable 20ans'!$AV30</f>
        <v>4807.4044670813528</v>
      </c>
      <c r="CZ62" s="877">
        <f ca="1">+'Générateur P.Durable 20ans'!$AW30</f>
        <v>1.0064068973122913</v>
      </c>
      <c r="DA62" s="877">
        <f ca="1">+CV62/Menu!$D$27</f>
        <v>8.6980319102890551</v>
      </c>
      <c r="DB62" s="1191">
        <f t="shared" ca="1" si="35"/>
        <v>1.1151322961909045</v>
      </c>
      <c r="DC62" s="877">
        <f ca="1">+CY62/Menu!$E$27</f>
        <v>1331.6909881111781</v>
      </c>
      <c r="DD62" s="877">
        <f t="shared" ca="1" si="36"/>
        <v>1.1151322961909045</v>
      </c>
      <c r="DE62" s="877">
        <f>+'Générateur P.Durable 20ans'!$AX30</f>
        <v>0</v>
      </c>
      <c r="DF62" s="877">
        <f>+'Générateur P.Durable 20ans'!$AY30</f>
        <v>45.907500000000006</v>
      </c>
      <c r="DG62" s="877">
        <f>+'Générateur P.Durable 20ans'!$AZ30</f>
        <v>11.476875000000001</v>
      </c>
      <c r="DH62" s="877">
        <f>+'Générateur P.Durable 20ans'!$BA30</f>
        <v>57.384375000000006</v>
      </c>
      <c r="DI62" s="877">
        <f>+'Générateur P.Durable 20ans'!$BB30</f>
        <v>0</v>
      </c>
      <c r="DJ62" s="877">
        <f>+'Générateur P.Durable 20ans'!$BC30</f>
        <v>0</v>
      </c>
      <c r="DK62" s="877">
        <f>+'Générateur P.Durable 20ans'!$BD30</f>
        <v>0</v>
      </c>
      <c r="DL62" s="877">
        <f>+'Générateur P.Durable 20ans'!$BE30</f>
        <v>-45.907500000000006</v>
      </c>
      <c r="DM62" s="877">
        <f>+'Générateur P.Durable 20ans'!$BF30</f>
        <v>-11.476875000000001</v>
      </c>
      <c r="DN62" s="877">
        <f>+'Générateur P.Durable 20ans'!$BG30</f>
        <v>-57.384375000000006</v>
      </c>
      <c r="DO62" s="877">
        <f ca="1">+'Générateur P.Durable 20ans'!$BH30</f>
        <v>4761.4969670813525</v>
      </c>
      <c r="DP62" s="877">
        <f ca="1">+'Générateur P.Durable 20ans'!$BI30</f>
        <v>1190.3742417703381</v>
      </c>
      <c r="DQ62" s="1190">
        <f ca="1">+'Générateur Emprise 20ans'!$AS30</f>
        <v>7.9080144000000008</v>
      </c>
      <c r="DR62" s="877">
        <f ca="1">+'Générateur Emprise 20ans'!$AT30</f>
        <v>1210.7372816000002</v>
      </c>
      <c r="DS62" s="1009">
        <f ca="1">+'Générateur Emprise 20ans'!$AU30</f>
        <v>31.632057600000003</v>
      </c>
      <c r="DT62" s="877">
        <f ca="1">+'Générateur Emprise 20ans'!$AV30</f>
        <v>4842.9491264000008</v>
      </c>
      <c r="DU62" s="877">
        <f ca="1">+'Générateur Emprise 20ans'!$AW30</f>
        <v>1.0138480000000001</v>
      </c>
      <c r="DV62" s="877">
        <f ca="1">+DQ62/Menu!$D$27</f>
        <v>8.7623428254847653</v>
      </c>
      <c r="DW62" s="1191">
        <f t="shared" ca="1" si="37"/>
        <v>1.1233772853185597</v>
      </c>
      <c r="DX62" s="877">
        <f ca="1">+DT62/Menu!$E$27</f>
        <v>1341.5371541274242</v>
      </c>
      <c r="DY62" s="877">
        <f t="shared" ca="1" si="38"/>
        <v>1.1233772853185597</v>
      </c>
      <c r="DZ62" s="877">
        <f>+'Générateur Emprise 20ans'!$AX30</f>
        <v>0</v>
      </c>
      <c r="EA62" s="877">
        <f>+'Générateur Emprise 20ans'!$AY30</f>
        <v>102.35226107226109</v>
      </c>
      <c r="EB62" s="877">
        <f>+'Générateur Emprise 20ans'!$AZ30</f>
        <v>25.588065268065272</v>
      </c>
      <c r="EC62" s="877">
        <f>+'Générateur Emprise 20ans'!$BA30</f>
        <v>127.94032634032635</v>
      </c>
      <c r="ED62" s="877">
        <f>+'Générateur Emprise 20ans'!$BB30</f>
        <v>0</v>
      </c>
      <c r="EE62" s="877">
        <f>+'Générateur Emprise 20ans'!$BC30</f>
        <v>0</v>
      </c>
      <c r="EF62" s="877">
        <f>+'Générateur Emprise 20ans'!$BD30</f>
        <v>0</v>
      </c>
      <c r="EG62" s="877">
        <f>+'Générateur Emprise 20ans'!$BE30</f>
        <v>-102.35226107226109</v>
      </c>
      <c r="EH62" s="877">
        <f>+'Générateur Emprise 20ans'!$BF30</f>
        <v>-25.588065268065272</v>
      </c>
      <c r="EI62" s="877">
        <f>+'Générateur Emprise 20ans'!$BG30</f>
        <v>-127.94032634032635</v>
      </c>
      <c r="EJ62" s="877">
        <f ca="1">+'Générateur Emprise 20ans'!$BH30</f>
        <v>4740.5968653277396</v>
      </c>
      <c r="EK62" s="877">
        <f ca="1">+'Générateur Emprise 20ans'!$BI30</f>
        <v>1185.1492163319349</v>
      </c>
      <c r="EL62" s="1190">
        <f>+'Générateur P.Durable 25ans'!$AO30</f>
        <v>7.8</v>
      </c>
      <c r="EM62" s="877">
        <f>+'Générateur P.Durable 25ans'!$AP30</f>
        <v>1194.2</v>
      </c>
      <c r="EN62" s="1009">
        <f>+'Générateur P.Durable 25ans'!$AQ30</f>
        <v>31.2</v>
      </c>
      <c r="EO62" s="877">
        <f>+'Générateur P.Durable 25ans'!$AR30</f>
        <v>4776.8</v>
      </c>
      <c r="EP62" s="1190">
        <f ca="1">+'Générateur P.Durable 25ans'!$AS30</f>
        <v>7.8510672281010798</v>
      </c>
      <c r="EQ62" s="877">
        <f ca="1">+'Générateur P.Durable 25ans'!$AT30</f>
        <v>1202.0185235638858</v>
      </c>
      <c r="ER62" s="1009">
        <f ca="1">+'Générateur P.Durable 25ans'!$AU30</f>
        <v>31.404268912404319</v>
      </c>
      <c r="ES62" s="877">
        <f ca="1">+'Générateur P.Durable 25ans'!$AV30</f>
        <v>4808.0740942555431</v>
      </c>
      <c r="ET62" s="877">
        <f ca="1">+'Générateur P.Durable 25ans'!$AW30</f>
        <v>1.0065470805257795</v>
      </c>
      <c r="EU62" s="877">
        <f ca="1">+EP62/Menu!$D$27</f>
        <v>8.6992434660399773</v>
      </c>
      <c r="EV62" s="1191">
        <f t="shared" ca="1" si="39"/>
        <v>1.1152876238512792</v>
      </c>
      <c r="EW62" s="877">
        <f ca="1">+ES62/Menu!$E$27</f>
        <v>1331.8764804031975</v>
      </c>
      <c r="EX62" s="877">
        <f t="shared" ca="1" si="40"/>
        <v>1.115287623851279</v>
      </c>
      <c r="EY62" s="877">
        <f>+'Générateur P.Durable 25ans'!$AX30</f>
        <v>0</v>
      </c>
      <c r="EZ62" s="877">
        <f>+'Générateur P.Durable 25ans'!$AY30</f>
        <v>45.907500000000006</v>
      </c>
      <c r="FA62" s="877">
        <f>+'Générateur P.Durable 25ans'!$AZ30</f>
        <v>11.476875000000001</v>
      </c>
      <c r="FB62" s="877">
        <f>+'Générateur P.Durable 25ans'!$BA30</f>
        <v>57.384375000000006</v>
      </c>
      <c r="FC62" s="877">
        <f>+'Générateur P.Durable 25ans'!$BB30</f>
        <v>0</v>
      </c>
      <c r="FD62" s="877">
        <f>+'Générateur P.Durable 25ans'!$BC30</f>
        <v>0</v>
      </c>
      <c r="FE62" s="877">
        <f>+'Générateur P.Durable 25ans'!$BD30</f>
        <v>0</v>
      </c>
      <c r="FF62" s="877">
        <f>+'Générateur P.Durable 25ans'!$BE30</f>
        <v>-45.907500000000006</v>
      </c>
      <c r="FG62" s="877">
        <f>+'Générateur P.Durable 25ans'!$BF30</f>
        <v>-11.476875000000001</v>
      </c>
      <c r="FH62" s="877">
        <f>+'Générateur P.Durable 25ans'!$BG30</f>
        <v>-57.384375000000006</v>
      </c>
      <c r="FI62" s="877">
        <f ca="1">+'Générateur P.Durable 25ans'!$BH30</f>
        <v>4762.1665942555428</v>
      </c>
      <c r="FJ62" s="877">
        <f ca="1">+'Générateur P.Durable 25ans'!$BI30</f>
        <v>1190.5416485638857</v>
      </c>
      <c r="FK62" s="1190">
        <f ca="1">+'Générateur Emprise 25ans'!$AS30</f>
        <v>7.9080144000000008</v>
      </c>
      <c r="FL62" s="877">
        <f ca="1">+'Générateur Emprise 25ans'!$AT30</f>
        <v>1210.7372816000002</v>
      </c>
      <c r="FM62" s="1009">
        <f ca="1">+'Générateur Emprise 25ans'!$AU30</f>
        <v>31.632057600000003</v>
      </c>
      <c r="FN62" s="877">
        <f ca="1">+'Générateur Emprise 25ans'!$AV30</f>
        <v>4842.9491264000008</v>
      </c>
      <c r="FO62" s="877">
        <f ca="1">+'Générateur Emprise 25ans'!$AW30</f>
        <v>1.0138480000000001</v>
      </c>
      <c r="FP62" s="877">
        <f ca="1">+FK62/Menu!$D$27</f>
        <v>8.7623428254847653</v>
      </c>
      <c r="FQ62" s="1191">
        <f t="shared" ca="1" si="41"/>
        <v>1.1233772853185597</v>
      </c>
      <c r="FR62" s="877">
        <f ca="1">+FN62/Menu!$E$27</f>
        <v>1341.5371541274242</v>
      </c>
      <c r="FS62" s="877">
        <f t="shared" ca="1" si="42"/>
        <v>1.1233772853185597</v>
      </c>
      <c r="FT62" s="877">
        <f>+'Générateur Emprise 25ans'!$AX30</f>
        <v>0</v>
      </c>
      <c r="FU62" s="877">
        <f>+'Générateur Emprise 25ans'!$AY30</f>
        <v>102.35226107226109</v>
      </c>
      <c r="FV62" s="877">
        <f>+'Générateur Emprise 25ans'!$AZ30</f>
        <v>25.588065268065272</v>
      </c>
      <c r="FW62" s="877">
        <f>+'Générateur Emprise 25ans'!$BA30</f>
        <v>127.94032634032635</v>
      </c>
      <c r="FX62" s="877">
        <f>+'Générateur Emprise 25ans'!$BB30</f>
        <v>0</v>
      </c>
      <c r="FY62" s="877">
        <f>+'Générateur Emprise 25ans'!$BC30</f>
        <v>0</v>
      </c>
      <c r="FZ62" s="877">
        <f>+'Générateur Emprise 25ans'!$BD30</f>
        <v>0</v>
      </c>
      <c r="GA62" s="877">
        <f>+'Générateur Emprise 25ans'!$BE30</f>
        <v>-102.35226107226109</v>
      </c>
      <c r="GB62" s="877">
        <f>+'Générateur Emprise 25ans'!$BF30</f>
        <v>-25.588065268065272</v>
      </c>
      <c r="GC62" s="877">
        <f>+'Générateur Emprise 25ans'!$BG30</f>
        <v>-127.94032634032635</v>
      </c>
      <c r="GD62" s="877">
        <f ca="1">+'Générateur Emprise 25ans'!$BH30</f>
        <v>4740.5968653277396</v>
      </c>
      <c r="GE62" s="877">
        <f ca="1">+'Générateur Emprise 25ans'!$BI30</f>
        <v>1185.1492163319349</v>
      </c>
      <c r="GF62" s="1190">
        <f>+'Générateur P.Durable 30ans'!$AO30</f>
        <v>7.8</v>
      </c>
      <c r="GG62" s="877">
        <f>+'Générateur P.Durable 30ans'!$AP30</f>
        <v>1194.2</v>
      </c>
      <c r="GH62" s="1009">
        <f>+'Générateur P.Durable 30ans'!$AQ30</f>
        <v>31.2</v>
      </c>
      <c r="GI62" s="877">
        <f>+'Générateur P.Durable 30ans'!$AR30</f>
        <v>4776.8</v>
      </c>
      <c r="GJ62" s="1190">
        <f ca="1">+'Générateur P.Durable 30ans'!$AS30</f>
        <v>7.8512728211071874</v>
      </c>
      <c r="GK62" s="877">
        <f ca="1">+'Générateur P.Durable 30ans'!$AT30</f>
        <v>1202.0500003802827</v>
      </c>
      <c r="GL62" s="1009">
        <f ca="1">+'Générateur P.Durable 30ans'!$AU30</f>
        <v>31.40509128442875</v>
      </c>
      <c r="GM62" s="877">
        <f ca="1">+'Générateur P.Durable 30ans'!$AV30</f>
        <v>4808.2000015211306</v>
      </c>
      <c r="GN62" s="877">
        <f ca="1">+'Générateur P.Durable 30ans'!$AW30</f>
        <v>1.0065734386034857</v>
      </c>
      <c r="GO62" s="877">
        <f ca="1">+GJ62/Menu!$D$27</f>
        <v>8.699471269924862</v>
      </c>
      <c r="GP62" s="1191">
        <f t="shared" ca="1" si="43"/>
        <v>1.1153168294775464</v>
      </c>
      <c r="GQ62" s="877">
        <f ca="1">+GM62/Menu!$E$27</f>
        <v>1331.911357762086</v>
      </c>
      <c r="GR62" s="877">
        <f t="shared" ca="1" si="44"/>
        <v>1.1153168294775464</v>
      </c>
      <c r="GS62" s="877">
        <f>+'Générateur P.Durable 30ans'!$AX30</f>
        <v>0</v>
      </c>
      <c r="GT62" s="877">
        <f>+'Générateur P.Durable 30ans'!$AY30</f>
        <v>45.907500000000006</v>
      </c>
      <c r="GU62" s="877">
        <f>+'Générateur P.Durable 30ans'!$AZ30</f>
        <v>11.476875000000001</v>
      </c>
      <c r="GV62" s="877">
        <f>+'Générateur P.Durable 30ans'!$BA30</f>
        <v>57.384375000000006</v>
      </c>
      <c r="GW62" s="877">
        <f>+'Générateur P.Durable 30ans'!$BB30</f>
        <v>0</v>
      </c>
      <c r="GX62" s="877">
        <f>+'Générateur P.Durable 30ans'!$BC30</f>
        <v>0</v>
      </c>
      <c r="GY62" s="877">
        <f>+'Générateur P.Durable 30ans'!$BD30</f>
        <v>0</v>
      </c>
      <c r="GZ62" s="877">
        <f>+'Générateur P.Durable 30ans'!$BE30</f>
        <v>-45.907500000000006</v>
      </c>
      <c r="HA62" s="877">
        <f>+'Générateur P.Durable 30ans'!$BF30</f>
        <v>-11.476875000000001</v>
      </c>
      <c r="HB62" s="877">
        <f>+'Générateur P.Durable 30ans'!$BG30</f>
        <v>-57.384375000000006</v>
      </c>
      <c r="HC62" s="877">
        <f ca="1">+'Générateur P.Durable 30ans'!$BH30</f>
        <v>4762.2925015211304</v>
      </c>
      <c r="HD62" s="877">
        <f ca="1">+'Générateur P.Durable 30ans'!$BI30</f>
        <v>1190.5731253802826</v>
      </c>
      <c r="HE62" s="1190">
        <f ca="1">+'Générateur Emprise 30ans'!$AS30</f>
        <v>7.9080144000000008</v>
      </c>
      <c r="HF62" s="877">
        <f ca="1">+'Générateur Emprise 30ans'!$AT30</f>
        <v>1210.7372816000002</v>
      </c>
      <c r="HG62" s="1009">
        <f ca="1">+'Générateur Emprise 30ans'!$AU30</f>
        <v>31.632057600000003</v>
      </c>
      <c r="HH62" s="877">
        <f ca="1">+'Générateur Emprise 30ans'!$AV30</f>
        <v>4842.9491264000008</v>
      </c>
      <c r="HI62" s="877">
        <f ca="1">+'Générateur Emprise 30ans'!$AW30</f>
        <v>1.0138480000000001</v>
      </c>
      <c r="HJ62" s="877">
        <f ca="1">+HE62/Menu!$D$27</f>
        <v>8.7623428254847653</v>
      </c>
      <c r="HK62" s="1191">
        <f t="shared" ca="1" si="45"/>
        <v>1.1233772853185597</v>
      </c>
      <c r="HL62" s="877">
        <f ca="1">+HH62/Menu!$E$27</f>
        <v>1341.5371541274242</v>
      </c>
      <c r="HM62" s="877">
        <f t="shared" ca="1" si="46"/>
        <v>1.1233772853185597</v>
      </c>
      <c r="HN62" s="877">
        <f>+'Générateur Emprise 30ans'!$AX30</f>
        <v>0</v>
      </c>
      <c r="HO62" s="877">
        <f>+'Générateur Emprise 30ans'!$AY30</f>
        <v>102.35226107226109</v>
      </c>
      <c r="HP62" s="877">
        <f>+'Générateur Emprise 30ans'!$AZ30</f>
        <v>25.588065268065272</v>
      </c>
      <c r="HQ62" s="877">
        <f>+'Générateur Emprise 30ans'!$BA30</f>
        <v>127.94032634032635</v>
      </c>
      <c r="HR62" s="877">
        <f>+'Générateur Emprise 30ans'!$BB30</f>
        <v>0</v>
      </c>
      <c r="HS62" s="877">
        <f>+'Générateur Emprise 30ans'!$BC30</f>
        <v>0</v>
      </c>
      <c r="HT62" s="877">
        <f>+'Générateur Emprise 30ans'!$BD30</f>
        <v>0</v>
      </c>
      <c r="HU62" s="877">
        <f>+'Générateur Emprise 30ans'!$BE30</f>
        <v>-102.35226107226109</v>
      </c>
      <c r="HV62" s="877">
        <f>+'Générateur Emprise 30ans'!$BF30</f>
        <v>-25.588065268065272</v>
      </c>
      <c r="HW62" s="877">
        <f>+'Générateur Emprise 30ans'!$BG30</f>
        <v>-127.94032634032635</v>
      </c>
      <c r="HX62" s="877">
        <f ca="1">+'Générateur Emprise 30ans'!$BH30</f>
        <v>4740.5968653277396</v>
      </c>
      <c r="HY62" s="877">
        <f ca="1">+'Générateur Emprise 30ans'!$BI30</f>
        <v>1185.1492163319349</v>
      </c>
    </row>
    <row r="63" spans="2:233" x14ac:dyDescent="0.3">
      <c r="B63">
        <f>+'Générateur P.Durable 10ans'!A31</f>
        <v>10</v>
      </c>
      <c r="C63" t="str">
        <f>+'Générateur P.Durable 10ans'!B31</f>
        <v>Prairie temporaire</v>
      </c>
      <c r="D63" s="1250">
        <f>+'Générateur P.Durable 10ans'!AO31</f>
        <v>10</v>
      </c>
      <c r="E63" s="877">
        <f>+'Générateur P.Durable 10ans'!AP31</f>
        <v>927</v>
      </c>
      <c r="F63" s="1009">
        <f>+'Générateur P.Durable 10ans'!AQ31</f>
        <v>40</v>
      </c>
      <c r="G63" s="877">
        <f>+'Générateur P.Durable 10ans'!AR31</f>
        <v>3708</v>
      </c>
      <c r="H63" s="1250">
        <f ca="1">+'Générateur P.Durable 10ans'!AS31</f>
        <v>9.9746117634523124</v>
      </c>
      <c r="I63" s="877">
        <f ca="1">+'Générateur P.Durable 10ans'!AT31</f>
        <v>924.64651047202938</v>
      </c>
      <c r="J63" s="1009">
        <f ca="1">+'Générateur P.Durable 10ans'!AU31</f>
        <v>39.898447053809249</v>
      </c>
      <c r="K63" s="877">
        <f ca="1">+'Générateur P.Durable 10ans'!AV31</f>
        <v>3698.5860418881175</v>
      </c>
      <c r="L63" s="877">
        <f ca="1">+'Générateur P.Durable 10ans'!AW31</f>
        <v>0.99746117634523124</v>
      </c>
      <c r="M63" s="1227">
        <f ca="1">+H63/Menu!$D$27</f>
        <v>11.052201399947162</v>
      </c>
      <c r="N63" s="1191">
        <f t="shared" ca="1" si="27"/>
        <v>1.1052201399947161</v>
      </c>
      <c r="O63" s="877">
        <f ca="1">+K63/Menu!$E$27</f>
        <v>1024.5390697751018</v>
      </c>
      <c r="P63" s="877">
        <f t="shared" ca="1" si="28"/>
        <v>1.1052201399947161</v>
      </c>
      <c r="Q63" s="877">
        <f>+'Générateur P.Durable 10ans'!AX31</f>
        <v>0</v>
      </c>
      <c r="R63" s="877">
        <f>+'Générateur P.Durable 10ans'!AY31</f>
        <v>45.907500000000006</v>
      </c>
      <c r="S63" s="877">
        <f>+'Générateur P.Durable 10ans'!AZ31</f>
        <v>11.476875000000001</v>
      </c>
      <c r="T63" s="877">
        <f>+'Générateur P.Durable 10ans'!BA31</f>
        <v>57.384375000000006</v>
      </c>
      <c r="U63" s="877">
        <f>+'Générateur P.Durable 10ans'!BB31</f>
        <v>504.64000000000033</v>
      </c>
      <c r="V63" s="877">
        <f>+'Générateur P.Durable 10ans'!BC31</f>
        <v>126.16000000000008</v>
      </c>
      <c r="W63" s="877">
        <f>+'Générateur P.Durable 10ans'!BD31</f>
        <v>630.80000000000041</v>
      </c>
      <c r="X63" s="877">
        <f>+'Générateur P.Durable 10ans'!BE31</f>
        <v>458.7325000000003</v>
      </c>
      <c r="Y63" s="877">
        <f>+'Générateur P.Durable 10ans'!BF31</f>
        <v>114.68312500000008</v>
      </c>
      <c r="Z63" s="877">
        <f>+'Générateur P.Durable 10ans'!BG31</f>
        <v>573.41562500000032</v>
      </c>
      <c r="AA63" s="877">
        <f ca="1">+'Générateur P.Durable 10ans'!BH31</f>
        <v>4157.3185418881176</v>
      </c>
      <c r="AB63" s="877">
        <f ca="1">+'Générateur P.Durable 10ans'!BI31</f>
        <v>1039.3296354720294</v>
      </c>
      <c r="AC63" s="1250">
        <f ca="1">+'Générateur Emprise 10ans'!$AS31</f>
        <v>10.138479999999999</v>
      </c>
      <c r="AD63" s="877">
        <f ca="1">+'Générateur Emprise 10ans'!$AT31</f>
        <v>939.83709599999997</v>
      </c>
      <c r="AE63" s="1009">
        <f ca="1">+'Générateur Emprise 10ans'!$AU31</f>
        <v>40.553919999999998</v>
      </c>
      <c r="AF63" s="877">
        <f ca="1">+'Générateur Emprise 10ans'!$AV31</f>
        <v>3759.3483839999999</v>
      </c>
      <c r="AG63" s="877">
        <f ca="1">+'Générateur Emprise 10ans'!$AW31</f>
        <v>1.0138480000000001</v>
      </c>
      <c r="AH63" s="877">
        <f ca="1">+AC63/Menu!$D$27</f>
        <v>11.233772853185595</v>
      </c>
      <c r="AI63" s="1191">
        <f t="shared" ca="1" si="29"/>
        <v>1.1233772853185595</v>
      </c>
      <c r="AJ63" s="877">
        <f ca="1">+AF63/Menu!$E$27</f>
        <v>1041.3707434903047</v>
      </c>
      <c r="AK63" s="877">
        <f t="shared" ca="1" si="30"/>
        <v>1.1233772853185595</v>
      </c>
      <c r="AL63" s="877">
        <f>+'Générateur Emprise 10ans'!$AX31</f>
        <v>0</v>
      </c>
      <c r="AM63" s="877">
        <f>+'Générateur Emprise 10ans'!$AY31</f>
        <v>102.35226107226109</v>
      </c>
      <c r="AN63" s="877">
        <f>+'Générateur Emprise 10ans'!$AZ31</f>
        <v>25.588065268065272</v>
      </c>
      <c r="AO63" s="877">
        <f>+'Générateur Emprise 10ans'!$BA31</f>
        <v>127.94032634032635</v>
      </c>
      <c r="AP63" s="877">
        <f>+'Générateur Emprise 10ans'!$BB31</f>
        <v>0</v>
      </c>
      <c r="AQ63" s="877">
        <f>+'Générateur Emprise 10ans'!$BC31</f>
        <v>0</v>
      </c>
      <c r="AR63" s="877">
        <f>+'Générateur Emprise 10ans'!$BD31</f>
        <v>0</v>
      </c>
      <c r="AS63" s="877">
        <f>+'Générateur Emprise 10ans'!$BE31</f>
        <v>-102.35226107226109</v>
      </c>
      <c r="AT63" s="877">
        <f>+'Générateur Emprise 10ans'!$BF31</f>
        <v>-25.588065268065272</v>
      </c>
      <c r="AU63" s="877">
        <f>+'Générateur Emprise 10ans'!$BG31</f>
        <v>-127.94032634032635</v>
      </c>
      <c r="AV63" s="877">
        <f ca="1">+'Générateur Emprise 10ans'!$BH31</f>
        <v>3656.9961229277387</v>
      </c>
      <c r="AW63" s="877">
        <f ca="1">+'Générateur Emprise 10ans'!$BI31</f>
        <v>914.24903073193468</v>
      </c>
      <c r="AX63" s="1190">
        <f>+'Générateur P.Durable 15ans'!$AO31</f>
        <v>10</v>
      </c>
      <c r="AY63" s="877">
        <f>+'Générateur P.Durable 15ans'!$AP31</f>
        <v>927</v>
      </c>
      <c r="AZ63" s="1009">
        <f>+'Générateur P.Durable 15ans'!$AQ31</f>
        <v>40</v>
      </c>
      <c r="BA63" s="877">
        <f>+'Générateur P.Durable 15ans'!$AR31</f>
        <v>3708</v>
      </c>
      <c r="BB63" s="1190">
        <f ca="1">+'Générateur P.Durable 15ans'!$AS31</f>
        <v>10.027522948406203</v>
      </c>
      <c r="BC63" s="877">
        <f ca="1">+'Générateur P.Durable 15ans'!$AT31</f>
        <v>929.55137731725495</v>
      </c>
      <c r="BD63" s="1009">
        <f ca="1">+'Générateur P.Durable 15ans'!$AU31</f>
        <v>40.110091793624811</v>
      </c>
      <c r="BE63" s="877">
        <f ca="1">+'Générateur P.Durable 15ans'!$AV31</f>
        <v>3718.2055092690198</v>
      </c>
      <c r="BF63" s="877">
        <f ca="1">+'Générateur P.Durable 15ans'!$AW31</f>
        <v>1.0027522948406202</v>
      </c>
      <c r="BG63" s="877">
        <f ca="1">+BB63/Menu!$D$27</f>
        <v>11.110828751696625</v>
      </c>
      <c r="BH63" s="1191">
        <f t="shared" ca="1" si="31"/>
        <v>1.1110828751696624</v>
      </c>
      <c r="BI63" s="877">
        <f ca="1">+BE63/Menu!$E$27</f>
        <v>1029.9738252822769</v>
      </c>
      <c r="BJ63" s="877">
        <f t="shared" ca="1" si="32"/>
        <v>1.1110828751696622</v>
      </c>
      <c r="BK63" s="877">
        <f>+'Générateur P.Durable 15ans'!$AX31</f>
        <v>0</v>
      </c>
      <c r="BL63" s="877">
        <f>+'Générateur P.Durable 15ans'!$AY31</f>
        <v>45.907500000000006</v>
      </c>
      <c r="BM63" s="877">
        <f>+'Générateur P.Durable 15ans'!$AZ31</f>
        <v>11.476875000000001</v>
      </c>
      <c r="BN63" s="877">
        <f>+'Générateur P.Durable 15ans'!$BA31</f>
        <v>57.384375000000006</v>
      </c>
      <c r="BO63" s="877">
        <f>+'Générateur P.Durable 15ans'!$BB31</f>
        <v>0</v>
      </c>
      <c r="BP63" s="877">
        <f>+'Générateur P.Durable 15ans'!$BC31</f>
        <v>0</v>
      </c>
      <c r="BQ63" s="877">
        <f>+'Générateur P.Durable 15ans'!$BD31</f>
        <v>0</v>
      </c>
      <c r="BR63" s="877">
        <f>+'Générateur P.Durable 15ans'!$BE31</f>
        <v>-45.907500000000006</v>
      </c>
      <c r="BS63" s="877">
        <f>+'Générateur P.Durable 15ans'!$BF31</f>
        <v>-11.476875000000001</v>
      </c>
      <c r="BT63" s="877">
        <f>+'Générateur P.Durable 15ans'!$BG31</f>
        <v>-57.384375000000006</v>
      </c>
      <c r="BU63" s="877">
        <f ca="1">+'Générateur P.Durable 15ans'!$BH31</f>
        <v>3672.29800926902</v>
      </c>
      <c r="BV63" s="877">
        <f ca="1">+'Générateur P.Durable 15ans'!$BI31</f>
        <v>918.074502317255</v>
      </c>
      <c r="BW63" s="1190">
        <f ca="1">+'Générateur Emprise 15ans'!$AS31</f>
        <v>10.138479999999999</v>
      </c>
      <c r="BX63" s="877">
        <f ca="1">+'Générateur Emprise 15ans'!$AT31</f>
        <v>939.83709599999997</v>
      </c>
      <c r="BY63" s="1009">
        <f ca="1">+'Générateur Emprise 15ans'!$AU31</f>
        <v>40.553919999999998</v>
      </c>
      <c r="BZ63" s="877">
        <f ca="1">+'Générateur Emprise 15ans'!$AV31</f>
        <v>3759.3483839999999</v>
      </c>
      <c r="CA63" s="877">
        <f ca="1">+'Générateur Emprise 15ans'!$AW31</f>
        <v>1.0138480000000001</v>
      </c>
      <c r="CB63" s="877">
        <f ca="1">+BW63/Menu!$D$27</f>
        <v>11.233772853185595</v>
      </c>
      <c r="CC63" s="1191">
        <f t="shared" ref="CC63:CC68" ca="1" si="47">+CB63/AX63</f>
        <v>1.1233772853185595</v>
      </c>
      <c r="CD63" s="877">
        <f ca="1">+BZ63/Menu!$E$27</f>
        <v>1041.3707434903047</v>
      </c>
      <c r="CE63" s="877">
        <f t="shared" ref="CE63:CE68" ca="1" si="48">+CD63/AY63</f>
        <v>1.1233772853185595</v>
      </c>
      <c r="CF63" s="877">
        <f>+'Générateur Emprise 15ans'!$AX31</f>
        <v>0</v>
      </c>
      <c r="CG63" s="877">
        <f>+'Générateur Emprise 15ans'!$AY31</f>
        <v>102.35226107226109</v>
      </c>
      <c r="CH63" s="877">
        <f>+'Générateur Emprise 15ans'!$AZ31</f>
        <v>25.588065268065272</v>
      </c>
      <c r="CI63" s="877">
        <f>+'Générateur Emprise 15ans'!$BA31</f>
        <v>127.94032634032635</v>
      </c>
      <c r="CJ63" s="877">
        <f>+'Générateur Emprise 15ans'!$BB31</f>
        <v>0</v>
      </c>
      <c r="CK63" s="877">
        <f>+'Générateur Emprise 15ans'!$BC31</f>
        <v>0</v>
      </c>
      <c r="CL63" s="877">
        <f>+'Générateur Emprise 15ans'!$BD31</f>
        <v>0</v>
      </c>
      <c r="CM63" s="877">
        <f>+'Générateur Emprise 15ans'!$BE31</f>
        <v>-102.35226107226109</v>
      </c>
      <c r="CN63" s="877">
        <f>+'Générateur Emprise 15ans'!$BF31</f>
        <v>-25.588065268065272</v>
      </c>
      <c r="CO63" s="877">
        <f>+'Générateur Emprise 15ans'!$BG31</f>
        <v>-127.94032634032635</v>
      </c>
      <c r="CP63" s="877">
        <f ca="1">+'Générateur Emprise 15ans'!$BH31</f>
        <v>3656.9961229277387</v>
      </c>
      <c r="CQ63" s="877">
        <f ca="1">+'Générateur Emprise 15ans'!$BI31</f>
        <v>914.24903073193468</v>
      </c>
      <c r="CR63" s="1190">
        <f>+'Générateur P.Durable 20ans'!$AO31</f>
        <v>10</v>
      </c>
      <c r="CS63" s="877">
        <f>+'Générateur P.Durable 20ans'!$AP31</f>
        <v>927</v>
      </c>
      <c r="CT63" s="1009">
        <f>+'Générateur P.Durable 20ans'!$AQ31</f>
        <v>40</v>
      </c>
      <c r="CU63" s="877">
        <f>+'Générateur P.Durable 20ans'!$AR31</f>
        <v>3708</v>
      </c>
      <c r="CV63" s="1190">
        <f ca="1">+'Générateur P.Durable 20ans'!$AS31</f>
        <v>10.036377896247245</v>
      </c>
      <c r="CW63" s="877">
        <f ca="1">+'Générateur P.Durable 20ans'!$AT31</f>
        <v>930.37223098211962</v>
      </c>
      <c r="CX63" s="1009">
        <f ca="1">+'Générateur P.Durable 20ans'!$AU31</f>
        <v>40.145511584988981</v>
      </c>
      <c r="CY63" s="877">
        <f ca="1">+'Générateur P.Durable 20ans'!$AV31</f>
        <v>3721.4889239284785</v>
      </c>
      <c r="CZ63" s="877">
        <f ca="1">+'Générateur P.Durable 20ans'!$AW31</f>
        <v>1.0036377896247246</v>
      </c>
      <c r="DA63" s="877">
        <f ca="1">+CV63/Menu!$D$27</f>
        <v>11.120640328251795</v>
      </c>
      <c r="DB63" s="1191">
        <f t="shared" ca="1" si="35"/>
        <v>1.1120640328251796</v>
      </c>
      <c r="DC63" s="877">
        <f ca="1">+CY63/Menu!$E$27</f>
        <v>1030.8833584289414</v>
      </c>
      <c r="DD63" s="877">
        <f t="shared" ca="1" si="36"/>
        <v>1.1120640328251794</v>
      </c>
      <c r="DE63" s="877">
        <f>+'Générateur P.Durable 20ans'!$AX31</f>
        <v>0</v>
      </c>
      <c r="DF63" s="877">
        <f>+'Générateur P.Durable 20ans'!$AY31</f>
        <v>45.907500000000006</v>
      </c>
      <c r="DG63" s="877">
        <f>+'Générateur P.Durable 20ans'!$AZ31</f>
        <v>11.476875000000001</v>
      </c>
      <c r="DH63" s="877">
        <f>+'Générateur P.Durable 20ans'!$BA31</f>
        <v>57.384375000000006</v>
      </c>
      <c r="DI63" s="877">
        <f>+'Générateur P.Durable 20ans'!$BB31</f>
        <v>0</v>
      </c>
      <c r="DJ63" s="877">
        <f>+'Générateur P.Durable 20ans'!$BC31</f>
        <v>0</v>
      </c>
      <c r="DK63" s="877">
        <f>+'Générateur P.Durable 20ans'!$BD31</f>
        <v>0</v>
      </c>
      <c r="DL63" s="877">
        <f>+'Générateur P.Durable 20ans'!$BE31</f>
        <v>-45.907500000000006</v>
      </c>
      <c r="DM63" s="877">
        <f>+'Générateur P.Durable 20ans'!$BF31</f>
        <v>-11.476875000000001</v>
      </c>
      <c r="DN63" s="877">
        <f>+'Générateur P.Durable 20ans'!$BG31</f>
        <v>-57.384375000000006</v>
      </c>
      <c r="DO63" s="877">
        <f ca="1">+'Générateur P.Durable 20ans'!$BH31</f>
        <v>3675.5814239284787</v>
      </c>
      <c r="DP63" s="877">
        <f ca="1">+'Générateur P.Durable 20ans'!$BI31</f>
        <v>918.89535598211967</v>
      </c>
      <c r="DQ63" s="1190">
        <f ca="1">+'Générateur Emprise 20ans'!$AS31</f>
        <v>10.138479999999999</v>
      </c>
      <c r="DR63" s="877">
        <f ca="1">+'Générateur Emprise 20ans'!$AT31</f>
        <v>939.83709599999997</v>
      </c>
      <c r="DS63" s="1009">
        <f ca="1">+'Générateur Emprise 20ans'!$AU31</f>
        <v>40.553919999999998</v>
      </c>
      <c r="DT63" s="877">
        <f ca="1">+'Générateur Emprise 20ans'!$AV31</f>
        <v>3759.3483839999999</v>
      </c>
      <c r="DU63" s="877">
        <f ca="1">+'Générateur Emprise 20ans'!$AW31</f>
        <v>1.0138480000000001</v>
      </c>
      <c r="DV63" s="877">
        <f ca="1">+DQ63/Menu!$D$27</f>
        <v>11.233772853185595</v>
      </c>
      <c r="DW63" s="1191">
        <f t="shared" ca="1" si="37"/>
        <v>1.1233772853185595</v>
      </c>
      <c r="DX63" s="877">
        <f ca="1">+DT63/Menu!$E$27</f>
        <v>1041.3707434903047</v>
      </c>
      <c r="DY63" s="877">
        <f t="shared" ca="1" si="38"/>
        <v>1.1233772853185595</v>
      </c>
      <c r="DZ63" s="877">
        <f>+'Générateur Emprise 20ans'!$AX31</f>
        <v>0</v>
      </c>
      <c r="EA63" s="877">
        <f>+'Générateur Emprise 20ans'!$AY31</f>
        <v>102.35226107226109</v>
      </c>
      <c r="EB63" s="877">
        <f>+'Générateur Emprise 20ans'!$AZ31</f>
        <v>25.588065268065272</v>
      </c>
      <c r="EC63" s="877">
        <f>+'Générateur Emprise 20ans'!$BA31</f>
        <v>127.94032634032635</v>
      </c>
      <c r="ED63" s="877">
        <f>+'Générateur Emprise 20ans'!$BB31</f>
        <v>0</v>
      </c>
      <c r="EE63" s="877">
        <f>+'Générateur Emprise 20ans'!$BC31</f>
        <v>0</v>
      </c>
      <c r="EF63" s="877">
        <f>+'Générateur Emprise 20ans'!$BD31</f>
        <v>0</v>
      </c>
      <c r="EG63" s="877">
        <f>+'Générateur Emprise 20ans'!$BE31</f>
        <v>-102.35226107226109</v>
      </c>
      <c r="EH63" s="877">
        <f>+'Générateur Emprise 20ans'!$BF31</f>
        <v>-25.588065268065272</v>
      </c>
      <c r="EI63" s="877">
        <f>+'Générateur Emprise 20ans'!$BG31</f>
        <v>-127.94032634032635</v>
      </c>
      <c r="EJ63" s="877">
        <f ca="1">+'Générateur Emprise 20ans'!$BH31</f>
        <v>3656.9961229277387</v>
      </c>
      <c r="EK63" s="877">
        <f ca="1">+'Générateur Emprise 20ans'!$BI31</f>
        <v>914.24903073193468</v>
      </c>
      <c r="EL63" s="1190">
        <f>+'Générateur P.Durable 25ans'!$AO31</f>
        <v>10</v>
      </c>
      <c r="EM63" s="877">
        <f>+'Générateur P.Durable 25ans'!$AP31</f>
        <v>927</v>
      </c>
      <c r="EN63" s="1009">
        <f>+'Générateur P.Durable 25ans'!$AQ31</f>
        <v>40</v>
      </c>
      <c r="EO63" s="877">
        <f>+'Générateur P.Durable 25ans'!$AR31</f>
        <v>3708</v>
      </c>
      <c r="EP63" s="1190">
        <f ca="1">+'Générateur P.Durable 25ans'!$AS31</f>
        <v>10.038012201596898</v>
      </c>
      <c r="EQ63" s="877">
        <f ca="1">+'Générateur P.Durable 25ans'!$AT31</f>
        <v>930.52373108803238</v>
      </c>
      <c r="ER63" s="1009">
        <f ca="1">+'Générateur P.Durable 25ans'!$AU31</f>
        <v>40.15204880638759</v>
      </c>
      <c r="ES63" s="877">
        <f ca="1">+'Générateur P.Durable 25ans'!$AV31</f>
        <v>3722.0949243521295</v>
      </c>
      <c r="ET63" s="877">
        <f ca="1">+'Générateur P.Durable 25ans'!$AW31</f>
        <v>1.0038012201596898</v>
      </c>
      <c r="EU63" s="877">
        <f ca="1">+EP63/Menu!$D$27</f>
        <v>11.122451192905149</v>
      </c>
      <c r="EV63" s="1191">
        <f t="shared" ca="1" si="39"/>
        <v>1.1122451192905149</v>
      </c>
      <c r="EW63" s="877">
        <f ca="1">+ES63/Menu!$E$27</f>
        <v>1031.0512255823073</v>
      </c>
      <c r="EX63" s="877">
        <f t="shared" ca="1" si="40"/>
        <v>1.1122451192905149</v>
      </c>
      <c r="EY63" s="877">
        <f>+'Générateur P.Durable 25ans'!$AX31</f>
        <v>0</v>
      </c>
      <c r="EZ63" s="877">
        <f>+'Générateur P.Durable 25ans'!$AY31</f>
        <v>45.907500000000006</v>
      </c>
      <c r="FA63" s="877">
        <f>+'Générateur P.Durable 25ans'!$AZ31</f>
        <v>11.476875000000001</v>
      </c>
      <c r="FB63" s="877">
        <f>+'Générateur P.Durable 25ans'!$BA31</f>
        <v>57.384375000000006</v>
      </c>
      <c r="FC63" s="877">
        <f>+'Générateur P.Durable 25ans'!$BB31</f>
        <v>0</v>
      </c>
      <c r="FD63" s="877">
        <f>+'Générateur P.Durable 25ans'!$BC31</f>
        <v>0</v>
      </c>
      <c r="FE63" s="877">
        <f>+'Générateur P.Durable 25ans'!$BD31</f>
        <v>0</v>
      </c>
      <c r="FF63" s="877">
        <f>+'Générateur P.Durable 25ans'!$BE31</f>
        <v>-45.907500000000006</v>
      </c>
      <c r="FG63" s="877">
        <f>+'Générateur P.Durable 25ans'!$BF31</f>
        <v>-11.476875000000001</v>
      </c>
      <c r="FH63" s="877">
        <f>+'Générateur P.Durable 25ans'!$BG31</f>
        <v>-57.384375000000006</v>
      </c>
      <c r="FI63" s="877">
        <f ca="1">+'Générateur P.Durable 25ans'!$BH31</f>
        <v>3676.1874243521297</v>
      </c>
      <c r="FJ63" s="877">
        <f ca="1">+'Générateur P.Durable 25ans'!$BI31</f>
        <v>919.04685608803243</v>
      </c>
      <c r="FK63" s="1190">
        <f ca="1">+'Générateur Emprise 25ans'!$AS31</f>
        <v>10.138479999999999</v>
      </c>
      <c r="FL63" s="877">
        <f ca="1">+'Générateur Emprise 25ans'!$AT31</f>
        <v>939.83709599999997</v>
      </c>
      <c r="FM63" s="1009">
        <f ca="1">+'Générateur Emprise 25ans'!$AU31</f>
        <v>40.553919999999998</v>
      </c>
      <c r="FN63" s="877">
        <f ca="1">+'Générateur Emprise 25ans'!$AV31</f>
        <v>3759.3483839999999</v>
      </c>
      <c r="FO63" s="877">
        <f ca="1">+'Générateur Emprise 25ans'!$AW31</f>
        <v>1.0138480000000001</v>
      </c>
      <c r="FP63" s="877">
        <f ca="1">+FK63/Menu!$D$27</f>
        <v>11.233772853185595</v>
      </c>
      <c r="FQ63" s="1191">
        <f t="shared" ca="1" si="41"/>
        <v>1.1233772853185595</v>
      </c>
      <c r="FR63" s="877">
        <f ca="1">+FN63/Menu!$E$27</f>
        <v>1041.3707434903047</v>
      </c>
      <c r="FS63" s="877">
        <f t="shared" ca="1" si="42"/>
        <v>1.1233772853185595</v>
      </c>
      <c r="FT63" s="877">
        <f>+'Générateur Emprise 25ans'!$AX31</f>
        <v>0</v>
      </c>
      <c r="FU63" s="877">
        <f>+'Générateur Emprise 25ans'!$AY31</f>
        <v>102.35226107226109</v>
      </c>
      <c r="FV63" s="877">
        <f>+'Générateur Emprise 25ans'!$AZ31</f>
        <v>25.588065268065272</v>
      </c>
      <c r="FW63" s="877">
        <f>+'Générateur Emprise 25ans'!$BA31</f>
        <v>127.94032634032635</v>
      </c>
      <c r="FX63" s="877">
        <f>+'Générateur Emprise 25ans'!$BB31</f>
        <v>0</v>
      </c>
      <c r="FY63" s="877">
        <f>+'Générateur Emprise 25ans'!$BC31</f>
        <v>0</v>
      </c>
      <c r="FZ63" s="877">
        <f>+'Générateur Emprise 25ans'!$BD31</f>
        <v>0</v>
      </c>
      <c r="GA63" s="877">
        <f>+'Générateur Emprise 25ans'!$BE31</f>
        <v>-102.35226107226109</v>
      </c>
      <c r="GB63" s="877">
        <f>+'Générateur Emprise 25ans'!$BF31</f>
        <v>-25.588065268065272</v>
      </c>
      <c r="GC63" s="877">
        <f>+'Générateur Emprise 25ans'!$BG31</f>
        <v>-127.94032634032635</v>
      </c>
      <c r="GD63" s="877">
        <f ca="1">+'Générateur Emprise 25ans'!$BH31</f>
        <v>3656.9961229277387</v>
      </c>
      <c r="GE63" s="877">
        <f ca="1">+'Générateur Emprise 25ans'!$BI31</f>
        <v>914.24903073193468</v>
      </c>
      <c r="GF63" s="1190">
        <f>+'Générateur P.Durable 30ans'!$AO31</f>
        <v>10</v>
      </c>
      <c r="GG63" s="877">
        <f>+'Générateur P.Durable 30ans'!$AP31</f>
        <v>927</v>
      </c>
      <c r="GH63" s="1009">
        <f>+'Générateur P.Durable 30ans'!$AQ31</f>
        <v>40</v>
      </c>
      <c r="GI63" s="877">
        <f>+'Générateur P.Durable 30ans'!$AR31</f>
        <v>3708</v>
      </c>
      <c r="GJ63" s="1190">
        <f ca="1">+'Générateur P.Durable 30ans'!$AS31</f>
        <v>10.038319535668379</v>
      </c>
      <c r="GK63" s="877">
        <f ca="1">+'Générateur P.Durable 30ans'!$AT31</f>
        <v>930.55222095645877</v>
      </c>
      <c r="GL63" s="1009">
        <f ca="1">+'Générateur P.Durable 30ans'!$AU31</f>
        <v>40.153278142673514</v>
      </c>
      <c r="GM63" s="877">
        <f ca="1">+'Générateur P.Durable 30ans'!$AV31</f>
        <v>3722.2088838258351</v>
      </c>
      <c r="GN63" s="877">
        <f ca="1">+'Générateur P.Durable 30ans'!$AW31</f>
        <v>1.0038319535668379</v>
      </c>
      <c r="GO63" s="877">
        <f ca="1">+GJ63/Menu!$D$27</f>
        <v>11.122791729272443</v>
      </c>
      <c r="GP63" s="1191">
        <f t="shared" ca="1" si="43"/>
        <v>1.1122791729272443</v>
      </c>
      <c r="GQ63" s="877">
        <f ca="1">+GM63/Menu!$E$27</f>
        <v>1031.0827933035555</v>
      </c>
      <c r="GR63" s="877">
        <f t="shared" ca="1" si="44"/>
        <v>1.1122791729272443</v>
      </c>
      <c r="GS63" s="877">
        <f>+'Générateur P.Durable 30ans'!$AX31</f>
        <v>0</v>
      </c>
      <c r="GT63" s="877">
        <f>+'Générateur P.Durable 30ans'!$AY31</f>
        <v>45.907500000000006</v>
      </c>
      <c r="GU63" s="877">
        <f>+'Générateur P.Durable 30ans'!$AZ31</f>
        <v>11.476875000000001</v>
      </c>
      <c r="GV63" s="877">
        <f>+'Générateur P.Durable 30ans'!$BA31</f>
        <v>57.384375000000006</v>
      </c>
      <c r="GW63" s="877">
        <f>+'Générateur P.Durable 30ans'!$BB31</f>
        <v>0</v>
      </c>
      <c r="GX63" s="877">
        <f>+'Générateur P.Durable 30ans'!$BC31</f>
        <v>0</v>
      </c>
      <c r="GY63" s="877">
        <f>+'Générateur P.Durable 30ans'!$BD31</f>
        <v>0</v>
      </c>
      <c r="GZ63" s="877">
        <f>+'Générateur P.Durable 30ans'!$BE31</f>
        <v>-45.907500000000006</v>
      </c>
      <c r="HA63" s="877">
        <f>+'Générateur P.Durable 30ans'!$BF31</f>
        <v>-11.476875000000001</v>
      </c>
      <c r="HB63" s="877">
        <f>+'Générateur P.Durable 30ans'!$BG31</f>
        <v>-57.384375000000006</v>
      </c>
      <c r="HC63" s="877">
        <f ca="1">+'Générateur P.Durable 30ans'!$BH31</f>
        <v>3676.3013838258353</v>
      </c>
      <c r="HD63" s="877">
        <f ca="1">+'Générateur P.Durable 30ans'!$BI31</f>
        <v>919.07534595645882</v>
      </c>
      <c r="HE63" s="1190">
        <f ca="1">+'Générateur Emprise 30ans'!$AS31</f>
        <v>10.138479999999999</v>
      </c>
      <c r="HF63" s="877">
        <f ca="1">+'Générateur Emprise 30ans'!$AT31</f>
        <v>939.83709599999997</v>
      </c>
      <c r="HG63" s="1009">
        <f ca="1">+'Générateur Emprise 30ans'!$AU31</f>
        <v>40.553919999999998</v>
      </c>
      <c r="HH63" s="877">
        <f ca="1">+'Générateur Emprise 30ans'!$AV31</f>
        <v>3759.3483839999999</v>
      </c>
      <c r="HI63" s="877">
        <f ca="1">+'Générateur Emprise 30ans'!$AW31</f>
        <v>1.0138480000000001</v>
      </c>
      <c r="HJ63" s="877">
        <f ca="1">+HE63/Menu!$D$27</f>
        <v>11.233772853185595</v>
      </c>
      <c r="HK63" s="1191">
        <f t="shared" ca="1" si="45"/>
        <v>1.1233772853185595</v>
      </c>
      <c r="HL63" s="877">
        <f ca="1">+HH63/Menu!$E$27</f>
        <v>1041.3707434903047</v>
      </c>
      <c r="HM63" s="877">
        <f t="shared" ca="1" si="46"/>
        <v>1.1233772853185595</v>
      </c>
      <c r="HN63" s="877">
        <f>+'Générateur Emprise 30ans'!$AX31</f>
        <v>0</v>
      </c>
      <c r="HO63" s="877">
        <f>+'Générateur Emprise 30ans'!$AY31</f>
        <v>102.35226107226109</v>
      </c>
      <c r="HP63" s="877">
        <f>+'Générateur Emprise 30ans'!$AZ31</f>
        <v>25.588065268065272</v>
      </c>
      <c r="HQ63" s="877">
        <f>+'Générateur Emprise 30ans'!$BA31</f>
        <v>127.94032634032635</v>
      </c>
      <c r="HR63" s="877">
        <f>+'Générateur Emprise 30ans'!$BB31</f>
        <v>0</v>
      </c>
      <c r="HS63" s="877">
        <f>+'Générateur Emprise 30ans'!$BC31</f>
        <v>0</v>
      </c>
      <c r="HT63" s="877">
        <f>+'Générateur Emprise 30ans'!$BD31</f>
        <v>0</v>
      </c>
      <c r="HU63" s="877">
        <f>+'Générateur Emprise 30ans'!$BE31</f>
        <v>-102.35226107226109</v>
      </c>
      <c r="HV63" s="877">
        <f>+'Générateur Emprise 30ans'!$BF31</f>
        <v>-25.588065268065272</v>
      </c>
      <c r="HW63" s="877">
        <f>+'Générateur Emprise 30ans'!$BG31</f>
        <v>-127.94032634032635</v>
      </c>
      <c r="HX63" s="877">
        <f ca="1">+'Générateur Emprise 30ans'!$BH31</f>
        <v>3656.9961229277387</v>
      </c>
      <c r="HY63" s="877">
        <f ca="1">+'Générateur Emprise 30ans'!$BI31</f>
        <v>914.24903073193468</v>
      </c>
    </row>
    <row r="64" spans="2:233" x14ac:dyDescent="0.3">
      <c r="B64">
        <f>+'Générateur P.Durable 10ans'!A32</f>
        <v>11</v>
      </c>
      <c r="C64" t="str">
        <f>+'Générateur P.Durable 10ans'!B32</f>
        <v>Orge d'hiver</v>
      </c>
      <c r="D64" s="1250">
        <f>+'Générateur P.Durable 10ans'!AO32</f>
        <v>0</v>
      </c>
      <c r="E64" s="877">
        <f>+'Générateur P.Durable 10ans'!AP32</f>
        <v>0</v>
      </c>
      <c r="F64" s="1009">
        <f>+'Générateur P.Durable 10ans'!AQ32</f>
        <v>0</v>
      </c>
      <c r="G64" s="877">
        <f>+'Générateur P.Durable 10ans'!AR32</f>
        <v>0</v>
      </c>
      <c r="H64" s="1250">
        <f ca="1">+'Générateur P.Durable 10ans'!AS32</f>
        <v>0</v>
      </c>
      <c r="I64" s="877">
        <f>+'Générateur P.Durable 10ans'!AT32</f>
        <v>0</v>
      </c>
      <c r="J64" s="1009">
        <f ca="1">+'Générateur P.Durable 10ans'!AU32</f>
        <v>0</v>
      </c>
      <c r="K64" s="877">
        <f>+'Générateur P.Durable 10ans'!AV32</f>
        <v>0</v>
      </c>
      <c r="L64" s="877"/>
      <c r="M64" s="1227">
        <f ca="1">+H64/Menu!$D$27</f>
        <v>0</v>
      </c>
      <c r="N64" s="1191"/>
      <c r="O64" s="877">
        <f>+K64/Menu!$E$27</f>
        <v>0</v>
      </c>
      <c r="P64" s="877"/>
      <c r="Q64" s="877">
        <f>+'Générateur P.Durable 10ans'!AX32</f>
        <v>0</v>
      </c>
      <c r="R64" s="877">
        <f>+'Générateur P.Durable 10ans'!AY32</f>
        <v>0</v>
      </c>
      <c r="S64" s="877">
        <f>+'Générateur P.Durable 10ans'!AZ32</f>
        <v>0</v>
      </c>
      <c r="T64" s="877">
        <f>+'Générateur P.Durable 10ans'!BA32</f>
        <v>0</v>
      </c>
      <c r="U64" s="877">
        <f>+'Générateur P.Durable 10ans'!BB32</f>
        <v>0</v>
      </c>
      <c r="V64" s="877">
        <f>+'Générateur P.Durable 10ans'!BC32</f>
        <v>0</v>
      </c>
      <c r="W64" s="877">
        <f>+'Générateur P.Durable 10ans'!BD32</f>
        <v>0</v>
      </c>
      <c r="X64" s="877">
        <f>+'Générateur P.Durable 10ans'!BE32</f>
        <v>0</v>
      </c>
      <c r="Y64" s="877">
        <f>+'Générateur P.Durable 10ans'!BF32</f>
        <v>0</v>
      </c>
      <c r="Z64" s="877">
        <f>+'Générateur P.Durable 10ans'!BG32</f>
        <v>0</v>
      </c>
      <c r="AA64" s="877">
        <f>+'Générateur P.Durable 10ans'!BH32</f>
        <v>0</v>
      </c>
      <c r="AB64" s="877">
        <f>+'Générateur P.Durable 10ans'!BI32</f>
        <v>0</v>
      </c>
      <c r="AC64" s="1250">
        <f ca="1">+'Générateur Emprise 10ans'!$AS32</f>
        <v>0</v>
      </c>
      <c r="AD64" s="877">
        <f>+'Générateur Emprise 10ans'!$AT32</f>
        <v>0</v>
      </c>
      <c r="AE64" s="1009">
        <f ca="1">+'Générateur Emprise 10ans'!$AU32</f>
        <v>0</v>
      </c>
      <c r="AF64" s="877">
        <f>+'Générateur Emprise 10ans'!$AV32</f>
        <v>0</v>
      </c>
      <c r="AG64" s="877"/>
      <c r="AH64" s="877">
        <f ca="1">+AC64/Menu!$D$27</f>
        <v>0</v>
      </c>
      <c r="AI64" s="1191"/>
      <c r="AJ64" s="877">
        <f>+AF64/Menu!$E$27</f>
        <v>0</v>
      </c>
      <c r="AK64" s="877"/>
      <c r="AL64" s="877">
        <f>+'Générateur Emprise 10ans'!$AX32</f>
        <v>0</v>
      </c>
      <c r="AM64" s="877">
        <f>+'Générateur Emprise 10ans'!$AY32</f>
        <v>0</v>
      </c>
      <c r="AN64" s="877">
        <f>+'Générateur Emprise 10ans'!$AZ32</f>
        <v>0</v>
      </c>
      <c r="AO64" s="877">
        <f>+'Générateur Emprise 10ans'!$BA32</f>
        <v>0</v>
      </c>
      <c r="AP64" s="877">
        <f>+'Générateur Emprise 10ans'!$BB32</f>
        <v>0</v>
      </c>
      <c r="AQ64" s="877">
        <f>+'Générateur Emprise 10ans'!$BC32</f>
        <v>0</v>
      </c>
      <c r="AR64" s="877">
        <f>+'Générateur Emprise 10ans'!$BD32</f>
        <v>0</v>
      </c>
      <c r="AS64" s="877">
        <f>+'Générateur Emprise 10ans'!$BE32</f>
        <v>0</v>
      </c>
      <c r="AT64" s="877">
        <f>+'Générateur Emprise 10ans'!$BF32</f>
        <v>0</v>
      </c>
      <c r="AU64" s="877">
        <f>+'Générateur Emprise 10ans'!$BG32</f>
        <v>0</v>
      </c>
      <c r="AV64" s="877">
        <f>+'Générateur Emprise 10ans'!$BH32</f>
        <v>0</v>
      </c>
      <c r="AW64" s="877">
        <f>+'Générateur Emprise 10ans'!$BI32</f>
        <v>0</v>
      </c>
      <c r="AX64" s="1190">
        <f>+'Générateur P.Durable 15ans'!$AO32</f>
        <v>8.5</v>
      </c>
      <c r="AY64" s="877">
        <f>+'Générateur P.Durable 15ans'!$AP32</f>
        <v>1280.5</v>
      </c>
      <c r="AZ64" s="1009">
        <f>+'Générateur P.Durable 15ans'!$AQ32</f>
        <v>34</v>
      </c>
      <c r="BA64" s="877">
        <f>+'Générateur P.Durable 15ans'!$AR32</f>
        <v>5122</v>
      </c>
      <c r="BB64" s="1190">
        <f ca="1">+'Générateur P.Durable 15ans'!$AS32</f>
        <v>8.5030861658641754</v>
      </c>
      <c r="BC64" s="877">
        <f ca="1">+'Générateur P.Durable 15ans'!$AT32</f>
        <v>1280.9649218104796</v>
      </c>
      <c r="BD64" s="1009">
        <f ca="1">+'Générateur P.Durable 15ans'!$AU32</f>
        <v>34.012344663456702</v>
      </c>
      <c r="BE64" s="877">
        <f ca="1">+'Générateur P.Durable 15ans'!$AV32</f>
        <v>5123.8596872419184</v>
      </c>
      <c r="BF64" s="877">
        <f ca="1">+'Générateur P.Durable 15ans'!$AW32</f>
        <v>1.0003630783369619</v>
      </c>
      <c r="BG64" s="877">
        <f ca="1">+BB64/Menu!$D$27</f>
        <v>9.4217021228411912</v>
      </c>
      <c r="BH64" s="1191">
        <f t="shared" ca="1" si="31"/>
        <v>1.1084355438636695</v>
      </c>
      <c r="BI64" s="877">
        <f ca="1">+BE64/Menu!$E$27</f>
        <v>1419.3517139174289</v>
      </c>
      <c r="BJ64" s="877">
        <f t="shared" ca="1" si="32"/>
        <v>1.1084355438636695</v>
      </c>
      <c r="BK64" s="877">
        <f>+'Générateur P.Durable 15ans'!$AX32</f>
        <v>0</v>
      </c>
      <c r="BL64" s="877">
        <f>+'Générateur P.Durable 15ans'!$AY32</f>
        <v>45.907500000000006</v>
      </c>
      <c r="BM64" s="877">
        <f>+'Générateur P.Durable 15ans'!$AZ32</f>
        <v>11.476875000000001</v>
      </c>
      <c r="BN64" s="877">
        <f>+'Générateur P.Durable 15ans'!$BA32</f>
        <v>57.384375000000006</v>
      </c>
      <c r="BO64" s="877">
        <f>+'Générateur P.Durable 15ans'!$BB32</f>
        <v>0</v>
      </c>
      <c r="BP64" s="877">
        <f>+'Générateur P.Durable 15ans'!$BC32</f>
        <v>0</v>
      </c>
      <c r="BQ64" s="877">
        <f>+'Générateur P.Durable 15ans'!$BD32</f>
        <v>0</v>
      </c>
      <c r="BR64" s="877">
        <f>+'Générateur P.Durable 15ans'!$BE32</f>
        <v>-45.907500000000006</v>
      </c>
      <c r="BS64" s="877">
        <f>+'Générateur P.Durable 15ans'!$BF32</f>
        <v>-11.476875000000001</v>
      </c>
      <c r="BT64" s="877">
        <f>+'Générateur P.Durable 15ans'!$BG32</f>
        <v>-57.384375000000006</v>
      </c>
      <c r="BU64" s="877">
        <f ca="1">+'Générateur P.Durable 15ans'!$BH32</f>
        <v>5077.9521872419182</v>
      </c>
      <c r="BV64" s="877">
        <f ca="1">+'Générateur P.Durable 15ans'!$BI32</f>
        <v>1269.4880468104795</v>
      </c>
      <c r="BW64" s="1190">
        <f ca="1">+'Générateur Emprise 15ans'!$AS32</f>
        <v>8.6177080000000004</v>
      </c>
      <c r="BX64" s="877">
        <f ca="1">+'Générateur Emprise 15ans'!$AT32</f>
        <v>1298.2323640000002</v>
      </c>
      <c r="BY64" s="1009">
        <f ca="1">+'Générateur Emprise 15ans'!$AU32</f>
        <v>34.470832000000001</v>
      </c>
      <c r="BZ64" s="877">
        <f ca="1">+'Générateur Emprise 15ans'!$AV32</f>
        <v>5192.9294560000008</v>
      </c>
      <c r="CA64" s="877">
        <f ca="1">+'Générateur Emprise 15ans'!$AW32</f>
        <v>1.0138480000000001</v>
      </c>
      <c r="CB64" s="877">
        <f ca="1">+BW64/Menu!$D$27</f>
        <v>9.5487069252077568</v>
      </c>
      <c r="CC64" s="1191">
        <f t="shared" ca="1" si="47"/>
        <v>1.1233772853185595</v>
      </c>
      <c r="CD64" s="877">
        <f ca="1">+BZ64/Menu!$E$27</f>
        <v>1438.4846138504158</v>
      </c>
      <c r="CE64" s="877">
        <f t="shared" ca="1" si="48"/>
        <v>1.1233772853185597</v>
      </c>
      <c r="CF64" s="877">
        <f>+'Générateur Emprise 15ans'!$AX32</f>
        <v>0</v>
      </c>
      <c r="CG64" s="877">
        <f>+'Générateur Emprise 15ans'!$AY32</f>
        <v>102.35226107226109</v>
      </c>
      <c r="CH64" s="877">
        <f>+'Générateur Emprise 15ans'!$AZ32</f>
        <v>25.588065268065272</v>
      </c>
      <c r="CI64" s="877">
        <f>+'Générateur Emprise 15ans'!$BA32</f>
        <v>127.94032634032635</v>
      </c>
      <c r="CJ64" s="877">
        <f>+'Générateur Emprise 15ans'!$BB32</f>
        <v>0</v>
      </c>
      <c r="CK64" s="877">
        <f>+'Générateur Emprise 15ans'!$BC32</f>
        <v>0</v>
      </c>
      <c r="CL64" s="877">
        <f>+'Générateur Emprise 15ans'!$BD32</f>
        <v>0</v>
      </c>
      <c r="CM64" s="877">
        <f>+'Générateur Emprise 15ans'!$BE32</f>
        <v>-102.35226107226109</v>
      </c>
      <c r="CN64" s="877">
        <f>+'Générateur Emprise 15ans'!$BF32</f>
        <v>-25.588065268065272</v>
      </c>
      <c r="CO64" s="877">
        <f>+'Générateur Emprise 15ans'!$BG32</f>
        <v>-127.94032634032635</v>
      </c>
      <c r="CP64" s="877">
        <f ca="1">+'Générateur Emprise 15ans'!$BH32</f>
        <v>5090.5771949277396</v>
      </c>
      <c r="CQ64" s="877">
        <f ca="1">+'Générateur Emprise 15ans'!$BI32</f>
        <v>1272.6442987319349</v>
      </c>
      <c r="CR64" s="1190">
        <f>+'Générateur P.Durable 20ans'!$AO32</f>
        <v>8.5</v>
      </c>
      <c r="CS64" s="877">
        <f>+'Générateur P.Durable 20ans'!$AP32</f>
        <v>1280.5</v>
      </c>
      <c r="CT64" s="1009">
        <f>+'Générateur P.Durable 20ans'!$AQ32</f>
        <v>34</v>
      </c>
      <c r="CU64" s="877">
        <f>+'Générateur P.Durable 20ans'!$AR32</f>
        <v>5122</v>
      </c>
      <c r="CV64" s="1190">
        <f ca="1">+'Générateur P.Durable 20ans'!$AS32</f>
        <v>8.5114740741299144</v>
      </c>
      <c r="CW64" s="877">
        <f ca="1">+'Générateur P.Durable 20ans'!$AT32</f>
        <v>1282.2285355203949</v>
      </c>
      <c r="CX64" s="1009">
        <f ca="1">+'Générateur P.Durable 20ans'!$AU32</f>
        <v>34.045896296519658</v>
      </c>
      <c r="CY64" s="877">
        <f ca="1">+'Générateur P.Durable 20ans'!$AV32</f>
        <v>5128.9141420815795</v>
      </c>
      <c r="CZ64" s="877">
        <f ca="1">+'Générateur P.Durable 20ans'!$AW32</f>
        <v>1.0013498910741077</v>
      </c>
      <c r="DA64" s="877">
        <f ca="1">+CV64/Menu!$D$27</f>
        <v>9.4309962040220654</v>
      </c>
      <c r="DB64" s="1191">
        <f t="shared" ca="1" si="35"/>
        <v>1.1095289651790665</v>
      </c>
      <c r="DC64" s="877">
        <f ca="1">+CY64/Menu!$E$27</f>
        <v>1420.7518399117948</v>
      </c>
      <c r="DD64" s="877">
        <f t="shared" ca="1" si="36"/>
        <v>1.1095289651790667</v>
      </c>
      <c r="DE64" s="877">
        <f>+'Générateur P.Durable 20ans'!$AX32</f>
        <v>0</v>
      </c>
      <c r="DF64" s="877">
        <f>+'Générateur P.Durable 20ans'!$AY32</f>
        <v>45.907500000000006</v>
      </c>
      <c r="DG64" s="877">
        <f>+'Générateur P.Durable 20ans'!$AZ32</f>
        <v>11.476875000000001</v>
      </c>
      <c r="DH64" s="877">
        <f>+'Générateur P.Durable 20ans'!$BA32</f>
        <v>57.384375000000006</v>
      </c>
      <c r="DI64" s="877">
        <f>+'Générateur P.Durable 20ans'!$BB32</f>
        <v>0</v>
      </c>
      <c r="DJ64" s="877">
        <f>+'Générateur P.Durable 20ans'!$BC32</f>
        <v>0</v>
      </c>
      <c r="DK64" s="877">
        <f>+'Générateur P.Durable 20ans'!$BD32</f>
        <v>0</v>
      </c>
      <c r="DL64" s="877">
        <f>+'Générateur P.Durable 20ans'!$BE32</f>
        <v>-45.907500000000006</v>
      </c>
      <c r="DM64" s="877">
        <f>+'Générateur P.Durable 20ans'!$BF32</f>
        <v>-11.476875000000001</v>
      </c>
      <c r="DN64" s="877">
        <f>+'Générateur P.Durable 20ans'!$BG32</f>
        <v>-57.384375000000006</v>
      </c>
      <c r="DO64" s="877">
        <f ca="1">+'Générateur P.Durable 20ans'!$BH32</f>
        <v>5083.0066420815792</v>
      </c>
      <c r="DP64" s="877">
        <f ca="1">+'Générateur P.Durable 20ans'!$BI32</f>
        <v>1270.7516605203948</v>
      </c>
      <c r="DQ64" s="1190">
        <f ca="1">+'Générateur Emprise 20ans'!$AS32</f>
        <v>8.6177080000000004</v>
      </c>
      <c r="DR64" s="877">
        <f ca="1">+'Générateur Emprise 20ans'!$AT32</f>
        <v>1298.2323640000002</v>
      </c>
      <c r="DS64" s="1009">
        <f ca="1">+'Générateur Emprise 20ans'!$AU32</f>
        <v>34.470832000000001</v>
      </c>
      <c r="DT64" s="877">
        <f ca="1">+'Générateur Emprise 20ans'!$AV32</f>
        <v>5192.9294560000008</v>
      </c>
      <c r="DU64" s="877">
        <f ca="1">+'Générateur Emprise 20ans'!$AW32</f>
        <v>1.0138480000000001</v>
      </c>
      <c r="DV64" s="877">
        <f ca="1">+DQ64/Menu!$D$27</f>
        <v>9.5487069252077568</v>
      </c>
      <c r="DW64" s="1191">
        <f t="shared" ca="1" si="37"/>
        <v>1.1233772853185595</v>
      </c>
      <c r="DX64" s="877">
        <f ca="1">+DT64/Menu!$E$27</f>
        <v>1438.4846138504158</v>
      </c>
      <c r="DY64" s="877">
        <f t="shared" ca="1" si="38"/>
        <v>1.1233772853185597</v>
      </c>
      <c r="DZ64" s="877">
        <f>+'Générateur Emprise 20ans'!$AX32</f>
        <v>0</v>
      </c>
      <c r="EA64" s="877">
        <f>+'Générateur Emprise 20ans'!$AY32</f>
        <v>102.35226107226109</v>
      </c>
      <c r="EB64" s="877">
        <f>+'Générateur Emprise 20ans'!$AZ32</f>
        <v>25.588065268065272</v>
      </c>
      <c r="EC64" s="877">
        <f>+'Générateur Emprise 20ans'!$BA32</f>
        <v>127.94032634032635</v>
      </c>
      <c r="ED64" s="877">
        <f>+'Générateur Emprise 20ans'!$BB32</f>
        <v>0</v>
      </c>
      <c r="EE64" s="877">
        <f>+'Générateur Emprise 20ans'!$BC32</f>
        <v>0</v>
      </c>
      <c r="EF64" s="877">
        <f>+'Générateur Emprise 20ans'!$BD32</f>
        <v>0</v>
      </c>
      <c r="EG64" s="877">
        <f>+'Générateur Emprise 20ans'!$BE32</f>
        <v>-102.35226107226109</v>
      </c>
      <c r="EH64" s="877">
        <f>+'Générateur Emprise 20ans'!$BF32</f>
        <v>-25.588065268065272</v>
      </c>
      <c r="EI64" s="877">
        <f>+'Générateur Emprise 20ans'!$BG32</f>
        <v>-127.94032634032635</v>
      </c>
      <c r="EJ64" s="877">
        <f ca="1">+'Générateur Emprise 20ans'!$BH32</f>
        <v>5090.5771949277396</v>
      </c>
      <c r="EK64" s="877">
        <f ca="1">+'Générateur Emprise 20ans'!$BI32</f>
        <v>1272.6442987319349</v>
      </c>
      <c r="EL64" s="1190">
        <f>+'Générateur P.Durable 25ans'!$AO32</f>
        <v>8.5</v>
      </c>
      <c r="EM64" s="877">
        <f>+'Générateur P.Durable 25ans'!$AP32</f>
        <v>1280.5</v>
      </c>
      <c r="EN64" s="1009">
        <f>+'Générateur P.Durable 25ans'!$AQ32</f>
        <v>34</v>
      </c>
      <c r="EO64" s="877">
        <f>+'Générateur P.Durable 25ans'!$AR32</f>
        <v>5122</v>
      </c>
      <c r="EP64" s="1190">
        <f ca="1">+'Générateur P.Durable 25ans'!$AS32</f>
        <v>8.5130228973095878</v>
      </c>
      <c r="EQ64" s="877">
        <f ca="1">+'Générateur P.Durable 25ans'!$AT32</f>
        <v>1282.4618611770504</v>
      </c>
      <c r="ER64" s="1009">
        <f ca="1">+'Générateur P.Durable 25ans'!$AU32</f>
        <v>34.052091589238351</v>
      </c>
      <c r="ES64" s="877">
        <f ca="1">+'Générateur P.Durable 25ans'!$AV32</f>
        <v>5129.8474447082017</v>
      </c>
      <c r="ET64" s="877">
        <f ca="1">+'Générateur P.Durable 25ans'!$AW32</f>
        <v>1.0015321055658339</v>
      </c>
      <c r="EU64" s="877">
        <f ca="1">+EP64/Menu!$D$27</f>
        <v>9.4327123515895721</v>
      </c>
      <c r="EV64" s="1191">
        <f t="shared" ca="1" si="39"/>
        <v>1.1097308648928907</v>
      </c>
      <c r="EW64" s="877">
        <f ca="1">+ES64/Menu!$E$27</f>
        <v>1421.0103724953467</v>
      </c>
      <c r="EX64" s="877">
        <f t="shared" ca="1" si="40"/>
        <v>1.1097308648928907</v>
      </c>
      <c r="EY64" s="877">
        <f>+'Générateur P.Durable 25ans'!$AX32</f>
        <v>0</v>
      </c>
      <c r="EZ64" s="877">
        <f>+'Générateur P.Durable 25ans'!$AY32</f>
        <v>45.907500000000006</v>
      </c>
      <c r="FA64" s="877">
        <f>+'Générateur P.Durable 25ans'!$AZ32</f>
        <v>11.476875000000001</v>
      </c>
      <c r="FB64" s="877">
        <f>+'Générateur P.Durable 25ans'!$BA32</f>
        <v>57.384375000000006</v>
      </c>
      <c r="FC64" s="877">
        <f>+'Générateur P.Durable 25ans'!$BB32</f>
        <v>0</v>
      </c>
      <c r="FD64" s="877">
        <f>+'Générateur P.Durable 25ans'!$BC32</f>
        <v>0</v>
      </c>
      <c r="FE64" s="877">
        <f>+'Générateur P.Durable 25ans'!$BD32</f>
        <v>0</v>
      </c>
      <c r="FF64" s="877">
        <f>+'Générateur P.Durable 25ans'!$BE32</f>
        <v>-45.907500000000006</v>
      </c>
      <c r="FG64" s="877">
        <f>+'Générateur P.Durable 25ans'!$BF32</f>
        <v>-11.476875000000001</v>
      </c>
      <c r="FH64" s="877">
        <f>+'Générateur P.Durable 25ans'!$BG32</f>
        <v>-57.384375000000006</v>
      </c>
      <c r="FI64" s="877">
        <f ca="1">+'Générateur P.Durable 25ans'!$BH32</f>
        <v>5083.9399447082014</v>
      </c>
      <c r="FJ64" s="877">
        <f ca="1">+'Générateur P.Durable 25ans'!$BI32</f>
        <v>1270.9849861770504</v>
      </c>
      <c r="FK64" s="1190">
        <f ca="1">+'Générateur Emprise 25ans'!$AS32</f>
        <v>8.6177080000000004</v>
      </c>
      <c r="FL64" s="877">
        <f ca="1">+'Générateur Emprise 25ans'!$AT32</f>
        <v>1298.2323640000002</v>
      </c>
      <c r="FM64" s="1009">
        <f ca="1">+'Générateur Emprise 25ans'!$AU32</f>
        <v>34.470832000000001</v>
      </c>
      <c r="FN64" s="877">
        <f ca="1">+'Générateur Emprise 25ans'!$AV32</f>
        <v>5192.9294560000008</v>
      </c>
      <c r="FO64" s="877">
        <f ca="1">+'Générateur Emprise 25ans'!$AW32</f>
        <v>1.0138480000000001</v>
      </c>
      <c r="FP64" s="877">
        <f ca="1">+FK64/Menu!$D$27</f>
        <v>9.5487069252077568</v>
      </c>
      <c r="FQ64" s="1191">
        <f t="shared" ca="1" si="41"/>
        <v>1.1233772853185595</v>
      </c>
      <c r="FR64" s="877">
        <f ca="1">+FN64/Menu!$E$27</f>
        <v>1438.4846138504158</v>
      </c>
      <c r="FS64" s="877">
        <f t="shared" ca="1" si="42"/>
        <v>1.1233772853185597</v>
      </c>
      <c r="FT64" s="877">
        <f>+'Générateur Emprise 25ans'!$AX32</f>
        <v>0</v>
      </c>
      <c r="FU64" s="877">
        <f>+'Générateur Emprise 25ans'!$AY32</f>
        <v>102.35226107226109</v>
      </c>
      <c r="FV64" s="877">
        <f>+'Générateur Emprise 25ans'!$AZ32</f>
        <v>25.588065268065272</v>
      </c>
      <c r="FW64" s="877">
        <f>+'Générateur Emprise 25ans'!$BA32</f>
        <v>127.94032634032635</v>
      </c>
      <c r="FX64" s="877">
        <f>+'Générateur Emprise 25ans'!$BB32</f>
        <v>0</v>
      </c>
      <c r="FY64" s="877">
        <f>+'Générateur Emprise 25ans'!$BC32</f>
        <v>0</v>
      </c>
      <c r="FZ64" s="877">
        <f>+'Générateur Emprise 25ans'!$BD32</f>
        <v>0</v>
      </c>
      <c r="GA64" s="877">
        <f>+'Générateur Emprise 25ans'!$BE32</f>
        <v>-102.35226107226109</v>
      </c>
      <c r="GB64" s="877">
        <f>+'Générateur Emprise 25ans'!$BF32</f>
        <v>-25.588065268065272</v>
      </c>
      <c r="GC64" s="877">
        <f>+'Générateur Emprise 25ans'!$BG32</f>
        <v>-127.94032634032635</v>
      </c>
      <c r="GD64" s="877">
        <f ca="1">+'Générateur Emprise 25ans'!$BH32</f>
        <v>5090.5771949277396</v>
      </c>
      <c r="GE64" s="877">
        <f ca="1">+'Générateur Emprise 25ans'!$BI32</f>
        <v>1272.6442987319349</v>
      </c>
      <c r="GF64" s="1190">
        <f>+'Générateur P.Durable 30ans'!$AO32</f>
        <v>8.5</v>
      </c>
      <c r="GG64" s="877">
        <f>+'Générateur P.Durable 30ans'!$AP32</f>
        <v>1280.5</v>
      </c>
      <c r="GH64" s="1009">
        <f>+'Générateur P.Durable 30ans'!$AQ32</f>
        <v>34</v>
      </c>
      <c r="GI64" s="877">
        <f>+'Générateur P.Durable 30ans'!$AR32</f>
        <v>5122</v>
      </c>
      <c r="GJ64" s="1190">
        <f ca="1">+'Générateur P.Durable 30ans'!$AS32</f>
        <v>8.5133141821154741</v>
      </c>
      <c r="GK64" s="877">
        <f ca="1">+'Générateur P.Durable 30ans'!$AT32</f>
        <v>1282.5057423763371</v>
      </c>
      <c r="GL64" s="1009">
        <f ca="1">+'Générateur P.Durable 30ans'!$AU32</f>
        <v>34.053256728461896</v>
      </c>
      <c r="GM64" s="877">
        <f ca="1">+'Générateur P.Durable 30ans'!$AV32</f>
        <v>5130.0229695053486</v>
      </c>
      <c r="GN64" s="877">
        <f ca="1">+'Générateur P.Durable 30ans'!$AW32</f>
        <v>1.0015663743665264</v>
      </c>
      <c r="GO64" s="877">
        <f ca="1">+GJ64/Menu!$D$27</f>
        <v>9.4330351048370904</v>
      </c>
      <c r="GP64" s="1191">
        <f t="shared" ca="1" si="43"/>
        <v>1.1097688358631872</v>
      </c>
      <c r="GQ64" s="877">
        <f ca="1">+GM64/Menu!$E$27</f>
        <v>1421.0589943228113</v>
      </c>
      <c r="GR64" s="877">
        <f t="shared" ca="1" si="44"/>
        <v>1.1097688358631872</v>
      </c>
      <c r="GS64" s="877">
        <f>+'Générateur P.Durable 30ans'!$AX32</f>
        <v>0</v>
      </c>
      <c r="GT64" s="877">
        <f>+'Générateur P.Durable 30ans'!$AY32</f>
        <v>45.907500000000006</v>
      </c>
      <c r="GU64" s="877">
        <f>+'Générateur P.Durable 30ans'!$AZ32</f>
        <v>11.476875000000001</v>
      </c>
      <c r="GV64" s="877">
        <f>+'Générateur P.Durable 30ans'!$BA32</f>
        <v>57.384375000000006</v>
      </c>
      <c r="GW64" s="877">
        <f>+'Générateur P.Durable 30ans'!$BB32</f>
        <v>0</v>
      </c>
      <c r="GX64" s="877">
        <f>+'Générateur P.Durable 30ans'!$BC32</f>
        <v>0</v>
      </c>
      <c r="GY64" s="877">
        <f>+'Générateur P.Durable 30ans'!$BD32</f>
        <v>0</v>
      </c>
      <c r="GZ64" s="877">
        <f>+'Générateur P.Durable 30ans'!$BE32</f>
        <v>-45.907500000000006</v>
      </c>
      <c r="HA64" s="877">
        <f>+'Générateur P.Durable 30ans'!$BF32</f>
        <v>-11.476875000000001</v>
      </c>
      <c r="HB64" s="877">
        <f>+'Générateur P.Durable 30ans'!$BG32</f>
        <v>-57.384375000000006</v>
      </c>
      <c r="HC64" s="877">
        <f ca="1">+'Générateur P.Durable 30ans'!$BH32</f>
        <v>5084.1154695053483</v>
      </c>
      <c r="HD64" s="877">
        <f ca="1">+'Générateur P.Durable 30ans'!$BI32</f>
        <v>1271.0288673763371</v>
      </c>
      <c r="HE64" s="1190">
        <f ca="1">+'Générateur Emprise 30ans'!$AS32</f>
        <v>8.6177080000000004</v>
      </c>
      <c r="HF64" s="877">
        <f ca="1">+'Générateur Emprise 30ans'!$AT32</f>
        <v>1298.2323640000002</v>
      </c>
      <c r="HG64" s="1009">
        <f ca="1">+'Générateur Emprise 30ans'!$AU32</f>
        <v>34.470832000000001</v>
      </c>
      <c r="HH64" s="877">
        <f ca="1">+'Générateur Emprise 30ans'!$AV32</f>
        <v>5192.9294560000008</v>
      </c>
      <c r="HI64" s="877">
        <f ca="1">+'Générateur Emprise 30ans'!$AW32</f>
        <v>1.0138480000000001</v>
      </c>
      <c r="HJ64" s="877">
        <f ca="1">+HE64/Menu!$D$27</f>
        <v>9.5487069252077568</v>
      </c>
      <c r="HK64" s="1191">
        <f t="shared" ca="1" si="45"/>
        <v>1.1233772853185595</v>
      </c>
      <c r="HL64" s="877">
        <f ca="1">+HH64/Menu!$E$27</f>
        <v>1438.4846138504158</v>
      </c>
      <c r="HM64" s="877">
        <f t="shared" ca="1" si="46"/>
        <v>1.1233772853185597</v>
      </c>
      <c r="HN64" s="877">
        <f>+'Générateur Emprise 30ans'!$AX32</f>
        <v>0</v>
      </c>
      <c r="HO64" s="877">
        <f>+'Générateur Emprise 30ans'!$AY32</f>
        <v>102.35226107226109</v>
      </c>
      <c r="HP64" s="877">
        <f>+'Générateur Emprise 30ans'!$AZ32</f>
        <v>25.588065268065272</v>
      </c>
      <c r="HQ64" s="877">
        <f>+'Générateur Emprise 30ans'!$BA32</f>
        <v>127.94032634032635</v>
      </c>
      <c r="HR64" s="877">
        <f>+'Générateur Emprise 30ans'!$BB32</f>
        <v>0</v>
      </c>
      <c r="HS64" s="877">
        <f>+'Générateur Emprise 30ans'!$BC32</f>
        <v>0</v>
      </c>
      <c r="HT64" s="877">
        <f>+'Générateur Emprise 30ans'!$BD32</f>
        <v>0</v>
      </c>
      <c r="HU64" s="877">
        <f>+'Générateur Emprise 30ans'!$BE32</f>
        <v>-102.35226107226109</v>
      </c>
      <c r="HV64" s="877">
        <f>+'Générateur Emprise 30ans'!$BF32</f>
        <v>-25.588065268065272</v>
      </c>
      <c r="HW64" s="877">
        <f>+'Générateur Emprise 30ans'!$BG32</f>
        <v>-127.94032634032635</v>
      </c>
      <c r="HX64" s="877">
        <f ca="1">+'Générateur Emprise 30ans'!$BH32</f>
        <v>5090.5771949277396</v>
      </c>
      <c r="HY64" s="877">
        <f ca="1">+'Générateur Emprise 30ans'!$BI32</f>
        <v>1272.6442987319349</v>
      </c>
    </row>
    <row r="65" spans="2:233" x14ac:dyDescent="0.3">
      <c r="B65">
        <f>+'Générateur P.Durable 10ans'!A33</f>
        <v>12</v>
      </c>
      <c r="C65" t="str">
        <f>+'Générateur P.Durable 10ans'!B33</f>
        <v>Maïs</v>
      </c>
      <c r="D65" s="1250">
        <f>+'Générateur P.Durable 10ans'!AO33</f>
        <v>0</v>
      </c>
      <c r="E65" s="877">
        <f>+'Générateur P.Durable 10ans'!AP33</f>
        <v>0</v>
      </c>
      <c r="F65" s="1009">
        <f>+'Générateur P.Durable 10ans'!AQ33</f>
        <v>0</v>
      </c>
      <c r="G65" s="877">
        <f>+'Générateur P.Durable 10ans'!AR33</f>
        <v>0</v>
      </c>
      <c r="H65" s="1250">
        <f ca="1">+'Générateur P.Durable 10ans'!AS33</f>
        <v>0</v>
      </c>
      <c r="I65" s="877">
        <f>+'Générateur P.Durable 10ans'!AT33</f>
        <v>0</v>
      </c>
      <c r="J65" s="1009">
        <f ca="1">+'Générateur P.Durable 10ans'!AU33</f>
        <v>0</v>
      </c>
      <c r="K65" s="877">
        <f>+'Générateur P.Durable 10ans'!AV33</f>
        <v>0</v>
      </c>
      <c r="L65" s="877"/>
      <c r="M65" s="1227">
        <f ca="1">+H65/Menu!$D$27</f>
        <v>0</v>
      </c>
      <c r="N65" s="1191"/>
      <c r="O65" s="877">
        <f>+K65/Menu!$E$27</f>
        <v>0</v>
      </c>
      <c r="P65" s="877"/>
      <c r="Q65" s="877">
        <f>+'Générateur P.Durable 10ans'!AX33</f>
        <v>0</v>
      </c>
      <c r="R65" s="877">
        <f>+'Générateur P.Durable 10ans'!AY33</f>
        <v>0</v>
      </c>
      <c r="S65" s="877">
        <f>+'Générateur P.Durable 10ans'!AZ33</f>
        <v>0</v>
      </c>
      <c r="T65" s="877">
        <f>+'Générateur P.Durable 10ans'!BA33</f>
        <v>0</v>
      </c>
      <c r="U65" s="877">
        <f>+'Générateur P.Durable 10ans'!BB33</f>
        <v>0</v>
      </c>
      <c r="V65" s="877">
        <f>+'Générateur P.Durable 10ans'!BC33</f>
        <v>0</v>
      </c>
      <c r="W65" s="877">
        <f>+'Générateur P.Durable 10ans'!BD33</f>
        <v>0</v>
      </c>
      <c r="X65" s="877">
        <f>+'Générateur P.Durable 10ans'!BE33</f>
        <v>0</v>
      </c>
      <c r="Y65" s="877">
        <f>+'Générateur P.Durable 10ans'!BF33</f>
        <v>0</v>
      </c>
      <c r="Z65" s="877">
        <f>+'Générateur P.Durable 10ans'!BG33</f>
        <v>0</v>
      </c>
      <c r="AA65" s="877">
        <f>+'Générateur P.Durable 10ans'!BH33</f>
        <v>0</v>
      </c>
      <c r="AB65" s="877">
        <f>+'Générateur P.Durable 10ans'!BI33</f>
        <v>0</v>
      </c>
      <c r="AC65" s="1250">
        <f ca="1">+'Générateur Emprise 10ans'!$AS33</f>
        <v>0</v>
      </c>
      <c r="AD65" s="877">
        <f>+'Générateur Emprise 10ans'!$AT33</f>
        <v>0</v>
      </c>
      <c r="AE65" s="1009">
        <f ca="1">+'Générateur Emprise 10ans'!$AU33</f>
        <v>0</v>
      </c>
      <c r="AF65" s="877">
        <f>+'Générateur Emprise 10ans'!$AV33</f>
        <v>0</v>
      </c>
      <c r="AG65" s="877"/>
      <c r="AH65" s="877">
        <f ca="1">+AC65/Menu!$D$27</f>
        <v>0</v>
      </c>
      <c r="AI65" s="1191"/>
      <c r="AJ65" s="877">
        <f>+AF65/Menu!$E$27</f>
        <v>0</v>
      </c>
      <c r="AK65" s="877"/>
      <c r="AL65" s="877">
        <f>+'Générateur Emprise 10ans'!$AX33</f>
        <v>0</v>
      </c>
      <c r="AM65" s="877">
        <f>+'Générateur Emprise 10ans'!$AY33</f>
        <v>0</v>
      </c>
      <c r="AN65" s="877">
        <f>+'Générateur Emprise 10ans'!$AZ33</f>
        <v>0</v>
      </c>
      <c r="AO65" s="877">
        <f>+'Générateur Emprise 10ans'!$BA33</f>
        <v>0</v>
      </c>
      <c r="AP65" s="877">
        <f>+'Générateur Emprise 10ans'!$BB33</f>
        <v>0</v>
      </c>
      <c r="AQ65" s="877">
        <f>+'Générateur Emprise 10ans'!$BC33</f>
        <v>0</v>
      </c>
      <c r="AR65" s="877">
        <f>+'Générateur Emprise 10ans'!$BD33</f>
        <v>0</v>
      </c>
      <c r="AS65" s="877">
        <f>+'Générateur Emprise 10ans'!$BE33</f>
        <v>0</v>
      </c>
      <c r="AT65" s="877">
        <f>+'Générateur Emprise 10ans'!$BF33</f>
        <v>0</v>
      </c>
      <c r="AU65" s="877">
        <f>+'Générateur Emprise 10ans'!$BG33</f>
        <v>0</v>
      </c>
      <c r="AV65" s="877">
        <f>+'Générateur Emprise 10ans'!$BH33</f>
        <v>0</v>
      </c>
      <c r="AW65" s="877">
        <f>+'Générateur Emprise 10ans'!$BI33</f>
        <v>0</v>
      </c>
      <c r="AX65" s="1190">
        <f>+'Générateur P.Durable 15ans'!$AO33</f>
        <v>9.5</v>
      </c>
      <c r="AY65" s="877">
        <f>+'Générateur P.Durable 15ans'!$AP33</f>
        <v>1472</v>
      </c>
      <c r="AZ65" s="1009">
        <f>+'Générateur P.Durable 15ans'!$AQ33</f>
        <v>38</v>
      </c>
      <c r="BA65" s="877">
        <f>+'Générateur P.Durable 15ans'!$AR33</f>
        <v>5888</v>
      </c>
      <c r="BB65" s="1190">
        <f ca="1">+'Générateur P.Durable 15ans'!$AS33</f>
        <v>9.7930579233469253</v>
      </c>
      <c r="BC65" s="877">
        <f ca="1">+'Générateur P.Durable 15ans'!$AT33</f>
        <v>1517.4085540175445</v>
      </c>
      <c r="BD65" s="1009">
        <f ca="1">+'Générateur P.Durable 15ans'!$AU33</f>
        <v>39.172231693387701</v>
      </c>
      <c r="BE65" s="877">
        <f ca="1">+'Générateur P.Durable 15ans'!$AV33</f>
        <v>6069.6342160701779</v>
      </c>
      <c r="BF65" s="877">
        <f ca="1">+'Générateur P.Durable 15ans'!$AW33</f>
        <v>1.0308482024575709</v>
      </c>
      <c r="BG65" s="877">
        <f ca="1">+BB65/Menu!$D$27</f>
        <v>10.851033710079696</v>
      </c>
      <c r="BH65" s="1191">
        <f t="shared" ca="1" si="31"/>
        <v>1.1422140747452312</v>
      </c>
      <c r="BI65" s="877">
        <f ca="1">+BE65/Menu!$E$27</f>
        <v>1681.3391180249801</v>
      </c>
      <c r="BJ65" s="877">
        <f t="shared" ca="1" si="32"/>
        <v>1.142214074745231</v>
      </c>
      <c r="BK65" s="877">
        <f>+'Générateur P.Durable 15ans'!$AX33</f>
        <v>0</v>
      </c>
      <c r="BL65" s="877">
        <f>+'Générateur P.Durable 15ans'!$AY33</f>
        <v>45.907500000000006</v>
      </c>
      <c r="BM65" s="877">
        <f>+'Générateur P.Durable 15ans'!$AZ33</f>
        <v>11.476875000000001</v>
      </c>
      <c r="BN65" s="877">
        <f>+'Générateur P.Durable 15ans'!$BA33</f>
        <v>57.384375000000006</v>
      </c>
      <c r="BO65" s="877">
        <f>+'Générateur P.Durable 15ans'!$BB33</f>
        <v>0</v>
      </c>
      <c r="BP65" s="877">
        <f>+'Générateur P.Durable 15ans'!$BC33</f>
        <v>0</v>
      </c>
      <c r="BQ65" s="877">
        <f>+'Générateur P.Durable 15ans'!$BD33</f>
        <v>0</v>
      </c>
      <c r="BR65" s="877">
        <f>+'Générateur P.Durable 15ans'!$BE33</f>
        <v>-45.907500000000006</v>
      </c>
      <c r="BS65" s="877">
        <f>+'Générateur P.Durable 15ans'!$BF33</f>
        <v>-11.476875000000001</v>
      </c>
      <c r="BT65" s="877">
        <f>+'Générateur P.Durable 15ans'!$BG33</f>
        <v>-57.384375000000006</v>
      </c>
      <c r="BU65" s="877">
        <f ca="1">+'Générateur P.Durable 15ans'!$BH33</f>
        <v>6023.7267160701776</v>
      </c>
      <c r="BV65" s="877">
        <f ca="1">+'Générateur P.Durable 15ans'!$BI33</f>
        <v>1505.9316790175444</v>
      </c>
      <c r="BW65" s="1190">
        <f ca="1">+'Générateur Emprise 15ans'!$AS33</f>
        <v>9.9667159999999999</v>
      </c>
      <c r="BX65" s="877">
        <f ca="1">+'Générateur Emprise 15ans'!$AT33</f>
        <v>1544.3164159999999</v>
      </c>
      <c r="BY65" s="1009">
        <f ca="1">+'Générateur Emprise 15ans'!$AU33</f>
        <v>39.866864</v>
      </c>
      <c r="BZ65" s="877">
        <f ca="1">+'Générateur Emprise 15ans'!$AV33</f>
        <v>6177.2656639999996</v>
      </c>
      <c r="CA65" s="877">
        <f ca="1">+'Générateur Emprise 15ans'!$AW33</f>
        <v>1.0491279999999998</v>
      </c>
      <c r="CB65" s="877">
        <f ca="1">+BW65/Menu!$D$27</f>
        <v>11.043452631578948</v>
      </c>
      <c r="CC65" s="1191">
        <f t="shared" ca="1" si="47"/>
        <v>1.1624686980609418</v>
      </c>
      <c r="CD65" s="877">
        <f ca="1">+BZ65/Menu!$E$27</f>
        <v>1711.1539235457062</v>
      </c>
      <c r="CE65" s="877">
        <f t="shared" ca="1" si="48"/>
        <v>1.1624686980609418</v>
      </c>
      <c r="CF65" s="877">
        <f>+'Générateur Emprise 15ans'!$AX33</f>
        <v>0</v>
      </c>
      <c r="CG65" s="877">
        <f>+'Générateur Emprise 15ans'!$AY33</f>
        <v>102.35226107226109</v>
      </c>
      <c r="CH65" s="877">
        <f>+'Générateur Emprise 15ans'!$AZ33</f>
        <v>25.588065268065272</v>
      </c>
      <c r="CI65" s="877">
        <f>+'Générateur Emprise 15ans'!$BA33</f>
        <v>127.94032634032635</v>
      </c>
      <c r="CJ65" s="877">
        <f>+'Générateur Emprise 15ans'!$BB33</f>
        <v>0</v>
      </c>
      <c r="CK65" s="877">
        <f>+'Générateur Emprise 15ans'!$BC33</f>
        <v>0</v>
      </c>
      <c r="CL65" s="877">
        <f>+'Générateur Emprise 15ans'!$BD33</f>
        <v>0</v>
      </c>
      <c r="CM65" s="877">
        <f>+'Générateur Emprise 15ans'!$BE33</f>
        <v>-102.35226107226109</v>
      </c>
      <c r="CN65" s="877">
        <f>+'Générateur Emprise 15ans'!$BF33</f>
        <v>-25.588065268065272</v>
      </c>
      <c r="CO65" s="877">
        <f>+'Générateur Emprise 15ans'!$BG33</f>
        <v>-127.94032634032635</v>
      </c>
      <c r="CP65" s="877">
        <f ca="1">+'Générateur Emprise 15ans'!$BH33</f>
        <v>6074.9134029277384</v>
      </c>
      <c r="CQ65" s="877">
        <f ca="1">+'Générateur Emprise 15ans'!$BI33</f>
        <v>1518.7283507319346</v>
      </c>
      <c r="CR65" s="1190">
        <f>+'Générateur P.Durable 20ans'!$AO33</f>
        <v>9.5</v>
      </c>
      <c r="CS65" s="877">
        <f>+'Générateur P.Durable 20ans'!$AP33</f>
        <v>1472</v>
      </c>
      <c r="CT65" s="1009">
        <f>+'Générateur P.Durable 20ans'!$AQ33</f>
        <v>38</v>
      </c>
      <c r="CU65" s="877">
        <f>+'Générateur P.Durable 20ans'!$AR33</f>
        <v>5888</v>
      </c>
      <c r="CV65" s="1190">
        <f ca="1">+'Générateur P.Durable 20ans'!$AS33</f>
        <v>9.7982874125011534</v>
      </c>
      <c r="CW65" s="877">
        <f ca="1">+'Générateur P.Durable 20ans'!$AT33</f>
        <v>1518.2188496001786</v>
      </c>
      <c r="CX65" s="1009">
        <f ca="1">+'Générateur P.Durable 20ans'!$AU33</f>
        <v>39.193149650004614</v>
      </c>
      <c r="CY65" s="877">
        <f ca="1">+'Générateur P.Durable 20ans'!$AV33</f>
        <v>6072.8753984007144</v>
      </c>
      <c r="CZ65" s="877">
        <f ca="1">+'Générateur P.Durable 20ans'!$AW33</f>
        <v>1.0313986750001214</v>
      </c>
      <c r="DA65" s="877">
        <f ca="1">+CV65/Menu!$D$27</f>
        <v>10.856828157896015</v>
      </c>
      <c r="DB65" s="1191">
        <f t="shared" ca="1" si="35"/>
        <v>1.1428240166206332</v>
      </c>
      <c r="DC65" s="877">
        <f ca="1">+CY65/Menu!$E$27</f>
        <v>1682.2369524655719</v>
      </c>
      <c r="DD65" s="877">
        <f t="shared" ca="1" si="36"/>
        <v>1.1428240166206332</v>
      </c>
      <c r="DE65" s="877">
        <f>+'Générateur P.Durable 20ans'!$AX33</f>
        <v>0</v>
      </c>
      <c r="DF65" s="877">
        <f>+'Générateur P.Durable 20ans'!$AY33</f>
        <v>45.907500000000006</v>
      </c>
      <c r="DG65" s="877">
        <f>+'Générateur P.Durable 20ans'!$AZ33</f>
        <v>11.476875000000001</v>
      </c>
      <c r="DH65" s="877">
        <f>+'Générateur P.Durable 20ans'!$BA33</f>
        <v>57.384375000000006</v>
      </c>
      <c r="DI65" s="877">
        <f>+'Générateur P.Durable 20ans'!$BB33</f>
        <v>0</v>
      </c>
      <c r="DJ65" s="877">
        <f>+'Générateur P.Durable 20ans'!$BC33</f>
        <v>0</v>
      </c>
      <c r="DK65" s="877">
        <f>+'Générateur P.Durable 20ans'!$BD33</f>
        <v>0</v>
      </c>
      <c r="DL65" s="877">
        <f>+'Générateur P.Durable 20ans'!$BE33</f>
        <v>-45.907500000000006</v>
      </c>
      <c r="DM65" s="877">
        <f>+'Générateur P.Durable 20ans'!$BF33</f>
        <v>-11.476875000000001</v>
      </c>
      <c r="DN65" s="877">
        <f>+'Générateur P.Durable 20ans'!$BG33</f>
        <v>-57.384375000000006</v>
      </c>
      <c r="DO65" s="877">
        <f ca="1">+'Générateur P.Durable 20ans'!$BH33</f>
        <v>6026.9678984007141</v>
      </c>
      <c r="DP65" s="877">
        <f ca="1">+'Générateur P.Durable 20ans'!$BI33</f>
        <v>1506.7419746001785</v>
      </c>
      <c r="DQ65" s="1190">
        <f ca="1">+'Générateur Emprise 20ans'!$AS33</f>
        <v>9.9667159999999999</v>
      </c>
      <c r="DR65" s="877">
        <f ca="1">+'Générateur Emprise 20ans'!$AT33</f>
        <v>1544.3164159999999</v>
      </c>
      <c r="DS65" s="1009">
        <f ca="1">+'Générateur Emprise 20ans'!$AU33</f>
        <v>39.866864</v>
      </c>
      <c r="DT65" s="877">
        <f ca="1">+'Générateur Emprise 20ans'!$AV33</f>
        <v>6177.2656639999996</v>
      </c>
      <c r="DU65" s="877">
        <f ca="1">+'Générateur Emprise 20ans'!$AW33</f>
        <v>1.0491279999999998</v>
      </c>
      <c r="DV65" s="877">
        <f ca="1">+DQ65/Menu!$D$27</f>
        <v>11.043452631578948</v>
      </c>
      <c r="DW65" s="1191">
        <f t="shared" ca="1" si="37"/>
        <v>1.1624686980609418</v>
      </c>
      <c r="DX65" s="877">
        <f ca="1">+DT65/Menu!$E$27</f>
        <v>1711.1539235457062</v>
      </c>
      <c r="DY65" s="877">
        <f t="shared" ca="1" si="38"/>
        <v>1.1624686980609418</v>
      </c>
      <c r="DZ65" s="877">
        <f>+'Générateur Emprise 20ans'!$AX33</f>
        <v>0</v>
      </c>
      <c r="EA65" s="877">
        <f>+'Générateur Emprise 20ans'!$AY33</f>
        <v>102.35226107226109</v>
      </c>
      <c r="EB65" s="877">
        <f>+'Générateur Emprise 20ans'!$AZ33</f>
        <v>25.588065268065272</v>
      </c>
      <c r="EC65" s="877">
        <f>+'Générateur Emprise 20ans'!$BA33</f>
        <v>127.94032634032635</v>
      </c>
      <c r="ED65" s="877">
        <f>+'Générateur Emprise 20ans'!$BB33</f>
        <v>0</v>
      </c>
      <c r="EE65" s="877">
        <f>+'Générateur Emprise 20ans'!$BC33</f>
        <v>0</v>
      </c>
      <c r="EF65" s="877">
        <f>+'Générateur Emprise 20ans'!$BD33</f>
        <v>0</v>
      </c>
      <c r="EG65" s="877">
        <f>+'Générateur Emprise 20ans'!$BE33</f>
        <v>-102.35226107226109</v>
      </c>
      <c r="EH65" s="877">
        <f>+'Générateur Emprise 20ans'!$BF33</f>
        <v>-25.588065268065272</v>
      </c>
      <c r="EI65" s="877">
        <f>+'Générateur Emprise 20ans'!$BG33</f>
        <v>-127.94032634032635</v>
      </c>
      <c r="EJ65" s="877">
        <f ca="1">+'Générateur Emprise 20ans'!$BH33</f>
        <v>6074.9134029277384</v>
      </c>
      <c r="EK65" s="877">
        <f ca="1">+'Générateur Emprise 20ans'!$BI33</f>
        <v>1518.7283507319346</v>
      </c>
      <c r="EL65" s="1190">
        <f>+'Générateur P.Durable 25ans'!$AO33</f>
        <v>9.5</v>
      </c>
      <c r="EM65" s="877">
        <f>+'Générateur P.Durable 25ans'!$AP33</f>
        <v>1472</v>
      </c>
      <c r="EN65" s="1009">
        <f>+'Générateur P.Durable 25ans'!$AQ33</f>
        <v>38</v>
      </c>
      <c r="EO65" s="877">
        <f>+'Générateur P.Durable 25ans'!$AR33</f>
        <v>5888</v>
      </c>
      <c r="EP65" s="1190">
        <f ca="1">+'Générateur P.Durable 25ans'!$AS33</f>
        <v>9.7992389255576278</v>
      </c>
      <c r="EQ65" s="877">
        <f ca="1">+'Générateur P.Durable 25ans'!$AT33</f>
        <v>1518.3662840442976</v>
      </c>
      <c r="ER65" s="1009">
        <f ca="1">+'Générateur P.Durable 25ans'!$AU33</f>
        <v>39.196955702230511</v>
      </c>
      <c r="ES65" s="877">
        <f ca="1">+'Générateur P.Durable 25ans'!$AV33</f>
        <v>6073.4651361771903</v>
      </c>
      <c r="ET65" s="877">
        <f ca="1">+'Générateur P.Durable 25ans'!$AW33</f>
        <v>1.031498834269224</v>
      </c>
      <c r="EU65" s="877">
        <f ca="1">+EP65/Menu!$D$27</f>
        <v>10.857882465991832</v>
      </c>
      <c r="EV65" s="1191">
        <f t="shared" ca="1" si="39"/>
        <v>1.1429349964201929</v>
      </c>
      <c r="EW65" s="877">
        <f ca="1">+ES65/Menu!$E$27</f>
        <v>1682.4003147305236</v>
      </c>
      <c r="EX65" s="877">
        <f t="shared" ca="1" si="40"/>
        <v>1.1429349964201927</v>
      </c>
      <c r="EY65" s="877">
        <f>+'Générateur P.Durable 25ans'!$AX33</f>
        <v>0</v>
      </c>
      <c r="EZ65" s="877">
        <f>+'Générateur P.Durable 25ans'!$AY33</f>
        <v>45.907500000000006</v>
      </c>
      <c r="FA65" s="877">
        <f>+'Générateur P.Durable 25ans'!$AZ33</f>
        <v>11.476875000000001</v>
      </c>
      <c r="FB65" s="877">
        <f>+'Générateur P.Durable 25ans'!$BA33</f>
        <v>57.384375000000006</v>
      </c>
      <c r="FC65" s="877">
        <f>+'Générateur P.Durable 25ans'!$BB33</f>
        <v>0</v>
      </c>
      <c r="FD65" s="877">
        <f>+'Générateur P.Durable 25ans'!$BC33</f>
        <v>0</v>
      </c>
      <c r="FE65" s="877">
        <f>+'Générateur P.Durable 25ans'!$BD33</f>
        <v>0</v>
      </c>
      <c r="FF65" s="877">
        <f>+'Générateur P.Durable 25ans'!$BE33</f>
        <v>-45.907500000000006</v>
      </c>
      <c r="FG65" s="877">
        <f>+'Générateur P.Durable 25ans'!$BF33</f>
        <v>-11.476875000000001</v>
      </c>
      <c r="FH65" s="877">
        <f>+'Générateur P.Durable 25ans'!$BG33</f>
        <v>-57.384375000000006</v>
      </c>
      <c r="FI65" s="877">
        <f ca="1">+'Générateur P.Durable 25ans'!$BH33</f>
        <v>6027.55763617719</v>
      </c>
      <c r="FJ65" s="877">
        <f ca="1">+'Générateur P.Durable 25ans'!$BI33</f>
        <v>1506.8894090442975</v>
      </c>
      <c r="FK65" s="1190">
        <f ca="1">+'Générateur Emprise 25ans'!$AS33</f>
        <v>9.9667159999999999</v>
      </c>
      <c r="FL65" s="877">
        <f ca="1">+'Générateur Emprise 25ans'!$AT33</f>
        <v>1544.3164159999999</v>
      </c>
      <c r="FM65" s="1009">
        <f ca="1">+'Générateur Emprise 25ans'!$AU33</f>
        <v>39.866864</v>
      </c>
      <c r="FN65" s="877">
        <f ca="1">+'Générateur Emprise 25ans'!$AV33</f>
        <v>6177.2656639999996</v>
      </c>
      <c r="FO65" s="877">
        <f ca="1">+'Générateur Emprise 25ans'!$AW33</f>
        <v>1.0491279999999998</v>
      </c>
      <c r="FP65" s="877">
        <f ca="1">+FK65/Menu!$D$27</f>
        <v>11.043452631578948</v>
      </c>
      <c r="FQ65" s="1191">
        <f t="shared" ca="1" si="41"/>
        <v>1.1624686980609418</v>
      </c>
      <c r="FR65" s="877">
        <f ca="1">+FN65/Menu!$E$27</f>
        <v>1711.1539235457062</v>
      </c>
      <c r="FS65" s="877">
        <f t="shared" ca="1" si="42"/>
        <v>1.1624686980609418</v>
      </c>
      <c r="FT65" s="877">
        <f>+'Générateur Emprise 25ans'!$AX33</f>
        <v>0</v>
      </c>
      <c r="FU65" s="877">
        <f>+'Générateur Emprise 25ans'!$AY33</f>
        <v>102.35226107226109</v>
      </c>
      <c r="FV65" s="877">
        <f>+'Générateur Emprise 25ans'!$AZ33</f>
        <v>25.588065268065272</v>
      </c>
      <c r="FW65" s="877">
        <f>+'Générateur Emprise 25ans'!$BA33</f>
        <v>127.94032634032635</v>
      </c>
      <c r="FX65" s="877">
        <f>+'Générateur Emprise 25ans'!$BB33</f>
        <v>0</v>
      </c>
      <c r="FY65" s="877">
        <f>+'Générateur Emprise 25ans'!$BC33</f>
        <v>0</v>
      </c>
      <c r="FZ65" s="877">
        <f>+'Générateur Emprise 25ans'!$BD33</f>
        <v>0</v>
      </c>
      <c r="GA65" s="877">
        <f>+'Générateur Emprise 25ans'!$BE33</f>
        <v>-102.35226107226109</v>
      </c>
      <c r="GB65" s="877">
        <f>+'Générateur Emprise 25ans'!$BF33</f>
        <v>-25.588065268065272</v>
      </c>
      <c r="GC65" s="877">
        <f>+'Générateur Emprise 25ans'!$BG33</f>
        <v>-127.94032634032635</v>
      </c>
      <c r="GD65" s="877">
        <f ca="1">+'Générateur Emprise 25ans'!$BH33</f>
        <v>6074.9134029277384</v>
      </c>
      <c r="GE65" s="877">
        <f ca="1">+'Générateur Emprise 25ans'!$BI33</f>
        <v>1518.7283507319346</v>
      </c>
      <c r="GF65" s="1190">
        <f>+'Générateur P.Durable 30ans'!$AO33</f>
        <v>9.5</v>
      </c>
      <c r="GG65" s="877">
        <f>+'Générateur P.Durable 30ans'!$AP33</f>
        <v>1472</v>
      </c>
      <c r="GH65" s="1009">
        <f>+'Générateur P.Durable 30ans'!$AQ33</f>
        <v>38</v>
      </c>
      <c r="GI65" s="877">
        <f>+'Générateur P.Durable 30ans'!$AR33</f>
        <v>5888</v>
      </c>
      <c r="GJ65" s="1190">
        <f ca="1">+'Générateur P.Durable 30ans'!$AS33</f>
        <v>9.7994173671663809</v>
      </c>
      <c r="GK65" s="877">
        <f ca="1">+'Générateur P.Durable 30ans'!$AT33</f>
        <v>1518.3939331019908</v>
      </c>
      <c r="GL65" s="1009">
        <f ca="1">+'Générateur P.Durable 30ans'!$AU33</f>
        <v>39.197669468665524</v>
      </c>
      <c r="GM65" s="877">
        <f ca="1">+'Générateur P.Durable 30ans'!$AV33</f>
        <v>6073.5757324079632</v>
      </c>
      <c r="GN65" s="877">
        <f ca="1">+'Générateur P.Durable 30ans'!$AW33</f>
        <v>1.0315176175964611</v>
      </c>
      <c r="GO65" s="877">
        <f ca="1">+GJ65/Menu!$D$27</f>
        <v>10.858080185225907</v>
      </c>
      <c r="GP65" s="1191">
        <f t="shared" ca="1" si="43"/>
        <v>1.142955808971148</v>
      </c>
      <c r="GQ65" s="877">
        <f ca="1">+GM65/Menu!$E$27</f>
        <v>1682.4309508055301</v>
      </c>
      <c r="GR65" s="877">
        <f t="shared" ca="1" si="44"/>
        <v>1.1429558089711482</v>
      </c>
      <c r="GS65" s="877">
        <f>+'Générateur P.Durable 30ans'!$AX33</f>
        <v>0</v>
      </c>
      <c r="GT65" s="877">
        <f>+'Générateur P.Durable 30ans'!$AY33</f>
        <v>45.907500000000006</v>
      </c>
      <c r="GU65" s="877">
        <f>+'Générateur P.Durable 30ans'!$AZ33</f>
        <v>11.476875000000001</v>
      </c>
      <c r="GV65" s="877">
        <f>+'Générateur P.Durable 30ans'!$BA33</f>
        <v>57.384375000000006</v>
      </c>
      <c r="GW65" s="877">
        <f>+'Générateur P.Durable 30ans'!$BB33</f>
        <v>0</v>
      </c>
      <c r="GX65" s="877">
        <f>+'Générateur P.Durable 30ans'!$BC33</f>
        <v>0</v>
      </c>
      <c r="GY65" s="877">
        <f>+'Générateur P.Durable 30ans'!$BD33</f>
        <v>0</v>
      </c>
      <c r="GZ65" s="877">
        <f>+'Générateur P.Durable 30ans'!$BE33</f>
        <v>-45.907500000000006</v>
      </c>
      <c r="HA65" s="877">
        <f>+'Générateur P.Durable 30ans'!$BF33</f>
        <v>-11.476875000000001</v>
      </c>
      <c r="HB65" s="877">
        <f>+'Générateur P.Durable 30ans'!$BG33</f>
        <v>-57.384375000000006</v>
      </c>
      <c r="HC65" s="877">
        <f ca="1">+'Générateur P.Durable 30ans'!$BH33</f>
        <v>6027.6682324079629</v>
      </c>
      <c r="HD65" s="877">
        <f ca="1">+'Générateur P.Durable 30ans'!$BI33</f>
        <v>1506.9170581019907</v>
      </c>
      <c r="HE65" s="1190">
        <f ca="1">+'Générateur Emprise 30ans'!$AS33</f>
        <v>9.9667159999999999</v>
      </c>
      <c r="HF65" s="877">
        <f ca="1">+'Générateur Emprise 30ans'!$AT33</f>
        <v>1544.3164159999999</v>
      </c>
      <c r="HG65" s="1009">
        <f ca="1">+'Générateur Emprise 30ans'!$AU33</f>
        <v>39.866864</v>
      </c>
      <c r="HH65" s="877">
        <f ca="1">+'Générateur Emprise 30ans'!$AV33</f>
        <v>6177.2656639999996</v>
      </c>
      <c r="HI65" s="877">
        <f ca="1">+'Générateur Emprise 30ans'!$AW33</f>
        <v>1.0491279999999998</v>
      </c>
      <c r="HJ65" s="877">
        <f ca="1">+HE65/Menu!$D$27</f>
        <v>11.043452631578948</v>
      </c>
      <c r="HK65" s="1191">
        <f t="shared" ca="1" si="45"/>
        <v>1.1624686980609418</v>
      </c>
      <c r="HL65" s="877">
        <f ca="1">+HH65/Menu!$E$27</f>
        <v>1711.1539235457062</v>
      </c>
      <c r="HM65" s="877">
        <f t="shared" ca="1" si="46"/>
        <v>1.1624686980609418</v>
      </c>
      <c r="HN65" s="877">
        <f>+'Générateur Emprise 30ans'!$AX33</f>
        <v>0</v>
      </c>
      <c r="HO65" s="877">
        <f>+'Générateur Emprise 30ans'!$AY33</f>
        <v>102.35226107226109</v>
      </c>
      <c r="HP65" s="877">
        <f>+'Générateur Emprise 30ans'!$AZ33</f>
        <v>25.588065268065272</v>
      </c>
      <c r="HQ65" s="877">
        <f>+'Générateur Emprise 30ans'!$BA33</f>
        <v>127.94032634032635</v>
      </c>
      <c r="HR65" s="877">
        <f>+'Générateur Emprise 30ans'!$BB33</f>
        <v>0</v>
      </c>
      <c r="HS65" s="877">
        <f>+'Générateur Emprise 30ans'!$BC33</f>
        <v>0</v>
      </c>
      <c r="HT65" s="877">
        <f>+'Générateur Emprise 30ans'!$BD33</f>
        <v>0</v>
      </c>
      <c r="HU65" s="877">
        <f>+'Générateur Emprise 30ans'!$BE33</f>
        <v>-102.35226107226109</v>
      </c>
      <c r="HV65" s="877">
        <f>+'Générateur Emprise 30ans'!$BF33</f>
        <v>-25.588065268065272</v>
      </c>
      <c r="HW65" s="877">
        <f>+'Générateur Emprise 30ans'!$BG33</f>
        <v>-127.94032634032635</v>
      </c>
      <c r="HX65" s="877">
        <f ca="1">+'Générateur Emprise 30ans'!$BH33</f>
        <v>6074.9134029277384</v>
      </c>
      <c r="HY65" s="877">
        <f ca="1">+'Générateur Emprise 30ans'!$BI33</f>
        <v>1518.7283507319346</v>
      </c>
    </row>
    <row r="66" spans="2:233" x14ac:dyDescent="0.3">
      <c r="B66">
        <f>+'Générateur P.Durable 10ans'!A34</f>
        <v>13</v>
      </c>
      <c r="C66" t="str">
        <f>+'Générateur P.Durable 10ans'!B34</f>
        <v>Blé d'hiver</v>
      </c>
      <c r="D66" s="1250">
        <f>+'Générateur P.Durable 10ans'!AO34</f>
        <v>0</v>
      </c>
      <c r="E66" s="877">
        <f>+'Générateur P.Durable 10ans'!AP34</f>
        <v>0</v>
      </c>
      <c r="F66" s="1009">
        <f>+'Générateur P.Durable 10ans'!AQ34</f>
        <v>0</v>
      </c>
      <c r="G66" s="877">
        <f>+'Générateur P.Durable 10ans'!AR34</f>
        <v>0</v>
      </c>
      <c r="H66" s="1250">
        <f ca="1">+'Générateur P.Durable 10ans'!AS34</f>
        <v>0</v>
      </c>
      <c r="I66" s="877">
        <f>+'Générateur P.Durable 10ans'!AT34</f>
        <v>0</v>
      </c>
      <c r="J66" s="1009">
        <f ca="1">+'Générateur P.Durable 10ans'!AU34</f>
        <v>0</v>
      </c>
      <c r="K66" s="877">
        <f>+'Générateur P.Durable 10ans'!AV34</f>
        <v>0</v>
      </c>
      <c r="L66" s="877"/>
      <c r="M66" s="1227">
        <f ca="1">+H66/Menu!$D$27</f>
        <v>0</v>
      </c>
      <c r="N66" s="1191"/>
      <c r="O66" s="877">
        <f>+K66/Menu!$E$27</f>
        <v>0</v>
      </c>
      <c r="P66" s="877"/>
      <c r="Q66" s="877">
        <f>+'Générateur P.Durable 10ans'!AX34</f>
        <v>0</v>
      </c>
      <c r="R66" s="877">
        <f>+'Générateur P.Durable 10ans'!AY34</f>
        <v>0</v>
      </c>
      <c r="S66" s="877">
        <f>+'Générateur P.Durable 10ans'!AZ34</f>
        <v>0</v>
      </c>
      <c r="T66" s="877">
        <f>+'Générateur P.Durable 10ans'!BA34</f>
        <v>0</v>
      </c>
      <c r="U66" s="877">
        <f>+'Générateur P.Durable 10ans'!BB34</f>
        <v>0</v>
      </c>
      <c r="V66" s="877">
        <f>+'Générateur P.Durable 10ans'!BC34</f>
        <v>0</v>
      </c>
      <c r="W66" s="877">
        <f>+'Générateur P.Durable 10ans'!BD34</f>
        <v>0</v>
      </c>
      <c r="X66" s="877">
        <f>+'Générateur P.Durable 10ans'!BE34</f>
        <v>0</v>
      </c>
      <c r="Y66" s="877">
        <f>+'Générateur P.Durable 10ans'!BF34</f>
        <v>0</v>
      </c>
      <c r="Z66" s="877">
        <f>+'Générateur P.Durable 10ans'!BG34</f>
        <v>0</v>
      </c>
      <c r="AA66" s="877">
        <f>+'Générateur P.Durable 10ans'!BH34</f>
        <v>0</v>
      </c>
      <c r="AB66" s="877">
        <f>+'Générateur P.Durable 10ans'!BI34</f>
        <v>0</v>
      </c>
      <c r="AC66" s="1250">
        <f ca="1">+'Générateur Emprise 10ans'!$AS34</f>
        <v>0</v>
      </c>
      <c r="AD66" s="877">
        <f>+'Générateur Emprise 10ans'!$AT34</f>
        <v>0</v>
      </c>
      <c r="AE66" s="1009">
        <f ca="1">+'Générateur Emprise 10ans'!$AU34</f>
        <v>0</v>
      </c>
      <c r="AF66" s="877">
        <f>+'Générateur Emprise 10ans'!$AV34</f>
        <v>0</v>
      </c>
      <c r="AG66" s="877"/>
      <c r="AH66" s="877">
        <f ca="1">+AC66/Menu!$D$27</f>
        <v>0</v>
      </c>
      <c r="AI66" s="1191"/>
      <c r="AJ66" s="877">
        <f>+AF66/Menu!$E$27</f>
        <v>0</v>
      </c>
      <c r="AK66" s="877"/>
      <c r="AL66" s="877">
        <f>+'Générateur Emprise 10ans'!$AX34</f>
        <v>0</v>
      </c>
      <c r="AM66" s="877">
        <f>+'Générateur Emprise 10ans'!$AY34</f>
        <v>0</v>
      </c>
      <c r="AN66" s="877">
        <f>+'Générateur Emprise 10ans'!$AZ34</f>
        <v>0</v>
      </c>
      <c r="AO66" s="877">
        <f>+'Générateur Emprise 10ans'!$BA34</f>
        <v>0</v>
      </c>
      <c r="AP66" s="877">
        <f>+'Générateur Emprise 10ans'!$BB34</f>
        <v>0</v>
      </c>
      <c r="AQ66" s="877">
        <f>+'Générateur Emprise 10ans'!$BC34</f>
        <v>0</v>
      </c>
      <c r="AR66" s="877">
        <f>+'Générateur Emprise 10ans'!$BD34</f>
        <v>0</v>
      </c>
      <c r="AS66" s="877">
        <f>+'Générateur Emprise 10ans'!$BE34</f>
        <v>0</v>
      </c>
      <c r="AT66" s="877">
        <f>+'Générateur Emprise 10ans'!$BF34</f>
        <v>0</v>
      </c>
      <c r="AU66" s="877">
        <f>+'Générateur Emprise 10ans'!$BG34</f>
        <v>0</v>
      </c>
      <c r="AV66" s="877">
        <f>+'Générateur Emprise 10ans'!$BH34</f>
        <v>0</v>
      </c>
      <c r="AW66" s="877">
        <f>+'Générateur Emprise 10ans'!$BI34</f>
        <v>0</v>
      </c>
      <c r="AX66" s="1190">
        <f>+'Générateur P.Durable 15ans'!$AO34</f>
        <v>7.8</v>
      </c>
      <c r="AY66" s="877">
        <f>+'Générateur P.Durable 15ans'!$AP34</f>
        <v>1194.2</v>
      </c>
      <c r="AZ66" s="1009">
        <f>+'Générateur P.Durable 15ans'!$AQ34</f>
        <v>31.2</v>
      </c>
      <c r="BA66" s="877">
        <f>+'Générateur P.Durable 15ans'!$AR34</f>
        <v>4776.8</v>
      </c>
      <c r="BB66" s="1190">
        <f ca="1">+'Générateur P.Durable 15ans'!$AS34</f>
        <v>7.7766587689761266</v>
      </c>
      <c r="BC66" s="877">
        <f ca="1">+'Générateur P.Durable 15ans'!$AT34</f>
        <v>1190.6263976809348</v>
      </c>
      <c r="BD66" s="1009">
        <f ca="1">+'Générateur P.Durable 15ans'!$AU34</f>
        <v>31.106635075904506</v>
      </c>
      <c r="BE66" s="877">
        <f ca="1">+'Générateur P.Durable 15ans'!$AV34</f>
        <v>4762.5055907237393</v>
      </c>
      <c r="BF66" s="877">
        <f ca="1">+'Générateur P.Durable 15ans'!$AW34</f>
        <v>0.99700753448411883</v>
      </c>
      <c r="BG66" s="877">
        <f ca="1">+BB66/Menu!$D$27</f>
        <v>8.6167964199181455</v>
      </c>
      <c r="BH66" s="1191">
        <f t="shared" ca="1" si="31"/>
        <v>1.1047174897330956</v>
      </c>
      <c r="BI66" s="877">
        <f ca="1">+BE66/Menu!$E$27</f>
        <v>1319.253626239263</v>
      </c>
      <c r="BJ66" s="877">
        <f t="shared" ca="1" si="32"/>
        <v>1.1047174897330958</v>
      </c>
      <c r="BK66" s="877">
        <f>+'Générateur P.Durable 15ans'!$AX34</f>
        <v>0</v>
      </c>
      <c r="BL66" s="877">
        <f>+'Générateur P.Durable 15ans'!$AY34</f>
        <v>45.907500000000006</v>
      </c>
      <c r="BM66" s="877">
        <f>+'Générateur P.Durable 15ans'!$AZ34</f>
        <v>11.476875000000001</v>
      </c>
      <c r="BN66" s="877">
        <f>+'Générateur P.Durable 15ans'!$BA34</f>
        <v>57.384375000000006</v>
      </c>
      <c r="BO66" s="877">
        <f>+'Générateur P.Durable 15ans'!$BB34</f>
        <v>0</v>
      </c>
      <c r="BP66" s="877">
        <f>+'Générateur P.Durable 15ans'!$BC34</f>
        <v>0</v>
      </c>
      <c r="BQ66" s="877">
        <f>+'Générateur P.Durable 15ans'!$BD34</f>
        <v>0</v>
      </c>
      <c r="BR66" s="877">
        <f>+'Générateur P.Durable 15ans'!$BE34</f>
        <v>-45.907500000000006</v>
      </c>
      <c r="BS66" s="877">
        <f>+'Générateur P.Durable 15ans'!$BF34</f>
        <v>-11.476875000000001</v>
      </c>
      <c r="BT66" s="877">
        <f>+'Générateur P.Durable 15ans'!$BG34</f>
        <v>-57.384375000000006</v>
      </c>
      <c r="BU66" s="877">
        <f ca="1">+'Générateur P.Durable 15ans'!$BH34</f>
        <v>4716.598090723739</v>
      </c>
      <c r="BV66" s="877">
        <f ca="1">+'Générateur P.Durable 15ans'!$BI34</f>
        <v>1179.1495226809348</v>
      </c>
      <c r="BW66" s="1190">
        <f ca="1">+'Générateur Emprise 15ans'!$AS34</f>
        <v>7.9080144000000008</v>
      </c>
      <c r="BX66" s="877">
        <f ca="1">+'Générateur Emprise 15ans'!$AT34</f>
        <v>1210.7372816000002</v>
      </c>
      <c r="BY66" s="1009">
        <f ca="1">+'Générateur Emprise 15ans'!$AU34</f>
        <v>31.632057600000003</v>
      </c>
      <c r="BZ66" s="877">
        <f ca="1">+'Générateur Emprise 15ans'!$AV34</f>
        <v>4842.9491264000008</v>
      </c>
      <c r="CA66" s="877">
        <f ca="1">+'Générateur Emprise 15ans'!$AW34</f>
        <v>1.0138480000000001</v>
      </c>
      <c r="CB66" s="877">
        <f ca="1">+BW66/Menu!$D$27</f>
        <v>8.7623428254847653</v>
      </c>
      <c r="CC66" s="1191">
        <f t="shared" ca="1" si="47"/>
        <v>1.1233772853185597</v>
      </c>
      <c r="CD66" s="877">
        <f ca="1">+BZ66/Menu!$E$27</f>
        <v>1341.5371541274242</v>
      </c>
      <c r="CE66" s="877">
        <f t="shared" ca="1" si="48"/>
        <v>1.1233772853185597</v>
      </c>
      <c r="CF66" s="877">
        <f>+'Générateur Emprise 15ans'!$AX34</f>
        <v>0</v>
      </c>
      <c r="CG66" s="877">
        <f>+'Générateur Emprise 15ans'!$AY34</f>
        <v>102.35226107226109</v>
      </c>
      <c r="CH66" s="877">
        <f>+'Générateur Emprise 15ans'!$AZ34</f>
        <v>25.588065268065272</v>
      </c>
      <c r="CI66" s="877">
        <f>+'Générateur Emprise 15ans'!$BA34</f>
        <v>127.94032634032635</v>
      </c>
      <c r="CJ66" s="877">
        <f>+'Générateur Emprise 15ans'!$BB34</f>
        <v>0</v>
      </c>
      <c r="CK66" s="877">
        <f>+'Générateur Emprise 15ans'!$BC34</f>
        <v>0</v>
      </c>
      <c r="CL66" s="877">
        <f>+'Générateur Emprise 15ans'!$BD34</f>
        <v>0</v>
      </c>
      <c r="CM66" s="877">
        <f>+'Générateur Emprise 15ans'!$BE34</f>
        <v>-102.35226107226109</v>
      </c>
      <c r="CN66" s="877">
        <f>+'Générateur Emprise 15ans'!$BF34</f>
        <v>-25.588065268065272</v>
      </c>
      <c r="CO66" s="877">
        <f>+'Générateur Emprise 15ans'!$BG34</f>
        <v>-127.94032634032635</v>
      </c>
      <c r="CP66" s="877">
        <f ca="1">+'Générateur Emprise 15ans'!$BH34</f>
        <v>4740.5968653277396</v>
      </c>
      <c r="CQ66" s="877">
        <f ca="1">+'Générateur Emprise 15ans'!$BI34</f>
        <v>1185.1492163319349</v>
      </c>
      <c r="CR66" s="1190">
        <f>+'Générateur P.Durable 20ans'!$AO34</f>
        <v>7.8</v>
      </c>
      <c r="CS66" s="877">
        <f>+'Générateur P.Durable 20ans'!$AP34</f>
        <v>1194.2</v>
      </c>
      <c r="CT66" s="1009">
        <f>+'Générateur P.Durable 20ans'!$AQ34</f>
        <v>31.2</v>
      </c>
      <c r="CU66" s="877">
        <f>+'Générateur P.Durable 20ans'!$AR34</f>
        <v>4776.8</v>
      </c>
      <c r="CV66" s="1190">
        <f ca="1">+'Générateur P.Durable 20ans'!$AS34</f>
        <v>7.7854453187489856</v>
      </c>
      <c r="CW66" s="877">
        <f ca="1">+'Générateur P.Durable 20ans'!$AT34</f>
        <v>1191.9716409807743</v>
      </c>
      <c r="CX66" s="1009">
        <f ca="1">+'Générateur P.Durable 20ans'!$AU34</f>
        <v>31.141781274995942</v>
      </c>
      <c r="CY66" s="877">
        <f ca="1">+'Générateur P.Durable 20ans'!$AV34</f>
        <v>4767.8865639230971</v>
      </c>
      <c r="CZ66" s="877">
        <f ca="1">+'Générateur P.Durable 20ans'!$AW34</f>
        <v>0.99813401522422895</v>
      </c>
      <c r="DA66" s="877">
        <f ca="1">+CV66/Menu!$D$27</f>
        <v>8.6265322091401497</v>
      </c>
      <c r="DB66" s="1191">
        <f t="shared" ca="1" si="35"/>
        <v>1.1059656678384808</v>
      </c>
      <c r="DC66" s="877">
        <f ca="1">+CY66/Menu!$E$27</f>
        <v>1320.7442005327139</v>
      </c>
      <c r="DD66" s="877">
        <f t="shared" ca="1" si="36"/>
        <v>1.1059656678384808</v>
      </c>
      <c r="DE66" s="877">
        <f>+'Générateur P.Durable 20ans'!$AX34</f>
        <v>0</v>
      </c>
      <c r="DF66" s="877">
        <f>+'Générateur P.Durable 20ans'!$AY34</f>
        <v>45.907500000000006</v>
      </c>
      <c r="DG66" s="877">
        <f>+'Générateur P.Durable 20ans'!$AZ34</f>
        <v>11.476875000000001</v>
      </c>
      <c r="DH66" s="877">
        <f>+'Générateur P.Durable 20ans'!$BA34</f>
        <v>57.384375000000006</v>
      </c>
      <c r="DI66" s="877">
        <f>+'Générateur P.Durable 20ans'!$BB34</f>
        <v>0</v>
      </c>
      <c r="DJ66" s="877">
        <f>+'Générateur P.Durable 20ans'!$BC34</f>
        <v>0</v>
      </c>
      <c r="DK66" s="877">
        <f>+'Générateur P.Durable 20ans'!$BD34</f>
        <v>0</v>
      </c>
      <c r="DL66" s="877">
        <f>+'Générateur P.Durable 20ans'!$BE34</f>
        <v>-45.907500000000006</v>
      </c>
      <c r="DM66" s="877">
        <f>+'Générateur P.Durable 20ans'!$BF34</f>
        <v>-11.476875000000001</v>
      </c>
      <c r="DN66" s="877">
        <f>+'Générateur P.Durable 20ans'!$BG34</f>
        <v>-57.384375000000006</v>
      </c>
      <c r="DO66" s="877">
        <f ca="1">+'Générateur P.Durable 20ans'!$BH34</f>
        <v>4721.9790639230969</v>
      </c>
      <c r="DP66" s="877">
        <f ca="1">+'Générateur P.Durable 20ans'!$BI34</f>
        <v>1180.4947659807742</v>
      </c>
      <c r="DQ66" s="1190">
        <f ca="1">+'Générateur Emprise 20ans'!$AS34</f>
        <v>7.9080144000000008</v>
      </c>
      <c r="DR66" s="877">
        <f ca="1">+'Générateur Emprise 20ans'!$AT34</f>
        <v>1210.7372816000002</v>
      </c>
      <c r="DS66" s="1009">
        <f ca="1">+'Générateur Emprise 20ans'!$AU34</f>
        <v>31.632057600000003</v>
      </c>
      <c r="DT66" s="877">
        <f ca="1">+'Générateur Emprise 20ans'!$AV34</f>
        <v>4842.9491264000008</v>
      </c>
      <c r="DU66" s="877">
        <f ca="1">+'Générateur Emprise 20ans'!$AW34</f>
        <v>1.0138480000000001</v>
      </c>
      <c r="DV66" s="877">
        <f ca="1">+DQ66/Menu!$D$27</f>
        <v>8.7623428254847653</v>
      </c>
      <c r="DW66" s="1191">
        <f t="shared" ca="1" si="37"/>
        <v>1.1233772853185597</v>
      </c>
      <c r="DX66" s="877">
        <f ca="1">+DT66/Menu!$E$27</f>
        <v>1341.5371541274242</v>
      </c>
      <c r="DY66" s="877">
        <f t="shared" ca="1" si="38"/>
        <v>1.1233772853185597</v>
      </c>
      <c r="DZ66" s="877">
        <f>+'Générateur Emprise 20ans'!$AX34</f>
        <v>0</v>
      </c>
      <c r="EA66" s="877">
        <f>+'Générateur Emprise 20ans'!$AY34</f>
        <v>102.35226107226109</v>
      </c>
      <c r="EB66" s="877">
        <f>+'Générateur Emprise 20ans'!$AZ34</f>
        <v>25.588065268065272</v>
      </c>
      <c r="EC66" s="877">
        <f>+'Générateur Emprise 20ans'!$BA34</f>
        <v>127.94032634032635</v>
      </c>
      <c r="ED66" s="877">
        <f>+'Générateur Emprise 20ans'!$BB34</f>
        <v>0</v>
      </c>
      <c r="EE66" s="877">
        <f>+'Générateur Emprise 20ans'!$BC34</f>
        <v>0</v>
      </c>
      <c r="EF66" s="877">
        <f>+'Générateur Emprise 20ans'!$BD34</f>
        <v>0</v>
      </c>
      <c r="EG66" s="877">
        <f>+'Générateur Emprise 20ans'!$BE34</f>
        <v>-102.35226107226109</v>
      </c>
      <c r="EH66" s="877">
        <f>+'Générateur Emprise 20ans'!$BF34</f>
        <v>-25.588065268065272</v>
      </c>
      <c r="EI66" s="877">
        <f>+'Générateur Emprise 20ans'!$BG34</f>
        <v>-127.94032634032635</v>
      </c>
      <c r="EJ66" s="877">
        <f ca="1">+'Générateur Emprise 20ans'!$BH34</f>
        <v>4740.5968653277396</v>
      </c>
      <c r="EK66" s="877">
        <f ca="1">+'Générateur Emprise 20ans'!$BI34</f>
        <v>1185.1492163319349</v>
      </c>
      <c r="EL66" s="1190">
        <f>+'Générateur P.Durable 25ans'!$AO34</f>
        <v>7.8</v>
      </c>
      <c r="EM66" s="877">
        <f>+'Générateur P.Durable 25ans'!$AP34</f>
        <v>1194.2</v>
      </c>
      <c r="EN66" s="1009">
        <f>+'Générateur P.Durable 25ans'!$AQ34</f>
        <v>31.2</v>
      </c>
      <c r="EO66" s="877">
        <f>+'Générateur P.Durable 25ans'!$AR34</f>
        <v>4776.8</v>
      </c>
      <c r="EP66" s="1190">
        <f ca="1">+'Générateur P.Durable 25ans'!$AS34</f>
        <v>7.7870685920197413</v>
      </c>
      <c r="EQ66" s="877">
        <f ca="1">+'Générateur P.Durable 25ans'!$AT34</f>
        <v>1192.2201682807661</v>
      </c>
      <c r="ER66" s="1009">
        <f ca="1">+'Générateur P.Durable 25ans'!$AU34</f>
        <v>31.148274368078965</v>
      </c>
      <c r="ES66" s="877">
        <f ca="1">+'Générateur P.Durable 25ans'!$AV34</f>
        <v>4768.8806731230643</v>
      </c>
      <c r="ET66" s="877">
        <f ca="1">+'Générateur P.Durable 25ans'!$AW34</f>
        <v>0.99834212718201809</v>
      </c>
      <c r="EU66" s="877">
        <f ca="1">+EP66/Menu!$D$27</f>
        <v>8.6283308498833708</v>
      </c>
      <c r="EV66" s="1191">
        <f t="shared" ca="1" si="39"/>
        <v>1.1061962628055604</v>
      </c>
      <c r="EW66" s="877">
        <f ca="1">+ES66/Menu!$E$27</f>
        <v>1321.0195770424002</v>
      </c>
      <c r="EX66" s="877">
        <f t="shared" ca="1" si="40"/>
        <v>1.1061962628055604</v>
      </c>
      <c r="EY66" s="877">
        <f>+'Générateur P.Durable 25ans'!$AX34</f>
        <v>0</v>
      </c>
      <c r="EZ66" s="877">
        <f>+'Générateur P.Durable 25ans'!$AY34</f>
        <v>45.907500000000006</v>
      </c>
      <c r="FA66" s="877">
        <f>+'Générateur P.Durable 25ans'!$AZ34</f>
        <v>11.476875000000001</v>
      </c>
      <c r="FB66" s="877">
        <f>+'Générateur P.Durable 25ans'!$BA34</f>
        <v>57.384375000000006</v>
      </c>
      <c r="FC66" s="877">
        <f>+'Générateur P.Durable 25ans'!$BB34</f>
        <v>0</v>
      </c>
      <c r="FD66" s="877">
        <f>+'Générateur P.Durable 25ans'!$BC34</f>
        <v>0</v>
      </c>
      <c r="FE66" s="877">
        <f>+'Générateur P.Durable 25ans'!$BD34</f>
        <v>0</v>
      </c>
      <c r="FF66" s="877">
        <f>+'Générateur P.Durable 25ans'!$BE34</f>
        <v>-45.907500000000006</v>
      </c>
      <c r="FG66" s="877">
        <f>+'Générateur P.Durable 25ans'!$BF34</f>
        <v>-11.476875000000001</v>
      </c>
      <c r="FH66" s="877">
        <f>+'Générateur P.Durable 25ans'!$BG34</f>
        <v>-57.384375000000006</v>
      </c>
      <c r="FI66" s="877">
        <f ca="1">+'Générateur P.Durable 25ans'!$BH34</f>
        <v>4722.973173123064</v>
      </c>
      <c r="FJ66" s="877">
        <f ca="1">+'Générateur P.Durable 25ans'!$BI34</f>
        <v>1180.743293280766</v>
      </c>
      <c r="FK66" s="1190">
        <f ca="1">+'Générateur Emprise 25ans'!$AS34</f>
        <v>7.9080144000000008</v>
      </c>
      <c r="FL66" s="877">
        <f ca="1">+'Générateur Emprise 25ans'!$AT34</f>
        <v>1210.7372816000002</v>
      </c>
      <c r="FM66" s="1009">
        <f ca="1">+'Générateur Emprise 25ans'!$AU34</f>
        <v>31.632057600000003</v>
      </c>
      <c r="FN66" s="877">
        <f ca="1">+'Générateur Emprise 25ans'!$AV34</f>
        <v>4842.9491264000008</v>
      </c>
      <c r="FO66" s="877">
        <f ca="1">+'Générateur Emprise 25ans'!$AW34</f>
        <v>1.0138480000000001</v>
      </c>
      <c r="FP66" s="877">
        <f ca="1">+FK66/Menu!$D$27</f>
        <v>8.7623428254847653</v>
      </c>
      <c r="FQ66" s="1191">
        <f t="shared" ca="1" si="41"/>
        <v>1.1233772853185597</v>
      </c>
      <c r="FR66" s="877">
        <f ca="1">+FN66/Menu!$E$27</f>
        <v>1341.5371541274242</v>
      </c>
      <c r="FS66" s="877">
        <f t="shared" ca="1" si="42"/>
        <v>1.1233772853185597</v>
      </c>
      <c r="FT66" s="877">
        <f>+'Générateur Emprise 25ans'!$AX34</f>
        <v>0</v>
      </c>
      <c r="FU66" s="877">
        <f>+'Générateur Emprise 25ans'!$AY34</f>
        <v>102.35226107226109</v>
      </c>
      <c r="FV66" s="877">
        <f>+'Générateur Emprise 25ans'!$AZ34</f>
        <v>25.588065268065272</v>
      </c>
      <c r="FW66" s="877">
        <f>+'Générateur Emprise 25ans'!$BA34</f>
        <v>127.94032634032635</v>
      </c>
      <c r="FX66" s="877">
        <f>+'Générateur Emprise 25ans'!$BB34</f>
        <v>0</v>
      </c>
      <c r="FY66" s="877">
        <f>+'Générateur Emprise 25ans'!$BC34</f>
        <v>0</v>
      </c>
      <c r="FZ66" s="877">
        <f>+'Générateur Emprise 25ans'!$BD34</f>
        <v>0</v>
      </c>
      <c r="GA66" s="877">
        <f>+'Générateur Emprise 25ans'!$BE34</f>
        <v>-102.35226107226109</v>
      </c>
      <c r="GB66" s="877">
        <f>+'Générateur Emprise 25ans'!$BF34</f>
        <v>-25.588065268065272</v>
      </c>
      <c r="GC66" s="877">
        <f>+'Générateur Emprise 25ans'!$BG34</f>
        <v>-127.94032634032635</v>
      </c>
      <c r="GD66" s="877">
        <f ca="1">+'Générateur Emprise 25ans'!$BH34</f>
        <v>4740.5968653277396</v>
      </c>
      <c r="GE66" s="877">
        <f ca="1">+'Générateur Emprise 25ans'!$BI34</f>
        <v>1185.1492163319349</v>
      </c>
      <c r="GF66" s="1190">
        <f>+'Générateur P.Durable 30ans'!$AO34</f>
        <v>7.8</v>
      </c>
      <c r="GG66" s="877">
        <f>+'Générateur P.Durable 30ans'!$AP34</f>
        <v>1194.2</v>
      </c>
      <c r="GH66" s="1009">
        <f>+'Générateur P.Durable 30ans'!$AQ34</f>
        <v>31.2</v>
      </c>
      <c r="GI66" s="877">
        <f>+'Générateur P.Durable 30ans'!$AR34</f>
        <v>4776.8</v>
      </c>
      <c r="GJ66" s="1190">
        <f ca="1">+'Générateur P.Durable 30ans'!$AS34</f>
        <v>7.7873739088241356</v>
      </c>
      <c r="GK66" s="877">
        <f ca="1">+'Générateur P.Durable 30ans'!$AT34</f>
        <v>1192.2669130663826</v>
      </c>
      <c r="GL66" s="1009">
        <f ca="1">+'Générateur P.Durable 30ans'!$AU34</f>
        <v>31.149495635296542</v>
      </c>
      <c r="GM66" s="877">
        <f ca="1">+'Générateur P.Durable 30ans'!$AV34</f>
        <v>4769.0676522655303</v>
      </c>
      <c r="GN66" s="877">
        <f ca="1">+'Générateur P.Durable 30ans'!$AW34</f>
        <v>0.99838127036206881</v>
      </c>
      <c r="GO66" s="877">
        <f ca="1">+GJ66/Menu!$D$27</f>
        <v>8.6286691510516746</v>
      </c>
      <c r="GP66" s="1191">
        <f t="shared" ca="1" si="43"/>
        <v>1.1062396347502148</v>
      </c>
      <c r="GQ66" s="877">
        <f ca="1">+GM66/Menu!$E$27</f>
        <v>1321.0713718187064</v>
      </c>
      <c r="GR66" s="877">
        <f t="shared" ca="1" si="44"/>
        <v>1.1062396347502146</v>
      </c>
      <c r="GS66" s="877">
        <f>+'Générateur P.Durable 30ans'!$AX34</f>
        <v>0</v>
      </c>
      <c r="GT66" s="877">
        <f>+'Générateur P.Durable 30ans'!$AY34</f>
        <v>45.907500000000006</v>
      </c>
      <c r="GU66" s="877">
        <f>+'Générateur P.Durable 30ans'!$AZ34</f>
        <v>11.476875000000001</v>
      </c>
      <c r="GV66" s="877">
        <f>+'Générateur P.Durable 30ans'!$BA34</f>
        <v>57.384375000000006</v>
      </c>
      <c r="GW66" s="877">
        <f>+'Générateur P.Durable 30ans'!$BB34</f>
        <v>0</v>
      </c>
      <c r="GX66" s="877">
        <f>+'Générateur P.Durable 30ans'!$BC34</f>
        <v>0</v>
      </c>
      <c r="GY66" s="877">
        <f>+'Générateur P.Durable 30ans'!$BD34</f>
        <v>0</v>
      </c>
      <c r="GZ66" s="877">
        <f>+'Générateur P.Durable 30ans'!$BE34</f>
        <v>-45.907500000000006</v>
      </c>
      <c r="HA66" s="877">
        <f>+'Générateur P.Durable 30ans'!$BF34</f>
        <v>-11.476875000000001</v>
      </c>
      <c r="HB66" s="877">
        <f>+'Générateur P.Durable 30ans'!$BG34</f>
        <v>-57.384375000000006</v>
      </c>
      <c r="HC66" s="877">
        <f ca="1">+'Générateur P.Durable 30ans'!$BH34</f>
        <v>4723.1601522655301</v>
      </c>
      <c r="HD66" s="877">
        <f ca="1">+'Générateur P.Durable 30ans'!$BI34</f>
        <v>1180.7900380663825</v>
      </c>
      <c r="HE66" s="1190">
        <f ca="1">+'Générateur Emprise 30ans'!$AS34</f>
        <v>7.9080144000000008</v>
      </c>
      <c r="HF66" s="877">
        <f ca="1">+'Générateur Emprise 30ans'!$AT34</f>
        <v>1210.7372816000002</v>
      </c>
      <c r="HG66" s="1009">
        <f ca="1">+'Générateur Emprise 30ans'!$AU34</f>
        <v>31.632057600000003</v>
      </c>
      <c r="HH66" s="877">
        <f ca="1">+'Générateur Emprise 30ans'!$AV34</f>
        <v>4842.9491264000008</v>
      </c>
      <c r="HI66" s="877">
        <f ca="1">+'Générateur Emprise 30ans'!$AW34</f>
        <v>1.0138480000000001</v>
      </c>
      <c r="HJ66" s="877">
        <f ca="1">+HE66/Menu!$D$27</f>
        <v>8.7623428254847653</v>
      </c>
      <c r="HK66" s="1191">
        <f t="shared" ca="1" si="45"/>
        <v>1.1233772853185597</v>
      </c>
      <c r="HL66" s="877">
        <f ca="1">+HH66/Menu!$E$27</f>
        <v>1341.5371541274242</v>
      </c>
      <c r="HM66" s="877">
        <f t="shared" ca="1" si="46"/>
        <v>1.1233772853185597</v>
      </c>
      <c r="HN66" s="877">
        <f>+'Générateur Emprise 30ans'!$AX34</f>
        <v>0</v>
      </c>
      <c r="HO66" s="877">
        <f>+'Générateur Emprise 30ans'!$AY34</f>
        <v>102.35226107226109</v>
      </c>
      <c r="HP66" s="877">
        <f>+'Générateur Emprise 30ans'!$AZ34</f>
        <v>25.588065268065272</v>
      </c>
      <c r="HQ66" s="877">
        <f>+'Générateur Emprise 30ans'!$BA34</f>
        <v>127.94032634032635</v>
      </c>
      <c r="HR66" s="877">
        <f>+'Générateur Emprise 30ans'!$BB34</f>
        <v>0</v>
      </c>
      <c r="HS66" s="877">
        <f>+'Générateur Emprise 30ans'!$BC34</f>
        <v>0</v>
      </c>
      <c r="HT66" s="877">
        <f>+'Générateur Emprise 30ans'!$BD34</f>
        <v>0</v>
      </c>
      <c r="HU66" s="877">
        <f>+'Générateur Emprise 30ans'!$BE34</f>
        <v>-102.35226107226109</v>
      </c>
      <c r="HV66" s="877">
        <f>+'Générateur Emprise 30ans'!$BF34</f>
        <v>-25.588065268065272</v>
      </c>
      <c r="HW66" s="877">
        <f>+'Générateur Emprise 30ans'!$BG34</f>
        <v>-127.94032634032635</v>
      </c>
      <c r="HX66" s="877">
        <f ca="1">+'Générateur Emprise 30ans'!$BH34</f>
        <v>4740.5968653277396</v>
      </c>
      <c r="HY66" s="877">
        <f ca="1">+'Générateur Emprise 30ans'!$BI34</f>
        <v>1185.1492163319349</v>
      </c>
    </row>
    <row r="67" spans="2:233" x14ac:dyDescent="0.3">
      <c r="B67">
        <f>+'Générateur P.Durable 10ans'!A35</f>
        <v>14</v>
      </c>
      <c r="C67" t="str">
        <f>+'Générateur P.Durable 10ans'!B35</f>
        <v>Prairie temporaire</v>
      </c>
      <c r="D67" s="1250">
        <f>+'Générateur P.Durable 10ans'!AO35</f>
        <v>0</v>
      </c>
      <c r="E67" s="877">
        <f>+'Générateur P.Durable 10ans'!AP35</f>
        <v>0</v>
      </c>
      <c r="F67" s="1009">
        <f>+'Générateur P.Durable 10ans'!AQ35</f>
        <v>0</v>
      </c>
      <c r="G67" s="877">
        <f>+'Générateur P.Durable 10ans'!AR35</f>
        <v>0</v>
      </c>
      <c r="H67" s="1250">
        <f ca="1">+'Générateur P.Durable 10ans'!AS35</f>
        <v>0</v>
      </c>
      <c r="I67" s="877">
        <f>+'Générateur P.Durable 10ans'!AT35</f>
        <v>0</v>
      </c>
      <c r="J67" s="1009">
        <f ca="1">+'Générateur P.Durable 10ans'!AU35</f>
        <v>0</v>
      </c>
      <c r="K67" s="877">
        <f>+'Générateur P.Durable 10ans'!AV35</f>
        <v>0</v>
      </c>
      <c r="L67" s="877"/>
      <c r="M67" s="1227">
        <f ca="1">+H67/Menu!$D$27</f>
        <v>0</v>
      </c>
      <c r="N67" s="1191"/>
      <c r="O67" s="877">
        <f>+K67/Menu!$E$27</f>
        <v>0</v>
      </c>
      <c r="P67" s="877"/>
      <c r="Q67" s="877">
        <f>+'Générateur P.Durable 10ans'!AX35</f>
        <v>0</v>
      </c>
      <c r="R67" s="877">
        <f>+'Générateur P.Durable 10ans'!AY35</f>
        <v>0</v>
      </c>
      <c r="S67" s="877">
        <f>+'Générateur P.Durable 10ans'!AZ35</f>
        <v>0</v>
      </c>
      <c r="T67" s="877">
        <f>+'Générateur P.Durable 10ans'!BA35</f>
        <v>0</v>
      </c>
      <c r="U67" s="877">
        <f>+'Générateur P.Durable 10ans'!BB35</f>
        <v>0</v>
      </c>
      <c r="V67" s="877">
        <f>+'Générateur P.Durable 10ans'!BC35</f>
        <v>0</v>
      </c>
      <c r="W67" s="877">
        <f>+'Générateur P.Durable 10ans'!BD35</f>
        <v>0</v>
      </c>
      <c r="X67" s="877">
        <f>+'Générateur P.Durable 10ans'!BE35</f>
        <v>0</v>
      </c>
      <c r="Y67" s="877">
        <f>+'Générateur P.Durable 10ans'!BF35</f>
        <v>0</v>
      </c>
      <c r="Z67" s="877">
        <f>+'Générateur P.Durable 10ans'!BG35</f>
        <v>0</v>
      </c>
      <c r="AA67" s="877">
        <f>+'Générateur P.Durable 10ans'!BH35</f>
        <v>0</v>
      </c>
      <c r="AB67" s="877">
        <f>+'Générateur P.Durable 10ans'!BI35</f>
        <v>0</v>
      </c>
      <c r="AC67" s="1250">
        <f ca="1">+'Générateur Emprise 10ans'!$AS35</f>
        <v>0</v>
      </c>
      <c r="AD67" s="877">
        <f>+'Générateur Emprise 10ans'!$AT35</f>
        <v>0</v>
      </c>
      <c r="AE67" s="1009">
        <f ca="1">+'Générateur Emprise 10ans'!$AU35</f>
        <v>0</v>
      </c>
      <c r="AF67" s="877">
        <f>+'Générateur Emprise 10ans'!$AV35</f>
        <v>0</v>
      </c>
      <c r="AG67" s="877"/>
      <c r="AH67" s="877">
        <f ca="1">+AC67/Menu!$D$27</f>
        <v>0</v>
      </c>
      <c r="AI67" s="1191"/>
      <c r="AJ67" s="877">
        <f>+AF67/Menu!$E$27</f>
        <v>0</v>
      </c>
      <c r="AK67" s="877"/>
      <c r="AL67" s="877">
        <f>+'Générateur Emprise 10ans'!$AX35</f>
        <v>0</v>
      </c>
      <c r="AM67" s="877">
        <f>+'Générateur Emprise 10ans'!$AY35</f>
        <v>0</v>
      </c>
      <c r="AN67" s="877">
        <f>+'Générateur Emprise 10ans'!$AZ35</f>
        <v>0</v>
      </c>
      <c r="AO67" s="877">
        <f>+'Générateur Emprise 10ans'!$BA35</f>
        <v>0</v>
      </c>
      <c r="AP67" s="877">
        <f>+'Générateur Emprise 10ans'!$BB35</f>
        <v>0</v>
      </c>
      <c r="AQ67" s="877">
        <f>+'Générateur Emprise 10ans'!$BC35</f>
        <v>0</v>
      </c>
      <c r="AR67" s="877">
        <f>+'Générateur Emprise 10ans'!$BD35</f>
        <v>0</v>
      </c>
      <c r="AS67" s="877">
        <f>+'Générateur Emprise 10ans'!$BE35</f>
        <v>0</v>
      </c>
      <c r="AT67" s="877">
        <f>+'Générateur Emprise 10ans'!$BF35</f>
        <v>0</v>
      </c>
      <c r="AU67" s="877">
        <f>+'Générateur Emprise 10ans'!$BG35</f>
        <v>0</v>
      </c>
      <c r="AV67" s="877">
        <f>+'Générateur Emprise 10ans'!$BH35</f>
        <v>0</v>
      </c>
      <c r="AW67" s="877">
        <f>+'Générateur Emprise 10ans'!$BI35</f>
        <v>0</v>
      </c>
      <c r="AX67" s="1190">
        <f>+'Générateur P.Durable 15ans'!$AO35</f>
        <v>10</v>
      </c>
      <c r="AY67" s="877">
        <f>+'Générateur P.Durable 15ans'!$AP35</f>
        <v>927</v>
      </c>
      <c r="AZ67" s="1009">
        <f>+'Générateur P.Durable 15ans'!$AQ35</f>
        <v>40</v>
      </c>
      <c r="BA67" s="877">
        <f>+'Générateur P.Durable 15ans'!$AR35</f>
        <v>3708</v>
      </c>
      <c r="BB67" s="1190">
        <f ca="1">+'Générateur P.Durable 15ans'!$AS35</f>
        <v>9.959046475440509</v>
      </c>
      <c r="BC67" s="877">
        <f ca="1">+'Générateur P.Durable 15ans'!$AT35</f>
        <v>923.20360827333513</v>
      </c>
      <c r="BD67" s="1009">
        <f ca="1">+'Générateur P.Durable 15ans'!$AU35</f>
        <v>39.836185901762036</v>
      </c>
      <c r="BE67" s="877">
        <f ca="1">+'Générateur P.Durable 15ans'!$AV35</f>
        <v>3692.8144330933405</v>
      </c>
      <c r="BF67" s="877">
        <f ca="1">+'Générateur P.Durable 15ans'!$AW35</f>
        <v>0.99590464754405084</v>
      </c>
      <c r="BG67" s="877">
        <f ca="1">+BB67/Menu!$D$27</f>
        <v>11.034954543424387</v>
      </c>
      <c r="BH67" s="1191">
        <f t="shared" ca="1" si="31"/>
        <v>1.1034954543424387</v>
      </c>
      <c r="BI67" s="877">
        <f ca="1">+BE67/Menu!$E$27</f>
        <v>1022.9402861754406</v>
      </c>
      <c r="BJ67" s="877">
        <f t="shared" ca="1" si="32"/>
        <v>1.1034954543424387</v>
      </c>
      <c r="BK67" s="877">
        <f>+'Générateur P.Durable 15ans'!$AX35</f>
        <v>0</v>
      </c>
      <c r="BL67" s="877">
        <f>+'Générateur P.Durable 15ans'!$AY35</f>
        <v>45.907500000000006</v>
      </c>
      <c r="BM67" s="877">
        <f>+'Générateur P.Durable 15ans'!$AZ35</f>
        <v>11.476875000000001</v>
      </c>
      <c r="BN67" s="877">
        <f>+'Générateur P.Durable 15ans'!$BA35</f>
        <v>57.384375000000006</v>
      </c>
      <c r="BO67" s="877">
        <f>+'Générateur P.Durable 15ans'!$BB35</f>
        <v>0</v>
      </c>
      <c r="BP67" s="877">
        <f>+'Générateur P.Durable 15ans'!$BC35</f>
        <v>0</v>
      </c>
      <c r="BQ67" s="877">
        <f>+'Générateur P.Durable 15ans'!$BD35</f>
        <v>0</v>
      </c>
      <c r="BR67" s="877">
        <f>+'Générateur P.Durable 15ans'!$BE35</f>
        <v>-45.907500000000006</v>
      </c>
      <c r="BS67" s="877">
        <f>+'Générateur P.Durable 15ans'!$BF35</f>
        <v>-11.476875000000001</v>
      </c>
      <c r="BT67" s="877">
        <f>+'Générateur P.Durable 15ans'!$BG35</f>
        <v>-57.384375000000006</v>
      </c>
      <c r="BU67" s="877">
        <f ca="1">+'Générateur P.Durable 15ans'!$BH35</f>
        <v>3646.9069330933407</v>
      </c>
      <c r="BV67" s="877">
        <f ca="1">+'Générateur P.Durable 15ans'!$BI35</f>
        <v>911.72673327333519</v>
      </c>
      <c r="BW67" s="1190">
        <f ca="1">+'Générateur Emprise 15ans'!$AS35</f>
        <v>10.138479999999999</v>
      </c>
      <c r="BX67" s="877">
        <f ca="1">+'Générateur Emprise 15ans'!$AT35</f>
        <v>939.83709599999997</v>
      </c>
      <c r="BY67" s="1009">
        <f ca="1">+'Générateur Emprise 15ans'!$AU35</f>
        <v>40.553919999999998</v>
      </c>
      <c r="BZ67" s="877">
        <f ca="1">+'Générateur Emprise 15ans'!$AV35</f>
        <v>3759.3483839999999</v>
      </c>
      <c r="CA67" s="877">
        <f ca="1">+'Générateur Emprise 15ans'!$AW35</f>
        <v>1.0138480000000001</v>
      </c>
      <c r="CB67" s="877">
        <f ca="1">+BW67/Menu!$D$27</f>
        <v>11.233772853185595</v>
      </c>
      <c r="CC67" s="1191">
        <f t="shared" ca="1" si="47"/>
        <v>1.1233772853185595</v>
      </c>
      <c r="CD67" s="877">
        <f ca="1">+BZ67/Menu!$E$27</f>
        <v>1041.3707434903047</v>
      </c>
      <c r="CE67" s="877">
        <f t="shared" ca="1" si="48"/>
        <v>1.1233772853185595</v>
      </c>
      <c r="CF67" s="877">
        <f>+'Générateur Emprise 15ans'!$AX35</f>
        <v>0</v>
      </c>
      <c r="CG67" s="877">
        <f>+'Générateur Emprise 15ans'!$AY35</f>
        <v>102.35226107226109</v>
      </c>
      <c r="CH67" s="877">
        <f>+'Générateur Emprise 15ans'!$AZ35</f>
        <v>25.588065268065272</v>
      </c>
      <c r="CI67" s="877">
        <f>+'Générateur Emprise 15ans'!$BA35</f>
        <v>127.94032634032635</v>
      </c>
      <c r="CJ67" s="877">
        <f>+'Générateur Emprise 15ans'!$BB35</f>
        <v>0</v>
      </c>
      <c r="CK67" s="877">
        <f>+'Générateur Emprise 15ans'!$BC35</f>
        <v>0</v>
      </c>
      <c r="CL67" s="877">
        <f>+'Générateur Emprise 15ans'!$BD35</f>
        <v>0</v>
      </c>
      <c r="CM67" s="877">
        <f>+'Générateur Emprise 15ans'!$BE35</f>
        <v>-102.35226107226109</v>
      </c>
      <c r="CN67" s="877">
        <f>+'Générateur Emprise 15ans'!$BF35</f>
        <v>-25.588065268065272</v>
      </c>
      <c r="CO67" s="877">
        <f>+'Générateur Emprise 15ans'!$BG35</f>
        <v>-127.94032634032635</v>
      </c>
      <c r="CP67" s="877">
        <f ca="1">+'Générateur Emprise 15ans'!$BH35</f>
        <v>3656.9961229277387</v>
      </c>
      <c r="CQ67" s="877">
        <f ca="1">+'Générateur Emprise 15ans'!$BI35</f>
        <v>914.24903073193468</v>
      </c>
      <c r="CR67" s="1190">
        <f>+'Générateur P.Durable 20ans'!$AO35</f>
        <v>10</v>
      </c>
      <c r="CS67" s="877">
        <f>+'Générateur P.Durable 20ans'!$AP35</f>
        <v>927</v>
      </c>
      <c r="CT67" s="1009">
        <f>+'Générateur P.Durable 20ans'!$AQ35</f>
        <v>40</v>
      </c>
      <c r="CU67" s="877">
        <f>+'Générateur P.Durable 20ans'!$AR35</f>
        <v>3708</v>
      </c>
      <c r="CV67" s="1190">
        <f ca="1">+'Générateur P.Durable 20ans'!$AS35</f>
        <v>9.9707646941362178</v>
      </c>
      <c r="CW67" s="877">
        <f ca="1">+'Générateur P.Durable 20ans'!$AT35</f>
        <v>924.28988714642742</v>
      </c>
      <c r="CX67" s="1009">
        <f ca="1">+'Générateur P.Durable 20ans'!$AU35</f>
        <v>39.883058776544871</v>
      </c>
      <c r="CY67" s="877">
        <f ca="1">+'Générateur P.Durable 20ans'!$AV35</f>
        <v>3697.1595485857097</v>
      </c>
      <c r="CZ67" s="877">
        <f ca="1">+'Générateur P.Durable 20ans'!$AW35</f>
        <v>0.99707646941362182</v>
      </c>
      <c r="DA67" s="877">
        <f ca="1">+CV67/Menu!$D$27</f>
        <v>11.047938719264508</v>
      </c>
      <c r="DB67" s="1191">
        <f t="shared" ca="1" si="35"/>
        <v>1.1047938719264507</v>
      </c>
      <c r="DC67" s="877">
        <f ca="1">+CY67/Menu!$E$27</f>
        <v>1024.1439192758198</v>
      </c>
      <c r="DD67" s="877">
        <f t="shared" ca="1" si="36"/>
        <v>1.1047938719264507</v>
      </c>
      <c r="DE67" s="877">
        <f>+'Générateur P.Durable 20ans'!$AX35</f>
        <v>0</v>
      </c>
      <c r="DF67" s="877">
        <f>+'Générateur P.Durable 20ans'!$AY35</f>
        <v>45.907500000000006</v>
      </c>
      <c r="DG67" s="877">
        <f>+'Générateur P.Durable 20ans'!$AZ35</f>
        <v>11.476875000000001</v>
      </c>
      <c r="DH67" s="877">
        <f>+'Générateur P.Durable 20ans'!$BA35</f>
        <v>57.384375000000006</v>
      </c>
      <c r="DI67" s="877">
        <f>+'Générateur P.Durable 20ans'!$BB35</f>
        <v>0</v>
      </c>
      <c r="DJ67" s="877">
        <f>+'Générateur P.Durable 20ans'!$BC35</f>
        <v>0</v>
      </c>
      <c r="DK67" s="877">
        <f>+'Générateur P.Durable 20ans'!$BD35</f>
        <v>0</v>
      </c>
      <c r="DL67" s="877">
        <f>+'Générateur P.Durable 20ans'!$BE35</f>
        <v>-45.907500000000006</v>
      </c>
      <c r="DM67" s="877">
        <f>+'Générateur P.Durable 20ans'!$BF35</f>
        <v>-11.476875000000001</v>
      </c>
      <c r="DN67" s="877">
        <f>+'Générateur P.Durable 20ans'!$BG35</f>
        <v>-57.384375000000006</v>
      </c>
      <c r="DO67" s="877">
        <f ca="1">+'Générateur P.Durable 20ans'!$BH35</f>
        <v>3651.2520485857099</v>
      </c>
      <c r="DP67" s="877">
        <f ca="1">+'Générateur P.Durable 20ans'!$BI35</f>
        <v>912.81301214642747</v>
      </c>
      <c r="DQ67" s="1190">
        <f ca="1">+'Générateur Emprise 20ans'!$AS35</f>
        <v>10.138479999999999</v>
      </c>
      <c r="DR67" s="877">
        <f ca="1">+'Générateur Emprise 20ans'!$AT35</f>
        <v>939.83709599999997</v>
      </c>
      <c r="DS67" s="1009">
        <f ca="1">+'Générateur Emprise 20ans'!$AU35</f>
        <v>40.553919999999998</v>
      </c>
      <c r="DT67" s="877">
        <f ca="1">+'Générateur Emprise 20ans'!$AV35</f>
        <v>3759.3483839999999</v>
      </c>
      <c r="DU67" s="877">
        <f ca="1">+'Générateur Emprise 20ans'!$AW35</f>
        <v>1.0138480000000001</v>
      </c>
      <c r="DV67" s="877">
        <f ca="1">+DQ67/Menu!$D$27</f>
        <v>11.233772853185595</v>
      </c>
      <c r="DW67" s="1191">
        <f t="shared" ca="1" si="37"/>
        <v>1.1233772853185595</v>
      </c>
      <c r="DX67" s="877">
        <f ca="1">+DT67/Menu!$E$27</f>
        <v>1041.3707434903047</v>
      </c>
      <c r="DY67" s="877">
        <f t="shared" ca="1" si="38"/>
        <v>1.1233772853185595</v>
      </c>
      <c r="DZ67" s="877">
        <f>+'Générateur Emprise 20ans'!$AX35</f>
        <v>0</v>
      </c>
      <c r="EA67" s="877">
        <f>+'Générateur Emprise 20ans'!$AY35</f>
        <v>102.35226107226109</v>
      </c>
      <c r="EB67" s="877">
        <f>+'Générateur Emprise 20ans'!$AZ35</f>
        <v>25.588065268065272</v>
      </c>
      <c r="EC67" s="877">
        <f>+'Générateur Emprise 20ans'!$BA35</f>
        <v>127.94032634032635</v>
      </c>
      <c r="ED67" s="877">
        <f>+'Générateur Emprise 20ans'!$BB35</f>
        <v>0</v>
      </c>
      <c r="EE67" s="877">
        <f>+'Générateur Emprise 20ans'!$BC35</f>
        <v>0</v>
      </c>
      <c r="EF67" s="877">
        <f>+'Générateur Emprise 20ans'!$BD35</f>
        <v>0</v>
      </c>
      <c r="EG67" s="877">
        <f>+'Générateur Emprise 20ans'!$BE35</f>
        <v>-102.35226107226109</v>
      </c>
      <c r="EH67" s="877">
        <f>+'Générateur Emprise 20ans'!$BF35</f>
        <v>-25.588065268065272</v>
      </c>
      <c r="EI67" s="877">
        <f>+'Générateur Emprise 20ans'!$BG35</f>
        <v>-127.94032634032635</v>
      </c>
      <c r="EJ67" s="877">
        <f ca="1">+'Générateur Emprise 20ans'!$BH35</f>
        <v>3656.9961229277387</v>
      </c>
      <c r="EK67" s="877">
        <f ca="1">+'Générateur Emprise 20ans'!$BI35</f>
        <v>914.24903073193468</v>
      </c>
      <c r="EL67" s="1190">
        <f>+'Générateur P.Durable 25ans'!$AO35</f>
        <v>10</v>
      </c>
      <c r="EM67" s="877">
        <f>+'Générateur P.Durable 25ans'!$AP35</f>
        <v>927</v>
      </c>
      <c r="EN67" s="1009">
        <f>+'Générateur P.Durable 25ans'!$AQ35</f>
        <v>40</v>
      </c>
      <c r="EO67" s="877">
        <f>+'Générateur P.Durable 25ans'!$AR35</f>
        <v>3708</v>
      </c>
      <c r="EP67" s="1190">
        <f ca="1">+'Générateur P.Durable 25ans'!$AS35</f>
        <v>9.9729298937513473</v>
      </c>
      <c r="EQ67" s="877">
        <f ca="1">+'Générateur P.Durable 25ans'!$AT35</f>
        <v>924.49060115074985</v>
      </c>
      <c r="ER67" s="1009">
        <f ca="1">+'Générateur P.Durable 25ans'!$AU35</f>
        <v>39.891719575005389</v>
      </c>
      <c r="ES67" s="877">
        <f ca="1">+'Générateur P.Durable 25ans'!$AV35</f>
        <v>3697.9624046029994</v>
      </c>
      <c r="ET67" s="877">
        <f ca="1">+'Générateur P.Durable 25ans'!$AW35</f>
        <v>0.99729298937513466</v>
      </c>
      <c r="EU67" s="877">
        <f ca="1">+EP67/Menu!$D$27</f>
        <v>11.050337832411465</v>
      </c>
      <c r="EV67" s="1191">
        <f t="shared" ca="1" si="39"/>
        <v>1.1050337832411465</v>
      </c>
      <c r="EW67" s="877">
        <f ca="1">+ES67/Menu!$E$27</f>
        <v>1024.3663170645427</v>
      </c>
      <c r="EX67" s="877">
        <f t="shared" ca="1" si="40"/>
        <v>1.1050337832411463</v>
      </c>
      <c r="EY67" s="877">
        <f>+'Générateur P.Durable 25ans'!$AX35</f>
        <v>0</v>
      </c>
      <c r="EZ67" s="877">
        <f>+'Générateur P.Durable 25ans'!$AY35</f>
        <v>45.907500000000006</v>
      </c>
      <c r="FA67" s="877">
        <f>+'Générateur P.Durable 25ans'!$AZ35</f>
        <v>11.476875000000001</v>
      </c>
      <c r="FB67" s="877">
        <f>+'Générateur P.Durable 25ans'!$BA35</f>
        <v>57.384375000000006</v>
      </c>
      <c r="FC67" s="877">
        <f>+'Générateur P.Durable 25ans'!$BB35</f>
        <v>0</v>
      </c>
      <c r="FD67" s="877">
        <f>+'Générateur P.Durable 25ans'!$BC35</f>
        <v>0</v>
      </c>
      <c r="FE67" s="877">
        <f>+'Générateur P.Durable 25ans'!$BD35</f>
        <v>0</v>
      </c>
      <c r="FF67" s="877">
        <f>+'Générateur P.Durable 25ans'!$BE35</f>
        <v>-45.907500000000006</v>
      </c>
      <c r="FG67" s="877">
        <f>+'Générateur P.Durable 25ans'!$BF35</f>
        <v>-11.476875000000001</v>
      </c>
      <c r="FH67" s="877">
        <f>+'Générateur P.Durable 25ans'!$BG35</f>
        <v>-57.384375000000006</v>
      </c>
      <c r="FI67" s="877">
        <f ca="1">+'Générateur P.Durable 25ans'!$BH35</f>
        <v>3652.0549046029996</v>
      </c>
      <c r="FJ67" s="877">
        <f ca="1">+'Générateur P.Durable 25ans'!$BI35</f>
        <v>913.0137261507499</v>
      </c>
      <c r="FK67" s="1190">
        <f ca="1">+'Générateur Emprise 25ans'!$AS35</f>
        <v>10.138479999999999</v>
      </c>
      <c r="FL67" s="877">
        <f ca="1">+'Générateur Emprise 25ans'!$AT35</f>
        <v>939.83709599999997</v>
      </c>
      <c r="FM67" s="1009">
        <f ca="1">+'Générateur Emprise 25ans'!$AU35</f>
        <v>40.553919999999998</v>
      </c>
      <c r="FN67" s="877">
        <f ca="1">+'Générateur Emprise 25ans'!$AV35</f>
        <v>3759.3483839999999</v>
      </c>
      <c r="FO67" s="877">
        <f ca="1">+'Générateur Emprise 25ans'!$AW35</f>
        <v>1.0138480000000001</v>
      </c>
      <c r="FP67" s="877">
        <f ca="1">+FK67/Menu!$D$27</f>
        <v>11.233772853185595</v>
      </c>
      <c r="FQ67" s="1191">
        <f t="shared" ca="1" si="41"/>
        <v>1.1233772853185595</v>
      </c>
      <c r="FR67" s="877">
        <f ca="1">+FN67/Menu!$E$27</f>
        <v>1041.3707434903047</v>
      </c>
      <c r="FS67" s="877">
        <f t="shared" ca="1" si="42"/>
        <v>1.1233772853185595</v>
      </c>
      <c r="FT67" s="877">
        <f>+'Générateur Emprise 25ans'!$AX35</f>
        <v>0</v>
      </c>
      <c r="FU67" s="877">
        <f>+'Générateur Emprise 25ans'!$AY35</f>
        <v>102.35226107226109</v>
      </c>
      <c r="FV67" s="877">
        <f>+'Générateur Emprise 25ans'!$AZ35</f>
        <v>25.588065268065272</v>
      </c>
      <c r="FW67" s="877">
        <f>+'Générateur Emprise 25ans'!$BA35</f>
        <v>127.94032634032635</v>
      </c>
      <c r="FX67" s="877">
        <f>+'Générateur Emprise 25ans'!$BB35</f>
        <v>0</v>
      </c>
      <c r="FY67" s="877">
        <f>+'Générateur Emprise 25ans'!$BC35</f>
        <v>0</v>
      </c>
      <c r="FZ67" s="877">
        <f>+'Générateur Emprise 25ans'!$BD35</f>
        <v>0</v>
      </c>
      <c r="GA67" s="877">
        <f>+'Générateur Emprise 25ans'!$BE35</f>
        <v>-102.35226107226109</v>
      </c>
      <c r="GB67" s="877">
        <f>+'Générateur Emprise 25ans'!$BF35</f>
        <v>-25.588065268065272</v>
      </c>
      <c r="GC67" s="877">
        <f>+'Générateur Emprise 25ans'!$BG35</f>
        <v>-127.94032634032635</v>
      </c>
      <c r="GD67" s="877">
        <f ca="1">+'Générateur Emprise 25ans'!$BH35</f>
        <v>3656.9961229277387</v>
      </c>
      <c r="GE67" s="877">
        <f ca="1">+'Générateur Emprise 25ans'!$BI35</f>
        <v>914.24903073193468</v>
      </c>
      <c r="GF67" s="1190">
        <f>+'Générateur P.Durable 30ans'!$AO35</f>
        <v>10</v>
      </c>
      <c r="GG67" s="877">
        <f>+'Générateur P.Durable 30ans'!$AP35</f>
        <v>927</v>
      </c>
      <c r="GH67" s="1009">
        <f>+'Générateur P.Durable 30ans'!$AQ35</f>
        <v>40</v>
      </c>
      <c r="GI67" s="877">
        <f>+'Générateur P.Durable 30ans'!$AR35</f>
        <v>3708</v>
      </c>
      <c r="GJ67" s="1190">
        <f ca="1">+'Générateur P.Durable 30ans'!$AS35</f>
        <v>9.9733371512401749</v>
      </c>
      <c r="GK67" s="877">
        <f ca="1">+'Générateur P.Durable 30ans'!$AT35</f>
        <v>924.52835391996416</v>
      </c>
      <c r="GL67" s="1009">
        <f ca="1">+'Générateur P.Durable 30ans'!$AU35</f>
        <v>39.8933486049607</v>
      </c>
      <c r="GM67" s="877">
        <f ca="1">+'Générateur P.Durable 30ans'!$AV35</f>
        <v>3698.1134156798566</v>
      </c>
      <c r="GN67" s="877">
        <f ca="1">+'Générateur P.Durable 30ans'!$AW35</f>
        <v>0.99733371512401747</v>
      </c>
      <c r="GO67" s="877">
        <f ca="1">+GJ67/Menu!$D$27</f>
        <v>11.050789087246732</v>
      </c>
      <c r="GP67" s="1191">
        <f t="shared" ca="1" si="43"/>
        <v>1.1050789087246733</v>
      </c>
      <c r="GQ67" s="877">
        <f ca="1">+GM67/Menu!$E$27</f>
        <v>1024.4081483877719</v>
      </c>
      <c r="GR67" s="877">
        <f t="shared" ca="1" si="44"/>
        <v>1.1050789087246731</v>
      </c>
      <c r="GS67" s="877">
        <f>+'Générateur P.Durable 30ans'!$AX35</f>
        <v>0</v>
      </c>
      <c r="GT67" s="877">
        <f>+'Générateur P.Durable 30ans'!$AY35</f>
        <v>45.907500000000006</v>
      </c>
      <c r="GU67" s="877">
        <f>+'Générateur P.Durable 30ans'!$AZ35</f>
        <v>11.476875000000001</v>
      </c>
      <c r="GV67" s="877">
        <f>+'Générateur P.Durable 30ans'!$BA35</f>
        <v>57.384375000000006</v>
      </c>
      <c r="GW67" s="877">
        <f>+'Générateur P.Durable 30ans'!$BB35</f>
        <v>0</v>
      </c>
      <c r="GX67" s="877">
        <f>+'Générateur P.Durable 30ans'!$BC35</f>
        <v>0</v>
      </c>
      <c r="GY67" s="877">
        <f>+'Générateur P.Durable 30ans'!$BD35</f>
        <v>0</v>
      </c>
      <c r="GZ67" s="877">
        <f>+'Générateur P.Durable 30ans'!$BE35</f>
        <v>-45.907500000000006</v>
      </c>
      <c r="HA67" s="877">
        <f>+'Générateur P.Durable 30ans'!$BF35</f>
        <v>-11.476875000000001</v>
      </c>
      <c r="HB67" s="877">
        <f>+'Générateur P.Durable 30ans'!$BG35</f>
        <v>-57.384375000000006</v>
      </c>
      <c r="HC67" s="877">
        <f ca="1">+'Générateur P.Durable 30ans'!$BH35</f>
        <v>3652.2059156798568</v>
      </c>
      <c r="HD67" s="877">
        <f ca="1">+'Générateur P.Durable 30ans'!$BI35</f>
        <v>913.05147891996421</v>
      </c>
      <c r="HE67" s="1190">
        <f ca="1">+'Générateur Emprise 30ans'!$AS35</f>
        <v>10.138479999999999</v>
      </c>
      <c r="HF67" s="877">
        <f ca="1">+'Générateur Emprise 30ans'!$AT35</f>
        <v>939.83709599999997</v>
      </c>
      <c r="HG67" s="1009">
        <f ca="1">+'Générateur Emprise 30ans'!$AU35</f>
        <v>40.553919999999998</v>
      </c>
      <c r="HH67" s="877">
        <f ca="1">+'Générateur Emprise 30ans'!$AV35</f>
        <v>3759.3483839999999</v>
      </c>
      <c r="HI67" s="877">
        <f ca="1">+'Générateur Emprise 30ans'!$AW35</f>
        <v>1.0138480000000001</v>
      </c>
      <c r="HJ67" s="877">
        <f ca="1">+HE67/Menu!$D$27</f>
        <v>11.233772853185595</v>
      </c>
      <c r="HK67" s="1191">
        <f t="shared" ca="1" si="45"/>
        <v>1.1233772853185595</v>
      </c>
      <c r="HL67" s="877">
        <f ca="1">+HH67/Menu!$E$27</f>
        <v>1041.3707434903047</v>
      </c>
      <c r="HM67" s="877">
        <f t="shared" ca="1" si="46"/>
        <v>1.1233772853185595</v>
      </c>
      <c r="HN67" s="877">
        <f>+'Générateur Emprise 30ans'!$AX35</f>
        <v>0</v>
      </c>
      <c r="HO67" s="877">
        <f>+'Générateur Emprise 30ans'!$AY35</f>
        <v>102.35226107226109</v>
      </c>
      <c r="HP67" s="877">
        <f>+'Générateur Emprise 30ans'!$AZ35</f>
        <v>25.588065268065272</v>
      </c>
      <c r="HQ67" s="877">
        <f>+'Générateur Emprise 30ans'!$BA35</f>
        <v>127.94032634032635</v>
      </c>
      <c r="HR67" s="877">
        <f>+'Générateur Emprise 30ans'!$BB35</f>
        <v>0</v>
      </c>
      <c r="HS67" s="877">
        <f>+'Générateur Emprise 30ans'!$BC35</f>
        <v>0</v>
      </c>
      <c r="HT67" s="877">
        <f>+'Générateur Emprise 30ans'!$BD35</f>
        <v>0</v>
      </c>
      <c r="HU67" s="877">
        <f>+'Générateur Emprise 30ans'!$BE35</f>
        <v>-102.35226107226109</v>
      </c>
      <c r="HV67" s="877">
        <f>+'Générateur Emprise 30ans'!$BF35</f>
        <v>-25.588065268065272</v>
      </c>
      <c r="HW67" s="877">
        <f>+'Générateur Emprise 30ans'!$BG35</f>
        <v>-127.94032634032635</v>
      </c>
      <c r="HX67" s="877">
        <f ca="1">+'Générateur Emprise 30ans'!$BH35</f>
        <v>3656.9961229277387</v>
      </c>
      <c r="HY67" s="877">
        <f ca="1">+'Générateur Emprise 30ans'!$BI35</f>
        <v>914.24903073193468</v>
      </c>
    </row>
    <row r="68" spans="2:233" x14ac:dyDescent="0.3">
      <c r="B68">
        <f>+'Générateur P.Durable 10ans'!A36</f>
        <v>15</v>
      </c>
      <c r="C68" t="str">
        <f>+'Générateur P.Durable 10ans'!B36</f>
        <v>Orge d'hiver</v>
      </c>
      <c r="D68" s="1250">
        <f>+'Générateur P.Durable 10ans'!AO36</f>
        <v>0</v>
      </c>
      <c r="E68" s="877">
        <f>+'Générateur P.Durable 10ans'!AP36</f>
        <v>0</v>
      </c>
      <c r="F68" s="1009">
        <f>+'Générateur P.Durable 10ans'!AQ36</f>
        <v>0</v>
      </c>
      <c r="G68" s="877">
        <f>+'Générateur P.Durable 10ans'!AR36</f>
        <v>0</v>
      </c>
      <c r="H68" s="1250">
        <f ca="1">+'Générateur P.Durable 10ans'!AS36</f>
        <v>0</v>
      </c>
      <c r="I68" s="877">
        <f>+'Générateur P.Durable 10ans'!AT36</f>
        <v>0</v>
      </c>
      <c r="J68" s="1009">
        <f ca="1">+'Générateur P.Durable 10ans'!AU36</f>
        <v>0</v>
      </c>
      <c r="K68" s="877">
        <f>+'Générateur P.Durable 10ans'!AV36</f>
        <v>0</v>
      </c>
      <c r="L68" s="877"/>
      <c r="M68" s="1227">
        <f ca="1">+H68/Menu!$D$27</f>
        <v>0</v>
      </c>
      <c r="N68" s="1191"/>
      <c r="O68" s="877">
        <f>+K68/Menu!$E$27</f>
        <v>0</v>
      </c>
      <c r="P68" s="877"/>
      <c r="Q68" s="877">
        <f>+'Générateur P.Durable 10ans'!AX36</f>
        <v>0</v>
      </c>
      <c r="R68" s="877">
        <f>+'Générateur P.Durable 10ans'!AY36</f>
        <v>0</v>
      </c>
      <c r="S68" s="877">
        <f>+'Générateur P.Durable 10ans'!AZ36</f>
        <v>0</v>
      </c>
      <c r="T68" s="877">
        <f>+'Générateur P.Durable 10ans'!BA36</f>
        <v>0</v>
      </c>
      <c r="U68" s="877">
        <f>+'Générateur P.Durable 10ans'!BB36</f>
        <v>0</v>
      </c>
      <c r="V68" s="877">
        <f>+'Générateur P.Durable 10ans'!BC36</f>
        <v>0</v>
      </c>
      <c r="W68" s="877">
        <f>+'Générateur P.Durable 10ans'!BD36</f>
        <v>0</v>
      </c>
      <c r="X68" s="877">
        <f>+'Générateur P.Durable 10ans'!BE36</f>
        <v>0</v>
      </c>
      <c r="Y68" s="877">
        <f>+'Générateur P.Durable 10ans'!BF36</f>
        <v>0</v>
      </c>
      <c r="Z68" s="877">
        <f>+'Générateur P.Durable 10ans'!BG36</f>
        <v>0</v>
      </c>
      <c r="AA68" s="877">
        <f>+'Générateur P.Durable 10ans'!BH36</f>
        <v>0</v>
      </c>
      <c r="AB68" s="877">
        <f>+'Générateur P.Durable 10ans'!BI36</f>
        <v>0</v>
      </c>
      <c r="AC68" s="1250">
        <f ca="1">+'Générateur Emprise 10ans'!$AS36</f>
        <v>0</v>
      </c>
      <c r="AD68" s="877">
        <f>+'Générateur Emprise 10ans'!$AT36</f>
        <v>0</v>
      </c>
      <c r="AE68" s="1009">
        <f ca="1">+'Générateur Emprise 10ans'!$AU36</f>
        <v>0</v>
      </c>
      <c r="AF68" s="877">
        <f>+'Générateur Emprise 10ans'!$AV36</f>
        <v>0</v>
      </c>
      <c r="AG68" s="877"/>
      <c r="AH68" s="877">
        <f ca="1">+AC68/Menu!$D$27</f>
        <v>0</v>
      </c>
      <c r="AI68" s="1191"/>
      <c r="AJ68" s="877">
        <f>+AF68/Menu!$E$27</f>
        <v>0</v>
      </c>
      <c r="AK68" s="877"/>
      <c r="AL68" s="877">
        <f>+'Générateur Emprise 10ans'!$AX36</f>
        <v>0</v>
      </c>
      <c r="AM68" s="877">
        <f>+'Générateur Emprise 10ans'!$AY36</f>
        <v>0</v>
      </c>
      <c r="AN68" s="877">
        <f>+'Générateur Emprise 10ans'!$AZ36</f>
        <v>0</v>
      </c>
      <c r="AO68" s="877">
        <f>+'Générateur Emprise 10ans'!$BA36</f>
        <v>0</v>
      </c>
      <c r="AP68" s="877">
        <f>+'Générateur Emprise 10ans'!$BB36</f>
        <v>0</v>
      </c>
      <c r="AQ68" s="877">
        <f>+'Générateur Emprise 10ans'!$BC36</f>
        <v>0</v>
      </c>
      <c r="AR68" s="877">
        <f>+'Générateur Emprise 10ans'!$BD36</f>
        <v>0</v>
      </c>
      <c r="AS68" s="877">
        <f>+'Générateur Emprise 10ans'!$BE36</f>
        <v>0</v>
      </c>
      <c r="AT68" s="877">
        <f>+'Générateur Emprise 10ans'!$BF36</f>
        <v>0</v>
      </c>
      <c r="AU68" s="877">
        <f>+'Générateur Emprise 10ans'!$BG36</f>
        <v>0</v>
      </c>
      <c r="AV68" s="877">
        <f>+'Générateur Emprise 10ans'!$BH36</f>
        <v>0</v>
      </c>
      <c r="AW68" s="877">
        <f>+'Générateur Emprise 10ans'!$BI36</f>
        <v>0</v>
      </c>
      <c r="AX68" s="1190">
        <f>+'Générateur P.Durable 15ans'!$AO36</f>
        <v>8.5</v>
      </c>
      <c r="AY68" s="877">
        <f>+'Générateur P.Durable 15ans'!$AP36</f>
        <v>1280.5</v>
      </c>
      <c r="AZ68" s="1009">
        <f>+'Générateur P.Durable 15ans'!$AQ36</f>
        <v>34</v>
      </c>
      <c r="BA68" s="877">
        <f>+'Générateur P.Durable 15ans'!$AR36</f>
        <v>5122</v>
      </c>
      <c r="BB68" s="1190">
        <f ca="1">+'Générateur P.Durable 15ans'!$AS36</f>
        <v>8.4582146280417501</v>
      </c>
      <c r="BC68" s="877">
        <f ca="1">+'Générateur P.Durable 15ans'!$AT36</f>
        <v>1274.2051566126424</v>
      </c>
      <c r="BD68" s="1009">
        <f ca="1">+'Générateur P.Durable 15ans'!$AU36</f>
        <v>33.832858512167</v>
      </c>
      <c r="BE68" s="877">
        <f ca="1">+'Générateur P.Durable 15ans'!$AV36</f>
        <v>5096.8206264505698</v>
      </c>
      <c r="BF68" s="877">
        <f ca="1">+'Générateur P.Durable 15ans'!$AW36</f>
        <v>0.99508407388726472</v>
      </c>
      <c r="BG68" s="877">
        <f ca="1">+BB68/Menu!$D$27</f>
        <v>9.3719829673592798</v>
      </c>
      <c r="BH68" s="1191">
        <f t="shared" ca="1" si="31"/>
        <v>1.1025862314540329</v>
      </c>
      <c r="BI68" s="877">
        <f ca="1">+BE68/Menu!$E$27</f>
        <v>1411.8616693768893</v>
      </c>
      <c r="BJ68" s="877">
        <f t="shared" ca="1" si="32"/>
        <v>1.1025862314540331</v>
      </c>
      <c r="BK68" s="877">
        <f>+'Générateur P.Durable 15ans'!$AX36</f>
        <v>0</v>
      </c>
      <c r="BL68" s="877">
        <f>+'Générateur P.Durable 15ans'!$AY36</f>
        <v>45.907500000000006</v>
      </c>
      <c r="BM68" s="877">
        <f>+'Générateur P.Durable 15ans'!$AZ36</f>
        <v>11.476875000000001</v>
      </c>
      <c r="BN68" s="877">
        <f>+'Générateur P.Durable 15ans'!$BA36</f>
        <v>57.384375000000006</v>
      </c>
      <c r="BO68" s="877">
        <f>+'Générateur P.Durable 15ans'!$BB36</f>
        <v>504.64000000000033</v>
      </c>
      <c r="BP68" s="877">
        <f>+'Générateur P.Durable 15ans'!$BC36</f>
        <v>126.16000000000008</v>
      </c>
      <c r="BQ68" s="877">
        <f>+'Générateur P.Durable 15ans'!$BD36</f>
        <v>630.80000000000041</v>
      </c>
      <c r="BR68" s="877">
        <f>+'Générateur P.Durable 15ans'!$BE36</f>
        <v>458.7325000000003</v>
      </c>
      <c r="BS68" s="877">
        <f>+'Générateur P.Durable 15ans'!$BF36</f>
        <v>114.68312500000008</v>
      </c>
      <c r="BT68" s="877">
        <f>+'Générateur P.Durable 15ans'!$BG36</f>
        <v>573.41562500000032</v>
      </c>
      <c r="BU68" s="877">
        <f ca="1">+'Générateur P.Durable 15ans'!$BH36</f>
        <v>5555.5531264505698</v>
      </c>
      <c r="BV68" s="877">
        <f ca="1">+'Générateur P.Durable 15ans'!$BI36</f>
        <v>1388.8882816126425</v>
      </c>
      <c r="BW68" s="1190">
        <f ca="1">+'Générateur Emprise 15ans'!$AS36</f>
        <v>8.6177080000000004</v>
      </c>
      <c r="BX68" s="877">
        <f ca="1">+'Générateur Emprise 15ans'!$AT36</f>
        <v>1298.2323640000002</v>
      </c>
      <c r="BY68" s="1009">
        <f ca="1">+'Générateur Emprise 15ans'!$AU36</f>
        <v>34.470832000000001</v>
      </c>
      <c r="BZ68" s="877">
        <f ca="1">+'Générateur Emprise 15ans'!$AV36</f>
        <v>5192.9294560000008</v>
      </c>
      <c r="CA68" s="877">
        <f ca="1">+'Générateur Emprise 15ans'!$AW36</f>
        <v>1.0138480000000001</v>
      </c>
      <c r="CB68" s="877">
        <f ca="1">+BW68/Menu!$D$27</f>
        <v>9.5487069252077568</v>
      </c>
      <c r="CC68" s="1191">
        <f t="shared" ca="1" si="47"/>
        <v>1.1233772853185595</v>
      </c>
      <c r="CD68" s="877">
        <f ca="1">+BZ68/Menu!$E$27</f>
        <v>1438.4846138504158</v>
      </c>
      <c r="CE68" s="877">
        <f t="shared" ca="1" si="48"/>
        <v>1.1233772853185597</v>
      </c>
      <c r="CF68" s="877">
        <f>+'Générateur Emprise 15ans'!$AX36</f>
        <v>0</v>
      </c>
      <c r="CG68" s="877">
        <f>+'Générateur Emprise 15ans'!$AY36</f>
        <v>102.35226107226109</v>
      </c>
      <c r="CH68" s="877">
        <f>+'Générateur Emprise 15ans'!$AZ36</f>
        <v>25.588065268065272</v>
      </c>
      <c r="CI68" s="877">
        <f>+'Générateur Emprise 15ans'!$BA36</f>
        <v>127.94032634032635</v>
      </c>
      <c r="CJ68" s="877">
        <f>+'Générateur Emprise 15ans'!$BB36</f>
        <v>0</v>
      </c>
      <c r="CK68" s="877">
        <f>+'Générateur Emprise 15ans'!$BC36</f>
        <v>0</v>
      </c>
      <c r="CL68" s="877">
        <f>+'Générateur Emprise 15ans'!$BD36</f>
        <v>0</v>
      </c>
      <c r="CM68" s="877">
        <f>+'Générateur Emprise 15ans'!$BE36</f>
        <v>-102.35226107226109</v>
      </c>
      <c r="CN68" s="877">
        <f>+'Générateur Emprise 15ans'!$BF36</f>
        <v>-25.588065268065272</v>
      </c>
      <c r="CO68" s="877">
        <f>+'Générateur Emprise 15ans'!$BG36</f>
        <v>-127.94032634032635</v>
      </c>
      <c r="CP68" s="877">
        <f ca="1">+'Générateur Emprise 15ans'!$BH36</f>
        <v>5090.5771949277396</v>
      </c>
      <c r="CQ68" s="877">
        <f ca="1">+'Générateur Emprise 15ans'!$BI36</f>
        <v>1272.6442987319349</v>
      </c>
      <c r="CR68" s="1190">
        <f>+'Générateur P.Durable 20ans'!$AO36</f>
        <v>8.5</v>
      </c>
      <c r="CS68" s="877">
        <f>+'Générateur P.Durable 20ans'!$AP36</f>
        <v>1280.5</v>
      </c>
      <c r="CT68" s="1009">
        <f>+'Générateur P.Durable 20ans'!$AQ36</f>
        <v>34</v>
      </c>
      <c r="CU68" s="877">
        <f>+'Générateur P.Durable 20ans'!$AR36</f>
        <v>5122</v>
      </c>
      <c r="CV68" s="1190">
        <f ca="1">+'Générateur P.Durable 20ans'!$AS36</f>
        <v>8.4684604965949966</v>
      </c>
      <c r="CW68" s="877">
        <f ca="1">+'Générateur P.Durable 20ans'!$AT36</f>
        <v>1275.7486665752815</v>
      </c>
      <c r="CX68" s="1009">
        <f ca="1">+'Générateur P.Durable 20ans'!$AU36</f>
        <v>33.873841986379986</v>
      </c>
      <c r="CY68" s="877">
        <f ca="1">+'Générateur P.Durable 20ans'!$AV36</f>
        <v>5102.994666301126</v>
      </c>
      <c r="CZ68" s="877">
        <f ca="1">+'Générateur P.Durable 20ans'!$AW36</f>
        <v>0.99628947018764658</v>
      </c>
      <c r="DA68" s="877">
        <f ca="1">+CV68/Menu!$D$27</f>
        <v>9.3833357302991658</v>
      </c>
      <c r="DB68" s="1191">
        <f t="shared" ca="1" si="35"/>
        <v>1.1039218506234312</v>
      </c>
      <c r="DC68" s="877">
        <f ca="1">+CY68/Menu!$E$27</f>
        <v>1413.5719297233036</v>
      </c>
      <c r="DD68" s="877">
        <f t="shared" ca="1" si="36"/>
        <v>1.1039218506234312</v>
      </c>
      <c r="DE68" s="877">
        <f>+'Générateur P.Durable 20ans'!$AX36</f>
        <v>0</v>
      </c>
      <c r="DF68" s="877">
        <f>+'Générateur P.Durable 20ans'!$AY36</f>
        <v>45.907500000000006</v>
      </c>
      <c r="DG68" s="877">
        <f>+'Générateur P.Durable 20ans'!$AZ36</f>
        <v>11.476875000000001</v>
      </c>
      <c r="DH68" s="877">
        <f>+'Générateur P.Durable 20ans'!$BA36</f>
        <v>57.384375000000006</v>
      </c>
      <c r="DI68" s="877">
        <f>+'Générateur P.Durable 20ans'!$BB36</f>
        <v>0</v>
      </c>
      <c r="DJ68" s="877">
        <f>+'Générateur P.Durable 20ans'!$BC36</f>
        <v>0</v>
      </c>
      <c r="DK68" s="877">
        <f>+'Générateur P.Durable 20ans'!$BD36</f>
        <v>0</v>
      </c>
      <c r="DL68" s="877">
        <f>+'Générateur P.Durable 20ans'!$BE36</f>
        <v>-45.907500000000006</v>
      </c>
      <c r="DM68" s="877">
        <f>+'Générateur P.Durable 20ans'!$BF36</f>
        <v>-11.476875000000001</v>
      </c>
      <c r="DN68" s="877">
        <f>+'Générateur P.Durable 20ans'!$BG36</f>
        <v>-57.384375000000006</v>
      </c>
      <c r="DO68" s="877">
        <f ca="1">+'Générateur P.Durable 20ans'!$BH36</f>
        <v>5057.0871663011258</v>
      </c>
      <c r="DP68" s="877">
        <f ca="1">+'Générateur P.Durable 20ans'!$BI36</f>
        <v>1264.2717915752814</v>
      </c>
      <c r="DQ68" s="1190">
        <f ca="1">+'Générateur Emprise 20ans'!$AS36</f>
        <v>8.6177080000000004</v>
      </c>
      <c r="DR68" s="877">
        <f ca="1">+'Générateur Emprise 20ans'!$AT36</f>
        <v>1298.2323640000002</v>
      </c>
      <c r="DS68" s="1009">
        <f ca="1">+'Générateur Emprise 20ans'!$AU36</f>
        <v>34.470832000000001</v>
      </c>
      <c r="DT68" s="877">
        <f ca="1">+'Générateur Emprise 20ans'!$AV36</f>
        <v>5192.9294560000008</v>
      </c>
      <c r="DU68" s="877">
        <f ca="1">+'Générateur Emprise 20ans'!$AW36</f>
        <v>1.0138480000000001</v>
      </c>
      <c r="DV68" s="877">
        <f ca="1">+DQ68/Menu!$D$27</f>
        <v>9.5487069252077568</v>
      </c>
      <c r="DW68" s="1191">
        <f t="shared" ca="1" si="37"/>
        <v>1.1233772853185595</v>
      </c>
      <c r="DX68" s="877">
        <f ca="1">+DT68/Menu!$E$27</f>
        <v>1438.4846138504158</v>
      </c>
      <c r="DY68" s="877">
        <f t="shared" ca="1" si="38"/>
        <v>1.1233772853185597</v>
      </c>
      <c r="DZ68" s="877">
        <f>+'Générateur Emprise 20ans'!$AX36</f>
        <v>0</v>
      </c>
      <c r="EA68" s="877">
        <f>+'Générateur Emprise 20ans'!$AY36</f>
        <v>102.35226107226109</v>
      </c>
      <c r="EB68" s="877">
        <f>+'Générateur Emprise 20ans'!$AZ36</f>
        <v>25.588065268065272</v>
      </c>
      <c r="EC68" s="877">
        <f>+'Générateur Emprise 20ans'!$BA36</f>
        <v>127.94032634032635</v>
      </c>
      <c r="ED68" s="877">
        <f>+'Générateur Emprise 20ans'!$BB36</f>
        <v>0</v>
      </c>
      <c r="EE68" s="877">
        <f>+'Générateur Emprise 20ans'!$BC36</f>
        <v>0</v>
      </c>
      <c r="EF68" s="877">
        <f>+'Générateur Emprise 20ans'!$BD36</f>
        <v>0</v>
      </c>
      <c r="EG68" s="877">
        <f>+'Générateur Emprise 20ans'!$BE36</f>
        <v>-102.35226107226109</v>
      </c>
      <c r="EH68" s="877">
        <f>+'Générateur Emprise 20ans'!$BF36</f>
        <v>-25.588065268065272</v>
      </c>
      <c r="EI68" s="877">
        <f>+'Générateur Emprise 20ans'!$BG36</f>
        <v>-127.94032634032635</v>
      </c>
      <c r="EJ68" s="877">
        <f ca="1">+'Générateur Emprise 20ans'!$BH36</f>
        <v>5090.5771949277396</v>
      </c>
      <c r="EK68" s="877">
        <f ca="1">+'Générateur Emprise 20ans'!$BI36</f>
        <v>1272.6442987319349</v>
      </c>
      <c r="EL68" s="1190">
        <f>+'Générateur P.Durable 25ans'!$AO36</f>
        <v>8.5</v>
      </c>
      <c r="EM68" s="877">
        <f>+'Générateur P.Durable 25ans'!$AP36</f>
        <v>1280.5</v>
      </c>
      <c r="EN68" s="1009">
        <f>+'Générateur P.Durable 25ans'!$AQ36</f>
        <v>34</v>
      </c>
      <c r="EO68" s="877">
        <f>+'Générateur P.Durable 25ans'!$AR36</f>
        <v>5122</v>
      </c>
      <c r="EP68" s="1190">
        <f ca="1">+'Générateur P.Durable 25ans'!$AS36</f>
        <v>8.4703538391847495</v>
      </c>
      <c r="EQ68" s="877">
        <f ca="1">+'Générateur P.Durable 25ans'!$AT36</f>
        <v>1276.0338930677733</v>
      </c>
      <c r="ER68" s="1009">
        <f ca="1">+'Générateur P.Durable 25ans'!$AU36</f>
        <v>33.881415356738998</v>
      </c>
      <c r="ES68" s="877">
        <f ca="1">+'Générateur P.Durable 25ans'!$AV36</f>
        <v>5104.1355722710932</v>
      </c>
      <c r="ET68" s="877">
        <f ca="1">+'Générateur P.Durable 25ans'!$AW36</f>
        <v>0.99651221637467657</v>
      </c>
      <c r="EU68" s="877">
        <f ca="1">+EP68/Menu!$D$27</f>
        <v>9.3854336168252068</v>
      </c>
      <c r="EV68" s="1191">
        <f t="shared" ca="1" si="39"/>
        <v>1.1041686608029655</v>
      </c>
      <c r="EW68" s="877">
        <f ca="1">+ES68/Menu!$E$27</f>
        <v>1413.8879701581975</v>
      </c>
      <c r="EX68" s="877">
        <f t="shared" ca="1" si="40"/>
        <v>1.1041686608029657</v>
      </c>
      <c r="EY68" s="877">
        <f>+'Générateur P.Durable 25ans'!$AX36</f>
        <v>0</v>
      </c>
      <c r="EZ68" s="877">
        <f>+'Générateur P.Durable 25ans'!$AY36</f>
        <v>45.907500000000006</v>
      </c>
      <c r="FA68" s="877">
        <f>+'Générateur P.Durable 25ans'!$AZ36</f>
        <v>11.476875000000001</v>
      </c>
      <c r="FB68" s="877">
        <f>+'Générateur P.Durable 25ans'!$BA36</f>
        <v>57.384375000000006</v>
      </c>
      <c r="FC68" s="877">
        <f>+'Générateur P.Durable 25ans'!$BB36</f>
        <v>0</v>
      </c>
      <c r="FD68" s="877">
        <f>+'Générateur P.Durable 25ans'!$BC36</f>
        <v>0</v>
      </c>
      <c r="FE68" s="877">
        <f>+'Générateur P.Durable 25ans'!$BD36</f>
        <v>0</v>
      </c>
      <c r="FF68" s="877">
        <f>+'Générateur P.Durable 25ans'!$BE36</f>
        <v>-45.907500000000006</v>
      </c>
      <c r="FG68" s="877">
        <f>+'Générateur P.Durable 25ans'!$BF36</f>
        <v>-11.476875000000001</v>
      </c>
      <c r="FH68" s="877">
        <f>+'Générateur P.Durable 25ans'!$BG36</f>
        <v>-57.384375000000006</v>
      </c>
      <c r="FI68" s="877">
        <f ca="1">+'Générateur P.Durable 25ans'!$BH36</f>
        <v>5058.228072271093</v>
      </c>
      <c r="FJ68" s="877">
        <f ca="1">+'Générateur P.Durable 25ans'!$BI36</f>
        <v>1264.5570180677732</v>
      </c>
      <c r="FK68" s="1190">
        <f ca="1">+'Générateur Emprise 25ans'!$AS36</f>
        <v>8.6177080000000004</v>
      </c>
      <c r="FL68" s="877">
        <f ca="1">+'Générateur Emprise 25ans'!$AT36</f>
        <v>1298.2323640000002</v>
      </c>
      <c r="FM68" s="1009">
        <f ca="1">+'Générateur Emprise 25ans'!$AU36</f>
        <v>34.470832000000001</v>
      </c>
      <c r="FN68" s="877">
        <f ca="1">+'Générateur Emprise 25ans'!$AV36</f>
        <v>5192.9294560000008</v>
      </c>
      <c r="FO68" s="877">
        <f ca="1">+'Générateur Emprise 25ans'!$AW36</f>
        <v>1.0138480000000001</v>
      </c>
      <c r="FP68" s="877">
        <f ca="1">+FK68/Menu!$D$27</f>
        <v>9.5487069252077568</v>
      </c>
      <c r="FQ68" s="1191">
        <f t="shared" ca="1" si="41"/>
        <v>1.1233772853185595</v>
      </c>
      <c r="FR68" s="877">
        <f ca="1">+FN68/Menu!$E$27</f>
        <v>1438.4846138504158</v>
      </c>
      <c r="FS68" s="877">
        <f t="shared" ca="1" si="42"/>
        <v>1.1233772853185597</v>
      </c>
      <c r="FT68" s="877">
        <f>+'Générateur Emprise 25ans'!$AX36</f>
        <v>0</v>
      </c>
      <c r="FU68" s="877">
        <f>+'Générateur Emprise 25ans'!$AY36</f>
        <v>102.35226107226109</v>
      </c>
      <c r="FV68" s="877">
        <f>+'Générateur Emprise 25ans'!$AZ36</f>
        <v>25.588065268065272</v>
      </c>
      <c r="FW68" s="877">
        <f>+'Générateur Emprise 25ans'!$BA36</f>
        <v>127.94032634032635</v>
      </c>
      <c r="FX68" s="877">
        <f>+'Générateur Emprise 25ans'!$BB36</f>
        <v>0</v>
      </c>
      <c r="FY68" s="877">
        <f>+'Générateur Emprise 25ans'!$BC36</f>
        <v>0</v>
      </c>
      <c r="FZ68" s="877">
        <f>+'Générateur Emprise 25ans'!$BD36</f>
        <v>0</v>
      </c>
      <c r="GA68" s="877">
        <f>+'Générateur Emprise 25ans'!$BE36</f>
        <v>-102.35226107226109</v>
      </c>
      <c r="GB68" s="877">
        <f>+'Générateur Emprise 25ans'!$BF36</f>
        <v>-25.588065268065272</v>
      </c>
      <c r="GC68" s="877">
        <f>+'Générateur Emprise 25ans'!$BG36</f>
        <v>-127.94032634032635</v>
      </c>
      <c r="GD68" s="877">
        <f ca="1">+'Générateur Emprise 25ans'!$BH36</f>
        <v>5090.5771949277396</v>
      </c>
      <c r="GE68" s="877">
        <f ca="1">+'Générateur Emprise 25ans'!$BI36</f>
        <v>1272.6442987319349</v>
      </c>
      <c r="GF68" s="1190">
        <f>+'Générateur P.Durable 30ans'!$AO36</f>
        <v>8.5</v>
      </c>
      <c r="GG68" s="877">
        <f>+'Générateur P.Durable 30ans'!$AP36</f>
        <v>1280.5</v>
      </c>
      <c r="GH68" s="1009">
        <f>+'Générateur P.Durable 30ans'!$AQ36</f>
        <v>34</v>
      </c>
      <c r="GI68" s="877">
        <f>+'Générateur P.Durable 30ans'!$AR36</f>
        <v>5122</v>
      </c>
      <c r="GJ68" s="1190">
        <f ca="1">+'Générateur P.Durable 30ans'!$AS36</f>
        <v>8.4707099693603976</v>
      </c>
      <c r="GK68" s="877">
        <f ca="1">+'Générateur P.Durable 30ans'!$AT36</f>
        <v>1276.0875430312929</v>
      </c>
      <c r="GL68" s="1009">
        <f ca="1">+'Générateur P.Durable 30ans'!$AU36</f>
        <v>33.88283987744159</v>
      </c>
      <c r="GM68" s="877">
        <f ca="1">+'Générateur P.Durable 30ans'!$AV36</f>
        <v>5104.3501721251714</v>
      </c>
      <c r="GN68" s="877">
        <f ca="1">+'Générateur P.Durable 30ans'!$AW36</f>
        <v>0.99655411404239969</v>
      </c>
      <c r="GO68" s="877">
        <f ca="1">+GJ68/Menu!$D$27</f>
        <v>9.3858282208979471</v>
      </c>
      <c r="GP68" s="1191">
        <f t="shared" ca="1" si="43"/>
        <v>1.1042150848115231</v>
      </c>
      <c r="GQ68" s="877">
        <f ca="1">+GM68/Menu!$E$27</f>
        <v>1413.9474161011556</v>
      </c>
      <c r="GR68" s="877">
        <f t="shared" ca="1" si="44"/>
        <v>1.1042150848115233</v>
      </c>
      <c r="GS68" s="877">
        <f>+'Générateur P.Durable 30ans'!$AX36</f>
        <v>0</v>
      </c>
      <c r="GT68" s="877">
        <f>+'Générateur P.Durable 30ans'!$AY36</f>
        <v>45.907500000000006</v>
      </c>
      <c r="GU68" s="877">
        <f>+'Générateur P.Durable 30ans'!$AZ36</f>
        <v>11.476875000000001</v>
      </c>
      <c r="GV68" s="877">
        <f>+'Générateur P.Durable 30ans'!$BA36</f>
        <v>57.384375000000006</v>
      </c>
      <c r="GW68" s="877">
        <f>+'Générateur P.Durable 30ans'!$BB36</f>
        <v>0</v>
      </c>
      <c r="GX68" s="877">
        <f>+'Générateur P.Durable 30ans'!$BC36</f>
        <v>0</v>
      </c>
      <c r="GY68" s="877">
        <f>+'Générateur P.Durable 30ans'!$BD36</f>
        <v>0</v>
      </c>
      <c r="GZ68" s="877">
        <f>+'Générateur P.Durable 30ans'!$BE36</f>
        <v>-45.907500000000006</v>
      </c>
      <c r="HA68" s="877">
        <f>+'Générateur P.Durable 30ans'!$BF36</f>
        <v>-11.476875000000001</v>
      </c>
      <c r="HB68" s="877">
        <f>+'Générateur P.Durable 30ans'!$BG36</f>
        <v>-57.384375000000006</v>
      </c>
      <c r="HC68" s="877">
        <f ca="1">+'Générateur P.Durable 30ans'!$BH36</f>
        <v>5058.4426721251712</v>
      </c>
      <c r="HD68" s="877">
        <f ca="1">+'Générateur P.Durable 30ans'!$BI36</f>
        <v>1264.6106680312928</v>
      </c>
      <c r="HE68" s="1190">
        <f ca="1">+'Générateur Emprise 30ans'!$AS36</f>
        <v>8.6177080000000004</v>
      </c>
      <c r="HF68" s="877">
        <f ca="1">+'Générateur Emprise 30ans'!$AT36</f>
        <v>1298.2323640000002</v>
      </c>
      <c r="HG68" s="1009">
        <f ca="1">+'Générateur Emprise 30ans'!$AU36</f>
        <v>34.470832000000001</v>
      </c>
      <c r="HH68" s="877">
        <f ca="1">+'Générateur Emprise 30ans'!$AV36</f>
        <v>5192.9294560000008</v>
      </c>
      <c r="HI68" s="877">
        <f ca="1">+'Générateur Emprise 30ans'!$AW36</f>
        <v>1.0138480000000001</v>
      </c>
      <c r="HJ68" s="877">
        <f ca="1">+HE68/Menu!$D$27</f>
        <v>9.5487069252077568</v>
      </c>
      <c r="HK68" s="1191">
        <f t="shared" ca="1" si="45"/>
        <v>1.1233772853185595</v>
      </c>
      <c r="HL68" s="877">
        <f ca="1">+HH68/Menu!$E$27</f>
        <v>1438.4846138504158</v>
      </c>
      <c r="HM68" s="877">
        <f t="shared" ca="1" si="46"/>
        <v>1.1233772853185597</v>
      </c>
      <c r="HN68" s="877">
        <f>+'Générateur Emprise 30ans'!$AX36</f>
        <v>0</v>
      </c>
      <c r="HO68" s="877">
        <f>+'Générateur Emprise 30ans'!$AY36</f>
        <v>102.35226107226109</v>
      </c>
      <c r="HP68" s="877">
        <f>+'Générateur Emprise 30ans'!$AZ36</f>
        <v>25.588065268065272</v>
      </c>
      <c r="HQ68" s="877">
        <f>+'Générateur Emprise 30ans'!$BA36</f>
        <v>127.94032634032635</v>
      </c>
      <c r="HR68" s="877">
        <f>+'Générateur Emprise 30ans'!$BB36</f>
        <v>0</v>
      </c>
      <c r="HS68" s="877">
        <f>+'Générateur Emprise 30ans'!$BC36</f>
        <v>0</v>
      </c>
      <c r="HT68" s="877">
        <f>+'Générateur Emprise 30ans'!$BD36</f>
        <v>0</v>
      </c>
      <c r="HU68" s="877">
        <f>+'Générateur Emprise 30ans'!$BE36</f>
        <v>-102.35226107226109</v>
      </c>
      <c r="HV68" s="877">
        <f>+'Générateur Emprise 30ans'!$BF36</f>
        <v>-25.588065268065272</v>
      </c>
      <c r="HW68" s="877">
        <f>+'Générateur Emprise 30ans'!$BG36</f>
        <v>-127.94032634032635</v>
      </c>
      <c r="HX68" s="877">
        <f ca="1">+'Générateur Emprise 30ans'!$BH36</f>
        <v>5090.5771949277396</v>
      </c>
      <c r="HY68" s="877">
        <f ca="1">+'Générateur Emprise 30ans'!$BI36</f>
        <v>1272.6442987319349</v>
      </c>
    </row>
    <row r="69" spans="2:233" x14ac:dyDescent="0.3">
      <c r="B69">
        <f>+'Générateur P.Durable 10ans'!A37</f>
        <v>16</v>
      </c>
      <c r="C69" t="str">
        <f>+'Générateur P.Durable 10ans'!B37</f>
        <v>Maïs</v>
      </c>
      <c r="D69" s="1250">
        <f>+'Générateur P.Durable 10ans'!AO37</f>
        <v>0</v>
      </c>
      <c r="E69" s="877">
        <f>+'Générateur P.Durable 10ans'!AP37</f>
        <v>0</v>
      </c>
      <c r="F69" s="1009">
        <f>+'Générateur P.Durable 10ans'!AQ37</f>
        <v>0</v>
      </c>
      <c r="G69" s="877">
        <f>+'Générateur P.Durable 10ans'!AR37</f>
        <v>0</v>
      </c>
      <c r="H69" s="1250">
        <f ca="1">+'Générateur P.Durable 10ans'!AS37</f>
        <v>0</v>
      </c>
      <c r="I69" s="877">
        <f>+'Générateur P.Durable 10ans'!AT37</f>
        <v>0</v>
      </c>
      <c r="J69" s="1009">
        <f ca="1">+'Générateur P.Durable 10ans'!AU37</f>
        <v>0</v>
      </c>
      <c r="K69" s="877">
        <f>+'Générateur P.Durable 10ans'!AV37</f>
        <v>0</v>
      </c>
      <c r="L69" s="877"/>
      <c r="M69" s="1227">
        <f ca="1">+H69/Menu!$D$27</f>
        <v>0</v>
      </c>
      <c r="N69" s="1191"/>
      <c r="O69" s="877">
        <f>+K69/Menu!$E$27</f>
        <v>0</v>
      </c>
      <c r="P69" s="877"/>
      <c r="Q69" s="877">
        <f>+'Générateur P.Durable 10ans'!AX37</f>
        <v>0</v>
      </c>
      <c r="R69" s="877">
        <f>+'Générateur P.Durable 10ans'!AY37</f>
        <v>0</v>
      </c>
      <c r="S69" s="877">
        <f>+'Générateur P.Durable 10ans'!AZ37</f>
        <v>0</v>
      </c>
      <c r="T69" s="877">
        <f>+'Générateur P.Durable 10ans'!BA37</f>
        <v>0</v>
      </c>
      <c r="U69" s="877">
        <f>+'Générateur P.Durable 10ans'!BB37</f>
        <v>0</v>
      </c>
      <c r="V69" s="877">
        <f>+'Générateur P.Durable 10ans'!BC37</f>
        <v>0</v>
      </c>
      <c r="W69" s="877">
        <f>+'Générateur P.Durable 10ans'!BD37</f>
        <v>0</v>
      </c>
      <c r="X69" s="877">
        <f>+'Générateur P.Durable 10ans'!BE37</f>
        <v>0</v>
      </c>
      <c r="Y69" s="877">
        <f>+'Générateur P.Durable 10ans'!BF37</f>
        <v>0</v>
      </c>
      <c r="Z69" s="877">
        <f>+'Générateur P.Durable 10ans'!BG37</f>
        <v>0</v>
      </c>
      <c r="AA69" s="877">
        <f>+'Générateur P.Durable 10ans'!BH37</f>
        <v>0</v>
      </c>
      <c r="AB69" s="877">
        <f>+'Générateur P.Durable 10ans'!BI37</f>
        <v>0</v>
      </c>
      <c r="AC69" s="1250">
        <f ca="1">+'Générateur Emprise 10ans'!$AS37</f>
        <v>0</v>
      </c>
      <c r="AD69" s="877">
        <f>+'Générateur Emprise 10ans'!$AT37</f>
        <v>0</v>
      </c>
      <c r="AE69" s="1009">
        <f ca="1">+'Générateur Emprise 10ans'!$AU37</f>
        <v>0</v>
      </c>
      <c r="AF69" s="877">
        <f>+'Générateur Emprise 10ans'!$AV37</f>
        <v>0</v>
      </c>
      <c r="AG69" s="877"/>
      <c r="AH69" s="877">
        <f ca="1">+AC69/Menu!$D$27</f>
        <v>0</v>
      </c>
      <c r="AI69" s="1191"/>
      <c r="AJ69" s="877">
        <f>+AF69/Menu!$E$27</f>
        <v>0</v>
      </c>
      <c r="AK69" s="877"/>
      <c r="AL69" s="877">
        <f>+'Générateur Emprise 10ans'!$AX37</f>
        <v>0</v>
      </c>
      <c r="AM69" s="877">
        <f>+'Générateur Emprise 10ans'!$AY37</f>
        <v>0</v>
      </c>
      <c r="AN69" s="877">
        <f>+'Générateur Emprise 10ans'!$AZ37</f>
        <v>0</v>
      </c>
      <c r="AO69" s="877">
        <f>+'Générateur Emprise 10ans'!$BA37</f>
        <v>0</v>
      </c>
      <c r="AP69" s="877">
        <f>+'Générateur Emprise 10ans'!$BB37</f>
        <v>0</v>
      </c>
      <c r="AQ69" s="877">
        <f>+'Générateur Emprise 10ans'!$BC37</f>
        <v>0</v>
      </c>
      <c r="AR69" s="877">
        <f>+'Générateur Emprise 10ans'!$BD37</f>
        <v>0</v>
      </c>
      <c r="AS69" s="877">
        <f>+'Générateur Emprise 10ans'!$BE37</f>
        <v>0</v>
      </c>
      <c r="AT69" s="877">
        <f>+'Générateur Emprise 10ans'!$BF37</f>
        <v>0</v>
      </c>
      <c r="AU69" s="877">
        <f>+'Générateur Emprise 10ans'!$BG37</f>
        <v>0</v>
      </c>
      <c r="AV69" s="877">
        <f>+'Générateur Emprise 10ans'!$BH37</f>
        <v>0</v>
      </c>
      <c r="AW69" s="877">
        <f>+'Générateur Emprise 10ans'!$BI37</f>
        <v>0</v>
      </c>
      <c r="AX69" s="1190"/>
      <c r="AY69" s="877"/>
      <c r="AZ69" s="1009"/>
      <c r="BA69" s="877"/>
      <c r="BB69" s="1009"/>
      <c r="BC69" s="1009"/>
      <c r="BD69" s="1009"/>
      <c r="BE69" s="1009"/>
      <c r="BF69" s="1009"/>
      <c r="BG69" s="1009"/>
      <c r="BH69" s="1009"/>
      <c r="BI69" s="1009"/>
      <c r="BJ69" s="1009"/>
      <c r="BK69" s="1009"/>
      <c r="BL69" s="1009"/>
      <c r="BM69" s="1009"/>
      <c r="BN69" s="1009"/>
      <c r="BO69" s="1009"/>
      <c r="BP69" s="1009"/>
      <c r="BQ69" s="1009"/>
      <c r="BR69" s="1009"/>
      <c r="BS69" s="1009"/>
      <c r="BT69" s="1009"/>
      <c r="BU69" s="1009"/>
      <c r="BV69" s="1009"/>
      <c r="BW69" s="1009"/>
      <c r="BX69" s="1009"/>
      <c r="BY69" s="1009"/>
      <c r="BZ69" s="1009"/>
      <c r="CA69" s="1009"/>
      <c r="CB69" s="1009"/>
      <c r="CC69" s="1009"/>
      <c r="CD69" s="1009"/>
      <c r="CE69" s="1009"/>
      <c r="CF69" s="1009"/>
      <c r="CG69" s="1009"/>
      <c r="CH69" s="1009"/>
      <c r="CI69" s="1009"/>
      <c r="CJ69" s="1009"/>
      <c r="CK69" s="1009"/>
      <c r="CL69" s="1009"/>
      <c r="CM69" s="1009"/>
      <c r="CN69" s="1009"/>
      <c r="CO69" s="1009"/>
      <c r="CP69" s="1009"/>
      <c r="CQ69" s="1009"/>
      <c r="CR69" s="1190">
        <f>+'Générateur P.Durable 20ans'!$AO37</f>
        <v>9.5</v>
      </c>
      <c r="CS69" s="877">
        <f>+'Générateur P.Durable 20ans'!$AP37</f>
        <v>1472</v>
      </c>
      <c r="CT69" s="1009">
        <f>+'Générateur P.Durable 20ans'!$AQ37</f>
        <v>38</v>
      </c>
      <c r="CU69" s="877">
        <f>+'Générateur P.Durable 20ans'!$AR37</f>
        <v>5888</v>
      </c>
      <c r="CV69" s="1190">
        <f ca="1">+'Générateur P.Durable 20ans'!$AS37</f>
        <v>9.7789722672986059</v>
      </c>
      <c r="CW69" s="877">
        <f ca="1">+'Générateur P.Durable 20ans'!$AT37</f>
        <v>1515.2260186803735</v>
      </c>
      <c r="CX69" s="1009">
        <f ca="1">+'Générateur P.Durable 20ans'!$AU37</f>
        <v>39.115889069194424</v>
      </c>
      <c r="CY69" s="877">
        <f ca="1">+'Générateur P.Durable 20ans'!$AV37</f>
        <v>6060.904074721494</v>
      </c>
      <c r="CZ69" s="877">
        <f ca="1">+'Générateur P.Durable 20ans'!$AW37</f>
        <v>1.0293655018209058</v>
      </c>
      <c r="DA69" s="877">
        <f ca="1">+CV69/Menu!$D$27</f>
        <v>10.835426334956905</v>
      </c>
      <c r="DB69" s="1191">
        <f t="shared" ca="1" si="35"/>
        <v>1.1405711931533584</v>
      </c>
      <c r="DC69" s="877">
        <f ca="1">+CY69/Menu!$E$27</f>
        <v>1678.9207963217436</v>
      </c>
      <c r="DD69" s="877">
        <f t="shared" ca="1" si="36"/>
        <v>1.1405711931533584</v>
      </c>
      <c r="DE69" s="877">
        <f>+'Générateur P.Durable 20ans'!$AX37</f>
        <v>0</v>
      </c>
      <c r="DF69" s="877">
        <f>+'Générateur P.Durable 20ans'!$AY37</f>
        <v>45.907500000000006</v>
      </c>
      <c r="DG69" s="877">
        <f>+'Générateur P.Durable 20ans'!$AZ37</f>
        <v>11.476875000000001</v>
      </c>
      <c r="DH69" s="877">
        <f>+'Générateur P.Durable 20ans'!$BA37</f>
        <v>57.384375000000006</v>
      </c>
      <c r="DI69" s="877">
        <f>+'Générateur P.Durable 20ans'!$BB37</f>
        <v>0</v>
      </c>
      <c r="DJ69" s="877">
        <f>+'Générateur P.Durable 20ans'!$BC37</f>
        <v>0</v>
      </c>
      <c r="DK69" s="877">
        <f>+'Générateur P.Durable 20ans'!$BD37</f>
        <v>0</v>
      </c>
      <c r="DL69" s="877">
        <f>+'Générateur P.Durable 20ans'!$BE37</f>
        <v>-45.907500000000006</v>
      </c>
      <c r="DM69" s="877">
        <f>+'Générateur P.Durable 20ans'!$BF37</f>
        <v>-11.476875000000001</v>
      </c>
      <c r="DN69" s="877">
        <f>+'Générateur P.Durable 20ans'!$BG37</f>
        <v>-57.384375000000006</v>
      </c>
      <c r="DO69" s="877">
        <f ca="1">+'Générateur P.Durable 20ans'!$BH37</f>
        <v>6014.9965747214937</v>
      </c>
      <c r="DP69" s="877">
        <f ca="1">+'Générateur P.Durable 20ans'!$BI37</f>
        <v>1503.7491436803734</v>
      </c>
      <c r="DQ69" s="1190">
        <f ca="1">+'Générateur Emprise 20ans'!$AS37</f>
        <v>9.9667159999999999</v>
      </c>
      <c r="DR69" s="877">
        <f ca="1">+'Générateur Emprise 20ans'!$AT37</f>
        <v>1544.3164159999999</v>
      </c>
      <c r="DS69" s="1009">
        <f ca="1">+'Générateur Emprise 20ans'!$AU37</f>
        <v>39.866864</v>
      </c>
      <c r="DT69" s="877">
        <f ca="1">+'Générateur Emprise 20ans'!$AV37</f>
        <v>6177.2656639999996</v>
      </c>
      <c r="DU69" s="877">
        <f ca="1">+'Générateur Emprise 20ans'!$AW37</f>
        <v>1.0491279999999998</v>
      </c>
      <c r="DV69" s="877">
        <f ca="1">+DQ69/Menu!$D$27</f>
        <v>11.043452631578948</v>
      </c>
      <c r="DW69" s="1191">
        <f t="shared" ca="1" si="37"/>
        <v>1.1624686980609418</v>
      </c>
      <c r="DX69" s="877">
        <f ca="1">+DT69/Menu!$E$27</f>
        <v>1711.1539235457062</v>
      </c>
      <c r="DY69" s="877">
        <f t="shared" ca="1" si="38"/>
        <v>1.1624686980609418</v>
      </c>
      <c r="DZ69" s="877">
        <f>+'Générateur Emprise 20ans'!$AX37</f>
        <v>0</v>
      </c>
      <c r="EA69" s="877">
        <f>+'Générateur Emprise 20ans'!$AY37</f>
        <v>102.35226107226109</v>
      </c>
      <c r="EB69" s="877">
        <f>+'Générateur Emprise 20ans'!$AZ37</f>
        <v>25.588065268065272</v>
      </c>
      <c r="EC69" s="877">
        <f>+'Générateur Emprise 20ans'!$BA37</f>
        <v>127.94032634032635</v>
      </c>
      <c r="ED69" s="877">
        <f>+'Générateur Emprise 20ans'!$BB37</f>
        <v>0</v>
      </c>
      <c r="EE69" s="877">
        <f>+'Générateur Emprise 20ans'!$BC37</f>
        <v>0</v>
      </c>
      <c r="EF69" s="877">
        <f>+'Générateur Emprise 20ans'!$BD37</f>
        <v>0</v>
      </c>
      <c r="EG69" s="877">
        <f>+'Générateur Emprise 20ans'!$BE37</f>
        <v>-102.35226107226109</v>
      </c>
      <c r="EH69" s="877">
        <f>+'Générateur Emprise 20ans'!$BF37</f>
        <v>-25.588065268065272</v>
      </c>
      <c r="EI69" s="877">
        <f>+'Générateur Emprise 20ans'!$BG37</f>
        <v>-127.94032634032635</v>
      </c>
      <c r="EJ69" s="877">
        <f ca="1">+'Générateur Emprise 20ans'!$BH37</f>
        <v>6074.9134029277384</v>
      </c>
      <c r="EK69" s="877">
        <f ca="1">+'Générateur Emprise 20ans'!$BI37</f>
        <v>1518.7283507319346</v>
      </c>
      <c r="EL69" s="1190">
        <f>+'Générateur P.Durable 25ans'!$AO37</f>
        <v>9.5</v>
      </c>
      <c r="EM69" s="877">
        <f>+'Générateur P.Durable 25ans'!$AP37</f>
        <v>1472</v>
      </c>
      <c r="EN69" s="1009">
        <f>+'Générateur P.Durable 25ans'!$AQ37</f>
        <v>38</v>
      </c>
      <c r="EO69" s="877">
        <f>+'Générateur P.Durable 25ans'!$AR37</f>
        <v>5888</v>
      </c>
      <c r="EP69" s="1190">
        <f ca="1">+'Générateur P.Durable 25ans'!$AS37</f>
        <v>9.7801610483532464</v>
      </c>
      <c r="EQ69" s="877">
        <f ca="1">+'Générateur P.Durable 25ans'!$AT37</f>
        <v>1515.4102171764189</v>
      </c>
      <c r="ER69" s="1009">
        <f ca="1">+'Générateur P.Durable 25ans'!$AU37</f>
        <v>39.120644193412986</v>
      </c>
      <c r="ES69" s="877">
        <f ca="1">+'Générateur P.Durable 25ans'!$AV37</f>
        <v>6061.6408687056755</v>
      </c>
      <c r="ET69" s="877">
        <f ca="1">+'Générateur P.Durable 25ans'!$AW37</f>
        <v>1.0294906366687628</v>
      </c>
      <c r="EU69" s="877">
        <f ca="1">+EP69/Menu!$D$27</f>
        <v>10.836743543881713</v>
      </c>
      <c r="EV69" s="1191">
        <f t="shared" ca="1" si="39"/>
        <v>1.1407098467243908</v>
      </c>
      <c r="EW69" s="877">
        <f ca="1">+ES69/Menu!$E$27</f>
        <v>1679.1248943783035</v>
      </c>
      <c r="EX69" s="877">
        <f t="shared" ca="1" si="40"/>
        <v>1.140709846724391</v>
      </c>
      <c r="EY69" s="877">
        <f>+'Générateur P.Durable 25ans'!$AX37</f>
        <v>0</v>
      </c>
      <c r="EZ69" s="877">
        <f>+'Générateur P.Durable 25ans'!$AY37</f>
        <v>45.907500000000006</v>
      </c>
      <c r="FA69" s="877">
        <f>+'Générateur P.Durable 25ans'!$AZ37</f>
        <v>11.476875000000001</v>
      </c>
      <c r="FB69" s="877">
        <f>+'Générateur P.Durable 25ans'!$BA37</f>
        <v>57.384375000000006</v>
      </c>
      <c r="FC69" s="877">
        <f>+'Générateur P.Durable 25ans'!$BB37</f>
        <v>0</v>
      </c>
      <c r="FD69" s="877">
        <f>+'Générateur P.Durable 25ans'!$BC37</f>
        <v>0</v>
      </c>
      <c r="FE69" s="877">
        <f>+'Générateur P.Durable 25ans'!$BD37</f>
        <v>0</v>
      </c>
      <c r="FF69" s="877">
        <f>+'Générateur P.Durable 25ans'!$BE37</f>
        <v>-45.907500000000006</v>
      </c>
      <c r="FG69" s="877">
        <f>+'Générateur P.Durable 25ans'!$BF37</f>
        <v>-11.476875000000001</v>
      </c>
      <c r="FH69" s="877">
        <f>+'Générateur P.Durable 25ans'!$BG37</f>
        <v>-57.384375000000006</v>
      </c>
      <c r="FI69" s="877">
        <f ca="1">+'Générateur P.Durable 25ans'!$BH37</f>
        <v>6015.7333687056753</v>
      </c>
      <c r="FJ69" s="877">
        <f ca="1">+'Générateur P.Durable 25ans'!$BI37</f>
        <v>1503.9333421764188</v>
      </c>
      <c r="FK69" s="1190">
        <f ca="1">+'Générateur Emprise 25ans'!$AS37</f>
        <v>9.9667159999999999</v>
      </c>
      <c r="FL69" s="877">
        <f ca="1">+'Générateur Emprise 25ans'!$AT37</f>
        <v>1544.3164159999999</v>
      </c>
      <c r="FM69" s="1009">
        <f ca="1">+'Générateur Emprise 25ans'!$AU37</f>
        <v>39.866864</v>
      </c>
      <c r="FN69" s="877">
        <f ca="1">+'Générateur Emprise 25ans'!$AV37</f>
        <v>6177.2656639999996</v>
      </c>
      <c r="FO69" s="877">
        <f ca="1">+'Générateur Emprise 25ans'!$AW37</f>
        <v>1.0491279999999998</v>
      </c>
      <c r="FP69" s="877">
        <f ca="1">+FK69/Menu!$D$27</f>
        <v>11.043452631578948</v>
      </c>
      <c r="FQ69" s="1191">
        <f t="shared" ca="1" si="41"/>
        <v>1.1624686980609418</v>
      </c>
      <c r="FR69" s="877">
        <f ca="1">+FN69/Menu!$E$27</f>
        <v>1711.1539235457062</v>
      </c>
      <c r="FS69" s="877">
        <f t="shared" ca="1" si="42"/>
        <v>1.1624686980609418</v>
      </c>
      <c r="FT69" s="877">
        <f>+'Générateur Emprise 25ans'!$AX37</f>
        <v>0</v>
      </c>
      <c r="FU69" s="877">
        <f>+'Générateur Emprise 25ans'!$AY37</f>
        <v>102.35226107226109</v>
      </c>
      <c r="FV69" s="877">
        <f>+'Générateur Emprise 25ans'!$AZ37</f>
        <v>25.588065268065272</v>
      </c>
      <c r="FW69" s="877">
        <f>+'Générateur Emprise 25ans'!$BA37</f>
        <v>127.94032634032635</v>
      </c>
      <c r="FX69" s="877">
        <f>+'Générateur Emprise 25ans'!$BB37</f>
        <v>0</v>
      </c>
      <c r="FY69" s="877">
        <f>+'Générateur Emprise 25ans'!$BC37</f>
        <v>0</v>
      </c>
      <c r="FZ69" s="877">
        <f>+'Générateur Emprise 25ans'!$BD37</f>
        <v>0</v>
      </c>
      <c r="GA69" s="877">
        <f>+'Générateur Emprise 25ans'!$BE37</f>
        <v>-102.35226107226109</v>
      </c>
      <c r="GB69" s="877">
        <f>+'Générateur Emprise 25ans'!$BF37</f>
        <v>-25.588065268065272</v>
      </c>
      <c r="GC69" s="877">
        <f>+'Générateur Emprise 25ans'!$BG37</f>
        <v>-127.94032634032635</v>
      </c>
      <c r="GD69" s="877">
        <f ca="1">+'Générateur Emprise 25ans'!$BH37</f>
        <v>6074.9134029277384</v>
      </c>
      <c r="GE69" s="877">
        <f ca="1">+'Générateur Emprise 25ans'!$BI37</f>
        <v>1518.7283507319346</v>
      </c>
      <c r="GF69" s="1190">
        <f>+'Générateur P.Durable 30ans'!$AO37</f>
        <v>9.5</v>
      </c>
      <c r="GG69" s="877">
        <f>+'Générateur P.Durable 30ans'!$AP37</f>
        <v>1472</v>
      </c>
      <c r="GH69" s="1009">
        <f>+'Générateur P.Durable 30ans'!$AQ37</f>
        <v>38</v>
      </c>
      <c r="GI69" s="877">
        <f>+'Générateur P.Durable 30ans'!$AR37</f>
        <v>5888</v>
      </c>
      <c r="GJ69" s="1190">
        <f ca="1">+'Générateur P.Durable 30ans'!$AS37</f>
        <v>9.7803841271238667</v>
      </c>
      <c r="GK69" s="877">
        <f ca="1">+'Générateur P.Durable 30ans'!$AT37</f>
        <v>1515.444782644877</v>
      </c>
      <c r="GL69" s="1009">
        <f ca="1">+'Générateur P.Durable 30ans'!$AU37</f>
        <v>39.121536508495467</v>
      </c>
      <c r="GM69" s="877">
        <f ca="1">+'Générateur P.Durable 30ans'!$AV37</f>
        <v>6061.7791305795081</v>
      </c>
      <c r="GN69" s="877">
        <f ca="1">+'Générateur P.Durable 30ans'!$AW37</f>
        <v>1.0295141186446175</v>
      </c>
      <c r="GO69" s="877">
        <f ca="1">+GJ69/Menu!$D$27</f>
        <v>10.836990722574923</v>
      </c>
      <c r="GP69" s="1191">
        <f t="shared" ca="1" si="43"/>
        <v>1.1407358655342024</v>
      </c>
      <c r="GQ69" s="877">
        <f ca="1">+GM69/Menu!$E$27</f>
        <v>1679.1631940663458</v>
      </c>
      <c r="GR69" s="877">
        <f t="shared" ca="1" si="44"/>
        <v>1.1407358655342024</v>
      </c>
      <c r="GS69" s="877">
        <f>+'Générateur P.Durable 30ans'!$AX37</f>
        <v>0</v>
      </c>
      <c r="GT69" s="877">
        <f>+'Générateur P.Durable 30ans'!$AY37</f>
        <v>45.907500000000006</v>
      </c>
      <c r="GU69" s="877">
        <f>+'Générateur P.Durable 30ans'!$AZ37</f>
        <v>11.476875000000001</v>
      </c>
      <c r="GV69" s="877">
        <f>+'Générateur P.Durable 30ans'!$BA37</f>
        <v>57.384375000000006</v>
      </c>
      <c r="GW69" s="877">
        <f>+'Générateur P.Durable 30ans'!$BB37</f>
        <v>0</v>
      </c>
      <c r="GX69" s="877">
        <f>+'Générateur P.Durable 30ans'!$BC37</f>
        <v>0</v>
      </c>
      <c r="GY69" s="877">
        <f>+'Générateur P.Durable 30ans'!$BD37</f>
        <v>0</v>
      </c>
      <c r="GZ69" s="877">
        <f>+'Générateur P.Durable 30ans'!$BE37</f>
        <v>-45.907500000000006</v>
      </c>
      <c r="HA69" s="877">
        <f>+'Générateur P.Durable 30ans'!$BF37</f>
        <v>-11.476875000000001</v>
      </c>
      <c r="HB69" s="877">
        <f>+'Générateur P.Durable 30ans'!$BG37</f>
        <v>-57.384375000000006</v>
      </c>
      <c r="HC69" s="877">
        <f ca="1">+'Générateur P.Durable 30ans'!$BH37</f>
        <v>6015.8716305795078</v>
      </c>
      <c r="HD69" s="877">
        <f ca="1">+'Générateur P.Durable 30ans'!$BI37</f>
        <v>1503.967907644877</v>
      </c>
      <c r="HE69" s="1190">
        <f ca="1">+'Générateur Emprise 30ans'!$AS37</f>
        <v>9.9667159999999999</v>
      </c>
      <c r="HF69" s="877">
        <f ca="1">+'Générateur Emprise 30ans'!$AT37</f>
        <v>1544.3164159999999</v>
      </c>
      <c r="HG69" s="1009">
        <f ca="1">+'Générateur Emprise 30ans'!$AU37</f>
        <v>39.866864</v>
      </c>
      <c r="HH69" s="877">
        <f ca="1">+'Générateur Emprise 30ans'!$AV37</f>
        <v>6177.2656639999996</v>
      </c>
      <c r="HI69" s="877">
        <f ca="1">+'Générateur Emprise 30ans'!$AW37</f>
        <v>1.0491279999999998</v>
      </c>
      <c r="HJ69" s="877">
        <f ca="1">+HE69/Menu!$D$27</f>
        <v>11.043452631578948</v>
      </c>
      <c r="HK69" s="1191">
        <f t="shared" ca="1" si="45"/>
        <v>1.1624686980609418</v>
      </c>
      <c r="HL69" s="877">
        <f ca="1">+HH69/Menu!$E$27</f>
        <v>1711.1539235457062</v>
      </c>
      <c r="HM69" s="877">
        <f t="shared" ca="1" si="46"/>
        <v>1.1624686980609418</v>
      </c>
      <c r="HN69" s="877">
        <f>+'Générateur Emprise 30ans'!$AX37</f>
        <v>0</v>
      </c>
      <c r="HO69" s="877">
        <f>+'Générateur Emprise 30ans'!$AY37</f>
        <v>102.35226107226109</v>
      </c>
      <c r="HP69" s="877">
        <f>+'Générateur Emprise 30ans'!$AZ37</f>
        <v>25.588065268065272</v>
      </c>
      <c r="HQ69" s="877">
        <f>+'Générateur Emprise 30ans'!$BA37</f>
        <v>127.94032634032635</v>
      </c>
      <c r="HR69" s="877">
        <f>+'Générateur Emprise 30ans'!$BB37</f>
        <v>0</v>
      </c>
      <c r="HS69" s="877">
        <f>+'Générateur Emprise 30ans'!$BC37</f>
        <v>0</v>
      </c>
      <c r="HT69" s="877">
        <f>+'Générateur Emprise 30ans'!$BD37</f>
        <v>0</v>
      </c>
      <c r="HU69" s="877">
        <f>+'Générateur Emprise 30ans'!$BE37</f>
        <v>-102.35226107226109</v>
      </c>
      <c r="HV69" s="877">
        <f>+'Générateur Emprise 30ans'!$BF37</f>
        <v>-25.588065268065272</v>
      </c>
      <c r="HW69" s="877">
        <f>+'Générateur Emprise 30ans'!$BG37</f>
        <v>-127.94032634032635</v>
      </c>
      <c r="HX69" s="877">
        <f ca="1">+'Générateur Emprise 30ans'!$BH37</f>
        <v>6074.9134029277384</v>
      </c>
      <c r="HY69" s="877">
        <f ca="1">+'Générateur Emprise 30ans'!$BI37</f>
        <v>1518.7283507319346</v>
      </c>
    </row>
    <row r="70" spans="2:233" x14ac:dyDescent="0.3">
      <c r="B70">
        <f>+'Générateur P.Durable 10ans'!A38</f>
        <v>17</v>
      </c>
      <c r="C70" t="str">
        <f>+'Générateur P.Durable 10ans'!B38</f>
        <v>Blé d'hiver</v>
      </c>
      <c r="D70" s="1250">
        <f>+'Générateur P.Durable 10ans'!AO38</f>
        <v>0</v>
      </c>
      <c r="E70" s="877">
        <f>+'Générateur P.Durable 10ans'!AP38</f>
        <v>0</v>
      </c>
      <c r="F70" s="1009">
        <f>+'Générateur P.Durable 10ans'!AQ38</f>
        <v>0</v>
      </c>
      <c r="G70" s="877">
        <f>+'Générateur P.Durable 10ans'!AR38</f>
        <v>0</v>
      </c>
      <c r="H70" s="1250">
        <f ca="1">+'Générateur P.Durable 10ans'!AS38</f>
        <v>0</v>
      </c>
      <c r="I70" s="877">
        <f>+'Générateur P.Durable 10ans'!AT38</f>
        <v>0</v>
      </c>
      <c r="J70" s="1009">
        <f ca="1">+'Générateur P.Durable 10ans'!AU38</f>
        <v>0</v>
      </c>
      <c r="K70" s="877">
        <f>+'Générateur P.Durable 10ans'!AV38</f>
        <v>0</v>
      </c>
      <c r="L70" s="877"/>
      <c r="M70" s="1227">
        <f ca="1">+H70/Menu!$D$27</f>
        <v>0</v>
      </c>
      <c r="N70" s="1191"/>
      <c r="O70" s="877">
        <f>+K70/Menu!$E$27</f>
        <v>0</v>
      </c>
      <c r="P70" s="877"/>
      <c r="Q70" s="877">
        <f>+'Générateur P.Durable 10ans'!AX38</f>
        <v>0</v>
      </c>
      <c r="R70" s="877">
        <f>+'Générateur P.Durable 10ans'!AY38</f>
        <v>0</v>
      </c>
      <c r="S70" s="877">
        <f>+'Générateur P.Durable 10ans'!AZ38</f>
        <v>0</v>
      </c>
      <c r="T70" s="877">
        <f>+'Générateur P.Durable 10ans'!BA38</f>
        <v>0</v>
      </c>
      <c r="U70" s="877">
        <f>+'Générateur P.Durable 10ans'!BB38</f>
        <v>0</v>
      </c>
      <c r="V70" s="877">
        <f>+'Générateur P.Durable 10ans'!BC38</f>
        <v>0</v>
      </c>
      <c r="W70" s="877">
        <f>+'Générateur P.Durable 10ans'!BD38</f>
        <v>0</v>
      </c>
      <c r="X70" s="877">
        <f>+'Générateur P.Durable 10ans'!BE38</f>
        <v>0</v>
      </c>
      <c r="Y70" s="877">
        <f>+'Générateur P.Durable 10ans'!BF38</f>
        <v>0</v>
      </c>
      <c r="Z70" s="877">
        <f>+'Générateur P.Durable 10ans'!BG38</f>
        <v>0</v>
      </c>
      <c r="AA70" s="877">
        <f>+'Générateur P.Durable 10ans'!BH38</f>
        <v>0</v>
      </c>
      <c r="AB70" s="877">
        <f>+'Générateur P.Durable 10ans'!BI38</f>
        <v>0</v>
      </c>
      <c r="AC70" s="1250">
        <f ca="1">+'Générateur Emprise 10ans'!$AS38</f>
        <v>0</v>
      </c>
      <c r="AD70" s="877">
        <f>+'Générateur Emprise 10ans'!$AT38</f>
        <v>0</v>
      </c>
      <c r="AE70" s="1009">
        <f ca="1">+'Générateur Emprise 10ans'!$AU38</f>
        <v>0</v>
      </c>
      <c r="AF70" s="877">
        <f>+'Générateur Emprise 10ans'!$AV38</f>
        <v>0</v>
      </c>
      <c r="AG70" s="877"/>
      <c r="AH70" s="877">
        <f ca="1">+AC70/Menu!$D$27</f>
        <v>0</v>
      </c>
      <c r="AI70" s="1191"/>
      <c r="AJ70" s="877">
        <f>+AF70/Menu!$E$27</f>
        <v>0</v>
      </c>
      <c r="AK70" s="877"/>
      <c r="AL70" s="877">
        <f>+'Générateur Emprise 10ans'!$AX38</f>
        <v>0</v>
      </c>
      <c r="AM70" s="877">
        <f>+'Générateur Emprise 10ans'!$AY38</f>
        <v>0</v>
      </c>
      <c r="AN70" s="877">
        <f>+'Générateur Emprise 10ans'!$AZ38</f>
        <v>0</v>
      </c>
      <c r="AO70" s="877">
        <f>+'Générateur Emprise 10ans'!$BA38</f>
        <v>0</v>
      </c>
      <c r="AP70" s="877">
        <f>+'Générateur Emprise 10ans'!$BB38</f>
        <v>0</v>
      </c>
      <c r="AQ70" s="877">
        <f>+'Générateur Emprise 10ans'!$BC38</f>
        <v>0</v>
      </c>
      <c r="AR70" s="877">
        <f>+'Générateur Emprise 10ans'!$BD38</f>
        <v>0</v>
      </c>
      <c r="AS70" s="877">
        <f>+'Générateur Emprise 10ans'!$BE38</f>
        <v>0</v>
      </c>
      <c r="AT70" s="877">
        <f>+'Générateur Emprise 10ans'!$BF38</f>
        <v>0</v>
      </c>
      <c r="AU70" s="877">
        <f>+'Générateur Emprise 10ans'!$BG38</f>
        <v>0</v>
      </c>
      <c r="AV70" s="877">
        <f>+'Générateur Emprise 10ans'!$BH38</f>
        <v>0</v>
      </c>
      <c r="AW70" s="877">
        <f>+'Générateur Emprise 10ans'!$BI38</f>
        <v>0</v>
      </c>
      <c r="AX70" s="1009"/>
      <c r="AY70" s="1009"/>
      <c r="AZ70" s="1009"/>
      <c r="BA70" s="1009"/>
      <c r="BB70" s="1009"/>
      <c r="BC70" s="1009"/>
      <c r="BD70" s="1009"/>
      <c r="BE70" s="1009"/>
      <c r="BF70" s="1009"/>
      <c r="BG70" s="1009"/>
      <c r="BH70" s="1009"/>
      <c r="BI70" s="1009"/>
      <c r="BJ70" s="1009"/>
      <c r="BK70" s="1009"/>
      <c r="BL70" s="1009"/>
      <c r="BM70" s="1009"/>
      <c r="BN70" s="1009"/>
      <c r="BO70" s="1009"/>
      <c r="BP70" s="1009"/>
      <c r="BQ70" s="1009"/>
      <c r="BR70" s="1009"/>
      <c r="BS70" s="1009"/>
      <c r="BT70" s="1009"/>
      <c r="BU70" s="1009"/>
      <c r="BV70" s="1009"/>
      <c r="BW70" s="1009"/>
      <c r="BX70" s="1009"/>
      <c r="BY70" s="1009"/>
      <c r="BZ70" s="1009"/>
      <c r="CA70" s="1009"/>
      <c r="CB70" s="1009"/>
      <c r="CC70" s="1009"/>
      <c r="CD70" s="1009"/>
      <c r="CE70" s="1009"/>
      <c r="CF70" s="1009"/>
      <c r="CG70" s="1009"/>
      <c r="CH70" s="1009"/>
      <c r="CI70" s="1009"/>
      <c r="CJ70" s="1009"/>
      <c r="CK70" s="1009"/>
      <c r="CL70" s="1009"/>
      <c r="CM70" s="1009"/>
      <c r="CN70" s="1009"/>
      <c r="CO70" s="1009"/>
      <c r="CP70" s="1009"/>
      <c r="CQ70" s="1009"/>
      <c r="CR70" s="1190">
        <f>+'Générateur P.Durable 20ans'!$AO38</f>
        <v>7.8</v>
      </c>
      <c r="CS70" s="877">
        <f>+'Générateur P.Durable 20ans'!$AP38</f>
        <v>1194.2</v>
      </c>
      <c r="CT70" s="1009">
        <f>+'Générateur P.Durable 20ans'!$AQ38</f>
        <v>31.2</v>
      </c>
      <c r="CU70" s="877">
        <f>+'Générateur P.Durable 20ans'!$AR38</f>
        <v>4776.8</v>
      </c>
      <c r="CV70" s="1190">
        <f ca="1">+'Générateur P.Durable 20ans'!$AS38</f>
        <v>7.7632360235907161</v>
      </c>
      <c r="CW70" s="877">
        <f ca="1">+'Générateur P.Durable 20ans'!$AT38</f>
        <v>1188.5713409451325</v>
      </c>
      <c r="CX70" s="1009">
        <f ca="1">+'Générateur P.Durable 20ans'!$AU38</f>
        <v>31.052944094362864</v>
      </c>
      <c r="CY70" s="877">
        <f ca="1">+'Générateur P.Durable 20ans'!$AV38</f>
        <v>4754.2853637805301</v>
      </c>
      <c r="CZ70" s="877">
        <f ca="1">+'Générateur P.Durable 20ans'!$AW38</f>
        <v>0.99528666969111745</v>
      </c>
      <c r="DA70" s="877">
        <f ca="1">+CV70/Menu!$D$27</f>
        <v>8.6019235718456688</v>
      </c>
      <c r="DB70" s="1191">
        <f t="shared" ca="1" si="35"/>
        <v>1.1028107143391883</v>
      </c>
      <c r="DC70" s="877">
        <f ca="1">+CY70/Menu!$E$27</f>
        <v>1316.9765550638588</v>
      </c>
      <c r="DD70" s="877">
        <f t="shared" ca="1" si="36"/>
        <v>1.1028107143391883</v>
      </c>
      <c r="DE70" s="877">
        <f>+'Générateur P.Durable 20ans'!$AX38</f>
        <v>0</v>
      </c>
      <c r="DF70" s="877">
        <f>+'Générateur P.Durable 20ans'!$AY38</f>
        <v>45.907500000000006</v>
      </c>
      <c r="DG70" s="877">
        <f>+'Générateur P.Durable 20ans'!$AZ38</f>
        <v>11.476875000000001</v>
      </c>
      <c r="DH70" s="877">
        <f>+'Générateur P.Durable 20ans'!$BA38</f>
        <v>57.384375000000006</v>
      </c>
      <c r="DI70" s="877">
        <f>+'Générateur P.Durable 20ans'!$BB38</f>
        <v>0</v>
      </c>
      <c r="DJ70" s="877">
        <f>+'Générateur P.Durable 20ans'!$BC38</f>
        <v>0</v>
      </c>
      <c r="DK70" s="877">
        <f>+'Générateur P.Durable 20ans'!$BD38</f>
        <v>0</v>
      </c>
      <c r="DL70" s="877">
        <f>+'Générateur P.Durable 20ans'!$BE38</f>
        <v>-45.907500000000006</v>
      </c>
      <c r="DM70" s="877">
        <f>+'Générateur P.Durable 20ans'!$BF38</f>
        <v>-11.476875000000001</v>
      </c>
      <c r="DN70" s="877">
        <f>+'Générateur P.Durable 20ans'!$BG38</f>
        <v>-57.384375000000006</v>
      </c>
      <c r="DO70" s="877">
        <f ca="1">+'Générateur P.Durable 20ans'!$BH38</f>
        <v>4708.3778637805299</v>
      </c>
      <c r="DP70" s="877">
        <f ca="1">+'Générateur P.Durable 20ans'!$BI38</f>
        <v>1177.0944659451325</v>
      </c>
      <c r="DQ70" s="1190">
        <f ca="1">+'Générateur Emprise 20ans'!$AS38</f>
        <v>7.9080144000000008</v>
      </c>
      <c r="DR70" s="877">
        <f ca="1">+'Générateur Emprise 20ans'!$AT38</f>
        <v>1210.7372816000002</v>
      </c>
      <c r="DS70" s="1009">
        <f ca="1">+'Générateur Emprise 20ans'!$AU38</f>
        <v>31.632057600000003</v>
      </c>
      <c r="DT70" s="877">
        <f ca="1">+'Générateur Emprise 20ans'!$AV38</f>
        <v>4842.9491264000008</v>
      </c>
      <c r="DU70" s="877">
        <f ca="1">+'Générateur Emprise 20ans'!$AW38</f>
        <v>1.0138480000000001</v>
      </c>
      <c r="DV70" s="877">
        <f ca="1">+DQ70/Menu!$D$27</f>
        <v>8.7623428254847653</v>
      </c>
      <c r="DW70" s="1191">
        <f t="shared" ca="1" si="37"/>
        <v>1.1233772853185597</v>
      </c>
      <c r="DX70" s="877">
        <f ca="1">+DT70/Menu!$E$27</f>
        <v>1341.5371541274242</v>
      </c>
      <c r="DY70" s="877">
        <f t="shared" ca="1" si="38"/>
        <v>1.1233772853185597</v>
      </c>
      <c r="DZ70" s="877">
        <f>+'Générateur Emprise 20ans'!$AX38</f>
        <v>0</v>
      </c>
      <c r="EA70" s="877">
        <f>+'Générateur Emprise 20ans'!$AY38</f>
        <v>102.35226107226109</v>
      </c>
      <c r="EB70" s="877">
        <f>+'Générateur Emprise 20ans'!$AZ38</f>
        <v>25.588065268065272</v>
      </c>
      <c r="EC70" s="877">
        <f>+'Générateur Emprise 20ans'!$BA38</f>
        <v>127.94032634032635</v>
      </c>
      <c r="ED70" s="877">
        <f>+'Générateur Emprise 20ans'!$BB38</f>
        <v>0</v>
      </c>
      <c r="EE70" s="877">
        <f>+'Générateur Emprise 20ans'!$BC38</f>
        <v>0</v>
      </c>
      <c r="EF70" s="877">
        <f>+'Générateur Emprise 20ans'!$BD38</f>
        <v>0</v>
      </c>
      <c r="EG70" s="877">
        <f>+'Générateur Emprise 20ans'!$BE38</f>
        <v>-102.35226107226109</v>
      </c>
      <c r="EH70" s="877">
        <f>+'Générateur Emprise 20ans'!$BF38</f>
        <v>-25.588065268065272</v>
      </c>
      <c r="EI70" s="877">
        <f>+'Générateur Emprise 20ans'!$BG38</f>
        <v>-127.94032634032635</v>
      </c>
      <c r="EJ70" s="877">
        <f ca="1">+'Générateur Emprise 20ans'!$BH38</f>
        <v>4740.5968653277396</v>
      </c>
      <c r="EK70" s="877">
        <f ca="1">+'Générateur Emprise 20ans'!$BI38</f>
        <v>1185.1492163319349</v>
      </c>
      <c r="EL70" s="1190">
        <f>+'Générateur P.Durable 25ans'!$AO38</f>
        <v>7.8</v>
      </c>
      <c r="EM70" s="877">
        <f>+'Générateur P.Durable 25ans'!$AP38</f>
        <v>1194.2</v>
      </c>
      <c r="EN70" s="1009">
        <f>+'Générateur P.Durable 25ans'!$AQ38</f>
        <v>31.2</v>
      </c>
      <c r="EO70" s="877">
        <f>+'Générateur P.Durable 25ans'!$AR38</f>
        <v>4776.8</v>
      </c>
      <c r="EP70" s="1190">
        <f ca="1">+'Générateur P.Durable 25ans'!$AS38</f>
        <v>7.765035046378582</v>
      </c>
      <c r="EQ70" s="877">
        <f ca="1">+'Générateur P.Durable 25ans'!$AT38</f>
        <v>1188.8467759468338</v>
      </c>
      <c r="ER70" s="1009">
        <f ca="1">+'Générateur P.Durable 25ans'!$AU38</f>
        <v>31.060140185514328</v>
      </c>
      <c r="ES70" s="877">
        <f ca="1">+'Générateur P.Durable 25ans'!$AV38</f>
        <v>4755.387103787335</v>
      </c>
      <c r="ET70" s="877">
        <f ca="1">+'Générateur P.Durable 25ans'!$AW38</f>
        <v>0.99551731363827978</v>
      </c>
      <c r="EU70" s="877">
        <f ca="1">+EP70/Menu!$D$27</f>
        <v>8.6039169488959359</v>
      </c>
      <c r="EV70" s="1191">
        <f t="shared" ca="1" si="39"/>
        <v>1.1030662754994789</v>
      </c>
      <c r="EW70" s="877">
        <f ca="1">+ES70/Menu!$E$27</f>
        <v>1317.281746201478</v>
      </c>
      <c r="EX70" s="877">
        <f t="shared" ca="1" si="40"/>
        <v>1.1030662754994791</v>
      </c>
      <c r="EY70" s="877">
        <f>+'Générateur P.Durable 25ans'!$AX38</f>
        <v>0</v>
      </c>
      <c r="EZ70" s="877">
        <f>+'Générateur P.Durable 25ans'!$AY38</f>
        <v>45.907500000000006</v>
      </c>
      <c r="FA70" s="877">
        <f>+'Générateur P.Durable 25ans'!$AZ38</f>
        <v>11.476875000000001</v>
      </c>
      <c r="FB70" s="877">
        <f>+'Générateur P.Durable 25ans'!$BA38</f>
        <v>57.384375000000006</v>
      </c>
      <c r="FC70" s="877">
        <f>+'Générateur P.Durable 25ans'!$BB38</f>
        <v>0</v>
      </c>
      <c r="FD70" s="877">
        <f>+'Générateur P.Durable 25ans'!$BC38</f>
        <v>0</v>
      </c>
      <c r="FE70" s="877">
        <f>+'Générateur P.Durable 25ans'!$BD38</f>
        <v>0</v>
      </c>
      <c r="FF70" s="877">
        <f>+'Générateur P.Durable 25ans'!$BE38</f>
        <v>-45.907500000000006</v>
      </c>
      <c r="FG70" s="877">
        <f>+'Générateur P.Durable 25ans'!$BF38</f>
        <v>-11.476875000000001</v>
      </c>
      <c r="FH70" s="877">
        <f>+'Générateur P.Durable 25ans'!$BG38</f>
        <v>-57.384375000000006</v>
      </c>
      <c r="FI70" s="877">
        <f ca="1">+'Générateur P.Durable 25ans'!$BH38</f>
        <v>4709.4796037873348</v>
      </c>
      <c r="FJ70" s="877">
        <f ca="1">+'Générateur P.Durable 25ans'!$BI38</f>
        <v>1177.3699009468337</v>
      </c>
      <c r="FK70" s="1190">
        <f ca="1">+'Générateur Emprise 25ans'!$AS38</f>
        <v>7.9080144000000008</v>
      </c>
      <c r="FL70" s="877">
        <f ca="1">+'Générateur Emprise 25ans'!$AT38</f>
        <v>1210.7372816000002</v>
      </c>
      <c r="FM70" s="1009">
        <f ca="1">+'Générateur Emprise 25ans'!$AU38</f>
        <v>31.632057600000003</v>
      </c>
      <c r="FN70" s="877">
        <f ca="1">+'Générateur Emprise 25ans'!$AV38</f>
        <v>4842.9491264000008</v>
      </c>
      <c r="FO70" s="877">
        <f ca="1">+'Générateur Emprise 25ans'!$AW38</f>
        <v>1.0138480000000001</v>
      </c>
      <c r="FP70" s="877">
        <f ca="1">+FK70/Menu!$D$27</f>
        <v>8.7623428254847653</v>
      </c>
      <c r="FQ70" s="1191">
        <f t="shared" ca="1" si="41"/>
        <v>1.1233772853185597</v>
      </c>
      <c r="FR70" s="877">
        <f ca="1">+FN70/Menu!$E$27</f>
        <v>1341.5371541274242</v>
      </c>
      <c r="FS70" s="877">
        <f t="shared" ca="1" si="42"/>
        <v>1.1233772853185597</v>
      </c>
      <c r="FT70" s="877">
        <f>+'Générateur Emprise 25ans'!$AX38</f>
        <v>0</v>
      </c>
      <c r="FU70" s="877">
        <f>+'Générateur Emprise 25ans'!$AY38</f>
        <v>102.35226107226109</v>
      </c>
      <c r="FV70" s="877">
        <f>+'Générateur Emprise 25ans'!$AZ38</f>
        <v>25.588065268065272</v>
      </c>
      <c r="FW70" s="877">
        <f>+'Générateur Emprise 25ans'!$BA38</f>
        <v>127.94032634032635</v>
      </c>
      <c r="FX70" s="877">
        <f>+'Générateur Emprise 25ans'!$BB38</f>
        <v>0</v>
      </c>
      <c r="FY70" s="877">
        <f>+'Générateur Emprise 25ans'!$BC38</f>
        <v>0</v>
      </c>
      <c r="FZ70" s="877">
        <f>+'Générateur Emprise 25ans'!$BD38</f>
        <v>0</v>
      </c>
      <c r="GA70" s="877">
        <f>+'Générateur Emprise 25ans'!$BE38</f>
        <v>-102.35226107226109</v>
      </c>
      <c r="GB70" s="877">
        <f>+'Générateur Emprise 25ans'!$BF38</f>
        <v>-25.588065268065272</v>
      </c>
      <c r="GC70" s="877">
        <f>+'Générateur Emprise 25ans'!$BG38</f>
        <v>-127.94032634032635</v>
      </c>
      <c r="GD70" s="877">
        <f ca="1">+'Générateur Emprise 25ans'!$BH38</f>
        <v>4740.5968653277396</v>
      </c>
      <c r="GE70" s="877">
        <f ca="1">+'Générateur Emprise 25ans'!$BI38</f>
        <v>1185.1492163319349</v>
      </c>
      <c r="GF70" s="1190">
        <f>+'Générateur P.Durable 30ans'!$AO38</f>
        <v>7.8</v>
      </c>
      <c r="GG70" s="877">
        <f>+'Générateur P.Durable 30ans'!$AP38</f>
        <v>1194.2</v>
      </c>
      <c r="GH70" s="1009">
        <f>+'Générateur P.Durable 30ans'!$AQ38</f>
        <v>31.2</v>
      </c>
      <c r="GI70" s="877">
        <f>+'Générateur P.Durable 30ans'!$AR38</f>
        <v>4776.8</v>
      </c>
      <c r="GJ70" s="1190">
        <f ca="1">+'Générateur P.Durable 30ans'!$AS38</f>
        <v>7.765373443272658</v>
      </c>
      <c r="GK70" s="877">
        <f ca="1">+'Générateur P.Durable 30ans'!$AT38</f>
        <v>1188.8985853790011</v>
      </c>
      <c r="GL70" s="1009">
        <f ca="1">+'Générateur P.Durable 30ans'!$AU38</f>
        <v>31.061493773090632</v>
      </c>
      <c r="GM70" s="877">
        <f ca="1">+'Générateur P.Durable 30ans'!$AV38</f>
        <v>4755.5943415160045</v>
      </c>
      <c r="GN70" s="877">
        <f ca="1">+'Générateur P.Durable 30ans'!$AW38</f>
        <v>0.99556069785546897</v>
      </c>
      <c r="GO70" s="877">
        <f ca="1">+GJ70/Menu!$D$27</f>
        <v>8.6042919039032224</v>
      </c>
      <c r="GP70" s="1191">
        <f t="shared" ca="1" si="43"/>
        <v>1.1031143466542592</v>
      </c>
      <c r="GQ70" s="877">
        <f ca="1">+GM70/Menu!$E$27</f>
        <v>1317.3391527745166</v>
      </c>
      <c r="GR70" s="877">
        <f t="shared" ca="1" si="44"/>
        <v>1.1031143466542594</v>
      </c>
      <c r="GS70" s="877">
        <f>+'Générateur P.Durable 30ans'!$AX38</f>
        <v>0</v>
      </c>
      <c r="GT70" s="877">
        <f>+'Générateur P.Durable 30ans'!$AY38</f>
        <v>45.907500000000006</v>
      </c>
      <c r="GU70" s="877">
        <f>+'Générateur P.Durable 30ans'!$AZ38</f>
        <v>11.476875000000001</v>
      </c>
      <c r="GV70" s="877">
        <f>+'Générateur P.Durable 30ans'!$BA38</f>
        <v>57.384375000000006</v>
      </c>
      <c r="GW70" s="877">
        <f>+'Générateur P.Durable 30ans'!$BB38</f>
        <v>0</v>
      </c>
      <c r="GX70" s="877">
        <f>+'Générateur P.Durable 30ans'!$BC38</f>
        <v>0</v>
      </c>
      <c r="GY70" s="877">
        <f>+'Générateur P.Durable 30ans'!$BD38</f>
        <v>0</v>
      </c>
      <c r="GZ70" s="877">
        <f>+'Générateur P.Durable 30ans'!$BE38</f>
        <v>-45.907500000000006</v>
      </c>
      <c r="HA70" s="877">
        <f>+'Générateur P.Durable 30ans'!$BF38</f>
        <v>-11.476875000000001</v>
      </c>
      <c r="HB70" s="877">
        <f>+'Générateur P.Durable 30ans'!$BG38</f>
        <v>-57.384375000000006</v>
      </c>
      <c r="HC70" s="877">
        <f ca="1">+'Générateur P.Durable 30ans'!$BH38</f>
        <v>4709.6868415160043</v>
      </c>
      <c r="HD70" s="877">
        <f ca="1">+'Générateur P.Durable 30ans'!$BI38</f>
        <v>1177.4217103790011</v>
      </c>
      <c r="HE70" s="1190">
        <f ca="1">+'Générateur Emprise 30ans'!$AS38</f>
        <v>7.9080144000000008</v>
      </c>
      <c r="HF70" s="877">
        <f ca="1">+'Générateur Emprise 30ans'!$AT38</f>
        <v>1210.7372816000002</v>
      </c>
      <c r="HG70" s="1009">
        <f ca="1">+'Générateur Emprise 30ans'!$AU38</f>
        <v>31.632057600000003</v>
      </c>
      <c r="HH70" s="877">
        <f ca="1">+'Générateur Emprise 30ans'!$AV38</f>
        <v>4842.9491264000008</v>
      </c>
      <c r="HI70" s="877">
        <f ca="1">+'Générateur Emprise 30ans'!$AW38</f>
        <v>1.0138480000000001</v>
      </c>
      <c r="HJ70" s="877">
        <f ca="1">+HE70/Menu!$D$27</f>
        <v>8.7623428254847653</v>
      </c>
      <c r="HK70" s="1191">
        <f t="shared" ca="1" si="45"/>
        <v>1.1233772853185597</v>
      </c>
      <c r="HL70" s="877">
        <f ca="1">+HH70/Menu!$E$27</f>
        <v>1341.5371541274242</v>
      </c>
      <c r="HM70" s="877">
        <f t="shared" ca="1" si="46"/>
        <v>1.1233772853185597</v>
      </c>
      <c r="HN70" s="877">
        <f>+'Générateur Emprise 30ans'!$AX38</f>
        <v>0</v>
      </c>
      <c r="HO70" s="877">
        <f>+'Générateur Emprise 30ans'!$AY38</f>
        <v>102.35226107226109</v>
      </c>
      <c r="HP70" s="877">
        <f>+'Générateur Emprise 30ans'!$AZ38</f>
        <v>25.588065268065272</v>
      </c>
      <c r="HQ70" s="877">
        <f>+'Générateur Emprise 30ans'!$BA38</f>
        <v>127.94032634032635</v>
      </c>
      <c r="HR70" s="877">
        <f>+'Générateur Emprise 30ans'!$BB38</f>
        <v>0</v>
      </c>
      <c r="HS70" s="877">
        <f>+'Générateur Emprise 30ans'!$BC38</f>
        <v>0</v>
      </c>
      <c r="HT70" s="877">
        <f>+'Générateur Emprise 30ans'!$BD38</f>
        <v>0</v>
      </c>
      <c r="HU70" s="877">
        <f>+'Générateur Emprise 30ans'!$BE38</f>
        <v>-102.35226107226109</v>
      </c>
      <c r="HV70" s="877">
        <f>+'Générateur Emprise 30ans'!$BF38</f>
        <v>-25.588065268065272</v>
      </c>
      <c r="HW70" s="877">
        <f>+'Générateur Emprise 30ans'!$BG38</f>
        <v>-127.94032634032635</v>
      </c>
      <c r="HX70" s="877">
        <f ca="1">+'Générateur Emprise 30ans'!$BH38</f>
        <v>4740.5968653277396</v>
      </c>
      <c r="HY70" s="877">
        <f ca="1">+'Générateur Emprise 30ans'!$BI38</f>
        <v>1185.1492163319349</v>
      </c>
    </row>
    <row r="71" spans="2:233" x14ac:dyDescent="0.3">
      <c r="B71">
        <f>+'Générateur P.Durable 10ans'!A39</f>
        <v>18</v>
      </c>
      <c r="C71" t="str">
        <f>+'Générateur P.Durable 10ans'!B39</f>
        <v>Prairie temporaire</v>
      </c>
      <c r="D71" s="1250">
        <f>+'Générateur P.Durable 10ans'!AO39</f>
        <v>0</v>
      </c>
      <c r="E71" s="877">
        <f>+'Générateur P.Durable 10ans'!AP39</f>
        <v>0</v>
      </c>
      <c r="F71" s="1009">
        <f>+'Générateur P.Durable 10ans'!AQ39</f>
        <v>0</v>
      </c>
      <c r="G71" s="877">
        <f>+'Générateur P.Durable 10ans'!AR39</f>
        <v>0</v>
      </c>
      <c r="H71" s="1250">
        <f ca="1">+'Générateur P.Durable 10ans'!AS39</f>
        <v>0</v>
      </c>
      <c r="I71" s="877">
        <f>+'Générateur P.Durable 10ans'!AT39</f>
        <v>0</v>
      </c>
      <c r="J71" s="1009">
        <f ca="1">+'Générateur P.Durable 10ans'!AU39</f>
        <v>0</v>
      </c>
      <c r="K71" s="877">
        <f>+'Générateur P.Durable 10ans'!AV39</f>
        <v>0</v>
      </c>
      <c r="L71" s="877"/>
      <c r="M71" s="1227">
        <f ca="1">+H71/Menu!$D$27</f>
        <v>0</v>
      </c>
      <c r="N71" s="1191"/>
      <c r="O71" s="877">
        <f>+K71/Menu!$E$27</f>
        <v>0</v>
      </c>
      <c r="P71" s="877"/>
      <c r="Q71" s="877">
        <f>+'Générateur P.Durable 10ans'!AX39</f>
        <v>0</v>
      </c>
      <c r="R71" s="877">
        <f>+'Générateur P.Durable 10ans'!AY39</f>
        <v>0</v>
      </c>
      <c r="S71" s="877">
        <f>+'Générateur P.Durable 10ans'!AZ39</f>
        <v>0</v>
      </c>
      <c r="T71" s="877">
        <f>+'Générateur P.Durable 10ans'!BA39</f>
        <v>0</v>
      </c>
      <c r="U71" s="877">
        <f>+'Générateur P.Durable 10ans'!BB39</f>
        <v>0</v>
      </c>
      <c r="V71" s="877">
        <f>+'Générateur P.Durable 10ans'!BC39</f>
        <v>0</v>
      </c>
      <c r="W71" s="877">
        <f>+'Générateur P.Durable 10ans'!BD39</f>
        <v>0</v>
      </c>
      <c r="X71" s="877">
        <f>+'Générateur P.Durable 10ans'!BE39</f>
        <v>0</v>
      </c>
      <c r="Y71" s="877">
        <f>+'Générateur P.Durable 10ans'!BF39</f>
        <v>0</v>
      </c>
      <c r="Z71" s="877">
        <f>+'Générateur P.Durable 10ans'!BG39</f>
        <v>0</v>
      </c>
      <c r="AA71" s="877">
        <f>+'Générateur P.Durable 10ans'!BH39</f>
        <v>0</v>
      </c>
      <c r="AB71" s="877">
        <f>+'Générateur P.Durable 10ans'!BI39</f>
        <v>0</v>
      </c>
      <c r="AC71" s="1250">
        <f ca="1">+'Générateur Emprise 10ans'!$AS39</f>
        <v>0</v>
      </c>
      <c r="AD71" s="877">
        <f>+'Générateur Emprise 10ans'!$AT39</f>
        <v>0</v>
      </c>
      <c r="AE71" s="1009">
        <f ca="1">+'Générateur Emprise 10ans'!$AU39</f>
        <v>0</v>
      </c>
      <c r="AF71" s="877">
        <f>+'Générateur Emprise 10ans'!$AV39</f>
        <v>0</v>
      </c>
      <c r="AG71" s="877"/>
      <c r="AH71" s="877">
        <f ca="1">+AC71/Menu!$D$27</f>
        <v>0</v>
      </c>
      <c r="AI71" s="1191"/>
      <c r="AJ71" s="877">
        <f>+AF71/Menu!$E$27</f>
        <v>0</v>
      </c>
      <c r="AK71" s="877"/>
      <c r="AL71" s="877">
        <f>+'Générateur Emprise 10ans'!$AX39</f>
        <v>0</v>
      </c>
      <c r="AM71" s="877">
        <f>+'Générateur Emprise 10ans'!$AY39</f>
        <v>0</v>
      </c>
      <c r="AN71" s="877">
        <f>+'Générateur Emprise 10ans'!$AZ39</f>
        <v>0</v>
      </c>
      <c r="AO71" s="877">
        <f>+'Générateur Emprise 10ans'!$BA39</f>
        <v>0</v>
      </c>
      <c r="AP71" s="877">
        <f>+'Générateur Emprise 10ans'!$BB39</f>
        <v>0</v>
      </c>
      <c r="AQ71" s="877">
        <f>+'Générateur Emprise 10ans'!$BC39</f>
        <v>0</v>
      </c>
      <c r="AR71" s="877">
        <f>+'Générateur Emprise 10ans'!$BD39</f>
        <v>0</v>
      </c>
      <c r="AS71" s="877">
        <f>+'Générateur Emprise 10ans'!$BE39</f>
        <v>0</v>
      </c>
      <c r="AT71" s="877">
        <f>+'Générateur Emprise 10ans'!$BF39</f>
        <v>0</v>
      </c>
      <c r="AU71" s="877">
        <f>+'Générateur Emprise 10ans'!$BG39</f>
        <v>0</v>
      </c>
      <c r="AV71" s="877">
        <f>+'Générateur Emprise 10ans'!$BH39</f>
        <v>0</v>
      </c>
      <c r="AW71" s="877">
        <f>+'Générateur Emprise 10ans'!$BI39</f>
        <v>0</v>
      </c>
      <c r="AX71" s="1009"/>
      <c r="AY71" s="1009"/>
      <c r="AZ71" s="1009"/>
      <c r="BA71" s="1009"/>
      <c r="BB71" s="1009"/>
      <c r="BC71" s="1009"/>
      <c r="BD71" s="1009"/>
      <c r="BE71" s="1009"/>
      <c r="BF71" s="1009"/>
      <c r="BG71" s="1009"/>
      <c r="BH71" s="1009"/>
      <c r="BI71" s="1009"/>
      <c r="BJ71" s="1009"/>
      <c r="BK71" s="1009"/>
      <c r="BL71" s="1009"/>
      <c r="BM71" s="1009"/>
      <c r="BN71" s="1009"/>
      <c r="BO71" s="1009"/>
      <c r="BP71" s="1009"/>
      <c r="BQ71" s="1009"/>
      <c r="BR71" s="1009"/>
      <c r="BS71" s="1009"/>
      <c r="BT71" s="1009"/>
      <c r="BU71" s="1009"/>
      <c r="BV71" s="1009"/>
      <c r="BW71" s="1009"/>
      <c r="BX71" s="1009"/>
      <c r="BY71" s="1009"/>
      <c r="BZ71" s="1009"/>
      <c r="CA71" s="1009"/>
      <c r="CB71" s="1009"/>
      <c r="CC71" s="1009"/>
      <c r="CD71" s="1009"/>
      <c r="CE71" s="1009"/>
      <c r="CF71" s="1009"/>
      <c r="CG71" s="1009"/>
      <c r="CH71" s="1009"/>
      <c r="CI71" s="1009"/>
      <c r="CJ71" s="1009"/>
      <c r="CK71" s="1009"/>
      <c r="CL71" s="1009"/>
      <c r="CM71" s="1009"/>
      <c r="CN71" s="1009"/>
      <c r="CO71" s="1009"/>
      <c r="CP71" s="1009"/>
      <c r="CQ71" s="1009"/>
      <c r="CR71" s="1190">
        <f>+'Générateur P.Durable 20ans'!$AO39</f>
        <v>10</v>
      </c>
      <c r="CS71" s="877">
        <f>+'Générateur P.Durable 20ans'!$AP39</f>
        <v>927</v>
      </c>
      <c r="CT71" s="1009">
        <f>+'Générateur P.Durable 20ans'!$AQ39</f>
        <v>40</v>
      </c>
      <c r="CU71" s="877">
        <f>+'Générateur P.Durable 20ans'!$AR39</f>
        <v>3708</v>
      </c>
      <c r="CV71" s="1190">
        <f ca="1">+'Générateur P.Durable 20ans'!$AS39</f>
        <v>9.9497904822087762</v>
      </c>
      <c r="CW71" s="877">
        <f ca="1">+'Générateur P.Durable 20ans'!$AT39</f>
        <v>922.34557770075355</v>
      </c>
      <c r="CX71" s="1009">
        <f ca="1">+'Générateur P.Durable 20ans'!$AU39</f>
        <v>39.799161928835105</v>
      </c>
      <c r="CY71" s="877">
        <f ca="1">+'Générateur P.Durable 20ans'!$AV39</f>
        <v>3689.3823108030142</v>
      </c>
      <c r="CZ71" s="877">
        <f ca="1">+'Générateur P.Durable 20ans'!$AW39</f>
        <v>0.99497904822087757</v>
      </c>
      <c r="DA71" s="877">
        <f ca="1">+CV71/Menu!$D$27</f>
        <v>11.024698595245182</v>
      </c>
      <c r="DB71" s="1191">
        <f t="shared" ca="1" si="35"/>
        <v>1.1024698595245181</v>
      </c>
      <c r="DC71" s="877">
        <f ca="1">+CY71/Menu!$E$27</f>
        <v>1021.9895597792283</v>
      </c>
      <c r="DD71" s="877">
        <f t="shared" ca="1" si="36"/>
        <v>1.1024698595245181</v>
      </c>
      <c r="DE71" s="877">
        <f>+'Générateur P.Durable 20ans'!$AX39</f>
        <v>0</v>
      </c>
      <c r="DF71" s="877">
        <f>+'Générateur P.Durable 20ans'!$AY39</f>
        <v>45.907500000000006</v>
      </c>
      <c r="DG71" s="877">
        <f>+'Générateur P.Durable 20ans'!$AZ39</f>
        <v>11.476875000000001</v>
      </c>
      <c r="DH71" s="877">
        <f>+'Générateur P.Durable 20ans'!$BA39</f>
        <v>57.384375000000006</v>
      </c>
      <c r="DI71" s="877">
        <f>+'Générateur P.Durable 20ans'!$BB39</f>
        <v>0</v>
      </c>
      <c r="DJ71" s="877">
        <f>+'Générateur P.Durable 20ans'!$BC39</f>
        <v>0</v>
      </c>
      <c r="DK71" s="877">
        <f>+'Générateur P.Durable 20ans'!$BD39</f>
        <v>0</v>
      </c>
      <c r="DL71" s="877">
        <f>+'Générateur P.Durable 20ans'!$BE39</f>
        <v>-45.907500000000006</v>
      </c>
      <c r="DM71" s="877">
        <f>+'Générateur P.Durable 20ans'!$BF39</f>
        <v>-11.476875000000001</v>
      </c>
      <c r="DN71" s="877">
        <f>+'Générateur P.Durable 20ans'!$BG39</f>
        <v>-57.384375000000006</v>
      </c>
      <c r="DO71" s="877">
        <f ca="1">+'Générateur P.Durable 20ans'!$BH39</f>
        <v>3643.4748108030144</v>
      </c>
      <c r="DP71" s="877">
        <f ca="1">+'Générateur P.Durable 20ans'!$BI39</f>
        <v>910.8687027007536</v>
      </c>
      <c r="DQ71" s="1190">
        <f ca="1">+'Générateur Emprise 20ans'!$AS39</f>
        <v>10.138479999999999</v>
      </c>
      <c r="DR71" s="877">
        <f ca="1">+'Générateur Emprise 20ans'!$AT39</f>
        <v>939.83709599999997</v>
      </c>
      <c r="DS71" s="1009">
        <f ca="1">+'Générateur Emprise 20ans'!$AU39</f>
        <v>40.553919999999998</v>
      </c>
      <c r="DT71" s="877">
        <f ca="1">+'Générateur Emprise 20ans'!$AV39</f>
        <v>3759.3483839999999</v>
      </c>
      <c r="DU71" s="877">
        <f ca="1">+'Générateur Emprise 20ans'!$AW39</f>
        <v>1.0138480000000001</v>
      </c>
      <c r="DV71" s="877">
        <f ca="1">+DQ71/Menu!$D$27</f>
        <v>11.233772853185595</v>
      </c>
      <c r="DW71" s="1191">
        <f t="shared" ca="1" si="37"/>
        <v>1.1233772853185595</v>
      </c>
      <c r="DX71" s="877">
        <f ca="1">+DT71/Menu!$E$27</f>
        <v>1041.3707434903047</v>
      </c>
      <c r="DY71" s="877">
        <f t="shared" ca="1" si="38"/>
        <v>1.1233772853185595</v>
      </c>
      <c r="DZ71" s="877">
        <f>+'Générateur Emprise 20ans'!$AX39</f>
        <v>0</v>
      </c>
      <c r="EA71" s="877">
        <f>+'Générateur Emprise 20ans'!$AY39</f>
        <v>102.35226107226109</v>
      </c>
      <c r="EB71" s="877">
        <f>+'Générateur Emprise 20ans'!$AZ39</f>
        <v>25.588065268065272</v>
      </c>
      <c r="EC71" s="877">
        <f>+'Générateur Emprise 20ans'!$BA39</f>
        <v>127.94032634032635</v>
      </c>
      <c r="ED71" s="877">
        <f>+'Générateur Emprise 20ans'!$BB39</f>
        <v>0</v>
      </c>
      <c r="EE71" s="877">
        <f>+'Générateur Emprise 20ans'!$BC39</f>
        <v>0</v>
      </c>
      <c r="EF71" s="877">
        <f>+'Générateur Emprise 20ans'!$BD39</f>
        <v>0</v>
      </c>
      <c r="EG71" s="877">
        <f>+'Générateur Emprise 20ans'!$BE39</f>
        <v>-102.35226107226109</v>
      </c>
      <c r="EH71" s="877">
        <f>+'Générateur Emprise 20ans'!$BF39</f>
        <v>-25.588065268065272</v>
      </c>
      <c r="EI71" s="877">
        <f>+'Générateur Emprise 20ans'!$BG39</f>
        <v>-127.94032634032635</v>
      </c>
      <c r="EJ71" s="877">
        <f ca="1">+'Générateur Emprise 20ans'!$BH39</f>
        <v>3656.9961229277387</v>
      </c>
      <c r="EK71" s="877">
        <f ca="1">+'Générateur Emprise 20ans'!$BI39</f>
        <v>914.24903073193468</v>
      </c>
      <c r="EL71" s="1190">
        <f>+'Générateur P.Durable 25ans'!$AO39</f>
        <v>10</v>
      </c>
      <c r="EM71" s="877">
        <f>+'Générateur P.Durable 25ans'!$AP39</f>
        <v>927</v>
      </c>
      <c r="EN71" s="1009">
        <f>+'Générateur P.Durable 25ans'!$AQ39</f>
        <v>40</v>
      </c>
      <c r="EO71" s="877">
        <f>+'Générateur P.Durable 25ans'!$AR39</f>
        <v>3708</v>
      </c>
      <c r="EP71" s="1190">
        <f ca="1">+'Générateur P.Durable 25ans'!$AS39</f>
        <v>9.9521210723013205</v>
      </c>
      <c r="EQ71" s="877">
        <f ca="1">+'Générateur P.Durable 25ans'!$AT39</f>
        <v>922.56162340233243</v>
      </c>
      <c r="ER71" s="1009">
        <f ca="1">+'Générateur P.Durable 25ans'!$AU39</f>
        <v>39.808484289205282</v>
      </c>
      <c r="ES71" s="877">
        <f ca="1">+'Générateur P.Durable 25ans'!$AV39</f>
        <v>3690.2464936093297</v>
      </c>
      <c r="ET71" s="877">
        <f ca="1">+'Générateur P.Durable 25ans'!$AW39</f>
        <v>0.99521210723013209</v>
      </c>
      <c r="EU71" s="877">
        <f ca="1">+EP71/Menu!$D$27</f>
        <v>11.027280966538859</v>
      </c>
      <c r="EV71" s="1191">
        <f t="shared" ca="1" si="39"/>
        <v>1.1027280966538859</v>
      </c>
      <c r="EW71" s="877">
        <f ca="1">+ES71/Menu!$E$27</f>
        <v>1022.2289455981523</v>
      </c>
      <c r="EX71" s="877">
        <f t="shared" ca="1" si="40"/>
        <v>1.1027280966538859</v>
      </c>
      <c r="EY71" s="877">
        <f>+'Générateur P.Durable 25ans'!$AX39</f>
        <v>0</v>
      </c>
      <c r="EZ71" s="877">
        <f>+'Générateur P.Durable 25ans'!$AY39</f>
        <v>45.907500000000006</v>
      </c>
      <c r="FA71" s="877">
        <f>+'Générateur P.Durable 25ans'!$AZ39</f>
        <v>11.476875000000001</v>
      </c>
      <c r="FB71" s="877">
        <f>+'Générateur P.Durable 25ans'!$BA39</f>
        <v>57.384375000000006</v>
      </c>
      <c r="FC71" s="877">
        <f>+'Générateur P.Durable 25ans'!$BB39</f>
        <v>0</v>
      </c>
      <c r="FD71" s="877">
        <f>+'Générateur P.Durable 25ans'!$BC39</f>
        <v>0</v>
      </c>
      <c r="FE71" s="877">
        <f>+'Générateur P.Durable 25ans'!$BD39</f>
        <v>0</v>
      </c>
      <c r="FF71" s="877">
        <f>+'Générateur P.Durable 25ans'!$BE39</f>
        <v>-45.907500000000006</v>
      </c>
      <c r="FG71" s="877">
        <f>+'Générateur P.Durable 25ans'!$BF39</f>
        <v>-11.476875000000001</v>
      </c>
      <c r="FH71" s="877">
        <f>+'Générateur P.Durable 25ans'!$BG39</f>
        <v>-57.384375000000006</v>
      </c>
      <c r="FI71" s="877">
        <f ca="1">+'Générateur P.Durable 25ans'!$BH39</f>
        <v>3644.3389936093299</v>
      </c>
      <c r="FJ71" s="877">
        <f ca="1">+'Générateur P.Durable 25ans'!$BI39</f>
        <v>911.08474840233248</v>
      </c>
      <c r="FK71" s="1190">
        <f ca="1">+'Générateur Emprise 25ans'!$AS39</f>
        <v>10.138479999999999</v>
      </c>
      <c r="FL71" s="877">
        <f ca="1">+'Générateur Emprise 25ans'!$AT39</f>
        <v>939.83709599999997</v>
      </c>
      <c r="FM71" s="1009">
        <f ca="1">+'Générateur Emprise 25ans'!$AU39</f>
        <v>40.553919999999998</v>
      </c>
      <c r="FN71" s="877">
        <f ca="1">+'Générateur Emprise 25ans'!$AV39</f>
        <v>3759.3483839999999</v>
      </c>
      <c r="FO71" s="877">
        <f ca="1">+'Générateur Emprise 25ans'!$AW39</f>
        <v>1.0138480000000001</v>
      </c>
      <c r="FP71" s="877">
        <f ca="1">+FK71/Menu!$D$27</f>
        <v>11.233772853185595</v>
      </c>
      <c r="FQ71" s="1191">
        <f t="shared" ca="1" si="41"/>
        <v>1.1233772853185595</v>
      </c>
      <c r="FR71" s="877">
        <f ca="1">+FN71/Menu!$E$27</f>
        <v>1041.3707434903047</v>
      </c>
      <c r="FS71" s="877">
        <f t="shared" ca="1" si="42"/>
        <v>1.1233772853185595</v>
      </c>
      <c r="FT71" s="877">
        <f>+'Générateur Emprise 25ans'!$AX39</f>
        <v>0</v>
      </c>
      <c r="FU71" s="877">
        <f>+'Générateur Emprise 25ans'!$AY39</f>
        <v>102.35226107226109</v>
      </c>
      <c r="FV71" s="877">
        <f>+'Générateur Emprise 25ans'!$AZ39</f>
        <v>25.588065268065272</v>
      </c>
      <c r="FW71" s="877">
        <f>+'Générateur Emprise 25ans'!$BA39</f>
        <v>127.94032634032635</v>
      </c>
      <c r="FX71" s="877">
        <f>+'Générateur Emprise 25ans'!$BB39</f>
        <v>0</v>
      </c>
      <c r="FY71" s="877">
        <f>+'Générateur Emprise 25ans'!$BC39</f>
        <v>0</v>
      </c>
      <c r="FZ71" s="877">
        <f>+'Générateur Emprise 25ans'!$BD39</f>
        <v>0</v>
      </c>
      <c r="GA71" s="877">
        <f>+'Générateur Emprise 25ans'!$BE39</f>
        <v>-102.35226107226109</v>
      </c>
      <c r="GB71" s="877">
        <f>+'Générateur Emprise 25ans'!$BF39</f>
        <v>-25.588065268065272</v>
      </c>
      <c r="GC71" s="877">
        <f>+'Générateur Emprise 25ans'!$BG39</f>
        <v>-127.94032634032635</v>
      </c>
      <c r="GD71" s="877">
        <f ca="1">+'Générateur Emprise 25ans'!$BH39</f>
        <v>3656.9961229277387</v>
      </c>
      <c r="GE71" s="877">
        <f ca="1">+'Générateur Emprise 25ans'!$BI39</f>
        <v>914.24903073193468</v>
      </c>
      <c r="GF71" s="1190">
        <f>+'Générateur P.Durable 30ans'!$AO39</f>
        <v>10</v>
      </c>
      <c r="GG71" s="877">
        <f>+'Générateur P.Durable 30ans'!$AP39</f>
        <v>927</v>
      </c>
      <c r="GH71" s="1009">
        <f>+'Générateur P.Durable 30ans'!$AQ39</f>
        <v>40</v>
      </c>
      <c r="GI71" s="877">
        <f>+'Générateur P.Durable 30ans'!$AR39</f>
        <v>3708</v>
      </c>
      <c r="GJ71" s="1190">
        <f ca="1">+'Générateur P.Durable 30ans'!$AS39</f>
        <v>9.9525594602243572</v>
      </c>
      <c r="GK71" s="877">
        <f ca="1">+'Générateur P.Durable 30ans'!$AT39</f>
        <v>922.60226196279802</v>
      </c>
      <c r="GL71" s="1009">
        <f ca="1">+'Générateur P.Durable 30ans'!$AU39</f>
        <v>39.810237840897429</v>
      </c>
      <c r="GM71" s="877">
        <f ca="1">+'Générateur P.Durable 30ans'!$AV39</f>
        <v>3690.4090478511921</v>
      </c>
      <c r="GN71" s="877">
        <f ca="1">+'Générateur P.Durable 30ans'!$AW39</f>
        <v>0.99525594602243583</v>
      </c>
      <c r="GO71" s="877">
        <f ca="1">+GJ71/Menu!$D$27</f>
        <v>11.027766714930037</v>
      </c>
      <c r="GP71" s="1191">
        <f t="shared" ca="1" si="43"/>
        <v>1.1027766714930036</v>
      </c>
      <c r="GQ71" s="877">
        <f ca="1">+GM71/Menu!$E$27</f>
        <v>1022.2739744740145</v>
      </c>
      <c r="GR71" s="877">
        <f t="shared" ca="1" si="44"/>
        <v>1.1027766714930038</v>
      </c>
      <c r="GS71" s="877">
        <f>+'Générateur P.Durable 30ans'!$AX39</f>
        <v>0</v>
      </c>
      <c r="GT71" s="877">
        <f>+'Générateur P.Durable 30ans'!$AY39</f>
        <v>45.907500000000006</v>
      </c>
      <c r="GU71" s="877">
        <f>+'Générateur P.Durable 30ans'!$AZ39</f>
        <v>11.476875000000001</v>
      </c>
      <c r="GV71" s="877">
        <f>+'Générateur P.Durable 30ans'!$BA39</f>
        <v>57.384375000000006</v>
      </c>
      <c r="GW71" s="877">
        <f>+'Générateur P.Durable 30ans'!$BB39</f>
        <v>0</v>
      </c>
      <c r="GX71" s="877">
        <f>+'Générateur P.Durable 30ans'!$BC39</f>
        <v>0</v>
      </c>
      <c r="GY71" s="877">
        <f>+'Générateur P.Durable 30ans'!$BD39</f>
        <v>0</v>
      </c>
      <c r="GZ71" s="877">
        <f>+'Générateur P.Durable 30ans'!$BE39</f>
        <v>-45.907500000000006</v>
      </c>
      <c r="HA71" s="877">
        <f>+'Générateur P.Durable 30ans'!$BF39</f>
        <v>-11.476875000000001</v>
      </c>
      <c r="HB71" s="877">
        <f>+'Générateur P.Durable 30ans'!$BG39</f>
        <v>-57.384375000000006</v>
      </c>
      <c r="HC71" s="877">
        <f ca="1">+'Générateur P.Durable 30ans'!$BH39</f>
        <v>3644.5015478511923</v>
      </c>
      <c r="HD71" s="877">
        <f ca="1">+'Générateur P.Durable 30ans'!$BI39</f>
        <v>911.12538696279807</v>
      </c>
      <c r="HE71" s="1190">
        <f ca="1">+'Générateur Emprise 30ans'!$AS39</f>
        <v>10.138479999999999</v>
      </c>
      <c r="HF71" s="877">
        <f ca="1">+'Générateur Emprise 30ans'!$AT39</f>
        <v>939.83709599999997</v>
      </c>
      <c r="HG71" s="1009">
        <f ca="1">+'Générateur Emprise 30ans'!$AU39</f>
        <v>40.553919999999998</v>
      </c>
      <c r="HH71" s="877">
        <f ca="1">+'Générateur Emprise 30ans'!$AV39</f>
        <v>3759.3483839999999</v>
      </c>
      <c r="HI71" s="877">
        <f ca="1">+'Générateur Emprise 30ans'!$AW39</f>
        <v>1.0138480000000001</v>
      </c>
      <c r="HJ71" s="877">
        <f ca="1">+HE71/Menu!$D$27</f>
        <v>11.233772853185595</v>
      </c>
      <c r="HK71" s="1191">
        <f t="shared" ca="1" si="45"/>
        <v>1.1233772853185595</v>
      </c>
      <c r="HL71" s="877">
        <f ca="1">+HH71/Menu!$E$27</f>
        <v>1041.3707434903047</v>
      </c>
      <c r="HM71" s="877">
        <f t="shared" ca="1" si="46"/>
        <v>1.1233772853185595</v>
      </c>
      <c r="HN71" s="877">
        <f>+'Générateur Emprise 30ans'!$AX39</f>
        <v>0</v>
      </c>
      <c r="HO71" s="877">
        <f>+'Générateur Emprise 30ans'!$AY39</f>
        <v>102.35226107226109</v>
      </c>
      <c r="HP71" s="877">
        <f>+'Générateur Emprise 30ans'!$AZ39</f>
        <v>25.588065268065272</v>
      </c>
      <c r="HQ71" s="877">
        <f>+'Générateur Emprise 30ans'!$BA39</f>
        <v>127.94032634032635</v>
      </c>
      <c r="HR71" s="877">
        <f>+'Générateur Emprise 30ans'!$BB39</f>
        <v>0</v>
      </c>
      <c r="HS71" s="877">
        <f>+'Générateur Emprise 30ans'!$BC39</f>
        <v>0</v>
      </c>
      <c r="HT71" s="877">
        <f>+'Générateur Emprise 30ans'!$BD39</f>
        <v>0</v>
      </c>
      <c r="HU71" s="877">
        <f>+'Générateur Emprise 30ans'!$BE39</f>
        <v>-102.35226107226109</v>
      </c>
      <c r="HV71" s="877">
        <f>+'Générateur Emprise 30ans'!$BF39</f>
        <v>-25.588065268065272</v>
      </c>
      <c r="HW71" s="877">
        <f>+'Générateur Emprise 30ans'!$BG39</f>
        <v>-127.94032634032635</v>
      </c>
      <c r="HX71" s="877">
        <f ca="1">+'Générateur Emprise 30ans'!$BH39</f>
        <v>3656.9961229277387</v>
      </c>
      <c r="HY71" s="877">
        <f ca="1">+'Générateur Emprise 30ans'!$BI39</f>
        <v>914.24903073193468</v>
      </c>
    </row>
    <row r="72" spans="2:233" x14ac:dyDescent="0.3">
      <c r="B72">
        <f>+'Générateur P.Durable 10ans'!A40</f>
        <v>19</v>
      </c>
      <c r="C72" t="str">
        <f>+'Générateur P.Durable 10ans'!B40</f>
        <v>Orge d'hiver</v>
      </c>
      <c r="D72" s="1250">
        <f>+'Générateur P.Durable 10ans'!AO40</f>
        <v>0</v>
      </c>
      <c r="E72" s="877">
        <f>+'Générateur P.Durable 10ans'!AP40</f>
        <v>0</v>
      </c>
      <c r="F72" s="1009">
        <f>+'Générateur P.Durable 10ans'!AQ40</f>
        <v>0</v>
      </c>
      <c r="G72" s="877">
        <f>+'Générateur P.Durable 10ans'!AR40</f>
        <v>0</v>
      </c>
      <c r="H72" s="1250">
        <f ca="1">+'Générateur P.Durable 10ans'!AS40</f>
        <v>0</v>
      </c>
      <c r="I72" s="877">
        <f>+'Générateur P.Durable 10ans'!AT40</f>
        <v>0</v>
      </c>
      <c r="J72" s="1009">
        <f ca="1">+'Générateur P.Durable 10ans'!AU40</f>
        <v>0</v>
      </c>
      <c r="K72" s="877">
        <f>+'Générateur P.Durable 10ans'!AV40</f>
        <v>0</v>
      </c>
      <c r="L72" s="877"/>
      <c r="M72" s="1227">
        <f ca="1">+H72/Menu!$D$27</f>
        <v>0</v>
      </c>
      <c r="N72" s="1191"/>
      <c r="O72" s="877">
        <f>+K72/Menu!$E$27</f>
        <v>0</v>
      </c>
      <c r="P72" s="877"/>
      <c r="Q72" s="877">
        <f>+'Générateur P.Durable 10ans'!AX40</f>
        <v>0</v>
      </c>
      <c r="R72" s="877">
        <f>+'Générateur P.Durable 10ans'!AY40</f>
        <v>0</v>
      </c>
      <c r="S72" s="877">
        <f>+'Générateur P.Durable 10ans'!AZ40</f>
        <v>0</v>
      </c>
      <c r="T72" s="877">
        <f>+'Générateur P.Durable 10ans'!BA40</f>
        <v>0</v>
      </c>
      <c r="U72" s="877">
        <f>+'Générateur P.Durable 10ans'!BB40</f>
        <v>0</v>
      </c>
      <c r="V72" s="877">
        <f>+'Générateur P.Durable 10ans'!BC40</f>
        <v>0</v>
      </c>
      <c r="W72" s="877">
        <f>+'Générateur P.Durable 10ans'!BD40</f>
        <v>0</v>
      </c>
      <c r="X72" s="877">
        <f>+'Générateur P.Durable 10ans'!BE40</f>
        <v>0</v>
      </c>
      <c r="Y72" s="877">
        <f>+'Générateur P.Durable 10ans'!BF40</f>
        <v>0</v>
      </c>
      <c r="Z72" s="877">
        <f>+'Générateur P.Durable 10ans'!BG40</f>
        <v>0</v>
      </c>
      <c r="AA72" s="877">
        <f>+'Générateur P.Durable 10ans'!BH40</f>
        <v>0</v>
      </c>
      <c r="AB72" s="877">
        <f>+'Générateur P.Durable 10ans'!BI40</f>
        <v>0</v>
      </c>
      <c r="AC72" s="1250">
        <f ca="1">+'Générateur Emprise 10ans'!$AS40</f>
        <v>0</v>
      </c>
      <c r="AD72" s="877">
        <f>+'Générateur Emprise 10ans'!$AT40</f>
        <v>0</v>
      </c>
      <c r="AE72" s="1009">
        <f ca="1">+'Générateur Emprise 10ans'!$AU40</f>
        <v>0</v>
      </c>
      <c r="AF72" s="877">
        <f>+'Générateur Emprise 10ans'!$AV40</f>
        <v>0</v>
      </c>
      <c r="AG72" s="877"/>
      <c r="AH72" s="877">
        <f ca="1">+AC72/Menu!$D$27</f>
        <v>0</v>
      </c>
      <c r="AI72" s="1191"/>
      <c r="AJ72" s="877">
        <f>+AF72/Menu!$E$27</f>
        <v>0</v>
      </c>
      <c r="AK72" s="877"/>
      <c r="AL72" s="877">
        <f>+'Générateur Emprise 10ans'!$AX40</f>
        <v>0</v>
      </c>
      <c r="AM72" s="877">
        <f>+'Générateur Emprise 10ans'!$AY40</f>
        <v>0</v>
      </c>
      <c r="AN72" s="877">
        <f>+'Générateur Emprise 10ans'!$AZ40</f>
        <v>0</v>
      </c>
      <c r="AO72" s="877">
        <f>+'Générateur Emprise 10ans'!$BA40</f>
        <v>0</v>
      </c>
      <c r="AP72" s="877">
        <f>+'Générateur Emprise 10ans'!$BB40</f>
        <v>0</v>
      </c>
      <c r="AQ72" s="877">
        <f>+'Générateur Emprise 10ans'!$BC40</f>
        <v>0</v>
      </c>
      <c r="AR72" s="877">
        <f>+'Générateur Emprise 10ans'!$BD40</f>
        <v>0</v>
      </c>
      <c r="AS72" s="877">
        <f>+'Générateur Emprise 10ans'!$BE40</f>
        <v>0</v>
      </c>
      <c r="AT72" s="877">
        <f>+'Générateur Emprise 10ans'!$BF40</f>
        <v>0</v>
      </c>
      <c r="AU72" s="877">
        <f>+'Générateur Emprise 10ans'!$BG40</f>
        <v>0</v>
      </c>
      <c r="AV72" s="877">
        <f>+'Générateur Emprise 10ans'!$BH40</f>
        <v>0</v>
      </c>
      <c r="AW72" s="877">
        <f>+'Générateur Emprise 10ans'!$BI40</f>
        <v>0</v>
      </c>
      <c r="AX72" s="1009"/>
      <c r="AY72" s="1009"/>
      <c r="AZ72" s="1009"/>
      <c r="BA72" s="1009"/>
      <c r="BB72" s="1009"/>
      <c r="BC72" s="1009"/>
      <c r="BD72" s="1009"/>
      <c r="BE72" s="1009"/>
      <c r="BF72" s="1009"/>
      <c r="BG72" s="1009"/>
      <c r="BH72" s="1009"/>
      <c r="BI72" s="1009"/>
      <c r="BJ72" s="1009"/>
      <c r="BK72" s="1009"/>
      <c r="BL72" s="1009"/>
      <c r="BM72" s="1009"/>
      <c r="BN72" s="1009"/>
      <c r="BO72" s="1009"/>
      <c r="BP72" s="1009"/>
      <c r="BQ72" s="1009"/>
      <c r="BR72" s="1009"/>
      <c r="BS72" s="1009"/>
      <c r="BT72" s="1009"/>
      <c r="BU72" s="1009"/>
      <c r="BV72" s="1009"/>
      <c r="BW72" s="1009"/>
      <c r="BX72" s="1009"/>
      <c r="BY72" s="1009"/>
      <c r="BZ72" s="1009"/>
      <c r="CA72" s="1009"/>
      <c r="CB72" s="1009"/>
      <c r="CC72" s="1009"/>
      <c r="CD72" s="1009"/>
      <c r="CE72" s="1009"/>
      <c r="CF72" s="1009"/>
      <c r="CG72" s="1009"/>
      <c r="CH72" s="1009"/>
      <c r="CI72" s="1009"/>
      <c r="CJ72" s="1009"/>
      <c r="CK72" s="1009"/>
      <c r="CL72" s="1009"/>
      <c r="CM72" s="1009"/>
      <c r="CN72" s="1009"/>
      <c r="CO72" s="1009"/>
      <c r="CP72" s="1009"/>
      <c r="CQ72" s="1009"/>
      <c r="CR72" s="1190">
        <f>+'Générateur P.Durable 20ans'!$AO40</f>
        <v>8.5</v>
      </c>
      <c r="CS72" s="877">
        <f>+'Générateur P.Durable 20ans'!$AP40</f>
        <v>1280.5</v>
      </c>
      <c r="CT72" s="1009">
        <f>+'Générateur P.Durable 20ans'!$AQ40</f>
        <v>34</v>
      </c>
      <c r="CU72" s="877">
        <f>+'Générateur P.Durable 20ans'!$AR40</f>
        <v>5122</v>
      </c>
      <c r="CV72" s="1190">
        <f ca="1">+'Générateur P.Durable 20ans'!$AS40</f>
        <v>8.4554294595445896</v>
      </c>
      <c r="CW72" s="877">
        <f ca="1">+'Générateur P.Durable 20ans'!$AT40</f>
        <v>1273.7855791702173</v>
      </c>
      <c r="CX72" s="1009">
        <f ca="1">+'Générateur P.Durable 20ans'!$AU40</f>
        <v>33.821717838178358</v>
      </c>
      <c r="CY72" s="877">
        <f ca="1">+'Générateur P.Durable 20ans'!$AV40</f>
        <v>5095.142316680869</v>
      </c>
      <c r="CZ72" s="877">
        <f ca="1">+'Générateur P.Durable 20ans'!$AW40</f>
        <v>0.99475640700524581</v>
      </c>
      <c r="DA72" s="877">
        <f ca="1">+CV72/Menu!$D$27</f>
        <v>9.3688969080826485</v>
      </c>
      <c r="DB72" s="1191">
        <f t="shared" ca="1" si="35"/>
        <v>1.1022231656567822</v>
      </c>
      <c r="DC72" s="877">
        <f ca="1">+CY72/Menu!$E$27</f>
        <v>1411.3967636235095</v>
      </c>
      <c r="DD72" s="877">
        <f t="shared" ca="1" si="36"/>
        <v>1.102223165656782</v>
      </c>
      <c r="DE72" s="877">
        <f>+'Générateur P.Durable 20ans'!$AX40</f>
        <v>0</v>
      </c>
      <c r="DF72" s="877">
        <f>+'Générateur P.Durable 20ans'!$AY40</f>
        <v>45.907500000000006</v>
      </c>
      <c r="DG72" s="877">
        <f>+'Générateur P.Durable 20ans'!$AZ40</f>
        <v>11.476875000000001</v>
      </c>
      <c r="DH72" s="877">
        <f>+'Générateur P.Durable 20ans'!$BA40</f>
        <v>57.384375000000006</v>
      </c>
      <c r="DI72" s="877">
        <f>+'Générateur P.Durable 20ans'!$BB40</f>
        <v>0</v>
      </c>
      <c r="DJ72" s="877">
        <f>+'Générateur P.Durable 20ans'!$BC40</f>
        <v>0</v>
      </c>
      <c r="DK72" s="877">
        <f>+'Générateur P.Durable 20ans'!$BD40</f>
        <v>0</v>
      </c>
      <c r="DL72" s="877">
        <f>+'Générateur P.Durable 20ans'!$BE40</f>
        <v>-45.907500000000006</v>
      </c>
      <c r="DM72" s="877">
        <f>+'Générateur P.Durable 20ans'!$BF40</f>
        <v>-11.476875000000001</v>
      </c>
      <c r="DN72" s="877">
        <f>+'Générateur P.Durable 20ans'!$BG40</f>
        <v>-57.384375000000006</v>
      </c>
      <c r="DO72" s="877">
        <f ca="1">+'Générateur P.Durable 20ans'!$BH40</f>
        <v>5049.2348166808688</v>
      </c>
      <c r="DP72" s="877">
        <f ca="1">+'Générateur P.Durable 20ans'!$BI40</f>
        <v>1262.3087041702172</v>
      </c>
      <c r="DQ72" s="1190">
        <f ca="1">+'Générateur Emprise 20ans'!$AS40</f>
        <v>8.6177080000000004</v>
      </c>
      <c r="DR72" s="877">
        <f ca="1">+'Générateur Emprise 20ans'!$AT40</f>
        <v>1298.2323640000002</v>
      </c>
      <c r="DS72" s="1009">
        <f ca="1">+'Générateur Emprise 20ans'!$AU40</f>
        <v>34.470832000000001</v>
      </c>
      <c r="DT72" s="877">
        <f ca="1">+'Générateur Emprise 20ans'!$AV40</f>
        <v>5192.9294560000008</v>
      </c>
      <c r="DU72" s="877">
        <f ca="1">+'Générateur Emprise 20ans'!$AW40</f>
        <v>1.0138480000000001</v>
      </c>
      <c r="DV72" s="877">
        <f ca="1">+DQ72/Menu!$D$27</f>
        <v>9.5487069252077568</v>
      </c>
      <c r="DW72" s="1191">
        <f t="shared" ca="1" si="37"/>
        <v>1.1233772853185595</v>
      </c>
      <c r="DX72" s="877">
        <f ca="1">+DT72/Menu!$E$27</f>
        <v>1438.4846138504158</v>
      </c>
      <c r="DY72" s="877">
        <f t="shared" ca="1" si="38"/>
        <v>1.1233772853185597</v>
      </c>
      <c r="DZ72" s="877">
        <f>+'Générateur Emprise 20ans'!$AX40</f>
        <v>0</v>
      </c>
      <c r="EA72" s="877">
        <f>+'Générateur Emprise 20ans'!$AY40</f>
        <v>102.35226107226109</v>
      </c>
      <c r="EB72" s="877">
        <f>+'Générateur Emprise 20ans'!$AZ40</f>
        <v>25.588065268065272</v>
      </c>
      <c r="EC72" s="877">
        <f>+'Générateur Emprise 20ans'!$BA40</f>
        <v>127.94032634032635</v>
      </c>
      <c r="ED72" s="877">
        <f>+'Générateur Emprise 20ans'!$BB40</f>
        <v>0</v>
      </c>
      <c r="EE72" s="877">
        <f>+'Générateur Emprise 20ans'!$BC40</f>
        <v>0</v>
      </c>
      <c r="EF72" s="877">
        <f>+'Générateur Emprise 20ans'!$BD40</f>
        <v>0</v>
      </c>
      <c r="EG72" s="877">
        <f>+'Générateur Emprise 20ans'!$BE40</f>
        <v>-102.35226107226109</v>
      </c>
      <c r="EH72" s="877">
        <f>+'Générateur Emprise 20ans'!$BF40</f>
        <v>-25.588065268065272</v>
      </c>
      <c r="EI72" s="877">
        <f>+'Générateur Emprise 20ans'!$BG40</f>
        <v>-127.94032634032635</v>
      </c>
      <c r="EJ72" s="877">
        <f ca="1">+'Générateur Emprise 20ans'!$BH40</f>
        <v>5090.5771949277396</v>
      </c>
      <c r="EK72" s="877">
        <f ca="1">+'Générateur Emprise 20ans'!$BI40</f>
        <v>1272.6442987319349</v>
      </c>
      <c r="EL72" s="1190">
        <f>+'Générateur P.Durable 25ans'!$AO40</f>
        <v>8.5</v>
      </c>
      <c r="EM72" s="877">
        <f>+'Générateur P.Durable 25ans'!$AP40</f>
        <v>1280.5</v>
      </c>
      <c r="EN72" s="1009">
        <f>+'Générateur P.Durable 25ans'!$AQ40</f>
        <v>34</v>
      </c>
      <c r="EO72" s="877">
        <f>+'Générateur P.Durable 25ans'!$AR40</f>
        <v>5122</v>
      </c>
      <c r="EP72" s="1190">
        <f ca="1">+'Générateur P.Durable 25ans'!$AS40</f>
        <v>8.4574252997990413</v>
      </c>
      <c r="EQ72" s="877">
        <f ca="1">+'Générateur P.Durable 25ans'!$AT40</f>
        <v>1274.086246634432</v>
      </c>
      <c r="ER72" s="1009">
        <f ca="1">+'Générateur P.Durable 25ans'!$AU40</f>
        <v>33.829701199196165</v>
      </c>
      <c r="ES72" s="877">
        <f ca="1">+'Générateur P.Durable 25ans'!$AV40</f>
        <v>5096.3449865377279</v>
      </c>
      <c r="ET72" s="877">
        <f ca="1">+'Générateur P.Durable 25ans'!$AW40</f>
        <v>0.99499121174106364</v>
      </c>
      <c r="EU72" s="877">
        <f ca="1">+EP72/Menu!$D$27</f>
        <v>9.3711083654283005</v>
      </c>
      <c r="EV72" s="1191">
        <f t="shared" ca="1" si="39"/>
        <v>1.1024833371092118</v>
      </c>
      <c r="EW72" s="877">
        <f ca="1">+ES72/Menu!$E$27</f>
        <v>1411.7299131683458</v>
      </c>
      <c r="EX72" s="877">
        <f t="shared" ca="1" si="40"/>
        <v>1.1024833371092118</v>
      </c>
      <c r="EY72" s="877">
        <f>+'Générateur P.Durable 25ans'!$AX40</f>
        <v>0</v>
      </c>
      <c r="EZ72" s="877">
        <f>+'Générateur P.Durable 25ans'!$AY40</f>
        <v>45.907500000000006</v>
      </c>
      <c r="FA72" s="877">
        <f>+'Générateur P.Durable 25ans'!$AZ40</f>
        <v>11.476875000000001</v>
      </c>
      <c r="FB72" s="877">
        <f>+'Générateur P.Durable 25ans'!$BA40</f>
        <v>57.384375000000006</v>
      </c>
      <c r="FC72" s="877">
        <f>+'Générateur P.Durable 25ans'!$BB40</f>
        <v>0</v>
      </c>
      <c r="FD72" s="877">
        <f>+'Générateur P.Durable 25ans'!$BC40</f>
        <v>0</v>
      </c>
      <c r="FE72" s="877">
        <f>+'Générateur P.Durable 25ans'!$BD40</f>
        <v>0</v>
      </c>
      <c r="FF72" s="877">
        <f>+'Générateur P.Durable 25ans'!$BE40</f>
        <v>-45.907500000000006</v>
      </c>
      <c r="FG72" s="877">
        <f>+'Générateur P.Durable 25ans'!$BF40</f>
        <v>-11.476875000000001</v>
      </c>
      <c r="FH72" s="877">
        <f>+'Générateur P.Durable 25ans'!$BG40</f>
        <v>-57.384375000000006</v>
      </c>
      <c r="FI72" s="877">
        <f ca="1">+'Générateur P.Durable 25ans'!$BH40</f>
        <v>5050.4374865377276</v>
      </c>
      <c r="FJ72" s="877">
        <f ca="1">+'Générateur P.Durable 25ans'!$BI40</f>
        <v>1262.6093716344319</v>
      </c>
      <c r="FK72" s="1190">
        <f ca="1">+'Générateur Emprise 25ans'!$AS40</f>
        <v>8.6177080000000004</v>
      </c>
      <c r="FL72" s="877">
        <f ca="1">+'Générateur Emprise 25ans'!$AT40</f>
        <v>1298.2323640000002</v>
      </c>
      <c r="FM72" s="1009">
        <f ca="1">+'Générateur Emprise 25ans'!$AU40</f>
        <v>34.470832000000001</v>
      </c>
      <c r="FN72" s="877">
        <f ca="1">+'Générateur Emprise 25ans'!$AV40</f>
        <v>5192.9294560000008</v>
      </c>
      <c r="FO72" s="877">
        <f ca="1">+'Générateur Emprise 25ans'!$AW40</f>
        <v>1.0138480000000001</v>
      </c>
      <c r="FP72" s="877">
        <f ca="1">+FK72/Menu!$D$27</f>
        <v>9.5487069252077568</v>
      </c>
      <c r="FQ72" s="1191">
        <f t="shared" ca="1" si="41"/>
        <v>1.1233772853185595</v>
      </c>
      <c r="FR72" s="877">
        <f ca="1">+FN72/Menu!$E$27</f>
        <v>1438.4846138504158</v>
      </c>
      <c r="FS72" s="877">
        <f t="shared" ca="1" si="42"/>
        <v>1.1233772853185597</v>
      </c>
      <c r="FT72" s="877">
        <f>+'Générateur Emprise 25ans'!$AX40</f>
        <v>0</v>
      </c>
      <c r="FU72" s="877">
        <f>+'Générateur Emprise 25ans'!$AY40</f>
        <v>102.35226107226109</v>
      </c>
      <c r="FV72" s="877">
        <f>+'Générateur Emprise 25ans'!$AZ40</f>
        <v>25.588065268065272</v>
      </c>
      <c r="FW72" s="877">
        <f>+'Générateur Emprise 25ans'!$BA40</f>
        <v>127.94032634032635</v>
      </c>
      <c r="FX72" s="877">
        <f>+'Générateur Emprise 25ans'!$BB40</f>
        <v>0</v>
      </c>
      <c r="FY72" s="877">
        <f>+'Générateur Emprise 25ans'!$BC40</f>
        <v>0</v>
      </c>
      <c r="FZ72" s="877">
        <f>+'Générateur Emprise 25ans'!$BD40</f>
        <v>0</v>
      </c>
      <c r="GA72" s="877">
        <f>+'Générateur Emprise 25ans'!$BE40</f>
        <v>-102.35226107226109</v>
      </c>
      <c r="GB72" s="877">
        <f>+'Générateur Emprise 25ans'!$BF40</f>
        <v>-25.588065268065272</v>
      </c>
      <c r="GC72" s="877">
        <f>+'Générateur Emprise 25ans'!$BG40</f>
        <v>-127.94032634032635</v>
      </c>
      <c r="GD72" s="877">
        <f ca="1">+'Générateur Emprise 25ans'!$BH40</f>
        <v>5090.5771949277396</v>
      </c>
      <c r="GE72" s="877">
        <f ca="1">+'Générateur Emprise 25ans'!$BI40</f>
        <v>1272.6442987319349</v>
      </c>
      <c r="GF72" s="1190">
        <f>+'Générateur P.Durable 30ans'!$AO40</f>
        <v>8.5</v>
      </c>
      <c r="GG72" s="877">
        <f>+'Générateur P.Durable 30ans'!$AP40</f>
        <v>1280.5</v>
      </c>
      <c r="GH72" s="1009">
        <f>+'Générateur P.Durable 30ans'!$AQ40</f>
        <v>34</v>
      </c>
      <c r="GI72" s="877">
        <f>+'Générateur P.Durable 30ans'!$AR40</f>
        <v>5122</v>
      </c>
      <c r="GJ72" s="1190">
        <f ca="1">+'Générateur P.Durable 30ans'!$AS40</f>
        <v>8.4578007225485834</v>
      </c>
      <c r="GK72" s="877">
        <f ca="1">+'Générateur P.Durable 30ans'!$AT40</f>
        <v>1274.1428029674662</v>
      </c>
      <c r="GL72" s="1009">
        <f ca="1">+'Générateur P.Durable 30ans'!$AU40</f>
        <v>33.831202890194334</v>
      </c>
      <c r="GM72" s="877">
        <f ca="1">+'Générateur P.Durable 30ans'!$AV40</f>
        <v>5096.5712118698648</v>
      </c>
      <c r="GN72" s="877">
        <f ca="1">+'Générateur P.Durable 30ans'!$AW40</f>
        <v>0.99503537912336293</v>
      </c>
      <c r="GO72" s="877">
        <f ca="1">+GJ72/Menu!$D$27</f>
        <v>9.3715243463142208</v>
      </c>
      <c r="GP72" s="1191">
        <f t="shared" ca="1" si="43"/>
        <v>1.1025322760369671</v>
      </c>
      <c r="GQ72" s="877">
        <f ca="1">+GM72/Menu!$E$27</f>
        <v>1411.7925794653365</v>
      </c>
      <c r="GR72" s="877">
        <f t="shared" ca="1" si="44"/>
        <v>1.1025322760369671</v>
      </c>
      <c r="GS72" s="877">
        <f>+'Générateur P.Durable 30ans'!$AX40</f>
        <v>0</v>
      </c>
      <c r="GT72" s="877">
        <f>+'Générateur P.Durable 30ans'!$AY40</f>
        <v>45.907500000000006</v>
      </c>
      <c r="GU72" s="877">
        <f>+'Générateur P.Durable 30ans'!$AZ40</f>
        <v>11.476875000000001</v>
      </c>
      <c r="GV72" s="877">
        <f>+'Générateur P.Durable 30ans'!$BA40</f>
        <v>57.384375000000006</v>
      </c>
      <c r="GW72" s="877">
        <f>+'Générateur P.Durable 30ans'!$BB40</f>
        <v>0</v>
      </c>
      <c r="GX72" s="877">
        <f>+'Générateur P.Durable 30ans'!$BC40</f>
        <v>0</v>
      </c>
      <c r="GY72" s="877">
        <f>+'Générateur P.Durable 30ans'!$BD40</f>
        <v>0</v>
      </c>
      <c r="GZ72" s="877">
        <f>+'Générateur P.Durable 30ans'!$BE40</f>
        <v>-45.907500000000006</v>
      </c>
      <c r="HA72" s="877">
        <f>+'Générateur P.Durable 30ans'!$BF40</f>
        <v>-11.476875000000001</v>
      </c>
      <c r="HB72" s="877">
        <f>+'Générateur P.Durable 30ans'!$BG40</f>
        <v>-57.384375000000006</v>
      </c>
      <c r="HC72" s="877">
        <f ca="1">+'Générateur P.Durable 30ans'!$BH40</f>
        <v>5050.6637118698645</v>
      </c>
      <c r="HD72" s="877">
        <f ca="1">+'Générateur P.Durable 30ans'!$BI40</f>
        <v>1262.6659279674661</v>
      </c>
      <c r="HE72" s="1190">
        <f ca="1">+'Générateur Emprise 30ans'!$AS40</f>
        <v>8.6177080000000004</v>
      </c>
      <c r="HF72" s="877">
        <f ca="1">+'Générateur Emprise 30ans'!$AT40</f>
        <v>1298.2323640000002</v>
      </c>
      <c r="HG72" s="1009">
        <f ca="1">+'Générateur Emprise 30ans'!$AU40</f>
        <v>34.470832000000001</v>
      </c>
      <c r="HH72" s="877">
        <f ca="1">+'Générateur Emprise 30ans'!$AV40</f>
        <v>5192.9294560000008</v>
      </c>
      <c r="HI72" s="877">
        <f ca="1">+'Générateur Emprise 30ans'!$AW40</f>
        <v>1.0138480000000001</v>
      </c>
      <c r="HJ72" s="877">
        <f ca="1">+HE72/Menu!$D$27</f>
        <v>9.5487069252077568</v>
      </c>
      <c r="HK72" s="1191">
        <f t="shared" ca="1" si="45"/>
        <v>1.1233772853185595</v>
      </c>
      <c r="HL72" s="877">
        <f ca="1">+HH72/Menu!$E$27</f>
        <v>1438.4846138504158</v>
      </c>
      <c r="HM72" s="877">
        <f t="shared" ca="1" si="46"/>
        <v>1.1233772853185597</v>
      </c>
      <c r="HN72" s="877">
        <f>+'Générateur Emprise 30ans'!$AX40</f>
        <v>0</v>
      </c>
      <c r="HO72" s="877">
        <f>+'Générateur Emprise 30ans'!$AY40</f>
        <v>102.35226107226109</v>
      </c>
      <c r="HP72" s="877">
        <f>+'Générateur Emprise 30ans'!$AZ40</f>
        <v>25.588065268065272</v>
      </c>
      <c r="HQ72" s="877">
        <f>+'Générateur Emprise 30ans'!$BA40</f>
        <v>127.94032634032635</v>
      </c>
      <c r="HR72" s="877">
        <f>+'Générateur Emprise 30ans'!$BB40</f>
        <v>0</v>
      </c>
      <c r="HS72" s="877">
        <f>+'Générateur Emprise 30ans'!$BC40</f>
        <v>0</v>
      </c>
      <c r="HT72" s="877">
        <f>+'Générateur Emprise 30ans'!$BD40</f>
        <v>0</v>
      </c>
      <c r="HU72" s="877">
        <f>+'Générateur Emprise 30ans'!$BE40</f>
        <v>-102.35226107226109</v>
      </c>
      <c r="HV72" s="877">
        <f>+'Générateur Emprise 30ans'!$BF40</f>
        <v>-25.588065268065272</v>
      </c>
      <c r="HW72" s="877">
        <f>+'Générateur Emprise 30ans'!$BG40</f>
        <v>-127.94032634032635</v>
      </c>
      <c r="HX72" s="877">
        <f ca="1">+'Générateur Emprise 30ans'!$BH40</f>
        <v>5090.5771949277396</v>
      </c>
      <c r="HY72" s="877">
        <f ca="1">+'Générateur Emprise 30ans'!$BI40</f>
        <v>1272.6442987319349</v>
      </c>
    </row>
    <row r="73" spans="2:233" x14ac:dyDescent="0.3">
      <c r="B73">
        <f>+'Générateur P.Durable 10ans'!A41</f>
        <v>20</v>
      </c>
      <c r="C73" t="str">
        <f>+'Générateur P.Durable 10ans'!B41</f>
        <v>Maïs</v>
      </c>
      <c r="D73" s="1250">
        <f>+'Générateur P.Durable 10ans'!AO41</f>
        <v>0</v>
      </c>
      <c r="E73" s="877">
        <f>+'Générateur P.Durable 10ans'!AP41</f>
        <v>0</v>
      </c>
      <c r="F73" s="1009">
        <f>+'Générateur P.Durable 10ans'!AQ41</f>
        <v>0</v>
      </c>
      <c r="G73" s="877">
        <f>+'Générateur P.Durable 10ans'!AR41</f>
        <v>0</v>
      </c>
      <c r="H73" s="1250">
        <f ca="1">+'Générateur P.Durable 10ans'!AS41</f>
        <v>0</v>
      </c>
      <c r="I73" s="877">
        <f>+'Générateur P.Durable 10ans'!AT41</f>
        <v>0</v>
      </c>
      <c r="J73" s="1009">
        <f ca="1">+'Générateur P.Durable 10ans'!AU41</f>
        <v>0</v>
      </c>
      <c r="K73" s="877">
        <f>+'Générateur P.Durable 10ans'!AV41</f>
        <v>0</v>
      </c>
      <c r="L73" s="877"/>
      <c r="M73" s="1227">
        <f ca="1">+H73/Menu!$D$27</f>
        <v>0</v>
      </c>
      <c r="N73" s="1191"/>
      <c r="O73" s="877">
        <f>+K73/Menu!$E$27</f>
        <v>0</v>
      </c>
      <c r="P73" s="877"/>
      <c r="Q73" s="877">
        <f>+'Générateur P.Durable 10ans'!AX41</f>
        <v>0</v>
      </c>
      <c r="R73" s="877">
        <f>+'Générateur P.Durable 10ans'!AY41</f>
        <v>0</v>
      </c>
      <c r="S73" s="877">
        <f>+'Générateur P.Durable 10ans'!AZ41</f>
        <v>0</v>
      </c>
      <c r="T73" s="877">
        <f>+'Générateur P.Durable 10ans'!BA41</f>
        <v>0</v>
      </c>
      <c r="U73" s="877">
        <f>+'Générateur P.Durable 10ans'!BB41</f>
        <v>0</v>
      </c>
      <c r="V73" s="877">
        <f>+'Générateur P.Durable 10ans'!BC41</f>
        <v>0</v>
      </c>
      <c r="W73" s="877">
        <f>+'Générateur P.Durable 10ans'!BD41</f>
        <v>0</v>
      </c>
      <c r="X73" s="877">
        <f>+'Générateur P.Durable 10ans'!BE41</f>
        <v>0</v>
      </c>
      <c r="Y73" s="877">
        <f>+'Générateur P.Durable 10ans'!BF41</f>
        <v>0</v>
      </c>
      <c r="Z73" s="877">
        <f>+'Générateur P.Durable 10ans'!BG41</f>
        <v>0</v>
      </c>
      <c r="AA73" s="877">
        <f>+'Générateur P.Durable 10ans'!BH41</f>
        <v>0</v>
      </c>
      <c r="AB73" s="877">
        <f>+'Générateur P.Durable 10ans'!BI41</f>
        <v>0</v>
      </c>
      <c r="AC73" s="1250">
        <f ca="1">+'Générateur Emprise 10ans'!$AS41</f>
        <v>0</v>
      </c>
      <c r="AD73" s="877">
        <f>+'Générateur Emprise 10ans'!$AT41</f>
        <v>0</v>
      </c>
      <c r="AE73" s="1009">
        <f ca="1">+'Générateur Emprise 10ans'!$AU41</f>
        <v>0</v>
      </c>
      <c r="AF73" s="877">
        <f>+'Générateur Emprise 10ans'!$AV41</f>
        <v>0</v>
      </c>
      <c r="AG73" s="877"/>
      <c r="AH73" s="877">
        <f ca="1">+AC73/Menu!$D$27</f>
        <v>0</v>
      </c>
      <c r="AI73" s="1191"/>
      <c r="AJ73" s="877">
        <f>+AF73/Menu!$E$27</f>
        <v>0</v>
      </c>
      <c r="AK73" s="877"/>
      <c r="AL73" s="877">
        <f>+'Générateur Emprise 10ans'!$AX41</f>
        <v>0</v>
      </c>
      <c r="AM73" s="877">
        <f>+'Générateur Emprise 10ans'!$AY41</f>
        <v>0</v>
      </c>
      <c r="AN73" s="877">
        <f>+'Générateur Emprise 10ans'!$AZ41</f>
        <v>0</v>
      </c>
      <c r="AO73" s="877">
        <f>+'Générateur Emprise 10ans'!$BA41</f>
        <v>0</v>
      </c>
      <c r="AP73" s="877">
        <f>+'Générateur Emprise 10ans'!$BB41</f>
        <v>0</v>
      </c>
      <c r="AQ73" s="877">
        <f>+'Générateur Emprise 10ans'!$BC41</f>
        <v>0</v>
      </c>
      <c r="AR73" s="877">
        <f>+'Générateur Emprise 10ans'!$BD41</f>
        <v>0</v>
      </c>
      <c r="AS73" s="877">
        <f>+'Générateur Emprise 10ans'!$BE41</f>
        <v>0</v>
      </c>
      <c r="AT73" s="877">
        <f>+'Générateur Emprise 10ans'!$BF41</f>
        <v>0</v>
      </c>
      <c r="AU73" s="877">
        <f>+'Générateur Emprise 10ans'!$BG41</f>
        <v>0</v>
      </c>
      <c r="AV73" s="877">
        <f>+'Générateur Emprise 10ans'!$BH41</f>
        <v>0</v>
      </c>
      <c r="AW73" s="877">
        <f>+'Générateur Emprise 10ans'!$BI41</f>
        <v>0</v>
      </c>
      <c r="AX73" s="1009"/>
      <c r="AY73" s="1009"/>
      <c r="AZ73" s="1009"/>
      <c r="BA73" s="1009"/>
      <c r="BB73" s="1009"/>
      <c r="BC73" s="1009"/>
      <c r="BD73" s="1009"/>
      <c r="BE73" s="1009"/>
      <c r="BF73" s="1009"/>
      <c r="BG73" s="1009"/>
      <c r="BH73" s="1009"/>
      <c r="BI73" s="1009"/>
      <c r="BJ73" s="1009"/>
      <c r="BK73" s="1009"/>
      <c r="BL73" s="1009"/>
      <c r="BM73" s="1009"/>
      <c r="BN73" s="1009"/>
      <c r="BO73" s="1009"/>
      <c r="BP73" s="1009"/>
      <c r="BQ73" s="1009"/>
      <c r="BR73" s="1009"/>
      <c r="BS73" s="1009"/>
      <c r="BT73" s="1009"/>
      <c r="BU73" s="1009"/>
      <c r="BV73" s="1009"/>
      <c r="BW73" s="1009"/>
      <c r="BX73" s="1009"/>
      <c r="BY73" s="1009"/>
      <c r="BZ73" s="1009"/>
      <c r="CA73" s="1009"/>
      <c r="CB73" s="1009"/>
      <c r="CC73" s="1009"/>
      <c r="CD73" s="1009"/>
      <c r="CE73" s="1009"/>
      <c r="CF73" s="1009"/>
      <c r="CG73" s="1009"/>
      <c r="CH73" s="1009"/>
      <c r="CI73" s="1009"/>
      <c r="CJ73" s="1009"/>
      <c r="CK73" s="1009"/>
      <c r="CL73" s="1009"/>
      <c r="CM73" s="1009"/>
      <c r="CN73" s="1009"/>
      <c r="CO73" s="1009"/>
      <c r="CP73" s="1009"/>
      <c r="CQ73" s="1009"/>
      <c r="CR73" s="1190">
        <f>+'Générateur P.Durable 20ans'!$AO41</f>
        <v>9.5</v>
      </c>
      <c r="CS73" s="877">
        <f>+'Générateur P.Durable 20ans'!$AP41</f>
        <v>1472</v>
      </c>
      <c r="CT73" s="1009">
        <f>+'Générateur P.Durable 20ans'!$AQ41</f>
        <v>38</v>
      </c>
      <c r="CU73" s="877">
        <f>+'Générateur P.Durable 20ans'!$AR41</f>
        <v>5888</v>
      </c>
      <c r="CV73" s="1190">
        <f ca="1">+'Générateur P.Durable 20ans'!$AS41</f>
        <v>9.7730782735428683</v>
      </c>
      <c r="CW73" s="877">
        <f ca="1">+'Générateur P.Durable 20ans'!$AT41</f>
        <v>1514.3127598584317</v>
      </c>
      <c r="CX73" s="1009">
        <f ca="1">+'Générateur P.Durable 20ans'!$AU41</f>
        <v>39.092313094171473</v>
      </c>
      <c r="CY73" s="877">
        <f ca="1">+'Générateur P.Durable 20ans'!$AV41</f>
        <v>6057.2510394337269</v>
      </c>
      <c r="CZ73" s="877">
        <f ca="1">+'Générateur P.Durable 20ans'!$AW41</f>
        <v>1.028745081425565</v>
      </c>
      <c r="DA73" s="877">
        <f ca="1">+CV73/Menu!$D$27</f>
        <v>10.828895593953318</v>
      </c>
      <c r="DB73" s="1191">
        <f t="shared" ca="1" si="35"/>
        <v>1.1398837467319283</v>
      </c>
      <c r="DC73" s="877">
        <f ca="1">+CY73/Menu!$E$27</f>
        <v>1677.908875189398</v>
      </c>
      <c r="DD73" s="877">
        <f t="shared" ca="1" si="36"/>
        <v>1.139883746731928</v>
      </c>
      <c r="DE73" s="877">
        <f>+'Générateur P.Durable 20ans'!$AX41</f>
        <v>0</v>
      </c>
      <c r="DF73" s="877">
        <f>+'Générateur P.Durable 20ans'!$AY41</f>
        <v>45.907500000000006</v>
      </c>
      <c r="DG73" s="877">
        <f>+'Générateur P.Durable 20ans'!$AZ41</f>
        <v>11.476875000000001</v>
      </c>
      <c r="DH73" s="877">
        <f>+'Générateur P.Durable 20ans'!$BA41</f>
        <v>57.384375000000006</v>
      </c>
      <c r="DI73" s="877">
        <f>+'Générateur P.Durable 20ans'!$BB41</f>
        <v>504.64000000000033</v>
      </c>
      <c r="DJ73" s="877">
        <f>+'Générateur P.Durable 20ans'!$BC41</f>
        <v>126.16000000000008</v>
      </c>
      <c r="DK73" s="877">
        <f>+'Générateur P.Durable 20ans'!$BD41</f>
        <v>630.80000000000041</v>
      </c>
      <c r="DL73" s="877">
        <f>+'Générateur P.Durable 20ans'!$BE41</f>
        <v>458.7325000000003</v>
      </c>
      <c r="DM73" s="877">
        <f>+'Générateur P.Durable 20ans'!$BF41</f>
        <v>114.68312500000008</v>
      </c>
      <c r="DN73" s="877">
        <f>+'Générateur P.Durable 20ans'!$BG41</f>
        <v>573.41562500000032</v>
      </c>
      <c r="DO73" s="877">
        <f ca="1">+'Générateur P.Durable 20ans'!$BH41</f>
        <v>6515.9835394337269</v>
      </c>
      <c r="DP73" s="877">
        <f ca="1">+'Générateur P.Durable 20ans'!$BI41</f>
        <v>1628.9958848584317</v>
      </c>
      <c r="DQ73" s="1190">
        <f ca="1">+'Générateur Emprise 20ans'!$AS41</f>
        <v>9.9667159999999999</v>
      </c>
      <c r="DR73" s="877">
        <f ca="1">+'Générateur Emprise 20ans'!$AT41</f>
        <v>1544.3164159999999</v>
      </c>
      <c r="DS73" s="1009">
        <f ca="1">+'Générateur Emprise 20ans'!$AU41</f>
        <v>39.866864</v>
      </c>
      <c r="DT73" s="877">
        <f ca="1">+'Générateur Emprise 20ans'!$AV41</f>
        <v>6177.2656639999996</v>
      </c>
      <c r="DU73" s="877">
        <f ca="1">+'Générateur Emprise 20ans'!$AW41</f>
        <v>1.0491279999999998</v>
      </c>
      <c r="DV73" s="877">
        <f ca="1">+DQ73/Menu!$D$27</f>
        <v>11.043452631578948</v>
      </c>
      <c r="DW73" s="1191">
        <f t="shared" ca="1" si="37"/>
        <v>1.1624686980609418</v>
      </c>
      <c r="DX73" s="877">
        <f ca="1">+DT73/Menu!$E$27</f>
        <v>1711.1539235457062</v>
      </c>
      <c r="DY73" s="877">
        <f t="shared" ca="1" si="38"/>
        <v>1.1624686980609418</v>
      </c>
      <c r="DZ73" s="877">
        <f>+'Générateur Emprise 20ans'!$AX41</f>
        <v>0</v>
      </c>
      <c r="EA73" s="877">
        <f>+'Générateur Emprise 20ans'!$AY41</f>
        <v>102.35226107226109</v>
      </c>
      <c r="EB73" s="877">
        <f>+'Générateur Emprise 20ans'!$AZ41</f>
        <v>25.588065268065272</v>
      </c>
      <c r="EC73" s="877">
        <f>+'Générateur Emprise 20ans'!$BA41</f>
        <v>127.94032634032635</v>
      </c>
      <c r="ED73" s="877">
        <f>+'Générateur Emprise 20ans'!$BB41</f>
        <v>0</v>
      </c>
      <c r="EE73" s="877">
        <f>+'Générateur Emprise 20ans'!$BC41</f>
        <v>0</v>
      </c>
      <c r="EF73" s="877">
        <f>+'Générateur Emprise 20ans'!$BD41</f>
        <v>0</v>
      </c>
      <c r="EG73" s="877">
        <f>+'Générateur Emprise 20ans'!$BE41</f>
        <v>-102.35226107226109</v>
      </c>
      <c r="EH73" s="877">
        <f>+'Générateur Emprise 20ans'!$BF41</f>
        <v>-25.588065268065272</v>
      </c>
      <c r="EI73" s="877">
        <f>+'Générateur Emprise 20ans'!$BG41</f>
        <v>-127.94032634032635</v>
      </c>
      <c r="EJ73" s="877">
        <f ca="1">+'Générateur Emprise 20ans'!$BH41</f>
        <v>6074.9134029277384</v>
      </c>
      <c r="EK73" s="877">
        <f ca="1">+'Générateur Emprise 20ans'!$BI41</f>
        <v>1518.7283507319346</v>
      </c>
      <c r="EL73" s="1190">
        <f>+'Générateur P.Durable 25ans'!$AO41</f>
        <v>9.5</v>
      </c>
      <c r="EM73" s="877">
        <f>+'Générateur P.Durable 25ans'!$AP41</f>
        <v>1472</v>
      </c>
      <c r="EN73" s="1009">
        <f>+'Générateur P.Durable 25ans'!$AQ41</f>
        <v>38</v>
      </c>
      <c r="EO73" s="877">
        <f>+'Générateur P.Durable 25ans'!$AR41</f>
        <v>5888</v>
      </c>
      <c r="EP73" s="1190">
        <f ca="1">+'Générateur P.Durable 25ans'!$AS41</f>
        <v>9.7743359260352847</v>
      </c>
      <c r="EQ73" s="877">
        <f ca="1">+'Générateur P.Durable 25ans'!$AT41</f>
        <v>1514.5076298025199</v>
      </c>
      <c r="ER73" s="1009">
        <f ca="1">+'Générateur P.Durable 25ans'!$AU41</f>
        <v>39.097343704141139</v>
      </c>
      <c r="ES73" s="877">
        <f ca="1">+'Générateur P.Durable 25ans'!$AV41</f>
        <v>6058.0305192100795</v>
      </c>
      <c r="ET73" s="877">
        <f ca="1">+'Générateur P.Durable 25ans'!$AW41</f>
        <v>1.028877465898451</v>
      </c>
      <c r="EU73" s="877">
        <f ca="1">+EP73/Menu!$D$27</f>
        <v>10.830289114720538</v>
      </c>
      <c r="EV73" s="1191">
        <f t="shared" ca="1" si="39"/>
        <v>1.1400304331284776</v>
      </c>
      <c r="EW73" s="877">
        <f ca="1">+ES73/Menu!$E$27</f>
        <v>1678.124797565119</v>
      </c>
      <c r="EX73" s="877">
        <f t="shared" ca="1" si="40"/>
        <v>1.1400304331284776</v>
      </c>
      <c r="EY73" s="877">
        <f>+'Générateur P.Durable 25ans'!$AX41</f>
        <v>0</v>
      </c>
      <c r="EZ73" s="877">
        <f>+'Générateur P.Durable 25ans'!$AY41</f>
        <v>45.907500000000006</v>
      </c>
      <c r="FA73" s="877">
        <f>+'Générateur P.Durable 25ans'!$AZ41</f>
        <v>11.476875000000001</v>
      </c>
      <c r="FB73" s="877">
        <f>+'Générateur P.Durable 25ans'!$BA41</f>
        <v>57.384375000000006</v>
      </c>
      <c r="FC73" s="877">
        <f>+'Générateur P.Durable 25ans'!$BB41</f>
        <v>0</v>
      </c>
      <c r="FD73" s="877">
        <f>+'Générateur P.Durable 25ans'!$BC41</f>
        <v>0</v>
      </c>
      <c r="FE73" s="877">
        <f>+'Générateur P.Durable 25ans'!$BD41</f>
        <v>0</v>
      </c>
      <c r="FF73" s="877">
        <f>+'Générateur P.Durable 25ans'!$BE41</f>
        <v>-45.907500000000006</v>
      </c>
      <c r="FG73" s="877">
        <f>+'Générateur P.Durable 25ans'!$BF41</f>
        <v>-11.476875000000001</v>
      </c>
      <c r="FH73" s="877">
        <f>+'Générateur P.Durable 25ans'!$BG41</f>
        <v>-57.384375000000006</v>
      </c>
      <c r="FI73" s="877">
        <f ca="1">+'Générateur P.Durable 25ans'!$BH41</f>
        <v>6012.1230192100793</v>
      </c>
      <c r="FJ73" s="877">
        <f ca="1">+'Générateur P.Durable 25ans'!$BI41</f>
        <v>1503.0307548025198</v>
      </c>
      <c r="FK73" s="1190">
        <f ca="1">+'Générateur Emprise 25ans'!$AS41</f>
        <v>9.9667159999999999</v>
      </c>
      <c r="FL73" s="877">
        <f ca="1">+'Générateur Emprise 25ans'!$AT41</f>
        <v>1544.3164159999999</v>
      </c>
      <c r="FM73" s="1009">
        <f ca="1">+'Générateur Emprise 25ans'!$AU41</f>
        <v>39.866864</v>
      </c>
      <c r="FN73" s="877">
        <f ca="1">+'Générateur Emprise 25ans'!$AV41</f>
        <v>6177.2656639999996</v>
      </c>
      <c r="FO73" s="877">
        <f ca="1">+'Générateur Emprise 25ans'!$AW41</f>
        <v>1.0491279999999998</v>
      </c>
      <c r="FP73" s="877">
        <f ca="1">+FK73/Menu!$D$27</f>
        <v>11.043452631578948</v>
      </c>
      <c r="FQ73" s="1191">
        <f t="shared" ca="1" si="41"/>
        <v>1.1624686980609418</v>
      </c>
      <c r="FR73" s="877">
        <f ca="1">+FN73/Menu!$E$27</f>
        <v>1711.1539235457062</v>
      </c>
      <c r="FS73" s="877">
        <f t="shared" ca="1" si="42"/>
        <v>1.1624686980609418</v>
      </c>
      <c r="FT73" s="877">
        <f>+'Générateur Emprise 25ans'!$AX41</f>
        <v>0</v>
      </c>
      <c r="FU73" s="877">
        <f>+'Générateur Emprise 25ans'!$AY41</f>
        <v>102.35226107226109</v>
      </c>
      <c r="FV73" s="877">
        <f>+'Générateur Emprise 25ans'!$AZ41</f>
        <v>25.588065268065272</v>
      </c>
      <c r="FW73" s="877">
        <f>+'Générateur Emprise 25ans'!$BA41</f>
        <v>127.94032634032635</v>
      </c>
      <c r="FX73" s="877">
        <f>+'Générateur Emprise 25ans'!$BB41</f>
        <v>0</v>
      </c>
      <c r="FY73" s="877">
        <f>+'Générateur Emprise 25ans'!$BC41</f>
        <v>0</v>
      </c>
      <c r="FZ73" s="877">
        <f>+'Générateur Emprise 25ans'!$BD41</f>
        <v>0</v>
      </c>
      <c r="GA73" s="877">
        <f>+'Générateur Emprise 25ans'!$BE41</f>
        <v>-102.35226107226109</v>
      </c>
      <c r="GB73" s="877">
        <f>+'Générateur Emprise 25ans'!$BF41</f>
        <v>-25.588065268065272</v>
      </c>
      <c r="GC73" s="877">
        <f>+'Générateur Emprise 25ans'!$BG41</f>
        <v>-127.94032634032635</v>
      </c>
      <c r="GD73" s="877">
        <f ca="1">+'Générateur Emprise 25ans'!$BH41</f>
        <v>6074.9134029277384</v>
      </c>
      <c r="GE73" s="877">
        <f ca="1">+'Générateur Emprise 25ans'!$BI41</f>
        <v>1518.7283507319346</v>
      </c>
      <c r="GF73" s="1190">
        <f>+'Générateur P.Durable 30ans'!$AO41</f>
        <v>9.5</v>
      </c>
      <c r="GG73" s="877">
        <f>+'Générateur P.Durable 30ans'!$AP41</f>
        <v>1472</v>
      </c>
      <c r="GH73" s="1009">
        <f>+'Générateur P.Durable 30ans'!$AQ41</f>
        <v>38</v>
      </c>
      <c r="GI73" s="877">
        <f>+'Générateur P.Durable 30ans'!$AR41</f>
        <v>5888</v>
      </c>
      <c r="GJ73" s="1190">
        <f ca="1">+'Générateur P.Durable 30ans'!$AS41</f>
        <v>9.7745719621660037</v>
      </c>
      <c r="GK73" s="877">
        <f ca="1">+'Générateur P.Durable 30ans'!$AT41</f>
        <v>1514.5442029798271</v>
      </c>
      <c r="GL73" s="1009">
        <f ca="1">+'Générateur P.Durable 30ans'!$AU41</f>
        <v>39.098287848664015</v>
      </c>
      <c r="GM73" s="877">
        <f ca="1">+'Générateur P.Durable 30ans'!$AV41</f>
        <v>6058.1768119193084</v>
      </c>
      <c r="GN73" s="877">
        <f ca="1">+'Générateur P.Durable 30ans'!$AW41</f>
        <v>1.0289023118069478</v>
      </c>
      <c r="GO73" s="877">
        <f ca="1">+GJ73/Menu!$D$27</f>
        <v>10.83055065059945</v>
      </c>
      <c r="GP73" s="1191">
        <f t="shared" ca="1" si="43"/>
        <v>1.1400579632209948</v>
      </c>
      <c r="GQ73" s="877">
        <f ca="1">+GM73/Menu!$E$27</f>
        <v>1678.1653218613044</v>
      </c>
      <c r="GR73" s="877">
        <f t="shared" ca="1" si="44"/>
        <v>1.1400579632209948</v>
      </c>
      <c r="GS73" s="877">
        <f>+'Générateur P.Durable 30ans'!$AX41</f>
        <v>0</v>
      </c>
      <c r="GT73" s="877">
        <f>+'Générateur P.Durable 30ans'!$AY41</f>
        <v>45.907500000000006</v>
      </c>
      <c r="GU73" s="877">
        <f>+'Générateur P.Durable 30ans'!$AZ41</f>
        <v>11.476875000000001</v>
      </c>
      <c r="GV73" s="877">
        <f>+'Générateur P.Durable 30ans'!$BA41</f>
        <v>57.384375000000006</v>
      </c>
      <c r="GW73" s="877">
        <f>+'Générateur P.Durable 30ans'!$BB41</f>
        <v>0</v>
      </c>
      <c r="GX73" s="877">
        <f>+'Générateur P.Durable 30ans'!$BC41</f>
        <v>0</v>
      </c>
      <c r="GY73" s="877">
        <f>+'Générateur P.Durable 30ans'!$BD41</f>
        <v>0</v>
      </c>
      <c r="GZ73" s="877">
        <f>+'Générateur P.Durable 30ans'!$BE41</f>
        <v>-45.907500000000006</v>
      </c>
      <c r="HA73" s="877">
        <f>+'Générateur P.Durable 30ans'!$BF41</f>
        <v>-11.476875000000001</v>
      </c>
      <c r="HB73" s="877">
        <f>+'Générateur P.Durable 30ans'!$BG41</f>
        <v>-57.384375000000006</v>
      </c>
      <c r="HC73" s="877">
        <f ca="1">+'Générateur P.Durable 30ans'!$BH41</f>
        <v>6012.2693119193082</v>
      </c>
      <c r="HD73" s="877">
        <f ca="1">+'Générateur P.Durable 30ans'!$BI41</f>
        <v>1503.067327979827</v>
      </c>
      <c r="HE73" s="1190">
        <f ca="1">+'Générateur Emprise 30ans'!$AS41</f>
        <v>9.9667159999999999</v>
      </c>
      <c r="HF73" s="877">
        <f ca="1">+'Générateur Emprise 30ans'!$AT41</f>
        <v>1544.3164159999999</v>
      </c>
      <c r="HG73" s="1009">
        <f ca="1">+'Générateur Emprise 30ans'!$AU41</f>
        <v>39.866864</v>
      </c>
      <c r="HH73" s="877">
        <f ca="1">+'Générateur Emprise 30ans'!$AV41</f>
        <v>6177.2656639999996</v>
      </c>
      <c r="HI73" s="877">
        <f ca="1">+'Générateur Emprise 30ans'!$AW41</f>
        <v>1.0491279999999998</v>
      </c>
      <c r="HJ73" s="877">
        <f ca="1">+HE73/Menu!$D$27</f>
        <v>11.043452631578948</v>
      </c>
      <c r="HK73" s="1191">
        <f t="shared" ca="1" si="45"/>
        <v>1.1624686980609418</v>
      </c>
      <c r="HL73" s="877">
        <f ca="1">+HH73/Menu!$E$27</f>
        <v>1711.1539235457062</v>
      </c>
      <c r="HM73" s="877">
        <f t="shared" ca="1" si="46"/>
        <v>1.1624686980609418</v>
      </c>
      <c r="HN73" s="877">
        <f>+'Générateur Emprise 30ans'!$AX41</f>
        <v>0</v>
      </c>
      <c r="HO73" s="877">
        <f>+'Générateur Emprise 30ans'!$AY41</f>
        <v>102.35226107226109</v>
      </c>
      <c r="HP73" s="877">
        <f>+'Générateur Emprise 30ans'!$AZ41</f>
        <v>25.588065268065272</v>
      </c>
      <c r="HQ73" s="877">
        <f>+'Générateur Emprise 30ans'!$BA41</f>
        <v>127.94032634032635</v>
      </c>
      <c r="HR73" s="877">
        <f>+'Générateur Emprise 30ans'!$BB41</f>
        <v>0</v>
      </c>
      <c r="HS73" s="877">
        <f>+'Générateur Emprise 30ans'!$BC41</f>
        <v>0</v>
      </c>
      <c r="HT73" s="877">
        <f>+'Générateur Emprise 30ans'!$BD41</f>
        <v>0</v>
      </c>
      <c r="HU73" s="877">
        <f>+'Générateur Emprise 30ans'!$BE41</f>
        <v>-102.35226107226109</v>
      </c>
      <c r="HV73" s="877">
        <f>+'Générateur Emprise 30ans'!$BF41</f>
        <v>-25.588065268065272</v>
      </c>
      <c r="HW73" s="877">
        <f>+'Générateur Emprise 30ans'!$BG41</f>
        <v>-127.94032634032635</v>
      </c>
      <c r="HX73" s="877">
        <f ca="1">+'Générateur Emprise 30ans'!$BH41</f>
        <v>6074.9134029277384</v>
      </c>
      <c r="HY73" s="877">
        <f ca="1">+'Générateur Emprise 30ans'!$BI41</f>
        <v>1518.7283507319346</v>
      </c>
    </row>
    <row r="74" spans="2:233" x14ac:dyDescent="0.3">
      <c r="B74">
        <f>+'Générateur P.Durable 10ans'!A42</f>
        <v>21</v>
      </c>
      <c r="C74" t="str">
        <f>+'Générateur P.Durable 10ans'!B42</f>
        <v>Blé d'hiver</v>
      </c>
      <c r="D74" s="1250">
        <f>+'Générateur P.Durable 10ans'!AO42</f>
        <v>0</v>
      </c>
      <c r="E74" s="877">
        <f>+'Générateur P.Durable 10ans'!AP42</f>
        <v>0</v>
      </c>
      <c r="F74" s="1009">
        <f>+'Générateur P.Durable 10ans'!AQ42</f>
        <v>0</v>
      </c>
      <c r="G74" s="877">
        <f>+'Générateur P.Durable 10ans'!AR42</f>
        <v>0</v>
      </c>
      <c r="H74" s="1250">
        <f ca="1">+'Générateur P.Durable 10ans'!AS42</f>
        <v>0</v>
      </c>
      <c r="I74" s="877">
        <f>+'Générateur P.Durable 10ans'!AT42</f>
        <v>0</v>
      </c>
      <c r="J74" s="1009">
        <f ca="1">+'Générateur P.Durable 10ans'!AU42</f>
        <v>0</v>
      </c>
      <c r="K74" s="877">
        <f>+'Générateur P.Durable 10ans'!AV42</f>
        <v>0</v>
      </c>
      <c r="L74" s="877"/>
      <c r="M74" s="1227">
        <f ca="1">+H74/Menu!$D$27</f>
        <v>0</v>
      </c>
      <c r="N74" s="1191"/>
      <c r="O74" s="877">
        <f>+K74/Menu!$E$27</f>
        <v>0</v>
      </c>
      <c r="P74" s="877"/>
      <c r="Q74" s="877">
        <f>+'Générateur P.Durable 10ans'!AX42</f>
        <v>0</v>
      </c>
      <c r="R74" s="877">
        <f>+'Générateur P.Durable 10ans'!AY42</f>
        <v>0</v>
      </c>
      <c r="S74" s="877">
        <f>+'Générateur P.Durable 10ans'!AZ42</f>
        <v>0</v>
      </c>
      <c r="T74" s="877">
        <f>+'Générateur P.Durable 10ans'!BA42</f>
        <v>0</v>
      </c>
      <c r="U74" s="877">
        <f>+'Générateur P.Durable 10ans'!BB42</f>
        <v>0</v>
      </c>
      <c r="V74" s="877">
        <f>+'Générateur P.Durable 10ans'!BC42</f>
        <v>0</v>
      </c>
      <c r="W74" s="877">
        <f>+'Générateur P.Durable 10ans'!BD42</f>
        <v>0</v>
      </c>
      <c r="X74" s="877">
        <f>+'Générateur P.Durable 10ans'!BE42</f>
        <v>0</v>
      </c>
      <c r="Y74" s="877">
        <f>+'Générateur P.Durable 10ans'!BF42</f>
        <v>0</v>
      </c>
      <c r="Z74" s="877">
        <f>+'Générateur P.Durable 10ans'!BG42</f>
        <v>0</v>
      </c>
      <c r="AA74" s="877">
        <f>+'Générateur P.Durable 10ans'!BH42</f>
        <v>0</v>
      </c>
      <c r="AB74" s="877">
        <f>+'Générateur P.Durable 10ans'!BI42</f>
        <v>0</v>
      </c>
      <c r="AC74" s="1250">
        <f ca="1">+'Générateur Emprise 10ans'!$AS42</f>
        <v>0</v>
      </c>
      <c r="AD74" s="877">
        <f>+'Générateur Emprise 10ans'!$AT42</f>
        <v>0</v>
      </c>
      <c r="AE74" s="1009">
        <f ca="1">+'Générateur Emprise 10ans'!$AU42</f>
        <v>0</v>
      </c>
      <c r="AF74" s="877">
        <f>+'Générateur Emprise 10ans'!$AV42</f>
        <v>0</v>
      </c>
      <c r="AG74" s="877"/>
      <c r="AH74" s="877">
        <f ca="1">+AC74/Menu!$D$27</f>
        <v>0</v>
      </c>
      <c r="AI74" s="1191"/>
      <c r="AJ74" s="877">
        <f>+AF74/Menu!$E$27</f>
        <v>0</v>
      </c>
      <c r="AK74" s="877"/>
      <c r="AL74" s="877">
        <f>+'Générateur Emprise 10ans'!$AX42</f>
        <v>0</v>
      </c>
      <c r="AM74" s="877">
        <f>+'Générateur Emprise 10ans'!$AY42</f>
        <v>0</v>
      </c>
      <c r="AN74" s="877">
        <f>+'Générateur Emprise 10ans'!$AZ42</f>
        <v>0</v>
      </c>
      <c r="AO74" s="877">
        <f>+'Générateur Emprise 10ans'!$BA42</f>
        <v>0</v>
      </c>
      <c r="AP74" s="877">
        <f>+'Générateur Emprise 10ans'!$BB42</f>
        <v>0</v>
      </c>
      <c r="AQ74" s="877">
        <f>+'Générateur Emprise 10ans'!$BC42</f>
        <v>0</v>
      </c>
      <c r="AR74" s="877">
        <f>+'Générateur Emprise 10ans'!$BD42</f>
        <v>0</v>
      </c>
      <c r="AS74" s="877">
        <f>+'Générateur Emprise 10ans'!$BE42</f>
        <v>0</v>
      </c>
      <c r="AT74" s="877">
        <f>+'Générateur Emprise 10ans'!$BF42</f>
        <v>0</v>
      </c>
      <c r="AU74" s="877">
        <f>+'Générateur Emprise 10ans'!$BG42</f>
        <v>0</v>
      </c>
      <c r="AV74" s="877">
        <f>+'Générateur Emprise 10ans'!$BH42</f>
        <v>0</v>
      </c>
      <c r="AW74" s="877">
        <f>+'Générateur Emprise 10ans'!$BI42</f>
        <v>0</v>
      </c>
      <c r="AX74" s="1009"/>
      <c r="AY74" s="1009"/>
      <c r="AZ74" s="1009"/>
      <c r="BA74" s="1009"/>
      <c r="BB74" s="1009"/>
      <c r="BC74" s="1009"/>
      <c r="BD74" s="1009"/>
      <c r="BE74" s="1009"/>
      <c r="BF74" s="1009"/>
      <c r="BG74" s="1009"/>
      <c r="BH74" s="1009"/>
      <c r="BI74" s="1009"/>
      <c r="BJ74" s="1009"/>
      <c r="BK74" s="1009"/>
      <c r="BL74" s="1009"/>
      <c r="BM74" s="1009"/>
      <c r="BN74" s="1009"/>
      <c r="BO74" s="1009"/>
      <c r="BP74" s="1009"/>
      <c r="BQ74" s="1009"/>
      <c r="BR74" s="1009"/>
      <c r="BS74" s="1009"/>
      <c r="BT74" s="1009"/>
      <c r="BU74" s="1009"/>
      <c r="BV74" s="1009"/>
      <c r="BW74" s="1009"/>
      <c r="BX74" s="1009"/>
      <c r="BY74" s="1009"/>
      <c r="BZ74" s="1009"/>
      <c r="CA74" s="1009"/>
      <c r="CB74" s="1009"/>
      <c r="CC74" s="1009"/>
      <c r="CD74" s="1009"/>
      <c r="CE74" s="1009"/>
      <c r="CF74" s="1009"/>
      <c r="CG74" s="1009"/>
      <c r="CH74" s="1009"/>
      <c r="CI74" s="1009"/>
      <c r="CJ74" s="1009"/>
      <c r="CK74" s="1009"/>
      <c r="CL74" s="1009"/>
      <c r="CM74" s="1009"/>
      <c r="CN74" s="1009"/>
      <c r="CO74" s="1009"/>
      <c r="CP74" s="1009"/>
      <c r="CQ74" s="1009"/>
      <c r="CR74" s="1009"/>
      <c r="CS74" s="1009"/>
      <c r="CT74" s="1009"/>
      <c r="CU74" s="1009"/>
      <c r="CV74" s="1009"/>
      <c r="CW74" s="1009"/>
      <c r="CX74" s="1009"/>
      <c r="CY74" s="1009"/>
      <c r="CZ74" s="1009"/>
      <c r="DA74" s="1009"/>
      <c r="DB74" s="1009"/>
      <c r="DC74" s="1009"/>
      <c r="DD74" s="1009"/>
      <c r="DE74" s="1009"/>
      <c r="DF74" s="1009"/>
      <c r="DG74" s="1009"/>
      <c r="DH74" s="1009"/>
      <c r="DI74" s="1009"/>
      <c r="DJ74" s="1009"/>
      <c r="DK74" s="1009"/>
      <c r="DL74" s="1009"/>
      <c r="DM74" s="1009"/>
      <c r="DN74" s="1009"/>
      <c r="DO74" s="1009"/>
      <c r="DP74" s="1009"/>
      <c r="DQ74" s="1009"/>
      <c r="DR74" s="1009"/>
      <c r="DS74" s="1009"/>
      <c r="DT74" s="1009"/>
      <c r="DU74" s="1009"/>
      <c r="DV74" s="1009"/>
      <c r="DW74" s="1009"/>
      <c r="DX74" s="1009"/>
      <c r="DY74" s="1009"/>
      <c r="DZ74" s="1009"/>
      <c r="EA74" s="1009"/>
      <c r="EB74" s="1009"/>
      <c r="EC74" s="1009"/>
      <c r="ED74" s="1009"/>
      <c r="EE74" s="1009"/>
      <c r="EF74" s="1009"/>
      <c r="EG74" s="1009"/>
      <c r="EH74" s="1009"/>
      <c r="EI74" s="1009"/>
      <c r="EJ74" s="1009"/>
      <c r="EK74" s="1009"/>
      <c r="EL74" s="1190">
        <f>+'Générateur P.Durable 25ans'!$AO42</f>
        <v>7.8</v>
      </c>
      <c r="EM74" s="877">
        <f>+'Générateur P.Durable 25ans'!$AP42</f>
        <v>1194.2</v>
      </c>
      <c r="EN74" s="1009">
        <f>+'Générateur P.Durable 25ans'!$AQ42</f>
        <v>31.2</v>
      </c>
      <c r="EO74" s="877">
        <f>+'Générateur P.Durable 25ans'!$AR42</f>
        <v>4776.8</v>
      </c>
      <c r="EP74" s="1190">
        <f ca="1">+'Générateur P.Durable 25ans'!$AS42</f>
        <v>7.7587923624004507</v>
      </c>
      <c r="EQ74" s="877">
        <f ca="1">+'Générateur P.Durable 25ans'!$AT42</f>
        <v>1187.8910050228999</v>
      </c>
      <c r="ER74" s="1009">
        <f ca="1">+'Générateur P.Durable 25ans'!$AU42</f>
        <v>31.035169449601803</v>
      </c>
      <c r="ES74" s="877">
        <f ca="1">+'Générateur P.Durable 25ans'!$AV42</f>
        <v>4751.5640200915996</v>
      </c>
      <c r="ET74" s="877">
        <f ca="1">+'Générateur P.Durable 25ans'!$AW42</f>
        <v>0.9947169695385194</v>
      </c>
      <c r="EU74" s="877">
        <f ca="1">+EP74/Menu!$D$27</f>
        <v>8.596999847535125</v>
      </c>
      <c r="EV74" s="1191">
        <f t="shared" ca="1" si="39"/>
        <v>1.1021794676327084</v>
      </c>
      <c r="EW74" s="877">
        <f ca="1">+ES74/Menu!$E$27</f>
        <v>1316.2227202469805</v>
      </c>
      <c r="EX74" s="877">
        <f t="shared" ca="1" si="40"/>
        <v>1.1021794676327086</v>
      </c>
      <c r="EY74" s="877">
        <f>+'Générateur P.Durable 25ans'!$AX42</f>
        <v>0</v>
      </c>
      <c r="EZ74" s="877">
        <f>+'Générateur P.Durable 25ans'!$AY42</f>
        <v>45.907500000000006</v>
      </c>
      <c r="FA74" s="877">
        <f>+'Générateur P.Durable 25ans'!$AZ42</f>
        <v>11.476875000000001</v>
      </c>
      <c r="FB74" s="877">
        <f>+'Générateur P.Durable 25ans'!$BA42</f>
        <v>57.384375000000006</v>
      </c>
      <c r="FC74" s="877">
        <f>+'Générateur P.Durable 25ans'!$BB42</f>
        <v>0</v>
      </c>
      <c r="FD74" s="877">
        <f>+'Générateur P.Durable 25ans'!$BC42</f>
        <v>0</v>
      </c>
      <c r="FE74" s="877">
        <f>+'Générateur P.Durable 25ans'!$BD42</f>
        <v>0</v>
      </c>
      <c r="FF74" s="877">
        <f>+'Générateur P.Durable 25ans'!$BE42</f>
        <v>-45.907500000000006</v>
      </c>
      <c r="FG74" s="877">
        <f>+'Générateur P.Durable 25ans'!$BF42</f>
        <v>-11.476875000000001</v>
      </c>
      <c r="FH74" s="877">
        <f>+'Générateur P.Durable 25ans'!$BG42</f>
        <v>-57.384375000000006</v>
      </c>
      <c r="FI74" s="877">
        <f ca="1">+'Générateur P.Durable 25ans'!$BH42</f>
        <v>4705.6565200915993</v>
      </c>
      <c r="FJ74" s="877">
        <f ca="1">+'Générateur P.Durable 25ans'!$BI42</f>
        <v>1176.4141300228998</v>
      </c>
      <c r="FK74" s="1190">
        <f ca="1">+'Générateur Emprise 25ans'!$AS42</f>
        <v>7.9080144000000008</v>
      </c>
      <c r="FL74" s="877">
        <f ca="1">+'Générateur Emprise 25ans'!$AT42</f>
        <v>1210.7372816000002</v>
      </c>
      <c r="FM74" s="1009">
        <f ca="1">+'Générateur Emprise 25ans'!$AU42</f>
        <v>31.632057600000003</v>
      </c>
      <c r="FN74" s="877">
        <f ca="1">+'Générateur Emprise 25ans'!$AV42</f>
        <v>4842.9491264000008</v>
      </c>
      <c r="FO74" s="877">
        <f ca="1">+'Générateur Emprise 25ans'!$AW42</f>
        <v>1.0138480000000001</v>
      </c>
      <c r="FP74" s="877">
        <f ca="1">+FK74/Menu!$D$27</f>
        <v>8.7623428254847653</v>
      </c>
      <c r="FQ74" s="1191">
        <f t="shared" ca="1" si="41"/>
        <v>1.1233772853185597</v>
      </c>
      <c r="FR74" s="877">
        <f ca="1">+FN74/Menu!$E$27</f>
        <v>1341.5371541274242</v>
      </c>
      <c r="FS74" s="877">
        <f t="shared" ca="1" si="42"/>
        <v>1.1233772853185597</v>
      </c>
      <c r="FT74" s="877">
        <f>+'Générateur Emprise 25ans'!$AX42</f>
        <v>0</v>
      </c>
      <c r="FU74" s="877">
        <f>+'Générateur Emprise 25ans'!$AY42</f>
        <v>102.35226107226109</v>
      </c>
      <c r="FV74" s="877">
        <f>+'Générateur Emprise 25ans'!$AZ42</f>
        <v>25.588065268065272</v>
      </c>
      <c r="FW74" s="877">
        <f>+'Générateur Emprise 25ans'!$BA42</f>
        <v>127.94032634032635</v>
      </c>
      <c r="FX74" s="877">
        <f>+'Générateur Emprise 25ans'!$BB42</f>
        <v>0</v>
      </c>
      <c r="FY74" s="877">
        <f>+'Générateur Emprise 25ans'!$BC42</f>
        <v>0</v>
      </c>
      <c r="FZ74" s="877">
        <f>+'Générateur Emprise 25ans'!$BD42</f>
        <v>0</v>
      </c>
      <c r="GA74" s="877">
        <f>+'Générateur Emprise 25ans'!$BE42</f>
        <v>-102.35226107226109</v>
      </c>
      <c r="GB74" s="877">
        <f>+'Générateur Emprise 25ans'!$BF42</f>
        <v>-25.588065268065272</v>
      </c>
      <c r="GC74" s="877">
        <f>+'Générateur Emprise 25ans'!$BG42</f>
        <v>-127.94032634032635</v>
      </c>
      <c r="GD74" s="877">
        <f ca="1">+'Générateur Emprise 25ans'!$BH42</f>
        <v>4740.5968653277396</v>
      </c>
      <c r="GE74" s="877">
        <f ca="1">+'Générateur Emprise 25ans'!$BI42</f>
        <v>1185.1492163319349</v>
      </c>
      <c r="GF74" s="1190">
        <f>+'Générateur P.Durable 30ans'!$AO42</f>
        <v>7.8</v>
      </c>
      <c r="GG74" s="877">
        <f>+'Générateur P.Durable 30ans'!$AP42</f>
        <v>1194.2</v>
      </c>
      <c r="GH74" s="1009">
        <f>+'Générateur P.Durable 30ans'!$AQ42</f>
        <v>31.2</v>
      </c>
      <c r="GI74" s="877">
        <f>+'Générateur P.Durable 30ans'!$AR42</f>
        <v>4776.8</v>
      </c>
      <c r="GJ74" s="1190">
        <f ca="1">+'Générateur P.Durable 30ans'!$AS42</f>
        <v>7.7591400462593718</v>
      </c>
      <c r="GK74" s="877">
        <f ca="1">+'Générateur P.Durable 30ans'!$AT42</f>
        <v>1187.9442363131977</v>
      </c>
      <c r="GL74" s="1009">
        <f ca="1">+'Générateur P.Durable 30ans'!$AU42</f>
        <v>31.036560185037487</v>
      </c>
      <c r="GM74" s="877">
        <f ca="1">+'Générateur P.Durable 30ans'!$AV42</f>
        <v>4751.7769452527909</v>
      </c>
      <c r="GN74" s="877">
        <f ca="1">+'Générateur P.Durable 30ans'!$AW42</f>
        <v>0.99476154439222719</v>
      </c>
      <c r="GO74" s="877">
        <f ca="1">+GJ74/Menu!$D$27</f>
        <v>8.5973850928081692</v>
      </c>
      <c r="GP74" s="1191">
        <f t="shared" ca="1" si="43"/>
        <v>1.1022288580523294</v>
      </c>
      <c r="GQ74" s="877">
        <f ca="1">+GM74/Menu!$E$27</f>
        <v>1316.2817022860918</v>
      </c>
      <c r="GR74" s="877">
        <f t="shared" ca="1" si="44"/>
        <v>1.1022288580523294</v>
      </c>
      <c r="GS74" s="877">
        <f>+'Générateur P.Durable 30ans'!$AX42</f>
        <v>0</v>
      </c>
      <c r="GT74" s="877">
        <f>+'Générateur P.Durable 30ans'!$AY42</f>
        <v>45.907500000000006</v>
      </c>
      <c r="GU74" s="877">
        <f>+'Générateur P.Durable 30ans'!$AZ42</f>
        <v>11.476875000000001</v>
      </c>
      <c r="GV74" s="877">
        <f>+'Générateur P.Durable 30ans'!$BA42</f>
        <v>57.384375000000006</v>
      </c>
      <c r="GW74" s="877">
        <f>+'Générateur P.Durable 30ans'!$BB42</f>
        <v>0</v>
      </c>
      <c r="GX74" s="877">
        <f>+'Générateur P.Durable 30ans'!$BC42</f>
        <v>0</v>
      </c>
      <c r="GY74" s="877">
        <f>+'Générateur P.Durable 30ans'!$BD42</f>
        <v>0</v>
      </c>
      <c r="GZ74" s="877">
        <f>+'Générateur P.Durable 30ans'!$BE42</f>
        <v>-45.907500000000006</v>
      </c>
      <c r="HA74" s="877">
        <f>+'Générateur P.Durable 30ans'!$BF42</f>
        <v>-11.476875000000001</v>
      </c>
      <c r="HB74" s="877">
        <f>+'Générateur P.Durable 30ans'!$BG42</f>
        <v>-57.384375000000006</v>
      </c>
      <c r="HC74" s="877">
        <f ca="1">+'Générateur P.Durable 30ans'!$BH42</f>
        <v>4705.8694452527907</v>
      </c>
      <c r="HD74" s="877">
        <f ca="1">+'Générateur P.Durable 30ans'!$BI42</f>
        <v>1176.4673613131977</v>
      </c>
      <c r="HE74" s="1190">
        <f ca="1">+'Générateur Emprise 30ans'!$AS42</f>
        <v>7.9080144000000008</v>
      </c>
      <c r="HF74" s="877">
        <f ca="1">+'Générateur Emprise 30ans'!$AT42</f>
        <v>1210.7372816000002</v>
      </c>
      <c r="HG74" s="1009">
        <f ca="1">+'Générateur Emprise 30ans'!$AU42</f>
        <v>31.632057600000003</v>
      </c>
      <c r="HH74" s="877">
        <f ca="1">+'Générateur Emprise 30ans'!$AV42</f>
        <v>4842.9491264000008</v>
      </c>
      <c r="HI74" s="877">
        <f ca="1">+'Générateur Emprise 30ans'!$AW42</f>
        <v>1.0138480000000001</v>
      </c>
      <c r="HJ74" s="877">
        <f ca="1">+HE74/Menu!$D$27</f>
        <v>8.7623428254847653</v>
      </c>
      <c r="HK74" s="1191">
        <f t="shared" ca="1" si="45"/>
        <v>1.1233772853185597</v>
      </c>
      <c r="HL74" s="877">
        <f ca="1">+HH74/Menu!$E$27</f>
        <v>1341.5371541274242</v>
      </c>
      <c r="HM74" s="877">
        <f t="shared" ca="1" si="46"/>
        <v>1.1233772853185597</v>
      </c>
      <c r="HN74" s="877">
        <f>+'Générateur Emprise 30ans'!$AX42</f>
        <v>0</v>
      </c>
      <c r="HO74" s="877">
        <f>+'Générateur Emprise 30ans'!$AY42</f>
        <v>102.35226107226109</v>
      </c>
      <c r="HP74" s="877">
        <f>+'Générateur Emprise 30ans'!$AZ42</f>
        <v>25.588065268065272</v>
      </c>
      <c r="HQ74" s="877">
        <f>+'Générateur Emprise 30ans'!$BA42</f>
        <v>127.94032634032635</v>
      </c>
      <c r="HR74" s="877">
        <f>+'Générateur Emprise 30ans'!$BB42</f>
        <v>0</v>
      </c>
      <c r="HS74" s="877">
        <f>+'Générateur Emprise 30ans'!$BC42</f>
        <v>0</v>
      </c>
      <c r="HT74" s="877">
        <f>+'Générateur Emprise 30ans'!$BD42</f>
        <v>0</v>
      </c>
      <c r="HU74" s="877">
        <f>+'Générateur Emprise 30ans'!$BE42</f>
        <v>-102.35226107226109</v>
      </c>
      <c r="HV74" s="877">
        <f>+'Générateur Emprise 30ans'!$BF42</f>
        <v>-25.588065268065272</v>
      </c>
      <c r="HW74" s="877">
        <f>+'Générateur Emprise 30ans'!$BG42</f>
        <v>-127.94032634032635</v>
      </c>
      <c r="HX74" s="877">
        <f ca="1">+'Générateur Emprise 30ans'!$BH42</f>
        <v>4740.5968653277396</v>
      </c>
      <c r="HY74" s="877">
        <f ca="1">+'Générateur Emprise 30ans'!$BI42</f>
        <v>1185.1492163319349</v>
      </c>
    </row>
    <row r="75" spans="2:233" x14ac:dyDescent="0.3">
      <c r="B75">
        <f>+'Générateur P.Durable 10ans'!A43</f>
        <v>22</v>
      </c>
      <c r="C75" t="str">
        <f>+'Générateur P.Durable 10ans'!B43</f>
        <v>Prairie temporaire</v>
      </c>
      <c r="D75" s="1250">
        <f>+'Générateur P.Durable 10ans'!AO43</f>
        <v>0</v>
      </c>
      <c r="E75" s="877">
        <f>+'Générateur P.Durable 10ans'!AP43</f>
        <v>0</v>
      </c>
      <c r="F75" s="1009">
        <f>+'Générateur P.Durable 10ans'!AQ43</f>
        <v>0</v>
      </c>
      <c r="G75" s="877">
        <f>+'Générateur P.Durable 10ans'!AR43</f>
        <v>0</v>
      </c>
      <c r="H75" s="1250">
        <f ca="1">+'Générateur P.Durable 10ans'!AS43</f>
        <v>0</v>
      </c>
      <c r="I75" s="877">
        <f>+'Générateur P.Durable 10ans'!AT43</f>
        <v>0</v>
      </c>
      <c r="J75" s="1009">
        <f ca="1">+'Générateur P.Durable 10ans'!AU43</f>
        <v>0</v>
      </c>
      <c r="K75" s="877">
        <f>+'Générateur P.Durable 10ans'!AV43</f>
        <v>0</v>
      </c>
      <c r="L75" s="877"/>
      <c r="M75" s="1227">
        <f ca="1">+H75/Menu!$D$27</f>
        <v>0</v>
      </c>
      <c r="N75" s="1191"/>
      <c r="O75" s="877">
        <f>+K75/Menu!$E$27</f>
        <v>0</v>
      </c>
      <c r="P75" s="877"/>
      <c r="Q75" s="877">
        <f>+'Générateur P.Durable 10ans'!AX43</f>
        <v>0</v>
      </c>
      <c r="R75" s="877">
        <f>+'Générateur P.Durable 10ans'!AY43</f>
        <v>0</v>
      </c>
      <c r="S75" s="877">
        <f>+'Générateur P.Durable 10ans'!AZ43</f>
        <v>0</v>
      </c>
      <c r="T75" s="877">
        <f>+'Générateur P.Durable 10ans'!BA43</f>
        <v>0</v>
      </c>
      <c r="U75" s="877">
        <f>+'Générateur P.Durable 10ans'!BB43</f>
        <v>0</v>
      </c>
      <c r="V75" s="877">
        <f>+'Générateur P.Durable 10ans'!BC43</f>
        <v>0</v>
      </c>
      <c r="W75" s="877">
        <f>+'Générateur P.Durable 10ans'!BD43</f>
        <v>0</v>
      </c>
      <c r="X75" s="877">
        <f>+'Générateur P.Durable 10ans'!BE43</f>
        <v>0</v>
      </c>
      <c r="Y75" s="877">
        <f>+'Générateur P.Durable 10ans'!BF43</f>
        <v>0</v>
      </c>
      <c r="Z75" s="877">
        <f>+'Générateur P.Durable 10ans'!BG43</f>
        <v>0</v>
      </c>
      <c r="AA75" s="877">
        <f>+'Générateur P.Durable 10ans'!BH43</f>
        <v>0</v>
      </c>
      <c r="AB75" s="877">
        <f>+'Générateur P.Durable 10ans'!BI43</f>
        <v>0</v>
      </c>
      <c r="AC75" s="1250">
        <f ca="1">+'Générateur Emprise 10ans'!$AS43</f>
        <v>0</v>
      </c>
      <c r="AD75" s="877">
        <f>+'Générateur Emprise 10ans'!$AT43</f>
        <v>0</v>
      </c>
      <c r="AE75" s="1009">
        <f ca="1">+'Générateur Emprise 10ans'!$AU43</f>
        <v>0</v>
      </c>
      <c r="AF75" s="877">
        <f>+'Générateur Emprise 10ans'!$AV43</f>
        <v>0</v>
      </c>
      <c r="AG75" s="877"/>
      <c r="AH75" s="877">
        <f ca="1">+AC75/Menu!$D$27</f>
        <v>0</v>
      </c>
      <c r="AI75" s="1191"/>
      <c r="AJ75" s="877">
        <f>+AF75/Menu!$E$27</f>
        <v>0</v>
      </c>
      <c r="AK75" s="877"/>
      <c r="AL75" s="877">
        <f>+'Générateur Emprise 10ans'!$AX43</f>
        <v>0</v>
      </c>
      <c r="AM75" s="877">
        <f>+'Générateur Emprise 10ans'!$AY43</f>
        <v>0</v>
      </c>
      <c r="AN75" s="877">
        <f>+'Générateur Emprise 10ans'!$AZ43</f>
        <v>0</v>
      </c>
      <c r="AO75" s="877">
        <f>+'Générateur Emprise 10ans'!$BA43</f>
        <v>0</v>
      </c>
      <c r="AP75" s="877">
        <f>+'Générateur Emprise 10ans'!$BB43</f>
        <v>0</v>
      </c>
      <c r="AQ75" s="877">
        <f>+'Générateur Emprise 10ans'!$BC43</f>
        <v>0</v>
      </c>
      <c r="AR75" s="877">
        <f>+'Générateur Emprise 10ans'!$BD43</f>
        <v>0</v>
      </c>
      <c r="AS75" s="877">
        <f>+'Générateur Emprise 10ans'!$BE43</f>
        <v>0</v>
      </c>
      <c r="AT75" s="877">
        <f>+'Générateur Emprise 10ans'!$BF43</f>
        <v>0</v>
      </c>
      <c r="AU75" s="877">
        <f>+'Générateur Emprise 10ans'!$BG43</f>
        <v>0</v>
      </c>
      <c r="AV75" s="877">
        <f>+'Générateur Emprise 10ans'!$BH43</f>
        <v>0</v>
      </c>
      <c r="AW75" s="877">
        <f>+'Générateur Emprise 10ans'!$BI43</f>
        <v>0</v>
      </c>
      <c r="AX75" s="1009"/>
      <c r="AY75" s="1009"/>
      <c r="AZ75" s="1009"/>
      <c r="BA75" s="1009"/>
      <c r="BB75" s="1009"/>
      <c r="BC75" s="1009"/>
      <c r="BD75" s="1009"/>
      <c r="BE75" s="1009"/>
      <c r="BF75" s="1009"/>
      <c r="BG75" s="1009"/>
      <c r="BH75" s="1009"/>
      <c r="BI75" s="1009"/>
      <c r="BJ75" s="1009"/>
      <c r="BK75" s="1009"/>
      <c r="BL75" s="1009"/>
      <c r="BM75" s="1009"/>
      <c r="BN75" s="1009"/>
      <c r="BO75" s="1009"/>
      <c r="BP75" s="1009"/>
      <c r="BQ75" s="1009"/>
      <c r="BR75" s="1009"/>
      <c r="BS75" s="1009"/>
      <c r="BT75" s="1009"/>
      <c r="BU75" s="1009"/>
      <c r="BV75" s="1009"/>
      <c r="BW75" s="1009"/>
      <c r="BX75" s="1009"/>
      <c r="BY75" s="1009"/>
      <c r="BZ75" s="1009"/>
      <c r="CA75" s="1009"/>
      <c r="CB75" s="1009"/>
      <c r="CC75" s="1009"/>
      <c r="CD75" s="1009"/>
      <c r="CE75" s="1009"/>
      <c r="CF75" s="1009"/>
      <c r="CG75" s="1009"/>
      <c r="CH75" s="1009"/>
      <c r="CI75" s="1009"/>
      <c r="CJ75" s="1009"/>
      <c r="CK75" s="1009"/>
      <c r="CL75" s="1009"/>
      <c r="CM75" s="1009"/>
      <c r="CN75" s="1009"/>
      <c r="CO75" s="1009"/>
      <c r="CP75" s="1009"/>
      <c r="CQ75" s="1009"/>
      <c r="CR75" s="1009"/>
      <c r="CS75" s="1009"/>
      <c r="CT75" s="1009"/>
      <c r="CU75" s="1009"/>
      <c r="CV75" s="1009"/>
      <c r="CW75" s="1009"/>
      <c r="CX75" s="1009"/>
      <c r="CY75" s="1009"/>
      <c r="CZ75" s="1009"/>
      <c r="DA75" s="1009"/>
      <c r="DB75" s="1009"/>
      <c r="DC75" s="1009"/>
      <c r="DD75" s="1009"/>
      <c r="DE75" s="1009"/>
      <c r="DF75" s="1009"/>
      <c r="DG75" s="1009"/>
      <c r="DH75" s="1009"/>
      <c r="DI75" s="1009"/>
      <c r="DJ75" s="1009"/>
      <c r="DK75" s="1009"/>
      <c r="DL75" s="1009"/>
      <c r="DM75" s="1009"/>
      <c r="DN75" s="1009"/>
      <c r="DO75" s="1009"/>
      <c r="DP75" s="1009"/>
      <c r="DQ75" s="1009"/>
      <c r="DR75" s="1009"/>
      <c r="DS75" s="1009"/>
      <c r="DT75" s="1009"/>
      <c r="DU75" s="1009"/>
      <c r="DV75" s="1009"/>
      <c r="DW75" s="1009"/>
      <c r="DX75" s="1009"/>
      <c r="DY75" s="1009"/>
      <c r="DZ75" s="1009"/>
      <c r="EA75" s="1009"/>
      <c r="EB75" s="1009"/>
      <c r="EC75" s="1009"/>
      <c r="ED75" s="1009"/>
      <c r="EE75" s="1009"/>
      <c r="EF75" s="1009"/>
      <c r="EG75" s="1009"/>
      <c r="EH75" s="1009"/>
      <c r="EI75" s="1009"/>
      <c r="EJ75" s="1009"/>
      <c r="EK75" s="1009"/>
      <c r="EL75" s="1190">
        <f>+'Générateur P.Durable 25ans'!$AO43</f>
        <v>10</v>
      </c>
      <c r="EM75" s="877">
        <f>+'Générateur P.Durable 25ans'!$AP43</f>
        <v>927</v>
      </c>
      <c r="EN75" s="1009">
        <f>+'Générateur P.Durable 25ans'!$AQ43</f>
        <v>40</v>
      </c>
      <c r="EO75" s="877">
        <f>+'Générateur P.Durable 25ans'!$AR43</f>
        <v>3708</v>
      </c>
      <c r="EP75" s="1190">
        <f ca="1">+'Générateur P.Durable 25ans'!$AS43</f>
        <v>9.94634392121724</v>
      </c>
      <c r="EQ75" s="877">
        <f ca="1">+'Générateur P.Durable 25ans'!$AT43</f>
        <v>922.02608149683817</v>
      </c>
      <c r="ER75" s="1009">
        <f ca="1">+'Générateur P.Durable 25ans'!$AU43</f>
        <v>39.78537568486896</v>
      </c>
      <c r="ES75" s="877">
        <f ca="1">+'Générateur P.Durable 25ans'!$AV43</f>
        <v>3688.1043259873527</v>
      </c>
      <c r="ET75" s="877">
        <f ca="1">+'Générateur P.Durable 25ans'!$AW43</f>
        <v>0.994634392121724</v>
      </c>
      <c r="EU75" s="877">
        <f ca="1">+EP75/Menu!$D$27</f>
        <v>11.020879691099434</v>
      </c>
      <c r="EV75" s="1191">
        <f t="shared" ca="1" si="39"/>
        <v>1.1020879691099434</v>
      </c>
      <c r="EW75" s="877">
        <f ca="1">+ES75/Menu!$E$27</f>
        <v>1021.6355473649177</v>
      </c>
      <c r="EX75" s="877">
        <f t="shared" ca="1" si="40"/>
        <v>1.1020879691099434</v>
      </c>
      <c r="EY75" s="877">
        <f>+'Générateur P.Durable 25ans'!$AX43</f>
        <v>0</v>
      </c>
      <c r="EZ75" s="877">
        <f>+'Générateur P.Durable 25ans'!$AY43</f>
        <v>45.907500000000006</v>
      </c>
      <c r="FA75" s="877">
        <f>+'Générateur P.Durable 25ans'!$AZ43</f>
        <v>11.476875000000001</v>
      </c>
      <c r="FB75" s="877">
        <f>+'Générateur P.Durable 25ans'!$BA43</f>
        <v>57.384375000000006</v>
      </c>
      <c r="FC75" s="877">
        <f>+'Générateur P.Durable 25ans'!$BB43</f>
        <v>0</v>
      </c>
      <c r="FD75" s="877">
        <f>+'Générateur P.Durable 25ans'!$BC43</f>
        <v>0</v>
      </c>
      <c r="FE75" s="877">
        <f>+'Générateur P.Durable 25ans'!$BD43</f>
        <v>0</v>
      </c>
      <c r="FF75" s="877">
        <f>+'Générateur P.Durable 25ans'!$BE43</f>
        <v>-45.907500000000006</v>
      </c>
      <c r="FG75" s="877">
        <f>+'Générateur P.Durable 25ans'!$BF43</f>
        <v>-11.476875000000001</v>
      </c>
      <c r="FH75" s="877">
        <f>+'Générateur P.Durable 25ans'!$BG43</f>
        <v>-57.384375000000006</v>
      </c>
      <c r="FI75" s="877">
        <f ca="1">+'Générateur P.Durable 25ans'!$BH43</f>
        <v>3642.1968259873529</v>
      </c>
      <c r="FJ75" s="877">
        <f ca="1">+'Générateur P.Durable 25ans'!$BI43</f>
        <v>910.54920649683822</v>
      </c>
      <c r="FK75" s="1190">
        <f ca="1">+'Générateur Emprise 25ans'!$AS43</f>
        <v>10.138479999999999</v>
      </c>
      <c r="FL75" s="877">
        <f ca="1">+'Générateur Emprise 25ans'!$AT43</f>
        <v>939.83709599999997</v>
      </c>
      <c r="FM75" s="1009">
        <f ca="1">+'Générateur Emprise 25ans'!$AU43</f>
        <v>40.553919999999998</v>
      </c>
      <c r="FN75" s="877">
        <f ca="1">+'Générateur Emprise 25ans'!$AV43</f>
        <v>3759.3483839999999</v>
      </c>
      <c r="FO75" s="877">
        <f ca="1">+'Générateur Emprise 25ans'!$AW43</f>
        <v>1.0138480000000001</v>
      </c>
      <c r="FP75" s="877">
        <f ca="1">+FK75/Menu!$D$27</f>
        <v>11.233772853185595</v>
      </c>
      <c r="FQ75" s="1191">
        <f t="shared" ca="1" si="41"/>
        <v>1.1233772853185595</v>
      </c>
      <c r="FR75" s="877">
        <f ca="1">+FN75/Menu!$E$27</f>
        <v>1041.3707434903047</v>
      </c>
      <c r="FS75" s="877">
        <f t="shared" ca="1" si="42"/>
        <v>1.1233772853185595</v>
      </c>
      <c r="FT75" s="877">
        <f>+'Générateur Emprise 25ans'!$AX43</f>
        <v>0</v>
      </c>
      <c r="FU75" s="877">
        <f>+'Générateur Emprise 25ans'!$AY43</f>
        <v>102.35226107226109</v>
      </c>
      <c r="FV75" s="877">
        <f>+'Générateur Emprise 25ans'!$AZ43</f>
        <v>25.588065268065272</v>
      </c>
      <c r="FW75" s="877">
        <f>+'Générateur Emprise 25ans'!$BA43</f>
        <v>127.94032634032635</v>
      </c>
      <c r="FX75" s="877">
        <f>+'Générateur Emprise 25ans'!$BB43</f>
        <v>0</v>
      </c>
      <c r="FY75" s="877">
        <f>+'Générateur Emprise 25ans'!$BC43</f>
        <v>0</v>
      </c>
      <c r="FZ75" s="877">
        <f>+'Générateur Emprise 25ans'!$BD43</f>
        <v>0</v>
      </c>
      <c r="GA75" s="877">
        <f>+'Générateur Emprise 25ans'!$BE43</f>
        <v>-102.35226107226109</v>
      </c>
      <c r="GB75" s="877">
        <f>+'Générateur Emprise 25ans'!$BF43</f>
        <v>-25.588065268065272</v>
      </c>
      <c r="GC75" s="877">
        <f>+'Générateur Emprise 25ans'!$BG43</f>
        <v>-127.94032634032635</v>
      </c>
      <c r="GD75" s="877">
        <f ca="1">+'Générateur Emprise 25ans'!$BH43</f>
        <v>3656.9961229277387</v>
      </c>
      <c r="GE75" s="877">
        <f ca="1">+'Générateur Emprise 25ans'!$BI43</f>
        <v>914.24903073193468</v>
      </c>
      <c r="GF75" s="1190">
        <f>+'Générateur P.Durable 30ans'!$AO43</f>
        <v>10</v>
      </c>
      <c r="GG75" s="877">
        <f>+'Générateur P.Durable 30ans'!$AP43</f>
        <v>927</v>
      </c>
      <c r="GH75" s="1009">
        <f>+'Générateur P.Durable 30ans'!$AQ43</f>
        <v>40</v>
      </c>
      <c r="GI75" s="877">
        <f>+'Générateur P.Durable 30ans'!$AR43</f>
        <v>3708</v>
      </c>
      <c r="GJ75" s="1190">
        <f ca="1">+'Générateur P.Durable 30ans'!$AS43</f>
        <v>9.9467908956807882</v>
      </c>
      <c r="GK75" s="877">
        <f ca="1">+'Générateur P.Durable 30ans'!$AT43</f>
        <v>922.06751602960901</v>
      </c>
      <c r="GL75" s="1009">
        <f ca="1">+'Générateur P.Durable 30ans'!$AU43</f>
        <v>39.787163582723153</v>
      </c>
      <c r="GM75" s="877">
        <f ca="1">+'Générateur P.Durable 30ans'!$AV43</f>
        <v>3688.270064118436</v>
      </c>
      <c r="GN75" s="877">
        <f ca="1">+'Générateur P.Durable 30ans'!$AW43</f>
        <v>0.99467908956807871</v>
      </c>
      <c r="GO75" s="877">
        <f ca="1">+GJ75/Menu!$D$27</f>
        <v>11.021374953662924</v>
      </c>
      <c r="GP75" s="1191">
        <f t="shared" ca="1" si="43"/>
        <v>1.1021374953662924</v>
      </c>
      <c r="GQ75" s="877">
        <f ca="1">+GM75/Menu!$E$27</f>
        <v>1021.681458204553</v>
      </c>
      <c r="GR75" s="877">
        <f t="shared" ca="1" si="44"/>
        <v>1.1021374953662924</v>
      </c>
      <c r="GS75" s="877">
        <f>+'Générateur P.Durable 30ans'!$AX43</f>
        <v>0</v>
      </c>
      <c r="GT75" s="877">
        <f>+'Générateur P.Durable 30ans'!$AY43</f>
        <v>45.907500000000006</v>
      </c>
      <c r="GU75" s="877">
        <f>+'Générateur P.Durable 30ans'!$AZ43</f>
        <v>11.476875000000001</v>
      </c>
      <c r="GV75" s="877">
        <f>+'Générateur P.Durable 30ans'!$BA43</f>
        <v>57.384375000000006</v>
      </c>
      <c r="GW75" s="877">
        <f>+'Générateur P.Durable 30ans'!$BB43</f>
        <v>0</v>
      </c>
      <c r="GX75" s="877">
        <f>+'Générateur P.Durable 30ans'!$BC43</f>
        <v>0</v>
      </c>
      <c r="GY75" s="877">
        <f>+'Générateur P.Durable 30ans'!$BD43</f>
        <v>0</v>
      </c>
      <c r="GZ75" s="877">
        <f>+'Générateur P.Durable 30ans'!$BE43</f>
        <v>-45.907500000000006</v>
      </c>
      <c r="HA75" s="877">
        <f>+'Générateur P.Durable 30ans'!$BF43</f>
        <v>-11.476875000000001</v>
      </c>
      <c r="HB75" s="877">
        <f>+'Générateur P.Durable 30ans'!$BG43</f>
        <v>-57.384375000000006</v>
      </c>
      <c r="HC75" s="877">
        <f ca="1">+'Générateur P.Durable 30ans'!$BH43</f>
        <v>3642.3625641184362</v>
      </c>
      <c r="HD75" s="877">
        <f ca="1">+'Générateur P.Durable 30ans'!$BI43</f>
        <v>910.59064102960906</v>
      </c>
      <c r="HE75" s="1190">
        <f ca="1">+'Générateur Emprise 30ans'!$AS43</f>
        <v>10.138479999999999</v>
      </c>
      <c r="HF75" s="877">
        <f ca="1">+'Générateur Emprise 30ans'!$AT43</f>
        <v>939.83709599999997</v>
      </c>
      <c r="HG75" s="1009">
        <f ca="1">+'Générateur Emprise 30ans'!$AU43</f>
        <v>40.553919999999998</v>
      </c>
      <c r="HH75" s="877">
        <f ca="1">+'Générateur Emprise 30ans'!$AV43</f>
        <v>3759.3483839999999</v>
      </c>
      <c r="HI75" s="877">
        <f ca="1">+'Générateur Emprise 30ans'!$AW43</f>
        <v>1.0138480000000001</v>
      </c>
      <c r="HJ75" s="877">
        <f ca="1">+HE75/Menu!$D$27</f>
        <v>11.233772853185595</v>
      </c>
      <c r="HK75" s="1191">
        <f t="shared" ca="1" si="45"/>
        <v>1.1233772853185595</v>
      </c>
      <c r="HL75" s="877">
        <f ca="1">+HH75/Menu!$E$27</f>
        <v>1041.3707434903047</v>
      </c>
      <c r="HM75" s="877">
        <f t="shared" ca="1" si="46"/>
        <v>1.1233772853185595</v>
      </c>
      <c r="HN75" s="877">
        <f>+'Générateur Emprise 30ans'!$AX43</f>
        <v>0</v>
      </c>
      <c r="HO75" s="877">
        <f>+'Générateur Emprise 30ans'!$AY43</f>
        <v>102.35226107226109</v>
      </c>
      <c r="HP75" s="877">
        <f>+'Générateur Emprise 30ans'!$AZ43</f>
        <v>25.588065268065272</v>
      </c>
      <c r="HQ75" s="877">
        <f>+'Générateur Emprise 30ans'!$BA43</f>
        <v>127.94032634032635</v>
      </c>
      <c r="HR75" s="877">
        <f>+'Générateur Emprise 30ans'!$BB43</f>
        <v>0</v>
      </c>
      <c r="HS75" s="877">
        <f>+'Générateur Emprise 30ans'!$BC43</f>
        <v>0</v>
      </c>
      <c r="HT75" s="877">
        <f>+'Générateur Emprise 30ans'!$BD43</f>
        <v>0</v>
      </c>
      <c r="HU75" s="877">
        <f>+'Générateur Emprise 30ans'!$BE43</f>
        <v>-102.35226107226109</v>
      </c>
      <c r="HV75" s="877">
        <f>+'Générateur Emprise 30ans'!$BF43</f>
        <v>-25.588065268065272</v>
      </c>
      <c r="HW75" s="877">
        <f>+'Générateur Emprise 30ans'!$BG43</f>
        <v>-127.94032634032635</v>
      </c>
      <c r="HX75" s="877">
        <f ca="1">+'Générateur Emprise 30ans'!$BH43</f>
        <v>3656.9961229277387</v>
      </c>
      <c r="HY75" s="877">
        <f ca="1">+'Générateur Emprise 30ans'!$BI43</f>
        <v>914.24903073193468</v>
      </c>
    </row>
    <row r="76" spans="2:233" x14ac:dyDescent="0.3">
      <c r="B76">
        <f>+'Générateur P.Durable 10ans'!A44</f>
        <v>23</v>
      </c>
      <c r="C76" t="str">
        <f>+'Générateur P.Durable 10ans'!B44</f>
        <v>Orge d'hiver</v>
      </c>
      <c r="D76" s="1250">
        <f>+'Générateur P.Durable 10ans'!AO44</f>
        <v>0</v>
      </c>
      <c r="E76" s="877">
        <f>+'Générateur P.Durable 10ans'!AP44</f>
        <v>0</v>
      </c>
      <c r="F76" s="1009">
        <f>+'Générateur P.Durable 10ans'!AQ44</f>
        <v>0</v>
      </c>
      <c r="G76" s="877">
        <f>+'Générateur P.Durable 10ans'!AR44</f>
        <v>0</v>
      </c>
      <c r="H76" s="1250">
        <f ca="1">+'Générateur P.Durable 10ans'!AS44</f>
        <v>0</v>
      </c>
      <c r="I76" s="877">
        <f>+'Générateur P.Durable 10ans'!AT44</f>
        <v>0</v>
      </c>
      <c r="J76" s="1009">
        <f ca="1">+'Générateur P.Durable 10ans'!AU44</f>
        <v>0</v>
      </c>
      <c r="K76" s="877">
        <f>+'Générateur P.Durable 10ans'!AV44</f>
        <v>0</v>
      </c>
      <c r="L76" s="877"/>
      <c r="M76" s="1227">
        <f ca="1">+H76/Menu!$D$27</f>
        <v>0</v>
      </c>
      <c r="N76" s="1191"/>
      <c r="O76" s="877">
        <f>+K76/Menu!$E$27</f>
        <v>0</v>
      </c>
      <c r="P76" s="877"/>
      <c r="Q76" s="877">
        <f>+'Générateur P.Durable 10ans'!AX44</f>
        <v>0</v>
      </c>
      <c r="R76" s="877">
        <f>+'Générateur P.Durable 10ans'!AY44</f>
        <v>0</v>
      </c>
      <c r="S76" s="877">
        <f>+'Générateur P.Durable 10ans'!AZ44</f>
        <v>0</v>
      </c>
      <c r="T76" s="877">
        <f>+'Générateur P.Durable 10ans'!BA44</f>
        <v>0</v>
      </c>
      <c r="U76" s="877">
        <f>+'Générateur P.Durable 10ans'!BB44</f>
        <v>0</v>
      </c>
      <c r="V76" s="877">
        <f>+'Générateur P.Durable 10ans'!BC44</f>
        <v>0</v>
      </c>
      <c r="W76" s="877">
        <f>+'Générateur P.Durable 10ans'!BD44</f>
        <v>0</v>
      </c>
      <c r="X76" s="877">
        <f>+'Générateur P.Durable 10ans'!BE44</f>
        <v>0</v>
      </c>
      <c r="Y76" s="877">
        <f>+'Générateur P.Durable 10ans'!BF44</f>
        <v>0</v>
      </c>
      <c r="Z76" s="877">
        <f>+'Générateur P.Durable 10ans'!BG44</f>
        <v>0</v>
      </c>
      <c r="AA76" s="877">
        <f>+'Générateur P.Durable 10ans'!BH44</f>
        <v>0</v>
      </c>
      <c r="AB76" s="877">
        <f>+'Générateur P.Durable 10ans'!BI44</f>
        <v>0</v>
      </c>
      <c r="AC76" s="1250">
        <f ca="1">+'Générateur Emprise 10ans'!$AS44</f>
        <v>0</v>
      </c>
      <c r="AD76" s="877">
        <f>+'Générateur Emprise 10ans'!$AT44</f>
        <v>0</v>
      </c>
      <c r="AE76" s="1009">
        <f ca="1">+'Générateur Emprise 10ans'!$AU44</f>
        <v>0</v>
      </c>
      <c r="AF76" s="877">
        <f>+'Générateur Emprise 10ans'!$AV44</f>
        <v>0</v>
      </c>
      <c r="AG76" s="877"/>
      <c r="AH76" s="877">
        <f ca="1">+AC76/Menu!$D$27</f>
        <v>0</v>
      </c>
      <c r="AI76" s="1191"/>
      <c r="AJ76" s="877">
        <f>+AF76/Menu!$E$27</f>
        <v>0</v>
      </c>
      <c r="AK76" s="877"/>
      <c r="AL76" s="877">
        <f>+'Générateur Emprise 10ans'!$AX44</f>
        <v>0</v>
      </c>
      <c r="AM76" s="877">
        <f>+'Générateur Emprise 10ans'!$AY44</f>
        <v>0</v>
      </c>
      <c r="AN76" s="877">
        <f>+'Générateur Emprise 10ans'!$AZ44</f>
        <v>0</v>
      </c>
      <c r="AO76" s="877">
        <f>+'Générateur Emprise 10ans'!$BA44</f>
        <v>0</v>
      </c>
      <c r="AP76" s="877">
        <f>+'Générateur Emprise 10ans'!$BB44</f>
        <v>0</v>
      </c>
      <c r="AQ76" s="877">
        <f>+'Générateur Emprise 10ans'!$BC44</f>
        <v>0</v>
      </c>
      <c r="AR76" s="877">
        <f>+'Générateur Emprise 10ans'!$BD44</f>
        <v>0</v>
      </c>
      <c r="AS76" s="877">
        <f>+'Générateur Emprise 10ans'!$BE44</f>
        <v>0</v>
      </c>
      <c r="AT76" s="877">
        <f>+'Générateur Emprise 10ans'!$BF44</f>
        <v>0</v>
      </c>
      <c r="AU76" s="877">
        <f>+'Générateur Emprise 10ans'!$BG44</f>
        <v>0</v>
      </c>
      <c r="AV76" s="877">
        <f>+'Générateur Emprise 10ans'!$BH44</f>
        <v>0</v>
      </c>
      <c r="AW76" s="877">
        <f>+'Générateur Emprise 10ans'!$BI44</f>
        <v>0</v>
      </c>
      <c r="AX76" s="1009"/>
      <c r="AY76" s="1009"/>
      <c r="AZ76" s="1009"/>
      <c r="BA76" s="1009"/>
      <c r="BB76" s="1009"/>
      <c r="BC76" s="1009"/>
      <c r="BD76" s="1009"/>
      <c r="BE76" s="1009"/>
      <c r="BF76" s="1009"/>
      <c r="BG76" s="1009"/>
      <c r="BH76" s="1009"/>
      <c r="BI76" s="1009"/>
      <c r="BJ76" s="1009"/>
      <c r="BK76" s="1009"/>
      <c r="BL76" s="1009"/>
      <c r="BM76" s="1009"/>
      <c r="BN76" s="1009"/>
      <c r="BO76" s="1009"/>
      <c r="BP76" s="1009"/>
      <c r="BQ76" s="1009"/>
      <c r="BR76" s="1009"/>
      <c r="BS76" s="1009"/>
      <c r="BT76" s="1009"/>
      <c r="BU76" s="1009"/>
      <c r="BV76" s="1009"/>
      <c r="BW76" s="1009"/>
      <c r="BX76" s="1009"/>
      <c r="BY76" s="1009"/>
      <c r="BZ76" s="1009"/>
      <c r="CA76" s="1009"/>
      <c r="CB76" s="1009"/>
      <c r="CC76" s="1009"/>
      <c r="CD76" s="1009"/>
      <c r="CE76" s="1009"/>
      <c r="CF76" s="1009"/>
      <c r="CG76" s="1009"/>
      <c r="CH76" s="1009"/>
      <c r="CI76" s="1009"/>
      <c r="CJ76" s="1009"/>
      <c r="CK76" s="1009"/>
      <c r="CL76" s="1009"/>
      <c r="CM76" s="1009"/>
      <c r="CN76" s="1009"/>
      <c r="CO76" s="1009"/>
      <c r="CP76" s="1009"/>
      <c r="CQ76" s="1009"/>
      <c r="CR76" s="1009"/>
      <c r="CS76" s="1009"/>
      <c r="CT76" s="1009"/>
      <c r="CU76" s="1009"/>
      <c r="CV76" s="1009"/>
      <c r="CW76" s="1009"/>
      <c r="CX76" s="1009"/>
      <c r="CY76" s="1009"/>
      <c r="CZ76" s="1009"/>
      <c r="DA76" s="1009"/>
      <c r="DB76" s="1009"/>
      <c r="DC76" s="1009"/>
      <c r="DD76" s="1009"/>
      <c r="DE76" s="1009"/>
      <c r="DF76" s="1009"/>
      <c r="DG76" s="1009"/>
      <c r="DH76" s="1009"/>
      <c r="DI76" s="1009"/>
      <c r="DJ76" s="1009"/>
      <c r="DK76" s="1009"/>
      <c r="DL76" s="1009"/>
      <c r="DM76" s="1009"/>
      <c r="DN76" s="1009"/>
      <c r="DO76" s="1009"/>
      <c r="DP76" s="1009"/>
      <c r="DQ76" s="1009"/>
      <c r="DR76" s="1009"/>
      <c r="DS76" s="1009"/>
      <c r="DT76" s="1009"/>
      <c r="DU76" s="1009"/>
      <c r="DV76" s="1009"/>
      <c r="DW76" s="1009"/>
      <c r="DX76" s="1009"/>
      <c r="DY76" s="1009"/>
      <c r="DZ76" s="1009"/>
      <c r="EA76" s="1009"/>
      <c r="EB76" s="1009"/>
      <c r="EC76" s="1009"/>
      <c r="ED76" s="1009"/>
      <c r="EE76" s="1009"/>
      <c r="EF76" s="1009"/>
      <c r="EG76" s="1009"/>
      <c r="EH76" s="1009"/>
      <c r="EI76" s="1009"/>
      <c r="EJ76" s="1009"/>
      <c r="EK76" s="1009"/>
      <c r="EL76" s="1190">
        <f>+'Générateur P.Durable 25ans'!$AO44</f>
        <v>8.5</v>
      </c>
      <c r="EM76" s="877">
        <f>+'Générateur P.Durable 25ans'!$AP44</f>
        <v>1280.5</v>
      </c>
      <c r="EN76" s="1009">
        <f>+'Générateur P.Durable 25ans'!$AQ44</f>
        <v>34</v>
      </c>
      <c r="EO76" s="877">
        <f>+'Générateur P.Durable 25ans'!$AR44</f>
        <v>5122</v>
      </c>
      <c r="EP76" s="1190">
        <f ca="1">+'Générateur P.Durable 25ans'!$AS44</f>
        <v>8.453888060004644</v>
      </c>
      <c r="EQ76" s="877">
        <f ca="1">+'Générateur P.Durable 25ans'!$AT44</f>
        <v>1273.5533718630525</v>
      </c>
      <c r="ER76" s="1009">
        <f ca="1">+'Générateur P.Durable 25ans'!$AU44</f>
        <v>33.815552240018576</v>
      </c>
      <c r="ES76" s="877">
        <f ca="1">+'Générateur P.Durable 25ans'!$AV44</f>
        <v>5094.2134874522098</v>
      </c>
      <c r="ET76" s="877">
        <f ca="1">+'Générateur P.Durable 25ans'!$AW44</f>
        <v>0.99457506588289923</v>
      </c>
      <c r="EU76" s="877">
        <f ca="1">+EP76/Menu!$D$27</f>
        <v>9.3671889861547299</v>
      </c>
      <c r="EV76" s="1191">
        <f t="shared" ca="1" si="39"/>
        <v>1.1020222336652623</v>
      </c>
      <c r="EW76" s="877">
        <f ca="1">+ES76/Menu!$E$27</f>
        <v>1411.1394702083685</v>
      </c>
      <c r="EX76" s="877">
        <f t="shared" ca="1" si="40"/>
        <v>1.1020222336652623</v>
      </c>
      <c r="EY76" s="877">
        <f>+'Générateur P.Durable 25ans'!$AX44</f>
        <v>0</v>
      </c>
      <c r="EZ76" s="877">
        <f>+'Générateur P.Durable 25ans'!$AY44</f>
        <v>45.907500000000006</v>
      </c>
      <c r="FA76" s="877">
        <f>+'Générateur P.Durable 25ans'!$AZ44</f>
        <v>11.476875000000001</v>
      </c>
      <c r="FB76" s="877">
        <f>+'Générateur P.Durable 25ans'!$BA44</f>
        <v>57.384375000000006</v>
      </c>
      <c r="FC76" s="877">
        <f>+'Générateur P.Durable 25ans'!$BB44</f>
        <v>0</v>
      </c>
      <c r="FD76" s="877">
        <f>+'Générateur P.Durable 25ans'!$BC44</f>
        <v>0</v>
      </c>
      <c r="FE76" s="877">
        <f>+'Générateur P.Durable 25ans'!$BD44</f>
        <v>0</v>
      </c>
      <c r="FF76" s="877">
        <f>+'Générateur P.Durable 25ans'!$BE44</f>
        <v>-45.907500000000006</v>
      </c>
      <c r="FG76" s="877">
        <f>+'Générateur P.Durable 25ans'!$BF44</f>
        <v>-11.476875000000001</v>
      </c>
      <c r="FH76" s="877">
        <f>+'Générateur P.Durable 25ans'!$BG44</f>
        <v>-57.384375000000006</v>
      </c>
      <c r="FI76" s="877">
        <f ca="1">+'Générateur P.Durable 25ans'!$BH44</f>
        <v>5048.3059874522096</v>
      </c>
      <c r="FJ76" s="877">
        <f ca="1">+'Générateur P.Durable 25ans'!$BI44</f>
        <v>1262.0764968630524</v>
      </c>
      <c r="FK76" s="1190">
        <f ca="1">+'Générateur Emprise 25ans'!$AS44</f>
        <v>8.6177080000000004</v>
      </c>
      <c r="FL76" s="877">
        <f ca="1">+'Générateur Emprise 25ans'!$AT44</f>
        <v>1298.2323640000002</v>
      </c>
      <c r="FM76" s="1009">
        <f ca="1">+'Générateur Emprise 25ans'!$AU44</f>
        <v>34.470832000000001</v>
      </c>
      <c r="FN76" s="877">
        <f ca="1">+'Générateur Emprise 25ans'!$AV44</f>
        <v>5192.9294560000008</v>
      </c>
      <c r="FO76" s="877">
        <f ca="1">+'Générateur Emprise 25ans'!$AW44</f>
        <v>1.0138480000000001</v>
      </c>
      <c r="FP76" s="877">
        <f ca="1">+FK76/Menu!$D$27</f>
        <v>9.5487069252077568</v>
      </c>
      <c r="FQ76" s="1191">
        <f t="shared" ca="1" si="41"/>
        <v>1.1233772853185595</v>
      </c>
      <c r="FR76" s="877">
        <f ca="1">+FN76/Menu!$E$27</f>
        <v>1438.4846138504158</v>
      </c>
      <c r="FS76" s="877">
        <f t="shared" ca="1" si="42"/>
        <v>1.1233772853185597</v>
      </c>
      <c r="FT76" s="877">
        <f>+'Générateur Emprise 25ans'!$AX44</f>
        <v>0</v>
      </c>
      <c r="FU76" s="877">
        <f>+'Générateur Emprise 25ans'!$AY44</f>
        <v>102.35226107226109</v>
      </c>
      <c r="FV76" s="877">
        <f>+'Générateur Emprise 25ans'!$AZ44</f>
        <v>25.588065268065272</v>
      </c>
      <c r="FW76" s="877">
        <f>+'Générateur Emprise 25ans'!$BA44</f>
        <v>127.94032634032635</v>
      </c>
      <c r="FX76" s="877">
        <f>+'Générateur Emprise 25ans'!$BB44</f>
        <v>0</v>
      </c>
      <c r="FY76" s="877">
        <f>+'Générateur Emprise 25ans'!$BC44</f>
        <v>0</v>
      </c>
      <c r="FZ76" s="877">
        <f>+'Générateur Emprise 25ans'!$BD44</f>
        <v>0</v>
      </c>
      <c r="GA76" s="877">
        <f>+'Générateur Emprise 25ans'!$BE44</f>
        <v>-102.35226107226109</v>
      </c>
      <c r="GB76" s="877">
        <f>+'Générateur Emprise 25ans'!$BF44</f>
        <v>-25.588065268065272</v>
      </c>
      <c r="GC76" s="877">
        <f>+'Générateur Emprise 25ans'!$BG44</f>
        <v>-127.94032634032635</v>
      </c>
      <c r="GD76" s="877">
        <f ca="1">+'Générateur Emprise 25ans'!$BH44</f>
        <v>5090.5771949277396</v>
      </c>
      <c r="GE76" s="877">
        <f ca="1">+'Générateur Emprise 25ans'!$BI44</f>
        <v>1272.6442987319349</v>
      </c>
      <c r="GF76" s="1190">
        <f>+'Générateur P.Durable 30ans'!$AO44</f>
        <v>8.5</v>
      </c>
      <c r="GG76" s="877">
        <f>+'Générateur P.Durable 30ans'!$AP44</f>
        <v>1280.5</v>
      </c>
      <c r="GH76" s="1009">
        <f>+'Générateur P.Durable 30ans'!$AQ44</f>
        <v>34</v>
      </c>
      <c r="GI76" s="877">
        <f>+'Générateur P.Durable 30ans'!$AR44</f>
        <v>5122</v>
      </c>
      <c r="GJ76" s="1190">
        <f ca="1">+'Générateur P.Durable 30ans'!$AS44</f>
        <v>8.4542687366868829</v>
      </c>
      <c r="GK76" s="877">
        <f ca="1">+'Générateur P.Durable 30ans'!$AT44</f>
        <v>1273.6107196855944</v>
      </c>
      <c r="GL76" s="1009">
        <f ca="1">+'Générateur P.Durable 30ans'!$AU44</f>
        <v>33.817074946747532</v>
      </c>
      <c r="GM76" s="877">
        <f ca="1">+'Générateur P.Durable 30ans'!$AV44</f>
        <v>5094.4428787423776</v>
      </c>
      <c r="GN76" s="877">
        <f ca="1">+'Générateur P.Durable 30ans'!$AW44</f>
        <v>0.99461985137492726</v>
      </c>
      <c r="GO76" s="877">
        <f ca="1">+GJ76/Menu!$D$27</f>
        <v>9.3676107885727244</v>
      </c>
      <c r="GP76" s="1191">
        <f t="shared" ca="1" si="43"/>
        <v>1.1020718574791442</v>
      </c>
      <c r="GQ76" s="877">
        <f ca="1">+GM76/Menu!$E$27</f>
        <v>1411.2030135020436</v>
      </c>
      <c r="GR76" s="877">
        <f t="shared" ca="1" si="44"/>
        <v>1.1020718574791437</v>
      </c>
      <c r="GS76" s="877">
        <f>+'Générateur P.Durable 30ans'!$AX44</f>
        <v>0</v>
      </c>
      <c r="GT76" s="877">
        <f>+'Générateur P.Durable 30ans'!$AY44</f>
        <v>45.907500000000006</v>
      </c>
      <c r="GU76" s="877">
        <f>+'Générateur P.Durable 30ans'!$AZ44</f>
        <v>11.476875000000001</v>
      </c>
      <c r="GV76" s="877">
        <f>+'Générateur P.Durable 30ans'!$BA44</f>
        <v>57.384375000000006</v>
      </c>
      <c r="GW76" s="877">
        <f>+'Générateur P.Durable 30ans'!$BB44</f>
        <v>0</v>
      </c>
      <c r="GX76" s="877">
        <f>+'Générateur P.Durable 30ans'!$BC44</f>
        <v>0</v>
      </c>
      <c r="GY76" s="877">
        <f>+'Générateur P.Durable 30ans'!$BD44</f>
        <v>0</v>
      </c>
      <c r="GZ76" s="877">
        <f>+'Générateur P.Durable 30ans'!$BE44</f>
        <v>-45.907500000000006</v>
      </c>
      <c r="HA76" s="877">
        <f>+'Générateur P.Durable 30ans'!$BF44</f>
        <v>-11.476875000000001</v>
      </c>
      <c r="HB76" s="877">
        <f>+'Générateur P.Durable 30ans'!$BG44</f>
        <v>-57.384375000000006</v>
      </c>
      <c r="HC76" s="877">
        <f ca="1">+'Générateur P.Durable 30ans'!$BH44</f>
        <v>5048.5353787423774</v>
      </c>
      <c r="HD76" s="877">
        <f ca="1">+'Générateur P.Durable 30ans'!$BI44</f>
        <v>1262.1338446855943</v>
      </c>
      <c r="HE76" s="1190">
        <f ca="1">+'Générateur Emprise 30ans'!$AS44</f>
        <v>8.6177080000000004</v>
      </c>
      <c r="HF76" s="877">
        <f ca="1">+'Générateur Emprise 30ans'!$AT44</f>
        <v>1298.2323640000002</v>
      </c>
      <c r="HG76" s="1009">
        <f ca="1">+'Générateur Emprise 30ans'!$AU44</f>
        <v>34.470832000000001</v>
      </c>
      <c r="HH76" s="877">
        <f ca="1">+'Générateur Emprise 30ans'!$AV44</f>
        <v>5192.9294560000008</v>
      </c>
      <c r="HI76" s="877">
        <f ca="1">+'Générateur Emprise 30ans'!$AW44</f>
        <v>1.0138480000000001</v>
      </c>
      <c r="HJ76" s="877">
        <f ca="1">+HE76/Menu!$D$27</f>
        <v>9.5487069252077568</v>
      </c>
      <c r="HK76" s="1191">
        <f t="shared" ca="1" si="45"/>
        <v>1.1233772853185595</v>
      </c>
      <c r="HL76" s="877">
        <f ca="1">+HH76/Menu!$E$27</f>
        <v>1438.4846138504158</v>
      </c>
      <c r="HM76" s="877">
        <f t="shared" ca="1" si="46"/>
        <v>1.1233772853185597</v>
      </c>
      <c r="HN76" s="877">
        <f>+'Générateur Emprise 30ans'!$AX44</f>
        <v>0</v>
      </c>
      <c r="HO76" s="877">
        <f>+'Générateur Emprise 30ans'!$AY44</f>
        <v>102.35226107226109</v>
      </c>
      <c r="HP76" s="877">
        <f>+'Générateur Emprise 30ans'!$AZ44</f>
        <v>25.588065268065272</v>
      </c>
      <c r="HQ76" s="877">
        <f>+'Générateur Emprise 30ans'!$BA44</f>
        <v>127.94032634032635</v>
      </c>
      <c r="HR76" s="877">
        <f>+'Générateur Emprise 30ans'!$BB44</f>
        <v>0</v>
      </c>
      <c r="HS76" s="877">
        <f>+'Générateur Emprise 30ans'!$BC44</f>
        <v>0</v>
      </c>
      <c r="HT76" s="877">
        <f>+'Générateur Emprise 30ans'!$BD44</f>
        <v>0</v>
      </c>
      <c r="HU76" s="877">
        <f>+'Générateur Emprise 30ans'!$BE44</f>
        <v>-102.35226107226109</v>
      </c>
      <c r="HV76" s="877">
        <f>+'Générateur Emprise 30ans'!$BF44</f>
        <v>-25.588065268065272</v>
      </c>
      <c r="HW76" s="877">
        <f>+'Générateur Emprise 30ans'!$BG44</f>
        <v>-127.94032634032635</v>
      </c>
      <c r="HX76" s="877">
        <f ca="1">+'Générateur Emprise 30ans'!$BH44</f>
        <v>5090.5771949277396</v>
      </c>
      <c r="HY76" s="877">
        <f ca="1">+'Générateur Emprise 30ans'!$BI44</f>
        <v>1272.6442987319349</v>
      </c>
    </row>
    <row r="77" spans="2:233" x14ac:dyDescent="0.3">
      <c r="B77">
        <f>+'Générateur P.Durable 10ans'!A45</f>
        <v>24</v>
      </c>
      <c r="C77" t="str">
        <f>+'Générateur P.Durable 10ans'!B45</f>
        <v>Maïs</v>
      </c>
      <c r="D77" s="1250">
        <f>+'Générateur P.Durable 10ans'!AO45</f>
        <v>0</v>
      </c>
      <c r="E77" s="877">
        <f>+'Générateur P.Durable 10ans'!AP45</f>
        <v>0</v>
      </c>
      <c r="F77" s="1009">
        <f>+'Générateur P.Durable 10ans'!AQ45</f>
        <v>0</v>
      </c>
      <c r="G77" s="877">
        <f>+'Générateur P.Durable 10ans'!AR45</f>
        <v>0</v>
      </c>
      <c r="H77" s="1250">
        <f ca="1">+'Générateur P.Durable 10ans'!AS45</f>
        <v>0</v>
      </c>
      <c r="I77" s="877">
        <f>+'Générateur P.Durable 10ans'!AT45</f>
        <v>0</v>
      </c>
      <c r="J77" s="1009">
        <f ca="1">+'Générateur P.Durable 10ans'!AU45</f>
        <v>0</v>
      </c>
      <c r="K77" s="877">
        <f>+'Générateur P.Durable 10ans'!AV45</f>
        <v>0</v>
      </c>
      <c r="L77" s="877"/>
      <c r="M77" s="1227">
        <f ca="1">+H77/Menu!$D$27</f>
        <v>0</v>
      </c>
      <c r="N77" s="1191"/>
      <c r="O77" s="877">
        <f>+K77/Menu!$E$27</f>
        <v>0</v>
      </c>
      <c r="P77" s="877"/>
      <c r="Q77" s="877">
        <f>+'Générateur P.Durable 10ans'!AX45</f>
        <v>0</v>
      </c>
      <c r="R77" s="877">
        <f>+'Générateur P.Durable 10ans'!AY45</f>
        <v>0</v>
      </c>
      <c r="S77" s="877">
        <f>+'Générateur P.Durable 10ans'!AZ45</f>
        <v>0</v>
      </c>
      <c r="T77" s="877">
        <f>+'Générateur P.Durable 10ans'!BA45</f>
        <v>0</v>
      </c>
      <c r="U77" s="877">
        <f>+'Générateur P.Durable 10ans'!BB45</f>
        <v>0</v>
      </c>
      <c r="V77" s="877">
        <f>+'Générateur P.Durable 10ans'!BC45</f>
        <v>0</v>
      </c>
      <c r="W77" s="877">
        <f>+'Générateur P.Durable 10ans'!BD45</f>
        <v>0</v>
      </c>
      <c r="X77" s="877">
        <f>+'Générateur P.Durable 10ans'!BE45</f>
        <v>0</v>
      </c>
      <c r="Y77" s="877">
        <f>+'Générateur P.Durable 10ans'!BF45</f>
        <v>0</v>
      </c>
      <c r="Z77" s="877">
        <f>+'Générateur P.Durable 10ans'!BG45</f>
        <v>0</v>
      </c>
      <c r="AA77" s="877">
        <f>+'Générateur P.Durable 10ans'!BH45</f>
        <v>0</v>
      </c>
      <c r="AB77" s="877">
        <f>+'Générateur P.Durable 10ans'!BI45</f>
        <v>0</v>
      </c>
      <c r="AC77" s="1250">
        <f ca="1">+'Générateur Emprise 10ans'!$AS45</f>
        <v>0</v>
      </c>
      <c r="AD77" s="877">
        <f>+'Générateur Emprise 10ans'!$AT45</f>
        <v>0</v>
      </c>
      <c r="AE77" s="1009">
        <f ca="1">+'Générateur Emprise 10ans'!$AU45</f>
        <v>0</v>
      </c>
      <c r="AF77" s="877">
        <f>+'Générateur Emprise 10ans'!$AV45</f>
        <v>0</v>
      </c>
      <c r="AG77" s="877"/>
      <c r="AH77" s="877">
        <f ca="1">+AC77/Menu!$D$27</f>
        <v>0</v>
      </c>
      <c r="AI77" s="1191"/>
      <c r="AJ77" s="877">
        <f>+AF77/Menu!$E$27</f>
        <v>0</v>
      </c>
      <c r="AK77" s="877"/>
      <c r="AL77" s="877">
        <f>+'Générateur Emprise 10ans'!$AX45</f>
        <v>0</v>
      </c>
      <c r="AM77" s="877">
        <f>+'Générateur Emprise 10ans'!$AY45</f>
        <v>0</v>
      </c>
      <c r="AN77" s="877">
        <f>+'Générateur Emprise 10ans'!$AZ45</f>
        <v>0</v>
      </c>
      <c r="AO77" s="877">
        <f>+'Générateur Emprise 10ans'!$BA45</f>
        <v>0</v>
      </c>
      <c r="AP77" s="877">
        <f>+'Générateur Emprise 10ans'!$BB45</f>
        <v>0</v>
      </c>
      <c r="AQ77" s="877">
        <f>+'Générateur Emprise 10ans'!$BC45</f>
        <v>0</v>
      </c>
      <c r="AR77" s="877">
        <f>+'Générateur Emprise 10ans'!$BD45</f>
        <v>0</v>
      </c>
      <c r="AS77" s="877">
        <f>+'Générateur Emprise 10ans'!$BE45</f>
        <v>0</v>
      </c>
      <c r="AT77" s="877">
        <f>+'Générateur Emprise 10ans'!$BF45</f>
        <v>0</v>
      </c>
      <c r="AU77" s="877">
        <f>+'Générateur Emprise 10ans'!$BG45</f>
        <v>0</v>
      </c>
      <c r="AV77" s="877">
        <f>+'Générateur Emprise 10ans'!$BH45</f>
        <v>0</v>
      </c>
      <c r="AW77" s="877">
        <f>+'Générateur Emprise 10ans'!$BI45</f>
        <v>0</v>
      </c>
      <c r="AX77" s="1009"/>
      <c r="AY77" s="1009"/>
      <c r="AZ77" s="1009"/>
      <c r="BA77" s="1009"/>
      <c r="BB77" s="1009"/>
      <c r="BC77" s="1009"/>
      <c r="BD77" s="1009"/>
      <c r="BE77" s="1009"/>
      <c r="BF77" s="1009"/>
      <c r="BG77" s="1009"/>
      <c r="BH77" s="1009"/>
      <c r="BI77" s="1009"/>
      <c r="BJ77" s="1009"/>
      <c r="BK77" s="1009"/>
      <c r="BL77" s="1009"/>
      <c r="BM77" s="1009"/>
      <c r="BN77" s="1009"/>
      <c r="BO77" s="1009"/>
      <c r="BP77" s="1009"/>
      <c r="BQ77" s="1009"/>
      <c r="BR77" s="1009"/>
      <c r="BS77" s="1009"/>
      <c r="BT77" s="1009"/>
      <c r="BU77" s="1009"/>
      <c r="BV77" s="1009"/>
      <c r="BW77" s="1009"/>
      <c r="BX77" s="1009"/>
      <c r="BY77" s="1009"/>
      <c r="BZ77" s="1009"/>
      <c r="CA77" s="1009"/>
      <c r="CB77" s="1009"/>
      <c r="CC77" s="1009"/>
      <c r="CD77" s="1009"/>
      <c r="CE77" s="1009"/>
      <c r="CF77" s="1009"/>
      <c r="CG77" s="1009"/>
      <c r="CH77" s="1009"/>
      <c r="CI77" s="1009"/>
      <c r="CJ77" s="1009"/>
      <c r="CK77" s="1009"/>
      <c r="CL77" s="1009"/>
      <c r="CM77" s="1009"/>
      <c r="CN77" s="1009"/>
      <c r="CO77" s="1009"/>
      <c r="CP77" s="1009"/>
      <c r="CQ77" s="1009"/>
      <c r="CR77" s="1009"/>
      <c r="CS77" s="1009"/>
      <c r="CT77" s="1009"/>
      <c r="CU77" s="1009"/>
      <c r="CV77" s="1009"/>
      <c r="CW77" s="1009"/>
      <c r="CX77" s="1009"/>
      <c r="CY77" s="1009"/>
      <c r="CZ77" s="1009"/>
      <c r="DA77" s="1009"/>
      <c r="DB77" s="1009"/>
      <c r="DC77" s="1009"/>
      <c r="DD77" s="1009"/>
      <c r="DE77" s="1009"/>
      <c r="DF77" s="1009"/>
      <c r="DG77" s="1009"/>
      <c r="DH77" s="1009"/>
      <c r="DI77" s="1009"/>
      <c r="DJ77" s="1009"/>
      <c r="DK77" s="1009"/>
      <c r="DL77" s="1009"/>
      <c r="DM77" s="1009"/>
      <c r="DN77" s="1009"/>
      <c r="DO77" s="1009"/>
      <c r="DP77" s="1009"/>
      <c r="DQ77" s="1009"/>
      <c r="DR77" s="1009"/>
      <c r="DS77" s="1009"/>
      <c r="DT77" s="1009"/>
      <c r="DU77" s="1009"/>
      <c r="DV77" s="1009"/>
      <c r="DW77" s="1009"/>
      <c r="DX77" s="1009"/>
      <c r="DY77" s="1009"/>
      <c r="DZ77" s="1009"/>
      <c r="EA77" s="1009"/>
      <c r="EB77" s="1009"/>
      <c r="EC77" s="1009"/>
      <c r="ED77" s="1009"/>
      <c r="EE77" s="1009"/>
      <c r="EF77" s="1009"/>
      <c r="EG77" s="1009"/>
      <c r="EH77" s="1009"/>
      <c r="EI77" s="1009"/>
      <c r="EJ77" s="1009"/>
      <c r="EK77" s="1009"/>
      <c r="EL77" s="1190">
        <f>+'Générateur P.Durable 25ans'!$AO45</f>
        <v>9.5</v>
      </c>
      <c r="EM77" s="877">
        <f>+'Générateur P.Durable 25ans'!$AP45</f>
        <v>1472</v>
      </c>
      <c r="EN77" s="1009">
        <f>+'Générateur P.Durable 25ans'!$AQ45</f>
        <v>38</v>
      </c>
      <c r="EO77" s="877">
        <f>+'Générateur P.Durable 25ans'!$AR45</f>
        <v>5888</v>
      </c>
      <c r="EP77" s="1190">
        <f ca="1">+'Générateur P.Durable 25ans'!$AS45</f>
        <v>9.7727404940248999</v>
      </c>
      <c r="EQ77" s="877">
        <f ca="1">+'Générateur P.Durable 25ans'!$AT45</f>
        <v>1514.2604218110162</v>
      </c>
      <c r="ER77" s="1009">
        <f ca="1">+'Générateur P.Durable 25ans'!$AU45</f>
        <v>39.090961976099599</v>
      </c>
      <c r="ES77" s="877">
        <f ca="1">+'Générateur P.Durable 25ans'!$AV45</f>
        <v>6057.0416872440646</v>
      </c>
      <c r="ET77" s="877">
        <f ca="1">+'Générateur P.Durable 25ans'!$AW45</f>
        <v>1.0287095256868317</v>
      </c>
      <c r="EU77" s="877">
        <f ca="1">+EP77/Menu!$D$27</f>
        <v>10.828521323019279</v>
      </c>
      <c r="EV77" s="1191">
        <f t="shared" ca="1" si="39"/>
        <v>1.1398443497915032</v>
      </c>
      <c r="EW77" s="877">
        <f ca="1">+ES77/Menu!$E$27</f>
        <v>1677.8508828930928</v>
      </c>
      <c r="EX77" s="877">
        <f t="shared" ca="1" si="40"/>
        <v>1.1398443497915032</v>
      </c>
      <c r="EY77" s="877">
        <f>+'Générateur P.Durable 25ans'!$AX45</f>
        <v>0</v>
      </c>
      <c r="EZ77" s="877">
        <f>+'Générateur P.Durable 25ans'!$AY45</f>
        <v>45.907500000000006</v>
      </c>
      <c r="FA77" s="877">
        <f>+'Générateur P.Durable 25ans'!$AZ45</f>
        <v>11.476875000000001</v>
      </c>
      <c r="FB77" s="877">
        <f>+'Générateur P.Durable 25ans'!$BA45</f>
        <v>57.384375000000006</v>
      </c>
      <c r="FC77" s="877">
        <f>+'Générateur P.Durable 25ans'!$BB45</f>
        <v>0</v>
      </c>
      <c r="FD77" s="877">
        <f>+'Générateur P.Durable 25ans'!$BC45</f>
        <v>0</v>
      </c>
      <c r="FE77" s="877">
        <f>+'Générateur P.Durable 25ans'!$BD45</f>
        <v>0</v>
      </c>
      <c r="FF77" s="877">
        <f>+'Générateur P.Durable 25ans'!$BE45</f>
        <v>-45.907500000000006</v>
      </c>
      <c r="FG77" s="877">
        <f>+'Générateur P.Durable 25ans'!$BF45</f>
        <v>-11.476875000000001</v>
      </c>
      <c r="FH77" s="877">
        <f>+'Générateur P.Durable 25ans'!$BG45</f>
        <v>-57.384375000000006</v>
      </c>
      <c r="FI77" s="877">
        <f ca="1">+'Générateur P.Durable 25ans'!$BH45</f>
        <v>6011.1341872440644</v>
      </c>
      <c r="FJ77" s="877">
        <f ca="1">+'Générateur P.Durable 25ans'!$BI45</f>
        <v>1502.7835468110161</v>
      </c>
      <c r="FK77" s="1190">
        <f ca="1">+'Générateur Emprise 25ans'!$AS45</f>
        <v>9.9667159999999999</v>
      </c>
      <c r="FL77" s="877">
        <f ca="1">+'Générateur Emprise 25ans'!$AT45</f>
        <v>1544.3164159999999</v>
      </c>
      <c r="FM77" s="1009">
        <f ca="1">+'Générateur Emprise 25ans'!$AU45</f>
        <v>39.866864</v>
      </c>
      <c r="FN77" s="877">
        <f ca="1">+'Générateur Emprise 25ans'!$AV45</f>
        <v>6177.2656639999996</v>
      </c>
      <c r="FO77" s="877">
        <f ca="1">+'Générateur Emprise 25ans'!$AW45</f>
        <v>1.0491279999999998</v>
      </c>
      <c r="FP77" s="877">
        <f ca="1">+FK77/Menu!$D$27</f>
        <v>11.043452631578948</v>
      </c>
      <c r="FQ77" s="1191">
        <f t="shared" ca="1" si="41"/>
        <v>1.1624686980609418</v>
      </c>
      <c r="FR77" s="877">
        <f ca="1">+FN77/Menu!$E$27</f>
        <v>1711.1539235457062</v>
      </c>
      <c r="FS77" s="877">
        <f t="shared" ca="1" si="42"/>
        <v>1.1624686980609418</v>
      </c>
      <c r="FT77" s="877">
        <f>+'Générateur Emprise 25ans'!$AX45</f>
        <v>0</v>
      </c>
      <c r="FU77" s="877">
        <f>+'Générateur Emprise 25ans'!$AY45</f>
        <v>102.35226107226109</v>
      </c>
      <c r="FV77" s="877">
        <f>+'Générateur Emprise 25ans'!$AZ45</f>
        <v>25.588065268065272</v>
      </c>
      <c r="FW77" s="877">
        <f>+'Générateur Emprise 25ans'!$BA45</f>
        <v>127.94032634032635</v>
      </c>
      <c r="FX77" s="877">
        <f>+'Générateur Emprise 25ans'!$BB45</f>
        <v>0</v>
      </c>
      <c r="FY77" s="877">
        <f>+'Générateur Emprise 25ans'!$BC45</f>
        <v>0</v>
      </c>
      <c r="FZ77" s="877">
        <f>+'Générateur Emprise 25ans'!$BD45</f>
        <v>0</v>
      </c>
      <c r="GA77" s="877">
        <f>+'Générateur Emprise 25ans'!$BE45</f>
        <v>-102.35226107226109</v>
      </c>
      <c r="GB77" s="877">
        <f>+'Générateur Emprise 25ans'!$BF45</f>
        <v>-25.588065268065272</v>
      </c>
      <c r="GC77" s="877">
        <f>+'Générateur Emprise 25ans'!$BG45</f>
        <v>-127.94032634032635</v>
      </c>
      <c r="GD77" s="877">
        <f ca="1">+'Générateur Emprise 25ans'!$BH45</f>
        <v>6074.9134029277384</v>
      </c>
      <c r="GE77" s="877">
        <f ca="1">+'Générateur Emprise 25ans'!$BI45</f>
        <v>1518.7283507319346</v>
      </c>
      <c r="GF77" s="1190">
        <f>+'Générateur P.Durable 30ans'!$AO45</f>
        <v>9.5</v>
      </c>
      <c r="GG77" s="877">
        <f>+'Générateur P.Durable 30ans'!$AP45</f>
        <v>1472</v>
      </c>
      <c r="GH77" s="1009">
        <f>+'Générateur P.Durable 30ans'!$AQ45</f>
        <v>38</v>
      </c>
      <c r="GI77" s="877">
        <f>+'Générateur P.Durable 30ans'!$AR45</f>
        <v>5888</v>
      </c>
      <c r="GJ77" s="1190">
        <f ca="1">+'Générateur P.Durable 30ans'!$AS45</f>
        <v>9.7729800346879419</v>
      </c>
      <c r="GK77" s="877">
        <f ca="1">+'Générateur P.Durable 30ans'!$AT45</f>
        <v>1514.2975380063842</v>
      </c>
      <c r="GL77" s="1009">
        <f ca="1">+'Générateur P.Durable 30ans'!$AU45</f>
        <v>39.091920138751767</v>
      </c>
      <c r="GM77" s="877">
        <f ca="1">+'Générateur P.Durable 30ans'!$AV45</f>
        <v>6057.1901520255369</v>
      </c>
      <c r="GN77" s="877">
        <f ca="1">+'Générateur P.Durable 30ans'!$AW45</f>
        <v>1.0287347404934675</v>
      </c>
      <c r="GO77" s="877">
        <f ca="1">+GJ77/Menu!$D$27</f>
        <v>10.828786742036501</v>
      </c>
      <c r="GP77" s="1191">
        <f t="shared" ca="1" si="43"/>
        <v>1.1398722886354211</v>
      </c>
      <c r="GQ77" s="877">
        <f ca="1">+GM77/Menu!$E$27</f>
        <v>1677.8920088713398</v>
      </c>
      <c r="GR77" s="877">
        <f t="shared" ca="1" si="44"/>
        <v>1.1398722886354211</v>
      </c>
      <c r="GS77" s="877">
        <f>+'Générateur P.Durable 30ans'!$AX45</f>
        <v>0</v>
      </c>
      <c r="GT77" s="877">
        <f>+'Générateur P.Durable 30ans'!$AY45</f>
        <v>45.907500000000006</v>
      </c>
      <c r="GU77" s="877">
        <f>+'Générateur P.Durable 30ans'!$AZ45</f>
        <v>11.476875000000001</v>
      </c>
      <c r="GV77" s="877">
        <f>+'Générateur P.Durable 30ans'!$BA45</f>
        <v>57.384375000000006</v>
      </c>
      <c r="GW77" s="877">
        <f>+'Générateur P.Durable 30ans'!$BB45</f>
        <v>0</v>
      </c>
      <c r="GX77" s="877">
        <f>+'Générateur P.Durable 30ans'!$BC45</f>
        <v>0</v>
      </c>
      <c r="GY77" s="877">
        <f>+'Générateur P.Durable 30ans'!$BD45</f>
        <v>0</v>
      </c>
      <c r="GZ77" s="877">
        <f>+'Générateur P.Durable 30ans'!$BE45</f>
        <v>-45.907500000000006</v>
      </c>
      <c r="HA77" s="877">
        <f>+'Générateur P.Durable 30ans'!$BF45</f>
        <v>-11.476875000000001</v>
      </c>
      <c r="HB77" s="877">
        <f>+'Générateur P.Durable 30ans'!$BG45</f>
        <v>-57.384375000000006</v>
      </c>
      <c r="HC77" s="877">
        <f ca="1">+'Générateur P.Durable 30ans'!$BH45</f>
        <v>6011.2826520255367</v>
      </c>
      <c r="HD77" s="877">
        <f ca="1">+'Générateur P.Durable 30ans'!$BI45</f>
        <v>1502.8206630063842</v>
      </c>
      <c r="HE77" s="1190">
        <f ca="1">+'Générateur Emprise 30ans'!$AS45</f>
        <v>9.9667159999999999</v>
      </c>
      <c r="HF77" s="877">
        <f ca="1">+'Générateur Emprise 30ans'!$AT45</f>
        <v>1544.3164159999999</v>
      </c>
      <c r="HG77" s="1009">
        <f ca="1">+'Générateur Emprise 30ans'!$AU45</f>
        <v>39.866864</v>
      </c>
      <c r="HH77" s="877">
        <f ca="1">+'Générateur Emprise 30ans'!$AV45</f>
        <v>6177.2656639999996</v>
      </c>
      <c r="HI77" s="877">
        <f ca="1">+'Générateur Emprise 30ans'!$AW45</f>
        <v>1.0491279999999998</v>
      </c>
      <c r="HJ77" s="877">
        <f ca="1">+HE77/Menu!$D$27</f>
        <v>11.043452631578948</v>
      </c>
      <c r="HK77" s="1191">
        <f t="shared" ca="1" si="45"/>
        <v>1.1624686980609418</v>
      </c>
      <c r="HL77" s="877">
        <f ca="1">+HH77/Menu!$E$27</f>
        <v>1711.1539235457062</v>
      </c>
      <c r="HM77" s="877">
        <f t="shared" ca="1" si="46"/>
        <v>1.1624686980609418</v>
      </c>
      <c r="HN77" s="877">
        <f>+'Générateur Emprise 30ans'!$AX45</f>
        <v>0</v>
      </c>
      <c r="HO77" s="877">
        <f>+'Générateur Emprise 30ans'!$AY45</f>
        <v>102.35226107226109</v>
      </c>
      <c r="HP77" s="877">
        <f>+'Générateur Emprise 30ans'!$AZ45</f>
        <v>25.588065268065272</v>
      </c>
      <c r="HQ77" s="877">
        <f>+'Générateur Emprise 30ans'!$BA45</f>
        <v>127.94032634032635</v>
      </c>
      <c r="HR77" s="877">
        <f>+'Générateur Emprise 30ans'!$BB45</f>
        <v>0</v>
      </c>
      <c r="HS77" s="877">
        <f>+'Générateur Emprise 30ans'!$BC45</f>
        <v>0</v>
      </c>
      <c r="HT77" s="877">
        <f>+'Générateur Emprise 30ans'!$BD45</f>
        <v>0</v>
      </c>
      <c r="HU77" s="877">
        <f>+'Générateur Emprise 30ans'!$BE45</f>
        <v>-102.35226107226109</v>
      </c>
      <c r="HV77" s="877">
        <f>+'Générateur Emprise 30ans'!$BF45</f>
        <v>-25.588065268065272</v>
      </c>
      <c r="HW77" s="877">
        <f>+'Générateur Emprise 30ans'!$BG45</f>
        <v>-127.94032634032635</v>
      </c>
      <c r="HX77" s="877">
        <f ca="1">+'Générateur Emprise 30ans'!$BH45</f>
        <v>6074.9134029277384</v>
      </c>
      <c r="HY77" s="877">
        <f ca="1">+'Générateur Emprise 30ans'!$BI45</f>
        <v>1518.7283507319346</v>
      </c>
    </row>
    <row r="78" spans="2:233" x14ac:dyDescent="0.3">
      <c r="B78">
        <f>+'Générateur P.Durable 10ans'!A46</f>
        <v>25</v>
      </c>
      <c r="C78" t="str">
        <f>+'Générateur P.Durable 10ans'!B46</f>
        <v>Blé d'hiver</v>
      </c>
      <c r="D78" s="1250">
        <f>+'Générateur P.Durable 10ans'!AO46</f>
        <v>0</v>
      </c>
      <c r="E78" s="877">
        <f>+'Générateur P.Durable 10ans'!AP46</f>
        <v>0</v>
      </c>
      <c r="F78" s="1009">
        <f>+'Générateur P.Durable 10ans'!AQ46</f>
        <v>0</v>
      </c>
      <c r="G78" s="877">
        <f>+'Générateur P.Durable 10ans'!AR46</f>
        <v>0</v>
      </c>
      <c r="H78" s="1250">
        <f ca="1">+'Générateur P.Durable 10ans'!AS46</f>
        <v>0</v>
      </c>
      <c r="I78" s="877">
        <f>+'Générateur P.Durable 10ans'!AT46</f>
        <v>0</v>
      </c>
      <c r="J78" s="1009">
        <f ca="1">+'Générateur P.Durable 10ans'!AU46</f>
        <v>0</v>
      </c>
      <c r="K78" s="877">
        <f>+'Générateur P.Durable 10ans'!AV46</f>
        <v>0</v>
      </c>
      <c r="L78" s="877"/>
      <c r="M78" s="1227">
        <f ca="1">+H78/Menu!$D$27</f>
        <v>0</v>
      </c>
      <c r="N78" s="1191"/>
      <c r="O78" s="877">
        <f>+K78/Menu!$E$27</f>
        <v>0</v>
      </c>
      <c r="P78" s="877"/>
      <c r="Q78" s="877">
        <f>+'Générateur P.Durable 10ans'!AX46</f>
        <v>0</v>
      </c>
      <c r="R78" s="877">
        <f>+'Générateur P.Durable 10ans'!AY46</f>
        <v>0</v>
      </c>
      <c r="S78" s="877">
        <f>+'Générateur P.Durable 10ans'!AZ46</f>
        <v>0</v>
      </c>
      <c r="T78" s="877">
        <f>+'Générateur P.Durable 10ans'!BA46</f>
        <v>0</v>
      </c>
      <c r="U78" s="877">
        <f>+'Générateur P.Durable 10ans'!BB46</f>
        <v>0</v>
      </c>
      <c r="V78" s="877">
        <f>+'Générateur P.Durable 10ans'!BC46</f>
        <v>0</v>
      </c>
      <c r="W78" s="877">
        <f>+'Générateur P.Durable 10ans'!BD46</f>
        <v>0</v>
      </c>
      <c r="X78" s="877">
        <f>+'Générateur P.Durable 10ans'!BE46</f>
        <v>0</v>
      </c>
      <c r="Y78" s="877">
        <f>+'Générateur P.Durable 10ans'!BF46</f>
        <v>0</v>
      </c>
      <c r="Z78" s="877">
        <f>+'Générateur P.Durable 10ans'!BG46</f>
        <v>0</v>
      </c>
      <c r="AA78" s="877">
        <f>+'Générateur P.Durable 10ans'!BH46</f>
        <v>0</v>
      </c>
      <c r="AB78" s="877">
        <f>+'Générateur P.Durable 10ans'!BI46</f>
        <v>0</v>
      </c>
      <c r="AC78" s="1250">
        <f ca="1">+'Générateur Emprise 10ans'!$AS46</f>
        <v>0</v>
      </c>
      <c r="AD78" s="877">
        <f>+'Générateur Emprise 10ans'!$AT46</f>
        <v>0</v>
      </c>
      <c r="AE78" s="1009">
        <f ca="1">+'Générateur Emprise 10ans'!$AU46</f>
        <v>0</v>
      </c>
      <c r="AF78" s="877">
        <f>+'Générateur Emprise 10ans'!$AV46</f>
        <v>0</v>
      </c>
      <c r="AG78" s="877"/>
      <c r="AH78" s="877">
        <f ca="1">+AC78/Menu!$D$27</f>
        <v>0</v>
      </c>
      <c r="AI78" s="1191"/>
      <c r="AJ78" s="877">
        <f>+AF78/Menu!$E$27</f>
        <v>0</v>
      </c>
      <c r="AK78" s="877"/>
      <c r="AL78" s="877">
        <f>+'Générateur Emprise 10ans'!$AX46</f>
        <v>0</v>
      </c>
      <c r="AM78" s="877">
        <f>+'Générateur Emprise 10ans'!$AY46</f>
        <v>0</v>
      </c>
      <c r="AN78" s="877">
        <f>+'Générateur Emprise 10ans'!$AZ46</f>
        <v>0</v>
      </c>
      <c r="AO78" s="877">
        <f>+'Générateur Emprise 10ans'!$BA46</f>
        <v>0</v>
      </c>
      <c r="AP78" s="877">
        <f>+'Générateur Emprise 10ans'!$BB46</f>
        <v>0</v>
      </c>
      <c r="AQ78" s="877">
        <f>+'Générateur Emprise 10ans'!$BC46</f>
        <v>0</v>
      </c>
      <c r="AR78" s="877">
        <f>+'Générateur Emprise 10ans'!$BD46</f>
        <v>0</v>
      </c>
      <c r="AS78" s="877">
        <f>+'Générateur Emprise 10ans'!$BE46</f>
        <v>0</v>
      </c>
      <c r="AT78" s="877">
        <f>+'Générateur Emprise 10ans'!$BF46</f>
        <v>0</v>
      </c>
      <c r="AU78" s="877">
        <f>+'Générateur Emprise 10ans'!$BG46</f>
        <v>0</v>
      </c>
      <c r="AV78" s="877">
        <f>+'Générateur Emprise 10ans'!$BH46</f>
        <v>0</v>
      </c>
      <c r="AW78" s="877">
        <f>+'Générateur Emprise 10ans'!$BI46</f>
        <v>0</v>
      </c>
      <c r="AX78" s="1009"/>
      <c r="AY78" s="1009"/>
      <c r="AZ78" s="1009"/>
      <c r="BA78" s="1009"/>
      <c r="BB78" s="1009"/>
      <c r="BC78" s="1009"/>
      <c r="BD78" s="1009"/>
      <c r="BE78" s="1009"/>
      <c r="BF78" s="1009"/>
      <c r="BG78" s="1009"/>
      <c r="BH78" s="1009"/>
      <c r="BI78" s="1009"/>
      <c r="BJ78" s="1009"/>
      <c r="BK78" s="1009"/>
      <c r="BL78" s="1009"/>
      <c r="BM78" s="1009"/>
      <c r="BN78" s="1009"/>
      <c r="BO78" s="1009"/>
      <c r="BP78" s="1009"/>
      <c r="BQ78" s="1009"/>
      <c r="BR78" s="1009"/>
      <c r="BS78" s="1009"/>
      <c r="BT78" s="1009"/>
      <c r="BU78" s="1009"/>
      <c r="BV78" s="1009"/>
      <c r="BW78" s="1009"/>
      <c r="BX78" s="1009"/>
      <c r="BY78" s="1009"/>
      <c r="BZ78" s="1009"/>
      <c r="CA78" s="1009"/>
      <c r="CB78" s="1009"/>
      <c r="CC78" s="1009"/>
      <c r="CD78" s="1009"/>
      <c r="CE78" s="1009"/>
      <c r="CF78" s="1009"/>
      <c r="CG78" s="1009"/>
      <c r="CH78" s="1009"/>
      <c r="CI78" s="1009"/>
      <c r="CJ78" s="1009"/>
      <c r="CK78" s="1009"/>
      <c r="CL78" s="1009"/>
      <c r="CM78" s="1009"/>
      <c r="CN78" s="1009"/>
      <c r="CO78" s="1009"/>
      <c r="CP78" s="1009"/>
      <c r="CQ78" s="1009"/>
      <c r="CR78" s="1009"/>
      <c r="CS78" s="1009"/>
      <c r="CT78" s="1009"/>
      <c r="CU78" s="1009"/>
      <c r="CV78" s="1009"/>
      <c r="CW78" s="1009"/>
      <c r="CX78" s="1009"/>
      <c r="CY78" s="1009"/>
      <c r="CZ78" s="1009"/>
      <c r="DA78" s="1009"/>
      <c r="DB78" s="1009"/>
      <c r="DC78" s="1009"/>
      <c r="DD78" s="1009"/>
      <c r="DE78" s="1009"/>
      <c r="DF78" s="1009"/>
      <c r="DG78" s="1009"/>
      <c r="DH78" s="1009"/>
      <c r="DI78" s="1009"/>
      <c r="DJ78" s="1009"/>
      <c r="DK78" s="1009"/>
      <c r="DL78" s="1009"/>
      <c r="DM78" s="1009"/>
      <c r="DN78" s="1009"/>
      <c r="DO78" s="1009"/>
      <c r="DP78" s="1009"/>
      <c r="DQ78" s="1009"/>
      <c r="DR78" s="1009"/>
      <c r="DS78" s="1009"/>
      <c r="DT78" s="1009"/>
      <c r="DU78" s="1009"/>
      <c r="DV78" s="1009"/>
      <c r="DW78" s="1009"/>
      <c r="DX78" s="1009"/>
      <c r="DY78" s="1009"/>
      <c r="DZ78" s="1009"/>
      <c r="EA78" s="1009"/>
      <c r="EB78" s="1009"/>
      <c r="EC78" s="1009"/>
      <c r="ED78" s="1009"/>
      <c r="EE78" s="1009"/>
      <c r="EF78" s="1009"/>
      <c r="EG78" s="1009"/>
      <c r="EH78" s="1009"/>
      <c r="EI78" s="1009"/>
      <c r="EJ78" s="1009"/>
      <c r="EK78" s="1009"/>
      <c r="EL78" s="1190">
        <f>+'Générateur P.Durable 25ans'!$AO46</f>
        <v>7.8</v>
      </c>
      <c r="EM78" s="877">
        <f>+'Générateur P.Durable 25ans'!$AP46</f>
        <v>1194.2</v>
      </c>
      <c r="EN78" s="1009">
        <f>+'Générateur P.Durable 25ans'!$AQ46</f>
        <v>31.2</v>
      </c>
      <c r="EO78" s="877">
        <f>+'Générateur P.Durable 25ans'!$AR46</f>
        <v>4776.8</v>
      </c>
      <c r="EP78" s="1190">
        <f ca="1">+'Générateur P.Durable 25ans'!$AS46</f>
        <v>7.7571149564137905</v>
      </c>
      <c r="EQ78" s="877">
        <f ca="1">+'Générateur P.Durable 25ans'!$AT46</f>
        <v>1187.6341898653011</v>
      </c>
      <c r="ER78" s="1009">
        <f ca="1">+'Générateur P.Durable 25ans'!$AU46</f>
        <v>31.028459825655162</v>
      </c>
      <c r="ES78" s="877">
        <f ca="1">+'Générateur P.Durable 25ans'!$AV46</f>
        <v>4750.5367594612044</v>
      </c>
      <c r="ET78" s="877">
        <f ca="1">+'Générateur P.Durable 25ans'!$AW46</f>
        <v>0.99450191748894745</v>
      </c>
      <c r="EU78" s="877">
        <f ca="1">+EP78/Menu!$D$27</f>
        <v>8.5951412259432587</v>
      </c>
      <c r="EV78" s="1191">
        <f t="shared" ca="1" si="39"/>
        <v>1.1019411828132384</v>
      </c>
      <c r="EW78" s="877">
        <f ca="1">+ES78/Menu!$E$27</f>
        <v>1315.9381605155691</v>
      </c>
      <c r="EX78" s="877">
        <f t="shared" ca="1" si="40"/>
        <v>1.1019411828132382</v>
      </c>
      <c r="EY78" s="877">
        <f>+'Générateur P.Durable 25ans'!$AX46</f>
        <v>0</v>
      </c>
      <c r="EZ78" s="877">
        <f>+'Générateur P.Durable 25ans'!$AY46</f>
        <v>45.907500000000006</v>
      </c>
      <c r="FA78" s="877">
        <f>+'Générateur P.Durable 25ans'!$AZ46</f>
        <v>11.476875000000001</v>
      </c>
      <c r="FB78" s="877">
        <f>+'Générateur P.Durable 25ans'!$BA46</f>
        <v>57.384375000000006</v>
      </c>
      <c r="FC78" s="877">
        <f>+'Générateur P.Durable 25ans'!$BB46</f>
        <v>504.64000000000033</v>
      </c>
      <c r="FD78" s="877">
        <f>+'Générateur P.Durable 25ans'!$BC46</f>
        <v>126.16000000000008</v>
      </c>
      <c r="FE78" s="877">
        <f>+'Générateur P.Durable 25ans'!$BD46</f>
        <v>630.80000000000041</v>
      </c>
      <c r="FF78" s="877">
        <f>+'Générateur P.Durable 25ans'!$BE46</f>
        <v>458.7325000000003</v>
      </c>
      <c r="FG78" s="877">
        <f>+'Générateur P.Durable 25ans'!$BF46</f>
        <v>114.68312500000008</v>
      </c>
      <c r="FH78" s="877">
        <f>+'Générateur P.Durable 25ans'!$BG46</f>
        <v>573.41562500000032</v>
      </c>
      <c r="FI78" s="877">
        <f ca="1">+'Générateur P.Durable 25ans'!$BH46</f>
        <v>5209.2692594612045</v>
      </c>
      <c r="FJ78" s="877">
        <f ca="1">+'Générateur P.Durable 25ans'!$BI46</f>
        <v>1302.3173148653011</v>
      </c>
      <c r="FK78" s="1190">
        <f ca="1">+'Générateur Emprise 25ans'!$AS46</f>
        <v>7.9080144000000008</v>
      </c>
      <c r="FL78" s="877">
        <f ca="1">+'Générateur Emprise 25ans'!$AT46</f>
        <v>1210.7372816000002</v>
      </c>
      <c r="FM78" s="1009">
        <f ca="1">+'Générateur Emprise 25ans'!$AU46</f>
        <v>31.632057600000003</v>
      </c>
      <c r="FN78" s="877">
        <f ca="1">+'Générateur Emprise 25ans'!$AV46</f>
        <v>4842.9491264000008</v>
      </c>
      <c r="FO78" s="877">
        <f ca="1">+'Générateur Emprise 25ans'!$AW46</f>
        <v>1.0138480000000001</v>
      </c>
      <c r="FP78" s="877">
        <f ca="1">+FK78/Menu!$D$27</f>
        <v>8.7623428254847653</v>
      </c>
      <c r="FQ78" s="1191">
        <f t="shared" ca="1" si="41"/>
        <v>1.1233772853185597</v>
      </c>
      <c r="FR78" s="877">
        <f ca="1">+FN78/Menu!$E$27</f>
        <v>1341.5371541274242</v>
      </c>
      <c r="FS78" s="877">
        <f t="shared" ca="1" si="42"/>
        <v>1.1233772853185597</v>
      </c>
      <c r="FT78" s="877">
        <f>+'Générateur Emprise 25ans'!$AX46</f>
        <v>0</v>
      </c>
      <c r="FU78" s="877">
        <f>+'Générateur Emprise 25ans'!$AY46</f>
        <v>102.35226107226109</v>
      </c>
      <c r="FV78" s="877">
        <f>+'Générateur Emprise 25ans'!$AZ46</f>
        <v>25.588065268065272</v>
      </c>
      <c r="FW78" s="877">
        <f>+'Générateur Emprise 25ans'!$BA46</f>
        <v>127.94032634032635</v>
      </c>
      <c r="FX78" s="877">
        <f>+'Générateur Emprise 25ans'!$BB46</f>
        <v>0</v>
      </c>
      <c r="FY78" s="877">
        <f>+'Générateur Emprise 25ans'!$BC46</f>
        <v>0</v>
      </c>
      <c r="FZ78" s="877">
        <f>+'Générateur Emprise 25ans'!$BD46</f>
        <v>0</v>
      </c>
      <c r="GA78" s="877">
        <f>+'Générateur Emprise 25ans'!$BE46</f>
        <v>-102.35226107226109</v>
      </c>
      <c r="GB78" s="877">
        <f>+'Générateur Emprise 25ans'!$BF46</f>
        <v>-25.588065268065272</v>
      </c>
      <c r="GC78" s="877">
        <f>+'Générateur Emprise 25ans'!$BG46</f>
        <v>-127.94032634032635</v>
      </c>
      <c r="GD78" s="877">
        <f ca="1">+'Générateur Emprise 25ans'!$BH46</f>
        <v>4740.5968653277396</v>
      </c>
      <c r="GE78" s="877">
        <f ca="1">+'Générateur Emprise 25ans'!$BI46</f>
        <v>1185.1492163319349</v>
      </c>
      <c r="GF78" s="1190">
        <f>+'Générateur P.Durable 30ans'!$AO46</f>
        <v>7.8</v>
      </c>
      <c r="GG78" s="877">
        <f>+'Générateur P.Durable 30ans'!$AP46</f>
        <v>1194.2</v>
      </c>
      <c r="GH78" s="1009">
        <f>+'Générateur P.Durable 30ans'!$AQ46</f>
        <v>31.2</v>
      </c>
      <c r="GI78" s="877">
        <f>+'Générateur P.Durable 30ans'!$AR46</f>
        <v>4776.8</v>
      </c>
      <c r="GJ78" s="1190">
        <f ca="1">+'Générateur P.Durable 30ans'!$AS46</f>
        <v>7.7574651297548805</v>
      </c>
      <c r="GK78" s="877">
        <f ca="1">+'Générateur P.Durable 30ans'!$AT46</f>
        <v>1187.6878023017025</v>
      </c>
      <c r="GL78" s="1009">
        <f ca="1">+'Générateur P.Durable 30ans'!$AU46</f>
        <v>31.029860519019522</v>
      </c>
      <c r="GM78" s="877">
        <f ca="1">+'Générateur P.Durable 30ans'!$AV46</f>
        <v>4750.75120920681</v>
      </c>
      <c r="GN78" s="877">
        <f ca="1">+'Générateur P.Durable 30ans'!$AW46</f>
        <v>0.99454681150703605</v>
      </c>
      <c r="GO78" s="877">
        <f ca="1">+GJ78/Menu!$D$27</f>
        <v>8.5955292296452974</v>
      </c>
      <c r="GP78" s="1191">
        <f t="shared" ca="1" si="43"/>
        <v>1.1019909268776023</v>
      </c>
      <c r="GQ78" s="877">
        <f ca="1">+GM78/Menu!$E$27</f>
        <v>1315.9975648772327</v>
      </c>
      <c r="GR78" s="877">
        <f t="shared" ca="1" si="44"/>
        <v>1.1019909268776023</v>
      </c>
      <c r="GS78" s="877">
        <f>+'Générateur P.Durable 30ans'!$AX46</f>
        <v>0</v>
      </c>
      <c r="GT78" s="877">
        <f>+'Générateur P.Durable 30ans'!$AY46</f>
        <v>45.907500000000006</v>
      </c>
      <c r="GU78" s="877">
        <f>+'Générateur P.Durable 30ans'!$AZ46</f>
        <v>11.476875000000001</v>
      </c>
      <c r="GV78" s="877">
        <f>+'Générateur P.Durable 30ans'!$BA46</f>
        <v>57.384375000000006</v>
      </c>
      <c r="GW78" s="877">
        <f>+'Générateur P.Durable 30ans'!$BB46</f>
        <v>0</v>
      </c>
      <c r="GX78" s="877">
        <f>+'Générateur P.Durable 30ans'!$BC46</f>
        <v>0</v>
      </c>
      <c r="GY78" s="877">
        <f>+'Générateur P.Durable 30ans'!$BD46</f>
        <v>0</v>
      </c>
      <c r="GZ78" s="877">
        <f>+'Générateur P.Durable 30ans'!$BE46</f>
        <v>-45.907500000000006</v>
      </c>
      <c r="HA78" s="877">
        <f>+'Générateur P.Durable 30ans'!$BF46</f>
        <v>-11.476875000000001</v>
      </c>
      <c r="HB78" s="877">
        <f>+'Générateur P.Durable 30ans'!$BG46</f>
        <v>-57.384375000000006</v>
      </c>
      <c r="HC78" s="877">
        <f ca="1">+'Générateur P.Durable 30ans'!$BH46</f>
        <v>4704.8437092068098</v>
      </c>
      <c r="HD78" s="877">
        <f ca="1">+'Générateur P.Durable 30ans'!$BI46</f>
        <v>1176.2109273017024</v>
      </c>
      <c r="HE78" s="1190">
        <f ca="1">+'Générateur Emprise 30ans'!$AS46</f>
        <v>7.9080144000000008</v>
      </c>
      <c r="HF78" s="877">
        <f ca="1">+'Générateur Emprise 30ans'!$AT46</f>
        <v>1210.7372816000002</v>
      </c>
      <c r="HG78" s="1009">
        <f ca="1">+'Générateur Emprise 30ans'!$AU46</f>
        <v>31.632057600000003</v>
      </c>
      <c r="HH78" s="877">
        <f ca="1">+'Générateur Emprise 30ans'!$AV46</f>
        <v>4842.9491264000008</v>
      </c>
      <c r="HI78" s="877">
        <f ca="1">+'Générateur Emprise 30ans'!$AW46</f>
        <v>1.0138480000000001</v>
      </c>
      <c r="HJ78" s="877">
        <f ca="1">+HE78/Menu!$D$27</f>
        <v>8.7623428254847653</v>
      </c>
      <c r="HK78" s="1191">
        <f t="shared" ca="1" si="45"/>
        <v>1.1233772853185597</v>
      </c>
      <c r="HL78" s="877">
        <f ca="1">+HH78/Menu!$E$27</f>
        <v>1341.5371541274242</v>
      </c>
      <c r="HM78" s="877">
        <f t="shared" ca="1" si="46"/>
        <v>1.1233772853185597</v>
      </c>
      <c r="HN78" s="877">
        <f>+'Générateur Emprise 30ans'!$AX46</f>
        <v>0</v>
      </c>
      <c r="HO78" s="877">
        <f>+'Générateur Emprise 30ans'!$AY46</f>
        <v>102.35226107226109</v>
      </c>
      <c r="HP78" s="877">
        <f>+'Générateur Emprise 30ans'!$AZ46</f>
        <v>25.588065268065272</v>
      </c>
      <c r="HQ78" s="877">
        <f>+'Générateur Emprise 30ans'!$BA46</f>
        <v>127.94032634032635</v>
      </c>
      <c r="HR78" s="877">
        <f>+'Générateur Emprise 30ans'!$BB46</f>
        <v>0</v>
      </c>
      <c r="HS78" s="877">
        <f>+'Générateur Emprise 30ans'!$BC46</f>
        <v>0</v>
      </c>
      <c r="HT78" s="877">
        <f>+'Générateur Emprise 30ans'!$BD46</f>
        <v>0</v>
      </c>
      <c r="HU78" s="877">
        <f>+'Générateur Emprise 30ans'!$BE46</f>
        <v>-102.35226107226109</v>
      </c>
      <c r="HV78" s="877">
        <f>+'Générateur Emprise 30ans'!$BF46</f>
        <v>-25.588065268065272</v>
      </c>
      <c r="HW78" s="877">
        <f>+'Générateur Emprise 30ans'!$BG46</f>
        <v>-127.94032634032635</v>
      </c>
      <c r="HX78" s="877">
        <f ca="1">+'Générateur Emprise 30ans'!$BH46</f>
        <v>4740.5968653277396</v>
      </c>
      <c r="HY78" s="877">
        <f ca="1">+'Générateur Emprise 30ans'!$BI46</f>
        <v>1185.1492163319349</v>
      </c>
    </row>
    <row r="79" spans="2:233" x14ac:dyDescent="0.3">
      <c r="B79">
        <f>+'Générateur P.Durable 10ans'!A47</f>
        <v>26</v>
      </c>
      <c r="C79" t="str">
        <f>+'Générateur P.Durable 10ans'!B47</f>
        <v>Prairie temporaire</v>
      </c>
      <c r="D79" s="1250">
        <f>+'Générateur P.Durable 10ans'!AO47</f>
        <v>0</v>
      </c>
      <c r="E79" s="877">
        <f>+'Générateur P.Durable 10ans'!AP47</f>
        <v>0</v>
      </c>
      <c r="F79" s="1009">
        <f>+'Générateur P.Durable 10ans'!AQ47</f>
        <v>0</v>
      </c>
      <c r="G79" s="877">
        <f>+'Générateur P.Durable 10ans'!AR47</f>
        <v>0</v>
      </c>
      <c r="H79" s="1250">
        <f ca="1">+'Générateur P.Durable 10ans'!AS47</f>
        <v>0</v>
      </c>
      <c r="I79" s="877">
        <f>+'Générateur P.Durable 10ans'!AT47</f>
        <v>0</v>
      </c>
      <c r="J79" s="1009">
        <f ca="1">+'Générateur P.Durable 10ans'!AU47</f>
        <v>0</v>
      </c>
      <c r="K79" s="877">
        <f>+'Générateur P.Durable 10ans'!AV47</f>
        <v>0</v>
      </c>
      <c r="L79" s="877"/>
      <c r="M79" s="1227">
        <f ca="1">+H79/Menu!$D$27</f>
        <v>0</v>
      </c>
      <c r="N79" s="1191"/>
      <c r="O79" s="877">
        <f>+K79/Menu!$E$27</f>
        <v>0</v>
      </c>
      <c r="P79" s="877"/>
      <c r="Q79" s="877">
        <f>+'Générateur P.Durable 10ans'!AX47</f>
        <v>0</v>
      </c>
      <c r="R79" s="877">
        <f>+'Générateur P.Durable 10ans'!AY47</f>
        <v>0</v>
      </c>
      <c r="S79" s="877">
        <f>+'Générateur P.Durable 10ans'!AZ47</f>
        <v>0</v>
      </c>
      <c r="T79" s="877">
        <f>+'Générateur P.Durable 10ans'!BA47</f>
        <v>0</v>
      </c>
      <c r="U79" s="877">
        <f>+'Générateur P.Durable 10ans'!BB47</f>
        <v>0</v>
      </c>
      <c r="V79" s="877">
        <f>+'Générateur P.Durable 10ans'!BC47</f>
        <v>0</v>
      </c>
      <c r="W79" s="877">
        <f>+'Générateur P.Durable 10ans'!BD47</f>
        <v>0</v>
      </c>
      <c r="X79" s="877">
        <f>+'Générateur P.Durable 10ans'!BE47</f>
        <v>0</v>
      </c>
      <c r="Y79" s="877">
        <f>+'Générateur P.Durable 10ans'!BF47</f>
        <v>0</v>
      </c>
      <c r="Z79" s="877">
        <f>+'Générateur P.Durable 10ans'!BG47</f>
        <v>0</v>
      </c>
      <c r="AA79" s="877">
        <f>+'Générateur P.Durable 10ans'!BH47</f>
        <v>0</v>
      </c>
      <c r="AB79" s="877">
        <f>+'Générateur P.Durable 10ans'!BI47</f>
        <v>0</v>
      </c>
      <c r="AC79" s="1250">
        <f ca="1">+'Générateur Emprise 10ans'!$AS47</f>
        <v>0</v>
      </c>
      <c r="AD79" s="877">
        <f>+'Générateur Emprise 10ans'!$AT47</f>
        <v>0</v>
      </c>
      <c r="AE79" s="1009">
        <f ca="1">+'Générateur Emprise 10ans'!$AU47</f>
        <v>0</v>
      </c>
      <c r="AF79" s="877">
        <f>+'Générateur Emprise 10ans'!$AV47</f>
        <v>0</v>
      </c>
      <c r="AG79" s="877"/>
      <c r="AH79" s="877">
        <f ca="1">+AC79/Menu!$D$27</f>
        <v>0</v>
      </c>
      <c r="AI79" s="1191"/>
      <c r="AJ79" s="877">
        <f>+AF79/Menu!$E$27</f>
        <v>0</v>
      </c>
      <c r="AK79" s="877"/>
      <c r="AL79" s="877">
        <f>+'Générateur Emprise 10ans'!$AX47</f>
        <v>0</v>
      </c>
      <c r="AM79" s="877">
        <f>+'Générateur Emprise 10ans'!$AY47</f>
        <v>0</v>
      </c>
      <c r="AN79" s="877">
        <f>+'Générateur Emprise 10ans'!$AZ47</f>
        <v>0</v>
      </c>
      <c r="AO79" s="877">
        <f>+'Générateur Emprise 10ans'!$BA47</f>
        <v>0</v>
      </c>
      <c r="AP79" s="877">
        <f>+'Générateur Emprise 10ans'!$BB47</f>
        <v>0</v>
      </c>
      <c r="AQ79" s="877">
        <f>+'Générateur Emprise 10ans'!$BC47</f>
        <v>0</v>
      </c>
      <c r="AR79" s="877">
        <f>+'Générateur Emprise 10ans'!$BD47</f>
        <v>0</v>
      </c>
      <c r="AS79" s="877">
        <f>+'Générateur Emprise 10ans'!$BE47</f>
        <v>0</v>
      </c>
      <c r="AT79" s="877">
        <f>+'Générateur Emprise 10ans'!$BF47</f>
        <v>0</v>
      </c>
      <c r="AU79" s="877">
        <f>+'Générateur Emprise 10ans'!$BG47</f>
        <v>0</v>
      </c>
      <c r="AV79" s="877">
        <f>+'Générateur Emprise 10ans'!$BH47</f>
        <v>0</v>
      </c>
      <c r="AW79" s="877">
        <f>+'Générateur Emprise 10ans'!$BI47</f>
        <v>0</v>
      </c>
      <c r="AX79" s="1009"/>
      <c r="AY79" s="1009"/>
      <c r="AZ79" s="1009"/>
      <c r="BA79" s="1009"/>
      <c r="BB79" s="1009"/>
      <c r="BC79" s="1009"/>
      <c r="BD79" s="1009"/>
      <c r="BE79" s="1009"/>
      <c r="BF79" s="1009"/>
      <c r="BG79" s="1009"/>
      <c r="BH79" s="1009"/>
      <c r="BI79" s="1009"/>
      <c r="BJ79" s="1009"/>
      <c r="BK79" s="1009"/>
      <c r="BL79" s="1009"/>
      <c r="BM79" s="1009"/>
      <c r="BN79" s="1009"/>
      <c r="BO79" s="1009"/>
      <c r="BP79" s="1009"/>
      <c r="BQ79" s="1009"/>
      <c r="BR79" s="1009"/>
      <c r="BS79" s="1009"/>
      <c r="BT79" s="1009"/>
      <c r="BU79" s="1009"/>
      <c r="BV79" s="1009"/>
      <c r="BW79" s="1009"/>
      <c r="BX79" s="1009"/>
      <c r="BY79" s="1009"/>
      <c r="BZ79" s="1009"/>
      <c r="CA79" s="1009"/>
      <c r="CB79" s="1009"/>
      <c r="CC79" s="1009"/>
      <c r="CD79" s="1009"/>
      <c r="CE79" s="1009"/>
      <c r="CF79" s="1009"/>
      <c r="CG79" s="1009"/>
      <c r="CH79" s="1009"/>
      <c r="CI79" s="1009"/>
      <c r="CJ79" s="1009"/>
      <c r="CK79" s="1009"/>
      <c r="CL79" s="1009"/>
      <c r="CM79" s="1009"/>
      <c r="CN79" s="1009"/>
      <c r="CO79" s="1009"/>
      <c r="CP79" s="1009"/>
      <c r="CQ79" s="1009"/>
      <c r="CR79" s="1009"/>
      <c r="CS79" s="1009"/>
      <c r="CT79" s="1009"/>
      <c r="CU79" s="1009"/>
      <c r="CV79" s="1009"/>
      <c r="CW79" s="1009"/>
      <c r="CX79" s="1009"/>
      <c r="CY79" s="1009"/>
      <c r="CZ79" s="1009"/>
      <c r="DA79" s="1009"/>
      <c r="DB79" s="1009"/>
      <c r="DC79" s="1009"/>
      <c r="DD79" s="1009"/>
      <c r="DE79" s="1009"/>
      <c r="DF79" s="1009"/>
      <c r="DG79" s="1009"/>
      <c r="DH79" s="1009"/>
      <c r="DI79" s="1009"/>
      <c r="DJ79" s="1009"/>
      <c r="DK79" s="1009"/>
      <c r="DL79" s="1009"/>
      <c r="DM79" s="1009"/>
      <c r="DN79" s="1009"/>
      <c r="DO79" s="1009"/>
      <c r="DP79" s="1009"/>
      <c r="DQ79" s="1009"/>
      <c r="DR79" s="1009"/>
      <c r="DS79" s="1009"/>
      <c r="DT79" s="1009"/>
      <c r="DU79" s="1009"/>
      <c r="DV79" s="1009"/>
      <c r="DW79" s="1009"/>
      <c r="DX79" s="1009"/>
      <c r="DY79" s="1009"/>
      <c r="DZ79" s="1009"/>
      <c r="EA79" s="1009"/>
      <c r="EB79" s="1009"/>
      <c r="EC79" s="1009"/>
      <c r="ED79" s="1009"/>
      <c r="EE79" s="1009"/>
      <c r="EF79" s="1009"/>
      <c r="EG79" s="1009"/>
      <c r="EH79" s="1009"/>
      <c r="EI79" s="1009"/>
      <c r="EJ79" s="1009"/>
      <c r="EK79" s="1009"/>
      <c r="EL79" s="1009"/>
      <c r="EM79" s="1009"/>
      <c r="EN79" s="1009"/>
      <c r="EO79" s="1009"/>
      <c r="EP79" s="1009"/>
      <c r="EQ79" s="1009"/>
      <c r="ER79" s="1009"/>
      <c r="ES79" s="1009"/>
      <c r="ET79" s="1009"/>
      <c r="EU79" s="1009"/>
      <c r="EV79" s="1009"/>
      <c r="EW79" s="1009"/>
      <c r="EX79" s="1009"/>
      <c r="EY79" s="1009"/>
      <c r="EZ79" s="1009"/>
      <c r="FA79" s="1009"/>
      <c r="FB79" s="1009"/>
      <c r="FC79" s="1009"/>
      <c r="FD79" s="1009"/>
      <c r="FE79" s="1009"/>
      <c r="FF79" s="1009"/>
      <c r="FG79" s="1009"/>
      <c r="FH79" s="1009"/>
      <c r="FI79" s="1009"/>
      <c r="FJ79" s="1009"/>
      <c r="FK79" s="1009"/>
      <c r="FL79" s="1009"/>
      <c r="FM79" s="1009"/>
      <c r="FN79" s="1009"/>
      <c r="FO79" s="1009"/>
      <c r="FP79" s="1009"/>
      <c r="FQ79" s="1009"/>
      <c r="FR79" s="1009"/>
      <c r="FS79" s="1009"/>
      <c r="FT79" s="1009"/>
      <c r="FU79" s="1009"/>
      <c r="FV79" s="1009"/>
      <c r="FW79" s="1009"/>
      <c r="FX79" s="1009"/>
      <c r="FY79" s="1009"/>
      <c r="FZ79" s="1009"/>
      <c r="GA79" s="1009"/>
      <c r="GB79" s="1009"/>
      <c r="GC79" s="1009"/>
      <c r="GD79" s="1009"/>
      <c r="GE79" s="1009"/>
      <c r="GF79" s="1190">
        <f>+'Générateur P.Durable 30ans'!$AO47</f>
        <v>10</v>
      </c>
      <c r="GG79" s="877">
        <f>+'Générateur P.Durable 30ans'!$AP47</f>
        <v>927</v>
      </c>
      <c r="GH79" s="1009">
        <f>+'Générateur P.Durable 30ans'!$AQ47</f>
        <v>40</v>
      </c>
      <c r="GI79" s="877">
        <f>+'Générateur P.Durable 30ans'!$AR47</f>
        <v>3708</v>
      </c>
      <c r="GJ79" s="1190">
        <f ca="1">+'Générateur P.Durable 30ans'!$AS47</f>
        <v>9.9452492652873552</v>
      </c>
      <c r="GK79" s="877">
        <f ca="1">+'Générateur P.Durable 30ans'!$AT47</f>
        <v>921.92460689213783</v>
      </c>
      <c r="GL79" s="1009">
        <f ca="1">+'Générateur P.Durable 30ans'!$AU47</f>
        <v>39.780997061149421</v>
      </c>
      <c r="GM79" s="877">
        <f ca="1">+'Générateur P.Durable 30ans'!$AV47</f>
        <v>3687.6984275685513</v>
      </c>
      <c r="GN79" s="877">
        <f ca="1">+'Générateur P.Durable 30ans'!$AW47</f>
        <v>0.99452492652873548</v>
      </c>
      <c r="GO79" s="877">
        <f ca="1">+GJ79/Menu!$D$27</f>
        <v>11.019666775941667</v>
      </c>
      <c r="GP79" s="1191">
        <f t="shared" ca="1" si="43"/>
        <v>1.1019666775941668</v>
      </c>
      <c r="GQ79" s="877">
        <f ca="1">+GM79/Menu!$E$27</f>
        <v>1021.5231101297926</v>
      </c>
      <c r="GR79" s="877">
        <f t="shared" ca="1" si="44"/>
        <v>1.1019666775941668</v>
      </c>
      <c r="GS79" s="877">
        <f>+'Générateur P.Durable 30ans'!$AX47</f>
        <v>0</v>
      </c>
      <c r="GT79" s="877">
        <f>+'Générateur P.Durable 30ans'!$AY47</f>
        <v>45.907500000000006</v>
      </c>
      <c r="GU79" s="877">
        <f>+'Générateur P.Durable 30ans'!$AZ47</f>
        <v>11.476875000000001</v>
      </c>
      <c r="GV79" s="877">
        <f>+'Générateur P.Durable 30ans'!$BA47</f>
        <v>57.384375000000006</v>
      </c>
      <c r="GW79" s="877">
        <f>+'Générateur P.Durable 30ans'!$BB47</f>
        <v>0</v>
      </c>
      <c r="GX79" s="877">
        <f>+'Générateur P.Durable 30ans'!$BC47</f>
        <v>0</v>
      </c>
      <c r="GY79" s="877">
        <f>+'Générateur P.Durable 30ans'!$BD47</f>
        <v>0</v>
      </c>
      <c r="GZ79" s="877">
        <f>+'Générateur P.Durable 30ans'!$BE47</f>
        <v>-45.907500000000006</v>
      </c>
      <c r="HA79" s="877">
        <f>+'Générateur P.Durable 30ans'!$BF47</f>
        <v>-11.476875000000001</v>
      </c>
      <c r="HB79" s="877">
        <f>+'Générateur P.Durable 30ans'!$BG47</f>
        <v>-57.384375000000006</v>
      </c>
      <c r="HC79" s="877">
        <f ca="1">+'Générateur P.Durable 30ans'!$BH47</f>
        <v>3641.7909275685515</v>
      </c>
      <c r="HD79" s="877">
        <f ca="1">+'Générateur P.Durable 30ans'!$BI47</f>
        <v>910.44773189213788</v>
      </c>
      <c r="HE79" s="1190">
        <f ca="1">+'Générateur Emprise 30ans'!$AS47</f>
        <v>10.138479999999999</v>
      </c>
      <c r="HF79" s="877">
        <f ca="1">+'Générateur Emprise 30ans'!$AT47</f>
        <v>939.83709599999997</v>
      </c>
      <c r="HG79" s="1009">
        <f ca="1">+'Générateur Emprise 30ans'!$AU47</f>
        <v>40.553919999999998</v>
      </c>
      <c r="HH79" s="877">
        <f ca="1">+'Générateur Emprise 30ans'!$AV47</f>
        <v>3759.3483839999999</v>
      </c>
      <c r="HI79" s="877">
        <f ca="1">+'Générateur Emprise 30ans'!$AW47</f>
        <v>1.0138480000000001</v>
      </c>
      <c r="HJ79" s="877">
        <f ca="1">+HE79/Menu!$D$27</f>
        <v>11.233772853185595</v>
      </c>
      <c r="HK79" s="1191">
        <f t="shared" ca="1" si="45"/>
        <v>1.1233772853185595</v>
      </c>
      <c r="HL79" s="877">
        <f ca="1">+HH79/Menu!$E$27</f>
        <v>1041.3707434903047</v>
      </c>
      <c r="HM79" s="877">
        <f t="shared" ca="1" si="46"/>
        <v>1.1233772853185595</v>
      </c>
      <c r="HN79" s="877">
        <f>+'Générateur Emprise 30ans'!$AX47</f>
        <v>0</v>
      </c>
      <c r="HO79" s="877">
        <f>+'Générateur Emprise 30ans'!$AY47</f>
        <v>102.35226107226109</v>
      </c>
      <c r="HP79" s="877">
        <f>+'Générateur Emprise 30ans'!$AZ47</f>
        <v>25.588065268065272</v>
      </c>
      <c r="HQ79" s="877">
        <f>+'Générateur Emprise 30ans'!$BA47</f>
        <v>127.94032634032635</v>
      </c>
      <c r="HR79" s="877">
        <f>+'Générateur Emprise 30ans'!$BB47</f>
        <v>0</v>
      </c>
      <c r="HS79" s="877">
        <f>+'Générateur Emprise 30ans'!$BC47</f>
        <v>0</v>
      </c>
      <c r="HT79" s="877">
        <f>+'Générateur Emprise 30ans'!$BD47</f>
        <v>0</v>
      </c>
      <c r="HU79" s="877">
        <f>+'Générateur Emprise 30ans'!$BE47</f>
        <v>-102.35226107226109</v>
      </c>
      <c r="HV79" s="877">
        <f>+'Générateur Emprise 30ans'!$BF47</f>
        <v>-25.588065268065272</v>
      </c>
      <c r="HW79" s="877">
        <f>+'Générateur Emprise 30ans'!$BG47</f>
        <v>-127.94032634032635</v>
      </c>
      <c r="HX79" s="877">
        <f ca="1">+'Générateur Emprise 30ans'!$BH47</f>
        <v>3656.9961229277387</v>
      </c>
      <c r="HY79" s="877">
        <f ca="1">+'Générateur Emprise 30ans'!$BI47</f>
        <v>914.24903073193468</v>
      </c>
    </row>
    <row r="80" spans="2:233" x14ac:dyDescent="0.3">
      <c r="B80">
        <f>+'Générateur P.Durable 10ans'!A48</f>
        <v>27</v>
      </c>
      <c r="C80" t="str">
        <f>+'Générateur P.Durable 10ans'!B48</f>
        <v>Orge d'hiver</v>
      </c>
      <c r="D80" s="1250">
        <f>+'Générateur P.Durable 10ans'!AO48</f>
        <v>0</v>
      </c>
      <c r="E80" s="877">
        <f>+'Générateur P.Durable 10ans'!AP48</f>
        <v>0</v>
      </c>
      <c r="F80" s="1009">
        <f>+'Générateur P.Durable 10ans'!AQ48</f>
        <v>0</v>
      </c>
      <c r="G80" s="877">
        <f>+'Générateur P.Durable 10ans'!AR48</f>
        <v>0</v>
      </c>
      <c r="H80" s="1250">
        <f ca="1">+'Générateur P.Durable 10ans'!AS48</f>
        <v>0</v>
      </c>
      <c r="I80" s="877">
        <f>+'Générateur P.Durable 10ans'!AT48</f>
        <v>0</v>
      </c>
      <c r="J80" s="1009">
        <f ca="1">+'Générateur P.Durable 10ans'!AU48</f>
        <v>0</v>
      </c>
      <c r="K80" s="877">
        <f>+'Générateur P.Durable 10ans'!AV48</f>
        <v>0</v>
      </c>
      <c r="L80" s="877"/>
      <c r="M80" s="1227">
        <f ca="1">+H80/Menu!$D$27</f>
        <v>0</v>
      </c>
      <c r="N80" s="1191"/>
      <c r="O80" s="877">
        <f>+K80/Menu!$E$27</f>
        <v>0</v>
      </c>
      <c r="P80" s="877"/>
      <c r="Q80" s="877">
        <f>+'Générateur P.Durable 10ans'!AX48</f>
        <v>0</v>
      </c>
      <c r="R80" s="877">
        <f>+'Générateur P.Durable 10ans'!AY48</f>
        <v>0</v>
      </c>
      <c r="S80" s="877">
        <f>+'Générateur P.Durable 10ans'!AZ48</f>
        <v>0</v>
      </c>
      <c r="T80" s="877">
        <f>+'Générateur P.Durable 10ans'!BA48</f>
        <v>0</v>
      </c>
      <c r="U80" s="877">
        <f>+'Générateur P.Durable 10ans'!BB48</f>
        <v>0</v>
      </c>
      <c r="V80" s="877">
        <f>+'Générateur P.Durable 10ans'!BC48</f>
        <v>0</v>
      </c>
      <c r="W80" s="877">
        <f>+'Générateur P.Durable 10ans'!BD48</f>
        <v>0</v>
      </c>
      <c r="X80" s="877">
        <f>+'Générateur P.Durable 10ans'!BE48</f>
        <v>0</v>
      </c>
      <c r="Y80" s="877">
        <f>+'Générateur P.Durable 10ans'!BF48</f>
        <v>0</v>
      </c>
      <c r="Z80" s="877">
        <f>+'Générateur P.Durable 10ans'!BG48</f>
        <v>0</v>
      </c>
      <c r="AA80" s="877">
        <f>+'Générateur P.Durable 10ans'!BH48</f>
        <v>0</v>
      </c>
      <c r="AB80" s="877">
        <f>+'Générateur P.Durable 10ans'!BI48</f>
        <v>0</v>
      </c>
      <c r="AC80" s="1250">
        <f ca="1">+'Générateur Emprise 10ans'!$AS48</f>
        <v>0</v>
      </c>
      <c r="AD80" s="877">
        <f>+'Générateur Emprise 10ans'!$AT48</f>
        <v>0</v>
      </c>
      <c r="AE80" s="1009">
        <f ca="1">+'Générateur Emprise 10ans'!$AU48</f>
        <v>0</v>
      </c>
      <c r="AF80" s="877">
        <f>+'Générateur Emprise 10ans'!$AV48</f>
        <v>0</v>
      </c>
      <c r="AG80" s="877"/>
      <c r="AH80" s="877">
        <f ca="1">+AC80/Menu!$D$27</f>
        <v>0</v>
      </c>
      <c r="AI80" s="1191"/>
      <c r="AJ80" s="877">
        <f>+AF80/Menu!$E$27</f>
        <v>0</v>
      </c>
      <c r="AK80" s="877"/>
      <c r="AL80" s="877">
        <f>+'Générateur Emprise 10ans'!$AX48</f>
        <v>0</v>
      </c>
      <c r="AM80" s="877">
        <f>+'Générateur Emprise 10ans'!$AY48</f>
        <v>0</v>
      </c>
      <c r="AN80" s="877">
        <f>+'Générateur Emprise 10ans'!$AZ48</f>
        <v>0</v>
      </c>
      <c r="AO80" s="877">
        <f>+'Générateur Emprise 10ans'!$BA48</f>
        <v>0</v>
      </c>
      <c r="AP80" s="877">
        <f>+'Générateur Emprise 10ans'!$BB48</f>
        <v>0</v>
      </c>
      <c r="AQ80" s="877">
        <f>+'Générateur Emprise 10ans'!$BC48</f>
        <v>0</v>
      </c>
      <c r="AR80" s="877">
        <f>+'Générateur Emprise 10ans'!$BD48</f>
        <v>0</v>
      </c>
      <c r="AS80" s="877">
        <f>+'Générateur Emprise 10ans'!$BE48</f>
        <v>0</v>
      </c>
      <c r="AT80" s="877">
        <f>+'Générateur Emprise 10ans'!$BF48</f>
        <v>0</v>
      </c>
      <c r="AU80" s="877">
        <f>+'Générateur Emprise 10ans'!$BG48</f>
        <v>0</v>
      </c>
      <c r="AV80" s="877">
        <f>+'Générateur Emprise 10ans'!$BH48</f>
        <v>0</v>
      </c>
      <c r="AW80" s="877">
        <f>+'Générateur Emprise 10ans'!$BI48</f>
        <v>0</v>
      </c>
      <c r="AX80" s="1009"/>
      <c r="AY80" s="1009"/>
      <c r="AZ80" s="1009"/>
      <c r="BA80" s="1009"/>
      <c r="BB80" s="1009"/>
      <c r="BC80" s="1009"/>
      <c r="BD80" s="1009"/>
      <c r="BE80" s="1009"/>
      <c r="BF80" s="1009"/>
      <c r="BG80" s="1009"/>
      <c r="BH80" s="1009"/>
      <c r="BI80" s="1009"/>
      <c r="BJ80" s="1009"/>
      <c r="BK80" s="1009"/>
      <c r="BL80" s="1009"/>
      <c r="BM80" s="1009"/>
      <c r="BN80" s="1009"/>
      <c r="BO80" s="1009"/>
      <c r="BP80" s="1009"/>
      <c r="BQ80" s="1009"/>
      <c r="BR80" s="1009"/>
      <c r="BS80" s="1009"/>
      <c r="BT80" s="1009"/>
      <c r="BU80" s="1009"/>
      <c r="BV80" s="1009"/>
      <c r="BW80" s="1009"/>
      <c r="BX80" s="1009"/>
      <c r="BY80" s="1009"/>
      <c r="BZ80" s="1009"/>
      <c r="CA80" s="1009"/>
      <c r="CB80" s="1009"/>
      <c r="CC80" s="1009"/>
      <c r="CD80" s="1009"/>
      <c r="CE80" s="1009"/>
      <c r="CF80" s="1009"/>
      <c r="CG80" s="1009"/>
      <c r="CH80" s="1009"/>
      <c r="CI80" s="1009"/>
      <c r="CJ80" s="1009"/>
      <c r="CK80" s="1009"/>
      <c r="CL80" s="1009"/>
      <c r="CM80" s="1009"/>
      <c r="CN80" s="1009"/>
      <c r="CO80" s="1009"/>
      <c r="CP80" s="1009"/>
      <c r="CQ80" s="1009"/>
      <c r="CR80" s="1009"/>
      <c r="CS80" s="1009"/>
      <c r="CT80" s="1009"/>
      <c r="CU80" s="1009"/>
      <c r="CV80" s="1009"/>
      <c r="CW80" s="1009"/>
      <c r="CX80" s="1009"/>
      <c r="CY80" s="1009"/>
      <c r="CZ80" s="1009"/>
      <c r="DA80" s="1009"/>
      <c r="DB80" s="1009"/>
      <c r="DC80" s="1009"/>
      <c r="DD80" s="1009"/>
      <c r="DE80" s="1009"/>
      <c r="DF80" s="1009"/>
      <c r="DG80" s="1009"/>
      <c r="DH80" s="1009"/>
      <c r="DI80" s="1009"/>
      <c r="DJ80" s="1009"/>
      <c r="DK80" s="1009"/>
      <c r="DL80" s="1009"/>
      <c r="DM80" s="1009"/>
      <c r="DN80" s="1009"/>
      <c r="DO80" s="1009"/>
      <c r="DP80" s="1009"/>
      <c r="DQ80" s="1009"/>
      <c r="DR80" s="1009"/>
      <c r="DS80" s="1009"/>
      <c r="DT80" s="1009"/>
      <c r="DU80" s="1009"/>
      <c r="DV80" s="1009"/>
      <c r="DW80" s="1009"/>
      <c r="DX80" s="1009"/>
      <c r="DY80" s="1009"/>
      <c r="DZ80" s="1009"/>
      <c r="EA80" s="1009"/>
      <c r="EB80" s="1009"/>
      <c r="EC80" s="1009"/>
      <c r="ED80" s="1009"/>
      <c r="EE80" s="1009"/>
      <c r="EF80" s="1009"/>
      <c r="EG80" s="1009"/>
      <c r="EH80" s="1009"/>
      <c r="EI80" s="1009"/>
      <c r="EJ80" s="1009"/>
      <c r="EK80" s="1009"/>
      <c r="EL80" s="1009"/>
      <c r="EM80" s="1009"/>
      <c r="EN80" s="1009"/>
      <c r="EO80" s="1009"/>
      <c r="EP80" s="1009"/>
      <c r="EQ80" s="1009"/>
      <c r="ER80" s="1009"/>
      <c r="ES80" s="1009"/>
      <c r="ET80" s="1009"/>
      <c r="EU80" s="1009"/>
      <c r="EV80" s="1009"/>
      <c r="EW80" s="1009"/>
      <c r="EX80" s="1009"/>
      <c r="EY80" s="1009"/>
      <c r="EZ80" s="1009"/>
      <c r="FA80" s="1009"/>
      <c r="FB80" s="1009"/>
      <c r="FC80" s="1009"/>
      <c r="FD80" s="1009"/>
      <c r="FE80" s="1009"/>
      <c r="FF80" s="1009"/>
      <c r="FG80" s="1009"/>
      <c r="FH80" s="1009"/>
      <c r="FI80" s="1009"/>
      <c r="FJ80" s="1009"/>
      <c r="FK80" s="1009"/>
      <c r="FL80" s="1009"/>
      <c r="FM80" s="1009"/>
      <c r="FN80" s="1009"/>
      <c r="FO80" s="1009"/>
      <c r="FP80" s="1009"/>
      <c r="FQ80" s="1009"/>
      <c r="FR80" s="1009"/>
      <c r="FS80" s="1009"/>
      <c r="FT80" s="1009"/>
      <c r="FU80" s="1009"/>
      <c r="FV80" s="1009"/>
      <c r="FW80" s="1009"/>
      <c r="FX80" s="1009"/>
      <c r="FY80" s="1009"/>
      <c r="FZ80" s="1009"/>
      <c r="GA80" s="1009"/>
      <c r="GB80" s="1009"/>
      <c r="GC80" s="1009"/>
      <c r="GD80" s="1009"/>
      <c r="GE80" s="1009"/>
      <c r="GF80" s="1190">
        <f>+'Générateur P.Durable 30ans'!$AO48</f>
        <v>8.5</v>
      </c>
      <c r="GG80" s="877">
        <f>+'Générateur P.Durable 30ans'!$AP48</f>
        <v>1280.5</v>
      </c>
      <c r="GH80" s="1009">
        <f>+'Générateur P.Durable 30ans'!$AQ48</f>
        <v>34</v>
      </c>
      <c r="GI80" s="877">
        <f>+'Générateur P.Durable 30ans'!$AR48</f>
        <v>5122</v>
      </c>
      <c r="GJ80" s="1190">
        <f ca="1">+'Générateur P.Durable 30ans'!$AS48</f>
        <v>8.4533284915311633</v>
      </c>
      <c r="GK80" s="877">
        <f ca="1">+'Générateur P.Durable 30ans'!$AT48</f>
        <v>1273.4690745183125</v>
      </c>
      <c r="GL80" s="1009">
        <f ca="1">+'Générateur P.Durable 30ans'!$AU48</f>
        <v>33.813313966124653</v>
      </c>
      <c r="GM80" s="877">
        <f ca="1">+'Générateur P.Durable 30ans'!$AV48</f>
        <v>5093.8762980732499</v>
      </c>
      <c r="GN80" s="877">
        <f ca="1">+'Générateur P.Durable 30ans'!$AW48</f>
        <v>0.99450923429778404</v>
      </c>
      <c r="GO80" s="877">
        <f ca="1">+GJ80/Menu!$D$27</f>
        <v>9.3665689656855005</v>
      </c>
      <c r="GP80" s="1191">
        <f t="shared" ca="1" si="43"/>
        <v>1.1019492900806471</v>
      </c>
      <c r="GQ80" s="877">
        <f ca="1">+GM80/Menu!$E$27</f>
        <v>1411.0460659482687</v>
      </c>
      <c r="GR80" s="877">
        <f t="shared" ca="1" si="44"/>
        <v>1.1019492900806471</v>
      </c>
      <c r="GS80" s="877">
        <f>+'Générateur P.Durable 30ans'!$AX48</f>
        <v>0</v>
      </c>
      <c r="GT80" s="877">
        <f>+'Générateur P.Durable 30ans'!$AY48</f>
        <v>45.907500000000006</v>
      </c>
      <c r="GU80" s="877">
        <f>+'Générateur P.Durable 30ans'!$AZ48</f>
        <v>11.476875000000001</v>
      </c>
      <c r="GV80" s="877">
        <f>+'Générateur P.Durable 30ans'!$BA48</f>
        <v>57.384375000000006</v>
      </c>
      <c r="GW80" s="877">
        <f>+'Générateur P.Durable 30ans'!$BB48</f>
        <v>0</v>
      </c>
      <c r="GX80" s="877">
        <f>+'Générateur P.Durable 30ans'!$BC48</f>
        <v>0</v>
      </c>
      <c r="GY80" s="877">
        <f>+'Générateur P.Durable 30ans'!$BD48</f>
        <v>0</v>
      </c>
      <c r="GZ80" s="877">
        <f>+'Générateur P.Durable 30ans'!$BE48</f>
        <v>-45.907500000000006</v>
      </c>
      <c r="HA80" s="877">
        <f>+'Générateur P.Durable 30ans'!$BF48</f>
        <v>-11.476875000000001</v>
      </c>
      <c r="HB80" s="877">
        <f>+'Générateur P.Durable 30ans'!$BG48</f>
        <v>-57.384375000000006</v>
      </c>
      <c r="HC80" s="877">
        <f ca="1">+'Générateur P.Durable 30ans'!$BH48</f>
        <v>5047.9687980732497</v>
      </c>
      <c r="HD80" s="877">
        <f ca="1">+'Générateur P.Durable 30ans'!$BI48</f>
        <v>1261.9921995183124</v>
      </c>
      <c r="HE80" s="1190">
        <f ca="1">+'Générateur Emprise 30ans'!$AS48</f>
        <v>8.6177080000000004</v>
      </c>
      <c r="HF80" s="877">
        <f ca="1">+'Générateur Emprise 30ans'!$AT48</f>
        <v>1298.2323640000002</v>
      </c>
      <c r="HG80" s="1009">
        <f ca="1">+'Générateur Emprise 30ans'!$AU48</f>
        <v>34.470832000000001</v>
      </c>
      <c r="HH80" s="877">
        <f ca="1">+'Générateur Emprise 30ans'!$AV48</f>
        <v>5192.9294560000008</v>
      </c>
      <c r="HI80" s="877">
        <f ca="1">+'Générateur Emprise 30ans'!$AW48</f>
        <v>1.0138480000000001</v>
      </c>
      <c r="HJ80" s="877">
        <f ca="1">+HE80/Menu!$D$27</f>
        <v>9.5487069252077568</v>
      </c>
      <c r="HK80" s="1191">
        <f t="shared" ca="1" si="45"/>
        <v>1.1233772853185595</v>
      </c>
      <c r="HL80" s="877">
        <f ca="1">+HH80/Menu!$E$27</f>
        <v>1438.4846138504158</v>
      </c>
      <c r="HM80" s="877">
        <f t="shared" ca="1" si="46"/>
        <v>1.1233772853185597</v>
      </c>
      <c r="HN80" s="877">
        <f>+'Générateur Emprise 30ans'!$AX48</f>
        <v>0</v>
      </c>
      <c r="HO80" s="877">
        <f>+'Générateur Emprise 30ans'!$AY48</f>
        <v>102.35226107226109</v>
      </c>
      <c r="HP80" s="877">
        <f>+'Générateur Emprise 30ans'!$AZ48</f>
        <v>25.588065268065272</v>
      </c>
      <c r="HQ80" s="877">
        <f>+'Générateur Emprise 30ans'!$BA48</f>
        <v>127.94032634032635</v>
      </c>
      <c r="HR80" s="877">
        <f>+'Générateur Emprise 30ans'!$BB48</f>
        <v>0</v>
      </c>
      <c r="HS80" s="877">
        <f>+'Générateur Emprise 30ans'!$BC48</f>
        <v>0</v>
      </c>
      <c r="HT80" s="877">
        <f>+'Générateur Emprise 30ans'!$BD48</f>
        <v>0</v>
      </c>
      <c r="HU80" s="877">
        <f>+'Générateur Emprise 30ans'!$BE48</f>
        <v>-102.35226107226109</v>
      </c>
      <c r="HV80" s="877">
        <f>+'Générateur Emprise 30ans'!$BF48</f>
        <v>-25.588065268065272</v>
      </c>
      <c r="HW80" s="877">
        <f>+'Générateur Emprise 30ans'!$BG48</f>
        <v>-127.94032634032635</v>
      </c>
      <c r="HX80" s="877">
        <f ca="1">+'Générateur Emprise 30ans'!$BH48</f>
        <v>5090.5771949277396</v>
      </c>
      <c r="HY80" s="877">
        <f ca="1">+'Générateur Emprise 30ans'!$BI48</f>
        <v>1272.6442987319349</v>
      </c>
    </row>
    <row r="81" spans="1:233" x14ac:dyDescent="0.3">
      <c r="B81">
        <f>+'Générateur P.Durable 10ans'!A49</f>
        <v>28</v>
      </c>
      <c r="C81" t="str">
        <f>+'Générateur P.Durable 10ans'!B49</f>
        <v>Maïs</v>
      </c>
      <c r="D81" s="1250">
        <f>+'Générateur P.Durable 10ans'!AO49</f>
        <v>0</v>
      </c>
      <c r="E81" s="877">
        <f>+'Générateur P.Durable 10ans'!AP49</f>
        <v>0</v>
      </c>
      <c r="F81" s="1009">
        <f>+'Générateur P.Durable 10ans'!AQ49</f>
        <v>0</v>
      </c>
      <c r="G81" s="877">
        <f>+'Générateur P.Durable 10ans'!AR49</f>
        <v>0</v>
      </c>
      <c r="H81" s="1250">
        <f ca="1">+'Générateur P.Durable 10ans'!AS49</f>
        <v>0</v>
      </c>
      <c r="I81" s="877">
        <f>+'Générateur P.Durable 10ans'!AT49</f>
        <v>0</v>
      </c>
      <c r="J81" s="1009">
        <f ca="1">+'Générateur P.Durable 10ans'!AU49</f>
        <v>0</v>
      </c>
      <c r="K81" s="877">
        <f>+'Générateur P.Durable 10ans'!AV49</f>
        <v>0</v>
      </c>
      <c r="L81" s="877"/>
      <c r="M81" s="1227">
        <f ca="1">+H81/Menu!$D$27</f>
        <v>0</v>
      </c>
      <c r="N81" s="1191"/>
      <c r="O81" s="877">
        <f>+K81/Menu!$E$27</f>
        <v>0</v>
      </c>
      <c r="P81" s="877"/>
      <c r="Q81" s="877">
        <f>+'Générateur P.Durable 10ans'!AX49</f>
        <v>0</v>
      </c>
      <c r="R81" s="877">
        <f>+'Générateur P.Durable 10ans'!AY49</f>
        <v>0</v>
      </c>
      <c r="S81" s="877">
        <f>+'Générateur P.Durable 10ans'!AZ49</f>
        <v>0</v>
      </c>
      <c r="T81" s="877">
        <f>+'Générateur P.Durable 10ans'!BA49</f>
        <v>0</v>
      </c>
      <c r="U81" s="877">
        <f>+'Générateur P.Durable 10ans'!BB49</f>
        <v>0</v>
      </c>
      <c r="V81" s="877">
        <f>+'Générateur P.Durable 10ans'!BC49</f>
        <v>0</v>
      </c>
      <c r="W81" s="877">
        <f>+'Générateur P.Durable 10ans'!BD49</f>
        <v>0</v>
      </c>
      <c r="X81" s="877">
        <f>+'Générateur P.Durable 10ans'!BE49</f>
        <v>0</v>
      </c>
      <c r="Y81" s="877">
        <f>+'Générateur P.Durable 10ans'!BF49</f>
        <v>0</v>
      </c>
      <c r="Z81" s="877">
        <f>+'Générateur P.Durable 10ans'!BG49</f>
        <v>0</v>
      </c>
      <c r="AA81" s="877">
        <f>+'Générateur P.Durable 10ans'!BH49</f>
        <v>0</v>
      </c>
      <c r="AB81" s="877">
        <f>+'Générateur P.Durable 10ans'!BI49</f>
        <v>0</v>
      </c>
      <c r="AC81" s="1250">
        <f ca="1">+'Générateur Emprise 10ans'!$AS49</f>
        <v>0</v>
      </c>
      <c r="AD81" s="877">
        <f>+'Générateur Emprise 10ans'!$AT49</f>
        <v>0</v>
      </c>
      <c r="AE81" s="1009">
        <f ca="1">+'Générateur Emprise 10ans'!$AU49</f>
        <v>0</v>
      </c>
      <c r="AF81" s="877">
        <f>+'Générateur Emprise 10ans'!$AV49</f>
        <v>0</v>
      </c>
      <c r="AG81" s="877"/>
      <c r="AH81" s="877">
        <f ca="1">+AC81/Menu!$D$27</f>
        <v>0</v>
      </c>
      <c r="AI81" s="1191"/>
      <c r="AJ81" s="877">
        <f>+AF81/Menu!$E$27</f>
        <v>0</v>
      </c>
      <c r="AK81" s="877"/>
      <c r="AL81" s="877">
        <f>+'Générateur Emprise 10ans'!$AX49</f>
        <v>0</v>
      </c>
      <c r="AM81" s="877">
        <f>+'Générateur Emprise 10ans'!$AY49</f>
        <v>0</v>
      </c>
      <c r="AN81" s="877">
        <f>+'Générateur Emprise 10ans'!$AZ49</f>
        <v>0</v>
      </c>
      <c r="AO81" s="877">
        <f>+'Générateur Emprise 10ans'!$BA49</f>
        <v>0</v>
      </c>
      <c r="AP81" s="877">
        <f>+'Générateur Emprise 10ans'!$BB49</f>
        <v>0</v>
      </c>
      <c r="AQ81" s="877">
        <f>+'Générateur Emprise 10ans'!$BC49</f>
        <v>0</v>
      </c>
      <c r="AR81" s="877">
        <f>+'Générateur Emprise 10ans'!$BD49</f>
        <v>0</v>
      </c>
      <c r="AS81" s="877">
        <f>+'Générateur Emprise 10ans'!$BE49</f>
        <v>0</v>
      </c>
      <c r="AT81" s="877">
        <f>+'Générateur Emprise 10ans'!$BF49</f>
        <v>0</v>
      </c>
      <c r="AU81" s="877">
        <f>+'Générateur Emprise 10ans'!$BG49</f>
        <v>0</v>
      </c>
      <c r="AV81" s="877">
        <f>+'Générateur Emprise 10ans'!$BH49</f>
        <v>0</v>
      </c>
      <c r="AW81" s="877">
        <f>+'Générateur Emprise 10ans'!$BI49</f>
        <v>0</v>
      </c>
      <c r="AX81" s="1009"/>
      <c r="AY81" s="1009"/>
      <c r="AZ81" s="1009"/>
      <c r="BA81" s="1009"/>
      <c r="BB81" s="1009"/>
      <c r="BC81" s="1009"/>
      <c r="BD81" s="1009"/>
      <c r="BE81" s="1009"/>
      <c r="BF81" s="1009"/>
      <c r="BG81" s="1009"/>
      <c r="BH81" s="1009"/>
      <c r="BI81" s="1009"/>
      <c r="BJ81" s="1009"/>
      <c r="BK81" s="1009"/>
      <c r="BL81" s="1009"/>
      <c r="BM81" s="1009"/>
      <c r="BN81" s="1009"/>
      <c r="BO81" s="1009"/>
      <c r="BP81" s="1009"/>
      <c r="BQ81" s="1009"/>
      <c r="BR81" s="1009"/>
      <c r="BS81" s="1009"/>
      <c r="BT81" s="1009"/>
      <c r="BU81" s="1009"/>
      <c r="BV81" s="1009"/>
      <c r="BW81" s="1009"/>
      <c r="BX81" s="1009"/>
      <c r="BY81" s="1009"/>
      <c r="BZ81" s="1009"/>
      <c r="CA81" s="1009"/>
      <c r="CB81" s="1009"/>
      <c r="CC81" s="1009"/>
      <c r="CD81" s="1009"/>
      <c r="CE81" s="1009"/>
      <c r="CF81" s="1009"/>
      <c r="CG81" s="1009"/>
      <c r="CH81" s="1009"/>
      <c r="CI81" s="1009"/>
      <c r="CJ81" s="1009"/>
      <c r="CK81" s="1009"/>
      <c r="CL81" s="1009"/>
      <c r="CM81" s="1009"/>
      <c r="CN81" s="1009"/>
      <c r="CO81" s="1009"/>
      <c r="CP81" s="1009"/>
      <c r="CQ81" s="1009"/>
      <c r="CR81" s="1009"/>
      <c r="CS81" s="1009"/>
      <c r="CT81" s="1009"/>
      <c r="CU81" s="1009"/>
      <c r="CV81" s="1009"/>
      <c r="CW81" s="1009"/>
      <c r="CX81" s="1009"/>
      <c r="CY81" s="1009"/>
      <c r="CZ81" s="1009"/>
      <c r="DA81" s="1009"/>
      <c r="DB81" s="1009"/>
      <c r="DC81" s="1009"/>
      <c r="DD81" s="1009"/>
      <c r="DE81" s="1009"/>
      <c r="DF81" s="1009"/>
      <c r="DG81" s="1009"/>
      <c r="DH81" s="1009"/>
      <c r="DI81" s="1009"/>
      <c r="DJ81" s="1009"/>
      <c r="DK81" s="1009"/>
      <c r="DL81" s="1009"/>
      <c r="DM81" s="1009"/>
      <c r="DN81" s="1009"/>
      <c r="DO81" s="1009"/>
      <c r="DP81" s="1009"/>
      <c r="DQ81" s="1009"/>
      <c r="DR81" s="1009"/>
      <c r="DS81" s="1009"/>
      <c r="DT81" s="1009"/>
      <c r="DU81" s="1009"/>
      <c r="DV81" s="1009"/>
      <c r="DW81" s="1009"/>
      <c r="DX81" s="1009"/>
      <c r="DY81" s="1009"/>
      <c r="DZ81" s="1009"/>
      <c r="EA81" s="1009"/>
      <c r="EB81" s="1009"/>
      <c r="EC81" s="1009"/>
      <c r="ED81" s="1009"/>
      <c r="EE81" s="1009"/>
      <c r="EF81" s="1009"/>
      <c r="EG81" s="1009"/>
      <c r="EH81" s="1009"/>
      <c r="EI81" s="1009"/>
      <c r="EJ81" s="1009"/>
      <c r="EK81" s="1009"/>
      <c r="EL81" s="1009"/>
      <c r="EM81" s="1009"/>
      <c r="EN81" s="1009"/>
      <c r="EO81" s="1009"/>
      <c r="EP81" s="1009"/>
      <c r="EQ81" s="1009"/>
      <c r="ER81" s="1009"/>
      <c r="ES81" s="1009"/>
      <c r="ET81" s="1009"/>
      <c r="EU81" s="1009"/>
      <c r="EV81" s="1009"/>
      <c r="EW81" s="1009"/>
      <c r="EX81" s="1009"/>
      <c r="EY81" s="1009"/>
      <c r="EZ81" s="1009"/>
      <c r="FA81" s="1009"/>
      <c r="FB81" s="1009"/>
      <c r="FC81" s="1009"/>
      <c r="FD81" s="1009"/>
      <c r="FE81" s="1009"/>
      <c r="FF81" s="1009"/>
      <c r="FG81" s="1009"/>
      <c r="FH81" s="1009"/>
      <c r="FI81" s="1009"/>
      <c r="FJ81" s="1009"/>
      <c r="FK81" s="1009"/>
      <c r="FL81" s="1009"/>
      <c r="FM81" s="1009"/>
      <c r="FN81" s="1009"/>
      <c r="FO81" s="1009"/>
      <c r="FP81" s="1009"/>
      <c r="FQ81" s="1009"/>
      <c r="FR81" s="1009"/>
      <c r="FS81" s="1009"/>
      <c r="FT81" s="1009"/>
      <c r="FU81" s="1009"/>
      <c r="FV81" s="1009"/>
      <c r="FW81" s="1009"/>
      <c r="FX81" s="1009"/>
      <c r="FY81" s="1009"/>
      <c r="FZ81" s="1009"/>
      <c r="GA81" s="1009"/>
      <c r="GB81" s="1009"/>
      <c r="GC81" s="1009"/>
      <c r="GD81" s="1009"/>
      <c r="GE81" s="1009"/>
      <c r="GF81" s="1190">
        <f>+'Générateur P.Durable 30ans'!$AO49</f>
        <v>9.5</v>
      </c>
      <c r="GG81" s="877">
        <f>+'Générateur P.Durable 30ans'!$AP49</f>
        <v>1472</v>
      </c>
      <c r="GH81" s="1009">
        <f>+'Générateur P.Durable 30ans'!$AQ49</f>
        <v>38</v>
      </c>
      <c r="GI81" s="877">
        <f>+'Générateur P.Durable 30ans'!$AR49</f>
        <v>5888</v>
      </c>
      <c r="GJ81" s="1190">
        <f ca="1">+'Générateur P.Durable 30ans'!$AS49</f>
        <v>9.7725561576235478</v>
      </c>
      <c r="GK81" s="877">
        <f ca="1">+'Générateur P.Durable 30ans'!$AT49</f>
        <v>1514.2318593707223</v>
      </c>
      <c r="GL81" s="1009">
        <f ca="1">+'Générateur P.Durable 30ans'!$AU49</f>
        <v>39.090224630494191</v>
      </c>
      <c r="GM81" s="877">
        <f ca="1">+'Générateur P.Durable 30ans'!$AV49</f>
        <v>6056.9274374828892</v>
      </c>
      <c r="GN81" s="877">
        <f ca="1">+'Générateur P.Durable 30ans'!$AW49</f>
        <v>1.0286901218551103</v>
      </c>
      <c r="GO81" s="877">
        <f ca="1">+GJ81/Menu!$D$27</f>
        <v>10.828317072159056</v>
      </c>
      <c r="GP81" s="1191">
        <f t="shared" ca="1" si="43"/>
        <v>1.1398228497009533</v>
      </c>
      <c r="GQ81" s="877">
        <f ca="1">+GM81/Menu!$E$27</f>
        <v>1677.8192347598031</v>
      </c>
      <c r="GR81" s="877">
        <f t="shared" ca="1" si="44"/>
        <v>1.1398228497009533</v>
      </c>
      <c r="GS81" s="877">
        <f>+'Générateur P.Durable 30ans'!$AX49</f>
        <v>0</v>
      </c>
      <c r="GT81" s="877">
        <f>+'Générateur P.Durable 30ans'!$AY49</f>
        <v>45.907500000000006</v>
      </c>
      <c r="GU81" s="877">
        <f>+'Générateur P.Durable 30ans'!$AZ49</f>
        <v>11.476875000000001</v>
      </c>
      <c r="GV81" s="877">
        <f>+'Générateur P.Durable 30ans'!$BA49</f>
        <v>57.384375000000006</v>
      </c>
      <c r="GW81" s="877">
        <f>+'Générateur P.Durable 30ans'!$BB49</f>
        <v>0</v>
      </c>
      <c r="GX81" s="877">
        <f>+'Générateur P.Durable 30ans'!$BC49</f>
        <v>0</v>
      </c>
      <c r="GY81" s="877">
        <f>+'Générateur P.Durable 30ans'!$BD49</f>
        <v>0</v>
      </c>
      <c r="GZ81" s="877">
        <f>+'Générateur P.Durable 30ans'!$BE49</f>
        <v>-45.907500000000006</v>
      </c>
      <c r="HA81" s="877">
        <f>+'Générateur P.Durable 30ans'!$BF49</f>
        <v>-11.476875000000001</v>
      </c>
      <c r="HB81" s="877">
        <f>+'Générateur P.Durable 30ans'!$BG49</f>
        <v>-57.384375000000006</v>
      </c>
      <c r="HC81" s="877">
        <f ca="1">+'Générateur P.Durable 30ans'!$BH49</f>
        <v>6011.019937482889</v>
      </c>
      <c r="HD81" s="877">
        <f ca="1">+'Générateur P.Durable 30ans'!$BI49</f>
        <v>1502.7549843707222</v>
      </c>
      <c r="HE81" s="1190">
        <f ca="1">+'Générateur Emprise 30ans'!$AS49</f>
        <v>9.9667159999999999</v>
      </c>
      <c r="HF81" s="877">
        <f ca="1">+'Générateur Emprise 30ans'!$AT49</f>
        <v>1544.3164159999999</v>
      </c>
      <c r="HG81" s="1009">
        <f ca="1">+'Générateur Emprise 30ans'!$AU49</f>
        <v>39.866864</v>
      </c>
      <c r="HH81" s="877">
        <f ca="1">+'Générateur Emprise 30ans'!$AV49</f>
        <v>6177.2656639999996</v>
      </c>
      <c r="HI81" s="877">
        <f ca="1">+'Générateur Emprise 30ans'!$AW49</f>
        <v>1.0491279999999998</v>
      </c>
      <c r="HJ81" s="877">
        <f ca="1">+HE81/Menu!$D$27</f>
        <v>11.043452631578948</v>
      </c>
      <c r="HK81" s="1191">
        <f t="shared" ca="1" si="45"/>
        <v>1.1624686980609418</v>
      </c>
      <c r="HL81" s="877">
        <f ca="1">+HH81/Menu!$E$27</f>
        <v>1711.1539235457062</v>
      </c>
      <c r="HM81" s="877">
        <f t="shared" ca="1" si="46"/>
        <v>1.1624686980609418</v>
      </c>
      <c r="HN81" s="877">
        <f>+'Générateur Emprise 30ans'!$AX49</f>
        <v>0</v>
      </c>
      <c r="HO81" s="877">
        <f>+'Générateur Emprise 30ans'!$AY49</f>
        <v>102.35226107226109</v>
      </c>
      <c r="HP81" s="877">
        <f>+'Générateur Emprise 30ans'!$AZ49</f>
        <v>25.588065268065272</v>
      </c>
      <c r="HQ81" s="877">
        <f>+'Générateur Emprise 30ans'!$BA49</f>
        <v>127.94032634032635</v>
      </c>
      <c r="HR81" s="877">
        <f>+'Générateur Emprise 30ans'!$BB49</f>
        <v>0</v>
      </c>
      <c r="HS81" s="877">
        <f>+'Générateur Emprise 30ans'!$BC49</f>
        <v>0</v>
      </c>
      <c r="HT81" s="877">
        <f>+'Générateur Emprise 30ans'!$BD49</f>
        <v>0</v>
      </c>
      <c r="HU81" s="877">
        <f>+'Générateur Emprise 30ans'!$BE49</f>
        <v>-102.35226107226109</v>
      </c>
      <c r="HV81" s="877">
        <f>+'Générateur Emprise 30ans'!$BF49</f>
        <v>-25.588065268065272</v>
      </c>
      <c r="HW81" s="877">
        <f>+'Générateur Emprise 30ans'!$BG49</f>
        <v>-127.94032634032635</v>
      </c>
      <c r="HX81" s="877">
        <f ca="1">+'Générateur Emprise 30ans'!$BH49</f>
        <v>6074.9134029277384</v>
      </c>
      <c r="HY81" s="877">
        <f ca="1">+'Générateur Emprise 30ans'!$BI49</f>
        <v>1518.7283507319346</v>
      </c>
    </row>
    <row r="82" spans="1:233" x14ac:dyDescent="0.3">
      <c r="B82">
        <f>+'Générateur P.Durable 10ans'!A50</f>
        <v>29</v>
      </c>
      <c r="C82" t="str">
        <f>+'Générateur P.Durable 10ans'!B50</f>
        <v>Blé d'hiver</v>
      </c>
      <c r="D82" s="1250">
        <f>+'Générateur P.Durable 10ans'!AO50</f>
        <v>0</v>
      </c>
      <c r="E82" s="877">
        <f>+'Générateur P.Durable 10ans'!AP50</f>
        <v>0</v>
      </c>
      <c r="F82" s="1009">
        <f>+'Générateur P.Durable 10ans'!AQ50</f>
        <v>0</v>
      </c>
      <c r="G82" s="877">
        <f>+'Générateur P.Durable 10ans'!AR50</f>
        <v>0</v>
      </c>
      <c r="H82" s="1250">
        <f ca="1">+'Générateur P.Durable 10ans'!AS50</f>
        <v>0</v>
      </c>
      <c r="I82" s="877">
        <f>+'Générateur P.Durable 10ans'!AT50</f>
        <v>0</v>
      </c>
      <c r="J82" s="1009">
        <f ca="1">+'Générateur P.Durable 10ans'!AU50</f>
        <v>0</v>
      </c>
      <c r="K82" s="877">
        <f>+'Générateur P.Durable 10ans'!AV50</f>
        <v>0</v>
      </c>
      <c r="L82" s="877"/>
      <c r="M82" s="1227">
        <f ca="1">+H82/Menu!$D$27</f>
        <v>0</v>
      </c>
      <c r="N82" s="1191"/>
      <c r="O82" s="877">
        <f>+K82/Menu!$E$27</f>
        <v>0</v>
      </c>
      <c r="P82" s="877"/>
      <c r="Q82" s="877">
        <f>+'Générateur P.Durable 10ans'!AX50</f>
        <v>0</v>
      </c>
      <c r="R82" s="877">
        <f>+'Générateur P.Durable 10ans'!AY50</f>
        <v>0</v>
      </c>
      <c r="S82" s="877">
        <f>+'Générateur P.Durable 10ans'!AZ50</f>
        <v>0</v>
      </c>
      <c r="T82" s="877">
        <f>+'Générateur P.Durable 10ans'!BA50</f>
        <v>0</v>
      </c>
      <c r="U82" s="877">
        <f>+'Générateur P.Durable 10ans'!BB50</f>
        <v>0</v>
      </c>
      <c r="V82" s="877">
        <f>+'Générateur P.Durable 10ans'!BC50</f>
        <v>0</v>
      </c>
      <c r="W82" s="877">
        <f>+'Générateur P.Durable 10ans'!BD50</f>
        <v>0</v>
      </c>
      <c r="X82" s="877">
        <f>+'Générateur P.Durable 10ans'!BE50</f>
        <v>0</v>
      </c>
      <c r="Y82" s="877">
        <f>+'Générateur P.Durable 10ans'!BF50</f>
        <v>0</v>
      </c>
      <c r="Z82" s="877">
        <f>+'Générateur P.Durable 10ans'!BG50</f>
        <v>0</v>
      </c>
      <c r="AA82" s="877">
        <f>+'Générateur P.Durable 10ans'!BH50</f>
        <v>0</v>
      </c>
      <c r="AB82" s="877">
        <f>+'Générateur P.Durable 10ans'!BI50</f>
        <v>0</v>
      </c>
      <c r="AC82" s="1250">
        <f ca="1">+'Générateur Emprise 10ans'!$AS50</f>
        <v>0</v>
      </c>
      <c r="AD82" s="877">
        <f>+'Générateur Emprise 10ans'!$AT50</f>
        <v>0</v>
      </c>
      <c r="AE82" s="1009">
        <f ca="1">+'Générateur Emprise 10ans'!$AU50</f>
        <v>0</v>
      </c>
      <c r="AF82" s="877">
        <f>+'Générateur Emprise 10ans'!$AV50</f>
        <v>0</v>
      </c>
      <c r="AG82" s="877"/>
      <c r="AH82" s="877">
        <f ca="1">+AC82/Menu!$D$27</f>
        <v>0</v>
      </c>
      <c r="AI82" s="1191"/>
      <c r="AJ82" s="877">
        <f>+AF82/Menu!$E$27</f>
        <v>0</v>
      </c>
      <c r="AK82" s="877"/>
      <c r="AL82" s="877">
        <f>+'Générateur Emprise 10ans'!$AX50</f>
        <v>0</v>
      </c>
      <c r="AM82" s="877">
        <f>+'Générateur Emprise 10ans'!$AY50</f>
        <v>0</v>
      </c>
      <c r="AN82" s="877">
        <f>+'Générateur Emprise 10ans'!$AZ50</f>
        <v>0</v>
      </c>
      <c r="AO82" s="877">
        <f>+'Générateur Emprise 10ans'!$BA50</f>
        <v>0</v>
      </c>
      <c r="AP82" s="877">
        <f>+'Générateur Emprise 10ans'!$BB50</f>
        <v>0</v>
      </c>
      <c r="AQ82" s="877">
        <f>+'Générateur Emprise 10ans'!$BC50</f>
        <v>0</v>
      </c>
      <c r="AR82" s="877">
        <f>+'Générateur Emprise 10ans'!$BD50</f>
        <v>0</v>
      </c>
      <c r="AS82" s="877">
        <f>+'Générateur Emprise 10ans'!$BE50</f>
        <v>0</v>
      </c>
      <c r="AT82" s="877">
        <f>+'Générateur Emprise 10ans'!$BF50</f>
        <v>0</v>
      </c>
      <c r="AU82" s="877">
        <f>+'Générateur Emprise 10ans'!$BG50</f>
        <v>0</v>
      </c>
      <c r="AV82" s="877">
        <f>+'Générateur Emprise 10ans'!$BH50</f>
        <v>0</v>
      </c>
      <c r="AW82" s="877">
        <f>+'Générateur Emprise 10ans'!$BI50</f>
        <v>0</v>
      </c>
      <c r="AX82" s="1009"/>
      <c r="AY82" s="1009"/>
      <c r="AZ82" s="1009"/>
      <c r="BA82" s="1009"/>
      <c r="BB82" s="1009"/>
      <c r="BC82" s="1009"/>
      <c r="BD82" s="1009"/>
      <c r="BE82" s="1009"/>
      <c r="BF82" s="1009"/>
      <c r="BG82" s="1009"/>
      <c r="BH82" s="1009"/>
      <c r="BI82" s="1009"/>
      <c r="BJ82" s="1009"/>
      <c r="BK82" s="1009"/>
      <c r="BL82" s="1009"/>
      <c r="BM82" s="1009"/>
      <c r="BN82" s="1009"/>
      <c r="BO82" s="1009"/>
      <c r="BP82" s="1009"/>
      <c r="BQ82" s="1009"/>
      <c r="BR82" s="1009"/>
      <c r="BS82" s="1009"/>
      <c r="BT82" s="1009"/>
      <c r="BU82" s="1009"/>
      <c r="BV82" s="1009"/>
      <c r="BW82" s="1009"/>
      <c r="BX82" s="1009"/>
      <c r="BY82" s="1009"/>
      <c r="BZ82" s="1009"/>
      <c r="CA82" s="1009"/>
      <c r="CB82" s="1009"/>
      <c r="CC82" s="1009"/>
      <c r="CD82" s="1009"/>
      <c r="CE82" s="1009"/>
      <c r="CF82" s="1009"/>
      <c r="CG82" s="1009"/>
      <c r="CH82" s="1009"/>
      <c r="CI82" s="1009"/>
      <c r="CJ82" s="1009"/>
      <c r="CK82" s="1009"/>
      <c r="CL82" s="1009"/>
      <c r="CM82" s="1009"/>
      <c r="CN82" s="1009"/>
      <c r="CO82" s="1009"/>
      <c r="CP82" s="1009"/>
      <c r="CQ82" s="1009"/>
      <c r="CR82" s="1009"/>
      <c r="CS82" s="1009"/>
      <c r="CT82" s="1009"/>
      <c r="CU82" s="1009"/>
      <c r="CV82" s="1009"/>
      <c r="CW82" s="1009"/>
      <c r="CX82" s="1009"/>
      <c r="CY82" s="1009"/>
      <c r="CZ82" s="1009"/>
      <c r="DA82" s="1009"/>
      <c r="DB82" s="1009"/>
      <c r="DC82" s="1009"/>
      <c r="DD82" s="1009"/>
      <c r="DE82" s="1009"/>
      <c r="DF82" s="1009"/>
      <c r="DG82" s="1009"/>
      <c r="DH82" s="1009"/>
      <c r="DI82" s="1009"/>
      <c r="DJ82" s="1009"/>
      <c r="DK82" s="1009"/>
      <c r="DL82" s="1009"/>
      <c r="DM82" s="1009"/>
      <c r="DN82" s="1009"/>
      <c r="DO82" s="1009"/>
      <c r="DP82" s="1009"/>
      <c r="DQ82" s="1009"/>
      <c r="DR82" s="1009"/>
      <c r="DS82" s="1009"/>
      <c r="DT82" s="1009"/>
      <c r="DU82" s="1009"/>
      <c r="DV82" s="1009"/>
      <c r="DW82" s="1009"/>
      <c r="DX82" s="1009"/>
      <c r="DY82" s="1009"/>
      <c r="DZ82" s="1009"/>
      <c r="EA82" s="1009"/>
      <c r="EB82" s="1009"/>
      <c r="EC82" s="1009"/>
      <c r="ED82" s="1009"/>
      <c r="EE82" s="1009"/>
      <c r="EF82" s="1009"/>
      <c r="EG82" s="1009"/>
      <c r="EH82" s="1009"/>
      <c r="EI82" s="1009"/>
      <c r="EJ82" s="1009"/>
      <c r="EK82" s="1009"/>
      <c r="EL82" s="1009"/>
      <c r="EM82" s="1009"/>
      <c r="EN82" s="1009"/>
      <c r="EO82" s="1009"/>
      <c r="EP82" s="1009"/>
      <c r="EQ82" s="1009"/>
      <c r="ER82" s="1009"/>
      <c r="ES82" s="1009"/>
      <c r="ET82" s="1009"/>
      <c r="EU82" s="1009"/>
      <c r="EV82" s="1009"/>
      <c r="EW82" s="1009"/>
      <c r="EX82" s="1009"/>
      <c r="EY82" s="1009"/>
      <c r="EZ82" s="1009"/>
      <c r="FA82" s="1009"/>
      <c r="FB82" s="1009"/>
      <c r="FC82" s="1009"/>
      <c r="FD82" s="1009"/>
      <c r="FE82" s="1009"/>
      <c r="FF82" s="1009"/>
      <c r="FG82" s="1009"/>
      <c r="FH82" s="1009"/>
      <c r="FI82" s="1009"/>
      <c r="FJ82" s="1009"/>
      <c r="FK82" s="1009"/>
      <c r="FL82" s="1009"/>
      <c r="FM82" s="1009"/>
      <c r="FN82" s="1009"/>
      <c r="FO82" s="1009"/>
      <c r="FP82" s="1009"/>
      <c r="FQ82" s="1009"/>
      <c r="FR82" s="1009"/>
      <c r="FS82" s="1009"/>
      <c r="FT82" s="1009"/>
      <c r="FU82" s="1009"/>
      <c r="FV82" s="1009"/>
      <c r="FW82" s="1009"/>
      <c r="FX82" s="1009"/>
      <c r="FY82" s="1009"/>
      <c r="FZ82" s="1009"/>
      <c r="GA82" s="1009"/>
      <c r="GB82" s="1009"/>
      <c r="GC82" s="1009"/>
      <c r="GD82" s="1009"/>
      <c r="GE82" s="1009"/>
      <c r="GF82" s="1190">
        <f>+'Générateur P.Durable 30ans'!$AO50</f>
        <v>7.8</v>
      </c>
      <c r="GG82" s="877">
        <f>+'Générateur P.Durable 30ans'!$AP50</f>
        <v>1194.2</v>
      </c>
      <c r="GH82" s="1009">
        <f>+'Générateur P.Durable 30ans'!$AQ50</f>
        <v>31.2</v>
      </c>
      <c r="GI82" s="877">
        <f>+'Générateur P.Durable 30ans'!$AR50</f>
        <v>4776.8</v>
      </c>
      <c r="GJ82" s="1190">
        <f ca="1">+'Générateur P.Durable 30ans'!$AS50</f>
        <v>7.7570213846347258</v>
      </c>
      <c r="GK82" s="877">
        <f ca="1">+'Générateur P.Durable 30ans'!$AT50</f>
        <v>1187.6198637859989</v>
      </c>
      <c r="GL82" s="1009">
        <f ca="1">+'Générateur P.Durable 30ans'!$AU50</f>
        <v>31.028085538538903</v>
      </c>
      <c r="GM82" s="877">
        <f ca="1">+'Générateur P.Durable 30ans'!$AV50</f>
        <v>4750.4794551439954</v>
      </c>
      <c r="GN82" s="877">
        <f ca="1">+'Générateur P.Durable 30ans'!$AW50</f>
        <v>0.99448992110701628</v>
      </c>
      <c r="GO82" s="877">
        <f ca="1">+GJ82/Menu!$D$27</f>
        <v>8.5950375453016363</v>
      </c>
      <c r="GP82" s="1191">
        <f t="shared" ca="1" si="43"/>
        <v>1.1019278904232868</v>
      </c>
      <c r="GQ82" s="877">
        <f ca="1">+GM82/Menu!$E$27</f>
        <v>1315.9222867434892</v>
      </c>
      <c r="GR82" s="877">
        <f t="shared" ca="1" si="44"/>
        <v>1.1019278904232868</v>
      </c>
      <c r="GS82" s="877">
        <f>+'Générateur P.Durable 30ans'!$AX50</f>
        <v>0</v>
      </c>
      <c r="GT82" s="877">
        <f>+'Générateur P.Durable 30ans'!$AY50</f>
        <v>45.907500000000006</v>
      </c>
      <c r="GU82" s="877">
        <f>+'Générateur P.Durable 30ans'!$AZ50</f>
        <v>11.476875000000001</v>
      </c>
      <c r="GV82" s="877">
        <f>+'Générateur P.Durable 30ans'!$BA50</f>
        <v>57.384375000000006</v>
      </c>
      <c r="GW82" s="877">
        <f>+'Générateur P.Durable 30ans'!$BB50</f>
        <v>0</v>
      </c>
      <c r="GX82" s="877">
        <f>+'Générateur P.Durable 30ans'!$BC50</f>
        <v>0</v>
      </c>
      <c r="GY82" s="877">
        <f>+'Générateur P.Durable 30ans'!$BD50</f>
        <v>0</v>
      </c>
      <c r="GZ82" s="877">
        <f>+'Générateur P.Durable 30ans'!$BE50</f>
        <v>-45.907500000000006</v>
      </c>
      <c r="HA82" s="877">
        <f>+'Générateur P.Durable 30ans'!$BF50</f>
        <v>-11.476875000000001</v>
      </c>
      <c r="HB82" s="877">
        <f>+'Générateur P.Durable 30ans'!$BG50</f>
        <v>-57.384375000000006</v>
      </c>
      <c r="HC82" s="877">
        <f ca="1">+'Générateur P.Durable 30ans'!$BH50</f>
        <v>4704.5719551439952</v>
      </c>
      <c r="HD82" s="877">
        <f ca="1">+'Générateur P.Durable 30ans'!$BI50</f>
        <v>1176.1429887859988</v>
      </c>
      <c r="HE82" s="1190">
        <f ca="1">+'Générateur Emprise 30ans'!$AS50</f>
        <v>7.9080144000000008</v>
      </c>
      <c r="HF82" s="877">
        <f ca="1">+'Générateur Emprise 30ans'!$AT50</f>
        <v>1210.7372816000002</v>
      </c>
      <c r="HG82" s="1009">
        <f ca="1">+'Générateur Emprise 30ans'!$AU50</f>
        <v>31.632057600000003</v>
      </c>
      <c r="HH82" s="877">
        <f ca="1">+'Générateur Emprise 30ans'!$AV50</f>
        <v>4842.9491264000008</v>
      </c>
      <c r="HI82" s="877">
        <f ca="1">+'Générateur Emprise 30ans'!$AW50</f>
        <v>1.0138480000000001</v>
      </c>
      <c r="HJ82" s="877">
        <f ca="1">+HE82/Menu!$D$27</f>
        <v>8.7623428254847653</v>
      </c>
      <c r="HK82" s="1191">
        <f t="shared" ca="1" si="45"/>
        <v>1.1233772853185597</v>
      </c>
      <c r="HL82" s="877">
        <f ca="1">+HH82/Menu!$E$27</f>
        <v>1341.5371541274242</v>
      </c>
      <c r="HM82" s="877">
        <f t="shared" ca="1" si="46"/>
        <v>1.1233772853185597</v>
      </c>
      <c r="HN82" s="877">
        <f>+'Générateur Emprise 30ans'!$AX50</f>
        <v>0</v>
      </c>
      <c r="HO82" s="877">
        <f>+'Générateur Emprise 30ans'!$AY50</f>
        <v>102.35226107226109</v>
      </c>
      <c r="HP82" s="877">
        <f>+'Générateur Emprise 30ans'!$AZ50</f>
        <v>25.588065268065272</v>
      </c>
      <c r="HQ82" s="877">
        <f>+'Générateur Emprise 30ans'!$BA50</f>
        <v>127.94032634032635</v>
      </c>
      <c r="HR82" s="877">
        <f>+'Générateur Emprise 30ans'!$BB50</f>
        <v>0</v>
      </c>
      <c r="HS82" s="877">
        <f>+'Générateur Emprise 30ans'!$BC50</f>
        <v>0</v>
      </c>
      <c r="HT82" s="877">
        <f>+'Générateur Emprise 30ans'!$BD50</f>
        <v>0</v>
      </c>
      <c r="HU82" s="877">
        <f>+'Générateur Emprise 30ans'!$BE50</f>
        <v>-102.35226107226109</v>
      </c>
      <c r="HV82" s="877">
        <f>+'Générateur Emprise 30ans'!$BF50</f>
        <v>-25.588065268065272</v>
      </c>
      <c r="HW82" s="877">
        <f>+'Générateur Emprise 30ans'!$BG50</f>
        <v>-127.94032634032635</v>
      </c>
      <c r="HX82" s="877">
        <f ca="1">+'Générateur Emprise 30ans'!$BH50</f>
        <v>4740.5968653277396</v>
      </c>
      <c r="HY82" s="877">
        <f ca="1">+'Générateur Emprise 30ans'!$BI50</f>
        <v>1185.1492163319349</v>
      </c>
    </row>
    <row r="83" spans="1:233" x14ac:dyDescent="0.3">
      <c r="B83">
        <f>+'Générateur P.Durable 10ans'!A51</f>
        <v>30</v>
      </c>
      <c r="C83" t="str">
        <f>+'Générateur P.Durable 10ans'!B51</f>
        <v>Prairie temporaire</v>
      </c>
      <c r="D83" s="1250">
        <f>+'Générateur P.Durable 10ans'!AO51</f>
        <v>0</v>
      </c>
      <c r="E83" s="877">
        <f>+'Générateur P.Durable 10ans'!AP51</f>
        <v>0</v>
      </c>
      <c r="F83" s="1009">
        <f>+'Générateur P.Durable 10ans'!AQ51</f>
        <v>0</v>
      </c>
      <c r="G83" s="877">
        <f>+'Générateur P.Durable 10ans'!AR51</f>
        <v>0</v>
      </c>
      <c r="H83" s="1250">
        <f ca="1">+'Générateur P.Durable 10ans'!AS51</f>
        <v>0</v>
      </c>
      <c r="I83" s="877">
        <f>+'Générateur P.Durable 10ans'!AT51</f>
        <v>0</v>
      </c>
      <c r="J83" s="1009">
        <f ca="1">+'Générateur P.Durable 10ans'!AU51</f>
        <v>0</v>
      </c>
      <c r="K83" s="877">
        <f>+'Générateur P.Durable 10ans'!AV51</f>
        <v>0</v>
      </c>
      <c r="L83" s="877"/>
      <c r="M83" s="1227">
        <f ca="1">+H83/Menu!$D$27</f>
        <v>0</v>
      </c>
      <c r="N83" s="1191"/>
      <c r="O83" s="877">
        <f>+K83/Menu!$E$27</f>
        <v>0</v>
      </c>
      <c r="P83" s="877"/>
      <c r="Q83" s="877">
        <f>+'Générateur P.Durable 10ans'!AX51</f>
        <v>0</v>
      </c>
      <c r="R83" s="877">
        <f>+'Générateur P.Durable 10ans'!AY51</f>
        <v>0</v>
      </c>
      <c r="S83" s="877">
        <f>+'Générateur P.Durable 10ans'!AZ51</f>
        <v>0</v>
      </c>
      <c r="T83" s="877">
        <f>+'Générateur P.Durable 10ans'!BA51</f>
        <v>0</v>
      </c>
      <c r="U83" s="877">
        <f>+'Générateur P.Durable 10ans'!BB51</f>
        <v>0</v>
      </c>
      <c r="V83" s="877">
        <f>+'Générateur P.Durable 10ans'!BC51</f>
        <v>0</v>
      </c>
      <c r="W83" s="877">
        <f>+'Générateur P.Durable 10ans'!BD51</f>
        <v>0</v>
      </c>
      <c r="X83" s="877">
        <f>+'Générateur P.Durable 10ans'!BE51</f>
        <v>0</v>
      </c>
      <c r="Y83" s="877">
        <f>+'Générateur P.Durable 10ans'!BF51</f>
        <v>0</v>
      </c>
      <c r="Z83" s="877">
        <f>+'Générateur P.Durable 10ans'!BG51</f>
        <v>0</v>
      </c>
      <c r="AA83" s="877">
        <f>+'Générateur P.Durable 10ans'!BH51</f>
        <v>0</v>
      </c>
      <c r="AB83" s="877">
        <f>+'Générateur P.Durable 10ans'!BI51</f>
        <v>0</v>
      </c>
      <c r="AC83" s="1250">
        <f ca="1">+'Générateur Emprise 10ans'!$AS51</f>
        <v>0</v>
      </c>
      <c r="AD83" s="877">
        <f>+'Générateur Emprise 10ans'!$AT51</f>
        <v>0</v>
      </c>
      <c r="AE83" s="1009">
        <f ca="1">+'Générateur Emprise 10ans'!$AU51</f>
        <v>0</v>
      </c>
      <c r="AF83" s="877">
        <f>+'Générateur Emprise 10ans'!$AV51</f>
        <v>0</v>
      </c>
      <c r="AG83" s="877"/>
      <c r="AH83" s="877">
        <f ca="1">+AC83/Menu!$D$27</f>
        <v>0</v>
      </c>
      <c r="AI83" s="1191"/>
      <c r="AJ83" s="877">
        <f>+AF83/Menu!$E$27</f>
        <v>0</v>
      </c>
      <c r="AK83" s="877"/>
      <c r="AL83" s="877">
        <f>+'Générateur Emprise 10ans'!$AX51</f>
        <v>0</v>
      </c>
      <c r="AM83" s="877">
        <f>+'Générateur Emprise 10ans'!$AY51</f>
        <v>0</v>
      </c>
      <c r="AN83" s="877">
        <f>+'Générateur Emprise 10ans'!$AZ51</f>
        <v>0</v>
      </c>
      <c r="AO83" s="877">
        <f>+'Générateur Emprise 10ans'!$BA51</f>
        <v>0</v>
      </c>
      <c r="AP83" s="877">
        <f>+'Générateur Emprise 10ans'!$BB51</f>
        <v>0</v>
      </c>
      <c r="AQ83" s="877">
        <f>+'Générateur Emprise 10ans'!$BC51</f>
        <v>0</v>
      </c>
      <c r="AR83" s="877">
        <f>+'Générateur Emprise 10ans'!$BD51</f>
        <v>0</v>
      </c>
      <c r="AS83" s="877">
        <f>+'Générateur Emprise 10ans'!$BE51</f>
        <v>0</v>
      </c>
      <c r="AT83" s="877">
        <f>+'Générateur Emprise 10ans'!$BF51</f>
        <v>0</v>
      </c>
      <c r="AU83" s="877">
        <f>+'Générateur Emprise 10ans'!$BG51</f>
        <v>0</v>
      </c>
      <c r="AV83" s="877">
        <f>+'Générateur Emprise 10ans'!$BH51</f>
        <v>0</v>
      </c>
      <c r="AW83" s="877">
        <f>+'Générateur Emprise 10ans'!$BI51</f>
        <v>0</v>
      </c>
      <c r="AX83" s="1009"/>
      <c r="AY83" s="1009"/>
      <c r="AZ83" s="1009"/>
      <c r="BA83" s="1009"/>
      <c r="BB83" s="1009"/>
      <c r="BC83" s="1009"/>
      <c r="BD83" s="1009"/>
      <c r="BE83" s="1009"/>
      <c r="BF83" s="1009"/>
      <c r="BG83" s="1009"/>
      <c r="BH83" s="1009"/>
      <c r="BI83" s="1009"/>
      <c r="BJ83" s="1009"/>
      <c r="BK83" s="1009"/>
      <c r="BL83" s="1009"/>
      <c r="BM83" s="1009"/>
      <c r="BN83" s="1009"/>
      <c r="BO83" s="1009"/>
      <c r="BP83" s="1009"/>
      <c r="BQ83" s="1009"/>
      <c r="BR83" s="1009"/>
      <c r="BS83" s="1009"/>
      <c r="BT83" s="1009"/>
      <c r="BU83" s="1009"/>
      <c r="BV83" s="1009"/>
      <c r="BW83" s="1009"/>
      <c r="BX83" s="1009"/>
      <c r="BY83" s="1009"/>
      <c r="BZ83" s="1009"/>
      <c r="CA83" s="1009"/>
      <c r="CB83" s="1009"/>
      <c r="CC83" s="1009"/>
      <c r="CD83" s="1009"/>
      <c r="CE83" s="1009"/>
      <c r="CF83" s="1009"/>
      <c r="CG83" s="1009"/>
      <c r="CH83" s="1009"/>
      <c r="CI83" s="1009"/>
      <c r="CJ83" s="1009"/>
      <c r="CK83" s="1009"/>
      <c r="CL83" s="1009"/>
      <c r="CM83" s="1009"/>
      <c r="CN83" s="1009"/>
      <c r="CO83" s="1009"/>
      <c r="CP83" s="1009"/>
      <c r="CQ83" s="1009"/>
      <c r="CR83" s="1009"/>
      <c r="CS83" s="1009"/>
      <c r="CT83" s="1009"/>
      <c r="CU83" s="1009"/>
      <c r="CV83" s="1009"/>
      <c r="CW83" s="1009"/>
      <c r="CX83" s="1009"/>
      <c r="CY83" s="1009"/>
      <c r="CZ83" s="1009"/>
      <c r="DA83" s="1009"/>
      <c r="DB83" s="1009"/>
      <c r="DC83" s="1009"/>
      <c r="DD83" s="1009"/>
      <c r="DE83" s="1009"/>
      <c r="DF83" s="1009"/>
      <c r="DG83" s="1009"/>
      <c r="DH83" s="1009"/>
      <c r="DI83" s="1009"/>
      <c r="DJ83" s="1009"/>
      <c r="DK83" s="1009"/>
      <c r="DL83" s="1009"/>
      <c r="DM83" s="1009"/>
      <c r="DN83" s="1009"/>
      <c r="DO83" s="1009"/>
      <c r="DP83" s="1009"/>
      <c r="DQ83" s="1009"/>
      <c r="DR83" s="1009"/>
      <c r="DS83" s="1009"/>
      <c r="DT83" s="1009"/>
      <c r="DU83" s="1009"/>
      <c r="DV83" s="1009"/>
      <c r="DW83" s="1009"/>
      <c r="DX83" s="1009"/>
      <c r="DY83" s="1009"/>
      <c r="DZ83" s="1009"/>
      <c r="EA83" s="1009"/>
      <c r="EB83" s="1009"/>
      <c r="EC83" s="1009"/>
      <c r="ED83" s="1009"/>
      <c r="EE83" s="1009"/>
      <c r="EF83" s="1009"/>
      <c r="EG83" s="1009"/>
      <c r="EH83" s="1009"/>
      <c r="EI83" s="1009"/>
      <c r="EJ83" s="1009"/>
      <c r="EK83" s="1009"/>
      <c r="EL83" s="1009"/>
      <c r="EM83" s="1009"/>
      <c r="EN83" s="1009"/>
      <c r="EO83" s="1009"/>
      <c r="EP83" s="1009"/>
      <c r="EQ83" s="1009"/>
      <c r="ER83" s="1009"/>
      <c r="ES83" s="1009"/>
      <c r="ET83" s="1009"/>
      <c r="EU83" s="1009"/>
      <c r="EV83" s="1009"/>
      <c r="EW83" s="1009"/>
      <c r="EX83" s="1009"/>
      <c r="EY83" s="1009"/>
      <c r="EZ83" s="1009"/>
      <c r="FA83" s="1009"/>
      <c r="FB83" s="1009"/>
      <c r="FC83" s="1009"/>
      <c r="FD83" s="1009"/>
      <c r="FE83" s="1009"/>
      <c r="FF83" s="1009"/>
      <c r="FG83" s="1009"/>
      <c r="FH83" s="1009"/>
      <c r="FI83" s="1009"/>
      <c r="FJ83" s="1009"/>
      <c r="FK83" s="1009"/>
      <c r="FL83" s="1009"/>
      <c r="FM83" s="1009"/>
      <c r="FN83" s="1009"/>
      <c r="FO83" s="1009"/>
      <c r="FP83" s="1009"/>
      <c r="FQ83" s="1009"/>
      <c r="FR83" s="1009"/>
      <c r="FS83" s="1009"/>
      <c r="FT83" s="1009"/>
      <c r="FU83" s="1009"/>
      <c r="FV83" s="1009"/>
      <c r="FW83" s="1009"/>
      <c r="FX83" s="1009"/>
      <c r="FY83" s="1009"/>
      <c r="FZ83" s="1009"/>
      <c r="GA83" s="1009"/>
      <c r="GB83" s="1009"/>
      <c r="GC83" s="1009"/>
      <c r="GD83" s="1009"/>
      <c r="GE83" s="1009"/>
      <c r="GF83" s="1190">
        <f>+'Générateur P.Durable 30ans'!$AO51</f>
        <v>10</v>
      </c>
      <c r="GG83" s="877">
        <f>+'Générateur P.Durable 30ans'!$AP51</f>
        <v>927</v>
      </c>
      <c r="GH83" s="1009">
        <f>+'Générateur P.Durable 30ans'!$AQ51</f>
        <v>40</v>
      </c>
      <c r="GI83" s="877">
        <f>+'Générateur P.Durable 30ans'!$AR51</f>
        <v>3708</v>
      </c>
      <c r="GJ83" s="1190">
        <f ca="1">+'Générateur P.Durable 30ans'!$AS51</f>
        <v>9.9448414180998927</v>
      </c>
      <c r="GK83" s="877">
        <f ca="1">+'Générateur P.Durable 30ans'!$AT51</f>
        <v>921.88679945786009</v>
      </c>
      <c r="GL83" s="1009">
        <f ca="1">+'Générateur P.Durable 30ans'!$AU51</f>
        <v>39.779365672399571</v>
      </c>
      <c r="GM83" s="877">
        <f ca="1">+'Générateur P.Durable 30ans'!$AV51</f>
        <v>3687.5471978314404</v>
      </c>
      <c r="GN83" s="877">
        <f ca="1">+'Générateur P.Durable 30ans'!$AW51</f>
        <v>0.99448414180998934</v>
      </c>
      <c r="GO83" s="877">
        <f ca="1">+GJ83/Menu!$D$27</f>
        <v>11.019214867700713</v>
      </c>
      <c r="GP83" s="1191">
        <f t="shared" ca="1" si="43"/>
        <v>1.1019214867700713</v>
      </c>
      <c r="GQ83" s="877">
        <f ca="1">+GM83/Menu!$E$27</f>
        <v>1021.4812182358561</v>
      </c>
      <c r="GR83" s="877">
        <f t="shared" ca="1" si="44"/>
        <v>1.1019214867700713</v>
      </c>
      <c r="GS83" s="877">
        <f>+'Générateur P.Durable 30ans'!$AX51</f>
        <v>0</v>
      </c>
      <c r="GT83" s="877">
        <f>+'Générateur P.Durable 30ans'!$AY51</f>
        <v>45.907500000000006</v>
      </c>
      <c r="GU83" s="877">
        <f>+'Générateur P.Durable 30ans'!$AZ51</f>
        <v>11.476875000000001</v>
      </c>
      <c r="GV83" s="877">
        <f>+'Générateur P.Durable 30ans'!$BA51</f>
        <v>57.384375000000006</v>
      </c>
      <c r="GW83" s="877">
        <f>+'Générateur P.Durable 30ans'!$BB51</f>
        <v>504.64000000000033</v>
      </c>
      <c r="GX83" s="877">
        <f>+'Générateur P.Durable 30ans'!$BC51</f>
        <v>126.16000000000008</v>
      </c>
      <c r="GY83" s="877">
        <f>+'Générateur P.Durable 30ans'!$BD51</f>
        <v>630.80000000000041</v>
      </c>
      <c r="GZ83" s="877">
        <f>+'Générateur P.Durable 30ans'!$BE51</f>
        <v>458.7325000000003</v>
      </c>
      <c r="HA83" s="877">
        <f>+'Générateur P.Durable 30ans'!$BF51</f>
        <v>114.68312500000008</v>
      </c>
      <c r="HB83" s="877">
        <f>+'Générateur P.Durable 30ans'!$BG51</f>
        <v>573.41562500000032</v>
      </c>
      <c r="HC83" s="877">
        <f ca="1">+'Générateur P.Durable 30ans'!$BH51</f>
        <v>4146.2796978314409</v>
      </c>
      <c r="HD83" s="877">
        <f ca="1">+'Générateur P.Durable 30ans'!$BI51</f>
        <v>1036.5699244578602</v>
      </c>
      <c r="HE83" s="1190">
        <f ca="1">+'Générateur Emprise 30ans'!$AS51</f>
        <v>10.138479999999999</v>
      </c>
      <c r="HF83" s="877">
        <f ca="1">+'Générateur Emprise 30ans'!$AT51</f>
        <v>939.83709599999997</v>
      </c>
      <c r="HG83" s="1009">
        <f ca="1">+'Générateur Emprise 30ans'!$AU51</f>
        <v>40.553919999999998</v>
      </c>
      <c r="HH83" s="877">
        <f ca="1">+'Générateur Emprise 30ans'!$AV51</f>
        <v>3759.3483839999999</v>
      </c>
      <c r="HI83" s="877">
        <f ca="1">+'Générateur Emprise 30ans'!$AW51</f>
        <v>1.0138480000000001</v>
      </c>
      <c r="HJ83" s="877">
        <f ca="1">+HE83/Menu!$D$27</f>
        <v>11.233772853185595</v>
      </c>
      <c r="HK83" s="1191">
        <f t="shared" ca="1" si="45"/>
        <v>1.1233772853185595</v>
      </c>
      <c r="HL83" s="877">
        <f ca="1">+HH83/Menu!$E$27</f>
        <v>1041.3707434903047</v>
      </c>
      <c r="HM83" s="877">
        <f t="shared" ca="1" si="46"/>
        <v>1.1233772853185595</v>
      </c>
      <c r="HN83" s="877">
        <f>+'Générateur Emprise 30ans'!$AX51</f>
        <v>0</v>
      </c>
      <c r="HO83" s="877">
        <f>+'Générateur Emprise 30ans'!$AY51</f>
        <v>102.35226107226109</v>
      </c>
      <c r="HP83" s="877">
        <f>+'Générateur Emprise 30ans'!$AZ51</f>
        <v>25.588065268065272</v>
      </c>
      <c r="HQ83" s="877">
        <f>+'Générateur Emprise 30ans'!$BA51</f>
        <v>127.94032634032635</v>
      </c>
      <c r="HR83" s="877">
        <f>+'Générateur Emprise 30ans'!$BB51</f>
        <v>0</v>
      </c>
      <c r="HS83" s="877">
        <f>+'Générateur Emprise 30ans'!$BC51</f>
        <v>0</v>
      </c>
      <c r="HT83" s="877">
        <f>+'Générateur Emprise 30ans'!$BD51</f>
        <v>0</v>
      </c>
      <c r="HU83" s="877">
        <f>+'Générateur Emprise 30ans'!$BE51</f>
        <v>-102.35226107226109</v>
      </c>
      <c r="HV83" s="877">
        <f>+'Générateur Emprise 30ans'!$BF51</f>
        <v>-25.588065268065272</v>
      </c>
      <c r="HW83" s="877">
        <f>+'Générateur Emprise 30ans'!$BG51</f>
        <v>-127.94032634032635</v>
      </c>
      <c r="HX83" s="877">
        <f ca="1">+'Générateur Emprise 30ans'!$BH51</f>
        <v>3656.9961229277387</v>
      </c>
      <c r="HY83" s="877">
        <f ca="1">+'Générateur Emprise 30ans'!$BI51</f>
        <v>914.24903073193468</v>
      </c>
    </row>
    <row r="84" spans="1:233" s="842" customFormat="1" x14ac:dyDescent="0.3">
      <c r="C84" s="842" t="s">
        <v>669</v>
      </c>
      <c r="D84" s="1009">
        <f>SUM('Générateur P.Durable 10ans'!AO22:AO51)</f>
        <v>89.399999999999991</v>
      </c>
      <c r="E84" s="877">
        <f>SUM('Générateur P.Durable 10ans'!AP22:AP51)</f>
        <v>11868.6</v>
      </c>
      <c r="F84" s="1009">
        <f>SUM('Générateur P.Durable 10ans'!AQ22:AQ51)</f>
        <v>357.59999999999997</v>
      </c>
      <c r="G84" s="877">
        <f>SUM('Générateur P.Durable 10ans'!AR22:AR51)</f>
        <v>47474.400000000001</v>
      </c>
      <c r="H84" s="1009">
        <f ca="1">SUM('Générateur P.Durable 10ans'!AS22:AS51)</f>
        <v>88.498991506768107</v>
      </c>
      <c r="I84" s="877">
        <f ca="1">SUM('Générateur P.Durable 10ans'!AT22:AT51)</f>
        <v>11804.111317169338</v>
      </c>
      <c r="J84" s="1009">
        <f ca="1">SUM('Générateur P.Durable 10ans'!AU22:AU51)</f>
        <v>353.99596602707243</v>
      </c>
      <c r="K84" s="877">
        <f ca="1">SUM('Générateur P.Durable 10ans'!AV22:AV51)</f>
        <v>47216.445268677351</v>
      </c>
      <c r="L84" s="877"/>
      <c r="M84" s="877"/>
      <c r="N84" s="877"/>
      <c r="O84" s="877"/>
      <c r="P84" s="877"/>
      <c r="Q84" s="877">
        <f>SUM('Générateur P.Durable 10ans'!AX22:AX51)</f>
        <v>0</v>
      </c>
      <c r="R84" s="877">
        <f>SUM('Générateur P.Durable 10ans'!AY22:AY51)</f>
        <v>416.95416666666677</v>
      </c>
      <c r="S84" s="877">
        <f>SUM('Générateur P.Durable 10ans'!AZ22:AZ51)</f>
        <v>104.23854166666669</v>
      </c>
      <c r="T84" s="877">
        <f>SUM('Générateur P.Durable 10ans'!BA22:BA51)</f>
        <v>521.19270833333326</v>
      </c>
      <c r="U84" s="877">
        <f>SUM('Générateur P.Durable 10ans'!BB22:BB51)</f>
        <v>504.64000000000033</v>
      </c>
      <c r="V84" s="877">
        <f>SUM('Générateur P.Durable 10ans'!BC22:BC51)</f>
        <v>126.16000000000008</v>
      </c>
      <c r="W84" s="877">
        <f>SUM('Générateur P.Durable 10ans'!BD22:BD51)</f>
        <v>630.80000000000041</v>
      </c>
      <c r="X84" s="877">
        <f>SUM('Générateur P.Durable 10ans'!BE22:BE51)</f>
        <v>87.685833333333562</v>
      </c>
      <c r="Y84" s="877">
        <f>SUM('Générateur P.Durable 10ans'!BF22:BF51)</f>
        <v>21.921458333333391</v>
      </c>
      <c r="Z84" s="877">
        <f>SUM('Générateur P.Durable 10ans'!BG22:BG51)</f>
        <v>109.60729166666704</v>
      </c>
      <c r="AA84" s="877">
        <f ca="1">SUM('Générateur P.Durable 10ans'!BH22:BH51)</f>
        <v>47304.13110201068</v>
      </c>
      <c r="AB84" s="877">
        <f ca="1">SUM('Générateur P.Durable 10ans'!BI22:BI51)</f>
        <v>11826.03277550267</v>
      </c>
      <c r="AC84" s="1009">
        <f ca="1">SUM(AC54:AC83)</f>
        <v>91.308331199999998</v>
      </c>
      <c r="AD84" s="1009">
        <f t="shared" ref="AD84:AJ84" ca="1" si="49">SUM(AD54:AD83)</f>
        <v>12178.8206928</v>
      </c>
      <c r="AE84" s="1009">
        <f t="shared" ca="1" si="49"/>
        <v>365.23332479999999</v>
      </c>
      <c r="AF84" s="1009">
        <f t="shared" ca="1" si="49"/>
        <v>48715.2827712</v>
      </c>
      <c r="AG84" s="1009"/>
      <c r="AH84" s="1009">
        <f t="shared" ca="1" si="49"/>
        <v>101.17266614958449</v>
      </c>
      <c r="AI84" s="1009"/>
      <c r="AJ84" s="1009">
        <f t="shared" ca="1" si="49"/>
        <v>13494.538163767313</v>
      </c>
      <c r="AK84" s="1009"/>
      <c r="AL84" s="1009">
        <f t="shared" ref="AL84:AW84" si="50">SUM(AL54:AL83)</f>
        <v>0</v>
      </c>
      <c r="AM84" s="1009">
        <f t="shared" si="50"/>
        <v>1023.5226107226107</v>
      </c>
      <c r="AN84" s="1009">
        <f t="shared" si="50"/>
        <v>255.88065268065267</v>
      </c>
      <c r="AO84" s="1009">
        <f t="shared" si="50"/>
        <v>1279.4032634032637</v>
      </c>
      <c r="AP84" s="1009">
        <f t="shared" si="50"/>
        <v>0</v>
      </c>
      <c r="AQ84" s="1009">
        <f t="shared" si="50"/>
        <v>0</v>
      </c>
      <c r="AR84" s="1009">
        <f t="shared" si="50"/>
        <v>0</v>
      </c>
      <c r="AS84" s="1009">
        <f t="shared" si="50"/>
        <v>-1023.5226107226107</v>
      </c>
      <c r="AT84" s="1009">
        <f t="shared" si="50"/>
        <v>-255.88065268065267</v>
      </c>
      <c r="AU84" s="1009">
        <f t="shared" si="50"/>
        <v>-1279.4032634032637</v>
      </c>
      <c r="AV84" s="1009">
        <f t="shared" ca="1" si="50"/>
        <v>47691.760160477395</v>
      </c>
      <c r="AW84" s="1009">
        <f t="shared" ca="1" si="50"/>
        <v>11922.940040119349</v>
      </c>
      <c r="AX84" s="1009">
        <f t="shared" ref="AX84:CQ84" si="51">SUM(AX54:AX83)</f>
        <v>133.69999999999999</v>
      </c>
      <c r="AY84" s="1009">
        <f t="shared" si="51"/>
        <v>18022.800000000003</v>
      </c>
      <c r="AZ84" s="1009">
        <f t="shared" si="51"/>
        <v>534.79999999999995</v>
      </c>
      <c r="BA84" s="1009">
        <f t="shared" si="51"/>
        <v>72091.200000000012</v>
      </c>
      <c r="BB84" s="1009">
        <f t="shared" ca="1" si="51"/>
        <v>132.96097665986619</v>
      </c>
      <c r="BC84" s="1009">
        <f t="shared" ca="1" si="51"/>
        <v>17983.548407339611</v>
      </c>
      <c r="BD84" s="1009">
        <f t="shared" ca="1" si="51"/>
        <v>531.84390663946476</v>
      </c>
      <c r="BE84" s="1009">
        <f t="shared" ca="1" si="51"/>
        <v>71934.193629358444</v>
      </c>
      <c r="BF84" s="1009">
        <f t="shared" ca="1" si="51"/>
        <v>14.943637302323683</v>
      </c>
      <c r="BG84" s="1009">
        <f t="shared" ca="1" si="51"/>
        <v>147.32518189458855</v>
      </c>
      <c r="BH84" s="1009">
        <f t="shared" ca="1" si="51"/>
        <v>16.516996612066425</v>
      </c>
      <c r="BI84" s="1009">
        <f t="shared" ca="1" si="51"/>
        <v>19926.369426415087</v>
      </c>
      <c r="BJ84" s="1009">
        <f t="shared" ca="1" si="51"/>
        <v>16.55804687238081</v>
      </c>
      <c r="BK84" s="1009">
        <f t="shared" si="51"/>
        <v>0</v>
      </c>
      <c r="BL84" s="1009">
        <f t="shared" si="51"/>
        <v>646.4916666666669</v>
      </c>
      <c r="BM84" s="1009">
        <f t="shared" si="51"/>
        <v>161.62291666666673</v>
      </c>
      <c r="BN84" s="1009">
        <f t="shared" si="51"/>
        <v>808.11458333333314</v>
      </c>
      <c r="BO84" s="1009">
        <f t="shared" si="51"/>
        <v>504.64000000000033</v>
      </c>
      <c r="BP84" s="1009">
        <f t="shared" si="51"/>
        <v>126.16000000000008</v>
      </c>
      <c r="BQ84" s="1009">
        <f t="shared" si="51"/>
        <v>630.80000000000041</v>
      </c>
      <c r="BR84" s="1009">
        <f t="shared" si="51"/>
        <v>-141.85166666666657</v>
      </c>
      <c r="BS84" s="1009">
        <f t="shared" si="51"/>
        <v>-35.462916666666644</v>
      </c>
      <c r="BT84" s="1009">
        <f t="shared" si="51"/>
        <v>-177.31458333333285</v>
      </c>
      <c r="BU84" s="1009">
        <f t="shared" ca="1" si="51"/>
        <v>71792.341962691775</v>
      </c>
      <c r="BV84" s="1009">
        <f t="shared" ca="1" si="51"/>
        <v>17948.085490672944</v>
      </c>
      <c r="BW84" s="1009">
        <f t="shared" ca="1" si="51"/>
        <v>136.5569576</v>
      </c>
      <c r="BX84" s="1009">
        <f t="shared" ca="1" si="51"/>
        <v>18470.176214399999</v>
      </c>
      <c r="BY84" s="1009">
        <f t="shared" ca="1" si="51"/>
        <v>546.22783040000002</v>
      </c>
      <c r="BZ84" s="1009">
        <f t="shared" ca="1" si="51"/>
        <v>73880.704857599994</v>
      </c>
      <c r="CA84" s="1009">
        <f t="shared" ca="1" si="51"/>
        <v>15.350607859933731</v>
      </c>
      <c r="CB84" s="1009">
        <f t="shared" ca="1" si="51"/>
        <v>151.30964831024932</v>
      </c>
      <c r="CC84" s="1009">
        <f t="shared" ca="1" si="51"/>
        <v>16.967933518005538</v>
      </c>
      <c r="CD84" s="1009">
        <f t="shared" ca="1" si="51"/>
        <v>20465.569212631581</v>
      </c>
      <c r="CE84" s="1009">
        <f t="shared" ca="1" si="51"/>
        <v>17.008983778319926</v>
      </c>
      <c r="CF84" s="1009">
        <f t="shared" si="51"/>
        <v>0</v>
      </c>
      <c r="CG84" s="1009">
        <f t="shared" si="51"/>
        <v>1535.2839160839164</v>
      </c>
      <c r="CH84" s="1009">
        <f t="shared" si="51"/>
        <v>383.82097902097911</v>
      </c>
      <c r="CI84" s="1009">
        <f t="shared" si="51"/>
        <v>1919.1048951048961</v>
      </c>
      <c r="CJ84" s="1009">
        <f t="shared" si="51"/>
        <v>0</v>
      </c>
      <c r="CK84" s="1009">
        <f t="shared" si="51"/>
        <v>0</v>
      </c>
      <c r="CL84" s="1009">
        <f t="shared" si="51"/>
        <v>0</v>
      </c>
      <c r="CM84" s="1009">
        <f t="shared" si="51"/>
        <v>-1535.2839160839164</v>
      </c>
      <c r="CN84" s="1009">
        <f t="shared" si="51"/>
        <v>-383.82097902097911</v>
      </c>
      <c r="CO84" s="1009">
        <f t="shared" si="51"/>
        <v>-1919.1048951048961</v>
      </c>
      <c r="CP84" s="1009">
        <f t="shared" ca="1" si="51"/>
        <v>72345.420941516088</v>
      </c>
      <c r="CQ84" s="1009">
        <f t="shared" ca="1" si="51"/>
        <v>18086.355235379022</v>
      </c>
      <c r="CR84" s="1009">
        <f t="shared" ref="CR84:EK84" si="52">SUM(CR54:CR83)</f>
        <v>179</v>
      </c>
      <c r="CS84" s="1009">
        <f t="shared" si="52"/>
        <v>24368.500000000004</v>
      </c>
      <c r="CT84" s="1009">
        <f t="shared" si="52"/>
        <v>716</v>
      </c>
      <c r="CU84" s="1009">
        <f t="shared" si="52"/>
        <v>97474.000000000015</v>
      </c>
      <c r="CV84" s="1009">
        <f t="shared" ca="1" si="52"/>
        <v>178.71694292528667</v>
      </c>
      <c r="CW84" s="1009">
        <f t="shared" ca="1" si="52"/>
        <v>24402.059842038721</v>
      </c>
      <c r="CX84" s="1009">
        <f t="shared" ca="1" si="52"/>
        <v>714.86777170114669</v>
      </c>
      <c r="CY84" s="1009">
        <f t="shared" ca="1" si="52"/>
        <v>97608.239368154886</v>
      </c>
      <c r="CZ84" s="1009">
        <f t="shared" ca="1" si="52"/>
        <v>19.990743782982655</v>
      </c>
      <c r="DA84" s="1009">
        <f t="shared" ca="1" si="52"/>
        <v>198.02431349062246</v>
      </c>
      <c r="DB84" s="1009">
        <f t="shared" ca="1" si="52"/>
        <v>22.109358363489111</v>
      </c>
      <c r="DC84" s="1009">
        <f t="shared" ca="1" si="52"/>
        <v>27038.29345378252</v>
      </c>
      <c r="DD84" s="1009">
        <f t="shared" ca="1" si="52"/>
        <v>22.150408623803497</v>
      </c>
      <c r="DE84" s="1009">
        <f t="shared" si="52"/>
        <v>0</v>
      </c>
      <c r="DF84" s="1009">
        <f t="shared" si="52"/>
        <v>876.02916666666704</v>
      </c>
      <c r="DG84" s="1009">
        <f t="shared" si="52"/>
        <v>219.00729166666676</v>
      </c>
      <c r="DH84" s="1009">
        <f t="shared" si="52"/>
        <v>1095.0364583333333</v>
      </c>
      <c r="DI84" s="1009">
        <f t="shared" si="52"/>
        <v>504.64000000000033</v>
      </c>
      <c r="DJ84" s="1009">
        <f t="shared" si="52"/>
        <v>126.16000000000008</v>
      </c>
      <c r="DK84" s="1009">
        <f t="shared" si="52"/>
        <v>630.80000000000041</v>
      </c>
      <c r="DL84" s="1009">
        <f t="shared" si="52"/>
        <v>-371.38916666666671</v>
      </c>
      <c r="DM84" s="1009">
        <f t="shared" si="52"/>
        <v>-92.847291666666678</v>
      </c>
      <c r="DN84" s="1009">
        <f t="shared" si="52"/>
        <v>-464.23645833333285</v>
      </c>
      <c r="DO84" s="1009">
        <f t="shared" ca="1" si="52"/>
        <v>97236.850201488225</v>
      </c>
      <c r="DP84" s="1009">
        <f t="shared" ca="1" si="52"/>
        <v>24309.212550372056</v>
      </c>
      <c r="DQ84" s="1009">
        <f t="shared" ca="1" si="52"/>
        <v>183.15459199999998</v>
      </c>
      <c r="DR84" s="1009">
        <f t="shared" ca="1" si="52"/>
        <v>25007.615787999999</v>
      </c>
      <c r="DS84" s="1009">
        <f t="shared" ca="1" si="52"/>
        <v>732.61836799999992</v>
      </c>
      <c r="DT84" s="1009">
        <f t="shared" ca="1" si="52"/>
        <v>100030.463152</v>
      </c>
      <c r="DU84" s="1009">
        <f t="shared" ca="1" si="52"/>
        <v>20.490407859933729</v>
      </c>
      <c r="DV84" s="1009">
        <f t="shared" ca="1" si="52"/>
        <v>202.94137617728535</v>
      </c>
      <c r="DW84" s="1009">
        <f t="shared" ca="1" si="52"/>
        <v>22.663002770083104</v>
      </c>
      <c r="DX84" s="1009">
        <f t="shared" ca="1" si="52"/>
        <v>27709.269571191136</v>
      </c>
      <c r="DY84" s="1009">
        <f t="shared" ca="1" si="52"/>
        <v>22.704053030397489</v>
      </c>
      <c r="DZ84" s="1009">
        <f t="shared" si="52"/>
        <v>0</v>
      </c>
      <c r="EA84" s="1009">
        <f t="shared" si="52"/>
        <v>2047.0452214452223</v>
      </c>
      <c r="EB84" s="1009">
        <f t="shared" si="52"/>
        <v>511.76130536130557</v>
      </c>
      <c r="EC84" s="1009">
        <f t="shared" si="52"/>
        <v>2558.8065268065284</v>
      </c>
      <c r="ED84" s="1009">
        <f t="shared" si="52"/>
        <v>0</v>
      </c>
      <c r="EE84" s="1009">
        <f t="shared" si="52"/>
        <v>0</v>
      </c>
      <c r="EF84" s="1009">
        <f t="shared" si="52"/>
        <v>0</v>
      </c>
      <c r="EG84" s="1009">
        <f t="shared" si="52"/>
        <v>-2047.0452214452223</v>
      </c>
      <c r="EH84" s="1009">
        <f t="shared" si="52"/>
        <v>-511.76130536130557</v>
      </c>
      <c r="EI84" s="1009">
        <f t="shared" si="52"/>
        <v>-2558.8065268065284</v>
      </c>
      <c r="EJ84" s="1009">
        <f t="shared" ca="1" si="52"/>
        <v>97983.417930554773</v>
      </c>
      <c r="EK84" s="1009">
        <f t="shared" ca="1" si="52"/>
        <v>24495.854482638693</v>
      </c>
      <c r="EL84" s="1009">
        <f t="shared" ref="EL84:GE84" si="53">SUM(EL54:EL83)</f>
        <v>222.60000000000002</v>
      </c>
      <c r="EM84" s="1009">
        <f t="shared" si="53"/>
        <v>30436.400000000005</v>
      </c>
      <c r="EN84" s="1009">
        <f t="shared" si="53"/>
        <v>890.40000000000009</v>
      </c>
      <c r="EO84" s="1009">
        <f t="shared" si="53"/>
        <v>121745.60000000002</v>
      </c>
      <c r="EP84" s="1009">
        <f t="shared" ca="1" si="53"/>
        <v>222.42077494342536</v>
      </c>
      <c r="EQ84" s="1009">
        <f t="shared" ca="1" si="53"/>
        <v>30489.360130527504</v>
      </c>
      <c r="ER84" s="1009">
        <f t="shared" ca="1" si="53"/>
        <v>889.68309977370143</v>
      </c>
      <c r="ES84" s="1009">
        <f t="shared" ca="1" si="53"/>
        <v>121957.44052211002</v>
      </c>
      <c r="ET84" s="1009">
        <f t="shared" ca="1" si="53"/>
        <v>24.999552598527085</v>
      </c>
      <c r="EU84" s="1009">
        <f t="shared" ca="1" si="53"/>
        <v>246.44961212567907</v>
      </c>
      <c r="EV84" s="1009">
        <f t="shared" ca="1" si="53"/>
        <v>27.659285028912308</v>
      </c>
      <c r="EW84" s="1009">
        <f t="shared" ca="1" si="53"/>
        <v>33783.224521360113</v>
      </c>
      <c r="EX84" s="1009">
        <f t="shared" ca="1" si="53"/>
        <v>27.700335289226693</v>
      </c>
      <c r="EY84" s="1009">
        <f t="shared" si="53"/>
        <v>0</v>
      </c>
      <c r="EZ84" s="1009">
        <f t="shared" si="53"/>
        <v>1105.5666666666671</v>
      </c>
      <c r="FA84" s="1009">
        <f t="shared" si="53"/>
        <v>276.39166666666677</v>
      </c>
      <c r="FB84" s="1009">
        <f t="shared" si="53"/>
        <v>1381.9583333333337</v>
      </c>
      <c r="FC84" s="1009">
        <f t="shared" si="53"/>
        <v>504.64000000000033</v>
      </c>
      <c r="FD84" s="1009">
        <f t="shared" si="53"/>
        <v>126.16000000000008</v>
      </c>
      <c r="FE84" s="1009">
        <f t="shared" si="53"/>
        <v>630.80000000000041</v>
      </c>
      <c r="FF84" s="1009">
        <f t="shared" si="53"/>
        <v>-600.92666666666673</v>
      </c>
      <c r="FG84" s="1009">
        <f t="shared" si="53"/>
        <v>-150.23166666666668</v>
      </c>
      <c r="FH84" s="1009">
        <f t="shared" si="53"/>
        <v>-751.1583333333333</v>
      </c>
      <c r="FI84" s="1009">
        <f t="shared" ca="1" si="53"/>
        <v>121356.51385544332</v>
      </c>
      <c r="FJ84" s="1009">
        <f t="shared" ca="1" si="53"/>
        <v>30339.12846386083</v>
      </c>
      <c r="FK84" s="1009">
        <f t="shared" ca="1" si="53"/>
        <v>227.69352479999998</v>
      </c>
      <c r="FL84" s="1009">
        <f t="shared" ca="1" si="53"/>
        <v>31211.476227199997</v>
      </c>
      <c r="FM84" s="1009">
        <f t="shared" ca="1" si="53"/>
        <v>910.77409919999991</v>
      </c>
      <c r="FN84" s="1009">
        <f t="shared" ca="1" si="53"/>
        <v>124845.90490879999</v>
      </c>
      <c r="FO84" s="1009">
        <f t="shared" ca="1" si="53"/>
        <v>25.594927859933726</v>
      </c>
      <c r="FP84" s="1009">
        <f t="shared" ca="1" si="53"/>
        <v>252.29199423822723</v>
      </c>
      <c r="FQ84" s="1009">
        <f t="shared" ca="1" si="53"/>
        <v>28.31898060941829</v>
      </c>
      <c r="FR84" s="1009">
        <f t="shared" ca="1" si="53"/>
        <v>34583.353160332408</v>
      </c>
      <c r="FS84" s="1009">
        <f t="shared" ca="1" si="53"/>
        <v>28.360030869732675</v>
      </c>
      <c r="FT84" s="1009">
        <f t="shared" si="53"/>
        <v>0</v>
      </c>
      <c r="FU84" s="1009">
        <f t="shared" si="53"/>
        <v>2558.8065268065279</v>
      </c>
      <c r="FV84" s="1009">
        <f t="shared" si="53"/>
        <v>639.70163170163198</v>
      </c>
      <c r="FW84" s="1009">
        <f t="shared" si="53"/>
        <v>3198.5081585081607</v>
      </c>
      <c r="FX84" s="1009">
        <f t="shared" si="53"/>
        <v>0</v>
      </c>
      <c r="FY84" s="1009">
        <f t="shared" si="53"/>
        <v>0</v>
      </c>
      <c r="FZ84" s="1009">
        <f t="shared" si="53"/>
        <v>0</v>
      </c>
      <c r="GA84" s="1009">
        <f t="shared" si="53"/>
        <v>-2558.8065268065279</v>
      </c>
      <c r="GB84" s="1009">
        <f t="shared" si="53"/>
        <v>-639.70163170163198</v>
      </c>
      <c r="GC84" s="1009">
        <f t="shared" si="53"/>
        <v>-3198.5081585081607</v>
      </c>
      <c r="GD84" s="1009">
        <f t="shared" ca="1" si="53"/>
        <v>122287.09838199346</v>
      </c>
      <c r="GE84" s="1009">
        <f t="shared" ca="1" si="53"/>
        <v>30571.774595498366</v>
      </c>
      <c r="GF84" s="1009">
        <f t="shared" ref="GF84:HY84" si="54">SUM(GF54:GF83)</f>
        <v>268.40000000000003</v>
      </c>
      <c r="GG84" s="1009">
        <f t="shared" si="54"/>
        <v>36237.100000000006</v>
      </c>
      <c r="GH84" s="1009">
        <f t="shared" si="54"/>
        <v>1073.6000000000001</v>
      </c>
      <c r="GI84" s="1009">
        <f t="shared" si="54"/>
        <v>144948.40000000002</v>
      </c>
      <c r="GJ84" s="1009">
        <f t="shared" ca="1" si="54"/>
        <v>268.29834194932477</v>
      </c>
      <c r="GK84" s="1009">
        <f t="shared" ca="1" si="54"/>
        <v>36309.098023055623</v>
      </c>
      <c r="GL84" s="1009">
        <f t="shared" ca="1" si="54"/>
        <v>1073.1933677972991</v>
      </c>
      <c r="GM84" s="1009">
        <f t="shared" ca="1" si="54"/>
        <v>145236.39209222249</v>
      </c>
      <c r="GN84" s="1009">
        <f t="shared" ca="1" si="54"/>
        <v>30.006768604304746</v>
      </c>
      <c r="GO84" s="1009">
        <f t="shared" ca="1" si="54"/>
        <v>297.28348138429345</v>
      </c>
      <c r="GP84" s="1009">
        <f t="shared" ca="1" si="54"/>
        <v>33.207446808167319</v>
      </c>
      <c r="GQ84" s="1009">
        <f t="shared" ca="1" si="54"/>
        <v>40231.687560172424</v>
      </c>
      <c r="GR84" s="1009">
        <f t="shared" ca="1" si="54"/>
        <v>33.248497068481704</v>
      </c>
      <c r="GS84" s="1009">
        <f t="shared" si="54"/>
        <v>0</v>
      </c>
      <c r="GT84" s="1009">
        <f t="shared" si="54"/>
        <v>1335.1041666666672</v>
      </c>
      <c r="GU84" s="1009">
        <f t="shared" si="54"/>
        <v>333.7760416666668</v>
      </c>
      <c r="GV84" s="1009">
        <f t="shared" si="54"/>
        <v>1668.8802083333342</v>
      </c>
      <c r="GW84" s="1009">
        <f t="shared" si="54"/>
        <v>504.64000000000033</v>
      </c>
      <c r="GX84" s="1009">
        <f t="shared" si="54"/>
        <v>126.16000000000008</v>
      </c>
      <c r="GY84" s="1009">
        <f t="shared" si="54"/>
        <v>630.80000000000041</v>
      </c>
      <c r="GZ84" s="1009">
        <f t="shared" si="54"/>
        <v>-830.46416666666687</v>
      </c>
      <c r="HA84" s="1009">
        <f t="shared" si="54"/>
        <v>-207.61604166666672</v>
      </c>
      <c r="HB84" s="1009">
        <f t="shared" si="54"/>
        <v>-1038.0802083333338</v>
      </c>
      <c r="HC84" s="1009">
        <f t="shared" ca="1" si="54"/>
        <v>144405.92792555579</v>
      </c>
      <c r="HD84" s="1009">
        <f t="shared" ca="1" si="54"/>
        <v>36101.481981388948</v>
      </c>
      <c r="HE84" s="1009">
        <f t="shared" ca="1" si="54"/>
        <v>274.46292319999998</v>
      </c>
      <c r="HF84" s="1009">
        <f t="shared" ca="1" si="54"/>
        <v>37144.436480800003</v>
      </c>
      <c r="HG84" s="1009">
        <f t="shared" ca="1" si="54"/>
        <v>1097.8516927999999</v>
      </c>
      <c r="HH84" s="1009">
        <f ca="1">SUM(HH54:HH83)</f>
        <v>148577.74592320001</v>
      </c>
      <c r="HI84" s="1009">
        <f t="shared" ca="1" si="54"/>
        <v>30.699447859933723</v>
      </c>
      <c r="HJ84" s="1009">
        <f t="shared" ca="1" si="54"/>
        <v>304.11404232686988</v>
      </c>
      <c r="HK84" s="1009">
        <f t="shared" ca="1" si="54"/>
        <v>33.974958448753476</v>
      </c>
      <c r="HL84" s="1009">
        <f t="shared" ca="1" si="54"/>
        <v>41157.270338836563</v>
      </c>
      <c r="HM84" s="1009">
        <f t="shared" ca="1" si="54"/>
        <v>34.016008709067862</v>
      </c>
      <c r="HN84" s="1009">
        <f t="shared" si="54"/>
        <v>0</v>
      </c>
      <c r="HO84" s="1009">
        <f t="shared" si="54"/>
        <v>3070.5678321678338</v>
      </c>
      <c r="HP84" s="1009">
        <f t="shared" si="54"/>
        <v>767.64195804195845</v>
      </c>
      <c r="HQ84" s="1009">
        <f t="shared" si="54"/>
        <v>3838.209790209793</v>
      </c>
      <c r="HR84" s="1009">
        <f t="shared" si="54"/>
        <v>0</v>
      </c>
      <c r="HS84" s="1009">
        <f t="shared" si="54"/>
        <v>0</v>
      </c>
      <c r="HT84" s="1009">
        <f t="shared" si="54"/>
        <v>0</v>
      </c>
      <c r="HU84" s="1009">
        <f t="shared" si="54"/>
        <v>-3070.5678321678338</v>
      </c>
      <c r="HV84" s="1009">
        <f t="shared" si="54"/>
        <v>-767.64195804195845</v>
      </c>
      <c r="HW84" s="1009">
        <f t="shared" si="54"/>
        <v>-3838.209790209793</v>
      </c>
      <c r="HX84" s="1009">
        <f t="shared" ca="1" si="54"/>
        <v>145507.17809103214</v>
      </c>
      <c r="HY84" s="1009">
        <f t="shared" ca="1" si="54"/>
        <v>36376.794522758035</v>
      </c>
    </row>
    <row r="86" spans="1:233" ht="18" x14ac:dyDescent="0.35">
      <c r="A86" s="623"/>
      <c r="B86" s="623"/>
      <c r="C86" s="623" t="s">
        <v>751</v>
      </c>
      <c r="D86" s="623"/>
      <c r="E86" s="720"/>
      <c r="F86" s="623"/>
      <c r="G86" s="623"/>
      <c r="H86" s="623"/>
      <c r="I86" s="623"/>
      <c r="J86" s="623"/>
      <c r="K86" s="623"/>
      <c r="L86" s="623"/>
      <c r="M86" s="623"/>
      <c r="N86" s="623"/>
      <c r="O86" s="623"/>
      <c r="P86" s="623"/>
      <c r="Q86" s="623"/>
      <c r="R86" s="623"/>
      <c r="S86" s="623"/>
      <c r="T86" s="623"/>
    </row>
    <row r="88" spans="1:233" ht="15" thickBot="1" x14ac:dyDescent="0.35"/>
    <row r="89" spans="1:233" ht="15" thickBot="1" x14ac:dyDescent="0.35">
      <c r="D89" s="1147" t="s">
        <v>720</v>
      </c>
      <c r="E89" s="1148"/>
      <c r="F89" s="1148"/>
      <c r="G89" s="1148"/>
      <c r="H89" s="1148"/>
      <c r="I89" s="1148"/>
      <c r="J89" s="1148"/>
      <c r="K89" s="1148" t="s">
        <v>721</v>
      </c>
      <c r="L89" s="1148"/>
      <c r="M89" s="1148"/>
      <c r="N89" s="1148"/>
      <c r="O89" s="1148"/>
      <c r="P89" s="1148"/>
      <c r="Q89" s="1149"/>
      <c r="R89" s="1144" t="s">
        <v>739</v>
      </c>
      <c r="S89" s="1145"/>
      <c r="T89" s="1145"/>
      <c r="U89" s="1145"/>
      <c r="V89" s="1145"/>
      <c r="W89" s="1145"/>
      <c r="X89" s="1145"/>
      <c r="Y89" s="1145" t="s">
        <v>740</v>
      </c>
      <c r="Z89" s="1145"/>
      <c r="AA89" s="1145"/>
      <c r="AB89" s="1145"/>
      <c r="AC89" s="1145"/>
      <c r="AD89" s="1145"/>
      <c r="AE89" s="1146"/>
      <c r="AF89" s="1147" t="s">
        <v>741</v>
      </c>
      <c r="AG89" s="1148"/>
      <c r="AH89" s="1148"/>
      <c r="AI89" s="1148"/>
      <c r="AJ89" s="1148"/>
      <c r="AK89" s="1148"/>
      <c r="AL89" s="1148"/>
      <c r="AM89" s="1148" t="s">
        <v>742</v>
      </c>
      <c r="AN89" s="1148"/>
      <c r="AO89" s="1148"/>
      <c r="AP89" s="1148"/>
      <c r="AQ89" s="1148"/>
      <c r="AR89" s="1148"/>
      <c r="AS89" s="1149"/>
      <c r="AT89" s="1144" t="s">
        <v>743</v>
      </c>
      <c r="AU89" s="1145"/>
      <c r="AV89" s="1145"/>
      <c r="AW89" s="1145"/>
      <c r="AX89" s="1145"/>
      <c r="AY89" s="1145"/>
      <c r="AZ89" s="1145"/>
      <c r="BA89" s="1145" t="s">
        <v>744</v>
      </c>
      <c r="BB89" s="1145"/>
      <c r="BC89" s="1145"/>
      <c r="BD89" s="1145"/>
      <c r="BE89" s="1145"/>
      <c r="BF89" s="1145"/>
      <c r="BG89" s="1146"/>
      <c r="BH89" s="1147" t="s">
        <v>745</v>
      </c>
      <c r="BI89" s="1148"/>
      <c r="BJ89" s="1148"/>
      <c r="BK89" s="1148"/>
      <c r="BL89" s="1148"/>
      <c r="BM89" s="1148"/>
      <c r="BN89" s="1148"/>
      <c r="BO89" s="1148" t="s">
        <v>746</v>
      </c>
      <c r="BP89" s="1148"/>
      <c r="BQ89" s="1148"/>
      <c r="BR89" s="1148"/>
      <c r="BS89" s="1148"/>
      <c r="BT89" s="1148"/>
      <c r="BU89" s="1149"/>
    </row>
    <row r="90" spans="1:233" ht="15" thickBot="1" x14ac:dyDescent="0.35">
      <c r="D90" s="1105" t="s">
        <v>722</v>
      </c>
      <c r="E90" s="1091" t="s">
        <v>714</v>
      </c>
      <c r="F90" s="1091"/>
      <c r="G90" s="1091"/>
      <c r="H90" s="1102" t="s">
        <v>715</v>
      </c>
      <c r="I90" s="1103"/>
      <c r="J90" s="1104"/>
      <c r="K90" s="1105" t="s">
        <v>722</v>
      </c>
      <c r="L90" s="1091" t="s">
        <v>714</v>
      </c>
      <c r="M90" s="1091"/>
      <c r="N90" s="1091"/>
      <c r="O90" s="1102" t="s">
        <v>715</v>
      </c>
      <c r="P90" s="1103"/>
      <c r="Q90" s="1104"/>
      <c r="R90" s="1105" t="s">
        <v>722</v>
      </c>
      <c r="S90" s="1091" t="s">
        <v>714</v>
      </c>
      <c r="T90" s="1091"/>
      <c r="U90" s="1091"/>
      <c r="V90" s="1102" t="s">
        <v>715</v>
      </c>
      <c r="W90" s="1103"/>
      <c r="X90" s="1104"/>
      <c r="Y90" s="1105" t="s">
        <v>722</v>
      </c>
      <c r="Z90" s="1091" t="s">
        <v>714</v>
      </c>
      <c r="AA90" s="1091"/>
      <c r="AB90" s="1091"/>
      <c r="AC90" s="1102" t="s">
        <v>715</v>
      </c>
      <c r="AD90" s="1103"/>
      <c r="AE90" s="1104"/>
      <c r="AF90" s="1105" t="s">
        <v>722</v>
      </c>
      <c r="AG90" s="1091" t="s">
        <v>714</v>
      </c>
      <c r="AH90" s="1091"/>
      <c r="AI90" s="1091"/>
      <c r="AJ90" s="1102" t="s">
        <v>715</v>
      </c>
      <c r="AK90" s="1103"/>
      <c r="AL90" s="1104"/>
      <c r="AM90" s="1105" t="s">
        <v>722</v>
      </c>
      <c r="AN90" s="1091" t="s">
        <v>714</v>
      </c>
      <c r="AO90" s="1091"/>
      <c r="AP90" s="1091"/>
      <c r="AQ90" s="1102" t="s">
        <v>715</v>
      </c>
      <c r="AR90" s="1103"/>
      <c r="AS90" s="1104"/>
      <c r="AT90" s="1105" t="s">
        <v>722</v>
      </c>
      <c r="AU90" s="1091" t="s">
        <v>714</v>
      </c>
      <c r="AV90" s="1091"/>
      <c r="AW90" s="1091"/>
      <c r="AX90" s="1102" t="s">
        <v>715</v>
      </c>
      <c r="AY90" s="1103"/>
      <c r="AZ90" s="1104"/>
      <c r="BA90" s="1105" t="s">
        <v>722</v>
      </c>
      <c r="BB90" s="1091" t="s">
        <v>714</v>
      </c>
      <c r="BC90" s="1091"/>
      <c r="BD90" s="1091"/>
      <c r="BE90" s="1102" t="s">
        <v>715</v>
      </c>
      <c r="BF90" s="1103"/>
      <c r="BG90" s="1104"/>
      <c r="BH90" s="1105" t="s">
        <v>722</v>
      </c>
      <c r="BI90" s="1091" t="s">
        <v>714</v>
      </c>
      <c r="BJ90" s="1091"/>
      <c r="BK90" s="1091"/>
      <c r="BL90" s="1102" t="s">
        <v>715</v>
      </c>
      <c r="BM90" s="1103"/>
      <c r="BN90" s="1104"/>
      <c r="BO90" s="1105" t="s">
        <v>722</v>
      </c>
      <c r="BP90" s="1091" t="s">
        <v>714</v>
      </c>
      <c r="BQ90" s="1091"/>
      <c r="BR90" s="1091"/>
      <c r="BS90" s="1102" t="s">
        <v>715</v>
      </c>
      <c r="BT90" s="1103"/>
      <c r="BU90" s="1104"/>
    </row>
    <row r="91" spans="1:233" ht="29.4" thickBot="1" x14ac:dyDescent="0.35">
      <c r="B91" t="s">
        <v>413</v>
      </c>
      <c r="D91" s="1106" t="s">
        <v>668</v>
      </c>
      <c r="E91" s="1097" t="s">
        <v>713</v>
      </c>
      <c r="F91" s="1094" t="s">
        <v>711</v>
      </c>
      <c r="G91" s="1092" t="s">
        <v>658</v>
      </c>
      <c r="H91" s="1093" t="s">
        <v>713</v>
      </c>
      <c r="I91" s="1094" t="s">
        <v>711</v>
      </c>
      <c r="J91" s="1092" t="s">
        <v>658</v>
      </c>
      <c r="K91" s="1106" t="s">
        <v>668</v>
      </c>
      <c r="L91" s="1097" t="s">
        <v>713</v>
      </c>
      <c r="M91" s="1094" t="s">
        <v>711</v>
      </c>
      <c r="N91" s="1092" t="s">
        <v>658</v>
      </c>
      <c r="O91" s="1093" t="s">
        <v>713</v>
      </c>
      <c r="P91" s="1094" t="s">
        <v>711</v>
      </c>
      <c r="Q91" s="1092" t="s">
        <v>658</v>
      </c>
      <c r="R91" s="1106" t="s">
        <v>668</v>
      </c>
      <c r="S91" s="1097" t="s">
        <v>713</v>
      </c>
      <c r="T91" s="1094" t="s">
        <v>711</v>
      </c>
      <c r="U91" s="1092" t="s">
        <v>658</v>
      </c>
      <c r="V91" s="1093" t="s">
        <v>713</v>
      </c>
      <c r="W91" s="1094" t="s">
        <v>711</v>
      </c>
      <c r="X91" s="1092" t="s">
        <v>658</v>
      </c>
      <c r="Y91" s="1106" t="s">
        <v>668</v>
      </c>
      <c r="Z91" s="1097" t="s">
        <v>713</v>
      </c>
      <c r="AA91" s="1094" t="s">
        <v>711</v>
      </c>
      <c r="AB91" s="1092" t="s">
        <v>658</v>
      </c>
      <c r="AC91" s="1093" t="s">
        <v>713</v>
      </c>
      <c r="AD91" s="1094" t="s">
        <v>711</v>
      </c>
      <c r="AE91" s="1092" t="s">
        <v>658</v>
      </c>
      <c r="AF91" s="1106" t="s">
        <v>668</v>
      </c>
      <c r="AG91" s="1097" t="s">
        <v>713</v>
      </c>
      <c r="AH91" s="1094" t="s">
        <v>711</v>
      </c>
      <c r="AI91" s="1092" t="s">
        <v>658</v>
      </c>
      <c r="AJ91" s="1093" t="s">
        <v>713</v>
      </c>
      <c r="AK91" s="1094" t="s">
        <v>711</v>
      </c>
      <c r="AL91" s="1092" t="s">
        <v>658</v>
      </c>
      <c r="AM91" s="1106" t="s">
        <v>668</v>
      </c>
      <c r="AN91" s="1097" t="s">
        <v>713</v>
      </c>
      <c r="AO91" s="1094" t="s">
        <v>711</v>
      </c>
      <c r="AP91" s="1092" t="s">
        <v>658</v>
      </c>
      <c r="AQ91" s="1093" t="s">
        <v>713</v>
      </c>
      <c r="AR91" s="1094" t="s">
        <v>711</v>
      </c>
      <c r="AS91" s="1092" t="s">
        <v>658</v>
      </c>
      <c r="AT91" s="1106" t="s">
        <v>668</v>
      </c>
      <c r="AU91" s="1097" t="s">
        <v>713</v>
      </c>
      <c r="AV91" s="1094" t="s">
        <v>711</v>
      </c>
      <c r="AW91" s="1092" t="s">
        <v>658</v>
      </c>
      <c r="AX91" s="1093" t="s">
        <v>713</v>
      </c>
      <c r="AY91" s="1094" t="s">
        <v>711</v>
      </c>
      <c r="AZ91" s="1092" t="s">
        <v>658</v>
      </c>
      <c r="BA91" s="1106" t="s">
        <v>668</v>
      </c>
      <c r="BB91" s="1097" t="s">
        <v>713</v>
      </c>
      <c r="BC91" s="1094" t="s">
        <v>711</v>
      </c>
      <c r="BD91" s="1092" t="s">
        <v>658</v>
      </c>
      <c r="BE91" s="1093" t="s">
        <v>713</v>
      </c>
      <c r="BF91" s="1094" t="s">
        <v>711</v>
      </c>
      <c r="BG91" s="1092" t="s">
        <v>658</v>
      </c>
      <c r="BH91" s="1106" t="s">
        <v>668</v>
      </c>
      <c r="BI91" s="1097" t="s">
        <v>713</v>
      </c>
      <c r="BJ91" s="1094" t="s">
        <v>711</v>
      </c>
      <c r="BK91" s="1092" t="s">
        <v>658</v>
      </c>
      <c r="BL91" s="1093" t="s">
        <v>713</v>
      </c>
      <c r="BM91" s="1094" t="s">
        <v>711</v>
      </c>
      <c r="BN91" s="1092" t="s">
        <v>658</v>
      </c>
      <c r="BO91" s="1106" t="s">
        <v>668</v>
      </c>
      <c r="BP91" s="1097" t="s">
        <v>713</v>
      </c>
      <c r="BQ91" s="1094" t="s">
        <v>711</v>
      </c>
      <c r="BR91" s="1092" t="s">
        <v>658</v>
      </c>
      <c r="BS91" s="1093" t="s">
        <v>713</v>
      </c>
      <c r="BT91" s="1094" t="s">
        <v>711</v>
      </c>
      <c r="BU91" s="1092" t="s">
        <v>658</v>
      </c>
    </row>
    <row r="92" spans="1:233" x14ac:dyDescent="0.3">
      <c r="C92" t="s">
        <v>667</v>
      </c>
    </row>
    <row r="93" spans="1:233" x14ac:dyDescent="0.3">
      <c r="B93">
        <f>+B54</f>
        <v>1</v>
      </c>
      <c r="C93" t="str">
        <f>+C54</f>
        <v>Blé d'hiver</v>
      </c>
      <c r="D93" s="877">
        <f>+'Générateur P.Durable 10ans'!BJ22</f>
        <v>1194.2</v>
      </c>
      <c r="E93" s="877">
        <f ca="1">+'Générateur P.Durable 10ans'!$BK22</f>
        <v>1084.7655000000002</v>
      </c>
      <c r="F93" s="877">
        <f>+'Générateur P.Durable 10ans'!$BL22</f>
        <v>-0.94666666666666655</v>
      </c>
      <c r="G93" s="877">
        <f ca="1">+'Générateur P.Durable 10ans'!$BM22</f>
        <v>1083.8188333333335</v>
      </c>
      <c r="H93" s="877">
        <f ca="1">+'Générateur Emprise 10ans'!$CF22</f>
        <v>1217.7372816000002</v>
      </c>
      <c r="I93" s="877">
        <f>+'Générateur Emprise 10ans'!$CG22</f>
        <v>-25.588065268065272</v>
      </c>
      <c r="J93" s="877">
        <f ca="1">+'Générateur Emprise 10ans'!$CH22</f>
        <v>1192.1492163319349</v>
      </c>
      <c r="K93" s="877">
        <f>+'Générateur P.Durable 10ans'!BN22</f>
        <v>4776.8</v>
      </c>
      <c r="L93" s="877">
        <f ca="1">+'Générateur P.Durable 10ans'!$BO22</f>
        <v>4339.0620000000008</v>
      </c>
      <c r="M93" s="877">
        <f>+'Générateur P.Durable 10ans'!$BP22</f>
        <v>-3.7866666666666662</v>
      </c>
      <c r="N93" s="877">
        <f ca="1">+'Générateur P.Durable 10ans'!$BQ22</f>
        <v>4335.2753333333339</v>
      </c>
      <c r="O93" s="877">
        <f ca="1">+'Générateur Emprise 10ans'!$CJ22</f>
        <v>4870.9491264000008</v>
      </c>
      <c r="P93" s="877">
        <f>+'Générateur Emprise 10ans'!$CK22</f>
        <v>-102.35226107226109</v>
      </c>
      <c r="Q93" s="877">
        <f ca="1">+'Générateur Emprise 10ans'!$CL22</f>
        <v>4768.5968653277396</v>
      </c>
      <c r="R93" s="877">
        <f>+'Générateur P.Durable 15ans'!$BJ22</f>
        <v>1194.2</v>
      </c>
      <c r="S93" s="877">
        <f ca="1">+'Générateur P.Durable 15ans'!$BK22</f>
        <v>1084.7655000000002</v>
      </c>
      <c r="T93" s="877">
        <f>+'Générateur P.Durable 15ans'!$BL22</f>
        <v>-0.94666666666666655</v>
      </c>
      <c r="U93" s="877">
        <f ca="1">+'Générateur P.Durable 15ans'!$BM22</f>
        <v>1083.8188333333335</v>
      </c>
      <c r="V93" s="877">
        <f ca="1">+'Générateur Emprise 15ans'!$BK22</f>
        <v>1217.7372816000002</v>
      </c>
      <c r="W93" s="877">
        <f>+'Générateur Emprise 15ans'!$BL22</f>
        <v>-25.588065268065272</v>
      </c>
      <c r="X93" s="877">
        <f ca="1">+'Générateur Emprise 15ans'!$BM22</f>
        <v>1192.1492163319349</v>
      </c>
      <c r="Y93" s="877">
        <f>+'Générateur P.Durable 15ans'!$BN22</f>
        <v>4776.8</v>
      </c>
      <c r="Z93" s="877">
        <f ca="1">+'Générateur P.Durable 15ans'!$BO22</f>
        <v>4339.0620000000008</v>
      </c>
      <c r="AA93" s="877">
        <f>+'Générateur P.Durable 15ans'!$BP22</f>
        <v>-3.7866666666666662</v>
      </c>
      <c r="AB93" s="877">
        <f ca="1">+'Générateur P.Durable 15ans'!$BQ22</f>
        <v>4335.2753333333339</v>
      </c>
      <c r="AC93" s="877">
        <f ca="1">+'Générateur Emprise 15ans'!$BO22</f>
        <v>4870.9491264000008</v>
      </c>
      <c r="AD93" s="877">
        <f>+'Générateur Emprise 15ans'!$BP22</f>
        <v>-102.35226107226109</v>
      </c>
      <c r="AE93" s="877">
        <f ca="1">+'Générateur Emprise 15ans'!$BQ22</f>
        <v>4768.5968653277396</v>
      </c>
      <c r="AF93" s="877">
        <f>+'Générateur P.Durable 20ans'!$BJ22</f>
        <v>1194.2</v>
      </c>
      <c r="AG93" s="877">
        <f ca="1">+'Générateur P.Durable 20ans'!$BK22</f>
        <v>1084.7655000000002</v>
      </c>
      <c r="AH93" s="877">
        <f>+'Générateur P.Durable 20ans'!$BL22</f>
        <v>-0.94666666666666655</v>
      </c>
      <c r="AI93" s="877">
        <f ca="1">+'Générateur P.Durable 20ans'!$BM22</f>
        <v>1083.8188333333335</v>
      </c>
      <c r="AJ93" s="877">
        <f ca="1">+'Générateur Emprise 20ans'!$BK22</f>
        <v>1217.7372816000002</v>
      </c>
      <c r="AK93" s="877">
        <f>+'Générateur Emprise 20ans'!$BL22</f>
        <v>-25.588065268065272</v>
      </c>
      <c r="AL93" s="877">
        <f ca="1">+'Générateur Emprise 20ans'!$BM22</f>
        <v>1192.1492163319349</v>
      </c>
      <c r="AM93" s="877">
        <f>+'Générateur P.Durable 20ans'!$BN22</f>
        <v>4776.8</v>
      </c>
      <c r="AN93" s="877">
        <f ca="1">+'Générateur P.Durable 20ans'!$BO22</f>
        <v>4339.0620000000008</v>
      </c>
      <c r="AO93" s="877">
        <f>+'Générateur P.Durable 20ans'!$BP22</f>
        <v>-3.7866666666666662</v>
      </c>
      <c r="AP93" s="877">
        <f ca="1">+'Générateur P.Durable 20ans'!$BQ22</f>
        <v>4335.2753333333339</v>
      </c>
      <c r="AQ93" s="877">
        <f ca="1">+'Générateur Emprise 20ans'!$BO22</f>
        <v>4870.9491264000008</v>
      </c>
      <c r="AR93" s="877">
        <f>+'Générateur Emprise 20ans'!$BP22</f>
        <v>-102.35226107226109</v>
      </c>
      <c r="AS93" s="877">
        <f ca="1">+'Générateur Emprise 20ans'!$BQ22</f>
        <v>4768.5968653277396</v>
      </c>
      <c r="AT93" s="877">
        <f>+'Générateur P.Durable 25ans'!$BJ22</f>
        <v>1194.2</v>
      </c>
      <c r="AU93" s="877">
        <f ca="1">+'Générateur P.Durable 25ans'!$BK22</f>
        <v>1084.7655000000002</v>
      </c>
      <c r="AV93" s="877">
        <f>+'Générateur P.Durable 25ans'!$BL22</f>
        <v>-0.94666666666666655</v>
      </c>
      <c r="AW93" s="877">
        <f ca="1">+'Générateur P.Durable 25ans'!$BM22</f>
        <v>1083.8188333333335</v>
      </c>
      <c r="AX93" s="877">
        <f ca="1">+'Générateur Emprise 25ans'!$BK22</f>
        <v>1217.7372816000002</v>
      </c>
      <c r="AY93" s="877">
        <f>+'Générateur Emprise 25ans'!$BL22</f>
        <v>-25.588065268065272</v>
      </c>
      <c r="AZ93" s="877">
        <f ca="1">+'Générateur Emprise 25ans'!$BM22</f>
        <v>1192.1492163319349</v>
      </c>
      <c r="BA93" s="877">
        <f>+'Générateur P.Durable 25ans'!$BN22</f>
        <v>4776.8</v>
      </c>
      <c r="BB93" s="877">
        <f ca="1">+'Générateur P.Durable 25ans'!$BO22</f>
        <v>4339.0620000000008</v>
      </c>
      <c r="BC93" s="877">
        <f>+'Générateur P.Durable 25ans'!$BP22</f>
        <v>-3.7866666666666662</v>
      </c>
      <c r="BD93" s="877">
        <f ca="1">+'Générateur P.Durable 25ans'!$BQ22</f>
        <v>4335.2753333333339</v>
      </c>
      <c r="BE93" s="877">
        <f ca="1">+'Générateur Emprise 25ans'!$BO22</f>
        <v>4870.9491264000008</v>
      </c>
      <c r="BF93" s="877">
        <f>+'Générateur Emprise 25ans'!$BP22</f>
        <v>-102.35226107226109</v>
      </c>
      <c r="BG93" s="877">
        <f ca="1">+'Générateur Emprise 25ans'!$BQ22</f>
        <v>4768.5968653277396</v>
      </c>
      <c r="BH93" s="877">
        <f>+'Générateur P.Durable 30ans'!$BJ22</f>
        <v>1194.2</v>
      </c>
      <c r="BI93" s="877">
        <f ca="1">+'Générateur P.Durable 30ans'!$BK22</f>
        <v>1084.7655000000002</v>
      </c>
      <c r="BJ93" s="877">
        <f>+'Générateur P.Durable 30ans'!$BL22</f>
        <v>-0.94666666666666655</v>
      </c>
      <c r="BK93" s="877">
        <f ca="1">+'Générateur P.Durable 30ans'!$BM22</f>
        <v>1083.8188333333335</v>
      </c>
      <c r="BL93" s="877">
        <f ca="1">+'Générateur Emprise 30ans'!$BK22</f>
        <v>1217.7372816000002</v>
      </c>
      <c r="BM93" s="877">
        <f>+'Générateur Emprise 30ans'!$BL22</f>
        <v>-25.588065268065272</v>
      </c>
      <c r="BN93" s="877">
        <f ca="1">+'Générateur Emprise 30ans'!$BM22</f>
        <v>1192.1492163319349</v>
      </c>
      <c r="BO93" s="877">
        <f>+'Générateur P.Durable 30ans'!$BN22</f>
        <v>4776.8</v>
      </c>
      <c r="BP93" s="877">
        <f ca="1">+'Générateur P.Durable 30ans'!$BO22</f>
        <v>4339.0620000000008</v>
      </c>
      <c r="BQ93" s="877">
        <f>+'Générateur P.Durable 30ans'!$BP22</f>
        <v>-3.7866666666666662</v>
      </c>
      <c r="BR93" s="877">
        <f ca="1">+'Générateur P.Durable 30ans'!$BQ22</f>
        <v>4335.2753333333339</v>
      </c>
      <c r="BS93" s="877">
        <f ca="1">+'Générateur Emprise 30ans'!$BO22</f>
        <v>4870.9491264000008</v>
      </c>
      <c r="BT93" s="877">
        <f>+'Générateur Emprise 30ans'!$BP22</f>
        <v>-102.35226107226109</v>
      </c>
      <c r="BU93" s="877">
        <f ca="1">+'Générateur Emprise 30ans'!$BQ22</f>
        <v>4768.5968653277396</v>
      </c>
    </row>
    <row r="94" spans="1:233" x14ac:dyDescent="0.3">
      <c r="B94">
        <f t="shared" ref="B94:C122" si="55">+B55</f>
        <v>2</v>
      </c>
      <c r="C94" t="str">
        <f t="shared" si="55"/>
        <v>Prairie temporaire</v>
      </c>
      <c r="D94" s="877">
        <f>+'Générateur P.Durable 10ans'!BJ23</f>
        <v>2085.5461538461541</v>
      </c>
      <c r="E94" s="877">
        <f ca="1">+'Générateur P.Durable 10ans'!$BK23</f>
        <v>1936.1309999327664</v>
      </c>
      <c r="F94" s="877">
        <f>+'Générateur P.Durable 10ans'!$BL23</f>
        <v>-12.089263754045309</v>
      </c>
      <c r="G94" s="877">
        <f ca="1">+'Générateur P.Durable 10ans'!$BM23</f>
        <v>1924.0417361787208</v>
      </c>
      <c r="H94" s="877">
        <f ca="1">+'Générateur Emprise 10ans'!$CF23</f>
        <v>2128.1575662153846</v>
      </c>
      <c r="I94" s="877">
        <f>+'Générateur Emprise 10ans'!$CG23</f>
        <v>-50.191974179666495</v>
      </c>
      <c r="J94" s="877">
        <f ca="1">+'Générateur Emprise 10ans'!$CH23</f>
        <v>2077.9655920357181</v>
      </c>
      <c r="K94" s="877">
        <f>+'Générateur P.Durable 10ans'!BN23</f>
        <v>8342.1846153846163</v>
      </c>
      <c r="L94" s="877">
        <f ca="1">+'Générateur P.Durable 10ans'!$BO23</f>
        <v>7744.5239997310655</v>
      </c>
      <c r="M94" s="877">
        <f>+'Générateur P.Durable 10ans'!$BP23</f>
        <v>-48.357055016181235</v>
      </c>
      <c r="N94" s="877">
        <f ca="1">+'Générateur P.Durable 10ans'!$BQ23</f>
        <v>7696.1669447148834</v>
      </c>
      <c r="O94" s="877">
        <f ca="1">+'Générateur Emprise 10ans'!$CJ23</f>
        <v>8512.6302648615383</v>
      </c>
      <c r="P94" s="877">
        <f>+'Générateur Emprise 10ans'!$CK23</f>
        <v>-200.76789671866598</v>
      </c>
      <c r="Q94" s="877">
        <f ca="1">+'Générateur Emprise 10ans'!$CL23</f>
        <v>8311.8623681428726</v>
      </c>
      <c r="R94" s="877">
        <f>+'Générateur P.Durable 15ans'!BJ23</f>
        <v>2085.5461538461541</v>
      </c>
      <c r="S94" s="877">
        <f ca="1">+'Générateur P.Durable 15ans'!$BK23</f>
        <v>1933.7244673010737</v>
      </c>
      <c r="T94" s="877">
        <f>+'Générateur P.Durable 15ans'!$BL23</f>
        <v>-12.089263754045309</v>
      </c>
      <c r="U94" s="877">
        <f ca="1">+'Générateur P.Durable 15ans'!$BM23</f>
        <v>1921.6352035470284</v>
      </c>
      <c r="V94" s="877">
        <f ca="1">+'Générateur Emprise 15ans'!$BK23</f>
        <v>2128.1575662153846</v>
      </c>
      <c r="W94" s="877">
        <f>+'Générateur Emprise 15ans'!$BL23</f>
        <v>-50.191974179666495</v>
      </c>
      <c r="X94" s="877">
        <f ca="1">+'Générateur Emprise 15ans'!$BM23</f>
        <v>2077.9655920357181</v>
      </c>
      <c r="Y94" s="877">
        <f>+'Générateur P.Durable 15ans'!$BN23</f>
        <v>8342.1846153846163</v>
      </c>
      <c r="Z94" s="877">
        <f ca="1">+'Générateur P.Durable 15ans'!$BO23</f>
        <v>7734.8978692042947</v>
      </c>
      <c r="AA94" s="877">
        <f>+'Générateur P.Durable 15ans'!$BP23</f>
        <v>-48.357055016181235</v>
      </c>
      <c r="AB94" s="877">
        <f ca="1">+'Générateur P.Durable 15ans'!$BQ23</f>
        <v>7686.5408141881135</v>
      </c>
      <c r="AC94" s="877">
        <f ca="1">+'Générateur Emprise 15ans'!$BO23</f>
        <v>8512.6302648615383</v>
      </c>
      <c r="AD94" s="877">
        <f>+'Générateur Emprise 15ans'!$BP23</f>
        <v>-200.76789671866598</v>
      </c>
      <c r="AE94" s="877">
        <f ca="1">+'Générateur Emprise 15ans'!$BQ23</f>
        <v>8311.8623681428726</v>
      </c>
      <c r="AF94" s="877">
        <f>+'Générateur P.Durable 20ans'!$BJ23</f>
        <v>2085.5461538461541</v>
      </c>
      <c r="AG94" s="877">
        <f ca="1">+'Générateur P.Durable 20ans'!$BK23</f>
        <v>1933.2820388398763</v>
      </c>
      <c r="AH94" s="877">
        <f>+'Générateur P.Durable 20ans'!$BL23</f>
        <v>-12.089263754045309</v>
      </c>
      <c r="AI94" s="877">
        <f ca="1">+'Générateur P.Durable 20ans'!$BM23</f>
        <v>1921.1927750858308</v>
      </c>
      <c r="AJ94" s="877">
        <f ca="1">+'Générateur Emprise 20ans'!$BK23</f>
        <v>2128.1575662153846</v>
      </c>
      <c r="AK94" s="877">
        <f>+'Générateur Emprise 20ans'!$BL23</f>
        <v>-50.191974179666495</v>
      </c>
      <c r="AL94" s="877">
        <f ca="1">+'Générateur Emprise 20ans'!$BM23</f>
        <v>2077.9655920357181</v>
      </c>
      <c r="AM94" s="877">
        <f>+'Générateur P.Durable 20ans'!$BN23</f>
        <v>8342.1846153846163</v>
      </c>
      <c r="AN94" s="877">
        <f ca="1">+'Générateur P.Durable 20ans'!$BO23</f>
        <v>7733.1281553595054</v>
      </c>
      <c r="AO94" s="877">
        <f>+'Générateur P.Durable 20ans'!$BP23</f>
        <v>-48.357055016181235</v>
      </c>
      <c r="AP94" s="877">
        <f ca="1">+'Générateur P.Durable 20ans'!$BQ23</f>
        <v>7684.7711003433233</v>
      </c>
      <c r="AQ94" s="877">
        <f ca="1">+'Générateur Emprise 20ans'!$BO23</f>
        <v>8512.6302648615383</v>
      </c>
      <c r="AR94" s="877">
        <f>+'Générateur Emprise 20ans'!$BP23</f>
        <v>-200.76789671866598</v>
      </c>
      <c r="AS94" s="877">
        <f ca="1">+'Générateur Emprise 20ans'!$BQ23</f>
        <v>8311.8623681428726</v>
      </c>
      <c r="AT94" s="877">
        <f>+'Générateur P.Durable 25ans'!$BJ23</f>
        <v>2085.5461538461541</v>
      </c>
      <c r="AU94" s="877">
        <f ca="1">+'Générateur P.Durable 25ans'!$BK23</f>
        <v>1933.1988959729556</v>
      </c>
      <c r="AV94" s="877">
        <f>+'Générateur P.Durable 25ans'!$BL23</f>
        <v>-12.089263754045309</v>
      </c>
      <c r="AW94" s="877">
        <f ca="1">+'Générateur P.Durable 25ans'!$BM23</f>
        <v>1921.1096322189101</v>
      </c>
      <c r="AX94" s="877">
        <f ca="1">+'Générateur Emprise 25ans'!$BK23</f>
        <v>2128.1575662153846</v>
      </c>
      <c r="AY94" s="877">
        <f>+'Générateur Emprise 25ans'!$BL23</f>
        <v>-50.191974179666495</v>
      </c>
      <c r="AZ94" s="877">
        <f ca="1">+'Générateur Emprise 25ans'!$BM23</f>
        <v>2077.9655920357181</v>
      </c>
      <c r="BA94" s="877">
        <f>+'Générateur P.Durable 25ans'!$BN23</f>
        <v>8342.1846153846163</v>
      </c>
      <c r="BB94" s="877">
        <f ca="1">+'Générateur P.Durable 25ans'!$BO23</f>
        <v>7732.7955838918224</v>
      </c>
      <c r="BC94" s="877">
        <f>+'Générateur P.Durable 25ans'!$BP23</f>
        <v>-48.357055016181235</v>
      </c>
      <c r="BD94" s="877">
        <f ca="1">+'Générateur P.Durable 25ans'!$BQ23</f>
        <v>7684.4385288756403</v>
      </c>
      <c r="BE94" s="877">
        <f ca="1">+'Générateur Emprise 25ans'!$BO23</f>
        <v>8512.6302648615383</v>
      </c>
      <c r="BF94" s="877">
        <f>+'Générateur Emprise 25ans'!$BP23</f>
        <v>-200.76789671866598</v>
      </c>
      <c r="BG94" s="877">
        <f ca="1">+'Générateur Emprise 25ans'!$BQ23</f>
        <v>8311.8623681428726</v>
      </c>
      <c r="BH94" s="877">
        <f>+'Générateur P.Durable 30ans'!$BJ23</f>
        <v>2085.5461538461541</v>
      </c>
      <c r="BI94" s="877">
        <f ca="1">+'Générateur P.Durable 30ans'!$BK23</f>
        <v>1933.1832072638767</v>
      </c>
      <c r="BJ94" s="877">
        <f>+'Générateur P.Durable 30ans'!$BL23</f>
        <v>-12.089263754045309</v>
      </c>
      <c r="BK94" s="877">
        <f ca="1">+'Générateur P.Durable 30ans'!$BM23</f>
        <v>1921.0939435098312</v>
      </c>
      <c r="BL94" s="877">
        <f ca="1">+'Générateur Emprise 30ans'!$BK23</f>
        <v>2128.1575662153846</v>
      </c>
      <c r="BM94" s="877">
        <f>+'Générateur Emprise 30ans'!$BL23</f>
        <v>-50.191974179666495</v>
      </c>
      <c r="BN94" s="877">
        <f ca="1">+'Générateur Emprise 30ans'!$BM23</f>
        <v>2077.9655920357181</v>
      </c>
      <c r="BO94" s="877">
        <f>+'Générateur P.Durable 30ans'!$BN23</f>
        <v>8342.1846153846163</v>
      </c>
      <c r="BP94" s="877">
        <f ca="1">+'Générateur P.Durable 30ans'!$BO23</f>
        <v>7732.732829055507</v>
      </c>
      <c r="BQ94" s="877">
        <f>+'Générateur P.Durable 30ans'!$BP23</f>
        <v>-48.357055016181235</v>
      </c>
      <c r="BR94" s="877">
        <f ca="1">+'Générateur P.Durable 30ans'!$BQ23</f>
        <v>7684.3757740393248</v>
      </c>
      <c r="BS94" s="877">
        <f ca="1">+'Générateur Emprise 30ans'!$BO23</f>
        <v>8512.6302648615383</v>
      </c>
      <c r="BT94" s="877">
        <f>+'Générateur Emprise 30ans'!$BP23</f>
        <v>-200.76789671866598</v>
      </c>
      <c r="BU94" s="877">
        <f ca="1">+'Générateur Emprise 30ans'!$BQ23</f>
        <v>8311.8623681428726</v>
      </c>
    </row>
    <row r="95" spans="1:233" x14ac:dyDescent="0.3">
      <c r="B95">
        <f t="shared" si="55"/>
        <v>3</v>
      </c>
      <c r="C95" t="str">
        <f t="shared" si="55"/>
        <v>Orge d'hiver</v>
      </c>
      <c r="D95" s="877">
        <f>+'Générateur P.Durable 10ans'!BJ24</f>
        <v>3269.4403846153846</v>
      </c>
      <c r="E95" s="877">
        <f ca="1">+'Générateur P.Durable 10ans'!$BK24</f>
        <v>3113.7236395539385</v>
      </c>
      <c r="F95" s="877">
        <f>+'Générateur P.Durable 10ans'!$BL24</f>
        <v>-22.907319178684766</v>
      </c>
      <c r="G95" s="877">
        <f ca="1">+'Générateur P.Durable 10ans'!$BM24</f>
        <v>3090.8163203752538</v>
      </c>
      <c r="H95" s="877">
        <f ca="1">+'Générateur Emprise 10ans'!$CF24</f>
        <v>3334.9182577834317</v>
      </c>
      <c r="I95" s="877">
        <f>+'Générateur Emprise 10ans'!$CG24</f>
        <v>-73.84957890235998</v>
      </c>
      <c r="J95" s="877">
        <f ca="1">+'Générateur Emprise 10ans'!$CH24</f>
        <v>3261.0686788810717</v>
      </c>
      <c r="K95" s="877">
        <f>+'Générateur P.Durable 10ans'!BN24</f>
        <v>13077.761538461538</v>
      </c>
      <c r="L95" s="877">
        <f ca="1">+'Générateur P.Durable 10ans'!$BO24</f>
        <v>12454.894558215754</v>
      </c>
      <c r="M95" s="877">
        <f>+'Générateur P.Durable 10ans'!$BP24</f>
        <v>-91.629276714739063</v>
      </c>
      <c r="N95" s="877">
        <f ca="1">+'Générateur P.Durable 10ans'!$BQ24</f>
        <v>12363.265281501015</v>
      </c>
      <c r="O95" s="877">
        <f ca="1">+'Générateur Emprise 10ans'!$CJ24</f>
        <v>13339.673031133727</v>
      </c>
      <c r="P95" s="877">
        <f>+'Générateur Emprise 10ans'!$CK24</f>
        <v>-295.39831560943992</v>
      </c>
      <c r="Q95" s="877">
        <f ca="1">+'Générateur Emprise 10ans'!$CL24</f>
        <v>13044.274715524287</v>
      </c>
      <c r="R95" s="877">
        <f>+'Générateur P.Durable 15ans'!BJ24</f>
        <v>3269.4403846153846</v>
      </c>
      <c r="S95" s="877">
        <f ca="1">+'Générateur P.Durable 15ans'!$BK24</f>
        <v>3105.8274279439474</v>
      </c>
      <c r="T95" s="877">
        <f>+'Générateur P.Durable 15ans'!$BL24</f>
        <v>-22.907319178684766</v>
      </c>
      <c r="U95" s="877">
        <f ca="1">+'Générateur P.Durable 15ans'!$BM24</f>
        <v>3082.9201087652627</v>
      </c>
      <c r="V95" s="877">
        <f ca="1">+'Générateur Emprise 15ans'!$BK24</f>
        <v>3334.9182577834317</v>
      </c>
      <c r="W95" s="877">
        <f>+'Générateur Emprise 15ans'!$BL24</f>
        <v>-73.84957890235998</v>
      </c>
      <c r="X95" s="877">
        <f ca="1">+'Générateur Emprise 15ans'!$BM24</f>
        <v>3261.0686788810717</v>
      </c>
      <c r="Y95" s="877">
        <f>+'Générateur P.Durable 15ans'!$BN24</f>
        <v>13077.761538461538</v>
      </c>
      <c r="Z95" s="877">
        <f ca="1">+'Générateur P.Durable 15ans'!$BO24</f>
        <v>12423.30971177579</v>
      </c>
      <c r="AA95" s="877">
        <f>+'Générateur P.Durable 15ans'!$BP24</f>
        <v>-91.629276714739063</v>
      </c>
      <c r="AB95" s="877">
        <f ca="1">+'Générateur P.Durable 15ans'!$BQ24</f>
        <v>12331.680435061051</v>
      </c>
      <c r="AC95" s="877">
        <f ca="1">+'Générateur Emprise 15ans'!$BO24</f>
        <v>13339.673031133727</v>
      </c>
      <c r="AD95" s="877">
        <f>+'Générateur Emprise 15ans'!$BP24</f>
        <v>-295.39831560943992</v>
      </c>
      <c r="AE95" s="877">
        <f ca="1">+'Générateur Emprise 15ans'!$BQ24</f>
        <v>13044.274715524287</v>
      </c>
      <c r="AF95" s="877">
        <f>+'Générateur P.Durable 20ans'!$BJ24</f>
        <v>3269.4403846153846</v>
      </c>
      <c r="AG95" s="877">
        <f ca="1">+'Générateur P.Durable 20ans'!$BK24</f>
        <v>3104.3637232598962</v>
      </c>
      <c r="AH95" s="877">
        <f>+'Générateur P.Durable 20ans'!$BL24</f>
        <v>-22.907319178684766</v>
      </c>
      <c r="AI95" s="877">
        <f ca="1">+'Générateur P.Durable 20ans'!$BM24</f>
        <v>3081.4564040812111</v>
      </c>
      <c r="AJ95" s="877">
        <f ca="1">+'Générateur Emprise 20ans'!$BK24</f>
        <v>3334.9182577834317</v>
      </c>
      <c r="AK95" s="877">
        <f>+'Générateur Emprise 20ans'!$BL24</f>
        <v>-73.84957890235998</v>
      </c>
      <c r="AL95" s="877">
        <f ca="1">+'Générateur Emprise 20ans'!$BM24</f>
        <v>3261.0686788810717</v>
      </c>
      <c r="AM95" s="877">
        <f>+'Générateur P.Durable 20ans'!$BN24</f>
        <v>13077.761538461538</v>
      </c>
      <c r="AN95" s="877">
        <f ca="1">+'Générateur P.Durable 20ans'!$BO24</f>
        <v>12417.454893039585</v>
      </c>
      <c r="AO95" s="877">
        <f>+'Générateur P.Durable 20ans'!$BP24</f>
        <v>-91.629276714739063</v>
      </c>
      <c r="AP95" s="877">
        <f ca="1">+'Générateur P.Durable 20ans'!$BQ24</f>
        <v>12325.825616324844</v>
      </c>
      <c r="AQ95" s="877">
        <f ca="1">+'Générateur Emprise 20ans'!$BO24</f>
        <v>13339.673031133727</v>
      </c>
      <c r="AR95" s="877">
        <f>+'Générateur Emprise 20ans'!$BP24</f>
        <v>-295.39831560943992</v>
      </c>
      <c r="AS95" s="877">
        <f ca="1">+'Générateur Emprise 20ans'!$BQ24</f>
        <v>13044.274715524287</v>
      </c>
      <c r="AT95" s="877">
        <f>+'Générateur P.Durable 25ans'!$BJ24</f>
        <v>3269.4403846153846</v>
      </c>
      <c r="AU95" s="877">
        <f ca="1">+'Générateur P.Durable 25ans'!$BK24</f>
        <v>3104.0882481027211</v>
      </c>
      <c r="AV95" s="877">
        <f>+'Générateur P.Durable 25ans'!$BL24</f>
        <v>-22.907319178684766</v>
      </c>
      <c r="AW95" s="877">
        <f ca="1">+'Générateur P.Durable 25ans'!$BM24</f>
        <v>3081.1809289240359</v>
      </c>
      <c r="AX95" s="877">
        <f ca="1">+'Générateur Emprise 25ans'!$BK24</f>
        <v>3334.9182577834317</v>
      </c>
      <c r="AY95" s="877">
        <f>+'Générateur Emprise 25ans'!$BL24</f>
        <v>-73.84957890235998</v>
      </c>
      <c r="AZ95" s="877">
        <f ca="1">+'Générateur Emprise 25ans'!$BM24</f>
        <v>3261.0686788810717</v>
      </c>
      <c r="BA95" s="877">
        <f>+'Générateur P.Durable 25ans'!$BN24</f>
        <v>13077.761538461538</v>
      </c>
      <c r="BB95" s="877">
        <f ca="1">+'Générateur P.Durable 25ans'!$BO24</f>
        <v>12416.352992410884</v>
      </c>
      <c r="BC95" s="877">
        <f>+'Générateur P.Durable 25ans'!$BP24</f>
        <v>-91.629276714739063</v>
      </c>
      <c r="BD95" s="877">
        <f ca="1">+'Générateur P.Durable 25ans'!$BQ24</f>
        <v>12324.723715696144</v>
      </c>
      <c r="BE95" s="877">
        <f ca="1">+'Générateur Emprise 25ans'!$BO24</f>
        <v>13339.673031133727</v>
      </c>
      <c r="BF95" s="877">
        <f>+'Générateur Emprise 25ans'!$BP24</f>
        <v>-295.39831560943992</v>
      </c>
      <c r="BG95" s="877">
        <f ca="1">+'Générateur Emprise 25ans'!$BQ24</f>
        <v>13044.274715524287</v>
      </c>
      <c r="BH95" s="877">
        <f>+'Générateur P.Durable 30ans'!$BJ24</f>
        <v>3269.4403846153846</v>
      </c>
      <c r="BI95" s="877">
        <f ca="1">+'Générateur P.Durable 30ans'!$BK24</f>
        <v>3104.0362525915766</v>
      </c>
      <c r="BJ95" s="877">
        <f>+'Générateur P.Durable 30ans'!$BL24</f>
        <v>-22.907319178684766</v>
      </c>
      <c r="BK95" s="877">
        <f ca="1">+'Générateur P.Durable 30ans'!$BM24</f>
        <v>3081.1289334128915</v>
      </c>
      <c r="BL95" s="877">
        <f ca="1">+'Générateur Emprise 30ans'!$BK24</f>
        <v>3334.9182577834317</v>
      </c>
      <c r="BM95" s="877">
        <f>+'Générateur Emprise 30ans'!$BL24</f>
        <v>-73.84957890235998</v>
      </c>
      <c r="BN95" s="877">
        <f ca="1">+'Générateur Emprise 30ans'!$BM24</f>
        <v>3261.0686788810717</v>
      </c>
      <c r="BO95" s="877">
        <f>+'Générateur P.Durable 30ans'!$BN24</f>
        <v>13077.761538461538</v>
      </c>
      <c r="BP95" s="877">
        <f ca="1">+'Générateur P.Durable 30ans'!$BO24</f>
        <v>12416.145010366306</v>
      </c>
      <c r="BQ95" s="877">
        <f>+'Générateur P.Durable 30ans'!$BP24</f>
        <v>-91.629276714739063</v>
      </c>
      <c r="BR95" s="877">
        <f ca="1">+'Générateur P.Durable 30ans'!$BQ24</f>
        <v>12324.515733651566</v>
      </c>
      <c r="BS95" s="877">
        <f ca="1">+'Générateur Emprise 30ans'!$BO24</f>
        <v>13339.673031133727</v>
      </c>
      <c r="BT95" s="877">
        <f>+'Générateur Emprise 30ans'!$BP24</f>
        <v>-295.39831560943992</v>
      </c>
      <c r="BU95" s="877">
        <f ca="1">+'Générateur Emprise 30ans'!$BQ24</f>
        <v>13044.274715524287</v>
      </c>
    </row>
    <row r="96" spans="1:233" x14ac:dyDescent="0.3">
      <c r="B96">
        <f t="shared" si="55"/>
        <v>4</v>
      </c>
      <c r="C96" t="str">
        <f t="shared" si="55"/>
        <v>Maïs</v>
      </c>
      <c r="D96" s="877">
        <f>+'Générateur P.Durable 10ans'!BJ25</f>
        <v>4578.0430245789712</v>
      </c>
      <c r="E96" s="877">
        <f ca="1">+'Générateur P.Durable 10ans'!$BK25</f>
        <v>4480.1197207689593</v>
      </c>
      <c r="F96" s="877">
        <f>+'Générateur P.Durable 10ans'!$BL25</f>
        <v>-33.410285610373563</v>
      </c>
      <c r="G96" s="877">
        <f ca="1">+'Générateur P.Durable 10ans'!$BM25</f>
        <v>4446.7094351585856</v>
      </c>
      <c r="H96" s="877">
        <f ca="1">+'Générateur Emprise 10ans'!$CF25</f>
        <v>4714.0329027538455</v>
      </c>
      <c r="I96" s="877">
        <f>+'Générateur Emprise 10ans'!$CG25</f>
        <v>-96.597275751103709</v>
      </c>
      <c r="J96" s="877">
        <f ca="1">+'Générateur Emprise 10ans'!$CH25</f>
        <v>4617.435627002742</v>
      </c>
      <c r="K96" s="877">
        <f>+'Générateur P.Durable 10ans'!BN25</f>
        <v>18312.172098315885</v>
      </c>
      <c r="L96" s="877">
        <f ca="1">+'Générateur P.Durable 10ans'!$BO25</f>
        <v>17920.478883075837</v>
      </c>
      <c r="M96" s="877">
        <f>+'Générateur P.Durable 10ans'!$BP25</f>
        <v>-133.64114244149425</v>
      </c>
      <c r="N96" s="877">
        <f ca="1">+'Générateur P.Durable 10ans'!$BQ25</f>
        <v>17786.837740634342</v>
      </c>
      <c r="O96" s="877">
        <f ca="1">+'Générateur Emprise 10ans'!$CJ25</f>
        <v>18856.131611015382</v>
      </c>
      <c r="P96" s="877">
        <f>+'Générateur Emprise 10ans'!$CK25</f>
        <v>-386.38910300441484</v>
      </c>
      <c r="Q96" s="877">
        <f ca="1">+'Générateur Emprise 10ans'!$CL25</f>
        <v>18469.742508010968</v>
      </c>
      <c r="R96" s="877">
        <f>+'Générateur P.Durable 15ans'!BJ25</f>
        <v>4578.0430245789712</v>
      </c>
      <c r="S96" s="877">
        <f ca="1">+'Générateur P.Durable 15ans'!$BK25</f>
        <v>4463.3750153368783</v>
      </c>
      <c r="T96" s="877">
        <f>+'Générateur P.Durable 15ans'!$BL25</f>
        <v>-33.410285610373563</v>
      </c>
      <c r="U96" s="877">
        <f ca="1">+'Générateur P.Durable 15ans'!$BM25</f>
        <v>4429.9647297265037</v>
      </c>
      <c r="V96" s="877">
        <f ca="1">+'Générateur Emprise 15ans'!$BK25</f>
        <v>4714.0329027538455</v>
      </c>
      <c r="W96" s="877">
        <f>+'Générateur Emprise 15ans'!$BL25</f>
        <v>-96.597275751103709</v>
      </c>
      <c r="X96" s="877">
        <f ca="1">+'Générateur Emprise 15ans'!$BM25</f>
        <v>4617.435627002742</v>
      </c>
      <c r="Y96" s="877">
        <f>+'Générateur P.Durable 15ans'!$BN25</f>
        <v>18312.172098315885</v>
      </c>
      <c r="Z96" s="877">
        <f ca="1">+'Générateur P.Durable 15ans'!$BO25</f>
        <v>17853.500061347513</v>
      </c>
      <c r="AA96" s="877">
        <f>+'Générateur P.Durable 15ans'!$BP25</f>
        <v>-133.64114244149425</v>
      </c>
      <c r="AB96" s="877">
        <f ca="1">+'Générateur P.Durable 15ans'!$BQ25</f>
        <v>17719.858918906015</v>
      </c>
      <c r="AC96" s="877">
        <f ca="1">+'Générateur Emprise 15ans'!$BO25</f>
        <v>18856.131611015382</v>
      </c>
      <c r="AD96" s="877">
        <f>+'Générateur Emprise 15ans'!$BP25</f>
        <v>-386.38910300441484</v>
      </c>
      <c r="AE96" s="877">
        <f ca="1">+'Générateur Emprise 15ans'!$BQ25</f>
        <v>18469.742508010968</v>
      </c>
      <c r="AF96" s="877">
        <f>+'Générateur P.Durable 20ans'!$BJ25</f>
        <v>4578.0430245789712</v>
      </c>
      <c r="AG96" s="877">
        <f ca="1">+'Générateur P.Durable 20ans'!$BK25</f>
        <v>4460.2461534547801</v>
      </c>
      <c r="AH96" s="877">
        <f>+'Générateur P.Durable 20ans'!$BL25</f>
        <v>-33.410285610373563</v>
      </c>
      <c r="AI96" s="877">
        <f ca="1">+'Générateur P.Durable 20ans'!$BM25</f>
        <v>4426.8358678444065</v>
      </c>
      <c r="AJ96" s="877">
        <f ca="1">+'Générateur Emprise 20ans'!$BK25</f>
        <v>4714.0329027538455</v>
      </c>
      <c r="AK96" s="877">
        <f>+'Générateur Emprise 20ans'!$BL25</f>
        <v>-96.597275751103709</v>
      </c>
      <c r="AL96" s="877">
        <f ca="1">+'Générateur Emprise 20ans'!$BM25</f>
        <v>4617.435627002742</v>
      </c>
      <c r="AM96" s="877">
        <f>+'Générateur P.Durable 20ans'!$BN25</f>
        <v>18312.172098315885</v>
      </c>
      <c r="AN96" s="877">
        <f ca="1">+'Générateur P.Durable 20ans'!$BO25</f>
        <v>17840.984613819121</v>
      </c>
      <c r="AO96" s="877">
        <f>+'Générateur P.Durable 20ans'!$BP25</f>
        <v>-133.64114244149425</v>
      </c>
      <c r="AP96" s="877">
        <f ca="1">+'Générateur P.Durable 20ans'!$BQ25</f>
        <v>17707.343471377626</v>
      </c>
      <c r="AQ96" s="877">
        <f ca="1">+'Générateur Emprise 20ans'!$BO25</f>
        <v>18856.131611015382</v>
      </c>
      <c r="AR96" s="877">
        <f>+'Générateur Emprise 20ans'!$BP25</f>
        <v>-386.38910300441484</v>
      </c>
      <c r="AS96" s="877">
        <f ca="1">+'Générateur Emprise 20ans'!$BQ25</f>
        <v>18469.742508010968</v>
      </c>
      <c r="AT96" s="877">
        <f>+'Générateur P.Durable 25ans'!$BJ25</f>
        <v>4578.0430245789712</v>
      </c>
      <c r="AU96" s="877">
        <f ca="1">+'Générateur P.Durable 25ans'!$BK25</f>
        <v>4459.6564458780776</v>
      </c>
      <c r="AV96" s="877">
        <f>+'Générateur P.Durable 25ans'!$BL25</f>
        <v>-33.410285610373563</v>
      </c>
      <c r="AW96" s="877">
        <f ca="1">+'Générateur P.Durable 25ans'!$BM25</f>
        <v>4426.246160267704</v>
      </c>
      <c r="AX96" s="877">
        <f ca="1">+'Générateur Emprise 25ans'!$BK25</f>
        <v>4714.0329027538455</v>
      </c>
      <c r="AY96" s="877">
        <f>+'Générateur Emprise 25ans'!$BL25</f>
        <v>-96.597275751103709</v>
      </c>
      <c r="AZ96" s="877">
        <f ca="1">+'Générateur Emprise 25ans'!$BM25</f>
        <v>4617.435627002742</v>
      </c>
      <c r="BA96" s="877">
        <f>+'Générateur P.Durable 25ans'!$BN25</f>
        <v>18312.172098315885</v>
      </c>
      <c r="BB96" s="877">
        <f ca="1">+'Générateur P.Durable 25ans'!$BO25</f>
        <v>17838.625783512311</v>
      </c>
      <c r="BC96" s="877">
        <f>+'Générateur P.Durable 25ans'!$BP25</f>
        <v>-133.64114244149425</v>
      </c>
      <c r="BD96" s="877">
        <f ca="1">+'Générateur P.Durable 25ans'!$BQ25</f>
        <v>17704.984641070816</v>
      </c>
      <c r="BE96" s="877">
        <f ca="1">+'Générateur Emprise 25ans'!$BO25</f>
        <v>18856.131611015382</v>
      </c>
      <c r="BF96" s="877">
        <f>+'Générateur Emprise 25ans'!$BP25</f>
        <v>-386.38910300441484</v>
      </c>
      <c r="BG96" s="877">
        <f ca="1">+'Générateur Emprise 25ans'!$BQ25</f>
        <v>18469.742508010968</v>
      </c>
      <c r="BH96" s="877">
        <f>+'Générateur P.Durable 30ans'!$BJ25</f>
        <v>4578.0430245789712</v>
      </c>
      <c r="BI96" s="877">
        <f ca="1">+'Générateur P.Durable 30ans'!$BK25</f>
        <v>4459.5451097015266</v>
      </c>
      <c r="BJ96" s="877">
        <f>+'Générateur P.Durable 30ans'!$BL25</f>
        <v>-33.410285610373563</v>
      </c>
      <c r="BK96" s="877">
        <f ca="1">+'Générateur P.Durable 30ans'!$BM25</f>
        <v>4426.134824091153</v>
      </c>
      <c r="BL96" s="877">
        <f ca="1">+'Générateur Emprise 30ans'!$BK25</f>
        <v>4714.0329027538455</v>
      </c>
      <c r="BM96" s="877">
        <f>+'Générateur Emprise 30ans'!$BL25</f>
        <v>-96.597275751103709</v>
      </c>
      <c r="BN96" s="877">
        <f ca="1">+'Générateur Emprise 30ans'!$BM25</f>
        <v>4617.435627002742</v>
      </c>
      <c r="BO96" s="877">
        <f>+'Générateur P.Durable 30ans'!$BN25</f>
        <v>18312.172098315885</v>
      </c>
      <c r="BP96" s="877">
        <f ca="1">+'Générateur P.Durable 30ans'!$BO25</f>
        <v>17838.180438806106</v>
      </c>
      <c r="BQ96" s="877">
        <f>+'Générateur P.Durable 30ans'!$BP25</f>
        <v>-133.64114244149425</v>
      </c>
      <c r="BR96" s="877">
        <f ca="1">+'Générateur P.Durable 30ans'!$BQ25</f>
        <v>17704.539296364612</v>
      </c>
      <c r="BS96" s="877">
        <f ca="1">+'Générateur Emprise 30ans'!$BO25</f>
        <v>18856.131611015382</v>
      </c>
      <c r="BT96" s="877">
        <f>+'Générateur Emprise 30ans'!$BP25</f>
        <v>-386.38910300441484</v>
      </c>
      <c r="BU96" s="877">
        <f ca="1">+'Générateur Emprise 30ans'!$BQ25</f>
        <v>18469.742508010968</v>
      </c>
    </row>
    <row r="97" spans="2:73" x14ac:dyDescent="0.3">
      <c r="B97">
        <f t="shared" si="55"/>
        <v>5</v>
      </c>
      <c r="C97" t="str">
        <f t="shared" si="55"/>
        <v>Blé d'hiver</v>
      </c>
      <c r="D97" s="877">
        <f>+'Générateur P.Durable 10ans'!BJ26</f>
        <v>5598.8501895066693</v>
      </c>
      <c r="E97" s="877">
        <f ca="1">+'Générateur P.Durable 10ans'!$BK26</f>
        <v>5562.0778868014131</v>
      </c>
      <c r="F97" s="877">
        <f>+'Générateur P.Durable 10ans'!$BL26</f>
        <v>-43.607340398420938</v>
      </c>
      <c r="G97" s="877">
        <f ca="1">+'Générateur P.Durable 10ans'!$BM26</f>
        <v>5518.4705464029921</v>
      </c>
      <c r="H97" s="877">
        <f ca="1">+'Générateur Emprise 10ans'!$CF26</f>
        <v>5754.9598346386711</v>
      </c>
      <c r="I97" s="877">
        <f>+'Générateur Emprise 10ans'!$CG26</f>
        <v>-118.47006118258807</v>
      </c>
      <c r="J97" s="877">
        <f ca="1">+'Générateur Emprise 10ans'!$CH26</f>
        <v>5636.4897734560827</v>
      </c>
      <c r="K97" s="877">
        <f>+'Générateur P.Durable 10ans'!BN26</f>
        <v>22395.400758026677</v>
      </c>
      <c r="L97" s="877">
        <f ca="1">+'Générateur P.Durable 10ans'!$BO26</f>
        <v>22248.311547205652</v>
      </c>
      <c r="M97" s="877">
        <f>+'Générateur P.Durable 10ans'!$BP26</f>
        <v>-174.42936159368375</v>
      </c>
      <c r="N97" s="877">
        <f ca="1">+'Générateur P.Durable 10ans'!$BQ26</f>
        <v>22073.882185611968</v>
      </c>
      <c r="O97" s="877">
        <f ca="1">+'Générateur Emprise 10ans'!$CJ26</f>
        <v>23019.839338554684</v>
      </c>
      <c r="P97" s="877">
        <f>+'Générateur Emprise 10ans'!$CK26</f>
        <v>-473.88024473035227</v>
      </c>
      <c r="Q97" s="877">
        <f ca="1">+'Générateur Emprise 10ans'!$CL26</f>
        <v>22545.959093824331</v>
      </c>
      <c r="R97" s="877">
        <f>+'Générateur P.Durable 15ans'!BJ26</f>
        <v>5598.8501895066693</v>
      </c>
      <c r="S97" s="877">
        <f ca="1">+'Générateur P.Durable 15ans'!$BK26</f>
        <v>5539.6046247550621</v>
      </c>
      <c r="T97" s="877">
        <f>+'Générateur P.Durable 15ans'!$BL26</f>
        <v>-43.607340398420938</v>
      </c>
      <c r="U97" s="877">
        <f ca="1">+'Générateur P.Durable 15ans'!$BM26</f>
        <v>5495.9972843566411</v>
      </c>
      <c r="V97" s="877">
        <f ca="1">+'Générateur Emprise 15ans'!$BK26</f>
        <v>5754.9598346386711</v>
      </c>
      <c r="W97" s="877">
        <f>+'Générateur Emprise 15ans'!$BL26</f>
        <v>-118.47006118258807</v>
      </c>
      <c r="X97" s="877">
        <f ca="1">+'Générateur Emprise 15ans'!$BM26</f>
        <v>5636.4897734560827</v>
      </c>
      <c r="Y97" s="877">
        <f>+'Générateur P.Durable 15ans'!$BN26</f>
        <v>22395.400758026677</v>
      </c>
      <c r="Z97" s="877">
        <f ca="1">+'Générateur P.Durable 15ans'!$BO26</f>
        <v>22158.418499020248</v>
      </c>
      <c r="AA97" s="877">
        <f>+'Générateur P.Durable 15ans'!$BP26</f>
        <v>-174.42936159368375</v>
      </c>
      <c r="AB97" s="877">
        <f ca="1">+'Générateur P.Durable 15ans'!$BQ26</f>
        <v>21983.989137426564</v>
      </c>
      <c r="AC97" s="877">
        <f ca="1">+'Générateur Emprise 15ans'!$BO26</f>
        <v>23019.839338554684</v>
      </c>
      <c r="AD97" s="877">
        <f>+'Générateur Emprise 15ans'!$BP26</f>
        <v>-473.88024473035227</v>
      </c>
      <c r="AE97" s="877">
        <f ca="1">+'Générateur Emprise 15ans'!$BQ26</f>
        <v>22545.959093824331</v>
      </c>
      <c r="AF97" s="877">
        <f>+'Générateur P.Durable 20ans'!$BJ26</f>
        <v>5598.8501895066693</v>
      </c>
      <c r="AG97" s="877">
        <f ca="1">+'Générateur P.Durable 20ans'!$BK26</f>
        <v>5535.3602828743215</v>
      </c>
      <c r="AH97" s="877">
        <f>+'Générateur P.Durable 20ans'!$BL26</f>
        <v>-43.607340398420938</v>
      </c>
      <c r="AI97" s="877">
        <f ca="1">+'Générateur P.Durable 20ans'!$BM26</f>
        <v>5491.7529424759005</v>
      </c>
      <c r="AJ97" s="877">
        <f ca="1">+'Générateur Emprise 20ans'!$BK26</f>
        <v>5754.9598346386711</v>
      </c>
      <c r="AK97" s="877">
        <f>+'Générateur Emprise 20ans'!$BL26</f>
        <v>-118.47006118258807</v>
      </c>
      <c r="AL97" s="877">
        <f ca="1">+'Générateur Emprise 20ans'!$BM26</f>
        <v>5636.4897734560827</v>
      </c>
      <c r="AM97" s="877">
        <f>+'Générateur P.Durable 20ans'!$BN26</f>
        <v>22395.400758026677</v>
      </c>
      <c r="AN97" s="877">
        <f ca="1">+'Générateur P.Durable 20ans'!$BO26</f>
        <v>22141.441131497286</v>
      </c>
      <c r="AO97" s="877">
        <f>+'Générateur P.Durable 20ans'!$BP26</f>
        <v>-174.42936159368375</v>
      </c>
      <c r="AP97" s="877">
        <f ca="1">+'Générateur P.Durable 20ans'!$BQ26</f>
        <v>21967.011769903602</v>
      </c>
      <c r="AQ97" s="877">
        <f ca="1">+'Générateur Emprise 20ans'!$BO26</f>
        <v>23019.839338554684</v>
      </c>
      <c r="AR97" s="877">
        <f>+'Générateur Emprise 20ans'!$BP26</f>
        <v>-473.88024473035227</v>
      </c>
      <c r="AS97" s="877">
        <f ca="1">+'Générateur Emprise 20ans'!$BQ26</f>
        <v>22545.959093824331</v>
      </c>
      <c r="AT97" s="877">
        <f>+'Générateur P.Durable 25ans'!$BJ26</f>
        <v>5598.8501895066693</v>
      </c>
      <c r="AU97" s="877">
        <f ca="1">+'Générateur P.Durable 25ans'!$BK26</f>
        <v>5534.5588251553017</v>
      </c>
      <c r="AV97" s="877">
        <f>+'Générateur P.Durable 25ans'!$BL26</f>
        <v>-43.607340398420938</v>
      </c>
      <c r="AW97" s="877">
        <f ca="1">+'Générateur P.Durable 25ans'!$BM26</f>
        <v>5490.9514847568807</v>
      </c>
      <c r="AX97" s="877">
        <f ca="1">+'Générateur Emprise 25ans'!$BK26</f>
        <v>5754.9598346386711</v>
      </c>
      <c r="AY97" s="877">
        <f>+'Générateur Emprise 25ans'!$BL26</f>
        <v>-118.47006118258807</v>
      </c>
      <c r="AZ97" s="877">
        <f ca="1">+'Générateur Emprise 25ans'!$BM26</f>
        <v>5636.4897734560827</v>
      </c>
      <c r="BA97" s="877">
        <f>+'Générateur P.Durable 25ans'!$BN26</f>
        <v>22395.400758026677</v>
      </c>
      <c r="BB97" s="877">
        <f ca="1">+'Générateur P.Durable 25ans'!$BO26</f>
        <v>22138.235300621207</v>
      </c>
      <c r="BC97" s="877">
        <f>+'Générateur P.Durable 25ans'!$BP26</f>
        <v>-174.42936159368375</v>
      </c>
      <c r="BD97" s="877">
        <f ca="1">+'Générateur P.Durable 25ans'!$BQ26</f>
        <v>21963.805939027523</v>
      </c>
      <c r="BE97" s="877">
        <f ca="1">+'Générateur Emprise 25ans'!$BO26</f>
        <v>23019.839338554684</v>
      </c>
      <c r="BF97" s="877">
        <f>+'Générateur Emprise 25ans'!$BP26</f>
        <v>-473.88024473035227</v>
      </c>
      <c r="BG97" s="877">
        <f ca="1">+'Générateur Emprise 25ans'!$BQ26</f>
        <v>22545.959093824331</v>
      </c>
      <c r="BH97" s="877">
        <f>+'Générateur P.Durable 30ans'!$BJ26</f>
        <v>5598.8501895066693</v>
      </c>
      <c r="BI97" s="877">
        <f ca="1">+'Générateur P.Durable 30ans'!$BK26</f>
        <v>5534.4074574494225</v>
      </c>
      <c r="BJ97" s="877">
        <f>+'Générateur P.Durable 30ans'!$BL26</f>
        <v>-43.607340398420938</v>
      </c>
      <c r="BK97" s="877">
        <f ca="1">+'Générateur P.Durable 30ans'!$BM26</f>
        <v>5490.8001170510015</v>
      </c>
      <c r="BL97" s="877">
        <f ca="1">+'Générateur Emprise 30ans'!$BK26</f>
        <v>5754.9598346386711</v>
      </c>
      <c r="BM97" s="877">
        <f>+'Générateur Emprise 30ans'!$BL26</f>
        <v>-118.47006118258807</v>
      </c>
      <c r="BN97" s="877">
        <f ca="1">+'Générateur Emprise 30ans'!$BM26</f>
        <v>5636.4897734560827</v>
      </c>
      <c r="BO97" s="877">
        <f>+'Générateur P.Durable 30ans'!$BN26</f>
        <v>22395.400758026677</v>
      </c>
      <c r="BP97" s="877">
        <f ca="1">+'Générateur P.Durable 30ans'!$BO26</f>
        <v>22137.62982979769</v>
      </c>
      <c r="BQ97" s="877">
        <f>+'Générateur P.Durable 30ans'!$BP26</f>
        <v>-174.42936159368375</v>
      </c>
      <c r="BR97" s="877">
        <f ca="1">+'Générateur P.Durable 30ans'!$BQ26</f>
        <v>21963.200468204006</v>
      </c>
      <c r="BS97" s="877">
        <f ca="1">+'Générateur Emprise 30ans'!$BO26</f>
        <v>23019.839338554684</v>
      </c>
      <c r="BT97" s="877">
        <f>+'Générateur Emprise 30ans'!$BP26</f>
        <v>-473.88024473035227</v>
      </c>
      <c r="BU97" s="877">
        <f ca="1">+'Générateur Emprise 30ans'!$BQ26</f>
        <v>22545.959093824331</v>
      </c>
    </row>
    <row r="98" spans="2:73" x14ac:dyDescent="0.3">
      <c r="B98">
        <f t="shared" si="55"/>
        <v>6</v>
      </c>
      <c r="C98" t="str">
        <f t="shared" si="55"/>
        <v>Prairie temporaire</v>
      </c>
      <c r="D98" s="877">
        <f>+'Générateur P.Durable 10ans'!BJ27</f>
        <v>6360.7766174725884</v>
      </c>
      <c r="E98" s="877">
        <f ca="1">+'Générateur P.Durable 10ans'!$BK27</f>
        <v>6378.9562194499649</v>
      </c>
      <c r="F98" s="877">
        <f>+'Générateur P.Durable 10ans'!$BL27</f>
        <v>-53.507393590699941</v>
      </c>
      <c r="G98" s="877">
        <f ca="1">+'Générateur P.Durable 10ans'!$BM27</f>
        <v>6325.4488258592646</v>
      </c>
      <c r="H98" s="877">
        <f ca="1">+'Générateur Emprise 10ans'!$CF27</f>
        <v>6533.1909095263773</v>
      </c>
      <c r="I98" s="877">
        <f>+'Générateur Emprise 10ans'!$CG27</f>
        <v>-139.5015856359384</v>
      </c>
      <c r="J98" s="877">
        <f ca="1">+'Générateur Emprise 10ans'!$CH27</f>
        <v>6393.6893238904386</v>
      </c>
      <c r="K98" s="877">
        <f>+'Générateur P.Durable 10ans'!BN27</f>
        <v>25443.106469890354</v>
      </c>
      <c r="L98" s="877">
        <f ca="1">+'Générateur P.Durable 10ans'!$BO27</f>
        <v>25515.82487779986</v>
      </c>
      <c r="M98" s="877">
        <f>+'Générateur P.Durable 10ans'!$BP27</f>
        <v>-214.02957436279976</v>
      </c>
      <c r="N98" s="877">
        <f ca="1">+'Générateur P.Durable 10ans'!$BQ27</f>
        <v>25301.795303437058</v>
      </c>
      <c r="O98" s="877">
        <f ca="1">+'Générateur Emprise 10ans'!$CJ27</f>
        <v>26132.763638105509</v>
      </c>
      <c r="P98" s="877">
        <f>+'Générateur Emprise 10ans'!$CK27</f>
        <v>-558.00634254375359</v>
      </c>
      <c r="Q98" s="877">
        <f ca="1">+'Générateur Emprise 10ans'!$CL27</f>
        <v>25574.757295561754</v>
      </c>
      <c r="R98" s="877">
        <f>+'Générateur P.Durable 15ans'!BJ27</f>
        <v>6360.7766174725884</v>
      </c>
      <c r="S98" s="877">
        <f ca="1">+'Générateur P.Durable 15ans'!$BK27</f>
        <v>6357.8583511992338</v>
      </c>
      <c r="T98" s="877">
        <f>+'Générateur P.Durable 15ans'!$BL27</f>
        <v>-53.507393590699941</v>
      </c>
      <c r="U98" s="877">
        <f ca="1">+'Générateur P.Durable 15ans'!$BM27</f>
        <v>6304.3509576085344</v>
      </c>
      <c r="V98" s="877">
        <f ca="1">+'Générateur Emprise 15ans'!$BK27</f>
        <v>6533.1909095263773</v>
      </c>
      <c r="W98" s="877">
        <f>+'Générateur Emprise 15ans'!$BL27</f>
        <v>-139.5015856359384</v>
      </c>
      <c r="X98" s="877">
        <f ca="1">+'Générateur Emprise 15ans'!$BM27</f>
        <v>6393.6893238904386</v>
      </c>
      <c r="Y98" s="877">
        <f>+'Générateur P.Durable 15ans'!$BN27</f>
        <v>25443.106469890354</v>
      </c>
      <c r="Z98" s="877">
        <f ca="1">+'Générateur P.Durable 15ans'!$BO27</f>
        <v>25431.433404796935</v>
      </c>
      <c r="AA98" s="877">
        <f>+'Générateur P.Durable 15ans'!$BP27</f>
        <v>-214.02957436279976</v>
      </c>
      <c r="AB98" s="877">
        <f ca="1">+'Générateur P.Durable 15ans'!$BQ27</f>
        <v>25217.403830434137</v>
      </c>
      <c r="AC98" s="877">
        <f ca="1">+'Générateur Emprise 15ans'!$BO27</f>
        <v>26132.763638105509</v>
      </c>
      <c r="AD98" s="877">
        <f>+'Générateur Emprise 15ans'!$BP27</f>
        <v>-558.00634254375359</v>
      </c>
      <c r="AE98" s="877">
        <f ca="1">+'Générateur Emprise 15ans'!$BQ27</f>
        <v>25574.757295561754</v>
      </c>
      <c r="AF98" s="877">
        <f>+'Générateur P.Durable 20ans'!$BJ27</f>
        <v>6360.7766174725884</v>
      </c>
      <c r="AG98" s="877">
        <f ca="1">+'Générateur P.Durable 20ans'!$BK27</f>
        <v>6353.8350688059936</v>
      </c>
      <c r="AH98" s="877">
        <f>+'Générateur P.Durable 20ans'!$BL27</f>
        <v>-53.507393590699941</v>
      </c>
      <c r="AI98" s="877">
        <f ca="1">+'Générateur P.Durable 20ans'!$BM27</f>
        <v>6300.3276752152933</v>
      </c>
      <c r="AJ98" s="877">
        <f ca="1">+'Générateur Emprise 20ans'!$BK27</f>
        <v>6533.1909095263773</v>
      </c>
      <c r="AK98" s="877">
        <f>+'Générateur Emprise 20ans'!$BL27</f>
        <v>-139.5015856359384</v>
      </c>
      <c r="AL98" s="877">
        <f ca="1">+'Générateur Emprise 20ans'!$BM27</f>
        <v>6393.6893238904386</v>
      </c>
      <c r="AM98" s="877">
        <f>+'Générateur P.Durable 20ans'!$BN27</f>
        <v>25443.106469890354</v>
      </c>
      <c r="AN98" s="877">
        <f ca="1">+'Générateur P.Durable 20ans'!$BO27</f>
        <v>25415.340275223974</v>
      </c>
      <c r="AO98" s="877">
        <f>+'Générateur P.Durable 20ans'!$BP27</f>
        <v>-214.02957436279976</v>
      </c>
      <c r="AP98" s="877">
        <f ca="1">+'Générateur P.Durable 20ans'!$BQ27</f>
        <v>25201.310700861173</v>
      </c>
      <c r="AQ98" s="877">
        <f ca="1">+'Générateur Emprise 20ans'!$BO27</f>
        <v>26132.763638105509</v>
      </c>
      <c r="AR98" s="877">
        <f>+'Générateur Emprise 20ans'!$BP27</f>
        <v>-558.00634254375359</v>
      </c>
      <c r="AS98" s="877">
        <f ca="1">+'Générateur Emprise 20ans'!$BQ27</f>
        <v>25574.757295561754</v>
      </c>
      <c r="AT98" s="877">
        <f>+'Générateur P.Durable 25ans'!$BJ27</f>
        <v>6360.7766174725884</v>
      </c>
      <c r="AU98" s="877">
        <f ca="1">+'Générateur P.Durable 25ans'!$BK27</f>
        <v>6353.0740691319306</v>
      </c>
      <c r="AV98" s="877">
        <f>+'Générateur P.Durable 25ans'!$BL27</f>
        <v>-53.507393590699941</v>
      </c>
      <c r="AW98" s="877">
        <f ca="1">+'Générateur P.Durable 25ans'!$BM27</f>
        <v>6299.5666755412303</v>
      </c>
      <c r="AX98" s="877">
        <f ca="1">+'Générateur Emprise 25ans'!$BK27</f>
        <v>6533.1909095263773</v>
      </c>
      <c r="AY98" s="877">
        <f>+'Générateur Emprise 25ans'!$BL27</f>
        <v>-139.5015856359384</v>
      </c>
      <c r="AZ98" s="877">
        <f ca="1">+'Générateur Emprise 25ans'!$BM27</f>
        <v>6393.6893238904386</v>
      </c>
      <c r="BA98" s="877">
        <f>+'Générateur P.Durable 25ans'!$BN27</f>
        <v>25443.106469890354</v>
      </c>
      <c r="BB98" s="877">
        <f ca="1">+'Générateur P.Durable 25ans'!$BO27</f>
        <v>25412.296276527723</v>
      </c>
      <c r="BC98" s="877">
        <f>+'Générateur P.Durable 25ans'!$BP27</f>
        <v>-214.02957436279976</v>
      </c>
      <c r="BD98" s="877">
        <f ca="1">+'Générateur P.Durable 25ans'!$BQ27</f>
        <v>25198.266702164921</v>
      </c>
      <c r="BE98" s="877">
        <f ca="1">+'Générateur Emprise 25ans'!$BO27</f>
        <v>26132.763638105509</v>
      </c>
      <c r="BF98" s="877">
        <f>+'Générateur Emprise 25ans'!$BP27</f>
        <v>-558.00634254375359</v>
      </c>
      <c r="BG98" s="877">
        <f ca="1">+'Générateur Emprise 25ans'!$BQ27</f>
        <v>25574.757295561754</v>
      </c>
      <c r="BH98" s="877">
        <f>+'Générateur P.Durable 30ans'!$BJ27</f>
        <v>6360.7766174725884</v>
      </c>
      <c r="BI98" s="877">
        <f ca="1">+'Générateur P.Durable 30ans'!$BK27</f>
        <v>6352.9302973300082</v>
      </c>
      <c r="BJ98" s="877">
        <f>+'Générateur P.Durable 30ans'!$BL27</f>
        <v>-53.507393590699941</v>
      </c>
      <c r="BK98" s="877">
        <f ca="1">+'Générateur P.Durable 30ans'!$BM27</f>
        <v>6299.4229037393079</v>
      </c>
      <c r="BL98" s="877">
        <f ca="1">+'Générateur Emprise 30ans'!$BK27</f>
        <v>6533.1909095263773</v>
      </c>
      <c r="BM98" s="877">
        <f>+'Générateur Emprise 30ans'!$BL27</f>
        <v>-139.5015856359384</v>
      </c>
      <c r="BN98" s="877">
        <f ca="1">+'Générateur Emprise 30ans'!$BM27</f>
        <v>6393.6893238904386</v>
      </c>
      <c r="BO98" s="877">
        <f>+'Générateur P.Durable 30ans'!$BN27</f>
        <v>25443.106469890354</v>
      </c>
      <c r="BP98" s="877">
        <f ca="1">+'Générateur P.Durable 30ans'!$BO27</f>
        <v>25411.721189320033</v>
      </c>
      <c r="BQ98" s="877">
        <f>+'Générateur P.Durable 30ans'!$BP27</f>
        <v>-214.02957436279976</v>
      </c>
      <c r="BR98" s="877">
        <f ca="1">+'Générateur P.Durable 30ans'!$BQ27</f>
        <v>25197.691614957232</v>
      </c>
      <c r="BS98" s="877">
        <f ca="1">+'Générateur Emprise 30ans'!$BO27</f>
        <v>26132.763638105509</v>
      </c>
      <c r="BT98" s="877">
        <f>+'Générateur Emprise 30ans'!$BP27</f>
        <v>-558.00634254375359</v>
      </c>
      <c r="BU98" s="877">
        <f ca="1">+'Générateur Emprise 30ans'!$BQ27</f>
        <v>25574.757295561754</v>
      </c>
    </row>
    <row r="99" spans="2:73" x14ac:dyDescent="0.3">
      <c r="B99">
        <f t="shared" si="55"/>
        <v>7</v>
      </c>
      <c r="C99" t="str">
        <f t="shared" si="55"/>
        <v>Orge d'hiver</v>
      </c>
      <c r="D99" s="877">
        <f>+'Générateur P.Durable 10ans'!BJ28</f>
        <v>7372.7743676700402</v>
      </c>
      <c r="E99" s="877">
        <f ca="1">+'Générateur P.Durable 10ans'!$BK28</f>
        <v>7461.8041574461349</v>
      </c>
      <c r="F99" s="877">
        <f>+'Générateur P.Durable 10ans'!$BL28</f>
        <v>-63.119095719126157</v>
      </c>
      <c r="G99" s="877">
        <f ca="1">+'Générateur P.Durable 10ans'!$BM28</f>
        <v>7398.6850617270084</v>
      </c>
      <c r="H99" s="877">
        <f ca="1">+'Générateur Emprise 10ans'!$CF28</f>
        <v>7559.2028045685638</v>
      </c>
      <c r="I99" s="877">
        <f>+'Générateur Emprise 10ans'!$CG28</f>
        <v>-159.72420530262141</v>
      </c>
      <c r="J99" s="877">
        <f ca="1">+'Générateur Emprise 10ans'!$CH28</f>
        <v>7399.4785992659417</v>
      </c>
      <c r="K99" s="877">
        <f>+'Générateur P.Durable 10ans'!BN28</f>
        <v>29491.097470680161</v>
      </c>
      <c r="L99" s="877">
        <f ca="1">+'Générateur P.Durable 10ans'!$BO28</f>
        <v>29847.21662978454</v>
      </c>
      <c r="M99" s="877">
        <f>+'Générateur P.Durable 10ans'!$BP28</f>
        <v>-252.47638287650463</v>
      </c>
      <c r="N99" s="877">
        <f ca="1">+'Générateur P.Durable 10ans'!$BQ28</f>
        <v>29594.740246908033</v>
      </c>
      <c r="O99" s="877">
        <f ca="1">+'Générateur Emprise 10ans'!$CJ28</f>
        <v>30236.811218274255</v>
      </c>
      <c r="P99" s="877">
        <f>+'Générateur Emprise 10ans'!$CK28</f>
        <v>-638.89682121048565</v>
      </c>
      <c r="Q99" s="877">
        <f ca="1">+'Générateur Emprise 10ans'!$CL28</f>
        <v>29597.914397063767</v>
      </c>
      <c r="R99" s="877">
        <f>+'Générateur P.Durable 15ans'!BJ28</f>
        <v>7372.7743676700402</v>
      </c>
      <c r="S99" s="877">
        <f ca="1">+'Générateur P.Durable 15ans'!$BK28</f>
        <v>7443.6214824228864</v>
      </c>
      <c r="T99" s="877">
        <f>+'Générateur P.Durable 15ans'!$BL28</f>
        <v>-63.119095719126157</v>
      </c>
      <c r="U99" s="877">
        <f ca="1">+'Générateur P.Durable 15ans'!$BM28</f>
        <v>7380.5023867037617</v>
      </c>
      <c r="V99" s="877">
        <f ca="1">+'Générateur Emprise 15ans'!$BK28</f>
        <v>7559.2028045685638</v>
      </c>
      <c r="W99" s="877">
        <f>+'Générateur Emprise 15ans'!$BL28</f>
        <v>-159.72420530262141</v>
      </c>
      <c r="X99" s="877">
        <f ca="1">+'Générateur Emprise 15ans'!$BM28</f>
        <v>7399.4785992659417</v>
      </c>
      <c r="Y99" s="877">
        <f>+'Générateur P.Durable 15ans'!$BN28</f>
        <v>29491.097470680161</v>
      </c>
      <c r="Z99" s="877">
        <f ca="1">+'Générateur P.Durable 15ans'!$BO28</f>
        <v>29774.485929691546</v>
      </c>
      <c r="AA99" s="877">
        <f>+'Générateur P.Durable 15ans'!$BP28</f>
        <v>-252.47638287650463</v>
      </c>
      <c r="AB99" s="877">
        <f ca="1">+'Générateur P.Durable 15ans'!$BQ28</f>
        <v>29522.009546815047</v>
      </c>
      <c r="AC99" s="877">
        <f ca="1">+'Générateur Emprise 15ans'!$BO28</f>
        <v>30236.811218274255</v>
      </c>
      <c r="AD99" s="877">
        <f>+'Générateur Emprise 15ans'!$BP28</f>
        <v>-638.89682121048565</v>
      </c>
      <c r="AE99" s="877">
        <f ca="1">+'Générateur Emprise 15ans'!$BQ28</f>
        <v>29597.914397063767</v>
      </c>
      <c r="AF99" s="877">
        <f>+'Générateur P.Durable 20ans'!$BJ28</f>
        <v>7372.7743676700402</v>
      </c>
      <c r="AG99" s="877">
        <f ca="1">+'Générateur P.Durable 20ans'!$BK28</f>
        <v>7440.0766749919185</v>
      </c>
      <c r="AH99" s="877">
        <f>+'Générateur P.Durable 20ans'!$BL28</f>
        <v>-63.119095719126157</v>
      </c>
      <c r="AI99" s="877">
        <f ca="1">+'Générateur P.Durable 20ans'!$BM28</f>
        <v>7376.9575792727919</v>
      </c>
      <c r="AJ99" s="877">
        <f ca="1">+'Générateur Emprise 20ans'!$BK28</f>
        <v>7559.2028045685638</v>
      </c>
      <c r="AK99" s="877">
        <f>+'Générateur Emprise 20ans'!$BL28</f>
        <v>-159.72420530262141</v>
      </c>
      <c r="AL99" s="877">
        <f ca="1">+'Générateur Emprise 20ans'!$BM28</f>
        <v>7399.4785992659417</v>
      </c>
      <c r="AM99" s="877">
        <f>+'Générateur P.Durable 20ans'!$BN28</f>
        <v>29491.097470680161</v>
      </c>
      <c r="AN99" s="877">
        <f ca="1">+'Générateur P.Durable 20ans'!$BO28</f>
        <v>29760.306699967674</v>
      </c>
      <c r="AO99" s="877">
        <f>+'Générateur P.Durable 20ans'!$BP28</f>
        <v>-252.47638287650463</v>
      </c>
      <c r="AP99" s="877">
        <f ca="1">+'Générateur P.Durable 20ans'!$BQ28</f>
        <v>29507.830317091168</v>
      </c>
      <c r="AQ99" s="877">
        <f ca="1">+'Générateur Emprise 20ans'!$BO28</f>
        <v>30236.811218274255</v>
      </c>
      <c r="AR99" s="877">
        <f>+'Générateur Emprise 20ans'!$BP28</f>
        <v>-638.89682121048565</v>
      </c>
      <c r="AS99" s="877">
        <f ca="1">+'Générateur Emprise 20ans'!$BQ28</f>
        <v>29597.914397063767</v>
      </c>
      <c r="AT99" s="877">
        <f>+'Générateur P.Durable 25ans'!$BJ28</f>
        <v>7372.7743676700402</v>
      </c>
      <c r="AU99" s="877">
        <f ca="1">+'Générateur P.Durable 25ans'!$BK28</f>
        <v>7439.4036326177356</v>
      </c>
      <c r="AV99" s="877">
        <f>+'Générateur P.Durable 25ans'!$BL28</f>
        <v>-63.119095719126157</v>
      </c>
      <c r="AW99" s="877">
        <f ca="1">+'Générateur P.Durable 25ans'!$BM28</f>
        <v>7376.2845368986091</v>
      </c>
      <c r="AX99" s="877">
        <f ca="1">+'Générateur Emprise 25ans'!$BK28</f>
        <v>7559.2028045685638</v>
      </c>
      <c r="AY99" s="877">
        <f>+'Générateur Emprise 25ans'!$BL28</f>
        <v>-159.72420530262141</v>
      </c>
      <c r="AZ99" s="877">
        <f ca="1">+'Générateur Emprise 25ans'!$BM28</f>
        <v>7399.4785992659417</v>
      </c>
      <c r="BA99" s="877">
        <f>+'Générateur P.Durable 25ans'!$BN28</f>
        <v>29491.097470680161</v>
      </c>
      <c r="BB99" s="877">
        <f ca="1">+'Générateur P.Durable 25ans'!$BO28</f>
        <v>29757.614530470943</v>
      </c>
      <c r="BC99" s="877">
        <f>+'Générateur P.Durable 25ans'!$BP28</f>
        <v>-252.47638287650463</v>
      </c>
      <c r="BD99" s="877">
        <f ca="1">+'Générateur P.Durable 25ans'!$BQ28</f>
        <v>29505.138147594436</v>
      </c>
      <c r="BE99" s="877">
        <f ca="1">+'Générateur Emprise 25ans'!$BO28</f>
        <v>30236.811218274255</v>
      </c>
      <c r="BF99" s="877">
        <f>+'Générateur Emprise 25ans'!$BP28</f>
        <v>-638.89682121048565</v>
      </c>
      <c r="BG99" s="877">
        <f ca="1">+'Générateur Emprise 25ans'!$BQ28</f>
        <v>29597.914397063767</v>
      </c>
      <c r="BH99" s="877">
        <f>+'Générateur P.Durable 30ans'!$BJ28</f>
        <v>7372.7743676700402</v>
      </c>
      <c r="BI99" s="877">
        <f ca="1">+'Générateur P.Durable 30ans'!$BK28</f>
        <v>7439.2763886659168</v>
      </c>
      <c r="BJ99" s="877">
        <f>+'Générateur P.Durable 30ans'!$BL28</f>
        <v>-63.119095719126157</v>
      </c>
      <c r="BK99" s="877">
        <f ca="1">+'Générateur P.Durable 30ans'!$BM28</f>
        <v>7376.1572929467902</v>
      </c>
      <c r="BL99" s="877">
        <f ca="1">+'Générateur Emprise 30ans'!$BK28</f>
        <v>7559.2028045685638</v>
      </c>
      <c r="BM99" s="877">
        <f>+'Générateur Emprise 30ans'!$BL28</f>
        <v>-159.72420530262141</v>
      </c>
      <c r="BN99" s="877">
        <f ca="1">+'Générateur Emprise 30ans'!$BM28</f>
        <v>7399.4785992659417</v>
      </c>
      <c r="BO99" s="877">
        <f>+'Générateur P.Durable 30ans'!$BN28</f>
        <v>29491.097470680161</v>
      </c>
      <c r="BP99" s="877">
        <f ca="1">+'Générateur P.Durable 30ans'!$BO28</f>
        <v>29757.105554663667</v>
      </c>
      <c r="BQ99" s="877">
        <f>+'Générateur P.Durable 30ans'!$BP28</f>
        <v>-252.47638287650463</v>
      </c>
      <c r="BR99" s="877">
        <f ca="1">+'Générateur P.Durable 30ans'!$BQ28</f>
        <v>29504.629171787161</v>
      </c>
      <c r="BS99" s="877">
        <f ca="1">+'Générateur Emprise 30ans'!$BO28</f>
        <v>30236.811218274255</v>
      </c>
      <c r="BT99" s="877">
        <f>+'Générateur Emprise 30ans'!$BP28</f>
        <v>-638.89682121048565</v>
      </c>
      <c r="BU99" s="877">
        <f ca="1">+'Générateur Emprise 30ans'!$BQ28</f>
        <v>29597.914397063767</v>
      </c>
    </row>
    <row r="100" spans="2:73" x14ac:dyDescent="0.3">
      <c r="B100">
        <f t="shared" si="55"/>
        <v>8</v>
      </c>
      <c r="C100" t="str">
        <f t="shared" si="55"/>
        <v>Maïs</v>
      </c>
      <c r="D100" s="877">
        <f>+'Générateur P.Durable 10ans'!BJ29</f>
        <v>8491.3733887034778</v>
      </c>
      <c r="E100" s="877">
        <f ca="1">+'Générateur P.Durable 10ans'!$BK29</f>
        <v>8699.4676978346597</v>
      </c>
      <c r="F100" s="877">
        <f>+'Générateur P.Durable 10ans'!$BL29</f>
        <v>-72.450845358374906</v>
      </c>
      <c r="G100" s="877">
        <f ca="1">+'Générateur P.Durable 10ans'!$BM29</f>
        <v>8627.0168524762848</v>
      </c>
      <c r="H100" s="877">
        <f ca="1">+'Générateur Emprise 10ans'!$CF29</f>
        <v>8732.7563583073315</v>
      </c>
      <c r="I100" s="877">
        <f>+'Générateur Emprise 10ans'!$CG29</f>
        <v>-179.16903190520125</v>
      </c>
      <c r="J100" s="877">
        <f ca="1">+'Générateur Emprise 10ans'!$CH29</f>
        <v>8553.5873264021302</v>
      </c>
      <c r="K100" s="877">
        <f>+'Générateur P.Durable 10ans'!BN29</f>
        <v>33965.493554813911</v>
      </c>
      <c r="L100" s="877">
        <f ca="1">+'Générateur P.Durable 10ans'!$BO29</f>
        <v>34797.870791338639</v>
      </c>
      <c r="M100" s="877">
        <f>+'Générateur P.Durable 10ans'!$BP29</f>
        <v>-289.80338143349962</v>
      </c>
      <c r="N100" s="877">
        <f ca="1">+'Générateur P.Durable 10ans'!$BQ29</f>
        <v>34508.067409905139</v>
      </c>
      <c r="O100" s="877">
        <f ca="1">+'Générateur Emprise 10ans'!$CJ29</f>
        <v>34931.025433229326</v>
      </c>
      <c r="P100" s="877">
        <f>+'Générateur Emprise 10ans'!$CK29</f>
        <v>-716.676127620805</v>
      </c>
      <c r="Q100" s="877">
        <f ca="1">+'Générateur Emprise 10ans'!$CL29</f>
        <v>34214.349305608521</v>
      </c>
      <c r="R100" s="877">
        <f>+'Générateur P.Durable 15ans'!BJ29</f>
        <v>8491.3733887034778</v>
      </c>
      <c r="S100" s="877">
        <f ca="1">+'Générateur P.Durable 15ans'!$BK29</f>
        <v>8682.9311710005477</v>
      </c>
      <c r="T100" s="877">
        <f>+'Générateur P.Durable 15ans'!$BL29</f>
        <v>-72.450845358374906</v>
      </c>
      <c r="U100" s="877">
        <f ca="1">+'Générateur P.Durable 15ans'!$BM29</f>
        <v>8610.4803256421746</v>
      </c>
      <c r="V100" s="877">
        <f ca="1">+'Générateur Emprise 15ans'!$BK29</f>
        <v>8732.7563583073315</v>
      </c>
      <c r="W100" s="877">
        <f>+'Générateur Emprise 15ans'!$BL29</f>
        <v>-179.16903190520125</v>
      </c>
      <c r="X100" s="877">
        <f ca="1">+'Générateur Emprise 15ans'!$BM29</f>
        <v>8553.5873264021302</v>
      </c>
      <c r="Y100" s="877">
        <f>+'Générateur P.Durable 15ans'!$BN29</f>
        <v>33965.493554813911</v>
      </c>
      <c r="Z100" s="877">
        <f ca="1">+'Générateur P.Durable 15ans'!$BO29</f>
        <v>34731.724684002191</v>
      </c>
      <c r="AA100" s="877">
        <f>+'Générateur P.Durable 15ans'!$BP29</f>
        <v>-289.80338143349962</v>
      </c>
      <c r="AB100" s="877">
        <f ca="1">+'Générateur P.Durable 15ans'!$BQ29</f>
        <v>34441.921302568699</v>
      </c>
      <c r="AC100" s="877">
        <f ca="1">+'Générateur Emprise 15ans'!$BO29</f>
        <v>34931.025433229326</v>
      </c>
      <c r="AD100" s="877">
        <f>+'Générateur Emprise 15ans'!$BP29</f>
        <v>-716.676127620805</v>
      </c>
      <c r="AE100" s="877">
        <f ca="1">+'Générateur Emprise 15ans'!$BQ29</f>
        <v>34214.349305608521</v>
      </c>
      <c r="AF100" s="877">
        <f>+'Générateur P.Durable 20ans'!$BJ29</f>
        <v>8491.3733887034778</v>
      </c>
      <c r="AG100" s="877">
        <f ca="1">+'Générateur P.Durable 20ans'!$BK29</f>
        <v>8679.6134583905714</v>
      </c>
      <c r="AH100" s="877">
        <f>+'Générateur P.Durable 20ans'!$BL29</f>
        <v>-72.450845358374906</v>
      </c>
      <c r="AI100" s="877">
        <f ca="1">+'Générateur P.Durable 20ans'!$BM29</f>
        <v>8607.1626130321965</v>
      </c>
      <c r="AJ100" s="877">
        <f ca="1">+'Générateur Emprise 20ans'!$BK29</f>
        <v>8732.7563583073315</v>
      </c>
      <c r="AK100" s="877">
        <f>+'Générateur Emprise 20ans'!$BL29</f>
        <v>-179.16903190520125</v>
      </c>
      <c r="AL100" s="877">
        <f ca="1">+'Générateur Emprise 20ans'!$BM29</f>
        <v>8553.5873264021302</v>
      </c>
      <c r="AM100" s="877">
        <f>+'Générateur P.Durable 20ans'!$BN29</f>
        <v>33965.493554813911</v>
      </c>
      <c r="AN100" s="877">
        <f ca="1">+'Générateur P.Durable 20ans'!$BO29</f>
        <v>34718.453833562286</v>
      </c>
      <c r="AO100" s="877">
        <f>+'Générateur P.Durable 20ans'!$BP29</f>
        <v>-289.80338143349962</v>
      </c>
      <c r="AP100" s="877">
        <f ca="1">+'Générateur P.Durable 20ans'!$BQ29</f>
        <v>34428.650452128786</v>
      </c>
      <c r="AQ100" s="877">
        <f ca="1">+'Générateur Emprise 20ans'!$BO29</f>
        <v>34931.025433229326</v>
      </c>
      <c r="AR100" s="877">
        <f>+'Générateur Emprise 20ans'!$BP29</f>
        <v>-716.676127620805</v>
      </c>
      <c r="AS100" s="877">
        <f ca="1">+'Générateur Emprise 20ans'!$BQ29</f>
        <v>34214.349305608521</v>
      </c>
      <c r="AT100" s="877">
        <f>+'Générateur P.Durable 25ans'!$BJ29</f>
        <v>8491.3733887034778</v>
      </c>
      <c r="AU100" s="877">
        <f ca="1">+'Générateur P.Durable 25ans'!$BK29</f>
        <v>8678.980516735086</v>
      </c>
      <c r="AV100" s="877">
        <f>+'Générateur P.Durable 25ans'!$BL29</f>
        <v>-72.450845358374906</v>
      </c>
      <c r="AW100" s="877">
        <f ca="1">+'Générateur P.Durable 25ans'!$BM29</f>
        <v>8606.5296713767111</v>
      </c>
      <c r="AX100" s="877">
        <f ca="1">+'Générateur Emprise 25ans'!$BK29</f>
        <v>8732.7563583073315</v>
      </c>
      <c r="AY100" s="877">
        <f>+'Générateur Emprise 25ans'!$BL29</f>
        <v>-179.16903190520125</v>
      </c>
      <c r="AZ100" s="877">
        <f ca="1">+'Générateur Emprise 25ans'!$BM29</f>
        <v>8553.5873264021302</v>
      </c>
      <c r="BA100" s="877">
        <f>+'Générateur P.Durable 25ans'!$BN29</f>
        <v>33965.493554813911</v>
      </c>
      <c r="BB100" s="877">
        <f ca="1">+'Générateur P.Durable 25ans'!$BO29</f>
        <v>34715.922066940344</v>
      </c>
      <c r="BC100" s="877">
        <f>+'Générateur P.Durable 25ans'!$BP29</f>
        <v>-289.80338143349962</v>
      </c>
      <c r="BD100" s="877">
        <f ca="1">+'Générateur P.Durable 25ans'!$BQ29</f>
        <v>34426.118685506844</v>
      </c>
      <c r="BE100" s="877">
        <f ca="1">+'Générateur Emprise 25ans'!$BO29</f>
        <v>34931.025433229326</v>
      </c>
      <c r="BF100" s="877">
        <f>+'Générateur Emprise 25ans'!$BP29</f>
        <v>-716.676127620805</v>
      </c>
      <c r="BG100" s="877">
        <f ca="1">+'Générateur Emprise 25ans'!$BQ29</f>
        <v>34214.349305608521</v>
      </c>
      <c r="BH100" s="877">
        <f>+'Générateur P.Durable 30ans'!$BJ29</f>
        <v>8491.3733887034778</v>
      </c>
      <c r="BI100" s="877">
        <f ca="1">+'Générateur P.Durable 30ans'!$BK29</f>
        <v>8678.8607484971326</v>
      </c>
      <c r="BJ100" s="877">
        <f>+'Générateur P.Durable 30ans'!$BL29</f>
        <v>-72.450845358374906</v>
      </c>
      <c r="BK100" s="877">
        <f ca="1">+'Générateur P.Durable 30ans'!$BM29</f>
        <v>8606.4099031387559</v>
      </c>
      <c r="BL100" s="877">
        <f ca="1">+'Générateur Emprise 30ans'!$BK29</f>
        <v>8732.7563583073315</v>
      </c>
      <c r="BM100" s="877">
        <f>+'Générateur Emprise 30ans'!$BL29</f>
        <v>-179.16903190520125</v>
      </c>
      <c r="BN100" s="877">
        <f ca="1">+'Générateur Emprise 30ans'!$BM29</f>
        <v>8553.5873264021302</v>
      </c>
      <c r="BO100" s="877">
        <f>+'Générateur P.Durable 30ans'!$BN29</f>
        <v>33965.493554813911</v>
      </c>
      <c r="BP100" s="877">
        <f ca="1">+'Générateur P.Durable 30ans'!$BO29</f>
        <v>34715.44299398853</v>
      </c>
      <c r="BQ100" s="877">
        <f>+'Générateur P.Durable 30ans'!$BP29</f>
        <v>-289.80338143349962</v>
      </c>
      <c r="BR100" s="877">
        <f ca="1">+'Générateur P.Durable 30ans'!$BQ29</f>
        <v>34425.639612555024</v>
      </c>
      <c r="BS100" s="877">
        <f ca="1">+'Générateur Emprise 30ans'!$BO29</f>
        <v>34931.025433229326</v>
      </c>
      <c r="BT100" s="877">
        <f>+'Générateur Emprise 30ans'!$BP29</f>
        <v>-716.676127620805</v>
      </c>
      <c r="BU100" s="877">
        <f ca="1">+'Générateur Emprise 30ans'!$BQ29</f>
        <v>34214.349305608521</v>
      </c>
    </row>
    <row r="101" spans="2:73" x14ac:dyDescent="0.3">
      <c r="B101">
        <f t="shared" si="55"/>
        <v>9</v>
      </c>
      <c r="C101" t="str">
        <f t="shared" si="55"/>
        <v>Blé d'hiver</v>
      </c>
      <c r="D101" s="877">
        <f>+'Générateur P.Durable 10ans'!BJ30</f>
        <v>9363.9636315168464</v>
      </c>
      <c r="E101" s="877">
        <f ca="1">+'Générateur P.Durable 10ans'!$BK30</f>
        <v>9643.2068236893938</v>
      </c>
      <c r="F101" s="877">
        <f>+'Générateur P.Durable 10ans'!$BL30</f>
        <v>-81.510796464441654</v>
      </c>
      <c r="G101" s="877">
        <f ca="1">+'Générateur P.Durable 10ans'!$BM30</f>
        <v>9561.6960272249526</v>
      </c>
      <c r="H101" s="877">
        <f ca="1">+'Générateur Emprise 10ans'!$CF30</f>
        <v>9617.4302308031802</v>
      </c>
      <c r="I101" s="877">
        <f>+'Générateur Emprise 10ans'!$CG30</f>
        <v>-197.865980561528</v>
      </c>
      <c r="J101" s="877">
        <f ca="1">+'Générateur Emprise 10ans'!$CH30</f>
        <v>9419.5642502416522</v>
      </c>
      <c r="K101" s="877">
        <f>+'Générateur P.Durable 10ans'!BN30</f>
        <v>37455.854526067385</v>
      </c>
      <c r="L101" s="877">
        <f ca="1">+'Générateur P.Durable 10ans'!$BO30</f>
        <v>38572.827294757575</v>
      </c>
      <c r="M101" s="877">
        <f>+'Générateur P.Durable 10ans'!$BP30</f>
        <v>-326.04318585776662</v>
      </c>
      <c r="N101" s="877">
        <f ca="1">+'Générateur P.Durable 10ans'!$BQ30</f>
        <v>38246.78410889981</v>
      </c>
      <c r="O101" s="877">
        <f ca="1">+'Générateur Emprise 10ans'!$CJ30</f>
        <v>38469.720923212721</v>
      </c>
      <c r="P101" s="877">
        <f>+'Générateur Emprise 10ans'!$CK30</f>
        <v>-791.46392224611202</v>
      </c>
      <c r="Q101" s="877">
        <f ca="1">+'Générateur Emprise 10ans'!$CL30</f>
        <v>37678.257000966609</v>
      </c>
      <c r="R101" s="877">
        <f>+'Générateur P.Durable 15ans'!BJ30</f>
        <v>9363.9636315168464</v>
      </c>
      <c r="S101" s="877">
        <f ca="1">+'Générateur P.Durable 15ans'!$BK30</f>
        <v>9630.9670014599524</v>
      </c>
      <c r="T101" s="877">
        <f>+'Générateur P.Durable 15ans'!$BL30</f>
        <v>-81.510796464441654</v>
      </c>
      <c r="U101" s="877">
        <f ca="1">+'Générateur P.Durable 15ans'!$BM30</f>
        <v>9549.456204995513</v>
      </c>
      <c r="V101" s="877">
        <f ca="1">+'Générateur Emprise 15ans'!$BK30</f>
        <v>9617.4302308031802</v>
      </c>
      <c r="W101" s="877">
        <f>+'Générateur Emprise 15ans'!$BL30</f>
        <v>-197.865980561528</v>
      </c>
      <c r="X101" s="877">
        <f ca="1">+'Générateur Emprise 15ans'!$BM30</f>
        <v>9419.5642502416522</v>
      </c>
      <c r="Y101" s="877">
        <f>+'Générateur P.Durable 15ans'!$BN30</f>
        <v>37455.854526067385</v>
      </c>
      <c r="Z101" s="877">
        <f ca="1">+'Générateur P.Durable 15ans'!$BO30</f>
        <v>38523.868005839809</v>
      </c>
      <c r="AA101" s="877">
        <f>+'Générateur P.Durable 15ans'!$BP30</f>
        <v>-326.04318585776662</v>
      </c>
      <c r="AB101" s="877">
        <f ca="1">+'Générateur P.Durable 15ans'!$BQ30</f>
        <v>38197.824819982052</v>
      </c>
      <c r="AC101" s="877">
        <f ca="1">+'Générateur Emprise 15ans'!$BO30</f>
        <v>38469.720923212721</v>
      </c>
      <c r="AD101" s="877">
        <f>+'Générateur Emprise 15ans'!$BP30</f>
        <v>-791.46392224611202</v>
      </c>
      <c r="AE101" s="877">
        <f ca="1">+'Générateur Emprise 15ans'!$BQ30</f>
        <v>37678.257000966609</v>
      </c>
      <c r="AF101" s="877">
        <f>+'Générateur P.Durable 20ans'!$BJ30</f>
        <v>9363.9636315168464</v>
      </c>
      <c r="AG101" s="877">
        <f ca="1">+'Générateur P.Durable 20ans'!$BK30</f>
        <v>9628.3658282395918</v>
      </c>
      <c r="AH101" s="877">
        <f>+'Générateur P.Durable 20ans'!$BL30</f>
        <v>-81.510796464441654</v>
      </c>
      <c r="AI101" s="877">
        <f ca="1">+'Générateur P.Durable 20ans'!$BM30</f>
        <v>9546.8550317751506</v>
      </c>
      <c r="AJ101" s="877">
        <f ca="1">+'Générateur Emprise 20ans'!$BK30</f>
        <v>9617.4302308031802</v>
      </c>
      <c r="AK101" s="877">
        <f>+'Générateur Emprise 20ans'!$BL30</f>
        <v>-197.865980561528</v>
      </c>
      <c r="AL101" s="877">
        <f ca="1">+'Générateur Emprise 20ans'!$BM30</f>
        <v>9419.5642502416522</v>
      </c>
      <c r="AM101" s="877">
        <f>+'Générateur P.Durable 20ans'!$BN30</f>
        <v>37455.854526067385</v>
      </c>
      <c r="AN101" s="877">
        <f ca="1">+'Générateur P.Durable 20ans'!$BO30</f>
        <v>38513.463312958367</v>
      </c>
      <c r="AO101" s="877">
        <f>+'Générateur P.Durable 20ans'!$BP30</f>
        <v>-326.04318585776662</v>
      </c>
      <c r="AP101" s="877">
        <f ca="1">+'Générateur P.Durable 20ans'!$BQ30</f>
        <v>38187.420127100602</v>
      </c>
      <c r="AQ101" s="877">
        <f ca="1">+'Générateur Emprise 20ans'!$BO30</f>
        <v>38469.720923212721</v>
      </c>
      <c r="AR101" s="877">
        <f>+'Générateur Emprise 20ans'!$BP30</f>
        <v>-791.46392224611202</v>
      </c>
      <c r="AS101" s="877">
        <f ca="1">+'Générateur Emprise 20ans'!$BQ30</f>
        <v>37678.257000966609</v>
      </c>
      <c r="AT101" s="877">
        <f>+'Générateur P.Durable 25ans'!$BJ30</f>
        <v>9363.9636315168464</v>
      </c>
      <c r="AU101" s="877">
        <f ca="1">+'Générateur P.Durable 25ans'!$BK30</f>
        <v>9627.8650390528201</v>
      </c>
      <c r="AV101" s="877">
        <f>+'Générateur P.Durable 25ans'!$BL30</f>
        <v>-81.510796464441654</v>
      </c>
      <c r="AW101" s="877">
        <f ca="1">+'Générateur P.Durable 25ans'!$BM30</f>
        <v>9546.3542425883788</v>
      </c>
      <c r="AX101" s="877">
        <f ca="1">+'Générateur Emprise 25ans'!$BK30</f>
        <v>9617.4302308031802</v>
      </c>
      <c r="AY101" s="877">
        <f>+'Générateur Emprise 25ans'!$BL30</f>
        <v>-197.865980561528</v>
      </c>
      <c r="AZ101" s="877">
        <f ca="1">+'Générateur Emprise 25ans'!$BM30</f>
        <v>9419.5642502416522</v>
      </c>
      <c r="BA101" s="877">
        <f>+'Générateur P.Durable 25ans'!$BN30</f>
        <v>37455.854526067385</v>
      </c>
      <c r="BB101" s="877">
        <f ca="1">+'Générateur P.Durable 25ans'!$BO30</f>
        <v>38511.46015621128</v>
      </c>
      <c r="BC101" s="877">
        <f>+'Générateur P.Durable 25ans'!$BP30</f>
        <v>-326.04318585776662</v>
      </c>
      <c r="BD101" s="877">
        <f ca="1">+'Générateur P.Durable 25ans'!$BQ30</f>
        <v>38185.416970353515</v>
      </c>
      <c r="BE101" s="877">
        <f ca="1">+'Générateur Emprise 25ans'!$BO30</f>
        <v>38469.720923212721</v>
      </c>
      <c r="BF101" s="877">
        <f>+'Générateur Emprise 25ans'!$BP30</f>
        <v>-791.46392224611202</v>
      </c>
      <c r="BG101" s="877">
        <f ca="1">+'Générateur Emprise 25ans'!$BQ30</f>
        <v>37678.257000966609</v>
      </c>
      <c r="BH101" s="877">
        <f>+'Générateur P.Durable 30ans'!$BJ30</f>
        <v>9363.9636315168464</v>
      </c>
      <c r="BI101" s="877">
        <f ca="1">+'Générateur P.Durable 30ans'!$BK30</f>
        <v>9627.7701189043983</v>
      </c>
      <c r="BJ101" s="877">
        <f>+'Générateur P.Durable 30ans'!$BL30</f>
        <v>-81.510796464441654</v>
      </c>
      <c r="BK101" s="877">
        <f ca="1">+'Générateur P.Durable 30ans'!$BM30</f>
        <v>9546.2593224399534</v>
      </c>
      <c r="BL101" s="877">
        <f ca="1">+'Générateur Emprise 30ans'!$BK30</f>
        <v>9617.4302308031802</v>
      </c>
      <c r="BM101" s="877">
        <f>+'Générateur Emprise 30ans'!$BL30</f>
        <v>-197.865980561528</v>
      </c>
      <c r="BN101" s="877">
        <f ca="1">+'Générateur Emprise 30ans'!$BM30</f>
        <v>9419.5642502416522</v>
      </c>
      <c r="BO101" s="877">
        <f>+'Générateur P.Durable 30ans'!$BN30</f>
        <v>37455.854526067385</v>
      </c>
      <c r="BP101" s="877">
        <f ca="1">+'Générateur P.Durable 30ans'!$BO30</f>
        <v>38511.080475617593</v>
      </c>
      <c r="BQ101" s="877">
        <f>+'Générateur P.Durable 30ans'!$BP30</f>
        <v>-326.04318585776662</v>
      </c>
      <c r="BR101" s="877">
        <f ca="1">+'Générateur P.Durable 30ans'!$BQ30</f>
        <v>38185.037289759814</v>
      </c>
      <c r="BS101" s="877">
        <f ca="1">+'Générateur Emprise 30ans'!$BO30</f>
        <v>38469.720923212721</v>
      </c>
      <c r="BT101" s="877">
        <f>+'Générateur Emprise 30ans'!$BP30</f>
        <v>-791.46392224611202</v>
      </c>
      <c r="BU101" s="877">
        <f ca="1">+'Générateur Emprise 30ans'!$BQ30</f>
        <v>37678.257000966609</v>
      </c>
    </row>
    <row r="102" spans="2:73" x14ac:dyDescent="0.3">
      <c r="B102">
        <f t="shared" si="55"/>
        <v>10</v>
      </c>
      <c r="C102" t="str">
        <f t="shared" si="55"/>
        <v>Prairie temporaire</v>
      </c>
      <c r="D102" s="877">
        <f>+'Générateur P.Durable 10ans'!BJ31</f>
        <v>10015.261535398422</v>
      </c>
      <c r="E102" s="877">
        <f ca="1">+'Générateur P.Durable 10ans'!$BK31</f>
        <v>10351.871380818304</v>
      </c>
      <c r="F102" s="877">
        <f>+'Générateur P.Durable 10ans'!$BL31</f>
        <v>6.3842694530141131</v>
      </c>
      <c r="G102" s="877">
        <f ca="1">+'Générateur P.Durable 10ans'!$BM31</f>
        <v>10358.255650271318</v>
      </c>
      <c r="H102" s="877">
        <f ca="1">+'Générateur Emprise 10ans'!$CF31</f>
        <v>10277.747308057707</v>
      </c>
      <c r="I102" s="877">
        <f>+'Générateur Emprise 10ans'!$CG31</f>
        <v>-215.84381580799604</v>
      </c>
      <c r="J102" s="877">
        <f ca="1">+'Générateur Emprise 10ans'!$CH31</f>
        <v>10061.903492249712</v>
      </c>
      <c r="K102" s="877">
        <f>+'Générateur P.Durable 10ans'!BN31</f>
        <v>40061.046141593688</v>
      </c>
      <c r="L102" s="877">
        <f ca="1">+'Générateur P.Durable 10ans'!$BO31</f>
        <v>41407.485523273215</v>
      </c>
      <c r="M102" s="877">
        <f>+'Générateur P.Durable 10ans'!$BP31</f>
        <v>25.537077812056452</v>
      </c>
      <c r="N102" s="877">
        <f ca="1">+'Générateur P.Durable 10ans'!$BQ31</f>
        <v>41433.022601085271</v>
      </c>
      <c r="O102" s="877">
        <f ca="1">+'Générateur Emprise 10ans'!$CJ31</f>
        <v>41110.98923223083</v>
      </c>
      <c r="P102" s="877">
        <f>+'Générateur Emprise 10ans'!$CK31</f>
        <v>-863.37526323198415</v>
      </c>
      <c r="Q102" s="877">
        <f ca="1">+'Générateur Emprise 10ans'!$CL31</f>
        <v>40247.613968998849</v>
      </c>
      <c r="R102" s="877">
        <f>+'Générateur P.Durable 15ans'!BJ31</f>
        <v>10015.261535398422</v>
      </c>
      <c r="S102" s="877">
        <f ca="1">+'Générateur P.Durable 15ans'!$BK31</f>
        <v>10343.39073060896</v>
      </c>
      <c r="T102" s="877">
        <f>+'Générateur P.Durable 15ans'!$BL31</f>
        <v>-90.306865499457913</v>
      </c>
      <c r="U102" s="877">
        <f ca="1">+'Générateur P.Durable 15ans'!$BM31</f>
        <v>10253.083865109505</v>
      </c>
      <c r="V102" s="877">
        <f ca="1">+'Générateur Emprise 15ans'!$BK31</f>
        <v>10277.747308057707</v>
      </c>
      <c r="W102" s="877">
        <f>+'Générateur Emprise 15ans'!$BL31</f>
        <v>-215.84381580799604</v>
      </c>
      <c r="X102" s="877">
        <f ca="1">+'Générateur Emprise 15ans'!$BM31</f>
        <v>10061.903492249712</v>
      </c>
      <c r="Y102" s="877">
        <f>+'Générateur P.Durable 15ans'!$BN31</f>
        <v>40061.046141593688</v>
      </c>
      <c r="Z102" s="877">
        <f ca="1">+'Générateur P.Durable 15ans'!$BO31</f>
        <v>41373.562922435842</v>
      </c>
      <c r="AA102" s="877">
        <f>+'Générateur P.Durable 15ans'!$BP31</f>
        <v>-361.22746199783165</v>
      </c>
      <c r="AB102" s="877">
        <f ca="1">+'Générateur P.Durable 15ans'!$BQ31</f>
        <v>41012.335460438022</v>
      </c>
      <c r="AC102" s="877">
        <f ca="1">+'Générateur Emprise 15ans'!$BO31</f>
        <v>41110.98923223083</v>
      </c>
      <c r="AD102" s="877">
        <f>+'Générateur Emprise 15ans'!$BP31</f>
        <v>-863.37526323198415</v>
      </c>
      <c r="AE102" s="877">
        <f ca="1">+'Générateur Emprise 15ans'!$BQ31</f>
        <v>40247.613968998849</v>
      </c>
      <c r="AF102" s="877">
        <f>+'Générateur P.Durable 20ans'!$BJ31</f>
        <v>10015.261535398422</v>
      </c>
      <c r="AG102" s="877">
        <f ca="1">+'Générateur P.Durable 20ans'!$BK31</f>
        <v>10341.418673372158</v>
      </c>
      <c r="AH102" s="877">
        <f>+'Générateur P.Durable 20ans'!$BL31</f>
        <v>-90.306865499457913</v>
      </c>
      <c r="AI102" s="877">
        <f ca="1">+'Générateur P.Durable 20ans'!$BM31</f>
        <v>10251.111807872701</v>
      </c>
      <c r="AJ102" s="877">
        <f ca="1">+'Générateur Emprise 20ans'!$BK31</f>
        <v>10277.747308057707</v>
      </c>
      <c r="AK102" s="877">
        <f>+'Générateur Emprise 20ans'!$BL31</f>
        <v>-215.84381580799604</v>
      </c>
      <c r="AL102" s="877">
        <f ca="1">+'Générateur Emprise 20ans'!$BM31</f>
        <v>10061.903492249712</v>
      </c>
      <c r="AM102" s="877">
        <f>+'Générateur P.Durable 20ans'!$BN31</f>
        <v>40061.046141593688</v>
      </c>
      <c r="AN102" s="877">
        <f ca="1">+'Générateur P.Durable 20ans'!$BO31</f>
        <v>41365.674693488632</v>
      </c>
      <c r="AO102" s="877">
        <f>+'Générateur P.Durable 20ans'!$BP31</f>
        <v>-361.22746199783165</v>
      </c>
      <c r="AP102" s="877">
        <f ca="1">+'Générateur P.Durable 20ans'!$BQ31</f>
        <v>41004.447231490805</v>
      </c>
      <c r="AQ102" s="877">
        <f ca="1">+'Générateur Emprise 20ans'!$BO31</f>
        <v>41110.98923223083</v>
      </c>
      <c r="AR102" s="877">
        <f>+'Générateur Emprise 20ans'!$BP31</f>
        <v>-863.37526323198415</v>
      </c>
      <c r="AS102" s="877">
        <f ca="1">+'Générateur Emprise 20ans'!$BQ31</f>
        <v>40247.613968998849</v>
      </c>
      <c r="AT102" s="877">
        <f>+'Générateur P.Durable 25ans'!$BJ31</f>
        <v>10015.261535398422</v>
      </c>
      <c r="AU102" s="877">
        <f ca="1">+'Générateur P.Durable 25ans'!$BK31</f>
        <v>10341.033996401509</v>
      </c>
      <c r="AV102" s="877">
        <f>+'Générateur P.Durable 25ans'!$BL31</f>
        <v>-90.306865499457913</v>
      </c>
      <c r="AW102" s="877">
        <f ca="1">+'Générateur P.Durable 25ans'!$BM31</f>
        <v>10250.727130902053</v>
      </c>
      <c r="AX102" s="877">
        <f ca="1">+'Générateur Emprise 25ans'!$BK31</f>
        <v>10277.747308057707</v>
      </c>
      <c r="AY102" s="877">
        <f>+'Générateur Emprise 25ans'!$BL31</f>
        <v>-215.84381580799604</v>
      </c>
      <c r="AZ102" s="877">
        <f ca="1">+'Générateur Emprise 25ans'!$BM31</f>
        <v>10061.903492249712</v>
      </c>
      <c r="BA102" s="877">
        <f>+'Générateur P.Durable 25ans'!$BN31</f>
        <v>40061.046141593688</v>
      </c>
      <c r="BB102" s="877">
        <f ca="1">+'Générateur P.Durable 25ans'!$BO31</f>
        <v>41364.135985606037</v>
      </c>
      <c r="BC102" s="877">
        <f>+'Générateur P.Durable 25ans'!$BP31</f>
        <v>-361.22746199783165</v>
      </c>
      <c r="BD102" s="877">
        <f ca="1">+'Générateur P.Durable 25ans'!$BQ31</f>
        <v>41002.90852360821</v>
      </c>
      <c r="BE102" s="877">
        <f ca="1">+'Générateur Emprise 25ans'!$BO31</f>
        <v>41110.98923223083</v>
      </c>
      <c r="BF102" s="877">
        <f>+'Générateur Emprise 25ans'!$BP31</f>
        <v>-863.37526323198415</v>
      </c>
      <c r="BG102" s="877">
        <f ca="1">+'Générateur Emprise 25ans'!$BQ31</f>
        <v>40247.613968998849</v>
      </c>
      <c r="BH102" s="877">
        <f>+'Générateur P.Durable 30ans'!$BJ31</f>
        <v>10015.261535398422</v>
      </c>
      <c r="BI102" s="877">
        <f ca="1">+'Générateur P.Durable 30ans'!$BK31</f>
        <v>10340.960911364953</v>
      </c>
      <c r="BJ102" s="877">
        <f>+'Générateur P.Durable 30ans'!$BL31</f>
        <v>-90.306865499457913</v>
      </c>
      <c r="BK102" s="877">
        <f ca="1">+'Générateur P.Durable 30ans'!$BM31</f>
        <v>10250.654045865491</v>
      </c>
      <c r="BL102" s="877">
        <f ca="1">+'Générateur Emprise 30ans'!$BK31</f>
        <v>10277.747308057707</v>
      </c>
      <c r="BM102" s="877">
        <f>+'Générateur Emprise 30ans'!$BL31</f>
        <v>-215.84381580799604</v>
      </c>
      <c r="BN102" s="877">
        <f ca="1">+'Générateur Emprise 30ans'!$BM31</f>
        <v>10061.903492249712</v>
      </c>
      <c r="BO102" s="877">
        <f>+'Générateur P.Durable 30ans'!$BN31</f>
        <v>40061.046141593688</v>
      </c>
      <c r="BP102" s="877">
        <f ca="1">+'Générateur P.Durable 30ans'!$BO31</f>
        <v>41363.843645459812</v>
      </c>
      <c r="BQ102" s="877">
        <f>+'Générateur P.Durable 30ans'!$BP31</f>
        <v>-361.22746199783165</v>
      </c>
      <c r="BR102" s="877">
        <f ca="1">+'Générateur P.Durable 30ans'!$BQ31</f>
        <v>41002.616183461963</v>
      </c>
      <c r="BS102" s="877">
        <f ca="1">+'Générateur Emprise 30ans'!$BO31</f>
        <v>41110.98923223083</v>
      </c>
      <c r="BT102" s="877">
        <f>+'Générateur Emprise 30ans'!$BP31</f>
        <v>-863.37526323198415</v>
      </c>
      <c r="BU102" s="877">
        <f ca="1">+'Générateur Emprise 30ans'!$BQ31</f>
        <v>40247.613968998849</v>
      </c>
    </row>
    <row r="103" spans="2:73" x14ac:dyDescent="0.3">
      <c r="B103">
        <f t="shared" si="55"/>
        <v>11</v>
      </c>
      <c r="C103" t="str">
        <f t="shared" si="55"/>
        <v>Orge d'hiver</v>
      </c>
      <c r="D103" s="877">
        <f>+'Générateur P.Durable 10ans'!BJ32</f>
        <v>10015.261535398422</v>
      </c>
      <c r="E103" s="877">
        <f ca="1">+'Générateur P.Durable 10ans'!$BK32</f>
        <v>10351.871380818304</v>
      </c>
      <c r="F103" s="877">
        <f>+'Générateur P.Durable 10ans'!$BL32</f>
        <v>6.3842694530141131</v>
      </c>
      <c r="G103" s="877">
        <f ca="1">+'Générateur P.Durable 10ans'!$BM32</f>
        <v>10358.255650271318</v>
      </c>
      <c r="H103" s="877">
        <f ca="1">+'Générateur Emprise 10ans'!$CF32</f>
        <v>10277.747308057707</v>
      </c>
      <c r="I103" s="877">
        <f>+'Générateur Emprise 10ans'!$CG32</f>
        <v>-215.84381580799604</v>
      </c>
      <c r="J103" s="877">
        <f ca="1">+'Générateur Emprise 10ans'!$CH32</f>
        <v>10061.903492249712</v>
      </c>
      <c r="K103" s="877">
        <f>+'Générateur P.Durable 10ans'!BN32</f>
        <v>40061.046141593688</v>
      </c>
      <c r="L103" s="877">
        <f ca="1">+'Générateur P.Durable 10ans'!$BO32</f>
        <v>41407.485523273215</v>
      </c>
      <c r="M103" s="877">
        <f>+'Générateur P.Durable 10ans'!$BP32</f>
        <v>25.537077812056452</v>
      </c>
      <c r="N103" s="877">
        <f ca="1">+'Générateur P.Durable 10ans'!$BQ32</f>
        <v>41433.022601085271</v>
      </c>
      <c r="O103" s="877">
        <f ca="1">+'Générateur Emprise 10ans'!$CJ32</f>
        <v>41110.98923223083</v>
      </c>
      <c r="P103" s="877">
        <f>+'Générateur Emprise 10ans'!$CK32</f>
        <v>-863.37526323198415</v>
      </c>
      <c r="Q103" s="877">
        <f ca="1">+'Générateur Emprise 10ans'!$CL32</f>
        <v>40247.613968998849</v>
      </c>
      <c r="R103" s="877">
        <f>+'Générateur P.Durable 15ans'!BJ32</f>
        <v>10880.321453579858</v>
      </c>
      <c r="S103" s="877">
        <f ca="1">+'Générateur P.Durable 15ans'!$BK32</f>
        <v>11296.548934124297</v>
      </c>
      <c r="T103" s="877">
        <f>+'Générateur P.Durable 15ans'!$BL32</f>
        <v>-98.846738348988268</v>
      </c>
      <c r="U103" s="877">
        <f ca="1">+'Générateur P.Durable 15ans'!$BM32</f>
        <v>11197.702195775313</v>
      </c>
      <c r="V103" s="877">
        <f ca="1">+'Générateur Emprise 15ans'!$BK32</f>
        <v>11154.78657598612</v>
      </c>
      <c r="W103" s="877">
        <f>+'Générateur Emprise 15ans'!$BL32</f>
        <v>-233.13019585267685</v>
      </c>
      <c r="X103" s="877">
        <f ca="1">+'Générateur Emprise 15ans'!$BM32</f>
        <v>10921.656380133443</v>
      </c>
      <c r="Y103" s="877">
        <f>+'Générateur P.Durable 15ans'!$BN32</f>
        <v>43521.285814319432</v>
      </c>
      <c r="Z103" s="877">
        <f ca="1">+'Générateur P.Durable 15ans'!$BO32</f>
        <v>45186.19573649719</v>
      </c>
      <c r="AA103" s="877">
        <f>+'Générateur P.Durable 15ans'!$BP32</f>
        <v>-395.38695339595307</v>
      </c>
      <c r="AB103" s="877">
        <f ca="1">+'Générateur P.Durable 15ans'!$BQ32</f>
        <v>44790.808783101253</v>
      </c>
      <c r="AC103" s="877">
        <f ca="1">+'Générateur Emprise 15ans'!$BO32</f>
        <v>44619.146303944479</v>
      </c>
      <c r="AD103" s="877">
        <f>+'Générateur Emprise 15ans'!$BP32</f>
        <v>-932.52078341070739</v>
      </c>
      <c r="AE103" s="877">
        <f ca="1">+'Générateur Emprise 15ans'!$BQ32</f>
        <v>43686.625520533773</v>
      </c>
      <c r="AF103" s="877">
        <f>+'Générateur P.Durable 20ans'!$BJ32</f>
        <v>10880.321453579858</v>
      </c>
      <c r="AG103" s="877">
        <f ca="1">+'Générateur P.Durable 20ans'!$BK32</f>
        <v>11295.517124159824</v>
      </c>
      <c r="AH103" s="877">
        <f>+'Générateur P.Durable 20ans'!$BL32</f>
        <v>-98.846738348988268</v>
      </c>
      <c r="AI103" s="877">
        <f ca="1">+'Générateur P.Durable 20ans'!$BM32</f>
        <v>11196.670385810836</v>
      </c>
      <c r="AJ103" s="877">
        <f ca="1">+'Générateur Emprise 20ans'!$BK32</f>
        <v>11154.78657598612</v>
      </c>
      <c r="AK103" s="877">
        <f>+'Générateur Emprise 20ans'!$BL32</f>
        <v>-233.13019585267685</v>
      </c>
      <c r="AL103" s="877">
        <f ca="1">+'Générateur Emprise 20ans'!$BM32</f>
        <v>10921.656380133443</v>
      </c>
      <c r="AM103" s="877">
        <f>+'Générateur P.Durable 20ans'!$BN32</f>
        <v>43521.285814319432</v>
      </c>
      <c r="AN103" s="877">
        <f ca="1">+'Générateur P.Durable 20ans'!$BO32</f>
        <v>45182.068496639295</v>
      </c>
      <c r="AO103" s="877">
        <f>+'Générateur P.Durable 20ans'!$BP32</f>
        <v>-395.38695339595307</v>
      </c>
      <c r="AP103" s="877">
        <f ca="1">+'Générateur P.Durable 20ans'!$BQ32</f>
        <v>44786.681543243343</v>
      </c>
      <c r="AQ103" s="877">
        <f ca="1">+'Générateur Emprise 20ans'!$BO32</f>
        <v>44619.146303944479</v>
      </c>
      <c r="AR103" s="877">
        <f>+'Générateur Emprise 20ans'!$BP32</f>
        <v>-932.52078341070739</v>
      </c>
      <c r="AS103" s="877">
        <f ca="1">+'Générateur Emprise 20ans'!$BQ32</f>
        <v>43686.625520533773</v>
      </c>
      <c r="AT103" s="877">
        <f>+'Générateur P.Durable 25ans'!$BJ32</f>
        <v>10880.321453579858</v>
      </c>
      <c r="AU103" s="877">
        <f ca="1">+'Générateur P.Durable 25ans'!$BK32</f>
        <v>11295.306063390481</v>
      </c>
      <c r="AV103" s="877">
        <f>+'Générateur P.Durable 25ans'!$BL32</f>
        <v>-98.846738348988268</v>
      </c>
      <c r="AW103" s="877">
        <f ca="1">+'Générateur P.Durable 25ans'!$BM32</f>
        <v>11196.459325041495</v>
      </c>
      <c r="AX103" s="877">
        <f ca="1">+'Générateur Emprise 25ans'!$BK32</f>
        <v>11154.78657598612</v>
      </c>
      <c r="AY103" s="877">
        <f>+'Générateur Emprise 25ans'!$BL32</f>
        <v>-233.13019585267685</v>
      </c>
      <c r="AZ103" s="877">
        <f ca="1">+'Générateur Emprise 25ans'!$BM32</f>
        <v>10921.656380133443</v>
      </c>
      <c r="BA103" s="877">
        <f>+'Générateur P.Durable 25ans'!$BN32</f>
        <v>43521.285814319432</v>
      </c>
      <c r="BB103" s="877">
        <f ca="1">+'Générateur P.Durable 25ans'!$BO32</f>
        <v>45181.224253561923</v>
      </c>
      <c r="BC103" s="877">
        <f>+'Générateur P.Durable 25ans'!$BP32</f>
        <v>-395.38695339595307</v>
      </c>
      <c r="BD103" s="877">
        <f ca="1">+'Générateur P.Durable 25ans'!$BQ32</f>
        <v>44785.837300165978</v>
      </c>
      <c r="BE103" s="877">
        <f ca="1">+'Générateur Emprise 25ans'!$BO32</f>
        <v>44619.146303944479</v>
      </c>
      <c r="BF103" s="877">
        <f>+'Générateur Emprise 25ans'!$BP32</f>
        <v>-932.52078341070739</v>
      </c>
      <c r="BG103" s="877">
        <f ca="1">+'Générateur Emprise 25ans'!$BQ32</f>
        <v>43686.625520533773</v>
      </c>
      <c r="BH103" s="877">
        <f>+'Générateur P.Durable 30ans'!$BJ32</f>
        <v>10880.321453579858</v>
      </c>
      <c r="BI103" s="877">
        <f ca="1">+'Générateur P.Durable 30ans'!$BK32</f>
        <v>11295.265630087293</v>
      </c>
      <c r="BJ103" s="877">
        <f>+'Générateur P.Durable 30ans'!$BL32</f>
        <v>-98.846738348988268</v>
      </c>
      <c r="BK103" s="877">
        <f ca="1">+'Générateur P.Durable 30ans'!$BM32</f>
        <v>11196.4188917383</v>
      </c>
      <c r="BL103" s="877">
        <f ca="1">+'Générateur Emprise 30ans'!$BK32</f>
        <v>11154.78657598612</v>
      </c>
      <c r="BM103" s="877">
        <f>+'Générateur Emprise 30ans'!$BL32</f>
        <v>-233.13019585267685</v>
      </c>
      <c r="BN103" s="877">
        <f ca="1">+'Générateur Emprise 30ans'!$BM32</f>
        <v>10921.656380133443</v>
      </c>
      <c r="BO103" s="877">
        <f>+'Générateur P.Durable 30ans'!$BN32</f>
        <v>43521.285814319432</v>
      </c>
      <c r="BP103" s="877">
        <f ca="1">+'Générateur P.Durable 30ans'!$BO32</f>
        <v>45181.062520349173</v>
      </c>
      <c r="BQ103" s="877">
        <f>+'Générateur P.Durable 30ans'!$BP32</f>
        <v>-395.38695339595307</v>
      </c>
      <c r="BR103" s="877">
        <f ca="1">+'Générateur P.Durable 30ans'!$BQ32</f>
        <v>44785.675566953199</v>
      </c>
      <c r="BS103" s="877">
        <f ca="1">+'Générateur Emprise 30ans'!$BO32</f>
        <v>44619.146303944479</v>
      </c>
      <c r="BT103" s="877">
        <f>+'Générateur Emprise 30ans'!$BP32</f>
        <v>-932.52078341070739</v>
      </c>
      <c r="BU103" s="877">
        <f ca="1">+'Générateur Emprise 30ans'!$BQ32</f>
        <v>43686.625520533773</v>
      </c>
    </row>
    <row r="104" spans="2:73" x14ac:dyDescent="0.3">
      <c r="B104">
        <f t="shared" si="55"/>
        <v>12</v>
      </c>
      <c r="C104" t="str">
        <f t="shared" si="55"/>
        <v>Maïs</v>
      </c>
      <c r="D104" s="877">
        <f>+'Générateur P.Durable 10ans'!BJ33</f>
        <v>10015.261535398422</v>
      </c>
      <c r="E104" s="877">
        <f ca="1">+'Générateur P.Durable 10ans'!$BK33</f>
        <v>10351.871380818304</v>
      </c>
      <c r="F104" s="877">
        <f>+'Générateur P.Durable 10ans'!$BL33</f>
        <v>6.3842694530141131</v>
      </c>
      <c r="G104" s="877">
        <f ca="1">+'Générateur P.Durable 10ans'!$BM33</f>
        <v>10358.255650271318</v>
      </c>
      <c r="H104" s="877">
        <f ca="1">+'Générateur Emprise 10ans'!$CF33</f>
        <v>10277.747308057707</v>
      </c>
      <c r="I104" s="877">
        <f>+'Générateur Emprise 10ans'!$CG33</f>
        <v>-215.84381580799604</v>
      </c>
      <c r="J104" s="877">
        <f ca="1">+'Générateur Emprise 10ans'!$CH33</f>
        <v>10061.903492249712</v>
      </c>
      <c r="K104" s="877">
        <f>+'Générateur P.Durable 10ans'!BN33</f>
        <v>40061.046141593688</v>
      </c>
      <c r="L104" s="877">
        <f ca="1">+'Générateur P.Durable 10ans'!$BO33</f>
        <v>41407.485523273215</v>
      </c>
      <c r="M104" s="877">
        <f>+'Générateur P.Durable 10ans'!$BP33</f>
        <v>25.537077812056452</v>
      </c>
      <c r="N104" s="877">
        <f ca="1">+'Générateur P.Durable 10ans'!$BQ33</f>
        <v>41433.022601085271</v>
      </c>
      <c r="O104" s="877">
        <f ca="1">+'Générateur Emprise 10ans'!$CJ33</f>
        <v>41110.98923223083</v>
      </c>
      <c r="P104" s="877">
        <f>+'Générateur Emprise 10ans'!$CK33</f>
        <v>-863.37526323198415</v>
      </c>
      <c r="Q104" s="877">
        <f ca="1">+'Générateur Emprise 10ans'!$CL33</f>
        <v>40247.613968998849</v>
      </c>
      <c r="R104" s="877">
        <f>+'Générateur P.Durable 15ans'!BJ33</f>
        <v>11836.504584840988</v>
      </c>
      <c r="S104" s="877">
        <f ca="1">+'Générateur P.Durable 15ans'!$BK33</f>
        <v>12392.757158839533</v>
      </c>
      <c r="T104" s="877">
        <f>+'Générateur P.Durable 15ans'!$BL33</f>
        <v>-107.13787703785269</v>
      </c>
      <c r="U104" s="877">
        <f ca="1">+'Générateur P.Durable 15ans'!$BM33</f>
        <v>12285.619281801684</v>
      </c>
      <c r="V104" s="877">
        <f ca="1">+'Générateur Emprise 15ans'!$BK33</f>
        <v>12157.945072119846</v>
      </c>
      <c r="W104" s="877">
        <f>+'Générateur Emprise 15ans'!$BL33</f>
        <v>-249.75171512640839</v>
      </c>
      <c r="X104" s="877">
        <f ca="1">+'Générateur Emprise 15ans'!$BM33</f>
        <v>11908.193356993439</v>
      </c>
      <c r="Y104" s="877">
        <f>+'Générateur P.Durable 15ans'!$BN33</f>
        <v>47346.018339363953</v>
      </c>
      <c r="Z104" s="877">
        <f ca="1">+'Générateur P.Durable 15ans'!$BO33</f>
        <v>49571.028635358132</v>
      </c>
      <c r="AA104" s="877">
        <f>+'Générateur P.Durable 15ans'!$BP33</f>
        <v>-428.55150815141076</v>
      </c>
      <c r="AB104" s="877">
        <f ca="1">+'Générateur P.Durable 15ans'!$BQ33</f>
        <v>49142.477127206737</v>
      </c>
      <c r="AC104" s="877">
        <f ca="1">+'Générateur Emprise 15ans'!$BO33</f>
        <v>48631.780288479385</v>
      </c>
      <c r="AD104" s="877">
        <f>+'Générateur Emprise 15ans'!$BP33</f>
        <v>-999.00686050563354</v>
      </c>
      <c r="AE104" s="877">
        <f ca="1">+'Générateur Emprise 15ans'!$BQ33</f>
        <v>47632.773427973756</v>
      </c>
      <c r="AF104" s="877">
        <f>+'Générateur P.Durable 20ans'!$BJ33</f>
        <v>11836.504584840988</v>
      </c>
      <c r="AG104" s="877">
        <f ca="1">+'Générateur P.Durable 20ans'!$BK33</f>
        <v>12392.310723644288</v>
      </c>
      <c r="AH104" s="877">
        <f>+'Générateur P.Durable 20ans'!$BL33</f>
        <v>-107.13787703785269</v>
      </c>
      <c r="AI104" s="877">
        <f ca="1">+'Générateur P.Durable 20ans'!$BM33</f>
        <v>12285.172846606436</v>
      </c>
      <c r="AJ104" s="877">
        <f ca="1">+'Générateur Emprise 20ans'!$BK33</f>
        <v>12157.945072119846</v>
      </c>
      <c r="AK104" s="877">
        <f>+'Générateur Emprise 20ans'!$BL33</f>
        <v>-249.75171512640839</v>
      </c>
      <c r="AL104" s="877">
        <f ca="1">+'Générateur Emprise 20ans'!$BM33</f>
        <v>11908.193356993439</v>
      </c>
      <c r="AM104" s="877">
        <f>+'Générateur P.Durable 20ans'!$BN33</f>
        <v>47346.018339363953</v>
      </c>
      <c r="AN104" s="877">
        <f ca="1">+'Générateur P.Durable 20ans'!$BO33</f>
        <v>49569.242894577153</v>
      </c>
      <c r="AO104" s="877">
        <f>+'Générateur P.Durable 20ans'!$BP33</f>
        <v>-428.55150815141076</v>
      </c>
      <c r="AP104" s="877">
        <f ca="1">+'Générateur P.Durable 20ans'!$BQ33</f>
        <v>49140.691386425744</v>
      </c>
      <c r="AQ104" s="877">
        <f ca="1">+'Générateur Emprise 20ans'!$BO33</f>
        <v>48631.780288479385</v>
      </c>
      <c r="AR104" s="877">
        <f>+'Générateur Emprise 20ans'!$BP33</f>
        <v>-999.00686050563354</v>
      </c>
      <c r="AS104" s="877">
        <f ca="1">+'Générateur Emprise 20ans'!$BQ33</f>
        <v>47632.773427973756</v>
      </c>
      <c r="AT104" s="877">
        <f>+'Générateur P.Durable 25ans'!$BJ33</f>
        <v>11836.504584840988</v>
      </c>
      <c r="AU104" s="877">
        <f ca="1">+'Générateur P.Durable 25ans'!$BK33</f>
        <v>12392.206172654282</v>
      </c>
      <c r="AV104" s="877">
        <f>+'Générateur P.Durable 25ans'!$BL33</f>
        <v>-107.13787703785269</v>
      </c>
      <c r="AW104" s="877">
        <f ca="1">+'Générateur P.Durable 25ans'!$BM33</f>
        <v>12285.068295616431</v>
      </c>
      <c r="AX104" s="877">
        <f ca="1">+'Générateur Emprise 25ans'!$BK33</f>
        <v>12157.945072119846</v>
      </c>
      <c r="AY104" s="877">
        <f>+'Générateur Emprise 25ans'!$BL33</f>
        <v>-249.75171512640839</v>
      </c>
      <c r="AZ104" s="877">
        <f ca="1">+'Générateur Emprise 25ans'!$BM33</f>
        <v>11908.193356993439</v>
      </c>
      <c r="BA104" s="877">
        <f>+'Générateur P.Durable 25ans'!$BN33</f>
        <v>47346.018339363953</v>
      </c>
      <c r="BB104" s="877">
        <f ca="1">+'Générateur P.Durable 25ans'!$BO33</f>
        <v>49568.824690617126</v>
      </c>
      <c r="BC104" s="877">
        <f>+'Générateur P.Durable 25ans'!$BP33</f>
        <v>-428.55150815141076</v>
      </c>
      <c r="BD104" s="877">
        <f ca="1">+'Générateur P.Durable 25ans'!$BQ33</f>
        <v>49140.273182465724</v>
      </c>
      <c r="BE104" s="877">
        <f ca="1">+'Générateur Emprise 25ans'!$BO33</f>
        <v>48631.780288479385</v>
      </c>
      <c r="BF104" s="877">
        <f>+'Générateur Emprise 25ans'!$BP33</f>
        <v>-999.00686050563354</v>
      </c>
      <c r="BG104" s="877">
        <f ca="1">+'Générateur Emprise 25ans'!$BQ33</f>
        <v>47632.773427973756</v>
      </c>
      <c r="BH104" s="877">
        <f>+'Générateur P.Durable 30ans'!$BJ33</f>
        <v>11836.504584840988</v>
      </c>
      <c r="BI104" s="877">
        <f ca="1">+'Générateur P.Durable 30ans'!$BK33</f>
        <v>12392.185713618648</v>
      </c>
      <c r="BJ104" s="877">
        <f>+'Générateur P.Durable 30ans'!$BL33</f>
        <v>-107.13787703785269</v>
      </c>
      <c r="BK104" s="877">
        <f ca="1">+'Générateur P.Durable 30ans'!$BM33</f>
        <v>12285.04783658079</v>
      </c>
      <c r="BL104" s="877">
        <f ca="1">+'Générateur Emprise 30ans'!$BK33</f>
        <v>12157.945072119846</v>
      </c>
      <c r="BM104" s="877">
        <f>+'Générateur Emprise 30ans'!$BL33</f>
        <v>-249.75171512640839</v>
      </c>
      <c r="BN104" s="877">
        <f ca="1">+'Générateur Emprise 30ans'!$BM33</f>
        <v>11908.193356993439</v>
      </c>
      <c r="BO104" s="877">
        <f>+'Générateur P.Durable 30ans'!$BN33</f>
        <v>47346.018339363953</v>
      </c>
      <c r="BP104" s="877">
        <f ca="1">+'Générateur P.Durable 30ans'!$BO33</f>
        <v>49568.742854474593</v>
      </c>
      <c r="BQ104" s="877">
        <f>+'Générateur P.Durable 30ans'!$BP33</f>
        <v>-428.55150815141076</v>
      </c>
      <c r="BR104" s="877">
        <f ca="1">+'Générateur P.Durable 30ans'!$BQ33</f>
        <v>49140.191346323161</v>
      </c>
      <c r="BS104" s="877">
        <f ca="1">+'Générateur Emprise 30ans'!$BO33</f>
        <v>48631.780288479385</v>
      </c>
      <c r="BT104" s="877">
        <f>+'Générateur Emprise 30ans'!$BP33</f>
        <v>-999.00686050563354</v>
      </c>
      <c r="BU104" s="877">
        <f ca="1">+'Générateur Emprise 30ans'!$BQ33</f>
        <v>47632.773427973756</v>
      </c>
    </row>
    <row r="105" spans="2:73" x14ac:dyDescent="0.3">
      <c r="B105">
        <f t="shared" si="55"/>
        <v>13</v>
      </c>
      <c r="C105" t="str">
        <f t="shared" si="55"/>
        <v>Blé d'hiver</v>
      </c>
      <c r="D105" s="877">
        <f>+'Générateur P.Durable 10ans'!BJ34</f>
        <v>10015.261535398422</v>
      </c>
      <c r="E105" s="877">
        <f ca="1">+'Générateur P.Durable 10ans'!$BK34</f>
        <v>10351.871380818304</v>
      </c>
      <c r="F105" s="877">
        <f>+'Générateur P.Durable 10ans'!$BL34</f>
        <v>6.3842694530141131</v>
      </c>
      <c r="G105" s="877">
        <f ca="1">+'Générateur P.Durable 10ans'!$BM34</f>
        <v>10358.255650271318</v>
      </c>
      <c r="H105" s="877">
        <f ca="1">+'Générateur Emprise 10ans'!$CF34</f>
        <v>10277.747308057707</v>
      </c>
      <c r="I105" s="877">
        <f>+'Générateur Emprise 10ans'!$CG34</f>
        <v>-215.84381580799604</v>
      </c>
      <c r="J105" s="877">
        <f ca="1">+'Générateur Emprise 10ans'!$CH34</f>
        <v>10061.903492249712</v>
      </c>
      <c r="K105" s="877">
        <f>+'Générateur P.Durable 10ans'!BN34</f>
        <v>40061.046141593688</v>
      </c>
      <c r="L105" s="877">
        <f ca="1">+'Générateur P.Durable 10ans'!$BO34</f>
        <v>41407.485523273215</v>
      </c>
      <c r="M105" s="877">
        <f>+'Générateur P.Durable 10ans'!$BP34</f>
        <v>25.537077812056452</v>
      </c>
      <c r="N105" s="877">
        <f ca="1">+'Générateur P.Durable 10ans'!$BQ34</f>
        <v>41433.022601085271</v>
      </c>
      <c r="O105" s="877">
        <f ca="1">+'Générateur Emprise 10ans'!$CJ34</f>
        <v>41110.98923223083</v>
      </c>
      <c r="P105" s="877">
        <f>+'Générateur Emprise 10ans'!$CK34</f>
        <v>-863.37526323198415</v>
      </c>
      <c r="Q105" s="877">
        <f ca="1">+'Générateur Emprise 10ans'!$CL34</f>
        <v>40247.613968998849</v>
      </c>
      <c r="R105" s="877">
        <f>+'Générateur P.Durable 15ans'!BJ34</f>
        <v>12582.398381449502</v>
      </c>
      <c r="S105" s="877">
        <f ca="1">+'Générateur P.Durable 15ans'!$BK34</f>
        <v>13227.838558999578</v>
      </c>
      <c r="T105" s="877">
        <f>+'Générateur P.Durable 15ans'!$BL34</f>
        <v>-115.18752625034242</v>
      </c>
      <c r="U105" s="877">
        <f ca="1">+'Générateur P.Durable 15ans'!$BM34</f>
        <v>13112.65103274924</v>
      </c>
      <c r="V105" s="877">
        <f ca="1">+'Générateur Emprise 15ans'!$BK34</f>
        <v>12914.168006023796</v>
      </c>
      <c r="W105" s="877">
        <f>+'Générateur Emprise 15ans'!$BL34</f>
        <v>-265.73394519730408</v>
      </c>
      <c r="X105" s="877">
        <f ca="1">+'Générateur Emprise 15ans'!$BM34</f>
        <v>12648.434060826492</v>
      </c>
      <c r="Y105" s="877">
        <f>+'Générateur P.Durable 15ans'!$BN34</f>
        <v>50329.593525798009</v>
      </c>
      <c r="Z105" s="877">
        <f ca="1">+'Générateur P.Durable 15ans'!$BO34</f>
        <v>52911.354235998311</v>
      </c>
      <c r="AA105" s="877">
        <f>+'Générateur P.Durable 15ans'!$BP34</f>
        <v>-460.75010500136966</v>
      </c>
      <c r="AB105" s="877">
        <f ca="1">+'Générateur P.Durable 15ans'!$BQ34</f>
        <v>52450.604130996959</v>
      </c>
      <c r="AC105" s="877">
        <f ca="1">+'Générateur Emprise 15ans'!$BO34</f>
        <v>51656.672024095184</v>
      </c>
      <c r="AD105" s="877">
        <f>+'Générateur Emprise 15ans'!$BP34</f>
        <v>-1062.9357807892163</v>
      </c>
      <c r="AE105" s="877">
        <f ca="1">+'Générateur Emprise 15ans'!$BQ34</f>
        <v>50593.736243305968</v>
      </c>
      <c r="AF105" s="877">
        <f>+'Générateur P.Durable 20ans'!$BJ34</f>
        <v>12582.398381449502</v>
      </c>
      <c r="AG105" s="877">
        <f ca="1">+'Générateur P.Durable 20ans'!$BK34</f>
        <v>13228.335650388806</v>
      </c>
      <c r="AH105" s="877">
        <f>+'Générateur P.Durable 20ans'!$BL34</f>
        <v>-115.18752625034242</v>
      </c>
      <c r="AI105" s="877">
        <f ca="1">+'Générateur P.Durable 20ans'!$BM34</f>
        <v>13113.148124138463</v>
      </c>
      <c r="AJ105" s="877">
        <f ca="1">+'Générateur Emprise 20ans'!$BK34</f>
        <v>12914.168006023796</v>
      </c>
      <c r="AK105" s="877">
        <f>+'Générateur Emprise 20ans'!$BL34</f>
        <v>-265.73394519730408</v>
      </c>
      <c r="AL105" s="877">
        <f ca="1">+'Générateur Emprise 20ans'!$BM34</f>
        <v>12648.434060826492</v>
      </c>
      <c r="AM105" s="877">
        <f>+'Générateur P.Durable 20ans'!$BN34</f>
        <v>50329.593525798009</v>
      </c>
      <c r="AN105" s="877">
        <f ca="1">+'Générateur P.Durable 20ans'!$BO34</f>
        <v>52913.342601555225</v>
      </c>
      <c r="AO105" s="877">
        <f>+'Générateur P.Durable 20ans'!$BP34</f>
        <v>-460.75010500136966</v>
      </c>
      <c r="AP105" s="877">
        <f ca="1">+'Générateur P.Durable 20ans'!$BQ34</f>
        <v>52452.592496553851</v>
      </c>
      <c r="AQ105" s="877">
        <f ca="1">+'Générateur Emprise 20ans'!$BO34</f>
        <v>51656.672024095184</v>
      </c>
      <c r="AR105" s="877">
        <f>+'Générateur Emprise 20ans'!$BP34</f>
        <v>-1062.9357807892163</v>
      </c>
      <c r="AS105" s="877">
        <f ca="1">+'Générateur Emprise 20ans'!$BQ34</f>
        <v>50593.736243305968</v>
      </c>
      <c r="AT105" s="877">
        <f>+'Générateur P.Durable 25ans'!$BJ34</f>
        <v>12582.398381449502</v>
      </c>
      <c r="AU105" s="877">
        <f ca="1">+'Générateur P.Durable 25ans'!$BK34</f>
        <v>13228.405411446691</v>
      </c>
      <c r="AV105" s="877">
        <f>+'Générateur P.Durable 25ans'!$BL34</f>
        <v>-115.18752625034242</v>
      </c>
      <c r="AW105" s="877">
        <f ca="1">+'Générateur P.Durable 25ans'!$BM34</f>
        <v>13113.217885196351</v>
      </c>
      <c r="AX105" s="877">
        <f ca="1">+'Générateur Emprise 25ans'!$BK34</f>
        <v>12914.168006023796</v>
      </c>
      <c r="AY105" s="877">
        <f>+'Générateur Emprise 25ans'!$BL34</f>
        <v>-265.73394519730408</v>
      </c>
      <c r="AZ105" s="877">
        <f ca="1">+'Générateur Emprise 25ans'!$BM34</f>
        <v>12648.434060826492</v>
      </c>
      <c r="BA105" s="877">
        <f>+'Générateur P.Durable 25ans'!$BN34</f>
        <v>50329.593525798009</v>
      </c>
      <c r="BB105" s="877">
        <f ca="1">+'Générateur P.Durable 25ans'!$BO34</f>
        <v>52913.621645786763</v>
      </c>
      <c r="BC105" s="877">
        <f>+'Générateur P.Durable 25ans'!$BP34</f>
        <v>-460.75010500136966</v>
      </c>
      <c r="BD105" s="877">
        <f ca="1">+'Générateur P.Durable 25ans'!$BQ34</f>
        <v>52452.871540785403</v>
      </c>
      <c r="BE105" s="877">
        <f ca="1">+'Générateur Emprise 25ans'!$BO34</f>
        <v>51656.672024095184</v>
      </c>
      <c r="BF105" s="877">
        <f>+'Générateur Emprise 25ans'!$BP34</f>
        <v>-1062.9357807892163</v>
      </c>
      <c r="BG105" s="877">
        <f ca="1">+'Générateur Emprise 25ans'!$BQ34</f>
        <v>50593.736243305968</v>
      </c>
      <c r="BH105" s="877">
        <f>+'Générateur P.Durable 30ans'!$BJ34</f>
        <v>12582.398381449502</v>
      </c>
      <c r="BI105" s="877">
        <f ca="1">+'Générateur P.Durable 30ans'!$BK34</f>
        <v>13228.417738263193</v>
      </c>
      <c r="BJ105" s="877">
        <f>+'Générateur P.Durable 30ans'!$BL34</f>
        <v>-115.18752625034242</v>
      </c>
      <c r="BK105" s="877">
        <f ca="1">+'Générateur P.Durable 30ans'!$BM34</f>
        <v>13113.230212012846</v>
      </c>
      <c r="BL105" s="877">
        <f ca="1">+'Générateur Emprise 30ans'!$BK34</f>
        <v>12914.168006023796</v>
      </c>
      <c r="BM105" s="877">
        <f>+'Générateur Emprise 30ans'!$BL34</f>
        <v>-265.73394519730408</v>
      </c>
      <c r="BN105" s="877">
        <f ca="1">+'Générateur Emprise 30ans'!$BM34</f>
        <v>12648.434060826492</v>
      </c>
      <c r="BO105" s="877">
        <f>+'Générateur P.Durable 30ans'!$BN34</f>
        <v>50329.593525798009</v>
      </c>
      <c r="BP105" s="877">
        <f ca="1">+'Générateur P.Durable 30ans'!$BO34</f>
        <v>52913.670953052773</v>
      </c>
      <c r="BQ105" s="877">
        <f>+'Générateur P.Durable 30ans'!$BP34</f>
        <v>-460.75010500136966</v>
      </c>
      <c r="BR105" s="877">
        <f ca="1">+'Générateur P.Durable 30ans'!$BQ34</f>
        <v>52452.920848051384</v>
      </c>
      <c r="BS105" s="877">
        <f ca="1">+'Générateur Emprise 30ans'!$BO34</f>
        <v>51656.672024095184</v>
      </c>
      <c r="BT105" s="877">
        <f>+'Générateur Emprise 30ans'!$BP34</f>
        <v>-1062.9357807892163</v>
      </c>
      <c r="BU105" s="877">
        <f ca="1">+'Générateur Emprise 30ans'!$BQ34</f>
        <v>50593.736243305968</v>
      </c>
    </row>
    <row r="106" spans="2:73" x14ac:dyDescent="0.3">
      <c r="B106">
        <f t="shared" si="55"/>
        <v>14</v>
      </c>
      <c r="C106" t="str">
        <f t="shared" si="55"/>
        <v>Prairie temporaire</v>
      </c>
      <c r="D106" s="877">
        <f>+'Générateur P.Durable 10ans'!BJ35</f>
        <v>10015.261535398422</v>
      </c>
      <c r="E106" s="877">
        <f ca="1">+'Générateur P.Durable 10ans'!$BK35</f>
        <v>10351.871380818304</v>
      </c>
      <c r="F106" s="877">
        <f>+'Générateur P.Durable 10ans'!$BL35</f>
        <v>6.3842694530141131</v>
      </c>
      <c r="G106" s="877">
        <f ca="1">+'Générateur P.Durable 10ans'!$BM35</f>
        <v>10358.255650271318</v>
      </c>
      <c r="H106" s="877">
        <f ca="1">+'Générateur Emprise 10ans'!$CF35</f>
        <v>10277.747308057707</v>
      </c>
      <c r="I106" s="877">
        <f>+'Générateur Emprise 10ans'!$CG35</f>
        <v>-215.84381580799604</v>
      </c>
      <c r="J106" s="877">
        <f ca="1">+'Générateur Emprise 10ans'!$CH35</f>
        <v>10061.903492249712</v>
      </c>
      <c r="K106" s="877">
        <f>+'Générateur P.Durable 10ans'!BN35</f>
        <v>40061.046141593688</v>
      </c>
      <c r="L106" s="877">
        <f ca="1">+'Générateur P.Durable 10ans'!$BO35</f>
        <v>41407.485523273215</v>
      </c>
      <c r="M106" s="877">
        <f>+'Générateur P.Durable 10ans'!$BP35</f>
        <v>25.537077812056452</v>
      </c>
      <c r="N106" s="877">
        <f ca="1">+'Générateur P.Durable 10ans'!$BQ35</f>
        <v>41433.022601085271</v>
      </c>
      <c r="O106" s="877">
        <f ca="1">+'Générateur Emprise 10ans'!$CJ35</f>
        <v>41110.98923223083</v>
      </c>
      <c r="P106" s="877">
        <f>+'Générateur Emprise 10ans'!$CK35</f>
        <v>-863.37526323198415</v>
      </c>
      <c r="Q106" s="877">
        <f ca="1">+'Générateur Emprise 10ans'!$CL35</f>
        <v>40247.613968998849</v>
      </c>
      <c r="R106" s="877">
        <f>+'Générateur P.Durable 15ans'!BJ35</f>
        <v>13139.130559296349</v>
      </c>
      <c r="S106" s="877">
        <f ca="1">+'Générateur P.Durable 15ans'!$BK35</f>
        <v>13856.495293139842</v>
      </c>
      <c r="T106" s="877">
        <f>+'Générateur P.Durable 15ans'!$BL35</f>
        <v>-123.00271966052662</v>
      </c>
      <c r="U106" s="877">
        <f ca="1">+'Générateur P.Durable 15ans'!$BM35</f>
        <v>13733.49257347932</v>
      </c>
      <c r="V106" s="877">
        <f ca="1">+'Générateur Emprise 15ans'!$BK35</f>
        <v>13478.609811069466</v>
      </c>
      <c r="W106" s="877">
        <f>+'Générateur Emprise 15ans'!$BL35</f>
        <v>-281.10147411162689</v>
      </c>
      <c r="X106" s="877">
        <f ca="1">+'Générateur Emprise 15ans'!$BM35</f>
        <v>13197.508336957839</v>
      </c>
      <c r="Y106" s="877">
        <f>+'Générateur P.Durable 15ans'!$BN35</f>
        <v>52556.522237185396</v>
      </c>
      <c r="Z106" s="877">
        <f ca="1">+'Générateur P.Durable 15ans'!$BO35</f>
        <v>55425.981172559368</v>
      </c>
      <c r="AA106" s="877">
        <f>+'Générateur P.Durable 15ans'!$BP35</f>
        <v>-492.01087864210649</v>
      </c>
      <c r="AB106" s="877">
        <f ca="1">+'Générateur P.Durable 15ans'!$BQ35</f>
        <v>54933.970293917278</v>
      </c>
      <c r="AC106" s="877">
        <f ca="1">+'Générateur Emprise 15ans'!$BO35</f>
        <v>53914.439244277863</v>
      </c>
      <c r="AD106" s="877">
        <f>+'Générateur Emprise 15ans'!$BP35</f>
        <v>-1124.4058964465075</v>
      </c>
      <c r="AE106" s="877">
        <f ca="1">+'Générateur Emprise 15ans'!$BQ35</f>
        <v>52790.033347831355</v>
      </c>
      <c r="AF106" s="877">
        <f>+'Générateur P.Durable 20ans'!$BJ35</f>
        <v>13139.130559296349</v>
      </c>
      <c r="AG106" s="877">
        <f ca="1">+'Générateur P.Durable 20ans'!$BK35</f>
        <v>13857.732087583308</v>
      </c>
      <c r="AH106" s="877">
        <f>+'Générateur P.Durable 20ans'!$BL35</f>
        <v>-123.00271966052662</v>
      </c>
      <c r="AI106" s="877">
        <f ca="1">+'Générateur P.Durable 20ans'!$BM35</f>
        <v>13734.729367922781</v>
      </c>
      <c r="AJ106" s="877">
        <f ca="1">+'Générateur Emprise 20ans'!$BK35</f>
        <v>13478.609811069466</v>
      </c>
      <c r="AK106" s="877">
        <f>+'Générateur Emprise 20ans'!$BL35</f>
        <v>-281.10147411162689</v>
      </c>
      <c r="AL106" s="877">
        <f ca="1">+'Générateur Emprise 20ans'!$BM35</f>
        <v>13197.508336957839</v>
      </c>
      <c r="AM106" s="877">
        <f>+'Générateur P.Durable 20ans'!$BN35</f>
        <v>52556.522237185396</v>
      </c>
      <c r="AN106" s="877">
        <f ca="1">+'Générateur P.Durable 20ans'!$BO35</f>
        <v>55430.928350333234</v>
      </c>
      <c r="AO106" s="877">
        <f>+'Générateur P.Durable 20ans'!$BP35</f>
        <v>-492.01087864210649</v>
      </c>
      <c r="AP106" s="877">
        <f ca="1">+'Générateur P.Durable 20ans'!$BQ35</f>
        <v>54938.917471691122</v>
      </c>
      <c r="AQ106" s="877">
        <f ca="1">+'Générateur Emprise 20ans'!$BO35</f>
        <v>53914.439244277863</v>
      </c>
      <c r="AR106" s="877">
        <f>+'Générateur Emprise 20ans'!$BP35</f>
        <v>-1124.4058964465075</v>
      </c>
      <c r="AS106" s="877">
        <f ca="1">+'Générateur Emprise 20ans'!$BQ35</f>
        <v>52790.033347831355</v>
      </c>
      <c r="AT106" s="877">
        <f>+'Générateur P.Durable 25ans'!$BJ35</f>
        <v>13139.130559296349</v>
      </c>
      <c r="AU106" s="877">
        <f ca="1">+'Générateur P.Durable 25ans'!$BK35</f>
        <v>13857.938525111393</v>
      </c>
      <c r="AV106" s="877">
        <f>+'Générateur P.Durable 25ans'!$BL35</f>
        <v>-123.00271966052662</v>
      </c>
      <c r="AW106" s="877">
        <f ca="1">+'Générateur P.Durable 25ans'!$BM35</f>
        <v>13734.935805450868</v>
      </c>
      <c r="AX106" s="877">
        <f ca="1">+'Générateur Emprise 25ans'!$BK35</f>
        <v>13478.609811069466</v>
      </c>
      <c r="AY106" s="877">
        <f>+'Générateur Emprise 25ans'!$BL35</f>
        <v>-281.10147411162689</v>
      </c>
      <c r="AZ106" s="877">
        <f ca="1">+'Générateur Emprise 25ans'!$BM35</f>
        <v>13197.508336957839</v>
      </c>
      <c r="BA106" s="877">
        <f>+'Générateur P.Durable 25ans'!$BN35</f>
        <v>52556.522237185396</v>
      </c>
      <c r="BB106" s="877">
        <f ca="1">+'Générateur P.Durable 25ans'!$BO35</f>
        <v>55431.754100445571</v>
      </c>
      <c r="BC106" s="877">
        <f>+'Générateur P.Durable 25ans'!$BP35</f>
        <v>-492.01087864210649</v>
      </c>
      <c r="BD106" s="877">
        <f ca="1">+'Générateur P.Durable 25ans'!$BQ35</f>
        <v>54939.743221803474</v>
      </c>
      <c r="BE106" s="877">
        <f ca="1">+'Générateur Emprise 25ans'!$BO35</f>
        <v>53914.439244277863</v>
      </c>
      <c r="BF106" s="877">
        <f>+'Générateur Emprise 25ans'!$BP35</f>
        <v>-1124.4058964465075</v>
      </c>
      <c r="BG106" s="877">
        <f ca="1">+'Générateur Emprise 25ans'!$BQ35</f>
        <v>52790.033347831355</v>
      </c>
      <c r="BH106" s="877">
        <f>+'Générateur P.Durable 30ans'!$BJ35</f>
        <v>13139.130559296349</v>
      </c>
      <c r="BI106" s="877">
        <f ca="1">+'Générateur P.Durable 30ans'!$BK35</f>
        <v>13857.97655972668</v>
      </c>
      <c r="BJ106" s="877">
        <f>+'Générateur P.Durable 30ans'!$BL35</f>
        <v>-123.00271966052662</v>
      </c>
      <c r="BK106" s="877">
        <f ca="1">+'Générateur P.Durable 30ans'!$BM35</f>
        <v>13734.973840066148</v>
      </c>
      <c r="BL106" s="877">
        <f ca="1">+'Générateur Emprise 30ans'!$BK35</f>
        <v>13478.609811069466</v>
      </c>
      <c r="BM106" s="877">
        <f>+'Générateur Emprise 30ans'!$BL35</f>
        <v>-281.10147411162689</v>
      </c>
      <c r="BN106" s="877">
        <f ca="1">+'Générateur Emprise 30ans'!$BM35</f>
        <v>13197.508336957839</v>
      </c>
      <c r="BO106" s="877">
        <f>+'Générateur P.Durable 30ans'!$BN35</f>
        <v>52556.522237185396</v>
      </c>
      <c r="BP106" s="877">
        <f ca="1">+'Générateur P.Durable 30ans'!$BO35</f>
        <v>55431.906238906718</v>
      </c>
      <c r="BQ106" s="877">
        <f>+'Générateur P.Durable 30ans'!$BP35</f>
        <v>-492.01087864210649</v>
      </c>
      <c r="BR106" s="877">
        <f ca="1">+'Générateur P.Durable 30ans'!$BQ35</f>
        <v>54939.895360264592</v>
      </c>
      <c r="BS106" s="877">
        <f ca="1">+'Générateur Emprise 30ans'!$BO35</f>
        <v>53914.439244277863</v>
      </c>
      <c r="BT106" s="877">
        <f>+'Générateur Emprise 30ans'!$BP35</f>
        <v>-1124.4058964465075</v>
      </c>
      <c r="BU106" s="877">
        <f ca="1">+'Générateur Emprise 30ans'!$BQ35</f>
        <v>52790.033347831355</v>
      </c>
    </row>
    <row r="107" spans="2:73" x14ac:dyDescent="0.3">
      <c r="B107">
        <f t="shared" si="55"/>
        <v>15</v>
      </c>
      <c r="C107" t="str">
        <f t="shared" si="55"/>
        <v>Orge d'hiver</v>
      </c>
      <c r="D107" s="877">
        <f>+'Générateur P.Durable 10ans'!BJ36</f>
        <v>10015.261535398422</v>
      </c>
      <c r="E107" s="877">
        <f ca="1">+'Générateur P.Durable 10ans'!$BK36</f>
        <v>10351.871380818304</v>
      </c>
      <c r="F107" s="877">
        <f>+'Générateur P.Durable 10ans'!$BL36</f>
        <v>6.3842694530141131</v>
      </c>
      <c r="G107" s="877">
        <f ca="1">+'Générateur P.Durable 10ans'!$BM36</f>
        <v>10358.255650271318</v>
      </c>
      <c r="H107" s="877">
        <f ca="1">+'Générateur Emprise 10ans'!$CF36</f>
        <v>10277.747308057707</v>
      </c>
      <c r="I107" s="877">
        <f>+'Générateur Emprise 10ans'!$CG36</f>
        <v>-215.84381580799604</v>
      </c>
      <c r="J107" s="877">
        <f ca="1">+'Générateur Emprise 10ans'!$CH36</f>
        <v>10061.903492249712</v>
      </c>
      <c r="K107" s="877">
        <f>+'Générateur P.Durable 10ans'!BN36</f>
        <v>40061.046141593688</v>
      </c>
      <c r="L107" s="877">
        <f ca="1">+'Générateur P.Durable 10ans'!$BO36</f>
        <v>41407.485523273215</v>
      </c>
      <c r="M107" s="877">
        <f>+'Générateur P.Durable 10ans'!$BP36</f>
        <v>25.537077812056452</v>
      </c>
      <c r="N107" s="877">
        <f ca="1">+'Générateur P.Durable 10ans'!$BQ36</f>
        <v>41433.022601085271</v>
      </c>
      <c r="O107" s="877">
        <f ca="1">+'Générateur Emprise 10ans'!$CJ36</f>
        <v>41110.98923223083</v>
      </c>
      <c r="P107" s="877">
        <f>+'Générateur Emprise 10ans'!$CK36</f>
        <v>-863.37526323198415</v>
      </c>
      <c r="Q107" s="877">
        <f ca="1">+'Générateur Emprise 10ans'!$CL36</f>
        <v>40247.613968998849</v>
      </c>
      <c r="R107" s="877">
        <f>+'Générateur P.Durable 15ans'!BJ36</f>
        <v>13878.587402849671</v>
      </c>
      <c r="S107" s="877">
        <f ca="1">+'Générateur P.Durable 15ans'!$BK36</f>
        <v>14698.895010442362</v>
      </c>
      <c r="T107" s="877">
        <f>+'Générateur P.Durable 15ans'!$BL36</f>
        <v>-47.183663696104134</v>
      </c>
      <c r="U107" s="877">
        <f ca="1">+'Générateur P.Durable 15ans'!$BM36</f>
        <v>14651.711346746262</v>
      </c>
      <c r="V107" s="877">
        <f ca="1">+'Générateur Emprise 15ans'!$BK36</f>
        <v>14228.306652992314</v>
      </c>
      <c r="W107" s="877">
        <f>+'Générateur Emprise 15ans'!$BL36</f>
        <v>-295.87794422155264</v>
      </c>
      <c r="X107" s="877">
        <f ca="1">+'Générateur Emprise 15ans'!$BM36</f>
        <v>13932.428708770762</v>
      </c>
      <c r="Y107" s="877">
        <f>+'Générateur P.Durable 15ans'!$BN36</f>
        <v>55514.349611398684</v>
      </c>
      <c r="Z107" s="877">
        <f ca="1">+'Générateur P.Durable 15ans'!$BO36</f>
        <v>58795.580041769448</v>
      </c>
      <c r="AA107" s="877">
        <f>+'Générateur P.Durable 15ans'!$BP36</f>
        <v>-188.73465478441653</v>
      </c>
      <c r="AB107" s="877">
        <f ca="1">+'Générateur P.Durable 15ans'!$BQ36</f>
        <v>58606.845386985049</v>
      </c>
      <c r="AC107" s="877">
        <f ca="1">+'Générateur Emprise 15ans'!$BO36</f>
        <v>56913.226611969258</v>
      </c>
      <c r="AD107" s="877">
        <f>+'Générateur Emprise 15ans'!$BP36</f>
        <v>-1183.5117768862106</v>
      </c>
      <c r="AE107" s="877">
        <f ca="1">+'Générateur Emprise 15ans'!$BQ36</f>
        <v>55729.714835083047</v>
      </c>
      <c r="AF107" s="877">
        <f>+'Générateur P.Durable 20ans'!$BJ36</f>
        <v>13878.587402849671</v>
      </c>
      <c r="AG107" s="877">
        <f ca="1">+'Générateur P.Durable 20ans'!$BK36</f>
        <v>14701.152246805588</v>
      </c>
      <c r="AH107" s="877">
        <f>+'Générateur P.Durable 20ans'!$BL36</f>
        <v>-130.59028607818118</v>
      </c>
      <c r="AI107" s="877">
        <f ca="1">+'Générateur P.Durable 20ans'!$BM36</f>
        <v>14570.561960727406</v>
      </c>
      <c r="AJ107" s="877">
        <f ca="1">+'Générateur Emprise 20ans'!$BK36</f>
        <v>14228.306652992314</v>
      </c>
      <c r="AK107" s="877">
        <f>+'Générateur Emprise 20ans'!$BL36</f>
        <v>-295.87794422155264</v>
      </c>
      <c r="AL107" s="877">
        <f ca="1">+'Générateur Emprise 20ans'!$BM36</f>
        <v>13932.428708770762</v>
      </c>
      <c r="AM107" s="877">
        <f>+'Générateur P.Durable 20ans'!$BN36</f>
        <v>55514.349611398684</v>
      </c>
      <c r="AN107" s="877">
        <f ca="1">+'Générateur P.Durable 20ans'!$BO36</f>
        <v>58804.608987222353</v>
      </c>
      <c r="AO107" s="877">
        <f>+'Générateur P.Durable 20ans'!$BP36</f>
        <v>-522.36114431272472</v>
      </c>
      <c r="AP107" s="877">
        <f ca="1">+'Générateur P.Durable 20ans'!$BQ36</f>
        <v>58282.247842909623</v>
      </c>
      <c r="AQ107" s="877">
        <f ca="1">+'Générateur Emprise 20ans'!$BO36</f>
        <v>56913.226611969258</v>
      </c>
      <c r="AR107" s="877">
        <f>+'Générateur Emprise 20ans'!$BP36</f>
        <v>-1183.5117768862106</v>
      </c>
      <c r="AS107" s="877">
        <f ca="1">+'Générateur Emprise 20ans'!$BQ36</f>
        <v>55729.714835083047</v>
      </c>
      <c r="AT107" s="877">
        <f>+'Générateur P.Durable 25ans'!$BJ36</f>
        <v>13878.587402849671</v>
      </c>
      <c r="AU107" s="877">
        <f ca="1">+'Générateur P.Durable 25ans'!$BK36</f>
        <v>14701.547252646549</v>
      </c>
      <c r="AV107" s="877">
        <f>+'Générateur P.Durable 25ans'!$BL36</f>
        <v>-130.59028607818118</v>
      </c>
      <c r="AW107" s="877">
        <f ca="1">+'Générateur P.Durable 25ans'!$BM36</f>
        <v>14570.95696656837</v>
      </c>
      <c r="AX107" s="877">
        <f ca="1">+'Générateur Emprise 25ans'!$BK36</f>
        <v>14228.306652992314</v>
      </c>
      <c r="AY107" s="877">
        <f>+'Générateur Emprise 25ans'!$BL36</f>
        <v>-295.87794422155264</v>
      </c>
      <c r="AZ107" s="877">
        <f ca="1">+'Générateur Emprise 25ans'!$BM36</f>
        <v>13932.428708770762</v>
      </c>
      <c r="BA107" s="877">
        <f>+'Générateur P.Durable 25ans'!$BN36</f>
        <v>55514.349611398684</v>
      </c>
      <c r="BB107" s="877">
        <f ca="1">+'Générateur P.Durable 25ans'!$BO36</f>
        <v>58806.189010586197</v>
      </c>
      <c r="BC107" s="877">
        <f>+'Générateur P.Durable 25ans'!$BP36</f>
        <v>-522.36114431272472</v>
      </c>
      <c r="BD107" s="877">
        <f ca="1">+'Générateur P.Durable 25ans'!$BQ36</f>
        <v>58283.827866273481</v>
      </c>
      <c r="BE107" s="877">
        <f ca="1">+'Générateur Emprise 25ans'!$BO36</f>
        <v>56913.226611969258</v>
      </c>
      <c r="BF107" s="877">
        <f>+'Générateur Emprise 25ans'!$BP36</f>
        <v>-1183.5117768862106</v>
      </c>
      <c r="BG107" s="877">
        <f ca="1">+'Générateur Emprise 25ans'!$BQ36</f>
        <v>55729.714835083047</v>
      </c>
      <c r="BH107" s="877">
        <f>+'Générateur P.Durable 30ans'!$BJ36</f>
        <v>13878.587402849671</v>
      </c>
      <c r="BI107" s="877">
        <f ca="1">+'Générateur P.Durable 30ans'!$BK36</f>
        <v>14701.620756208002</v>
      </c>
      <c r="BJ107" s="877">
        <f>+'Générateur P.Durable 30ans'!$BL36</f>
        <v>-130.59028607818118</v>
      </c>
      <c r="BK107" s="877">
        <f ca="1">+'Générateur P.Durable 30ans'!$BM36</f>
        <v>14571.030470129816</v>
      </c>
      <c r="BL107" s="877">
        <f ca="1">+'Générateur Emprise 30ans'!$BK36</f>
        <v>14228.306652992314</v>
      </c>
      <c r="BM107" s="877">
        <f>+'Générateur Emprise 30ans'!$BL36</f>
        <v>-295.87794422155264</v>
      </c>
      <c r="BN107" s="877">
        <f ca="1">+'Générateur Emprise 30ans'!$BM36</f>
        <v>13932.428708770762</v>
      </c>
      <c r="BO107" s="877">
        <f>+'Générateur P.Durable 30ans'!$BN36</f>
        <v>55514.349611398684</v>
      </c>
      <c r="BP107" s="877">
        <f ca="1">+'Générateur P.Durable 30ans'!$BO36</f>
        <v>58806.483024832007</v>
      </c>
      <c r="BQ107" s="877">
        <f>+'Générateur P.Durable 30ans'!$BP36</f>
        <v>-522.36114431272472</v>
      </c>
      <c r="BR107" s="877">
        <f ca="1">+'Générateur P.Durable 30ans'!$BQ36</f>
        <v>58284.121880519262</v>
      </c>
      <c r="BS107" s="877">
        <f ca="1">+'Générateur Emprise 30ans'!$BO36</f>
        <v>56913.226611969258</v>
      </c>
      <c r="BT107" s="877">
        <f>+'Générateur Emprise 30ans'!$BP36</f>
        <v>-1183.5117768862106</v>
      </c>
      <c r="BU107" s="877">
        <f ca="1">+'Générateur Emprise 30ans'!$BQ36</f>
        <v>55729.714835083047</v>
      </c>
    </row>
    <row r="108" spans="2:73" x14ac:dyDescent="0.3">
      <c r="B108">
        <f t="shared" si="55"/>
        <v>16</v>
      </c>
      <c r="C108" t="str">
        <f t="shared" si="55"/>
        <v>Maïs</v>
      </c>
      <c r="D108" s="877">
        <f>+'Générateur P.Durable 10ans'!BJ37</f>
        <v>10015.261535398422</v>
      </c>
      <c r="E108" s="877">
        <f ca="1">+'Générateur P.Durable 10ans'!$BK37</f>
        <v>10351.871380818304</v>
      </c>
      <c r="F108" s="877">
        <f>+'Générateur P.Durable 10ans'!$BL37</f>
        <v>6.3842694530141131</v>
      </c>
      <c r="G108" s="877">
        <f ca="1">+'Générateur P.Durable 10ans'!$BM37</f>
        <v>10358.255650271318</v>
      </c>
      <c r="H108" s="877">
        <f ca="1">+'Générateur Emprise 10ans'!$CF37</f>
        <v>10277.747308057707</v>
      </c>
      <c r="I108" s="877">
        <f>+'Générateur Emprise 10ans'!$CG37</f>
        <v>-215.84381580799604</v>
      </c>
      <c r="J108" s="877">
        <f ca="1">+'Générateur Emprise 10ans'!$CH37</f>
        <v>10061.903492249712</v>
      </c>
      <c r="K108" s="877">
        <f>+'Générateur P.Durable 10ans'!BN37</f>
        <v>40061.046141593688</v>
      </c>
      <c r="L108" s="877">
        <f ca="1">+'Générateur P.Durable 10ans'!$BO37</f>
        <v>41407.485523273215</v>
      </c>
      <c r="M108" s="877">
        <f>+'Générateur P.Durable 10ans'!$BP37</f>
        <v>25.537077812056452</v>
      </c>
      <c r="N108" s="877">
        <f ca="1">+'Générateur P.Durable 10ans'!$BQ37</f>
        <v>41433.022601085271</v>
      </c>
      <c r="O108" s="877">
        <f ca="1">+'Générateur Emprise 10ans'!$CJ37</f>
        <v>41110.98923223083</v>
      </c>
      <c r="P108" s="877">
        <f>+'Générateur Emprise 10ans'!$CK37</f>
        <v>-863.37526323198415</v>
      </c>
      <c r="Q108" s="877">
        <f ca="1">+'Générateur Emprise 10ans'!$CL37</f>
        <v>40247.613968998849</v>
      </c>
      <c r="R108" s="877">
        <f>+'Générateur P.Durable 15ans'!BJ37</f>
        <v>13878.587402849671</v>
      </c>
      <c r="S108" s="877">
        <f ca="1">+'Générateur P.Durable 15ans'!$BK37</f>
        <v>14698.895010442362</v>
      </c>
      <c r="T108" s="877">
        <f>+'Générateur P.Durable 15ans'!$BL37</f>
        <v>-47.183663696104134</v>
      </c>
      <c r="U108" s="877">
        <f ca="1">+'Générateur P.Durable 15ans'!$BM37</f>
        <v>14651.711346746262</v>
      </c>
      <c r="V108" s="877">
        <f ca="1">+'Générateur Emprise 15ans'!$BK37</f>
        <v>14228.306652992314</v>
      </c>
      <c r="W108" s="877">
        <f>+'Générateur Emprise 15ans'!$BL37</f>
        <v>-295.87794422155264</v>
      </c>
      <c r="X108" s="877">
        <f ca="1">+'Générateur Emprise 15ans'!$BM37</f>
        <v>13932.428708770762</v>
      </c>
      <c r="Y108" s="877">
        <f>+'Générateur P.Durable 15ans'!$BN37</f>
        <v>55514.349611398684</v>
      </c>
      <c r="Z108" s="877">
        <f ca="1">+'Générateur P.Durable 15ans'!$BO37</f>
        <v>58795.580041769448</v>
      </c>
      <c r="AA108" s="877">
        <f>+'Générateur P.Durable 15ans'!$BP37</f>
        <v>-188.73465478441653</v>
      </c>
      <c r="AB108" s="877">
        <f ca="1">+'Générateur P.Durable 15ans'!$BQ37</f>
        <v>58606.845386985049</v>
      </c>
      <c r="AC108" s="877">
        <f ca="1">+'Générateur Emprise 15ans'!$BO37</f>
        <v>56913.226611969258</v>
      </c>
      <c r="AD108" s="877">
        <f>+'Générateur Emprise 15ans'!$BP37</f>
        <v>-1183.5117768862106</v>
      </c>
      <c r="AE108" s="877">
        <f ca="1">+'Générateur Emprise 15ans'!$BQ37</f>
        <v>55729.714835083047</v>
      </c>
      <c r="AF108" s="877">
        <f>+'Générateur P.Durable 20ans'!$BJ37</f>
        <v>14695.936750843612</v>
      </c>
      <c r="AG108" s="877">
        <f ca="1">+'Générateur P.Durable 20ans'!$BK37</f>
        <v>15673.718169901947</v>
      </c>
      <c r="AH108" s="877">
        <f>+'Générateur P.Durable 20ans'!$BL37</f>
        <v>-137.9568554157099</v>
      </c>
      <c r="AI108" s="877">
        <f ca="1">+'Générateur P.Durable 20ans'!$BM37</f>
        <v>15535.761314486237</v>
      </c>
      <c r="AJ108" s="877">
        <f ca="1">+'Générateur Emprise 20ans'!$BK37</f>
        <v>15085.810739754501</v>
      </c>
      <c r="AK108" s="877">
        <f>+'Générateur Emprise 20ans'!$BL37</f>
        <v>-310.0860885580197</v>
      </c>
      <c r="AL108" s="877">
        <f ca="1">+'Générateur Emprise 20ans'!$BM37</f>
        <v>14775.72465119648</v>
      </c>
      <c r="AM108" s="877">
        <f>+'Générateur P.Durable 20ans'!$BN37</f>
        <v>58783.747003374447</v>
      </c>
      <c r="AN108" s="877">
        <f ca="1">+'Générateur P.Durable 20ans'!$BO37</f>
        <v>62694.87267960779</v>
      </c>
      <c r="AO108" s="877">
        <f>+'Générateur P.Durable 20ans'!$BP37</f>
        <v>-551.82742166283958</v>
      </c>
      <c r="AP108" s="877">
        <f ca="1">+'Générateur P.Durable 20ans'!$BQ37</f>
        <v>62143.045257944948</v>
      </c>
      <c r="AQ108" s="877">
        <f ca="1">+'Générateur Emprise 20ans'!$BO37</f>
        <v>60343.242959018004</v>
      </c>
      <c r="AR108" s="877">
        <f>+'Générateur Emprise 20ans'!$BP37</f>
        <v>-1240.3443542320788</v>
      </c>
      <c r="AS108" s="877">
        <f ca="1">+'Générateur Emprise 20ans'!$BQ37</f>
        <v>59102.898604785922</v>
      </c>
      <c r="AT108" s="877">
        <f>+'Générateur P.Durable 25ans'!$BJ37</f>
        <v>14695.936750843612</v>
      </c>
      <c r="AU108" s="877">
        <f ca="1">+'Générateur P.Durable 25ans'!$BK37</f>
        <v>15674.231405748289</v>
      </c>
      <c r="AV108" s="877">
        <f>+'Générateur P.Durable 25ans'!$BL37</f>
        <v>-137.9568554157099</v>
      </c>
      <c r="AW108" s="877">
        <f ca="1">+'Générateur P.Durable 25ans'!$BM37</f>
        <v>15536.27455033258</v>
      </c>
      <c r="AX108" s="877">
        <f ca="1">+'Générateur Emprise 25ans'!$BK37</f>
        <v>15085.810739754501</v>
      </c>
      <c r="AY108" s="877">
        <f>+'Générateur Emprise 25ans'!$BL37</f>
        <v>-310.0860885580197</v>
      </c>
      <c r="AZ108" s="877">
        <f ca="1">+'Générateur Emprise 25ans'!$BM37</f>
        <v>14775.72465119648</v>
      </c>
      <c r="BA108" s="877">
        <f>+'Générateur P.Durable 25ans'!$BN37</f>
        <v>58783.747003374447</v>
      </c>
      <c r="BB108" s="877">
        <f ca="1">+'Générateur P.Durable 25ans'!$BO37</f>
        <v>62696.925622993156</v>
      </c>
      <c r="BC108" s="877">
        <f>+'Générateur P.Durable 25ans'!$BP37</f>
        <v>-551.82742166283958</v>
      </c>
      <c r="BD108" s="877">
        <f ca="1">+'Générateur P.Durable 25ans'!$BQ37</f>
        <v>62145.098201330322</v>
      </c>
      <c r="BE108" s="877">
        <f ca="1">+'Générateur Emprise 25ans'!$BO37</f>
        <v>60343.242959018004</v>
      </c>
      <c r="BF108" s="877">
        <f>+'Générateur Emprise 25ans'!$BP37</f>
        <v>-1240.3443542320788</v>
      </c>
      <c r="BG108" s="877">
        <f ca="1">+'Générateur Emprise 25ans'!$BQ37</f>
        <v>59102.898604785922</v>
      </c>
      <c r="BH108" s="877">
        <f>+'Générateur P.Durable 30ans'!$BJ37</f>
        <v>14695.936750843612</v>
      </c>
      <c r="BI108" s="877">
        <f ca="1">+'Générateur P.Durable 30ans'!$BK37</f>
        <v>15674.327095568638</v>
      </c>
      <c r="BJ108" s="877">
        <f>+'Générateur P.Durable 30ans'!$BL37</f>
        <v>-137.9568554157099</v>
      </c>
      <c r="BK108" s="877">
        <f ca="1">+'Générateur P.Durable 30ans'!$BM37</f>
        <v>15536.370240152923</v>
      </c>
      <c r="BL108" s="877">
        <f ca="1">+'Générateur Emprise 30ans'!$BK37</f>
        <v>15085.810739754501</v>
      </c>
      <c r="BM108" s="877">
        <f>+'Générateur Emprise 30ans'!$BL37</f>
        <v>-310.0860885580197</v>
      </c>
      <c r="BN108" s="877">
        <f ca="1">+'Générateur Emprise 30ans'!$BM37</f>
        <v>14775.72465119648</v>
      </c>
      <c r="BO108" s="877">
        <f>+'Générateur P.Durable 30ans'!$BN37</f>
        <v>58783.747003374447</v>
      </c>
      <c r="BP108" s="877">
        <f ca="1">+'Générateur P.Durable 30ans'!$BO37</f>
        <v>62697.308382274554</v>
      </c>
      <c r="BQ108" s="877">
        <f>+'Générateur P.Durable 30ans'!$BP37</f>
        <v>-551.82742166283958</v>
      </c>
      <c r="BR108" s="877">
        <f ca="1">+'Générateur P.Durable 30ans'!$BQ37</f>
        <v>62145.480960611691</v>
      </c>
      <c r="BS108" s="877">
        <f ca="1">+'Générateur Emprise 30ans'!$BO37</f>
        <v>60343.242959018004</v>
      </c>
      <c r="BT108" s="877">
        <f>+'Générateur Emprise 30ans'!$BP37</f>
        <v>-1240.3443542320788</v>
      </c>
      <c r="BU108" s="877">
        <f ca="1">+'Générateur Emprise 30ans'!$BQ37</f>
        <v>59102.898604785922</v>
      </c>
    </row>
    <row r="109" spans="2:73" x14ac:dyDescent="0.3">
      <c r="B109">
        <f t="shared" si="55"/>
        <v>17</v>
      </c>
      <c r="C109" t="str">
        <f t="shared" si="55"/>
        <v>Blé d'hiver</v>
      </c>
      <c r="D109" s="877">
        <f>+'Générateur P.Durable 10ans'!BJ38</f>
        <v>10015.261535398422</v>
      </c>
      <c r="E109" s="877">
        <f ca="1">+'Générateur P.Durable 10ans'!$BK38</f>
        <v>10351.871380818304</v>
      </c>
      <c r="F109" s="877">
        <f>+'Générateur P.Durable 10ans'!$BL38</f>
        <v>6.3842694530141131</v>
      </c>
      <c r="G109" s="877">
        <f ca="1">+'Générateur P.Durable 10ans'!$BM38</f>
        <v>10358.255650271318</v>
      </c>
      <c r="H109" s="877">
        <f ca="1">+'Générateur Emprise 10ans'!$CF38</f>
        <v>10277.747308057707</v>
      </c>
      <c r="I109" s="877">
        <f>+'Générateur Emprise 10ans'!$CG38</f>
        <v>-215.84381580799604</v>
      </c>
      <c r="J109" s="877">
        <f ca="1">+'Générateur Emprise 10ans'!$CH38</f>
        <v>10061.903492249712</v>
      </c>
      <c r="K109" s="877">
        <f>+'Générateur P.Durable 10ans'!BN38</f>
        <v>40061.046141593688</v>
      </c>
      <c r="L109" s="877">
        <f ca="1">+'Générateur P.Durable 10ans'!$BO38</f>
        <v>41407.485523273215</v>
      </c>
      <c r="M109" s="877">
        <f>+'Générateur P.Durable 10ans'!$BP38</f>
        <v>25.537077812056452</v>
      </c>
      <c r="N109" s="877">
        <f ca="1">+'Générateur P.Durable 10ans'!$BQ38</f>
        <v>41433.022601085271</v>
      </c>
      <c r="O109" s="877">
        <f ca="1">+'Générateur Emprise 10ans'!$CJ38</f>
        <v>41110.98923223083</v>
      </c>
      <c r="P109" s="877">
        <f>+'Générateur Emprise 10ans'!$CK38</f>
        <v>-863.37526323198415</v>
      </c>
      <c r="Q109" s="877">
        <f ca="1">+'Générateur Emprise 10ans'!$CL38</f>
        <v>40247.613968998849</v>
      </c>
      <c r="R109" s="877">
        <f>+'Générateur P.Durable 15ans'!BJ38</f>
        <v>13878.587402849671</v>
      </c>
      <c r="S109" s="877">
        <f ca="1">+'Générateur P.Durable 15ans'!$BK38</f>
        <v>14698.895010442362</v>
      </c>
      <c r="T109" s="877">
        <f>+'Générateur P.Durable 15ans'!$BL38</f>
        <v>-47.183663696104134</v>
      </c>
      <c r="U109" s="877">
        <f ca="1">+'Générateur P.Durable 15ans'!$BM38</f>
        <v>14651.711346746262</v>
      </c>
      <c r="V109" s="877">
        <f ca="1">+'Générateur Emprise 15ans'!$BK38</f>
        <v>14228.306652992314</v>
      </c>
      <c r="W109" s="877">
        <f>+'Générateur Emprise 15ans'!$BL38</f>
        <v>-295.87794422155264</v>
      </c>
      <c r="X109" s="877">
        <f ca="1">+'Générateur Emprise 15ans'!$BM38</f>
        <v>13932.428708770762</v>
      </c>
      <c r="Y109" s="877">
        <f>+'Générateur P.Durable 15ans'!$BN38</f>
        <v>55514.349611398684</v>
      </c>
      <c r="Z109" s="877">
        <f ca="1">+'Générateur P.Durable 15ans'!$BO38</f>
        <v>58795.580041769448</v>
      </c>
      <c r="AA109" s="877">
        <f>+'Générateur P.Durable 15ans'!$BP38</f>
        <v>-188.73465478441653</v>
      </c>
      <c r="AB109" s="877">
        <f ca="1">+'Générateur P.Durable 15ans'!$BQ38</f>
        <v>58606.845386985049</v>
      </c>
      <c r="AC109" s="877">
        <f ca="1">+'Générateur Emprise 15ans'!$BO38</f>
        <v>56913.226611969258</v>
      </c>
      <c r="AD109" s="877">
        <f>+'Générateur Emprise 15ans'!$BP38</f>
        <v>-1183.5117768862106</v>
      </c>
      <c r="AE109" s="877">
        <f ca="1">+'Générateur Emprise 15ans'!$BQ38</f>
        <v>55729.714835083047</v>
      </c>
      <c r="AF109" s="877">
        <f>+'Générateur P.Durable 20ans'!$BJ38</f>
        <v>15333.529894247644</v>
      </c>
      <c r="AG109" s="877">
        <f ca="1">+'Générateur P.Durable 20ans'!$BK38</f>
        <v>16414.396534483472</v>
      </c>
      <c r="AH109" s="877">
        <f>+'Générateur P.Durable 20ans'!$BL38</f>
        <v>-145.10886448127175</v>
      </c>
      <c r="AI109" s="877">
        <f ca="1">+'Générateur P.Durable 20ans'!$BM38</f>
        <v>16269.287670002201</v>
      </c>
      <c r="AJ109" s="877">
        <f ca="1">+'Générateur Emprise 20ans'!$BK38</f>
        <v>15732.233273008391</v>
      </c>
      <c r="AK109" s="877">
        <f>+'Générateur Emprise 20ans'!$BL38</f>
        <v>-323.74776580462265</v>
      </c>
      <c r="AL109" s="877">
        <f ca="1">+'Générateur Emprise 20ans'!$BM38</f>
        <v>15408.485507203768</v>
      </c>
      <c r="AM109" s="877">
        <f>+'Générateur P.Durable 20ans'!$BN38</f>
        <v>61334.119576990575</v>
      </c>
      <c r="AN109" s="877">
        <f ca="1">+'Générateur P.Durable 20ans'!$BO38</f>
        <v>65657.586137933889</v>
      </c>
      <c r="AO109" s="877">
        <f>+'Générateur P.Durable 20ans'!$BP38</f>
        <v>-580.43545792508701</v>
      </c>
      <c r="AP109" s="877">
        <f ca="1">+'Générateur P.Durable 20ans'!$BQ38</f>
        <v>65077.150680008803</v>
      </c>
      <c r="AQ109" s="877">
        <f ca="1">+'Générateur Emprise 20ans'!$BO38</f>
        <v>62928.933092033563</v>
      </c>
      <c r="AR109" s="877">
        <f>+'Générateur Emprise 20ans'!$BP38</f>
        <v>-1294.9910632184906</v>
      </c>
      <c r="AS109" s="877">
        <f ca="1">+'Générateur Emprise 20ans'!$BQ38</f>
        <v>61633.942028815072</v>
      </c>
      <c r="AT109" s="877">
        <f>+'Générateur P.Durable 25ans'!$BJ38</f>
        <v>15333.529894247644</v>
      </c>
      <c r="AU109" s="877">
        <f ca="1">+'Générateur P.Durable 25ans'!$BK38</f>
        <v>16415.08141231678</v>
      </c>
      <c r="AV109" s="877">
        <f>+'Générateur P.Durable 25ans'!$BL38</f>
        <v>-145.10886448127175</v>
      </c>
      <c r="AW109" s="877">
        <f ca="1">+'Générateur P.Durable 25ans'!$BM38</f>
        <v>16269.972547835509</v>
      </c>
      <c r="AX109" s="877">
        <f ca="1">+'Générateur Emprise 25ans'!$BK38</f>
        <v>15732.233273008391</v>
      </c>
      <c r="AY109" s="877">
        <f>+'Générateur Emprise 25ans'!$BL38</f>
        <v>-323.74776580462265</v>
      </c>
      <c r="AZ109" s="877">
        <f ca="1">+'Générateur Emprise 25ans'!$BM38</f>
        <v>15408.485507203768</v>
      </c>
      <c r="BA109" s="877">
        <f>+'Générateur P.Durable 25ans'!$BN38</f>
        <v>61334.119576990575</v>
      </c>
      <c r="BB109" s="877">
        <f ca="1">+'Générateur P.Durable 25ans'!$BO38</f>
        <v>65660.325649267121</v>
      </c>
      <c r="BC109" s="877">
        <f>+'Générateur P.Durable 25ans'!$BP38</f>
        <v>-580.43545792508701</v>
      </c>
      <c r="BD109" s="877">
        <f ca="1">+'Générateur P.Durable 25ans'!$BQ38</f>
        <v>65079.890191342034</v>
      </c>
      <c r="BE109" s="877">
        <f ca="1">+'Générateur Emprise 25ans'!$BO38</f>
        <v>62928.933092033563</v>
      </c>
      <c r="BF109" s="877">
        <f>+'Générateur Emprise 25ans'!$BP38</f>
        <v>-1294.9910632184906</v>
      </c>
      <c r="BG109" s="877">
        <f ca="1">+'Générateur Emprise 25ans'!$BQ38</f>
        <v>61633.942028815072</v>
      </c>
      <c r="BH109" s="877">
        <f>+'Générateur P.Durable 30ans'!$BJ38</f>
        <v>15333.529894247644</v>
      </c>
      <c r="BI109" s="877">
        <f ca="1">+'Générateur P.Durable 30ans'!$BK38</f>
        <v>16415.209388062394</v>
      </c>
      <c r="BJ109" s="877">
        <f>+'Générateur P.Durable 30ans'!$BL38</f>
        <v>-145.10886448127175</v>
      </c>
      <c r="BK109" s="877">
        <f ca="1">+'Générateur P.Durable 30ans'!$BM38</f>
        <v>16270.100523581117</v>
      </c>
      <c r="BL109" s="877">
        <f ca="1">+'Générateur Emprise 30ans'!$BK38</f>
        <v>15732.233273008391</v>
      </c>
      <c r="BM109" s="877">
        <f>+'Générateur Emprise 30ans'!$BL38</f>
        <v>-323.74776580462265</v>
      </c>
      <c r="BN109" s="877">
        <f ca="1">+'Générateur Emprise 30ans'!$BM38</f>
        <v>15408.485507203768</v>
      </c>
      <c r="BO109" s="877">
        <f>+'Générateur P.Durable 30ans'!$BN38</f>
        <v>61334.119576990575</v>
      </c>
      <c r="BP109" s="877">
        <f ca="1">+'Générateur P.Durable 30ans'!$BO38</f>
        <v>65660.837552249577</v>
      </c>
      <c r="BQ109" s="877">
        <f>+'Générateur P.Durable 30ans'!$BP38</f>
        <v>-580.43545792508701</v>
      </c>
      <c r="BR109" s="877">
        <f ca="1">+'Générateur P.Durable 30ans'!$BQ38</f>
        <v>65080.402094324469</v>
      </c>
      <c r="BS109" s="877">
        <f ca="1">+'Générateur Emprise 30ans'!$BO38</f>
        <v>62928.933092033563</v>
      </c>
      <c r="BT109" s="877">
        <f>+'Générateur Emprise 30ans'!$BP38</f>
        <v>-1294.9910632184906</v>
      </c>
      <c r="BU109" s="877">
        <f ca="1">+'Générateur Emprise 30ans'!$BQ38</f>
        <v>61633.942028815072</v>
      </c>
    </row>
    <row r="110" spans="2:73" x14ac:dyDescent="0.3">
      <c r="B110">
        <f t="shared" si="55"/>
        <v>18</v>
      </c>
      <c r="C110" t="str">
        <f t="shared" si="55"/>
        <v>Prairie temporaire</v>
      </c>
      <c r="D110" s="877">
        <f>+'Générateur P.Durable 10ans'!BJ39</f>
        <v>10015.261535398422</v>
      </c>
      <c r="E110" s="877">
        <f ca="1">+'Générateur P.Durable 10ans'!$BK39</f>
        <v>10351.871380818304</v>
      </c>
      <c r="F110" s="877">
        <f>+'Générateur P.Durable 10ans'!$BL39</f>
        <v>6.3842694530141131</v>
      </c>
      <c r="G110" s="877">
        <f ca="1">+'Générateur P.Durable 10ans'!$BM39</f>
        <v>10358.255650271318</v>
      </c>
      <c r="H110" s="877">
        <f ca="1">+'Générateur Emprise 10ans'!$CF39</f>
        <v>10277.747308057707</v>
      </c>
      <c r="I110" s="877">
        <f>+'Générateur Emprise 10ans'!$CG39</f>
        <v>-215.84381580799604</v>
      </c>
      <c r="J110" s="877">
        <f ca="1">+'Générateur Emprise 10ans'!$CH39</f>
        <v>10061.903492249712</v>
      </c>
      <c r="K110" s="877">
        <f>+'Générateur P.Durable 10ans'!BN39</f>
        <v>40061.046141593688</v>
      </c>
      <c r="L110" s="877">
        <f ca="1">+'Générateur P.Durable 10ans'!$BO39</f>
        <v>41407.485523273215</v>
      </c>
      <c r="M110" s="877">
        <f>+'Générateur P.Durable 10ans'!$BP39</f>
        <v>25.537077812056452</v>
      </c>
      <c r="N110" s="877">
        <f ca="1">+'Générateur P.Durable 10ans'!$BQ39</f>
        <v>41433.022601085271</v>
      </c>
      <c r="O110" s="877">
        <f ca="1">+'Générateur Emprise 10ans'!$CJ39</f>
        <v>41110.98923223083</v>
      </c>
      <c r="P110" s="877">
        <f>+'Générateur Emprise 10ans'!$CK39</f>
        <v>-863.37526323198415</v>
      </c>
      <c r="Q110" s="877">
        <f ca="1">+'Générateur Emprise 10ans'!$CL39</f>
        <v>40247.613968998849</v>
      </c>
      <c r="R110" s="877">
        <f>+'Générateur P.Durable 15ans'!BJ39</f>
        <v>13878.587402849671</v>
      </c>
      <c r="S110" s="877">
        <f ca="1">+'Générateur P.Durable 15ans'!$BK39</f>
        <v>14698.895010442362</v>
      </c>
      <c r="T110" s="877">
        <f>+'Générateur P.Durable 15ans'!$BL39</f>
        <v>-47.183663696104134</v>
      </c>
      <c r="U110" s="877">
        <f ca="1">+'Générateur P.Durable 15ans'!$BM39</f>
        <v>14651.711346746262</v>
      </c>
      <c r="V110" s="877">
        <f ca="1">+'Générateur Emprise 15ans'!$BK39</f>
        <v>14228.306652992314</v>
      </c>
      <c r="W110" s="877">
        <f>+'Générateur Emprise 15ans'!$BL39</f>
        <v>-295.87794422155264</v>
      </c>
      <c r="X110" s="877">
        <f ca="1">+'Générateur Emprise 15ans'!$BM39</f>
        <v>13932.428708770762</v>
      </c>
      <c r="Y110" s="877">
        <f>+'Générateur P.Durable 15ans'!$BN39</f>
        <v>55514.349611398684</v>
      </c>
      <c r="Z110" s="877">
        <f ca="1">+'Générateur P.Durable 15ans'!$BO39</f>
        <v>58795.580041769448</v>
      </c>
      <c r="AA110" s="877">
        <f>+'Générateur P.Durable 15ans'!$BP39</f>
        <v>-188.73465478441653</v>
      </c>
      <c r="AB110" s="877">
        <f ca="1">+'Générateur P.Durable 15ans'!$BQ39</f>
        <v>58606.845386985049</v>
      </c>
      <c r="AC110" s="877">
        <f ca="1">+'Générateur Emprise 15ans'!$BO39</f>
        <v>56913.226611969258</v>
      </c>
      <c r="AD110" s="877">
        <f>+'Générateur Emprise 15ans'!$BP39</f>
        <v>-1183.5117768862106</v>
      </c>
      <c r="AE110" s="877">
        <f ca="1">+'Générateur Emprise 15ans'!$BQ39</f>
        <v>55729.714835083047</v>
      </c>
      <c r="AF110" s="877">
        <f>+'Générateur P.Durable 20ans'!$BJ39</f>
        <v>15809.426893152235</v>
      </c>
      <c r="AG110" s="877">
        <f ca="1">+'Générateur P.Durable 20ans'!$BK39</f>
        <v>16972.430777744623</v>
      </c>
      <c r="AH110" s="877">
        <f>+'Générateur P.Durable 20ans'!$BL39</f>
        <v>-152.05256260317645</v>
      </c>
      <c r="AI110" s="877">
        <f ca="1">+'Générateur P.Durable 20ans'!$BM39</f>
        <v>16820.378215141449</v>
      </c>
      <c r="AJ110" s="877">
        <f ca="1">+'Générateur Emprise 20ans'!$BK39</f>
        <v>16214.720493553812</v>
      </c>
      <c r="AK110" s="877">
        <f>+'Générateur Emprise 20ans'!$BL39</f>
        <v>-336.88399392635625</v>
      </c>
      <c r="AL110" s="877">
        <f ca="1">+'Générateur Emprise 20ans'!$BM39</f>
        <v>15877.836499627456</v>
      </c>
      <c r="AM110" s="877">
        <f>+'Générateur P.Durable 20ans'!$BN39</f>
        <v>63237.707572608939</v>
      </c>
      <c r="AN110" s="877">
        <f ca="1">+'Générateur P.Durable 20ans'!$BO39</f>
        <v>67889.723110978492</v>
      </c>
      <c r="AO110" s="877">
        <f>+'Générateur P.Durable 20ans'!$BP39</f>
        <v>-608.21025041270582</v>
      </c>
      <c r="AP110" s="877">
        <f ca="1">+'Générateur P.Durable 20ans'!$BQ39</f>
        <v>67281.512860565796</v>
      </c>
      <c r="AQ110" s="877">
        <f ca="1">+'Générateur Emprise 20ans'!$BO39</f>
        <v>64858.881974215248</v>
      </c>
      <c r="AR110" s="877">
        <f>+'Générateur Emprise 20ans'!$BP39</f>
        <v>-1347.535975705425</v>
      </c>
      <c r="AS110" s="877">
        <f ca="1">+'Générateur Emprise 20ans'!$BQ39</f>
        <v>63511.345998509823</v>
      </c>
      <c r="AT110" s="877">
        <f>+'Générateur P.Durable 25ans'!$BJ39</f>
        <v>15809.426893152235</v>
      </c>
      <c r="AU110" s="877">
        <f ca="1">+'Générateur P.Durable 25ans'!$BK39</f>
        <v>16973.24636678044</v>
      </c>
      <c r="AV110" s="877">
        <f>+'Générateur P.Durable 25ans'!$BL39</f>
        <v>-152.05256260317645</v>
      </c>
      <c r="AW110" s="877">
        <f ca="1">+'Générateur P.Durable 25ans'!$BM39</f>
        <v>16821.193804177266</v>
      </c>
      <c r="AX110" s="877">
        <f ca="1">+'Générateur Emprise 25ans'!$BK39</f>
        <v>16214.720493553812</v>
      </c>
      <c r="AY110" s="877">
        <f>+'Générateur Emprise 25ans'!$BL39</f>
        <v>-336.88399392635625</v>
      </c>
      <c r="AZ110" s="877">
        <f ca="1">+'Générateur Emprise 25ans'!$BM39</f>
        <v>15877.836499627456</v>
      </c>
      <c r="BA110" s="877">
        <f>+'Générateur P.Durable 25ans'!$BN39</f>
        <v>63237.707572608939</v>
      </c>
      <c r="BB110" s="877">
        <f ca="1">+'Générateur P.Durable 25ans'!$BO39</f>
        <v>67892.985467121762</v>
      </c>
      <c r="BC110" s="877">
        <f>+'Générateur P.Durable 25ans'!$BP39</f>
        <v>-608.21025041270582</v>
      </c>
      <c r="BD110" s="877">
        <f ca="1">+'Générateur P.Durable 25ans'!$BQ39</f>
        <v>67284.775216709066</v>
      </c>
      <c r="BE110" s="877">
        <f ca="1">+'Générateur Emprise 25ans'!$BO39</f>
        <v>64858.881974215248</v>
      </c>
      <c r="BF110" s="877">
        <f>+'Générateur Emprise 25ans'!$BP39</f>
        <v>-1347.535975705425</v>
      </c>
      <c r="BG110" s="877">
        <f ca="1">+'Générateur Emprise 25ans'!$BQ39</f>
        <v>63511.345998509823</v>
      </c>
      <c r="BH110" s="877">
        <f>+'Générateur P.Durable 30ans'!$BJ39</f>
        <v>15809.426893152235</v>
      </c>
      <c r="BI110" s="877">
        <f ca="1">+'Générateur P.Durable 30ans'!$BK39</f>
        <v>16973.398929523471</v>
      </c>
      <c r="BJ110" s="877">
        <f>+'Générateur P.Durable 30ans'!$BL39</f>
        <v>-152.05256260317645</v>
      </c>
      <c r="BK110" s="877">
        <f ca="1">+'Générateur P.Durable 30ans'!$BM39</f>
        <v>16821.34636692029</v>
      </c>
      <c r="BL110" s="877">
        <f ca="1">+'Générateur Emprise 30ans'!$BK39</f>
        <v>16214.720493553812</v>
      </c>
      <c r="BM110" s="877">
        <f>+'Générateur Emprise 30ans'!$BL39</f>
        <v>-336.88399392635625</v>
      </c>
      <c r="BN110" s="877">
        <f ca="1">+'Générateur Emprise 30ans'!$BM39</f>
        <v>15877.836499627456</v>
      </c>
      <c r="BO110" s="877">
        <f>+'Générateur P.Durable 30ans'!$BN39</f>
        <v>63237.707572608939</v>
      </c>
      <c r="BP110" s="877">
        <f ca="1">+'Générateur P.Durable 30ans'!$BO39</f>
        <v>67893.595718093886</v>
      </c>
      <c r="BQ110" s="877">
        <f>+'Générateur P.Durable 30ans'!$BP39</f>
        <v>-608.21025041270582</v>
      </c>
      <c r="BR110" s="877">
        <f ca="1">+'Générateur P.Durable 30ans'!$BQ39</f>
        <v>67285.385467681161</v>
      </c>
      <c r="BS110" s="877">
        <f ca="1">+'Générateur Emprise 30ans'!$BO39</f>
        <v>64858.881974215248</v>
      </c>
      <c r="BT110" s="877">
        <f>+'Générateur Emprise 30ans'!$BP39</f>
        <v>-1347.535975705425</v>
      </c>
      <c r="BU110" s="877">
        <f ca="1">+'Générateur Emprise 30ans'!$BQ39</f>
        <v>63511.345998509823</v>
      </c>
    </row>
    <row r="111" spans="2:73" x14ac:dyDescent="0.3">
      <c r="B111">
        <f t="shared" si="55"/>
        <v>19</v>
      </c>
      <c r="C111" t="str">
        <f t="shared" si="55"/>
        <v>Orge d'hiver</v>
      </c>
      <c r="D111" s="877">
        <f>+'Générateur P.Durable 10ans'!BJ40</f>
        <v>10015.261535398422</v>
      </c>
      <c r="E111" s="877">
        <f ca="1">+'Générateur P.Durable 10ans'!$BK40</f>
        <v>10351.871380818304</v>
      </c>
      <c r="F111" s="877">
        <f>+'Générateur P.Durable 10ans'!$BL40</f>
        <v>6.3842694530141131</v>
      </c>
      <c r="G111" s="877">
        <f ca="1">+'Générateur P.Durable 10ans'!$BM40</f>
        <v>10358.255650271318</v>
      </c>
      <c r="H111" s="877">
        <f ca="1">+'Générateur Emprise 10ans'!$CF40</f>
        <v>10277.747308057707</v>
      </c>
      <c r="I111" s="877">
        <f>+'Générateur Emprise 10ans'!$CG40</f>
        <v>-215.84381580799604</v>
      </c>
      <c r="J111" s="877">
        <f ca="1">+'Générateur Emprise 10ans'!$CH40</f>
        <v>10061.903492249712</v>
      </c>
      <c r="K111" s="877">
        <f>+'Générateur P.Durable 10ans'!BN40</f>
        <v>40061.046141593688</v>
      </c>
      <c r="L111" s="877">
        <f ca="1">+'Générateur P.Durable 10ans'!$BO40</f>
        <v>41407.485523273215</v>
      </c>
      <c r="M111" s="877">
        <f>+'Générateur P.Durable 10ans'!$BP40</f>
        <v>25.537077812056452</v>
      </c>
      <c r="N111" s="877">
        <f ca="1">+'Générateur P.Durable 10ans'!$BQ40</f>
        <v>41433.022601085271</v>
      </c>
      <c r="O111" s="877">
        <f ca="1">+'Générateur Emprise 10ans'!$CJ40</f>
        <v>41110.98923223083</v>
      </c>
      <c r="P111" s="877">
        <f>+'Générateur Emprise 10ans'!$CK40</f>
        <v>-863.37526323198415</v>
      </c>
      <c r="Q111" s="877">
        <f ca="1">+'Générateur Emprise 10ans'!$CL40</f>
        <v>40247.613968998849</v>
      </c>
      <c r="R111" s="877">
        <f>+'Générateur P.Durable 15ans'!BJ40</f>
        <v>13878.587402849671</v>
      </c>
      <c r="S111" s="877">
        <f ca="1">+'Générateur P.Durable 15ans'!$BK40</f>
        <v>14698.895010442362</v>
      </c>
      <c r="T111" s="877">
        <f>+'Générateur P.Durable 15ans'!$BL40</f>
        <v>-47.183663696104134</v>
      </c>
      <c r="U111" s="877">
        <f ca="1">+'Générateur P.Durable 15ans'!$BM40</f>
        <v>14651.711346746262</v>
      </c>
      <c r="V111" s="877">
        <f ca="1">+'Générateur Emprise 15ans'!$BK40</f>
        <v>14228.306652992314</v>
      </c>
      <c r="W111" s="877">
        <f>+'Générateur Emprise 15ans'!$BL40</f>
        <v>-295.87794422155264</v>
      </c>
      <c r="X111" s="877">
        <f ca="1">+'Générateur Emprise 15ans'!$BM40</f>
        <v>13932.428708770762</v>
      </c>
      <c r="Y111" s="877">
        <f>+'Générateur P.Durable 15ans'!$BN40</f>
        <v>55514.349611398684</v>
      </c>
      <c r="Z111" s="877">
        <f ca="1">+'Générateur P.Durable 15ans'!$BO40</f>
        <v>58795.580041769448</v>
      </c>
      <c r="AA111" s="877">
        <f>+'Générateur P.Durable 15ans'!$BP40</f>
        <v>-188.73465478441653</v>
      </c>
      <c r="AB111" s="877">
        <f ca="1">+'Générateur P.Durable 15ans'!$BQ40</f>
        <v>58606.845386985049</v>
      </c>
      <c r="AC111" s="877">
        <f ca="1">+'Générateur Emprise 15ans'!$BO40</f>
        <v>56913.226611969258</v>
      </c>
      <c r="AD111" s="877">
        <f>+'Générateur Emprise 15ans'!$BP40</f>
        <v>-1183.5117768862106</v>
      </c>
      <c r="AE111" s="877">
        <f ca="1">+'Générateur Emprise 15ans'!$BQ40</f>
        <v>55729.714835083047</v>
      </c>
      <c r="AF111" s="877">
        <f>+'Générateur P.Durable 20ans'!$BJ40</f>
        <v>16441.517702107227</v>
      </c>
      <c r="AG111" s="877">
        <f ca="1">+'Générateur P.Durable 20ans'!$BK40</f>
        <v>17720.645558208591</v>
      </c>
      <c r="AH111" s="877">
        <f>+'Générateur P.Durable 20ans'!$BL40</f>
        <v>-158.79401709046257</v>
      </c>
      <c r="AI111" s="877">
        <f ca="1">+'Générateur P.Durable 20ans'!$BM40</f>
        <v>17561.851541118132</v>
      </c>
      <c r="AJ111" s="877">
        <f ca="1">+'Générateur Emprise 20ans'!$BK40</f>
        <v>16855.564496031213</v>
      </c>
      <c r="AK111" s="877">
        <f>+'Générateur Emprise 20ans'!$BL40</f>
        <v>-349.51498250494626</v>
      </c>
      <c r="AL111" s="877">
        <f ca="1">+'Générateur Emprise 20ans'!$BM40</f>
        <v>16506.049513526268</v>
      </c>
      <c r="AM111" s="877">
        <f>+'Générateur P.Durable 20ans'!$BN40</f>
        <v>65766.070808428907</v>
      </c>
      <c r="AN111" s="877">
        <f ca="1">+'Générateur P.Durable 20ans'!$BO40</f>
        <v>70882.582232834364</v>
      </c>
      <c r="AO111" s="877">
        <f>+'Générateur P.Durable 20ans'!$BP40</f>
        <v>-635.1760683618503</v>
      </c>
      <c r="AP111" s="877">
        <f ca="1">+'Générateur P.Durable 20ans'!$BQ40</f>
        <v>70247.40616447253</v>
      </c>
      <c r="AQ111" s="877">
        <f ca="1">+'Générateur Emprise 20ans'!$BO40</f>
        <v>67422.257984124852</v>
      </c>
      <c r="AR111" s="877">
        <f>+'Générateur Emprise 20ans'!$BP40</f>
        <v>-1398.059930019785</v>
      </c>
      <c r="AS111" s="877">
        <f ca="1">+'Générateur Emprise 20ans'!$BQ40</f>
        <v>66024.198054105073</v>
      </c>
      <c r="AT111" s="877">
        <f>+'Générateur P.Durable 25ans'!$BJ40</f>
        <v>16441.517702107227</v>
      </c>
      <c r="AU111" s="877">
        <f ca="1">+'Générateur P.Durable 25ans'!$BK40</f>
        <v>17721.637757691577</v>
      </c>
      <c r="AV111" s="877">
        <f>+'Générateur P.Durable 25ans'!$BL40</f>
        <v>-158.79401709046257</v>
      </c>
      <c r="AW111" s="877">
        <f ca="1">+'Générateur P.Durable 25ans'!$BM40</f>
        <v>17562.843740601114</v>
      </c>
      <c r="AX111" s="877">
        <f ca="1">+'Générateur Emprise 25ans'!$BK40</f>
        <v>16855.564496031213</v>
      </c>
      <c r="AY111" s="877">
        <f>+'Générateur Emprise 25ans'!$BL40</f>
        <v>-349.51498250494626</v>
      </c>
      <c r="AZ111" s="877">
        <f ca="1">+'Générateur Emprise 25ans'!$BM40</f>
        <v>16506.049513526268</v>
      </c>
      <c r="BA111" s="877">
        <f>+'Générateur P.Durable 25ans'!$BN40</f>
        <v>65766.070808428907</v>
      </c>
      <c r="BB111" s="877">
        <f ca="1">+'Générateur P.Durable 25ans'!$BO40</f>
        <v>70886.551030766306</v>
      </c>
      <c r="BC111" s="877">
        <f>+'Générateur P.Durable 25ans'!$BP40</f>
        <v>-635.1760683618503</v>
      </c>
      <c r="BD111" s="877">
        <f ca="1">+'Générateur P.Durable 25ans'!$BQ40</f>
        <v>70251.374962404458</v>
      </c>
      <c r="BE111" s="877">
        <f ca="1">+'Générateur Emprise 25ans'!$BO40</f>
        <v>67422.257984124852</v>
      </c>
      <c r="BF111" s="877">
        <f>+'Générateur Emprise 25ans'!$BP40</f>
        <v>-1398.059930019785</v>
      </c>
      <c r="BG111" s="877">
        <f ca="1">+'Générateur Emprise 25ans'!$BQ40</f>
        <v>66024.198054105073</v>
      </c>
      <c r="BH111" s="877">
        <f>+'Générateur P.Durable 30ans'!$BJ40</f>
        <v>16441.517702107227</v>
      </c>
      <c r="BI111" s="877">
        <f ca="1">+'Générateur P.Durable 30ans'!$BK40</f>
        <v>17721.823541319656</v>
      </c>
      <c r="BJ111" s="877">
        <f>+'Générateur P.Durable 30ans'!$BL40</f>
        <v>-158.79401709046257</v>
      </c>
      <c r="BK111" s="877">
        <f ca="1">+'Générateur P.Durable 30ans'!$BM40</f>
        <v>17563.02952422919</v>
      </c>
      <c r="BL111" s="877">
        <f ca="1">+'Générateur Emprise 30ans'!$BK40</f>
        <v>16855.564496031213</v>
      </c>
      <c r="BM111" s="877">
        <f>+'Générateur Emprise 30ans'!$BL40</f>
        <v>-349.51498250494626</v>
      </c>
      <c r="BN111" s="877">
        <f ca="1">+'Générateur Emprise 30ans'!$BM40</f>
        <v>16506.049513526268</v>
      </c>
      <c r="BO111" s="877">
        <f>+'Générateur P.Durable 30ans'!$BN40</f>
        <v>65766.070808428907</v>
      </c>
      <c r="BP111" s="877">
        <f ca="1">+'Générateur P.Durable 30ans'!$BO40</f>
        <v>70887.294165278625</v>
      </c>
      <c r="BQ111" s="877">
        <f>+'Générateur P.Durable 30ans'!$BP40</f>
        <v>-635.1760683618503</v>
      </c>
      <c r="BR111" s="877">
        <f ca="1">+'Générateur P.Durable 30ans'!$BQ40</f>
        <v>70252.118096916762</v>
      </c>
      <c r="BS111" s="877">
        <f ca="1">+'Générateur Emprise 30ans'!$BO40</f>
        <v>67422.257984124852</v>
      </c>
      <c r="BT111" s="877">
        <f>+'Générateur Emprise 30ans'!$BP40</f>
        <v>-1398.059930019785</v>
      </c>
      <c r="BU111" s="877">
        <f ca="1">+'Générateur Emprise 30ans'!$BQ40</f>
        <v>66024.198054105073</v>
      </c>
    </row>
    <row r="112" spans="2:73" x14ac:dyDescent="0.3">
      <c r="B112">
        <f t="shared" si="55"/>
        <v>20</v>
      </c>
      <c r="C112" t="str">
        <f t="shared" si="55"/>
        <v>Maïs</v>
      </c>
      <c r="D112" s="877">
        <f>+'Générateur P.Durable 10ans'!BJ41</f>
        <v>10015.261535398422</v>
      </c>
      <c r="E112" s="877">
        <f ca="1">+'Générateur P.Durable 10ans'!$BK41</f>
        <v>10351.871380818304</v>
      </c>
      <c r="F112" s="877">
        <f>+'Générateur P.Durable 10ans'!$BL41</f>
        <v>6.3842694530141131</v>
      </c>
      <c r="G112" s="877">
        <f ca="1">+'Générateur P.Durable 10ans'!$BM41</f>
        <v>10358.255650271318</v>
      </c>
      <c r="H112" s="877">
        <f ca="1">+'Générateur Emprise 10ans'!$CF41</f>
        <v>10277.747308057707</v>
      </c>
      <c r="I112" s="877">
        <f>+'Générateur Emprise 10ans'!$CG41</f>
        <v>-215.84381580799604</v>
      </c>
      <c r="J112" s="877">
        <f ca="1">+'Générateur Emprise 10ans'!$CH41</f>
        <v>10061.903492249712</v>
      </c>
      <c r="K112" s="877">
        <f>+'Générateur P.Durable 10ans'!BN41</f>
        <v>40061.046141593688</v>
      </c>
      <c r="L112" s="877">
        <f ca="1">+'Générateur P.Durable 10ans'!$BO41</f>
        <v>41407.485523273215</v>
      </c>
      <c r="M112" s="877">
        <f>+'Générateur P.Durable 10ans'!$BP41</f>
        <v>25.537077812056452</v>
      </c>
      <c r="N112" s="877">
        <f ca="1">+'Générateur P.Durable 10ans'!$BQ41</f>
        <v>41433.022601085271</v>
      </c>
      <c r="O112" s="877">
        <f ca="1">+'Générateur Emprise 10ans'!$CJ41</f>
        <v>41110.98923223083</v>
      </c>
      <c r="P112" s="877">
        <f>+'Générateur Emprise 10ans'!$CK41</f>
        <v>-863.37526323198415</v>
      </c>
      <c r="Q112" s="877">
        <f ca="1">+'Générateur Emprise 10ans'!$CL41</f>
        <v>40247.613968998849</v>
      </c>
      <c r="R112" s="877">
        <f>+'Générateur P.Durable 15ans'!BJ41</f>
        <v>13878.587402849671</v>
      </c>
      <c r="S112" s="877">
        <f ca="1">+'Générateur P.Durable 15ans'!$BK41</f>
        <v>14698.895010442362</v>
      </c>
      <c r="T112" s="877">
        <f>+'Générateur P.Durable 15ans'!$BL41</f>
        <v>-47.183663696104134</v>
      </c>
      <c r="U112" s="877">
        <f ca="1">+'Générateur P.Durable 15ans'!$BM41</f>
        <v>14651.711346746262</v>
      </c>
      <c r="V112" s="877">
        <f ca="1">+'Générateur Emprise 15ans'!$BK41</f>
        <v>14228.306652992314</v>
      </c>
      <c r="W112" s="877">
        <f>+'Générateur Emprise 15ans'!$BL41</f>
        <v>-295.87794422155264</v>
      </c>
      <c r="X112" s="877">
        <f ca="1">+'Générateur Emprise 15ans'!$BM41</f>
        <v>13932.428708770762</v>
      </c>
      <c r="Y112" s="877">
        <f>+'Générateur P.Durable 15ans'!$BN41</f>
        <v>55514.349611398684</v>
      </c>
      <c r="Z112" s="877">
        <f ca="1">+'Générateur P.Durable 15ans'!$BO41</f>
        <v>58795.580041769448</v>
      </c>
      <c r="AA112" s="877">
        <f>+'Générateur P.Durable 15ans'!$BP41</f>
        <v>-188.73465478441653</v>
      </c>
      <c r="AB112" s="877">
        <f ca="1">+'Générateur P.Durable 15ans'!$BQ41</f>
        <v>58606.845386985049</v>
      </c>
      <c r="AC112" s="877">
        <f ca="1">+'Générateur Emprise 15ans'!$BO41</f>
        <v>56913.226611969258</v>
      </c>
      <c r="AD112" s="877">
        <f>+'Générateur Emprise 15ans'!$BP41</f>
        <v>-1183.5117768862106</v>
      </c>
      <c r="AE112" s="877">
        <f ca="1">+'Générateur Emprise 15ans'!$BQ41</f>
        <v>55729.714835083047</v>
      </c>
      <c r="AF112" s="877">
        <f>+'Générateur P.Durable 20ans'!$BJ41</f>
        <v>17140.191350307861</v>
      </c>
      <c r="AG112" s="877">
        <f ca="1">+'Générateur P.Durable 20ans'!$BK41</f>
        <v>18584.236965378856</v>
      </c>
      <c r="AH112" s="877">
        <f>+'Générateur P.Durable 20ans'!$BL41</f>
        <v>-93.391833391837181</v>
      </c>
      <c r="AI112" s="877">
        <f ca="1">+'Générateur P.Durable 20ans'!$BM41</f>
        <v>18490.845131987022</v>
      </c>
      <c r="AJ112" s="877">
        <f ca="1">+'Générateur Emprise 20ans'!$BK41</f>
        <v>17588.562583220646</v>
      </c>
      <c r="AK112" s="877">
        <f>+'Générateur Emprise 20ans'!$BL41</f>
        <v>-361.66016383051357</v>
      </c>
      <c r="AL112" s="877">
        <f ca="1">+'Générateur Emprise 20ans'!$BM41</f>
        <v>17226.902419390135</v>
      </c>
      <c r="AM112" s="877">
        <f>+'Générateur P.Durable 20ans'!$BN41</f>
        <v>68560.765401231445</v>
      </c>
      <c r="AN112" s="877">
        <f ca="1">+'Générateur P.Durable 20ans'!$BO41</f>
        <v>74336.947861515422</v>
      </c>
      <c r="AO112" s="877">
        <f>+'Générateur P.Durable 20ans'!$BP41</f>
        <v>-373.56733356734873</v>
      </c>
      <c r="AP112" s="877">
        <f ca="1">+'Générateur P.Durable 20ans'!$BQ41</f>
        <v>73963.380527948088</v>
      </c>
      <c r="AQ112" s="877">
        <f ca="1">+'Générateur Emprise 20ans'!$BO41</f>
        <v>70354.250332882584</v>
      </c>
      <c r="AR112" s="877">
        <f>+'Générateur Emprise 20ans'!$BP41</f>
        <v>-1446.6406553220543</v>
      </c>
      <c r="AS112" s="877">
        <f ca="1">+'Générateur Emprise 20ans'!$BQ41</f>
        <v>68907.60967756054</v>
      </c>
      <c r="AT112" s="877">
        <f>+'Générateur P.Durable 25ans'!$BJ41</f>
        <v>17140.191350307861</v>
      </c>
      <c r="AU112" s="877">
        <f ca="1">+'Générateur P.Durable 25ans'!$BK41</f>
        <v>18585.340296468003</v>
      </c>
      <c r="AV112" s="877">
        <f>+'Générateur P.Durable 25ans'!$BL41</f>
        <v>-165.3391185344297</v>
      </c>
      <c r="AW112" s="877">
        <f ca="1">+'Générateur P.Durable 25ans'!$BM41</f>
        <v>18420.001177933573</v>
      </c>
      <c r="AX112" s="877">
        <f ca="1">+'Générateur Emprise 25ans'!$BK41</f>
        <v>17588.562583220646</v>
      </c>
      <c r="AY112" s="877">
        <f>+'Générateur Emprise 25ans'!$BL41</f>
        <v>-361.66016383051357</v>
      </c>
      <c r="AZ112" s="877">
        <f ca="1">+'Générateur Emprise 25ans'!$BM41</f>
        <v>17226.902419390135</v>
      </c>
      <c r="BA112" s="877">
        <f>+'Générateur P.Durable 25ans'!$BN41</f>
        <v>68560.765401231445</v>
      </c>
      <c r="BB112" s="877">
        <f ca="1">+'Générateur P.Durable 25ans'!$BO41</f>
        <v>74341.361185872011</v>
      </c>
      <c r="BC112" s="877">
        <f>+'Générateur P.Durable 25ans'!$BP41</f>
        <v>-661.35647413771881</v>
      </c>
      <c r="BD112" s="877">
        <f ca="1">+'Générateur P.Durable 25ans'!$BQ41</f>
        <v>73680.004711734291</v>
      </c>
      <c r="BE112" s="877">
        <f ca="1">+'Générateur Emprise 25ans'!$BO41</f>
        <v>70354.250332882584</v>
      </c>
      <c r="BF112" s="877">
        <f>+'Générateur Emprise 25ans'!$BP41</f>
        <v>-1446.6406553220543</v>
      </c>
      <c r="BG112" s="877">
        <f ca="1">+'Générateur Emprise 25ans'!$BQ41</f>
        <v>68907.60967756054</v>
      </c>
      <c r="BH112" s="877">
        <f>+'Générateur P.Durable 30ans'!$BJ41</f>
        <v>17140.191350307861</v>
      </c>
      <c r="BI112" s="877">
        <f ca="1">+'Générateur P.Durable 30ans'!$BK41</f>
        <v>18585.546937268056</v>
      </c>
      <c r="BJ112" s="877">
        <f>+'Générateur P.Durable 30ans'!$BL41</f>
        <v>-165.3391185344297</v>
      </c>
      <c r="BK112" s="877">
        <f ca="1">+'Générateur P.Durable 30ans'!$BM41</f>
        <v>18420.207818733623</v>
      </c>
      <c r="BL112" s="877">
        <f ca="1">+'Générateur Emprise 30ans'!$BK41</f>
        <v>17588.562583220646</v>
      </c>
      <c r="BM112" s="877">
        <f>+'Générateur Emprise 30ans'!$BL41</f>
        <v>-361.66016383051357</v>
      </c>
      <c r="BN112" s="877">
        <f ca="1">+'Générateur Emprise 30ans'!$BM41</f>
        <v>17226.902419390135</v>
      </c>
      <c r="BO112" s="877">
        <f>+'Générateur P.Durable 30ans'!$BN41</f>
        <v>68560.765401231445</v>
      </c>
      <c r="BP112" s="877">
        <f ca="1">+'Générateur P.Durable 30ans'!$BO41</f>
        <v>74342.187749072225</v>
      </c>
      <c r="BQ112" s="877">
        <f>+'Générateur P.Durable 30ans'!$BP41</f>
        <v>-661.35647413771881</v>
      </c>
      <c r="BR112" s="877">
        <f ca="1">+'Générateur P.Durable 30ans'!$BQ41</f>
        <v>73680.831274934491</v>
      </c>
      <c r="BS112" s="877">
        <f ca="1">+'Générateur Emprise 30ans'!$BO41</f>
        <v>70354.250332882584</v>
      </c>
      <c r="BT112" s="877">
        <f>+'Générateur Emprise 30ans'!$BP41</f>
        <v>-1446.6406553220543</v>
      </c>
      <c r="BU112" s="877">
        <f ca="1">+'Générateur Emprise 30ans'!$BQ41</f>
        <v>68907.60967756054</v>
      </c>
    </row>
    <row r="113" spans="1:73" x14ac:dyDescent="0.3">
      <c r="B113">
        <f t="shared" si="55"/>
        <v>21</v>
      </c>
      <c r="C113" t="str">
        <f t="shared" si="55"/>
        <v>Blé d'hiver</v>
      </c>
      <c r="D113" s="877">
        <f>+'Générateur P.Durable 10ans'!BJ42</f>
        <v>10015.261535398422</v>
      </c>
      <c r="E113" s="877">
        <f ca="1">+'Générateur P.Durable 10ans'!$BK42</f>
        <v>10351.871380818304</v>
      </c>
      <c r="F113" s="877">
        <f>+'Générateur P.Durable 10ans'!$BL42</f>
        <v>6.3842694530141131</v>
      </c>
      <c r="G113" s="877">
        <f ca="1">+'Générateur P.Durable 10ans'!$BM42</f>
        <v>10358.255650271318</v>
      </c>
      <c r="H113" s="877">
        <f ca="1">+'Générateur Emprise 10ans'!$CF42</f>
        <v>10277.747308057707</v>
      </c>
      <c r="I113" s="877">
        <f>+'Générateur Emprise 10ans'!$CG42</f>
        <v>-215.84381580799604</v>
      </c>
      <c r="J113" s="877">
        <f ca="1">+'Générateur Emprise 10ans'!$CH42</f>
        <v>10061.903492249712</v>
      </c>
      <c r="K113" s="877">
        <f>+'Générateur P.Durable 10ans'!BN42</f>
        <v>40061.046141593688</v>
      </c>
      <c r="L113" s="877">
        <f ca="1">+'Générateur P.Durable 10ans'!$BO42</f>
        <v>41407.485523273215</v>
      </c>
      <c r="M113" s="877">
        <f>+'Générateur P.Durable 10ans'!$BP42</f>
        <v>25.537077812056452</v>
      </c>
      <c r="N113" s="877">
        <f ca="1">+'Générateur P.Durable 10ans'!$BQ42</f>
        <v>41433.022601085271</v>
      </c>
      <c r="O113" s="877">
        <f ca="1">+'Générateur Emprise 10ans'!$CJ42</f>
        <v>41110.98923223083</v>
      </c>
      <c r="P113" s="877">
        <f>+'Générateur Emprise 10ans'!$CK42</f>
        <v>-863.37526323198415</v>
      </c>
      <c r="Q113" s="877">
        <f ca="1">+'Générateur Emprise 10ans'!$CL42</f>
        <v>40247.613968998849</v>
      </c>
      <c r="R113" s="877">
        <f>+'Générateur P.Durable 15ans'!BJ42</f>
        <v>13878.587402849671</v>
      </c>
      <c r="S113" s="877">
        <f ca="1">+'Générateur P.Durable 15ans'!$BK42</f>
        <v>14698.895010442362</v>
      </c>
      <c r="T113" s="877">
        <f>+'Générateur P.Durable 15ans'!$BL42</f>
        <v>-47.183663696104134</v>
      </c>
      <c r="U113" s="877">
        <f ca="1">+'Générateur P.Durable 15ans'!$BM42</f>
        <v>14651.711346746262</v>
      </c>
      <c r="V113" s="877">
        <f ca="1">+'Générateur Emprise 15ans'!$BK42</f>
        <v>14228.306652992314</v>
      </c>
      <c r="W113" s="877">
        <f>+'Générateur Emprise 15ans'!$BL42</f>
        <v>-295.87794422155264</v>
      </c>
      <c r="X113" s="877">
        <f ca="1">+'Générateur Emprise 15ans'!$BM42</f>
        <v>13932.428708770762</v>
      </c>
      <c r="Y113" s="877">
        <f>+'Générateur P.Durable 15ans'!$BN42</f>
        <v>55514.349611398684</v>
      </c>
      <c r="Z113" s="877">
        <f ca="1">+'Générateur P.Durable 15ans'!$BO42</f>
        <v>58795.580041769448</v>
      </c>
      <c r="AA113" s="877">
        <f>+'Générateur P.Durable 15ans'!$BP42</f>
        <v>-188.73465478441653</v>
      </c>
      <c r="AB113" s="877">
        <f ca="1">+'Générateur P.Durable 15ans'!$BQ42</f>
        <v>58606.845386985049</v>
      </c>
      <c r="AC113" s="877">
        <f ca="1">+'Générateur Emprise 15ans'!$BO42</f>
        <v>56913.226611969258</v>
      </c>
      <c r="AD113" s="877">
        <f>+'Générateur Emprise 15ans'!$BP42</f>
        <v>-1183.5117768862106</v>
      </c>
      <c r="AE113" s="877">
        <f ca="1">+'Générateur Emprise 15ans'!$BQ42</f>
        <v>55729.714835083047</v>
      </c>
      <c r="AF113" s="877">
        <f>+'Générateur P.Durable 20ans'!$BJ42</f>
        <v>17140.191350307861</v>
      </c>
      <c r="AG113" s="877">
        <f ca="1">+'Générateur P.Durable 20ans'!$BK42</f>
        <v>18584.236965378856</v>
      </c>
      <c r="AH113" s="877">
        <f>+'Générateur P.Durable 20ans'!$BL42</f>
        <v>-93.391833391837181</v>
      </c>
      <c r="AI113" s="877">
        <f ca="1">+'Générateur P.Durable 20ans'!$BM42</f>
        <v>18490.845131987022</v>
      </c>
      <c r="AJ113" s="877">
        <f ca="1">+'Générateur Emprise 20ans'!$BK42</f>
        <v>17588.562583220646</v>
      </c>
      <c r="AK113" s="877">
        <f>+'Générateur Emprise 20ans'!$BL42</f>
        <v>-361.66016383051357</v>
      </c>
      <c r="AL113" s="877">
        <f ca="1">+'Générateur Emprise 20ans'!$BM42</f>
        <v>17226.902419390135</v>
      </c>
      <c r="AM113" s="877">
        <f>+'Générateur P.Durable 20ans'!$BN42</f>
        <v>68560.765401231445</v>
      </c>
      <c r="AN113" s="877">
        <f ca="1">+'Générateur P.Durable 20ans'!$BO42</f>
        <v>74336.947861515422</v>
      </c>
      <c r="AO113" s="877">
        <f>+'Générateur P.Durable 20ans'!$BP42</f>
        <v>-373.56733356734873</v>
      </c>
      <c r="AP113" s="877">
        <f ca="1">+'Générateur P.Durable 20ans'!$BQ42</f>
        <v>73963.380527948088</v>
      </c>
      <c r="AQ113" s="877">
        <f ca="1">+'Générateur Emprise 20ans'!$BO42</f>
        <v>70354.250332882584</v>
      </c>
      <c r="AR113" s="877">
        <f>+'Générateur Emprise 20ans'!$BP42</f>
        <v>-1446.6406553220543</v>
      </c>
      <c r="AS113" s="877">
        <f ca="1">+'Générateur Emprise 20ans'!$BQ42</f>
        <v>68907.60967756054</v>
      </c>
      <c r="AT113" s="877">
        <f>+'Générateur P.Durable 25ans'!$BJ42</f>
        <v>17685.208641461446</v>
      </c>
      <c r="AU113" s="877">
        <f ca="1">+'Générateur P.Durable 25ans'!$BK42</f>
        <v>19243.046744565221</v>
      </c>
      <c r="AV113" s="877">
        <f>+'Générateur P.Durable 25ans'!$BL42</f>
        <v>-171.69358595575699</v>
      </c>
      <c r="AW113" s="877">
        <f ca="1">+'Générateur P.Durable 25ans'!$BM42</f>
        <v>19071.353158609461</v>
      </c>
      <c r="AX113" s="877">
        <f ca="1">+'Générateur Emprise 25ans'!$BK42</f>
        <v>18141.127273822123</v>
      </c>
      <c r="AY113" s="877">
        <f>+'Générateur Emprise 25ans'!$BL42</f>
        <v>-373.33822279740525</v>
      </c>
      <c r="AZ113" s="877">
        <f ca="1">+'Générateur Emprise 25ans'!$BM42</f>
        <v>17767.78905102472</v>
      </c>
      <c r="BA113" s="877">
        <f>+'Générateur P.Durable 25ans'!$BN42</f>
        <v>70740.834565845784</v>
      </c>
      <c r="BB113" s="877">
        <f ca="1">+'Générateur P.Durable 25ans'!$BO42</f>
        <v>76972.186978260885</v>
      </c>
      <c r="BC113" s="877">
        <f>+'Générateur P.Durable 25ans'!$BP42</f>
        <v>-686.77434382302795</v>
      </c>
      <c r="BD113" s="877">
        <f ca="1">+'Générateur P.Durable 25ans'!$BQ42</f>
        <v>76285.412634437846</v>
      </c>
      <c r="BE113" s="877">
        <f ca="1">+'Générateur Emprise 25ans'!$BO42</f>
        <v>72564.509095288493</v>
      </c>
      <c r="BF113" s="877">
        <f>+'Générateur Emprise 25ans'!$BP42</f>
        <v>-1493.352891189621</v>
      </c>
      <c r="BG113" s="877">
        <f ca="1">+'Générateur Emprise 25ans'!$BQ42</f>
        <v>71071.156204098879</v>
      </c>
      <c r="BH113" s="877">
        <f>+'Générateur P.Durable 30ans'!$BJ42</f>
        <v>17685.208641461446</v>
      </c>
      <c r="BI113" s="877">
        <f ca="1">+'Générateur P.Durable 30ans'!$BK42</f>
        <v>19243.282858240076</v>
      </c>
      <c r="BJ113" s="877">
        <f>+'Générateur P.Durable 30ans'!$BL42</f>
        <v>-171.69358595575699</v>
      </c>
      <c r="BK113" s="877">
        <f ca="1">+'Générateur P.Durable 30ans'!$BM42</f>
        <v>19071.589272284316</v>
      </c>
      <c r="BL113" s="877">
        <f ca="1">+'Générateur Emprise 30ans'!$BK42</f>
        <v>18141.127273822123</v>
      </c>
      <c r="BM113" s="877">
        <f>+'Générateur Emprise 30ans'!$BL42</f>
        <v>-373.33822279740525</v>
      </c>
      <c r="BN113" s="877">
        <f ca="1">+'Générateur Emprise 30ans'!$BM42</f>
        <v>17767.78905102472</v>
      </c>
      <c r="BO113" s="877">
        <f>+'Générateur P.Durable 30ans'!$BN42</f>
        <v>70740.834565845784</v>
      </c>
      <c r="BP113" s="877">
        <f ca="1">+'Générateur P.Durable 30ans'!$BO42</f>
        <v>76973.131432960305</v>
      </c>
      <c r="BQ113" s="877">
        <f>+'Générateur P.Durable 30ans'!$BP42</f>
        <v>-686.77434382302795</v>
      </c>
      <c r="BR113" s="877">
        <f ca="1">+'Générateur P.Durable 30ans'!$BQ42</f>
        <v>76286.357089137266</v>
      </c>
      <c r="BS113" s="877">
        <f ca="1">+'Générateur Emprise 30ans'!$BO42</f>
        <v>72564.509095288493</v>
      </c>
      <c r="BT113" s="877">
        <f>+'Générateur Emprise 30ans'!$BP42</f>
        <v>-1493.352891189621</v>
      </c>
      <c r="BU113" s="877">
        <f ca="1">+'Générateur Emprise 30ans'!$BQ42</f>
        <v>71071.156204098879</v>
      </c>
    </row>
    <row r="114" spans="1:73" x14ac:dyDescent="0.3">
      <c r="B114">
        <f t="shared" si="55"/>
        <v>22</v>
      </c>
      <c r="C114" t="str">
        <f t="shared" si="55"/>
        <v>Prairie temporaire</v>
      </c>
      <c r="D114" s="877">
        <f>+'Générateur P.Durable 10ans'!BJ43</f>
        <v>10015.261535398422</v>
      </c>
      <c r="E114" s="877">
        <f ca="1">+'Générateur P.Durable 10ans'!$BK43</f>
        <v>10351.871380818304</v>
      </c>
      <c r="F114" s="877">
        <f>+'Générateur P.Durable 10ans'!$BL43</f>
        <v>6.3842694530141131</v>
      </c>
      <c r="G114" s="877">
        <f ca="1">+'Générateur P.Durable 10ans'!$BM43</f>
        <v>10358.255650271318</v>
      </c>
      <c r="H114" s="877">
        <f ca="1">+'Générateur Emprise 10ans'!$CF43</f>
        <v>10277.747308057707</v>
      </c>
      <c r="I114" s="877">
        <f>+'Générateur Emprise 10ans'!$CG43</f>
        <v>-215.84381580799604</v>
      </c>
      <c r="J114" s="877">
        <f ca="1">+'Générateur Emprise 10ans'!$CH43</f>
        <v>10061.903492249712</v>
      </c>
      <c r="K114" s="877">
        <f>+'Générateur P.Durable 10ans'!BN43</f>
        <v>40061.046141593688</v>
      </c>
      <c r="L114" s="877">
        <f ca="1">+'Générateur P.Durable 10ans'!$BO43</f>
        <v>41407.485523273215</v>
      </c>
      <c r="M114" s="877">
        <f>+'Générateur P.Durable 10ans'!$BP43</f>
        <v>25.537077812056452</v>
      </c>
      <c r="N114" s="877">
        <f ca="1">+'Générateur P.Durable 10ans'!$BQ43</f>
        <v>41433.022601085271</v>
      </c>
      <c r="O114" s="877">
        <f ca="1">+'Générateur Emprise 10ans'!$CJ43</f>
        <v>41110.98923223083</v>
      </c>
      <c r="P114" s="877">
        <f>+'Générateur Emprise 10ans'!$CK43</f>
        <v>-863.37526323198415</v>
      </c>
      <c r="Q114" s="877">
        <f ca="1">+'Générateur Emprise 10ans'!$CL43</f>
        <v>40247.613968998849</v>
      </c>
      <c r="R114" s="877">
        <f>+'Générateur P.Durable 15ans'!BJ43</f>
        <v>13878.587402849671</v>
      </c>
      <c r="S114" s="877">
        <f ca="1">+'Générateur P.Durable 15ans'!$BK43</f>
        <v>14698.895010442362</v>
      </c>
      <c r="T114" s="877">
        <f>+'Générateur P.Durable 15ans'!$BL43</f>
        <v>-47.183663696104134</v>
      </c>
      <c r="U114" s="877">
        <f ca="1">+'Générateur P.Durable 15ans'!$BM43</f>
        <v>14651.711346746262</v>
      </c>
      <c r="V114" s="877">
        <f ca="1">+'Générateur Emprise 15ans'!$BK43</f>
        <v>14228.306652992314</v>
      </c>
      <c r="W114" s="877">
        <f>+'Générateur Emprise 15ans'!$BL43</f>
        <v>-295.87794422155264</v>
      </c>
      <c r="X114" s="877">
        <f ca="1">+'Générateur Emprise 15ans'!$BM43</f>
        <v>13932.428708770762</v>
      </c>
      <c r="Y114" s="877">
        <f>+'Générateur P.Durable 15ans'!$BN43</f>
        <v>55514.349611398684</v>
      </c>
      <c r="Z114" s="877">
        <f ca="1">+'Générateur P.Durable 15ans'!$BO43</f>
        <v>58795.580041769448</v>
      </c>
      <c r="AA114" s="877">
        <f>+'Générateur P.Durable 15ans'!$BP43</f>
        <v>-188.73465478441653</v>
      </c>
      <c r="AB114" s="877">
        <f ca="1">+'Générateur P.Durable 15ans'!$BQ43</f>
        <v>58606.845386985049</v>
      </c>
      <c r="AC114" s="877">
        <f ca="1">+'Générateur Emprise 15ans'!$BO43</f>
        <v>56913.226611969258</v>
      </c>
      <c r="AD114" s="877">
        <f>+'Générateur Emprise 15ans'!$BP43</f>
        <v>-1183.5117768862106</v>
      </c>
      <c r="AE114" s="877">
        <f ca="1">+'Générateur Emprise 15ans'!$BQ43</f>
        <v>55729.714835083047</v>
      </c>
      <c r="AF114" s="877">
        <f>+'Générateur P.Durable 20ans'!$BJ43</f>
        <v>17140.191350307861</v>
      </c>
      <c r="AG114" s="877">
        <f ca="1">+'Générateur P.Durable 20ans'!$BK43</f>
        <v>18584.236965378856</v>
      </c>
      <c r="AH114" s="877">
        <f>+'Générateur P.Durable 20ans'!$BL43</f>
        <v>-93.391833391837181</v>
      </c>
      <c r="AI114" s="877">
        <f ca="1">+'Générateur P.Durable 20ans'!$BM43</f>
        <v>18490.845131987022</v>
      </c>
      <c r="AJ114" s="877">
        <f ca="1">+'Générateur Emprise 20ans'!$BK43</f>
        <v>17588.562583220646</v>
      </c>
      <c r="AK114" s="877">
        <f>+'Générateur Emprise 20ans'!$BL43</f>
        <v>-361.66016383051357</v>
      </c>
      <c r="AL114" s="877">
        <f ca="1">+'Générateur Emprise 20ans'!$BM43</f>
        <v>17226.902419390135</v>
      </c>
      <c r="AM114" s="877">
        <f>+'Générateur P.Durable 20ans'!$BN43</f>
        <v>68560.765401231445</v>
      </c>
      <c r="AN114" s="877">
        <f ca="1">+'Générateur P.Durable 20ans'!$BO43</f>
        <v>74336.947861515422</v>
      </c>
      <c r="AO114" s="877">
        <f>+'Générateur P.Durable 20ans'!$BP43</f>
        <v>-373.56733356734873</v>
      </c>
      <c r="AP114" s="877">
        <f ca="1">+'Générateur P.Durable 20ans'!$BQ43</f>
        <v>73963.380527948088</v>
      </c>
      <c r="AQ114" s="877">
        <f ca="1">+'Générateur Emprise 20ans'!$BO43</f>
        <v>70354.250332882584</v>
      </c>
      <c r="AR114" s="877">
        <f>+'Générateur Emprise 20ans'!$BP43</f>
        <v>-1446.6406553220543</v>
      </c>
      <c r="AS114" s="877">
        <f ca="1">+'Générateur Emprise 20ans'!$BQ43</f>
        <v>68907.60967756054</v>
      </c>
      <c r="AT114" s="877">
        <f>+'Générateur P.Durable 25ans'!$BJ43</f>
        <v>18092.007390623559</v>
      </c>
      <c r="AU114" s="877">
        <f ca="1">+'Générateur P.Durable 25ans'!$BK43</f>
        <v>19738.681197043119</v>
      </c>
      <c r="AV114" s="877">
        <f>+'Générateur P.Durable 25ans'!$BL43</f>
        <v>-177.86297180170581</v>
      </c>
      <c r="AW114" s="877">
        <f ca="1">+'Générateur P.Durable 25ans'!$BM43</f>
        <v>19560.818225241408</v>
      </c>
      <c r="AX114" s="877">
        <f ca="1">+'Générateur Emprise 25ans'!$BK43</f>
        <v>18553.559372062635</v>
      </c>
      <c r="AY114" s="877">
        <f>+'Générateur Emprise 25ans'!$BL43</f>
        <v>-384.56712565018569</v>
      </c>
      <c r="AZ114" s="877">
        <f ca="1">+'Générateur Emprise 25ans'!$BM43</f>
        <v>18168.99224641245</v>
      </c>
      <c r="BA114" s="877">
        <f>+'Générateur P.Durable 25ans'!$BN43</f>
        <v>72368.029562494237</v>
      </c>
      <c r="BB114" s="877">
        <f ca="1">+'Générateur P.Durable 25ans'!$BO43</f>
        <v>78954.724788172476</v>
      </c>
      <c r="BC114" s="877">
        <f>+'Générateur P.Durable 25ans'!$BP43</f>
        <v>-711.45188720682324</v>
      </c>
      <c r="BD114" s="877">
        <f ca="1">+'Générateur P.Durable 25ans'!$BQ43</f>
        <v>78243.272900965632</v>
      </c>
      <c r="BE114" s="877">
        <f ca="1">+'Générateur Emprise 25ans'!$BO43</f>
        <v>74214.237488250539</v>
      </c>
      <c r="BF114" s="877">
        <f>+'Générateur Emprise 25ans'!$BP43</f>
        <v>-1538.2685026007427</v>
      </c>
      <c r="BG114" s="877">
        <f ca="1">+'Générateur Emprise 25ans'!$BQ43</f>
        <v>72675.968985649801</v>
      </c>
      <c r="BH114" s="877">
        <f>+'Générateur P.Durable 30ans'!$BJ43</f>
        <v>18092.007390623559</v>
      </c>
      <c r="BI114" s="877">
        <f ca="1">+'Générateur P.Durable 30ans'!$BK43</f>
        <v>19738.939583821062</v>
      </c>
      <c r="BJ114" s="877">
        <f>+'Générateur P.Durable 30ans'!$BL43</f>
        <v>-177.86297180170581</v>
      </c>
      <c r="BK114" s="877">
        <f ca="1">+'Générateur P.Durable 30ans'!$BM43</f>
        <v>19561.076612019351</v>
      </c>
      <c r="BL114" s="877">
        <f ca="1">+'Générateur Emprise 30ans'!$BK43</f>
        <v>18553.559372062635</v>
      </c>
      <c r="BM114" s="877">
        <f>+'Générateur Emprise 30ans'!$BL43</f>
        <v>-384.56712565018569</v>
      </c>
      <c r="BN114" s="877">
        <f ca="1">+'Générateur Emprise 30ans'!$BM43</f>
        <v>18168.99224641245</v>
      </c>
      <c r="BO114" s="877">
        <f>+'Générateur P.Durable 30ans'!$BN43</f>
        <v>72368.029562494237</v>
      </c>
      <c r="BP114" s="877">
        <f ca="1">+'Générateur P.Durable 30ans'!$BO43</f>
        <v>78955.758335284248</v>
      </c>
      <c r="BQ114" s="877">
        <f>+'Générateur P.Durable 30ans'!$BP43</f>
        <v>-711.45188720682324</v>
      </c>
      <c r="BR114" s="877">
        <f ca="1">+'Générateur P.Durable 30ans'!$BQ43</f>
        <v>78244.306448077405</v>
      </c>
      <c r="BS114" s="877">
        <f ca="1">+'Générateur Emprise 30ans'!$BO43</f>
        <v>74214.237488250539</v>
      </c>
      <c r="BT114" s="877">
        <f>+'Générateur Emprise 30ans'!$BP43</f>
        <v>-1538.2685026007427</v>
      </c>
      <c r="BU114" s="877">
        <f ca="1">+'Générateur Emprise 30ans'!$BQ43</f>
        <v>72675.968985649801</v>
      </c>
    </row>
    <row r="115" spans="1:73" x14ac:dyDescent="0.3">
      <c r="B115">
        <f t="shared" si="55"/>
        <v>23</v>
      </c>
      <c r="C115" t="str">
        <f t="shared" si="55"/>
        <v>Orge d'hiver</v>
      </c>
      <c r="D115" s="877">
        <f>+'Générateur P.Durable 10ans'!BJ44</f>
        <v>10015.261535398422</v>
      </c>
      <c r="E115" s="877">
        <f ca="1">+'Générateur P.Durable 10ans'!$BK44</f>
        <v>10351.871380818304</v>
      </c>
      <c r="F115" s="877">
        <f>+'Générateur P.Durable 10ans'!$BL44</f>
        <v>6.3842694530141131</v>
      </c>
      <c r="G115" s="877">
        <f ca="1">+'Générateur P.Durable 10ans'!$BM44</f>
        <v>10358.255650271318</v>
      </c>
      <c r="H115" s="877">
        <f ca="1">+'Générateur Emprise 10ans'!$CF44</f>
        <v>10277.747308057707</v>
      </c>
      <c r="I115" s="877">
        <f>+'Générateur Emprise 10ans'!$CG44</f>
        <v>-215.84381580799604</v>
      </c>
      <c r="J115" s="877">
        <f ca="1">+'Générateur Emprise 10ans'!$CH44</f>
        <v>10061.903492249712</v>
      </c>
      <c r="K115" s="877">
        <f>+'Générateur P.Durable 10ans'!BN44</f>
        <v>40061.046141593688</v>
      </c>
      <c r="L115" s="877">
        <f ca="1">+'Générateur P.Durable 10ans'!$BO44</f>
        <v>41407.485523273215</v>
      </c>
      <c r="M115" s="877">
        <f>+'Générateur P.Durable 10ans'!$BP44</f>
        <v>25.537077812056452</v>
      </c>
      <c r="N115" s="877">
        <f ca="1">+'Générateur P.Durable 10ans'!$BQ44</f>
        <v>41433.022601085271</v>
      </c>
      <c r="O115" s="877">
        <f ca="1">+'Générateur Emprise 10ans'!$CJ44</f>
        <v>41110.98923223083</v>
      </c>
      <c r="P115" s="877">
        <f>+'Générateur Emprise 10ans'!$CK44</f>
        <v>-863.37526323198415</v>
      </c>
      <c r="Q115" s="877">
        <f ca="1">+'Générateur Emprise 10ans'!$CL44</f>
        <v>40247.613968998849</v>
      </c>
      <c r="R115" s="877">
        <f>+'Générateur P.Durable 15ans'!BJ44</f>
        <v>13878.587402849671</v>
      </c>
      <c r="S115" s="877">
        <f ca="1">+'Générateur P.Durable 15ans'!$BK44</f>
        <v>14698.895010442362</v>
      </c>
      <c r="T115" s="877">
        <f>+'Générateur P.Durable 15ans'!$BL44</f>
        <v>-47.183663696104134</v>
      </c>
      <c r="U115" s="877">
        <f ca="1">+'Générateur P.Durable 15ans'!$BM44</f>
        <v>14651.711346746262</v>
      </c>
      <c r="V115" s="877">
        <f ca="1">+'Générateur Emprise 15ans'!$BK44</f>
        <v>14228.306652992314</v>
      </c>
      <c r="W115" s="877">
        <f>+'Générateur Emprise 15ans'!$BL44</f>
        <v>-295.87794422155264</v>
      </c>
      <c r="X115" s="877">
        <f ca="1">+'Générateur Emprise 15ans'!$BM44</f>
        <v>13932.428708770762</v>
      </c>
      <c r="Y115" s="877">
        <f>+'Générateur P.Durable 15ans'!$BN44</f>
        <v>55514.349611398684</v>
      </c>
      <c r="Z115" s="877">
        <f ca="1">+'Générateur P.Durable 15ans'!$BO44</f>
        <v>58795.580041769448</v>
      </c>
      <c r="AA115" s="877">
        <f>+'Générateur P.Durable 15ans'!$BP44</f>
        <v>-188.73465478441653</v>
      </c>
      <c r="AB115" s="877">
        <f ca="1">+'Générateur P.Durable 15ans'!$BQ44</f>
        <v>58606.845386985049</v>
      </c>
      <c r="AC115" s="877">
        <f ca="1">+'Générateur Emprise 15ans'!$BO44</f>
        <v>56913.226611969258</v>
      </c>
      <c r="AD115" s="877">
        <f>+'Générateur Emprise 15ans'!$BP44</f>
        <v>-1183.5117768862106</v>
      </c>
      <c r="AE115" s="877">
        <f ca="1">+'Générateur Emprise 15ans'!$BQ44</f>
        <v>55729.714835083047</v>
      </c>
      <c r="AF115" s="877">
        <f>+'Générateur P.Durable 20ans'!$BJ44</f>
        <v>17140.191350307861</v>
      </c>
      <c r="AG115" s="877">
        <f ca="1">+'Générateur P.Durable 20ans'!$BK44</f>
        <v>18584.236965378856</v>
      </c>
      <c r="AH115" s="877">
        <f>+'Générateur P.Durable 20ans'!$BL44</f>
        <v>-93.391833391837181</v>
      </c>
      <c r="AI115" s="877">
        <f ca="1">+'Générateur P.Durable 20ans'!$BM44</f>
        <v>18490.845131987022</v>
      </c>
      <c r="AJ115" s="877">
        <f ca="1">+'Générateur Emprise 20ans'!$BK44</f>
        <v>17588.562583220646</v>
      </c>
      <c r="AK115" s="877">
        <f>+'Générateur Emprise 20ans'!$BL44</f>
        <v>-361.66016383051357</v>
      </c>
      <c r="AL115" s="877">
        <f ca="1">+'Générateur Emprise 20ans'!$BM44</f>
        <v>17226.902419390135</v>
      </c>
      <c r="AM115" s="877">
        <f>+'Générateur P.Durable 20ans'!$BN44</f>
        <v>68560.765401231445</v>
      </c>
      <c r="AN115" s="877">
        <f ca="1">+'Générateur P.Durable 20ans'!$BO44</f>
        <v>74336.947861515422</v>
      </c>
      <c r="AO115" s="877">
        <f>+'Générateur P.Durable 20ans'!$BP44</f>
        <v>-373.56733356734873</v>
      </c>
      <c r="AP115" s="877">
        <f ca="1">+'Générateur P.Durable 20ans'!$BQ44</f>
        <v>73963.380527948088</v>
      </c>
      <c r="AQ115" s="877">
        <f ca="1">+'Générateur Emprise 20ans'!$BO44</f>
        <v>70354.250332882584</v>
      </c>
      <c r="AR115" s="877">
        <f>+'Générateur Emprise 20ans'!$BP44</f>
        <v>-1446.6406553220543</v>
      </c>
      <c r="AS115" s="877">
        <f ca="1">+'Générateur Emprise 20ans'!$BQ44</f>
        <v>68907.60967756054</v>
      </c>
      <c r="AT115" s="877">
        <f>+'Générateur P.Durable 25ans'!$BJ44</f>
        <v>18632.321263229656</v>
      </c>
      <c r="AU115" s="877">
        <f ca="1">+'Générateur P.Durable 25ans'!$BK44</f>
        <v>20403.339151292177</v>
      </c>
      <c r="AV115" s="877">
        <f>+'Générateur P.Durable 25ans'!$BL44</f>
        <v>-183.85266679777263</v>
      </c>
      <c r="AW115" s="877">
        <f ca="1">+'Générateur P.Durable 25ans'!$BM44</f>
        <v>20219.486484494399</v>
      </c>
      <c r="AX115" s="877">
        <f ca="1">+'Générateur Emprise 25ans'!$BK44</f>
        <v>19101.355511176582</v>
      </c>
      <c r="AY115" s="877">
        <f>+'Générateur Emprise 25ans'!$BL44</f>
        <v>-395.36414762401301</v>
      </c>
      <c r="AZ115" s="877">
        <f ca="1">+'Générateur Emprise 25ans'!$BM44</f>
        <v>18705.99136355257</v>
      </c>
      <c r="BA115" s="877">
        <f>+'Générateur P.Durable 25ans'!$BN44</f>
        <v>74529.285052918625</v>
      </c>
      <c r="BB115" s="877">
        <f ca="1">+'Générateur P.Durable 25ans'!$BO44</f>
        <v>81613.356605168708</v>
      </c>
      <c r="BC115" s="877">
        <f>+'Générateur P.Durable 25ans'!$BP44</f>
        <v>-735.41066719109051</v>
      </c>
      <c r="BD115" s="877">
        <f ca="1">+'Générateur P.Durable 25ans'!$BQ44</f>
        <v>80877.945937977594</v>
      </c>
      <c r="BE115" s="877">
        <f ca="1">+'Générateur Emprise 25ans'!$BO44</f>
        <v>76405.422044706327</v>
      </c>
      <c r="BF115" s="877">
        <f>+'Générateur Emprise 25ans'!$BP44</f>
        <v>-1581.4565904960521</v>
      </c>
      <c r="BG115" s="877">
        <f ca="1">+'Générateur Emprise 25ans'!$BQ44</f>
        <v>74823.96545421028</v>
      </c>
      <c r="BH115" s="877">
        <f>+'Générateur P.Durable 30ans'!$BJ44</f>
        <v>18632.321263229656</v>
      </c>
      <c r="BI115" s="877">
        <f ca="1">+'Générateur P.Durable 30ans'!$BK44</f>
        <v>20403.627467468647</v>
      </c>
      <c r="BJ115" s="877">
        <f>+'Générateur P.Durable 30ans'!$BL44</f>
        <v>-183.85266679777263</v>
      </c>
      <c r="BK115" s="877">
        <f ca="1">+'Générateur P.Durable 30ans'!$BM44</f>
        <v>20219.774800670868</v>
      </c>
      <c r="BL115" s="877">
        <f ca="1">+'Générateur Emprise 30ans'!$BK44</f>
        <v>19101.355511176582</v>
      </c>
      <c r="BM115" s="877">
        <f>+'Générateur Emprise 30ans'!$BL44</f>
        <v>-395.36414762401301</v>
      </c>
      <c r="BN115" s="877">
        <f ca="1">+'Générateur Emprise 30ans'!$BM44</f>
        <v>18705.99136355257</v>
      </c>
      <c r="BO115" s="877">
        <f>+'Générateur P.Durable 30ans'!$BN44</f>
        <v>74529.285052918625</v>
      </c>
      <c r="BP115" s="877">
        <f ca="1">+'Générateur P.Durable 30ans'!$BO44</f>
        <v>81614.509869874586</v>
      </c>
      <c r="BQ115" s="877">
        <f>+'Générateur P.Durable 30ans'!$BP44</f>
        <v>-735.41066719109051</v>
      </c>
      <c r="BR115" s="877">
        <f ca="1">+'Générateur P.Durable 30ans'!$BQ44</f>
        <v>80879.099202683472</v>
      </c>
      <c r="BS115" s="877">
        <f ca="1">+'Générateur Emprise 30ans'!$BO44</f>
        <v>76405.422044706327</v>
      </c>
      <c r="BT115" s="877">
        <f>+'Générateur Emprise 30ans'!$BP44</f>
        <v>-1581.4565904960521</v>
      </c>
      <c r="BU115" s="877">
        <f ca="1">+'Générateur Emprise 30ans'!$BQ44</f>
        <v>74823.96545421028</v>
      </c>
    </row>
    <row r="116" spans="1:73" x14ac:dyDescent="0.3">
      <c r="B116">
        <f t="shared" si="55"/>
        <v>24</v>
      </c>
      <c r="C116" t="str">
        <f t="shared" si="55"/>
        <v>Maïs</v>
      </c>
      <c r="D116" s="877">
        <f>+'Générateur P.Durable 10ans'!BJ45</f>
        <v>10015.261535398422</v>
      </c>
      <c r="E116" s="877">
        <f ca="1">+'Générateur P.Durable 10ans'!$BK45</f>
        <v>10351.871380818304</v>
      </c>
      <c r="F116" s="877">
        <f>+'Générateur P.Durable 10ans'!$BL45</f>
        <v>6.3842694530141131</v>
      </c>
      <c r="G116" s="877">
        <f ca="1">+'Générateur P.Durable 10ans'!$BM45</f>
        <v>10358.255650271318</v>
      </c>
      <c r="H116" s="877">
        <f ca="1">+'Générateur Emprise 10ans'!$CF45</f>
        <v>10277.747308057707</v>
      </c>
      <c r="I116" s="877">
        <f>+'Générateur Emprise 10ans'!$CG45</f>
        <v>-215.84381580799604</v>
      </c>
      <c r="J116" s="877">
        <f ca="1">+'Générateur Emprise 10ans'!$CH45</f>
        <v>10061.903492249712</v>
      </c>
      <c r="K116" s="877">
        <f>+'Générateur P.Durable 10ans'!BN45</f>
        <v>40061.046141593688</v>
      </c>
      <c r="L116" s="877">
        <f ca="1">+'Générateur P.Durable 10ans'!$BO45</f>
        <v>41407.485523273215</v>
      </c>
      <c r="M116" s="877">
        <f>+'Générateur P.Durable 10ans'!$BP45</f>
        <v>25.537077812056452</v>
      </c>
      <c r="N116" s="877">
        <f ca="1">+'Générateur P.Durable 10ans'!$BQ45</f>
        <v>41433.022601085271</v>
      </c>
      <c r="O116" s="877">
        <f ca="1">+'Générateur Emprise 10ans'!$CJ45</f>
        <v>41110.98923223083</v>
      </c>
      <c r="P116" s="877">
        <f>+'Générateur Emprise 10ans'!$CK45</f>
        <v>-863.37526323198415</v>
      </c>
      <c r="Q116" s="877">
        <f ca="1">+'Générateur Emprise 10ans'!$CL45</f>
        <v>40247.613968998849</v>
      </c>
      <c r="R116" s="877">
        <f>+'Générateur P.Durable 15ans'!BJ45</f>
        <v>13878.587402849671</v>
      </c>
      <c r="S116" s="877">
        <f ca="1">+'Générateur P.Durable 15ans'!$BK45</f>
        <v>14698.895010442362</v>
      </c>
      <c r="T116" s="877">
        <f>+'Générateur P.Durable 15ans'!$BL45</f>
        <v>-47.183663696104134</v>
      </c>
      <c r="U116" s="877">
        <f ca="1">+'Générateur P.Durable 15ans'!$BM45</f>
        <v>14651.711346746262</v>
      </c>
      <c r="V116" s="877">
        <f ca="1">+'Générateur Emprise 15ans'!$BK45</f>
        <v>14228.306652992314</v>
      </c>
      <c r="W116" s="877">
        <f>+'Générateur Emprise 15ans'!$BL45</f>
        <v>-295.87794422155264</v>
      </c>
      <c r="X116" s="877">
        <f ca="1">+'Générateur Emprise 15ans'!$BM45</f>
        <v>13932.428708770762</v>
      </c>
      <c r="Y116" s="877">
        <f>+'Générateur P.Durable 15ans'!$BN45</f>
        <v>55514.349611398684</v>
      </c>
      <c r="Z116" s="877">
        <f ca="1">+'Générateur P.Durable 15ans'!$BO45</f>
        <v>58795.580041769448</v>
      </c>
      <c r="AA116" s="877">
        <f>+'Générateur P.Durable 15ans'!$BP45</f>
        <v>-188.73465478441653</v>
      </c>
      <c r="AB116" s="877">
        <f ca="1">+'Générateur P.Durable 15ans'!$BQ45</f>
        <v>58606.845386985049</v>
      </c>
      <c r="AC116" s="877">
        <f ca="1">+'Générateur Emprise 15ans'!$BO45</f>
        <v>56913.226611969258</v>
      </c>
      <c r="AD116" s="877">
        <f>+'Générateur Emprise 15ans'!$BP45</f>
        <v>-1183.5117768862106</v>
      </c>
      <c r="AE116" s="877">
        <f ca="1">+'Générateur Emprise 15ans'!$BQ45</f>
        <v>55729.714835083047</v>
      </c>
      <c r="AF116" s="877">
        <f>+'Générateur P.Durable 20ans'!$BJ45</f>
        <v>17140.191350307861</v>
      </c>
      <c r="AG116" s="877">
        <f ca="1">+'Générateur P.Durable 20ans'!$BK45</f>
        <v>18584.236965378856</v>
      </c>
      <c r="AH116" s="877">
        <f>+'Générateur P.Durable 20ans'!$BL45</f>
        <v>-93.391833391837181</v>
      </c>
      <c r="AI116" s="877">
        <f ca="1">+'Générateur P.Durable 20ans'!$BM45</f>
        <v>18490.845131987022</v>
      </c>
      <c r="AJ116" s="877">
        <f ca="1">+'Générateur Emprise 20ans'!$BK45</f>
        <v>17588.562583220646</v>
      </c>
      <c r="AK116" s="877">
        <f>+'Générateur Emprise 20ans'!$BL45</f>
        <v>-361.66016383051357</v>
      </c>
      <c r="AL116" s="877">
        <f ca="1">+'Générateur Emprise 20ans'!$BM45</f>
        <v>17226.902419390135</v>
      </c>
      <c r="AM116" s="877">
        <f>+'Générateur P.Durable 20ans'!$BN45</f>
        <v>68560.765401231445</v>
      </c>
      <c r="AN116" s="877">
        <f ca="1">+'Générateur P.Durable 20ans'!$BO45</f>
        <v>74336.947861515422</v>
      </c>
      <c r="AO116" s="877">
        <f>+'Générateur P.Durable 20ans'!$BP45</f>
        <v>-373.56733356734873</v>
      </c>
      <c r="AP116" s="877">
        <f ca="1">+'Générateur P.Durable 20ans'!$BQ45</f>
        <v>73963.380527948088</v>
      </c>
      <c r="AQ116" s="877">
        <f ca="1">+'Générateur Emprise 20ans'!$BO45</f>
        <v>70354.250332882584</v>
      </c>
      <c r="AR116" s="877">
        <f>+'Générateur Emprise 20ans'!$BP45</f>
        <v>-1446.6406553220543</v>
      </c>
      <c r="AS116" s="877">
        <f ca="1">+'Générateur Emprise 20ans'!$BQ45</f>
        <v>68907.60967756054</v>
      </c>
      <c r="AT116" s="877">
        <f>+'Générateur P.Durable 25ans'!$BJ45</f>
        <v>19229.550425873585</v>
      </c>
      <c r="AU116" s="877">
        <f ca="1">+'Générateur P.Durable 25ans'!$BK45</f>
        <v>21170.602411997486</v>
      </c>
      <c r="AV116" s="877">
        <f>+'Générateur P.Durable 25ans'!$BL45</f>
        <v>-189.66790465803169</v>
      </c>
      <c r="AW116" s="877">
        <f ca="1">+'Générateur P.Durable 25ans'!$BM45</f>
        <v>20980.934507339451</v>
      </c>
      <c r="AX116" s="877">
        <f ca="1">+'Générateur Emprise 25ans'!$BK45</f>
        <v>19727.925348122884</v>
      </c>
      <c r="AY116" s="877">
        <f>+'Générateur Emprise 25ans'!$BL45</f>
        <v>-405.74589952192395</v>
      </c>
      <c r="AZ116" s="877">
        <f ca="1">+'Générateur Emprise 25ans'!$BM45</f>
        <v>19322.17944860096</v>
      </c>
      <c r="BA116" s="877">
        <f>+'Générateur P.Durable 25ans'!$BN45</f>
        <v>76918.201703494342</v>
      </c>
      <c r="BB116" s="877">
        <f ca="1">+'Générateur P.Durable 25ans'!$BO45</f>
        <v>84682.409647989945</v>
      </c>
      <c r="BC116" s="877">
        <f>+'Générateur P.Durable 25ans'!$BP45</f>
        <v>-758.67161863212675</v>
      </c>
      <c r="BD116" s="877">
        <f ca="1">+'Générateur P.Durable 25ans'!$BQ45</f>
        <v>83923.738029357803</v>
      </c>
      <c r="BE116" s="877">
        <f ca="1">+'Générateur Emprise 25ans'!$BO45</f>
        <v>78911.701392491537</v>
      </c>
      <c r="BF116" s="877">
        <f>+'Générateur Emprise 25ans'!$BP45</f>
        <v>-1622.9835980876958</v>
      </c>
      <c r="BG116" s="877">
        <f ca="1">+'Générateur Emprise 25ans'!$BQ45</f>
        <v>77288.717794403841</v>
      </c>
      <c r="BH116" s="877">
        <f>+'Générateur P.Durable 30ans'!$BJ45</f>
        <v>19229.550425873585</v>
      </c>
      <c r="BI116" s="877">
        <f ca="1">+'Générateur P.Durable 30ans'!$BK45</f>
        <v>21170.909534643884</v>
      </c>
      <c r="BJ116" s="877">
        <f>+'Générateur P.Durable 30ans'!$BL45</f>
        <v>-189.66790465803169</v>
      </c>
      <c r="BK116" s="877">
        <f ca="1">+'Générateur P.Durable 30ans'!$BM45</f>
        <v>20981.241629985845</v>
      </c>
      <c r="BL116" s="877">
        <f ca="1">+'Générateur Emprise 30ans'!$BK45</f>
        <v>19727.925348122884</v>
      </c>
      <c r="BM116" s="877">
        <f>+'Générateur Emprise 30ans'!$BL45</f>
        <v>-405.74589952192395</v>
      </c>
      <c r="BN116" s="877">
        <f ca="1">+'Générateur Emprise 30ans'!$BM45</f>
        <v>19322.17944860096</v>
      </c>
      <c r="BO116" s="877">
        <f>+'Générateur P.Durable 30ans'!$BN45</f>
        <v>76918.201703494342</v>
      </c>
      <c r="BP116" s="877">
        <f ca="1">+'Générateur P.Durable 30ans'!$BO45</f>
        <v>84683.638138575538</v>
      </c>
      <c r="BQ116" s="877">
        <f>+'Générateur P.Durable 30ans'!$BP45</f>
        <v>-758.67161863212675</v>
      </c>
      <c r="BR116" s="877">
        <f ca="1">+'Générateur P.Durable 30ans'!$BQ45</f>
        <v>83924.96651994338</v>
      </c>
      <c r="BS116" s="877">
        <f ca="1">+'Générateur Emprise 30ans'!$BO45</f>
        <v>78911.701392491537</v>
      </c>
      <c r="BT116" s="877">
        <f>+'Générateur Emprise 30ans'!$BP45</f>
        <v>-1622.9835980876958</v>
      </c>
      <c r="BU116" s="877">
        <f ca="1">+'Générateur Emprise 30ans'!$BQ45</f>
        <v>77288.717794403841</v>
      </c>
    </row>
    <row r="117" spans="1:73" x14ac:dyDescent="0.3">
      <c r="B117">
        <f t="shared" si="55"/>
        <v>25</v>
      </c>
      <c r="C117" t="str">
        <f t="shared" si="55"/>
        <v>Blé d'hiver</v>
      </c>
      <c r="D117" s="877">
        <f>+'Générateur P.Durable 10ans'!BJ46</f>
        <v>10015.261535398422</v>
      </c>
      <c r="E117" s="877">
        <f ca="1">+'Générateur P.Durable 10ans'!$BK46</f>
        <v>10351.871380818304</v>
      </c>
      <c r="F117" s="877">
        <f>+'Générateur P.Durable 10ans'!$BL46</f>
        <v>6.3842694530141131</v>
      </c>
      <c r="G117" s="877">
        <f ca="1">+'Générateur P.Durable 10ans'!$BM46</f>
        <v>10358.255650271318</v>
      </c>
      <c r="H117" s="877">
        <f ca="1">+'Générateur Emprise 10ans'!$CF46</f>
        <v>10277.747308057707</v>
      </c>
      <c r="I117" s="877">
        <f>+'Générateur Emprise 10ans'!$CG46</f>
        <v>-215.84381580799604</v>
      </c>
      <c r="J117" s="877">
        <f ca="1">+'Générateur Emprise 10ans'!$CH46</f>
        <v>10061.903492249712</v>
      </c>
      <c r="K117" s="877">
        <f>+'Générateur P.Durable 10ans'!BN46</f>
        <v>40061.046141593688</v>
      </c>
      <c r="L117" s="877">
        <f ca="1">+'Générateur P.Durable 10ans'!$BO46</f>
        <v>41407.485523273215</v>
      </c>
      <c r="M117" s="877">
        <f>+'Générateur P.Durable 10ans'!$BP46</f>
        <v>25.537077812056452</v>
      </c>
      <c r="N117" s="877">
        <f ca="1">+'Générateur P.Durable 10ans'!$BQ46</f>
        <v>41433.022601085271</v>
      </c>
      <c r="O117" s="877">
        <f ca="1">+'Générateur Emprise 10ans'!$CJ46</f>
        <v>41110.98923223083</v>
      </c>
      <c r="P117" s="877">
        <f>+'Générateur Emprise 10ans'!$CK46</f>
        <v>-863.37526323198415</v>
      </c>
      <c r="Q117" s="877">
        <f ca="1">+'Générateur Emprise 10ans'!$CL46</f>
        <v>40247.613968998849</v>
      </c>
      <c r="R117" s="877">
        <f>+'Générateur P.Durable 15ans'!BJ46</f>
        <v>13878.587402849671</v>
      </c>
      <c r="S117" s="877">
        <f ca="1">+'Générateur P.Durable 15ans'!$BK46</f>
        <v>14698.895010442362</v>
      </c>
      <c r="T117" s="877">
        <f>+'Générateur P.Durable 15ans'!$BL46</f>
        <v>-47.183663696104134</v>
      </c>
      <c r="U117" s="877">
        <f ca="1">+'Générateur P.Durable 15ans'!$BM46</f>
        <v>14651.711346746262</v>
      </c>
      <c r="V117" s="877">
        <f ca="1">+'Générateur Emprise 15ans'!$BK46</f>
        <v>14228.306652992314</v>
      </c>
      <c r="W117" s="877">
        <f>+'Générateur Emprise 15ans'!$BL46</f>
        <v>-295.87794422155264</v>
      </c>
      <c r="X117" s="877">
        <f ca="1">+'Générateur Emprise 15ans'!$BM46</f>
        <v>13932.428708770762</v>
      </c>
      <c r="Y117" s="877">
        <f>+'Générateur P.Durable 15ans'!$BN46</f>
        <v>55514.349611398684</v>
      </c>
      <c r="Z117" s="877">
        <f ca="1">+'Générateur P.Durable 15ans'!$BO46</f>
        <v>58795.580041769448</v>
      </c>
      <c r="AA117" s="877">
        <f>+'Générateur P.Durable 15ans'!$BP46</f>
        <v>-188.73465478441653</v>
      </c>
      <c r="AB117" s="877">
        <f ca="1">+'Générateur P.Durable 15ans'!$BQ46</f>
        <v>58606.845386985049</v>
      </c>
      <c r="AC117" s="877">
        <f ca="1">+'Générateur Emprise 15ans'!$BO46</f>
        <v>56913.226611969258</v>
      </c>
      <c r="AD117" s="877">
        <f>+'Générateur Emprise 15ans'!$BP46</f>
        <v>-1183.5117768862106</v>
      </c>
      <c r="AE117" s="877">
        <f ca="1">+'Générateur Emprise 15ans'!$BQ46</f>
        <v>55729.714835083047</v>
      </c>
      <c r="AF117" s="877">
        <f>+'Générateur P.Durable 20ans'!$BJ46</f>
        <v>17140.191350307861</v>
      </c>
      <c r="AG117" s="877">
        <f ca="1">+'Générateur P.Durable 20ans'!$BK46</f>
        <v>18584.236965378856</v>
      </c>
      <c r="AH117" s="877">
        <f>+'Générateur P.Durable 20ans'!$BL46</f>
        <v>-93.391833391837181</v>
      </c>
      <c r="AI117" s="877">
        <f ca="1">+'Générateur P.Durable 20ans'!$BM46</f>
        <v>18490.845131987022</v>
      </c>
      <c r="AJ117" s="877">
        <f ca="1">+'Générateur Emprise 20ans'!$BK46</f>
        <v>17588.562583220646</v>
      </c>
      <c r="AK117" s="877">
        <f>+'Générateur Emprise 20ans'!$BL46</f>
        <v>-361.66016383051357</v>
      </c>
      <c r="AL117" s="877">
        <f ca="1">+'Générateur Emprise 20ans'!$BM46</f>
        <v>17226.902419390135</v>
      </c>
      <c r="AM117" s="877">
        <f>+'Générateur P.Durable 20ans'!$BN46</f>
        <v>68560.765401231445</v>
      </c>
      <c r="AN117" s="877">
        <f ca="1">+'Générateur P.Durable 20ans'!$BO46</f>
        <v>74336.947861515422</v>
      </c>
      <c r="AO117" s="877">
        <f>+'Générateur P.Durable 20ans'!$BP46</f>
        <v>-373.56733356734873</v>
      </c>
      <c r="AP117" s="877">
        <f ca="1">+'Générateur P.Durable 20ans'!$BQ46</f>
        <v>73963.380527948088</v>
      </c>
      <c r="AQ117" s="877">
        <f ca="1">+'Générateur Emprise 20ans'!$BO46</f>
        <v>70354.250332882584</v>
      </c>
      <c r="AR117" s="877">
        <f>+'Générateur Emprise 20ans'!$BP46</f>
        <v>-1446.6406553220543</v>
      </c>
      <c r="AS117" s="877">
        <f ca="1">+'Générateur Emprise 20ans'!$BQ46</f>
        <v>68907.60967756054</v>
      </c>
      <c r="AT117" s="877">
        <f>+'Générateur P.Durable 25ans'!$BJ46</f>
        <v>19695.433490535335</v>
      </c>
      <c r="AU117" s="877">
        <f ca="1">+'Générateur P.Durable 25ans'!$BK46</f>
        <v>21754.839736422469</v>
      </c>
      <c r="AV117" s="877">
        <f>+'Générateur P.Durable 25ans'!$BL46</f>
        <v>-133.25140648169065</v>
      </c>
      <c r="AW117" s="877">
        <f ca="1">+'Générateur P.Durable 25ans'!$BM46</f>
        <v>21621.588329940776</v>
      </c>
      <c r="AX117" s="877">
        <f ca="1">+'Générateur Emprise 25ans'!$BK46</f>
        <v>20200.259961464071</v>
      </c>
      <c r="AY117" s="877">
        <f>+'Générateur Emprise 25ans'!$BL46</f>
        <v>-415.7283532699152</v>
      </c>
      <c r="AZ117" s="877">
        <f ca="1">+'Générateur Emprise 25ans'!$BM46</f>
        <v>19784.531608194156</v>
      </c>
      <c r="BA117" s="877">
        <f>+'Générateur P.Durable 25ans'!$BN46</f>
        <v>78781.733962141341</v>
      </c>
      <c r="BB117" s="877">
        <f ca="1">+'Générateur P.Durable 25ans'!$BO46</f>
        <v>87019.358945689877</v>
      </c>
      <c r="BC117" s="877">
        <f>+'Générateur P.Durable 25ans'!$BP46</f>
        <v>-533.0056259267626</v>
      </c>
      <c r="BD117" s="877">
        <f ca="1">+'Générateur P.Durable 25ans'!$BQ46</f>
        <v>86486.353319763104</v>
      </c>
      <c r="BE117" s="877">
        <f ca="1">+'Générateur Emprise 25ans'!$BO46</f>
        <v>80801.039845856285</v>
      </c>
      <c r="BF117" s="877">
        <f>+'Générateur Emprise 25ans'!$BP46</f>
        <v>-1662.9134130796608</v>
      </c>
      <c r="BG117" s="877">
        <f ca="1">+'Générateur Emprise 25ans'!$BQ46</f>
        <v>79138.126432776626</v>
      </c>
      <c r="BH117" s="877">
        <f>+'Générateur P.Durable 30ans'!$BJ46</f>
        <v>19695.433490535335</v>
      </c>
      <c r="BI117" s="877">
        <f ca="1">+'Générateur P.Durable 30ans'!$BK46</f>
        <v>21755.173232835023</v>
      </c>
      <c r="BJ117" s="877">
        <f>+'Générateur P.Durable 30ans'!$BL46</f>
        <v>-195.31376665828319</v>
      </c>
      <c r="BK117" s="877">
        <f ca="1">+'Générateur P.Durable 30ans'!$BM46</f>
        <v>21559.859466176731</v>
      </c>
      <c r="BL117" s="877">
        <f ca="1">+'Générateur Emprise 30ans'!$BK46</f>
        <v>20200.259961464071</v>
      </c>
      <c r="BM117" s="877">
        <f>+'Générateur Emprise 30ans'!$BL46</f>
        <v>-415.7283532699152</v>
      </c>
      <c r="BN117" s="877">
        <f ca="1">+'Générateur Emprise 30ans'!$BM46</f>
        <v>19784.531608194156</v>
      </c>
      <c r="BO117" s="877">
        <f>+'Générateur P.Durable 30ans'!$BN46</f>
        <v>78781.733962141341</v>
      </c>
      <c r="BP117" s="877">
        <f ca="1">+'Générateur P.Durable 30ans'!$BO46</f>
        <v>87020.692931340091</v>
      </c>
      <c r="BQ117" s="877">
        <f>+'Générateur P.Durable 30ans'!$BP46</f>
        <v>-781.25506663313274</v>
      </c>
      <c r="BR117" s="877">
        <f ca="1">+'Générateur P.Durable 30ans'!$BQ46</f>
        <v>86239.437864706924</v>
      </c>
      <c r="BS117" s="877">
        <f ca="1">+'Générateur Emprise 30ans'!$BO46</f>
        <v>80801.039845856285</v>
      </c>
      <c r="BT117" s="877">
        <f>+'Générateur Emprise 30ans'!$BP46</f>
        <v>-1662.9134130796608</v>
      </c>
      <c r="BU117" s="877">
        <f ca="1">+'Générateur Emprise 30ans'!$BQ46</f>
        <v>79138.126432776626</v>
      </c>
    </row>
    <row r="118" spans="1:73" x14ac:dyDescent="0.3">
      <c r="B118">
        <f t="shared" si="55"/>
        <v>26</v>
      </c>
      <c r="C118" t="str">
        <f t="shared" si="55"/>
        <v>Prairie temporaire</v>
      </c>
      <c r="D118" s="877">
        <f>+'Générateur P.Durable 10ans'!BJ47</f>
        <v>10015.261535398422</v>
      </c>
      <c r="E118" s="877">
        <f ca="1">+'Générateur P.Durable 10ans'!$BK47</f>
        <v>10351.871380818304</v>
      </c>
      <c r="F118" s="877">
        <f>+'Générateur P.Durable 10ans'!$BL47</f>
        <v>6.3842694530141131</v>
      </c>
      <c r="G118" s="877">
        <f ca="1">+'Générateur P.Durable 10ans'!$BM47</f>
        <v>10358.255650271318</v>
      </c>
      <c r="H118" s="877">
        <f ca="1">+'Générateur Emprise 10ans'!$CF47</f>
        <v>10277.747308057707</v>
      </c>
      <c r="I118" s="877">
        <f>+'Générateur Emprise 10ans'!$CG47</f>
        <v>-215.84381580799604</v>
      </c>
      <c r="J118" s="877">
        <f ca="1">+'Générateur Emprise 10ans'!$CH47</f>
        <v>10061.903492249712</v>
      </c>
      <c r="K118" s="877">
        <f>+'Générateur P.Durable 10ans'!BN47</f>
        <v>40061.046141593688</v>
      </c>
      <c r="L118" s="877">
        <f ca="1">+'Générateur P.Durable 10ans'!$BO47</f>
        <v>41407.485523273215</v>
      </c>
      <c r="M118" s="877">
        <f>+'Générateur P.Durable 10ans'!$BP47</f>
        <v>25.537077812056452</v>
      </c>
      <c r="N118" s="877">
        <f ca="1">+'Générateur P.Durable 10ans'!$BQ47</f>
        <v>41433.022601085271</v>
      </c>
      <c r="O118" s="877">
        <f ca="1">+'Générateur Emprise 10ans'!$CJ47</f>
        <v>41110.98923223083</v>
      </c>
      <c r="P118" s="877">
        <f>+'Générateur Emprise 10ans'!$CK47</f>
        <v>-863.37526323198415</v>
      </c>
      <c r="Q118" s="877">
        <f ca="1">+'Générateur Emprise 10ans'!$CL47</f>
        <v>40247.613968998849</v>
      </c>
      <c r="R118" s="877">
        <f>+'Générateur P.Durable 15ans'!BJ47</f>
        <v>13878.587402849671</v>
      </c>
      <c r="S118" s="877">
        <f ca="1">+'Générateur P.Durable 15ans'!$BK47</f>
        <v>14698.895010442362</v>
      </c>
      <c r="T118" s="877">
        <f>+'Générateur P.Durable 15ans'!$BL47</f>
        <v>-47.183663696104134</v>
      </c>
      <c r="U118" s="877">
        <f ca="1">+'Générateur P.Durable 15ans'!$BM47</f>
        <v>14651.711346746262</v>
      </c>
      <c r="V118" s="877">
        <f ca="1">+'Générateur Emprise 15ans'!$BK47</f>
        <v>14228.306652992314</v>
      </c>
      <c r="W118" s="877">
        <f>+'Générateur Emprise 15ans'!$BL47</f>
        <v>-295.87794422155264</v>
      </c>
      <c r="X118" s="877">
        <f ca="1">+'Générateur Emprise 15ans'!$BM47</f>
        <v>13932.428708770762</v>
      </c>
      <c r="Y118" s="877">
        <f>+'Générateur P.Durable 15ans'!$BN47</f>
        <v>55514.349611398684</v>
      </c>
      <c r="Z118" s="877">
        <f ca="1">+'Générateur P.Durable 15ans'!$BO47</f>
        <v>58795.580041769448</v>
      </c>
      <c r="AA118" s="877">
        <f>+'Générateur P.Durable 15ans'!$BP47</f>
        <v>-188.73465478441653</v>
      </c>
      <c r="AB118" s="877">
        <f ca="1">+'Générateur P.Durable 15ans'!$BQ47</f>
        <v>58606.845386985049</v>
      </c>
      <c r="AC118" s="877">
        <f ca="1">+'Générateur Emprise 15ans'!$BO47</f>
        <v>56913.226611969258</v>
      </c>
      <c r="AD118" s="877">
        <f>+'Générateur Emprise 15ans'!$BP47</f>
        <v>-1183.5117768862106</v>
      </c>
      <c r="AE118" s="877">
        <f ca="1">+'Générateur Emprise 15ans'!$BQ47</f>
        <v>55729.714835083047</v>
      </c>
      <c r="AF118" s="877">
        <f>+'Générateur P.Durable 20ans'!$BJ47</f>
        <v>17140.191350307861</v>
      </c>
      <c r="AG118" s="877">
        <f ca="1">+'Générateur P.Durable 20ans'!$BK47</f>
        <v>18584.236965378856</v>
      </c>
      <c r="AH118" s="877">
        <f>+'Générateur P.Durable 20ans'!$BL47</f>
        <v>-93.391833391837181</v>
      </c>
      <c r="AI118" s="877">
        <f ca="1">+'Générateur P.Durable 20ans'!$BM47</f>
        <v>18490.845131987022</v>
      </c>
      <c r="AJ118" s="877">
        <f ca="1">+'Générateur Emprise 20ans'!$BK47</f>
        <v>17588.562583220646</v>
      </c>
      <c r="AK118" s="877">
        <f>+'Générateur Emprise 20ans'!$BL47</f>
        <v>-361.66016383051357</v>
      </c>
      <c r="AL118" s="877">
        <f ca="1">+'Générateur Emprise 20ans'!$BM47</f>
        <v>17226.902419390135</v>
      </c>
      <c r="AM118" s="877">
        <f>+'Générateur P.Durable 20ans'!$BN47</f>
        <v>68560.765401231445</v>
      </c>
      <c r="AN118" s="877">
        <f ca="1">+'Générateur P.Durable 20ans'!$BO47</f>
        <v>74336.947861515422</v>
      </c>
      <c r="AO118" s="877">
        <f>+'Générateur P.Durable 20ans'!$BP47</f>
        <v>-373.56733356734873</v>
      </c>
      <c r="AP118" s="877">
        <f ca="1">+'Générateur P.Durable 20ans'!$BQ47</f>
        <v>73963.380527948088</v>
      </c>
      <c r="AQ118" s="877">
        <f ca="1">+'Générateur Emprise 20ans'!$BO47</f>
        <v>70354.250332882584</v>
      </c>
      <c r="AR118" s="877">
        <f>+'Générateur Emprise 20ans'!$BP47</f>
        <v>-1446.6406553220543</v>
      </c>
      <c r="AS118" s="877">
        <f ca="1">+'Générateur Emprise 20ans'!$BQ47</f>
        <v>68907.60967756054</v>
      </c>
      <c r="AT118" s="877">
        <f>+'Générateur P.Durable 25ans'!$BJ47</f>
        <v>19695.433490535335</v>
      </c>
      <c r="AU118" s="877">
        <f ca="1">+'Générateur P.Durable 25ans'!$BK47</f>
        <v>21754.839736422469</v>
      </c>
      <c r="AV118" s="877">
        <f>+'Générateur P.Durable 25ans'!$BL47</f>
        <v>-133.25140648169065</v>
      </c>
      <c r="AW118" s="877">
        <f ca="1">+'Générateur P.Durable 25ans'!$BM47</f>
        <v>21621.588329940776</v>
      </c>
      <c r="AX118" s="877">
        <f ca="1">+'Générateur Emprise 25ans'!$BK47</f>
        <v>20200.259961464071</v>
      </c>
      <c r="AY118" s="877">
        <f>+'Générateur Emprise 25ans'!$BL47</f>
        <v>-415.7283532699152</v>
      </c>
      <c r="AZ118" s="877">
        <f ca="1">+'Générateur Emprise 25ans'!$BM47</f>
        <v>19784.531608194156</v>
      </c>
      <c r="BA118" s="877">
        <f>+'Générateur P.Durable 25ans'!$BN47</f>
        <v>78781.733962141341</v>
      </c>
      <c r="BB118" s="877">
        <f ca="1">+'Générateur P.Durable 25ans'!$BO47</f>
        <v>87019.358945689877</v>
      </c>
      <c r="BC118" s="877">
        <f>+'Générateur P.Durable 25ans'!$BP47</f>
        <v>-533.0056259267626</v>
      </c>
      <c r="BD118" s="877">
        <f ca="1">+'Générateur P.Durable 25ans'!$BQ47</f>
        <v>86486.353319763104</v>
      </c>
      <c r="BE118" s="877">
        <f ca="1">+'Générateur Emprise 25ans'!$BO47</f>
        <v>80801.039845856285</v>
      </c>
      <c r="BF118" s="877">
        <f>+'Générateur Emprise 25ans'!$BP47</f>
        <v>-1662.9134130796608</v>
      </c>
      <c r="BG118" s="877">
        <f ca="1">+'Générateur Emprise 25ans'!$BQ47</f>
        <v>79138.126432776626</v>
      </c>
      <c r="BH118" s="877">
        <f>+'Générateur P.Durable 30ans'!$BJ47</f>
        <v>20043.16676622476</v>
      </c>
      <c r="BI118" s="877">
        <f ca="1">+'Générateur P.Durable 30ans'!$BK47</f>
        <v>22195.489559526075</v>
      </c>
      <c r="BJ118" s="877">
        <f>+'Générateur P.Durable 30ans'!$BL47</f>
        <v>-200.79518607600309</v>
      </c>
      <c r="BK118" s="877">
        <f ca="1">+'Générateur P.Durable 30ans'!$BM47</f>
        <v>21994.694373450064</v>
      </c>
      <c r="BL118" s="877">
        <f ca="1">+'Générateur Emprise 30ans'!$BK47</f>
        <v>20552.808647555245</v>
      </c>
      <c r="BM118" s="877">
        <f>+'Générateur Emprise 30ans'!$BL47</f>
        <v>-425.32686648913756</v>
      </c>
      <c r="BN118" s="877">
        <f ca="1">+'Générateur Emprise 30ans'!$BM47</f>
        <v>20127.481781066104</v>
      </c>
      <c r="BO118" s="877">
        <f>+'Générateur P.Durable 30ans'!$BN47</f>
        <v>80172.66706489904</v>
      </c>
      <c r="BP118" s="877">
        <f ca="1">+'Générateur P.Durable 30ans'!$BO47</f>
        <v>88781.9582381043</v>
      </c>
      <c r="BQ118" s="877">
        <f>+'Générateur P.Durable 30ans'!$BP47</f>
        <v>-803.18074430401236</v>
      </c>
      <c r="BR118" s="877">
        <f ca="1">+'Générateur P.Durable 30ans'!$BQ47</f>
        <v>87978.777493800255</v>
      </c>
      <c r="BS118" s="877">
        <f ca="1">+'Générateur Emprise 30ans'!$BO47</f>
        <v>82211.234590220978</v>
      </c>
      <c r="BT118" s="877">
        <f>+'Générateur Emprise 30ans'!$BP47</f>
        <v>-1701.3074659565502</v>
      </c>
      <c r="BU118" s="877">
        <f ca="1">+'Générateur Emprise 30ans'!$BQ47</f>
        <v>80509.927124264417</v>
      </c>
    </row>
    <row r="119" spans="1:73" x14ac:dyDescent="0.3">
      <c r="B119">
        <f t="shared" si="55"/>
        <v>27</v>
      </c>
      <c r="C119" t="str">
        <f t="shared" si="55"/>
        <v>Orge d'hiver</v>
      </c>
      <c r="D119" s="877">
        <f>+'Générateur P.Durable 10ans'!BJ48</f>
        <v>10015.261535398422</v>
      </c>
      <c r="E119" s="877">
        <f ca="1">+'Générateur P.Durable 10ans'!$BK48</f>
        <v>10351.871380818304</v>
      </c>
      <c r="F119" s="877">
        <f>+'Générateur P.Durable 10ans'!$BL48</f>
        <v>6.3842694530141131</v>
      </c>
      <c r="G119" s="877">
        <f ca="1">+'Générateur P.Durable 10ans'!$BM48</f>
        <v>10358.255650271318</v>
      </c>
      <c r="H119" s="877">
        <f ca="1">+'Générateur Emprise 10ans'!$CF48</f>
        <v>10277.747308057707</v>
      </c>
      <c r="I119" s="877">
        <f>+'Générateur Emprise 10ans'!$CG48</f>
        <v>-215.84381580799604</v>
      </c>
      <c r="J119" s="877">
        <f ca="1">+'Générateur Emprise 10ans'!$CH48</f>
        <v>10061.903492249712</v>
      </c>
      <c r="K119" s="877">
        <f>+'Générateur P.Durable 10ans'!BN48</f>
        <v>40061.046141593688</v>
      </c>
      <c r="L119" s="877">
        <f ca="1">+'Générateur P.Durable 10ans'!$BO48</f>
        <v>41407.485523273215</v>
      </c>
      <c r="M119" s="877">
        <f>+'Générateur P.Durable 10ans'!$BP48</f>
        <v>25.537077812056452</v>
      </c>
      <c r="N119" s="877">
        <f ca="1">+'Générateur P.Durable 10ans'!$BQ48</f>
        <v>41433.022601085271</v>
      </c>
      <c r="O119" s="877">
        <f ca="1">+'Générateur Emprise 10ans'!$CJ48</f>
        <v>41110.98923223083</v>
      </c>
      <c r="P119" s="877">
        <f>+'Générateur Emprise 10ans'!$CK48</f>
        <v>-863.37526323198415</v>
      </c>
      <c r="Q119" s="877">
        <f ca="1">+'Générateur Emprise 10ans'!$CL48</f>
        <v>40247.613968998849</v>
      </c>
      <c r="R119" s="877">
        <f>+'Générateur P.Durable 15ans'!BJ48</f>
        <v>13878.587402849671</v>
      </c>
      <c r="S119" s="877">
        <f ca="1">+'Générateur P.Durable 15ans'!$BK48</f>
        <v>14698.895010442362</v>
      </c>
      <c r="T119" s="877">
        <f>+'Générateur P.Durable 15ans'!$BL48</f>
        <v>-47.183663696104134</v>
      </c>
      <c r="U119" s="877">
        <f ca="1">+'Générateur P.Durable 15ans'!$BM48</f>
        <v>14651.711346746262</v>
      </c>
      <c r="V119" s="877">
        <f ca="1">+'Générateur Emprise 15ans'!$BK48</f>
        <v>14228.306652992314</v>
      </c>
      <c r="W119" s="877">
        <f>+'Générateur Emprise 15ans'!$BL48</f>
        <v>-295.87794422155264</v>
      </c>
      <c r="X119" s="877">
        <f ca="1">+'Générateur Emprise 15ans'!$BM48</f>
        <v>13932.428708770762</v>
      </c>
      <c r="Y119" s="877">
        <f>+'Générateur P.Durable 15ans'!$BN48</f>
        <v>55514.349611398684</v>
      </c>
      <c r="Z119" s="877">
        <f ca="1">+'Générateur P.Durable 15ans'!$BO48</f>
        <v>58795.580041769448</v>
      </c>
      <c r="AA119" s="877">
        <f>+'Générateur P.Durable 15ans'!$BP48</f>
        <v>-188.73465478441653</v>
      </c>
      <c r="AB119" s="877">
        <f ca="1">+'Générateur P.Durable 15ans'!$BQ48</f>
        <v>58606.845386985049</v>
      </c>
      <c r="AC119" s="877">
        <f ca="1">+'Générateur Emprise 15ans'!$BO48</f>
        <v>56913.226611969258</v>
      </c>
      <c r="AD119" s="877">
        <f>+'Générateur Emprise 15ans'!$BP48</f>
        <v>-1183.5117768862106</v>
      </c>
      <c r="AE119" s="877">
        <f ca="1">+'Générateur Emprise 15ans'!$BQ48</f>
        <v>55729.714835083047</v>
      </c>
      <c r="AF119" s="877">
        <f>+'Générateur P.Durable 20ans'!$BJ48</f>
        <v>17140.191350307861</v>
      </c>
      <c r="AG119" s="877">
        <f ca="1">+'Générateur P.Durable 20ans'!$BK48</f>
        <v>18584.236965378856</v>
      </c>
      <c r="AH119" s="877">
        <f>+'Générateur P.Durable 20ans'!$BL48</f>
        <v>-93.391833391837181</v>
      </c>
      <c r="AI119" s="877">
        <f ca="1">+'Générateur P.Durable 20ans'!$BM48</f>
        <v>18490.845131987022</v>
      </c>
      <c r="AJ119" s="877">
        <f ca="1">+'Générateur Emprise 20ans'!$BK48</f>
        <v>17588.562583220646</v>
      </c>
      <c r="AK119" s="877">
        <f>+'Générateur Emprise 20ans'!$BL48</f>
        <v>-361.66016383051357</v>
      </c>
      <c r="AL119" s="877">
        <f ca="1">+'Générateur Emprise 20ans'!$BM48</f>
        <v>17226.902419390135</v>
      </c>
      <c r="AM119" s="877">
        <f>+'Générateur P.Durable 20ans'!$BN48</f>
        <v>68560.765401231445</v>
      </c>
      <c r="AN119" s="877">
        <f ca="1">+'Générateur P.Durable 20ans'!$BO48</f>
        <v>74336.947861515422</v>
      </c>
      <c r="AO119" s="877">
        <f>+'Générateur P.Durable 20ans'!$BP48</f>
        <v>-373.56733356734873</v>
      </c>
      <c r="AP119" s="877">
        <f ca="1">+'Générateur P.Durable 20ans'!$BQ48</f>
        <v>73963.380527948088</v>
      </c>
      <c r="AQ119" s="877">
        <f ca="1">+'Générateur Emprise 20ans'!$BO48</f>
        <v>70354.250332882584</v>
      </c>
      <c r="AR119" s="877">
        <f>+'Générateur Emprise 20ans'!$BP48</f>
        <v>-1446.6406553220543</v>
      </c>
      <c r="AS119" s="877">
        <f ca="1">+'Générateur Emprise 20ans'!$BQ48</f>
        <v>68907.60967756054</v>
      </c>
      <c r="AT119" s="877">
        <f>+'Générateur P.Durable 25ans'!$BJ48</f>
        <v>19695.433490535335</v>
      </c>
      <c r="AU119" s="877">
        <f ca="1">+'Générateur P.Durable 25ans'!$BK48</f>
        <v>21754.839736422469</v>
      </c>
      <c r="AV119" s="877">
        <f>+'Générateur P.Durable 25ans'!$BL48</f>
        <v>-133.25140648169065</v>
      </c>
      <c r="AW119" s="877">
        <f ca="1">+'Générateur P.Durable 25ans'!$BM48</f>
        <v>21621.588329940776</v>
      </c>
      <c r="AX119" s="877">
        <f ca="1">+'Générateur Emprise 25ans'!$BK48</f>
        <v>20200.259961464071</v>
      </c>
      <c r="AY119" s="877">
        <f>+'Générateur Emprise 25ans'!$BL48</f>
        <v>-415.7283532699152</v>
      </c>
      <c r="AZ119" s="877">
        <f ca="1">+'Générateur Emprise 25ans'!$BM48</f>
        <v>19784.531608194156</v>
      </c>
      <c r="BA119" s="877">
        <f>+'Générateur P.Durable 25ans'!$BN48</f>
        <v>78781.733962141341</v>
      </c>
      <c r="BB119" s="877">
        <f ca="1">+'Générateur P.Durable 25ans'!$BO48</f>
        <v>87019.358945689877</v>
      </c>
      <c r="BC119" s="877">
        <f>+'Générateur P.Durable 25ans'!$BP48</f>
        <v>-533.0056259267626</v>
      </c>
      <c r="BD119" s="877">
        <f ca="1">+'Générateur P.Durable 25ans'!$BQ48</f>
        <v>86486.353319763104</v>
      </c>
      <c r="BE119" s="877">
        <f ca="1">+'Générateur Emprise 25ans'!$BO48</f>
        <v>80801.039845856285</v>
      </c>
      <c r="BF119" s="877">
        <f>+'Générateur Emprise 25ans'!$BP48</f>
        <v>-1662.9134130796608</v>
      </c>
      <c r="BG119" s="877">
        <f ca="1">+'Générateur Emprise 25ans'!$BQ48</f>
        <v>79138.126432776626</v>
      </c>
      <c r="BH119" s="877">
        <f>+'Générateur P.Durable 30ans'!$BJ48</f>
        <v>20505.029328999954</v>
      </c>
      <c r="BI119" s="877">
        <f ca="1">+'Générateur P.Durable 30ans'!$BK48</f>
        <v>22785.990454936207</v>
      </c>
      <c r="BJ119" s="877">
        <f>+'Générateur P.Durable 30ans'!$BL48</f>
        <v>-206.11695250097387</v>
      </c>
      <c r="BK119" s="877">
        <f ca="1">+'Générateur P.Durable 30ans'!$BM48</f>
        <v>22579.873502435228</v>
      </c>
      <c r="BL119" s="877">
        <f ca="1">+'Générateur Emprise 30ans'!$BK48</f>
        <v>21021.067083099748</v>
      </c>
      <c r="BM119" s="877">
        <f>+'Générateur Emprise 30ans'!$BL48</f>
        <v>-434.55620612300521</v>
      </c>
      <c r="BN119" s="877">
        <f ca="1">+'Générateur Emprise 30ans'!$BM48</f>
        <v>20586.510876976739</v>
      </c>
      <c r="BO119" s="877">
        <f>+'Générateur P.Durable 30ans'!$BN48</f>
        <v>82020.117315999814</v>
      </c>
      <c r="BP119" s="877">
        <f ca="1">+'Générateur P.Durable 30ans'!$BO48</f>
        <v>91143.961819744829</v>
      </c>
      <c r="BQ119" s="877">
        <f>+'Générateur P.Durable 30ans'!$BP48</f>
        <v>-824.46781000389547</v>
      </c>
      <c r="BR119" s="877">
        <f ca="1">+'Générateur P.Durable 30ans'!$BQ48</f>
        <v>90319.494009740913</v>
      </c>
      <c r="BS119" s="877">
        <f ca="1">+'Générateur Emprise 30ans'!$BO48</f>
        <v>84084.268332398991</v>
      </c>
      <c r="BT119" s="877">
        <f>+'Générateur Emprise 30ans'!$BP48</f>
        <v>-1738.2248244920208</v>
      </c>
      <c r="BU119" s="877">
        <f ca="1">+'Générateur Emprise 30ans'!$BQ48</f>
        <v>82346.043507906958</v>
      </c>
    </row>
    <row r="120" spans="1:73" x14ac:dyDescent="0.3">
      <c r="B120">
        <f t="shared" si="55"/>
        <v>28</v>
      </c>
      <c r="C120" t="str">
        <f t="shared" si="55"/>
        <v>Maïs</v>
      </c>
      <c r="D120" s="877">
        <f>+'Générateur P.Durable 10ans'!BJ49</f>
        <v>10015.261535398422</v>
      </c>
      <c r="E120" s="877">
        <f ca="1">+'Générateur P.Durable 10ans'!$BK49</f>
        <v>10351.871380818304</v>
      </c>
      <c r="F120" s="877">
        <f>+'Générateur P.Durable 10ans'!$BL49</f>
        <v>6.3842694530141131</v>
      </c>
      <c r="G120" s="877">
        <f ca="1">+'Générateur P.Durable 10ans'!$BM49</f>
        <v>10358.255650271318</v>
      </c>
      <c r="H120" s="877">
        <f ca="1">+'Générateur Emprise 10ans'!$CF49</f>
        <v>10277.747308057707</v>
      </c>
      <c r="I120" s="877">
        <f>+'Générateur Emprise 10ans'!$CG49</f>
        <v>-215.84381580799604</v>
      </c>
      <c r="J120" s="877">
        <f ca="1">+'Générateur Emprise 10ans'!$CH49</f>
        <v>10061.903492249712</v>
      </c>
      <c r="K120" s="877">
        <f>+'Générateur P.Durable 10ans'!BN49</f>
        <v>40061.046141593688</v>
      </c>
      <c r="L120" s="877">
        <f ca="1">+'Générateur P.Durable 10ans'!$BO49</f>
        <v>41407.485523273215</v>
      </c>
      <c r="M120" s="877">
        <f>+'Générateur P.Durable 10ans'!$BP49</f>
        <v>25.537077812056452</v>
      </c>
      <c r="N120" s="877">
        <f ca="1">+'Générateur P.Durable 10ans'!$BQ49</f>
        <v>41433.022601085271</v>
      </c>
      <c r="O120" s="877">
        <f ca="1">+'Générateur Emprise 10ans'!$CJ49</f>
        <v>41110.98923223083</v>
      </c>
      <c r="P120" s="877">
        <f>+'Générateur Emprise 10ans'!$CK49</f>
        <v>-863.37526323198415</v>
      </c>
      <c r="Q120" s="877">
        <f ca="1">+'Générateur Emprise 10ans'!$CL49</f>
        <v>40247.613968998849</v>
      </c>
      <c r="R120" s="877">
        <f>+'Générateur P.Durable 15ans'!BJ49</f>
        <v>13878.587402849671</v>
      </c>
      <c r="S120" s="877">
        <f ca="1">+'Générateur P.Durable 15ans'!$BK49</f>
        <v>14698.895010442362</v>
      </c>
      <c r="T120" s="877">
        <f>+'Générateur P.Durable 15ans'!$BL49</f>
        <v>-47.183663696104134</v>
      </c>
      <c r="U120" s="877">
        <f ca="1">+'Générateur P.Durable 15ans'!$BM49</f>
        <v>14651.711346746262</v>
      </c>
      <c r="V120" s="877">
        <f ca="1">+'Générateur Emprise 15ans'!$BK49</f>
        <v>14228.306652992314</v>
      </c>
      <c r="W120" s="877">
        <f>+'Générateur Emprise 15ans'!$BL49</f>
        <v>-295.87794422155264</v>
      </c>
      <c r="X120" s="877">
        <f ca="1">+'Générateur Emprise 15ans'!$BM49</f>
        <v>13932.428708770762</v>
      </c>
      <c r="Y120" s="877">
        <f>+'Générateur P.Durable 15ans'!$BN49</f>
        <v>55514.349611398684</v>
      </c>
      <c r="Z120" s="877">
        <f ca="1">+'Générateur P.Durable 15ans'!$BO49</f>
        <v>58795.580041769448</v>
      </c>
      <c r="AA120" s="877">
        <f>+'Générateur P.Durable 15ans'!$BP49</f>
        <v>-188.73465478441653</v>
      </c>
      <c r="AB120" s="877">
        <f ca="1">+'Générateur P.Durable 15ans'!$BQ49</f>
        <v>58606.845386985049</v>
      </c>
      <c r="AC120" s="877">
        <f ca="1">+'Générateur Emprise 15ans'!$BO49</f>
        <v>56913.226611969258</v>
      </c>
      <c r="AD120" s="877">
        <f>+'Générateur Emprise 15ans'!$BP49</f>
        <v>-1183.5117768862106</v>
      </c>
      <c r="AE120" s="877">
        <f ca="1">+'Générateur Emprise 15ans'!$BQ49</f>
        <v>55729.714835083047</v>
      </c>
      <c r="AF120" s="877">
        <f>+'Générateur P.Durable 20ans'!$BJ49</f>
        <v>17140.191350307861</v>
      </c>
      <c r="AG120" s="877">
        <f ca="1">+'Générateur P.Durable 20ans'!$BK49</f>
        <v>18584.236965378856</v>
      </c>
      <c r="AH120" s="877">
        <f>+'Générateur P.Durable 20ans'!$BL49</f>
        <v>-93.391833391837181</v>
      </c>
      <c r="AI120" s="877">
        <f ca="1">+'Générateur P.Durable 20ans'!$BM49</f>
        <v>18490.845131987022</v>
      </c>
      <c r="AJ120" s="877">
        <f ca="1">+'Générateur Emprise 20ans'!$BK49</f>
        <v>17588.562583220646</v>
      </c>
      <c r="AK120" s="877">
        <f>+'Générateur Emprise 20ans'!$BL49</f>
        <v>-361.66016383051357</v>
      </c>
      <c r="AL120" s="877">
        <f ca="1">+'Générateur Emprise 20ans'!$BM49</f>
        <v>17226.902419390135</v>
      </c>
      <c r="AM120" s="877">
        <f>+'Générateur P.Durable 20ans'!$BN49</f>
        <v>68560.765401231445</v>
      </c>
      <c r="AN120" s="877">
        <f ca="1">+'Générateur P.Durable 20ans'!$BO49</f>
        <v>74336.947861515422</v>
      </c>
      <c r="AO120" s="877">
        <f>+'Générateur P.Durable 20ans'!$BP49</f>
        <v>-373.56733356734873</v>
      </c>
      <c r="AP120" s="877">
        <f ca="1">+'Générateur P.Durable 20ans'!$BQ49</f>
        <v>73963.380527948088</v>
      </c>
      <c r="AQ120" s="877">
        <f ca="1">+'Générateur Emprise 20ans'!$BO49</f>
        <v>70354.250332882584</v>
      </c>
      <c r="AR120" s="877">
        <f>+'Générateur Emprise 20ans'!$BP49</f>
        <v>-1446.6406553220543</v>
      </c>
      <c r="AS120" s="877">
        <f ca="1">+'Générateur Emprise 20ans'!$BQ49</f>
        <v>68907.60967756054</v>
      </c>
      <c r="AT120" s="877">
        <f>+'Générateur P.Durable 25ans'!$BJ49</f>
        <v>19695.433490535335</v>
      </c>
      <c r="AU120" s="877">
        <f ca="1">+'Générateur P.Durable 25ans'!$BK49</f>
        <v>21754.839736422469</v>
      </c>
      <c r="AV120" s="877">
        <f>+'Générateur P.Durable 25ans'!$BL49</f>
        <v>-133.25140648169065</v>
      </c>
      <c r="AW120" s="877">
        <f ca="1">+'Générateur P.Durable 25ans'!$BM49</f>
        <v>21621.588329940776</v>
      </c>
      <c r="AX120" s="877">
        <f ca="1">+'Générateur Emprise 25ans'!$BK49</f>
        <v>20200.259961464071</v>
      </c>
      <c r="AY120" s="877">
        <f>+'Générateur Emprise 25ans'!$BL49</f>
        <v>-415.7283532699152</v>
      </c>
      <c r="AZ120" s="877">
        <f ca="1">+'Générateur Emprise 25ans'!$BM49</f>
        <v>19784.531608194156</v>
      </c>
      <c r="BA120" s="877">
        <f>+'Générateur P.Durable 25ans'!$BN49</f>
        <v>78781.733962141341</v>
      </c>
      <c r="BB120" s="877">
        <f ca="1">+'Générateur P.Durable 25ans'!$BO49</f>
        <v>87019.358945689877</v>
      </c>
      <c r="BC120" s="877">
        <f>+'Générateur P.Durable 25ans'!$BP49</f>
        <v>-533.0056259267626</v>
      </c>
      <c r="BD120" s="877">
        <f ca="1">+'Générateur P.Durable 25ans'!$BQ49</f>
        <v>86486.353319763104</v>
      </c>
      <c r="BE120" s="877">
        <f ca="1">+'Générateur Emprise 25ans'!$BO49</f>
        <v>80801.039845856285</v>
      </c>
      <c r="BF120" s="877">
        <f>+'Générateur Emprise 25ans'!$BP49</f>
        <v>-1662.9134130796608</v>
      </c>
      <c r="BG120" s="877">
        <f ca="1">+'Générateur Emprise 25ans'!$BQ49</f>
        <v>79138.126432776626</v>
      </c>
      <c r="BH120" s="877">
        <f>+'Générateur P.Durable 30ans'!$BJ49</f>
        <v>21015.543320233159</v>
      </c>
      <c r="BI120" s="877">
        <f ca="1">+'Générateur P.Durable 30ans'!$BK49</f>
        <v>23467.681065916408</v>
      </c>
      <c r="BJ120" s="877">
        <f>+'Générateur P.Durable 30ans'!$BL49</f>
        <v>-211.28371602036299</v>
      </c>
      <c r="BK120" s="877">
        <f ca="1">+'Générateur P.Durable 30ans'!$BM49</f>
        <v>23256.39734989604</v>
      </c>
      <c r="BL120" s="877">
        <f ca="1">+'Générateur Emprise 30ans'!$BK49</f>
        <v>21556.661605694258</v>
      </c>
      <c r="BM120" s="877">
        <f>+'Générateur Emprise 30ans'!$BL49</f>
        <v>-443.43057115557025</v>
      </c>
      <c r="BN120" s="877">
        <f ca="1">+'Générateur Emprise 30ans'!$BM49</f>
        <v>21113.231034538683</v>
      </c>
      <c r="BO120" s="877">
        <f>+'Générateur P.Durable 30ans'!$BN49</f>
        <v>84062.173280932635</v>
      </c>
      <c r="BP120" s="877">
        <f ca="1">+'Générateur P.Durable 30ans'!$BO49</f>
        <v>93870.72426366563</v>
      </c>
      <c r="BQ120" s="877">
        <f>+'Générateur P.Durable 30ans'!$BP49</f>
        <v>-845.13486408145195</v>
      </c>
      <c r="BR120" s="877">
        <f ca="1">+'Générateur P.Durable 30ans'!$BQ49</f>
        <v>93025.589399584162</v>
      </c>
      <c r="BS120" s="877">
        <f ca="1">+'Générateur Emprise 30ans'!$BO49</f>
        <v>86226.646422777034</v>
      </c>
      <c r="BT120" s="877">
        <f>+'Générateur Emprise 30ans'!$BP49</f>
        <v>-1773.722284622281</v>
      </c>
      <c r="BU120" s="877">
        <f ca="1">+'Générateur Emprise 30ans'!$BQ49</f>
        <v>84452.924138154733</v>
      </c>
    </row>
    <row r="121" spans="1:73" x14ac:dyDescent="0.3">
      <c r="B121">
        <f t="shared" si="55"/>
        <v>29</v>
      </c>
      <c r="C121" t="str">
        <f t="shared" si="55"/>
        <v>Blé d'hiver</v>
      </c>
      <c r="D121" s="877">
        <f>+'Générateur P.Durable 10ans'!BJ50</f>
        <v>10015.261535398422</v>
      </c>
      <c r="E121" s="877">
        <f ca="1">+'Générateur P.Durable 10ans'!$BK50</f>
        <v>10351.871380818304</v>
      </c>
      <c r="F121" s="877">
        <f>+'Générateur P.Durable 10ans'!$BL50</f>
        <v>6.3842694530141131</v>
      </c>
      <c r="G121" s="877">
        <f ca="1">+'Générateur P.Durable 10ans'!$BM50</f>
        <v>10358.255650271318</v>
      </c>
      <c r="H121" s="877">
        <f ca="1">+'Générateur Emprise 10ans'!$CF50</f>
        <v>10277.747308057707</v>
      </c>
      <c r="I121" s="877">
        <f>+'Générateur Emprise 10ans'!$CG50</f>
        <v>-215.84381580799604</v>
      </c>
      <c r="J121" s="877">
        <f ca="1">+'Générateur Emprise 10ans'!$CH50</f>
        <v>10061.903492249712</v>
      </c>
      <c r="K121" s="877">
        <f>+'Générateur P.Durable 10ans'!BN50</f>
        <v>40061.046141593688</v>
      </c>
      <c r="L121" s="877">
        <f ca="1">+'Générateur P.Durable 10ans'!$BO50</f>
        <v>41407.485523273215</v>
      </c>
      <c r="M121" s="877">
        <f>+'Générateur P.Durable 10ans'!$BP50</f>
        <v>25.537077812056452</v>
      </c>
      <c r="N121" s="877">
        <f ca="1">+'Générateur P.Durable 10ans'!$BQ50</f>
        <v>41433.022601085271</v>
      </c>
      <c r="O121" s="877">
        <f ca="1">+'Générateur Emprise 10ans'!$CJ50</f>
        <v>41110.98923223083</v>
      </c>
      <c r="P121" s="877">
        <f>+'Générateur Emprise 10ans'!$CK50</f>
        <v>-863.37526323198415</v>
      </c>
      <c r="Q121" s="877">
        <f ca="1">+'Générateur Emprise 10ans'!$CL50</f>
        <v>40247.613968998849</v>
      </c>
      <c r="R121" s="877">
        <f>+'Générateur P.Durable 15ans'!BJ50</f>
        <v>13878.587402849671</v>
      </c>
      <c r="S121" s="877">
        <f ca="1">+'Générateur P.Durable 15ans'!$BK50</f>
        <v>14698.895010442362</v>
      </c>
      <c r="T121" s="877">
        <f>+'Générateur P.Durable 15ans'!$BL50</f>
        <v>-47.183663696104134</v>
      </c>
      <c r="U121" s="877">
        <f ca="1">+'Générateur P.Durable 15ans'!$BM50</f>
        <v>14651.711346746262</v>
      </c>
      <c r="V121" s="877">
        <f ca="1">+'Générateur Emprise 15ans'!$BK50</f>
        <v>14228.306652992314</v>
      </c>
      <c r="W121" s="877">
        <f>+'Générateur Emprise 15ans'!$BL50</f>
        <v>-295.87794422155264</v>
      </c>
      <c r="X121" s="877">
        <f ca="1">+'Générateur Emprise 15ans'!$BM50</f>
        <v>13932.428708770762</v>
      </c>
      <c r="Y121" s="877">
        <f>+'Générateur P.Durable 15ans'!$BN50</f>
        <v>55514.349611398684</v>
      </c>
      <c r="Z121" s="877">
        <f ca="1">+'Générateur P.Durable 15ans'!$BO50</f>
        <v>58795.580041769448</v>
      </c>
      <c r="AA121" s="877">
        <f>+'Générateur P.Durable 15ans'!$BP50</f>
        <v>-188.73465478441653</v>
      </c>
      <c r="AB121" s="877">
        <f ca="1">+'Générateur P.Durable 15ans'!$BQ50</f>
        <v>58606.845386985049</v>
      </c>
      <c r="AC121" s="877">
        <f ca="1">+'Générateur Emprise 15ans'!$BO50</f>
        <v>56913.226611969258</v>
      </c>
      <c r="AD121" s="877">
        <f>+'Générateur Emprise 15ans'!$BP50</f>
        <v>-1183.5117768862106</v>
      </c>
      <c r="AE121" s="877">
        <f ca="1">+'Générateur Emprise 15ans'!$BQ50</f>
        <v>55729.714835083047</v>
      </c>
      <c r="AF121" s="877">
        <f>+'Générateur P.Durable 20ans'!$BJ50</f>
        <v>17140.191350307861</v>
      </c>
      <c r="AG121" s="877">
        <f ca="1">+'Générateur P.Durable 20ans'!$BK50</f>
        <v>18584.236965378856</v>
      </c>
      <c r="AH121" s="877">
        <f>+'Générateur P.Durable 20ans'!$BL50</f>
        <v>-93.391833391837181</v>
      </c>
      <c r="AI121" s="877">
        <f ca="1">+'Générateur P.Durable 20ans'!$BM50</f>
        <v>18490.845131987022</v>
      </c>
      <c r="AJ121" s="877">
        <f ca="1">+'Générateur Emprise 20ans'!$BK50</f>
        <v>17588.562583220646</v>
      </c>
      <c r="AK121" s="877">
        <f>+'Générateur Emprise 20ans'!$BL50</f>
        <v>-361.66016383051357</v>
      </c>
      <c r="AL121" s="877">
        <f ca="1">+'Générateur Emprise 20ans'!$BM50</f>
        <v>17226.902419390135</v>
      </c>
      <c r="AM121" s="877">
        <f>+'Générateur P.Durable 20ans'!$BN50</f>
        <v>68560.765401231445</v>
      </c>
      <c r="AN121" s="877">
        <f ca="1">+'Générateur P.Durable 20ans'!$BO50</f>
        <v>74336.947861515422</v>
      </c>
      <c r="AO121" s="877">
        <f>+'Générateur P.Durable 20ans'!$BP50</f>
        <v>-373.56733356734873</v>
      </c>
      <c r="AP121" s="877">
        <f ca="1">+'Générateur P.Durable 20ans'!$BQ50</f>
        <v>73963.380527948088</v>
      </c>
      <c r="AQ121" s="877">
        <f ca="1">+'Générateur Emprise 20ans'!$BO50</f>
        <v>70354.250332882584</v>
      </c>
      <c r="AR121" s="877">
        <f>+'Générateur Emprise 20ans'!$BP50</f>
        <v>-1446.6406553220543</v>
      </c>
      <c r="AS121" s="877">
        <f ca="1">+'Générateur Emprise 20ans'!$BQ50</f>
        <v>68907.60967756054</v>
      </c>
      <c r="AT121" s="877">
        <f>+'Générateur P.Durable 25ans'!$BJ50</f>
        <v>19695.433490535335</v>
      </c>
      <c r="AU121" s="877">
        <f ca="1">+'Générateur P.Durable 25ans'!$BK50</f>
        <v>21754.839736422469</v>
      </c>
      <c r="AV121" s="877">
        <f>+'Générateur P.Durable 25ans'!$BL50</f>
        <v>-133.25140648169065</v>
      </c>
      <c r="AW121" s="877">
        <f ca="1">+'Générateur P.Durable 25ans'!$BM50</f>
        <v>21621.588329940776</v>
      </c>
      <c r="AX121" s="877">
        <f ca="1">+'Générateur Emprise 25ans'!$BK50</f>
        <v>20200.259961464071</v>
      </c>
      <c r="AY121" s="877">
        <f>+'Générateur Emprise 25ans'!$BL50</f>
        <v>-415.7283532699152</v>
      </c>
      <c r="AZ121" s="877">
        <f ca="1">+'Générateur Emprise 25ans'!$BM50</f>
        <v>19784.531608194156</v>
      </c>
      <c r="BA121" s="877">
        <f>+'Générateur P.Durable 25ans'!$BN50</f>
        <v>78781.733962141341</v>
      </c>
      <c r="BB121" s="877">
        <f ca="1">+'Générateur P.Durable 25ans'!$BO50</f>
        <v>87019.358945689877</v>
      </c>
      <c r="BC121" s="877">
        <f>+'Générateur P.Durable 25ans'!$BP50</f>
        <v>-533.0056259267626</v>
      </c>
      <c r="BD121" s="877">
        <f ca="1">+'Générateur P.Durable 25ans'!$BQ50</f>
        <v>86486.353319763104</v>
      </c>
      <c r="BE121" s="877">
        <f ca="1">+'Générateur Emprise 25ans'!$BO50</f>
        <v>80801.039845856285</v>
      </c>
      <c r="BF121" s="877">
        <f>+'Générateur Emprise 25ans'!$BP50</f>
        <v>-1662.9134130796608</v>
      </c>
      <c r="BG121" s="877">
        <f ca="1">+'Générateur Emprise 25ans'!$BQ50</f>
        <v>79138.126432776626</v>
      </c>
      <c r="BH121" s="877">
        <f>+'Générateur P.Durable 30ans'!$BJ50</f>
        <v>21413.782116435796</v>
      </c>
      <c r="BI121" s="877">
        <f ca="1">+'Générateur P.Durable 30ans'!$BK50</f>
        <v>23986.762099980697</v>
      </c>
      <c r="BJ121" s="877">
        <f>+'Générateur P.Durable 30ans'!$BL50</f>
        <v>-216.29999128190582</v>
      </c>
      <c r="BK121" s="877">
        <f ca="1">+'Générateur P.Durable 30ans'!$BM50</f>
        <v>23770.462108698786</v>
      </c>
      <c r="BL121" s="877">
        <f ca="1">+'Générateur Emprise 30ans'!$BK50</f>
        <v>21960.41521274671</v>
      </c>
      <c r="BM121" s="877">
        <f>+'Générateur Emprise 30ans'!$BL50</f>
        <v>-451.96361445611359</v>
      </c>
      <c r="BN121" s="877">
        <f ca="1">+'Générateur Emprise 30ans'!$BM50</f>
        <v>21508.45159829059</v>
      </c>
      <c r="BO121" s="877">
        <f>+'Générateur P.Durable 30ans'!$BN50</f>
        <v>85655.128465743182</v>
      </c>
      <c r="BP121" s="877">
        <f ca="1">+'Générateur P.Durable 30ans'!$BO50</f>
        <v>95947.048399922787</v>
      </c>
      <c r="BQ121" s="877">
        <f>+'Générateur P.Durable 30ans'!$BP50</f>
        <v>-865.19996512762327</v>
      </c>
      <c r="BR121" s="877">
        <f ca="1">+'Générateur P.Durable 30ans'!$BQ50</f>
        <v>95081.848434795145</v>
      </c>
      <c r="BS121" s="877">
        <f ca="1">+'Générateur Emprise 30ans'!$BO50</f>
        <v>87841.660850986838</v>
      </c>
      <c r="BT121" s="877">
        <f>+'Générateur Emprise 30ans'!$BP50</f>
        <v>-1807.8544578244544</v>
      </c>
      <c r="BU121" s="877">
        <f ca="1">+'Générateur Emprise 30ans'!$BQ50</f>
        <v>86033.806393162362</v>
      </c>
    </row>
    <row r="122" spans="1:73" x14ac:dyDescent="0.3">
      <c r="B122">
        <f t="shared" si="55"/>
        <v>30</v>
      </c>
      <c r="C122" t="str">
        <f t="shared" si="55"/>
        <v>Prairie temporaire</v>
      </c>
      <c r="D122" s="877">
        <f>+'Générateur P.Durable 10ans'!BJ51</f>
        <v>10015.261535398422</v>
      </c>
      <c r="E122" s="877">
        <f ca="1">+'Générateur P.Durable 10ans'!$BK51</f>
        <v>10351.871380818304</v>
      </c>
      <c r="F122" s="877">
        <f>+'Générateur P.Durable 10ans'!$BL51</f>
        <v>6.3842694530141131</v>
      </c>
      <c r="G122" s="877">
        <f ca="1">+'Générateur P.Durable 10ans'!$BM51</f>
        <v>10358.255650271318</v>
      </c>
      <c r="H122" s="877">
        <f ca="1">+'Générateur Emprise 10ans'!$CF51</f>
        <v>10277.747308057707</v>
      </c>
      <c r="I122" s="877">
        <f>+'Générateur Emprise 10ans'!$CG51</f>
        <v>-215.84381580799604</v>
      </c>
      <c r="J122" s="877">
        <f ca="1">+'Générateur Emprise 10ans'!$CH51</f>
        <v>10061.903492249712</v>
      </c>
      <c r="K122" s="877">
        <f>+'Générateur P.Durable 10ans'!BN51</f>
        <v>40061.046141593688</v>
      </c>
      <c r="L122" s="877">
        <f ca="1">+'Générateur P.Durable 10ans'!$BO51</f>
        <v>41407.485523273215</v>
      </c>
      <c r="M122" s="877">
        <f>+'Générateur P.Durable 10ans'!$BP51</f>
        <v>25.537077812056452</v>
      </c>
      <c r="N122" s="877">
        <f ca="1">+'Générateur P.Durable 10ans'!$BQ51</f>
        <v>41433.022601085271</v>
      </c>
      <c r="O122" s="877">
        <f ca="1">+'Générateur Emprise 10ans'!$CJ51</f>
        <v>41110.98923223083</v>
      </c>
      <c r="P122" s="877">
        <f>+'Générateur Emprise 10ans'!$CK51</f>
        <v>-863.37526323198415</v>
      </c>
      <c r="Q122" s="877">
        <f ca="1">+'Générateur Emprise 10ans'!$CL51</f>
        <v>40247.613968998849</v>
      </c>
      <c r="R122" s="877">
        <f>+'Générateur P.Durable 15ans'!BJ51</f>
        <v>13878.587402849671</v>
      </c>
      <c r="S122" s="877">
        <f ca="1">+'Générateur P.Durable 15ans'!$BK51</f>
        <v>14698.895010442362</v>
      </c>
      <c r="T122" s="877">
        <f>+'Générateur P.Durable 15ans'!$BL51</f>
        <v>-47.183663696104134</v>
      </c>
      <c r="U122" s="877">
        <f ca="1">+'Générateur P.Durable 15ans'!$BM51</f>
        <v>14651.711346746262</v>
      </c>
      <c r="V122" s="877">
        <f ca="1">+'Générateur Emprise 15ans'!$BK51</f>
        <v>14228.306652992314</v>
      </c>
      <c r="W122" s="877">
        <f>+'Générateur Emprise 15ans'!$BL51</f>
        <v>-295.87794422155264</v>
      </c>
      <c r="X122" s="877">
        <f ca="1">+'Générateur Emprise 15ans'!$BM51</f>
        <v>13932.428708770762</v>
      </c>
      <c r="Y122" s="877">
        <f>+'Générateur P.Durable 15ans'!$BN51</f>
        <v>55514.349611398684</v>
      </c>
      <c r="Z122" s="877">
        <f ca="1">+'Générateur P.Durable 15ans'!$BO51</f>
        <v>58795.580041769448</v>
      </c>
      <c r="AA122" s="877">
        <f>+'Générateur P.Durable 15ans'!$BP51</f>
        <v>-188.73465478441653</v>
      </c>
      <c r="AB122" s="877">
        <f ca="1">+'Générateur P.Durable 15ans'!$BQ51</f>
        <v>58606.845386985049</v>
      </c>
      <c r="AC122" s="877">
        <f ca="1">+'Générateur Emprise 15ans'!$BO51</f>
        <v>56913.226611969258</v>
      </c>
      <c r="AD122" s="877">
        <f>+'Générateur Emprise 15ans'!$BP51</f>
        <v>-1183.5117768862106</v>
      </c>
      <c r="AE122" s="877">
        <f ca="1">+'Générateur Emprise 15ans'!$BQ51</f>
        <v>55729.714835083047</v>
      </c>
      <c r="AF122" s="877">
        <f>+'Générateur P.Durable 20ans'!$BJ51</f>
        <v>17140.191350307861</v>
      </c>
      <c r="AG122" s="877">
        <f ca="1">+'Générateur P.Durable 20ans'!$BK51</f>
        <v>18584.236965378856</v>
      </c>
      <c r="AH122" s="877">
        <f>+'Générateur P.Durable 20ans'!$BL51</f>
        <v>-93.391833391837181</v>
      </c>
      <c r="AI122" s="877">
        <f ca="1">+'Générateur P.Durable 20ans'!$BM51</f>
        <v>18490.845131987022</v>
      </c>
      <c r="AJ122" s="877">
        <f ca="1">+'Générateur Emprise 20ans'!$BK51</f>
        <v>17588.562583220646</v>
      </c>
      <c r="AK122" s="877">
        <f>+'Générateur Emprise 20ans'!$BL51</f>
        <v>-361.66016383051357</v>
      </c>
      <c r="AL122" s="877">
        <f ca="1">+'Générateur Emprise 20ans'!$BM51</f>
        <v>17226.902419390135</v>
      </c>
      <c r="AM122" s="877">
        <f>+'Générateur P.Durable 20ans'!$BN51</f>
        <v>68560.765401231445</v>
      </c>
      <c r="AN122" s="877">
        <f ca="1">+'Générateur P.Durable 20ans'!$BO51</f>
        <v>74336.947861515422</v>
      </c>
      <c r="AO122" s="877">
        <f>+'Générateur P.Durable 20ans'!$BP51</f>
        <v>-373.56733356734873</v>
      </c>
      <c r="AP122" s="877">
        <f ca="1">+'Générateur P.Durable 20ans'!$BQ51</f>
        <v>73963.380527948088</v>
      </c>
      <c r="AQ122" s="877">
        <f ca="1">+'Générateur Emprise 20ans'!$BO51</f>
        <v>70354.250332882584</v>
      </c>
      <c r="AR122" s="877">
        <f>+'Générateur Emprise 20ans'!$BP51</f>
        <v>-1446.6406553220543</v>
      </c>
      <c r="AS122" s="877">
        <f ca="1">+'Générateur Emprise 20ans'!$BQ51</f>
        <v>68907.60967756054</v>
      </c>
      <c r="AT122" s="877">
        <f>+'Générateur P.Durable 25ans'!$BJ51</f>
        <v>19695.433490535335</v>
      </c>
      <c r="AU122" s="877">
        <f ca="1">+'Générateur P.Durable 25ans'!$BK51</f>
        <v>21754.839736422469</v>
      </c>
      <c r="AV122" s="877">
        <f>+'Générateur P.Durable 25ans'!$BL51</f>
        <v>-133.25140648169065</v>
      </c>
      <c r="AW122" s="877">
        <f ca="1">+'Générateur P.Durable 25ans'!$BM51</f>
        <v>21621.588329940776</v>
      </c>
      <c r="AX122" s="877">
        <f ca="1">+'Générateur Emprise 25ans'!$BK51</f>
        <v>20200.259961464071</v>
      </c>
      <c r="AY122" s="877">
        <f>+'Générateur Emprise 25ans'!$BL51</f>
        <v>-415.7283532699152</v>
      </c>
      <c r="AZ122" s="877">
        <f ca="1">+'Générateur Emprise 25ans'!$BM51</f>
        <v>19784.531608194156</v>
      </c>
      <c r="BA122" s="877">
        <f>+'Générateur P.Durable 25ans'!$BN51</f>
        <v>78781.733962141341</v>
      </c>
      <c r="BB122" s="877">
        <f ca="1">+'Générateur P.Durable 25ans'!$BO51</f>
        <v>87019.358945689877</v>
      </c>
      <c r="BC122" s="877">
        <f>+'Générateur P.Durable 25ans'!$BP51</f>
        <v>-533.0056259267626</v>
      </c>
      <c r="BD122" s="877">
        <f ca="1">+'Générateur P.Durable 25ans'!$BQ51</f>
        <v>86486.353319763104</v>
      </c>
      <c r="BE122" s="877">
        <f ca="1">+'Générateur Emprise 25ans'!$BO51</f>
        <v>80801.039845856285</v>
      </c>
      <c r="BF122" s="877">
        <f>+'Générateur Emprise 25ans'!$BP51</f>
        <v>-1662.9134130796608</v>
      </c>
      <c r="BG122" s="877">
        <f ca="1">+'Générateur Emprise 25ans'!$BQ51</f>
        <v>79138.126432776626</v>
      </c>
      <c r="BH122" s="877">
        <f>+'Générateur P.Durable 30ans'!$BJ51</f>
        <v>21711.02597785561</v>
      </c>
      <c r="BI122" s="877">
        <f ca="1">+'Générateur P.Durable 30ans'!$BK51</f>
        <v>24377.961409784304</v>
      </c>
      <c r="BJ122" s="877">
        <f>+'Générateur P.Durable 30ans'!$BL51</f>
        <v>-167.63462437080085</v>
      </c>
      <c r="BK122" s="877">
        <f ca="1">+'Générateur P.Durable 30ans'!$BM51</f>
        <v>24210.326785413501</v>
      </c>
      <c r="BL122" s="877">
        <f ca="1">+'Générateur Emprise 30ans'!$BK51</f>
        <v>22261.775307159467</v>
      </c>
      <c r="BM122" s="877">
        <f>+'Générateur Emprise 30ans'!$BL51</f>
        <v>-460.1684637835591</v>
      </c>
      <c r="BN122" s="877">
        <f ca="1">+'Générateur Emprise 30ans'!$BM51</f>
        <v>21801.606843375903</v>
      </c>
      <c r="BO122" s="877">
        <f>+'Générateur P.Durable 30ans'!$BN51</f>
        <v>86844.10391142244</v>
      </c>
      <c r="BP122" s="877">
        <f ca="1">+'Générateur P.Durable 30ans'!$BO51</f>
        <v>97511.845639137216</v>
      </c>
      <c r="BQ122" s="877">
        <f>+'Générateur P.Durable 30ans'!$BP51</f>
        <v>-670.5384974832034</v>
      </c>
      <c r="BR122" s="877">
        <f ca="1">+'Générateur P.Durable 30ans'!$BQ51</f>
        <v>96841.307141654004</v>
      </c>
      <c r="BS122" s="877">
        <f ca="1">+'Générateur Emprise 30ans'!$BO51</f>
        <v>89047.101228637868</v>
      </c>
      <c r="BT122" s="877">
        <f>+'Générateur Emprise 30ans'!$BP51</f>
        <v>-1840.6738551342364</v>
      </c>
      <c r="BU122" s="877">
        <f ca="1">+'Générateur Emprise 30ans'!$BQ51</f>
        <v>87206.427373503611</v>
      </c>
    </row>
    <row r="124" spans="1:73" x14ac:dyDescent="0.3">
      <c r="E124" s="1159"/>
      <c r="F124" s="1159"/>
      <c r="G124" s="1159"/>
      <c r="H124" s="1159"/>
      <c r="I124" s="1159"/>
      <c r="J124" s="1159"/>
    </row>
    <row r="125" spans="1:73" x14ac:dyDescent="0.3">
      <c r="E125" s="1159"/>
      <c r="F125" s="1159"/>
      <c r="G125" s="1159"/>
      <c r="H125" s="1159"/>
      <c r="I125" s="1159"/>
      <c r="J125" s="1159"/>
    </row>
    <row r="126" spans="1:73" ht="18" x14ac:dyDescent="0.35">
      <c r="A126" s="598"/>
      <c r="B126" s="598" t="s">
        <v>753</v>
      </c>
      <c r="C126" s="598"/>
      <c r="D126" s="598"/>
      <c r="E126" s="1187"/>
      <c r="F126" s="1187"/>
      <c r="G126" s="1187"/>
      <c r="H126" s="1187"/>
      <c r="I126" s="1187"/>
      <c r="J126" s="1187"/>
      <c r="K126" s="598"/>
      <c r="L126" s="598"/>
      <c r="M126" s="598"/>
      <c r="N126" s="598"/>
      <c r="O126" s="598"/>
      <c r="P126" s="598"/>
      <c r="Q126" s="598"/>
      <c r="R126" s="598"/>
      <c r="S126" s="598"/>
      <c r="T126" s="598"/>
      <c r="U126" s="598"/>
      <c r="V126" s="598"/>
      <c r="W126" s="598"/>
      <c r="X126" s="598"/>
      <c r="Y126" s="598"/>
      <c r="Z126" s="598"/>
      <c r="AA126" s="598"/>
      <c r="AB126" s="598"/>
      <c r="AC126" s="598"/>
      <c r="AD126" s="598"/>
      <c r="AE126" s="598"/>
      <c r="AF126" s="598"/>
      <c r="AG126" s="598"/>
      <c r="AH126" s="598"/>
      <c r="AI126" s="598"/>
      <c r="AJ126" s="598"/>
      <c r="AK126" s="598"/>
      <c r="AL126" s="598"/>
      <c r="AM126" s="598"/>
      <c r="AN126" s="598"/>
      <c r="AO126" s="598"/>
      <c r="AP126" s="598"/>
      <c r="AQ126" s="598"/>
      <c r="AR126" s="598"/>
      <c r="AS126" s="598"/>
      <c r="AT126" s="598"/>
      <c r="AU126" s="598"/>
      <c r="AV126" s="598"/>
      <c r="AW126" s="598"/>
      <c r="AX126" s="598"/>
      <c r="AY126" s="598"/>
      <c r="AZ126" s="598"/>
      <c r="BA126" s="598"/>
      <c r="BB126" s="598"/>
      <c r="BC126" s="598"/>
      <c r="BD126" s="598"/>
      <c r="BE126" s="598"/>
      <c r="BF126" s="598"/>
      <c r="BG126" s="598"/>
      <c r="BH126" s="598"/>
    </row>
    <row r="127" spans="1:73" x14ac:dyDescent="0.3">
      <c r="E127" s="1159"/>
      <c r="F127" s="1159"/>
      <c r="G127" s="1159"/>
      <c r="H127" s="1159"/>
      <c r="I127" s="1159"/>
      <c r="J127" s="1159"/>
    </row>
    <row r="128" spans="1:73" x14ac:dyDescent="0.3">
      <c r="W128" t="s">
        <v>858</v>
      </c>
      <c r="X128" t="s">
        <v>763</v>
      </c>
      <c r="Y128" t="s">
        <v>764</v>
      </c>
    </row>
    <row r="129" spans="3:25" x14ac:dyDescent="0.3">
      <c r="D129" t="s">
        <v>754</v>
      </c>
      <c r="E129" t="s">
        <v>755</v>
      </c>
      <c r="F129" t="s">
        <v>756</v>
      </c>
      <c r="G129" t="s">
        <v>757</v>
      </c>
      <c r="H129" t="s">
        <v>758</v>
      </c>
      <c r="V129" t="str">
        <f>+C143</f>
        <v>10 ans</v>
      </c>
      <c r="W129" s="1009">
        <f>+D144</f>
        <v>1186.8600000000001</v>
      </c>
      <c r="X129" s="1009">
        <f ca="1">+E144</f>
        <v>1180.4111317169338</v>
      </c>
      <c r="Y129" s="1009">
        <f ca="1">+F144</f>
        <v>1217.88206928</v>
      </c>
    </row>
    <row r="130" spans="3:25" x14ac:dyDescent="0.3">
      <c r="C130" t="s">
        <v>759</v>
      </c>
      <c r="D130" s="1009">
        <f>+D15</f>
        <v>1186.8600000000001</v>
      </c>
      <c r="E130" s="1009">
        <f>+E15</f>
        <v>1201.5200000000002</v>
      </c>
      <c r="F130" s="1009">
        <f>+F15</f>
        <v>1218.4250000000002</v>
      </c>
      <c r="G130" s="1009">
        <f>+G15</f>
        <v>1217.4560000000001</v>
      </c>
      <c r="H130" s="1009">
        <f>+H15</f>
        <v>1207.9033333333334</v>
      </c>
      <c r="V130" t="str">
        <f>+C147</f>
        <v>15 ans</v>
      </c>
      <c r="W130" s="1009">
        <f>+D148</f>
        <v>1201.5200000000002</v>
      </c>
      <c r="X130" s="1009">
        <f ca="1">+E148</f>
        <v>1198.903227155974</v>
      </c>
      <c r="Y130" s="1009">
        <f ca="1">+F148</f>
        <v>1231.3450809599999</v>
      </c>
    </row>
    <row r="131" spans="3:25" x14ac:dyDescent="0.3">
      <c r="C131" t="s">
        <v>760</v>
      </c>
      <c r="D131" s="1009">
        <f ca="1">+K15</f>
        <v>1182.603277550267</v>
      </c>
      <c r="E131" s="1009">
        <f ca="1">+Q15</f>
        <v>1196.5390327115297</v>
      </c>
      <c r="F131" s="1009">
        <f ca="1">+W15</f>
        <v>1215.4606275186029</v>
      </c>
      <c r="G131" s="1009">
        <f ca="1">+AC15</f>
        <v>1213.5651385544331</v>
      </c>
      <c r="H131" s="1009">
        <f ca="1">+AI15</f>
        <v>1203.382732712965</v>
      </c>
      <c r="V131" t="str">
        <f>+C151</f>
        <v>20 ans</v>
      </c>
      <c r="W131" s="1009">
        <f>+D152</f>
        <v>1218.4250000000002</v>
      </c>
      <c r="X131" s="1009">
        <f ca="1">+E152</f>
        <v>1220.102992101936</v>
      </c>
      <c r="Y131" s="1009">
        <f ca="1">+F152</f>
        <v>1250.3807893999999</v>
      </c>
    </row>
    <row r="132" spans="3:25" x14ac:dyDescent="0.3">
      <c r="C132" t="s">
        <v>761</v>
      </c>
      <c r="D132" s="1009">
        <f ca="1">+N15</f>
        <v>1192.2940040119349</v>
      </c>
      <c r="E132" s="1009">
        <f ca="1">+T15</f>
        <v>1205.7570156919348</v>
      </c>
      <c r="F132" s="1009">
        <f ca="1">+Z15</f>
        <v>1224.7927241319346</v>
      </c>
      <c r="G132" s="1009">
        <f ca="1">+AF15</f>
        <v>1222.8709838199347</v>
      </c>
      <c r="H132" s="1009">
        <f ca="1">+AL15</f>
        <v>1212.5598174252677</v>
      </c>
      <c r="V132" t="str">
        <f>+C155</f>
        <v>25 ans</v>
      </c>
      <c r="W132" s="1009">
        <f>+D156</f>
        <v>1217.4560000000001</v>
      </c>
      <c r="X132" s="1009">
        <f ca="1">+E156</f>
        <v>1219.5744052211003</v>
      </c>
      <c r="Y132" s="1009">
        <f ca="1">+F156</f>
        <v>1248.4590490879998</v>
      </c>
    </row>
    <row r="133" spans="3:25" x14ac:dyDescent="0.3">
      <c r="V133" t="s">
        <v>758</v>
      </c>
      <c r="W133" s="1009">
        <f>+D160</f>
        <v>1207.9033333333334</v>
      </c>
      <c r="X133" s="1009">
        <f ca="1">+E160</f>
        <v>1210.3032674351875</v>
      </c>
      <c r="Y133" s="1009">
        <f ca="1">+F160</f>
        <v>1238.1478826933335</v>
      </c>
    </row>
    <row r="135" spans="3:25" x14ac:dyDescent="0.3">
      <c r="D135" t="s">
        <v>754</v>
      </c>
      <c r="E135" t="s">
        <v>755</v>
      </c>
      <c r="F135" t="s">
        <v>756</v>
      </c>
      <c r="G135" t="s">
        <v>757</v>
      </c>
      <c r="H135" t="s">
        <v>758</v>
      </c>
    </row>
    <row r="136" spans="3:25" x14ac:dyDescent="0.3">
      <c r="C136" t="s">
        <v>760</v>
      </c>
      <c r="D136" s="1003">
        <f ca="1">+K25</f>
        <v>0.99641345866426279</v>
      </c>
      <c r="E136" s="1003">
        <f ca="1">+Q25</f>
        <v>0.99585444496265507</v>
      </c>
      <c r="F136" s="1003">
        <f ca="1">+W25</f>
        <v>0.99756704558639442</v>
      </c>
      <c r="G136" s="1003">
        <f ca="1">+AC25</f>
        <v>0.99680410508012862</v>
      </c>
      <c r="H136" s="1003">
        <f ca="1">+AI25</f>
        <v>0.99625748145930393</v>
      </c>
    </row>
    <row r="137" spans="3:25" x14ac:dyDescent="0.3">
      <c r="C137" t="s">
        <v>761</v>
      </c>
      <c r="D137" s="1003">
        <f ca="1">+N25</f>
        <v>1.0045784709333323</v>
      </c>
      <c r="E137" s="1003">
        <f ca="1">+T25</f>
        <v>1.0035263796623732</v>
      </c>
      <c r="F137" s="1003">
        <f ca="1">+Z25</f>
        <v>1.0052261929391915</v>
      </c>
      <c r="G137" s="1003">
        <f ca="1">+AF25</f>
        <v>1.0044477860554586</v>
      </c>
      <c r="H137" s="1003">
        <f ca="1">+AL25</f>
        <v>1.0038550138603262</v>
      </c>
    </row>
    <row r="143" spans="3:25" x14ac:dyDescent="0.3">
      <c r="C143" t="s">
        <v>754</v>
      </c>
      <c r="D143" t="s">
        <v>762</v>
      </c>
      <c r="E143" t="s">
        <v>763</v>
      </c>
      <c r="F143" t="s">
        <v>764</v>
      </c>
    </row>
    <row r="144" spans="3:25" x14ac:dyDescent="0.3">
      <c r="C144" t="s">
        <v>765</v>
      </c>
      <c r="D144" s="1009">
        <f>+D130</f>
        <v>1186.8600000000001</v>
      </c>
      <c r="E144" s="1009">
        <f ca="1">+I15</f>
        <v>1180.4111317169338</v>
      </c>
      <c r="F144" s="1009">
        <f ca="1">+L15</f>
        <v>1217.88206928</v>
      </c>
    </row>
    <row r="145" spans="3:6" x14ac:dyDescent="0.3">
      <c r="C145" t="s">
        <v>766</v>
      </c>
      <c r="D145">
        <v>0</v>
      </c>
      <c r="E145" s="1009">
        <f>+J15</f>
        <v>2.1921458333333392</v>
      </c>
      <c r="F145" s="1009">
        <f>+M15</f>
        <v>-25.588065268065268</v>
      </c>
    </row>
    <row r="147" spans="3:6" x14ac:dyDescent="0.3">
      <c r="C147" t="s">
        <v>755</v>
      </c>
      <c r="D147" t="s">
        <v>762</v>
      </c>
      <c r="E147" t="s">
        <v>763</v>
      </c>
      <c r="F147" t="s">
        <v>764</v>
      </c>
    </row>
    <row r="148" spans="3:6" x14ac:dyDescent="0.3">
      <c r="C148" t="s">
        <v>765</v>
      </c>
      <c r="D148" s="1009">
        <f>+E130</f>
        <v>1201.5200000000002</v>
      </c>
      <c r="E148" s="1009">
        <f ca="1">+O15</f>
        <v>1198.903227155974</v>
      </c>
      <c r="F148" s="1009">
        <f ca="1">+R15</f>
        <v>1231.3450809599999</v>
      </c>
    </row>
    <row r="149" spans="3:6" x14ac:dyDescent="0.3">
      <c r="C149" t="s">
        <v>766</v>
      </c>
      <c r="D149">
        <v>0</v>
      </c>
      <c r="E149" s="1009">
        <f>+P15</f>
        <v>-2.3641944444444429</v>
      </c>
      <c r="F149" s="1009">
        <f>+S15</f>
        <v>-25.588065268065275</v>
      </c>
    </row>
    <row r="151" spans="3:6" x14ac:dyDescent="0.3">
      <c r="C151" t="s">
        <v>756</v>
      </c>
      <c r="D151" t="s">
        <v>762</v>
      </c>
      <c r="E151" t="s">
        <v>763</v>
      </c>
      <c r="F151" t="s">
        <v>764</v>
      </c>
    </row>
    <row r="152" spans="3:6" x14ac:dyDescent="0.3">
      <c r="C152" t="s">
        <v>765</v>
      </c>
      <c r="D152" s="1009">
        <f>+F130</f>
        <v>1218.4250000000002</v>
      </c>
      <c r="E152" s="1009">
        <f ca="1">+U15</f>
        <v>1220.102992101936</v>
      </c>
      <c r="F152" s="1009">
        <f ca="1">+X15</f>
        <v>1250.3807893999999</v>
      </c>
    </row>
    <row r="153" spans="3:6" x14ac:dyDescent="0.3">
      <c r="C153" t="s">
        <v>766</v>
      </c>
      <c r="D153">
        <v>0</v>
      </c>
      <c r="E153" s="1009">
        <f>+V15</f>
        <v>-4.6423645833333342</v>
      </c>
      <c r="F153" s="1009">
        <f>+Y15</f>
        <v>-25.588065268065279</v>
      </c>
    </row>
    <row r="155" spans="3:6" x14ac:dyDescent="0.3">
      <c r="C155" t="s">
        <v>757</v>
      </c>
      <c r="D155" t="s">
        <v>762</v>
      </c>
      <c r="E155" t="s">
        <v>763</v>
      </c>
      <c r="F155" t="s">
        <v>764</v>
      </c>
    </row>
    <row r="156" spans="3:6" x14ac:dyDescent="0.3">
      <c r="C156" t="s">
        <v>765</v>
      </c>
      <c r="D156" s="1009">
        <f>+G130</f>
        <v>1217.4560000000001</v>
      </c>
      <c r="E156" s="1009">
        <f ca="1">+AA15</f>
        <v>1219.5744052211003</v>
      </c>
      <c r="F156" s="1009">
        <f ca="1">+AD15</f>
        <v>1248.4590490879998</v>
      </c>
    </row>
    <row r="157" spans="3:6" x14ac:dyDescent="0.3">
      <c r="C157" t="s">
        <v>766</v>
      </c>
      <c r="D157">
        <v>0</v>
      </c>
      <c r="E157" s="1009">
        <f>+AB15</f>
        <v>-6.009266666666667</v>
      </c>
      <c r="F157" s="1009">
        <f>+AE15</f>
        <v>-25.588065268065279</v>
      </c>
    </row>
    <row r="159" spans="3:6" x14ac:dyDescent="0.3">
      <c r="C159" t="s">
        <v>758</v>
      </c>
      <c r="D159" t="s">
        <v>762</v>
      </c>
      <c r="E159" t="s">
        <v>763</v>
      </c>
      <c r="F159" t="s">
        <v>764</v>
      </c>
    </row>
    <row r="160" spans="3:6" x14ac:dyDescent="0.3">
      <c r="C160" t="s">
        <v>765</v>
      </c>
      <c r="D160" s="1009">
        <f>+H130</f>
        <v>1207.9033333333334</v>
      </c>
      <c r="E160" s="1009">
        <f ca="1">+AG15</f>
        <v>1210.3032674351875</v>
      </c>
      <c r="F160" s="1009">
        <f ca="1">+AJ15</f>
        <v>1238.1478826933335</v>
      </c>
    </row>
    <row r="161" spans="1:19" x14ac:dyDescent="0.3">
      <c r="C161" t="s">
        <v>766</v>
      </c>
      <c r="D161">
        <v>0</v>
      </c>
      <c r="E161" s="1009">
        <f>+AH15</f>
        <v>-6.9205347222222242</v>
      </c>
      <c r="F161" s="1009">
        <f>+AK15</f>
        <v>-25.588065268065282</v>
      </c>
    </row>
    <row r="163" spans="1:19" ht="18" x14ac:dyDescent="0.35">
      <c r="A163" s="1232"/>
      <c r="B163" s="1232"/>
      <c r="C163" s="1233" t="s">
        <v>852</v>
      </c>
      <c r="D163" s="1232"/>
      <c r="E163" s="1232"/>
      <c r="F163" s="1232"/>
      <c r="G163" s="1232"/>
      <c r="H163" s="1232"/>
      <c r="I163" s="1232"/>
      <c r="J163" s="1232"/>
      <c r="K163" s="1232"/>
      <c r="L163" s="1232"/>
      <c r="M163" s="1232"/>
      <c r="N163" s="1232"/>
      <c r="O163" s="1232"/>
      <c r="P163" s="1232"/>
      <c r="Q163" s="1232"/>
      <c r="R163" s="1232"/>
      <c r="S163" s="1232"/>
    </row>
    <row r="165" spans="1:19" x14ac:dyDescent="0.3">
      <c r="B165">
        <v>16</v>
      </c>
      <c r="C165" s="1098" t="s">
        <v>712</v>
      </c>
      <c r="D165" s="1099" t="s">
        <v>771</v>
      </c>
      <c r="E165" s="1099"/>
      <c r="F165" s="1099"/>
      <c r="G165" s="1099" t="s">
        <v>771</v>
      </c>
      <c r="H165" s="1099" t="s">
        <v>861</v>
      </c>
      <c r="I165" s="1099"/>
      <c r="J165" s="1099"/>
      <c r="K165" s="1099" t="s">
        <v>770</v>
      </c>
      <c r="L165" s="1099"/>
      <c r="M165" s="1099"/>
      <c r="N165" s="1099"/>
      <c r="O165" s="1099" t="s">
        <v>770</v>
      </c>
      <c r="P165" s="1099"/>
      <c r="Q165" s="1099"/>
    </row>
    <row r="166" spans="1:19" ht="63.45" customHeight="1" x14ac:dyDescent="0.3">
      <c r="C166" s="1006" t="s">
        <v>767</v>
      </c>
      <c r="D166" s="1189" t="s">
        <v>768</v>
      </c>
      <c r="E166" s="1188" t="s">
        <v>776</v>
      </c>
      <c r="G166" s="1006" t="s">
        <v>767</v>
      </c>
      <c r="H166" s="1189" t="s">
        <v>768</v>
      </c>
      <c r="I166" s="1188" t="s">
        <v>769</v>
      </c>
      <c r="K166" s="1006" t="s">
        <v>767</v>
      </c>
      <c r="L166" s="1189" t="s">
        <v>768</v>
      </c>
      <c r="M166" s="1188" t="s">
        <v>769</v>
      </c>
      <c r="O166" s="1006" t="s">
        <v>767</v>
      </c>
      <c r="P166" s="1189" t="s">
        <v>768</v>
      </c>
      <c r="Q166" s="1188" t="s">
        <v>769</v>
      </c>
    </row>
    <row r="167" spans="1:19" x14ac:dyDescent="0.3">
      <c r="A167" s="842"/>
      <c r="B167">
        <v>1</v>
      </c>
      <c r="C167" s="1010">
        <v>1</v>
      </c>
      <c r="D167" s="1010">
        <f ca="1">+H167/G167</f>
        <v>0.90250000000000008</v>
      </c>
      <c r="E167" s="1010">
        <f ca="1">+I167/G167</f>
        <v>1.0138480000000001</v>
      </c>
      <c r="F167">
        <v>1</v>
      </c>
      <c r="G167" s="842">
        <f t="shared" ref="G167:G176" si="56">+D54</f>
        <v>7.8</v>
      </c>
      <c r="H167" s="842">
        <f t="shared" ref="H167:H176" ca="1" si="57">+H54</f>
        <v>7.0395000000000003</v>
      </c>
      <c r="I167" s="842">
        <f t="shared" ref="I167:I176" ca="1" si="58">+AC54</f>
        <v>7.9080144000000008</v>
      </c>
      <c r="J167">
        <v>1</v>
      </c>
      <c r="K167" s="842">
        <f>+G167</f>
        <v>7.8</v>
      </c>
      <c r="L167" s="842">
        <f t="shared" ref="L167:L176" ca="1" si="59">+M54</f>
        <v>7.8000000000000007</v>
      </c>
      <c r="M167" s="842">
        <f t="shared" ref="M167:M176" ca="1" si="60">+AH54</f>
        <v>8.7623428254847653</v>
      </c>
      <c r="N167">
        <v>1</v>
      </c>
      <c r="O167" s="1010">
        <v>1</v>
      </c>
      <c r="P167" s="1010">
        <f ca="1">+L167/$K167</f>
        <v>1.0000000000000002</v>
      </c>
      <c r="Q167" s="1010">
        <f ca="1">+M167/$K167</f>
        <v>1.1233772853185597</v>
      </c>
      <c r="R167" s="1010"/>
      <c r="S167" s="1010"/>
    </row>
    <row r="168" spans="1:19" x14ac:dyDescent="0.3">
      <c r="A168" s="842"/>
      <c r="B168">
        <v>2</v>
      </c>
      <c r="C168" s="1010">
        <v>1</v>
      </c>
      <c r="D168" s="1010">
        <f t="shared" ref="D168:D176" ca="1" si="61">+H168/G168</f>
        <v>0.9384104260310131</v>
      </c>
      <c r="E168" s="1010">
        <f t="shared" ref="E168:E176" ca="1" si="62">+I168/G168</f>
        <v>1.0138479999999999</v>
      </c>
      <c r="F168">
        <v>2</v>
      </c>
      <c r="G168" s="842">
        <f t="shared" si="56"/>
        <v>10</v>
      </c>
      <c r="H168" s="842">
        <f t="shared" ca="1" si="57"/>
        <v>9.3841042603101315</v>
      </c>
      <c r="I168" s="842">
        <f t="shared" ca="1" si="58"/>
        <v>10.138479999999999</v>
      </c>
      <c r="J168">
        <v>2</v>
      </c>
      <c r="K168" s="842">
        <f t="shared" ref="K168:K176" si="63">+G168</f>
        <v>10</v>
      </c>
      <c r="L168" s="842">
        <f t="shared" ca="1" si="59"/>
        <v>10.397899457407348</v>
      </c>
      <c r="M168" s="842">
        <f t="shared" ca="1" si="60"/>
        <v>11.233772853185595</v>
      </c>
      <c r="N168">
        <v>2</v>
      </c>
      <c r="O168" s="1010">
        <v>1</v>
      </c>
      <c r="P168" s="1010">
        <f t="shared" ref="P168:P176" ca="1" si="64">+L168/$K168</f>
        <v>1.0397899457407349</v>
      </c>
      <c r="Q168" s="1010">
        <f t="shared" ref="Q168:Q176" ca="1" si="65">+M168/$K168</f>
        <v>1.1233772853185595</v>
      </c>
      <c r="R168" s="1010"/>
      <c r="S168" s="1251"/>
    </row>
    <row r="169" spans="1:19" x14ac:dyDescent="0.3">
      <c r="A169" s="842"/>
      <c r="B169">
        <v>3</v>
      </c>
      <c r="C169" s="1010">
        <v>1</v>
      </c>
      <c r="D169" s="1010">
        <f t="shared" ca="1" si="61"/>
        <v>0.9701741752238201</v>
      </c>
      <c r="E169" s="1010">
        <f t="shared" ca="1" si="62"/>
        <v>1.0138480000000001</v>
      </c>
      <c r="F169">
        <v>3</v>
      </c>
      <c r="G169" s="842">
        <f t="shared" si="56"/>
        <v>8.5</v>
      </c>
      <c r="H169" s="842">
        <f t="shared" ca="1" si="57"/>
        <v>8.2464804894024706</v>
      </c>
      <c r="I169" s="842">
        <f t="shared" ca="1" si="58"/>
        <v>8.6177080000000004</v>
      </c>
      <c r="J169">
        <v>3</v>
      </c>
      <c r="K169" s="842">
        <f t="shared" si="63"/>
        <v>8.5</v>
      </c>
      <c r="L169" s="842">
        <f t="shared" ca="1" si="59"/>
        <v>9.1373745034930423</v>
      </c>
      <c r="M169" s="842">
        <f t="shared" ca="1" si="60"/>
        <v>9.5487069252077568</v>
      </c>
      <c r="N169">
        <v>3</v>
      </c>
      <c r="O169" s="1010">
        <v>1</v>
      </c>
      <c r="P169" s="1010">
        <f t="shared" ca="1" si="64"/>
        <v>1.0749852357050638</v>
      </c>
      <c r="Q169" s="1010">
        <f t="shared" ca="1" si="65"/>
        <v>1.1233772853185595</v>
      </c>
      <c r="R169" s="1010"/>
      <c r="S169" s="1010"/>
    </row>
    <row r="170" spans="1:19" x14ac:dyDescent="0.3">
      <c r="A170" s="842"/>
      <c r="B170">
        <v>4</v>
      </c>
      <c r="C170" s="1010">
        <v>1</v>
      </c>
      <c r="D170" s="1010">
        <f t="shared" ca="1" si="61"/>
        <v>1.0095773713572322</v>
      </c>
      <c r="E170" s="1010">
        <f t="shared" ca="1" si="62"/>
        <v>1.0491280000000001</v>
      </c>
      <c r="F170">
        <v>4</v>
      </c>
      <c r="G170" s="842">
        <f t="shared" si="56"/>
        <v>9.5</v>
      </c>
      <c r="H170" s="842">
        <f t="shared" ca="1" si="57"/>
        <v>9.5909850278937068</v>
      </c>
      <c r="I170" s="842">
        <f t="shared" ca="1" si="58"/>
        <v>9.9667159999999999</v>
      </c>
      <c r="J170">
        <v>4</v>
      </c>
      <c r="K170" s="842">
        <f t="shared" si="63"/>
        <v>9.5</v>
      </c>
      <c r="L170" s="842">
        <f t="shared" ca="1" si="59"/>
        <v>10.627130224812971</v>
      </c>
      <c r="M170" s="842">
        <f t="shared" ca="1" si="60"/>
        <v>11.043452631578948</v>
      </c>
      <c r="N170">
        <v>4</v>
      </c>
      <c r="O170" s="1010">
        <v>1</v>
      </c>
      <c r="P170" s="1010">
        <f t="shared" ca="1" si="64"/>
        <v>1.1186452868224179</v>
      </c>
      <c r="Q170" s="1010">
        <f t="shared" ca="1" si="65"/>
        <v>1.1624686980609418</v>
      </c>
      <c r="R170" s="1010"/>
      <c r="S170" s="1010"/>
    </row>
    <row r="171" spans="1:19" x14ac:dyDescent="0.3">
      <c r="A171" s="842"/>
      <c r="B171">
        <v>5</v>
      </c>
      <c r="C171" s="1010">
        <v>1</v>
      </c>
      <c r="D171" s="1010">
        <f t="shared" ca="1" si="61"/>
        <v>1.0138615373647368</v>
      </c>
      <c r="E171" s="1010">
        <f t="shared" ca="1" si="62"/>
        <v>1.0138480000000001</v>
      </c>
      <c r="F171">
        <v>5</v>
      </c>
      <c r="G171" s="842">
        <f t="shared" si="56"/>
        <v>7.8</v>
      </c>
      <c r="H171" s="842">
        <f t="shared" ca="1" si="57"/>
        <v>7.9081199914449476</v>
      </c>
      <c r="I171" s="842">
        <f t="shared" ca="1" si="58"/>
        <v>7.9080144000000008</v>
      </c>
      <c r="J171">
        <v>5</v>
      </c>
      <c r="K171" s="842">
        <f t="shared" si="63"/>
        <v>7.8</v>
      </c>
      <c r="L171" s="842">
        <f t="shared" ca="1" si="59"/>
        <v>8.7624598243157319</v>
      </c>
      <c r="M171" s="842">
        <f t="shared" ca="1" si="60"/>
        <v>8.7623428254847653</v>
      </c>
      <c r="N171">
        <v>5</v>
      </c>
      <c r="O171" s="1010">
        <v>1</v>
      </c>
      <c r="P171" s="1010">
        <f t="shared" ca="1" si="64"/>
        <v>1.1233922851686835</v>
      </c>
      <c r="Q171" s="1010">
        <f t="shared" ca="1" si="65"/>
        <v>1.1233772853185597</v>
      </c>
      <c r="R171" s="1010"/>
      <c r="S171" s="1010"/>
    </row>
    <row r="172" spans="1:19" x14ac:dyDescent="0.3">
      <c r="A172" s="842"/>
      <c r="B172">
        <v>6</v>
      </c>
      <c r="C172" s="1010">
        <v>1</v>
      </c>
      <c r="D172" s="1010">
        <f t="shared" ca="1" si="61"/>
        <v>1.01400849287689</v>
      </c>
      <c r="E172" s="1010">
        <f t="shared" ca="1" si="62"/>
        <v>1.0138479999999999</v>
      </c>
      <c r="F172">
        <v>6</v>
      </c>
      <c r="G172" s="842">
        <f t="shared" si="56"/>
        <v>10</v>
      </c>
      <c r="H172" s="842">
        <f t="shared" ca="1" si="57"/>
        <v>10.1400849287689</v>
      </c>
      <c r="I172" s="842">
        <f t="shared" ca="1" si="58"/>
        <v>10.138479999999999</v>
      </c>
      <c r="J172">
        <v>6</v>
      </c>
      <c r="K172" s="842">
        <f t="shared" si="63"/>
        <v>10</v>
      </c>
      <c r="L172" s="842">
        <f t="shared" ca="1" si="59"/>
        <v>11.23555116761097</v>
      </c>
      <c r="M172" s="842">
        <f t="shared" ca="1" si="60"/>
        <v>11.233772853185595</v>
      </c>
      <c r="N172">
        <v>6</v>
      </c>
      <c r="O172" s="1010">
        <v>1</v>
      </c>
      <c r="P172" s="1010">
        <f t="shared" ca="1" si="64"/>
        <v>1.1235551167610969</v>
      </c>
      <c r="Q172" s="1010">
        <f t="shared" ca="1" si="65"/>
        <v>1.1233772853185595</v>
      </c>
      <c r="R172" s="1010"/>
      <c r="S172" s="1010"/>
    </row>
    <row r="173" spans="1:19" x14ac:dyDescent="0.3">
      <c r="A173" s="842"/>
      <c r="B173">
        <v>7</v>
      </c>
      <c r="C173" s="1010">
        <v>1</v>
      </c>
      <c r="D173" s="1010">
        <f t="shared" ca="1" si="61"/>
        <v>1.0097439025037245</v>
      </c>
      <c r="E173" s="1010">
        <f t="shared" ca="1" si="62"/>
        <v>1.0138480000000001</v>
      </c>
      <c r="F173">
        <v>7</v>
      </c>
      <c r="G173" s="842">
        <f t="shared" si="56"/>
        <v>8.5</v>
      </c>
      <c r="H173" s="842">
        <f t="shared" ca="1" si="57"/>
        <v>8.5828231712816585</v>
      </c>
      <c r="I173" s="842">
        <f t="shared" ca="1" si="58"/>
        <v>8.6177080000000004</v>
      </c>
      <c r="J173">
        <v>7</v>
      </c>
      <c r="K173" s="842">
        <f t="shared" si="63"/>
        <v>8.5</v>
      </c>
      <c r="L173" s="842">
        <f t="shared" ca="1" si="59"/>
        <v>9.5100533753813394</v>
      </c>
      <c r="M173" s="842">
        <f t="shared" ca="1" si="60"/>
        <v>9.5487069252077568</v>
      </c>
      <c r="N173">
        <v>7</v>
      </c>
      <c r="O173" s="1010">
        <v>1</v>
      </c>
      <c r="P173" s="1010">
        <f t="shared" ca="1" si="64"/>
        <v>1.1188298088683928</v>
      </c>
      <c r="Q173" s="1010">
        <f t="shared" ca="1" si="65"/>
        <v>1.1233772853185595</v>
      </c>
      <c r="R173" s="1010"/>
      <c r="S173" s="1010"/>
    </row>
    <row r="174" spans="1:19" x14ac:dyDescent="0.3">
      <c r="A174" s="842"/>
      <c r="B174">
        <v>8</v>
      </c>
      <c r="C174" s="1010">
        <v>1</v>
      </c>
      <c r="D174" s="1010">
        <f t="shared" ca="1" si="61"/>
        <v>1.0340829093159409</v>
      </c>
      <c r="E174" s="1010">
        <f t="shared" ca="1" si="62"/>
        <v>1.0491280000000001</v>
      </c>
      <c r="F174">
        <v>8</v>
      </c>
      <c r="G174" s="842">
        <f t="shared" si="56"/>
        <v>9.5</v>
      </c>
      <c r="H174" s="842">
        <f t="shared" ca="1" si="57"/>
        <v>9.8237876385014395</v>
      </c>
      <c r="I174" s="842">
        <f t="shared" ca="1" si="58"/>
        <v>9.9667159999999999</v>
      </c>
      <c r="J174">
        <v>8</v>
      </c>
      <c r="K174" s="842">
        <f t="shared" si="63"/>
        <v>9.5</v>
      </c>
      <c r="L174" s="842">
        <f t="shared" ca="1" si="59"/>
        <v>10.885083255957275</v>
      </c>
      <c r="M174" s="842">
        <f t="shared" ca="1" si="60"/>
        <v>11.043452631578948</v>
      </c>
      <c r="N174">
        <v>8</v>
      </c>
      <c r="O174" s="1010">
        <v>1</v>
      </c>
      <c r="P174" s="1010">
        <f t="shared" ca="1" si="64"/>
        <v>1.1457982374691869</v>
      </c>
      <c r="Q174" s="1010">
        <f t="shared" ca="1" si="65"/>
        <v>1.1624686980609418</v>
      </c>
      <c r="R174" s="1010"/>
      <c r="S174" s="1010"/>
    </row>
    <row r="175" spans="1:19" x14ac:dyDescent="0.3">
      <c r="A175" s="842"/>
      <c r="B175">
        <v>9</v>
      </c>
      <c r="C175" s="1010">
        <v>1</v>
      </c>
      <c r="D175" s="1010">
        <f t="shared" ca="1" si="61"/>
        <v>1.0010890045785295</v>
      </c>
      <c r="E175" s="1010">
        <f t="shared" ca="1" si="62"/>
        <v>1.0138480000000001</v>
      </c>
      <c r="F175">
        <v>9</v>
      </c>
      <c r="G175" s="842">
        <f t="shared" si="56"/>
        <v>7.8</v>
      </c>
      <c r="H175" s="842">
        <f t="shared" ca="1" si="57"/>
        <v>7.80849423571253</v>
      </c>
      <c r="I175" s="842">
        <f t="shared" ca="1" si="58"/>
        <v>7.9080144000000008</v>
      </c>
      <c r="J175">
        <v>9</v>
      </c>
      <c r="K175" s="842">
        <f t="shared" si="63"/>
        <v>7.8</v>
      </c>
      <c r="L175" s="842">
        <f t="shared" ca="1" si="59"/>
        <v>8.6520711753047426</v>
      </c>
      <c r="M175" s="842">
        <f t="shared" ca="1" si="60"/>
        <v>8.7623428254847653</v>
      </c>
      <c r="N175">
        <v>9</v>
      </c>
      <c r="O175" s="1010">
        <v>1</v>
      </c>
      <c r="P175" s="1010">
        <f t="shared" ca="1" si="64"/>
        <v>1.1092398942698387</v>
      </c>
      <c r="Q175" s="1010">
        <f t="shared" ca="1" si="65"/>
        <v>1.1233772853185597</v>
      </c>
      <c r="R175" s="1010"/>
      <c r="S175" s="1251"/>
    </row>
    <row r="176" spans="1:19" x14ac:dyDescent="0.3">
      <c r="A176" s="842"/>
      <c r="B176">
        <v>10</v>
      </c>
      <c r="C176" s="1010">
        <v>1</v>
      </c>
      <c r="D176" s="1010">
        <f t="shared" ca="1" si="61"/>
        <v>0.99746117634523124</v>
      </c>
      <c r="E176" s="1010">
        <f t="shared" ca="1" si="62"/>
        <v>1.0138479999999999</v>
      </c>
      <c r="F176">
        <v>10</v>
      </c>
      <c r="G176" s="842">
        <f t="shared" si="56"/>
        <v>10</v>
      </c>
      <c r="H176" s="842">
        <f t="shared" ca="1" si="57"/>
        <v>9.9746117634523124</v>
      </c>
      <c r="I176" s="842">
        <f t="shared" ca="1" si="58"/>
        <v>10.138479999999999</v>
      </c>
      <c r="J176">
        <v>10</v>
      </c>
      <c r="K176" s="842">
        <f t="shared" si="63"/>
        <v>10</v>
      </c>
      <c r="L176" s="842">
        <f t="shared" ca="1" si="59"/>
        <v>11.052201399947162</v>
      </c>
      <c r="M176" s="842">
        <f t="shared" ca="1" si="60"/>
        <v>11.233772853185595</v>
      </c>
      <c r="N176">
        <v>10</v>
      </c>
      <c r="O176" s="1010">
        <v>1</v>
      </c>
      <c r="P176" s="1010">
        <f t="shared" ca="1" si="64"/>
        <v>1.1052201399947161</v>
      </c>
      <c r="Q176" s="1010">
        <f t="shared" ca="1" si="65"/>
        <v>1.1233772853185595</v>
      </c>
      <c r="R176" s="1010"/>
      <c r="S176" s="1251"/>
    </row>
    <row r="177" spans="1:26" x14ac:dyDescent="0.3">
      <c r="A177" s="842"/>
      <c r="C177" s="1010"/>
      <c r="D177" s="1010"/>
      <c r="E177" s="1010"/>
      <c r="G177" s="842">
        <f>SUM(G167:G176)</f>
        <v>89.399999999999991</v>
      </c>
      <c r="H177" s="842">
        <f t="shared" ref="H177:I177" ca="1" si="66">SUM(H167:H176)</f>
        <v>88.498991506768107</v>
      </c>
      <c r="I177" s="842">
        <f t="shared" ca="1" si="66"/>
        <v>91.308331199999998</v>
      </c>
      <c r="K177" s="842">
        <f>SUM(K167:K176)</f>
        <v>89.399999999999991</v>
      </c>
      <c r="L177" s="842">
        <f t="shared" ref="L177:M177" ca="1" si="67">SUM(L167:L176)</f>
        <v>98.059824384230581</v>
      </c>
      <c r="M177" s="842">
        <f t="shared" ca="1" si="67"/>
        <v>101.17266614958449</v>
      </c>
      <c r="O177" s="1010"/>
      <c r="P177" s="1010"/>
      <c r="Q177" s="1010"/>
      <c r="R177" s="1010"/>
      <c r="S177" s="1010" t="s">
        <v>768</v>
      </c>
    </row>
    <row r="178" spans="1:26" x14ac:dyDescent="0.3">
      <c r="A178" s="842"/>
      <c r="B178">
        <v>4</v>
      </c>
      <c r="C178" s="1010" t="s">
        <v>712</v>
      </c>
      <c r="D178" s="1010" t="s">
        <v>771</v>
      </c>
      <c r="E178" s="1010"/>
      <c r="G178" s="842" t="s">
        <v>771</v>
      </c>
      <c r="H178" s="842" t="s">
        <v>862</v>
      </c>
      <c r="I178" s="842"/>
      <c r="K178" s="842" t="s">
        <v>770</v>
      </c>
      <c r="L178" s="842">
        <f ca="1">+L177/K177</f>
        <v>1.0968660445663376</v>
      </c>
      <c r="M178" s="842">
        <f ca="1">+M177/K177</f>
        <v>1.1316853036866275</v>
      </c>
      <c r="O178" s="1010" t="s">
        <v>770</v>
      </c>
      <c r="P178" s="1010"/>
      <c r="Q178" s="1010"/>
      <c r="R178" s="1010"/>
    </row>
    <row r="179" spans="1:26" x14ac:dyDescent="0.3">
      <c r="A179" s="842"/>
      <c r="C179" s="1010" t="s">
        <v>767</v>
      </c>
      <c r="D179" s="1010" t="s">
        <v>768</v>
      </c>
      <c r="E179" s="1010" t="s">
        <v>776</v>
      </c>
      <c r="G179" s="842" t="s">
        <v>767</v>
      </c>
      <c r="H179" s="842" t="s">
        <v>768</v>
      </c>
      <c r="I179" s="842" t="s">
        <v>769</v>
      </c>
      <c r="K179" s="842" t="s">
        <v>767</v>
      </c>
      <c r="L179" s="842" t="s">
        <v>768</v>
      </c>
      <c r="M179" s="842" t="s">
        <v>769</v>
      </c>
      <c r="O179" s="1010" t="s">
        <v>767</v>
      </c>
      <c r="P179" s="1010" t="s">
        <v>768</v>
      </c>
      <c r="Q179" s="1010" t="s">
        <v>769</v>
      </c>
      <c r="R179" s="1010"/>
      <c r="S179" s="1010" t="s">
        <v>886</v>
      </c>
      <c r="T179" s="1010" t="s">
        <v>862</v>
      </c>
      <c r="U179" s="1010" t="s">
        <v>887</v>
      </c>
      <c r="V179" s="1010" t="s">
        <v>884</v>
      </c>
      <c r="W179" s="1010" t="s">
        <v>888</v>
      </c>
      <c r="X179" s="1010" t="s">
        <v>861</v>
      </c>
      <c r="Y179" s="1010" t="s">
        <v>889</v>
      </c>
      <c r="Z179" s="1010" t="s">
        <v>885</v>
      </c>
    </row>
    <row r="180" spans="1:26" x14ac:dyDescent="0.3">
      <c r="A180" s="842"/>
      <c r="B180">
        <v>1</v>
      </c>
      <c r="C180" s="1010">
        <v>1</v>
      </c>
      <c r="D180" s="1010">
        <v>0.90250000000000008</v>
      </c>
      <c r="E180" s="1010">
        <v>1.0071399999999999</v>
      </c>
      <c r="F180">
        <v>1</v>
      </c>
      <c r="G180" s="842">
        <v>7.8</v>
      </c>
      <c r="H180" s="842">
        <v>7.0395000000000003</v>
      </c>
      <c r="I180" s="842">
        <v>7.8556919999999995</v>
      </c>
      <c r="J180">
        <v>1</v>
      </c>
      <c r="K180" s="842">
        <v>7.8</v>
      </c>
      <c r="L180" s="842">
        <v>7.8000000000000007</v>
      </c>
      <c r="M180" s="842">
        <v>8.7043678670360105</v>
      </c>
      <c r="N180">
        <v>1</v>
      </c>
      <c r="O180" s="1010">
        <v>1</v>
      </c>
      <c r="P180" s="1010">
        <v>1.0000000000000002</v>
      </c>
      <c r="Q180" s="1010">
        <v>1.1159445983379501</v>
      </c>
      <c r="R180" s="1010"/>
      <c r="S180" s="1010">
        <v>0.87111111111111117</v>
      </c>
      <c r="T180" s="1003">
        <f>+D180</f>
        <v>0.90250000000000008</v>
      </c>
      <c r="U180" s="1010">
        <v>0.92159999999999997</v>
      </c>
      <c r="V180" s="1010">
        <v>0.93444444444444452</v>
      </c>
      <c r="W180" s="1010">
        <v>0.9436734693877552</v>
      </c>
      <c r="X180" s="1010">
        <v>0.95062500000000005</v>
      </c>
      <c r="Y180" s="1010">
        <v>0.95604938271604945</v>
      </c>
      <c r="Z180" s="1010">
        <v>0.96039999999999992</v>
      </c>
    </row>
    <row r="181" spans="1:26" x14ac:dyDescent="0.3">
      <c r="A181" s="842"/>
      <c r="B181">
        <v>2</v>
      </c>
      <c r="C181" s="1010">
        <v>1</v>
      </c>
      <c r="D181" s="1010">
        <v>0.93479475127629075</v>
      </c>
      <c r="E181" s="1010">
        <v>1.0071399999999999</v>
      </c>
      <c r="F181">
        <v>2</v>
      </c>
      <c r="G181" s="842">
        <v>10</v>
      </c>
      <c r="H181" s="842">
        <v>9.3479475127629073</v>
      </c>
      <c r="I181" s="842">
        <v>10.071399999999999</v>
      </c>
      <c r="J181">
        <v>2</v>
      </c>
      <c r="K181" s="842">
        <v>10</v>
      </c>
      <c r="L181" s="842">
        <v>10.357836579238679</v>
      </c>
      <c r="M181" s="842">
        <v>11.1594459833795</v>
      </c>
      <c r="N181">
        <v>2</v>
      </c>
      <c r="O181" s="1010">
        <v>1</v>
      </c>
      <c r="P181" s="1010">
        <v>1.035783657923868</v>
      </c>
      <c r="Q181" s="1010">
        <v>1.1159445983379501</v>
      </c>
      <c r="R181" s="1010"/>
      <c r="S181" s="1010">
        <v>0.9168243974392718</v>
      </c>
      <c r="T181" s="1003">
        <f t="shared" ref="T181:T189" si="68">+D181</f>
        <v>0.93479475127629075</v>
      </c>
      <c r="U181" s="1010">
        <v>0.95110856224155893</v>
      </c>
      <c r="V181" s="1010">
        <v>0.95946836932171453</v>
      </c>
      <c r="W181" s="1010">
        <v>0.96538792928825523</v>
      </c>
      <c r="X181" s="1010">
        <v>0.96979930897917588</v>
      </c>
      <c r="Y181" s="1010">
        <v>0.97321361745938295</v>
      </c>
      <c r="Z181" s="1010">
        <v>0.97593450253752789</v>
      </c>
    </row>
    <row r="182" spans="1:26" x14ac:dyDescent="0.3">
      <c r="A182" s="842"/>
      <c r="B182">
        <v>3</v>
      </c>
      <c r="C182" s="1010">
        <v>1</v>
      </c>
      <c r="D182" s="1010">
        <v>0.96333511140414929</v>
      </c>
      <c r="E182" s="1010">
        <v>1.0071399999999999</v>
      </c>
      <c r="F182">
        <v>3</v>
      </c>
      <c r="G182" s="842">
        <v>8.5</v>
      </c>
      <c r="H182" s="842">
        <v>8.1883484469352688</v>
      </c>
      <c r="I182" s="842">
        <v>8.5606899999999992</v>
      </c>
      <c r="J182">
        <v>3</v>
      </c>
      <c r="K182" s="842">
        <v>8.5</v>
      </c>
      <c r="L182" s="842">
        <v>9.0729622680723203</v>
      </c>
      <c r="M182" s="842">
        <v>9.4855290858725763</v>
      </c>
      <c r="N182">
        <v>3</v>
      </c>
      <c r="O182" s="1010">
        <v>1</v>
      </c>
      <c r="P182" s="1010">
        <v>1.0674073256555672</v>
      </c>
      <c r="Q182" s="1010">
        <v>1.1159445983379501</v>
      </c>
      <c r="R182" s="1010"/>
      <c r="S182" s="1010">
        <v>0.95414937267145961</v>
      </c>
      <c r="T182" s="1003">
        <f t="shared" si="68"/>
        <v>0.96333511140414929</v>
      </c>
      <c r="U182" s="1010">
        <v>0.97832917012476417</v>
      </c>
      <c r="V182" s="1010">
        <v>0.98315754729603055</v>
      </c>
      <c r="W182" s="1010">
        <v>0.98630845208561391</v>
      </c>
      <c r="X182" s="1010">
        <v>0.98850869690207921</v>
      </c>
      <c r="Y182" s="1010">
        <v>0.99012344507742045</v>
      </c>
      <c r="Z182" s="1010">
        <v>0.99135441500809041</v>
      </c>
    </row>
    <row r="183" spans="1:26" x14ac:dyDescent="0.3">
      <c r="A183" s="842"/>
      <c r="B183">
        <v>4</v>
      </c>
      <c r="C183" s="1010">
        <v>1</v>
      </c>
      <c r="D183" s="1010">
        <v>1.0001261688923104</v>
      </c>
      <c r="E183" s="1010">
        <v>1.0424200000000001</v>
      </c>
      <c r="F183">
        <v>4</v>
      </c>
      <c r="G183" s="842">
        <v>9.5</v>
      </c>
      <c r="H183" s="842">
        <v>9.501198604476949</v>
      </c>
      <c r="I183" s="842">
        <v>9.9029900000000008</v>
      </c>
      <c r="J183">
        <v>4</v>
      </c>
      <c r="K183" s="842">
        <v>9.5</v>
      </c>
      <c r="L183" s="842">
        <v>10.527643883076951</v>
      </c>
      <c r="M183" s="842">
        <v>10.97284210526316</v>
      </c>
      <c r="N183">
        <v>4</v>
      </c>
      <c r="O183" s="1010">
        <v>1</v>
      </c>
      <c r="P183" s="1010">
        <v>1.1081730403238896</v>
      </c>
      <c r="Q183" s="1010">
        <v>1.1550360110803326</v>
      </c>
      <c r="R183" s="1010"/>
      <c r="S183" s="1010">
        <v>0.99852099669638483</v>
      </c>
      <c r="T183" s="1003">
        <f t="shared" si="68"/>
        <v>1.0001261688923104</v>
      </c>
      <c r="U183" s="1010">
        <v>1.0127914765265589</v>
      </c>
      <c r="V183" s="1010">
        <v>1.0135093301281175</v>
      </c>
      <c r="W183" s="1010">
        <v>1.0133241807359283</v>
      </c>
      <c r="X183" s="1010">
        <v>1.0128036535548242</v>
      </c>
      <c r="Y183" s="1010">
        <v>1.0121726271476172</v>
      </c>
      <c r="Z183" s="1010">
        <v>1.0115253177040526</v>
      </c>
    </row>
    <row r="184" spans="1:26" x14ac:dyDescent="0.3">
      <c r="A184" s="842"/>
      <c r="B184">
        <v>5</v>
      </c>
      <c r="C184" s="1010">
        <v>1</v>
      </c>
      <c r="D184" s="1010">
        <v>1.0025003178072669</v>
      </c>
      <c r="E184" s="1010">
        <v>1.0071399999999999</v>
      </c>
      <c r="F184">
        <v>5</v>
      </c>
      <c r="G184" s="842">
        <v>7.8</v>
      </c>
      <c r="H184" s="842">
        <v>7.8195024788966814</v>
      </c>
      <c r="I184" s="842">
        <v>7.8556919999999995</v>
      </c>
      <c r="J184">
        <v>5</v>
      </c>
      <c r="K184" s="842">
        <v>7.8</v>
      </c>
      <c r="L184" s="842">
        <v>8.6642686746777642</v>
      </c>
      <c r="M184" s="842">
        <v>8.7043678670360105</v>
      </c>
      <c r="N184">
        <v>5</v>
      </c>
      <c r="O184" s="1010">
        <v>1</v>
      </c>
      <c r="P184" s="1010">
        <v>1.1108036762407389</v>
      </c>
      <c r="Q184" s="1010">
        <v>1.1159445983379501</v>
      </c>
      <c r="R184" s="1010"/>
      <c r="S184" s="1010">
        <v>0.97582218577647295</v>
      </c>
      <c r="T184" s="1003">
        <f t="shared" si="68"/>
        <v>1.0025003178072669</v>
      </c>
      <c r="U184" s="1010">
        <v>1.0197067798764705</v>
      </c>
      <c r="V184" s="1010">
        <v>1.0212098443329924</v>
      </c>
      <c r="W184" s="1010">
        <v>1.0211110060217081</v>
      </c>
      <c r="X184" s="1010">
        <v>1.0203956905334324</v>
      </c>
      <c r="Y184" s="1010">
        <v>1.0194593715211808</v>
      </c>
      <c r="Z184" s="1010">
        <v>1.0184709399229164</v>
      </c>
    </row>
    <row r="185" spans="1:26" x14ac:dyDescent="0.3">
      <c r="A185" s="842"/>
      <c r="B185">
        <v>6</v>
      </c>
      <c r="C185" s="1010">
        <v>1</v>
      </c>
      <c r="D185" s="1010">
        <v>1.0063134192677705</v>
      </c>
      <c r="E185" s="1010">
        <v>1.0071399999999999</v>
      </c>
      <c r="F185">
        <v>6</v>
      </c>
      <c r="G185" s="842">
        <v>10</v>
      </c>
      <c r="H185" s="842">
        <v>10.063134192677705</v>
      </c>
      <c r="I185" s="842">
        <v>10.071399999999999</v>
      </c>
      <c r="J185">
        <v>6</v>
      </c>
      <c r="K185" s="842">
        <v>10</v>
      </c>
      <c r="L185" s="842">
        <v>11.15028719410272</v>
      </c>
      <c r="M185" s="842">
        <v>11.1594459833795</v>
      </c>
      <c r="N185">
        <v>6</v>
      </c>
      <c r="O185" s="1010">
        <v>1</v>
      </c>
      <c r="P185" s="1010">
        <v>1.1150287194102719</v>
      </c>
      <c r="Q185" s="1010">
        <v>1.1159445983379501</v>
      </c>
      <c r="R185" s="1010"/>
      <c r="S185" s="1010">
        <v>0.96731872640500993</v>
      </c>
      <c r="T185" s="1003">
        <f t="shared" si="68"/>
        <v>1.0063134192677705</v>
      </c>
      <c r="U185" s="1010">
        <v>1.0329773197653187</v>
      </c>
      <c r="V185" s="1010">
        <v>1.0345003909701895</v>
      </c>
      <c r="W185" s="1010">
        <v>1.0338692888922585</v>
      </c>
      <c r="X185" s="1010">
        <v>1.0324558786955393</v>
      </c>
      <c r="Y185" s="1010">
        <v>1.0307994730531898</v>
      </c>
      <c r="Z185" s="1010">
        <v>1.0291233839810225</v>
      </c>
    </row>
    <row r="186" spans="1:26" x14ac:dyDescent="0.3">
      <c r="A186" s="842"/>
      <c r="B186">
        <v>7</v>
      </c>
      <c r="C186" s="1010">
        <v>1</v>
      </c>
      <c r="D186" s="1010">
        <v>1.0054671217693507</v>
      </c>
      <c r="E186" s="1010">
        <v>1.0071399999999999</v>
      </c>
      <c r="F186">
        <v>7</v>
      </c>
      <c r="G186" s="842">
        <v>8.5</v>
      </c>
      <c r="H186" s="842">
        <v>8.5464705350394805</v>
      </c>
      <c r="I186" s="842">
        <v>8.5606899999999992</v>
      </c>
      <c r="J186">
        <v>7</v>
      </c>
      <c r="K186" s="842">
        <v>8.5</v>
      </c>
      <c r="L186" s="842">
        <v>9.4697734460271263</v>
      </c>
      <c r="M186" s="842">
        <v>9.4855290858725763</v>
      </c>
      <c r="N186">
        <v>7</v>
      </c>
      <c r="O186" s="1010">
        <v>1</v>
      </c>
      <c r="P186" s="1010">
        <v>1.1140909936502501</v>
      </c>
      <c r="Q186" s="1010">
        <v>1.1159445983379501</v>
      </c>
      <c r="R186" s="1010"/>
      <c r="S186" s="1010">
        <v>0.95757689438760252</v>
      </c>
      <c r="T186" s="1003">
        <f t="shared" si="68"/>
        <v>1.0054671217693507</v>
      </c>
      <c r="U186" s="1010">
        <v>1.0373445132252308</v>
      </c>
      <c r="V186" s="1010">
        <v>1.0442805607386543</v>
      </c>
      <c r="W186" s="1010">
        <v>1.0436239788885697</v>
      </c>
      <c r="X186" s="1010">
        <v>1.0418914022576296</v>
      </c>
      <c r="Y186" s="1010">
        <v>1.0398089447337859</v>
      </c>
      <c r="Z186" s="1010">
        <v>1.0376799930238498</v>
      </c>
    </row>
    <row r="187" spans="1:26" x14ac:dyDescent="0.3">
      <c r="A187" s="842"/>
      <c r="B187">
        <v>8</v>
      </c>
      <c r="C187" s="1010">
        <v>1</v>
      </c>
      <c r="D187" s="1010">
        <v>1.031874619489771</v>
      </c>
      <c r="E187" s="1010">
        <v>1.0424200000000001</v>
      </c>
      <c r="F187">
        <v>8</v>
      </c>
      <c r="G187" s="842">
        <v>9.5</v>
      </c>
      <c r="H187" s="842">
        <v>9.8028088851528246</v>
      </c>
      <c r="I187" s="842">
        <v>9.9029900000000008</v>
      </c>
      <c r="J187">
        <v>8</v>
      </c>
      <c r="K187" s="842">
        <v>9.5</v>
      </c>
      <c r="L187" s="842">
        <v>10.861838099892326</v>
      </c>
      <c r="M187" s="842">
        <v>10.97284210526316</v>
      </c>
      <c r="N187">
        <v>8</v>
      </c>
      <c r="O187" s="1010">
        <v>1</v>
      </c>
      <c r="P187" s="1010">
        <v>1.1433513789360343</v>
      </c>
      <c r="Q187" s="1010">
        <v>1.1550360110803326</v>
      </c>
      <c r="R187" s="1010"/>
      <c r="S187" s="1010">
        <v>0.98606790798032906</v>
      </c>
      <c r="T187" s="1003">
        <f t="shared" si="68"/>
        <v>1.031874619489771</v>
      </c>
      <c r="U187" s="1010">
        <v>1.0584148305915402</v>
      </c>
      <c r="V187" s="1010">
        <v>1.0707577392221423</v>
      </c>
      <c r="W187" s="1010">
        <v>1.0676703443693196</v>
      </c>
      <c r="X187" s="1010">
        <v>1.0638189865030658</v>
      </c>
      <c r="Y187" s="1010">
        <v>1.0599133752876015</v>
      </c>
      <c r="Z187" s="1010">
        <v>1.0562155166039529</v>
      </c>
    </row>
    <row r="188" spans="1:26" x14ac:dyDescent="0.3">
      <c r="A188" s="842"/>
      <c r="B188">
        <v>9</v>
      </c>
      <c r="C188" s="1010">
        <v>1</v>
      </c>
      <c r="D188" s="1010">
        <v>1.0000447386556379</v>
      </c>
      <c r="E188" s="1010">
        <v>1.0071399999999999</v>
      </c>
      <c r="F188">
        <v>9</v>
      </c>
      <c r="G188" s="842">
        <v>7.8</v>
      </c>
      <c r="H188" s="842">
        <v>7.8003489615139756</v>
      </c>
      <c r="I188" s="842">
        <v>7.8556919999999995</v>
      </c>
      <c r="J188">
        <v>9</v>
      </c>
      <c r="K188" s="842">
        <v>7.8</v>
      </c>
      <c r="L188" s="842">
        <v>8.643045940735707</v>
      </c>
      <c r="M188" s="842">
        <v>8.7043678670360105</v>
      </c>
      <c r="N188">
        <v>9</v>
      </c>
      <c r="O188" s="1010">
        <v>1</v>
      </c>
      <c r="P188" s="1010">
        <v>1.1080828129148343</v>
      </c>
      <c r="Q188" s="1010">
        <v>1.1159445983379501</v>
      </c>
      <c r="R188" s="1010"/>
      <c r="S188" s="1010">
        <v>0.94097185705201924</v>
      </c>
      <c r="T188" s="1003">
        <f t="shared" si="68"/>
        <v>1.0000447386556379</v>
      </c>
      <c r="U188" s="1010">
        <v>1.0329578622740589</v>
      </c>
      <c r="V188" s="1010">
        <v>1.0519574733457357</v>
      </c>
      <c r="W188" s="1010">
        <v>1.0560504285133889</v>
      </c>
      <c r="X188" s="1010">
        <v>1.0543203762255269</v>
      </c>
      <c r="Y188" s="1010">
        <v>1.0519325575273013</v>
      </c>
      <c r="Z188" s="1010">
        <v>1.0493657024098906</v>
      </c>
    </row>
    <row r="189" spans="1:26" x14ac:dyDescent="0.3">
      <c r="A189" s="842"/>
      <c r="B189">
        <v>10</v>
      </c>
      <c r="C189" s="1010">
        <v>1</v>
      </c>
      <c r="D189" s="1010">
        <v>0.99702364539096122</v>
      </c>
      <c r="E189" s="1010">
        <v>1.0071399999999999</v>
      </c>
      <c r="F189">
        <v>10</v>
      </c>
      <c r="G189" s="842">
        <v>10</v>
      </c>
      <c r="H189" s="842">
        <v>9.970236453909612</v>
      </c>
      <c r="I189" s="842">
        <v>10.071399999999999</v>
      </c>
      <c r="J189">
        <v>10</v>
      </c>
      <c r="K189" s="842">
        <v>10</v>
      </c>
      <c r="L189" s="842">
        <v>11.047353411534196</v>
      </c>
      <c r="M189" s="842">
        <v>11.1594459833795</v>
      </c>
      <c r="N189">
        <v>10</v>
      </c>
      <c r="O189" s="1010">
        <v>1</v>
      </c>
      <c r="P189" s="1010">
        <v>1.1047353411534195</v>
      </c>
      <c r="Q189" s="1010">
        <v>1.1159445983379501</v>
      </c>
      <c r="R189" s="1010"/>
      <c r="S189" s="1010">
        <v>0.93529013966234875</v>
      </c>
      <c r="T189" s="1003">
        <f t="shared" si="68"/>
        <v>0.99702364539096122</v>
      </c>
      <c r="U189" s="1010">
        <v>1.0310331216958748</v>
      </c>
      <c r="V189" s="1010">
        <v>1.0508965906463898</v>
      </c>
      <c r="W189" s="1010">
        <v>1.0597706299341687</v>
      </c>
      <c r="X189" s="1010">
        <v>1.0581729620613758</v>
      </c>
      <c r="Y189" s="1010">
        <v>1.0557701021861954</v>
      </c>
      <c r="Z189" s="1010">
        <v>1.0531168698223563</v>
      </c>
    </row>
    <row r="190" spans="1:26" x14ac:dyDescent="0.3">
      <c r="A190" s="842"/>
      <c r="C190" s="1010"/>
      <c r="D190" s="1010"/>
      <c r="E190" s="1010"/>
      <c r="G190" s="842"/>
      <c r="H190" s="842"/>
      <c r="I190" s="842"/>
      <c r="K190" s="842"/>
      <c r="L190" s="842"/>
      <c r="M190" s="842"/>
      <c r="O190" s="1010"/>
      <c r="P190" s="1010"/>
      <c r="Q190" s="1010"/>
      <c r="R190" s="1010"/>
      <c r="S190" s="1010"/>
    </row>
    <row r="191" spans="1:26" x14ac:dyDescent="0.3">
      <c r="A191" s="842"/>
      <c r="C191" s="1010"/>
      <c r="D191" s="1010"/>
      <c r="E191" s="1010"/>
      <c r="G191" s="842"/>
      <c r="H191" s="842"/>
      <c r="I191" s="842"/>
      <c r="K191" s="842"/>
      <c r="L191" s="842"/>
      <c r="M191" s="842"/>
      <c r="O191" s="1010"/>
      <c r="P191" s="1010"/>
      <c r="Q191" s="1010"/>
      <c r="R191" s="1010"/>
      <c r="S191" s="1010" t="s">
        <v>886</v>
      </c>
      <c r="T191" s="1010" t="s">
        <v>862</v>
      </c>
      <c r="U191" s="1010" t="s">
        <v>887</v>
      </c>
      <c r="V191" s="1010" t="s">
        <v>884</v>
      </c>
      <c r="W191" s="1010" t="s">
        <v>888</v>
      </c>
      <c r="X191" s="1010" t="s">
        <v>861</v>
      </c>
      <c r="Y191" s="1010" t="s">
        <v>889</v>
      </c>
      <c r="Z191" s="1010" t="s">
        <v>885</v>
      </c>
    </row>
    <row r="192" spans="1:26" x14ac:dyDescent="0.3">
      <c r="A192" s="842"/>
      <c r="C192" s="1010"/>
      <c r="D192" s="1010"/>
      <c r="E192" s="1010"/>
      <c r="G192" s="842"/>
      <c r="H192" s="842"/>
      <c r="I192" s="842"/>
      <c r="K192" s="842"/>
      <c r="L192" s="842"/>
      <c r="M192" s="842"/>
      <c r="O192" s="1010"/>
      <c r="P192" s="1010"/>
      <c r="Q192" s="1010"/>
      <c r="R192" s="1010"/>
      <c r="S192" s="1010">
        <f>SUM(S180:S189)/10</f>
        <v>0.95036535891820118</v>
      </c>
      <c r="T192" s="1010">
        <f t="shared" ref="T192:Z192" si="69">SUM(T180:T189)/10</f>
        <v>0.98439798939535073</v>
      </c>
      <c r="U192" s="1010">
        <f t="shared" si="69"/>
        <v>1.0076263636321376</v>
      </c>
      <c r="V192" s="1010">
        <f t="shared" si="69"/>
        <v>1.0164182290446413</v>
      </c>
      <c r="W192" s="1010">
        <f t="shared" si="69"/>
        <v>1.0190789708116967</v>
      </c>
      <c r="X192" s="1010">
        <f t="shared" si="69"/>
        <v>1.0192791955712648</v>
      </c>
      <c r="Y192" s="1010">
        <f t="shared" si="69"/>
        <v>1.0189242896709725</v>
      </c>
      <c r="Z192" s="1010">
        <f t="shared" si="69"/>
        <v>1.0183186641013657</v>
      </c>
    </row>
    <row r="193" spans="1:19" x14ac:dyDescent="0.3">
      <c r="A193" s="842"/>
      <c r="C193" s="1010"/>
      <c r="D193" s="1010"/>
      <c r="E193" s="1010"/>
      <c r="G193" s="842"/>
      <c r="H193" s="842"/>
      <c r="I193" s="842"/>
      <c r="K193" s="842"/>
      <c r="L193" s="842"/>
      <c r="M193" s="842"/>
      <c r="O193" s="1010"/>
      <c r="P193" s="1010"/>
      <c r="Q193" s="1010"/>
      <c r="R193" s="1010"/>
      <c r="S193" s="1010"/>
    </row>
    <row r="196" spans="1:19" x14ac:dyDescent="0.3">
      <c r="C196" s="1142" t="s">
        <v>735</v>
      </c>
      <c r="D196" s="1143"/>
      <c r="E196" s="1143"/>
      <c r="F196" s="1143"/>
      <c r="G196" s="1143"/>
      <c r="H196" s="1143"/>
      <c r="I196" s="1143"/>
      <c r="J196" s="1143"/>
      <c r="K196" s="1143"/>
      <c r="L196" s="1143"/>
      <c r="M196" s="1143"/>
      <c r="N196" s="1143"/>
      <c r="O196" s="1143"/>
      <c r="P196" s="1143"/>
      <c r="Q196" s="1143"/>
    </row>
    <row r="197" spans="1:19" ht="28.8" x14ac:dyDescent="0.3">
      <c r="C197" s="1006" t="s">
        <v>553</v>
      </c>
      <c r="D197" s="1007" t="s">
        <v>670</v>
      </c>
      <c r="E197" s="1188" t="s">
        <v>769</v>
      </c>
      <c r="F197" s="1143"/>
      <c r="G197" s="1143" t="s">
        <v>771</v>
      </c>
      <c r="H197" s="1143"/>
      <c r="I197" s="1143"/>
      <c r="J197" s="1143"/>
      <c r="K197" s="1143" t="s">
        <v>770</v>
      </c>
      <c r="L197" s="1143"/>
      <c r="M197" s="1143"/>
      <c r="N197" s="1143"/>
      <c r="O197" s="1143" t="s">
        <v>770</v>
      </c>
      <c r="P197" s="1143"/>
      <c r="Q197" s="1143"/>
    </row>
    <row r="198" spans="1:19" ht="28.8" x14ac:dyDescent="0.3">
      <c r="C198" s="1030" t="s">
        <v>554</v>
      </c>
      <c r="D198" s="1007" t="s">
        <v>554</v>
      </c>
      <c r="E198" s="1188" t="s">
        <v>554</v>
      </c>
      <c r="G198" s="1006" t="s">
        <v>767</v>
      </c>
      <c r="H198" s="1189" t="s">
        <v>768</v>
      </c>
      <c r="I198" s="1188" t="s">
        <v>769</v>
      </c>
      <c r="K198" s="1006" t="s">
        <v>767</v>
      </c>
      <c r="L198" s="1007" t="s">
        <v>719</v>
      </c>
      <c r="M198" s="871" t="s">
        <v>719</v>
      </c>
      <c r="O198" s="1006" t="s">
        <v>767</v>
      </c>
      <c r="P198" s="1007" t="s">
        <v>718</v>
      </c>
      <c r="Q198" s="871" t="s">
        <v>718</v>
      </c>
    </row>
    <row r="199" spans="1:19" x14ac:dyDescent="0.3">
      <c r="B199">
        <v>1</v>
      </c>
      <c r="C199" s="842">
        <f t="shared" ref="C199:C213" si="70">+AX54</f>
        <v>7.8</v>
      </c>
      <c r="D199" s="842">
        <f t="shared" ref="D199:D213" ca="1" si="71">+BB54</f>
        <v>7.0395000000000003</v>
      </c>
      <c r="E199" s="842">
        <f t="shared" ref="E199:E213" ca="1" si="72">+BW54</f>
        <v>7.9080144000000008</v>
      </c>
      <c r="G199" s="1010">
        <v>1</v>
      </c>
      <c r="H199" s="1010">
        <f ca="1">+D199/$C199</f>
        <v>0.90250000000000008</v>
      </c>
      <c r="I199" s="1010">
        <f ca="1">+E199/$C199</f>
        <v>1.0138480000000001</v>
      </c>
      <c r="K199" s="842">
        <f>+C199</f>
        <v>7.8</v>
      </c>
      <c r="L199" s="842">
        <f t="shared" ref="L199:L213" ca="1" si="73">+BG54</f>
        <v>7.8000000000000007</v>
      </c>
      <c r="M199" s="842">
        <f t="shared" ref="M199:M213" ca="1" si="74">+CB54</f>
        <v>8.7623428254847653</v>
      </c>
      <c r="O199" s="1010">
        <v>1</v>
      </c>
      <c r="P199" s="1010">
        <f t="shared" ref="P199:P213" ca="1" si="75">+BH54</f>
        <v>1.0000000000000002</v>
      </c>
      <c r="Q199" s="1010">
        <f t="shared" ref="Q199:Q213" ca="1" si="76">+CC54</f>
        <v>1.1233772853185597</v>
      </c>
    </row>
    <row r="200" spans="1:19" x14ac:dyDescent="0.3">
      <c r="B200">
        <v>2</v>
      </c>
      <c r="C200" s="842">
        <f t="shared" si="70"/>
        <v>10</v>
      </c>
      <c r="D200" s="842">
        <f t="shared" ca="1" si="71"/>
        <v>9.3573650088468803</v>
      </c>
      <c r="E200" s="842">
        <f t="shared" ca="1" si="72"/>
        <v>10.138479999999999</v>
      </c>
      <c r="G200" s="1010">
        <v>1</v>
      </c>
      <c r="H200" s="1010">
        <f t="shared" ref="H200:H213" ca="1" si="77">+D200/$C200</f>
        <v>0.93573650088468807</v>
      </c>
      <c r="I200" s="1010">
        <f t="shared" ref="I200:I213" ca="1" si="78">+E200/$C200</f>
        <v>1.0138479999999999</v>
      </c>
      <c r="K200" s="842">
        <f t="shared" ref="K200:K213" si="79">+C200</f>
        <v>10</v>
      </c>
      <c r="L200" s="842">
        <f t="shared" ca="1" si="73"/>
        <v>10.368271477946681</v>
      </c>
      <c r="M200" s="842">
        <f t="shared" ca="1" si="74"/>
        <v>11.233772853185595</v>
      </c>
      <c r="O200" s="1010">
        <v>1</v>
      </c>
      <c r="P200" s="1010">
        <f t="shared" ca="1" si="75"/>
        <v>1.0368271477946682</v>
      </c>
      <c r="Q200" s="1010">
        <f t="shared" ca="1" si="76"/>
        <v>1.1233772853185595</v>
      </c>
    </row>
    <row r="201" spans="1:19" x14ac:dyDescent="0.3">
      <c r="B201">
        <v>3</v>
      </c>
      <c r="C201" s="842">
        <f t="shared" si="70"/>
        <v>8.5</v>
      </c>
      <c r="D201" s="842">
        <f t="shared" ca="1" si="71"/>
        <v>8.2078205880837238</v>
      </c>
      <c r="E201" s="842">
        <f t="shared" ca="1" si="72"/>
        <v>8.6177080000000004</v>
      </c>
      <c r="G201" s="1010">
        <v>1</v>
      </c>
      <c r="H201" s="1010">
        <f t="shared" ca="1" si="77"/>
        <v>0.96562595153926167</v>
      </c>
      <c r="I201" s="1010">
        <f t="shared" ca="1" si="78"/>
        <v>1.0138480000000001</v>
      </c>
      <c r="J201" s="842"/>
      <c r="K201" s="842">
        <f t="shared" si="79"/>
        <v>8.5</v>
      </c>
      <c r="L201" s="842">
        <f t="shared" ca="1" si="73"/>
        <v>9.0945380477381992</v>
      </c>
      <c r="M201" s="842">
        <f t="shared" ca="1" si="74"/>
        <v>9.5487069252077568</v>
      </c>
      <c r="O201" s="1010">
        <v>1</v>
      </c>
      <c r="P201" s="1010">
        <f t="shared" ca="1" si="75"/>
        <v>1.0699456526750823</v>
      </c>
      <c r="Q201" s="1010">
        <f t="shared" ca="1" si="76"/>
        <v>1.1233772853185595</v>
      </c>
    </row>
    <row r="202" spans="1:19" x14ac:dyDescent="0.3">
      <c r="B202">
        <v>4</v>
      </c>
      <c r="C202" s="842">
        <f t="shared" si="70"/>
        <v>9.5</v>
      </c>
      <c r="D202" s="842">
        <f t="shared" ca="1" si="71"/>
        <v>9.5285832703984976</v>
      </c>
      <c r="E202" s="842">
        <f t="shared" ca="1" si="72"/>
        <v>9.9667159999999999</v>
      </c>
      <c r="G202" s="1010">
        <v>1</v>
      </c>
      <c r="H202" s="1010">
        <f t="shared" ca="1" si="77"/>
        <v>1.003008765305105</v>
      </c>
      <c r="I202" s="1010">
        <f t="shared" ca="1" si="78"/>
        <v>1.0491280000000001</v>
      </c>
      <c r="J202" s="842"/>
      <c r="K202" s="842">
        <f t="shared" si="79"/>
        <v>9.5</v>
      </c>
      <c r="L202" s="842">
        <f t="shared" ca="1" si="73"/>
        <v>10.557987003211633</v>
      </c>
      <c r="M202" s="842">
        <f t="shared" ca="1" si="74"/>
        <v>11.043452631578948</v>
      </c>
      <c r="O202" s="1010">
        <v>1</v>
      </c>
      <c r="P202" s="1010">
        <f t="shared" ca="1" si="75"/>
        <v>1.1113670529696456</v>
      </c>
      <c r="Q202" s="1010">
        <f t="shared" ca="1" si="76"/>
        <v>1.1624686980609418</v>
      </c>
    </row>
    <row r="203" spans="1:19" x14ac:dyDescent="0.3">
      <c r="B203">
        <v>5</v>
      </c>
      <c r="C203" s="842">
        <f t="shared" si="70"/>
        <v>7.8</v>
      </c>
      <c r="D203" s="842">
        <f t="shared" ca="1" si="71"/>
        <v>7.8660074313076516</v>
      </c>
      <c r="E203" s="842">
        <f t="shared" ca="1" si="72"/>
        <v>7.9080144000000008</v>
      </c>
      <c r="G203" s="1010">
        <v>1</v>
      </c>
      <c r="H203" s="1010">
        <f t="shared" ca="1" si="77"/>
        <v>1.0084624911932887</v>
      </c>
      <c r="I203" s="1010">
        <f t="shared" ca="1" si="78"/>
        <v>1.0138480000000001</v>
      </c>
      <c r="J203" s="842"/>
      <c r="K203" s="842">
        <f t="shared" si="79"/>
        <v>7.8</v>
      </c>
      <c r="L203" s="842">
        <f t="shared" ca="1" si="73"/>
        <v>8.7157977078201121</v>
      </c>
      <c r="M203" s="842">
        <f t="shared" ca="1" si="74"/>
        <v>8.7623428254847653</v>
      </c>
      <c r="O203" s="1010">
        <v>1</v>
      </c>
      <c r="P203" s="1010">
        <f t="shared" ca="1" si="75"/>
        <v>1.1174099625410401</v>
      </c>
      <c r="Q203" s="1010">
        <f t="shared" ca="1" si="76"/>
        <v>1.1233772853185597</v>
      </c>
    </row>
    <row r="204" spans="1:19" x14ac:dyDescent="0.3">
      <c r="B204">
        <v>6</v>
      </c>
      <c r="C204" s="842">
        <f t="shared" si="70"/>
        <v>10</v>
      </c>
      <c r="D204" s="842">
        <f t="shared" ca="1" si="71"/>
        <v>10.157285126926567</v>
      </c>
      <c r="E204" s="842">
        <f t="shared" ca="1" si="72"/>
        <v>10.138479999999999</v>
      </c>
      <c r="G204" s="1010">
        <v>1</v>
      </c>
      <c r="H204" s="1010">
        <f t="shared" ca="1" si="77"/>
        <v>1.0157285126926567</v>
      </c>
      <c r="I204" s="1010">
        <f t="shared" ca="1" si="78"/>
        <v>1.0138479999999999</v>
      </c>
      <c r="J204" s="842"/>
      <c r="K204" s="842">
        <f t="shared" si="79"/>
        <v>10</v>
      </c>
      <c r="L204" s="842">
        <f t="shared" ca="1" si="73"/>
        <v>11.254609558921404</v>
      </c>
      <c r="M204" s="842">
        <f t="shared" ca="1" si="74"/>
        <v>11.233772853185595</v>
      </c>
      <c r="O204" s="1010">
        <v>1</v>
      </c>
      <c r="P204" s="1010">
        <f t="shared" ca="1" si="75"/>
        <v>1.1254609558921405</v>
      </c>
      <c r="Q204" s="1010">
        <f t="shared" ca="1" si="76"/>
        <v>1.1233772853185595</v>
      </c>
    </row>
    <row r="205" spans="1:19" x14ac:dyDescent="0.3">
      <c r="B205">
        <v>7</v>
      </c>
      <c r="C205" s="842">
        <f t="shared" si="70"/>
        <v>8.5</v>
      </c>
      <c r="D205" s="842">
        <f t="shared" ca="1" si="71"/>
        <v>8.6059294515853395</v>
      </c>
      <c r="E205" s="842">
        <f t="shared" ca="1" si="72"/>
        <v>8.6177080000000004</v>
      </c>
      <c r="G205" s="1010">
        <v>1</v>
      </c>
      <c r="H205" s="1010">
        <f t="shared" ca="1" si="77"/>
        <v>1.0124622884218046</v>
      </c>
      <c r="I205" s="1010">
        <f t="shared" ca="1" si="78"/>
        <v>1.0138480000000001</v>
      </c>
      <c r="J205" s="842"/>
      <c r="K205" s="842">
        <f t="shared" si="79"/>
        <v>8.5</v>
      </c>
      <c r="L205" s="842">
        <f t="shared" ca="1" si="73"/>
        <v>9.5356559020336178</v>
      </c>
      <c r="M205" s="842">
        <f t="shared" ca="1" si="74"/>
        <v>9.5487069252077568</v>
      </c>
      <c r="O205" s="1010">
        <v>1</v>
      </c>
      <c r="P205" s="1010">
        <f t="shared" ca="1" si="75"/>
        <v>1.1218418708274844</v>
      </c>
      <c r="Q205" s="1010">
        <f t="shared" ca="1" si="76"/>
        <v>1.1233772853185595</v>
      </c>
    </row>
    <row r="206" spans="1:19" x14ac:dyDescent="0.3">
      <c r="B206">
        <v>8</v>
      </c>
      <c r="C206" s="842">
        <f t="shared" si="70"/>
        <v>9.5</v>
      </c>
      <c r="D206" s="842">
        <f t="shared" ca="1" si="71"/>
        <v>9.8368537180164743</v>
      </c>
      <c r="E206" s="842">
        <f t="shared" ca="1" si="72"/>
        <v>9.9667159999999999</v>
      </c>
      <c r="G206" s="1010">
        <v>1</v>
      </c>
      <c r="H206" s="1010">
        <f t="shared" ca="1" si="77"/>
        <v>1.0354582861069972</v>
      </c>
      <c r="I206" s="1010">
        <f t="shared" ca="1" si="78"/>
        <v>1.0491280000000001</v>
      </c>
      <c r="J206" s="842"/>
      <c r="K206" s="842">
        <f t="shared" si="79"/>
        <v>9.5</v>
      </c>
      <c r="L206" s="842">
        <f t="shared" ca="1" si="73"/>
        <v>10.899560906389446</v>
      </c>
      <c r="M206" s="842">
        <f t="shared" ca="1" si="74"/>
        <v>11.043452631578948</v>
      </c>
      <c r="O206" s="1010">
        <v>1</v>
      </c>
      <c r="P206" s="1010">
        <f t="shared" ca="1" si="75"/>
        <v>1.1473222006725734</v>
      </c>
      <c r="Q206" s="1010">
        <f t="shared" ca="1" si="76"/>
        <v>1.1624686980609418</v>
      </c>
    </row>
    <row r="207" spans="1:19" x14ac:dyDescent="0.3">
      <c r="B207">
        <v>9</v>
      </c>
      <c r="C207" s="842">
        <f t="shared" si="70"/>
        <v>7.8</v>
      </c>
      <c r="D207" s="842">
        <f t="shared" ca="1" si="71"/>
        <v>7.8440451546253582</v>
      </c>
      <c r="E207" s="842">
        <f t="shared" ca="1" si="72"/>
        <v>7.9080144000000008</v>
      </c>
      <c r="G207" s="1010">
        <v>1</v>
      </c>
      <c r="H207" s="1010">
        <f t="shared" ca="1" si="77"/>
        <v>1.0056468146955588</v>
      </c>
      <c r="I207" s="1010">
        <f t="shared" ca="1" si="78"/>
        <v>1.0138480000000001</v>
      </c>
      <c r="J207" s="842"/>
      <c r="K207" s="842">
        <f t="shared" si="79"/>
        <v>7.8</v>
      </c>
      <c r="L207" s="842">
        <f t="shared" ca="1" si="73"/>
        <v>8.6914627752081532</v>
      </c>
      <c r="M207" s="842">
        <f t="shared" ca="1" si="74"/>
        <v>8.7623428254847653</v>
      </c>
      <c r="O207" s="1010">
        <v>1</v>
      </c>
      <c r="P207" s="1010">
        <f t="shared" ca="1" si="75"/>
        <v>1.1142900993856606</v>
      </c>
      <c r="Q207" s="1010">
        <f t="shared" ca="1" si="76"/>
        <v>1.1233772853185597</v>
      </c>
    </row>
    <row r="208" spans="1:19" x14ac:dyDescent="0.3">
      <c r="B208">
        <v>10</v>
      </c>
      <c r="C208" s="842">
        <f t="shared" si="70"/>
        <v>10</v>
      </c>
      <c r="D208" s="842">
        <f t="shared" ca="1" si="71"/>
        <v>10.027522948406203</v>
      </c>
      <c r="E208" s="842">
        <f t="shared" ca="1" si="72"/>
        <v>10.138479999999999</v>
      </c>
      <c r="G208" s="1010">
        <v>1</v>
      </c>
      <c r="H208" s="1010">
        <f t="shared" ca="1" si="77"/>
        <v>1.0027522948406202</v>
      </c>
      <c r="I208" s="1010">
        <f t="shared" ca="1" si="78"/>
        <v>1.0138479999999999</v>
      </c>
      <c r="J208" s="842"/>
      <c r="K208" s="842">
        <f t="shared" si="79"/>
        <v>10</v>
      </c>
      <c r="L208" s="842">
        <f t="shared" ca="1" si="73"/>
        <v>11.110828751696625</v>
      </c>
      <c r="M208" s="842">
        <f t="shared" ca="1" si="74"/>
        <v>11.233772853185595</v>
      </c>
      <c r="O208" s="1010">
        <v>1</v>
      </c>
      <c r="P208" s="1010">
        <f t="shared" ca="1" si="75"/>
        <v>1.1110828751696624</v>
      </c>
      <c r="Q208" s="1010">
        <f t="shared" ca="1" si="76"/>
        <v>1.1233772853185595</v>
      </c>
    </row>
    <row r="209" spans="2:17" x14ac:dyDescent="0.3">
      <c r="B209">
        <v>11</v>
      </c>
      <c r="C209" s="842">
        <f t="shared" si="70"/>
        <v>8.5</v>
      </c>
      <c r="D209" s="842">
        <f t="shared" ca="1" si="71"/>
        <v>8.5030861658641754</v>
      </c>
      <c r="E209" s="842">
        <f t="shared" ca="1" si="72"/>
        <v>8.6177080000000004</v>
      </c>
      <c r="G209" s="1010">
        <v>1</v>
      </c>
      <c r="H209" s="1010">
        <f t="shared" ca="1" si="77"/>
        <v>1.0003630783369619</v>
      </c>
      <c r="I209" s="1010">
        <f t="shared" ca="1" si="78"/>
        <v>1.0138480000000001</v>
      </c>
      <c r="J209" s="842"/>
      <c r="K209" s="842">
        <f t="shared" si="79"/>
        <v>8.5</v>
      </c>
      <c r="L209" s="842">
        <f t="shared" ca="1" si="73"/>
        <v>9.4217021228411912</v>
      </c>
      <c r="M209" s="842">
        <f t="shared" ca="1" si="74"/>
        <v>9.5487069252077568</v>
      </c>
      <c r="O209" s="1010">
        <v>1</v>
      </c>
      <c r="P209" s="1010">
        <f t="shared" ca="1" si="75"/>
        <v>1.1084355438636695</v>
      </c>
      <c r="Q209" s="1010">
        <f t="shared" ca="1" si="76"/>
        <v>1.1233772853185595</v>
      </c>
    </row>
    <row r="210" spans="2:17" x14ac:dyDescent="0.3">
      <c r="B210">
        <v>12</v>
      </c>
      <c r="C210" s="842">
        <f t="shared" si="70"/>
        <v>9.5</v>
      </c>
      <c r="D210" s="842">
        <f t="shared" ca="1" si="71"/>
        <v>9.7930579233469253</v>
      </c>
      <c r="E210" s="842">
        <f t="shared" ca="1" si="72"/>
        <v>9.9667159999999999</v>
      </c>
      <c r="G210" s="1010">
        <v>1</v>
      </c>
      <c r="H210" s="1010">
        <f t="shared" ca="1" si="77"/>
        <v>1.0308482024575711</v>
      </c>
      <c r="I210" s="1010">
        <f t="shared" ca="1" si="78"/>
        <v>1.0491280000000001</v>
      </c>
      <c r="J210" s="842"/>
      <c r="K210" s="842">
        <f t="shared" si="79"/>
        <v>9.5</v>
      </c>
      <c r="L210" s="842">
        <f t="shared" ca="1" si="73"/>
        <v>10.851033710079696</v>
      </c>
      <c r="M210" s="842">
        <f t="shared" ca="1" si="74"/>
        <v>11.043452631578948</v>
      </c>
      <c r="O210" s="1010">
        <v>1</v>
      </c>
      <c r="P210" s="1010">
        <f t="shared" ca="1" si="75"/>
        <v>1.1422140747452312</v>
      </c>
      <c r="Q210" s="1010">
        <f t="shared" ca="1" si="76"/>
        <v>1.1624686980609418</v>
      </c>
    </row>
    <row r="211" spans="2:17" x14ac:dyDescent="0.3">
      <c r="B211">
        <v>13</v>
      </c>
      <c r="C211" s="842">
        <f t="shared" si="70"/>
        <v>7.8</v>
      </c>
      <c r="D211" s="842">
        <f t="shared" ca="1" si="71"/>
        <v>7.7766587689761266</v>
      </c>
      <c r="E211" s="842">
        <f t="shared" ca="1" si="72"/>
        <v>7.9080144000000008</v>
      </c>
      <c r="G211" s="1010">
        <v>1</v>
      </c>
      <c r="H211" s="1010">
        <f t="shared" ca="1" si="77"/>
        <v>0.99700753448411883</v>
      </c>
      <c r="I211" s="1010">
        <f t="shared" ca="1" si="78"/>
        <v>1.0138480000000001</v>
      </c>
      <c r="J211" s="842"/>
      <c r="K211" s="842">
        <f t="shared" si="79"/>
        <v>7.8</v>
      </c>
      <c r="L211" s="842">
        <f t="shared" ca="1" si="73"/>
        <v>8.6167964199181455</v>
      </c>
      <c r="M211" s="842">
        <f t="shared" ca="1" si="74"/>
        <v>8.7623428254847653</v>
      </c>
      <c r="O211" s="1010">
        <v>1</v>
      </c>
      <c r="P211" s="1010">
        <f t="shared" ca="1" si="75"/>
        <v>1.1047174897330956</v>
      </c>
      <c r="Q211" s="1010">
        <f t="shared" ca="1" si="76"/>
        <v>1.1233772853185597</v>
      </c>
    </row>
    <row r="212" spans="2:17" x14ac:dyDescent="0.3">
      <c r="B212">
        <v>14</v>
      </c>
      <c r="C212" s="842">
        <f t="shared" si="70"/>
        <v>10</v>
      </c>
      <c r="D212" s="842">
        <f t="shared" ca="1" si="71"/>
        <v>9.959046475440509</v>
      </c>
      <c r="E212" s="842">
        <f t="shared" ca="1" si="72"/>
        <v>10.138479999999999</v>
      </c>
      <c r="G212" s="1010">
        <v>1</v>
      </c>
      <c r="H212" s="1010">
        <f t="shared" ca="1" si="77"/>
        <v>0.99590464754405095</v>
      </c>
      <c r="I212" s="1010">
        <f t="shared" ca="1" si="78"/>
        <v>1.0138479999999999</v>
      </c>
      <c r="J212" s="842"/>
      <c r="K212" s="842">
        <f t="shared" si="79"/>
        <v>10</v>
      </c>
      <c r="L212" s="842">
        <f t="shared" ca="1" si="73"/>
        <v>11.034954543424387</v>
      </c>
      <c r="M212" s="842">
        <f t="shared" ca="1" si="74"/>
        <v>11.233772853185595</v>
      </c>
      <c r="O212" s="1010">
        <v>1</v>
      </c>
      <c r="P212" s="1010">
        <f t="shared" ca="1" si="75"/>
        <v>1.1034954543424387</v>
      </c>
      <c r="Q212" s="1010">
        <f t="shared" ca="1" si="76"/>
        <v>1.1233772853185595</v>
      </c>
    </row>
    <row r="213" spans="2:17" x14ac:dyDescent="0.3">
      <c r="B213">
        <v>15</v>
      </c>
      <c r="C213" s="842">
        <f t="shared" si="70"/>
        <v>8.5</v>
      </c>
      <c r="D213" s="842">
        <f t="shared" ca="1" si="71"/>
        <v>8.4582146280417501</v>
      </c>
      <c r="E213" s="842">
        <f t="shared" ca="1" si="72"/>
        <v>8.6177080000000004</v>
      </c>
      <c r="G213" s="1010">
        <v>1</v>
      </c>
      <c r="H213" s="1010">
        <f t="shared" ca="1" si="77"/>
        <v>0.99508407388726472</v>
      </c>
      <c r="I213" s="1010">
        <f t="shared" ca="1" si="78"/>
        <v>1.0138480000000001</v>
      </c>
      <c r="J213" s="842"/>
      <c r="K213" s="842">
        <f t="shared" si="79"/>
        <v>8.5</v>
      </c>
      <c r="L213" s="842">
        <f t="shared" ca="1" si="73"/>
        <v>9.3719829673592798</v>
      </c>
      <c r="M213" s="842">
        <f t="shared" ca="1" si="74"/>
        <v>9.5487069252077568</v>
      </c>
      <c r="O213" s="1010">
        <v>1</v>
      </c>
      <c r="P213" s="1010">
        <f t="shared" ca="1" si="75"/>
        <v>1.1025862314540329</v>
      </c>
      <c r="Q213" s="1010">
        <f t="shared" ca="1" si="76"/>
        <v>1.1233772853185595</v>
      </c>
    </row>
    <row r="216" spans="2:17" x14ac:dyDescent="0.3">
      <c r="C216" s="1098" t="s">
        <v>736</v>
      </c>
      <c r="D216" s="1099"/>
      <c r="E216" s="1099"/>
      <c r="F216" s="1099"/>
      <c r="G216" s="1099"/>
      <c r="H216" s="1099"/>
      <c r="I216" s="1099"/>
      <c r="J216" s="3"/>
      <c r="K216" s="3"/>
      <c r="L216" s="3"/>
    </row>
    <row r="217" spans="2:17" x14ac:dyDescent="0.3">
      <c r="C217" s="1006"/>
      <c r="D217" s="1007" t="s">
        <v>670</v>
      </c>
      <c r="E217" s="1007"/>
      <c r="F217" s="1007"/>
      <c r="G217" s="871" t="s">
        <v>775</v>
      </c>
      <c r="H217" s="871"/>
      <c r="I217" s="871"/>
    </row>
    <row r="218" spans="2:17" x14ac:dyDescent="0.3">
      <c r="C218" s="1006" t="s">
        <v>553</v>
      </c>
      <c r="D218" s="1008" t="s">
        <v>558</v>
      </c>
      <c r="E218" s="1008"/>
      <c r="F218" s="1008"/>
      <c r="G218" s="1008" t="s">
        <v>558</v>
      </c>
      <c r="H218" s="1008"/>
      <c r="I218" s="1008"/>
    </row>
    <row r="219" spans="2:17" x14ac:dyDescent="0.3">
      <c r="C219" s="1006"/>
      <c r="D219" s="1008"/>
      <c r="E219" s="1008" t="s">
        <v>716</v>
      </c>
      <c r="F219" s="1008"/>
      <c r="G219" s="1008"/>
      <c r="H219" s="1008" t="s">
        <v>716</v>
      </c>
      <c r="I219" s="1008"/>
    </row>
    <row r="220" spans="2:17" ht="28.8" x14ac:dyDescent="0.3">
      <c r="C220" s="1030" t="s">
        <v>554</v>
      </c>
      <c r="D220" s="1029" t="s">
        <v>554</v>
      </c>
      <c r="E220" s="1029" t="s">
        <v>719</v>
      </c>
      <c r="F220" s="1029" t="s">
        <v>718</v>
      </c>
      <c r="G220" s="1029" t="s">
        <v>554</v>
      </c>
      <c r="H220" s="1029" t="s">
        <v>719</v>
      </c>
      <c r="I220" s="1029" t="s">
        <v>718</v>
      </c>
      <c r="J220" s="692"/>
      <c r="K220" s="692"/>
      <c r="L220" s="692"/>
    </row>
    <row r="221" spans="2:17" x14ac:dyDescent="0.3">
      <c r="B221">
        <v>1</v>
      </c>
      <c r="C221" s="842">
        <f t="shared" ref="C221:C240" si="80">+CR54</f>
        <v>7.8</v>
      </c>
      <c r="D221" s="842">
        <f t="shared" ref="D221:D240" ca="1" si="81">+CV54</f>
        <v>7.0395000000000003</v>
      </c>
      <c r="E221" s="842">
        <f t="shared" ref="E221:E240" ca="1" si="82">+DA54</f>
        <v>7.8000000000000007</v>
      </c>
      <c r="F221" s="842">
        <f t="shared" ref="F221:F240" ca="1" si="83">+DB54</f>
        <v>1.0000000000000002</v>
      </c>
      <c r="G221" s="842">
        <f t="shared" ref="G221:G240" ca="1" si="84">+DQ54</f>
        <v>7.9080144000000008</v>
      </c>
      <c r="H221" s="842">
        <f t="shared" ref="H221:H240" ca="1" si="85">+DV54</f>
        <v>8.7623428254847653</v>
      </c>
      <c r="I221" s="842">
        <f t="shared" ref="I221:I240" ca="1" si="86">+DW54</f>
        <v>1.1233772853185597</v>
      </c>
      <c r="J221" s="842"/>
      <c r="K221" s="842"/>
      <c r="L221" s="842"/>
    </row>
    <row r="222" spans="2:17" x14ac:dyDescent="0.3">
      <c r="B222">
        <v>2</v>
      </c>
      <c r="C222" s="842">
        <f t="shared" si="80"/>
        <v>10</v>
      </c>
      <c r="D222" s="842">
        <f t="shared" ca="1" si="81"/>
        <v>9.3524491370557978</v>
      </c>
      <c r="E222" s="842">
        <f t="shared" ca="1" si="82"/>
        <v>10.362824528593682</v>
      </c>
      <c r="F222" s="842">
        <f t="shared" ca="1" si="83"/>
        <v>1.0362824528593682</v>
      </c>
      <c r="G222" s="842">
        <f t="shared" ca="1" si="84"/>
        <v>10.138479999999999</v>
      </c>
      <c r="H222" s="842">
        <f t="shared" ca="1" si="85"/>
        <v>11.233772853185595</v>
      </c>
      <c r="I222" s="842">
        <f t="shared" ca="1" si="86"/>
        <v>1.1233772853185595</v>
      </c>
      <c r="J222" s="842"/>
      <c r="K222" s="842"/>
      <c r="L222" s="842"/>
    </row>
    <row r="223" spans="2:17" x14ac:dyDescent="0.3">
      <c r="B223">
        <v>3</v>
      </c>
      <c r="C223" s="842">
        <f t="shared" si="80"/>
        <v>8.5</v>
      </c>
      <c r="D223" s="842">
        <f t="shared" ca="1" si="81"/>
        <v>8.2006284666225628</v>
      </c>
      <c r="E223" s="842">
        <f t="shared" ca="1" si="82"/>
        <v>9.0865689380859429</v>
      </c>
      <c r="F223" s="842">
        <f t="shared" ca="1" si="83"/>
        <v>1.0690081103630522</v>
      </c>
      <c r="G223" s="842">
        <f t="shared" ca="1" si="84"/>
        <v>8.6177080000000004</v>
      </c>
      <c r="H223" s="842">
        <f t="shared" ca="1" si="85"/>
        <v>9.5487069252077568</v>
      </c>
      <c r="I223" s="842">
        <f t="shared" ca="1" si="86"/>
        <v>1.1233772853185595</v>
      </c>
      <c r="J223" s="842"/>
      <c r="K223" s="842"/>
      <c r="L223" s="842"/>
    </row>
    <row r="224" spans="2:17" x14ac:dyDescent="0.3">
      <c r="B224">
        <v>4</v>
      </c>
      <c r="C224" s="842">
        <f t="shared" si="80"/>
        <v>9.5</v>
      </c>
      <c r="D224" s="842">
        <f t="shared" ca="1" si="81"/>
        <v>9.5168401717702906</v>
      </c>
      <c r="E224" s="842">
        <f t="shared" ca="1" si="82"/>
        <v>10.544975259579269</v>
      </c>
      <c r="F224" s="842">
        <f t="shared" ca="1" si="83"/>
        <v>1.1099973957451863</v>
      </c>
      <c r="G224" s="842">
        <f t="shared" ca="1" si="84"/>
        <v>9.9667159999999999</v>
      </c>
      <c r="H224" s="842">
        <f t="shared" ca="1" si="85"/>
        <v>11.043452631578948</v>
      </c>
      <c r="I224" s="842">
        <f t="shared" ca="1" si="86"/>
        <v>1.1624686980609418</v>
      </c>
      <c r="J224" s="842"/>
      <c r="K224" s="842"/>
      <c r="L224" s="842"/>
    </row>
    <row r="225" spans="2:12" x14ac:dyDescent="0.3">
      <c r="B225">
        <v>5</v>
      </c>
      <c r="C225" s="842">
        <f t="shared" si="80"/>
        <v>7.8</v>
      </c>
      <c r="D225" s="842">
        <f t="shared" ca="1" si="81"/>
        <v>7.8578071599848878</v>
      </c>
      <c r="E225" s="842">
        <f t="shared" ca="1" si="82"/>
        <v>8.706711534609294</v>
      </c>
      <c r="F225" s="842">
        <f t="shared" ca="1" si="83"/>
        <v>1.116245068539653</v>
      </c>
      <c r="G225" s="842">
        <f t="shared" ca="1" si="84"/>
        <v>7.9080144000000008</v>
      </c>
      <c r="H225" s="842">
        <f t="shared" ca="1" si="85"/>
        <v>8.7623428254847653</v>
      </c>
      <c r="I225" s="842">
        <f t="shared" ca="1" si="86"/>
        <v>1.1233772853185597</v>
      </c>
      <c r="J225" s="842"/>
      <c r="K225" s="842"/>
      <c r="L225" s="842"/>
    </row>
    <row r="226" spans="2:12" x14ac:dyDescent="0.3">
      <c r="B226">
        <v>6</v>
      </c>
      <c r="C226" s="842">
        <f t="shared" si="80"/>
        <v>10</v>
      </c>
      <c r="D226" s="842">
        <f t="shared" ca="1" si="81"/>
        <v>10.16004962026785</v>
      </c>
      <c r="E226" s="842">
        <f t="shared" ca="1" si="82"/>
        <v>11.257672709438062</v>
      </c>
      <c r="F226" s="842">
        <f t="shared" ca="1" si="83"/>
        <v>1.1257672709438062</v>
      </c>
      <c r="G226" s="842">
        <f t="shared" ca="1" si="84"/>
        <v>10.138479999999999</v>
      </c>
      <c r="H226" s="842">
        <f t="shared" ca="1" si="85"/>
        <v>11.233772853185595</v>
      </c>
      <c r="I226" s="842">
        <f t="shared" ca="1" si="86"/>
        <v>1.1233772853185595</v>
      </c>
      <c r="J226" s="842"/>
      <c r="K226" s="842"/>
      <c r="L226" s="842"/>
    </row>
    <row r="227" spans="2:12" x14ac:dyDescent="0.3">
      <c r="B227">
        <v>7</v>
      </c>
      <c r="C227" s="842">
        <f t="shared" si="80"/>
        <v>8.5</v>
      </c>
      <c r="D227" s="842">
        <f t="shared" ca="1" si="81"/>
        <v>8.609721919436975</v>
      </c>
      <c r="E227" s="842">
        <f t="shared" ca="1" si="82"/>
        <v>9.5398580824786432</v>
      </c>
      <c r="F227" s="842">
        <f t="shared" ca="1" si="83"/>
        <v>1.1223362449974874</v>
      </c>
      <c r="G227" s="842">
        <f t="shared" ca="1" si="84"/>
        <v>8.6177080000000004</v>
      </c>
      <c r="H227" s="842">
        <f t="shared" ca="1" si="85"/>
        <v>9.5487069252077568</v>
      </c>
      <c r="I227" s="842">
        <f t="shared" ca="1" si="86"/>
        <v>1.1233772853185595</v>
      </c>
      <c r="J227" s="842"/>
      <c r="K227" s="842"/>
      <c r="L227" s="842"/>
    </row>
    <row r="228" spans="2:12" x14ac:dyDescent="0.3">
      <c r="B228">
        <v>8</v>
      </c>
      <c r="C228" s="842">
        <f t="shared" si="80"/>
        <v>9.5</v>
      </c>
      <c r="D228" s="842">
        <f t="shared" ca="1" si="81"/>
        <v>9.8386562525684145</v>
      </c>
      <c r="E228" s="842">
        <f t="shared" ca="1" si="82"/>
        <v>10.901558174591042</v>
      </c>
      <c r="F228" s="842">
        <f t="shared" ca="1" si="83"/>
        <v>1.1475324394306359</v>
      </c>
      <c r="G228" s="842">
        <f t="shared" ca="1" si="84"/>
        <v>9.9667159999999999</v>
      </c>
      <c r="H228" s="842">
        <f t="shared" ca="1" si="85"/>
        <v>11.043452631578948</v>
      </c>
      <c r="I228" s="842">
        <f t="shared" ca="1" si="86"/>
        <v>1.1624686980609418</v>
      </c>
      <c r="J228" s="842"/>
      <c r="K228" s="842"/>
      <c r="L228" s="842"/>
    </row>
    <row r="229" spans="2:12" x14ac:dyDescent="0.3">
      <c r="B229">
        <v>9</v>
      </c>
      <c r="C229" s="842">
        <f t="shared" si="80"/>
        <v>7.8</v>
      </c>
      <c r="D229" s="842">
        <f t="shared" ca="1" si="81"/>
        <v>7.8499737990358716</v>
      </c>
      <c r="E229" s="842">
        <f t="shared" ca="1" si="82"/>
        <v>8.6980319102890551</v>
      </c>
      <c r="F229" s="842">
        <f t="shared" ca="1" si="83"/>
        <v>1.1151322961909045</v>
      </c>
      <c r="G229" s="842">
        <f t="shared" ca="1" si="84"/>
        <v>7.9080144000000008</v>
      </c>
      <c r="H229" s="842">
        <f t="shared" ca="1" si="85"/>
        <v>8.7623428254847653</v>
      </c>
      <c r="I229" s="842">
        <f t="shared" ca="1" si="86"/>
        <v>1.1233772853185597</v>
      </c>
      <c r="J229" s="842"/>
      <c r="K229" s="842"/>
      <c r="L229" s="842"/>
    </row>
    <row r="230" spans="2:12" x14ac:dyDescent="0.3">
      <c r="B230">
        <v>10</v>
      </c>
      <c r="C230" s="842">
        <f t="shared" si="80"/>
        <v>10</v>
      </c>
      <c r="D230" s="842">
        <f t="shared" ca="1" si="81"/>
        <v>10.036377896247245</v>
      </c>
      <c r="E230" s="842">
        <f t="shared" ca="1" si="82"/>
        <v>11.120640328251795</v>
      </c>
      <c r="F230" s="842">
        <f t="shared" ca="1" si="83"/>
        <v>1.1120640328251796</v>
      </c>
      <c r="G230" s="842">
        <f t="shared" ca="1" si="84"/>
        <v>10.138479999999999</v>
      </c>
      <c r="H230" s="842">
        <f t="shared" ca="1" si="85"/>
        <v>11.233772853185595</v>
      </c>
      <c r="I230" s="842">
        <f t="shared" ca="1" si="86"/>
        <v>1.1233772853185595</v>
      </c>
      <c r="J230" s="842"/>
      <c r="K230" s="842"/>
      <c r="L230" s="842"/>
    </row>
    <row r="231" spans="2:12" x14ac:dyDescent="0.3">
      <c r="B231">
        <v>11</v>
      </c>
      <c r="C231" s="842">
        <f t="shared" si="80"/>
        <v>8.5</v>
      </c>
      <c r="D231" s="842">
        <f t="shared" ca="1" si="81"/>
        <v>8.5114740741299144</v>
      </c>
      <c r="E231" s="842">
        <f t="shared" ca="1" si="82"/>
        <v>9.4309962040220654</v>
      </c>
      <c r="F231" s="842">
        <f t="shared" ca="1" si="83"/>
        <v>1.1095289651790665</v>
      </c>
      <c r="G231" s="842">
        <f t="shared" ca="1" si="84"/>
        <v>8.6177080000000004</v>
      </c>
      <c r="H231" s="842">
        <f t="shared" ca="1" si="85"/>
        <v>9.5487069252077568</v>
      </c>
      <c r="I231" s="842">
        <f t="shared" ca="1" si="86"/>
        <v>1.1233772853185595</v>
      </c>
      <c r="J231" s="842"/>
      <c r="K231" s="842"/>
      <c r="L231" s="842"/>
    </row>
    <row r="232" spans="2:12" x14ac:dyDescent="0.3">
      <c r="B232">
        <v>12</v>
      </c>
      <c r="C232" s="842">
        <f t="shared" si="80"/>
        <v>9.5</v>
      </c>
      <c r="D232" s="842">
        <f t="shared" ca="1" si="81"/>
        <v>9.7982874125011534</v>
      </c>
      <c r="E232" s="842">
        <f t="shared" ca="1" si="82"/>
        <v>10.856828157896015</v>
      </c>
      <c r="F232" s="842">
        <f t="shared" ca="1" si="83"/>
        <v>1.1428240166206332</v>
      </c>
      <c r="G232" s="842">
        <f t="shared" ca="1" si="84"/>
        <v>9.9667159999999999</v>
      </c>
      <c r="H232" s="842">
        <f t="shared" ca="1" si="85"/>
        <v>11.043452631578948</v>
      </c>
      <c r="I232" s="842">
        <f t="shared" ca="1" si="86"/>
        <v>1.1624686980609418</v>
      </c>
      <c r="J232" s="842"/>
      <c r="K232" s="842"/>
      <c r="L232" s="842"/>
    </row>
    <row r="233" spans="2:12" x14ac:dyDescent="0.3">
      <c r="B233">
        <v>13</v>
      </c>
      <c r="C233" s="842">
        <f t="shared" si="80"/>
        <v>7.8</v>
      </c>
      <c r="D233" s="842">
        <f t="shared" ca="1" si="81"/>
        <v>7.7854453187489856</v>
      </c>
      <c r="E233" s="842">
        <f t="shared" ca="1" si="82"/>
        <v>8.6265322091401497</v>
      </c>
      <c r="F233" s="842">
        <f t="shared" ca="1" si="83"/>
        <v>1.1059656678384808</v>
      </c>
      <c r="G233" s="842">
        <f t="shared" ca="1" si="84"/>
        <v>7.9080144000000008</v>
      </c>
      <c r="H233" s="842">
        <f t="shared" ca="1" si="85"/>
        <v>8.7623428254847653</v>
      </c>
      <c r="I233" s="842">
        <f t="shared" ca="1" si="86"/>
        <v>1.1233772853185597</v>
      </c>
      <c r="J233" s="842"/>
      <c r="K233" s="842"/>
      <c r="L233" s="842"/>
    </row>
    <row r="234" spans="2:12" x14ac:dyDescent="0.3">
      <c r="B234">
        <v>14</v>
      </c>
      <c r="C234" s="842">
        <f t="shared" si="80"/>
        <v>10</v>
      </c>
      <c r="D234" s="842">
        <f t="shared" ca="1" si="81"/>
        <v>9.9707646941362178</v>
      </c>
      <c r="E234" s="842">
        <f t="shared" ca="1" si="82"/>
        <v>11.047938719264508</v>
      </c>
      <c r="F234" s="842">
        <f t="shared" ca="1" si="83"/>
        <v>1.1047938719264507</v>
      </c>
      <c r="G234" s="842">
        <f t="shared" ca="1" si="84"/>
        <v>10.138479999999999</v>
      </c>
      <c r="H234" s="842">
        <f t="shared" ca="1" si="85"/>
        <v>11.233772853185595</v>
      </c>
      <c r="I234" s="842">
        <f t="shared" ca="1" si="86"/>
        <v>1.1233772853185595</v>
      </c>
      <c r="J234" s="842"/>
      <c r="K234" s="842"/>
      <c r="L234" s="842"/>
    </row>
    <row r="235" spans="2:12" x14ac:dyDescent="0.3">
      <c r="B235">
        <v>15</v>
      </c>
      <c r="C235" s="842">
        <f t="shared" si="80"/>
        <v>8.5</v>
      </c>
      <c r="D235" s="842">
        <f t="shared" ca="1" si="81"/>
        <v>8.4684604965949966</v>
      </c>
      <c r="E235" s="842">
        <f t="shared" ca="1" si="82"/>
        <v>9.3833357302991658</v>
      </c>
      <c r="F235" s="842">
        <f t="shared" ca="1" si="83"/>
        <v>1.1039218506234312</v>
      </c>
      <c r="G235" s="842">
        <f t="shared" ca="1" si="84"/>
        <v>8.6177080000000004</v>
      </c>
      <c r="H235" s="842">
        <f t="shared" ca="1" si="85"/>
        <v>9.5487069252077568</v>
      </c>
      <c r="I235" s="842">
        <f t="shared" ca="1" si="86"/>
        <v>1.1233772853185595</v>
      </c>
      <c r="J235" s="842"/>
      <c r="K235" s="842"/>
      <c r="L235" s="842"/>
    </row>
    <row r="236" spans="2:12" x14ac:dyDescent="0.3">
      <c r="B236">
        <v>16</v>
      </c>
      <c r="C236" s="842">
        <f t="shared" si="80"/>
        <v>9.5</v>
      </c>
      <c r="D236" s="842">
        <f t="shared" ca="1" si="81"/>
        <v>9.7789722672986059</v>
      </c>
      <c r="E236" s="842">
        <f t="shared" ca="1" si="82"/>
        <v>10.835426334956905</v>
      </c>
      <c r="F236" s="842">
        <f t="shared" ca="1" si="83"/>
        <v>1.1405711931533584</v>
      </c>
      <c r="G236" s="842">
        <f t="shared" ca="1" si="84"/>
        <v>9.9667159999999999</v>
      </c>
      <c r="H236" s="842">
        <f t="shared" ca="1" si="85"/>
        <v>11.043452631578948</v>
      </c>
      <c r="I236" s="842">
        <f t="shared" ca="1" si="86"/>
        <v>1.1624686980609418</v>
      </c>
      <c r="J236" s="842"/>
      <c r="K236" s="842"/>
      <c r="L236" s="842"/>
    </row>
    <row r="237" spans="2:12" x14ac:dyDescent="0.3">
      <c r="B237">
        <v>17</v>
      </c>
      <c r="C237" s="842">
        <f t="shared" si="80"/>
        <v>7.8</v>
      </c>
      <c r="D237" s="842">
        <f t="shared" ca="1" si="81"/>
        <v>7.7632360235907161</v>
      </c>
      <c r="E237" s="842">
        <f t="shared" ca="1" si="82"/>
        <v>8.6019235718456688</v>
      </c>
      <c r="F237" s="842">
        <f t="shared" ca="1" si="83"/>
        <v>1.1028107143391883</v>
      </c>
      <c r="G237" s="842">
        <f t="shared" ca="1" si="84"/>
        <v>7.9080144000000008</v>
      </c>
      <c r="H237" s="842">
        <f t="shared" ca="1" si="85"/>
        <v>8.7623428254847653</v>
      </c>
      <c r="I237" s="842">
        <f t="shared" ca="1" si="86"/>
        <v>1.1233772853185597</v>
      </c>
      <c r="J237" s="842"/>
      <c r="K237" s="842"/>
      <c r="L237" s="842"/>
    </row>
    <row r="238" spans="2:12" x14ac:dyDescent="0.3">
      <c r="B238">
        <v>18</v>
      </c>
      <c r="C238" s="842">
        <f t="shared" si="80"/>
        <v>10</v>
      </c>
      <c r="D238" s="842">
        <f t="shared" ca="1" si="81"/>
        <v>9.9497904822087762</v>
      </c>
      <c r="E238" s="842">
        <f t="shared" ca="1" si="82"/>
        <v>11.024698595245182</v>
      </c>
      <c r="F238" s="842">
        <f t="shared" ca="1" si="83"/>
        <v>1.1024698595245181</v>
      </c>
      <c r="G238" s="842">
        <f t="shared" ca="1" si="84"/>
        <v>10.138479999999999</v>
      </c>
      <c r="H238" s="842">
        <f t="shared" ca="1" si="85"/>
        <v>11.233772853185595</v>
      </c>
      <c r="I238" s="842">
        <f t="shared" ca="1" si="86"/>
        <v>1.1233772853185595</v>
      </c>
      <c r="J238" s="842"/>
      <c r="K238" s="842"/>
      <c r="L238" s="842"/>
    </row>
    <row r="239" spans="2:12" x14ac:dyDescent="0.3">
      <c r="B239">
        <v>19</v>
      </c>
      <c r="C239" s="842">
        <f t="shared" si="80"/>
        <v>8.5</v>
      </c>
      <c r="D239" s="842">
        <f t="shared" ca="1" si="81"/>
        <v>8.4554294595445896</v>
      </c>
      <c r="E239" s="842">
        <f t="shared" ca="1" si="82"/>
        <v>9.3688969080826485</v>
      </c>
      <c r="F239" s="842">
        <f t="shared" ca="1" si="83"/>
        <v>1.1022231656567822</v>
      </c>
      <c r="G239" s="842">
        <f t="shared" ca="1" si="84"/>
        <v>8.6177080000000004</v>
      </c>
      <c r="H239" s="842">
        <f t="shared" ca="1" si="85"/>
        <v>9.5487069252077568</v>
      </c>
      <c r="I239" s="842">
        <f t="shared" ca="1" si="86"/>
        <v>1.1233772853185595</v>
      </c>
      <c r="J239" s="842"/>
      <c r="K239" s="842"/>
      <c r="L239" s="842"/>
    </row>
    <row r="240" spans="2:12" x14ac:dyDescent="0.3">
      <c r="B240">
        <v>20</v>
      </c>
      <c r="C240" s="842">
        <f t="shared" si="80"/>
        <v>9.5</v>
      </c>
      <c r="D240" s="842">
        <f t="shared" ca="1" si="81"/>
        <v>9.7730782735428683</v>
      </c>
      <c r="E240" s="842">
        <f t="shared" ca="1" si="82"/>
        <v>10.828895593953318</v>
      </c>
      <c r="F240" s="842">
        <f t="shared" ca="1" si="83"/>
        <v>1.1398837467319283</v>
      </c>
      <c r="G240" s="842">
        <f t="shared" ca="1" si="84"/>
        <v>9.9667159999999999</v>
      </c>
      <c r="H240" s="842">
        <f t="shared" ca="1" si="85"/>
        <v>11.043452631578948</v>
      </c>
      <c r="I240" s="842">
        <f t="shared" ca="1" si="86"/>
        <v>1.1624686980609418</v>
      </c>
      <c r="J240" s="842"/>
      <c r="K240" s="842"/>
      <c r="L240" s="842"/>
    </row>
    <row r="244" spans="2:12" x14ac:dyDescent="0.3">
      <c r="C244" s="1142" t="s">
        <v>737</v>
      </c>
      <c r="D244" s="1143"/>
      <c r="E244" s="1143"/>
      <c r="F244" s="1143"/>
      <c r="G244" s="1143"/>
      <c r="H244" s="1143"/>
      <c r="I244" s="1143"/>
    </row>
    <row r="245" spans="2:12" x14ac:dyDescent="0.3">
      <c r="C245" s="1006"/>
      <c r="D245" s="1007" t="s">
        <v>670</v>
      </c>
      <c r="E245" s="1007"/>
      <c r="F245" s="1007"/>
      <c r="G245" s="871" t="s">
        <v>775</v>
      </c>
      <c r="H245" s="871"/>
      <c r="I245" s="871"/>
    </row>
    <row r="246" spans="2:12" x14ac:dyDescent="0.3">
      <c r="C246" s="1006" t="s">
        <v>553</v>
      </c>
      <c r="D246" s="1008" t="s">
        <v>558</v>
      </c>
      <c r="E246" s="1008"/>
      <c r="F246" s="1008"/>
      <c r="G246" s="1008" t="s">
        <v>558</v>
      </c>
      <c r="H246" s="1008"/>
      <c r="I246" s="1008"/>
    </row>
    <row r="247" spans="2:12" x14ac:dyDescent="0.3">
      <c r="C247" s="1006"/>
      <c r="D247" s="1008"/>
      <c r="E247" s="1008" t="s">
        <v>716</v>
      </c>
      <c r="F247" s="1008"/>
      <c r="G247" s="1008"/>
      <c r="H247" s="1008" t="s">
        <v>716</v>
      </c>
      <c r="I247" s="1008"/>
    </row>
    <row r="248" spans="2:12" ht="28.8" x14ac:dyDescent="0.3">
      <c r="C248" s="1030" t="s">
        <v>554</v>
      </c>
      <c r="D248" s="1029" t="s">
        <v>554</v>
      </c>
      <c r="E248" s="1029" t="s">
        <v>719</v>
      </c>
      <c r="F248" s="1029" t="s">
        <v>718</v>
      </c>
      <c r="G248" s="1029" t="s">
        <v>554</v>
      </c>
      <c r="H248" s="1029" t="s">
        <v>719</v>
      </c>
      <c r="I248" s="1029" t="s">
        <v>718</v>
      </c>
      <c r="J248" s="692"/>
      <c r="K248" s="692"/>
      <c r="L248" s="692"/>
    </row>
    <row r="249" spans="2:12" x14ac:dyDescent="0.3">
      <c r="B249">
        <v>1</v>
      </c>
      <c r="C249" s="842">
        <f t="shared" ref="C249:C273" si="87">+EL54</f>
        <v>7.8</v>
      </c>
      <c r="D249" s="842">
        <f t="shared" ref="D249:D273" ca="1" si="88">+EP54</f>
        <v>7.0395000000000003</v>
      </c>
      <c r="E249" s="842">
        <f t="shared" ref="E249:E273" ca="1" si="89">+EU54</f>
        <v>7.8000000000000007</v>
      </c>
      <c r="F249" s="842">
        <f t="shared" ref="F249:F273" ca="1" si="90">+EV54</f>
        <v>1.0000000000000002</v>
      </c>
      <c r="G249" s="842">
        <f t="shared" ref="G249:G273" ca="1" si="91">+FK54</f>
        <v>7.9080144000000008</v>
      </c>
      <c r="H249" s="842">
        <f t="shared" ref="H249:H273" ca="1" si="92">+FP54</f>
        <v>8.7623428254847653</v>
      </c>
      <c r="I249" s="842">
        <f t="shared" ref="I249:I273" ca="1" si="93">+FQ54</f>
        <v>1.1233772853185597</v>
      </c>
      <c r="J249" s="842"/>
      <c r="K249" s="842"/>
      <c r="L249" s="842"/>
    </row>
    <row r="250" spans="2:12" x14ac:dyDescent="0.3">
      <c r="B250">
        <v>2</v>
      </c>
      <c r="C250" s="842">
        <f t="shared" si="87"/>
        <v>10</v>
      </c>
      <c r="D250" s="842">
        <f t="shared" ca="1" si="88"/>
        <v>9.3515253274233441</v>
      </c>
      <c r="E250" s="842">
        <f t="shared" ca="1" si="89"/>
        <v>10.36180091681257</v>
      </c>
      <c r="F250" s="842">
        <f t="shared" ca="1" si="90"/>
        <v>1.0361800916812569</v>
      </c>
      <c r="G250" s="842">
        <f t="shared" ca="1" si="91"/>
        <v>10.138479999999999</v>
      </c>
      <c r="H250" s="842">
        <f t="shared" ca="1" si="92"/>
        <v>11.233772853185595</v>
      </c>
      <c r="I250" s="842">
        <f t="shared" ca="1" si="93"/>
        <v>1.1233772853185595</v>
      </c>
      <c r="J250" s="842"/>
      <c r="K250" s="842"/>
      <c r="L250" s="842"/>
    </row>
    <row r="251" spans="2:12" x14ac:dyDescent="0.3">
      <c r="B251">
        <v>3</v>
      </c>
      <c r="C251" s="842">
        <f t="shared" si="87"/>
        <v>8.5</v>
      </c>
      <c r="D251" s="842">
        <f t="shared" ca="1" si="88"/>
        <v>8.1992740072104482</v>
      </c>
      <c r="E251" s="842">
        <f t="shared" ca="1" si="89"/>
        <v>9.0850681520337382</v>
      </c>
      <c r="F251" s="842">
        <f t="shared" ca="1" si="90"/>
        <v>1.0688315472980869</v>
      </c>
      <c r="G251" s="842">
        <f t="shared" ca="1" si="91"/>
        <v>8.6177080000000004</v>
      </c>
      <c r="H251" s="842">
        <f t="shared" ca="1" si="92"/>
        <v>9.5487069252077568</v>
      </c>
      <c r="I251" s="842">
        <f t="shared" ca="1" si="93"/>
        <v>1.1233772853185595</v>
      </c>
      <c r="J251" s="842"/>
      <c r="K251" s="842"/>
      <c r="L251" s="842"/>
    </row>
    <row r="252" spans="2:12" x14ac:dyDescent="0.3">
      <c r="B252">
        <v>4</v>
      </c>
      <c r="C252" s="842">
        <f t="shared" si="87"/>
        <v>9.5</v>
      </c>
      <c r="D252" s="842">
        <f t="shared" ca="1" si="88"/>
        <v>9.5146241273637813</v>
      </c>
      <c r="E252" s="842">
        <f t="shared" ca="1" si="89"/>
        <v>10.542519808713331</v>
      </c>
      <c r="F252" s="842">
        <f t="shared" ca="1" si="90"/>
        <v>1.1097389272329823</v>
      </c>
      <c r="G252" s="842">
        <f t="shared" ca="1" si="91"/>
        <v>9.9667159999999999</v>
      </c>
      <c r="H252" s="842">
        <f t="shared" ca="1" si="92"/>
        <v>11.043452631578948</v>
      </c>
      <c r="I252" s="842">
        <f t="shared" ca="1" si="93"/>
        <v>1.1624686980609418</v>
      </c>
      <c r="J252" s="842"/>
      <c r="K252" s="842"/>
      <c r="L252" s="842"/>
    </row>
    <row r="253" spans="2:12" x14ac:dyDescent="0.3">
      <c r="B253">
        <v>5</v>
      </c>
      <c r="C253" s="842">
        <f t="shared" si="87"/>
        <v>7.8</v>
      </c>
      <c r="D253" s="842">
        <f t="shared" ca="1" si="88"/>
        <v>7.8562505129614131</v>
      </c>
      <c r="E253" s="842">
        <f t="shared" ca="1" si="89"/>
        <v>8.7049867179627842</v>
      </c>
      <c r="F253" s="842">
        <f t="shared" ca="1" si="90"/>
        <v>1.1160239382003569</v>
      </c>
      <c r="G253" s="842">
        <f t="shared" ca="1" si="91"/>
        <v>7.9080144000000008</v>
      </c>
      <c r="H253" s="842">
        <f t="shared" ca="1" si="92"/>
        <v>8.7623428254847653</v>
      </c>
      <c r="I253" s="842">
        <f t="shared" ca="1" si="93"/>
        <v>1.1233772853185597</v>
      </c>
      <c r="J253" s="842"/>
      <c r="K253" s="842"/>
      <c r="L253" s="842"/>
    </row>
    <row r="254" spans="2:12" x14ac:dyDescent="0.3">
      <c r="B254">
        <v>6</v>
      </c>
      <c r="C254" s="842">
        <f t="shared" si="87"/>
        <v>10</v>
      </c>
      <c r="D254" s="842">
        <f t="shared" ca="1" si="88"/>
        <v>10.160555574557117</v>
      </c>
      <c r="E254" s="842">
        <f t="shared" ca="1" si="89"/>
        <v>11.258233323608994</v>
      </c>
      <c r="F254" s="842">
        <f t="shared" ca="1" si="90"/>
        <v>1.1258233323608995</v>
      </c>
      <c r="G254" s="842">
        <f t="shared" ca="1" si="91"/>
        <v>10.138479999999999</v>
      </c>
      <c r="H254" s="842">
        <f t="shared" ca="1" si="92"/>
        <v>11.233772853185595</v>
      </c>
      <c r="I254" s="842">
        <f t="shared" ca="1" si="93"/>
        <v>1.1233772853185595</v>
      </c>
      <c r="J254" s="842"/>
      <c r="K254" s="842"/>
      <c r="L254" s="842"/>
    </row>
    <row r="255" spans="2:12" x14ac:dyDescent="0.3">
      <c r="B255">
        <v>7</v>
      </c>
      <c r="C255" s="842">
        <f t="shared" si="87"/>
        <v>8.5</v>
      </c>
      <c r="D255" s="842">
        <f t="shared" ca="1" si="88"/>
        <v>8.6104190828382343</v>
      </c>
      <c r="E255" s="842">
        <f t="shared" ca="1" si="89"/>
        <v>9.5406305627016454</v>
      </c>
      <c r="F255" s="842">
        <f t="shared" ca="1" si="90"/>
        <v>1.122427125023723</v>
      </c>
      <c r="G255" s="842">
        <f t="shared" ca="1" si="91"/>
        <v>8.6177080000000004</v>
      </c>
      <c r="H255" s="842">
        <f t="shared" ca="1" si="92"/>
        <v>9.5487069252077568</v>
      </c>
      <c r="I255" s="842">
        <f t="shared" ca="1" si="93"/>
        <v>1.1233772853185595</v>
      </c>
      <c r="J255" s="842"/>
      <c r="K255" s="842"/>
      <c r="L255" s="842"/>
    </row>
    <row r="256" spans="2:12" x14ac:dyDescent="0.3">
      <c r="B256">
        <v>8</v>
      </c>
      <c r="C256" s="842">
        <f t="shared" si="87"/>
        <v>9.5</v>
      </c>
      <c r="D256" s="842">
        <f t="shared" ca="1" si="88"/>
        <v>9.8389745466215093</v>
      </c>
      <c r="E256" s="842">
        <f t="shared" ca="1" si="89"/>
        <v>10.901910854982281</v>
      </c>
      <c r="F256" s="842">
        <f t="shared" ca="1" si="90"/>
        <v>1.1475695636823453</v>
      </c>
      <c r="G256" s="842">
        <f t="shared" ca="1" si="91"/>
        <v>9.9667159999999999</v>
      </c>
      <c r="H256" s="842">
        <f t="shared" ca="1" si="92"/>
        <v>11.043452631578948</v>
      </c>
      <c r="I256" s="842">
        <f t="shared" ca="1" si="93"/>
        <v>1.1624686980609418</v>
      </c>
      <c r="J256" s="842"/>
      <c r="K256" s="842"/>
      <c r="L256" s="842"/>
    </row>
    <row r="257" spans="2:12" x14ac:dyDescent="0.3">
      <c r="B257">
        <v>9</v>
      </c>
      <c r="C257" s="842">
        <f t="shared" si="87"/>
        <v>7.8</v>
      </c>
      <c r="D257" s="842">
        <f t="shared" ca="1" si="88"/>
        <v>7.8510672281010798</v>
      </c>
      <c r="E257" s="842">
        <f t="shared" ca="1" si="89"/>
        <v>8.6992434660399773</v>
      </c>
      <c r="F257" s="842">
        <f t="shared" ca="1" si="90"/>
        <v>1.1152876238512792</v>
      </c>
      <c r="G257" s="842">
        <f t="shared" ca="1" si="91"/>
        <v>7.9080144000000008</v>
      </c>
      <c r="H257" s="842">
        <f t="shared" ca="1" si="92"/>
        <v>8.7623428254847653</v>
      </c>
      <c r="I257" s="842">
        <f t="shared" ca="1" si="93"/>
        <v>1.1233772853185597</v>
      </c>
      <c r="J257" s="842"/>
      <c r="K257" s="842"/>
      <c r="L257" s="842"/>
    </row>
    <row r="258" spans="2:12" x14ac:dyDescent="0.3">
      <c r="B258">
        <v>10</v>
      </c>
      <c r="C258" s="842">
        <f t="shared" si="87"/>
        <v>10</v>
      </c>
      <c r="D258" s="842">
        <f t="shared" ca="1" si="88"/>
        <v>10.038012201596898</v>
      </c>
      <c r="E258" s="842">
        <f t="shared" ca="1" si="89"/>
        <v>11.122451192905149</v>
      </c>
      <c r="F258" s="842">
        <f t="shared" ca="1" si="90"/>
        <v>1.1122451192905149</v>
      </c>
      <c r="G258" s="842">
        <f t="shared" ca="1" si="91"/>
        <v>10.138479999999999</v>
      </c>
      <c r="H258" s="842">
        <f t="shared" ca="1" si="92"/>
        <v>11.233772853185595</v>
      </c>
      <c r="I258" s="842">
        <f t="shared" ca="1" si="93"/>
        <v>1.1233772853185595</v>
      </c>
      <c r="J258" s="842"/>
      <c r="K258" s="842"/>
      <c r="L258" s="842"/>
    </row>
    <row r="259" spans="2:12" x14ac:dyDescent="0.3">
      <c r="B259">
        <v>11</v>
      </c>
      <c r="C259" s="842">
        <f t="shared" si="87"/>
        <v>8.5</v>
      </c>
      <c r="D259" s="842">
        <f t="shared" ca="1" si="88"/>
        <v>8.5130228973095878</v>
      </c>
      <c r="E259" s="842">
        <f t="shared" ca="1" si="89"/>
        <v>9.4327123515895721</v>
      </c>
      <c r="F259" s="842">
        <f t="shared" ca="1" si="90"/>
        <v>1.1097308648928907</v>
      </c>
      <c r="G259" s="842">
        <f t="shared" ca="1" si="91"/>
        <v>8.6177080000000004</v>
      </c>
      <c r="H259" s="842">
        <f t="shared" ca="1" si="92"/>
        <v>9.5487069252077568</v>
      </c>
      <c r="I259" s="842">
        <f t="shared" ca="1" si="93"/>
        <v>1.1233772853185595</v>
      </c>
      <c r="J259" s="842"/>
      <c r="K259" s="842"/>
      <c r="L259" s="842"/>
    </row>
    <row r="260" spans="2:12" x14ac:dyDescent="0.3">
      <c r="B260">
        <v>12</v>
      </c>
      <c r="C260" s="842">
        <f t="shared" si="87"/>
        <v>9.5</v>
      </c>
      <c r="D260" s="842">
        <f t="shared" ca="1" si="88"/>
        <v>9.7992389255576278</v>
      </c>
      <c r="E260" s="842">
        <f t="shared" ca="1" si="89"/>
        <v>10.857882465991832</v>
      </c>
      <c r="F260" s="842">
        <f t="shared" ca="1" si="90"/>
        <v>1.1429349964201929</v>
      </c>
      <c r="G260" s="842">
        <f t="shared" ca="1" si="91"/>
        <v>9.9667159999999999</v>
      </c>
      <c r="H260" s="842">
        <f t="shared" ca="1" si="92"/>
        <v>11.043452631578948</v>
      </c>
      <c r="I260" s="842">
        <f t="shared" ca="1" si="93"/>
        <v>1.1624686980609418</v>
      </c>
      <c r="J260" s="842"/>
      <c r="K260" s="842"/>
      <c r="L260" s="842"/>
    </row>
    <row r="261" spans="2:12" x14ac:dyDescent="0.3">
      <c r="B261">
        <v>13</v>
      </c>
      <c r="C261" s="842">
        <f t="shared" si="87"/>
        <v>7.8</v>
      </c>
      <c r="D261" s="842">
        <f t="shared" ca="1" si="88"/>
        <v>7.7870685920197413</v>
      </c>
      <c r="E261" s="842">
        <f t="shared" ca="1" si="89"/>
        <v>8.6283308498833708</v>
      </c>
      <c r="F261" s="842">
        <f t="shared" ca="1" si="90"/>
        <v>1.1061962628055604</v>
      </c>
      <c r="G261" s="842">
        <f t="shared" ca="1" si="91"/>
        <v>7.9080144000000008</v>
      </c>
      <c r="H261" s="842">
        <f t="shared" ca="1" si="92"/>
        <v>8.7623428254847653</v>
      </c>
      <c r="I261" s="842">
        <f t="shared" ca="1" si="93"/>
        <v>1.1233772853185597</v>
      </c>
      <c r="J261" s="842"/>
      <c r="K261" s="842"/>
      <c r="L261" s="842"/>
    </row>
    <row r="262" spans="2:12" x14ac:dyDescent="0.3">
      <c r="B262">
        <v>14</v>
      </c>
      <c r="C262" s="842">
        <f t="shared" si="87"/>
        <v>10</v>
      </c>
      <c r="D262" s="842">
        <f t="shared" ca="1" si="88"/>
        <v>9.9729298937513473</v>
      </c>
      <c r="E262" s="842">
        <f t="shared" ca="1" si="89"/>
        <v>11.050337832411465</v>
      </c>
      <c r="F262" s="842">
        <f t="shared" ca="1" si="90"/>
        <v>1.1050337832411465</v>
      </c>
      <c r="G262" s="842">
        <f t="shared" ca="1" si="91"/>
        <v>10.138479999999999</v>
      </c>
      <c r="H262" s="842">
        <f t="shared" ca="1" si="92"/>
        <v>11.233772853185595</v>
      </c>
      <c r="I262" s="842">
        <f t="shared" ca="1" si="93"/>
        <v>1.1233772853185595</v>
      </c>
      <c r="J262" s="842"/>
      <c r="K262" s="842"/>
      <c r="L262" s="842"/>
    </row>
    <row r="263" spans="2:12" x14ac:dyDescent="0.3">
      <c r="B263">
        <v>15</v>
      </c>
      <c r="C263" s="842">
        <f t="shared" si="87"/>
        <v>8.5</v>
      </c>
      <c r="D263" s="842">
        <f t="shared" ca="1" si="88"/>
        <v>8.4703538391847495</v>
      </c>
      <c r="E263" s="842">
        <f t="shared" ca="1" si="89"/>
        <v>9.3854336168252068</v>
      </c>
      <c r="F263" s="842">
        <f t="shared" ca="1" si="90"/>
        <v>1.1041686608029655</v>
      </c>
      <c r="G263" s="842">
        <f t="shared" ca="1" si="91"/>
        <v>8.6177080000000004</v>
      </c>
      <c r="H263" s="842">
        <f t="shared" ca="1" si="92"/>
        <v>9.5487069252077568</v>
      </c>
      <c r="I263" s="842">
        <f t="shared" ca="1" si="93"/>
        <v>1.1233772853185595</v>
      </c>
      <c r="J263" s="842"/>
      <c r="K263" s="842"/>
      <c r="L263" s="842"/>
    </row>
    <row r="264" spans="2:12" x14ac:dyDescent="0.3">
      <c r="B264">
        <v>16</v>
      </c>
      <c r="C264" s="842">
        <f t="shared" si="87"/>
        <v>9.5</v>
      </c>
      <c r="D264" s="842">
        <f t="shared" ca="1" si="88"/>
        <v>9.7801610483532464</v>
      </c>
      <c r="E264" s="842">
        <f t="shared" ca="1" si="89"/>
        <v>10.836743543881713</v>
      </c>
      <c r="F264" s="842">
        <f t="shared" ca="1" si="90"/>
        <v>1.1407098467243908</v>
      </c>
      <c r="G264" s="842">
        <f t="shared" ca="1" si="91"/>
        <v>9.9667159999999999</v>
      </c>
      <c r="H264" s="842">
        <f t="shared" ca="1" si="92"/>
        <v>11.043452631578948</v>
      </c>
      <c r="I264" s="842">
        <f t="shared" ca="1" si="93"/>
        <v>1.1624686980609418</v>
      </c>
      <c r="J264" s="842"/>
      <c r="K264" s="842"/>
      <c r="L264" s="842"/>
    </row>
    <row r="265" spans="2:12" x14ac:dyDescent="0.3">
      <c r="B265">
        <v>17</v>
      </c>
      <c r="C265" s="842">
        <f t="shared" si="87"/>
        <v>7.8</v>
      </c>
      <c r="D265" s="842">
        <f t="shared" ca="1" si="88"/>
        <v>7.765035046378582</v>
      </c>
      <c r="E265" s="842">
        <f t="shared" ca="1" si="89"/>
        <v>8.6039169488959359</v>
      </c>
      <c r="F265" s="842">
        <f t="shared" ca="1" si="90"/>
        <v>1.1030662754994789</v>
      </c>
      <c r="G265" s="842">
        <f t="shared" ca="1" si="91"/>
        <v>7.9080144000000008</v>
      </c>
      <c r="H265" s="842">
        <f t="shared" ca="1" si="92"/>
        <v>8.7623428254847653</v>
      </c>
      <c r="I265" s="842">
        <f t="shared" ca="1" si="93"/>
        <v>1.1233772853185597</v>
      </c>
      <c r="J265" s="842"/>
      <c r="K265" s="842"/>
      <c r="L265" s="842"/>
    </row>
    <row r="266" spans="2:12" x14ac:dyDescent="0.3">
      <c r="B266">
        <v>18</v>
      </c>
      <c r="C266" s="842">
        <f t="shared" si="87"/>
        <v>10</v>
      </c>
      <c r="D266" s="842">
        <f t="shared" ca="1" si="88"/>
        <v>9.9521210723013205</v>
      </c>
      <c r="E266" s="842">
        <f t="shared" ca="1" si="89"/>
        <v>11.027280966538859</v>
      </c>
      <c r="F266" s="842">
        <f t="shared" ca="1" si="90"/>
        <v>1.1027280966538859</v>
      </c>
      <c r="G266" s="842">
        <f t="shared" ca="1" si="91"/>
        <v>10.138479999999999</v>
      </c>
      <c r="H266" s="842">
        <f t="shared" ca="1" si="92"/>
        <v>11.233772853185595</v>
      </c>
      <c r="I266" s="842">
        <f t="shared" ca="1" si="93"/>
        <v>1.1233772853185595</v>
      </c>
      <c r="J266" s="842"/>
      <c r="K266" s="842"/>
      <c r="L266" s="842"/>
    </row>
    <row r="267" spans="2:12" x14ac:dyDescent="0.3">
      <c r="B267">
        <v>19</v>
      </c>
      <c r="C267" s="842">
        <f t="shared" si="87"/>
        <v>8.5</v>
      </c>
      <c r="D267" s="842">
        <f t="shared" ca="1" si="88"/>
        <v>8.4574252997990413</v>
      </c>
      <c r="E267" s="842">
        <f t="shared" ca="1" si="89"/>
        <v>9.3711083654283005</v>
      </c>
      <c r="F267" s="842">
        <f t="shared" ca="1" si="90"/>
        <v>1.1024833371092118</v>
      </c>
      <c r="G267" s="842">
        <f t="shared" ca="1" si="91"/>
        <v>8.6177080000000004</v>
      </c>
      <c r="H267" s="842">
        <f t="shared" ca="1" si="92"/>
        <v>9.5487069252077568</v>
      </c>
      <c r="I267" s="842">
        <f t="shared" ca="1" si="93"/>
        <v>1.1233772853185595</v>
      </c>
      <c r="J267" s="842"/>
      <c r="K267" s="842"/>
      <c r="L267" s="842"/>
    </row>
    <row r="268" spans="2:12" x14ac:dyDescent="0.3">
      <c r="B268">
        <v>20</v>
      </c>
      <c r="C268" s="842">
        <f t="shared" si="87"/>
        <v>9.5</v>
      </c>
      <c r="D268" s="842">
        <f t="shared" ca="1" si="88"/>
        <v>9.7743359260352847</v>
      </c>
      <c r="E268" s="842">
        <f t="shared" ca="1" si="89"/>
        <v>10.830289114720538</v>
      </c>
      <c r="F268" s="842">
        <f t="shared" ca="1" si="90"/>
        <v>1.1400304331284776</v>
      </c>
      <c r="G268" s="842">
        <f t="shared" ca="1" si="91"/>
        <v>9.9667159999999999</v>
      </c>
      <c r="H268" s="842">
        <f t="shared" ca="1" si="92"/>
        <v>11.043452631578948</v>
      </c>
      <c r="I268" s="842">
        <f t="shared" ca="1" si="93"/>
        <v>1.1624686980609418</v>
      </c>
      <c r="J268" s="842"/>
      <c r="K268" s="842"/>
      <c r="L268" s="842"/>
    </row>
    <row r="269" spans="2:12" x14ac:dyDescent="0.3">
      <c r="B269">
        <v>21</v>
      </c>
      <c r="C269" s="842">
        <f t="shared" si="87"/>
        <v>7.8</v>
      </c>
      <c r="D269" s="842">
        <f t="shared" ca="1" si="88"/>
        <v>7.7587923624004507</v>
      </c>
      <c r="E269" s="842">
        <f t="shared" ca="1" si="89"/>
        <v>8.596999847535125</v>
      </c>
      <c r="F269" s="842">
        <f t="shared" ca="1" si="90"/>
        <v>1.1021794676327084</v>
      </c>
      <c r="G269" s="842">
        <f t="shared" ca="1" si="91"/>
        <v>7.9080144000000008</v>
      </c>
      <c r="H269" s="842">
        <f t="shared" ca="1" si="92"/>
        <v>8.7623428254847653</v>
      </c>
      <c r="I269" s="842">
        <f t="shared" ca="1" si="93"/>
        <v>1.1233772853185597</v>
      </c>
      <c r="J269" s="842"/>
      <c r="K269" s="842"/>
      <c r="L269" s="842"/>
    </row>
    <row r="270" spans="2:12" x14ac:dyDescent="0.3">
      <c r="B270">
        <v>22</v>
      </c>
      <c r="C270" s="842">
        <f t="shared" si="87"/>
        <v>10</v>
      </c>
      <c r="D270" s="842">
        <f t="shared" ca="1" si="88"/>
        <v>9.94634392121724</v>
      </c>
      <c r="E270" s="842">
        <f t="shared" ca="1" si="89"/>
        <v>11.020879691099434</v>
      </c>
      <c r="F270" s="842">
        <f t="shared" ca="1" si="90"/>
        <v>1.1020879691099434</v>
      </c>
      <c r="G270" s="842">
        <f t="shared" ca="1" si="91"/>
        <v>10.138479999999999</v>
      </c>
      <c r="H270" s="842">
        <f t="shared" ca="1" si="92"/>
        <v>11.233772853185595</v>
      </c>
      <c r="I270" s="842">
        <f t="shared" ca="1" si="93"/>
        <v>1.1233772853185595</v>
      </c>
      <c r="J270" s="842"/>
      <c r="K270" s="842"/>
      <c r="L270" s="842"/>
    </row>
    <row r="271" spans="2:12" x14ac:dyDescent="0.3">
      <c r="B271">
        <v>23</v>
      </c>
      <c r="C271" s="842">
        <f t="shared" si="87"/>
        <v>8.5</v>
      </c>
      <c r="D271" s="842">
        <f t="shared" ca="1" si="88"/>
        <v>8.453888060004644</v>
      </c>
      <c r="E271" s="842">
        <f t="shared" ca="1" si="89"/>
        <v>9.3671889861547299</v>
      </c>
      <c r="F271" s="842">
        <f t="shared" ca="1" si="90"/>
        <v>1.1020222336652623</v>
      </c>
      <c r="G271" s="842">
        <f t="shared" ca="1" si="91"/>
        <v>8.6177080000000004</v>
      </c>
      <c r="H271" s="842">
        <f t="shared" ca="1" si="92"/>
        <v>9.5487069252077568</v>
      </c>
      <c r="I271" s="842">
        <f t="shared" ca="1" si="93"/>
        <v>1.1233772853185595</v>
      </c>
      <c r="J271" s="842"/>
      <c r="K271" s="842"/>
      <c r="L271" s="842"/>
    </row>
    <row r="272" spans="2:12" x14ac:dyDescent="0.3">
      <c r="B272">
        <v>24</v>
      </c>
      <c r="C272" s="842">
        <f t="shared" si="87"/>
        <v>9.5</v>
      </c>
      <c r="D272" s="842">
        <f t="shared" ca="1" si="88"/>
        <v>9.7727404940248999</v>
      </c>
      <c r="E272" s="842">
        <f t="shared" ca="1" si="89"/>
        <v>10.828521323019279</v>
      </c>
      <c r="F272" s="842">
        <f t="shared" ca="1" si="90"/>
        <v>1.1398443497915032</v>
      </c>
      <c r="G272" s="842">
        <f t="shared" ca="1" si="91"/>
        <v>9.9667159999999999</v>
      </c>
      <c r="H272" s="842">
        <f t="shared" ca="1" si="92"/>
        <v>11.043452631578948</v>
      </c>
      <c r="I272" s="842">
        <f t="shared" ca="1" si="93"/>
        <v>1.1624686980609418</v>
      </c>
      <c r="J272" s="842"/>
      <c r="K272" s="842"/>
      <c r="L272" s="842"/>
    </row>
    <row r="273" spans="2:12" x14ac:dyDescent="0.3">
      <c r="B273">
        <v>25</v>
      </c>
      <c r="C273" s="842">
        <f t="shared" si="87"/>
        <v>7.8</v>
      </c>
      <c r="D273" s="842">
        <f t="shared" ca="1" si="88"/>
        <v>7.7571149564137905</v>
      </c>
      <c r="E273" s="842">
        <f t="shared" ca="1" si="89"/>
        <v>8.5951412259432587</v>
      </c>
      <c r="F273" s="842">
        <f t="shared" ca="1" si="90"/>
        <v>1.1019411828132384</v>
      </c>
      <c r="G273" s="842">
        <f t="shared" ca="1" si="91"/>
        <v>7.9080144000000008</v>
      </c>
      <c r="H273" s="842">
        <f t="shared" ca="1" si="92"/>
        <v>8.7623428254847653</v>
      </c>
      <c r="I273" s="842">
        <f t="shared" ca="1" si="93"/>
        <v>1.1233772853185597</v>
      </c>
      <c r="J273" s="842"/>
      <c r="K273" s="842"/>
      <c r="L273" s="842"/>
    </row>
    <row r="275" spans="2:12" x14ac:dyDescent="0.3">
      <c r="C275" s="1098" t="s">
        <v>738</v>
      </c>
      <c r="D275" s="1099"/>
      <c r="E275" s="1099"/>
      <c r="F275" s="1099"/>
      <c r="G275" s="1099"/>
      <c r="H275" s="1099"/>
      <c r="I275" s="1099"/>
      <c r="J275" s="3"/>
      <c r="K275" s="3"/>
      <c r="L275" s="3"/>
    </row>
    <row r="276" spans="2:12" x14ac:dyDescent="0.3">
      <c r="C276" s="1006"/>
      <c r="D276" s="1007" t="s">
        <v>670</v>
      </c>
      <c r="E276" s="1007"/>
      <c r="F276" s="1007"/>
      <c r="G276" s="871" t="s">
        <v>775</v>
      </c>
      <c r="H276" s="871"/>
      <c r="I276" s="871"/>
    </row>
    <row r="277" spans="2:12" x14ac:dyDescent="0.3">
      <c r="C277" s="1006" t="s">
        <v>553</v>
      </c>
      <c r="D277" s="1008" t="s">
        <v>558</v>
      </c>
      <c r="E277" s="1008"/>
      <c r="F277" s="1008"/>
      <c r="G277" s="1008" t="s">
        <v>558</v>
      </c>
      <c r="H277" s="1008"/>
      <c r="I277" s="1008"/>
    </row>
    <row r="278" spans="2:12" x14ac:dyDescent="0.3">
      <c r="C278" s="1006"/>
      <c r="D278" s="1008"/>
      <c r="E278" s="1008" t="s">
        <v>716</v>
      </c>
      <c r="F278" s="1008"/>
      <c r="G278" s="1008"/>
      <c r="H278" s="1008" t="s">
        <v>716</v>
      </c>
      <c r="I278" s="1008"/>
    </row>
    <row r="279" spans="2:12" ht="28.8" x14ac:dyDescent="0.3">
      <c r="C279" s="1030" t="s">
        <v>554</v>
      </c>
      <c r="D279" s="1029" t="s">
        <v>554</v>
      </c>
      <c r="E279" s="1029" t="s">
        <v>719</v>
      </c>
      <c r="F279" s="1029" t="s">
        <v>718</v>
      </c>
      <c r="G279" s="1029" t="s">
        <v>554</v>
      </c>
      <c r="H279" s="1029" t="s">
        <v>719</v>
      </c>
      <c r="I279" s="1029" t="s">
        <v>718</v>
      </c>
      <c r="J279" s="692"/>
      <c r="K279" s="692"/>
      <c r="L279" s="692"/>
    </row>
    <row r="280" spans="2:12" x14ac:dyDescent="0.3">
      <c r="B280">
        <v>1</v>
      </c>
      <c r="C280" s="842">
        <f t="shared" ref="C280:C309" si="94">+GF54</f>
        <v>7.8</v>
      </c>
      <c r="D280" s="842">
        <f t="shared" ref="D280:D309" ca="1" si="95">+GJ54</f>
        <v>7.0395000000000003</v>
      </c>
      <c r="E280" s="842">
        <f t="shared" ref="E280:E309" ca="1" si="96">+GO54</f>
        <v>7.8000000000000007</v>
      </c>
      <c r="F280" s="842">
        <f t="shared" ref="F280:F309" ca="1" si="97">+GP54</f>
        <v>1.0000000000000002</v>
      </c>
      <c r="G280" s="842">
        <f t="shared" ref="G280:G309" ca="1" si="98">+HE54</f>
        <v>7.9080144000000008</v>
      </c>
      <c r="H280" s="842">
        <f t="shared" ref="H280:H309" ca="1" si="99">+HJ54</f>
        <v>8.7623428254847653</v>
      </c>
      <c r="I280" s="842">
        <f t="shared" ref="I280:I309" ca="1" si="100">+HK54</f>
        <v>1.1233772853185597</v>
      </c>
      <c r="J280" s="842"/>
      <c r="K280" s="842"/>
      <c r="L280" s="842"/>
    </row>
    <row r="281" spans="2:12" x14ac:dyDescent="0.3">
      <c r="B281">
        <v>2</v>
      </c>
      <c r="C281" s="842">
        <f t="shared" si="94"/>
        <v>10</v>
      </c>
      <c r="D281" s="842">
        <f t="shared" ca="1" si="95"/>
        <v>9.3513510084335785</v>
      </c>
      <c r="E281" s="842">
        <f t="shared" ca="1" si="96"/>
        <v>10.361607765577373</v>
      </c>
      <c r="F281" s="842">
        <f t="shared" ca="1" si="97"/>
        <v>1.0361607765577374</v>
      </c>
      <c r="G281" s="842">
        <f t="shared" ca="1" si="98"/>
        <v>10.138479999999999</v>
      </c>
      <c r="H281" s="842">
        <f t="shared" ca="1" si="99"/>
        <v>11.233772853185595</v>
      </c>
      <c r="I281" s="842">
        <f t="shared" ca="1" si="100"/>
        <v>1.1233772853185595</v>
      </c>
      <c r="J281" s="842"/>
      <c r="K281" s="842"/>
      <c r="L281" s="842"/>
    </row>
    <row r="282" spans="2:12" x14ac:dyDescent="0.3">
      <c r="B282">
        <v>3</v>
      </c>
      <c r="C282" s="842">
        <f t="shared" si="94"/>
        <v>8.5</v>
      </c>
      <c r="D282" s="842">
        <f t="shared" ca="1" si="95"/>
        <v>8.1990183242478203</v>
      </c>
      <c r="E282" s="842">
        <f t="shared" ca="1" si="96"/>
        <v>9.0847848468119903</v>
      </c>
      <c r="F282" s="842">
        <f t="shared" ca="1" si="97"/>
        <v>1.0687982172719988</v>
      </c>
      <c r="G282" s="842">
        <f t="shared" ca="1" si="98"/>
        <v>8.6177080000000004</v>
      </c>
      <c r="H282" s="842">
        <f t="shared" ca="1" si="99"/>
        <v>9.5487069252077568</v>
      </c>
      <c r="I282" s="842">
        <f t="shared" ca="1" si="100"/>
        <v>1.1233772853185595</v>
      </c>
      <c r="J282" s="842"/>
      <c r="K282" s="842"/>
      <c r="L282" s="842"/>
    </row>
    <row r="283" spans="2:12" x14ac:dyDescent="0.3">
      <c r="B283">
        <v>4</v>
      </c>
      <c r="C283" s="842">
        <f t="shared" si="94"/>
        <v>9.5</v>
      </c>
      <c r="D283" s="842">
        <f t="shared" ca="1" si="95"/>
        <v>9.5142056423778918</v>
      </c>
      <c r="E283" s="842">
        <f t="shared" ca="1" si="96"/>
        <v>10.542056113438107</v>
      </c>
      <c r="F283" s="842">
        <f t="shared" ca="1" si="97"/>
        <v>1.1096901172040112</v>
      </c>
      <c r="G283" s="842">
        <f t="shared" ca="1" si="98"/>
        <v>9.9667159999999999</v>
      </c>
      <c r="H283" s="842">
        <f t="shared" ca="1" si="99"/>
        <v>11.043452631578948</v>
      </c>
      <c r="I283" s="842">
        <f t="shared" ca="1" si="100"/>
        <v>1.1624686980609418</v>
      </c>
      <c r="J283" s="842"/>
      <c r="K283" s="842"/>
      <c r="L283" s="842"/>
    </row>
    <row r="284" spans="2:12" x14ac:dyDescent="0.3">
      <c r="B284">
        <v>5</v>
      </c>
      <c r="C284" s="842">
        <f t="shared" si="94"/>
        <v>7.8</v>
      </c>
      <c r="D284" s="842">
        <f t="shared" ca="1" si="95"/>
        <v>7.8559562276292185</v>
      </c>
      <c r="E284" s="842">
        <f t="shared" ca="1" si="96"/>
        <v>8.7046606400323761</v>
      </c>
      <c r="F284" s="842">
        <f t="shared" ca="1" si="97"/>
        <v>1.1159821333374842</v>
      </c>
      <c r="G284" s="842">
        <f t="shared" ca="1" si="98"/>
        <v>7.9080144000000008</v>
      </c>
      <c r="H284" s="842">
        <f t="shared" ca="1" si="99"/>
        <v>8.7623428254847653</v>
      </c>
      <c r="I284" s="842">
        <f t="shared" ca="1" si="100"/>
        <v>1.1233772853185597</v>
      </c>
      <c r="J284" s="842"/>
      <c r="K284" s="842"/>
      <c r="L284" s="842"/>
    </row>
    <row r="285" spans="2:12" x14ac:dyDescent="0.3">
      <c r="B285">
        <v>6</v>
      </c>
      <c r="C285" s="842">
        <f t="shared" si="94"/>
        <v>10</v>
      </c>
      <c r="D285" s="842">
        <f t="shared" ca="1" si="95"/>
        <v>10.1606505662996</v>
      </c>
      <c r="E285" s="842">
        <f t="shared" ca="1" si="96"/>
        <v>11.258338577617286</v>
      </c>
      <c r="F285" s="842">
        <f t="shared" ca="1" si="97"/>
        <v>1.1258338577617286</v>
      </c>
      <c r="G285" s="842">
        <f t="shared" ca="1" si="98"/>
        <v>10.138479999999999</v>
      </c>
      <c r="H285" s="842">
        <f t="shared" ca="1" si="99"/>
        <v>11.233772853185595</v>
      </c>
      <c r="I285" s="842">
        <f t="shared" ca="1" si="100"/>
        <v>1.1233772853185595</v>
      </c>
      <c r="J285" s="842"/>
      <c r="K285" s="842"/>
      <c r="L285" s="842"/>
    </row>
    <row r="286" spans="2:12" x14ac:dyDescent="0.3">
      <c r="B286">
        <v>7</v>
      </c>
      <c r="C286" s="842">
        <f t="shared" si="94"/>
        <v>8.5</v>
      </c>
      <c r="D286" s="842">
        <f t="shared" ca="1" si="95"/>
        <v>8.6105500851792467</v>
      </c>
      <c r="E286" s="842">
        <f t="shared" ca="1" si="96"/>
        <v>9.5407757176501349</v>
      </c>
      <c r="F286" s="842">
        <f t="shared" ca="1" si="97"/>
        <v>1.1224442020764864</v>
      </c>
      <c r="G286" s="842">
        <f t="shared" ca="1" si="98"/>
        <v>8.6177080000000004</v>
      </c>
      <c r="H286" s="842">
        <f t="shared" ca="1" si="99"/>
        <v>9.5487069252077568</v>
      </c>
      <c r="I286" s="842">
        <f t="shared" ca="1" si="100"/>
        <v>1.1233772853185595</v>
      </c>
      <c r="J286" s="842"/>
      <c r="K286" s="842"/>
      <c r="L286" s="842"/>
    </row>
    <row r="287" spans="2:12" x14ac:dyDescent="0.3">
      <c r="B287">
        <v>8</v>
      </c>
      <c r="C287" s="842">
        <f t="shared" si="94"/>
        <v>9.5</v>
      </c>
      <c r="D287" s="842">
        <f t="shared" ca="1" si="95"/>
        <v>9.8390338840933289</v>
      </c>
      <c r="E287" s="842">
        <f t="shared" ca="1" si="96"/>
        <v>10.901976602873495</v>
      </c>
      <c r="F287" s="842">
        <f t="shared" ca="1" si="97"/>
        <v>1.1475764845129994</v>
      </c>
      <c r="G287" s="842">
        <f t="shared" ca="1" si="98"/>
        <v>9.9667159999999999</v>
      </c>
      <c r="H287" s="842">
        <f t="shared" ca="1" si="99"/>
        <v>11.043452631578948</v>
      </c>
      <c r="I287" s="842">
        <f t="shared" ca="1" si="100"/>
        <v>1.1624686980609418</v>
      </c>
      <c r="J287" s="842"/>
      <c r="K287" s="842"/>
      <c r="L287" s="842"/>
    </row>
    <row r="288" spans="2:12" x14ac:dyDescent="0.3">
      <c r="B288">
        <v>9</v>
      </c>
      <c r="C288" s="842">
        <f t="shared" si="94"/>
        <v>7.8</v>
      </c>
      <c r="D288" s="842">
        <f t="shared" ca="1" si="95"/>
        <v>7.8512728211071874</v>
      </c>
      <c r="E288" s="842">
        <f t="shared" ca="1" si="96"/>
        <v>8.699471269924862</v>
      </c>
      <c r="F288" s="842">
        <f t="shared" ca="1" si="97"/>
        <v>1.1153168294775464</v>
      </c>
      <c r="G288" s="842">
        <f t="shared" ca="1" si="98"/>
        <v>7.9080144000000008</v>
      </c>
      <c r="H288" s="842">
        <f t="shared" ca="1" si="99"/>
        <v>8.7623428254847653</v>
      </c>
      <c r="I288" s="842">
        <f t="shared" ca="1" si="100"/>
        <v>1.1233772853185597</v>
      </c>
      <c r="J288" s="842"/>
      <c r="K288" s="842"/>
      <c r="L288" s="842"/>
    </row>
    <row r="289" spans="2:12" x14ac:dyDescent="0.3">
      <c r="B289">
        <v>10</v>
      </c>
      <c r="C289" s="842">
        <f t="shared" si="94"/>
        <v>10</v>
      </c>
      <c r="D289" s="842">
        <f t="shared" ca="1" si="95"/>
        <v>10.038319535668379</v>
      </c>
      <c r="E289" s="842">
        <f t="shared" ca="1" si="96"/>
        <v>11.122791729272443</v>
      </c>
      <c r="F289" s="842">
        <f t="shared" ca="1" si="97"/>
        <v>1.1122791729272443</v>
      </c>
      <c r="G289" s="842">
        <f t="shared" ca="1" si="98"/>
        <v>10.138479999999999</v>
      </c>
      <c r="H289" s="842">
        <f t="shared" ca="1" si="99"/>
        <v>11.233772853185595</v>
      </c>
      <c r="I289" s="842">
        <f t="shared" ca="1" si="100"/>
        <v>1.1233772853185595</v>
      </c>
      <c r="J289" s="842"/>
      <c r="K289" s="842"/>
      <c r="L289" s="842"/>
    </row>
    <row r="290" spans="2:12" x14ac:dyDescent="0.3">
      <c r="B290">
        <v>11</v>
      </c>
      <c r="C290" s="842">
        <f t="shared" si="94"/>
        <v>8.5</v>
      </c>
      <c r="D290" s="842">
        <f t="shared" ca="1" si="95"/>
        <v>8.5133141821154741</v>
      </c>
      <c r="E290" s="842">
        <f t="shared" ca="1" si="96"/>
        <v>9.4330351048370904</v>
      </c>
      <c r="F290" s="842">
        <f t="shared" ca="1" si="97"/>
        <v>1.1097688358631872</v>
      </c>
      <c r="G290" s="842">
        <f t="shared" ca="1" si="98"/>
        <v>8.6177080000000004</v>
      </c>
      <c r="H290" s="842">
        <f t="shared" ca="1" si="99"/>
        <v>9.5487069252077568</v>
      </c>
      <c r="I290" s="842">
        <f t="shared" ca="1" si="100"/>
        <v>1.1233772853185595</v>
      </c>
      <c r="J290" s="842"/>
      <c r="K290" s="842"/>
      <c r="L290" s="842"/>
    </row>
    <row r="291" spans="2:12" x14ac:dyDescent="0.3">
      <c r="B291">
        <v>12</v>
      </c>
      <c r="C291" s="842">
        <f t="shared" si="94"/>
        <v>9.5</v>
      </c>
      <c r="D291" s="842">
        <f t="shared" ca="1" si="95"/>
        <v>9.7994173671663809</v>
      </c>
      <c r="E291" s="842">
        <f t="shared" ca="1" si="96"/>
        <v>10.858080185225907</v>
      </c>
      <c r="F291" s="842">
        <f t="shared" ca="1" si="97"/>
        <v>1.142955808971148</v>
      </c>
      <c r="G291" s="842">
        <f t="shared" ca="1" si="98"/>
        <v>9.9667159999999999</v>
      </c>
      <c r="H291" s="842">
        <f t="shared" ca="1" si="99"/>
        <v>11.043452631578948</v>
      </c>
      <c r="I291" s="842">
        <f t="shared" ca="1" si="100"/>
        <v>1.1624686980609418</v>
      </c>
      <c r="J291" s="842"/>
      <c r="K291" s="842"/>
      <c r="L291" s="842"/>
    </row>
    <row r="292" spans="2:12" x14ac:dyDescent="0.3">
      <c r="B292">
        <v>13</v>
      </c>
      <c r="C292" s="842">
        <f t="shared" si="94"/>
        <v>7.8</v>
      </c>
      <c r="D292" s="842">
        <f t="shared" ca="1" si="95"/>
        <v>7.7873739088241356</v>
      </c>
      <c r="E292" s="842">
        <f t="shared" ca="1" si="96"/>
        <v>8.6286691510516746</v>
      </c>
      <c r="F292" s="842">
        <f t="shared" ca="1" si="97"/>
        <v>1.1062396347502148</v>
      </c>
      <c r="G292" s="842">
        <f t="shared" ca="1" si="98"/>
        <v>7.9080144000000008</v>
      </c>
      <c r="H292" s="842">
        <f t="shared" ca="1" si="99"/>
        <v>8.7623428254847653</v>
      </c>
      <c r="I292" s="842">
        <f t="shared" ca="1" si="100"/>
        <v>1.1233772853185597</v>
      </c>
      <c r="J292" s="842"/>
      <c r="K292" s="842"/>
      <c r="L292" s="842"/>
    </row>
    <row r="293" spans="2:12" x14ac:dyDescent="0.3">
      <c r="B293">
        <v>14</v>
      </c>
      <c r="C293" s="842">
        <f t="shared" si="94"/>
        <v>10</v>
      </c>
      <c r="D293" s="842">
        <f t="shared" ca="1" si="95"/>
        <v>9.9733371512401749</v>
      </c>
      <c r="E293" s="842">
        <f t="shared" ca="1" si="96"/>
        <v>11.050789087246732</v>
      </c>
      <c r="F293" s="842">
        <f t="shared" ca="1" si="97"/>
        <v>1.1050789087246733</v>
      </c>
      <c r="G293" s="842">
        <f t="shared" ca="1" si="98"/>
        <v>10.138479999999999</v>
      </c>
      <c r="H293" s="842">
        <f t="shared" ca="1" si="99"/>
        <v>11.233772853185595</v>
      </c>
      <c r="I293" s="842">
        <f t="shared" ca="1" si="100"/>
        <v>1.1233772853185595</v>
      </c>
      <c r="J293" s="842"/>
      <c r="K293" s="842"/>
      <c r="L293" s="842"/>
    </row>
    <row r="294" spans="2:12" x14ac:dyDescent="0.3">
      <c r="B294">
        <v>15</v>
      </c>
      <c r="C294" s="842">
        <f t="shared" si="94"/>
        <v>8.5</v>
      </c>
      <c r="D294" s="842">
        <f t="shared" ca="1" si="95"/>
        <v>8.4707099693603976</v>
      </c>
      <c r="E294" s="842">
        <f t="shared" ca="1" si="96"/>
        <v>9.3858282208979471</v>
      </c>
      <c r="F294" s="842">
        <f t="shared" ca="1" si="97"/>
        <v>1.1042150848115231</v>
      </c>
      <c r="G294" s="842">
        <f t="shared" ca="1" si="98"/>
        <v>8.6177080000000004</v>
      </c>
      <c r="H294" s="842">
        <f t="shared" ca="1" si="99"/>
        <v>9.5487069252077568</v>
      </c>
      <c r="I294" s="842">
        <f t="shared" ca="1" si="100"/>
        <v>1.1233772853185595</v>
      </c>
      <c r="J294" s="842"/>
      <c r="K294" s="842"/>
      <c r="L294" s="842"/>
    </row>
    <row r="295" spans="2:12" x14ac:dyDescent="0.3">
      <c r="B295">
        <v>16</v>
      </c>
      <c r="C295" s="842">
        <f t="shared" si="94"/>
        <v>9.5</v>
      </c>
      <c r="D295" s="842">
        <f t="shared" ca="1" si="95"/>
        <v>9.7803841271238667</v>
      </c>
      <c r="E295" s="842">
        <f t="shared" ca="1" si="96"/>
        <v>10.836990722574923</v>
      </c>
      <c r="F295" s="842">
        <f t="shared" ca="1" si="97"/>
        <v>1.1407358655342024</v>
      </c>
      <c r="G295" s="842">
        <f t="shared" ca="1" si="98"/>
        <v>9.9667159999999999</v>
      </c>
      <c r="H295" s="842">
        <f t="shared" ca="1" si="99"/>
        <v>11.043452631578948</v>
      </c>
      <c r="I295" s="842">
        <f t="shared" ca="1" si="100"/>
        <v>1.1624686980609418</v>
      </c>
      <c r="J295" s="842"/>
      <c r="K295" s="842"/>
      <c r="L295" s="842"/>
    </row>
    <row r="296" spans="2:12" x14ac:dyDescent="0.3">
      <c r="B296">
        <v>17</v>
      </c>
      <c r="C296" s="842">
        <f t="shared" si="94"/>
        <v>7.8</v>
      </c>
      <c r="D296" s="842">
        <f t="shared" ca="1" si="95"/>
        <v>7.765373443272658</v>
      </c>
      <c r="E296" s="842">
        <f t="shared" ca="1" si="96"/>
        <v>8.6042919039032224</v>
      </c>
      <c r="F296" s="842">
        <f t="shared" ca="1" si="97"/>
        <v>1.1031143466542592</v>
      </c>
      <c r="G296" s="842">
        <f t="shared" ca="1" si="98"/>
        <v>7.9080144000000008</v>
      </c>
      <c r="H296" s="842">
        <f t="shared" ca="1" si="99"/>
        <v>8.7623428254847653</v>
      </c>
      <c r="I296" s="842">
        <f t="shared" ca="1" si="100"/>
        <v>1.1233772853185597</v>
      </c>
      <c r="J296" s="842"/>
      <c r="K296" s="842"/>
      <c r="L296" s="842"/>
    </row>
    <row r="297" spans="2:12" x14ac:dyDescent="0.3">
      <c r="B297">
        <v>18</v>
      </c>
      <c r="C297" s="842">
        <f t="shared" si="94"/>
        <v>10</v>
      </c>
      <c r="D297" s="842">
        <f t="shared" ca="1" si="95"/>
        <v>9.9525594602243572</v>
      </c>
      <c r="E297" s="842">
        <f t="shared" ca="1" si="96"/>
        <v>11.027766714930037</v>
      </c>
      <c r="F297" s="842">
        <f t="shared" ca="1" si="97"/>
        <v>1.1027766714930036</v>
      </c>
      <c r="G297" s="842">
        <f t="shared" ca="1" si="98"/>
        <v>10.138479999999999</v>
      </c>
      <c r="H297" s="842">
        <f t="shared" ca="1" si="99"/>
        <v>11.233772853185595</v>
      </c>
      <c r="I297" s="842">
        <f t="shared" ca="1" si="100"/>
        <v>1.1233772853185595</v>
      </c>
      <c r="J297" s="842"/>
      <c r="K297" s="842"/>
      <c r="L297" s="842"/>
    </row>
    <row r="298" spans="2:12" x14ac:dyDescent="0.3">
      <c r="B298">
        <v>19</v>
      </c>
      <c r="C298" s="842">
        <f t="shared" si="94"/>
        <v>8.5</v>
      </c>
      <c r="D298" s="842">
        <f t="shared" ca="1" si="95"/>
        <v>8.4578007225485834</v>
      </c>
      <c r="E298" s="842">
        <f t="shared" ca="1" si="96"/>
        <v>9.3715243463142208</v>
      </c>
      <c r="F298" s="842">
        <f t="shared" ca="1" si="97"/>
        <v>1.1025322760369671</v>
      </c>
      <c r="G298" s="842">
        <f t="shared" ca="1" si="98"/>
        <v>8.6177080000000004</v>
      </c>
      <c r="H298" s="842">
        <f t="shared" ca="1" si="99"/>
        <v>9.5487069252077568</v>
      </c>
      <c r="I298" s="842">
        <f t="shared" ca="1" si="100"/>
        <v>1.1233772853185595</v>
      </c>
      <c r="J298" s="842"/>
      <c r="K298" s="842"/>
      <c r="L298" s="842"/>
    </row>
    <row r="299" spans="2:12" x14ac:dyDescent="0.3">
      <c r="B299">
        <v>20</v>
      </c>
      <c r="C299" s="842">
        <f t="shared" si="94"/>
        <v>9.5</v>
      </c>
      <c r="D299" s="842">
        <f t="shared" ca="1" si="95"/>
        <v>9.7745719621660037</v>
      </c>
      <c r="E299" s="842">
        <f t="shared" ca="1" si="96"/>
        <v>10.83055065059945</v>
      </c>
      <c r="F299" s="842">
        <f t="shared" ca="1" si="97"/>
        <v>1.1400579632209948</v>
      </c>
      <c r="G299" s="842">
        <f t="shared" ca="1" si="98"/>
        <v>9.9667159999999999</v>
      </c>
      <c r="H299" s="842">
        <f t="shared" ca="1" si="99"/>
        <v>11.043452631578948</v>
      </c>
      <c r="I299" s="842">
        <f t="shared" ca="1" si="100"/>
        <v>1.1624686980609418</v>
      </c>
      <c r="J299" s="842"/>
      <c r="K299" s="842"/>
      <c r="L299" s="842"/>
    </row>
    <row r="300" spans="2:12" x14ac:dyDescent="0.3">
      <c r="B300">
        <v>21</v>
      </c>
      <c r="C300" s="842">
        <f t="shared" si="94"/>
        <v>7.8</v>
      </c>
      <c r="D300" s="842">
        <f t="shared" ca="1" si="95"/>
        <v>7.7591400462593718</v>
      </c>
      <c r="E300" s="842">
        <f t="shared" ca="1" si="96"/>
        <v>8.5973850928081692</v>
      </c>
      <c r="F300" s="842">
        <f t="shared" ca="1" si="97"/>
        <v>1.1022288580523294</v>
      </c>
      <c r="G300" s="842">
        <f t="shared" ca="1" si="98"/>
        <v>7.9080144000000008</v>
      </c>
      <c r="H300" s="842">
        <f t="shared" ca="1" si="99"/>
        <v>8.7623428254847653</v>
      </c>
      <c r="I300" s="842">
        <f t="shared" ca="1" si="100"/>
        <v>1.1233772853185597</v>
      </c>
      <c r="J300" s="842"/>
      <c r="K300" s="842"/>
      <c r="L300" s="842"/>
    </row>
    <row r="301" spans="2:12" x14ac:dyDescent="0.3">
      <c r="B301">
        <v>22</v>
      </c>
      <c r="C301" s="842">
        <f t="shared" si="94"/>
        <v>10</v>
      </c>
      <c r="D301" s="842">
        <f t="shared" ca="1" si="95"/>
        <v>9.9467908956807882</v>
      </c>
      <c r="E301" s="842">
        <f t="shared" ca="1" si="96"/>
        <v>11.021374953662924</v>
      </c>
      <c r="F301" s="842">
        <f t="shared" ca="1" si="97"/>
        <v>1.1021374953662924</v>
      </c>
      <c r="G301" s="842">
        <f t="shared" ca="1" si="98"/>
        <v>10.138479999999999</v>
      </c>
      <c r="H301" s="842">
        <f t="shared" ca="1" si="99"/>
        <v>11.233772853185595</v>
      </c>
      <c r="I301" s="842">
        <f t="shared" ca="1" si="100"/>
        <v>1.1233772853185595</v>
      </c>
      <c r="J301" s="842"/>
      <c r="K301" s="842"/>
      <c r="L301" s="842"/>
    </row>
    <row r="302" spans="2:12" x14ac:dyDescent="0.3">
      <c r="B302">
        <v>23</v>
      </c>
      <c r="C302" s="842">
        <f t="shared" si="94"/>
        <v>8.5</v>
      </c>
      <c r="D302" s="842">
        <f t="shared" ca="1" si="95"/>
        <v>8.4542687366868829</v>
      </c>
      <c r="E302" s="842">
        <f t="shared" ca="1" si="96"/>
        <v>9.3676107885727244</v>
      </c>
      <c r="F302" s="842">
        <f t="shared" ca="1" si="97"/>
        <v>1.1020718574791442</v>
      </c>
      <c r="G302" s="842">
        <f t="shared" ca="1" si="98"/>
        <v>8.6177080000000004</v>
      </c>
      <c r="H302" s="842">
        <f t="shared" ca="1" si="99"/>
        <v>9.5487069252077568</v>
      </c>
      <c r="I302" s="842">
        <f t="shared" ca="1" si="100"/>
        <v>1.1233772853185595</v>
      </c>
      <c r="J302" s="842"/>
      <c r="K302" s="842"/>
      <c r="L302" s="842"/>
    </row>
    <row r="303" spans="2:12" x14ac:dyDescent="0.3">
      <c r="B303">
        <v>24</v>
      </c>
      <c r="C303" s="842">
        <f t="shared" si="94"/>
        <v>9.5</v>
      </c>
      <c r="D303" s="842">
        <f t="shared" ca="1" si="95"/>
        <v>9.7729800346879419</v>
      </c>
      <c r="E303" s="842">
        <f t="shared" ca="1" si="96"/>
        <v>10.828786742036501</v>
      </c>
      <c r="F303" s="842">
        <f t="shared" ca="1" si="97"/>
        <v>1.1398722886354211</v>
      </c>
      <c r="G303" s="842">
        <f t="shared" ca="1" si="98"/>
        <v>9.9667159999999999</v>
      </c>
      <c r="H303" s="842">
        <f t="shared" ca="1" si="99"/>
        <v>11.043452631578948</v>
      </c>
      <c r="I303" s="842">
        <f t="shared" ca="1" si="100"/>
        <v>1.1624686980609418</v>
      </c>
      <c r="J303" s="842"/>
      <c r="K303" s="842"/>
      <c r="L303" s="842"/>
    </row>
    <row r="304" spans="2:12" x14ac:dyDescent="0.3">
      <c r="B304">
        <v>25</v>
      </c>
      <c r="C304" s="842">
        <f t="shared" si="94"/>
        <v>7.8</v>
      </c>
      <c r="D304" s="842">
        <f t="shared" ca="1" si="95"/>
        <v>7.7574651297548805</v>
      </c>
      <c r="E304" s="842">
        <f t="shared" ca="1" si="96"/>
        <v>8.5955292296452974</v>
      </c>
      <c r="F304" s="842">
        <f t="shared" ca="1" si="97"/>
        <v>1.1019909268776023</v>
      </c>
      <c r="G304" s="842">
        <f t="shared" ca="1" si="98"/>
        <v>7.9080144000000008</v>
      </c>
      <c r="H304" s="842">
        <f t="shared" ca="1" si="99"/>
        <v>8.7623428254847653</v>
      </c>
      <c r="I304" s="842">
        <f t="shared" ca="1" si="100"/>
        <v>1.1233772853185597</v>
      </c>
      <c r="J304" s="842"/>
      <c r="K304" s="842"/>
      <c r="L304" s="842"/>
    </row>
    <row r="305" spans="2:232" x14ac:dyDescent="0.3">
      <c r="B305">
        <v>26</v>
      </c>
      <c r="C305" s="842">
        <f t="shared" si="94"/>
        <v>10</v>
      </c>
      <c r="D305" s="842">
        <f t="shared" ca="1" si="95"/>
        <v>9.9452492652873552</v>
      </c>
      <c r="E305" s="842">
        <f t="shared" ca="1" si="96"/>
        <v>11.019666775941667</v>
      </c>
      <c r="F305" s="842">
        <f t="shared" ca="1" si="97"/>
        <v>1.1019666775941668</v>
      </c>
      <c r="G305" s="842">
        <f t="shared" ca="1" si="98"/>
        <v>10.138479999999999</v>
      </c>
      <c r="H305" s="842">
        <f t="shared" ca="1" si="99"/>
        <v>11.233772853185595</v>
      </c>
      <c r="I305" s="842">
        <f t="shared" ca="1" si="100"/>
        <v>1.1233772853185595</v>
      </c>
      <c r="J305" s="842"/>
      <c r="K305" s="842"/>
      <c r="L305" s="842"/>
    </row>
    <row r="306" spans="2:232" x14ac:dyDescent="0.3">
      <c r="B306">
        <v>27</v>
      </c>
      <c r="C306" s="842">
        <f t="shared" si="94"/>
        <v>8.5</v>
      </c>
      <c r="D306" s="842">
        <f t="shared" ca="1" si="95"/>
        <v>8.4533284915311633</v>
      </c>
      <c r="E306" s="842">
        <f t="shared" ca="1" si="96"/>
        <v>9.3665689656855005</v>
      </c>
      <c r="F306" s="842">
        <f t="shared" ca="1" si="97"/>
        <v>1.1019492900806471</v>
      </c>
      <c r="G306" s="842">
        <f t="shared" ca="1" si="98"/>
        <v>8.6177080000000004</v>
      </c>
      <c r="H306" s="842">
        <f t="shared" ca="1" si="99"/>
        <v>9.5487069252077568</v>
      </c>
      <c r="I306" s="842">
        <f t="shared" ca="1" si="100"/>
        <v>1.1233772853185595</v>
      </c>
      <c r="J306" s="842"/>
      <c r="K306" s="842"/>
      <c r="L306" s="842"/>
    </row>
    <row r="307" spans="2:232" x14ac:dyDescent="0.3">
      <c r="B307">
        <v>28</v>
      </c>
      <c r="C307" s="842">
        <f t="shared" si="94"/>
        <v>9.5</v>
      </c>
      <c r="D307" s="842">
        <f t="shared" ca="1" si="95"/>
        <v>9.7725561576235478</v>
      </c>
      <c r="E307" s="842">
        <f t="shared" ca="1" si="96"/>
        <v>10.828317072159056</v>
      </c>
      <c r="F307" s="842">
        <f t="shared" ca="1" si="97"/>
        <v>1.1398228497009533</v>
      </c>
      <c r="G307" s="842">
        <f t="shared" ca="1" si="98"/>
        <v>9.9667159999999999</v>
      </c>
      <c r="H307" s="842">
        <f t="shared" ca="1" si="99"/>
        <v>11.043452631578948</v>
      </c>
      <c r="I307" s="842">
        <f t="shared" ca="1" si="100"/>
        <v>1.1624686980609418</v>
      </c>
      <c r="J307" s="842"/>
      <c r="K307" s="842"/>
      <c r="L307" s="842"/>
    </row>
    <row r="308" spans="2:232" x14ac:dyDescent="0.3">
      <c r="B308">
        <v>29</v>
      </c>
      <c r="C308" s="842">
        <f t="shared" si="94"/>
        <v>7.8</v>
      </c>
      <c r="D308" s="842">
        <f t="shared" ca="1" si="95"/>
        <v>7.7570213846347258</v>
      </c>
      <c r="E308" s="842">
        <f t="shared" ca="1" si="96"/>
        <v>8.5950375453016363</v>
      </c>
      <c r="F308" s="842">
        <f t="shared" ca="1" si="97"/>
        <v>1.1019278904232868</v>
      </c>
      <c r="G308" s="842">
        <f t="shared" ca="1" si="98"/>
        <v>7.9080144000000008</v>
      </c>
      <c r="H308" s="842">
        <f t="shared" ca="1" si="99"/>
        <v>8.7623428254847653</v>
      </c>
      <c r="I308" s="842">
        <f t="shared" ca="1" si="100"/>
        <v>1.1233772853185597</v>
      </c>
      <c r="J308" s="842"/>
      <c r="K308" s="842"/>
      <c r="L308" s="842"/>
    </row>
    <row r="309" spans="2:232" x14ac:dyDescent="0.3">
      <c r="B309">
        <v>30</v>
      </c>
      <c r="C309" s="842">
        <f t="shared" si="94"/>
        <v>10</v>
      </c>
      <c r="D309" s="842">
        <f t="shared" ca="1" si="95"/>
        <v>9.9448414180998927</v>
      </c>
      <c r="E309" s="842">
        <f t="shared" ca="1" si="96"/>
        <v>11.019214867700713</v>
      </c>
      <c r="F309" s="842">
        <f t="shared" ca="1" si="97"/>
        <v>1.1019214867700713</v>
      </c>
      <c r="G309" s="842">
        <f t="shared" ca="1" si="98"/>
        <v>10.138479999999999</v>
      </c>
      <c r="H309" s="842">
        <f t="shared" ca="1" si="99"/>
        <v>11.233772853185595</v>
      </c>
      <c r="I309" s="842">
        <f t="shared" ca="1" si="100"/>
        <v>1.1233772853185595</v>
      </c>
      <c r="J309" s="842"/>
      <c r="K309" s="842"/>
      <c r="L309" s="842"/>
    </row>
    <row r="313" spans="2:232" x14ac:dyDescent="0.3">
      <c r="C313" s="1098" t="s">
        <v>712</v>
      </c>
      <c r="D313" s="1099"/>
      <c r="E313" s="1099"/>
      <c r="F313" s="1099"/>
      <c r="G313" s="1099"/>
      <c r="H313" s="1099"/>
      <c r="I313" s="1099"/>
      <c r="J313" s="1099"/>
      <c r="K313" s="1099"/>
      <c r="L313" s="1099"/>
      <c r="M313" s="1099"/>
      <c r="N313" s="1099"/>
      <c r="O313" s="1099"/>
      <c r="P313" s="1099"/>
      <c r="Q313" s="1099"/>
      <c r="R313" s="1099"/>
      <c r="S313" s="1099"/>
      <c r="T313" s="1099"/>
      <c r="U313" s="1099"/>
      <c r="V313" s="1099"/>
      <c r="W313" s="1099"/>
      <c r="X313" s="1099"/>
      <c r="Y313" s="1099"/>
      <c r="Z313" s="1099"/>
      <c r="AA313" s="1099"/>
      <c r="AB313" s="1099"/>
      <c r="AC313" s="1099"/>
      <c r="AD313" s="1099"/>
      <c r="AE313" s="1099"/>
      <c r="AF313" s="1099"/>
      <c r="AG313" s="1099"/>
      <c r="AH313" s="1099"/>
      <c r="AI313" s="1099"/>
      <c r="AJ313" s="1099"/>
      <c r="AK313" s="1099"/>
      <c r="AL313" s="1099"/>
      <c r="AM313" s="1099"/>
      <c r="AN313" s="1099"/>
      <c r="AO313" s="1099"/>
      <c r="AP313" s="1099"/>
      <c r="AQ313" s="1099"/>
      <c r="AR313" s="1099"/>
      <c r="AS313" s="1099"/>
      <c r="AT313" s="1099"/>
      <c r="AU313" s="1099"/>
      <c r="AV313" s="1099"/>
      <c r="AW313" s="1142" t="s">
        <v>735</v>
      </c>
      <c r="AX313" s="1143"/>
      <c r="AY313" s="1143"/>
      <c r="AZ313" s="1143"/>
      <c r="BA313" s="1143"/>
      <c r="BB313" s="1143"/>
      <c r="BC313" s="1143"/>
      <c r="BD313" s="1143"/>
      <c r="BE313" s="1143"/>
      <c r="BF313" s="1143"/>
      <c r="BG313" s="1143"/>
      <c r="BH313" s="1143"/>
      <c r="BI313" s="1143"/>
      <c r="BJ313" s="1143"/>
      <c r="BK313" s="1143"/>
      <c r="BL313" s="1143"/>
      <c r="BM313" s="1143"/>
      <c r="BN313" s="1143"/>
      <c r="BO313" s="1143"/>
      <c r="BP313" s="1143"/>
      <c r="BQ313" s="1143"/>
      <c r="BR313" s="1143"/>
      <c r="BS313" s="1143"/>
      <c r="BT313" s="1143"/>
      <c r="BU313" s="1143"/>
      <c r="BV313" s="1143"/>
      <c r="BW313" s="1143"/>
      <c r="BX313" s="1143"/>
      <c r="BY313" s="1143"/>
      <c r="BZ313" s="1143"/>
      <c r="CA313" s="1143"/>
      <c r="CB313" s="1143"/>
      <c r="CC313" s="1143"/>
      <c r="CD313" s="1143"/>
      <c r="CE313" s="1143"/>
      <c r="CF313" s="1143"/>
      <c r="CG313" s="1143"/>
      <c r="CH313" s="1143"/>
      <c r="CI313" s="1143"/>
      <c r="CJ313" s="1143"/>
      <c r="CK313" s="1143"/>
      <c r="CL313" s="1143"/>
      <c r="CM313" s="1143"/>
      <c r="CN313" s="1143"/>
      <c r="CO313" s="1143"/>
      <c r="CP313" s="1143"/>
      <c r="CQ313" s="1098" t="s">
        <v>736</v>
      </c>
      <c r="CR313" s="1099"/>
      <c r="CS313" s="1099"/>
      <c r="CT313" s="1099"/>
      <c r="CU313" s="1099"/>
      <c r="CV313" s="1099"/>
      <c r="CW313" s="1099"/>
      <c r="CX313" s="1099"/>
      <c r="CY313" s="1099"/>
      <c r="CZ313" s="1099"/>
      <c r="DA313" s="1099"/>
      <c r="DB313" s="1099"/>
      <c r="DC313" s="1099"/>
      <c r="DD313" s="1099"/>
      <c r="DE313" s="1099"/>
      <c r="DF313" s="1099"/>
      <c r="DG313" s="1099"/>
      <c r="DH313" s="1099"/>
      <c r="DI313" s="1099"/>
      <c r="DJ313" s="1099"/>
      <c r="DK313" s="1099"/>
      <c r="DL313" s="1099"/>
      <c r="DM313" s="1099"/>
      <c r="DN313" s="1099"/>
      <c r="DO313" s="1099"/>
      <c r="DP313" s="1099"/>
      <c r="DQ313" s="1099"/>
      <c r="DR313" s="1099"/>
      <c r="DS313" s="1099"/>
      <c r="DT313" s="1099"/>
      <c r="DU313" s="1099"/>
      <c r="DV313" s="1099"/>
      <c r="DW313" s="1099"/>
      <c r="DX313" s="1099"/>
      <c r="DY313" s="1099"/>
      <c r="DZ313" s="1099"/>
      <c r="EA313" s="1099"/>
      <c r="EB313" s="1099"/>
      <c r="EC313" s="1099"/>
      <c r="ED313" s="1099"/>
      <c r="EE313" s="1099"/>
      <c r="EF313" s="1099"/>
      <c r="EG313" s="1099"/>
      <c r="EH313" s="1099"/>
      <c r="EI313" s="1099"/>
      <c r="EJ313" s="1099"/>
      <c r="EK313" s="1142" t="s">
        <v>737</v>
      </c>
      <c r="EL313" s="1143"/>
      <c r="EM313" s="1143"/>
      <c r="EN313" s="1143"/>
      <c r="EO313" s="1143"/>
      <c r="EP313" s="1143"/>
      <c r="EQ313" s="1143"/>
      <c r="ER313" s="1143"/>
      <c r="ES313" s="1143"/>
      <c r="ET313" s="1143"/>
      <c r="EU313" s="1143"/>
      <c r="EV313" s="1143"/>
      <c r="EW313" s="1143"/>
      <c r="EX313" s="1143"/>
      <c r="EY313" s="1143"/>
      <c r="EZ313" s="1143"/>
      <c r="FA313" s="1143"/>
      <c r="FB313" s="1143"/>
      <c r="FC313" s="1143"/>
      <c r="FD313" s="1143"/>
      <c r="FE313" s="1143"/>
      <c r="FF313" s="1143"/>
      <c r="FG313" s="1143"/>
      <c r="FH313" s="1143"/>
      <c r="FI313" s="1143"/>
      <c r="FJ313" s="1143"/>
      <c r="FK313" s="1143"/>
      <c r="FL313" s="1143"/>
      <c r="FM313" s="1143"/>
      <c r="FN313" s="1143"/>
      <c r="FO313" s="1143"/>
      <c r="FP313" s="1143"/>
      <c r="FQ313" s="1143"/>
      <c r="FR313" s="1143"/>
      <c r="FS313" s="1143"/>
      <c r="FT313" s="1143"/>
      <c r="FU313" s="1143"/>
      <c r="FV313" s="1143"/>
      <c r="FW313" s="1143"/>
      <c r="FX313" s="1143"/>
      <c r="FY313" s="1143"/>
      <c r="FZ313" s="1143"/>
      <c r="GA313" s="1143"/>
      <c r="GB313" s="1143"/>
      <c r="GC313" s="1143"/>
      <c r="GD313" s="1143"/>
      <c r="GE313" s="1098" t="s">
        <v>738</v>
      </c>
      <c r="GF313" s="1099"/>
      <c r="GG313" s="1099"/>
      <c r="GH313" s="1099"/>
      <c r="GI313" s="1099"/>
      <c r="GJ313" s="1099"/>
      <c r="GK313" s="1099"/>
      <c r="GL313" s="1099"/>
      <c r="GM313" s="1099"/>
      <c r="GN313" s="1099"/>
      <c r="GO313" s="1099"/>
      <c r="GP313" s="1099"/>
      <c r="GQ313" s="1099"/>
      <c r="GR313" s="1099"/>
      <c r="GS313" s="1099"/>
      <c r="GT313" s="1099"/>
      <c r="GU313" s="1099"/>
      <c r="GV313" s="1099"/>
      <c r="GW313" s="1099"/>
      <c r="GX313" s="1099"/>
      <c r="GY313" s="1099"/>
      <c r="GZ313" s="1099"/>
      <c r="HA313" s="1099"/>
      <c r="HB313" s="1099"/>
      <c r="HC313" s="1099"/>
      <c r="HD313" s="1099"/>
      <c r="HE313" s="1099"/>
      <c r="HF313" s="1099"/>
      <c r="HG313" s="1099"/>
      <c r="HH313" s="1099"/>
      <c r="HI313" s="1099"/>
      <c r="HJ313" s="1099"/>
      <c r="HK313" s="1099"/>
      <c r="HL313" s="1099"/>
      <c r="HM313" s="1099"/>
      <c r="HN313" s="1099"/>
      <c r="HO313" s="1099"/>
      <c r="HP313" s="1099"/>
      <c r="HQ313" s="1099"/>
      <c r="HR313" s="1099"/>
      <c r="HS313" s="1099"/>
      <c r="HT313" s="1099"/>
      <c r="HU313" s="1099"/>
      <c r="HV313" s="1099"/>
      <c r="HW313" s="1099"/>
      <c r="HX313" s="1099"/>
    </row>
    <row r="314" spans="2:232" x14ac:dyDescent="0.3">
      <c r="C314" s="1006"/>
      <c r="D314" s="1006"/>
      <c r="E314" s="1006"/>
      <c r="F314" s="1006"/>
      <c r="G314" s="1007" t="s">
        <v>670</v>
      </c>
      <c r="H314" s="1007"/>
      <c r="I314" s="1007"/>
      <c r="J314" s="1007"/>
      <c r="K314" s="1007"/>
      <c r="L314" s="1007"/>
      <c r="M314" s="1007"/>
      <c r="N314" s="1007"/>
      <c r="O314" s="1007"/>
      <c r="P314" s="1007"/>
      <c r="Q314" s="1007"/>
      <c r="R314" s="1007"/>
      <c r="S314" s="1007"/>
      <c r="T314" s="1007"/>
      <c r="U314" s="1007"/>
      <c r="V314" s="1007"/>
      <c r="W314" s="1007"/>
      <c r="X314" s="1007"/>
      <c r="Y314" s="1007"/>
      <c r="Z314" s="1007"/>
      <c r="AA314" s="1007"/>
      <c r="AB314" s="871" t="s">
        <v>724</v>
      </c>
      <c r="AC314" s="871"/>
      <c r="AD314" s="871"/>
      <c r="AE314" s="871"/>
      <c r="AF314" s="871"/>
      <c r="AG314" s="871"/>
      <c r="AH314" s="871"/>
      <c r="AI314" s="871"/>
      <c r="AJ314" s="871"/>
      <c r="AK314" s="871"/>
      <c r="AL314" s="871"/>
      <c r="AM314" s="871"/>
      <c r="AN314" s="871"/>
      <c r="AO314" s="871"/>
      <c r="AP314" s="871"/>
      <c r="AQ314" s="871"/>
      <c r="AR314" s="871"/>
      <c r="AS314" s="871"/>
      <c r="AT314" s="871"/>
      <c r="AU314" s="871"/>
      <c r="AV314" s="871"/>
      <c r="AW314" s="1006"/>
      <c r="AX314" s="1006"/>
      <c r="AY314" s="1006"/>
      <c r="AZ314" s="1006"/>
      <c r="BA314" s="1007" t="s">
        <v>670</v>
      </c>
      <c r="BB314" s="1007"/>
      <c r="BC314" s="1007"/>
      <c r="BD314" s="1007"/>
      <c r="BE314" s="1007"/>
      <c r="BF314" s="1007"/>
      <c r="BG314" s="1007"/>
      <c r="BH314" s="1007"/>
      <c r="BI314" s="1007"/>
      <c r="BJ314" s="1007"/>
      <c r="BK314" s="1007"/>
      <c r="BL314" s="1007"/>
      <c r="BM314" s="1007"/>
      <c r="BN314" s="1007"/>
      <c r="BO314" s="1007"/>
      <c r="BP314" s="1007"/>
      <c r="BQ314" s="1007"/>
      <c r="BR314" s="1007"/>
      <c r="BS314" s="1007"/>
      <c r="BT314" s="1007"/>
      <c r="BU314" s="1007"/>
      <c r="BV314" s="871" t="s">
        <v>724</v>
      </c>
      <c r="BW314" s="871"/>
      <c r="BX314" s="871"/>
      <c r="BY314" s="871"/>
      <c r="BZ314" s="871"/>
      <c r="CA314" s="871"/>
      <c r="CB314" s="871"/>
      <c r="CC314" s="871"/>
      <c r="CD314" s="871"/>
      <c r="CE314" s="871"/>
      <c r="CF314" s="871"/>
      <c r="CG314" s="871"/>
      <c r="CH314" s="871"/>
      <c r="CI314" s="871"/>
      <c r="CJ314" s="871"/>
      <c r="CK314" s="871"/>
      <c r="CL314" s="871"/>
      <c r="CM314" s="871"/>
      <c r="CN314" s="871"/>
      <c r="CO314" s="871"/>
      <c r="CP314" s="871"/>
      <c r="CQ314" s="1006"/>
      <c r="CR314" s="1006"/>
      <c r="CS314" s="1006"/>
      <c r="CT314" s="1006"/>
      <c r="CU314" s="1007" t="s">
        <v>670</v>
      </c>
      <c r="CV314" s="1007"/>
      <c r="CW314" s="1007"/>
      <c r="CX314" s="1007"/>
      <c r="CY314" s="1007"/>
      <c r="CZ314" s="1007"/>
      <c r="DA314" s="1007"/>
      <c r="DB314" s="1007"/>
      <c r="DC314" s="1007"/>
      <c r="DD314" s="1007"/>
      <c r="DE314" s="1007"/>
      <c r="DF314" s="1007"/>
      <c r="DG314" s="1007"/>
      <c r="DH314" s="1007"/>
      <c r="DI314" s="1007"/>
      <c r="DJ314" s="1007"/>
      <c r="DK314" s="1007"/>
      <c r="DL314" s="1007"/>
      <c r="DM314" s="1007"/>
      <c r="DN314" s="1007"/>
      <c r="DO314" s="1007"/>
      <c r="DP314" s="871" t="s">
        <v>724</v>
      </c>
      <c r="DQ314" s="871"/>
      <c r="DR314" s="871"/>
      <c r="DS314" s="871"/>
      <c r="DT314" s="871"/>
      <c r="DU314" s="871"/>
      <c r="DV314" s="871"/>
      <c r="DW314" s="871"/>
      <c r="DX314" s="871"/>
      <c r="DY314" s="871"/>
      <c r="DZ314" s="871"/>
      <c r="EA314" s="871"/>
      <c r="EB314" s="871"/>
      <c r="EC314" s="871"/>
      <c r="ED314" s="871"/>
      <c r="EE314" s="871"/>
      <c r="EF314" s="871"/>
      <c r="EG314" s="871"/>
      <c r="EH314" s="871"/>
      <c r="EI314" s="871"/>
      <c r="EJ314" s="871"/>
      <c r="EK314" s="1006"/>
      <c r="EL314" s="1006"/>
      <c r="EM314" s="1006"/>
      <c r="EN314" s="1006"/>
      <c r="EO314" s="1007" t="s">
        <v>670</v>
      </c>
      <c r="EP314" s="1007"/>
      <c r="EQ314" s="1007"/>
      <c r="ER314" s="1007"/>
      <c r="ES314" s="1007"/>
      <c r="ET314" s="1007"/>
      <c r="EU314" s="1007"/>
      <c r="EV314" s="1007"/>
      <c r="EW314" s="1007"/>
      <c r="EX314" s="1007"/>
      <c r="EY314" s="1007"/>
      <c r="EZ314" s="1007"/>
      <c r="FA314" s="1007"/>
      <c r="FB314" s="1007"/>
      <c r="FC314" s="1007"/>
      <c r="FD314" s="1007"/>
      <c r="FE314" s="1007"/>
      <c r="FF314" s="1007"/>
      <c r="FG314" s="1007"/>
      <c r="FH314" s="1007"/>
      <c r="FI314" s="1007"/>
      <c r="FJ314" s="871" t="s">
        <v>724</v>
      </c>
      <c r="FK314" s="871"/>
      <c r="FL314" s="871"/>
      <c r="FM314" s="871"/>
      <c r="FN314" s="871"/>
      <c r="FO314" s="871"/>
      <c r="FP314" s="871"/>
      <c r="FQ314" s="871"/>
      <c r="FR314" s="871"/>
      <c r="FS314" s="871"/>
      <c r="FT314" s="871"/>
      <c r="FU314" s="871"/>
      <c r="FV314" s="871"/>
      <c r="FW314" s="871"/>
      <c r="FX314" s="871"/>
      <c r="FY314" s="871"/>
      <c r="FZ314" s="871"/>
      <c r="GA314" s="871"/>
      <c r="GB314" s="871"/>
      <c r="GC314" s="871"/>
      <c r="GD314" s="871"/>
      <c r="GE314" s="1006"/>
      <c r="GF314" s="1006"/>
      <c r="GG314" s="1006"/>
      <c r="GH314" s="1006"/>
      <c r="GI314" s="1007" t="s">
        <v>670</v>
      </c>
      <c r="GJ314" s="1007"/>
      <c r="GK314" s="1007"/>
      <c r="GL314" s="1007"/>
      <c r="GM314" s="1007"/>
      <c r="GN314" s="1007"/>
      <c r="GO314" s="1007"/>
      <c r="GP314" s="1007"/>
      <c r="GQ314" s="1007"/>
      <c r="GR314" s="1007"/>
      <c r="GS314" s="1007"/>
      <c r="GT314" s="1007"/>
      <c r="GU314" s="1007"/>
      <c r="GV314" s="1007"/>
      <c r="GW314" s="1007"/>
      <c r="GX314" s="1007"/>
      <c r="GY314" s="1007"/>
      <c r="GZ314" s="1007"/>
      <c r="HA314" s="1007"/>
      <c r="HB314" s="1007"/>
      <c r="HC314" s="1007"/>
      <c r="HD314" s="871" t="s">
        <v>724</v>
      </c>
      <c r="HE314" s="871"/>
      <c r="HF314" s="871"/>
      <c r="HG314" s="871"/>
      <c r="HH314" s="871"/>
      <c r="HI314" s="871"/>
      <c r="HJ314" s="871"/>
      <c r="HK314" s="871"/>
      <c r="HL314" s="871"/>
      <c r="HM314" s="871"/>
      <c r="HN314" s="871"/>
      <c r="HO314" s="871"/>
      <c r="HP314" s="871"/>
      <c r="HQ314" s="871"/>
      <c r="HR314" s="871"/>
      <c r="HS314" s="871"/>
      <c r="HT314" s="871"/>
      <c r="HU314" s="871"/>
      <c r="HV314" s="871"/>
      <c r="HW314" s="871"/>
      <c r="HX314" s="871"/>
    </row>
    <row r="315" spans="2:232" x14ac:dyDescent="0.3">
      <c r="C315" s="1006" t="s">
        <v>553</v>
      </c>
      <c r="D315" s="1006"/>
      <c r="E315" s="1006"/>
      <c r="F315" s="1006"/>
      <c r="G315" s="1008" t="s">
        <v>558</v>
      </c>
      <c r="H315" s="1008"/>
      <c r="I315" s="1008"/>
      <c r="J315" s="1008"/>
      <c r="K315" s="1008"/>
      <c r="L315" s="1008"/>
      <c r="M315" s="1008"/>
      <c r="N315" s="1008"/>
      <c r="O315" s="1008"/>
      <c r="P315" s="88" t="s">
        <v>703</v>
      </c>
      <c r="Q315" s="88"/>
      <c r="R315" s="88"/>
      <c r="S315" s="88"/>
      <c r="T315" s="88"/>
      <c r="U315" s="88"/>
      <c r="V315" s="88"/>
      <c r="W315" s="88"/>
      <c r="X315" s="88"/>
      <c r="Y315" s="88"/>
      <c r="Z315" s="528" t="s">
        <v>700</v>
      </c>
      <c r="AA315" s="528"/>
      <c r="AB315" s="1008" t="s">
        <v>558</v>
      </c>
      <c r="AC315" s="1008"/>
      <c r="AD315" s="1008"/>
      <c r="AE315" s="1008"/>
      <c r="AF315" s="1008"/>
      <c r="AG315" s="1008"/>
      <c r="AH315" s="1008"/>
      <c r="AI315" s="1008"/>
      <c r="AJ315" s="1008"/>
      <c r="AK315" s="88" t="s">
        <v>703</v>
      </c>
      <c r="AL315" s="88"/>
      <c r="AM315" s="88"/>
      <c r="AN315" s="88"/>
      <c r="AO315" s="88"/>
      <c r="AP315" s="88"/>
      <c r="AQ315" s="88"/>
      <c r="AR315" s="88"/>
      <c r="AS315" s="88"/>
      <c r="AT315" s="88"/>
      <c r="AU315" s="528" t="s">
        <v>700</v>
      </c>
      <c r="AV315" s="528"/>
      <c r="AW315" s="1006" t="s">
        <v>553</v>
      </c>
      <c r="AX315" s="1006"/>
      <c r="AY315" s="1006"/>
      <c r="AZ315" s="1006"/>
      <c r="BA315" s="1008" t="s">
        <v>558</v>
      </c>
      <c r="BB315" s="1008"/>
      <c r="BC315" s="1008"/>
      <c r="BD315" s="1008"/>
      <c r="BE315" s="1008"/>
      <c r="BF315" s="1008"/>
      <c r="BG315" s="1008"/>
      <c r="BH315" s="1008"/>
      <c r="BI315" s="1008"/>
      <c r="BJ315" s="88" t="s">
        <v>703</v>
      </c>
      <c r="BK315" s="88"/>
      <c r="BL315" s="88"/>
      <c r="BM315" s="88"/>
      <c r="BN315" s="88"/>
      <c r="BO315" s="88"/>
      <c r="BP315" s="88"/>
      <c r="BQ315" s="88"/>
      <c r="BR315" s="88"/>
      <c r="BS315" s="88"/>
      <c r="BT315" s="528" t="s">
        <v>700</v>
      </c>
      <c r="BU315" s="528"/>
      <c r="BV315" s="1008" t="s">
        <v>558</v>
      </c>
      <c r="BW315" s="1008"/>
      <c r="BX315" s="1008"/>
      <c r="BY315" s="1008"/>
      <c r="BZ315" s="1008"/>
      <c r="CA315" s="1008"/>
      <c r="CB315" s="1008"/>
      <c r="CC315" s="1008"/>
      <c r="CD315" s="1008"/>
      <c r="CE315" s="88" t="s">
        <v>703</v>
      </c>
      <c r="CF315" s="88"/>
      <c r="CG315" s="88"/>
      <c r="CH315" s="88"/>
      <c r="CI315" s="88"/>
      <c r="CJ315" s="88"/>
      <c r="CK315" s="88"/>
      <c r="CL315" s="88"/>
      <c r="CM315" s="88"/>
      <c r="CN315" s="88"/>
      <c r="CO315" s="528" t="s">
        <v>700</v>
      </c>
      <c r="CP315" s="528"/>
      <c r="CQ315" s="1006" t="s">
        <v>553</v>
      </c>
      <c r="CR315" s="1006"/>
      <c r="CS315" s="1006"/>
      <c r="CT315" s="1006"/>
      <c r="CU315" s="1008" t="s">
        <v>558</v>
      </c>
      <c r="CV315" s="1008"/>
      <c r="CW315" s="1008"/>
      <c r="CX315" s="1008"/>
      <c r="CY315" s="1008"/>
      <c r="CZ315" s="1008"/>
      <c r="DA315" s="1008"/>
      <c r="DB315" s="1008"/>
      <c r="DC315" s="1008"/>
      <c r="DD315" s="88" t="s">
        <v>703</v>
      </c>
      <c r="DE315" s="88"/>
      <c r="DF315" s="88"/>
      <c r="DG315" s="88"/>
      <c r="DH315" s="88"/>
      <c r="DI315" s="88"/>
      <c r="DJ315" s="88"/>
      <c r="DK315" s="88"/>
      <c r="DL315" s="88"/>
      <c r="DM315" s="88"/>
      <c r="DN315" s="528" t="s">
        <v>700</v>
      </c>
      <c r="DO315" s="528"/>
      <c r="DP315" s="1008" t="s">
        <v>558</v>
      </c>
      <c r="DQ315" s="1008"/>
      <c r="DR315" s="1008"/>
      <c r="DS315" s="1008"/>
      <c r="DT315" s="1008"/>
      <c r="DU315" s="1008"/>
      <c r="DV315" s="1008"/>
      <c r="DW315" s="1008"/>
      <c r="DX315" s="1008"/>
      <c r="DY315" s="88" t="s">
        <v>703</v>
      </c>
      <c r="DZ315" s="88"/>
      <c r="EA315" s="88"/>
      <c r="EB315" s="88"/>
      <c r="EC315" s="88"/>
      <c r="ED315" s="88"/>
      <c r="EE315" s="88"/>
      <c r="EF315" s="88"/>
      <c r="EG315" s="88"/>
      <c r="EH315" s="88"/>
      <c r="EI315" s="528" t="s">
        <v>700</v>
      </c>
      <c r="EJ315" s="528"/>
      <c r="EK315" s="1006" t="s">
        <v>553</v>
      </c>
      <c r="EL315" s="1006"/>
      <c r="EM315" s="1006"/>
      <c r="EN315" s="1006"/>
      <c r="EO315" s="1008" t="s">
        <v>558</v>
      </c>
      <c r="EP315" s="1008"/>
      <c r="EQ315" s="1008"/>
      <c r="ER315" s="1008"/>
      <c r="ES315" s="1008"/>
      <c r="ET315" s="1008"/>
      <c r="EU315" s="1008"/>
      <c r="EV315" s="1008"/>
      <c r="EW315" s="1008"/>
      <c r="EX315" s="88" t="s">
        <v>703</v>
      </c>
      <c r="EY315" s="88"/>
      <c r="EZ315" s="88"/>
      <c r="FA315" s="88"/>
      <c r="FB315" s="88"/>
      <c r="FC315" s="88"/>
      <c r="FD315" s="88"/>
      <c r="FE315" s="88"/>
      <c r="FF315" s="88"/>
      <c r="FG315" s="88"/>
      <c r="FH315" s="528" t="s">
        <v>700</v>
      </c>
      <c r="FI315" s="528"/>
      <c r="FJ315" s="1008" t="s">
        <v>558</v>
      </c>
      <c r="FK315" s="1008"/>
      <c r="FL315" s="1008"/>
      <c r="FM315" s="1008"/>
      <c r="FN315" s="1008"/>
      <c r="FO315" s="1008"/>
      <c r="FP315" s="1008"/>
      <c r="FQ315" s="1008"/>
      <c r="FR315" s="1008"/>
      <c r="FS315" s="88" t="s">
        <v>703</v>
      </c>
      <c r="FT315" s="88"/>
      <c r="FU315" s="88"/>
      <c r="FV315" s="88"/>
      <c r="FW315" s="88"/>
      <c r="FX315" s="88"/>
      <c r="FY315" s="88"/>
      <c r="FZ315" s="88"/>
      <c r="GA315" s="88"/>
      <c r="GB315" s="88"/>
      <c r="GC315" s="528" t="s">
        <v>700</v>
      </c>
      <c r="GD315" s="528"/>
      <c r="GE315" s="1006" t="s">
        <v>553</v>
      </c>
      <c r="GF315" s="1006"/>
      <c r="GG315" s="1006"/>
      <c r="GH315" s="1006"/>
      <c r="GI315" s="1008" t="s">
        <v>558</v>
      </c>
      <c r="GJ315" s="1008"/>
      <c r="GK315" s="1008"/>
      <c r="GL315" s="1008"/>
      <c r="GM315" s="1008"/>
      <c r="GN315" s="1008"/>
      <c r="GO315" s="1008"/>
      <c r="GP315" s="1008"/>
      <c r="GQ315" s="1008"/>
      <c r="GR315" s="88" t="s">
        <v>703</v>
      </c>
      <c r="GS315" s="88"/>
      <c r="GT315" s="88"/>
      <c r="GU315" s="88"/>
      <c r="GV315" s="88"/>
      <c r="GW315" s="88"/>
      <c r="GX315" s="88"/>
      <c r="GY315" s="88"/>
      <c r="GZ315" s="88"/>
      <c r="HA315" s="88"/>
      <c r="HB315" s="528" t="s">
        <v>700</v>
      </c>
      <c r="HC315" s="528"/>
      <c r="HD315" s="1008" t="s">
        <v>558</v>
      </c>
      <c r="HE315" s="1008"/>
      <c r="HF315" s="1008"/>
      <c r="HG315" s="1008"/>
      <c r="HH315" s="1008"/>
      <c r="HI315" s="1008"/>
      <c r="HJ315" s="1008"/>
      <c r="HK315" s="1008"/>
      <c r="HL315" s="1008"/>
      <c r="HM315" s="88" t="s">
        <v>703</v>
      </c>
      <c r="HN315" s="88"/>
      <c r="HO315" s="88"/>
      <c r="HP315" s="88"/>
      <c r="HQ315" s="88"/>
      <c r="HR315" s="88"/>
      <c r="HS315" s="88"/>
      <c r="HT315" s="88"/>
      <c r="HU315" s="88"/>
      <c r="HV315" s="88"/>
      <c r="HW315" s="528" t="s">
        <v>700</v>
      </c>
      <c r="HX315" s="528"/>
    </row>
    <row r="316" spans="2:232" x14ac:dyDescent="0.3">
      <c r="C316" s="1006"/>
      <c r="D316" s="1006"/>
      <c r="E316" s="1006"/>
      <c r="F316" s="1006"/>
      <c r="G316" s="1008"/>
      <c r="H316" s="1008"/>
      <c r="I316" s="1008"/>
      <c r="J316" s="1008" t="s">
        <v>407</v>
      </c>
      <c r="K316" s="1008"/>
      <c r="L316" s="1008" t="s">
        <v>716</v>
      </c>
      <c r="M316" s="1008"/>
      <c r="N316" s="1008"/>
      <c r="O316" s="1008"/>
      <c r="P316" s="88"/>
      <c r="Q316" s="88" t="s">
        <v>691</v>
      </c>
      <c r="R316" s="88"/>
      <c r="S316" s="88"/>
      <c r="T316" s="88" t="s">
        <v>695</v>
      </c>
      <c r="U316" s="88"/>
      <c r="V316" s="88"/>
      <c r="W316" s="88"/>
      <c r="X316" s="88"/>
      <c r="Y316" s="88"/>
      <c r="Z316" s="528" t="s">
        <v>704</v>
      </c>
      <c r="AA316" s="528"/>
      <c r="AB316" s="1008"/>
      <c r="AC316" s="1008"/>
      <c r="AD316" s="1008"/>
      <c r="AE316" s="1008"/>
      <c r="AF316" s="1008"/>
      <c r="AG316" s="1008" t="s">
        <v>716</v>
      </c>
      <c r="AH316" s="1008"/>
      <c r="AI316" s="1008"/>
      <c r="AJ316" s="1008"/>
      <c r="AK316" s="88"/>
      <c r="AL316" s="88" t="s">
        <v>691</v>
      </c>
      <c r="AM316" s="88"/>
      <c r="AN316" s="88"/>
      <c r="AO316" s="88" t="s">
        <v>695</v>
      </c>
      <c r="AP316" s="88"/>
      <c r="AQ316" s="88"/>
      <c r="AR316" s="88"/>
      <c r="AS316" s="88"/>
      <c r="AT316" s="88"/>
      <c r="AU316" s="528" t="s">
        <v>704</v>
      </c>
      <c r="AV316" s="528"/>
      <c r="AW316" s="1006"/>
      <c r="AX316" s="1006"/>
      <c r="AY316" s="1006"/>
      <c r="AZ316" s="1006"/>
      <c r="BA316" s="1008"/>
      <c r="BB316" s="1008"/>
      <c r="BC316" s="1008"/>
      <c r="BD316" s="1008" t="s">
        <v>407</v>
      </c>
      <c r="BE316" s="1008"/>
      <c r="BF316" s="1008" t="s">
        <v>716</v>
      </c>
      <c r="BG316" s="1008"/>
      <c r="BH316" s="1008"/>
      <c r="BI316" s="1008"/>
      <c r="BJ316" s="88"/>
      <c r="BK316" s="88" t="s">
        <v>691</v>
      </c>
      <c r="BL316" s="88"/>
      <c r="BM316" s="88"/>
      <c r="BN316" s="88" t="s">
        <v>695</v>
      </c>
      <c r="BO316" s="88"/>
      <c r="BP316" s="88"/>
      <c r="BQ316" s="88"/>
      <c r="BR316" s="88"/>
      <c r="BS316" s="88"/>
      <c r="BT316" s="528" t="s">
        <v>704</v>
      </c>
      <c r="BU316" s="528"/>
      <c r="BV316" s="1008"/>
      <c r="BW316" s="1008"/>
      <c r="BX316" s="1008"/>
      <c r="BY316" s="1008"/>
      <c r="BZ316" s="1008"/>
      <c r="CA316" s="1008" t="s">
        <v>716</v>
      </c>
      <c r="CB316" s="1008"/>
      <c r="CC316" s="1008"/>
      <c r="CD316" s="1008"/>
      <c r="CE316" s="88"/>
      <c r="CF316" s="88" t="s">
        <v>691</v>
      </c>
      <c r="CG316" s="88"/>
      <c r="CH316" s="88"/>
      <c r="CI316" s="88" t="s">
        <v>695</v>
      </c>
      <c r="CJ316" s="88"/>
      <c r="CK316" s="88"/>
      <c r="CL316" s="88"/>
      <c r="CM316" s="88"/>
      <c r="CN316" s="88"/>
      <c r="CO316" s="528" t="s">
        <v>704</v>
      </c>
      <c r="CP316" s="528"/>
      <c r="CQ316" s="1006"/>
      <c r="CR316" s="1006"/>
      <c r="CS316" s="1006"/>
      <c r="CT316" s="1006"/>
      <c r="CU316" s="1008"/>
      <c r="CV316" s="1008"/>
      <c r="CW316" s="1008"/>
      <c r="CX316" s="1008" t="s">
        <v>407</v>
      </c>
      <c r="CY316" s="1008"/>
      <c r="CZ316" s="1008" t="s">
        <v>716</v>
      </c>
      <c r="DA316" s="1008"/>
      <c r="DB316" s="1008"/>
      <c r="DC316" s="1008"/>
      <c r="DD316" s="88"/>
      <c r="DE316" s="88" t="s">
        <v>691</v>
      </c>
      <c r="DF316" s="88"/>
      <c r="DG316" s="88"/>
      <c r="DH316" s="88" t="s">
        <v>695</v>
      </c>
      <c r="DI316" s="88"/>
      <c r="DJ316" s="88"/>
      <c r="DK316" s="88"/>
      <c r="DL316" s="88"/>
      <c r="DM316" s="88"/>
      <c r="DN316" s="528" t="s">
        <v>704</v>
      </c>
      <c r="DO316" s="528"/>
      <c r="DP316" s="1008"/>
      <c r="DQ316" s="1008"/>
      <c r="DR316" s="1008"/>
      <c r="DS316" s="1008"/>
      <c r="DT316" s="1008"/>
      <c r="DU316" s="1008" t="s">
        <v>716</v>
      </c>
      <c r="DV316" s="1008"/>
      <c r="DW316" s="1008"/>
      <c r="DX316" s="1008"/>
      <c r="DY316" s="88"/>
      <c r="DZ316" s="88" t="s">
        <v>691</v>
      </c>
      <c r="EA316" s="88"/>
      <c r="EB316" s="88"/>
      <c r="EC316" s="88" t="s">
        <v>695</v>
      </c>
      <c r="ED316" s="88"/>
      <c r="EE316" s="88"/>
      <c r="EF316" s="88"/>
      <c r="EG316" s="88"/>
      <c r="EH316" s="88"/>
      <c r="EI316" s="528" t="s">
        <v>704</v>
      </c>
      <c r="EJ316" s="528"/>
      <c r="EK316" s="1006"/>
      <c r="EL316" s="1006"/>
      <c r="EM316" s="1006"/>
      <c r="EN316" s="1006"/>
      <c r="EO316" s="1008"/>
      <c r="EP316" s="1008"/>
      <c r="EQ316" s="1008"/>
      <c r="ER316" s="1008" t="s">
        <v>407</v>
      </c>
      <c r="ES316" s="1008"/>
      <c r="ET316" s="1008" t="s">
        <v>716</v>
      </c>
      <c r="EU316" s="1008"/>
      <c r="EV316" s="1008"/>
      <c r="EW316" s="1008"/>
      <c r="EX316" s="88"/>
      <c r="EY316" s="88" t="s">
        <v>691</v>
      </c>
      <c r="EZ316" s="88"/>
      <c r="FA316" s="88"/>
      <c r="FB316" s="88" t="s">
        <v>695</v>
      </c>
      <c r="FC316" s="88"/>
      <c r="FD316" s="88"/>
      <c r="FE316" s="88"/>
      <c r="FF316" s="88"/>
      <c r="FG316" s="88"/>
      <c r="FH316" s="528" t="s">
        <v>704</v>
      </c>
      <c r="FI316" s="528"/>
      <c r="FJ316" s="1008"/>
      <c r="FK316" s="1008"/>
      <c r="FL316" s="1008"/>
      <c r="FM316" s="1008"/>
      <c r="FN316" s="1008"/>
      <c r="FO316" s="1008" t="s">
        <v>716</v>
      </c>
      <c r="FP316" s="1008"/>
      <c r="FQ316" s="1008"/>
      <c r="FR316" s="1008"/>
      <c r="FS316" s="88"/>
      <c r="FT316" s="88" t="s">
        <v>691</v>
      </c>
      <c r="FU316" s="88"/>
      <c r="FV316" s="88"/>
      <c r="FW316" s="88" t="s">
        <v>695</v>
      </c>
      <c r="FX316" s="88"/>
      <c r="FY316" s="88"/>
      <c r="FZ316" s="88"/>
      <c r="GA316" s="88"/>
      <c r="GB316" s="88"/>
      <c r="GC316" s="528" t="s">
        <v>704</v>
      </c>
      <c r="GD316" s="528"/>
      <c r="GE316" s="1006"/>
      <c r="GF316" s="1006"/>
      <c r="GG316" s="1006"/>
      <c r="GH316" s="1006"/>
      <c r="GI316" s="1008"/>
      <c r="GJ316" s="1008"/>
      <c r="GK316" s="1008"/>
      <c r="GL316" s="1008" t="s">
        <v>407</v>
      </c>
      <c r="GM316" s="1008"/>
      <c r="GN316" s="1008" t="s">
        <v>716</v>
      </c>
      <c r="GO316" s="1008"/>
      <c r="GP316" s="1008"/>
      <c r="GQ316" s="1008"/>
      <c r="GR316" s="88"/>
      <c r="GS316" s="88" t="s">
        <v>691</v>
      </c>
      <c r="GT316" s="88"/>
      <c r="GU316" s="88"/>
      <c r="GV316" s="88" t="s">
        <v>695</v>
      </c>
      <c r="GW316" s="88"/>
      <c r="GX316" s="88"/>
      <c r="GY316" s="88"/>
      <c r="GZ316" s="88"/>
      <c r="HA316" s="88"/>
      <c r="HB316" s="528" t="s">
        <v>704</v>
      </c>
      <c r="HC316" s="528"/>
      <c r="HD316" s="1008"/>
      <c r="HE316" s="1008"/>
      <c r="HF316" s="1008"/>
      <c r="HG316" s="1008"/>
      <c r="HH316" s="1008"/>
      <c r="HI316" s="1008" t="s">
        <v>716</v>
      </c>
      <c r="HJ316" s="1008"/>
      <c r="HK316" s="1008"/>
      <c r="HL316" s="1008"/>
      <c r="HM316" s="88"/>
      <c r="HN316" s="88" t="s">
        <v>691</v>
      </c>
      <c r="HO316" s="88"/>
      <c r="HP316" s="88"/>
      <c r="HQ316" s="88" t="s">
        <v>695</v>
      </c>
      <c r="HR316" s="88"/>
      <c r="HS316" s="88"/>
      <c r="HT316" s="88"/>
      <c r="HU316" s="88"/>
      <c r="HV316" s="88"/>
      <c r="HW316" s="528" t="s">
        <v>704</v>
      </c>
      <c r="HX316" s="528"/>
    </row>
    <row r="317" spans="2:232" ht="43.2" x14ac:dyDescent="0.3">
      <c r="C317" s="1030" t="s">
        <v>554</v>
      </c>
      <c r="D317" s="1030" t="s">
        <v>689</v>
      </c>
      <c r="E317" s="1030" t="s">
        <v>557</v>
      </c>
      <c r="F317" s="1030" t="s">
        <v>688</v>
      </c>
      <c r="G317" s="1029" t="s">
        <v>554</v>
      </c>
      <c r="H317" s="1029" t="s">
        <v>689</v>
      </c>
      <c r="I317" s="1029" t="s">
        <v>557</v>
      </c>
      <c r="J317" s="1029" t="s">
        <v>688</v>
      </c>
      <c r="K317" s="1029" t="s">
        <v>690</v>
      </c>
      <c r="L317" s="1029" t="s">
        <v>719</v>
      </c>
      <c r="M317" s="1029" t="s">
        <v>718</v>
      </c>
      <c r="N317" s="1029" t="s">
        <v>717</v>
      </c>
      <c r="O317" s="1029" t="s">
        <v>690</v>
      </c>
      <c r="P317" s="1036" t="s">
        <v>694</v>
      </c>
      <c r="Q317" s="1035" t="s">
        <v>693</v>
      </c>
      <c r="R317" s="1035" t="s">
        <v>351</v>
      </c>
      <c r="S317" s="1035" t="s">
        <v>692</v>
      </c>
      <c r="T317" s="1035" t="s">
        <v>693</v>
      </c>
      <c r="U317" s="1035" t="s">
        <v>351</v>
      </c>
      <c r="V317" s="1035" t="s">
        <v>692</v>
      </c>
      <c r="W317" s="1035" t="s">
        <v>696</v>
      </c>
      <c r="X317" s="1035" t="s">
        <v>697</v>
      </c>
      <c r="Y317" s="1035" t="s">
        <v>698</v>
      </c>
      <c r="Z317" s="528" t="s">
        <v>696</v>
      </c>
      <c r="AA317" s="528" t="s">
        <v>701</v>
      </c>
      <c r="AB317" s="1029" t="s">
        <v>554</v>
      </c>
      <c r="AC317" s="1029" t="s">
        <v>689</v>
      </c>
      <c r="AD317" s="1029" t="s">
        <v>557</v>
      </c>
      <c r="AE317" s="1029" t="s">
        <v>688</v>
      </c>
      <c r="AF317" s="1029" t="s">
        <v>690</v>
      </c>
      <c r="AG317" s="1029" t="s">
        <v>719</v>
      </c>
      <c r="AH317" s="1029" t="s">
        <v>718</v>
      </c>
      <c r="AI317" s="1029" t="s">
        <v>717</v>
      </c>
      <c r="AJ317" s="1029" t="s">
        <v>690</v>
      </c>
      <c r="AK317" s="1036" t="s">
        <v>694</v>
      </c>
      <c r="AL317" s="1035" t="s">
        <v>693</v>
      </c>
      <c r="AM317" s="1035" t="s">
        <v>351</v>
      </c>
      <c r="AN317" s="1035" t="s">
        <v>692</v>
      </c>
      <c r="AO317" s="1035" t="s">
        <v>693</v>
      </c>
      <c r="AP317" s="1035" t="s">
        <v>351</v>
      </c>
      <c r="AQ317" s="1035" t="s">
        <v>692</v>
      </c>
      <c r="AR317" s="1035" t="s">
        <v>696</v>
      </c>
      <c r="AS317" s="1035" t="s">
        <v>697</v>
      </c>
      <c r="AT317" s="1035" t="s">
        <v>698</v>
      </c>
      <c r="AU317" s="528" t="s">
        <v>696</v>
      </c>
      <c r="AV317" s="528" t="s">
        <v>701</v>
      </c>
      <c r="AW317" s="1030" t="s">
        <v>554</v>
      </c>
      <c r="AX317" s="1030" t="s">
        <v>689</v>
      </c>
      <c r="AY317" s="1030" t="s">
        <v>557</v>
      </c>
      <c r="AZ317" s="1030" t="s">
        <v>688</v>
      </c>
      <c r="BA317" s="1029" t="s">
        <v>554</v>
      </c>
      <c r="BB317" s="1029" t="s">
        <v>689</v>
      </c>
      <c r="BC317" s="1029" t="s">
        <v>557</v>
      </c>
      <c r="BD317" s="1029" t="s">
        <v>688</v>
      </c>
      <c r="BE317" s="1029" t="s">
        <v>690</v>
      </c>
      <c r="BF317" s="1029" t="s">
        <v>719</v>
      </c>
      <c r="BG317" s="1029" t="s">
        <v>718</v>
      </c>
      <c r="BH317" s="1029" t="s">
        <v>717</v>
      </c>
      <c r="BI317" s="1029" t="s">
        <v>690</v>
      </c>
      <c r="BJ317" s="1036" t="s">
        <v>694</v>
      </c>
      <c r="BK317" s="1035" t="s">
        <v>693</v>
      </c>
      <c r="BL317" s="1035" t="s">
        <v>351</v>
      </c>
      <c r="BM317" s="1035" t="s">
        <v>692</v>
      </c>
      <c r="BN317" s="1035" t="s">
        <v>693</v>
      </c>
      <c r="BO317" s="1035" t="s">
        <v>351</v>
      </c>
      <c r="BP317" s="1035" t="s">
        <v>692</v>
      </c>
      <c r="BQ317" s="1035" t="s">
        <v>696</v>
      </c>
      <c r="BR317" s="1035" t="s">
        <v>697</v>
      </c>
      <c r="BS317" s="1035" t="s">
        <v>698</v>
      </c>
      <c r="BT317" s="528" t="s">
        <v>696</v>
      </c>
      <c r="BU317" s="528" t="s">
        <v>701</v>
      </c>
      <c r="BV317" s="1029" t="s">
        <v>554</v>
      </c>
      <c r="BW317" s="1029" t="s">
        <v>689</v>
      </c>
      <c r="BX317" s="1029" t="s">
        <v>557</v>
      </c>
      <c r="BY317" s="1029" t="s">
        <v>688</v>
      </c>
      <c r="BZ317" s="1029" t="s">
        <v>690</v>
      </c>
      <c r="CA317" s="1029" t="s">
        <v>719</v>
      </c>
      <c r="CB317" s="1029" t="s">
        <v>718</v>
      </c>
      <c r="CC317" s="1029" t="s">
        <v>717</v>
      </c>
      <c r="CD317" s="1029" t="s">
        <v>690</v>
      </c>
      <c r="CE317" s="1036" t="s">
        <v>694</v>
      </c>
      <c r="CF317" s="1035" t="s">
        <v>693</v>
      </c>
      <c r="CG317" s="1035" t="s">
        <v>351</v>
      </c>
      <c r="CH317" s="1035" t="s">
        <v>692</v>
      </c>
      <c r="CI317" s="1035" t="s">
        <v>693</v>
      </c>
      <c r="CJ317" s="1035" t="s">
        <v>351</v>
      </c>
      <c r="CK317" s="1035" t="s">
        <v>692</v>
      </c>
      <c r="CL317" s="1035" t="s">
        <v>696</v>
      </c>
      <c r="CM317" s="1035" t="s">
        <v>697</v>
      </c>
      <c r="CN317" s="1035" t="s">
        <v>698</v>
      </c>
      <c r="CO317" s="528" t="s">
        <v>696</v>
      </c>
      <c r="CP317" s="528" t="s">
        <v>701</v>
      </c>
      <c r="CQ317" s="1030" t="s">
        <v>554</v>
      </c>
      <c r="CR317" s="1030" t="s">
        <v>689</v>
      </c>
      <c r="CS317" s="1030" t="s">
        <v>557</v>
      </c>
      <c r="CT317" s="1030" t="s">
        <v>688</v>
      </c>
      <c r="CU317" s="1029" t="s">
        <v>554</v>
      </c>
      <c r="CV317" s="1029" t="s">
        <v>689</v>
      </c>
      <c r="CW317" s="1029" t="s">
        <v>557</v>
      </c>
      <c r="CX317" s="1029" t="s">
        <v>688</v>
      </c>
      <c r="CY317" s="1029" t="s">
        <v>690</v>
      </c>
      <c r="CZ317" s="1029" t="s">
        <v>719</v>
      </c>
      <c r="DA317" s="1029" t="s">
        <v>718</v>
      </c>
      <c r="DB317" s="1029" t="s">
        <v>717</v>
      </c>
      <c r="DC317" s="1029" t="s">
        <v>690</v>
      </c>
      <c r="DD317" s="1036" t="s">
        <v>694</v>
      </c>
      <c r="DE317" s="1035" t="s">
        <v>693</v>
      </c>
      <c r="DF317" s="1035" t="s">
        <v>351</v>
      </c>
      <c r="DG317" s="1035" t="s">
        <v>692</v>
      </c>
      <c r="DH317" s="1035" t="s">
        <v>693</v>
      </c>
      <c r="DI317" s="1035" t="s">
        <v>351</v>
      </c>
      <c r="DJ317" s="1035" t="s">
        <v>692</v>
      </c>
      <c r="DK317" s="1035" t="s">
        <v>696</v>
      </c>
      <c r="DL317" s="1035" t="s">
        <v>697</v>
      </c>
      <c r="DM317" s="1035" t="s">
        <v>698</v>
      </c>
      <c r="DN317" s="528" t="s">
        <v>696</v>
      </c>
      <c r="DO317" s="528" t="s">
        <v>701</v>
      </c>
      <c r="DP317" s="1029" t="s">
        <v>554</v>
      </c>
      <c r="DQ317" s="1029" t="s">
        <v>689</v>
      </c>
      <c r="DR317" s="1029" t="s">
        <v>557</v>
      </c>
      <c r="DS317" s="1029" t="s">
        <v>688</v>
      </c>
      <c r="DT317" s="1029" t="s">
        <v>690</v>
      </c>
      <c r="DU317" s="1029" t="s">
        <v>719</v>
      </c>
      <c r="DV317" s="1029" t="s">
        <v>718</v>
      </c>
      <c r="DW317" s="1029" t="s">
        <v>717</v>
      </c>
      <c r="DX317" s="1029" t="s">
        <v>690</v>
      </c>
      <c r="DY317" s="1036" t="s">
        <v>694</v>
      </c>
      <c r="DZ317" s="1035" t="s">
        <v>693</v>
      </c>
      <c r="EA317" s="1035" t="s">
        <v>351</v>
      </c>
      <c r="EB317" s="1035" t="s">
        <v>692</v>
      </c>
      <c r="EC317" s="1035" t="s">
        <v>693</v>
      </c>
      <c r="ED317" s="1035" t="s">
        <v>351</v>
      </c>
      <c r="EE317" s="1035" t="s">
        <v>692</v>
      </c>
      <c r="EF317" s="1035" t="s">
        <v>696</v>
      </c>
      <c r="EG317" s="1035" t="s">
        <v>697</v>
      </c>
      <c r="EH317" s="1035" t="s">
        <v>698</v>
      </c>
      <c r="EI317" s="528" t="s">
        <v>696</v>
      </c>
      <c r="EJ317" s="528" t="s">
        <v>701</v>
      </c>
      <c r="EK317" s="1030" t="s">
        <v>554</v>
      </c>
      <c r="EL317" s="1030" t="s">
        <v>689</v>
      </c>
      <c r="EM317" s="1030" t="s">
        <v>557</v>
      </c>
      <c r="EN317" s="1030" t="s">
        <v>688</v>
      </c>
      <c r="EO317" s="1029" t="s">
        <v>554</v>
      </c>
      <c r="EP317" s="1029" t="s">
        <v>689</v>
      </c>
      <c r="EQ317" s="1029" t="s">
        <v>557</v>
      </c>
      <c r="ER317" s="1029" t="s">
        <v>688</v>
      </c>
      <c r="ES317" s="1029" t="s">
        <v>690</v>
      </c>
      <c r="ET317" s="1029" t="s">
        <v>719</v>
      </c>
      <c r="EU317" s="1029" t="s">
        <v>718</v>
      </c>
      <c r="EV317" s="1029" t="s">
        <v>717</v>
      </c>
      <c r="EW317" s="1029" t="s">
        <v>690</v>
      </c>
      <c r="EX317" s="1036" t="s">
        <v>694</v>
      </c>
      <c r="EY317" s="1035" t="s">
        <v>693</v>
      </c>
      <c r="EZ317" s="1035" t="s">
        <v>351</v>
      </c>
      <c r="FA317" s="1035" t="s">
        <v>692</v>
      </c>
      <c r="FB317" s="1035" t="s">
        <v>693</v>
      </c>
      <c r="FC317" s="1035" t="s">
        <v>351</v>
      </c>
      <c r="FD317" s="1035" t="s">
        <v>692</v>
      </c>
      <c r="FE317" s="1035" t="s">
        <v>696</v>
      </c>
      <c r="FF317" s="1035" t="s">
        <v>697</v>
      </c>
      <c r="FG317" s="1035" t="s">
        <v>698</v>
      </c>
      <c r="FH317" s="528" t="s">
        <v>696</v>
      </c>
      <c r="FI317" s="528" t="s">
        <v>701</v>
      </c>
      <c r="FJ317" s="1029" t="s">
        <v>554</v>
      </c>
      <c r="FK317" s="1029" t="s">
        <v>689</v>
      </c>
      <c r="FL317" s="1029" t="s">
        <v>557</v>
      </c>
      <c r="FM317" s="1029" t="s">
        <v>688</v>
      </c>
      <c r="FN317" s="1029" t="s">
        <v>690</v>
      </c>
      <c r="FO317" s="1029" t="s">
        <v>719</v>
      </c>
      <c r="FP317" s="1029" t="s">
        <v>718</v>
      </c>
      <c r="FQ317" s="1029" t="s">
        <v>717</v>
      </c>
      <c r="FR317" s="1029" t="s">
        <v>690</v>
      </c>
      <c r="FS317" s="1036" t="s">
        <v>694</v>
      </c>
      <c r="FT317" s="1035" t="s">
        <v>693</v>
      </c>
      <c r="FU317" s="1035" t="s">
        <v>351</v>
      </c>
      <c r="FV317" s="1035" t="s">
        <v>692</v>
      </c>
      <c r="FW317" s="1035" t="s">
        <v>693</v>
      </c>
      <c r="FX317" s="1035" t="s">
        <v>351</v>
      </c>
      <c r="FY317" s="1035" t="s">
        <v>692</v>
      </c>
      <c r="FZ317" s="1035" t="s">
        <v>696</v>
      </c>
      <c r="GA317" s="1035" t="s">
        <v>697</v>
      </c>
      <c r="GB317" s="1035" t="s">
        <v>698</v>
      </c>
      <c r="GC317" s="528" t="s">
        <v>696</v>
      </c>
      <c r="GD317" s="528" t="s">
        <v>701</v>
      </c>
      <c r="GE317" s="1030" t="s">
        <v>554</v>
      </c>
      <c r="GF317" s="1030" t="s">
        <v>689</v>
      </c>
      <c r="GG317" s="1030" t="s">
        <v>557</v>
      </c>
      <c r="GH317" s="1030" t="s">
        <v>688</v>
      </c>
      <c r="GI317" s="1029" t="s">
        <v>554</v>
      </c>
      <c r="GJ317" s="1029" t="s">
        <v>689</v>
      </c>
      <c r="GK317" s="1029" t="s">
        <v>557</v>
      </c>
      <c r="GL317" s="1029" t="s">
        <v>688</v>
      </c>
      <c r="GM317" s="1029" t="s">
        <v>690</v>
      </c>
      <c r="GN317" s="1029" t="s">
        <v>719</v>
      </c>
      <c r="GO317" s="1029" t="s">
        <v>718</v>
      </c>
      <c r="GP317" s="1029" t="s">
        <v>717</v>
      </c>
      <c r="GQ317" s="1029" t="s">
        <v>690</v>
      </c>
      <c r="GR317" s="1036" t="s">
        <v>694</v>
      </c>
      <c r="GS317" s="1035" t="s">
        <v>693</v>
      </c>
      <c r="GT317" s="1035" t="s">
        <v>351</v>
      </c>
      <c r="GU317" s="1035" t="s">
        <v>692</v>
      </c>
      <c r="GV317" s="1035" t="s">
        <v>693</v>
      </c>
      <c r="GW317" s="1035" t="s">
        <v>351</v>
      </c>
      <c r="GX317" s="1035" t="s">
        <v>692</v>
      </c>
      <c r="GY317" s="1035" t="s">
        <v>696</v>
      </c>
      <c r="GZ317" s="1035" t="s">
        <v>697</v>
      </c>
      <c r="HA317" s="1035" t="s">
        <v>698</v>
      </c>
      <c r="HB317" s="528" t="s">
        <v>696</v>
      </c>
      <c r="HC317" s="528" t="s">
        <v>701</v>
      </c>
      <c r="HD317" s="1029" t="s">
        <v>554</v>
      </c>
      <c r="HE317" s="1029" t="s">
        <v>689</v>
      </c>
      <c r="HF317" s="1029" t="s">
        <v>557</v>
      </c>
      <c r="HG317" s="1029" t="s">
        <v>688</v>
      </c>
      <c r="HH317" s="1029" t="s">
        <v>690</v>
      </c>
      <c r="HI317" s="1029" t="s">
        <v>719</v>
      </c>
      <c r="HJ317" s="1029" t="s">
        <v>718</v>
      </c>
      <c r="HK317" s="1029" t="s">
        <v>717</v>
      </c>
      <c r="HL317" s="1029" t="s">
        <v>690</v>
      </c>
      <c r="HM317" s="1036" t="s">
        <v>694</v>
      </c>
      <c r="HN317" s="1035" t="s">
        <v>693</v>
      </c>
      <c r="HO317" s="1035" t="s">
        <v>351</v>
      </c>
      <c r="HP317" s="1035" t="s">
        <v>692</v>
      </c>
      <c r="HQ317" s="1035" t="s">
        <v>693</v>
      </c>
      <c r="HR317" s="1035" t="s">
        <v>351</v>
      </c>
      <c r="HS317" s="1035" t="s">
        <v>692</v>
      </c>
      <c r="HT317" s="1035" t="s">
        <v>696</v>
      </c>
      <c r="HU317" s="1035" t="s">
        <v>697</v>
      </c>
      <c r="HV317" s="1035" t="s">
        <v>698</v>
      </c>
      <c r="HW317" s="528" t="s">
        <v>696</v>
      </c>
      <c r="HX317" s="528" t="s">
        <v>701</v>
      </c>
    </row>
    <row r="318" spans="2:232" x14ac:dyDescent="0.3">
      <c r="B318">
        <v>1</v>
      </c>
      <c r="C318" s="842">
        <f>+D54</f>
        <v>7.8</v>
      </c>
      <c r="D318" s="842">
        <f t="shared" ref="D318:AV318" si="101">+E54</f>
        <v>1194.2</v>
      </c>
      <c r="E318" s="842">
        <f t="shared" si="101"/>
        <v>31.2</v>
      </c>
      <c r="F318" s="842">
        <f t="shared" si="101"/>
        <v>4776.8</v>
      </c>
      <c r="G318" s="842">
        <f t="shared" ca="1" si="101"/>
        <v>7.0395000000000003</v>
      </c>
      <c r="H318" s="842">
        <f t="shared" ca="1" si="101"/>
        <v>1084.7655000000002</v>
      </c>
      <c r="I318" s="842">
        <f t="shared" ca="1" si="101"/>
        <v>28.158000000000001</v>
      </c>
      <c r="J318" s="842">
        <f t="shared" ca="1" si="101"/>
        <v>4339.0620000000008</v>
      </c>
      <c r="K318" s="842">
        <f t="shared" ca="1" si="101"/>
        <v>0.90836166471277857</v>
      </c>
      <c r="L318" s="842">
        <f t="shared" ca="1" si="101"/>
        <v>7.8000000000000007</v>
      </c>
      <c r="M318" s="842">
        <f t="shared" ca="1" si="101"/>
        <v>1.0000000000000002</v>
      </c>
      <c r="N318" s="842">
        <f t="shared" ca="1" si="101"/>
        <v>1201.9562326869809</v>
      </c>
      <c r="O318" s="842">
        <f t="shared" ca="1" si="101"/>
        <v>1.0064949193493391</v>
      </c>
      <c r="P318" s="842">
        <f t="shared" si="101"/>
        <v>0</v>
      </c>
      <c r="Q318" s="842">
        <f t="shared" si="101"/>
        <v>3.7866666666666662</v>
      </c>
      <c r="R318" s="842">
        <f t="shared" si="101"/>
        <v>0.94666666666666655</v>
      </c>
      <c r="S318" s="842">
        <f t="shared" si="101"/>
        <v>4.7333333333333325</v>
      </c>
      <c r="T318" s="842">
        <f t="shared" si="101"/>
        <v>0</v>
      </c>
      <c r="U318" s="842">
        <f t="shared" si="101"/>
        <v>0</v>
      </c>
      <c r="V318" s="842">
        <f t="shared" si="101"/>
        <v>0</v>
      </c>
      <c r="W318" s="842">
        <f t="shared" si="101"/>
        <v>-3.7866666666666662</v>
      </c>
      <c r="X318" s="842">
        <f t="shared" si="101"/>
        <v>-0.94666666666666655</v>
      </c>
      <c r="Y318" s="842">
        <f t="shared" si="101"/>
        <v>-4.7333333333333325</v>
      </c>
      <c r="Z318" s="842">
        <f t="shared" ca="1" si="101"/>
        <v>4335.2753333333339</v>
      </c>
      <c r="AA318" s="842">
        <f t="shared" ca="1" si="101"/>
        <v>1083.8188333333335</v>
      </c>
      <c r="AB318" s="842">
        <f t="shared" ca="1" si="101"/>
        <v>7.9080144000000008</v>
      </c>
      <c r="AC318" s="842">
        <f t="shared" ca="1" si="101"/>
        <v>1217.7372816000002</v>
      </c>
      <c r="AD318" s="842">
        <f t="shared" ca="1" si="101"/>
        <v>31.632057600000003</v>
      </c>
      <c r="AE318" s="842">
        <f t="shared" ca="1" si="101"/>
        <v>4870.9491264000008</v>
      </c>
      <c r="AF318" s="842">
        <f t="shared" ca="1" si="101"/>
        <v>1.0197096647127786</v>
      </c>
      <c r="AG318" s="842">
        <f t="shared" ca="1" si="101"/>
        <v>8.7623428254847653</v>
      </c>
      <c r="AH318" s="842">
        <f t="shared" ca="1" si="101"/>
        <v>1.1233772853185597</v>
      </c>
      <c r="AI318" s="842">
        <f t="shared" ca="1" si="101"/>
        <v>1349.2933868144046</v>
      </c>
      <c r="AJ318" s="842">
        <f t="shared" ca="1" si="101"/>
        <v>1.1298722046678986</v>
      </c>
      <c r="AK318" s="842">
        <f t="shared" si="101"/>
        <v>0</v>
      </c>
      <c r="AL318" s="842">
        <f t="shared" si="101"/>
        <v>102.35226107226109</v>
      </c>
      <c r="AM318" s="842">
        <f t="shared" si="101"/>
        <v>25.588065268065272</v>
      </c>
      <c r="AN318" s="842">
        <f t="shared" si="101"/>
        <v>127.94032634032635</v>
      </c>
      <c r="AO318" s="842">
        <f t="shared" si="101"/>
        <v>0</v>
      </c>
      <c r="AP318" s="842">
        <f t="shared" si="101"/>
        <v>0</v>
      </c>
      <c r="AQ318" s="842">
        <f t="shared" si="101"/>
        <v>0</v>
      </c>
      <c r="AR318" s="842">
        <f t="shared" si="101"/>
        <v>-102.35226107226109</v>
      </c>
      <c r="AS318" s="842">
        <f t="shared" si="101"/>
        <v>-25.588065268065272</v>
      </c>
      <c r="AT318" s="842">
        <f t="shared" si="101"/>
        <v>-127.94032634032635</v>
      </c>
      <c r="AU318" s="842">
        <f t="shared" ca="1" si="101"/>
        <v>4768.5968653277396</v>
      </c>
      <c r="AV318" s="842">
        <f t="shared" ca="1" si="101"/>
        <v>1192.1492163319349</v>
      </c>
      <c r="AW318" s="842">
        <f t="shared" ref="AW318:CB318" si="102">+AX54</f>
        <v>7.8</v>
      </c>
      <c r="AX318" s="842">
        <f t="shared" si="102"/>
        <v>1194.2</v>
      </c>
      <c r="AY318" s="842">
        <f t="shared" si="102"/>
        <v>31.2</v>
      </c>
      <c r="AZ318" s="842">
        <f t="shared" si="102"/>
        <v>4776.8</v>
      </c>
      <c r="BA318" s="842">
        <f t="shared" ca="1" si="102"/>
        <v>7.0395000000000003</v>
      </c>
      <c r="BB318" s="842">
        <f t="shared" ca="1" si="102"/>
        <v>1084.7655000000002</v>
      </c>
      <c r="BC318" s="842">
        <f t="shared" ca="1" si="102"/>
        <v>28.158000000000001</v>
      </c>
      <c r="BD318" s="842">
        <f t="shared" ca="1" si="102"/>
        <v>4339.0620000000008</v>
      </c>
      <c r="BE318" s="842">
        <f t="shared" ca="1" si="102"/>
        <v>0.90836166471277857</v>
      </c>
      <c r="BF318" s="842">
        <f t="shared" ca="1" si="102"/>
        <v>7.8000000000000007</v>
      </c>
      <c r="BG318" s="842">
        <f t="shared" ca="1" si="102"/>
        <v>1.0000000000000002</v>
      </c>
      <c r="BH318" s="842">
        <f t="shared" ca="1" si="102"/>
        <v>1201.9562326869809</v>
      </c>
      <c r="BI318" s="842">
        <f t="shared" ca="1" si="102"/>
        <v>1.0064949193493391</v>
      </c>
      <c r="BJ318" s="842">
        <f t="shared" si="102"/>
        <v>0</v>
      </c>
      <c r="BK318" s="842">
        <f t="shared" si="102"/>
        <v>3.7866666666666662</v>
      </c>
      <c r="BL318" s="842">
        <f t="shared" si="102"/>
        <v>0.94666666666666655</v>
      </c>
      <c r="BM318" s="842">
        <f t="shared" si="102"/>
        <v>4.7333333333333325</v>
      </c>
      <c r="BN318" s="842">
        <f t="shared" si="102"/>
        <v>0</v>
      </c>
      <c r="BO318" s="842">
        <f t="shared" si="102"/>
        <v>0</v>
      </c>
      <c r="BP318" s="842">
        <f t="shared" si="102"/>
        <v>0</v>
      </c>
      <c r="BQ318" s="842">
        <f t="shared" si="102"/>
        <v>-3.7866666666666662</v>
      </c>
      <c r="BR318" s="842">
        <f t="shared" si="102"/>
        <v>-0.94666666666666655</v>
      </c>
      <c r="BS318" s="842">
        <f t="shared" si="102"/>
        <v>-4.7333333333333325</v>
      </c>
      <c r="BT318" s="842">
        <f t="shared" ca="1" si="102"/>
        <v>4335.2753333333339</v>
      </c>
      <c r="BU318" s="842">
        <f t="shared" ca="1" si="102"/>
        <v>1083.8188333333335</v>
      </c>
      <c r="BV318" s="842">
        <f t="shared" ca="1" si="102"/>
        <v>7.9080144000000008</v>
      </c>
      <c r="BW318" s="842">
        <f t="shared" ca="1" si="102"/>
        <v>1217.7372816000002</v>
      </c>
      <c r="BX318" s="842">
        <f t="shared" ca="1" si="102"/>
        <v>31.632057600000003</v>
      </c>
      <c r="BY318" s="842">
        <f t="shared" ca="1" si="102"/>
        <v>4870.9491264000008</v>
      </c>
      <c r="BZ318" s="842">
        <f t="shared" ca="1" si="102"/>
        <v>1.0197096647127786</v>
      </c>
      <c r="CA318" s="842">
        <f t="shared" ca="1" si="102"/>
        <v>8.7623428254847653</v>
      </c>
      <c r="CB318" s="842">
        <f t="shared" ca="1" si="102"/>
        <v>1.1233772853185597</v>
      </c>
      <c r="CC318" s="842">
        <f t="shared" ref="CC318:DH318" ca="1" si="103">+CD54</f>
        <v>1349.2933868144046</v>
      </c>
      <c r="CD318" s="842">
        <f t="shared" ca="1" si="103"/>
        <v>1.1298722046678986</v>
      </c>
      <c r="CE318" s="842">
        <f t="shared" si="103"/>
        <v>0</v>
      </c>
      <c r="CF318" s="842">
        <f t="shared" si="103"/>
        <v>102.35226107226109</v>
      </c>
      <c r="CG318" s="842">
        <f t="shared" si="103"/>
        <v>25.588065268065272</v>
      </c>
      <c r="CH318" s="842">
        <f t="shared" si="103"/>
        <v>127.94032634032635</v>
      </c>
      <c r="CI318" s="842">
        <f t="shared" si="103"/>
        <v>0</v>
      </c>
      <c r="CJ318" s="842">
        <f t="shared" si="103"/>
        <v>0</v>
      </c>
      <c r="CK318" s="842">
        <f t="shared" si="103"/>
        <v>0</v>
      </c>
      <c r="CL318" s="842">
        <f t="shared" si="103"/>
        <v>-102.35226107226109</v>
      </c>
      <c r="CM318" s="842">
        <f t="shared" si="103"/>
        <v>-25.588065268065272</v>
      </c>
      <c r="CN318" s="842">
        <f t="shared" si="103"/>
        <v>-127.94032634032635</v>
      </c>
      <c r="CO318" s="842">
        <f t="shared" ca="1" si="103"/>
        <v>4768.5968653277396</v>
      </c>
      <c r="CP318" s="842">
        <f t="shared" ca="1" si="103"/>
        <v>1192.1492163319349</v>
      </c>
      <c r="CQ318" s="842">
        <f t="shared" si="103"/>
        <v>7.8</v>
      </c>
      <c r="CR318" s="842">
        <f t="shared" si="103"/>
        <v>1194.2</v>
      </c>
      <c r="CS318" s="842">
        <f t="shared" si="103"/>
        <v>31.2</v>
      </c>
      <c r="CT318" s="842">
        <f t="shared" si="103"/>
        <v>4776.8</v>
      </c>
      <c r="CU318" s="842">
        <f t="shared" ca="1" si="103"/>
        <v>7.0395000000000003</v>
      </c>
      <c r="CV318" s="842">
        <f t="shared" ca="1" si="103"/>
        <v>1084.7655000000002</v>
      </c>
      <c r="CW318" s="842">
        <f t="shared" ca="1" si="103"/>
        <v>28.158000000000001</v>
      </c>
      <c r="CX318" s="842">
        <f t="shared" ca="1" si="103"/>
        <v>4339.0620000000008</v>
      </c>
      <c r="CY318" s="842">
        <f t="shared" ca="1" si="103"/>
        <v>0.90836166471277857</v>
      </c>
      <c r="CZ318" s="842">
        <f t="shared" ca="1" si="103"/>
        <v>7.8000000000000007</v>
      </c>
      <c r="DA318" s="842">
        <f t="shared" ca="1" si="103"/>
        <v>1.0000000000000002</v>
      </c>
      <c r="DB318" s="842">
        <f t="shared" ca="1" si="103"/>
        <v>1201.9562326869809</v>
      </c>
      <c r="DC318" s="842">
        <f t="shared" ca="1" si="103"/>
        <v>1.0064949193493391</v>
      </c>
      <c r="DD318" s="842">
        <f t="shared" si="103"/>
        <v>0</v>
      </c>
      <c r="DE318" s="842">
        <f t="shared" si="103"/>
        <v>3.7866666666666662</v>
      </c>
      <c r="DF318" s="842">
        <f t="shared" si="103"/>
        <v>0.94666666666666655</v>
      </c>
      <c r="DG318" s="842">
        <f t="shared" si="103"/>
        <v>4.7333333333333325</v>
      </c>
      <c r="DH318" s="842">
        <f t="shared" si="103"/>
        <v>0</v>
      </c>
      <c r="DI318" s="842">
        <f t="shared" ref="DI318:EN318" si="104">+DJ54</f>
        <v>0</v>
      </c>
      <c r="DJ318" s="842">
        <f t="shared" si="104"/>
        <v>0</v>
      </c>
      <c r="DK318" s="842">
        <f t="shared" si="104"/>
        <v>-3.7866666666666662</v>
      </c>
      <c r="DL318" s="842">
        <f t="shared" si="104"/>
        <v>-0.94666666666666655</v>
      </c>
      <c r="DM318" s="842">
        <f t="shared" si="104"/>
        <v>-4.7333333333333325</v>
      </c>
      <c r="DN318" s="842">
        <f t="shared" ca="1" si="104"/>
        <v>4335.2753333333339</v>
      </c>
      <c r="DO318" s="842">
        <f t="shared" ca="1" si="104"/>
        <v>1083.8188333333335</v>
      </c>
      <c r="DP318" s="842">
        <f t="shared" ca="1" si="104"/>
        <v>7.9080144000000008</v>
      </c>
      <c r="DQ318" s="842">
        <f t="shared" ca="1" si="104"/>
        <v>1217.7372816000002</v>
      </c>
      <c r="DR318" s="842">
        <f t="shared" ca="1" si="104"/>
        <v>31.632057600000003</v>
      </c>
      <c r="DS318" s="842">
        <f t="shared" ca="1" si="104"/>
        <v>4870.9491264000008</v>
      </c>
      <c r="DT318" s="842">
        <f t="shared" ca="1" si="104"/>
        <v>1.0197096647127786</v>
      </c>
      <c r="DU318" s="842">
        <f t="shared" ca="1" si="104"/>
        <v>8.7623428254847653</v>
      </c>
      <c r="DV318" s="842">
        <f t="shared" ca="1" si="104"/>
        <v>1.1233772853185597</v>
      </c>
      <c r="DW318" s="842">
        <f t="shared" ca="1" si="104"/>
        <v>1349.2933868144046</v>
      </c>
      <c r="DX318" s="842">
        <f t="shared" ca="1" si="104"/>
        <v>1.1298722046678986</v>
      </c>
      <c r="DY318" s="842">
        <f t="shared" si="104"/>
        <v>0</v>
      </c>
      <c r="DZ318" s="842">
        <f t="shared" si="104"/>
        <v>102.35226107226109</v>
      </c>
      <c r="EA318" s="842">
        <f t="shared" si="104"/>
        <v>25.588065268065272</v>
      </c>
      <c r="EB318" s="842">
        <f t="shared" si="104"/>
        <v>127.94032634032635</v>
      </c>
      <c r="EC318" s="842">
        <f t="shared" si="104"/>
        <v>0</v>
      </c>
      <c r="ED318" s="842">
        <f t="shared" si="104"/>
        <v>0</v>
      </c>
      <c r="EE318" s="842">
        <f t="shared" si="104"/>
        <v>0</v>
      </c>
      <c r="EF318" s="842">
        <f t="shared" si="104"/>
        <v>-102.35226107226109</v>
      </c>
      <c r="EG318" s="842">
        <f t="shared" si="104"/>
        <v>-25.588065268065272</v>
      </c>
      <c r="EH318" s="842">
        <f t="shared" si="104"/>
        <v>-127.94032634032635</v>
      </c>
      <c r="EI318" s="842">
        <f t="shared" ca="1" si="104"/>
        <v>4768.5968653277396</v>
      </c>
      <c r="EJ318" s="842">
        <f t="shared" ca="1" si="104"/>
        <v>1192.1492163319349</v>
      </c>
      <c r="EK318" s="842">
        <f t="shared" si="104"/>
        <v>7.8</v>
      </c>
      <c r="EL318" s="842">
        <f t="shared" si="104"/>
        <v>1194.2</v>
      </c>
      <c r="EM318" s="842">
        <f t="shared" si="104"/>
        <v>31.2</v>
      </c>
      <c r="EN318" s="842">
        <f t="shared" si="104"/>
        <v>4776.8</v>
      </c>
      <c r="EO318" s="842">
        <f t="shared" ref="EO318:FT318" ca="1" si="105">+EP54</f>
        <v>7.0395000000000003</v>
      </c>
      <c r="EP318" s="842">
        <f t="shared" ca="1" si="105"/>
        <v>1084.7655000000002</v>
      </c>
      <c r="EQ318" s="842">
        <f t="shared" ca="1" si="105"/>
        <v>28.158000000000001</v>
      </c>
      <c r="ER318" s="842">
        <f t="shared" ca="1" si="105"/>
        <v>4339.0620000000008</v>
      </c>
      <c r="ES318" s="842">
        <f t="shared" ca="1" si="105"/>
        <v>0.90836166471277857</v>
      </c>
      <c r="ET318" s="842">
        <f t="shared" ca="1" si="105"/>
        <v>7.8000000000000007</v>
      </c>
      <c r="EU318" s="842">
        <f t="shared" ca="1" si="105"/>
        <v>1.0000000000000002</v>
      </c>
      <c r="EV318" s="842">
        <f t="shared" ca="1" si="105"/>
        <v>1201.9562326869809</v>
      </c>
      <c r="EW318" s="842">
        <f t="shared" ca="1" si="105"/>
        <v>1.0064949193493391</v>
      </c>
      <c r="EX318" s="842">
        <f t="shared" si="105"/>
        <v>0</v>
      </c>
      <c r="EY318" s="842">
        <f t="shared" si="105"/>
        <v>3.7866666666666662</v>
      </c>
      <c r="EZ318" s="842">
        <f t="shared" si="105"/>
        <v>0.94666666666666655</v>
      </c>
      <c r="FA318" s="842">
        <f t="shared" si="105"/>
        <v>4.7333333333333325</v>
      </c>
      <c r="FB318" s="842">
        <f t="shared" si="105"/>
        <v>0</v>
      </c>
      <c r="FC318" s="842">
        <f t="shared" si="105"/>
        <v>0</v>
      </c>
      <c r="FD318" s="842">
        <f t="shared" si="105"/>
        <v>0</v>
      </c>
      <c r="FE318" s="842">
        <f t="shared" si="105"/>
        <v>-3.7866666666666662</v>
      </c>
      <c r="FF318" s="842">
        <f t="shared" si="105"/>
        <v>-0.94666666666666655</v>
      </c>
      <c r="FG318" s="842">
        <f t="shared" si="105"/>
        <v>-4.7333333333333325</v>
      </c>
      <c r="FH318" s="842">
        <f t="shared" ca="1" si="105"/>
        <v>4335.2753333333339</v>
      </c>
      <c r="FI318" s="842">
        <f t="shared" ca="1" si="105"/>
        <v>1083.8188333333335</v>
      </c>
      <c r="FJ318" s="842">
        <f t="shared" ca="1" si="105"/>
        <v>7.9080144000000008</v>
      </c>
      <c r="FK318" s="842">
        <f t="shared" ca="1" si="105"/>
        <v>1217.7372816000002</v>
      </c>
      <c r="FL318" s="842">
        <f t="shared" ca="1" si="105"/>
        <v>31.632057600000003</v>
      </c>
      <c r="FM318" s="842">
        <f t="shared" ca="1" si="105"/>
        <v>4870.9491264000008</v>
      </c>
      <c r="FN318" s="842">
        <f t="shared" ca="1" si="105"/>
        <v>1.0197096647127786</v>
      </c>
      <c r="FO318" s="842">
        <f t="shared" ca="1" si="105"/>
        <v>8.7623428254847653</v>
      </c>
      <c r="FP318" s="842">
        <f t="shared" ca="1" si="105"/>
        <v>1.1233772853185597</v>
      </c>
      <c r="FQ318" s="842">
        <f t="shared" ca="1" si="105"/>
        <v>1349.2933868144046</v>
      </c>
      <c r="FR318" s="842">
        <f t="shared" ca="1" si="105"/>
        <v>1.1298722046678986</v>
      </c>
      <c r="FS318" s="842">
        <f t="shared" si="105"/>
        <v>0</v>
      </c>
      <c r="FT318" s="842">
        <f t="shared" si="105"/>
        <v>102.35226107226109</v>
      </c>
      <c r="FU318" s="842">
        <f t="shared" ref="FU318:GZ318" si="106">+FV54</f>
        <v>25.588065268065272</v>
      </c>
      <c r="FV318" s="842">
        <f t="shared" si="106"/>
        <v>127.94032634032635</v>
      </c>
      <c r="FW318" s="842">
        <f t="shared" si="106"/>
        <v>0</v>
      </c>
      <c r="FX318" s="842">
        <f t="shared" si="106"/>
        <v>0</v>
      </c>
      <c r="FY318" s="842">
        <f t="shared" si="106"/>
        <v>0</v>
      </c>
      <c r="FZ318" s="842">
        <f t="shared" si="106"/>
        <v>-102.35226107226109</v>
      </c>
      <c r="GA318" s="842">
        <f t="shared" si="106"/>
        <v>-25.588065268065272</v>
      </c>
      <c r="GB318" s="842">
        <f t="shared" si="106"/>
        <v>-127.94032634032635</v>
      </c>
      <c r="GC318" s="842">
        <f t="shared" ca="1" si="106"/>
        <v>4768.5968653277396</v>
      </c>
      <c r="GD318" s="842">
        <f t="shared" ca="1" si="106"/>
        <v>1192.1492163319349</v>
      </c>
      <c r="GE318" s="842">
        <f t="shared" si="106"/>
        <v>7.8</v>
      </c>
      <c r="GF318" s="842">
        <f t="shared" si="106"/>
        <v>1194.2</v>
      </c>
      <c r="GG318" s="842">
        <f t="shared" si="106"/>
        <v>31.2</v>
      </c>
      <c r="GH318" s="842">
        <f t="shared" si="106"/>
        <v>4776.8</v>
      </c>
      <c r="GI318" s="842">
        <f t="shared" ca="1" si="106"/>
        <v>7.0395000000000003</v>
      </c>
      <c r="GJ318" s="842">
        <f t="shared" ca="1" si="106"/>
        <v>1084.7655000000002</v>
      </c>
      <c r="GK318" s="842">
        <f t="shared" ca="1" si="106"/>
        <v>28.158000000000001</v>
      </c>
      <c r="GL318" s="842">
        <f t="shared" ca="1" si="106"/>
        <v>4339.0620000000008</v>
      </c>
      <c r="GM318" s="842">
        <f t="shared" ca="1" si="106"/>
        <v>0.90836166471277857</v>
      </c>
      <c r="GN318" s="842">
        <f t="shared" ca="1" si="106"/>
        <v>7.8000000000000007</v>
      </c>
      <c r="GO318" s="842">
        <f t="shared" ca="1" si="106"/>
        <v>1.0000000000000002</v>
      </c>
      <c r="GP318" s="842">
        <f t="shared" ca="1" si="106"/>
        <v>1201.9562326869809</v>
      </c>
      <c r="GQ318" s="842">
        <f t="shared" ca="1" si="106"/>
        <v>1.0064949193493391</v>
      </c>
      <c r="GR318" s="842">
        <f t="shared" si="106"/>
        <v>0</v>
      </c>
      <c r="GS318" s="842">
        <f t="shared" si="106"/>
        <v>3.7866666666666662</v>
      </c>
      <c r="GT318" s="842">
        <f t="shared" si="106"/>
        <v>0.94666666666666655</v>
      </c>
      <c r="GU318" s="842">
        <f t="shared" si="106"/>
        <v>4.7333333333333325</v>
      </c>
      <c r="GV318" s="842">
        <f t="shared" si="106"/>
        <v>0</v>
      </c>
      <c r="GW318" s="842">
        <f t="shared" si="106"/>
        <v>0</v>
      </c>
      <c r="GX318" s="842">
        <f t="shared" si="106"/>
        <v>0</v>
      </c>
      <c r="GY318" s="842">
        <f t="shared" si="106"/>
        <v>-3.7866666666666662</v>
      </c>
      <c r="GZ318" s="842">
        <f t="shared" si="106"/>
        <v>-0.94666666666666655</v>
      </c>
      <c r="HA318" s="842">
        <f t="shared" ref="HA318:HX318" si="107">+HB54</f>
        <v>-4.7333333333333325</v>
      </c>
      <c r="HB318" s="842">
        <f t="shared" ca="1" si="107"/>
        <v>4335.2753333333339</v>
      </c>
      <c r="HC318" s="842">
        <f t="shared" ca="1" si="107"/>
        <v>1083.8188333333335</v>
      </c>
      <c r="HD318" s="842">
        <f t="shared" ca="1" si="107"/>
        <v>7.9080144000000008</v>
      </c>
      <c r="HE318" s="842">
        <f t="shared" ca="1" si="107"/>
        <v>1217.7372816000002</v>
      </c>
      <c r="HF318" s="842">
        <f t="shared" ca="1" si="107"/>
        <v>31.632057600000003</v>
      </c>
      <c r="HG318" s="842">
        <f t="shared" ca="1" si="107"/>
        <v>4870.9491264000008</v>
      </c>
      <c r="HH318" s="842">
        <f t="shared" ca="1" si="107"/>
        <v>1.0197096647127786</v>
      </c>
      <c r="HI318" s="842">
        <f t="shared" ca="1" si="107"/>
        <v>8.7623428254847653</v>
      </c>
      <c r="HJ318" s="842">
        <f t="shared" ca="1" si="107"/>
        <v>1.1233772853185597</v>
      </c>
      <c r="HK318" s="842">
        <f t="shared" ca="1" si="107"/>
        <v>1349.2933868144046</v>
      </c>
      <c r="HL318" s="842">
        <f t="shared" ca="1" si="107"/>
        <v>1.1298722046678986</v>
      </c>
      <c r="HM318" s="842">
        <f t="shared" si="107"/>
        <v>0</v>
      </c>
      <c r="HN318" s="842">
        <f t="shared" si="107"/>
        <v>102.35226107226109</v>
      </c>
      <c r="HO318" s="842">
        <f t="shared" si="107"/>
        <v>25.588065268065272</v>
      </c>
      <c r="HP318" s="842">
        <f t="shared" si="107"/>
        <v>127.94032634032635</v>
      </c>
      <c r="HQ318" s="842">
        <f t="shared" si="107"/>
        <v>0</v>
      </c>
      <c r="HR318" s="842">
        <f t="shared" si="107"/>
        <v>0</v>
      </c>
      <c r="HS318" s="842">
        <f t="shared" si="107"/>
        <v>0</v>
      </c>
      <c r="HT318" s="842">
        <f t="shared" si="107"/>
        <v>-102.35226107226109</v>
      </c>
      <c r="HU318" s="842">
        <f t="shared" si="107"/>
        <v>-25.588065268065272</v>
      </c>
      <c r="HV318" s="842">
        <f t="shared" si="107"/>
        <v>-127.94032634032635</v>
      </c>
      <c r="HW318" s="842">
        <f t="shared" ca="1" si="107"/>
        <v>4768.5968653277396</v>
      </c>
      <c r="HX318" s="842">
        <f t="shared" ca="1" si="107"/>
        <v>1192.1492163319349</v>
      </c>
    </row>
    <row r="319" spans="2:232" x14ac:dyDescent="0.3">
      <c r="B319">
        <v>2</v>
      </c>
      <c r="C319" s="842">
        <f t="shared" ref="C319:AV319" si="108">+D55</f>
        <v>10</v>
      </c>
      <c r="D319" s="842">
        <f t="shared" si="108"/>
        <v>927</v>
      </c>
      <c r="E319" s="842">
        <f t="shared" si="108"/>
        <v>40</v>
      </c>
      <c r="F319" s="842">
        <f t="shared" si="108"/>
        <v>3708</v>
      </c>
      <c r="G319" s="842">
        <f t="shared" ca="1" si="108"/>
        <v>9.3841042603101315</v>
      </c>
      <c r="H319" s="842">
        <f t="shared" ca="1" si="108"/>
        <v>876.90646493074905</v>
      </c>
      <c r="I319" s="842">
        <f t="shared" ca="1" si="108"/>
        <v>37.536417041240526</v>
      </c>
      <c r="J319" s="842">
        <f t="shared" ca="1" si="108"/>
        <v>3507.6258597229962</v>
      </c>
      <c r="K319" s="842">
        <f t="shared" ca="1" si="108"/>
        <v>0.94596166659196235</v>
      </c>
      <c r="L319" s="842">
        <f t="shared" ca="1" si="108"/>
        <v>10.397899457407348</v>
      </c>
      <c r="M319" s="842">
        <f t="shared" ca="1" si="108"/>
        <v>1.0397899457407349</v>
      </c>
      <c r="N319" s="842">
        <f t="shared" ca="1" si="108"/>
        <v>971.64151238864167</v>
      </c>
      <c r="O319" s="842">
        <f t="shared" ca="1" si="108"/>
        <v>1.048156971293033</v>
      </c>
      <c r="P319" s="842">
        <f t="shared" si="108"/>
        <v>0</v>
      </c>
      <c r="Q319" s="842">
        <f t="shared" si="108"/>
        <v>45.907500000000006</v>
      </c>
      <c r="R319" s="842">
        <f t="shared" si="108"/>
        <v>11.476875000000001</v>
      </c>
      <c r="S319" s="842">
        <f t="shared" si="108"/>
        <v>57.384375000000006</v>
      </c>
      <c r="T319" s="842">
        <f t="shared" si="108"/>
        <v>0</v>
      </c>
      <c r="U319" s="842">
        <f t="shared" si="108"/>
        <v>0</v>
      </c>
      <c r="V319" s="842">
        <f t="shared" si="108"/>
        <v>0</v>
      </c>
      <c r="W319" s="842">
        <f t="shared" si="108"/>
        <v>-45.907500000000006</v>
      </c>
      <c r="X319" s="842">
        <f t="shared" si="108"/>
        <v>-11.476875000000001</v>
      </c>
      <c r="Y319" s="842">
        <f t="shared" si="108"/>
        <v>-57.384375000000006</v>
      </c>
      <c r="Z319" s="842">
        <f t="shared" ca="1" si="108"/>
        <v>3461.7183597229964</v>
      </c>
      <c r="AA319" s="842">
        <f t="shared" ca="1" si="108"/>
        <v>865.4295899307491</v>
      </c>
      <c r="AB319" s="842">
        <f t="shared" ca="1" si="108"/>
        <v>10.138479999999999</v>
      </c>
      <c r="AC319" s="842">
        <f t="shared" ca="1" si="108"/>
        <v>946.83709599999997</v>
      </c>
      <c r="AD319" s="842">
        <f t="shared" ca="1" si="108"/>
        <v>40.553919999999998</v>
      </c>
      <c r="AE319" s="842">
        <f t="shared" ca="1" si="108"/>
        <v>3787.3483839999999</v>
      </c>
      <c r="AF319" s="842">
        <f t="shared" ca="1" si="108"/>
        <v>1.0213992405609493</v>
      </c>
      <c r="AG319" s="842">
        <f t="shared" ca="1" si="108"/>
        <v>11.233772853185595</v>
      </c>
      <c r="AH319" s="842">
        <f t="shared" ca="1" si="108"/>
        <v>1.1233772853185595</v>
      </c>
      <c r="AI319" s="842">
        <f t="shared" ca="1" si="108"/>
        <v>1049.1269761772853</v>
      </c>
      <c r="AJ319" s="842">
        <f t="shared" ca="1" si="108"/>
        <v>1.131744310870858</v>
      </c>
      <c r="AK319" s="842">
        <f t="shared" si="108"/>
        <v>0</v>
      </c>
      <c r="AL319" s="842">
        <f t="shared" si="108"/>
        <v>102.35226107226109</v>
      </c>
      <c r="AM319" s="842">
        <f t="shared" si="108"/>
        <v>25.588065268065272</v>
      </c>
      <c r="AN319" s="842">
        <f t="shared" si="108"/>
        <v>127.94032634032635</v>
      </c>
      <c r="AO319" s="842">
        <f t="shared" si="108"/>
        <v>0</v>
      </c>
      <c r="AP319" s="842">
        <f t="shared" si="108"/>
        <v>0</v>
      </c>
      <c r="AQ319" s="842">
        <f t="shared" si="108"/>
        <v>0</v>
      </c>
      <c r="AR319" s="842">
        <f t="shared" si="108"/>
        <v>-102.35226107226109</v>
      </c>
      <c r="AS319" s="842">
        <f t="shared" si="108"/>
        <v>-25.588065268065272</v>
      </c>
      <c r="AT319" s="842">
        <f t="shared" si="108"/>
        <v>-127.94032634032635</v>
      </c>
      <c r="AU319" s="842">
        <f t="shared" ca="1" si="108"/>
        <v>3684.9961229277387</v>
      </c>
      <c r="AV319" s="842">
        <f t="shared" ca="1" si="108"/>
        <v>921.24903073193468</v>
      </c>
      <c r="AW319" s="842">
        <f t="shared" ref="AW319:CB319" si="109">+AX55</f>
        <v>10</v>
      </c>
      <c r="AX319" s="842">
        <f t="shared" si="109"/>
        <v>927</v>
      </c>
      <c r="AY319" s="842">
        <f t="shared" si="109"/>
        <v>40</v>
      </c>
      <c r="AZ319" s="842">
        <f t="shared" si="109"/>
        <v>3708</v>
      </c>
      <c r="BA319" s="842">
        <f t="shared" ca="1" si="109"/>
        <v>9.3573650088468803</v>
      </c>
      <c r="BB319" s="842">
        <f t="shared" ca="1" si="109"/>
        <v>874.42773632010574</v>
      </c>
      <c r="BC319" s="842">
        <f t="shared" ca="1" si="109"/>
        <v>37.429460035387521</v>
      </c>
      <c r="BD319" s="842">
        <f t="shared" ca="1" si="109"/>
        <v>3497.7109452804229</v>
      </c>
      <c r="BE319" s="842">
        <f t="shared" ca="1" si="109"/>
        <v>0.94328774144563721</v>
      </c>
      <c r="BF319" s="842">
        <f t="shared" ca="1" si="109"/>
        <v>10.368271477946681</v>
      </c>
      <c r="BG319" s="842">
        <f t="shared" ca="1" si="109"/>
        <v>1.0368271477946682</v>
      </c>
      <c r="BH319" s="842">
        <f t="shared" ca="1" si="109"/>
        <v>968.89499869263796</v>
      </c>
      <c r="BI319" s="842">
        <f t="shared" ca="1" si="109"/>
        <v>1.0451941733469665</v>
      </c>
      <c r="BJ319" s="842">
        <f t="shared" si="109"/>
        <v>0</v>
      </c>
      <c r="BK319" s="842">
        <f t="shared" si="109"/>
        <v>45.907500000000006</v>
      </c>
      <c r="BL319" s="842">
        <f t="shared" si="109"/>
        <v>11.476875000000001</v>
      </c>
      <c r="BM319" s="842">
        <f t="shared" si="109"/>
        <v>57.384375000000006</v>
      </c>
      <c r="BN319" s="842">
        <f t="shared" si="109"/>
        <v>0</v>
      </c>
      <c r="BO319" s="842">
        <f t="shared" si="109"/>
        <v>0</v>
      </c>
      <c r="BP319" s="842">
        <f t="shared" si="109"/>
        <v>0</v>
      </c>
      <c r="BQ319" s="842">
        <f t="shared" si="109"/>
        <v>-45.907500000000006</v>
      </c>
      <c r="BR319" s="842">
        <f t="shared" si="109"/>
        <v>-11.476875000000001</v>
      </c>
      <c r="BS319" s="842">
        <f t="shared" si="109"/>
        <v>-57.384375000000006</v>
      </c>
      <c r="BT319" s="842">
        <f t="shared" ca="1" si="109"/>
        <v>3451.8034452804231</v>
      </c>
      <c r="BU319" s="842">
        <f t="shared" ca="1" si="109"/>
        <v>862.95086132010579</v>
      </c>
      <c r="BV319" s="842">
        <f t="shared" ca="1" si="109"/>
        <v>10.138479999999999</v>
      </c>
      <c r="BW319" s="842">
        <f t="shared" ca="1" si="109"/>
        <v>946.83709599999997</v>
      </c>
      <c r="BX319" s="842">
        <f t="shared" ca="1" si="109"/>
        <v>40.553919999999998</v>
      </c>
      <c r="BY319" s="842">
        <f t="shared" ca="1" si="109"/>
        <v>3787.3483839999999</v>
      </c>
      <c r="BZ319" s="842">
        <f t="shared" ca="1" si="109"/>
        <v>1.0213992405609493</v>
      </c>
      <c r="CA319" s="842">
        <f t="shared" ca="1" si="109"/>
        <v>11.233772853185595</v>
      </c>
      <c r="CB319" s="842">
        <f t="shared" ca="1" si="109"/>
        <v>1.1233772853185595</v>
      </c>
      <c r="CC319" s="842">
        <f t="shared" ref="CC319:DH319" ca="1" si="110">+CD55</f>
        <v>1049.1269761772853</v>
      </c>
      <c r="CD319" s="842">
        <f t="shared" ca="1" si="110"/>
        <v>1.131744310870858</v>
      </c>
      <c r="CE319" s="842">
        <f t="shared" si="110"/>
        <v>0</v>
      </c>
      <c r="CF319" s="842">
        <f t="shared" si="110"/>
        <v>102.35226107226109</v>
      </c>
      <c r="CG319" s="842">
        <f t="shared" si="110"/>
        <v>25.588065268065272</v>
      </c>
      <c r="CH319" s="842">
        <f t="shared" si="110"/>
        <v>127.94032634032635</v>
      </c>
      <c r="CI319" s="842">
        <f t="shared" si="110"/>
        <v>0</v>
      </c>
      <c r="CJ319" s="842">
        <f t="shared" si="110"/>
        <v>0</v>
      </c>
      <c r="CK319" s="842">
        <f t="shared" si="110"/>
        <v>0</v>
      </c>
      <c r="CL319" s="842">
        <f t="shared" si="110"/>
        <v>-102.35226107226109</v>
      </c>
      <c r="CM319" s="842">
        <f t="shared" si="110"/>
        <v>-25.588065268065272</v>
      </c>
      <c r="CN319" s="842">
        <f t="shared" si="110"/>
        <v>-127.94032634032635</v>
      </c>
      <c r="CO319" s="842">
        <f t="shared" ca="1" si="110"/>
        <v>3684.9961229277387</v>
      </c>
      <c r="CP319" s="842">
        <f t="shared" ca="1" si="110"/>
        <v>921.24903073193468</v>
      </c>
      <c r="CQ319" s="842">
        <f t="shared" si="110"/>
        <v>10</v>
      </c>
      <c r="CR319" s="842">
        <f t="shared" si="110"/>
        <v>927</v>
      </c>
      <c r="CS319" s="842">
        <f t="shared" si="110"/>
        <v>40</v>
      </c>
      <c r="CT319" s="842">
        <f t="shared" si="110"/>
        <v>3708</v>
      </c>
      <c r="CU319" s="842">
        <f t="shared" ca="1" si="110"/>
        <v>9.3524491370557978</v>
      </c>
      <c r="CV319" s="842">
        <f t="shared" ca="1" si="110"/>
        <v>873.97203500507237</v>
      </c>
      <c r="CW319" s="842">
        <f t="shared" ca="1" si="110"/>
        <v>37.409796548223191</v>
      </c>
      <c r="CX319" s="842">
        <f t="shared" ca="1" si="110"/>
        <v>3495.8881400202895</v>
      </c>
      <c r="CY319" s="842">
        <f t="shared" ca="1" si="110"/>
        <v>0.94279615426652896</v>
      </c>
      <c r="CZ319" s="842">
        <f t="shared" ca="1" si="110"/>
        <v>10.362824528593682</v>
      </c>
      <c r="DA319" s="842">
        <f t="shared" ca="1" si="110"/>
        <v>1.0362824528593682</v>
      </c>
      <c r="DB319" s="842">
        <f t="shared" ca="1" si="110"/>
        <v>968.39006648761483</v>
      </c>
      <c r="DC319" s="842">
        <f t="shared" ca="1" si="110"/>
        <v>1.0446494784116664</v>
      </c>
      <c r="DD319" s="842">
        <f t="shared" si="110"/>
        <v>0</v>
      </c>
      <c r="DE319" s="842">
        <f t="shared" si="110"/>
        <v>45.907500000000006</v>
      </c>
      <c r="DF319" s="842">
        <f t="shared" si="110"/>
        <v>11.476875000000001</v>
      </c>
      <c r="DG319" s="842">
        <f t="shared" si="110"/>
        <v>57.384375000000006</v>
      </c>
      <c r="DH319" s="842">
        <f t="shared" si="110"/>
        <v>0</v>
      </c>
      <c r="DI319" s="842">
        <f t="shared" ref="DI319:EN319" si="111">+DJ55</f>
        <v>0</v>
      </c>
      <c r="DJ319" s="842">
        <f t="shared" si="111"/>
        <v>0</v>
      </c>
      <c r="DK319" s="842">
        <f t="shared" si="111"/>
        <v>-45.907500000000006</v>
      </c>
      <c r="DL319" s="842">
        <f t="shared" si="111"/>
        <v>-11.476875000000001</v>
      </c>
      <c r="DM319" s="842">
        <f t="shared" si="111"/>
        <v>-57.384375000000006</v>
      </c>
      <c r="DN319" s="842">
        <f t="shared" ca="1" si="111"/>
        <v>3449.9806400202897</v>
      </c>
      <c r="DO319" s="842">
        <f t="shared" ca="1" si="111"/>
        <v>862.49516000507242</v>
      </c>
      <c r="DP319" s="842">
        <f t="shared" ca="1" si="111"/>
        <v>10.138479999999999</v>
      </c>
      <c r="DQ319" s="842">
        <f t="shared" ca="1" si="111"/>
        <v>946.83709599999997</v>
      </c>
      <c r="DR319" s="842">
        <f t="shared" ca="1" si="111"/>
        <v>40.553919999999998</v>
      </c>
      <c r="DS319" s="842">
        <f t="shared" ca="1" si="111"/>
        <v>3787.3483839999999</v>
      </c>
      <c r="DT319" s="842">
        <f t="shared" ca="1" si="111"/>
        <v>1.0213992405609493</v>
      </c>
      <c r="DU319" s="842">
        <f t="shared" ca="1" si="111"/>
        <v>11.233772853185595</v>
      </c>
      <c r="DV319" s="842">
        <f t="shared" ca="1" si="111"/>
        <v>1.1233772853185595</v>
      </c>
      <c r="DW319" s="842">
        <f t="shared" ca="1" si="111"/>
        <v>1049.1269761772853</v>
      </c>
      <c r="DX319" s="842">
        <f t="shared" ca="1" si="111"/>
        <v>1.131744310870858</v>
      </c>
      <c r="DY319" s="842">
        <f t="shared" si="111"/>
        <v>0</v>
      </c>
      <c r="DZ319" s="842">
        <f t="shared" si="111"/>
        <v>102.35226107226109</v>
      </c>
      <c r="EA319" s="842">
        <f t="shared" si="111"/>
        <v>25.588065268065272</v>
      </c>
      <c r="EB319" s="842">
        <f t="shared" si="111"/>
        <v>127.94032634032635</v>
      </c>
      <c r="EC319" s="842">
        <f t="shared" si="111"/>
        <v>0</v>
      </c>
      <c r="ED319" s="842">
        <f t="shared" si="111"/>
        <v>0</v>
      </c>
      <c r="EE319" s="842">
        <f t="shared" si="111"/>
        <v>0</v>
      </c>
      <c r="EF319" s="842">
        <f t="shared" si="111"/>
        <v>-102.35226107226109</v>
      </c>
      <c r="EG319" s="842">
        <f t="shared" si="111"/>
        <v>-25.588065268065272</v>
      </c>
      <c r="EH319" s="842">
        <f t="shared" si="111"/>
        <v>-127.94032634032635</v>
      </c>
      <c r="EI319" s="842">
        <f t="shared" ca="1" si="111"/>
        <v>3684.9961229277387</v>
      </c>
      <c r="EJ319" s="842">
        <f t="shared" ca="1" si="111"/>
        <v>921.24903073193468</v>
      </c>
      <c r="EK319" s="842">
        <f t="shared" si="111"/>
        <v>10</v>
      </c>
      <c r="EL319" s="842">
        <f t="shared" si="111"/>
        <v>927</v>
      </c>
      <c r="EM319" s="842">
        <f t="shared" si="111"/>
        <v>40</v>
      </c>
      <c r="EN319" s="842">
        <f t="shared" si="111"/>
        <v>3708</v>
      </c>
      <c r="EO319" s="842">
        <f t="shared" ref="EO319:FT319" ca="1" si="112">+EP55</f>
        <v>9.3515253274233441</v>
      </c>
      <c r="EP319" s="842">
        <f t="shared" ca="1" si="112"/>
        <v>873.886397852144</v>
      </c>
      <c r="EQ319" s="842">
        <f t="shared" ca="1" si="112"/>
        <v>37.406101309693376</v>
      </c>
      <c r="ER319" s="842">
        <f t="shared" ca="1" si="112"/>
        <v>3495.545591408576</v>
      </c>
      <c r="ES319" s="842">
        <f t="shared" ca="1" si="112"/>
        <v>0.9427037733032837</v>
      </c>
      <c r="ET319" s="842">
        <f t="shared" ca="1" si="112"/>
        <v>10.36180091681257</v>
      </c>
      <c r="EU319" s="842">
        <f t="shared" ca="1" si="112"/>
        <v>1.0361800916812569</v>
      </c>
      <c r="EV319" s="842">
        <f t="shared" ca="1" si="112"/>
        <v>968.2951776755059</v>
      </c>
      <c r="EW319" s="842">
        <f t="shared" ca="1" si="112"/>
        <v>1.0445471172335554</v>
      </c>
      <c r="EX319" s="842">
        <f t="shared" si="112"/>
        <v>0</v>
      </c>
      <c r="EY319" s="842">
        <f t="shared" si="112"/>
        <v>45.907500000000006</v>
      </c>
      <c r="EZ319" s="842">
        <f t="shared" si="112"/>
        <v>11.476875000000001</v>
      </c>
      <c r="FA319" s="842">
        <f t="shared" si="112"/>
        <v>57.384375000000006</v>
      </c>
      <c r="FB319" s="842">
        <f t="shared" si="112"/>
        <v>0</v>
      </c>
      <c r="FC319" s="842">
        <f t="shared" si="112"/>
        <v>0</v>
      </c>
      <c r="FD319" s="842">
        <f t="shared" si="112"/>
        <v>0</v>
      </c>
      <c r="FE319" s="842">
        <f t="shared" si="112"/>
        <v>-45.907500000000006</v>
      </c>
      <c r="FF319" s="842">
        <f t="shared" si="112"/>
        <v>-11.476875000000001</v>
      </c>
      <c r="FG319" s="842">
        <f t="shared" si="112"/>
        <v>-57.384375000000006</v>
      </c>
      <c r="FH319" s="842">
        <f t="shared" ca="1" si="112"/>
        <v>3449.6380914085762</v>
      </c>
      <c r="FI319" s="842">
        <f t="shared" ca="1" si="112"/>
        <v>862.40952285214405</v>
      </c>
      <c r="FJ319" s="842">
        <f t="shared" ca="1" si="112"/>
        <v>10.138479999999999</v>
      </c>
      <c r="FK319" s="842">
        <f t="shared" ca="1" si="112"/>
        <v>946.83709599999997</v>
      </c>
      <c r="FL319" s="842">
        <f t="shared" ca="1" si="112"/>
        <v>40.553919999999998</v>
      </c>
      <c r="FM319" s="842">
        <f t="shared" ca="1" si="112"/>
        <v>3787.3483839999999</v>
      </c>
      <c r="FN319" s="842">
        <f t="shared" ca="1" si="112"/>
        <v>1.0213992405609493</v>
      </c>
      <c r="FO319" s="842">
        <f t="shared" ca="1" si="112"/>
        <v>11.233772853185595</v>
      </c>
      <c r="FP319" s="842">
        <f t="shared" ca="1" si="112"/>
        <v>1.1233772853185595</v>
      </c>
      <c r="FQ319" s="842">
        <f t="shared" ca="1" si="112"/>
        <v>1049.1269761772853</v>
      </c>
      <c r="FR319" s="842">
        <f t="shared" ca="1" si="112"/>
        <v>1.131744310870858</v>
      </c>
      <c r="FS319" s="842">
        <f t="shared" si="112"/>
        <v>0</v>
      </c>
      <c r="FT319" s="842">
        <f t="shared" si="112"/>
        <v>102.35226107226109</v>
      </c>
      <c r="FU319" s="842">
        <f t="shared" ref="FU319:GZ319" si="113">+FV55</f>
        <v>25.588065268065272</v>
      </c>
      <c r="FV319" s="842">
        <f t="shared" si="113"/>
        <v>127.94032634032635</v>
      </c>
      <c r="FW319" s="842">
        <f t="shared" si="113"/>
        <v>0</v>
      </c>
      <c r="FX319" s="842">
        <f t="shared" si="113"/>
        <v>0</v>
      </c>
      <c r="FY319" s="842">
        <f t="shared" si="113"/>
        <v>0</v>
      </c>
      <c r="FZ319" s="842">
        <f t="shared" si="113"/>
        <v>-102.35226107226109</v>
      </c>
      <c r="GA319" s="842">
        <f t="shared" si="113"/>
        <v>-25.588065268065272</v>
      </c>
      <c r="GB319" s="842">
        <f t="shared" si="113"/>
        <v>-127.94032634032635</v>
      </c>
      <c r="GC319" s="842">
        <f t="shared" ca="1" si="113"/>
        <v>3684.9961229277387</v>
      </c>
      <c r="GD319" s="842">
        <f t="shared" ca="1" si="113"/>
        <v>921.24903073193468</v>
      </c>
      <c r="GE319" s="842">
        <f t="shared" si="113"/>
        <v>10</v>
      </c>
      <c r="GF319" s="842">
        <f t="shared" si="113"/>
        <v>927</v>
      </c>
      <c r="GG319" s="842">
        <f t="shared" si="113"/>
        <v>40</v>
      </c>
      <c r="GH319" s="842">
        <f t="shared" si="113"/>
        <v>3708</v>
      </c>
      <c r="GI319" s="842">
        <f t="shared" ca="1" si="113"/>
        <v>9.3513510084335785</v>
      </c>
      <c r="GJ319" s="842">
        <f t="shared" ca="1" si="113"/>
        <v>873.87023848179274</v>
      </c>
      <c r="GK319" s="842">
        <f t="shared" ca="1" si="113"/>
        <v>37.405404033734314</v>
      </c>
      <c r="GL319" s="842">
        <f t="shared" ca="1" si="113"/>
        <v>3495.480953927171</v>
      </c>
      <c r="GM319" s="842">
        <f t="shared" ca="1" si="113"/>
        <v>0.94268634140430718</v>
      </c>
      <c r="GN319" s="842">
        <f t="shared" ca="1" si="113"/>
        <v>10.361607765577373</v>
      </c>
      <c r="GO319" s="842">
        <f t="shared" ca="1" si="113"/>
        <v>1.0361607765577374</v>
      </c>
      <c r="GP319" s="842">
        <f t="shared" ca="1" si="113"/>
        <v>968.27727255600303</v>
      </c>
      <c r="GQ319" s="842">
        <f t="shared" ca="1" si="113"/>
        <v>1.0445278021100357</v>
      </c>
      <c r="GR319" s="842">
        <f t="shared" si="113"/>
        <v>0</v>
      </c>
      <c r="GS319" s="842">
        <f t="shared" si="113"/>
        <v>45.907500000000006</v>
      </c>
      <c r="GT319" s="842">
        <f t="shared" si="113"/>
        <v>11.476875000000001</v>
      </c>
      <c r="GU319" s="842">
        <f t="shared" si="113"/>
        <v>57.384375000000006</v>
      </c>
      <c r="GV319" s="842">
        <f t="shared" si="113"/>
        <v>0</v>
      </c>
      <c r="GW319" s="842">
        <f t="shared" si="113"/>
        <v>0</v>
      </c>
      <c r="GX319" s="842">
        <f t="shared" si="113"/>
        <v>0</v>
      </c>
      <c r="GY319" s="842">
        <f t="shared" si="113"/>
        <v>-45.907500000000006</v>
      </c>
      <c r="GZ319" s="842">
        <f t="shared" si="113"/>
        <v>-11.476875000000001</v>
      </c>
      <c r="HA319" s="842">
        <f t="shared" ref="HA319:HX319" si="114">+HB55</f>
        <v>-57.384375000000006</v>
      </c>
      <c r="HB319" s="842">
        <f t="shared" ca="1" si="114"/>
        <v>3449.5734539271712</v>
      </c>
      <c r="HC319" s="842">
        <f t="shared" ca="1" si="114"/>
        <v>862.39336348179279</v>
      </c>
      <c r="HD319" s="842">
        <f t="shared" ca="1" si="114"/>
        <v>10.138479999999999</v>
      </c>
      <c r="HE319" s="842">
        <f t="shared" ca="1" si="114"/>
        <v>946.83709599999997</v>
      </c>
      <c r="HF319" s="842">
        <f t="shared" ca="1" si="114"/>
        <v>40.553919999999998</v>
      </c>
      <c r="HG319" s="842">
        <f t="shared" ca="1" si="114"/>
        <v>3787.3483839999999</v>
      </c>
      <c r="HH319" s="842">
        <f t="shared" ca="1" si="114"/>
        <v>1.0213992405609493</v>
      </c>
      <c r="HI319" s="842">
        <f t="shared" ca="1" si="114"/>
        <v>11.233772853185595</v>
      </c>
      <c r="HJ319" s="842">
        <f t="shared" ca="1" si="114"/>
        <v>1.1233772853185595</v>
      </c>
      <c r="HK319" s="842">
        <f t="shared" ca="1" si="114"/>
        <v>1049.1269761772853</v>
      </c>
      <c r="HL319" s="842">
        <f t="shared" ca="1" si="114"/>
        <v>1.131744310870858</v>
      </c>
      <c r="HM319" s="842">
        <f t="shared" si="114"/>
        <v>0</v>
      </c>
      <c r="HN319" s="842">
        <f t="shared" si="114"/>
        <v>102.35226107226109</v>
      </c>
      <c r="HO319" s="842">
        <f t="shared" si="114"/>
        <v>25.588065268065272</v>
      </c>
      <c r="HP319" s="842">
        <f t="shared" si="114"/>
        <v>127.94032634032635</v>
      </c>
      <c r="HQ319" s="842">
        <f t="shared" si="114"/>
        <v>0</v>
      </c>
      <c r="HR319" s="842">
        <f t="shared" si="114"/>
        <v>0</v>
      </c>
      <c r="HS319" s="842">
        <f t="shared" si="114"/>
        <v>0</v>
      </c>
      <c r="HT319" s="842">
        <f t="shared" si="114"/>
        <v>-102.35226107226109</v>
      </c>
      <c r="HU319" s="842">
        <f t="shared" si="114"/>
        <v>-25.588065268065272</v>
      </c>
      <c r="HV319" s="842">
        <f t="shared" si="114"/>
        <v>-127.94032634032635</v>
      </c>
      <c r="HW319" s="842">
        <f t="shared" ca="1" si="114"/>
        <v>3684.9961229277387</v>
      </c>
      <c r="HX319" s="842">
        <f t="shared" ca="1" si="114"/>
        <v>921.24903073193468</v>
      </c>
    </row>
    <row r="320" spans="2:232" x14ac:dyDescent="0.3">
      <c r="B320">
        <v>3</v>
      </c>
      <c r="C320" s="842">
        <f t="shared" ref="C320:AV320" si="115">+D56</f>
        <v>8.5</v>
      </c>
      <c r="D320" s="842">
        <f t="shared" si="115"/>
        <v>1280.5</v>
      </c>
      <c r="E320" s="842">
        <f t="shared" si="115"/>
        <v>34</v>
      </c>
      <c r="F320" s="842">
        <f t="shared" si="115"/>
        <v>5122</v>
      </c>
      <c r="G320" s="842">
        <f t="shared" ca="1" si="115"/>
        <v>8.2464804894024706</v>
      </c>
      <c r="H320" s="842">
        <f t="shared" ca="1" si="115"/>
        <v>1249.3080313741016</v>
      </c>
      <c r="I320" s="842">
        <f t="shared" ca="1" si="115"/>
        <v>32.985921957609882</v>
      </c>
      <c r="J320" s="842">
        <f t="shared" ca="1" si="115"/>
        <v>4997.2321254964063</v>
      </c>
      <c r="K320" s="842">
        <f t="shared" ca="1" si="115"/>
        <v>0.97564078982749047</v>
      </c>
      <c r="L320" s="842">
        <f t="shared" ca="1" si="115"/>
        <v>9.1373745034930423</v>
      </c>
      <c r="M320" s="842">
        <f t="shared" ca="1" si="115"/>
        <v>1.0749852357050638</v>
      </c>
      <c r="N320" s="842">
        <f t="shared" ca="1" si="115"/>
        <v>1384.2748270073148</v>
      </c>
      <c r="O320" s="842">
        <f t="shared" ca="1" si="115"/>
        <v>1.0810424264016516</v>
      </c>
      <c r="P320" s="842">
        <f t="shared" si="115"/>
        <v>0</v>
      </c>
      <c r="Q320" s="842">
        <f t="shared" si="115"/>
        <v>45.907500000000006</v>
      </c>
      <c r="R320" s="842">
        <f t="shared" si="115"/>
        <v>11.476875000000001</v>
      </c>
      <c r="S320" s="842">
        <f t="shared" si="115"/>
        <v>57.384375000000006</v>
      </c>
      <c r="T320" s="842">
        <f t="shared" si="115"/>
        <v>0</v>
      </c>
      <c r="U320" s="842">
        <f t="shared" si="115"/>
        <v>0</v>
      </c>
      <c r="V320" s="842">
        <f t="shared" si="115"/>
        <v>0</v>
      </c>
      <c r="W320" s="842">
        <f t="shared" si="115"/>
        <v>-45.907500000000006</v>
      </c>
      <c r="X320" s="842">
        <f t="shared" si="115"/>
        <v>-11.476875000000001</v>
      </c>
      <c r="Y320" s="842">
        <f t="shared" si="115"/>
        <v>-57.384375000000006</v>
      </c>
      <c r="Z320" s="842">
        <f t="shared" ca="1" si="115"/>
        <v>4951.324625496406</v>
      </c>
      <c r="AA320" s="842">
        <f t="shared" ca="1" si="115"/>
        <v>1237.8311563741015</v>
      </c>
      <c r="AB320" s="842">
        <f t="shared" ca="1" si="115"/>
        <v>8.6177080000000004</v>
      </c>
      <c r="AC320" s="842">
        <f t="shared" ca="1" si="115"/>
        <v>1305.2323640000002</v>
      </c>
      <c r="AD320" s="842">
        <f t="shared" ca="1" si="115"/>
        <v>34.470832000000001</v>
      </c>
      <c r="AE320" s="842">
        <f t="shared" ca="1" si="115"/>
        <v>5220.9294560000008</v>
      </c>
      <c r="AF320" s="842">
        <f t="shared" ca="1" si="115"/>
        <v>1.0193146146036707</v>
      </c>
      <c r="AG320" s="842">
        <f t="shared" ca="1" si="115"/>
        <v>9.5487069252077568</v>
      </c>
      <c r="AH320" s="842">
        <f t="shared" ca="1" si="115"/>
        <v>1.1233772853185595</v>
      </c>
      <c r="AI320" s="842">
        <f t="shared" ca="1" si="115"/>
        <v>1446.2408465373965</v>
      </c>
      <c r="AJ320" s="842">
        <f t="shared" ca="1" si="115"/>
        <v>1.1294344760151476</v>
      </c>
      <c r="AK320" s="842">
        <f t="shared" si="115"/>
        <v>0</v>
      </c>
      <c r="AL320" s="842">
        <f t="shared" si="115"/>
        <v>102.35226107226109</v>
      </c>
      <c r="AM320" s="842">
        <f t="shared" si="115"/>
        <v>25.588065268065272</v>
      </c>
      <c r="AN320" s="842">
        <f t="shared" si="115"/>
        <v>127.94032634032635</v>
      </c>
      <c r="AO320" s="842">
        <f t="shared" si="115"/>
        <v>0</v>
      </c>
      <c r="AP320" s="842">
        <f t="shared" si="115"/>
        <v>0</v>
      </c>
      <c r="AQ320" s="842">
        <f t="shared" si="115"/>
        <v>0</v>
      </c>
      <c r="AR320" s="842">
        <f t="shared" si="115"/>
        <v>-102.35226107226109</v>
      </c>
      <c r="AS320" s="842">
        <f t="shared" si="115"/>
        <v>-25.588065268065272</v>
      </c>
      <c r="AT320" s="842">
        <f t="shared" si="115"/>
        <v>-127.94032634032635</v>
      </c>
      <c r="AU320" s="842">
        <f t="shared" ca="1" si="115"/>
        <v>5118.5771949277396</v>
      </c>
      <c r="AV320" s="842">
        <f t="shared" ca="1" si="115"/>
        <v>1279.6442987319349</v>
      </c>
      <c r="AW320" s="842">
        <f t="shared" ref="AW320:CB320" si="116">+AX56</f>
        <v>8.5</v>
      </c>
      <c r="AX320" s="842">
        <f t="shared" si="116"/>
        <v>1280.5</v>
      </c>
      <c r="AY320" s="842">
        <f t="shared" si="116"/>
        <v>34</v>
      </c>
      <c r="AZ320" s="842">
        <f t="shared" si="116"/>
        <v>5122</v>
      </c>
      <c r="BA320" s="842">
        <f t="shared" ca="1" si="116"/>
        <v>8.2078205880837238</v>
      </c>
      <c r="BB320" s="842">
        <f t="shared" ca="1" si="116"/>
        <v>1243.4840309460246</v>
      </c>
      <c r="BC320" s="842">
        <f t="shared" ca="1" si="116"/>
        <v>32.831282352334895</v>
      </c>
      <c r="BD320" s="842">
        <f t="shared" ca="1" si="116"/>
        <v>4973.9361237840985</v>
      </c>
      <c r="BE320" s="842">
        <f t="shared" ca="1" si="116"/>
        <v>0.97109256614293216</v>
      </c>
      <c r="BF320" s="842">
        <f t="shared" ca="1" si="116"/>
        <v>9.0945380477381992</v>
      </c>
      <c r="BG320" s="842">
        <f t="shared" ca="1" si="116"/>
        <v>1.0699456526750823</v>
      </c>
      <c r="BH320" s="842">
        <f t="shared" ca="1" si="116"/>
        <v>1377.8216409374234</v>
      </c>
      <c r="BI320" s="842">
        <f t="shared" ca="1" si="116"/>
        <v>1.07600284337167</v>
      </c>
      <c r="BJ320" s="842">
        <f t="shared" si="116"/>
        <v>0</v>
      </c>
      <c r="BK320" s="842">
        <f t="shared" si="116"/>
        <v>45.907500000000006</v>
      </c>
      <c r="BL320" s="842">
        <f t="shared" si="116"/>
        <v>11.476875000000001</v>
      </c>
      <c r="BM320" s="842">
        <f t="shared" si="116"/>
        <v>57.384375000000006</v>
      </c>
      <c r="BN320" s="842">
        <f t="shared" si="116"/>
        <v>0</v>
      </c>
      <c r="BO320" s="842">
        <f t="shared" si="116"/>
        <v>0</v>
      </c>
      <c r="BP320" s="842">
        <f t="shared" si="116"/>
        <v>0</v>
      </c>
      <c r="BQ320" s="842">
        <f t="shared" si="116"/>
        <v>-45.907500000000006</v>
      </c>
      <c r="BR320" s="842">
        <f t="shared" si="116"/>
        <v>-11.476875000000001</v>
      </c>
      <c r="BS320" s="842">
        <f t="shared" si="116"/>
        <v>-57.384375000000006</v>
      </c>
      <c r="BT320" s="842">
        <f t="shared" ca="1" si="116"/>
        <v>4928.0286237840983</v>
      </c>
      <c r="BU320" s="842">
        <f t="shared" ca="1" si="116"/>
        <v>1232.0071559460246</v>
      </c>
      <c r="BV320" s="842">
        <f t="shared" ca="1" si="116"/>
        <v>8.6177080000000004</v>
      </c>
      <c r="BW320" s="842">
        <f t="shared" ca="1" si="116"/>
        <v>1305.2323640000002</v>
      </c>
      <c r="BX320" s="842">
        <f t="shared" ca="1" si="116"/>
        <v>34.470832000000001</v>
      </c>
      <c r="BY320" s="842">
        <f t="shared" ca="1" si="116"/>
        <v>5220.9294560000008</v>
      </c>
      <c r="BZ320" s="842">
        <f t="shared" ca="1" si="116"/>
        <v>1.0193146146036707</v>
      </c>
      <c r="CA320" s="842">
        <f t="shared" ca="1" si="116"/>
        <v>9.5487069252077568</v>
      </c>
      <c r="CB320" s="842">
        <f t="shared" ca="1" si="116"/>
        <v>1.1233772853185595</v>
      </c>
      <c r="CC320" s="842">
        <f t="shared" ref="CC320:DH320" ca="1" si="117">+CD56</f>
        <v>1446.2408465373965</v>
      </c>
      <c r="CD320" s="842">
        <f t="shared" ca="1" si="117"/>
        <v>1.1294344760151476</v>
      </c>
      <c r="CE320" s="842">
        <f t="shared" si="117"/>
        <v>0</v>
      </c>
      <c r="CF320" s="842">
        <f t="shared" si="117"/>
        <v>102.35226107226109</v>
      </c>
      <c r="CG320" s="842">
        <f t="shared" si="117"/>
        <v>25.588065268065272</v>
      </c>
      <c r="CH320" s="842">
        <f t="shared" si="117"/>
        <v>127.94032634032635</v>
      </c>
      <c r="CI320" s="842">
        <f t="shared" si="117"/>
        <v>0</v>
      </c>
      <c r="CJ320" s="842">
        <f t="shared" si="117"/>
        <v>0</v>
      </c>
      <c r="CK320" s="842">
        <f t="shared" si="117"/>
        <v>0</v>
      </c>
      <c r="CL320" s="842">
        <f t="shared" si="117"/>
        <v>-102.35226107226109</v>
      </c>
      <c r="CM320" s="842">
        <f t="shared" si="117"/>
        <v>-25.588065268065272</v>
      </c>
      <c r="CN320" s="842">
        <f t="shared" si="117"/>
        <v>-127.94032634032635</v>
      </c>
      <c r="CO320" s="842">
        <f t="shared" ca="1" si="117"/>
        <v>5118.5771949277396</v>
      </c>
      <c r="CP320" s="842">
        <f t="shared" ca="1" si="117"/>
        <v>1279.6442987319349</v>
      </c>
      <c r="CQ320" s="842">
        <f t="shared" si="117"/>
        <v>8.5</v>
      </c>
      <c r="CR320" s="842">
        <f t="shared" si="117"/>
        <v>1280.5</v>
      </c>
      <c r="CS320" s="842">
        <f t="shared" si="117"/>
        <v>34</v>
      </c>
      <c r="CT320" s="842">
        <f t="shared" si="117"/>
        <v>5122</v>
      </c>
      <c r="CU320" s="842">
        <f t="shared" ca="1" si="117"/>
        <v>8.2006284666225628</v>
      </c>
      <c r="CV320" s="842">
        <f t="shared" ca="1" si="117"/>
        <v>1242.4005590011991</v>
      </c>
      <c r="CW320" s="842">
        <f t="shared" ca="1" si="117"/>
        <v>32.802513866490251</v>
      </c>
      <c r="CX320" s="842">
        <f t="shared" ca="1" si="117"/>
        <v>4969.6022360047964</v>
      </c>
      <c r="CY320" s="842">
        <f t="shared" ca="1" si="117"/>
        <v>0.97024643420632495</v>
      </c>
      <c r="CZ320" s="842">
        <f t="shared" ca="1" si="117"/>
        <v>9.0865689380859429</v>
      </c>
      <c r="DA320" s="842">
        <f t="shared" ca="1" si="117"/>
        <v>1.0690081103630522</v>
      </c>
      <c r="DB320" s="842">
        <f t="shared" ca="1" si="117"/>
        <v>1376.6211180068688</v>
      </c>
      <c r="DC320" s="842">
        <f t="shared" ca="1" si="117"/>
        <v>1.0750653010596398</v>
      </c>
      <c r="DD320" s="842">
        <f t="shared" si="117"/>
        <v>0</v>
      </c>
      <c r="DE320" s="842">
        <f t="shared" si="117"/>
        <v>45.907500000000006</v>
      </c>
      <c r="DF320" s="842">
        <f t="shared" si="117"/>
        <v>11.476875000000001</v>
      </c>
      <c r="DG320" s="842">
        <f t="shared" si="117"/>
        <v>57.384375000000006</v>
      </c>
      <c r="DH320" s="842">
        <f t="shared" si="117"/>
        <v>0</v>
      </c>
      <c r="DI320" s="842">
        <f t="shared" ref="DI320:EN320" si="118">+DJ56</f>
        <v>0</v>
      </c>
      <c r="DJ320" s="842">
        <f t="shared" si="118"/>
        <v>0</v>
      </c>
      <c r="DK320" s="842">
        <f t="shared" si="118"/>
        <v>-45.907500000000006</v>
      </c>
      <c r="DL320" s="842">
        <f t="shared" si="118"/>
        <v>-11.476875000000001</v>
      </c>
      <c r="DM320" s="842">
        <f t="shared" si="118"/>
        <v>-57.384375000000006</v>
      </c>
      <c r="DN320" s="842">
        <f t="shared" ca="1" si="118"/>
        <v>4923.6947360047961</v>
      </c>
      <c r="DO320" s="842">
        <f t="shared" ca="1" si="118"/>
        <v>1230.923684001199</v>
      </c>
      <c r="DP320" s="842">
        <f t="shared" ca="1" si="118"/>
        <v>8.6177080000000004</v>
      </c>
      <c r="DQ320" s="842">
        <f t="shared" ca="1" si="118"/>
        <v>1305.2323640000002</v>
      </c>
      <c r="DR320" s="842">
        <f t="shared" ca="1" si="118"/>
        <v>34.470832000000001</v>
      </c>
      <c r="DS320" s="842">
        <f t="shared" ca="1" si="118"/>
        <v>5220.9294560000008</v>
      </c>
      <c r="DT320" s="842">
        <f t="shared" ca="1" si="118"/>
        <v>1.0193146146036707</v>
      </c>
      <c r="DU320" s="842">
        <f t="shared" ca="1" si="118"/>
        <v>9.5487069252077568</v>
      </c>
      <c r="DV320" s="842">
        <f t="shared" ca="1" si="118"/>
        <v>1.1233772853185595</v>
      </c>
      <c r="DW320" s="842">
        <f t="shared" ca="1" si="118"/>
        <v>1446.2408465373965</v>
      </c>
      <c r="DX320" s="842">
        <f t="shared" ca="1" si="118"/>
        <v>1.1294344760151476</v>
      </c>
      <c r="DY320" s="842">
        <f t="shared" si="118"/>
        <v>0</v>
      </c>
      <c r="DZ320" s="842">
        <f t="shared" si="118"/>
        <v>102.35226107226109</v>
      </c>
      <c r="EA320" s="842">
        <f t="shared" si="118"/>
        <v>25.588065268065272</v>
      </c>
      <c r="EB320" s="842">
        <f t="shared" si="118"/>
        <v>127.94032634032635</v>
      </c>
      <c r="EC320" s="842">
        <f t="shared" si="118"/>
        <v>0</v>
      </c>
      <c r="ED320" s="842">
        <f t="shared" si="118"/>
        <v>0</v>
      </c>
      <c r="EE320" s="842">
        <f t="shared" si="118"/>
        <v>0</v>
      </c>
      <c r="EF320" s="842">
        <f t="shared" si="118"/>
        <v>-102.35226107226109</v>
      </c>
      <c r="EG320" s="842">
        <f t="shared" si="118"/>
        <v>-25.588065268065272</v>
      </c>
      <c r="EH320" s="842">
        <f t="shared" si="118"/>
        <v>-127.94032634032635</v>
      </c>
      <c r="EI320" s="842">
        <f t="shared" ca="1" si="118"/>
        <v>5118.5771949277396</v>
      </c>
      <c r="EJ320" s="842">
        <f t="shared" ca="1" si="118"/>
        <v>1279.6442987319349</v>
      </c>
      <c r="EK320" s="842">
        <f t="shared" si="118"/>
        <v>8.5</v>
      </c>
      <c r="EL320" s="842">
        <f t="shared" si="118"/>
        <v>1280.5</v>
      </c>
      <c r="EM320" s="842">
        <f t="shared" si="118"/>
        <v>34</v>
      </c>
      <c r="EN320" s="842">
        <f t="shared" si="118"/>
        <v>5122</v>
      </c>
      <c r="EO320" s="842">
        <f t="shared" ref="EO320:FT320" ca="1" si="119">+EP56</f>
        <v>8.1992740072104482</v>
      </c>
      <c r="EP320" s="842">
        <f t="shared" ca="1" si="119"/>
        <v>1242.196513674468</v>
      </c>
      <c r="EQ320" s="842">
        <f t="shared" ca="1" si="119"/>
        <v>32.797096028841793</v>
      </c>
      <c r="ER320" s="842">
        <f t="shared" ca="1" si="119"/>
        <v>4968.7860546978718</v>
      </c>
      <c r="ES320" s="842">
        <f t="shared" ca="1" si="119"/>
        <v>0.97008708604019367</v>
      </c>
      <c r="ET320" s="842">
        <f t="shared" ca="1" si="119"/>
        <v>9.0850681520337382</v>
      </c>
      <c r="EU320" s="842">
        <f t="shared" ca="1" si="119"/>
        <v>1.0688315472980869</v>
      </c>
      <c r="EV320" s="842">
        <f t="shared" ca="1" si="119"/>
        <v>1376.3950290021805</v>
      </c>
      <c r="EW320" s="842">
        <f t="shared" ca="1" si="119"/>
        <v>1.0748887379946743</v>
      </c>
      <c r="EX320" s="842">
        <f t="shared" si="119"/>
        <v>0</v>
      </c>
      <c r="EY320" s="842">
        <f t="shared" si="119"/>
        <v>45.907500000000006</v>
      </c>
      <c r="EZ320" s="842">
        <f t="shared" si="119"/>
        <v>11.476875000000001</v>
      </c>
      <c r="FA320" s="842">
        <f t="shared" si="119"/>
        <v>57.384375000000006</v>
      </c>
      <c r="FB320" s="842">
        <f t="shared" si="119"/>
        <v>0</v>
      </c>
      <c r="FC320" s="842">
        <f t="shared" si="119"/>
        <v>0</v>
      </c>
      <c r="FD320" s="842">
        <f t="shared" si="119"/>
        <v>0</v>
      </c>
      <c r="FE320" s="842">
        <f t="shared" si="119"/>
        <v>-45.907500000000006</v>
      </c>
      <c r="FF320" s="842">
        <f t="shared" si="119"/>
        <v>-11.476875000000001</v>
      </c>
      <c r="FG320" s="842">
        <f t="shared" si="119"/>
        <v>-57.384375000000006</v>
      </c>
      <c r="FH320" s="842">
        <f t="shared" ca="1" si="119"/>
        <v>4922.8785546978716</v>
      </c>
      <c r="FI320" s="842">
        <f t="shared" ca="1" si="119"/>
        <v>1230.7196386744679</v>
      </c>
      <c r="FJ320" s="842">
        <f t="shared" ca="1" si="119"/>
        <v>8.6177080000000004</v>
      </c>
      <c r="FK320" s="842">
        <f t="shared" ca="1" si="119"/>
        <v>1305.2323640000002</v>
      </c>
      <c r="FL320" s="842">
        <f t="shared" ca="1" si="119"/>
        <v>34.470832000000001</v>
      </c>
      <c r="FM320" s="842">
        <f t="shared" ca="1" si="119"/>
        <v>5220.9294560000008</v>
      </c>
      <c r="FN320" s="842">
        <f t="shared" ca="1" si="119"/>
        <v>1.0193146146036707</v>
      </c>
      <c r="FO320" s="842">
        <f t="shared" ca="1" si="119"/>
        <v>9.5487069252077568</v>
      </c>
      <c r="FP320" s="842">
        <f t="shared" ca="1" si="119"/>
        <v>1.1233772853185595</v>
      </c>
      <c r="FQ320" s="842">
        <f t="shared" ca="1" si="119"/>
        <v>1446.2408465373965</v>
      </c>
      <c r="FR320" s="842">
        <f t="shared" ca="1" si="119"/>
        <v>1.1294344760151476</v>
      </c>
      <c r="FS320" s="842">
        <f t="shared" si="119"/>
        <v>0</v>
      </c>
      <c r="FT320" s="842">
        <f t="shared" si="119"/>
        <v>102.35226107226109</v>
      </c>
      <c r="FU320" s="842">
        <f t="shared" ref="FU320:GZ320" si="120">+FV56</f>
        <v>25.588065268065272</v>
      </c>
      <c r="FV320" s="842">
        <f t="shared" si="120"/>
        <v>127.94032634032635</v>
      </c>
      <c r="FW320" s="842">
        <f t="shared" si="120"/>
        <v>0</v>
      </c>
      <c r="FX320" s="842">
        <f t="shared" si="120"/>
        <v>0</v>
      </c>
      <c r="FY320" s="842">
        <f t="shared" si="120"/>
        <v>0</v>
      </c>
      <c r="FZ320" s="842">
        <f t="shared" si="120"/>
        <v>-102.35226107226109</v>
      </c>
      <c r="GA320" s="842">
        <f t="shared" si="120"/>
        <v>-25.588065268065272</v>
      </c>
      <c r="GB320" s="842">
        <f t="shared" si="120"/>
        <v>-127.94032634032635</v>
      </c>
      <c r="GC320" s="842">
        <f t="shared" ca="1" si="120"/>
        <v>5118.5771949277396</v>
      </c>
      <c r="GD320" s="842">
        <f t="shared" ca="1" si="120"/>
        <v>1279.6442987319349</v>
      </c>
      <c r="GE320" s="842">
        <f t="shared" si="120"/>
        <v>8.5</v>
      </c>
      <c r="GF320" s="842">
        <f t="shared" si="120"/>
        <v>1280.5</v>
      </c>
      <c r="GG320" s="842">
        <f t="shared" si="120"/>
        <v>34</v>
      </c>
      <c r="GH320" s="842">
        <f t="shared" si="120"/>
        <v>5122</v>
      </c>
      <c r="GI320" s="842">
        <f t="shared" ca="1" si="120"/>
        <v>8.1990183242478203</v>
      </c>
      <c r="GJ320" s="842">
        <f t="shared" ca="1" si="120"/>
        <v>1242.1579957881568</v>
      </c>
      <c r="GK320" s="842">
        <f t="shared" ca="1" si="120"/>
        <v>32.796073296991281</v>
      </c>
      <c r="GL320" s="842">
        <f t="shared" ca="1" si="120"/>
        <v>4968.6319831526271</v>
      </c>
      <c r="GM320" s="842">
        <f t="shared" ca="1" si="120"/>
        <v>0.97005700569164921</v>
      </c>
      <c r="GN320" s="842">
        <f t="shared" ca="1" si="120"/>
        <v>9.0847848468119903</v>
      </c>
      <c r="GO320" s="842">
        <f t="shared" ca="1" si="120"/>
        <v>1.0687982172719988</v>
      </c>
      <c r="GP320" s="842">
        <f t="shared" ca="1" si="120"/>
        <v>1376.3523499037749</v>
      </c>
      <c r="GQ320" s="842">
        <f t="shared" ca="1" si="120"/>
        <v>1.0748554079685864</v>
      </c>
      <c r="GR320" s="842">
        <f t="shared" si="120"/>
        <v>0</v>
      </c>
      <c r="GS320" s="842">
        <f t="shared" si="120"/>
        <v>45.907500000000006</v>
      </c>
      <c r="GT320" s="842">
        <f t="shared" si="120"/>
        <v>11.476875000000001</v>
      </c>
      <c r="GU320" s="842">
        <f t="shared" si="120"/>
        <v>57.384375000000006</v>
      </c>
      <c r="GV320" s="842">
        <f t="shared" si="120"/>
        <v>0</v>
      </c>
      <c r="GW320" s="842">
        <f t="shared" si="120"/>
        <v>0</v>
      </c>
      <c r="GX320" s="842">
        <f t="shared" si="120"/>
        <v>0</v>
      </c>
      <c r="GY320" s="842">
        <f t="shared" si="120"/>
        <v>-45.907500000000006</v>
      </c>
      <c r="GZ320" s="842">
        <f t="shared" si="120"/>
        <v>-11.476875000000001</v>
      </c>
      <c r="HA320" s="842">
        <f t="shared" ref="HA320:HX320" si="121">+HB56</f>
        <v>-57.384375000000006</v>
      </c>
      <c r="HB320" s="842">
        <f t="shared" ca="1" si="121"/>
        <v>4922.7244831526268</v>
      </c>
      <c r="HC320" s="842">
        <f t="shared" ca="1" si="121"/>
        <v>1230.6811207881567</v>
      </c>
      <c r="HD320" s="842">
        <f t="shared" ca="1" si="121"/>
        <v>8.6177080000000004</v>
      </c>
      <c r="HE320" s="842">
        <f t="shared" ca="1" si="121"/>
        <v>1305.2323640000002</v>
      </c>
      <c r="HF320" s="842">
        <f t="shared" ca="1" si="121"/>
        <v>34.470832000000001</v>
      </c>
      <c r="HG320" s="842">
        <f t="shared" ca="1" si="121"/>
        <v>5220.9294560000008</v>
      </c>
      <c r="HH320" s="842">
        <f t="shared" ca="1" si="121"/>
        <v>1.0193146146036707</v>
      </c>
      <c r="HI320" s="842">
        <f t="shared" ca="1" si="121"/>
        <v>9.5487069252077568</v>
      </c>
      <c r="HJ320" s="842">
        <f t="shared" ca="1" si="121"/>
        <v>1.1233772853185595</v>
      </c>
      <c r="HK320" s="842">
        <f t="shared" ca="1" si="121"/>
        <v>1446.2408465373965</v>
      </c>
      <c r="HL320" s="842">
        <f t="shared" ca="1" si="121"/>
        <v>1.1294344760151476</v>
      </c>
      <c r="HM320" s="842">
        <f t="shared" si="121"/>
        <v>0</v>
      </c>
      <c r="HN320" s="842">
        <f t="shared" si="121"/>
        <v>102.35226107226109</v>
      </c>
      <c r="HO320" s="842">
        <f t="shared" si="121"/>
        <v>25.588065268065272</v>
      </c>
      <c r="HP320" s="842">
        <f t="shared" si="121"/>
        <v>127.94032634032635</v>
      </c>
      <c r="HQ320" s="842">
        <f t="shared" si="121"/>
        <v>0</v>
      </c>
      <c r="HR320" s="842">
        <f t="shared" si="121"/>
        <v>0</v>
      </c>
      <c r="HS320" s="842">
        <f t="shared" si="121"/>
        <v>0</v>
      </c>
      <c r="HT320" s="842">
        <f t="shared" si="121"/>
        <v>-102.35226107226109</v>
      </c>
      <c r="HU320" s="842">
        <f t="shared" si="121"/>
        <v>-25.588065268065272</v>
      </c>
      <c r="HV320" s="842">
        <f t="shared" si="121"/>
        <v>-127.94032634032635</v>
      </c>
      <c r="HW320" s="842">
        <f t="shared" ca="1" si="121"/>
        <v>5118.5771949277396</v>
      </c>
      <c r="HX320" s="842">
        <f t="shared" ca="1" si="121"/>
        <v>1279.6442987319349</v>
      </c>
    </row>
    <row r="321" spans="2:232" x14ac:dyDescent="0.3">
      <c r="B321">
        <v>4</v>
      </c>
      <c r="C321" s="842">
        <f t="shared" ref="C321:AV321" si="122">+D57</f>
        <v>9.5</v>
      </c>
      <c r="D321" s="842">
        <f t="shared" si="122"/>
        <v>1472</v>
      </c>
      <c r="E321" s="842">
        <f t="shared" si="122"/>
        <v>38</v>
      </c>
      <c r="F321" s="842">
        <f t="shared" si="122"/>
        <v>5888</v>
      </c>
      <c r="G321" s="842">
        <f t="shared" ca="1" si="122"/>
        <v>9.5909850278937068</v>
      </c>
      <c r="H321" s="842">
        <f t="shared" ca="1" si="122"/>
        <v>1493.0978906378459</v>
      </c>
      <c r="I321" s="842">
        <f t="shared" ca="1" si="122"/>
        <v>38.363940111574827</v>
      </c>
      <c r="J321" s="842">
        <f t="shared" ca="1" si="122"/>
        <v>5972.3915625513837</v>
      </c>
      <c r="K321" s="842">
        <f t="shared" ca="1" si="122"/>
        <v>1.0143328061398409</v>
      </c>
      <c r="L321" s="842">
        <f t="shared" ca="1" si="122"/>
        <v>10.627130224812971</v>
      </c>
      <c r="M321" s="842">
        <f t="shared" ca="1" si="122"/>
        <v>1.1186452868224179</v>
      </c>
      <c r="N321" s="842">
        <f t="shared" ca="1" si="122"/>
        <v>1654.40209488958</v>
      </c>
      <c r="O321" s="842">
        <f t="shared" ca="1" si="122"/>
        <v>1.1239144666369429</v>
      </c>
      <c r="P321" s="842">
        <f t="shared" si="122"/>
        <v>0</v>
      </c>
      <c r="Q321" s="842">
        <f t="shared" si="122"/>
        <v>45.907500000000006</v>
      </c>
      <c r="R321" s="842">
        <f t="shared" si="122"/>
        <v>11.476875000000001</v>
      </c>
      <c r="S321" s="842">
        <f t="shared" si="122"/>
        <v>57.384375000000006</v>
      </c>
      <c r="T321" s="842">
        <f t="shared" si="122"/>
        <v>0</v>
      </c>
      <c r="U321" s="842">
        <f t="shared" si="122"/>
        <v>0</v>
      </c>
      <c r="V321" s="842">
        <f t="shared" si="122"/>
        <v>0</v>
      </c>
      <c r="W321" s="842">
        <f t="shared" si="122"/>
        <v>-45.907500000000006</v>
      </c>
      <c r="X321" s="842">
        <f t="shared" si="122"/>
        <v>-11.476875000000001</v>
      </c>
      <c r="Y321" s="842">
        <f t="shared" si="122"/>
        <v>-57.384375000000006</v>
      </c>
      <c r="Z321" s="842">
        <f t="shared" ca="1" si="122"/>
        <v>5926.4840625513834</v>
      </c>
      <c r="AA321" s="842">
        <f t="shared" ca="1" si="122"/>
        <v>1481.6210156378459</v>
      </c>
      <c r="AB321" s="842">
        <f t="shared" ca="1" si="122"/>
        <v>9.9667159999999999</v>
      </c>
      <c r="AC321" s="842">
        <f t="shared" ca="1" si="122"/>
        <v>1551.3164159999999</v>
      </c>
      <c r="AD321" s="842">
        <f t="shared" ca="1" si="122"/>
        <v>39.866864</v>
      </c>
      <c r="AE321" s="842">
        <f t="shared" ca="1" si="122"/>
        <v>6205.2656639999996</v>
      </c>
      <c r="AF321" s="842">
        <f t="shared" ca="1" si="122"/>
        <v>1.0538834347826087</v>
      </c>
      <c r="AG321" s="842">
        <f t="shared" ca="1" si="122"/>
        <v>11.043452631578948</v>
      </c>
      <c r="AH321" s="842">
        <f t="shared" ca="1" si="122"/>
        <v>1.1624686980609418</v>
      </c>
      <c r="AI321" s="842">
        <f t="shared" ca="1" si="122"/>
        <v>1718.9101562326869</v>
      </c>
      <c r="AJ321" s="842">
        <f t="shared" ca="1" si="122"/>
        <v>1.1677378778754666</v>
      </c>
      <c r="AK321" s="842">
        <f t="shared" si="122"/>
        <v>0</v>
      </c>
      <c r="AL321" s="842">
        <f t="shared" si="122"/>
        <v>102.35226107226109</v>
      </c>
      <c r="AM321" s="842">
        <f t="shared" si="122"/>
        <v>25.588065268065272</v>
      </c>
      <c r="AN321" s="842">
        <f t="shared" si="122"/>
        <v>127.94032634032635</v>
      </c>
      <c r="AO321" s="842">
        <f t="shared" si="122"/>
        <v>0</v>
      </c>
      <c r="AP321" s="842">
        <f t="shared" si="122"/>
        <v>0</v>
      </c>
      <c r="AQ321" s="842">
        <f t="shared" si="122"/>
        <v>0</v>
      </c>
      <c r="AR321" s="842">
        <f t="shared" si="122"/>
        <v>-102.35226107226109</v>
      </c>
      <c r="AS321" s="842">
        <f t="shared" si="122"/>
        <v>-25.588065268065272</v>
      </c>
      <c r="AT321" s="842">
        <f t="shared" si="122"/>
        <v>-127.94032634032635</v>
      </c>
      <c r="AU321" s="842">
        <f t="shared" ca="1" si="122"/>
        <v>6102.9134029277384</v>
      </c>
      <c r="AV321" s="842">
        <f t="shared" ca="1" si="122"/>
        <v>1525.7283507319346</v>
      </c>
      <c r="AW321" s="842">
        <f t="shared" ref="AW321:CB321" si="123">+AX57</f>
        <v>9.5</v>
      </c>
      <c r="AX321" s="842">
        <f t="shared" si="123"/>
        <v>1472</v>
      </c>
      <c r="AY321" s="842">
        <f t="shared" si="123"/>
        <v>38</v>
      </c>
      <c r="AZ321" s="842">
        <f t="shared" si="123"/>
        <v>5888</v>
      </c>
      <c r="BA321" s="842">
        <f t="shared" ca="1" si="123"/>
        <v>9.5285832703984976</v>
      </c>
      <c r="BB321" s="842">
        <f t="shared" ca="1" si="123"/>
        <v>1483.4289025291146</v>
      </c>
      <c r="BC321" s="842">
        <f t="shared" ca="1" si="123"/>
        <v>38.11433308159399</v>
      </c>
      <c r="BD321" s="842">
        <f t="shared" ca="1" si="123"/>
        <v>5933.7156101164583</v>
      </c>
      <c r="BE321" s="842">
        <f t="shared" ca="1" si="123"/>
        <v>1.0077642000877136</v>
      </c>
      <c r="BF321" s="842">
        <f t="shared" ca="1" si="123"/>
        <v>10.557987003211633</v>
      </c>
      <c r="BG321" s="842">
        <f t="shared" ca="1" si="123"/>
        <v>1.1113670529696456</v>
      </c>
      <c r="BH321" s="842">
        <f t="shared" ca="1" si="123"/>
        <v>1643.6885346582987</v>
      </c>
      <c r="BI321" s="842">
        <f t="shared" ca="1" si="123"/>
        <v>1.1166362327841703</v>
      </c>
      <c r="BJ321" s="842">
        <f t="shared" si="123"/>
        <v>0</v>
      </c>
      <c r="BK321" s="842">
        <f t="shared" si="123"/>
        <v>45.907500000000006</v>
      </c>
      <c r="BL321" s="842">
        <f t="shared" si="123"/>
        <v>11.476875000000001</v>
      </c>
      <c r="BM321" s="842">
        <f t="shared" si="123"/>
        <v>57.384375000000006</v>
      </c>
      <c r="BN321" s="842">
        <f t="shared" si="123"/>
        <v>0</v>
      </c>
      <c r="BO321" s="842">
        <f t="shared" si="123"/>
        <v>0</v>
      </c>
      <c r="BP321" s="842">
        <f t="shared" si="123"/>
        <v>0</v>
      </c>
      <c r="BQ321" s="842">
        <f t="shared" si="123"/>
        <v>-45.907500000000006</v>
      </c>
      <c r="BR321" s="842">
        <f t="shared" si="123"/>
        <v>-11.476875000000001</v>
      </c>
      <c r="BS321" s="842">
        <f t="shared" si="123"/>
        <v>-57.384375000000006</v>
      </c>
      <c r="BT321" s="842">
        <f t="shared" ca="1" si="123"/>
        <v>5887.808110116458</v>
      </c>
      <c r="BU321" s="842">
        <f t="shared" ca="1" si="123"/>
        <v>1471.9520275291145</v>
      </c>
      <c r="BV321" s="842">
        <f t="shared" ca="1" si="123"/>
        <v>9.9667159999999999</v>
      </c>
      <c r="BW321" s="842">
        <f t="shared" ca="1" si="123"/>
        <v>1551.3164159999999</v>
      </c>
      <c r="BX321" s="842">
        <f t="shared" ca="1" si="123"/>
        <v>39.866864</v>
      </c>
      <c r="BY321" s="842">
        <f t="shared" ca="1" si="123"/>
        <v>6205.2656639999996</v>
      </c>
      <c r="BZ321" s="842">
        <f t="shared" ca="1" si="123"/>
        <v>1.0538834347826087</v>
      </c>
      <c r="CA321" s="842">
        <f t="shared" ca="1" si="123"/>
        <v>11.043452631578948</v>
      </c>
      <c r="CB321" s="842">
        <f t="shared" ca="1" si="123"/>
        <v>1.1624686980609418</v>
      </c>
      <c r="CC321" s="842">
        <f t="shared" ref="CC321:DH321" ca="1" si="124">+CD57</f>
        <v>1718.9101562326869</v>
      </c>
      <c r="CD321" s="842">
        <f t="shared" ca="1" si="124"/>
        <v>1.1677378778754666</v>
      </c>
      <c r="CE321" s="842">
        <f t="shared" si="124"/>
        <v>0</v>
      </c>
      <c r="CF321" s="842">
        <f t="shared" si="124"/>
        <v>102.35226107226109</v>
      </c>
      <c r="CG321" s="842">
        <f t="shared" si="124"/>
        <v>25.588065268065272</v>
      </c>
      <c r="CH321" s="842">
        <f t="shared" si="124"/>
        <v>127.94032634032635</v>
      </c>
      <c r="CI321" s="842">
        <f t="shared" si="124"/>
        <v>0</v>
      </c>
      <c r="CJ321" s="842">
        <f t="shared" si="124"/>
        <v>0</v>
      </c>
      <c r="CK321" s="842">
        <f t="shared" si="124"/>
        <v>0</v>
      </c>
      <c r="CL321" s="842">
        <f t="shared" si="124"/>
        <v>-102.35226107226109</v>
      </c>
      <c r="CM321" s="842">
        <f t="shared" si="124"/>
        <v>-25.588065268065272</v>
      </c>
      <c r="CN321" s="842">
        <f t="shared" si="124"/>
        <v>-127.94032634032635</v>
      </c>
      <c r="CO321" s="842">
        <f t="shared" ca="1" si="124"/>
        <v>6102.9134029277384</v>
      </c>
      <c r="CP321" s="842">
        <f t="shared" ca="1" si="124"/>
        <v>1525.7283507319346</v>
      </c>
      <c r="CQ321" s="842">
        <f t="shared" si="124"/>
        <v>9.5</v>
      </c>
      <c r="CR321" s="842">
        <f t="shared" si="124"/>
        <v>1472</v>
      </c>
      <c r="CS321" s="842">
        <f t="shared" si="124"/>
        <v>38</v>
      </c>
      <c r="CT321" s="842">
        <f t="shared" si="124"/>
        <v>5888</v>
      </c>
      <c r="CU321" s="842">
        <f t="shared" ca="1" si="124"/>
        <v>9.5168401717702906</v>
      </c>
      <c r="CV321" s="842">
        <f t="shared" ca="1" si="124"/>
        <v>1481.609340299565</v>
      </c>
      <c r="CW321" s="842">
        <f t="shared" ca="1" si="124"/>
        <v>38.067360687081162</v>
      </c>
      <c r="CX321" s="842">
        <f t="shared" ca="1" si="124"/>
        <v>5926.4373611982601</v>
      </c>
      <c r="CY321" s="842">
        <f t="shared" ca="1" si="124"/>
        <v>1.0065280844426392</v>
      </c>
      <c r="CZ321" s="842">
        <f t="shared" ca="1" si="124"/>
        <v>10.544975259579269</v>
      </c>
      <c r="DA321" s="842">
        <f t="shared" ca="1" si="124"/>
        <v>1.1099973957451863</v>
      </c>
      <c r="DB321" s="842">
        <f t="shared" ca="1" si="124"/>
        <v>1641.6723992238949</v>
      </c>
      <c r="DC321" s="842">
        <f t="shared" ca="1" si="124"/>
        <v>1.1152665755597113</v>
      </c>
      <c r="DD321" s="842">
        <f t="shared" si="124"/>
        <v>0</v>
      </c>
      <c r="DE321" s="842">
        <f t="shared" si="124"/>
        <v>45.907500000000006</v>
      </c>
      <c r="DF321" s="842">
        <f t="shared" si="124"/>
        <v>11.476875000000001</v>
      </c>
      <c r="DG321" s="842">
        <f t="shared" si="124"/>
        <v>57.384375000000006</v>
      </c>
      <c r="DH321" s="842">
        <f t="shared" si="124"/>
        <v>0</v>
      </c>
      <c r="DI321" s="842">
        <f t="shared" ref="DI321:EN321" si="125">+DJ57</f>
        <v>0</v>
      </c>
      <c r="DJ321" s="842">
        <f t="shared" si="125"/>
        <v>0</v>
      </c>
      <c r="DK321" s="842">
        <f t="shared" si="125"/>
        <v>-45.907500000000006</v>
      </c>
      <c r="DL321" s="842">
        <f t="shared" si="125"/>
        <v>-11.476875000000001</v>
      </c>
      <c r="DM321" s="842">
        <f t="shared" si="125"/>
        <v>-57.384375000000006</v>
      </c>
      <c r="DN321" s="842">
        <f t="shared" ca="1" si="125"/>
        <v>5880.5298611982598</v>
      </c>
      <c r="DO321" s="842">
        <f t="shared" ca="1" si="125"/>
        <v>1470.132465299565</v>
      </c>
      <c r="DP321" s="842">
        <f t="shared" ca="1" si="125"/>
        <v>9.9667159999999999</v>
      </c>
      <c r="DQ321" s="842">
        <f t="shared" ca="1" si="125"/>
        <v>1551.3164159999999</v>
      </c>
      <c r="DR321" s="842">
        <f t="shared" ca="1" si="125"/>
        <v>39.866864</v>
      </c>
      <c r="DS321" s="842">
        <f t="shared" ca="1" si="125"/>
        <v>6205.2656639999996</v>
      </c>
      <c r="DT321" s="842">
        <f t="shared" ca="1" si="125"/>
        <v>1.0538834347826087</v>
      </c>
      <c r="DU321" s="842">
        <f t="shared" ca="1" si="125"/>
        <v>11.043452631578948</v>
      </c>
      <c r="DV321" s="842">
        <f t="shared" ca="1" si="125"/>
        <v>1.1624686980609418</v>
      </c>
      <c r="DW321" s="842">
        <f t="shared" ca="1" si="125"/>
        <v>1718.9101562326869</v>
      </c>
      <c r="DX321" s="842">
        <f t="shared" ca="1" si="125"/>
        <v>1.1677378778754666</v>
      </c>
      <c r="DY321" s="842">
        <f t="shared" si="125"/>
        <v>0</v>
      </c>
      <c r="DZ321" s="842">
        <f t="shared" si="125"/>
        <v>102.35226107226109</v>
      </c>
      <c r="EA321" s="842">
        <f t="shared" si="125"/>
        <v>25.588065268065272</v>
      </c>
      <c r="EB321" s="842">
        <f t="shared" si="125"/>
        <v>127.94032634032635</v>
      </c>
      <c r="EC321" s="842">
        <f t="shared" si="125"/>
        <v>0</v>
      </c>
      <c r="ED321" s="842">
        <f t="shared" si="125"/>
        <v>0</v>
      </c>
      <c r="EE321" s="842">
        <f t="shared" si="125"/>
        <v>0</v>
      </c>
      <c r="EF321" s="842">
        <f t="shared" si="125"/>
        <v>-102.35226107226109</v>
      </c>
      <c r="EG321" s="842">
        <f t="shared" si="125"/>
        <v>-25.588065268065272</v>
      </c>
      <c r="EH321" s="842">
        <f t="shared" si="125"/>
        <v>-127.94032634032635</v>
      </c>
      <c r="EI321" s="842">
        <f t="shared" ca="1" si="125"/>
        <v>6102.9134029277384</v>
      </c>
      <c r="EJ321" s="842">
        <f t="shared" ca="1" si="125"/>
        <v>1525.7283507319346</v>
      </c>
      <c r="EK321" s="842">
        <f t="shared" si="125"/>
        <v>9.5</v>
      </c>
      <c r="EL321" s="842">
        <f t="shared" si="125"/>
        <v>1472</v>
      </c>
      <c r="EM321" s="842">
        <f t="shared" si="125"/>
        <v>38</v>
      </c>
      <c r="EN321" s="842">
        <f t="shared" si="125"/>
        <v>5888</v>
      </c>
      <c r="EO321" s="842">
        <f t="shared" ref="EO321:FT321" ca="1" si="126">+EP57</f>
        <v>9.5146241273637813</v>
      </c>
      <c r="EP321" s="842">
        <f t="shared" ca="1" si="126"/>
        <v>1481.2659700504721</v>
      </c>
      <c r="EQ321" s="842">
        <f t="shared" ca="1" si="126"/>
        <v>38.058496509455125</v>
      </c>
      <c r="ER321" s="842">
        <f t="shared" ca="1" si="126"/>
        <v>5925.0638802018884</v>
      </c>
      <c r="ES321" s="842">
        <f t="shared" ca="1" si="126"/>
        <v>1.0062948166103751</v>
      </c>
      <c r="ET321" s="842">
        <f t="shared" ca="1" si="126"/>
        <v>10.542519808713331</v>
      </c>
      <c r="EU321" s="842">
        <f t="shared" ca="1" si="126"/>
        <v>1.1097389272329823</v>
      </c>
      <c r="EV321" s="842">
        <f t="shared" ca="1" si="126"/>
        <v>1641.2919335739305</v>
      </c>
      <c r="EW321" s="842">
        <f t="shared" ca="1" si="126"/>
        <v>1.1150081070475071</v>
      </c>
      <c r="EX321" s="842">
        <f t="shared" si="126"/>
        <v>0</v>
      </c>
      <c r="EY321" s="842">
        <f t="shared" si="126"/>
        <v>45.907500000000006</v>
      </c>
      <c r="EZ321" s="842">
        <f t="shared" si="126"/>
        <v>11.476875000000001</v>
      </c>
      <c r="FA321" s="842">
        <f t="shared" si="126"/>
        <v>57.384375000000006</v>
      </c>
      <c r="FB321" s="842">
        <f t="shared" si="126"/>
        <v>0</v>
      </c>
      <c r="FC321" s="842">
        <f t="shared" si="126"/>
        <v>0</v>
      </c>
      <c r="FD321" s="842">
        <f t="shared" si="126"/>
        <v>0</v>
      </c>
      <c r="FE321" s="842">
        <f t="shared" si="126"/>
        <v>-45.907500000000006</v>
      </c>
      <c r="FF321" s="842">
        <f t="shared" si="126"/>
        <v>-11.476875000000001</v>
      </c>
      <c r="FG321" s="842">
        <f t="shared" si="126"/>
        <v>-57.384375000000006</v>
      </c>
      <c r="FH321" s="842">
        <f t="shared" ca="1" si="126"/>
        <v>5879.1563802018882</v>
      </c>
      <c r="FI321" s="842">
        <f t="shared" ca="1" si="126"/>
        <v>1469.789095050472</v>
      </c>
      <c r="FJ321" s="842">
        <f t="shared" ca="1" si="126"/>
        <v>9.9667159999999999</v>
      </c>
      <c r="FK321" s="842">
        <f t="shared" ca="1" si="126"/>
        <v>1551.3164159999999</v>
      </c>
      <c r="FL321" s="842">
        <f t="shared" ca="1" si="126"/>
        <v>39.866864</v>
      </c>
      <c r="FM321" s="842">
        <f t="shared" ca="1" si="126"/>
        <v>6205.2656639999996</v>
      </c>
      <c r="FN321" s="842">
        <f t="shared" ca="1" si="126"/>
        <v>1.0538834347826087</v>
      </c>
      <c r="FO321" s="842">
        <f t="shared" ca="1" si="126"/>
        <v>11.043452631578948</v>
      </c>
      <c r="FP321" s="842">
        <f t="shared" ca="1" si="126"/>
        <v>1.1624686980609418</v>
      </c>
      <c r="FQ321" s="842">
        <f t="shared" ca="1" si="126"/>
        <v>1718.9101562326869</v>
      </c>
      <c r="FR321" s="842">
        <f t="shared" ca="1" si="126"/>
        <v>1.1677378778754666</v>
      </c>
      <c r="FS321" s="842">
        <f t="shared" si="126"/>
        <v>0</v>
      </c>
      <c r="FT321" s="842">
        <f t="shared" si="126"/>
        <v>102.35226107226109</v>
      </c>
      <c r="FU321" s="842">
        <f t="shared" ref="FU321:GZ321" si="127">+FV57</f>
        <v>25.588065268065272</v>
      </c>
      <c r="FV321" s="842">
        <f t="shared" si="127"/>
        <v>127.94032634032635</v>
      </c>
      <c r="FW321" s="842">
        <f t="shared" si="127"/>
        <v>0</v>
      </c>
      <c r="FX321" s="842">
        <f t="shared" si="127"/>
        <v>0</v>
      </c>
      <c r="FY321" s="842">
        <f t="shared" si="127"/>
        <v>0</v>
      </c>
      <c r="FZ321" s="842">
        <f t="shared" si="127"/>
        <v>-102.35226107226109</v>
      </c>
      <c r="GA321" s="842">
        <f t="shared" si="127"/>
        <v>-25.588065268065272</v>
      </c>
      <c r="GB321" s="842">
        <f t="shared" si="127"/>
        <v>-127.94032634032635</v>
      </c>
      <c r="GC321" s="842">
        <f t="shared" ca="1" si="127"/>
        <v>6102.9134029277384</v>
      </c>
      <c r="GD321" s="842">
        <f t="shared" ca="1" si="127"/>
        <v>1525.7283507319346</v>
      </c>
      <c r="GE321" s="842">
        <f t="shared" si="127"/>
        <v>9.5</v>
      </c>
      <c r="GF321" s="842">
        <f t="shared" si="127"/>
        <v>1472</v>
      </c>
      <c r="GG321" s="842">
        <f t="shared" si="127"/>
        <v>38</v>
      </c>
      <c r="GH321" s="842">
        <f t="shared" si="127"/>
        <v>5888</v>
      </c>
      <c r="GI321" s="842">
        <f t="shared" ca="1" si="127"/>
        <v>9.5142056423778918</v>
      </c>
      <c r="GJ321" s="842">
        <f t="shared" ca="1" si="127"/>
        <v>1481.2011269031848</v>
      </c>
      <c r="GK321" s="842">
        <f t="shared" ca="1" si="127"/>
        <v>38.056822569511567</v>
      </c>
      <c r="GL321" s="842">
        <f t="shared" ca="1" si="127"/>
        <v>5924.8045076127391</v>
      </c>
      <c r="GM321" s="842">
        <f t="shared" ca="1" si="127"/>
        <v>1.0062507655592288</v>
      </c>
      <c r="GN321" s="842">
        <f t="shared" ca="1" si="127"/>
        <v>10.542056113438107</v>
      </c>
      <c r="GO321" s="842">
        <f t="shared" ca="1" si="127"/>
        <v>1.1096901172040112</v>
      </c>
      <c r="GP321" s="842">
        <f t="shared" ca="1" si="127"/>
        <v>1641.2200852112851</v>
      </c>
      <c r="GQ321" s="842">
        <f t="shared" ca="1" si="127"/>
        <v>1.114959297018536</v>
      </c>
      <c r="GR321" s="842">
        <f t="shared" si="127"/>
        <v>0</v>
      </c>
      <c r="GS321" s="842">
        <f t="shared" si="127"/>
        <v>45.907500000000006</v>
      </c>
      <c r="GT321" s="842">
        <f t="shared" si="127"/>
        <v>11.476875000000001</v>
      </c>
      <c r="GU321" s="842">
        <f t="shared" si="127"/>
        <v>57.384375000000006</v>
      </c>
      <c r="GV321" s="842">
        <f t="shared" si="127"/>
        <v>0</v>
      </c>
      <c r="GW321" s="842">
        <f t="shared" si="127"/>
        <v>0</v>
      </c>
      <c r="GX321" s="842">
        <f t="shared" si="127"/>
        <v>0</v>
      </c>
      <c r="GY321" s="842">
        <f t="shared" si="127"/>
        <v>-45.907500000000006</v>
      </c>
      <c r="GZ321" s="842">
        <f t="shared" si="127"/>
        <v>-11.476875000000001</v>
      </c>
      <c r="HA321" s="842">
        <f t="shared" ref="HA321:HX321" si="128">+HB57</f>
        <v>-57.384375000000006</v>
      </c>
      <c r="HB321" s="842">
        <f t="shared" ca="1" si="128"/>
        <v>5878.8970076127389</v>
      </c>
      <c r="HC321" s="842">
        <f t="shared" ca="1" si="128"/>
        <v>1469.7242519031847</v>
      </c>
      <c r="HD321" s="842">
        <f t="shared" ca="1" si="128"/>
        <v>9.9667159999999999</v>
      </c>
      <c r="HE321" s="842">
        <f t="shared" ca="1" si="128"/>
        <v>1551.3164159999999</v>
      </c>
      <c r="HF321" s="842">
        <f t="shared" ca="1" si="128"/>
        <v>39.866864</v>
      </c>
      <c r="HG321" s="842">
        <f t="shared" ca="1" si="128"/>
        <v>6205.2656639999996</v>
      </c>
      <c r="HH321" s="842">
        <f t="shared" ca="1" si="128"/>
        <v>1.0538834347826087</v>
      </c>
      <c r="HI321" s="842">
        <f t="shared" ca="1" si="128"/>
        <v>11.043452631578948</v>
      </c>
      <c r="HJ321" s="842">
        <f t="shared" ca="1" si="128"/>
        <v>1.1624686980609418</v>
      </c>
      <c r="HK321" s="842">
        <f t="shared" ca="1" si="128"/>
        <v>1718.9101562326869</v>
      </c>
      <c r="HL321" s="842">
        <f t="shared" ca="1" si="128"/>
        <v>1.1677378778754666</v>
      </c>
      <c r="HM321" s="842">
        <f t="shared" si="128"/>
        <v>0</v>
      </c>
      <c r="HN321" s="842">
        <f t="shared" si="128"/>
        <v>102.35226107226109</v>
      </c>
      <c r="HO321" s="842">
        <f t="shared" si="128"/>
        <v>25.588065268065272</v>
      </c>
      <c r="HP321" s="842">
        <f t="shared" si="128"/>
        <v>127.94032634032635</v>
      </c>
      <c r="HQ321" s="842">
        <f t="shared" si="128"/>
        <v>0</v>
      </c>
      <c r="HR321" s="842">
        <f t="shared" si="128"/>
        <v>0</v>
      </c>
      <c r="HS321" s="842">
        <f t="shared" si="128"/>
        <v>0</v>
      </c>
      <c r="HT321" s="842">
        <f t="shared" si="128"/>
        <v>-102.35226107226109</v>
      </c>
      <c r="HU321" s="842">
        <f t="shared" si="128"/>
        <v>-25.588065268065272</v>
      </c>
      <c r="HV321" s="842">
        <f t="shared" si="128"/>
        <v>-127.94032634032635</v>
      </c>
      <c r="HW321" s="842">
        <f t="shared" ca="1" si="128"/>
        <v>6102.9134029277384</v>
      </c>
      <c r="HX321" s="842">
        <f t="shared" ca="1" si="128"/>
        <v>1525.7283507319346</v>
      </c>
    </row>
    <row r="322" spans="2:232" x14ac:dyDescent="0.3">
      <c r="B322">
        <v>5</v>
      </c>
      <c r="C322" s="842">
        <f t="shared" ref="C322:AV322" si="129">+D58</f>
        <v>7.8</v>
      </c>
      <c r="D322" s="842">
        <f t="shared" si="129"/>
        <v>1194.2</v>
      </c>
      <c r="E322" s="842">
        <f t="shared" si="129"/>
        <v>31.2</v>
      </c>
      <c r="F322" s="842">
        <f t="shared" si="129"/>
        <v>4776.8</v>
      </c>
      <c r="G322" s="842">
        <f t="shared" ca="1" si="129"/>
        <v>7.9081199914449476</v>
      </c>
      <c r="H322" s="842">
        <f t="shared" ca="1" si="129"/>
        <v>1217.7534479209689</v>
      </c>
      <c r="I322" s="842">
        <f t="shared" ca="1" si="129"/>
        <v>31.63247996577979</v>
      </c>
      <c r="J322" s="842">
        <f t="shared" ca="1" si="129"/>
        <v>4871.0137916838758</v>
      </c>
      <c r="K322" s="842">
        <f t="shared" ca="1" si="129"/>
        <v>1.0197232020775153</v>
      </c>
      <c r="L322" s="842">
        <f t="shared" ca="1" si="129"/>
        <v>8.7624598243157319</v>
      </c>
      <c r="M322" s="842">
        <f t="shared" ca="1" si="129"/>
        <v>1.1233922851686835</v>
      </c>
      <c r="N322" s="842">
        <f t="shared" ca="1" si="129"/>
        <v>1349.3112996354228</v>
      </c>
      <c r="O322" s="842">
        <f t="shared" ca="1" si="129"/>
        <v>1.1298872045180226</v>
      </c>
      <c r="P322" s="842">
        <f t="shared" si="129"/>
        <v>0</v>
      </c>
      <c r="Q322" s="842">
        <f t="shared" si="129"/>
        <v>45.907500000000006</v>
      </c>
      <c r="R322" s="842">
        <f t="shared" si="129"/>
        <v>11.476875000000001</v>
      </c>
      <c r="S322" s="842">
        <f t="shared" si="129"/>
        <v>57.384375000000006</v>
      </c>
      <c r="T322" s="842">
        <f t="shared" si="129"/>
        <v>0</v>
      </c>
      <c r="U322" s="842">
        <f t="shared" si="129"/>
        <v>0</v>
      </c>
      <c r="V322" s="842">
        <f t="shared" si="129"/>
        <v>0</v>
      </c>
      <c r="W322" s="842">
        <f t="shared" si="129"/>
        <v>-45.907500000000006</v>
      </c>
      <c r="X322" s="842">
        <f t="shared" si="129"/>
        <v>-11.476875000000001</v>
      </c>
      <c r="Y322" s="842">
        <f t="shared" si="129"/>
        <v>-57.384375000000006</v>
      </c>
      <c r="Z322" s="842">
        <f t="shared" ca="1" si="129"/>
        <v>4825.1062916838755</v>
      </c>
      <c r="AA322" s="842">
        <f t="shared" ca="1" si="129"/>
        <v>1206.2765729209689</v>
      </c>
      <c r="AB322" s="842">
        <f t="shared" ca="1" si="129"/>
        <v>7.9080144000000008</v>
      </c>
      <c r="AC322" s="842">
        <f t="shared" ca="1" si="129"/>
        <v>1217.7372816000002</v>
      </c>
      <c r="AD322" s="842">
        <f t="shared" ca="1" si="129"/>
        <v>31.632057600000003</v>
      </c>
      <c r="AE322" s="842">
        <f t="shared" ca="1" si="129"/>
        <v>4870.9491264000008</v>
      </c>
      <c r="AF322" s="842">
        <f t="shared" ca="1" si="129"/>
        <v>1.0197096647127786</v>
      </c>
      <c r="AG322" s="842">
        <f t="shared" ca="1" si="129"/>
        <v>8.7623428254847653</v>
      </c>
      <c r="AH322" s="842">
        <f t="shared" ca="1" si="129"/>
        <v>1.1233772853185597</v>
      </c>
      <c r="AI322" s="842">
        <f t="shared" ca="1" si="129"/>
        <v>1349.2933868144046</v>
      </c>
      <c r="AJ322" s="842">
        <f t="shared" ca="1" si="129"/>
        <v>1.1298722046678986</v>
      </c>
      <c r="AK322" s="842">
        <f t="shared" si="129"/>
        <v>0</v>
      </c>
      <c r="AL322" s="842">
        <f t="shared" si="129"/>
        <v>102.35226107226109</v>
      </c>
      <c r="AM322" s="842">
        <f t="shared" si="129"/>
        <v>25.588065268065272</v>
      </c>
      <c r="AN322" s="842">
        <f t="shared" si="129"/>
        <v>127.94032634032635</v>
      </c>
      <c r="AO322" s="842">
        <f t="shared" si="129"/>
        <v>0</v>
      </c>
      <c r="AP322" s="842">
        <f t="shared" si="129"/>
        <v>0</v>
      </c>
      <c r="AQ322" s="842">
        <f t="shared" si="129"/>
        <v>0</v>
      </c>
      <c r="AR322" s="842">
        <f t="shared" si="129"/>
        <v>-102.35226107226109</v>
      </c>
      <c r="AS322" s="842">
        <f t="shared" si="129"/>
        <v>-25.588065268065272</v>
      </c>
      <c r="AT322" s="842">
        <f t="shared" si="129"/>
        <v>-127.94032634032635</v>
      </c>
      <c r="AU322" s="842">
        <f t="shared" ca="1" si="129"/>
        <v>4768.5968653277396</v>
      </c>
      <c r="AV322" s="842">
        <f t="shared" ca="1" si="129"/>
        <v>1192.1492163319349</v>
      </c>
      <c r="AW322" s="842">
        <f t="shared" ref="AW322:CB322" si="130">+AX58</f>
        <v>7.8</v>
      </c>
      <c r="AX322" s="842">
        <f t="shared" si="130"/>
        <v>1194.2</v>
      </c>
      <c r="AY322" s="842">
        <f t="shared" si="130"/>
        <v>31.2</v>
      </c>
      <c r="AZ322" s="842">
        <f t="shared" si="130"/>
        <v>4776.8</v>
      </c>
      <c r="BA322" s="842">
        <f t="shared" ca="1" si="130"/>
        <v>7.8660074313076516</v>
      </c>
      <c r="BB322" s="842">
        <f t="shared" ca="1" si="130"/>
        <v>1211.3059069830254</v>
      </c>
      <c r="BC322" s="842">
        <f t="shared" ca="1" si="130"/>
        <v>31.464029725230606</v>
      </c>
      <c r="BD322" s="842">
        <f t="shared" ca="1" si="130"/>
        <v>4845.2236279321014</v>
      </c>
      <c r="BE322" s="842">
        <f t="shared" ca="1" si="130"/>
        <v>1.0143241559060672</v>
      </c>
      <c r="BF322" s="842">
        <f t="shared" ca="1" si="130"/>
        <v>8.7157977078201121</v>
      </c>
      <c r="BG322" s="842">
        <f t="shared" ca="1" si="130"/>
        <v>1.1174099625410401</v>
      </c>
      <c r="BH322" s="842">
        <f t="shared" ca="1" si="130"/>
        <v>1342.1672099534908</v>
      </c>
      <c r="BI322" s="842">
        <f t="shared" ca="1" si="130"/>
        <v>1.1239048818903792</v>
      </c>
      <c r="BJ322" s="842">
        <f t="shared" si="130"/>
        <v>0</v>
      </c>
      <c r="BK322" s="842">
        <f t="shared" si="130"/>
        <v>45.907500000000006</v>
      </c>
      <c r="BL322" s="842">
        <f t="shared" si="130"/>
        <v>11.476875000000001</v>
      </c>
      <c r="BM322" s="842">
        <f t="shared" si="130"/>
        <v>57.384375000000006</v>
      </c>
      <c r="BN322" s="842">
        <f t="shared" si="130"/>
        <v>0</v>
      </c>
      <c r="BO322" s="842">
        <f t="shared" si="130"/>
        <v>0</v>
      </c>
      <c r="BP322" s="842">
        <f t="shared" si="130"/>
        <v>0</v>
      </c>
      <c r="BQ322" s="842">
        <f t="shared" si="130"/>
        <v>-45.907500000000006</v>
      </c>
      <c r="BR322" s="842">
        <f t="shared" si="130"/>
        <v>-11.476875000000001</v>
      </c>
      <c r="BS322" s="842">
        <f t="shared" si="130"/>
        <v>-57.384375000000006</v>
      </c>
      <c r="BT322" s="842">
        <f t="shared" ca="1" si="130"/>
        <v>4799.3161279321012</v>
      </c>
      <c r="BU322" s="842">
        <f t="shared" ca="1" si="130"/>
        <v>1199.8290319830253</v>
      </c>
      <c r="BV322" s="842">
        <f t="shared" ca="1" si="130"/>
        <v>7.9080144000000008</v>
      </c>
      <c r="BW322" s="842">
        <f t="shared" ca="1" si="130"/>
        <v>1217.7372816000002</v>
      </c>
      <c r="BX322" s="842">
        <f t="shared" ca="1" si="130"/>
        <v>31.632057600000003</v>
      </c>
      <c r="BY322" s="842">
        <f t="shared" ca="1" si="130"/>
        <v>4870.9491264000008</v>
      </c>
      <c r="BZ322" s="842">
        <f t="shared" ca="1" si="130"/>
        <v>1.0197096647127786</v>
      </c>
      <c r="CA322" s="842">
        <f t="shared" ca="1" si="130"/>
        <v>8.7623428254847653</v>
      </c>
      <c r="CB322" s="842">
        <f t="shared" ca="1" si="130"/>
        <v>1.1233772853185597</v>
      </c>
      <c r="CC322" s="842">
        <f t="shared" ref="CC322:DH322" ca="1" si="131">+CD58</f>
        <v>1349.2933868144046</v>
      </c>
      <c r="CD322" s="842">
        <f t="shared" ca="1" si="131"/>
        <v>1.1298722046678986</v>
      </c>
      <c r="CE322" s="842">
        <f t="shared" si="131"/>
        <v>0</v>
      </c>
      <c r="CF322" s="842">
        <f t="shared" si="131"/>
        <v>102.35226107226109</v>
      </c>
      <c r="CG322" s="842">
        <f t="shared" si="131"/>
        <v>25.588065268065272</v>
      </c>
      <c r="CH322" s="842">
        <f t="shared" si="131"/>
        <v>127.94032634032635</v>
      </c>
      <c r="CI322" s="842">
        <f t="shared" si="131"/>
        <v>0</v>
      </c>
      <c r="CJ322" s="842">
        <f t="shared" si="131"/>
        <v>0</v>
      </c>
      <c r="CK322" s="842">
        <f t="shared" si="131"/>
        <v>0</v>
      </c>
      <c r="CL322" s="842">
        <f t="shared" si="131"/>
        <v>-102.35226107226109</v>
      </c>
      <c r="CM322" s="842">
        <f t="shared" si="131"/>
        <v>-25.588065268065272</v>
      </c>
      <c r="CN322" s="842">
        <f t="shared" si="131"/>
        <v>-127.94032634032635</v>
      </c>
      <c r="CO322" s="842">
        <f t="shared" ca="1" si="131"/>
        <v>4768.5968653277396</v>
      </c>
      <c r="CP322" s="842">
        <f t="shared" ca="1" si="131"/>
        <v>1192.1492163319349</v>
      </c>
      <c r="CQ322" s="842">
        <f t="shared" si="131"/>
        <v>7.8</v>
      </c>
      <c r="CR322" s="842">
        <f t="shared" si="131"/>
        <v>1194.2</v>
      </c>
      <c r="CS322" s="842">
        <f t="shared" si="131"/>
        <v>31.2</v>
      </c>
      <c r="CT322" s="842">
        <f t="shared" si="131"/>
        <v>4776.8</v>
      </c>
      <c r="CU322" s="842">
        <f t="shared" ca="1" si="131"/>
        <v>7.8578071599848878</v>
      </c>
      <c r="CV322" s="842">
        <f t="shared" ca="1" si="131"/>
        <v>1210.0504244171736</v>
      </c>
      <c r="CW322" s="842">
        <f t="shared" ca="1" si="131"/>
        <v>31.431228639939551</v>
      </c>
      <c r="CX322" s="842">
        <f t="shared" ca="1" si="131"/>
        <v>4840.2016976686946</v>
      </c>
      <c r="CY322" s="842">
        <f t="shared" ca="1" si="131"/>
        <v>1.0132728390698154</v>
      </c>
      <c r="CZ322" s="842">
        <f t="shared" ca="1" si="131"/>
        <v>8.706711534609294</v>
      </c>
      <c r="DA322" s="842">
        <f t="shared" ca="1" si="131"/>
        <v>1.116245068539653</v>
      </c>
      <c r="DB322" s="842">
        <f t="shared" ca="1" si="131"/>
        <v>1340.7760935370345</v>
      </c>
      <c r="DC322" s="842">
        <f t="shared" ca="1" si="131"/>
        <v>1.1227399878889921</v>
      </c>
      <c r="DD322" s="842">
        <f t="shared" si="131"/>
        <v>0</v>
      </c>
      <c r="DE322" s="842">
        <f t="shared" si="131"/>
        <v>45.907500000000006</v>
      </c>
      <c r="DF322" s="842">
        <f t="shared" si="131"/>
        <v>11.476875000000001</v>
      </c>
      <c r="DG322" s="842">
        <f t="shared" si="131"/>
        <v>57.384375000000006</v>
      </c>
      <c r="DH322" s="842">
        <f t="shared" si="131"/>
        <v>0</v>
      </c>
      <c r="DI322" s="842">
        <f t="shared" ref="DI322:EN322" si="132">+DJ58</f>
        <v>0</v>
      </c>
      <c r="DJ322" s="842">
        <f t="shared" si="132"/>
        <v>0</v>
      </c>
      <c r="DK322" s="842">
        <f t="shared" si="132"/>
        <v>-45.907500000000006</v>
      </c>
      <c r="DL322" s="842">
        <f t="shared" si="132"/>
        <v>-11.476875000000001</v>
      </c>
      <c r="DM322" s="842">
        <f t="shared" si="132"/>
        <v>-57.384375000000006</v>
      </c>
      <c r="DN322" s="842">
        <f t="shared" ca="1" si="132"/>
        <v>4794.2941976686943</v>
      </c>
      <c r="DO322" s="842">
        <f t="shared" ca="1" si="132"/>
        <v>1198.5735494171736</v>
      </c>
      <c r="DP322" s="842">
        <f t="shared" ca="1" si="132"/>
        <v>7.9080144000000008</v>
      </c>
      <c r="DQ322" s="842">
        <f t="shared" ca="1" si="132"/>
        <v>1217.7372816000002</v>
      </c>
      <c r="DR322" s="842">
        <f t="shared" ca="1" si="132"/>
        <v>31.632057600000003</v>
      </c>
      <c r="DS322" s="842">
        <f t="shared" ca="1" si="132"/>
        <v>4870.9491264000008</v>
      </c>
      <c r="DT322" s="842">
        <f t="shared" ca="1" si="132"/>
        <v>1.0197096647127786</v>
      </c>
      <c r="DU322" s="842">
        <f t="shared" ca="1" si="132"/>
        <v>8.7623428254847653</v>
      </c>
      <c r="DV322" s="842">
        <f t="shared" ca="1" si="132"/>
        <v>1.1233772853185597</v>
      </c>
      <c r="DW322" s="842">
        <f t="shared" ca="1" si="132"/>
        <v>1349.2933868144046</v>
      </c>
      <c r="DX322" s="842">
        <f t="shared" ca="1" si="132"/>
        <v>1.1298722046678986</v>
      </c>
      <c r="DY322" s="842">
        <f t="shared" si="132"/>
        <v>0</v>
      </c>
      <c r="DZ322" s="842">
        <f t="shared" si="132"/>
        <v>102.35226107226109</v>
      </c>
      <c r="EA322" s="842">
        <f t="shared" si="132"/>
        <v>25.588065268065272</v>
      </c>
      <c r="EB322" s="842">
        <f t="shared" si="132"/>
        <v>127.94032634032635</v>
      </c>
      <c r="EC322" s="842">
        <f t="shared" si="132"/>
        <v>0</v>
      </c>
      <c r="ED322" s="842">
        <f t="shared" si="132"/>
        <v>0</v>
      </c>
      <c r="EE322" s="842">
        <f t="shared" si="132"/>
        <v>0</v>
      </c>
      <c r="EF322" s="842">
        <f t="shared" si="132"/>
        <v>-102.35226107226109</v>
      </c>
      <c r="EG322" s="842">
        <f t="shared" si="132"/>
        <v>-25.588065268065272</v>
      </c>
      <c r="EH322" s="842">
        <f t="shared" si="132"/>
        <v>-127.94032634032635</v>
      </c>
      <c r="EI322" s="842">
        <f t="shared" ca="1" si="132"/>
        <v>4768.5968653277396</v>
      </c>
      <c r="EJ322" s="842">
        <f t="shared" ca="1" si="132"/>
        <v>1192.1492163319349</v>
      </c>
      <c r="EK322" s="842">
        <f t="shared" si="132"/>
        <v>7.8</v>
      </c>
      <c r="EL322" s="842">
        <f t="shared" si="132"/>
        <v>1194.2</v>
      </c>
      <c r="EM322" s="842">
        <f t="shared" si="132"/>
        <v>31.2</v>
      </c>
      <c r="EN322" s="842">
        <f t="shared" si="132"/>
        <v>4776.8</v>
      </c>
      <c r="EO322" s="842">
        <f t="shared" ref="EO322:FT322" ca="1" si="133">+EP58</f>
        <v>7.8562505129614131</v>
      </c>
      <c r="EP322" s="842">
        <f t="shared" ca="1" si="133"/>
        <v>1209.8120977664771</v>
      </c>
      <c r="EQ322" s="842">
        <f t="shared" ca="1" si="133"/>
        <v>31.425002051845652</v>
      </c>
      <c r="ER322" s="842">
        <f t="shared" ca="1" si="133"/>
        <v>4839.2483910659084</v>
      </c>
      <c r="ES322" s="842">
        <f t="shared" ca="1" si="133"/>
        <v>1.0130732689386008</v>
      </c>
      <c r="ET322" s="842">
        <f t="shared" ca="1" si="133"/>
        <v>8.7049867179627842</v>
      </c>
      <c r="EU322" s="842">
        <f t="shared" ca="1" si="133"/>
        <v>1.1160239382003569</v>
      </c>
      <c r="EV322" s="842">
        <f t="shared" ca="1" si="133"/>
        <v>1340.5120196858472</v>
      </c>
      <c r="EW322" s="842">
        <f t="shared" ca="1" si="133"/>
        <v>1.1225188575496963</v>
      </c>
      <c r="EX322" s="842">
        <f t="shared" si="133"/>
        <v>0</v>
      </c>
      <c r="EY322" s="842">
        <f t="shared" si="133"/>
        <v>45.907500000000006</v>
      </c>
      <c r="EZ322" s="842">
        <f t="shared" si="133"/>
        <v>11.476875000000001</v>
      </c>
      <c r="FA322" s="842">
        <f t="shared" si="133"/>
        <v>57.384375000000006</v>
      </c>
      <c r="FB322" s="842">
        <f t="shared" si="133"/>
        <v>0</v>
      </c>
      <c r="FC322" s="842">
        <f t="shared" si="133"/>
        <v>0</v>
      </c>
      <c r="FD322" s="842">
        <f t="shared" si="133"/>
        <v>0</v>
      </c>
      <c r="FE322" s="842">
        <f t="shared" si="133"/>
        <v>-45.907500000000006</v>
      </c>
      <c r="FF322" s="842">
        <f t="shared" si="133"/>
        <v>-11.476875000000001</v>
      </c>
      <c r="FG322" s="842">
        <f t="shared" si="133"/>
        <v>-57.384375000000006</v>
      </c>
      <c r="FH322" s="842">
        <f t="shared" ca="1" si="133"/>
        <v>4793.3408910659082</v>
      </c>
      <c r="FI322" s="842">
        <f t="shared" ca="1" si="133"/>
        <v>1198.335222766477</v>
      </c>
      <c r="FJ322" s="842">
        <f t="shared" ca="1" si="133"/>
        <v>7.9080144000000008</v>
      </c>
      <c r="FK322" s="842">
        <f t="shared" ca="1" si="133"/>
        <v>1217.7372816000002</v>
      </c>
      <c r="FL322" s="842">
        <f t="shared" ca="1" si="133"/>
        <v>31.632057600000003</v>
      </c>
      <c r="FM322" s="842">
        <f t="shared" ca="1" si="133"/>
        <v>4870.9491264000008</v>
      </c>
      <c r="FN322" s="842">
        <f t="shared" ca="1" si="133"/>
        <v>1.0197096647127786</v>
      </c>
      <c r="FO322" s="842">
        <f t="shared" ca="1" si="133"/>
        <v>8.7623428254847653</v>
      </c>
      <c r="FP322" s="842">
        <f t="shared" ca="1" si="133"/>
        <v>1.1233772853185597</v>
      </c>
      <c r="FQ322" s="842">
        <f t="shared" ca="1" si="133"/>
        <v>1349.2933868144046</v>
      </c>
      <c r="FR322" s="842">
        <f t="shared" ca="1" si="133"/>
        <v>1.1298722046678986</v>
      </c>
      <c r="FS322" s="842">
        <f t="shared" si="133"/>
        <v>0</v>
      </c>
      <c r="FT322" s="842">
        <f t="shared" si="133"/>
        <v>102.35226107226109</v>
      </c>
      <c r="FU322" s="842">
        <f t="shared" ref="FU322:GZ322" si="134">+FV58</f>
        <v>25.588065268065272</v>
      </c>
      <c r="FV322" s="842">
        <f t="shared" si="134"/>
        <v>127.94032634032635</v>
      </c>
      <c r="FW322" s="842">
        <f t="shared" si="134"/>
        <v>0</v>
      </c>
      <c r="FX322" s="842">
        <f t="shared" si="134"/>
        <v>0</v>
      </c>
      <c r="FY322" s="842">
        <f t="shared" si="134"/>
        <v>0</v>
      </c>
      <c r="FZ322" s="842">
        <f t="shared" si="134"/>
        <v>-102.35226107226109</v>
      </c>
      <c r="GA322" s="842">
        <f t="shared" si="134"/>
        <v>-25.588065268065272</v>
      </c>
      <c r="GB322" s="842">
        <f t="shared" si="134"/>
        <v>-127.94032634032635</v>
      </c>
      <c r="GC322" s="842">
        <f t="shared" ca="1" si="134"/>
        <v>4768.5968653277396</v>
      </c>
      <c r="GD322" s="842">
        <f t="shared" ca="1" si="134"/>
        <v>1192.1492163319349</v>
      </c>
      <c r="GE322" s="842">
        <f t="shared" si="134"/>
        <v>7.8</v>
      </c>
      <c r="GF322" s="842">
        <f t="shared" si="134"/>
        <v>1194.2</v>
      </c>
      <c r="GG322" s="842">
        <f t="shared" si="134"/>
        <v>31.2</v>
      </c>
      <c r="GH322" s="842">
        <f t="shared" si="134"/>
        <v>4776.8</v>
      </c>
      <c r="GI322" s="842">
        <f t="shared" ca="1" si="134"/>
        <v>7.8559562276292185</v>
      </c>
      <c r="GJ322" s="842">
        <f t="shared" ca="1" si="134"/>
        <v>1209.7670419275403</v>
      </c>
      <c r="GK322" s="842">
        <f t="shared" ca="1" si="134"/>
        <v>31.423824910516874</v>
      </c>
      <c r="GL322" s="842">
        <f t="shared" ca="1" si="134"/>
        <v>4839.0681677101611</v>
      </c>
      <c r="GM322" s="842">
        <f t="shared" ca="1" si="134"/>
        <v>1.0130355400498579</v>
      </c>
      <c r="GN322" s="842">
        <f t="shared" ca="1" si="134"/>
        <v>8.7046606400323761</v>
      </c>
      <c r="GO322" s="842">
        <f t="shared" ca="1" si="134"/>
        <v>1.1159821333374842</v>
      </c>
      <c r="GP322" s="842">
        <f t="shared" ca="1" si="134"/>
        <v>1340.4620963186042</v>
      </c>
      <c r="GQ322" s="842">
        <f t="shared" ca="1" si="134"/>
        <v>1.1224770526868231</v>
      </c>
      <c r="GR322" s="842">
        <f t="shared" si="134"/>
        <v>0</v>
      </c>
      <c r="GS322" s="842">
        <f t="shared" si="134"/>
        <v>45.907500000000006</v>
      </c>
      <c r="GT322" s="842">
        <f t="shared" si="134"/>
        <v>11.476875000000001</v>
      </c>
      <c r="GU322" s="842">
        <f t="shared" si="134"/>
        <v>57.384375000000006</v>
      </c>
      <c r="GV322" s="842">
        <f t="shared" si="134"/>
        <v>0</v>
      </c>
      <c r="GW322" s="842">
        <f t="shared" si="134"/>
        <v>0</v>
      </c>
      <c r="GX322" s="842">
        <f t="shared" si="134"/>
        <v>0</v>
      </c>
      <c r="GY322" s="842">
        <f t="shared" si="134"/>
        <v>-45.907500000000006</v>
      </c>
      <c r="GZ322" s="842">
        <f t="shared" si="134"/>
        <v>-11.476875000000001</v>
      </c>
      <c r="HA322" s="842">
        <f t="shared" ref="HA322:HX322" si="135">+HB58</f>
        <v>-57.384375000000006</v>
      </c>
      <c r="HB322" s="842">
        <f t="shared" ca="1" si="135"/>
        <v>4793.1606677101609</v>
      </c>
      <c r="HC322" s="842">
        <f t="shared" ca="1" si="135"/>
        <v>1198.2901669275402</v>
      </c>
      <c r="HD322" s="842">
        <f t="shared" ca="1" si="135"/>
        <v>7.9080144000000008</v>
      </c>
      <c r="HE322" s="842">
        <f t="shared" ca="1" si="135"/>
        <v>1217.7372816000002</v>
      </c>
      <c r="HF322" s="842">
        <f t="shared" ca="1" si="135"/>
        <v>31.632057600000003</v>
      </c>
      <c r="HG322" s="842">
        <f t="shared" ca="1" si="135"/>
        <v>4870.9491264000008</v>
      </c>
      <c r="HH322" s="842">
        <f t="shared" ca="1" si="135"/>
        <v>1.0197096647127786</v>
      </c>
      <c r="HI322" s="842">
        <f t="shared" ca="1" si="135"/>
        <v>8.7623428254847653</v>
      </c>
      <c r="HJ322" s="842">
        <f t="shared" ca="1" si="135"/>
        <v>1.1233772853185597</v>
      </c>
      <c r="HK322" s="842">
        <f t="shared" ca="1" si="135"/>
        <v>1349.2933868144046</v>
      </c>
      <c r="HL322" s="842">
        <f t="shared" ca="1" si="135"/>
        <v>1.1298722046678986</v>
      </c>
      <c r="HM322" s="842">
        <f t="shared" si="135"/>
        <v>0</v>
      </c>
      <c r="HN322" s="842">
        <f t="shared" si="135"/>
        <v>102.35226107226109</v>
      </c>
      <c r="HO322" s="842">
        <f t="shared" si="135"/>
        <v>25.588065268065272</v>
      </c>
      <c r="HP322" s="842">
        <f t="shared" si="135"/>
        <v>127.94032634032635</v>
      </c>
      <c r="HQ322" s="842">
        <f t="shared" si="135"/>
        <v>0</v>
      </c>
      <c r="HR322" s="842">
        <f t="shared" si="135"/>
        <v>0</v>
      </c>
      <c r="HS322" s="842">
        <f t="shared" si="135"/>
        <v>0</v>
      </c>
      <c r="HT322" s="842">
        <f t="shared" si="135"/>
        <v>-102.35226107226109</v>
      </c>
      <c r="HU322" s="842">
        <f t="shared" si="135"/>
        <v>-25.588065268065272</v>
      </c>
      <c r="HV322" s="842">
        <f t="shared" si="135"/>
        <v>-127.94032634032635</v>
      </c>
      <c r="HW322" s="842">
        <f t="shared" ca="1" si="135"/>
        <v>4768.5968653277396</v>
      </c>
      <c r="HX322" s="842">
        <f t="shared" ca="1" si="135"/>
        <v>1192.1492163319349</v>
      </c>
    </row>
    <row r="323" spans="2:232" x14ac:dyDescent="0.3">
      <c r="B323">
        <v>6</v>
      </c>
      <c r="C323" s="842">
        <f t="shared" ref="C323:AV323" si="136">+D59</f>
        <v>10</v>
      </c>
      <c r="D323" s="842">
        <f t="shared" si="136"/>
        <v>927</v>
      </c>
      <c r="E323" s="842">
        <f t="shared" si="136"/>
        <v>40</v>
      </c>
      <c r="F323" s="842">
        <f t="shared" si="136"/>
        <v>3708</v>
      </c>
      <c r="G323" s="842">
        <f t="shared" ca="1" si="136"/>
        <v>10.1400849287689</v>
      </c>
      <c r="H323" s="842">
        <f t="shared" ca="1" si="136"/>
        <v>946.98587289687691</v>
      </c>
      <c r="I323" s="842">
        <f t="shared" ca="1" si="136"/>
        <v>40.5603397150756</v>
      </c>
      <c r="J323" s="842">
        <f t="shared" ca="1" si="136"/>
        <v>3787.9434915875077</v>
      </c>
      <c r="K323" s="842">
        <f t="shared" ca="1" si="136"/>
        <v>1.0215597334378392</v>
      </c>
      <c r="L323" s="842">
        <f t="shared" ca="1" si="136"/>
        <v>11.23555116761097</v>
      </c>
      <c r="M323" s="842">
        <f t="shared" ca="1" si="136"/>
        <v>1.1235551167610969</v>
      </c>
      <c r="N323" s="842">
        <f t="shared" ca="1" si="136"/>
        <v>1049.2918259245173</v>
      </c>
      <c r="O323" s="842">
        <f t="shared" ca="1" si="136"/>
        <v>1.1319221423133952</v>
      </c>
      <c r="P323" s="842">
        <f t="shared" si="136"/>
        <v>0</v>
      </c>
      <c r="Q323" s="842">
        <f t="shared" si="136"/>
        <v>45.907500000000006</v>
      </c>
      <c r="R323" s="842">
        <f t="shared" si="136"/>
        <v>11.476875000000001</v>
      </c>
      <c r="S323" s="842">
        <f t="shared" si="136"/>
        <v>57.384375000000006</v>
      </c>
      <c r="T323" s="842">
        <f t="shared" si="136"/>
        <v>0</v>
      </c>
      <c r="U323" s="842">
        <f t="shared" si="136"/>
        <v>0</v>
      </c>
      <c r="V323" s="842">
        <f t="shared" si="136"/>
        <v>0</v>
      </c>
      <c r="W323" s="842">
        <f t="shared" si="136"/>
        <v>-45.907500000000006</v>
      </c>
      <c r="X323" s="842">
        <f t="shared" si="136"/>
        <v>-11.476875000000001</v>
      </c>
      <c r="Y323" s="842">
        <f t="shared" si="136"/>
        <v>-57.384375000000006</v>
      </c>
      <c r="Z323" s="842">
        <f t="shared" ca="1" si="136"/>
        <v>3742.0359915875079</v>
      </c>
      <c r="AA323" s="842">
        <f t="shared" ca="1" si="136"/>
        <v>935.50899789687696</v>
      </c>
      <c r="AB323" s="842">
        <f t="shared" ca="1" si="136"/>
        <v>10.138479999999999</v>
      </c>
      <c r="AC323" s="842">
        <f t="shared" ca="1" si="136"/>
        <v>946.83709599999997</v>
      </c>
      <c r="AD323" s="842">
        <f t="shared" ca="1" si="136"/>
        <v>40.553919999999998</v>
      </c>
      <c r="AE323" s="842">
        <f t="shared" ca="1" si="136"/>
        <v>3787.3483839999999</v>
      </c>
      <c r="AF323" s="842">
        <f t="shared" ca="1" si="136"/>
        <v>1.0213992405609493</v>
      </c>
      <c r="AG323" s="842">
        <f t="shared" ca="1" si="136"/>
        <v>11.233772853185595</v>
      </c>
      <c r="AH323" s="842">
        <f t="shared" ca="1" si="136"/>
        <v>1.1233772853185595</v>
      </c>
      <c r="AI323" s="842">
        <f t="shared" ca="1" si="136"/>
        <v>1049.1269761772853</v>
      </c>
      <c r="AJ323" s="842">
        <f t="shared" ca="1" si="136"/>
        <v>1.131744310870858</v>
      </c>
      <c r="AK323" s="842">
        <f t="shared" si="136"/>
        <v>0</v>
      </c>
      <c r="AL323" s="842">
        <f t="shared" si="136"/>
        <v>102.35226107226109</v>
      </c>
      <c r="AM323" s="842">
        <f t="shared" si="136"/>
        <v>25.588065268065272</v>
      </c>
      <c r="AN323" s="842">
        <f t="shared" si="136"/>
        <v>127.94032634032635</v>
      </c>
      <c r="AO323" s="842">
        <f t="shared" si="136"/>
        <v>0</v>
      </c>
      <c r="AP323" s="842">
        <f t="shared" si="136"/>
        <v>0</v>
      </c>
      <c r="AQ323" s="842">
        <f t="shared" si="136"/>
        <v>0</v>
      </c>
      <c r="AR323" s="842">
        <f t="shared" si="136"/>
        <v>-102.35226107226109</v>
      </c>
      <c r="AS323" s="842">
        <f t="shared" si="136"/>
        <v>-25.588065268065272</v>
      </c>
      <c r="AT323" s="842">
        <f t="shared" si="136"/>
        <v>-127.94032634032635</v>
      </c>
      <c r="AU323" s="842">
        <f t="shared" ca="1" si="136"/>
        <v>3684.9961229277387</v>
      </c>
      <c r="AV323" s="842">
        <f t="shared" ca="1" si="136"/>
        <v>921.24903073193468</v>
      </c>
      <c r="AW323" s="842">
        <f t="shared" ref="AW323:CB323" si="137">+AX59</f>
        <v>10</v>
      </c>
      <c r="AX323" s="842">
        <f t="shared" si="137"/>
        <v>927</v>
      </c>
      <c r="AY323" s="842">
        <f t="shared" si="137"/>
        <v>40</v>
      </c>
      <c r="AZ323" s="842">
        <f t="shared" si="137"/>
        <v>3708</v>
      </c>
      <c r="BA323" s="842">
        <f t="shared" ca="1" si="137"/>
        <v>10.157285126926567</v>
      </c>
      <c r="BB323" s="842">
        <f t="shared" ca="1" si="137"/>
        <v>948.5803312660928</v>
      </c>
      <c r="BC323" s="842">
        <f t="shared" ca="1" si="137"/>
        <v>40.629140507706268</v>
      </c>
      <c r="BD323" s="842">
        <f t="shared" ca="1" si="137"/>
        <v>3794.3213250643712</v>
      </c>
      <c r="BE323" s="842">
        <f t="shared" ca="1" si="137"/>
        <v>1.023279753253606</v>
      </c>
      <c r="BF323" s="842">
        <f t="shared" ca="1" si="137"/>
        <v>11.254609558921404</v>
      </c>
      <c r="BG323" s="842">
        <f t="shared" ca="1" si="137"/>
        <v>1.1254609558921405</v>
      </c>
      <c r="BH323" s="842">
        <f t="shared" ca="1" si="137"/>
        <v>1051.0585387989947</v>
      </c>
      <c r="BI323" s="842">
        <f t="shared" ca="1" si="137"/>
        <v>1.1338279814444387</v>
      </c>
      <c r="BJ323" s="842">
        <f t="shared" si="137"/>
        <v>0</v>
      </c>
      <c r="BK323" s="842">
        <f t="shared" si="137"/>
        <v>45.907500000000006</v>
      </c>
      <c r="BL323" s="842">
        <f t="shared" si="137"/>
        <v>11.476875000000001</v>
      </c>
      <c r="BM323" s="842">
        <f t="shared" si="137"/>
        <v>57.384375000000006</v>
      </c>
      <c r="BN323" s="842">
        <f t="shared" si="137"/>
        <v>0</v>
      </c>
      <c r="BO323" s="842">
        <f t="shared" si="137"/>
        <v>0</v>
      </c>
      <c r="BP323" s="842">
        <f t="shared" si="137"/>
        <v>0</v>
      </c>
      <c r="BQ323" s="842">
        <f t="shared" si="137"/>
        <v>-45.907500000000006</v>
      </c>
      <c r="BR323" s="842">
        <f t="shared" si="137"/>
        <v>-11.476875000000001</v>
      </c>
      <c r="BS323" s="842">
        <f t="shared" si="137"/>
        <v>-57.384375000000006</v>
      </c>
      <c r="BT323" s="842">
        <f t="shared" ca="1" si="137"/>
        <v>3748.4138250643714</v>
      </c>
      <c r="BU323" s="842">
        <f t="shared" ca="1" si="137"/>
        <v>937.10345626609285</v>
      </c>
      <c r="BV323" s="842">
        <f t="shared" ca="1" si="137"/>
        <v>10.138479999999999</v>
      </c>
      <c r="BW323" s="842">
        <f t="shared" ca="1" si="137"/>
        <v>946.83709599999997</v>
      </c>
      <c r="BX323" s="842">
        <f t="shared" ca="1" si="137"/>
        <v>40.553919999999998</v>
      </c>
      <c r="BY323" s="842">
        <f t="shared" ca="1" si="137"/>
        <v>3787.3483839999999</v>
      </c>
      <c r="BZ323" s="842">
        <f t="shared" ca="1" si="137"/>
        <v>1.0213992405609493</v>
      </c>
      <c r="CA323" s="842">
        <f t="shared" ca="1" si="137"/>
        <v>11.233772853185595</v>
      </c>
      <c r="CB323" s="842">
        <f t="shared" ca="1" si="137"/>
        <v>1.1233772853185595</v>
      </c>
      <c r="CC323" s="842">
        <f t="shared" ref="CC323:DH323" ca="1" si="138">+CD59</f>
        <v>1049.1269761772853</v>
      </c>
      <c r="CD323" s="842">
        <f t="shared" ca="1" si="138"/>
        <v>1.131744310870858</v>
      </c>
      <c r="CE323" s="842">
        <f t="shared" si="138"/>
        <v>0</v>
      </c>
      <c r="CF323" s="842">
        <f t="shared" si="138"/>
        <v>102.35226107226109</v>
      </c>
      <c r="CG323" s="842">
        <f t="shared" si="138"/>
        <v>25.588065268065272</v>
      </c>
      <c r="CH323" s="842">
        <f t="shared" si="138"/>
        <v>127.94032634032635</v>
      </c>
      <c r="CI323" s="842">
        <f t="shared" si="138"/>
        <v>0</v>
      </c>
      <c r="CJ323" s="842">
        <f t="shared" si="138"/>
        <v>0</v>
      </c>
      <c r="CK323" s="842">
        <f t="shared" si="138"/>
        <v>0</v>
      </c>
      <c r="CL323" s="842">
        <f t="shared" si="138"/>
        <v>-102.35226107226109</v>
      </c>
      <c r="CM323" s="842">
        <f t="shared" si="138"/>
        <v>-25.588065268065272</v>
      </c>
      <c r="CN323" s="842">
        <f t="shared" si="138"/>
        <v>-127.94032634032635</v>
      </c>
      <c r="CO323" s="842">
        <f t="shared" ca="1" si="138"/>
        <v>3684.9961229277387</v>
      </c>
      <c r="CP323" s="842">
        <f t="shared" ca="1" si="138"/>
        <v>921.24903073193468</v>
      </c>
      <c r="CQ323" s="842">
        <f t="shared" si="138"/>
        <v>10</v>
      </c>
      <c r="CR323" s="842">
        <f t="shared" si="138"/>
        <v>927</v>
      </c>
      <c r="CS323" s="842">
        <f t="shared" si="138"/>
        <v>40</v>
      </c>
      <c r="CT323" s="842">
        <f t="shared" si="138"/>
        <v>3708</v>
      </c>
      <c r="CU323" s="842">
        <f t="shared" ca="1" si="138"/>
        <v>10.16004962026785</v>
      </c>
      <c r="CV323" s="842">
        <f t="shared" ca="1" si="138"/>
        <v>948.83659979882975</v>
      </c>
      <c r="CW323" s="842">
        <f t="shared" ca="1" si="138"/>
        <v>40.640198481071401</v>
      </c>
      <c r="CX323" s="842">
        <f t="shared" ca="1" si="138"/>
        <v>3795.346399195319</v>
      </c>
      <c r="CY323" s="842">
        <f t="shared" ca="1" si="138"/>
        <v>1.0235562025877343</v>
      </c>
      <c r="CZ323" s="842">
        <f t="shared" ca="1" si="138"/>
        <v>11.257672709438062</v>
      </c>
      <c r="DA323" s="842">
        <f t="shared" ca="1" si="138"/>
        <v>1.1257672709438062</v>
      </c>
      <c r="DB323" s="842">
        <f t="shared" ca="1" si="138"/>
        <v>1051.3424928518889</v>
      </c>
      <c r="DC323" s="842">
        <f t="shared" ca="1" si="138"/>
        <v>1.1341342964961045</v>
      </c>
      <c r="DD323" s="842">
        <f t="shared" si="138"/>
        <v>0</v>
      </c>
      <c r="DE323" s="842">
        <f t="shared" si="138"/>
        <v>45.907500000000006</v>
      </c>
      <c r="DF323" s="842">
        <f t="shared" si="138"/>
        <v>11.476875000000001</v>
      </c>
      <c r="DG323" s="842">
        <f t="shared" si="138"/>
        <v>57.384375000000006</v>
      </c>
      <c r="DH323" s="842">
        <f t="shared" si="138"/>
        <v>0</v>
      </c>
      <c r="DI323" s="842">
        <f t="shared" ref="DI323:EN323" si="139">+DJ59</f>
        <v>0</v>
      </c>
      <c r="DJ323" s="842">
        <f t="shared" si="139"/>
        <v>0</v>
      </c>
      <c r="DK323" s="842">
        <f t="shared" si="139"/>
        <v>-45.907500000000006</v>
      </c>
      <c r="DL323" s="842">
        <f t="shared" si="139"/>
        <v>-11.476875000000001</v>
      </c>
      <c r="DM323" s="842">
        <f t="shared" si="139"/>
        <v>-57.384375000000006</v>
      </c>
      <c r="DN323" s="842">
        <f t="shared" ca="1" si="139"/>
        <v>3749.4388991953192</v>
      </c>
      <c r="DO323" s="842">
        <f t="shared" ca="1" si="139"/>
        <v>937.3597247988298</v>
      </c>
      <c r="DP323" s="842">
        <f t="shared" ca="1" si="139"/>
        <v>10.138479999999999</v>
      </c>
      <c r="DQ323" s="842">
        <f t="shared" ca="1" si="139"/>
        <v>946.83709599999997</v>
      </c>
      <c r="DR323" s="842">
        <f t="shared" ca="1" si="139"/>
        <v>40.553919999999998</v>
      </c>
      <c r="DS323" s="842">
        <f t="shared" ca="1" si="139"/>
        <v>3787.3483839999999</v>
      </c>
      <c r="DT323" s="842">
        <f t="shared" ca="1" si="139"/>
        <v>1.0213992405609493</v>
      </c>
      <c r="DU323" s="842">
        <f t="shared" ca="1" si="139"/>
        <v>11.233772853185595</v>
      </c>
      <c r="DV323" s="842">
        <f t="shared" ca="1" si="139"/>
        <v>1.1233772853185595</v>
      </c>
      <c r="DW323" s="842">
        <f t="shared" ca="1" si="139"/>
        <v>1049.1269761772853</v>
      </c>
      <c r="DX323" s="842">
        <f t="shared" ca="1" si="139"/>
        <v>1.131744310870858</v>
      </c>
      <c r="DY323" s="842">
        <f t="shared" si="139"/>
        <v>0</v>
      </c>
      <c r="DZ323" s="842">
        <f t="shared" si="139"/>
        <v>102.35226107226109</v>
      </c>
      <c r="EA323" s="842">
        <f t="shared" si="139"/>
        <v>25.588065268065272</v>
      </c>
      <c r="EB323" s="842">
        <f t="shared" si="139"/>
        <v>127.94032634032635</v>
      </c>
      <c r="EC323" s="842">
        <f t="shared" si="139"/>
        <v>0</v>
      </c>
      <c r="ED323" s="842">
        <f t="shared" si="139"/>
        <v>0</v>
      </c>
      <c r="EE323" s="842">
        <f t="shared" si="139"/>
        <v>0</v>
      </c>
      <c r="EF323" s="842">
        <f t="shared" si="139"/>
        <v>-102.35226107226109</v>
      </c>
      <c r="EG323" s="842">
        <f t="shared" si="139"/>
        <v>-25.588065268065272</v>
      </c>
      <c r="EH323" s="842">
        <f t="shared" si="139"/>
        <v>-127.94032634032635</v>
      </c>
      <c r="EI323" s="842">
        <f t="shared" ca="1" si="139"/>
        <v>3684.9961229277387</v>
      </c>
      <c r="EJ323" s="842">
        <f t="shared" ca="1" si="139"/>
        <v>921.24903073193468</v>
      </c>
      <c r="EK323" s="842">
        <f t="shared" si="139"/>
        <v>10</v>
      </c>
      <c r="EL323" s="842">
        <f t="shared" si="139"/>
        <v>927</v>
      </c>
      <c r="EM323" s="842">
        <f t="shared" si="139"/>
        <v>40</v>
      </c>
      <c r="EN323" s="842">
        <f t="shared" si="139"/>
        <v>3708</v>
      </c>
      <c r="EO323" s="842">
        <f t="shared" ref="EO323:FT323" ca="1" si="140">+EP59</f>
        <v>10.160555574557117</v>
      </c>
      <c r="EP323" s="842">
        <f t="shared" ca="1" si="140"/>
        <v>948.88350176144468</v>
      </c>
      <c r="EQ323" s="842">
        <f t="shared" ca="1" si="140"/>
        <v>40.642222298228468</v>
      </c>
      <c r="ER323" s="842">
        <f t="shared" ca="1" si="140"/>
        <v>3795.5340070457787</v>
      </c>
      <c r="ES323" s="842">
        <f t="shared" ca="1" si="140"/>
        <v>1.023606798016661</v>
      </c>
      <c r="ET323" s="842">
        <f t="shared" ca="1" si="140"/>
        <v>11.258233323608994</v>
      </c>
      <c r="EU323" s="842">
        <f t="shared" ca="1" si="140"/>
        <v>1.1258233323608995</v>
      </c>
      <c r="EV323" s="842">
        <f t="shared" ca="1" si="140"/>
        <v>1051.3944617855343</v>
      </c>
      <c r="EW323" s="842">
        <f t="shared" ca="1" si="140"/>
        <v>1.1341903579131978</v>
      </c>
      <c r="EX323" s="842">
        <f t="shared" si="140"/>
        <v>0</v>
      </c>
      <c r="EY323" s="842">
        <f t="shared" si="140"/>
        <v>45.907500000000006</v>
      </c>
      <c r="EZ323" s="842">
        <f t="shared" si="140"/>
        <v>11.476875000000001</v>
      </c>
      <c r="FA323" s="842">
        <f t="shared" si="140"/>
        <v>57.384375000000006</v>
      </c>
      <c r="FB323" s="842">
        <f t="shared" si="140"/>
        <v>0</v>
      </c>
      <c r="FC323" s="842">
        <f t="shared" si="140"/>
        <v>0</v>
      </c>
      <c r="FD323" s="842">
        <f t="shared" si="140"/>
        <v>0</v>
      </c>
      <c r="FE323" s="842">
        <f t="shared" si="140"/>
        <v>-45.907500000000006</v>
      </c>
      <c r="FF323" s="842">
        <f t="shared" si="140"/>
        <v>-11.476875000000001</v>
      </c>
      <c r="FG323" s="842">
        <f t="shared" si="140"/>
        <v>-57.384375000000006</v>
      </c>
      <c r="FH323" s="842">
        <f t="shared" ca="1" si="140"/>
        <v>3749.6265070457789</v>
      </c>
      <c r="FI323" s="842">
        <f t="shared" ca="1" si="140"/>
        <v>937.40662676144473</v>
      </c>
      <c r="FJ323" s="842">
        <f t="shared" ca="1" si="140"/>
        <v>10.138479999999999</v>
      </c>
      <c r="FK323" s="842">
        <f t="shared" ca="1" si="140"/>
        <v>946.83709599999997</v>
      </c>
      <c r="FL323" s="842">
        <f t="shared" ca="1" si="140"/>
        <v>40.553919999999998</v>
      </c>
      <c r="FM323" s="842">
        <f t="shared" ca="1" si="140"/>
        <v>3787.3483839999999</v>
      </c>
      <c r="FN323" s="842">
        <f t="shared" ca="1" si="140"/>
        <v>1.0213992405609493</v>
      </c>
      <c r="FO323" s="842">
        <f t="shared" ca="1" si="140"/>
        <v>11.233772853185595</v>
      </c>
      <c r="FP323" s="842">
        <f t="shared" ca="1" si="140"/>
        <v>1.1233772853185595</v>
      </c>
      <c r="FQ323" s="842">
        <f t="shared" ca="1" si="140"/>
        <v>1049.1269761772853</v>
      </c>
      <c r="FR323" s="842">
        <f t="shared" ca="1" si="140"/>
        <v>1.131744310870858</v>
      </c>
      <c r="FS323" s="842">
        <f t="shared" si="140"/>
        <v>0</v>
      </c>
      <c r="FT323" s="842">
        <f t="shared" si="140"/>
        <v>102.35226107226109</v>
      </c>
      <c r="FU323" s="842">
        <f t="shared" ref="FU323:GZ323" si="141">+FV59</f>
        <v>25.588065268065272</v>
      </c>
      <c r="FV323" s="842">
        <f t="shared" si="141"/>
        <v>127.94032634032635</v>
      </c>
      <c r="FW323" s="842">
        <f t="shared" si="141"/>
        <v>0</v>
      </c>
      <c r="FX323" s="842">
        <f t="shared" si="141"/>
        <v>0</v>
      </c>
      <c r="FY323" s="842">
        <f t="shared" si="141"/>
        <v>0</v>
      </c>
      <c r="FZ323" s="842">
        <f t="shared" si="141"/>
        <v>-102.35226107226109</v>
      </c>
      <c r="GA323" s="842">
        <f t="shared" si="141"/>
        <v>-25.588065268065272</v>
      </c>
      <c r="GB323" s="842">
        <f t="shared" si="141"/>
        <v>-127.94032634032635</v>
      </c>
      <c r="GC323" s="842">
        <f t="shared" ca="1" si="141"/>
        <v>3684.9961229277387</v>
      </c>
      <c r="GD323" s="842">
        <f t="shared" ca="1" si="141"/>
        <v>921.24903073193468</v>
      </c>
      <c r="GE323" s="842">
        <f t="shared" si="141"/>
        <v>10</v>
      </c>
      <c r="GF323" s="842">
        <f t="shared" si="141"/>
        <v>927</v>
      </c>
      <c r="GG323" s="842">
        <f t="shared" si="141"/>
        <v>40</v>
      </c>
      <c r="GH323" s="842">
        <f t="shared" si="141"/>
        <v>3708</v>
      </c>
      <c r="GI323" s="842">
        <f t="shared" ca="1" si="141"/>
        <v>10.1606505662996</v>
      </c>
      <c r="GJ323" s="842">
        <f t="shared" ca="1" si="141"/>
        <v>948.89230749597277</v>
      </c>
      <c r="GK323" s="842">
        <f t="shared" ca="1" si="141"/>
        <v>40.642602265198398</v>
      </c>
      <c r="GL323" s="842">
        <f t="shared" ca="1" si="141"/>
        <v>3795.5692299838911</v>
      </c>
      <c r="GM323" s="842">
        <f t="shared" ca="1" si="141"/>
        <v>1.0236162971909091</v>
      </c>
      <c r="GN323" s="842">
        <f t="shared" ca="1" si="141"/>
        <v>11.258338577617286</v>
      </c>
      <c r="GO323" s="842">
        <f t="shared" ca="1" si="141"/>
        <v>1.1258338577617286</v>
      </c>
      <c r="GP323" s="842">
        <f t="shared" ca="1" si="141"/>
        <v>1051.4042188321027</v>
      </c>
      <c r="GQ323" s="842">
        <f t="shared" ca="1" si="141"/>
        <v>1.1342008833140267</v>
      </c>
      <c r="GR323" s="842">
        <f t="shared" si="141"/>
        <v>0</v>
      </c>
      <c r="GS323" s="842">
        <f t="shared" si="141"/>
        <v>45.907500000000006</v>
      </c>
      <c r="GT323" s="842">
        <f t="shared" si="141"/>
        <v>11.476875000000001</v>
      </c>
      <c r="GU323" s="842">
        <f t="shared" si="141"/>
        <v>57.384375000000006</v>
      </c>
      <c r="GV323" s="842">
        <f t="shared" si="141"/>
        <v>0</v>
      </c>
      <c r="GW323" s="842">
        <f t="shared" si="141"/>
        <v>0</v>
      </c>
      <c r="GX323" s="842">
        <f t="shared" si="141"/>
        <v>0</v>
      </c>
      <c r="GY323" s="842">
        <f t="shared" si="141"/>
        <v>-45.907500000000006</v>
      </c>
      <c r="GZ323" s="842">
        <f t="shared" si="141"/>
        <v>-11.476875000000001</v>
      </c>
      <c r="HA323" s="842">
        <f t="shared" ref="HA323:HX323" si="142">+HB59</f>
        <v>-57.384375000000006</v>
      </c>
      <c r="HB323" s="842">
        <f t="shared" ca="1" si="142"/>
        <v>3749.6617299838913</v>
      </c>
      <c r="HC323" s="842">
        <f t="shared" ca="1" si="142"/>
        <v>937.41543249597282</v>
      </c>
      <c r="HD323" s="842">
        <f t="shared" ca="1" si="142"/>
        <v>10.138479999999999</v>
      </c>
      <c r="HE323" s="842">
        <f t="shared" ca="1" si="142"/>
        <v>946.83709599999997</v>
      </c>
      <c r="HF323" s="842">
        <f t="shared" ca="1" si="142"/>
        <v>40.553919999999998</v>
      </c>
      <c r="HG323" s="842">
        <f t="shared" ca="1" si="142"/>
        <v>3787.3483839999999</v>
      </c>
      <c r="HH323" s="842">
        <f t="shared" ca="1" si="142"/>
        <v>1.0213992405609493</v>
      </c>
      <c r="HI323" s="842">
        <f t="shared" ca="1" si="142"/>
        <v>11.233772853185595</v>
      </c>
      <c r="HJ323" s="842">
        <f t="shared" ca="1" si="142"/>
        <v>1.1233772853185595</v>
      </c>
      <c r="HK323" s="842">
        <f t="shared" ca="1" si="142"/>
        <v>1049.1269761772853</v>
      </c>
      <c r="HL323" s="842">
        <f t="shared" ca="1" si="142"/>
        <v>1.131744310870858</v>
      </c>
      <c r="HM323" s="842">
        <f t="shared" si="142"/>
        <v>0</v>
      </c>
      <c r="HN323" s="842">
        <f t="shared" si="142"/>
        <v>102.35226107226109</v>
      </c>
      <c r="HO323" s="842">
        <f t="shared" si="142"/>
        <v>25.588065268065272</v>
      </c>
      <c r="HP323" s="842">
        <f t="shared" si="142"/>
        <v>127.94032634032635</v>
      </c>
      <c r="HQ323" s="842">
        <f t="shared" si="142"/>
        <v>0</v>
      </c>
      <c r="HR323" s="842">
        <f t="shared" si="142"/>
        <v>0</v>
      </c>
      <c r="HS323" s="842">
        <f t="shared" si="142"/>
        <v>0</v>
      </c>
      <c r="HT323" s="842">
        <f t="shared" si="142"/>
        <v>-102.35226107226109</v>
      </c>
      <c r="HU323" s="842">
        <f t="shared" si="142"/>
        <v>-25.588065268065272</v>
      </c>
      <c r="HV323" s="842">
        <f t="shared" si="142"/>
        <v>-127.94032634032635</v>
      </c>
      <c r="HW323" s="842">
        <f t="shared" ca="1" si="142"/>
        <v>3684.9961229277387</v>
      </c>
      <c r="HX323" s="842">
        <f t="shared" ca="1" si="142"/>
        <v>921.24903073193468</v>
      </c>
    </row>
    <row r="324" spans="2:232" x14ac:dyDescent="0.3">
      <c r="B324">
        <v>7</v>
      </c>
      <c r="C324" s="842">
        <f t="shared" ref="C324:AV324" si="143">+D60</f>
        <v>8.5</v>
      </c>
      <c r="D324" s="842">
        <f t="shared" si="143"/>
        <v>1280.5</v>
      </c>
      <c r="E324" s="842">
        <f t="shared" si="143"/>
        <v>34</v>
      </c>
      <c r="F324" s="842">
        <f t="shared" si="143"/>
        <v>5122</v>
      </c>
      <c r="G324" s="842">
        <f t="shared" ca="1" si="143"/>
        <v>8.5828231712816585</v>
      </c>
      <c r="H324" s="842">
        <f t="shared" ca="1" si="143"/>
        <v>1292.9770671560193</v>
      </c>
      <c r="I324" s="842">
        <f t="shared" ca="1" si="143"/>
        <v>34.331292685126634</v>
      </c>
      <c r="J324" s="842">
        <f t="shared" ca="1" si="143"/>
        <v>5171.9082686240772</v>
      </c>
      <c r="K324" s="842">
        <f t="shared" ca="1" si="143"/>
        <v>1.0097439025037245</v>
      </c>
      <c r="L324" s="842">
        <f t="shared" ca="1" si="143"/>
        <v>9.5100533753813394</v>
      </c>
      <c r="M324" s="842">
        <f t="shared" ca="1" si="143"/>
        <v>1.1188298088683928</v>
      </c>
      <c r="N324" s="842">
        <f t="shared" ca="1" si="143"/>
        <v>1432.661570255977</v>
      </c>
      <c r="O324" s="842">
        <f t="shared" ca="1" si="143"/>
        <v>1.1188298088683928</v>
      </c>
      <c r="P324" s="842">
        <f t="shared" si="143"/>
        <v>0</v>
      </c>
      <c r="Q324" s="842">
        <f t="shared" si="143"/>
        <v>45.907500000000006</v>
      </c>
      <c r="R324" s="842">
        <f t="shared" si="143"/>
        <v>11.476875000000001</v>
      </c>
      <c r="S324" s="842">
        <f t="shared" si="143"/>
        <v>57.384375000000006</v>
      </c>
      <c r="T324" s="842">
        <f t="shared" si="143"/>
        <v>0</v>
      </c>
      <c r="U324" s="842">
        <f t="shared" si="143"/>
        <v>0</v>
      </c>
      <c r="V324" s="842">
        <f t="shared" si="143"/>
        <v>0</v>
      </c>
      <c r="W324" s="842">
        <f t="shared" si="143"/>
        <v>-45.907500000000006</v>
      </c>
      <c r="X324" s="842">
        <f t="shared" si="143"/>
        <v>-11.476875000000001</v>
      </c>
      <c r="Y324" s="842">
        <f t="shared" si="143"/>
        <v>-57.384375000000006</v>
      </c>
      <c r="Z324" s="842">
        <f t="shared" ca="1" si="143"/>
        <v>5126.000768624077</v>
      </c>
      <c r="AA324" s="842">
        <f t="shared" ca="1" si="143"/>
        <v>1281.5001921560192</v>
      </c>
      <c r="AB324" s="842">
        <f t="shared" ca="1" si="143"/>
        <v>8.6177080000000004</v>
      </c>
      <c r="AC324" s="842">
        <f t="shared" ca="1" si="143"/>
        <v>1298.2323640000002</v>
      </c>
      <c r="AD324" s="842">
        <f t="shared" ca="1" si="143"/>
        <v>34.470832000000001</v>
      </c>
      <c r="AE324" s="842">
        <f t="shared" ca="1" si="143"/>
        <v>5192.9294560000008</v>
      </c>
      <c r="AF324" s="842">
        <f t="shared" ca="1" si="143"/>
        <v>1.0138480000000001</v>
      </c>
      <c r="AG324" s="842">
        <f t="shared" ca="1" si="143"/>
        <v>9.5487069252077568</v>
      </c>
      <c r="AH324" s="842">
        <f t="shared" ca="1" si="143"/>
        <v>1.1233772853185595</v>
      </c>
      <c r="AI324" s="842">
        <f t="shared" ca="1" si="143"/>
        <v>1438.4846138504158</v>
      </c>
      <c r="AJ324" s="842">
        <f t="shared" ca="1" si="143"/>
        <v>1.1233772853185597</v>
      </c>
      <c r="AK324" s="842">
        <f t="shared" si="143"/>
        <v>0</v>
      </c>
      <c r="AL324" s="842">
        <f t="shared" si="143"/>
        <v>102.35226107226109</v>
      </c>
      <c r="AM324" s="842">
        <f t="shared" si="143"/>
        <v>25.588065268065272</v>
      </c>
      <c r="AN324" s="842">
        <f t="shared" si="143"/>
        <v>127.94032634032635</v>
      </c>
      <c r="AO324" s="842">
        <f t="shared" si="143"/>
        <v>0</v>
      </c>
      <c r="AP324" s="842">
        <f t="shared" si="143"/>
        <v>0</v>
      </c>
      <c r="AQ324" s="842">
        <f t="shared" si="143"/>
        <v>0</v>
      </c>
      <c r="AR324" s="842">
        <f t="shared" si="143"/>
        <v>-102.35226107226109</v>
      </c>
      <c r="AS324" s="842">
        <f t="shared" si="143"/>
        <v>-25.588065268065272</v>
      </c>
      <c r="AT324" s="842">
        <f t="shared" si="143"/>
        <v>-127.94032634032635</v>
      </c>
      <c r="AU324" s="842">
        <f t="shared" ca="1" si="143"/>
        <v>5090.5771949277396</v>
      </c>
      <c r="AV324" s="842">
        <f t="shared" ca="1" si="143"/>
        <v>1272.6442987319349</v>
      </c>
      <c r="AW324" s="842">
        <f t="shared" ref="AW324:CB324" si="144">+AX60</f>
        <v>8.5</v>
      </c>
      <c r="AX324" s="842">
        <f t="shared" si="144"/>
        <v>1280.5</v>
      </c>
      <c r="AY324" s="842">
        <f t="shared" si="144"/>
        <v>34</v>
      </c>
      <c r="AZ324" s="842">
        <f t="shared" si="144"/>
        <v>5122</v>
      </c>
      <c r="BA324" s="842">
        <f t="shared" ca="1" si="144"/>
        <v>8.6059294515853395</v>
      </c>
      <c r="BB324" s="842">
        <f t="shared" ca="1" si="144"/>
        <v>1296.4579603241209</v>
      </c>
      <c r="BC324" s="842">
        <f t="shared" ca="1" si="144"/>
        <v>34.423717806341358</v>
      </c>
      <c r="BD324" s="842">
        <f t="shared" ca="1" si="144"/>
        <v>5185.8318412964836</v>
      </c>
      <c r="BE324" s="842">
        <f t="shared" ca="1" si="144"/>
        <v>1.0124622884218046</v>
      </c>
      <c r="BF324" s="842">
        <f t="shared" ca="1" si="144"/>
        <v>9.5356559020336178</v>
      </c>
      <c r="BG324" s="842">
        <f t="shared" ca="1" si="144"/>
        <v>1.1218418708274844</v>
      </c>
      <c r="BH324" s="842">
        <f t="shared" ca="1" si="144"/>
        <v>1436.5185155945937</v>
      </c>
      <c r="BI324" s="842">
        <f t="shared" ca="1" si="144"/>
        <v>1.1218418708274844</v>
      </c>
      <c r="BJ324" s="842">
        <f t="shared" si="144"/>
        <v>0</v>
      </c>
      <c r="BK324" s="842">
        <f t="shared" si="144"/>
        <v>45.907500000000006</v>
      </c>
      <c r="BL324" s="842">
        <f t="shared" si="144"/>
        <v>11.476875000000001</v>
      </c>
      <c r="BM324" s="842">
        <f t="shared" si="144"/>
        <v>57.384375000000006</v>
      </c>
      <c r="BN324" s="842">
        <f t="shared" si="144"/>
        <v>0</v>
      </c>
      <c r="BO324" s="842">
        <f t="shared" si="144"/>
        <v>0</v>
      </c>
      <c r="BP324" s="842">
        <f t="shared" si="144"/>
        <v>0</v>
      </c>
      <c r="BQ324" s="842">
        <f t="shared" si="144"/>
        <v>-45.907500000000006</v>
      </c>
      <c r="BR324" s="842">
        <f t="shared" si="144"/>
        <v>-11.476875000000001</v>
      </c>
      <c r="BS324" s="842">
        <f t="shared" si="144"/>
        <v>-57.384375000000006</v>
      </c>
      <c r="BT324" s="842">
        <f t="shared" ca="1" si="144"/>
        <v>5139.9243412964834</v>
      </c>
      <c r="BU324" s="842">
        <f t="shared" ca="1" si="144"/>
        <v>1284.9810853241208</v>
      </c>
      <c r="BV324" s="842">
        <f t="shared" ca="1" si="144"/>
        <v>8.6177080000000004</v>
      </c>
      <c r="BW324" s="842">
        <f t="shared" ca="1" si="144"/>
        <v>1298.2323640000002</v>
      </c>
      <c r="BX324" s="842">
        <f t="shared" ca="1" si="144"/>
        <v>34.470832000000001</v>
      </c>
      <c r="BY324" s="842">
        <f t="shared" ca="1" si="144"/>
        <v>5192.9294560000008</v>
      </c>
      <c r="BZ324" s="842">
        <f t="shared" ca="1" si="144"/>
        <v>1.0138480000000001</v>
      </c>
      <c r="CA324" s="842">
        <f t="shared" ca="1" si="144"/>
        <v>9.5487069252077568</v>
      </c>
      <c r="CB324" s="842">
        <f t="shared" ca="1" si="144"/>
        <v>1.1233772853185595</v>
      </c>
      <c r="CC324" s="842">
        <f t="shared" ref="CC324:DH324" ca="1" si="145">+CD60</f>
        <v>1438.4846138504158</v>
      </c>
      <c r="CD324" s="842">
        <f t="shared" ca="1" si="145"/>
        <v>1.1233772853185597</v>
      </c>
      <c r="CE324" s="842">
        <f t="shared" si="145"/>
        <v>0</v>
      </c>
      <c r="CF324" s="842">
        <f t="shared" si="145"/>
        <v>102.35226107226109</v>
      </c>
      <c r="CG324" s="842">
        <f t="shared" si="145"/>
        <v>25.588065268065272</v>
      </c>
      <c r="CH324" s="842">
        <f t="shared" si="145"/>
        <v>127.94032634032635</v>
      </c>
      <c r="CI324" s="842">
        <f t="shared" si="145"/>
        <v>0</v>
      </c>
      <c r="CJ324" s="842">
        <f t="shared" si="145"/>
        <v>0</v>
      </c>
      <c r="CK324" s="842">
        <f t="shared" si="145"/>
        <v>0</v>
      </c>
      <c r="CL324" s="842">
        <f t="shared" si="145"/>
        <v>-102.35226107226109</v>
      </c>
      <c r="CM324" s="842">
        <f t="shared" si="145"/>
        <v>-25.588065268065272</v>
      </c>
      <c r="CN324" s="842">
        <f t="shared" si="145"/>
        <v>-127.94032634032635</v>
      </c>
      <c r="CO324" s="842">
        <f t="shared" ca="1" si="145"/>
        <v>5090.5771949277396</v>
      </c>
      <c r="CP324" s="842">
        <f t="shared" ca="1" si="145"/>
        <v>1272.6442987319349</v>
      </c>
      <c r="CQ324" s="842">
        <f t="shared" si="145"/>
        <v>8.5</v>
      </c>
      <c r="CR324" s="842">
        <f t="shared" si="145"/>
        <v>1280.5</v>
      </c>
      <c r="CS324" s="842">
        <f t="shared" si="145"/>
        <v>34</v>
      </c>
      <c r="CT324" s="842">
        <f t="shared" si="145"/>
        <v>5122</v>
      </c>
      <c r="CU324" s="842">
        <f t="shared" ca="1" si="145"/>
        <v>8.609721919436975</v>
      </c>
      <c r="CV324" s="842">
        <f t="shared" ca="1" si="145"/>
        <v>1297.0292844516525</v>
      </c>
      <c r="CW324" s="842">
        <f t="shared" ca="1" si="145"/>
        <v>34.4388876777479</v>
      </c>
      <c r="CX324" s="842">
        <f t="shared" ca="1" si="145"/>
        <v>5188.1171378066101</v>
      </c>
      <c r="CY324" s="842">
        <f t="shared" ca="1" si="145"/>
        <v>1.0129084611102324</v>
      </c>
      <c r="CZ324" s="842">
        <f t="shared" ca="1" si="145"/>
        <v>9.5398580824786432</v>
      </c>
      <c r="DA324" s="842">
        <f t="shared" ca="1" si="145"/>
        <v>1.1223362449974874</v>
      </c>
      <c r="DB324" s="842">
        <f t="shared" ca="1" si="145"/>
        <v>1437.1515617192827</v>
      </c>
      <c r="DC324" s="842">
        <f t="shared" ca="1" si="145"/>
        <v>1.1223362449974874</v>
      </c>
      <c r="DD324" s="842">
        <f t="shared" si="145"/>
        <v>0</v>
      </c>
      <c r="DE324" s="842">
        <f t="shared" si="145"/>
        <v>45.907500000000006</v>
      </c>
      <c r="DF324" s="842">
        <f t="shared" si="145"/>
        <v>11.476875000000001</v>
      </c>
      <c r="DG324" s="842">
        <f t="shared" si="145"/>
        <v>57.384375000000006</v>
      </c>
      <c r="DH324" s="842">
        <f t="shared" si="145"/>
        <v>0</v>
      </c>
      <c r="DI324" s="842">
        <f t="shared" ref="DI324:EN324" si="146">+DJ60</f>
        <v>0</v>
      </c>
      <c r="DJ324" s="842">
        <f t="shared" si="146"/>
        <v>0</v>
      </c>
      <c r="DK324" s="842">
        <f t="shared" si="146"/>
        <v>-45.907500000000006</v>
      </c>
      <c r="DL324" s="842">
        <f t="shared" si="146"/>
        <v>-11.476875000000001</v>
      </c>
      <c r="DM324" s="842">
        <f t="shared" si="146"/>
        <v>-57.384375000000006</v>
      </c>
      <c r="DN324" s="842">
        <f t="shared" ca="1" si="146"/>
        <v>5142.2096378066099</v>
      </c>
      <c r="DO324" s="842">
        <f t="shared" ca="1" si="146"/>
        <v>1285.5524094516525</v>
      </c>
      <c r="DP324" s="842">
        <f t="shared" ca="1" si="146"/>
        <v>8.6177080000000004</v>
      </c>
      <c r="DQ324" s="842">
        <f t="shared" ca="1" si="146"/>
        <v>1298.2323640000002</v>
      </c>
      <c r="DR324" s="842">
        <f t="shared" ca="1" si="146"/>
        <v>34.470832000000001</v>
      </c>
      <c r="DS324" s="842">
        <f t="shared" ca="1" si="146"/>
        <v>5192.9294560000008</v>
      </c>
      <c r="DT324" s="842">
        <f t="shared" ca="1" si="146"/>
        <v>1.0138480000000001</v>
      </c>
      <c r="DU324" s="842">
        <f t="shared" ca="1" si="146"/>
        <v>9.5487069252077568</v>
      </c>
      <c r="DV324" s="842">
        <f t="shared" ca="1" si="146"/>
        <v>1.1233772853185595</v>
      </c>
      <c r="DW324" s="842">
        <f t="shared" ca="1" si="146"/>
        <v>1438.4846138504158</v>
      </c>
      <c r="DX324" s="842">
        <f t="shared" ca="1" si="146"/>
        <v>1.1233772853185597</v>
      </c>
      <c r="DY324" s="842">
        <f t="shared" si="146"/>
        <v>0</v>
      </c>
      <c r="DZ324" s="842">
        <f t="shared" si="146"/>
        <v>102.35226107226109</v>
      </c>
      <c r="EA324" s="842">
        <f t="shared" si="146"/>
        <v>25.588065268065272</v>
      </c>
      <c r="EB324" s="842">
        <f t="shared" si="146"/>
        <v>127.94032634032635</v>
      </c>
      <c r="EC324" s="842">
        <f t="shared" si="146"/>
        <v>0</v>
      </c>
      <c r="ED324" s="842">
        <f t="shared" si="146"/>
        <v>0</v>
      </c>
      <c r="EE324" s="842">
        <f t="shared" si="146"/>
        <v>0</v>
      </c>
      <c r="EF324" s="842">
        <f t="shared" si="146"/>
        <v>-102.35226107226109</v>
      </c>
      <c r="EG324" s="842">
        <f t="shared" si="146"/>
        <v>-25.588065268065272</v>
      </c>
      <c r="EH324" s="842">
        <f t="shared" si="146"/>
        <v>-127.94032634032635</v>
      </c>
      <c r="EI324" s="842">
        <f t="shared" ca="1" si="146"/>
        <v>5090.5771949277396</v>
      </c>
      <c r="EJ324" s="842">
        <f t="shared" ca="1" si="146"/>
        <v>1272.6442987319349</v>
      </c>
      <c r="EK324" s="842">
        <f t="shared" si="146"/>
        <v>8.5</v>
      </c>
      <c r="EL324" s="842">
        <f t="shared" si="146"/>
        <v>1280.5</v>
      </c>
      <c r="EM324" s="842">
        <f t="shared" si="146"/>
        <v>34</v>
      </c>
      <c r="EN324" s="842">
        <f t="shared" si="146"/>
        <v>5122</v>
      </c>
      <c r="EO324" s="842">
        <f t="shared" ref="EO324:FT324" ca="1" si="147">+EP60</f>
        <v>8.6104190828382343</v>
      </c>
      <c r="EP324" s="842">
        <f t="shared" ca="1" si="147"/>
        <v>1297.1343100675715</v>
      </c>
      <c r="EQ324" s="842">
        <f t="shared" ca="1" si="147"/>
        <v>34.441676331352937</v>
      </c>
      <c r="ER324" s="842">
        <f t="shared" ca="1" si="147"/>
        <v>5188.537240270286</v>
      </c>
      <c r="ES324" s="842">
        <f t="shared" ca="1" si="147"/>
        <v>1.0129904803339098</v>
      </c>
      <c r="ET324" s="842">
        <f t="shared" ca="1" si="147"/>
        <v>9.5406305627016454</v>
      </c>
      <c r="EU324" s="842">
        <f t="shared" ca="1" si="147"/>
        <v>1.122427125023723</v>
      </c>
      <c r="EV324" s="842">
        <f t="shared" ca="1" si="147"/>
        <v>1437.2679335928772</v>
      </c>
      <c r="EW324" s="842">
        <f t="shared" ca="1" si="147"/>
        <v>1.122427125023723</v>
      </c>
      <c r="EX324" s="842">
        <f t="shared" si="147"/>
        <v>0</v>
      </c>
      <c r="EY324" s="842">
        <f t="shared" si="147"/>
        <v>45.907500000000006</v>
      </c>
      <c r="EZ324" s="842">
        <f t="shared" si="147"/>
        <v>11.476875000000001</v>
      </c>
      <c r="FA324" s="842">
        <f t="shared" si="147"/>
        <v>57.384375000000006</v>
      </c>
      <c r="FB324" s="842">
        <f t="shared" si="147"/>
        <v>0</v>
      </c>
      <c r="FC324" s="842">
        <f t="shared" si="147"/>
        <v>0</v>
      </c>
      <c r="FD324" s="842">
        <f t="shared" si="147"/>
        <v>0</v>
      </c>
      <c r="FE324" s="842">
        <f t="shared" si="147"/>
        <v>-45.907500000000006</v>
      </c>
      <c r="FF324" s="842">
        <f t="shared" si="147"/>
        <v>-11.476875000000001</v>
      </c>
      <c r="FG324" s="842">
        <f t="shared" si="147"/>
        <v>-57.384375000000006</v>
      </c>
      <c r="FH324" s="842">
        <f t="shared" ca="1" si="147"/>
        <v>5142.6297402702858</v>
      </c>
      <c r="FI324" s="842">
        <f t="shared" ca="1" si="147"/>
        <v>1285.6574350675714</v>
      </c>
      <c r="FJ324" s="842">
        <f t="shared" ca="1" si="147"/>
        <v>8.6177080000000004</v>
      </c>
      <c r="FK324" s="842">
        <f t="shared" ca="1" si="147"/>
        <v>1298.2323640000002</v>
      </c>
      <c r="FL324" s="842">
        <f t="shared" ca="1" si="147"/>
        <v>34.470832000000001</v>
      </c>
      <c r="FM324" s="842">
        <f t="shared" ca="1" si="147"/>
        <v>5192.9294560000008</v>
      </c>
      <c r="FN324" s="842">
        <f t="shared" ca="1" si="147"/>
        <v>1.0138480000000001</v>
      </c>
      <c r="FO324" s="842">
        <f t="shared" ca="1" si="147"/>
        <v>9.5487069252077568</v>
      </c>
      <c r="FP324" s="842">
        <f t="shared" ca="1" si="147"/>
        <v>1.1233772853185595</v>
      </c>
      <c r="FQ324" s="842">
        <f t="shared" ca="1" si="147"/>
        <v>1438.4846138504158</v>
      </c>
      <c r="FR324" s="842">
        <f t="shared" ca="1" si="147"/>
        <v>1.1233772853185597</v>
      </c>
      <c r="FS324" s="842">
        <f t="shared" si="147"/>
        <v>0</v>
      </c>
      <c r="FT324" s="842">
        <f t="shared" si="147"/>
        <v>102.35226107226109</v>
      </c>
      <c r="FU324" s="842">
        <f t="shared" ref="FU324:GZ324" si="148">+FV60</f>
        <v>25.588065268065272</v>
      </c>
      <c r="FV324" s="842">
        <f t="shared" si="148"/>
        <v>127.94032634032635</v>
      </c>
      <c r="FW324" s="842">
        <f t="shared" si="148"/>
        <v>0</v>
      </c>
      <c r="FX324" s="842">
        <f t="shared" si="148"/>
        <v>0</v>
      </c>
      <c r="FY324" s="842">
        <f t="shared" si="148"/>
        <v>0</v>
      </c>
      <c r="FZ324" s="842">
        <f t="shared" si="148"/>
        <v>-102.35226107226109</v>
      </c>
      <c r="GA324" s="842">
        <f t="shared" si="148"/>
        <v>-25.588065268065272</v>
      </c>
      <c r="GB324" s="842">
        <f t="shared" si="148"/>
        <v>-127.94032634032635</v>
      </c>
      <c r="GC324" s="842">
        <f t="shared" ca="1" si="148"/>
        <v>5090.5771949277396</v>
      </c>
      <c r="GD324" s="842">
        <f t="shared" ca="1" si="148"/>
        <v>1272.6442987319349</v>
      </c>
      <c r="GE324" s="842">
        <f t="shared" si="148"/>
        <v>8.5</v>
      </c>
      <c r="GF324" s="842">
        <f t="shared" si="148"/>
        <v>1280.5</v>
      </c>
      <c r="GG324" s="842">
        <f t="shared" si="148"/>
        <v>34</v>
      </c>
      <c r="GH324" s="842">
        <f t="shared" si="148"/>
        <v>5122</v>
      </c>
      <c r="GI324" s="842">
        <f t="shared" ca="1" si="148"/>
        <v>8.6105500851792467</v>
      </c>
      <c r="GJ324" s="842">
        <f t="shared" ca="1" si="148"/>
        <v>1297.1540451849442</v>
      </c>
      <c r="GK324" s="842">
        <f t="shared" ca="1" si="148"/>
        <v>34.442200340716987</v>
      </c>
      <c r="GL324" s="842">
        <f t="shared" ca="1" si="148"/>
        <v>5188.6161807397766</v>
      </c>
      <c r="GM324" s="842">
        <f t="shared" ca="1" si="148"/>
        <v>1.013005892374029</v>
      </c>
      <c r="GN324" s="842">
        <f t="shared" ca="1" si="148"/>
        <v>9.5407757176501349</v>
      </c>
      <c r="GO324" s="842">
        <f t="shared" ca="1" si="148"/>
        <v>1.1224442020764864</v>
      </c>
      <c r="GP324" s="842">
        <f t="shared" ca="1" si="148"/>
        <v>1437.2898007589408</v>
      </c>
      <c r="GQ324" s="842">
        <f t="shared" ca="1" si="148"/>
        <v>1.1224442020764864</v>
      </c>
      <c r="GR324" s="842">
        <f t="shared" si="148"/>
        <v>0</v>
      </c>
      <c r="GS324" s="842">
        <f t="shared" si="148"/>
        <v>45.907500000000006</v>
      </c>
      <c r="GT324" s="842">
        <f t="shared" si="148"/>
        <v>11.476875000000001</v>
      </c>
      <c r="GU324" s="842">
        <f t="shared" si="148"/>
        <v>57.384375000000006</v>
      </c>
      <c r="GV324" s="842">
        <f t="shared" si="148"/>
        <v>0</v>
      </c>
      <c r="GW324" s="842">
        <f t="shared" si="148"/>
        <v>0</v>
      </c>
      <c r="GX324" s="842">
        <f t="shared" si="148"/>
        <v>0</v>
      </c>
      <c r="GY324" s="842">
        <f t="shared" si="148"/>
        <v>-45.907500000000006</v>
      </c>
      <c r="GZ324" s="842">
        <f t="shared" si="148"/>
        <v>-11.476875000000001</v>
      </c>
      <c r="HA324" s="842">
        <f t="shared" ref="HA324:HX324" si="149">+HB60</f>
        <v>-57.384375000000006</v>
      </c>
      <c r="HB324" s="842">
        <f t="shared" ca="1" si="149"/>
        <v>5142.7086807397764</v>
      </c>
      <c r="HC324" s="842">
        <f t="shared" ca="1" si="149"/>
        <v>1285.6771701849441</v>
      </c>
      <c r="HD324" s="842">
        <f t="shared" ca="1" si="149"/>
        <v>8.6177080000000004</v>
      </c>
      <c r="HE324" s="842">
        <f t="shared" ca="1" si="149"/>
        <v>1298.2323640000002</v>
      </c>
      <c r="HF324" s="842">
        <f t="shared" ca="1" si="149"/>
        <v>34.470832000000001</v>
      </c>
      <c r="HG324" s="842">
        <f t="shared" ca="1" si="149"/>
        <v>5192.9294560000008</v>
      </c>
      <c r="HH324" s="842">
        <f t="shared" ca="1" si="149"/>
        <v>1.0138480000000001</v>
      </c>
      <c r="HI324" s="842">
        <f t="shared" ca="1" si="149"/>
        <v>9.5487069252077568</v>
      </c>
      <c r="HJ324" s="842">
        <f t="shared" ca="1" si="149"/>
        <v>1.1233772853185595</v>
      </c>
      <c r="HK324" s="842">
        <f t="shared" ca="1" si="149"/>
        <v>1438.4846138504158</v>
      </c>
      <c r="HL324" s="842">
        <f t="shared" ca="1" si="149"/>
        <v>1.1233772853185597</v>
      </c>
      <c r="HM324" s="842">
        <f t="shared" si="149"/>
        <v>0</v>
      </c>
      <c r="HN324" s="842">
        <f t="shared" si="149"/>
        <v>102.35226107226109</v>
      </c>
      <c r="HO324" s="842">
        <f t="shared" si="149"/>
        <v>25.588065268065272</v>
      </c>
      <c r="HP324" s="842">
        <f t="shared" si="149"/>
        <v>127.94032634032635</v>
      </c>
      <c r="HQ324" s="842">
        <f t="shared" si="149"/>
        <v>0</v>
      </c>
      <c r="HR324" s="842">
        <f t="shared" si="149"/>
        <v>0</v>
      </c>
      <c r="HS324" s="842">
        <f t="shared" si="149"/>
        <v>0</v>
      </c>
      <c r="HT324" s="842">
        <f t="shared" si="149"/>
        <v>-102.35226107226109</v>
      </c>
      <c r="HU324" s="842">
        <f t="shared" si="149"/>
        <v>-25.588065268065272</v>
      </c>
      <c r="HV324" s="842">
        <f t="shared" si="149"/>
        <v>-127.94032634032635</v>
      </c>
      <c r="HW324" s="842">
        <f t="shared" ca="1" si="149"/>
        <v>5090.5771949277396</v>
      </c>
      <c r="HX324" s="842">
        <f t="shared" ca="1" si="149"/>
        <v>1272.6442987319349</v>
      </c>
    </row>
    <row r="325" spans="2:232" x14ac:dyDescent="0.3">
      <c r="B325">
        <v>8</v>
      </c>
      <c r="C325" s="842">
        <f t="shared" ref="C325:AV325" si="150">+D61</f>
        <v>9.5</v>
      </c>
      <c r="D325" s="842">
        <f t="shared" si="150"/>
        <v>1472</v>
      </c>
      <c r="E325" s="842">
        <f t="shared" si="150"/>
        <v>38</v>
      </c>
      <c r="F325" s="842">
        <f t="shared" si="150"/>
        <v>5888</v>
      </c>
      <c r="G325" s="842">
        <f t="shared" ca="1" si="150"/>
        <v>9.8237876385014395</v>
      </c>
      <c r="H325" s="842">
        <f t="shared" ca="1" si="150"/>
        <v>1522.170042513065</v>
      </c>
      <c r="I325" s="842">
        <f t="shared" ca="1" si="150"/>
        <v>39.295150554005758</v>
      </c>
      <c r="J325" s="842">
        <f t="shared" ca="1" si="150"/>
        <v>6088.6801700522601</v>
      </c>
      <c r="K325" s="842">
        <f t="shared" ca="1" si="150"/>
        <v>1.0340829093159409</v>
      </c>
      <c r="L325" s="842">
        <f t="shared" ca="1" si="150"/>
        <v>10.885083255957275</v>
      </c>
      <c r="M325" s="842">
        <f t="shared" ca="1" si="150"/>
        <v>1.1457982374691869</v>
      </c>
      <c r="N325" s="842">
        <f t="shared" ca="1" si="150"/>
        <v>1686.6150055546427</v>
      </c>
      <c r="O325" s="842">
        <f t="shared" ca="1" si="150"/>
        <v>1.1457982374691866</v>
      </c>
      <c r="P325" s="842">
        <f t="shared" si="150"/>
        <v>0</v>
      </c>
      <c r="Q325" s="842">
        <f t="shared" si="150"/>
        <v>45.907500000000006</v>
      </c>
      <c r="R325" s="842">
        <f t="shared" si="150"/>
        <v>11.476875000000001</v>
      </c>
      <c r="S325" s="842">
        <f t="shared" si="150"/>
        <v>57.384375000000006</v>
      </c>
      <c r="T325" s="842">
        <f t="shared" si="150"/>
        <v>0</v>
      </c>
      <c r="U325" s="842">
        <f t="shared" si="150"/>
        <v>0</v>
      </c>
      <c r="V325" s="842">
        <f t="shared" si="150"/>
        <v>0</v>
      </c>
      <c r="W325" s="842">
        <f t="shared" si="150"/>
        <v>-45.907500000000006</v>
      </c>
      <c r="X325" s="842">
        <f t="shared" si="150"/>
        <v>-11.476875000000001</v>
      </c>
      <c r="Y325" s="842">
        <f t="shared" si="150"/>
        <v>-57.384375000000006</v>
      </c>
      <c r="Z325" s="842">
        <f t="shared" ca="1" si="150"/>
        <v>6042.7726700522599</v>
      </c>
      <c r="AA325" s="842">
        <f t="shared" ca="1" si="150"/>
        <v>1510.693167513065</v>
      </c>
      <c r="AB325" s="842">
        <f t="shared" ca="1" si="150"/>
        <v>9.9667159999999999</v>
      </c>
      <c r="AC325" s="842">
        <f t="shared" ca="1" si="150"/>
        <v>1544.3164159999999</v>
      </c>
      <c r="AD325" s="842">
        <f t="shared" ca="1" si="150"/>
        <v>39.866864</v>
      </c>
      <c r="AE325" s="842">
        <f t="shared" ca="1" si="150"/>
        <v>6177.2656639999996</v>
      </c>
      <c r="AF325" s="842">
        <f t="shared" ca="1" si="150"/>
        <v>1.0491279999999998</v>
      </c>
      <c r="AG325" s="842">
        <f t="shared" ca="1" si="150"/>
        <v>11.043452631578948</v>
      </c>
      <c r="AH325" s="842">
        <f t="shared" ca="1" si="150"/>
        <v>1.1624686980609418</v>
      </c>
      <c r="AI325" s="842">
        <f t="shared" ca="1" si="150"/>
        <v>1711.1539235457062</v>
      </c>
      <c r="AJ325" s="842">
        <f t="shared" ca="1" si="150"/>
        <v>1.1624686980609418</v>
      </c>
      <c r="AK325" s="842">
        <f t="shared" si="150"/>
        <v>0</v>
      </c>
      <c r="AL325" s="842">
        <f t="shared" si="150"/>
        <v>102.35226107226109</v>
      </c>
      <c r="AM325" s="842">
        <f t="shared" si="150"/>
        <v>25.588065268065272</v>
      </c>
      <c r="AN325" s="842">
        <f t="shared" si="150"/>
        <v>127.94032634032635</v>
      </c>
      <c r="AO325" s="842">
        <f t="shared" si="150"/>
        <v>0</v>
      </c>
      <c r="AP325" s="842">
        <f t="shared" si="150"/>
        <v>0</v>
      </c>
      <c r="AQ325" s="842">
        <f t="shared" si="150"/>
        <v>0</v>
      </c>
      <c r="AR325" s="842">
        <f t="shared" si="150"/>
        <v>-102.35226107226109</v>
      </c>
      <c r="AS325" s="842">
        <f t="shared" si="150"/>
        <v>-25.588065268065272</v>
      </c>
      <c r="AT325" s="842">
        <f t="shared" si="150"/>
        <v>-127.94032634032635</v>
      </c>
      <c r="AU325" s="842">
        <f t="shared" ca="1" si="150"/>
        <v>6074.9134029277384</v>
      </c>
      <c r="AV325" s="842">
        <f t="shared" ca="1" si="150"/>
        <v>1518.7283507319346</v>
      </c>
      <c r="AW325" s="842">
        <f t="shared" ref="AW325:CB325" si="151">+AX61</f>
        <v>9.5</v>
      </c>
      <c r="AX325" s="842">
        <f t="shared" si="151"/>
        <v>1472</v>
      </c>
      <c r="AY325" s="842">
        <f t="shared" si="151"/>
        <v>38</v>
      </c>
      <c r="AZ325" s="842">
        <f t="shared" si="151"/>
        <v>5888</v>
      </c>
      <c r="BA325" s="842">
        <f t="shared" ca="1" si="151"/>
        <v>9.8368537180164743</v>
      </c>
      <c r="BB325" s="842">
        <f t="shared" ca="1" si="151"/>
        <v>1524.1945971494999</v>
      </c>
      <c r="BC325" s="842">
        <f t="shared" ca="1" si="151"/>
        <v>39.347414872065897</v>
      </c>
      <c r="BD325" s="842">
        <f t="shared" ca="1" si="151"/>
        <v>6096.7783885979998</v>
      </c>
      <c r="BE325" s="842">
        <f t="shared" ca="1" si="151"/>
        <v>1.0354582861069972</v>
      </c>
      <c r="BF325" s="842">
        <f t="shared" ca="1" si="151"/>
        <v>10.899560906389446</v>
      </c>
      <c r="BG325" s="842">
        <f t="shared" ca="1" si="151"/>
        <v>1.1473222006725734</v>
      </c>
      <c r="BH325" s="842">
        <f t="shared" ca="1" si="151"/>
        <v>1688.8582793900277</v>
      </c>
      <c r="BI325" s="842">
        <f t="shared" ca="1" si="151"/>
        <v>1.1473222006725732</v>
      </c>
      <c r="BJ325" s="842">
        <f t="shared" si="151"/>
        <v>0</v>
      </c>
      <c r="BK325" s="842">
        <f t="shared" si="151"/>
        <v>45.907500000000006</v>
      </c>
      <c r="BL325" s="842">
        <f t="shared" si="151"/>
        <v>11.476875000000001</v>
      </c>
      <c r="BM325" s="842">
        <f t="shared" si="151"/>
        <v>57.384375000000006</v>
      </c>
      <c r="BN325" s="842">
        <f t="shared" si="151"/>
        <v>0</v>
      </c>
      <c r="BO325" s="842">
        <f t="shared" si="151"/>
        <v>0</v>
      </c>
      <c r="BP325" s="842">
        <f t="shared" si="151"/>
        <v>0</v>
      </c>
      <c r="BQ325" s="842">
        <f t="shared" si="151"/>
        <v>-45.907500000000006</v>
      </c>
      <c r="BR325" s="842">
        <f t="shared" si="151"/>
        <v>-11.476875000000001</v>
      </c>
      <c r="BS325" s="842">
        <f t="shared" si="151"/>
        <v>-57.384375000000006</v>
      </c>
      <c r="BT325" s="842">
        <f t="shared" ca="1" si="151"/>
        <v>6050.8708885979995</v>
      </c>
      <c r="BU325" s="842">
        <f t="shared" ca="1" si="151"/>
        <v>1512.7177221494999</v>
      </c>
      <c r="BV325" s="842">
        <f t="shared" ca="1" si="151"/>
        <v>9.9667159999999999</v>
      </c>
      <c r="BW325" s="842">
        <f t="shared" ca="1" si="151"/>
        <v>1544.3164159999999</v>
      </c>
      <c r="BX325" s="842">
        <f t="shared" ca="1" si="151"/>
        <v>39.866864</v>
      </c>
      <c r="BY325" s="842">
        <f t="shared" ca="1" si="151"/>
        <v>6177.2656639999996</v>
      </c>
      <c r="BZ325" s="842">
        <f t="shared" ca="1" si="151"/>
        <v>1.0491279999999998</v>
      </c>
      <c r="CA325" s="842">
        <f t="shared" ca="1" si="151"/>
        <v>11.043452631578948</v>
      </c>
      <c r="CB325" s="842">
        <f t="shared" ca="1" si="151"/>
        <v>1.1624686980609418</v>
      </c>
      <c r="CC325" s="842">
        <f t="shared" ref="CC325:DH325" ca="1" si="152">+CD61</f>
        <v>1711.1539235457062</v>
      </c>
      <c r="CD325" s="842">
        <f t="shared" ca="1" si="152"/>
        <v>1.1624686980609418</v>
      </c>
      <c r="CE325" s="842">
        <f t="shared" si="152"/>
        <v>0</v>
      </c>
      <c r="CF325" s="842">
        <f t="shared" si="152"/>
        <v>102.35226107226109</v>
      </c>
      <c r="CG325" s="842">
        <f t="shared" si="152"/>
        <v>25.588065268065272</v>
      </c>
      <c r="CH325" s="842">
        <f t="shared" si="152"/>
        <v>127.94032634032635</v>
      </c>
      <c r="CI325" s="842">
        <f t="shared" si="152"/>
        <v>0</v>
      </c>
      <c r="CJ325" s="842">
        <f t="shared" si="152"/>
        <v>0</v>
      </c>
      <c r="CK325" s="842">
        <f t="shared" si="152"/>
        <v>0</v>
      </c>
      <c r="CL325" s="842">
        <f t="shared" si="152"/>
        <v>-102.35226107226109</v>
      </c>
      <c r="CM325" s="842">
        <f t="shared" si="152"/>
        <v>-25.588065268065272</v>
      </c>
      <c r="CN325" s="842">
        <f t="shared" si="152"/>
        <v>-127.94032634032635</v>
      </c>
      <c r="CO325" s="842">
        <f t="shared" ca="1" si="152"/>
        <v>6074.9134029277384</v>
      </c>
      <c r="CP325" s="842">
        <f t="shared" ca="1" si="152"/>
        <v>1518.7283507319346</v>
      </c>
      <c r="CQ325" s="842">
        <f t="shared" si="152"/>
        <v>9.5</v>
      </c>
      <c r="CR325" s="842">
        <f t="shared" si="152"/>
        <v>1472</v>
      </c>
      <c r="CS325" s="842">
        <f t="shared" si="152"/>
        <v>38</v>
      </c>
      <c r="CT325" s="842">
        <f t="shared" si="152"/>
        <v>5888</v>
      </c>
      <c r="CU325" s="842">
        <f t="shared" ca="1" si="152"/>
        <v>9.8386562525684145</v>
      </c>
      <c r="CV325" s="842">
        <f t="shared" ca="1" si="152"/>
        <v>1524.4738951348111</v>
      </c>
      <c r="CW325" s="842">
        <f t="shared" ca="1" si="152"/>
        <v>39.354625010273658</v>
      </c>
      <c r="CX325" s="842">
        <f t="shared" ca="1" si="152"/>
        <v>6097.8955805392443</v>
      </c>
      <c r="CY325" s="842">
        <f t="shared" ca="1" si="152"/>
        <v>1.0356480265861487</v>
      </c>
      <c r="CZ325" s="842">
        <f t="shared" ca="1" si="152"/>
        <v>10.901558174591042</v>
      </c>
      <c r="DA325" s="842">
        <f t="shared" ca="1" si="152"/>
        <v>1.1475324394306359</v>
      </c>
      <c r="DB325" s="842">
        <f t="shared" ca="1" si="152"/>
        <v>1689.1677508418959</v>
      </c>
      <c r="DC325" s="842">
        <f t="shared" ca="1" si="152"/>
        <v>1.1475324394306359</v>
      </c>
      <c r="DD325" s="842">
        <f t="shared" si="152"/>
        <v>0</v>
      </c>
      <c r="DE325" s="842">
        <f t="shared" si="152"/>
        <v>45.907500000000006</v>
      </c>
      <c r="DF325" s="842">
        <f t="shared" si="152"/>
        <v>11.476875000000001</v>
      </c>
      <c r="DG325" s="842">
        <f t="shared" si="152"/>
        <v>57.384375000000006</v>
      </c>
      <c r="DH325" s="842">
        <f t="shared" si="152"/>
        <v>0</v>
      </c>
      <c r="DI325" s="842">
        <f t="shared" ref="DI325:EN325" si="153">+DJ61</f>
        <v>0</v>
      </c>
      <c r="DJ325" s="842">
        <f t="shared" si="153"/>
        <v>0</v>
      </c>
      <c r="DK325" s="842">
        <f t="shared" si="153"/>
        <v>-45.907500000000006</v>
      </c>
      <c r="DL325" s="842">
        <f t="shared" si="153"/>
        <v>-11.476875000000001</v>
      </c>
      <c r="DM325" s="842">
        <f t="shared" si="153"/>
        <v>-57.384375000000006</v>
      </c>
      <c r="DN325" s="842">
        <f t="shared" ca="1" si="153"/>
        <v>6051.988080539244</v>
      </c>
      <c r="DO325" s="842">
        <f t="shared" ca="1" si="153"/>
        <v>1512.997020134811</v>
      </c>
      <c r="DP325" s="842">
        <f t="shared" ca="1" si="153"/>
        <v>9.9667159999999999</v>
      </c>
      <c r="DQ325" s="842">
        <f t="shared" ca="1" si="153"/>
        <v>1544.3164159999999</v>
      </c>
      <c r="DR325" s="842">
        <f t="shared" ca="1" si="153"/>
        <v>39.866864</v>
      </c>
      <c r="DS325" s="842">
        <f t="shared" ca="1" si="153"/>
        <v>6177.2656639999996</v>
      </c>
      <c r="DT325" s="842">
        <f t="shared" ca="1" si="153"/>
        <v>1.0491279999999998</v>
      </c>
      <c r="DU325" s="842">
        <f t="shared" ca="1" si="153"/>
        <v>11.043452631578948</v>
      </c>
      <c r="DV325" s="842">
        <f t="shared" ca="1" si="153"/>
        <v>1.1624686980609418</v>
      </c>
      <c r="DW325" s="842">
        <f t="shared" ca="1" si="153"/>
        <v>1711.1539235457062</v>
      </c>
      <c r="DX325" s="842">
        <f t="shared" ca="1" si="153"/>
        <v>1.1624686980609418</v>
      </c>
      <c r="DY325" s="842">
        <f t="shared" si="153"/>
        <v>0</v>
      </c>
      <c r="DZ325" s="842">
        <f t="shared" si="153"/>
        <v>102.35226107226109</v>
      </c>
      <c r="EA325" s="842">
        <f t="shared" si="153"/>
        <v>25.588065268065272</v>
      </c>
      <c r="EB325" s="842">
        <f t="shared" si="153"/>
        <v>127.94032634032635</v>
      </c>
      <c r="EC325" s="842">
        <f t="shared" si="153"/>
        <v>0</v>
      </c>
      <c r="ED325" s="842">
        <f t="shared" si="153"/>
        <v>0</v>
      </c>
      <c r="EE325" s="842">
        <f t="shared" si="153"/>
        <v>0</v>
      </c>
      <c r="EF325" s="842">
        <f t="shared" si="153"/>
        <v>-102.35226107226109</v>
      </c>
      <c r="EG325" s="842">
        <f t="shared" si="153"/>
        <v>-25.588065268065272</v>
      </c>
      <c r="EH325" s="842">
        <f t="shared" si="153"/>
        <v>-127.94032634032635</v>
      </c>
      <c r="EI325" s="842">
        <f t="shared" ca="1" si="153"/>
        <v>6074.9134029277384</v>
      </c>
      <c r="EJ325" s="842">
        <f t="shared" ca="1" si="153"/>
        <v>1518.7283507319346</v>
      </c>
      <c r="EK325" s="842">
        <f t="shared" si="153"/>
        <v>9.5</v>
      </c>
      <c r="EL325" s="842">
        <f t="shared" si="153"/>
        <v>1472</v>
      </c>
      <c r="EM325" s="842">
        <f t="shared" si="153"/>
        <v>38</v>
      </c>
      <c r="EN325" s="842">
        <f t="shared" si="153"/>
        <v>5888</v>
      </c>
      <c r="EO325" s="842">
        <f t="shared" ref="EO325:FT325" ca="1" si="154">+EP61</f>
        <v>9.8389745466215093</v>
      </c>
      <c r="EP325" s="842">
        <f t="shared" ca="1" si="154"/>
        <v>1524.5232139607222</v>
      </c>
      <c r="EQ325" s="842">
        <f t="shared" ca="1" si="154"/>
        <v>39.355898186486037</v>
      </c>
      <c r="ER325" s="842">
        <f t="shared" ca="1" si="154"/>
        <v>6098.0928558428886</v>
      </c>
      <c r="ES325" s="842">
        <f t="shared" ca="1" si="154"/>
        <v>1.0356815312233167</v>
      </c>
      <c r="ET325" s="842">
        <f t="shared" ca="1" si="154"/>
        <v>10.901910854982281</v>
      </c>
      <c r="EU325" s="842">
        <f t="shared" ca="1" si="154"/>
        <v>1.1475695636823453</v>
      </c>
      <c r="EV325" s="842">
        <f t="shared" ca="1" si="154"/>
        <v>1689.2223977404124</v>
      </c>
      <c r="EW325" s="842">
        <f t="shared" ca="1" si="154"/>
        <v>1.1475695636823453</v>
      </c>
      <c r="EX325" s="842">
        <f t="shared" si="154"/>
        <v>0</v>
      </c>
      <c r="EY325" s="842">
        <f t="shared" si="154"/>
        <v>45.907500000000006</v>
      </c>
      <c r="EZ325" s="842">
        <f t="shared" si="154"/>
        <v>11.476875000000001</v>
      </c>
      <c r="FA325" s="842">
        <f t="shared" si="154"/>
        <v>57.384375000000006</v>
      </c>
      <c r="FB325" s="842">
        <f t="shared" si="154"/>
        <v>0</v>
      </c>
      <c r="FC325" s="842">
        <f t="shared" si="154"/>
        <v>0</v>
      </c>
      <c r="FD325" s="842">
        <f t="shared" si="154"/>
        <v>0</v>
      </c>
      <c r="FE325" s="842">
        <f t="shared" si="154"/>
        <v>-45.907500000000006</v>
      </c>
      <c r="FF325" s="842">
        <f t="shared" si="154"/>
        <v>-11.476875000000001</v>
      </c>
      <c r="FG325" s="842">
        <f t="shared" si="154"/>
        <v>-57.384375000000006</v>
      </c>
      <c r="FH325" s="842">
        <f t="shared" ca="1" si="154"/>
        <v>6052.1853558428884</v>
      </c>
      <c r="FI325" s="842">
        <f t="shared" ca="1" si="154"/>
        <v>1513.0463389607221</v>
      </c>
      <c r="FJ325" s="842">
        <f t="shared" ca="1" si="154"/>
        <v>9.9667159999999999</v>
      </c>
      <c r="FK325" s="842">
        <f t="shared" ca="1" si="154"/>
        <v>1544.3164159999999</v>
      </c>
      <c r="FL325" s="842">
        <f t="shared" ca="1" si="154"/>
        <v>39.866864</v>
      </c>
      <c r="FM325" s="842">
        <f t="shared" ca="1" si="154"/>
        <v>6177.2656639999996</v>
      </c>
      <c r="FN325" s="842">
        <f t="shared" ca="1" si="154"/>
        <v>1.0491279999999998</v>
      </c>
      <c r="FO325" s="842">
        <f t="shared" ca="1" si="154"/>
        <v>11.043452631578948</v>
      </c>
      <c r="FP325" s="842">
        <f t="shared" ca="1" si="154"/>
        <v>1.1624686980609418</v>
      </c>
      <c r="FQ325" s="842">
        <f t="shared" ca="1" si="154"/>
        <v>1711.1539235457062</v>
      </c>
      <c r="FR325" s="842">
        <f t="shared" ca="1" si="154"/>
        <v>1.1624686980609418</v>
      </c>
      <c r="FS325" s="842">
        <f t="shared" si="154"/>
        <v>0</v>
      </c>
      <c r="FT325" s="842">
        <f t="shared" si="154"/>
        <v>102.35226107226109</v>
      </c>
      <c r="FU325" s="842">
        <f t="shared" ref="FU325:GZ325" si="155">+FV61</f>
        <v>25.588065268065272</v>
      </c>
      <c r="FV325" s="842">
        <f t="shared" si="155"/>
        <v>127.94032634032635</v>
      </c>
      <c r="FW325" s="842">
        <f t="shared" si="155"/>
        <v>0</v>
      </c>
      <c r="FX325" s="842">
        <f t="shared" si="155"/>
        <v>0</v>
      </c>
      <c r="FY325" s="842">
        <f t="shared" si="155"/>
        <v>0</v>
      </c>
      <c r="FZ325" s="842">
        <f t="shared" si="155"/>
        <v>-102.35226107226109</v>
      </c>
      <c r="GA325" s="842">
        <f t="shared" si="155"/>
        <v>-25.588065268065272</v>
      </c>
      <c r="GB325" s="842">
        <f t="shared" si="155"/>
        <v>-127.94032634032635</v>
      </c>
      <c r="GC325" s="842">
        <f t="shared" ca="1" si="155"/>
        <v>6074.9134029277384</v>
      </c>
      <c r="GD325" s="842">
        <f t="shared" ca="1" si="155"/>
        <v>1518.7283507319346</v>
      </c>
      <c r="GE325" s="842">
        <f t="shared" si="155"/>
        <v>9.5</v>
      </c>
      <c r="GF325" s="842">
        <f t="shared" si="155"/>
        <v>1472</v>
      </c>
      <c r="GG325" s="842">
        <f t="shared" si="155"/>
        <v>38</v>
      </c>
      <c r="GH325" s="842">
        <f t="shared" si="155"/>
        <v>5888</v>
      </c>
      <c r="GI325" s="842">
        <f t="shared" ca="1" si="155"/>
        <v>9.8390338840933289</v>
      </c>
      <c r="GJ325" s="842">
        <f t="shared" ca="1" si="155"/>
        <v>1524.5324081458293</v>
      </c>
      <c r="GK325" s="842">
        <f t="shared" ca="1" si="155"/>
        <v>39.356135536373316</v>
      </c>
      <c r="GL325" s="842">
        <f t="shared" ca="1" si="155"/>
        <v>6098.1296325833173</v>
      </c>
      <c r="GM325" s="842">
        <f t="shared" ca="1" si="155"/>
        <v>1.0356877772729818</v>
      </c>
      <c r="GN325" s="842">
        <f t="shared" ca="1" si="155"/>
        <v>10.901976602873495</v>
      </c>
      <c r="GO325" s="842">
        <f t="shared" ca="1" si="155"/>
        <v>1.1475764845129994</v>
      </c>
      <c r="GP325" s="842">
        <f t="shared" ca="1" si="155"/>
        <v>1689.2325852031349</v>
      </c>
      <c r="GQ325" s="842">
        <f t="shared" ca="1" si="155"/>
        <v>1.1475764845129992</v>
      </c>
      <c r="GR325" s="842">
        <f t="shared" si="155"/>
        <v>0</v>
      </c>
      <c r="GS325" s="842">
        <f t="shared" si="155"/>
        <v>45.907500000000006</v>
      </c>
      <c r="GT325" s="842">
        <f t="shared" si="155"/>
        <v>11.476875000000001</v>
      </c>
      <c r="GU325" s="842">
        <f t="shared" si="155"/>
        <v>57.384375000000006</v>
      </c>
      <c r="GV325" s="842">
        <f t="shared" si="155"/>
        <v>0</v>
      </c>
      <c r="GW325" s="842">
        <f t="shared" si="155"/>
        <v>0</v>
      </c>
      <c r="GX325" s="842">
        <f t="shared" si="155"/>
        <v>0</v>
      </c>
      <c r="GY325" s="842">
        <f t="shared" si="155"/>
        <v>-45.907500000000006</v>
      </c>
      <c r="GZ325" s="842">
        <f t="shared" si="155"/>
        <v>-11.476875000000001</v>
      </c>
      <c r="HA325" s="842">
        <f t="shared" ref="HA325:HX325" si="156">+HB61</f>
        <v>-57.384375000000006</v>
      </c>
      <c r="HB325" s="842">
        <f t="shared" ca="1" si="156"/>
        <v>6052.222132583317</v>
      </c>
      <c r="HC325" s="842">
        <f t="shared" ca="1" si="156"/>
        <v>1513.0555331458293</v>
      </c>
      <c r="HD325" s="842">
        <f t="shared" ca="1" si="156"/>
        <v>9.9667159999999999</v>
      </c>
      <c r="HE325" s="842">
        <f t="shared" ca="1" si="156"/>
        <v>1544.3164159999999</v>
      </c>
      <c r="HF325" s="842">
        <f t="shared" ca="1" si="156"/>
        <v>39.866864</v>
      </c>
      <c r="HG325" s="842">
        <f t="shared" ca="1" si="156"/>
        <v>6177.2656639999996</v>
      </c>
      <c r="HH325" s="842">
        <f t="shared" ca="1" si="156"/>
        <v>1.0491279999999998</v>
      </c>
      <c r="HI325" s="842">
        <f t="shared" ca="1" si="156"/>
        <v>11.043452631578948</v>
      </c>
      <c r="HJ325" s="842">
        <f t="shared" ca="1" si="156"/>
        <v>1.1624686980609418</v>
      </c>
      <c r="HK325" s="842">
        <f t="shared" ca="1" si="156"/>
        <v>1711.1539235457062</v>
      </c>
      <c r="HL325" s="842">
        <f t="shared" ca="1" si="156"/>
        <v>1.1624686980609418</v>
      </c>
      <c r="HM325" s="842">
        <f t="shared" si="156"/>
        <v>0</v>
      </c>
      <c r="HN325" s="842">
        <f t="shared" si="156"/>
        <v>102.35226107226109</v>
      </c>
      <c r="HO325" s="842">
        <f t="shared" si="156"/>
        <v>25.588065268065272</v>
      </c>
      <c r="HP325" s="842">
        <f t="shared" si="156"/>
        <v>127.94032634032635</v>
      </c>
      <c r="HQ325" s="842">
        <f t="shared" si="156"/>
        <v>0</v>
      </c>
      <c r="HR325" s="842">
        <f t="shared" si="156"/>
        <v>0</v>
      </c>
      <c r="HS325" s="842">
        <f t="shared" si="156"/>
        <v>0</v>
      </c>
      <c r="HT325" s="842">
        <f t="shared" si="156"/>
        <v>-102.35226107226109</v>
      </c>
      <c r="HU325" s="842">
        <f t="shared" si="156"/>
        <v>-25.588065268065272</v>
      </c>
      <c r="HV325" s="842">
        <f t="shared" si="156"/>
        <v>-127.94032634032635</v>
      </c>
      <c r="HW325" s="842">
        <f t="shared" ca="1" si="156"/>
        <v>6074.9134029277384</v>
      </c>
      <c r="HX325" s="842">
        <f t="shared" ca="1" si="156"/>
        <v>1518.7283507319346</v>
      </c>
    </row>
    <row r="326" spans="2:232" x14ac:dyDescent="0.3">
      <c r="B326">
        <v>9</v>
      </c>
      <c r="C326" s="842">
        <f t="shared" ref="C326:AV326" si="157">+D62</f>
        <v>7.8</v>
      </c>
      <c r="D326" s="842">
        <f t="shared" si="157"/>
        <v>1194.2</v>
      </c>
      <c r="E326" s="842">
        <f t="shared" si="157"/>
        <v>31.2</v>
      </c>
      <c r="F326" s="842">
        <f t="shared" si="157"/>
        <v>4776.8</v>
      </c>
      <c r="G326" s="842">
        <f t="shared" ca="1" si="157"/>
        <v>7.80849423571253</v>
      </c>
      <c r="H326" s="842">
        <f t="shared" ca="1" si="157"/>
        <v>1195.50048926768</v>
      </c>
      <c r="I326" s="842">
        <f t="shared" ca="1" si="157"/>
        <v>31.23397694285012</v>
      </c>
      <c r="J326" s="842">
        <f t="shared" ca="1" si="157"/>
        <v>4782.00195707072</v>
      </c>
      <c r="K326" s="842">
        <f t="shared" ca="1" si="157"/>
        <v>1.0010890045785295</v>
      </c>
      <c r="L326" s="842">
        <f t="shared" ca="1" si="157"/>
        <v>8.6520711753047426</v>
      </c>
      <c r="M326" s="842">
        <f t="shared" ca="1" si="157"/>
        <v>1.1092398942698387</v>
      </c>
      <c r="N326" s="842">
        <f t="shared" ca="1" si="157"/>
        <v>1324.6542817370416</v>
      </c>
      <c r="O326" s="842">
        <f t="shared" ca="1" si="157"/>
        <v>1.1092398942698389</v>
      </c>
      <c r="P326" s="842">
        <f t="shared" si="157"/>
        <v>0</v>
      </c>
      <c r="Q326" s="842">
        <f t="shared" si="157"/>
        <v>45.907500000000006</v>
      </c>
      <c r="R326" s="842">
        <f t="shared" si="157"/>
        <v>11.476875000000001</v>
      </c>
      <c r="S326" s="842">
        <f t="shared" si="157"/>
        <v>57.384375000000006</v>
      </c>
      <c r="T326" s="842">
        <f t="shared" si="157"/>
        <v>0</v>
      </c>
      <c r="U326" s="842">
        <f t="shared" si="157"/>
        <v>0</v>
      </c>
      <c r="V326" s="842">
        <f t="shared" si="157"/>
        <v>0</v>
      </c>
      <c r="W326" s="842">
        <f t="shared" si="157"/>
        <v>-45.907500000000006</v>
      </c>
      <c r="X326" s="842">
        <f t="shared" si="157"/>
        <v>-11.476875000000001</v>
      </c>
      <c r="Y326" s="842">
        <f t="shared" si="157"/>
        <v>-57.384375000000006</v>
      </c>
      <c r="Z326" s="842">
        <f t="shared" ca="1" si="157"/>
        <v>4736.0944570707197</v>
      </c>
      <c r="AA326" s="842">
        <f t="shared" ca="1" si="157"/>
        <v>1184.0236142676799</v>
      </c>
      <c r="AB326" s="842">
        <f t="shared" ca="1" si="157"/>
        <v>7.9080144000000008</v>
      </c>
      <c r="AC326" s="842">
        <f t="shared" ca="1" si="157"/>
        <v>1210.7372816000002</v>
      </c>
      <c r="AD326" s="842">
        <f t="shared" ca="1" si="157"/>
        <v>31.632057600000003</v>
      </c>
      <c r="AE326" s="842">
        <f t="shared" ca="1" si="157"/>
        <v>4842.9491264000008</v>
      </c>
      <c r="AF326" s="842">
        <f t="shared" ca="1" si="157"/>
        <v>1.0138480000000001</v>
      </c>
      <c r="AG326" s="842">
        <f t="shared" ca="1" si="157"/>
        <v>8.7623428254847653</v>
      </c>
      <c r="AH326" s="842">
        <f t="shared" ca="1" si="157"/>
        <v>1.1233772853185597</v>
      </c>
      <c r="AI326" s="842">
        <f t="shared" ca="1" si="157"/>
        <v>1341.5371541274242</v>
      </c>
      <c r="AJ326" s="842">
        <f t="shared" ca="1" si="157"/>
        <v>1.1233772853185597</v>
      </c>
      <c r="AK326" s="842">
        <f t="shared" si="157"/>
        <v>0</v>
      </c>
      <c r="AL326" s="842">
        <f t="shared" si="157"/>
        <v>102.35226107226109</v>
      </c>
      <c r="AM326" s="842">
        <f t="shared" si="157"/>
        <v>25.588065268065272</v>
      </c>
      <c r="AN326" s="842">
        <f t="shared" si="157"/>
        <v>127.94032634032635</v>
      </c>
      <c r="AO326" s="842">
        <f t="shared" si="157"/>
        <v>0</v>
      </c>
      <c r="AP326" s="842">
        <f t="shared" si="157"/>
        <v>0</v>
      </c>
      <c r="AQ326" s="842">
        <f t="shared" si="157"/>
        <v>0</v>
      </c>
      <c r="AR326" s="842">
        <f t="shared" si="157"/>
        <v>-102.35226107226109</v>
      </c>
      <c r="AS326" s="842">
        <f t="shared" si="157"/>
        <v>-25.588065268065272</v>
      </c>
      <c r="AT326" s="842">
        <f t="shared" si="157"/>
        <v>-127.94032634032635</v>
      </c>
      <c r="AU326" s="842">
        <f t="shared" ca="1" si="157"/>
        <v>4740.5968653277396</v>
      </c>
      <c r="AV326" s="842">
        <f t="shared" ca="1" si="157"/>
        <v>1185.1492163319349</v>
      </c>
      <c r="AW326" s="842">
        <f t="shared" ref="AW326:CB326" si="158">+AX62</f>
        <v>7.8</v>
      </c>
      <c r="AX326" s="842">
        <f t="shared" si="158"/>
        <v>1194.2</v>
      </c>
      <c r="AY326" s="842">
        <f t="shared" si="158"/>
        <v>31.2</v>
      </c>
      <c r="AZ326" s="842">
        <f t="shared" si="158"/>
        <v>4776.8</v>
      </c>
      <c r="BA326" s="842">
        <f t="shared" ca="1" si="158"/>
        <v>7.8440451546253582</v>
      </c>
      <c r="BB326" s="842">
        <f t="shared" ca="1" si="158"/>
        <v>1200.9434261094361</v>
      </c>
      <c r="BC326" s="842">
        <f t="shared" ca="1" si="158"/>
        <v>31.376180618501433</v>
      </c>
      <c r="BD326" s="842">
        <f t="shared" ca="1" si="158"/>
        <v>4803.7737044377445</v>
      </c>
      <c r="BE326" s="842">
        <f t="shared" ca="1" si="158"/>
        <v>1.0056468146955586</v>
      </c>
      <c r="BF326" s="842">
        <f t="shared" ca="1" si="158"/>
        <v>8.6914627752081532</v>
      </c>
      <c r="BG326" s="842">
        <f t="shared" ca="1" si="158"/>
        <v>1.1142900993856606</v>
      </c>
      <c r="BH326" s="842">
        <f t="shared" ca="1" si="158"/>
        <v>1330.6852366863559</v>
      </c>
      <c r="BI326" s="842">
        <f t="shared" ca="1" si="158"/>
        <v>1.1142900993856606</v>
      </c>
      <c r="BJ326" s="842">
        <f t="shared" si="158"/>
        <v>0</v>
      </c>
      <c r="BK326" s="842">
        <f t="shared" si="158"/>
        <v>45.907500000000006</v>
      </c>
      <c r="BL326" s="842">
        <f t="shared" si="158"/>
        <v>11.476875000000001</v>
      </c>
      <c r="BM326" s="842">
        <f t="shared" si="158"/>
        <v>57.384375000000006</v>
      </c>
      <c r="BN326" s="842">
        <f t="shared" si="158"/>
        <v>0</v>
      </c>
      <c r="BO326" s="842">
        <f t="shared" si="158"/>
        <v>0</v>
      </c>
      <c r="BP326" s="842">
        <f t="shared" si="158"/>
        <v>0</v>
      </c>
      <c r="BQ326" s="842">
        <f t="shared" si="158"/>
        <v>-45.907500000000006</v>
      </c>
      <c r="BR326" s="842">
        <f t="shared" si="158"/>
        <v>-11.476875000000001</v>
      </c>
      <c r="BS326" s="842">
        <f t="shared" si="158"/>
        <v>-57.384375000000006</v>
      </c>
      <c r="BT326" s="842">
        <f t="shared" ca="1" si="158"/>
        <v>4757.8662044377443</v>
      </c>
      <c r="BU326" s="842">
        <f t="shared" ca="1" si="158"/>
        <v>1189.4665511094361</v>
      </c>
      <c r="BV326" s="842">
        <f t="shared" ca="1" si="158"/>
        <v>7.9080144000000008</v>
      </c>
      <c r="BW326" s="842">
        <f t="shared" ca="1" si="158"/>
        <v>1210.7372816000002</v>
      </c>
      <c r="BX326" s="842">
        <f t="shared" ca="1" si="158"/>
        <v>31.632057600000003</v>
      </c>
      <c r="BY326" s="842">
        <f t="shared" ca="1" si="158"/>
        <v>4842.9491264000008</v>
      </c>
      <c r="BZ326" s="842">
        <f t="shared" ca="1" si="158"/>
        <v>1.0138480000000001</v>
      </c>
      <c r="CA326" s="842">
        <f t="shared" ca="1" si="158"/>
        <v>8.7623428254847653</v>
      </c>
      <c r="CB326" s="842">
        <f t="shared" ca="1" si="158"/>
        <v>1.1233772853185597</v>
      </c>
      <c r="CC326" s="842">
        <f t="shared" ref="CC326:DH326" ca="1" si="159">+CD62</f>
        <v>1341.5371541274242</v>
      </c>
      <c r="CD326" s="842">
        <f t="shared" ca="1" si="159"/>
        <v>1.1233772853185597</v>
      </c>
      <c r="CE326" s="842">
        <f t="shared" si="159"/>
        <v>0</v>
      </c>
      <c r="CF326" s="842">
        <f t="shared" si="159"/>
        <v>102.35226107226109</v>
      </c>
      <c r="CG326" s="842">
        <f t="shared" si="159"/>
        <v>25.588065268065272</v>
      </c>
      <c r="CH326" s="842">
        <f t="shared" si="159"/>
        <v>127.94032634032635</v>
      </c>
      <c r="CI326" s="842">
        <f t="shared" si="159"/>
        <v>0</v>
      </c>
      <c r="CJ326" s="842">
        <f t="shared" si="159"/>
        <v>0</v>
      </c>
      <c r="CK326" s="842">
        <f t="shared" si="159"/>
        <v>0</v>
      </c>
      <c r="CL326" s="842">
        <f t="shared" si="159"/>
        <v>-102.35226107226109</v>
      </c>
      <c r="CM326" s="842">
        <f t="shared" si="159"/>
        <v>-25.588065268065272</v>
      </c>
      <c r="CN326" s="842">
        <f t="shared" si="159"/>
        <v>-127.94032634032635</v>
      </c>
      <c r="CO326" s="842">
        <f t="shared" ca="1" si="159"/>
        <v>4740.5968653277396</v>
      </c>
      <c r="CP326" s="842">
        <f t="shared" ca="1" si="159"/>
        <v>1185.1492163319349</v>
      </c>
      <c r="CQ326" s="842">
        <f t="shared" si="159"/>
        <v>7.8</v>
      </c>
      <c r="CR326" s="842">
        <f t="shared" si="159"/>
        <v>1194.2</v>
      </c>
      <c r="CS326" s="842">
        <f t="shared" si="159"/>
        <v>31.2</v>
      </c>
      <c r="CT326" s="842">
        <f t="shared" si="159"/>
        <v>4776.8</v>
      </c>
      <c r="CU326" s="842">
        <f t="shared" ca="1" si="159"/>
        <v>7.8499737990358716</v>
      </c>
      <c r="CV326" s="842">
        <f t="shared" ca="1" si="159"/>
        <v>1201.8511167703382</v>
      </c>
      <c r="CW326" s="842">
        <f t="shared" ca="1" si="159"/>
        <v>31.399895196143486</v>
      </c>
      <c r="CX326" s="842">
        <f t="shared" ca="1" si="159"/>
        <v>4807.4044670813528</v>
      </c>
      <c r="CY326" s="842">
        <f t="shared" ca="1" si="159"/>
        <v>1.0064068973122913</v>
      </c>
      <c r="CZ326" s="842">
        <f t="shared" ca="1" si="159"/>
        <v>8.6980319102890551</v>
      </c>
      <c r="DA326" s="842">
        <f t="shared" ca="1" si="159"/>
        <v>1.1151322961909045</v>
      </c>
      <c r="DB326" s="842">
        <f t="shared" ca="1" si="159"/>
        <v>1331.6909881111781</v>
      </c>
      <c r="DC326" s="842">
        <f t="shared" ca="1" si="159"/>
        <v>1.1151322961909045</v>
      </c>
      <c r="DD326" s="842">
        <f t="shared" si="159"/>
        <v>0</v>
      </c>
      <c r="DE326" s="842">
        <f t="shared" si="159"/>
        <v>45.907500000000006</v>
      </c>
      <c r="DF326" s="842">
        <f t="shared" si="159"/>
        <v>11.476875000000001</v>
      </c>
      <c r="DG326" s="842">
        <f t="shared" si="159"/>
        <v>57.384375000000006</v>
      </c>
      <c r="DH326" s="842">
        <f t="shared" si="159"/>
        <v>0</v>
      </c>
      <c r="DI326" s="842">
        <f t="shared" ref="DI326:EN326" si="160">+DJ62</f>
        <v>0</v>
      </c>
      <c r="DJ326" s="842">
        <f t="shared" si="160"/>
        <v>0</v>
      </c>
      <c r="DK326" s="842">
        <f t="shared" si="160"/>
        <v>-45.907500000000006</v>
      </c>
      <c r="DL326" s="842">
        <f t="shared" si="160"/>
        <v>-11.476875000000001</v>
      </c>
      <c r="DM326" s="842">
        <f t="shared" si="160"/>
        <v>-57.384375000000006</v>
      </c>
      <c r="DN326" s="842">
        <f t="shared" ca="1" si="160"/>
        <v>4761.4969670813525</v>
      </c>
      <c r="DO326" s="842">
        <f t="shared" ca="1" si="160"/>
        <v>1190.3742417703381</v>
      </c>
      <c r="DP326" s="842">
        <f t="shared" ca="1" si="160"/>
        <v>7.9080144000000008</v>
      </c>
      <c r="DQ326" s="842">
        <f t="shared" ca="1" si="160"/>
        <v>1210.7372816000002</v>
      </c>
      <c r="DR326" s="842">
        <f t="shared" ca="1" si="160"/>
        <v>31.632057600000003</v>
      </c>
      <c r="DS326" s="842">
        <f t="shared" ca="1" si="160"/>
        <v>4842.9491264000008</v>
      </c>
      <c r="DT326" s="842">
        <f t="shared" ca="1" si="160"/>
        <v>1.0138480000000001</v>
      </c>
      <c r="DU326" s="842">
        <f t="shared" ca="1" si="160"/>
        <v>8.7623428254847653</v>
      </c>
      <c r="DV326" s="842">
        <f t="shared" ca="1" si="160"/>
        <v>1.1233772853185597</v>
      </c>
      <c r="DW326" s="842">
        <f t="shared" ca="1" si="160"/>
        <v>1341.5371541274242</v>
      </c>
      <c r="DX326" s="842">
        <f t="shared" ca="1" si="160"/>
        <v>1.1233772853185597</v>
      </c>
      <c r="DY326" s="842">
        <f t="shared" si="160"/>
        <v>0</v>
      </c>
      <c r="DZ326" s="842">
        <f t="shared" si="160"/>
        <v>102.35226107226109</v>
      </c>
      <c r="EA326" s="842">
        <f t="shared" si="160"/>
        <v>25.588065268065272</v>
      </c>
      <c r="EB326" s="842">
        <f t="shared" si="160"/>
        <v>127.94032634032635</v>
      </c>
      <c r="EC326" s="842">
        <f t="shared" si="160"/>
        <v>0</v>
      </c>
      <c r="ED326" s="842">
        <f t="shared" si="160"/>
        <v>0</v>
      </c>
      <c r="EE326" s="842">
        <f t="shared" si="160"/>
        <v>0</v>
      </c>
      <c r="EF326" s="842">
        <f t="shared" si="160"/>
        <v>-102.35226107226109</v>
      </c>
      <c r="EG326" s="842">
        <f t="shared" si="160"/>
        <v>-25.588065268065272</v>
      </c>
      <c r="EH326" s="842">
        <f t="shared" si="160"/>
        <v>-127.94032634032635</v>
      </c>
      <c r="EI326" s="842">
        <f t="shared" ca="1" si="160"/>
        <v>4740.5968653277396</v>
      </c>
      <c r="EJ326" s="842">
        <f t="shared" ca="1" si="160"/>
        <v>1185.1492163319349</v>
      </c>
      <c r="EK326" s="842">
        <f t="shared" si="160"/>
        <v>7.8</v>
      </c>
      <c r="EL326" s="842">
        <f t="shared" si="160"/>
        <v>1194.2</v>
      </c>
      <c r="EM326" s="842">
        <f t="shared" si="160"/>
        <v>31.2</v>
      </c>
      <c r="EN326" s="842">
        <f t="shared" si="160"/>
        <v>4776.8</v>
      </c>
      <c r="EO326" s="842">
        <f t="shared" ref="EO326:FT326" ca="1" si="161">+EP62</f>
        <v>7.8510672281010798</v>
      </c>
      <c r="EP326" s="842">
        <f t="shared" ca="1" si="161"/>
        <v>1202.0185235638858</v>
      </c>
      <c r="EQ326" s="842">
        <f t="shared" ca="1" si="161"/>
        <v>31.404268912404319</v>
      </c>
      <c r="ER326" s="842">
        <f t="shared" ca="1" si="161"/>
        <v>4808.0740942555431</v>
      </c>
      <c r="ES326" s="842">
        <f t="shared" ca="1" si="161"/>
        <v>1.0065470805257795</v>
      </c>
      <c r="ET326" s="842">
        <f t="shared" ca="1" si="161"/>
        <v>8.6992434660399773</v>
      </c>
      <c r="EU326" s="842">
        <f t="shared" ca="1" si="161"/>
        <v>1.1152876238512792</v>
      </c>
      <c r="EV326" s="842">
        <f t="shared" ca="1" si="161"/>
        <v>1331.8764804031975</v>
      </c>
      <c r="EW326" s="842">
        <f t="shared" ca="1" si="161"/>
        <v>1.115287623851279</v>
      </c>
      <c r="EX326" s="842">
        <f t="shared" si="161"/>
        <v>0</v>
      </c>
      <c r="EY326" s="842">
        <f t="shared" si="161"/>
        <v>45.907500000000006</v>
      </c>
      <c r="EZ326" s="842">
        <f t="shared" si="161"/>
        <v>11.476875000000001</v>
      </c>
      <c r="FA326" s="842">
        <f t="shared" si="161"/>
        <v>57.384375000000006</v>
      </c>
      <c r="FB326" s="842">
        <f t="shared" si="161"/>
        <v>0</v>
      </c>
      <c r="FC326" s="842">
        <f t="shared" si="161"/>
        <v>0</v>
      </c>
      <c r="FD326" s="842">
        <f t="shared" si="161"/>
        <v>0</v>
      </c>
      <c r="FE326" s="842">
        <f t="shared" si="161"/>
        <v>-45.907500000000006</v>
      </c>
      <c r="FF326" s="842">
        <f t="shared" si="161"/>
        <v>-11.476875000000001</v>
      </c>
      <c r="FG326" s="842">
        <f t="shared" si="161"/>
        <v>-57.384375000000006</v>
      </c>
      <c r="FH326" s="842">
        <f t="shared" ca="1" si="161"/>
        <v>4762.1665942555428</v>
      </c>
      <c r="FI326" s="842">
        <f t="shared" ca="1" si="161"/>
        <v>1190.5416485638857</v>
      </c>
      <c r="FJ326" s="842">
        <f t="shared" ca="1" si="161"/>
        <v>7.9080144000000008</v>
      </c>
      <c r="FK326" s="842">
        <f t="shared" ca="1" si="161"/>
        <v>1210.7372816000002</v>
      </c>
      <c r="FL326" s="842">
        <f t="shared" ca="1" si="161"/>
        <v>31.632057600000003</v>
      </c>
      <c r="FM326" s="842">
        <f t="shared" ca="1" si="161"/>
        <v>4842.9491264000008</v>
      </c>
      <c r="FN326" s="842">
        <f t="shared" ca="1" si="161"/>
        <v>1.0138480000000001</v>
      </c>
      <c r="FO326" s="842">
        <f t="shared" ca="1" si="161"/>
        <v>8.7623428254847653</v>
      </c>
      <c r="FP326" s="842">
        <f t="shared" ca="1" si="161"/>
        <v>1.1233772853185597</v>
      </c>
      <c r="FQ326" s="842">
        <f t="shared" ca="1" si="161"/>
        <v>1341.5371541274242</v>
      </c>
      <c r="FR326" s="842">
        <f t="shared" ca="1" si="161"/>
        <v>1.1233772853185597</v>
      </c>
      <c r="FS326" s="842">
        <f t="shared" si="161"/>
        <v>0</v>
      </c>
      <c r="FT326" s="842">
        <f t="shared" si="161"/>
        <v>102.35226107226109</v>
      </c>
      <c r="FU326" s="842">
        <f t="shared" ref="FU326:GZ326" si="162">+FV62</f>
        <v>25.588065268065272</v>
      </c>
      <c r="FV326" s="842">
        <f t="shared" si="162"/>
        <v>127.94032634032635</v>
      </c>
      <c r="FW326" s="842">
        <f t="shared" si="162"/>
        <v>0</v>
      </c>
      <c r="FX326" s="842">
        <f t="shared" si="162"/>
        <v>0</v>
      </c>
      <c r="FY326" s="842">
        <f t="shared" si="162"/>
        <v>0</v>
      </c>
      <c r="FZ326" s="842">
        <f t="shared" si="162"/>
        <v>-102.35226107226109</v>
      </c>
      <c r="GA326" s="842">
        <f t="shared" si="162"/>
        <v>-25.588065268065272</v>
      </c>
      <c r="GB326" s="842">
        <f t="shared" si="162"/>
        <v>-127.94032634032635</v>
      </c>
      <c r="GC326" s="842">
        <f t="shared" ca="1" si="162"/>
        <v>4740.5968653277396</v>
      </c>
      <c r="GD326" s="842">
        <f t="shared" ca="1" si="162"/>
        <v>1185.1492163319349</v>
      </c>
      <c r="GE326" s="842">
        <f t="shared" si="162"/>
        <v>7.8</v>
      </c>
      <c r="GF326" s="842">
        <f t="shared" si="162"/>
        <v>1194.2</v>
      </c>
      <c r="GG326" s="842">
        <f t="shared" si="162"/>
        <v>31.2</v>
      </c>
      <c r="GH326" s="842">
        <f t="shared" si="162"/>
        <v>4776.8</v>
      </c>
      <c r="GI326" s="842">
        <f t="shared" ca="1" si="162"/>
        <v>7.8512728211071874</v>
      </c>
      <c r="GJ326" s="842">
        <f t="shared" ca="1" si="162"/>
        <v>1202.0500003802827</v>
      </c>
      <c r="GK326" s="842">
        <f t="shared" ca="1" si="162"/>
        <v>31.40509128442875</v>
      </c>
      <c r="GL326" s="842">
        <f t="shared" ca="1" si="162"/>
        <v>4808.2000015211306</v>
      </c>
      <c r="GM326" s="842">
        <f t="shared" ca="1" si="162"/>
        <v>1.0065734386034857</v>
      </c>
      <c r="GN326" s="842">
        <f t="shared" ca="1" si="162"/>
        <v>8.699471269924862</v>
      </c>
      <c r="GO326" s="842">
        <f t="shared" ca="1" si="162"/>
        <v>1.1153168294775464</v>
      </c>
      <c r="GP326" s="842">
        <f t="shared" ca="1" si="162"/>
        <v>1331.911357762086</v>
      </c>
      <c r="GQ326" s="842">
        <f t="shared" ca="1" si="162"/>
        <v>1.1153168294775464</v>
      </c>
      <c r="GR326" s="842">
        <f t="shared" si="162"/>
        <v>0</v>
      </c>
      <c r="GS326" s="842">
        <f t="shared" si="162"/>
        <v>45.907500000000006</v>
      </c>
      <c r="GT326" s="842">
        <f t="shared" si="162"/>
        <v>11.476875000000001</v>
      </c>
      <c r="GU326" s="842">
        <f t="shared" si="162"/>
        <v>57.384375000000006</v>
      </c>
      <c r="GV326" s="842">
        <f t="shared" si="162"/>
        <v>0</v>
      </c>
      <c r="GW326" s="842">
        <f t="shared" si="162"/>
        <v>0</v>
      </c>
      <c r="GX326" s="842">
        <f t="shared" si="162"/>
        <v>0</v>
      </c>
      <c r="GY326" s="842">
        <f t="shared" si="162"/>
        <v>-45.907500000000006</v>
      </c>
      <c r="GZ326" s="842">
        <f t="shared" si="162"/>
        <v>-11.476875000000001</v>
      </c>
      <c r="HA326" s="842">
        <f t="shared" ref="HA326:HX326" si="163">+HB62</f>
        <v>-57.384375000000006</v>
      </c>
      <c r="HB326" s="842">
        <f t="shared" ca="1" si="163"/>
        <v>4762.2925015211304</v>
      </c>
      <c r="HC326" s="842">
        <f t="shared" ca="1" si="163"/>
        <v>1190.5731253802826</v>
      </c>
      <c r="HD326" s="842">
        <f t="shared" ca="1" si="163"/>
        <v>7.9080144000000008</v>
      </c>
      <c r="HE326" s="842">
        <f t="shared" ca="1" si="163"/>
        <v>1210.7372816000002</v>
      </c>
      <c r="HF326" s="842">
        <f t="shared" ca="1" si="163"/>
        <v>31.632057600000003</v>
      </c>
      <c r="HG326" s="842">
        <f t="shared" ca="1" si="163"/>
        <v>4842.9491264000008</v>
      </c>
      <c r="HH326" s="842">
        <f t="shared" ca="1" si="163"/>
        <v>1.0138480000000001</v>
      </c>
      <c r="HI326" s="842">
        <f t="shared" ca="1" si="163"/>
        <v>8.7623428254847653</v>
      </c>
      <c r="HJ326" s="842">
        <f t="shared" ca="1" si="163"/>
        <v>1.1233772853185597</v>
      </c>
      <c r="HK326" s="842">
        <f t="shared" ca="1" si="163"/>
        <v>1341.5371541274242</v>
      </c>
      <c r="HL326" s="842">
        <f t="shared" ca="1" si="163"/>
        <v>1.1233772853185597</v>
      </c>
      <c r="HM326" s="842">
        <f t="shared" si="163"/>
        <v>0</v>
      </c>
      <c r="HN326" s="842">
        <f t="shared" si="163"/>
        <v>102.35226107226109</v>
      </c>
      <c r="HO326" s="842">
        <f t="shared" si="163"/>
        <v>25.588065268065272</v>
      </c>
      <c r="HP326" s="842">
        <f t="shared" si="163"/>
        <v>127.94032634032635</v>
      </c>
      <c r="HQ326" s="842">
        <f t="shared" si="163"/>
        <v>0</v>
      </c>
      <c r="HR326" s="842">
        <f t="shared" si="163"/>
        <v>0</v>
      </c>
      <c r="HS326" s="842">
        <f t="shared" si="163"/>
        <v>0</v>
      </c>
      <c r="HT326" s="842">
        <f t="shared" si="163"/>
        <v>-102.35226107226109</v>
      </c>
      <c r="HU326" s="842">
        <f t="shared" si="163"/>
        <v>-25.588065268065272</v>
      </c>
      <c r="HV326" s="842">
        <f t="shared" si="163"/>
        <v>-127.94032634032635</v>
      </c>
      <c r="HW326" s="842">
        <f t="shared" ca="1" si="163"/>
        <v>4740.5968653277396</v>
      </c>
      <c r="HX326" s="842">
        <f t="shared" ca="1" si="163"/>
        <v>1185.1492163319349</v>
      </c>
    </row>
    <row r="327" spans="2:232" x14ac:dyDescent="0.3">
      <c r="B327">
        <v>10</v>
      </c>
      <c r="C327" s="842">
        <f t="shared" ref="C327:AV327" si="164">+D63</f>
        <v>10</v>
      </c>
      <c r="D327" s="842">
        <f t="shared" si="164"/>
        <v>927</v>
      </c>
      <c r="E327" s="842">
        <f t="shared" si="164"/>
        <v>40</v>
      </c>
      <c r="F327" s="842">
        <f t="shared" si="164"/>
        <v>3708</v>
      </c>
      <c r="G327" s="842">
        <f t="shared" ca="1" si="164"/>
        <v>9.9746117634523124</v>
      </c>
      <c r="H327" s="842">
        <f t="shared" ca="1" si="164"/>
        <v>924.64651047202938</v>
      </c>
      <c r="I327" s="842">
        <f t="shared" ca="1" si="164"/>
        <v>39.898447053809249</v>
      </c>
      <c r="J327" s="842">
        <f t="shared" ca="1" si="164"/>
        <v>3698.5860418881175</v>
      </c>
      <c r="K327" s="842">
        <f t="shared" ca="1" si="164"/>
        <v>0.99746117634523124</v>
      </c>
      <c r="L327" s="842">
        <f t="shared" ca="1" si="164"/>
        <v>11.052201399947162</v>
      </c>
      <c r="M327" s="842">
        <f t="shared" ca="1" si="164"/>
        <v>1.1052201399947161</v>
      </c>
      <c r="N327" s="842">
        <f t="shared" ca="1" si="164"/>
        <v>1024.5390697751018</v>
      </c>
      <c r="O327" s="842">
        <f t="shared" ca="1" si="164"/>
        <v>1.1052201399947161</v>
      </c>
      <c r="P327" s="842">
        <f t="shared" si="164"/>
        <v>0</v>
      </c>
      <c r="Q327" s="842">
        <f t="shared" si="164"/>
        <v>45.907500000000006</v>
      </c>
      <c r="R327" s="842">
        <f t="shared" si="164"/>
        <v>11.476875000000001</v>
      </c>
      <c r="S327" s="842">
        <f t="shared" si="164"/>
        <v>57.384375000000006</v>
      </c>
      <c r="T327" s="842">
        <f t="shared" si="164"/>
        <v>504.64000000000033</v>
      </c>
      <c r="U327" s="842">
        <f t="shared" si="164"/>
        <v>126.16000000000008</v>
      </c>
      <c r="V327" s="842">
        <f t="shared" si="164"/>
        <v>630.80000000000041</v>
      </c>
      <c r="W327" s="842">
        <f t="shared" si="164"/>
        <v>458.7325000000003</v>
      </c>
      <c r="X327" s="842">
        <f t="shared" si="164"/>
        <v>114.68312500000008</v>
      </c>
      <c r="Y327" s="842">
        <f t="shared" si="164"/>
        <v>573.41562500000032</v>
      </c>
      <c r="Z327" s="842">
        <f t="shared" ca="1" si="164"/>
        <v>4157.3185418881176</v>
      </c>
      <c r="AA327" s="842">
        <f t="shared" ca="1" si="164"/>
        <v>1039.3296354720294</v>
      </c>
      <c r="AB327" s="842">
        <f t="shared" ca="1" si="164"/>
        <v>10.138479999999999</v>
      </c>
      <c r="AC327" s="842">
        <f t="shared" ca="1" si="164"/>
        <v>939.83709599999997</v>
      </c>
      <c r="AD327" s="842">
        <f t="shared" ca="1" si="164"/>
        <v>40.553919999999998</v>
      </c>
      <c r="AE327" s="842">
        <f t="shared" ca="1" si="164"/>
        <v>3759.3483839999999</v>
      </c>
      <c r="AF327" s="842">
        <f t="shared" ca="1" si="164"/>
        <v>1.0138480000000001</v>
      </c>
      <c r="AG327" s="842">
        <f t="shared" ca="1" si="164"/>
        <v>11.233772853185595</v>
      </c>
      <c r="AH327" s="842">
        <f t="shared" ca="1" si="164"/>
        <v>1.1233772853185595</v>
      </c>
      <c r="AI327" s="842">
        <f t="shared" ca="1" si="164"/>
        <v>1041.3707434903047</v>
      </c>
      <c r="AJ327" s="842">
        <f t="shared" ca="1" si="164"/>
        <v>1.1233772853185595</v>
      </c>
      <c r="AK327" s="842">
        <f t="shared" si="164"/>
        <v>0</v>
      </c>
      <c r="AL327" s="842">
        <f t="shared" si="164"/>
        <v>102.35226107226109</v>
      </c>
      <c r="AM327" s="842">
        <f t="shared" si="164"/>
        <v>25.588065268065272</v>
      </c>
      <c r="AN327" s="842">
        <f t="shared" si="164"/>
        <v>127.94032634032635</v>
      </c>
      <c r="AO327" s="842">
        <f t="shared" si="164"/>
        <v>0</v>
      </c>
      <c r="AP327" s="842">
        <f t="shared" si="164"/>
        <v>0</v>
      </c>
      <c r="AQ327" s="842">
        <f t="shared" si="164"/>
        <v>0</v>
      </c>
      <c r="AR327" s="842">
        <f t="shared" si="164"/>
        <v>-102.35226107226109</v>
      </c>
      <c r="AS327" s="842">
        <f t="shared" si="164"/>
        <v>-25.588065268065272</v>
      </c>
      <c r="AT327" s="842">
        <f t="shared" si="164"/>
        <v>-127.94032634032635</v>
      </c>
      <c r="AU327" s="842">
        <f t="shared" ca="1" si="164"/>
        <v>3656.9961229277387</v>
      </c>
      <c r="AV327" s="842">
        <f t="shared" ca="1" si="164"/>
        <v>914.24903073193468</v>
      </c>
      <c r="AW327" s="842">
        <f t="shared" ref="AW327:CB327" si="165">+AX63</f>
        <v>10</v>
      </c>
      <c r="AX327" s="842">
        <f t="shared" si="165"/>
        <v>927</v>
      </c>
      <c r="AY327" s="842">
        <f t="shared" si="165"/>
        <v>40</v>
      </c>
      <c r="AZ327" s="842">
        <f t="shared" si="165"/>
        <v>3708</v>
      </c>
      <c r="BA327" s="842">
        <f t="shared" ca="1" si="165"/>
        <v>10.027522948406203</v>
      </c>
      <c r="BB327" s="842">
        <f t="shared" ca="1" si="165"/>
        <v>929.55137731725495</v>
      </c>
      <c r="BC327" s="842">
        <f t="shared" ca="1" si="165"/>
        <v>40.110091793624811</v>
      </c>
      <c r="BD327" s="842">
        <f t="shared" ca="1" si="165"/>
        <v>3718.2055092690198</v>
      </c>
      <c r="BE327" s="842">
        <f t="shared" ca="1" si="165"/>
        <v>1.0027522948406202</v>
      </c>
      <c r="BF327" s="842">
        <f t="shared" ca="1" si="165"/>
        <v>11.110828751696625</v>
      </c>
      <c r="BG327" s="842">
        <f t="shared" ca="1" si="165"/>
        <v>1.1110828751696624</v>
      </c>
      <c r="BH327" s="842">
        <f t="shared" ca="1" si="165"/>
        <v>1029.9738252822769</v>
      </c>
      <c r="BI327" s="842">
        <f t="shared" ca="1" si="165"/>
        <v>1.1110828751696622</v>
      </c>
      <c r="BJ327" s="842">
        <f t="shared" si="165"/>
        <v>0</v>
      </c>
      <c r="BK327" s="842">
        <f t="shared" si="165"/>
        <v>45.907500000000006</v>
      </c>
      <c r="BL327" s="842">
        <f t="shared" si="165"/>
        <v>11.476875000000001</v>
      </c>
      <c r="BM327" s="842">
        <f t="shared" si="165"/>
        <v>57.384375000000006</v>
      </c>
      <c r="BN327" s="842">
        <f t="shared" si="165"/>
        <v>0</v>
      </c>
      <c r="BO327" s="842">
        <f t="shared" si="165"/>
        <v>0</v>
      </c>
      <c r="BP327" s="842">
        <f t="shared" si="165"/>
        <v>0</v>
      </c>
      <c r="BQ327" s="842">
        <f t="shared" si="165"/>
        <v>-45.907500000000006</v>
      </c>
      <c r="BR327" s="842">
        <f t="shared" si="165"/>
        <v>-11.476875000000001</v>
      </c>
      <c r="BS327" s="842">
        <f t="shared" si="165"/>
        <v>-57.384375000000006</v>
      </c>
      <c r="BT327" s="842">
        <f t="shared" ca="1" si="165"/>
        <v>3672.29800926902</v>
      </c>
      <c r="BU327" s="842">
        <f t="shared" ca="1" si="165"/>
        <v>918.074502317255</v>
      </c>
      <c r="BV327" s="842">
        <f t="shared" ca="1" si="165"/>
        <v>10.138479999999999</v>
      </c>
      <c r="BW327" s="842">
        <f t="shared" ca="1" si="165"/>
        <v>939.83709599999997</v>
      </c>
      <c r="BX327" s="842">
        <f t="shared" ca="1" si="165"/>
        <v>40.553919999999998</v>
      </c>
      <c r="BY327" s="842">
        <f t="shared" ca="1" si="165"/>
        <v>3759.3483839999999</v>
      </c>
      <c r="BZ327" s="842">
        <f t="shared" ca="1" si="165"/>
        <v>1.0138480000000001</v>
      </c>
      <c r="CA327" s="842">
        <f t="shared" ca="1" si="165"/>
        <v>11.233772853185595</v>
      </c>
      <c r="CB327" s="842">
        <f t="shared" ca="1" si="165"/>
        <v>1.1233772853185595</v>
      </c>
      <c r="CC327" s="842">
        <f t="shared" ref="CC327:DH327" ca="1" si="166">+CD63</f>
        <v>1041.3707434903047</v>
      </c>
      <c r="CD327" s="842">
        <f t="shared" ca="1" si="166"/>
        <v>1.1233772853185595</v>
      </c>
      <c r="CE327" s="842">
        <f t="shared" si="166"/>
        <v>0</v>
      </c>
      <c r="CF327" s="842">
        <f t="shared" si="166"/>
        <v>102.35226107226109</v>
      </c>
      <c r="CG327" s="842">
        <f t="shared" si="166"/>
        <v>25.588065268065272</v>
      </c>
      <c r="CH327" s="842">
        <f t="shared" si="166"/>
        <v>127.94032634032635</v>
      </c>
      <c r="CI327" s="842">
        <f t="shared" si="166"/>
        <v>0</v>
      </c>
      <c r="CJ327" s="842">
        <f t="shared" si="166"/>
        <v>0</v>
      </c>
      <c r="CK327" s="842">
        <f t="shared" si="166"/>
        <v>0</v>
      </c>
      <c r="CL327" s="842">
        <f t="shared" si="166"/>
        <v>-102.35226107226109</v>
      </c>
      <c r="CM327" s="842">
        <f t="shared" si="166"/>
        <v>-25.588065268065272</v>
      </c>
      <c r="CN327" s="842">
        <f t="shared" si="166"/>
        <v>-127.94032634032635</v>
      </c>
      <c r="CO327" s="842">
        <f t="shared" ca="1" si="166"/>
        <v>3656.9961229277387</v>
      </c>
      <c r="CP327" s="842">
        <f t="shared" ca="1" si="166"/>
        <v>914.24903073193468</v>
      </c>
      <c r="CQ327" s="842">
        <f t="shared" si="166"/>
        <v>10</v>
      </c>
      <c r="CR327" s="842">
        <f t="shared" si="166"/>
        <v>927</v>
      </c>
      <c r="CS327" s="842">
        <f t="shared" si="166"/>
        <v>40</v>
      </c>
      <c r="CT327" s="842">
        <f t="shared" si="166"/>
        <v>3708</v>
      </c>
      <c r="CU327" s="842">
        <f t="shared" ca="1" si="166"/>
        <v>10.036377896247245</v>
      </c>
      <c r="CV327" s="842">
        <f t="shared" ca="1" si="166"/>
        <v>930.37223098211962</v>
      </c>
      <c r="CW327" s="842">
        <f t="shared" ca="1" si="166"/>
        <v>40.145511584988981</v>
      </c>
      <c r="CX327" s="842">
        <f t="shared" ca="1" si="166"/>
        <v>3721.4889239284785</v>
      </c>
      <c r="CY327" s="842">
        <f t="shared" ca="1" si="166"/>
        <v>1.0036377896247246</v>
      </c>
      <c r="CZ327" s="842">
        <f t="shared" ca="1" si="166"/>
        <v>11.120640328251795</v>
      </c>
      <c r="DA327" s="842">
        <f t="shared" ca="1" si="166"/>
        <v>1.1120640328251796</v>
      </c>
      <c r="DB327" s="842">
        <f t="shared" ca="1" si="166"/>
        <v>1030.8833584289414</v>
      </c>
      <c r="DC327" s="842">
        <f t="shared" ca="1" si="166"/>
        <v>1.1120640328251794</v>
      </c>
      <c r="DD327" s="842">
        <f t="shared" si="166"/>
        <v>0</v>
      </c>
      <c r="DE327" s="842">
        <f t="shared" si="166"/>
        <v>45.907500000000006</v>
      </c>
      <c r="DF327" s="842">
        <f t="shared" si="166"/>
        <v>11.476875000000001</v>
      </c>
      <c r="DG327" s="842">
        <f t="shared" si="166"/>
        <v>57.384375000000006</v>
      </c>
      <c r="DH327" s="842">
        <f t="shared" si="166"/>
        <v>0</v>
      </c>
      <c r="DI327" s="842">
        <f t="shared" ref="DI327:EN327" si="167">+DJ63</f>
        <v>0</v>
      </c>
      <c r="DJ327" s="842">
        <f t="shared" si="167"/>
        <v>0</v>
      </c>
      <c r="DK327" s="842">
        <f t="shared" si="167"/>
        <v>-45.907500000000006</v>
      </c>
      <c r="DL327" s="842">
        <f t="shared" si="167"/>
        <v>-11.476875000000001</v>
      </c>
      <c r="DM327" s="842">
        <f t="shared" si="167"/>
        <v>-57.384375000000006</v>
      </c>
      <c r="DN327" s="842">
        <f t="shared" ca="1" si="167"/>
        <v>3675.5814239284787</v>
      </c>
      <c r="DO327" s="842">
        <f t="shared" ca="1" si="167"/>
        <v>918.89535598211967</v>
      </c>
      <c r="DP327" s="842">
        <f t="shared" ca="1" si="167"/>
        <v>10.138479999999999</v>
      </c>
      <c r="DQ327" s="842">
        <f t="shared" ca="1" si="167"/>
        <v>939.83709599999997</v>
      </c>
      <c r="DR327" s="842">
        <f t="shared" ca="1" si="167"/>
        <v>40.553919999999998</v>
      </c>
      <c r="DS327" s="842">
        <f t="shared" ca="1" si="167"/>
        <v>3759.3483839999999</v>
      </c>
      <c r="DT327" s="842">
        <f t="shared" ca="1" si="167"/>
        <v>1.0138480000000001</v>
      </c>
      <c r="DU327" s="842">
        <f t="shared" ca="1" si="167"/>
        <v>11.233772853185595</v>
      </c>
      <c r="DV327" s="842">
        <f t="shared" ca="1" si="167"/>
        <v>1.1233772853185595</v>
      </c>
      <c r="DW327" s="842">
        <f t="shared" ca="1" si="167"/>
        <v>1041.3707434903047</v>
      </c>
      <c r="DX327" s="842">
        <f t="shared" ca="1" si="167"/>
        <v>1.1233772853185595</v>
      </c>
      <c r="DY327" s="842">
        <f t="shared" si="167"/>
        <v>0</v>
      </c>
      <c r="DZ327" s="842">
        <f t="shared" si="167"/>
        <v>102.35226107226109</v>
      </c>
      <c r="EA327" s="842">
        <f t="shared" si="167"/>
        <v>25.588065268065272</v>
      </c>
      <c r="EB327" s="842">
        <f t="shared" si="167"/>
        <v>127.94032634032635</v>
      </c>
      <c r="EC327" s="842">
        <f t="shared" si="167"/>
        <v>0</v>
      </c>
      <c r="ED327" s="842">
        <f t="shared" si="167"/>
        <v>0</v>
      </c>
      <c r="EE327" s="842">
        <f t="shared" si="167"/>
        <v>0</v>
      </c>
      <c r="EF327" s="842">
        <f t="shared" si="167"/>
        <v>-102.35226107226109</v>
      </c>
      <c r="EG327" s="842">
        <f t="shared" si="167"/>
        <v>-25.588065268065272</v>
      </c>
      <c r="EH327" s="842">
        <f t="shared" si="167"/>
        <v>-127.94032634032635</v>
      </c>
      <c r="EI327" s="842">
        <f t="shared" ca="1" si="167"/>
        <v>3656.9961229277387</v>
      </c>
      <c r="EJ327" s="842">
        <f t="shared" ca="1" si="167"/>
        <v>914.24903073193468</v>
      </c>
      <c r="EK327" s="842">
        <f t="shared" si="167"/>
        <v>10</v>
      </c>
      <c r="EL327" s="842">
        <f t="shared" si="167"/>
        <v>927</v>
      </c>
      <c r="EM327" s="842">
        <f t="shared" si="167"/>
        <v>40</v>
      </c>
      <c r="EN327" s="842">
        <f t="shared" si="167"/>
        <v>3708</v>
      </c>
      <c r="EO327" s="842">
        <f t="shared" ref="EO327:FT327" ca="1" si="168">+EP63</f>
        <v>10.038012201596898</v>
      </c>
      <c r="EP327" s="842">
        <f t="shared" ca="1" si="168"/>
        <v>930.52373108803238</v>
      </c>
      <c r="EQ327" s="842">
        <f t="shared" ca="1" si="168"/>
        <v>40.15204880638759</v>
      </c>
      <c r="ER327" s="842">
        <f t="shared" ca="1" si="168"/>
        <v>3722.0949243521295</v>
      </c>
      <c r="ES327" s="842">
        <f t="shared" ca="1" si="168"/>
        <v>1.0038012201596898</v>
      </c>
      <c r="ET327" s="842">
        <f t="shared" ca="1" si="168"/>
        <v>11.122451192905149</v>
      </c>
      <c r="EU327" s="842">
        <f t="shared" ca="1" si="168"/>
        <v>1.1122451192905149</v>
      </c>
      <c r="EV327" s="842">
        <f t="shared" ca="1" si="168"/>
        <v>1031.0512255823073</v>
      </c>
      <c r="EW327" s="842">
        <f t="shared" ca="1" si="168"/>
        <v>1.1122451192905149</v>
      </c>
      <c r="EX327" s="842">
        <f t="shared" si="168"/>
        <v>0</v>
      </c>
      <c r="EY327" s="842">
        <f t="shared" si="168"/>
        <v>45.907500000000006</v>
      </c>
      <c r="EZ327" s="842">
        <f t="shared" si="168"/>
        <v>11.476875000000001</v>
      </c>
      <c r="FA327" s="842">
        <f t="shared" si="168"/>
        <v>57.384375000000006</v>
      </c>
      <c r="FB327" s="842">
        <f t="shared" si="168"/>
        <v>0</v>
      </c>
      <c r="FC327" s="842">
        <f t="shared" si="168"/>
        <v>0</v>
      </c>
      <c r="FD327" s="842">
        <f t="shared" si="168"/>
        <v>0</v>
      </c>
      <c r="FE327" s="842">
        <f t="shared" si="168"/>
        <v>-45.907500000000006</v>
      </c>
      <c r="FF327" s="842">
        <f t="shared" si="168"/>
        <v>-11.476875000000001</v>
      </c>
      <c r="FG327" s="842">
        <f t="shared" si="168"/>
        <v>-57.384375000000006</v>
      </c>
      <c r="FH327" s="842">
        <f t="shared" ca="1" si="168"/>
        <v>3676.1874243521297</v>
      </c>
      <c r="FI327" s="842">
        <f t="shared" ca="1" si="168"/>
        <v>919.04685608803243</v>
      </c>
      <c r="FJ327" s="842">
        <f t="shared" ca="1" si="168"/>
        <v>10.138479999999999</v>
      </c>
      <c r="FK327" s="842">
        <f t="shared" ca="1" si="168"/>
        <v>939.83709599999997</v>
      </c>
      <c r="FL327" s="842">
        <f t="shared" ca="1" si="168"/>
        <v>40.553919999999998</v>
      </c>
      <c r="FM327" s="842">
        <f t="shared" ca="1" si="168"/>
        <v>3759.3483839999999</v>
      </c>
      <c r="FN327" s="842">
        <f t="shared" ca="1" si="168"/>
        <v>1.0138480000000001</v>
      </c>
      <c r="FO327" s="842">
        <f t="shared" ca="1" si="168"/>
        <v>11.233772853185595</v>
      </c>
      <c r="FP327" s="842">
        <f t="shared" ca="1" si="168"/>
        <v>1.1233772853185595</v>
      </c>
      <c r="FQ327" s="842">
        <f t="shared" ca="1" si="168"/>
        <v>1041.3707434903047</v>
      </c>
      <c r="FR327" s="842">
        <f t="shared" ca="1" si="168"/>
        <v>1.1233772853185595</v>
      </c>
      <c r="FS327" s="842">
        <f t="shared" si="168"/>
        <v>0</v>
      </c>
      <c r="FT327" s="842">
        <f t="shared" si="168"/>
        <v>102.35226107226109</v>
      </c>
      <c r="FU327" s="842">
        <f t="shared" ref="FU327:GZ327" si="169">+FV63</f>
        <v>25.588065268065272</v>
      </c>
      <c r="FV327" s="842">
        <f t="shared" si="169"/>
        <v>127.94032634032635</v>
      </c>
      <c r="FW327" s="842">
        <f t="shared" si="169"/>
        <v>0</v>
      </c>
      <c r="FX327" s="842">
        <f t="shared" si="169"/>
        <v>0</v>
      </c>
      <c r="FY327" s="842">
        <f t="shared" si="169"/>
        <v>0</v>
      </c>
      <c r="FZ327" s="842">
        <f t="shared" si="169"/>
        <v>-102.35226107226109</v>
      </c>
      <c r="GA327" s="842">
        <f t="shared" si="169"/>
        <v>-25.588065268065272</v>
      </c>
      <c r="GB327" s="842">
        <f t="shared" si="169"/>
        <v>-127.94032634032635</v>
      </c>
      <c r="GC327" s="842">
        <f t="shared" ca="1" si="169"/>
        <v>3656.9961229277387</v>
      </c>
      <c r="GD327" s="842">
        <f t="shared" ca="1" si="169"/>
        <v>914.24903073193468</v>
      </c>
      <c r="GE327" s="842">
        <f t="shared" si="169"/>
        <v>10</v>
      </c>
      <c r="GF327" s="842">
        <f t="shared" si="169"/>
        <v>927</v>
      </c>
      <c r="GG327" s="842">
        <f t="shared" si="169"/>
        <v>40</v>
      </c>
      <c r="GH327" s="842">
        <f t="shared" si="169"/>
        <v>3708</v>
      </c>
      <c r="GI327" s="842">
        <f t="shared" ca="1" si="169"/>
        <v>10.038319535668379</v>
      </c>
      <c r="GJ327" s="842">
        <f t="shared" ca="1" si="169"/>
        <v>930.55222095645877</v>
      </c>
      <c r="GK327" s="842">
        <f t="shared" ca="1" si="169"/>
        <v>40.153278142673514</v>
      </c>
      <c r="GL327" s="842">
        <f t="shared" ca="1" si="169"/>
        <v>3722.2088838258351</v>
      </c>
      <c r="GM327" s="842">
        <f t="shared" ca="1" si="169"/>
        <v>1.0038319535668379</v>
      </c>
      <c r="GN327" s="842">
        <f t="shared" ca="1" si="169"/>
        <v>11.122791729272443</v>
      </c>
      <c r="GO327" s="842">
        <f t="shared" ca="1" si="169"/>
        <v>1.1122791729272443</v>
      </c>
      <c r="GP327" s="842">
        <f t="shared" ca="1" si="169"/>
        <v>1031.0827933035555</v>
      </c>
      <c r="GQ327" s="842">
        <f t="shared" ca="1" si="169"/>
        <v>1.1122791729272443</v>
      </c>
      <c r="GR327" s="842">
        <f t="shared" si="169"/>
        <v>0</v>
      </c>
      <c r="GS327" s="842">
        <f t="shared" si="169"/>
        <v>45.907500000000006</v>
      </c>
      <c r="GT327" s="842">
        <f t="shared" si="169"/>
        <v>11.476875000000001</v>
      </c>
      <c r="GU327" s="842">
        <f t="shared" si="169"/>
        <v>57.384375000000006</v>
      </c>
      <c r="GV327" s="842">
        <f t="shared" si="169"/>
        <v>0</v>
      </c>
      <c r="GW327" s="842">
        <f t="shared" si="169"/>
        <v>0</v>
      </c>
      <c r="GX327" s="842">
        <f t="shared" si="169"/>
        <v>0</v>
      </c>
      <c r="GY327" s="842">
        <f t="shared" si="169"/>
        <v>-45.907500000000006</v>
      </c>
      <c r="GZ327" s="842">
        <f t="shared" si="169"/>
        <v>-11.476875000000001</v>
      </c>
      <c r="HA327" s="842">
        <f t="shared" ref="HA327:HX327" si="170">+HB63</f>
        <v>-57.384375000000006</v>
      </c>
      <c r="HB327" s="842">
        <f t="shared" ca="1" si="170"/>
        <v>3676.3013838258353</v>
      </c>
      <c r="HC327" s="842">
        <f t="shared" ca="1" si="170"/>
        <v>919.07534595645882</v>
      </c>
      <c r="HD327" s="842">
        <f t="shared" ca="1" si="170"/>
        <v>10.138479999999999</v>
      </c>
      <c r="HE327" s="842">
        <f t="shared" ca="1" si="170"/>
        <v>939.83709599999997</v>
      </c>
      <c r="HF327" s="842">
        <f t="shared" ca="1" si="170"/>
        <v>40.553919999999998</v>
      </c>
      <c r="HG327" s="842">
        <f t="shared" ca="1" si="170"/>
        <v>3759.3483839999999</v>
      </c>
      <c r="HH327" s="842">
        <f t="shared" ca="1" si="170"/>
        <v>1.0138480000000001</v>
      </c>
      <c r="HI327" s="842">
        <f t="shared" ca="1" si="170"/>
        <v>11.233772853185595</v>
      </c>
      <c r="HJ327" s="842">
        <f t="shared" ca="1" si="170"/>
        <v>1.1233772853185595</v>
      </c>
      <c r="HK327" s="842">
        <f t="shared" ca="1" si="170"/>
        <v>1041.3707434903047</v>
      </c>
      <c r="HL327" s="842">
        <f t="shared" ca="1" si="170"/>
        <v>1.1233772853185595</v>
      </c>
      <c r="HM327" s="842">
        <f t="shared" si="170"/>
        <v>0</v>
      </c>
      <c r="HN327" s="842">
        <f t="shared" si="170"/>
        <v>102.35226107226109</v>
      </c>
      <c r="HO327" s="842">
        <f t="shared" si="170"/>
        <v>25.588065268065272</v>
      </c>
      <c r="HP327" s="842">
        <f t="shared" si="170"/>
        <v>127.94032634032635</v>
      </c>
      <c r="HQ327" s="842">
        <f t="shared" si="170"/>
        <v>0</v>
      </c>
      <c r="HR327" s="842">
        <f t="shared" si="170"/>
        <v>0</v>
      </c>
      <c r="HS327" s="842">
        <f t="shared" si="170"/>
        <v>0</v>
      </c>
      <c r="HT327" s="842">
        <f t="shared" si="170"/>
        <v>-102.35226107226109</v>
      </c>
      <c r="HU327" s="842">
        <f t="shared" si="170"/>
        <v>-25.588065268065272</v>
      </c>
      <c r="HV327" s="842">
        <f t="shared" si="170"/>
        <v>-127.94032634032635</v>
      </c>
      <c r="HW327" s="842">
        <f t="shared" ca="1" si="170"/>
        <v>3656.9961229277387</v>
      </c>
      <c r="HX327" s="842">
        <f t="shared" ca="1" si="170"/>
        <v>914.24903073193468</v>
      </c>
    </row>
    <row r="328" spans="2:232" x14ac:dyDescent="0.3">
      <c r="B328">
        <v>11</v>
      </c>
      <c r="C328" s="842">
        <f t="shared" ref="C328:AV328" si="171">+D64</f>
        <v>0</v>
      </c>
      <c r="D328" s="842">
        <f t="shared" si="171"/>
        <v>0</v>
      </c>
      <c r="E328" s="842">
        <f t="shared" si="171"/>
        <v>0</v>
      </c>
      <c r="F328" s="842">
        <f t="shared" si="171"/>
        <v>0</v>
      </c>
      <c r="G328" s="842">
        <f t="shared" ca="1" si="171"/>
        <v>0</v>
      </c>
      <c r="H328" s="842">
        <f t="shared" si="171"/>
        <v>0</v>
      </c>
      <c r="I328" s="842">
        <f t="shared" ca="1" si="171"/>
        <v>0</v>
      </c>
      <c r="J328" s="842">
        <f t="shared" si="171"/>
        <v>0</v>
      </c>
      <c r="K328" s="842">
        <f t="shared" si="171"/>
        <v>0</v>
      </c>
      <c r="L328" s="842">
        <f t="shared" ca="1" si="171"/>
        <v>0</v>
      </c>
      <c r="M328" s="842">
        <f t="shared" si="171"/>
        <v>0</v>
      </c>
      <c r="N328" s="842">
        <f t="shared" si="171"/>
        <v>0</v>
      </c>
      <c r="O328" s="842">
        <f t="shared" si="171"/>
        <v>0</v>
      </c>
      <c r="P328" s="842">
        <f t="shared" si="171"/>
        <v>0</v>
      </c>
      <c r="Q328" s="842">
        <f t="shared" si="171"/>
        <v>0</v>
      </c>
      <c r="R328" s="842">
        <f t="shared" si="171"/>
        <v>0</v>
      </c>
      <c r="S328" s="842">
        <f t="shared" si="171"/>
        <v>0</v>
      </c>
      <c r="T328" s="842">
        <f t="shared" si="171"/>
        <v>0</v>
      </c>
      <c r="U328" s="842">
        <f t="shared" si="171"/>
        <v>0</v>
      </c>
      <c r="V328" s="842">
        <f t="shared" si="171"/>
        <v>0</v>
      </c>
      <c r="W328" s="842">
        <f t="shared" si="171"/>
        <v>0</v>
      </c>
      <c r="X328" s="842">
        <f t="shared" si="171"/>
        <v>0</v>
      </c>
      <c r="Y328" s="842">
        <f t="shared" si="171"/>
        <v>0</v>
      </c>
      <c r="Z328" s="842">
        <f t="shared" si="171"/>
        <v>0</v>
      </c>
      <c r="AA328" s="842">
        <f t="shared" si="171"/>
        <v>0</v>
      </c>
      <c r="AB328" s="842">
        <f t="shared" ca="1" si="171"/>
        <v>0</v>
      </c>
      <c r="AC328" s="842">
        <f t="shared" si="171"/>
        <v>0</v>
      </c>
      <c r="AD328" s="842">
        <f t="shared" ca="1" si="171"/>
        <v>0</v>
      </c>
      <c r="AE328" s="842">
        <f t="shared" si="171"/>
        <v>0</v>
      </c>
      <c r="AF328" s="842">
        <f t="shared" si="171"/>
        <v>0</v>
      </c>
      <c r="AG328" s="842">
        <f t="shared" ca="1" si="171"/>
        <v>0</v>
      </c>
      <c r="AH328" s="842">
        <f t="shared" si="171"/>
        <v>0</v>
      </c>
      <c r="AI328" s="842">
        <f t="shared" si="171"/>
        <v>0</v>
      </c>
      <c r="AJ328" s="842">
        <f t="shared" si="171"/>
        <v>0</v>
      </c>
      <c r="AK328" s="842">
        <f t="shared" si="171"/>
        <v>0</v>
      </c>
      <c r="AL328" s="842">
        <f t="shared" si="171"/>
        <v>0</v>
      </c>
      <c r="AM328" s="842">
        <f t="shared" si="171"/>
        <v>0</v>
      </c>
      <c r="AN328" s="842">
        <f t="shared" si="171"/>
        <v>0</v>
      </c>
      <c r="AO328" s="842">
        <f t="shared" si="171"/>
        <v>0</v>
      </c>
      <c r="AP328" s="842">
        <f t="shared" si="171"/>
        <v>0</v>
      </c>
      <c r="AQ328" s="842">
        <f t="shared" si="171"/>
        <v>0</v>
      </c>
      <c r="AR328" s="842">
        <f t="shared" si="171"/>
        <v>0</v>
      </c>
      <c r="AS328" s="842">
        <f t="shared" si="171"/>
        <v>0</v>
      </c>
      <c r="AT328" s="842">
        <f t="shared" si="171"/>
        <v>0</v>
      </c>
      <c r="AU328" s="842">
        <f t="shared" si="171"/>
        <v>0</v>
      </c>
      <c r="AV328" s="842">
        <f t="shared" si="171"/>
        <v>0</v>
      </c>
      <c r="AW328" s="842">
        <f t="shared" ref="AW328:CB328" si="172">+AX64</f>
        <v>8.5</v>
      </c>
      <c r="AX328" s="842">
        <f t="shared" si="172"/>
        <v>1280.5</v>
      </c>
      <c r="AY328" s="842">
        <f t="shared" si="172"/>
        <v>34</v>
      </c>
      <c r="AZ328" s="842">
        <f t="shared" si="172"/>
        <v>5122</v>
      </c>
      <c r="BA328" s="842">
        <f t="shared" ca="1" si="172"/>
        <v>8.5030861658641754</v>
      </c>
      <c r="BB328" s="842">
        <f t="shared" ca="1" si="172"/>
        <v>1280.9649218104796</v>
      </c>
      <c r="BC328" s="842">
        <f t="shared" ca="1" si="172"/>
        <v>34.012344663456702</v>
      </c>
      <c r="BD328" s="842">
        <f t="shared" ca="1" si="172"/>
        <v>5123.8596872419184</v>
      </c>
      <c r="BE328" s="842">
        <f t="shared" ca="1" si="172"/>
        <v>1.0003630783369619</v>
      </c>
      <c r="BF328" s="842">
        <f t="shared" ca="1" si="172"/>
        <v>9.4217021228411912</v>
      </c>
      <c r="BG328" s="842">
        <f t="shared" ca="1" si="172"/>
        <v>1.1084355438636695</v>
      </c>
      <c r="BH328" s="842">
        <f t="shared" ca="1" si="172"/>
        <v>1419.3517139174289</v>
      </c>
      <c r="BI328" s="842">
        <f t="shared" ca="1" si="172"/>
        <v>1.1084355438636695</v>
      </c>
      <c r="BJ328" s="842">
        <f t="shared" si="172"/>
        <v>0</v>
      </c>
      <c r="BK328" s="842">
        <f t="shared" si="172"/>
        <v>45.907500000000006</v>
      </c>
      <c r="BL328" s="842">
        <f t="shared" si="172"/>
        <v>11.476875000000001</v>
      </c>
      <c r="BM328" s="842">
        <f t="shared" si="172"/>
        <v>57.384375000000006</v>
      </c>
      <c r="BN328" s="842">
        <f t="shared" si="172"/>
        <v>0</v>
      </c>
      <c r="BO328" s="842">
        <f t="shared" si="172"/>
        <v>0</v>
      </c>
      <c r="BP328" s="842">
        <f t="shared" si="172"/>
        <v>0</v>
      </c>
      <c r="BQ328" s="842">
        <f t="shared" si="172"/>
        <v>-45.907500000000006</v>
      </c>
      <c r="BR328" s="842">
        <f t="shared" si="172"/>
        <v>-11.476875000000001</v>
      </c>
      <c r="BS328" s="842">
        <f t="shared" si="172"/>
        <v>-57.384375000000006</v>
      </c>
      <c r="BT328" s="842">
        <f t="shared" ca="1" si="172"/>
        <v>5077.9521872419182</v>
      </c>
      <c r="BU328" s="842">
        <f t="shared" ca="1" si="172"/>
        <v>1269.4880468104795</v>
      </c>
      <c r="BV328" s="842">
        <f t="shared" ca="1" si="172"/>
        <v>8.6177080000000004</v>
      </c>
      <c r="BW328" s="842">
        <f t="shared" ca="1" si="172"/>
        <v>1298.2323640000002</v>
      </c>
      <c r="BX328" s="842">
        <f t="shared" ca="1" si="172"/>
        <v>34.470832000000001</v>
      </c>
      <c r="BY328" s="842">
        <f t="shared" ca="1" si="172"/>
        <v>5192.9294560000008</v>
      </c>
      <c r="BZ328" s="842">
        <f t="shared" ca="1" si="172"/>
        <v>1.0138480000000001</v>
      </c>
      <c r="CA328" s="842">
        <f t="shared" ca="1" si="172"/>
        <v>9.5487069252077568</v>
      </c>
      <c r="CB328" s="842">
        <f t="shared" ca="1" si="172"/>
        <v>1.1233772853185595</v>
      </c>
      <c r="CC328" s="842">
        <f t="shared" ref="CC328:DH328" ca="1" si="173">+CD64</f>
        <v>1438.4846138504158</v>
      </c>
      <c r="CD328" s="842">
        <f t="shared" ca="1" si="173"/>
        <v>1.1233772853185597</v>
      </c>
      <c r="CE328" s="842">
        <f t="shared" si="173"/>
        <v>0</v>
      </c>
      <c r="CF328" s="842">
        <f t="shared" si="173"/>
        <v>102.35226107226109</v>
      </c>
      <c r="CG328" s="842">
        <f t="shared" si="173"/>
        <v>25.588065268065272</v>
      </c>
      <c r="CH328" s="842">
        <f t="shared" si="173"/>
        <v>127.94032634032635</v>
      </c>
      <c r="CI328" s="842">
        <f t="shared" si="173"/>
        <v>0</v>
      </c>
      <c r="CJ328" s="842">
        <f t="shared" si="173"/>
        <v>0</v>
      </c>
      <c r="CK328" s="842">
        <f t="shared" si="173"/>
        <v>0</v>
      </c>
      <c r="CL328" s="842">
        <f t="shared" si="173"/>
        <v>-102.35226107226109</v>
      </c>
      <c r="CM328" s="842">
        <f t="shared" si="173"/>
        <v>-25.588065268065272</v>
      </c>
      <c r="CN328" s="842">
        <f t="shared" si="173"/>
        <v>-127.94032634032635</v>
      </c>
      <c r="CO328" s="842">
        <f t="shared" ca="1" si="173"/>
        <v>5090.5771949277396</v>
      </c>
      <c r="CP328" s="842">
        <f t="shared" ca="1" si="173"/>
        <v>1272.6442987319349</v>
      </c>
      <c r="CQ328" s="842">
        <f t="shared" si="173"/>
        <v>8.5</v>
      </c>
      <c r="CR328" s="842">
        <f t="shared" si="173"/>
        <v>1280.5</v>
      </c>
      <c r="CS328" s="842">
        <f t="shared" si="173"/>
        <v>34</v>
      </c>
      <c r="CT328" s="842">
        <f t="shared" si="173"/>
        <v>5122</v>
      </c>
      <c r="CU328" s="842">
        <f t="shared" ca="1" si="173"/>
        <v>8.5114740741299144</v>
      </c>
      <c r="CV328" s="842">
        <f t="shared" ca="1" si="173"/>
        <v>1282.2285355203949</v>
      </c>
      <c r="CW328" s="842">
        <f t="shared" ca="1" si="173"/>
        <v>34.045896296519658</v>
      </c>
      <c r="CX328" s="842">
        <f t="shared" ca="1" si="173"/>
        <v>5128.9141420815795</v>
      </c>
      <c r="CY328" s="842">
        <f t="shared" ca="1" si="173"/>
        <v>1.0013498910741077</v>
      </c>
      <c r="CZ328" s="842">
        <f t="shared" ca="1" si="173"/>
        <v>9.4309962040220654</v>
      </c>
      <c r="DA328" s="842">
        <f t="shared" ca="1" si="173"/>
        <v>1.1095289651790665</v>
      </c>
      <c r="DB328" s="842">
        <f t="shared" ca="1" si="173"/>
        <v>1420.7518399117948</v>
      </c>
      <c r="DC328" s="842">
        <f t="shared" ca="1" si="173"/>
        <v>1.1095289651790667</v>
      </c>
      <c r="DD328" s="842">
        <f t="shared" si="173"/>
        <v>0</v>
      </c>
      <c r="DE328" s="842">
        <f t="shared" si="173"/>
        <v>45.907500000000006</v>
      </c>
      <c r="DF328" s="842">
        <f t="shared" si="173"/>
        <v>11.476875000000001</v>
      </c>
      <c r="DG328" s="842">
        <f t="shared" si="173"/>
        <v>57.384375000000006</v>
      </c>
      <c r="DH328" s="842">
        <f t="shared" si="173"/>
        <v>0</v>
      </c>
      <c r="DI328" s="842">
        <f t="shared" ref="DI328:EN328" si="174">+DJ64</f>
        <v>0</v>
      </c>
      <c r="DJ328" s="842">
        <f t="shared" si="174"/>
        <v>0</v>
      </c>
      <c r="DK328" s="842">
        <f t="shared" si="174"/>
        <v>-45.907500000000006</v>
      </c>
      <c r="DL328" s="842">
        <f t="shared" si="174"/>
        <v>-11.476875000000001</v>
      </c>
      <c r="DM328" s="842">
        <f t="shared" si="174"/>
        <v>-57.384375000000006</v>
      </c>
      <c r="DN328" s="842">
        <f t="shared" ca="1" si="174"/>
        <v>5083.0066420815792</v>
      </c>
      <c r="DO328" s="842">
        <f t="shared" ca="1" si="174"/>
        <v>1270.7516605203948</v>
      </c>
      <c r="DP328" s="842">
        <f t="shared" ca="1" si="174"/>
        <v>8.6177080000000004</v>
      </c>
      <c r="DQ328" s="842">
        <f t="shared" ca="1" si="174"/>
        <v>1298.2323640000002</v>
      </c>
      <c r="DR328" s="842">
        <f t="shared" ca="1" si="174"/>
        <v>34.470832000000001</v>
      </c>
      <c r="DS328" s="842">
        <f t="shared" ca="1" si="174"/>
        <v>5192.9294560000008</v>
      </c>
      <c r="DT328" s="842">
        <f t="shared" ca="1" si="174"/>
        <v>1.0138480000000001</v>
      </c>
      <c r="DU328" s="842">
        <f t="shared" ca="1" si="174"/>
        <v>9.5487069252077568</v>
      </c>
      <c r="DV328" s="842">
        <f t="shared" ca="1" si="174"/>
        <v>1.1233772853185595</v>
      </c>
      <c r="DW328" s="842">
        <f t="shared" ca="1" si="174"/>
        <v>1438.4846138504158</v>
      </c>
      <c r="DX328" s="842">
        <f t="shared" ca="1" si="174"/>
        <v>1.1233772853185597</v>
      </c>
      <c r="DY328" s="842">
        <f t="shared" si="174"/>
        <v>0</v>
      </c>
      <c r="DZ328" s="842">
        <f t="shared" si="174"/>
        <v>102.35226107226109</v>
      </c>
      <c r="EA328" s="842">
        <f t="shared" si="174"/>
        <v>25.588065268065272</v>
      </c>
      <c r="EB328" s="842">
        <f t="shared" si="174"/>
        <v>127.94032634032635</v>
      </c>
      <c r="EC328" s="842">
        <f t="shared" si="174"/>
        <v>0</v>
      </c>
      <c r="ED328" s="842">
        <f t="shared" si="174"/>
        <v>0</v>
      </c>
      <c r="EE328" s="842">
        <f t="shared" si="174"/>
        <v>0</v>
      </c>
      <c r="EF328" s="842">
        <f t="shared" si="174"/>
        <v>-102.35226107226109</v>
      </c>
      <c r="EG328" s="842">
        <f t="shared" si="174"/>
        <v>-25.588065268065272</v>
      </c>
      <c r="EH328" s="842">
        <f t="shared" si="174"/>
        <v>-127.94032634032635</v>
      </c>
      <c r="EI328" s="842">
        <f t="shared" ca="1" si="174"/>
        <v>5090.5771949277396</v>
      </c>
      <c r="EJ328" s="842">
        <f t="shared" ca="1" si="174"/>
        <v>1272.6442987319349</v>
      </c>
      <c r="EK328" s="842">
        <f t="shared" si="174"/>
        <v>8.5</v>
      </c>
      <c r="EL328" s="842">
        <f t="shared" si="174"/>
        <v>1280.5</v>
      </c>
      <c r="EM328" s="842">
        <f t="shared" si="174"/>
        <v>34</v>
      </c>
      <c r="EN328" s="842">
        <f t="shared" si="174"/>
        <v>5122</v>
      </c>
      <c r="EO328" s="842">
        <f t="shared" ref="EO328:FT328" ca="1" si="175">+EP64</f>
        <v>8.5130228973095878</v>
      </c>
      <c r="EP328" s="842">
        <f t="shared" ca="1" si="175"/>
        <v>1282.4618611770504</v>
      </c>
      <c r="EQ328" s="842">
        <f t="shared" ca="1" si="175"/>
        <v>34.052091589238351</v>
      </c>
      <c r="ER328" s="842">
        <f t="shared" ca="1" si="175"/>
        <v>5129.8474447082017</v>
      </c>
      <c r="ES328" s="842">
        <f t="shared" ca="1" si="175"/>
        <v>1.0015321055658339</v>
      </c>
      <c r="ET328" s="842">
        <f t="shared" ca="1" si="175"/>
        <v>9.4327123515895721</v>
      </c>
      <c r="EU328" s="842">
        <f t="shared" ca="1" si="175"/>
        <v>1.1097308648928907</v>
      </c>
      <c r="EV328" s="842">
        <f t="shared" ca="1" si="175"/>
        <v>1421.0103724953467</v>
      </c>
      <c r="EW328" s="842">
        <f t="shared" ca="1" si="175"/>
        <v>1.1097308648928907</v>
      </c>
      <c r="EX328" s="842">
        <f t="shared" si="175"/>
        <v>0</v>
      </c>
      <c r="EY328" s="842">
        <f t="shared" si="175"/>
        <v>45.907500000000006</v>
      </c>
      <c r="EZ328" s="842">
        <f t="shared" si="175"/>
        <v>11.476875000000001</v>
      </c>
      <c r="FA328" s="842">
        <f t="shared" si="175"/>
        <v>57.384375000000006</v>
      </c>
      <c r="FB328" s="842">
        <f t="shared" si="175"/>
        <v>0</v>
      </c>
      <c r="FC328" s="842">
        <f t="shared" si="175"/>
        <v>0</v>
      </c>
      <c r="FD328" s="842">
        <f t="shared" si="175"/>
        <v>0</v>
      </c>
      <c r="FE328" s="842">
        <f t="shared" si="175"/>
        <v>-45.907500000000006</v>
      </c>
      <c r="FF328" s="842">
        <f t="shared" si="175"/>
        <v>-11.476875000000001</v>
      </c>
      <c r="FG328" s="842">
        <f t="shared" si="175"/>
        <v>-57.384375000000006</v>
      </c>
      <c r="FH328" s="842">
        <f t="shared" ca="1" si="175"/>
        <v>5083.9399447082014</v>
      </c>
      <c r="FI328" s="842">
        <f t="shared" ca="1" si="175"/>
        <v>1270.9849861770504</v>
      </c>
      <c r="FJ328" s="842">
        <f t="shared" ca="1" si="175"/>
        <v>8.6177080000000004</v>
      </c>
      <c r="FK328" s="842">
        <f t="shared" ca="1" si="175"/>
        <v>1298.2323640000002</v>
      </c>
      <c r="FL328" s="842">
        <f t="shared" ca="1" si="175"/>
        <v>34.470832000000001</v>
      </c>
      <c r="FM328" s="842">
        <f t="shared" ca="1" si="175"/>
        <v>5192.9294560000008</v>
      </c>
      <c r="FN328" s="842">
        <f t="shared" ca="1" si="175"/>
        <v>1.0138480000000001</v>
      </c>
      <c r="FO328" s="842">
        <f t="shared" ca="1" si="175"/>
        <v>9.5487069252077568</v>
      </c>
      <c r="FP328" s="842">
        <f t="shared" ca="1" si="175"/>
        <v>1.1233772853185595</v>
      </c>
      <c r="FQ328" s="842">
        <f t="shared" ca="1" si="175"/>
        <v>1438.4846138504158</v>
      </c>
      <c r="FR328" s="842">
        <f t="shared" ca="1" si="175"/>
        <v>1.1233772853185597</v>
      </c>
      <c r="FS328" s="842">
        <f t="shared" si="175"/>
        <v>0</v>
      </c>
      <c r="FT328" s="842">
        <f t="shared" si="175"/>
        <v>102.35226107226109</v>
      </c>
      <c r="FU328" s="842">
        <f t="shared" ref="FU328:GZ328" si="176">+FV64</f>
        <v>25.588065268065272</v>
      </c>
      <c r="FV328" s="842">
        <f t="shared" si="176"/>
        <v>127.94032634032635</v>
      </c>
      <c r="FW328" s="842">
        <f t="shared" si="176"/>
        <v>0</v>
      </c>
      <c r="FX328" s="842">
        <f t="shared" si="176"/>
        <v>0</v>
      </c>
      <c r="FY328" s="842">
        <f t="shared" si="176"/>
        <v>0</v>
      </c>
      <c r="FZ328" s="842">
        <f t="shared" si="176"/>
        <v>-102.35226107226109</v>
      </c>
      <c r="GA328" s="842">
        <f t="shared" si="176"/>
        <v>-25.588065268065272</v>
      </c>
      <c r="GB328" s="842">
        <f t="shared" si="176"/>
        <v>-127.94032634032635</v>
      </c>
      <c r="GC328" s="842">
        <f t="shared" ca="1" si="176"/>
        <v>5090.5771949277396</v>
      </c>
      <c r="GD328" s="842">
        <f t="shared" ca="1" si="176"/>
        <v>1272.6442987319349</v>
      </c>
      <c r="GE328" s="842">
        <f t="shared" si="176"/>
        <v>8.5</v>
      </c>
      <c r="GF328" s="842">
        <f t="shared" si="176"/>
        <v>1280.5</v>
      </c>
      <c r="GG328" s="842">
        <f t="shared" si="176"/>
        <v>34</v>
      </c>
      <c r="GH328" s="842">
        <f t="shared" si="176"/>
        <v>5122</v>
      </c>
      <c r="GI328" s="842">
        <f t="shared" ca="1" si="176"/>
        <v>8.5133141821154741</v>
      </c>
      <c r="GJ328" s="842">
        <f t="shared" ca="1" si="176"/>
        <v>1282.5057423763371</v>
      </c>
      <c r="GK328" s="842">
        <f t="shared" ca="1" si="176"/>
        <v>34.053256728461896</v>
      </c>
      <c r="GL328" s="842">
        <f t="shared" ca="1" si="176"/>
        <v>5130.0229695053486</v>
      </c>
      <c r="GM328" s="842">
        <f t="shared" ca="1" si="176"/>
        <v>1.0015663743665264</v>
      </c>
      <c r="GN328" s="842">
        <f t="shared" ca="1" si="176"/>
        <v>9.4330351048370904</v>
      </c>
      <c r="GO328" s="842">
        <f t="shared" ca="1" si="176"/>
        <v>1.1097688358631872</v>
      </c>
      <c r="GP328" s="842">
        <f t="shared" ca="1" si="176"/>
        <v>1421.0589943228113</v>
      </c>
      <c r="GQ328" s="842">
        <f t="shared" ca="1" si="176"/>
        <v>1.1097688358631872</v>
      </c>
      <c r="GR328" s="842">
        <f t="shared" si="176"/>
        <v>0</v>
      </c>
      <c r="GS328" s="842">
        <f t="shared" si="176"/>
        <v>45.907500000000006</v>
      </c>
      <c r="GT328" s="842">
        <f t="shared" si="176"/>
        <v>11.476875000000001</v>
      </c>
      <c r="GU328" s="842">
        <f t="shared" si="176"/>
        <v>57.384375000000006</v>
      </c>
      <c r="GV328" s="842">
        <f t="shared" si="176"/>
        <v>0</v>
      </c>
      <c r="GW328" s="842">
        <f t="shared" si="176"/>
        <v>0</v>
      </c>
      <c r="GX328" s="842">
        <f t="shared" si="176"/>
        <v>0</v>
      </c>
      <c r="GY328" s="842">
        <f t="shared" si="176"/>
        <v>-45.907500000000006</v>
      </c>
      <c r="GZ328" s="842">
        <f t="shared" si="176"/>
        <v>-11.476875000000001</v>
      </c>
      <c r="HA328" s="842">
        <f t="shared" ref="HA328:HX328" si="177">+HB64</f>
        <v>-57.384375000000006</v>
      </c>
      <c r="HB328" s="842">
        <f t="shared" ca="1" si="177"/>
        <v>5084.1154695053483</v>
      </c>
      <c r="HC328" s="842">
        <f t="shared" ca="1" si="177"/>
        <v>1271.0288673763371</v>
      </c>
      <c r="HD328" s="842">
        <f t="shared" ca="1" si="177"/>
        <v>8.6177080000000004</v>
      </c>
      <c r="HE328" s="842">
        <f t="shared" ca="1" si="177"/>
        <v>1298.2323640000002</v>
      </c>
      <c r="HF328" s="842">
        <f t="shared" ca="1" si="177"/>
        <v>34.470832000000001</v>
      </c>
      <c r="HG328" s="842">
        <f t="shared" ca="1" si="177"/>
        <v>5192.9294560000008</v>
      </c>
      <c r="HH328" s="842">
        <f t="shared" ca="1" si="177"/>
        <v>1.0138480000000001</v>
      </c>
      <c r="HI328" s="842">
        <f t="shared" ca="1" si="177"/>
        <v>9.5487069252077568</v>
      </c>
      <c r="HJ328" s="842">
        <f t="shared" ca="1" si="177"/>
        <v>1.1233772853185595</v>
      </c>
      <c r="HK328" s="842">
        <f t="shared" ca="1" si="177"/>
        <v>1438.4846138504158</v>
      </c>
      <c r="HL328" s="842">
        <f t="shared" ca="1" si="177"/>
        <v>1.1233772853185597</v>
      </c>
      <c r="HM328" s="842">
        <f t="shared" si="177"/>
        <v>0</v>
      </c>
      <c r="HN328" s="842">
        <f t="shared" si="177"/>
        <v>102.35226107226109</v>
      </c>
      <c r="HO328" s="842">
        <f t="shared" si="177"/>
        <v>25.588065268065272</v>
      </c>
      <c r="HP328" s="842">
        <f t="shared" si="177"/>
        <v>127.94032634032635</v>
      </c>
      <c r="HQ328" s="842">
        <f t="shared" si="177"/>
        <v>0</v>
      </c>
      <c r="HR328" s="842">
        <f t="shared" si="177"/>
        <v>0</v>
      </c>
      <c r="HS328" s="842">
        <f t="shared" si="177"/>
        <v>0</v>
      </c>
      <c r="HT328" s="842">
        <f t="shared" si="177"/>
        <v>-102.35226107226109</v>
      </c>
      <c r="HU328" s="842">
        <f t="shared" si="177"/>
        <v>-25.588065268065272</v>
      </c>
      <c r="HV328" s="842">
        <f t="shared" si="177"/>
        <v>-127.94032634032635</v>
      </c>
      <c r="HW328" s="842">
        <f t="shared" ca="1" si="177"/>
        <v>5090.5771949277396</v>
      </c>
      <c r="HX328" s="842">
        <f t="shared" ca="1" si="177"/>
        <v>1272.6442987319349</v>
      </c>
    </row>
    <row r="329" spans="2:232" x14ac:dyDescent="0.3">
      <c r="B329">
        <v>12</v>
      </c>
      <c r="C329" s="842">
        <f t="shared" ref="C329:AV329" si="178">+D65</f>
        <v>0</v>
      </c>
      <c r="D329" s="842">
        <f t="shared" si="178"/>
        <v>0</v>
      </c>
      <c r="E329" s="842">
        <f t="shared" si="178"/>
        <v>0</v>
      </c>
      <c r="F329" s="842">
        <f t="shared" si="178"/>
        <v>0</v>
      </c>
      <c r="G329" s="842">
        <f t="shared" ca="1" si="178"/>
        <v>0</v>
      </c>
      <c r="H329" s="842">
        <f t="shared" si="178"/>
        <v>0</v>
      </c>
      <c r="I329" s="842">
        <f t="shared" ca="1" si="178"/>
        <v>0</v>
      </c>
      <c r="J329" s="842">
        <f t="shared" si="178"/>
        <v>0</v>
      </c>
      <c r="K329" s="842">
        <f t="shared" si="178"/>
        <v>0</v>
      </c>
      <c r="L329" s="842">
        <f t="shared" ca="1" si="178"/>
        <v>0</v>
      </c>
      <c r="M329" s="842">
        <f t="shared" si="178"/>
        <v>0</v>
      </c>
      <c r="N329" s="842">
        <f t="shared" si="178"/>
        <v>0</v>
      </c>
      <c r="O329" s="842">
        <f t="shared" si="178"/>
        <v>0</v>
      </c>
      <c r="P329" s="842">
        <f t="shared" si="178"/>
        <v>0</v>
      </c>
      <c r="Q329" s="842">
        <f t="shared" si="178"/>
        <v>0</v>
      </c>
      <c r="R329" s="842">
        <f t="shared" si="178"/>
        <v>0</v>
      </c>
      <c r="S329" s="842">
        <f t="shared" si="178"/>
        <v>0</v>
      </c>
      <c r="T329" s="842">
        <f t="shared" si="178"/>
        <v>0</v>
      </c>
      <c r="U329" s="842">
        <f t="shared" si="178"/>
        <v>0</v>
      </c>
      <c r="V329" s="842">
        <f t="shared" si="178"/>
        <v>0</v>
      </c>
      <c r="W329" s="842">
        <f t="shared" si="178"/>
        <v>0</v>
      </c>
      <c r="X329" s="842">
        <f t="shared" si="178"/>
        <v>0</v>
      </c>
      <c r="Y329" s="842">
        <f t="shared" si="178"/>
        <v>0</v>
      </c>
      <c r="Z329" s="842">
        <f t="shared" si="178"/>
        <v>0</v>
      </c>
      <c r="AA329" s="842">
        <f t="shared" si="178"/>
        <v>0</v>
      </c>
      <c r="AB329" s="842">
        <f t="shared" ca="1" si="178"/>
        <v>0</v>
      </c>
      <c r="AC329" s="842">
        <f t="shared" si="178"/>
        <v>0</v>
      </c>
      <c r="AD329" s="842">
        <f t="shared" ca="1" si="178"/>
        <v>0</v>
      </c>
      <c r="AE329" s="842">
        <f t="shared" si="178"/>
        <v>0</v>
      </c>
      <c r="AF329" s="842">
        <f t="shared" si="178"/>
        <v>0</v>
      </c>
      <c r="AG329" s="842">
        <f t="shared" ca="1" si="178"/>
        <v>0</v>
      </c>
      <c r="AH329" s="842">
        <f t="shared" si="178"/>
        <v>0</v>
      </c>
      <c r="AI329" s="842">
        <f t="shared" si="178"/>
        <v>0</v>
      </c>
      <c r="AJ329" s="842">
        <f t="shared" si="178"/>
        <v>0</v>
      </c>
      <c r="AK329" s="842">
        <f t="shared" si="178"/>
        <v>0</v>
      </c>
      <c r="AL329" s="842">
        <f t="shared" si="178"/>
        <v>0</v>
      </c>
      <c r="AM329" s="842">
        <f t="shared" si="178"/>
        <v>0</v>
      </c>
      <c r="AN329" s="842">
        <f t="shared" si="178"/>
        <v>0</v>
      </c>
      <c r="AO329" s="842">
        <f t="shared" si="178"/>
        <v>0</v>
      </c>
      <c r="AP329" s="842">
        <f t="shared" si="178"/>
        <v>0</v>
      </c>
      <c r="AQ329" s="842">
        <f t="shared" si="178"/>
        <v>0</v>
      </c>
      <c r="AR329" s="842">
        <f t="shared" si="178"/>
        <v>0</v>
      </c>
      <c r="AS329" s="842">
        <f t="shared" si="178"/>
        <v>0</v>
      </c>
      <c r="AT329" s="842">
        <f t="shared" si="178"/>
        <v>0</v>
      </c>
      <c r="AU329" s="842">
        <f t="shared" si="178"/>
        <v>0</v>
      </c>
      <c r="AV329" s="842">
        <f t="shared" si="178"/>
        <v>0</v>
      </c>
      <c r="AW329" s="842">
        <f t="shared" ref="AW329:CB329" si="179">+AX65</f>
        <v>9.5</v>
      </c>
      <c r="AX329" s="842">
        <f t="shared" si="179"/>
        <v>1472</v>
      </c>
      <c r="AY329" s="842">
        <f t="shared" si="179"/>
        <v>38</v>
      </c>
      <c r="AZ329" s="842">
        <f t="shared" si="179"/>
        <v>5888</v>
      </c>
      <c r="BA329" s="842">
        <f t="shared" ca="1" si="179"/>
        <v>9.7930579233469253</v>
      </c>
      <c r="BB329" s="842">
        <f t="shared" ca="1" si="179"/>
        <v>1517.4085540175445</v>
      </c>
      <c r="BC329" s="842">
        <f t="shared" ca="1" si="179"/>
        <v>39.172231693387701</v>
      </c>
      <c r="BD329" s="842">
        <f t="shared" ca="1" si="179"/>
        <v>6069.6342160701779</v>
      </c>
      <c r="BE329" s="842">
        <f t="shared" ca="1" si="179"/>
        <v>1.0308482024575709</v>
      </c>
      <c r="BF329" s="842">
        <f t="shared" ca="1" si="179"/>
        <v>10.851033710079696</v>
      </c>
      <c r="BG329" s="842">
        <f t="shared" ca="1" si="179"/>
        <v>1.1422140747452312</v>
      </c>
      <c r="BH329" s="842">
        <f t="shared" ca="1" si="179"/>
        <v>1681.3391180249801</v>
      </c>
      <c r="BI329" s="842">
        <f t="shared" ca="1" si="179"/>
        <v>1.142214074745231</v>
      </c>
      <c r="BJ329" s="842">
        <f t="shared" si="179"/>
        <v>0</v>
      </c>
      <c r="BK329" s="842">
        <f t="shared" si="179"/>
        <v>45.907500000000006</v>
      </c>
      <c r="BL329" s="842">
        <f t="shared" si="179"/>
        <v>11.476875000000001</v>
      </c>
      <c r="BM329" s="842">
        <f t="shared" si="179"/>
        <v>57.384375000000006</v>
      </c>
      <c r="BN329" s="842">
        <f t="shared" si="179"/>
        <v>0</v>
      </c>
      <c r="BO329" s="842">
        <f t="shared" si="179"/>
        <v>0</v>
      </c>
      <c r="BP329" s="842">
        <f t="shared" si="179"/>
        <v>0</v>
      </c>
      <c r="BQ329" s="842">
        <f t="shared" si="179"/>
        <v>-45.907500000000006</v>
      </c>
      <c r="BR329" s="842">
        <f t="shared" si="179"/>
        <v>-11.476875000000001</v>
      </c>
      <c r="BS329" s="842">
        <f t="shared" si="179"/>
        <v>-57.384375000000006</v>
      </c>
      <c r="BT329" s="842">
        <f t="shared" ca="1" si="179"/>
        <v>6023.7267160701776</v>
      </c>
      <c r="BU329" s="842">
        <f t="shared" ca="1" si="179"/>
        <v>1505.9316790175444</v>
      </c>
      <c r="BV329" s="842">
        <f t="shared" ca="1" si="179"/>
        <v>9.9667159999999999</v>
      </c>
      <c r="BW329" s="842">
        <f t="shared" ca="1" si="179"/>
        <v>1544.3164159999999</v>
      </c>
      <c r="BX329" s="842">
        <f t="shared" ca="1" si="179"/>
        <v>39.866864</v>
      </c>
      <c r="BY329" s="842">
        <f t="shared" ca="1" si="179"/>
        <v>6177.2656639999996</v>
      </c>
      <c r="BZ329" s="842">
        <f t="shared" ca="1" si="179"/>
        <v>1.0491279999999998</v>
      </c>
      <c r="CA329" s="842">
        <f t="shared" ca="1" si="179"/>
        <v>11.043452631578948</v>
      </c>
      <c r="CB329" s="842">
        <f t="shared" ca="1" si="179"/>
        <v>1.1624686980609418</v>
      </c>
      <c r="CC329" s="842">
        <f t="shared" ref="CC329:DH329" ca="1" si="180">+CD65</f>
        <v>1711.1539235457062</v>
      </c>
      <c r="CD329" s="842">
        <f t="shared" ca="1" si="180"/>
        <v>1.1624686980609418</v>
      </c>
      <c r="CE329" s="842">
        <f t="shared" si="180"/>
        <v>0</v>
      </c>
      <c r="CF329" s="842">
        <f t="shared" si="180"/>
        <v>102.35226107226109</v>
      </c>
      <c r="CG329" s="842">
        <f t="shared" si="180"/>
        <v>25.588065268065272</v>
      </c>
      <c r="CH329" s="842">
        <f t="shared" si="180"/>
        <v>127.94032634032635</v>
      </c>
      <c r="CI329" s="842">
        <f t="shared" si="180"/>
        <v>0</v>
      </c>
      <c r="CJ329" s="842">
        <f t="shared" si="180"/>
        <v>0</v>
      </c>
      <c r="CK329" s="842">
        <f t="shared" si="180"/>
        <v>0</v>
      </c>
      <c r="CL329" s="842">
        <f t="shared" si="180"/>
        <v>-102.35226107226109</v>
      </c>
      <c r="CM329" s="842">
        <f t="shared" si="180"/>
        <v>-25.588065268065272</v>
      </c>
      <c r="CN329" s="842">
        <f t="shared" si="180"/>
        <v>-127.94032634032635</v>
      </c>
      <c r="CO329" s="842">
        <f t="shared" ca="1" si="180"/>
        <v>6074.9134029277384</v>
      </c>
      <c r="CP329" s="842">
        <f t="shared" ca="1" si="180"/>
        <v>1518.7283507319346</v>
      </c>
      <c r="CQ329" s="842">
        <f t="shared" si="180"/>
        <v>9.5</v>
      </c>
      <c r="CR329" s="842">
        <f t="shared" si="180"/>
        <v>1472</v>
      </c>
      <c r="CS329" s="842">
        <f t="shared" si="180"/>
        <v>38</v>
      </c>
      <c r="CT329" s="842">
        <f t="shared" si="180"/>
        <v>5888</v>
      </c>
      <c r="CU329" s="842">
        <f t="shared" ca="1" si="180"/>
        <v>9.7982874125011534</v>
      </c>
      <c r="CV329" s="842">
        <f t="shared" ca="1" si="180"/>
        <v>1518.2188496001786</v>
      </c>
      <c r="CW329" s="842">
        <f t="shared" ca="1" si="180"/>
        <v>39.193149650004614</v>
      </c>
      <c r="CX329" s="842">
        <f t="shared" ca="1" si="180"/>
        <v>6072.8753984007144</v>
      </c>
      <c r="CY329" s="842">
        <f t="shared" ca="1" si="180"/>
        <v>1.0313986750001214</v>
      </c>
      <c r="CZ329" s="842">
        <f t="shared" ca="1" si="180"/>
        <v>10.856828157896015</v>
      </c>
      <c r="DA329" s="842">
        <f t="shared" ca="1" si="180"/>
        <v>1.1428240166206332</v>
      </c>
      <c r="DB329" s="842">
        <f t="shared" ca="1" si="180"/>
        <v>1682.2369524655719</v>
      </c>
      <c r="DC329" s="842">
        <f t="shared" ca="1" si="180"/>
        <v>1.1428240166206332</v>
      </c>
      <c r="DD329" s="842">
        <f t="shared" si="180"/>
        <v>0</v>
      </c>
      <c r="DE329" s="842">
        <f t="shared" si="180"/>
        <v>45.907500000000006</v>
      </c>
      <c r="DF329" s="842">
        <f t="shared" si="180"/>
        <v>11.476875000000001</v>
      </c>
      <c r="DG329" s="842">
        <f t="shared" si="180"/>
        <v>57.384375000000006</v>
      </c>
      <c r="DH329" s="842">
        <f t="shared" si="180"/>
        <v>0</v>
      </c>
      <c r="DI329" s="842">
        <f t="shared" ref="DI329:EN329" si="181">+DJ65</f>
        <v>0</v>
      </c>
      <c r="DJ329" s="842">
        <f t="shared" si="181"/>
        <v>0</v>
      </c>
      <c r="DK329" s="842">
        <f t="shared" si="181"/>
        <v>-45.907500000000006</v>
      </c>
      <c r="DL329" s="842">
        <f t="shared" si="181"/>
        <v>-11.476875000000001</v>
      </c>
      <c r="DM329" s="842">
        <f t="shared" si="181"/>
        <v>-57.384375000000006</v>
      </c>
      <c r="DN329" s="842">
        <f t="shared" ca="1" si="181"/>
        <v>6026.9678984007141</v>
      </c>
      <c r="DO329" s="842">
        <f t="shared" ca="1" si="181"/>
        <v>1506.7419746001785</v>
      </c>
      <c r="DP329" s="842">
        <f t="shared" ca="1" si="181"/>
        <v>9.9667159999999999</v>
      </c>
      <c r="DQ329" s="842">
        <f t="shared" ca="1" si="181"/>
        <v>1544.3164159999999</v>
      </c>
      <c r="DR329" s="842">
        <f t="shared" ca="1" si="181"/>
        <v>39.866864</v>
      </c>
      <c r="DS329" s="842">
        <f t="shared" ca="1" si="181"/>
        <v>6177.2656639999996</v>
      </c>
      <c r="DT329" s="842">
        <f t="shared" ca="1" si="181"/>
        <v>1.0491279999999998</v>
      </c>
      <c r="DU329" s="842">
        <f t="shared" ca="1" si="181"/>
        <v>11.043452631578948</v>
      </c>
      <c r="DV329" s="842">
        <f t="shared" ca="1" si="181"/>
        <v>1.1624686980609418</v>
      </c>
      <c r="DW329" s="842">
        <f t="shared" ca="1" si="181"/>
        <v>1711.1539235457062</v>
      </c>
      <c r="DX329" s="842">
        <f t="shared" ca="1" si="181"/>
        <v>1.1624686980609418</v>
      </c>
      <c r="DY329" s="842">
        <f t="shared" si="181"/>
        <v>0</v>
      </c>
      <c r="DZ329" s="842">
        <f t="shared" si="181"/>
        <v>102.35226107226109</v>
      </c>
      <c r="EA329" s="842">
        <f t="shared" si="181"/>
        <v>25.588065268065272</v>
      </c>
      <c r="EB329" s="842">
        <f t="shared" si="181"/>
        <v>127.94032634032635</v>
      </c>
      <c r="EC329" s="842">
        <f t="shared" si="181"/>
        <v>0</v>
      </c>
      <c r="ED329" s="842">
        <f t="shared" si="181"/>
        <v>0</v>
      </c>
      <c r="EE329" s="842">
        <f t="shared" si="181"/>
        <v>0</v>
      </c>
      <c r="EF329" s="842">
        <f t="shared" si="181"/>
        <v>-102.35226107226109</v>
      </c>
      <c r="EG329" s="842">
        <f t="shared" si="181"/>
        <v>-25.588065268065272</v>
      </c>
      <c r="EH329" s="842">
        <f t="shared" si="181"/>
        <v>-127.94032634032635</v>
      </c>
      <c r="EI329" s="842">
        <f t="shared" ca="1" si="181"/>
        <v>6074.9134029277384</v>
      </c>
      <c r="EJ329" s="842">
        <f t="shared" ca="1" si="181"/>
        <v>1518.7283507319346</v>
      </c>
      <c r="EK329" s="842">
        <f t="shared" si="181"/>
        <v>9.5</v>
      </c>
      <c r="EL329" s="842">
        <f t="shared" si="181"/>
        <v>1472</v>
      </c>
      <c r="EM329" s="842">
        <f t="shared" si="181"/>
        <v>38</v>
      </c>
      <c r="EN329" s="842">
        <f t="shared" si="181"/>
        <v>5888</v>
      </c>
      <c r="EO329" s="842">
        <f t="shared" ref="EO329:FT329" ca="1" si="182">+EP65</f>
        <v>9.7992389255576278</v>
      </c>
      <c r="EP329" s="842">
        <f t="shared" ca="1" si="182"/>
        <v>1518.3662840442976</v>
      </c>
      <c r="EQ329" s="842">
        <f t="shared" ca="1" si="182"/>
        <v>39.196955702230511</v>
      </c>
      <c r="ER329" s="842">
        <f t="shared" ca="1" si="182"/>
        <v>6073.4651361771903</v>
      </c>
      <c r="ES329" s="842">
        <f t="shared" ca="1" si="182"/>
        <v>1.031498834269224</v>
      </c>
      <c r="ET329" s="842">
        <f t="shared" ca="1" si="182"/>
        <v>10.857882465991832</v>
      </c>
      <c r="EU329" s="842">
        <f t="shared" ca="1" si="182"/>
        <v>1.1429349964201929</v>
      </c>
      <c r="EV329" s="842">
        <f t="shared" ca="1" si="182"/>
        <v>1682.4003147305236</v>
      </c>
      <c r="EW329" s="842">
        <f t="shared" ca="1" si="182"/>
        <v>1.1429349964201927</v>
      </c>
      <c r="EX329" s="842">
        <f t="shared" si="182"/>
        <v>0</v>
      </c>
      <c r="EY329" s="842">
        <f t="shared" si="182"/>
        <v>45.907500000000006</v>
      </c>
      <c r="EZ329" s="842">
        <f t="shared" si="182"/>
        <v>11.476875000000001</v>
      </c>
      <c r="FA329" s="842">
        <f t="shared" si="182"/>
        <v>57.384375000000006</v>
      </c>
      <c r="FB329" s="842">
        <f t="shared" si="182"/>
        <v>0</v>
      </c>
      <c r="FC329" s="842">
        <f t="shared" si="182"/>
        <v>0</v>
      </c>
      <c r="FD329" s="842">
        <f t="shared" si="182"/>
        <v>0</v>
      </c>
      <c r="FE329" s="842">
        <f t="shared" si="182"/>
        <v>-45.907500000000006</v>
      </c>
      <c r="FF329" s="842">
        <f t="shared" si="182"/>
        <v>-11.476875000000001</v>
      </c>
      <c r="FG329" s="842">
        <f t="shared" si="182"/>
        <v>-57.384375000000006</v>
      </c>
      <c r="FH329" s="842">
        <f t="shared" ca="1" si="182"/>
        <v>6027.55763617719</v>
      </c>
      <c r="FI329" s="842">
        <f t="shared" ca="1" si="182"/>
        <v>1506.8894090442975</v>
      </c>
      <c r="FJ329" s="842">
        <f t="shared" ca="1" si="182"/>
        <v>9.9667159999999999</v>
      </c>
      <c r="FK329" s="842">
        <f t="shared" ca="1" si="182"/>
        <v>1544.3164159999999</v>
      </c>
      <c r="FL329" s="842">
        <f t="shared" ca="1" si="182"/>
        <v>39.866864</v>
      </c>
      <c r="FM329" s="842">
        <f t="shared" ca="1" si="182"/>
        <v>6177.2656639999996</v>
      </c>
      <c r="FN329" s="842">
        <f t="shared" ca="1" si="182"/>
        <v>1.0491279999999998</v>
      </c>
      <c r="FO329" s="842">
        <f t="shared" ca="1" si="182"/>
        <v>11.043452631578948</v>
      </c>
      <c r="FP329" s="842">
        <f t="shared" ca="1" si="182"/>
        <v>1.1624686980609418</v>
      </c>
      <c r="FQ329" s="842">
        <f t="shared" ca="1" si="182"/>
        <v>1711.1539235457062</v>
      </c>
      <c r="FR329" s="842">
        <f t="shared" ca="1" si="182"/>
        <v>1.1624686980609418</v>
      </c>
      <c r="FS329" s="842">
        <f t="shared" si="182"/>
        <v>0</v>
      </c>
      <c r="FT329" s="842">
        <f t="shared" si="182"/>
        <v>102.35226107226109</v>
      </c>
      <c r="FU329" s="842">
        <f t="shared" ref="FU329:GZ329" si="183">+FV65</f>
        <v>25.588065268065272</v>
      </c>
      <c r="FV329" s="842">
        <f t="shared" si="183"/>
        <v>127.94032634032635</v>
      </c>
      <c r="FW329" s="842">
        <f t="shared" si="183"/>
        <v>0</v>
      </c>
      <c r="FX329" s="842">
        <f t="shared" si="183"/>
        <v>0</v>
      </c>
      <c r="FY329" s="842">
        <f t="shared" si="183"/>
        <v>0</v>
      </c>
      <c r="FZ329" s="842">
        <f t="shared" si="183"/>
        <v>-102.35226107226109</v>
      </c>
      <c r="GA329" s="842">
        <f t="shared" si="183"/>
        <v>-25.588065268065272</v>
      </c>
      <c r="GB329" s="842">
        <f t="shared" si="183"/>
        <v>-127.94032634032635</v>
      </c>
      <c r="GC329" s="842">
        <f t="shared" ca="1" si="183"/>
        <v>6074.9134029277384</v>
      </c>
      <c r="GD329" s="842">
        <f t="shared" ca="1" si="183"/>
        <v>1518.7283507319346</v>
      </c>
      <c r="GE329" s="842">
        <f t="shared" si="183"/>
        <v>9.5</v>
      </c>
      <c r="GF329" s="842">
        <f t="shared" si="183"/>
        <v>1472</v>
      </c>
      <c r="GG329" s="842">
        <f t="shared" si="183"/>
        <v>38</v>
      </c>
      <c r="GH329" s="842">
        <f t="shared" si="183"/>
        <v>5888</v>
      </c>
      <c r="GI329" s="842">
        <f t="shared" ca="1" si="183"/>
        <v>9.7994173671663809</v>
      </c>
      <c r="GJ329" s="842">
        <f t="shared" ca="1" si="183"/>
        <v>1518.3939331019908</v>
      </c>
      <c r="GK329" s="842">
        <f t="shared" ca="1" si="183"/>
        <v>39.197669468665524</v>
      </c>
      <c r="GL329" s="842">
        <f t="shared" ca="1" si="183"/>
        <v>6073.5757324079632</v>
      </c>
      <c r="GM329" s="842">
        <f t="shared" ca="1" si="183"/>
        <v>1.0315176175964611</v>
      </c>
      <c r="GN329" s="842">
        <f t="shared" ca="1" si="183"/>
        <v>10.858080185225907</v>
      </c>
      <c r="GO329" s="842">
        <f t="shared" ca="1" si="183"/>
        <v>1.142955808971148</v>
      </c>
      <c r="GP329" s="842">
        <f t="shared" ca="1" si="183"/>
        <v>1682.4309508055301</v>
      </c>
      <c r="GQ329" s="842">
        <f t="shared" ca="1" si="183"/>
        <v>1.1429558089711482</v>
      </c>
      <c r="GR329" s="842">
        <f t="shared" si="183"/>
        <v>0</v>
      </c>
      <c r="GS329" s="842">
        <f t="shared" si="183"/>
        <v>45.907500000000006</v>
      </c>
      <c r="GT329" s="842">
        <f t="shared" si="183"/>
        <v>11.476875000000001</v>
      </c>
      <c r="GU329" s="842">
        <f t="shared" si="183"/>
        <v>57.384375000000006</v>
      </c>
      <c r="GV329" s="842">
        <f t="shared" si="183"/>
        <v>0</v>
      </c>
      <c r="GW329" s="842">
        <f t="shared" si="183"/>
        <v>0</v>
      </c>
      <c r="GX329" s="842">
        <f t="shared" si="183"/>
        <v>0</v>
      </c>
      <c r="GY329" s="842">
        <f t="shared" si="183"/>
        <v>-45.907500000000006</v>
      </c>
      <c r="GZ329" s="842">
        <f t="shared" si="183"/>
        <v>-11.476875000000001</v>
      </c>
      <c r="HA329" s="842">
        <f t="shared" ref="HA329:HX329" si="184">+HB65</f>
        <v>-57.384375000000006</v>
      </c>
      <c r="HB329" s="842">
        <f t="shared" ca="1" si="184"/>
        <v>6027.6682324079629</v>
      </c>
      <c r="HC329" s="842">
        <f t="shared" ca="1" si="184"/>
        <v>1506.9170581019907</v>
      </c>
      <c r="HD329" s="842">
        <f t="shared" ca="1" si="184"/>
        <v>9.9667159999999999</v>
      </c>
      <c r="HE329" s="842">
        <f t="shared" ca="1" si="184"/>
        <v>1544.3164159999999</v>
      </c>
      <c r="HF329" s="842">
        <f t="shared" ca="1" si="184"/>
        <v>39.866864</v>
      </c>
      <c r="HG329" s="842">
        <f t="shared" ca="1" si="184"/>
        <v>6177.2656639999996</v>
      </c>
      <c r="HH329" s="842">
        <f t="shared" ca="1" si="184"/>
        <v>1.0491279999999998</v>
      </c>
      <c r="HI329" s="842">
        <f t="shared" ca="1" si="184"/>
        <v>11.043452631578948</v>
      </c>
      <c r="HJ329" s="842">
        <f t="shared" ca="1" si="184"/>
        <v>1.1624686980609418</v>
      </c>
      <c r="HK329" s="842">
        <f t="shared" ca="1" si="184"/>
        <v>1711.1539235457062</v>
      </c>
      <c r="HL329" s="842">
        <f t="shared" ca="1" si="184"/>
        <v>1.1624686980609418</v>
      </c>
      <c r="HM329" s="842">
        <f t="shared" si="184"/>
        <v>0</v>
      </c>
      <c r="HN329" s="842">
        <f t="shared" si="184"/>
        <v>102.35226107226109</v>
      </c>
      <c r="HO329" s="842">
        <f t="shared" si="184"/>
        <v>25.588065268065272</v>
      </c>
      <c r="HP329" s="842">
        <f t="shared" si="184"/>
        <v>127.94032634032635</v>
      </c>
      <c r="HQ329" s="842">
        <f t="shared" si="184"/>
        <v>0</v>
      </c>
      <c r="HR329" s="842">
        <f t="shared" si="184"/>
        <v>0</v>
      </c>
      <c r="HS329" s="842">
        <f t="shared" si="184"/>
        <v>0</v>
      </c>
      <c r="HT329" s="842">
        <f t="shared" si="184"/>
        <v>-102.35226107226109</v>
      </c>
      <c r="HU329" s="842">
        <f t="shared" si="184"/>
        <v>-25.588065268065272</v>
      </c>
      <c r="HV329" s="842">
        <f t="shared" si="184"/>
        <v>-127.94032634032635</v>
      </c>
      <c r="HW329" s="842">
        <f t="shared" ca="1" si="184"/>
        <v>6074.9134029277384</v>
      </c>
      <c r="HX329" s="842">
        <f t="shared" ca="1" si="184"/>
        <v>1518.7283507319346</v>
      </c>
    </row>
    <row r="330" spans="2:232" x14ac:dyDescent="0.3">
      <c r="B330">
        <v>13</v>
      </c>
      <c r="C330" s="842">
        <f t="shared" ref="C330:AV330" si="185">+D66</f>
        <v>0</v>
      </c>
      <c r="D330" s="842">
        <f t="shared" si="185"/>
        <v>0</v>
      </c>
      <c r="E330" s="842">
        <f t="shared" si="185"/>
        <v>0</v>
      </c>
      <c r="F330" s="842">
        <f t="shared" si="185"/>
        <v>0</v>
      </c>
      <c r="G330" s="842">
        <f t="shared" ca="1" si="185"/>
        <v>0</v>
      </c>
      <c r="H330" s="842">
        <f t="shared" si="185"/>
        <v>0</v>
      </c>
      <c r="I330" s="842">
        <f t="shared" ca="1" si="185"/>
        <v>0</v>
      </c>
      <c r="J330" s="842">
        <f t="shared" si="185"/>
        <v>0</v>
      </c>
      <c r="K330" s="842">
        <f t="shared" si="185"/>
        <v>0</v>
      </c>
      <c r="L330" s="842">
        <f t="shared" ca="1" si="185"/>
        <v>0</v>
      </c>
      <c r="M330" s="842">
        <f t="shared" si="185"/>
        <v>0</v>
      </c>
      <c r="N330" s="842">
        <f t="shared" si="185"/>
        <v>0</v>
      </c>
      <c r="O330" s="842">
        <f t="shared" si="185"/>
        <v>0</v>
      </c>
      <c r="P330" s="842">
        <f t="shared" si="185"/>
        <v>0</v>
      </c>
      <c r="Q330" s="842">
        <f t="shared" si="185"/>
        <v>0</v>
      </c>
      <c r="R330" s="842">
        <f t="shared" si="185"/>
        <v>0</v>
      </c>
      <c r="S330" s="842">
        <f t="shared" si="185"/>
        <v>0</v>
      </c>
      <c r="T330" s="842">
        <f t="shared" si="185"/>
        <v>0</v>
      </c>
      <c r="U330" s="842">
        <f t="shared" si="185"/>
        <v>0</v>
      </c>
      <c r="V330" s="842">
        <f t="shared" si="185"/>
        <v>0</v>
      </c>
      <c r="W330" s="842">
        <f t="shared" si="185"/>
        <v>0</v>
      </c>
      <c r="X330" s="842">
        <f t="shared" si="185"/>
        <v>0</v>
      </c>
      <c r="Y330" s="842">
        <f t="shared" si="185"/>
        <v>0</v>
      </c>
      <c r="Z330" s="842">
        <f t="shared" si="185"/>
        <v>0</v>
      </c>
      <c r="AA330" s="842">
        <f t="shared" si="185"/>
        <v>0</v>
      </c>
      <c r="AB330" s="842">
        <f t="shared" ca="1" si="185"/>
        <v>0</v>
      </c>
      <c r="AC330" s="842">
        <f t="shared" si="185"/>
        <v>0</v>
      </c>
      <c r="AD330" s="842">
        <f t="shared" ca="1" si="185"/>
        <v>0</v>
      </c>
      <c r="AE330" s="842">
        <f t="shared" si="185"/>
        <v>0</v>
      </c>
      <c r="AF330" s="842">
        <f t="shared" si="185"/>
        <v>0</v>
      </c>
      <c r="AG330" s="842">
        <f t="shared" ca="1" si="185"/>
        <v>0</v>
      </c>
      <c r="AH330" s="842">
        <f t="shared" si="185"/>
        <v>0</v>
      </c>
      <c r="AI330" s="842">
        <f t="shared" si="185"/>
        <v>0</v>
      </c>
      <c r="AJ330" s="842">
        <f t="shared" si="185"/>
        <v>0</v>
      </c>
      <c r="AK330" s="842">
        <f t="shared" si="185"/>
        <v>0</v>
      </c>
      <c r="AL330" s="842">
        <f t="shared" si="185"/>
        <v>0</v>
      </c>
      <c r="AM330" s="842">
        <f t="shared" si="185"/>
        <v>0</v>
      </c>
      <c r="AN330" s="842">
        <f t="shared" si="185"/>
        <v>0</v>
      </c>
      <c r="AO330" s="842">
        <f t="shared" si="185"/>
        <v>0</v>
      </c>
      <c r="AP330" s="842">
        <f t="shared" si="185"/>
        <v>0</v>
      </c>
      <c r="AQ330" s="842">
        <f t="shared" si="185"/>
        <v>0</v>
      </c>
      <c r="AR330" s="842">
        <f t="shared" si="185"/>
        <v>0</v>
      </c>
      <c r="AS330" s="842">
        <f t="shared" si="185"/>
        <v>0</v>
      </c>
      <c r="AT330" s="842">
        <f t="shared" si="185"/>
        <v>0</v>
      </c>
      <c r="AU330" s="842">
        <f t="shared" si="185"/>
        <v>0</v>
      </c>
      <c r="AV330" s="842">
        <f t="shared" si="185"/>
        <v>0</v>
      </c>
      <c r="AW330" s="842">
        <f t="shared" ref="AW330:CB330" si="186">+AX66</f>
        <v>7.8</v>
      </c>
      <c r="AX330" s="842">
        <f t="shared" si="186"/>
        <v>1194.2</v>
      </c>
      <c r="AY330" s="842">
        <f t="shared" si="186"/>
        <v>31.2</v>
      </c>
      <c r="AZ330" s="842">
        <f t="shared" si="186"/>
        <v>4776.8</v>
      </c>
      <c r="BA330" s="842">
        <f t="shared" ca="1" si="186"/>
        <v>7.7766587689761266</v>
      </c>
      <c r="BB330" s="842">
        <f t="shared" ca="1" si="186"/>
        <v>1190.6263976809348</v>
      </c>
      <c r="BC330" s="842">
        <f t="shared" ca="1" si="186"/>
        <v>31.106635075904506</v>
      </c>
      <c r="BD330" s="842">
        <f t="shared" ca="1" si="186"/>
        <v>4762.5055907237393</v>
      </c>
      <c r="BE330" s="842">
        <f t="shared" ca="1" si="186"/>
        <v>0.99700753448411883</v>
      </c>
      <c r="BF330" s="842">
        <f t="shared" ca="1" si="186"/>
        <v>8.6167964199181455</v>
      </c>
      <c r="BG330" s="842">
        <f t="shared" ca="1" si="186"/>
        <v>1.1047174897330956</v>
      </c>
      <c r="BH330" s="842">
        <f t="shared" ca="1" si="186"/>
        <v>1319.253626239263</v>
      </c>
      <c r="BI330" s="842">
        <f t="shared" ca="1" si="186"/>
        <v>1.1047174897330958</v>
      </c>
      <c r="BJ330" s="842">
        <f t="shared" si="186"/>
        <v>0</v>
      </c>
      <c r="BK330" s="842">
        <f t="shared" si="186"/>
        <v>45.907500000000006</v>
      </c>
      <c r="BL330" s="842">
        <f t="shared" si="186"/>
        <v>11.476875000000001</v>
      </c>
      <c r="BM330" s="842">
        <f t="shared" si="186"/>
        <v>57.384375000000006</v>
      </c>
      <c r="BN330" s="842">
        <f t="shared" si="186"/>
        <v>0</v>
      </c>
      <c r="BO330" s="842">
        <f t="shared" si="186"/>
        <v>0</v>
      </c>
      <c r="BP330" s="842">
        <f t="shared" si="186"/>
        <v>0</v>
      </c>
      <c r="BQ330" s="842">
        <f t="shared" si="186"/>
        <v>-45.907500000000006</v>
      </c>
      <c r="BR330" s="842">
        <f t="shared" si="186"/>
        <v>-11.476875000000001</v>
      </c>
      <c r="BS330" s="842">
        <f t="shared" si="186"/>
        <v>-57.384375000000006</v>
      </c>
      <c r="BT330" s="842">
        <f t="shared" ca="1" si="186"/>
        <v>4716.598090723739</v>
      </c>
      <c r="BU330" s="842">
        <f t="shared" ca="1" si="186"/>
        <v>1179.1495226809348</v>
      </c>
      <c r="BV330" s="842">
        <f t="shared" ca="1" si="186"/>
        <v>7.9080144000000008</v>
      </c>
      <c r="BW330" s="842">
        <f t="shared" ca="1" si="186"/>
        <v>1210.7372816000002</v>
      </c>
      <c r="BX330" s="842">
        <f t="shared" ca="1" si="186"/>
        <v>31.632057600000003</v>
      </c>
      <c r="BY330" s="842">
        <f t="shared" ca="1" si="186"/>
        <v>4842.9491264000008</v>
      </c>
      <c r="BZ330" s="842">
        <f t="shared" ca="1" si="186"/>
        <v>1.0138480000000001</v>
      </c>
      <c r="CA330" s="842">
        <f t="shared" ca="1" si="186"/>
        <v>8.7623428254847653</v>
      </c>
      <c r="CB330" s="842">
        <f t="shared" ca="1" si="186"/>
        <v>1.1233772853185597</v>
      </c>
      <c r="CC330" s="842">
        <f t="shared" ref="CC330:DH330" ca="1" si="187">+CD66</f>
        <v>1341.5371541274242</v>
      </c>
      <c r="CD330" s="842">
        <f t="shared" ca="1" si="187"/>
        <v>1.1233772853185597</v>
      </c>
      <c r="CE330" s="842">
        <f t="shared" si="187"/>
        <v>0</v>
      </c>
      <c r="CF330" s="842">
        <f t="shared" si="187"/>
        <v>102.35226107226109</v>
      </c>
      <c r="CG330" s="842">
        <f t="shared" si="187"/>
        <v>25.588065268065272</v>
      </c>
      <c r="CH330" s="842">
        <f t="shared" si="187"/>
        <v>127.94032634032635</v>
      </c>
      <c r="CI330" s="842">
        <f t="shared" si="187"/>
        <v>0</v>
      </c>
      <c r="CJ330" s="842">
        <f t="shared" si="187"/>
        <v>0</v>
      </c>
      <c r="CK330" s="842">
        <f t="shared" si="187"/>
        <v>0</v>
      </c>
      <c r="CL330" s="842">
        <f t="shared" si="187"/>
        <v>-102.35226107226109</v>
      </c>
      <c r="CM330" s="842">
        <f t="shared" si="187"/>
        <v>-25.588065268065272</v>
      </c>
      <c r="CN330" s="842">
        <f t="shared" si="187"/>
        <v>-127.94032634032635</v>
      </c>
      <c r="CO330" s="842">
        <f t="shared" ca="1" si="187"/>
        <v>4740.5968653277396</v>
      </c>
      <c r="CP330" s="842">
        <f t="shared" ca="1" si="187"/>
        <v>1185.1492163319349</v>
      </c>
      <c r="CQ330" s="842">
        <f t="shared" si="187"/>
        <v>7.8</v>
      </c>
      <c r="CR330" s="842">
        <f t="shared" si="187"/>
        <v>1194.2</v>
      </c>
      <c r="CS330" s="842">
        <f t="shared" si="187"/>
        <v>31.2</v>
      </c>
      <c r="CT330" s="842">
        <f t="shared" si="187"/>
        <v>4776.8</v>
      </c>
      <c r="CU330" s="842">
        <f t="shared" ca="1" si="187"/>
        <v>7.7854453187489856</v>
      </c>
      <c r="CV330" s="842">
        <f t="shared" ca="1" si="187"/>
        <v>1191.9716409807743</v>
      </c>
      <c r="CW330" s="842">
        <f t="shared" ca="1" si="187"/>
        <v>31.141781274995942</v>
      </c>
      <c r="CX330" s="842">
        <f t="shared" ca="1" si="187"/>
        <v>4767.8865639230971</v>
      </c>
      <c r="CY330" s="842">
        <f t="shared" ca="1" si="187"/>
        <v>0.99813401522422895</v>
      </c>
      <c r="CZ330" s="842">
        <f t="shared" ca="1" si="187"/>
        <v>8.6265322091401497</v>
      </c>
      <c r="DA330" s="842">
        <f t="shared" ca="1" si="187"/>
        <v>1.1059656678384808</v>
      </c>
      <c r="DB330" s="842">
        <f t="shared" ca="1" si="187"/>
        <v>1320.7442005327139</v>
      </c>
      <c r="DC330" s="842">
        <f t="shared" ca="1" si="187"/>
        <v>1.1059656678384808</v>
      </c>
      <c r="DD330" s="842">
        <f t="shared" si="187"/>
        <v>0</v>
      </c>
      <c r="DE330" s="842">
        <f t="shared" si="187"/>
        <v>45.907500000000006</v>
      </c>
      <c r="DF330" s="842">
        <f t="shared" si="187"/>
        <v>11.476875000000001</v>
      </c>
      <c r="DG330" s="842">
        <f t="shared" si="187"/>
        <v>57.384375000000006</v>
      </c>
      <c r="DH330" s="842">
        <f t="shared" si="187"/>
        <v>0</v>
      </c>
      <c r="DI330" s="842">
        <f t="shared" ref="DI330:EN330" si="188">+DJ66</f>
        <v>0</v>
      </c>
      <c r="DJ330" s="842">
        <f t="shared" si="188"/>
        <v>0</v>
      </c>
      <c r="DK330" s="842">
        <f t="shared" si="188"/>
        <v>-45.907500000000006</v>
      </c>
      <c r="DL330" s="842">
        <f t="shared" si="188"/>
        <v>-11.476875000000001</v>
      </c>
      <c r="DM330" s="842">
        <f t="shared" si="188"/>
        <v>-57.384375000000006</v>
      </c>
      <c r="DN330" s="842">
        <f t="shared" ca="1" si="188"/>
        <v>4721.9790639230969</v>
      </c>
      <c r="DO330" s="842">
        <f t="shared" ca="1" si="188"/>
        <v>1180.4947659807742</v>
      </c>
      <c r="DP330" s="842">
        <f t="shared" ca="1" si="188"/>
        <v>7.9080144000000008</v>
      </c>
      <c r="DQ330" s="842">
        <f t="shared" ca="1" si="188"/>
        <v>1210.7372816000002</v>
      </c>
      <c r="DR330" s="842">
        <f t="shared" ca="1" si="188"/>
        <v>31.632057600000003</v>
      </c>
      <c r="DS330" s="842">
        <f t="shared" ca="1" si="188"/>
        <v>4842.9491264000008</v>
      </c>
      <c r="DT330" s="842">
        <f t="shared" ca="1" si="188"/>
        <v>1.0138480000000001</v>
      </c>
      <c r="DU330" s="842">
        <f t="shared" ca="1" si="188"/>
        <v>8.7623428254847653</v>
      </c>
      <c r="DV330" s="842">
        <f t="shared" ca="1" si="188"/>
        <v>1.1233772853185597</v>
      </c>
      <c r="DW330" s="842">
        <f t="shared" ca="1" si="188"/>
        <v>1341.5371541274242</v>
      </c>
      <c r="DX330" s="842">
        <f t="shared" ca="1" si="188"/>
        <v>1.1233772853185597</v>
      </c>
      <c r="DY330" s="842">
        <f t="shared" si="188"/>
        <v>0</v>
      </c>
      <c r="DZ330" s="842">
        <f t="shared" si="188"/>
        <v>102.35226107226109</v>
      </c>
      <c r="EA330" s="842">
        <f t="shared" si="188"/>
        <v>25.588065268065272</v>
      </c>
      <c r="EB330" s="842">
        <f t="shared" si="188"/>
        <v>127.94032634032635</v>
      </c>
      <c r="EC330" s="842">
        <f t="shared" si="188"/>
        <v>0</v>
      </c>
      <c r="ED330" s="842">
        <f t="shared" si="188"/>
        <v>0</v>
      </c>
      <c r="EE330" s="842">
        <f t="shared" si="188"/>
        <v>0</v>
      </c>
      <c r="EF330" s="842">
        <f t="shared" si="188"/>
        <v>-102.35226107226109</v>
      </c>
      <c r="EG330" s="842">
        <f t="shared" si="188"/>
        <v>-25.588065268065272</v>
      </c>
      <c r="EH330" s="842">
        <f t="shared" si="188"/>
        <v>-127.94032634032635</v>
      </c>
      <c r="EI330" s="842">
        <f t="shared" ca="1" si="188"/>
        <v>4740.5968653277396</v>
      </c>
      <c r="EJ330" s="842">
        <f t="shared" ca="1" si="188"/>
        <v>1185.1492163319349</v>
      </c>
      <c r="EK330" s="842">
        <f t="shared" si="188"/>
        <v>7.8</v>
      </c>
      <c r="EL330" s="842">
        <f t="shared" si="188"/>
        <v>1194.2</v>
      </c>
      <c r="EM330" s="842">
        <f t="shared" si="188"/>
        <v>31.2</v>
      </c>
      <c r="EN330" s="842">
        <f t="shared" si="188"/>
        <v>4776.8</v>
      </c>
      <c r="EO330" s="842">
        <f t="shared" ref="EO330:FT330" ca="1" si="189">+EP66</f>
        <v>7.7870685920197413</v>
      </c>
      <c r="EP330" s="842">
        <f t="shared" ca="1" si="189"/>
        <v>1192.2201682807661</v>
      </c>
      <c r="EQ330" s="842">
        <f t="shared" ca="1" si="189"/>
        <v>31.148274368078965</v>
      </c>
      <c r="ER330" s="842">
        <f t="shared" ca="1" si="189"/>
        <v>4768.8806731230643</v>
      </c>
      <c r="ES330" s="842">
        <f t="shared" ca="1" si="189"/>
        <v>0.99834212718201809</v>
      </c>
      <c r="ET330" s="842">
        <f t="shared" ca="1" si="189"/>
        <v>8.6283308498833708</v>
      </c>
      <c r="EU330" s="842">
        <f t="shared" ca="1" si="189"/>
        <v>1.1061962628055604</v>
      </c>
      <c r="EV330" s="842">
        <f t="shared" ca="1" si="189"/>
        <v>1321.0195770424002</v>
      </c>
      <c r="EW330" s="842">
        <f t="shared" ca="1" si="189"/>
        <v>1.1061962628055604</v>
      </c>
      <c r="EX330" s="842">
        <f t="shared" si="189"/>
        <v>0</v>
      </c>
      <c r="EY330" s="842">
        <f t="shared" si="189"/>
        <v>45.907500000000006</v>
      </c>
      <c r="EZ330" s="842">
        <f t="shared" si="189"/>
        <v>11.476875000000001</v>
      </c>
      <c r="FA330" s="842">
        <f t="shared" si="189"/>
        <v>57.384375000000006</v>
      </c>
      <c r="FB330" s="842">
        <f t="shared" si="189"/>
        <v>0</v>
      </c>
      <c r="FC330" s="842">
        <f t="shared" si="189"/>
        <v>0</v>
      </c>
      <c r="FD330" s="842">
        <f t="shared" si="189"/>
        <v>0</v>
      </c>
      <c r="FE330" s="842">
        <f t="shared" si="189"/>
        <v>-45.907500000000006</v>
      </c>
      <c r="FF330" s="842">
        <f t="shared" si="189"/>
        <v>-11.476875000000001</v>
      </c>
      <c r="FG330" s="842">
        <f t="shared" si="189"/>
        <v>-57.384375000000006</v>
      </c>
      <c r="FH330" s="842">
        <f t="shared" ca="1" si="189"/>
        <v>4722.973173123064</v>
      </c>
      <c r="FI330" s="842">
        <f t="shared" ca="1" si="189"/>
        <v>1180.743293280766</v>
      </c>
      <c r="FJ330" s="842">
        <f t="shared" ca="1" si="189"/>
        <v>7.9080144000000008</v>
      </c>
      <c r="FK330" s="842">
        <f t="shared" ca="1" si="189"/>
        <v>1210.7372816000002</v>
      </c>
      <c r="FL330" s="842">
        <f t="shared" ca="1" si="189"/>
        <v>31.632057600000003</v>
      </c>
      <c r="FM330" s="842">
        <f t="shared" ca="1" si="189"/>
        <v>4842.9491264000008</v>
      </c>
      <c r="FN330" s="842">
        <f t="shared" ca="1" si="189"/>
        <v>1.0138480000000001</v>
      </c>
      <c r="FO330" s="842">
        <f t="shared" ca="1" si="189"/>
        <v>8.7623428254847653</v>
      </c>
      <c r="FP330" s="842">
        <f t="shared" ca="1" si="189"/>
        <v>1.1233772853185597</v>
      </c>
      <c r="FQ330" s="842">
        <f t="shared" ca="1" si="189"/>
        <v>1341.5371541274242</v>
      </c>
      <c r="FR330" s="842">
        <f t="shared" ca="1" si="189"/>
        <v>1.1233772853185597</v>
      </c>
      <c r="FS330" s="842">
        <f t="shared" si="189"/>
        <v>0</v>
      </c>
      <c r="FT330" s="842">
        <f t="shared" si="189"/>
        <v>102.35226107226109</v>
      </c>
      <c r="FU330" s="842">
        <f t="shared" ref="FU330:GZ330" si="190">+FV66</f>
        <v>25.588065268065272</v>
      </c>
      <c r="FV330" s="842">
        <f t="shared" si="190"/>
        <v>127.94032634032635</v>
      </c>
      <c r="FW330" s="842">
        <f t="shared" si="190"/>
        <v>0</v>
      </c>
      <c r="FX330" s="842">
        <f t="shared" si="190"/>
        <v>0</v>
      </c>
      <c r="FY330" s="842">
        <f t="shared" si="190"/>
        <v>0</v>
      </c>
      <c r="FZ330" s="842">
        <f t="shared" si="190"/>
        <v>-102.35226107226109</v>
      </c>
      <c r="GA330" s="842">
        <f t="shared" si="190"/>
        <v>-25.588065268065272</v>
      </c>
      <c r="GB330" s="842">
        <f t="shared" si="190"/>
        <v>-127.94032634032635</v>
      </c>
      <c r="GC330" s="842">
        <f t="shared" ca="1" si="190"/>
        <v>4740.5968653277396</v>
      </c>
      <c r="GD330" s="842">
        <f t="shared" ca="1" si="190"/>
        <v>1185.1492163319349</v>
      </c>
      <c r="GE330" s="842">
        <f t="shared" si="190"/>
        <v>7.8</v>
      </c>
      <c r="GF330" s="842">
        <f t="shared" si="190"/>
        <v>1194.2</v>
      </c>
      <c r="GG330" s="842">
        <f t="shared" si="190"/>
        <v>31.2</v>
      </c>
      <c r="GH330" s="842">
        <f t="shared" si="190"/>
        <v>4776.8</v>
      </c>
      <c r="GI330" s="842">
        <f t="shared" ca="1" si="190"/>
        <v>7.7873739088241356</v>
      </c>
      <c r="GJ330" s="842">
        <f t="shared" ca="1" si="190"/>
        <v>1192.2669130663826</v>
      </c>
      <c r="GK330" s="842">
        <f t="shared" ca="1" si="190"/>
        <v>31.149495635296542</v>
      </c>
      <c r="GL330" s="842">
        <f t="shared" ca="1" si="190"/>
        <v>4769.0676522655303</v>
      </c>
      <c r="GM330" s="842">
        <f t="shared" ca="1" si="190"/>
        <v>0.99838127036206881</v>
      </c>
      <c r="GN330" s="842">
        <f t="shared" ca="1" si="190"/>
        <v>8.6286691510516746</v>
      </c>
      <c r="GO330" s="842">
        <f t="shared" ca="1" si="190"/>
        <v>1.1062396347502148</v>
      </c>
      <c r="GP330" s="842">
        <f t="shared" ca="1" si="190"/>
        <v>1321.0713718187064</v>
      </c>
      <c r="GQ330" s="842">
        <f t="shared" ca="1" si="190"/>
        <v>1.1062396347502146</v>
      </c>
      <c r="GR330" s="842">
        <f t="shared" si="190"/>
        <v>0</v>
      </c>
      <c r="GS330" s="842">
        <f t="shared" si="190"/>
        <v>45.907500000000006</v>
      </c>
      <c r="GT330" s="842">
        <f t="shared" si="190"/>
        <v>11.476875000000001</v>
      </c>
      <c r="GU330" s="842">
        <f t="shared" si="190"/>
        <v>57.384375000000006</v>
      </c>
      <c r="GV330" s="842">
        <f t="shared" si="190"/>
        <v>0</v>
      </c>
      <c r="GW330" s="842">
        <f t="shared" si="190"/>
        <v>0</v>
      </c>
      <c r="GX330" s="842">
        <f t="shared" si="190"/>
        <v>0</v>
      </c>
      <c r="GY330" s="842">
        <f t="shared" si="190"/>
        <v>-45.907500000000006</v>
      </c>
      <c r="GZ330" s="842">
        <f t="shared" si="190"/>
        <v>-11.476875000000001</v>
      </c>
      <c r="HA330" s="842">
        <f t="shared" ref="HA330:HX330" si="191">+HB66</f>
        <v>-57.384375000000006</v>
      </c>
      <c r="HB330" s="842">
        <f t="shared" ca="1" si="191"/>
        <v>4723.1601522655301</v>
      </c>
      <c r="HC330" s="842">
        <f t="shared" ca="1" si="191"/>
        <v>1180.7900380663825</v>
      </c>
      <c r="HD330" s="842">
        <f t="shared" ca="1" si="191"/>
        <v>7.9080144000000008</v>
      </c>
      <c r="HE330" s="842">
        <f t="shared" ca="1" si="191"/>
        <v>1210.7372816000002</v>
      </c>
      <c r="HF330" s="842">
        <f t="shared" ca="1" si="191"/>
        <v>31.632057600000003</v>
      </c>
      <c r="HG330" s="842">
        <f t="shared" ca="1" si="191"/>
        <v>4842.9491264000008</v>
      </c>
      <c r="HH330" s="842">
        <f t="shared" ca="1" si="191"/>
        <v>1.0138480000000001</v>
      </c>
      <c r="HI330" s="842">
        <f t="shared" ca="1" si="191"/>
        <v>8.7623428254847653</v>
      </c>
      <c r="HJ330" s="842">
        <f t="shared" ca="1" si="191"/>
        <v>1.1233772853185597</v>
      </c>
      <c r="HK330" s="842">
        <f t="shared" ca="1" si="191"/>
        <v>1341.5371541274242</v>
      </c>
      <c r="HL330" s="842">
        <f t="shared" ca="1" si="191"/>
        <v>1.1233772853185597</v>
      </c>
      <c r="HM330" s="842">
        <f t="shared" si="191"/>
        <v>0</v>
      </c>
      <c r="HN330" s="842">
        <f t="shared" si="191"/>
        <v>102.35226107226109</v>
      </c>
      <c r="HO330" s="842">
        <f t="shared" si="191"/>
        <v>25.588065268065272</v>
      </c>
      <c r="HP330" s="842">
        <f t="shared" si="191"/>
        <v>127.94032634032635</v>
      </c>
      <c r="HQ330" s="842">
        <f t="shared" si="191"/>
        <v>0</v>
      </c>
      <c r="HR330" s="842">
        <f t="shared" si="191"/>
        <v>0</v>
      </c>
      <c r="HS330" s="842">
        <f t="shared" si="191"/>
        <v>0</v>
      </c>
      <c r="HT330" s="842">
        <f t="shared" si="191"/>
        <v>-102.35226107226109</v>
      </c>
      <c r="HU330" s="842">
        <f t="shared" si="191"/>
        <v>-25.588065268065272</v>
      </c>
      <c r="HV330" s="842">
        <f t="shared" si="191"/>
        <v>-127.94032634032635</v>
      </c>
      <c r="HW330" s="842">
        <f t="shared" ca="1" si="191"/>
        <v>4740.5968653277396</v>
      </c>
      <c r="HX330" s="842">
        <f t="shared" ca="1" si="191"/>
        <v>1185.1492163319349</v>
      </c>
    </row>
    <row r="331" spans="2:232" x14ac:dyDescent="0.3">
      <c r="B331">
        <v>14</v>
      </c>
      <c r="C331" s="842">
        <f t="shared" ref="C331:AV331" si="192">+D67</f>
        <v>0</v>
      </c>
      <c r="D331" s="842">
        <f t="shared" si="192"/>
        <v>0</v>
      </c>
      <c r="E331" s="842">
        <f t="shared" si="192"/>
        <v>0</v>
      </c>
      <c r="F331" s="842">
        <f t="shared" si="192"/>
        <v>0</v>
      </c>
      <c r="G331" s="842">
        <f t="shared" ca="1" si="192"/>
        <v>0</v>
      </c>
      <c r="H331" s="842">
        <f t="shared" si="192"/>
        <v>0</v>
      </c>
      <c r="I331" s="842">
        <f t="shared" ca="1" si="192"/>
        <v>0</v>
      </c>
      <c r="J331" s="842">
        <f t="shared" si="192"/>
        <v>0</v>
      </c>
      <c r="K331" s="842">
        <f t="shared" si="192"/>
        <v>0</v>
      </c>
      <c r="L331" s="842">
        <f t="shared" ca="1" si="192"/>
        <v>0</v>
      </c>
      <c r="M331" s="842">
        <f t="shared" si="192"/>
        <v>0</v>
      </c>
      <c r="N331" s="842">
        <f t="shared" si="192"/>
        <v>0</v>
      </c>
      <c r="O331" s="842">
        <f t="shared" si="192"/>
        <v>0</v>
      </c>
      <c r="P331" s="842">
        <f t="shared" si="192"/>
        <v>0</v>
      </c>
      <c r="Q331" s="842">
        <f t="shared" si="192"/>
        <v>0</v>
      </c>
      <c r="R331" s="842">
        <f t="shared" si="192"/>
        <v>0</v>
      </c>
      <c r="S331" s="842">
        <f t="shared" si="192"/>
        <v>0</v>
      </c>
      <c r="T331" s="842">
        <f t="shared" si="192"/>
        <v>0</v>
      </c>
      <c r="U331" s="842">
        <f t="shared" si="192"/>
        <v>0</v>
      </c>
      <c r="V331" s="842">
        <f t="shared" si="192"/>
        <v>0</v>
      </c>
      <c r="W331" s="842">
        <f t="shared" si="192"/>
        <v>0</v>
      </c>
      <c r="X331" s="842">
        <f t="shared" si="192"/>
        <v>0</v>
      </c>
      <c r="Y331" s="842">
        <f t="shared" si="192"/>
        <v>0</v>
      </c>
      <c r="Z331" s="842">
        <f t="shared" si="192"/>
        <v>0</v>
      </c>
      <c r="AA331" s="842">
        <f t="shared" si="192"/>
        <v>0</v>
      </c>
      <c r="AB331" s="842">
        <f t="shared" ca="1" si="192"/>
        <v>0</v>
      </c>
      <c r="AC331" s="842">
        <f t="shared" si="192"/>
        <v>0</v>
      </c>
      <c r="AD331" s="842">
        <f t="shared" ca="1" si="192"/>
        <v>0</v>
      </c>
      <c r="AE331" s="842">
        <f t="shared" si="192"/>
        <v>0</v>
      </c>
      <c r="AF331" s="842">
        <f t="shared" si="192"/>
        <v>0</v>
      </c>
      <c r="AG331" s="842">
        <f t="shared" ca="1" si="192"/>
        <v>0</v>
      </c>
      <c r="AH331" s="842">
        <f t="shared" si="192"/>
        <v>0</v>
      </c>
      <c r="AI331" s="842">
        <f t="shared" si="192"/>
        <v>0</v>
      </c>
      <c r="AJ331" s="842">
        <f t="shared" si="192"/>
        <v>0</v>
      </c>
      <c r="AK331" s="842">
        <f t="shared" si="192"/>
        <v>0</v>
      </c>
      <c r="AL331" s="842">
        <f t="shared" si="192"/>
        <v>0</v>
      </c>
      <c r="AM331" s="842">
        <f t="shared" si="192"/>
        <v>0</v>
      </c>
      <c r="AN331" s="842">
        <f t="shared" si="192"/>
        <v>0</v>
      </c>
      <c r="AO331" s="842">
        <f t="shared" si="192"/>
        <v>0</v>
      </c>
      <c r="AP331" s="842">
        <f t="shared" si="192"/>
        <v>0</v>
      </c>
      <c r="AQ331" s="842">
        <f t="shared" si="192"/>
        <v>0</v>
      </c>
      <c r="AR331" s="842">
        <f t="shared" si="192"/>
        <v>0</v>
      </c>
      <c r="AS331" s="842">
        <f t="shared" si="192"/>
        <v>0</v>
      </c>
      <c r="AT331" s="842">
        <f t="shared" si="192"/>
        <v>0</v>
      </c>
      <c r="AU331" s="842">
        <f t="shared" si="192"/>
        <v>0</v>
      </c>
      <c r="AV331" s="842">
        <f t="shared" si="192"/>
        <v>0</v>
      </c>
      <c r="AW331" s="842">
        <f t="shared" ref="AW331:CB331" si="193">+AX67</f>
        <v>10</v>
      </c>
      <c r="AX331" s="842">
        <f t="shared" si="193"/>
        <v>927</v>
      </c>
      <c r="AY331" s="842">
        <f t="shared" si="193"/>
        <v>40</v>
      </c>
      <c r="AZ331" s="842">
        <f t="shared" si="193"/>
        <v>3708</v>
      </c>
      <c r="BA331" s="842">
        <f t="shared" ca="1" si="193"/>
        <v>9.959046475440509</v>
      </c>
      <c r="BB331" s="842">
        <f t="shared" ca="1" si="193"/>
        <v>923.20360827333513</v>
      </c>
      <c r="BC331" s="842">
        <f t="shared" ca="1" si="193"/>
        <v>39.836185901762036</v>
      </c>
      <c r="BD331" s="842">
        <f t="shared" ca="1" si="193"/>
        <v>3692.8144330933405</v>
      </c>
      <c r="BE331" s="842">
        <f t="shared" ca="1" si="193"/>
        <v>0.99590464754405084</v>
      </c>
      <c r="BF331" s="842">
        <f t="shared" ca="1" si="193"/>
        <v>11.034954543424387</v>
      </c>
      <c r="BG331" s="842">
        <f t="shared" ca="1" si="193"/>
        <v>1.1034954543424387</v>
      </c>
      <c r="BH331" s="842">
        <f t="shared" ca="1" si="193"/>
        <v>1022.9402861754406</v>
      </c>
      <c r="BI331" s="842">
        <f t="shared" ca="1" si="193"/>
        <v>1.1034954543424387</v>
      </c>
      <c r="BJ331" s="842">
        <f t="shared" si="193"/>
        <v>0</v>
      </c>
      <c r="BK331" s="842">
        <f t="shared" si="193"/>
        <v>45.907500000000006</v>
      </c>
      <c r="BL331" s="842">
        <f t="shared" si="193"/>
        <v>11.476875000000001</v>
      </c>
      <c r="BM331" s="842">
        <f t="shared" si="193"/>
        <v>57.384375000000006</v>
      </c>
      <c r="BN331" s="842">
        <f t="shared" si="193"/>
        <v>0</v>
      </c>
      <c r="BO331" s="842">
        <f t="shared" si="193"/>
        <v>0</v>
      </c>
      <c r="BP331" s="842">
        <f t="shared" si="193"/>
        <v>0</v>
      </c>
      <c r="BQ331" s="842">
        <f t="shared" si="193"/>
        <v>-45.907500000000006</v>
      </c>
      <c r="BR331" s="842">
        <f t="shared" si="193"/>
        <v>-11.476875000000001</v>
      </c>
      <c r="BS331" s="842">
        <f t="shared" si="193"/>
        <v>-57.384375000000006</v>
      </c>
      <c r="BT331" s="842">
        <f t="shared" ca="1" si="193"/>
        <v>3646.9069330933407</v>
      </c>
      <c r="BU331" s="842">
        <f t="shared" ca="1" si="193"/>
        <v>911.72673327333519</v>
      </c>
      <c r="BV331" s="842">
        <f t="shared" ca="1" si="193"/>
        <v>10.138479999999999</v>
      </c>
      <c r="BW331" s="842">
        <f t="shared" ca="1" si="193"/>
        <v>939.83709599999997</v>
      </c>
      <c r="BX331" s="842">
        <f t="shared" ca="1" si="193"/>
        <v>40.553919999999998</v>
      </c>
      <c r="BY331" s="842">
        <f t="shared" ca="1" si="193"/>
        <v>3759.3483839999999</v>
      </c>
      <c r="BZ331" s="842">
        <f t="shared" ca="1" si="193"/>
        <v>1.0138480000000001</v>
      </c>
      <c r="CA331" s="842">
        <f t="shared" ca="1" si="193"/>
        <v>11.233772853185595</v>
      </c>
      <c r="CB331" s="842">
        <f t="shared" ca="1" si="193"/>
        <v>1.1233772853185595</v>
      </c>
      <c r="CC331" s="842">
        <f t="shared" ref="CC331:DH331" ca="1" si="194">+CD67</f>
        <v>1041.3707434903047</v>
      </c>
      <c r="CD331" s="842">
        <f t="shared" ca="1" si="194"/>
        <v>1.1233772853185595</v>
      </c>
      <c r="CE331" s="842">
        <f t="shared" si="194"/>
        <v>0</v>
      </c>
      <c r="CF331" s="842">
        <f t="shared" si="194"/>
        <v>102.35226107226109</v>
      </c>
      <c r="CG331" s="842">
        <f t="shared" si="194"/>
        <v>25.588065268065272</v>
      </c>
      <c r="CH331" s="842">
        <f t="shared" si="194"/>
        <v>127.94032634032635</v>
      </c>
      <c r="CI331" s="842">
        <f t="shared" si="194"/>
        <v>0</v>
      </c>
      <c r="CJ331" s="842">
        <f t="shared" si="194"/>
        <v>0</v>
      </c>
      <c r="CK331" s="842">
        <f t="shared" si="194"/>
        <v>0</v>
      </c>
      <c r="CL331" s="842">
        <f t="shared" si="194"/>
        <v>-102.35226107226109</v>
      </c>
      <c r="CM331" s="842">
        <f t="shared" si="194"/>
        <v>-25.588065268065272</v>
      </c>
      <c r="CN331" s="842">
        <f t="shared" si="194"/>
        <v>-127.94032634032635</v>
      </c>
      <c r="CO331" s="842">
        <f t="shared" ca="1" si="194"/>
        <v>3656.9961229277387</v>
      </c>
      <c r="CP331" s="842">
        <f t="shared" ca="1" si="194"/>
        <v>914.24903073193468</v>
      </c>
      <c r="CQ331" s="842">
        <f t="shared" si="194"/>
        <v>10</v>
      </c>
      <c r="CR331" s="842">
        <f t="shared" si="194"/>
        <v>927</v>
      </c>
      <c r="CS331" s="842">
        <f t="shared" si="194"/>
        <v>40</v>
      </c>
      <c r="CT331" s="842">
        <f t="shared" si="194"/>
        <v>3708</v>
      </c>
      <c r="CU331" s="842">
        <f t="shared" ca="1" si="194"/>
        <v>9.9707646941362178</v>
      </c>
      <c r="CV331" s="842">
        <f t="shared" ca="1" si="194"/>
        <v>924.28988714642742</v>
      </c>
      <c r="CW331" s="842">
        <f t="shared" ca="1" si="194"/>
        <v>39.883058776544871</v>
      </c>
      <c r="CX331" s="842">
        <f t="shared" ca="1" si="194"/>
        <v>3697.1595485857097</v>
      </c>
      <c r="CY331" s="842">
        <f t="shared" ca="1" si="194"/>
        <v>0.99707646941362182</v>
      </c>
      <c r="CZ331" s="842">
        <f t="shared" ca="1" si="194"/>
        <v>11.047938719264508</v>
      </c>
      <c r="DA331" s="842">
        <f t="shared" ca="1" si="194"/>
        <v>1.1047938719264507</v>
      </c>
      <c r="DB331" s="842">
        <f t="shared" ca="1" si="194"/>
        <v>1024.1439192758198</v>
      </c>
      <c r="DC331" s="842">
        <f t="shared" ca="1" si="194"/>
        <v>1.1047938719264507</v>
      </c>
      <c r="DD331" s="842">
        <f t="shared" si="194"/>
        <v>0</v>
      </c>
      <c r="DE331" s="842">
        <f t="shared" si="194"/>
        <v>45.907500000000006</v>
      </c>
      <c r="DF331" s="842">
        <f t="shared" si="194"/>
        <v>11.476875000000001</v>
      </c>
      <c r="DG331" s="842">
        <f t="shared" si="194"/>
        <v>57.384375000000006</v>
      </c>
      <c r="DH331" s="842">
        <f t="shared" si="194"/>
        <v>0</v>
      </c>
      <c r="DI331" s="842">
        <f t="shared" ref="DI331:EN331" si="195">+DJ67</f>
        <v>0</v>
      </c>
      <c r="DJ331" s="842">
        <f t="shared" si="195"/>
        <v>0</v>
      </c>
      <c r="DK331" s="842">
        <f t="shared" si="195"/>
        <v>-45.907500000000006</v>
      </c>
      <c r="DL331" s="842">
        <f t="shared" si="195"/>
        <v>-11.476875000000001</v>
      </c>
      <c r="DM331" s="842">
        <f t="shared" si="195"/>
        <v>-57.384375000000006</v>
      </c>
      <c r="DN331" s="842">
        <f t="shared" ca="1" si="195"/>
        <v>3651.2520485857099</v>
      </c>
      <c r="DO331" s="842">
        <f t="shared" ca="1" si="195"/>
        <v>912.81301214642747</v>
      </c>
      <c r="DP331" s="842">
        <f t="shared" ca="1" si="195"/>
        <v>10.138479999999999</v>
      </c>
      <c r="DQ331" s="842">
        <f t="shared" ca="1" si="195"/>
        <v>939.83709599999997</v>
      </c>
      <c r="DR331" s="842">
        <f t="shared" ca="1" si="195"/>
        <v>40.553919999999998</v>
      </c>
      <c r="DS331" s="842">
        <f t="shared" ca="1" si="195"/>
        <v>3759.3483839999999</v>
      </c>
      <c r="DT331" s="842">
        <f t="shared" ca="1" si="195"/>
        <v>1.0138480000000001</v>
      </c>
      <c r="DU331" s="842">
        <f t="shared" ca="1" si="195"/>
        <v>11.233772853185595</v>
      </c>
      <c r="DV331" s="842">
        <f t="shared" ca="1" si="195"/>
        <v>1.1233772853185595</v>
      </c>
      <c r="DW331" s="842">
        <f t="shared" ca="1" si="195"/>
        <v>1041.3707434903047</v>
      </c>
      <c r="DX331" s="842">
        <f t="shared" ca="1" si="195"/>
        <v>1.1233772853185595</v>
      </c>
      <c r="DY331" s="842">
        <f t="shared" si="195"/>
        <v>0</v>
      </c>
      <c r="DZ331" s="842">
        <f t="shared" si="195"/>
        <v>102.35226107226109</v>
      </c>
      <c r="EA331" s="842">
        <f t="shared" si="195"/>
        <v>25.588065268065272</v>
      </c>
      <c r="EB331" s="842">
        <f t="shared" si="195"/>
        <v>127.94032634032635</v>
      </c>
      <c r="EC331" s="842">
        <f t="shared" si="195"/>
        <v>0</v>
      </c>
      <c r="ED331" s="842">
        <f t="shared" si="195"/>
        <v>0</v>
      </c>
      <c r="EE331" s="842">
        <f t="shared" si="195"/>
        <v>0</v>
      </c>
      <c r="EF331" s="842">
        <f t="shared" si="195"/>
        <v>-102.35226107226109</v>
      </c>
      <c r="EG331" s="842">
        <f t="shared" si="195"/>
        <v>-25.588065268065272</v>
      </c>
      <c r="EH331" s="842">
        <f t="shared" si="195"/>
        <v>-127.94032634032635</v>
      </c>
      <c r="EI331" s="842">
        <f t="shared" ca="1" si="195"/>
        <v>3656.9961229277387</v>
      </c>
      <c r="EJ331" s="842">
        <f t="shared" ca="1" si="195"/>
        <v>914.24903073193468</v>
      </c>
      <c r="EK331" s="842">
        <f t="shared" si="195"/>
        <v>10</v>
      </c>
      <c r="EL331" s="842">
        <f t="shared" si="195"/>
        <v>927</v>
      </c>
      <c r="EM331" s="842">
        <f t="shared" si="195"/>
        <v>40</v>
      </c>
      <c r="EN331" s="842">
        <f t="shared" si="195"/>
        <v>3708</v>
      </c>
      <c r="EO331" s="842">
        <f t="shared" ref="EO331:FT331" ca="1" si="196">+EP67</f>
        <v>9.9729298937513473</v>
      </c>
      <c r="EP331" s="842">
        <f t="shared" ca="1" si="196"/>
        <v>924.49060115074985</v>
      </c>
      <c r="EQ331" s="842">
        <f t="shared" ca="1" si="196"/>
        <v>39.891719575005389</v>
      </c>
      <c r="ER331" s="842">
        <f t="shared" ca="1" si="196"/>
        <v>3697.9624046029994</v>
      </c>
      <c r="ES331" s="842">
        <f t="shared" ca="1" si="196"/>
        <v>0.99729298937513466</v>
      </c>
      <c r="ET331" s="842">
        <f t="shared" ca="1" si="196"/>
        <v>11.050337832411465</v>
      </c>
      <c r="EU331" s="842">
        <f t="shared" ca="1" si="196"/>
        <v>1.1050337832411465</v>
      </c>
      <c r="EV331" s="842">
        <f t="shared" ca="1" si="196"/>
        <v>1024.3663170645427</v>
      </c>
      <c r="EW331" s="842">
        <f t="shared" ca="1" si="196"/>
        <v>1.1050337832411463</v>
      </c>
      <c r="EX331" s="842">
        <f t="shared" si="196"/>
        <v>0</v>
      </c>
      <c r="EY331" s="842">
        <f t="shared" si="196"/>
        <v>45.907500000000006</v>
      </c>
      <c r="EZ331" s="842">
        <f t="shared" si="196"/>
        <v>11.476875000000001</v>
      </c>
      <c r="FA331" s="842">
        <f t="shared" si="196"/>
        <v>57.384375000000006</v>
      </c>
      <c r="FB331" s="842">
        <f t="shared" si="196"/>
        <v>0</v>
      </c>
      <c r="FC331" s="842">
        <f t="shared" si="196"/>
        <v>0</v>
      </c>
      <c r="FD331" s="842">
        <f t="shared" si="196"/>
        <v>0</v>
      </c>
      <c r="FE331" s="842">
        <f t="shared" si="196"/>
        <v>-45.907500000000006</v>
      </c>
      <c r="FF331" s="842">
        <f t="shared" si="196"/>
        <v>-11.476875000000001</v>
      </c>
      <c r="FG331" s="842">
        <f t="shared" si="196"/>
        <v>-57.384375000000006</v>
      </c>
      <c r="FH331" s="842">
        <f t="shared" ca="1" si="196"/>
        <v>3652.0549046029996</v>
      </c>
      <c r="FI331" s="842">
        <f t="shared" ca="1" si="196"/>
        <v>913.0137261507499</v>
      </c>
      <c r="FJ331" s="842">
        <f t="shared" ca="1" si="196"/>
        <v>10.138479999999999</v>
      </c>
      <c r="FK331" s="842">
        <f t="shared" ca="1" si="196"/>
        <v>939.83709599999997</v>
      </c>
      <c r="FL331" s="842">
        <f t="shared" ca="1" si="196"/>
        <v>40.553919999999998</v>
      </c>
      <c r="FM331" s="842">
        <f t="shared" ca="1" si="196"/>
        <v>3759.3483839999999</v>
      </c>
      <c r="FN331" s="842">
        <f t="shared" ca="1" si="196"/>
        <v>1.0138480000000001</v>
      </c>
      <c r="FO331" s="842">
        <f t="shared" ca="1" si="196"/>
        <v>11.233772853185595</v>
      </c>
      <c r="FP331" s="842">
        <f t="shared" ca="1" si="196"/>
        <v>1.1233772853185595</v>
      </c>
      <c r="FQ331" s="842">
        <f t="shared" ca="1" si="196"/>
        <v>1041.3707434903047</v>
      </c>
      <c r="FR331" s="842">
        <f t="shared" ca="1" si="196"/>
        <v>1.1233772853185595</v>
      </c>
      <c r="FS331" s="842">
        <f t="shared" si="196"/>
        <v>0</v>
      </c>
      <c r="FT331" s="842">
        <f t="shared" si="196"/>
        <v>102.35226107226109</v>
      </c>
      <c r="FU331" s="842">
        <f t="shared" ref="FU331:GZ331" si="197">+FV67</f>
        <v>25.588065268065272</v>
      </c>
      <c r="FV331" s="842">
        <f t="shared" si="197"/>
        <v>127.94032634032635</v>
      </c>
      <c r="FW331" s="842">
        <f t="shared" si="197"/>
        <v>0</v>
      </c>
      <c r="FX331" s="842">
        <f t="shared" si="197"/>
        <v>0</v>
      </c>
      <c r="FY331" s="842">
        <f t="shared" si="197"/>
        <v>0</v>
      </c>
      <c r="FZ331" s="842">
        <f t="shared" si="197"/>
        <v>-102.35226107226109</v>
      </c>
      <c r="GA331" s="842">
        <f t="shared" si="197"/>
        <v>-25.588065268065272</v>
      </c>
      <c r="GB331" s="842">
        <f t="shared" si="197"/>
        <v>-127.94032634032635</v>
      </c>
      <c r="GC331" s="842">
        <f t="shared" ca="1" si="197"/>
        <v>3656.9961229277387</v>
      </c>
      <c r="GD331" s="842">
        <f t="shared" ca="1" si="197"/>
        <v>914.24903073193468</v>
      </c>
      <c r="GE331" s="842">
        <f t="shared" si="197"/>
        <v>10</v>
      </c>
      <c r="GF331" s="842">
        <f t="shared" si="197"/>
        <v>927</v>
      </c>
      <c r="GG331" s="842">
        <f t="shared" si="197"/>
        <v>40</v>
      </c>
      <c r="GH331" s="842">
        <f t="shared" si="197"/>
        <v>3708</v>
      </c>
      <c r="GI331" s="842">
        <f t="shared" ca="1" si="197"/>
        <v>9.9733371512401749</v>
      </c>
      <c r="GJ331" s="842">
        <f t="shared" ca="1" si="197"/>
        <v>924.52835391996416</v>
      </c>
      <c r="GK331" s="842">
        <f t="shared" ca="1" si="197"/>
        <v>39.8933486049607</v>
      </c>
      <c r="GL331" s="842">
        <f t="shared" ca="1" si="197"/>
        <v>3698.1134156798566</v>
      </c>
      <c r="GM331" s="842">
        <f t="shared" ca="1" si="197"/>
        <v>0.99733371512401747</v>
      </c>
      <c r="GN331" s="842">
        <f t="shared" ca="1" si="197"/>
        <v>11.050789087246732</v>
      </c>
      <c r="GO331" s="842">
        <f t="shared" ca="1" si="197"/>
        <v>1.1050789087246733</v>
      </c>
      <c r="GP331" s="842">
        <f t="shared" ca="1" si="197"/>
        <v>1024.4081483877719</v>
      </c>
      <c r="GQ331" s="842">
        <f t="shared" ca="1" si="197"/>
        <v>1.1050789087246731</v>
      </c>
      <c r="GR331" s="842">
        <f t="shared" si="197"/>
        <v>0</v>
      </c>
      <c r="GS331" s="842">
        <f t="shared" si="197"/>
        <v>45.907500000000006</v>
      </c>
      <c r="GT331" s="842">
        <f t="shared" si="197"/>
        <v>11.476875000000001</v>
      </c>
      <c r="GU331" s="842">
        <f t="shared" si="197"/>
        <v>57.384375000000006</v>
      </c>
      <c r="GV331" s="842">
        <f t="shared" si="197"/>
        <v>0</v>
      </c>
      <c r="GW331" s="842">
        <f t="shared" si="197"/>
        <v>0</v>
      </c>
      <c r="GX331" s="842">
        <f t="shared" si="197"/>
        <v>0</v>
      </c>
      <c r="GY331" s="842">
        <f t="shared" si="197"/>
        <v>-45.907500000000006</v>
      </c>
      <c r="GZ331" s="842">
        <f t="shared" si="197"/>
        <v>-11.476875000000001</v>
      </c>
      <c r="HA331" s="842">
        <f t="shared" ref="HA331:HX331" si="198">+HB67</f>
        <v>-57.384375000000006</v>
      </c>
      <c r="HB331" s="842">
        <f t="shared" ca="1" si="198"/>
        <v>3652.2059156798568</v>
      </c>
      <c r="HC331" s="842">
        <f t="shared" ca="1" si="198"/>
        <v>913.05147891996421</v>
      </c>
      <c r="HD331" s="842">
        <f t="shared" ca="1" si="198"/>
        <v>10.138479999999999</v>
      </c>
      <c r="HE331" s="842">
        <f t="shared" ca="1" si="198"/>
        <v>939.83709599999997</v>
      </c>
      <c r="HF331" s="842">
        <f t="shared" ca="1" si="198"/>
        <v>40.553919999999998</v>
      </c>
      <c r="HG331" s="842">
        <f t="shared" ca="1" si="198"/>
        <v>3759.3483839999999</v>
      </c>
      <c r="HH331" s="842">
        <f t="shared" ca="1" si="198"/>
        <v>1.0138480000000001</v>
      </c>
      <c r="HI331" s="842">
        <f t="shared" ca="1" si="198"/>
        <v>11.233772853185595</v>
      </c>
      <c r="HJ331" s="842">
        <f t="shared" ca="1" si="198"/>
        <v>1.1233772853185595</v>
      </c>
      <c r="HK331" s="842">
        <f t="shared" ca="1" si="198"/>
        <v>1041.3707434903047</v>
      </c>
      <c r="HL331" s="842">
        <f t="shared" ca="1" si="198"/>
        <v>1.1233772853185595</v>
      </c>
      <c r="HM331" s="842">
        <f t="shared" si="198"/>
        <v>0</v>
      </c>
      <c r="HN331" s="842">
        <f t="shared" si="198"/>
        <v>102.35226107226109</v>
      </c>
      <c r="HO331" s="842">
        <f t="shared" si="198"/>
        <v>25.588065268065272</v>
      </c>
      <c r="HP331" s="842">
        <f t="shared" si="198"/>
        <v>127.94032634032635</v>
      </c>
      <c r="HQ331" s="842">
        <f t="shared" si="198"/>
        <v>0</v>
      </c>
      <c r="HR331" s="842">
        <f t="shared" si="198"/>
        <v>0</v>
      </c>
      <c r="HS331" s="842">
        <f t="shared" si="198"/>
        <v>0</v>
      </c>
      <c r="HT331" s="842">
        <f t="shared" si="198"/>
        <v>-102.35226107226109</v>
      </c>
      <c r="HU331" s="842">
        <f t="shared" si="198"/>
        <v>-25.588065268065272</v>
      </c>
      <c r="HV331" s="842">
        <f t="shared" si="198"/>
        <v>-127.94032634032635</v>
      </c>
      <c r="HW331" s="842">
        <f t="shared" ca="1" si="198"/>
        <v>3656.9961229277387</v>
      </c>
      <c r="HX331" s="842">
        <f t="shared" ca="1" si="198"/>
        <v>914.24903073193468</v>
      </c>
    </row>
    <row r="332" spans="2:232" x14ac:dyDescent="0.3">
      <c r="B332">
        <v>15</v>
      </c>
      <c r="C332" s="842">
        <f t="shared" ref="C332:AV332" si="199">+D68</f>
        <v>0</v>
      </c>
      <c r="D332" s="842">
        <f t="shared" si="199"/>
        <v>0</v>
      </c>
      <c r="E332" s="842">
        <f t="shared" si="199"/>
        <v>0</v>
      </c>
      <c r="F332" s="842">
        <f t="shared" si="199"/>
        <v>0</v>
      </c>
      <c r="G332" s="842">
        <f t="shared" ca="1" si="199"/>
        <v>0</v>
      </c>
      <c r="H332" s="842">
        <f t="shared" si="199"/>
        <v>0</v>
      </c>
      <c r="I332" s="842">
        <f t="shared" ca="1" si="199"/>
        <v>0</v>
      </c>
      <c r="J332" s="842">
        <f t="shared" si="199"/>
        <v>0</v>
      </c>
      <c r="K332" s="842">
        <f t="shared" si="199"/>
        <v>0</v>
      </c>
      <c r="L332" s="842">
        <f t="shared" ca="1" si="199"/>
        <v>0</v>
      </c>
      <c r="M332" s="842">
        <f t="shared" si="199"/>
        <v>0</v>
      </c>
      <c r="N332" s="842">
        <f t="shared" si="199"/>
        <v>0</v>
      </c>
      <c r="O332" s="842">
        <f t="shared" si="199"/>
        <v>0</v>
      </c>
      <c r="P332" s="842">
        <f t="shared" si="199"/>
        <v>0</v>
      </c>
      <c r="Q332" s="842">
        <f t="shared" si="199"/>
        <v>0</v>
      </c>
      <c r="R332" s="842">
        <f t="shared" si="199"/>
        <v>0</v>
      </c>
      <c r="S332" s="842">
        <f t="shared" si="199"/>
        <v>0</v>
      </c>
      <c r="T332" s="842">
        <f t="shared" si="199"/>
        <v>0</v>
      </c>
      <c r="U332" s="842">
        <f t="shared" si="199"/>
        <v>0</v>
      </c>
      <c r="V332" s="842">
        <f t="shared" si="199"/>
        <v>0</v>
      </c>
      <c r="W332" s="842">
        <f t="shared" si="199"/>
        <v>0</v>
      </c>
      <c r="X332" s="842">
        <f t="shared" si="199"/>
        <v>0</v>
      </c>
      <c r="Y332" s="842">
        <f t="shared" si="199"/>
        <v>0</v>
      </c>
      <c r="Z332" s="842">
        <f t="shared" si="199"/>
        <v>0</v>
      </c>
      <c r="AA332" s="842">
        <f t="shared" si="199"/>
        <v>0</v>
      </c>
      <c r="AB332" s="842">
        <f t="shared" ca="1" si="199"/>
        <v>0</v>
      </c>
      <c r="AC332" s="842">
        <f t="shared" si="199"/>
        <v>0</v>
      </c>
      <c r="AD332" s="842">
        <f t="shared" ca="1" si="199"/>
        <v>0</v>
      </c>
      <c r="AE332" s="842">
        <f t="shared" si="199"/>
        <v>0</v>
      </c>
      <c r="AF332" s="842">
        <f t="shared" si="199"/>
        <v>0</v>
      </c>
      <c r="AG332" s="842">
        <f t="shared" ca="1" si="199"/>
        <v>0</v>
      </c>
      <c r="AH332" s="842">
        <f t="shared" si="199"/>
        <v>0</v>
      </c>
      <c r="AI332" s="842">
        <f t="shared" si="199"/>
        <v>0</v>
      </c>
      <c r="AJ332" s="842">
        <f t="shared" si="199"/>
        <v>0</v>
      </c>
      <c r="AK332" s="842">
        <f t="shared" si="199"/>
        <v>0</v>
      </c>
      <c r="AL332" s="842">
        <f t="shared" si="199"/>
        <v>0</v>
      </c>
      <c r="AM332" s="842">
        <f t="shared" si="199"/>
        <v>0</v>
      </c>
      <c r="AN332" s="842">
        <f t="shared" si="199"/>
        <v>0</v>
      </c>
      <c r="AO332" s="842">
        <f t="shared" si="199"/>
        <v>0</v>
      </c>
      <c r="AP332" s="842">
        <f t="shared" si="199"/>
        <v>0</v>
      </c>
      <c r="AQ332" s="842">
        <f t="shared" si="199"/>
        <v>0</v>
      </c>
      <c r="AR332" s="842">
        <f t="shared" si="199"/>
        <v>0</v>
      </c>
      <c r="AS332" s="842">
        <f t="shared" si="199"/>
        <v>0</v>
      </c>
      <c r="AT332" s="842">
        <f t="shared" si="199"/>
        <v>0</v>
      </c>
      <c r="AU332" s="842">
        <f t="shared" si="199"/>
        <v>0</v>
      </c>
      <c r="AV332" s="842">
        <f t="shared" si="199"/>
        <v>0</v>
      </c>
      <c r="AW332" s="842">
        <f t="shared" ref="AW332:CB332" si="200">+AX68</f>
        <v>8.5</v>
      </c>
      <c r="AX332" s="842">
        <f t="shared" si="200"/>
        <v>1280.5</v>
      </c>
      <c r="AY332" s="842">
        <f t="shared" si="200"/>
        <v>34</v>
      </c>
      <c r="AZ332" s="842">
        <f t="shared" si="200"/>
        <v>5122</v>
      </c>
      <c r="BA332" s="842">
        <f t="shared" ca="1" si="200"/>
        <v>8.4582146280417501</v>
      </c>
      <c r="BB332" s="842">
        <f t="shared" ca="1" si="200"/>
        <v>1274.2051566126424</v>
      </c>
      <c r="BC332" s="842">
        <f t="shared" ca="1" si="200"/>
        <v>33.832858512167</v>
      </c>
      <c r="BD332" s="842">
        <f t="shared" ca="1" si="200"/>
        <v>5096.8206264505698</v>
      </c>
      <c r="BE332" s="842">
        <f t="shared" ca="1" si="200"/>
        <v>0.99508407388726472</v>
      </c>
      <c r="BF332" s="842">
        <f t="shared" ca="1" si="200"/>
        <v>9.3719829673592798</v>
      </c>
      <c r="BG332" s="842">
        <f t="shared" ca="1" si="200"/>
        <v>1.1025862314540329</v>
      </c>
      <c r="BH332" s="842">
        <f t="shared" ca="1" si="200"/>
        <v>1411.8616693768893</v>
      </c>
      <c r="BI332" s="842">
        <f t="shared" ca="1" si="200"/>
        <v>1.1025862314540331</v>
      </c>
      <c r="BJ332" s="842">
        <f t="shared" si="200"/>
        <v>0</v>
      </c>
      <c r="BK332" s="842">
        <f t="shared" si="200"/>
        <v>45.907500000000006</v>
      </c>
      <c r="BL332" s="842">
        <f t="shared" si="200"/>
        <v>11.476875000000001</v>
      </c>
      <c r="BM332" s="842">
        <f t="shared" si="200"/>
        <v>57.384375000000006</v>
      </c>
      <c r="BN332" s="842">
        <f t="shared" si="200"/>
        <v>504.64000000000033</v>
      </c>
      <c r="BO332" s="842">
        <f t="shared" si="200"/>
        <v>126.16000000000008</v>
      </c>
      <c r="BP332" s="842">
        <f t="shared" si="200"/>
        <v>630.80000000000041</v>
      </c>
      <c r="BQ332" s="842">
        <f t="shared" si="200"/>
        <v>458.7325000000003</v>
      </c>
      <c r="BR332" s="842">
        <f t="shared" si="200"/>
        <v>114.68312500000008</v>
      </c>
      <c r="BS332" s="842">
        <f t="shared" si="200"/>
        <v>573.41562500000032</v>
      </c>
      <c r="BT332" s="842">
        <f t="shared" ca="1" si="200"/>
        <v>5555.5531264505698</v>
      </c>
      <c r="BU332" s="842">
        <f t="shared" ca="1" si="200"/>
        <v>1388.8882816126425</v>
      </c>
      <c r="BV332" s="842">
        <f t="shared" ca="1" si="200"/>
        <v>8.6177080000000004</v>
      </c>
      <c r="BW332" s="842">
        <f t="shared" ca="1" si="200"/>
        <v>1298.2323640000002</v>
      </c>
      <c r="BX332" s="842">
        <f t="shared" ca="1" si="200"/>
        <v>34.470832000000001</v>
      </c>
      <c r="BY332" s="842">
        <f t="shared" ca="1" si="200"/>
        <v>5192.9294560000008</v>
      </c>
      <c r="BZ332" s="842">
        <f t="shared" ca="1" si="200"/>
        <v>1.0138480000000001</v>
      </c>
      <c r="CA332" s="842">
        <f t="shared" ca="1" si="200"/>
        <v>9.5487069252077568</v>
      </c>
      <c r="CB332" s="842">
        <f t="shared" ca="1" si="200"/>
        <v>1.1233772853185595</v>
      </c>
      <c r="CC332" s="842">
        <f t="shared" ref="CC332:DH332" ca="1" si="201">+CD68</f>
        <v>1438.4846138504158</v>
      </c>
      <c r="CD332" s="842">
        <f t="shared" ca="1" si="201"/>
        <v>1.1233772853185597</v>
      </c>
      <c r="CE332" s="842">
        <f t="shared" si="201"/>
        <v>0</v>
      </c>
      <c r="CF332" s="842">
        <f t="shared" si="201"/>
        <v>102.35226107226109</v>
      </c>
      <c r="CG332" s="842">
        <f t="shared" si="201"/>
        <v>25.588065268065272</v>
      </c>
      <c r="CH332" s="842">
        <f t="shared" si="201"/>
        <v>127.94032634032635</v>
      </c>
      <c r="CI332" s="842">
        <f t="shared" si="201"/>
        <v>0</v>
      </c>
      <c r="CJ332" s="842">
        <f t="shared" si="201"/>
        <v>0</v>
      </c>
      <c r="CK332" s="842">
        <f t="shared" si="201"/>
        <v>0</v>
      </c>
      <c r="CL332" s="842">
        <f t="shared" si="201"/>
        <v>-102.35226107226109</v>
      </c>
      <c r="CM332" s="842">
        <f t="shared" si="201"/>
        <v>-25.588065268065272</v>
      </c>
      <c r="CN332" s="842">
        <f t="shared" si="201"/>
        <v>-127.94032634032635</v>
      </c>
      <c r="CO332" s="842">
        <f t="shared" ca="1" si="201"/>
        <v>5090.5771949277396</v>
      </c>
      <c r="CP332" s="842">
        <f t="shared" ca="1" si="201"/>
        <v>1272.6442987319349</v>
      </c>
      <c r="CQ332" s="842">
        <f t="shared" si="201"/>
        <v>8.5</v>
      </c>
      <c r="CR332" s="842">
        <f t="shared" si="201"/>
        <v>1280.5</v>
      </c>
      <c r="CS332" s="842">
        <f t="shared" si="201"/>
        <v>34</v>
      </c>
      <c r="CT332" s="842">
        <f t="shared" si="201"/>
        <v>5122</v>
      </c>
      <c r="CU332" s="842">
        <f t="shared" ca="1" si="201"/>
        <v>8.4684604965949966</v>
      </c>
      <c r="CV332" s="842">
        <f t="shared" ca="1" si="201"/>
        <v>1275.7486665752815</v>
      </c>
      <c r="CW332" s="842">
        <f t="shared" ca="1" si="201"/>
        <v>33.873841986379986</v>
      </c>
      <c r="CX332" s="842">
        <f t="shared" ca="1" si="201"/>
        <v>5102.994666301126</v>
      </c>
      <c r="CY332" s="842">
        <f t="shared" ca="1" si="201"/>
        <v>0.99628947018764658</v>
      </c>
      <c r="CZ332" s="842">
        <f t="shared" ca="1" si="201"/>
        <v>9.3833357302991658</v>
      </c>
      <c r="DA332" s="842">
        <f t="shared" ca="1" si="201"/>
        <v>1.1039218506234312</v>
      </c>
      <c r="DB332" s="842">
        <f t="shared" ca="1" si="201"/>
        <v>1413.5719297233036</v>
      </c>
      <c r="DC332" s="842">
        <f t="shared" ca="1" si="201"/>
        <v>1.1039218506234312</v>
      </c>
      <c r="DD332" s="842">
        <f t="shared" si="201"/>
        <v>0</v>
      </c>
      <c r="DE332" s="842">
        <f t="shared" si="201"/>
        <v>45.907500000000006</v>
      </c>
      <c r="DF332" s="842">
        <f t="shared" si="201"/>
        <v>11.476875000000001</v>
      </c>
      <c r="DG332" s="842">
        <f t="shared" si="201"/>
        <v>57.384375000000006</v>
      </c>
      <c r="DH332" s="842">
        <f t="shared" si="201"/>
        <v>0</v>
      </c>
      <c r="DI332" s="842">
        <f t="shared" ref="DI332:EN332" si="202">+DJ68</f>
        <v>0</v>
      </c>
      <c r="DJ332" s="842">
        <f t="shared" si="202"/>
        <v>0</v>
      </c>
      <c r="DK332" s="842">
        <f t="shared" si="202"/>
        <v>-45.907500000000006</v>
      </c>
      <c r="DL332" s="842">
        <f t="shared" si="202"/>
        <v>-11.476875000000001</v>
      </c>
      <c r="DM332" s="842">
        <f t="shared" si="202"/>
        <v>-57.384375000000006</v>
      </c>
      <c r="DN332" s="842">
        <f t="shared" ca="1" si="202"/>
        <v>5057.0871663011258</v>
      </c>
      <c r="DO332" s="842">
        <f t="shared" ca="1" si="202"/>
        <v>1264.2717915752814</v>
      </c>
      <c r="DP332" s="842">
        <f t="shared" ca="1" si="202"/>
        <v>8.6177080000000004</v>
      </c>
      <c r="DQ332" s="842">
        <f t="shared" ca="1" si="202"/>
        <v>1298.2323640000002</v>
      </c>
      <c r="DR332" s="842">
        <f t="shared" ca="1" si="202"/>
        <v>34.470832000000001</v>
      </c>
      <c r="DS332" s="842">
        <f t="shared" ca="1" si="202"/>
        <v>5192.9294560000008</v>
      </c>
      <c r="DT332" s="842">
        <f t="shared" ca="1" si="202"/>
        <v>1.0138480000000001</v>
      </c>
      <c r="DU332" s="842">
        <f t="shared" ca="1" si="202"/>
        <v>9.5487069252077568</v>
      </c>
      <c r="DV332" s="842">
        <f t="shared" ca="1" si="202"/>
        <v>1.1233772853185595</v>
      </c>
      <c r="DW332" s="842">
        <f t="shared" ca="1" si="202"/>
        <v>1438.4846138504158</v>
      </c>
      <c r="DX332" s="842">
        <f t="shared" ca="1" si="202"/>
        <v>1.1233772853185597</v>
      </c>
      <c r="DY332" s="842">
        <f t="shared" si="202"/>
        <v>0</v>
      </c>
      <c r="DZ332" s="842">
        <f t="shared" si="202"/>
        <v>102.35226107226109</v>
      </c>
      <c r="EA332" s="842">
        <f t="shared" si="202"/>
        <v>25.588065268065272</v>
      </c>
      <c r="EB332" s="842">
        <f t="shared" si="202"/>
        <v>127.94032634032635</v>
      </c>
      <c r="EC332" s="842">
        <f t="shared" si="202"/>
        <v>0</v>
      </c>
      <c r="ED332" s="842">
        <f t="shared" si="202"/>
        <v>0</v>
      </c>
      <c r="EE332" s="842">
        <f t="shared" si="202"/>
        <v>0</v>
      </c>
      <c r="EF332" s="842">
        <f t="shared" si="202"/>
        <v>-102.35226107226109</v>
      </c>
      <c r="EG332" s="842">
        <f t="shared" si="202"/>
        <v>-25.588065268065272</v>
      </c>
      <c r="EH332" s="842">
        <f t="shared" si="202"/>
        <v>-127.94032634032635</v>
      </c>
      <c r="EI332" s="842">
        <f t="shared" ca="1" si="202"/>
        <v>5090.5771949277396</v>
      </c>
      <c r="EJ332" s="842">
        <f t="shared" ca="1" si="202"/>
        <v>1272.6442987319349</v>
      </c>
      <c r="EK332" s="842">
        <f t="shared" si="202"/>
        <v>8.5</v>
      </c>
      <c r="EL332" s="842">
        <f t="shared" si="202"/>
        <v>1280.5</v>
      </c>
      <c r="EM332" s="842">
        <f t="shared" si="202"/>
        <v>34</v>
      </c>
      <c r="EN332" s="842">
        <f t="shared" si="202"/>
        <v>5122</v>
      </c>
      <c r="EO332" s="842">
        <f t="shared" ref="EO332:FT332" ca="1" si="203">+EP68</f>
        <v>8.4703538391847495</v>
      </c>
      <c r="EP332" s="842">
        <f t="shared" ca="1" si="203"/>
        <v>1276.0338930677733</v>
      </c>
      <c r="EQ332" s="842">
        <f t="shared" ca="1" si="203"/>
        <v>33.881415356738998</v>
      </c>
      <c r="ER332" s="842">
        <f t="shared" ca="1" si="203"/>
        <v>5104.1355722710932</v>
      </c>
      <c r="ES332" s="842">
        <f t="shared" ca="1" si="203"/>
        <v>0.99651221637467657</v>
      </c>
      <c r="ET332" s="842">
        <f t="shared" ca="1" si="203"/>
        <v>9.3854336168252068</v>
      </c>
      <c r="EU332" s="842">
        <f t="shared" ca="1" si="203"/>
        <v>1.1041686608029655</v>
      </c>
      <c r="EV332" s="842">
        <f t="shared" ca="1" si="203"/>
        <v>1413.8879701581975</v>
      </c>
      <c r="EW332" s="842">
        <f t="shared" ca="1" si="203"/>
        <v>1.1041686608029657</v>
      </c>
      <c r="EX332" s="842">
        <f t="shared" si="203"/>
        <v>0</v>
      </c>
      <c r="EY332" s="842">
        <f t="shared" si="203"/>
        <v>45.907500000000006</v>
      </c>
      <c r="EZ332" s="842">
        <f t="shared" si="203"/>
        <v>11.476875000000001</v>
      </c>
      <c r="FA332" s="842">
        <f t="shared" si="203"/>
        <v>57.384375000000006</v>
      </c>
      <c r="FB332" s="842">
        <f t="shared" si="203"/>
        <v>0</v>
      </c>
      <c r="FC332" s="842">
        <f t="shared" si="203"/>
        <v>0</v>
      </c>
      <c r="FD332" s="842">
        <f t="shared" si="203"/>
        <v>0</v>
      </c>
      <c r="FE332" s="842">
        <f t="shared" si="203"/>
        <v>-45.907500000000006</v>
      </c>
      <c r="FF332" s="842">
        <f t="shared" si="203"/>
        <v>-11.476875000000001</v>
      </c>
      <c r="FG332" s="842">
        <f t="shared" si="203"/>
        <v>-57.384375000000006</v>
      </c>
      <c r="FH332" s="842">
        <f t="shared" ca="1" si="203"/>
        <v>5058.228072271093</v>
      </c>
      <c r="FI332" s="842">
        <f t="shared" ca="1" si="203"/>
        <v>1264.5570180677732</v>
      </c>
      <c r="FJ332" s="842">
        <f t="shared" ca="1" si="203"/>
        <v>8.6177080000000004</v>
      </c>
      <c r="FK332" s="842">
        <f t="shared" ca="1" si="203"/>
        <v>1298.2323640000002</v>
      </c>
      <c r="FL332" s="842">
        <f t="shared" ca="1" si="203"/>
        <v>34.470832000000001</v>
      </c>
      <c r="FM332" s="842">
        <f t="shared" ca="1" si="203"/>
        <v>5192.9294560000008</v>
      </c>
      <c r="FN332" s="842">
        <f t="shared" ca="1" si="203"/>
        <v>1.0138480000000001</v>
      </c>
      <c r="FO332" s="842">
        <f t="shared" ca="1" si="203"/>
        <v>9.5487069252077568</v>
      </c>
      <c r="FP332" s="842">
        <f t="shared" ca="1" si="203"/>
        <v>1.1233772853185595</v>
      </c>
      <c r="FQ332" s="842">
        <f t="shared" ca="1" si="203"/>
        <v>1438.4846138504158</v>
      </c>
      <c r="FR332" s="842">
        <f t="shared" ca="1" si="203"/>
        <v>1.1233772853185597</v>
      </c>
      <c r="FS332" s="842">
        <f t="shared" si="203"/>
        <v>0</v>
      </c>
      <c r="FT332" s="842">
        <f t="shared" si="203"/>
        <v>102.35226107226109</v>
      </c>
      <c r="FU332" s="842">
        <f t="shared" ref="FU332:GZ332" si="204">+FV68</f>
        <v>25.588065268065272</v>
      </c>
      <c r="FV332" s="842">
        <f t="shared" si="204"/>
        <v>127.94032634032635</v>
      </c>
      <c r="FW332" s="842">
        <f t="shared" si="204"/>
        <v>0</v>
      </c>
      <c r="FX332" s="842">
        <f t="shared" si="204"/>
        <v>0</v>
      </c>
      <c r="FY332" s="842">
        <f t="shared" si="204"/>
        <v>0</v>
      </c>
      <c r="FZ332" s="842">
        <f t="shared" si="204"/>
        <v>-102.35226107226109</v>
      </c>
      <c r="GA332" s="842">
        <f t="shared" si="204"/>
        <v>-25.588065268065272</v>
      </c>
      <c r="GB332" s="842">
        <f t="shared" si="204"/>
        <v>-127.94032634032635</v>
      </c>
      <c r="GC332" s="842">
        <f t="shared" ca="1" si="204"/>
        <v>5090.5771949277396</v>
      </c>
      <c r="GD332" s="842">
        <f t="shared" ca="1" si="204"/>
        <v>1272.6442987319349</v>
      </c>
      <c r="GE332" s="842">
        <f t="shared" si="204"/>
        <v>8.5</v>
      </c>
      <c r="GF332" s="842">
        <f t="shared" si="204"/>
        <v>1280.5</v>
      </c>
      <c r="GG332" s="842">
        <f t="shared" si="204"/>
        <v>34</v>
      </c>
      <c r="GH332" s="842">
        <f t="shared" si="204"/>
        <v>5122</v>
      </c>
      <c r="GI332" s="842">
        <f t="shared" ca="1" si="204"/>
        <v>8.4707099693603976</v>
      </c>
      <c r="GJ332" s="842">
        <f t="shared" ca="1" si="204"/>
        <v>1276.0875430312929</v>
      </c>
      <c r="GK332" s="842">
        <f t="shared" ca="1" si="204"/>
        <v>33.88283987744159</v>
      </c>
      <c r="GL332" s="842">
        <f t="shared" ca="1" si="204"/>
        <v>5104.3501721251714</v>
      </c>
      <c r="GM332" s="842">
        <f t="shared" ca="1" si="204"/>
        <v>0.99655411404239969</v>
      </c>
      <c r="GN332" s="842">
        <f t="shared" ca="1" si="204"/>
        <v>9.3858282208979471</v>
      </c>
      <c r="GO332" s="842">
        <f t="shared" ca="1" si="204"/>
        <v>1.1042150848115231</v>
      </c>
      <c r="GP332" s="842">
        <f t="shared" ca="1" si="204"/>
        <v>1413.9474161011556</v>
      </c>
      <c r="GQ332" s="842">
        <f t="shared" ca="1" si="204"/>
        <v>1.1042150848115233</v>
      </c>
      <c r="GR332" s="842">
        <f t="shared" si="204"/>
        <v>0</v>
      </c>
      <c r="GS332" s="842">
        <f t="shared" si="204"/>
        <v>45.907500000000006</v>
      </c>
      <c r="GT332" s="842">
        <f t="shared" si="204"/>
        <v>11.476875000000001</v>
      </c>
      <c r="GU332" s="842">
        <f t="shared" si="204"/>
        <v>57.384375000000006</v>
      </c>
      <c r="GV332" s="842">
        <f t="shared" si="204"/>
        <v>0</v>
      </c>
      <c r="GW332" s="842">
        <f t="shared" si="204"/>
        <v>0</v>
      </c>
      <c r="GX332" s="842">
        <f t="shared" si="204"/>
        <v>0</v>
      </c>
      <c r="GY332" s="842">
        <f t="shared" si="204"/>
        <v>-45.907500000000006</v>
      </c>
      <c r="GZ332" s="842">
        <f t="shared" si="204"/>
        <v>-11.476875000000001</v>
      </c>
      <c r="HA332" s="842">
        <f t="shared" ref="HA332:HX332" si="205">+HB68</f>
        <v>-57.384375000000006</v>
      </c>
      <c r="HB332" s="842">
        <f t="shared" ca="1" si="205"/>
        <v>5058.4426721251712</v>
      </c>
      <c r="HC332" s="842">
        <f t="shared" ca="1" si="205"/>
        <v>1264.6106680312928</v>
      </c>
      <c r="HD332" s="842">
        <f t="shared" ca="1" si="205"/>
        <v>8.6177080000000004</v>
      </c>
      <c r="HE332" s="842">
        <f t="shared" ca="1" si="205"/>
        <v>1298.2323640000002</v>
      </c>
      <c r="HF332" s="842">
        <f t="shared" ca="1" si="205"/>
        <v>34.470832000000001</v>
      </c>
      <c r="HG332" s="842">
        <f t="shared" ca="1" si="205"/>
        <v>5192.9294560000008</v>
      </c>
      <c r="HH332" s="842">
        <f t="shared" ca="1" si="205"/>
        <v>1.0138480000000001</v>
      </c>
      <c r="HI332" s="842">
        <f t="shared" ca="1" si="205"/>
        <v>9.5487069252077568</v>
      </c>
      <c r="HJ332" s="842">
        <f t="shared" ca="1" si="205"/>
        <v>1.1233772853185595</v>
      </c>
      <c r="HK332" s="842">
        <f t="shared" ca="1" si="205"/>
        <v>1438.4846138504158</v>
      </c>
      <c r="HL332" s="842">
        <f t="shared" ca="1" si="205"/>
        <v>1.1233772853185597</v>
      </c>
      <c r="HM332" s="842">
        <f t="shared" si="205"/>
        <v>0</v>
      </c>
      <c r="HN332" s="842">
        <f t="shared" si="205"/>
        <v>102.35226107226109</v>
      </c>
      <c r="HO332" s="842">
        <f t="shared" si="205"/>
        <v>25.588065268065272</v>
      </c>
      <c r="HP332" s="842">
        <f t="shared" si="205"/>
        <v>127.94032634032635</v>
      </c>
      <c r="HQ332" s="842">
        <f t="shared" si="205"/>
        <v>0</v>
      </c>
      <c r="HR332" s="842">
        <f t="shared" si="205"/>
        <v>0</v>
      </c>
      <c r="HS332" s="842">
        <f t="shared" si="205"/>
        <v>0</v>
      </c>
      <c r="HT332" s="842">
        <f t="shared" si="205"/>
        <v>-102.35226107226109</v>
      </c>
      <c r="HU332" s="842">
        <f t="shared" si="205"/>
        <v>-25.588065268065272</v>
      </c>
      <c r="HV332" s="842">
        <f t="shared" si="205"/>
        <v>-127.94032634032635</v>
      </c>
      <c r="HW332" s="842">
        <f t="shared" ca="1" si="205"/>
        <v>5090.5771949277396</v>
      </c>
      <c r="HX332" s="842">
        <f t="shared" ca="1" si="205"/>
        <v>1272.6442987319349</v>
      </c>
    </row>
    <row r="333" spans="2:232" x14ac:dyDescent="0.3">
      <c r="B333">
        <v>16</v>
      </c>
      <c r="C333" s="842">
        <f t="shared" ref="C333:AV333" si="206">+D69</f>
        <v>0</v>
      </c>
      <c r="D333" s="842">
        <f t="shared" si="206"/>
        <v>0</v>
      </c>
      <c r="E333" s="842">
        <f t="shared" si="206"/>
        <v>0</v>
      </c>
      <c r="F333" s="842">
        <f t="shared" si="206"/>
        <v>0</v>
      </c>
      <c r="G333" s="842">
        <f t="shared" ca="1" si="206"/>
        <v>0</v>
      </c>
      <c r="H333" s="842">
        <f t="shared" si="206"/>
        <v>0</v>
      </c>
      <c r="I333" s="842">
        <f t="shared" ca="1" si="206"/>
        <v>0</v>
      </c>
      <c r="J333" s="842">
        <f t="shared" si="206"/>
        <v>0</v>
      </c>
      <c r="K333" s="842">
        <f t="shared" si="206"/>
        <v>0</v>
      </c>
      <c r="L333" s="842">
        <f t="shared" ca="1" si="206"/>
        <v>0</v>
      </c>
      <c r="M333" s="842">
        <f t="shared" si="206"/>
        <v>0</v>
      </c>
      <c r="N333" s="842">
        <f t="shared" si="206"/>
        <v>0</v>
      </c>
      <c r="O333" s="842">
        <f t="shared" si="206"/>
        <v>0</v>
      </c>
      <c r="P333" s="842">
        <f t="shared" si="206"/>
        <v>0</v>
      </c>
      <c r="Q333" s="842">
        <f t="shared" si="206"/>
        <v>0</v>
      </c>
      <c r="R333" s="842">
        <f t="shared" si="206"/>
        <v>0</v>
      </c>
      <c r="S333" s="842">
        <f t="shared" si="206"/>
        <v>0</v>
      </c>
      <c r="T333" s="842">
        <f t="shared" si="206"/>
        <v>0</v>
      </c>
      <c r="U333" s="842">
        <f t="shared" si="206"/>
        <v>0</v>
      </c>
      <c r="V333" s="842">
        <f t="shared" si="206"/>
        <v>0</v>
      </c>
      <c r="W333" s="842">
        <f t="shared" si="206"/>
        <v>0</v>
      </c>
      <c r="X333" s="842">
        <f t="shared" si="206"/>
        <v>0</v>
      </c>
      <c r="Y333" s="842">
        <f t="shared" si="206"/>
        <v>0</v>
      </c>
      <c r="Z333" s="842">
        <f t="shared" si="206"/>
        <v>0</v>
      </c>
      <c r="AA333" s="842">
        <f t="shared" si="206"/>
        <v>0</v>
      </c>
      <c r="AB333" s="842">
        <f t="shared" ca="1" si="206"/>
        <v>0</v>
      </c>
      <c r="AC333" s="842">
        <f t="shared" si="206"/>
        <v>0</v>
      </c>
      <c r="AD333" s="842">
        <f t="shared" ca="1" si="206"/>
        <v>0</v>
      </c>
      <c r="AE333" s="842">
        <f t="shared" si="206"/>
        <v>0</v>
      </c>
      <c r="AF333" s="842">
        <f t="shared" si="206"/>
        <v>0</v>
      </c>
      <c r="AG333" s="842">
        <f t="shared" ca="1" si="206"/>
        <v>0</v>
      </c>
      <c r="AH333" s="842">
        <f t="shared" si="206"/>
        <v>0</v>
      </c>
      <c r="AI333" s="842">
        <f t="shared" si="206"/>
        <v>0</v>
      </c>
      <c r="AJ333" s="842">
        <f t="shared" si="206"/>
        <v>0</v>
      </c>
      <c r="AK333" s="842">
        <f t="shared" si="206"/>
        <v>0</v>
      </c>
      <c r="AL333" s="842">
        <f t="shared" si="206"/>
        <v>0</v>
      </c>
      <c r="AM333" s="842">
        <f t="shared" si="206"/>
        <v>0</v>
      </c>
      <c r="AN333" s="842">
        <f t="shared" si="206"/>
        <v>0</v>
      </c>
      <c r="AO333" s="842">
        <f t="shared" si="206"/>
        <v>0</v>
      </c>
      <c r="AP333" s="842">
        <f t="shared" si="206"/>
        <v>0</v>
      </c>
      <c r="AQ333" s="842">
        <f t="shared" si="206"/>
        <v>0</v>
      </c>
      <c r="AR333" s="842">
        <f t="shared" si="206"/>
        <v>0</v>
      </c>
      <c r="AS333" s="842">
        <f t="shared" si="206"/>
        <v>0</v>
      </c>
      <c r="AT333" s="842">
        <f t="shared" si="206"/>
        <v>0</v>
      </c>
      <c r="AU333" s="842">
        <f t="shared" si="206"/>
        <v>0</v>
      </c>
      <c r="AV333" s="842">
        <f t="shared" si="206"/>
        <v>0</v>
      </c>
      <c r="AW333" s="842">
        <f t="shared" ref="AW333:CB333" si="207">+AX69</f>
        <v>0</v>
      </c>
      <c r="AX333" s="842">
        <f t="shared" si="207"/>
        <v>0</v>
      </c>
      <c r="AY333" s="842">
        <f t="shared" si="207"/>
        <v>0</v>
      </c>
      <c r="AZ333" s="842">
        <f t="shared" si="207"/>
        <v>0</v>
      </c>
      <c r="BA333" s="842">
        <f t="shared" si="207"/>
        <v>0</v>
      </c>
      <c r="BB333" s="842">
        <f t="shared" si="207"/>
        <v>0</v>
      </c>
      <c r="BC333" s="842">
        <f t="shared" si="207"/>
        <v>0</v>
      </c>
      <c r="BD333" s="842">
        <f t="shared" si="207"/>
        <v>0</v>
      </c>
      <c r="BE333" s="842">
        <f t="shared" si="207"/>
        <v>0</v>
      </c>
      <c r="BF333" s="842">
        <f t="shared" si="207"/>
        <v>0</v>
      </c>
      <c r="BG333" s="842">
        <f t="shared" si="207"/>
        <v>0</v>
      </c>
      <c r="BH333" s="842">
        <f t="shared" si="207"/>
        <v>0</v>
      </c>
      <c r="BI333" s="842">
        <f t="shared" si="207"/>
        <v>0</v>
      </c>
      <c r="BJ333" s="842">
        <f t="shared" si="207"/>
        <v>0</v>
      </c>
      <c r="BK333" s="842">
        <f t="shared" si="207"/>
        <v>0</v>
      </c>
      <c r="BL333" s="842">
        <f t="shared" si="207"/>
        <v>0</v>
      </c>
      <c r="BM333" s="842">
        <f t="shared" si="207"/>
        <v>0</v>
      </c>
      <c r="BN333" s="842">
        <f t="shared" si="207"/>
        <v>0</v>
      </c>
      <c r="BO333" s="842">
        <f t="shared" si="207"/>
        <v>0</v>
      </c>
      <c r="BP333" s="842">
        <f t="shared" si="207"/>
        <v>0</v>
      </c>
      <c r="BQ333" s="842">
        <f t="shared" si="207"/>
        <v>0</v>
      </c>
      <c r="BR333" s="842">
        <f t="shared" si="207"/>
        <v>0</v>
      </c>
      <c r="BS333" s="842">
        <f t="shared" si="207"/>
        <v>0</v>
      </c>
      <c r="BT333" s="842">
        <f t="shared" si="207"/>
        <v>0</v>
      </c>
      <c r="BU333" s="842">
        <f t="shared" si="207"/>
        <v>0</v>
      </c>
      <c r="BV333" s="842">
        <f t="shared" si="207"/>
        <v>0</v>
      </c>
      <c r="BW333" s="842">
        <f t="shared" si="207"/>
        <v>0</v>
      </c>
      <c r="BX333" s="842">
        <f t="shared" si="207"/>
        <v>0</v>
      </c>
      <c r="BY333" s="842">
        <f t="shared" si="207"/>
        <v>0</v>
      </c>
      <c r="BZ333" s="842">
        <f t="shared" si="207"/>
        <v>0</v>
      </c>
      <c r="CA333" s="842">
        <f t="shared" si="207"/>
        <v>0</v>
      </c>
      <c r="CB333" s="842">
        <f t="shared" si="207"/>
        <v>0</v>
      </c>
      <c r="CC333" s="842">
        <f t="shared" ref="CC333:DH333" si="208">+CD69</f>
        <v>0</v>
      </c>
      <c r="CD333" s="842">
        <f t="shared" si="208"/>
        <v>0</v>
      </c>
      <c r="CE333" s="842">
        <f t="shared" si="208"/>
        <v>0</v>
      </c>
      <c r="CF333" s="842">
        <f t="shared" si="208"/>
        <v>0</v>
      </c>
      <c r="CG333" s="842">
        <f t="shared" si="208"/>
        <v>0</v>
      </c>
      <c r="CH333" s="842">
        <f t="shared" si="208"/>
        <v>0</v>
      </c>
      <c r="CI333" s="842">
        <f t="shared" si="208"/>
        <v>0</v>
      </c>
      <c r="CJ333" s="842">
        <f t="shared" si="208"/>
        <v>0</v>
      </c>
      <c r="CK333" s="842">
        <f t="shared" si="208"/>
        <v>0</v>
      </c>
      <c r="CL333" s="842">
        <f t="shared" si="208"/>
        <v>0</v>
      </c>
      <c r="CM333" s="842">
        <f t="shared" si="208"/>
        <v>0</v>
      </c>
      <c r="CN333" s="842">
        <f t="shared" si="208"/>
        <v>0</v>
      </c>
      <c r="CO333" s="842">
        <f t="shared" si="208"/>
        <v>0</v>
      </c>
      <c r="CP333" s="842">
        <f t="shared" si="208"/>
        <v>0</v>
      </c>
      <c r="CQ333" s="842">
        <f t="shared" si="208"/>
        <v>9.5</v>
      </c>
      <c r="CR333" s="842">
        <f t="shared" si="208"/>
        <v>1472</v>
      </c>
      <c r="CS333" s="842">
        <f t="shared" si="208"/>
        <v>38</v>
      </c>
      <c r="CT333" s="842">
        <f t="shared" si="208"/>
        <v>5888</v>
      </c>
      <c r="CU333" s="842">
        <f t="shared" ca="1" si="208"/>
        <v>9.7789722672986059</v>
      </c>
      <c r="CV333" s="842">
        <f t="shared" ca="1" si="208"/>
        <v>1515.2260186803735</v>
      </c>
      <c r="CW333" s="842">
        <f t="shared" ca="1" si="208"/>
        <v>39.115889069194424</v>
      </c>
      <c r="CX333" s="842">
        <f t="shared" ca="1" si="208"/>
        <v>6060.904074721494</v>
      </c>
      <c r="CY333" s="842">
        <f t="shared" ca="1" si="208"/>
        <v>1.0293655018209058</v>
      </c>
      <c r="CZ333" s="842">
        <f t="shared" ca="1" si="208"/>
        <v>10.835426334956905</v>
      </c>
      <c r="DA333" s="842">
        <f t="shared" ca="1" si="208"/>
        <v>1.1405711931533584</v>
      </c>
      <c r="DB333" s="842">
        <f t="shared" ca="1" si="208"/>
        <v>1678.9207963217436</v>
      </c>
      <c r="DC333" s="842">
        <f t="shared" ca="1" si="208"/>
        <v>1.1405711931533584</v>
      </c>
      <c r="DD333" s="842">
        <f t="shared" si="208"/>
        <v>0</v>
      </c>
      <c r="DE333" s="842">
        <f t="shared" si="208"/>
        <v>45.907500000000006</v>
      </c>
      <c r="DF333" s="842">
        <f t="shared" si="208"/>
        <v>11.476875000000001</v>
      </c>
      <c r="DG333" s="842">
        <f t="shared" si="208"/>
        <v>57.384375000000006</v>
      </c>
      <c r="DH333" s="842">
        <f t="shared" si="208"/>
        <v>0</v>
      </c>
      <c r="DI333" s="842">
        <f t="shared" ref="DI333:EN333" si="209">+DJ69</f>
        <v>0</v>
      </c>
      <c r="DJ333" s="842">
        <f t="shared" si="209"/>
        <v>0</v>
      </c>
      <c r="DK333" s="842">
        <f t="shared" si="209"/>
        <v>-45.907500000000006</v>
      </c>
      <c r="DL333" s="842">
        <f t="shared" si="209"/>
        <v>-11.476875000000001</v>
      </c>
      <c r="DM333" s="842">
        <f t="shared" si="209"/>
        <v>-57.384375000000006</v>
      </c>
      <c r="DN333" s="842">
        <f t="shared" ca="1" si="209"/>
        <v>6014.9965747214937</v>
      </c>
      <c r="DO333" s="842">
        <f t="shared" ca="1" si="209"/>
        <v>1503.7491436803734</v>
      </c>
      <c r="DP333" s="842">
        <f t="shared" ca="1" si="209"/>
        <v>9.9667159999999999</v>
      </c>
      <c r="DQ333" s="842">
        <f t="shared" ca="1" si="209"/>
        <v>1544.3164159999999</v>
      </c>
      <c r="DR333" s="842">
        <f t="shared" ca="1" si="209"/>
        <v>39.866864</v>
      </c>
      <c r="DS333" s="842">
        <f t="shared" ca="1" si="209"/>
        <v>6177.2656639999996</v>
      </c>
      <c r="DT333" s="842">
        <f t="shared" ca="1" si="209"/>
        <v>1.0491279999999998</v>
      </c>
      <c r="DU333" s="842">
        <f t="shared" ca="1" si="209"/>
        <v>11.043452631578948</v>
      </c>
      <c r="DV333" s="842">
        <f t="shared" ca="1" si="209"/>
        <v>1.1624686980609418</v>
      </c>
      <c r="DW333" s="842">
        <f t="shared" ca="1" si="209"/>
        <v>1711.1539235457062</v>
      </c>
      <c r="DX333" s="842">
        <f t="shared" ca="1" si="209"/>
        <v>1.1624686980609418</v>
      </c>
      <c r="DY333" s="842">
        <f t="shared" si="209"/>
        <v>0</v>
      </c>
      <c r="DZ333" s="842">
        <f t="shared" si="209"/>
        <v>102.35226107226109</v>
      </c>
      <c r="EA333" s="842">
        <f t="shared" si="209"/>
        <v>25.588065268065272</v>
      </c>
      <c r="EB333" s="842">
        <f t="shared" si="209"/>
        <v>127.94032634032635</v>
      </c>
      <c r="EC333" s="842">
        <f t="shared" si="209"/>
        <v>0</v>
      </c>
      <c r="ED333" s="842">
        <f t="shared" si="209"/>
        <v>0</v>
      </c>
      <c r="EE333" s="842">
        <f t="shared" si="209"/>
        <v>0</v>
      </c>
      <c r="EF333" s="842">
        <f t="shared" si="209"/>
        <v>-102.35226107226109</v>
      </c>
      <c r="EG333" s="842">
        <f t="shared" si="209"/>
        <v>-25.588065268065272</v>
      </c>
      <c r="EH333" s="842">
        <f t="shared" si="209"/>
        <v>-127.94032634032635</v>
      </c>
      <c r="EI333" s="842">
        <f t="shared" ca="1" si="209"/>
        <v>6074.9134029277384</v>
      </c>
      <c r="EJ333" s="842">
        <f t="shared" ca="1" si="209"/>
        <v>1518.7283507319346</v>
      </c>
      <c r="EK333" s="842">
        <f t="shared" si="209"/>
        <v>9.5</v>
      </c>
      <c r="EL333" s="842">
        <f t="shared" si="209"/>
        <v>1472</v>
      </c>
      <c r="EM333" s="842">
        <f t="shared" si="209"/>
        <v>38</v>
      </c>
      <c r="EN333" s="842">
        <f t="shared" si="209"/>
        <v>5888</v>
      </c>
      <c r="EO333" s="842">
        <f t="shared" ref="EO333:FT333" ca="1" si="210">+EP69</f>
        <v>9.7801610483532464</v>
      </c>
      <c r="EP333" s="842">
        <f t="shared" ca="1" si="210"/>
        <v>1515.4102171764189</v>
      </c>
      <c r="EQ333" s="842">
        <f t="shared" ca="1" si="210"/>
        <v>39.120644193412986</v>
      </c>
      <c r="ER333" s="842">
        <f t="shared" ca="1" si="210"/>
        <v>6061.6408687056755</v>
      </c>
      <c r="ES333" s="842">
        <f t="shared" ca="1" si="210"/>
        <v>1.0294906366687628</v>
      </c>
      <c r="ET333" s="842">
        <f t="shared" ca="1" si="210"/>
        <v>10.836743543881713</v>
      </c>
      <c r="EU333" s="842">
        <f t="shared" ca="1" si="210"/>
        <v>1.1407098467243908</v>
      </c>
      <c r="EV333" s="842">
        <f t="shared" ca="1" si="210"/>
        <v>1679.1248943783035</v>
      </c>
      <c r="EW333" s="842">
        <f t="shared" ca="1" si="210"/>
        <v>1.140709846724391</v>
      </c>
      <c r="EX333" s="842">
        <f t="shared" si="210"/>
        <v>0</v>
      </c>
      <c r="EY333" s="842">
        <f t="shared" si="210"/>
        <v>45.907500000000006</v>
      </c>
      <c r="EZ333" s="842">
        <f t="shared" si="210"/>
        <v>11.476875000000001</v>
      </c>
      <c r="FA333" s="842">
        <f t="shared" si="210"/>
        <v>57.384375000000006</v>
      </c>
      <c r="FB333" s="842">
        <f t="shared" si="210"/>
        <v>0</v>
      </c>
      <c r="FC333" s="842">
        <f t="shared" si="210"/>
        <v>0</v>
      </c>
      <c r="FD333" s="842">
        <f t="shared" si="210"/>
        <v>0</v>
      </c>
      <c r="FE333" s="842">
        <f t="shared" si="210"/>
        <v>-45.907500000000006</v>
      </c>
      <c r="FF333" s="842">
        <f t="shared" si="210"/>
        <v>-11.476875000000001</v>
      </c>
      <c r="FG333" s="842">
        <f t="shared" si="210"/>
        <v>-57.384375000000006</v>
      </c>
      <c r="FH333" s="842">
        <f t="shared" ca="1" si="210"/>
        <v>6015.7333687056753</v>
      </c>
      <c r="FI333" s="842">
        <f t="shared" ca="1" si="210"/>
        <v>1503.9333421764188</v>
      </c>
      <c r="FJ333" s="842">
        <f t="shared" ca="1" si="210"/>
        <v>9.9667159999999999</v>
      </c>
      <c r="FK333" s="842">
        <f t="shared" ca="1" si="210"/>
        <v>1544.3164159999999</v>
      </c>
      <c r="FL333" s="842">
        <f t="shared" ca="1" si="210"/>
        <v>39.866864</v>
      </c>
      <c r="FM333" s="842">
        <f t="shared" ca="1" si="210"/>
        <v>6177.2656639999996</v>
      </c>
      <c r="FN333" s="842">
        <f t="shared" ca="1" si="210"/>
        <v>1.0491279999999998</v>
      </c>
      <c r="FO333" s="842">
        <f t="shared" ca="1" si="210"/>
        <v>11.043452631578948</v>
      </c>
      <c r="FP333" s="842">
        <f t="shared" ca="1" si="210"/>
        <v>1.1624686980609418</v>
      </c>
      <c r="FQ333" s="842">
        <f t="shared" ca="1" si="210"/>
        <v>1711.1539235457062</v>
      </c>
      <c r="FR333" s="842">
        <f t="shared" ca="1" si="210"/>
        <v>1.1624686980609418</v>
      </c>
      <c r="FS333" s="842">
        <f t="shared" si="210"/>
        <v>0</v>
      </c>
      <c r="FT333" s="842">
        <f t="shared" si="210"/>
        <v>102.35226107226109</v>
      </c>
      <c r="FU333" s="842">
        <f t="shared" ref="FU333:GZ333" si="211">+FV69</f>
        <v>25.588065268065272</v>
      </c>
      <c r="FV333" s="842">
        <f t="shared" si="211"/>
        <v>127.94032634032635</v>
      </c>
      <c r="FW333" s="842">
        <f t="shared" si="211"/>
        <v>0</v>
      </c>
      <c r="FX333" s="842">
        <f t="shared" si="211"/>
        <v>0</v>
      </c>
      <c r="FY333" s="842">
        <f t="shared" si="211"/>
        <v>0</v>
      </c>
      <c r="FZ333" s="842">
        <f t="shared" si="211"/>
        <v>-102.35226107226109</v>
      </c>
      <c r="GA333" s="842">
        <f t="shared" si="211"/>
        <v>-25.588065268065272</v>
      </c>
      <c r="GB333" s="842">
        <f t="shared" si="211"/>
        <v>-127.94032634032635</v>
      </c>
      <c r="GC333" s="842">
        <f t="shared" ca="1" si="211"/>
        <v>6074.9134029277384</v>
      </c>
      <c r="GD333" s="842">
        <f t="shared" ca="1" si="211"/>
        <v>1518.7283507319346</v>
      </c>
      <c r="GE333" s="842">
        <f t="shared" si="211"/>
        <v>9.5</v>
      </c>
      <c r="GF333" s="842">
        <f t="shared" si="211"/>
        <v>1472</v>
      </c>
      <c r="GG333" s="842">
        <f t="shared" si="211"/>
        <v>38</v>
      </c>
      <c r="GH333" s="842">
        <f t="shared" si="211"/>
        <v>5888</v>
      </c>
      <c r="GI333" s="842">
        <f t="shared" ca="1" si="211"/>
        <v>9.7803841271238667</v>
      </c>
      <c r="GJ333" s="842">
        <f t="shared" ca="1" si="211"/>
        <v>1515.444782644877</v>
      </c>
      <c r="GK333" s="842">
        <f t="shared" ca="1" si="211"/>
        <v>39.121536508495467</v>
      </c>
      <c r="GL333" s="842">
        <f t="shared" ca="1" si="211"/>
        <v>6061.7791305795081</v>
      </c>
      <c r="GM333" s="842">
        <f t="shared" ca="1" si="211"/>
        <v>1.0295141186446175</v>
      </c>
      <c r="GN333" s="842">
        <f t="shared" ca="1" si="211"/>
        <v>10.836990722574923</v>
      </c>
      <c r="GO333" s="842">
        <f t="shared" ca="1" si="211"/>
        <v>1.1407358655342024</v>
      </c>
      <c r="GP333" s="842">
        <f t="shared" ca="1" si="211"/>
        <v>1679.1631940663458</v>
      </c>
      <c r="GQ333" s="842">
        <f t="shared" ca="1" si="211"/>
        <v>1.1407358655342024</v>
      </c>
      <c r="GR333" s="842">
        <f t="shared" si="211"/>
        <v>0</v>
      </c>
      <c r="GS333" s="842">
        <f t="shared" si="211"/>
        <v>45.907500000000006</v>
      </c>
      <c r="GT333" s="842">
        <f t="shared" si="211"/>
        <v>11.476875000000001</v>
      </c>
      <c r="GU333" s="842">
        <f t="shared" si="211"/>
        <v>57.384375000000006</v>
      </c>
      <c r="GV333" s="842">
        <f t="shared" si="211"/>
        <v>0</v>
      </c>
      <c r="GW333" s="842">
        <f t="shared" si="211"/>
        <v>0</v>
      </c>
      <c r="GX333" s="842">
        <f t="shared" si="211"/>
        <v>0</v>
      </c>
      <c r="GY333" s="842">
        <f t="shared" si="211"/>
        <v>-45.907500000000006</v>
      </c>
      <c r="GZ333" s="842">
        <f t="shared" si="211"/>
        <v>-11.476875000000001</v>
      </c>
      <c r="HA333" s="842">
        <f t="shared" ref="HA333:HX333" si="212">+HB69</f>
        <v>-57.384375000000006</v>
      </c>
      <c r="HB333" s="842">
        <f t="shared" ca="1" si="212"/>
        <v>6015.8716305795078</v>
      </c>
      <c r="HC333" s="842">
        <f t="shared" ca="1" si="212"/>
        <v>1503.967907644877</v>
      </c>
      <c r="HD333" s="842">
        <f t="shared" ca="1" si="212"/>
        <v>9.9667159999999999</v>
      </c>
      <c r="HE333" s="842">
        <f t="shared" ca="1" si="212"/>
        <v>1544.3164159999999</v>
      </c>
      <c r="HF333" s="842">
        <f t="shared" ca="1" si="212"/>
        <v>39.866864</v>
      </c>
      <c r="HG333" s="842">
        <f t="shared" ca="1" si="212"/>
        <v>6177.2656639999996</v>
      </c>
      <c r="HH333" s="842">
        <f t="shared" ca="1" si="212"/>
        <v>1.0491279999999998</v>
      </c>
      <c r="HI333" s="842">
        <f t="shared" ca="1" si="212"/>
        <v>11.043452631578948</v>
      </c>
      <c r="HJ333" s="842">
        <f t="shared" ca="1" si="212"/>
        <v>1.1624686980609418</v>
      </c>
      <c r="HK333" s="842">
        <f t="shared" ca="1" si="212"/>
        <v>1711.1539235457062</v>
      </c>
      <c r="HL333" s="842">
        <f t="shared" ca="1" si="212"/>
        <v>1.1624686980609418</v>
      </c>
      <c r="HM333" s="842">
        <f t="shared" si="212"/>
        <v>0</v>
      </c>
      <c r="HN333" s="842">
        <f t="shared" si="212"/>
        <v>102.35226107226109</v>
      </c>
      <c r="HO333" s="842">
        <f t="shared" si="212"/>
        <v>25.588065268065272</v>
      </c>
      <c r="HP333" s="842">
        <f t="shared" si="212"/>
        <v>127.94032634032635</v>
      </c>
      <c r="HQ333" s="842">
        <f t="shared" si="212"/>
        <v>0</v>
      </c>
      <c r="HR333" s="842">
        <f t="shared" si="212"/>
        <v>0</v>
      </c>
      <c r="HS333" s="842">
        <f t="shared" si="212"/>
        <v>0</v>
      </c>
      <c r="HT333" s="842">
        <f t="shared" si="212"/>
        <v>-102.35226107226109</v>
      </c>
      <c r="HU333" s="842">
        <f t="shared" si="212"/>
        <v>-25.588065268065272</v>
      </c>
      <c r="HV333" s="842">
        <f t="shared" si="212"/>
        <v>-127.94032634032635</v>
      </c>
      <c r="HW333" s="842">
        <f t="shared" ca="1" si="212"/>
        <v>6074.9134029277384</v>
      </c>
      <c r="HX333" s="842">
        <f t="shared" ca="1" si="212"/>
        <v>1518.7283507319346</v>
      </c>
    </row>
    <row r="334" spans="2:232" x14ac:dyDescent="0.3">
      <c r="B334">
        <v>17</v>
      </c>
      <c r="C334" s="842">
        <f t="shared" ref="C334:AV334" si="213">+D70</f>
        <v>0</v>
      </c>
      <c r="D334" s="842">
        <f t="shared" si="213"/>
        <v>0</v>
      </c>
      <c r="E334" s="842">
        <f t="shared" si="213"/>
        <v>0</v>
      </c>
      <c r="F334" s="842">
        <f t="shared" si="213"/>
        <v>0</v>
      </c>
      <c r="G334" s="842">
        <f t="shared" ca="1" si="213"/>
        <v>0</v>
      </c>
      <c r="H334" s="842">
        <f t="shared" si="213"/>
        <v>0</v>
      </c>
      <c r="I334" s="842">
        <f t="shared" ca="1" si="213"/>
        <v>0</v>
      </c>
      <c r="J334" s="842">
        <f t="shared" si="213"/>
        <v>0</v>
      </c>
      <c r="K334" s="842">
        <f t="shared" si="213"/>
        <v>0</v>
      </c>
      <c r="L334" s="842">
        <f t="shared" ca="1" si="213"/>
        <v>0</v>
      </c>
      <c r="M334" s="842">
        <f t="shared" si="213"/>
        <v>0</v>
      </c>
      <c r="N334" s="842">
        <f t="shared" si="213"/>
        <v>0</v>
      </c>
      <c r="O334" s="842">
        <f t="shared" si="213"/>
        <v>0</v>
      </c>
      <c r="P334" s="842">
        <f t="shared" si="213"/>
        <v>0</v>
      </c>
      <c r="Q334" s="842">
        <f t="shared" si="213"/>
        <v>0</v>
      </c>
      <c r="R334" s="842">
        <f t="shared" si="213"/>
        <v>0</v>
      </c>
      <c r="S334" s="842">
        <f t="shared" si="213"/>
        <v>0</v>
      </c>
      <c r="T334" s="842">
        <f t="shared" si="213"/>
        <v>0</v>
      </c>
      <c r="U334" s="842">
        <f t="shared" si="213"/>
        <v>0</v>
      </c>
      <c r="V334" s="842">
        <f t="shared" si="213"/>
        <v>0</v>
      </c>
      <c r="W334" s="842">
        <f t="shared" si="213"/>
        <v>0</v>
      </c>
      <c r="X334" s="842">
        <f t="shared" si="213"/>
        <v>0</v>
      </c>
      <c r="Y334" s="842">
        <f t="shared" si="213"/>
        <v>0</v>
      </c>
      <c r="Z334" s="842">
        <f t="shared" si="213"/>
        <v>0</v>
      </c>
      <c r="AA334" s="842">
        <f t="shared" si="213"/>
        <v>0</v>
      </c>
      <c r="AB334" s="842">
        <f t="shared" ca="1" si="213"/>
        <v>0</v>
      </c>
      <c r="AC334" s="842">
        <f t="shared" si="213"/>
        <v>0</v>
      </c>
      <c r="AD334" s="842">
        <f t="shared" ca="1" si="213"/>
        <v>0</v>
      </c>
      <c r="AE334" s="842">
        <f t="shared" si="213"/>
        <v>0</v>
      </c>
      <c r="AF334" s="842">
        <f t="shared" si="213"/>
        <v>0</v>
      </c>
      <c r="AG334" s="842">
        <f t="shared" ca="1" si="213"/>
        <v>0</v>
      </c>
      <c r="AH334" s="842">
        <f t="shared" si="213"/>
        <v>0</v>
      </c>
      <c r="AI334" s="842">
        <f t="shared" si="213"/>
        <v>0</v>
      </c>
      <c r="AJ334" s="842">
        <f t="shared" si="213"/>
        <v>0</v>
      </c>
      <c r="AK334" s="842">
        <f t="shared" si="213"/>
        <v>0</v>
      </c>
      <c r="AL334" s="842">
        <f t="shared" si="213"/>
        <v>0</v>
      </c>
      <c r="AM334" s="842">
        <f t="shared" si="213"/>
        <v>0</v>
      </c>
      <c r="AN334" s="842">
        <f t="shared" si="213"/>
        <v>0</v>
      </c>
      <c r="AO334" s="842">
        <f t="shared" si="213"/>
        <v>0</v>
      </c>
      <c r="AP334" s="842">
        <f t="shared" si="213"/>
        <v>0</v>
      </c>
      <c r="AQ334" s="842">
        <f t="shared" si="213"/>
        <v>0</v>
      </c>
      <c r="AR334" s="842">
        <f t="shared" si="213"/>
        <v>0</v>
      </c>
      <c r="AS334" s="842">
        <f t="shared" si="213"/>
        <v>0</v>
      </c>
      <c r="AT334" s="842">
        <f t="shared" si="213"/>
        <v>0</v>
      </c>
      <c r="AU334" s="842">
        <f t="shared" si="213"/>
        <v>0</v>
      </c>
      <c r="AV334" s="842">
        <f t="shared" si="213"/>
        <v>0</v>
      </c>
      <c r="AW334" s="842">
        <f t="shared" ref="AW334:CB334" si="214">+AX70</f>
        <v>0</v>
      </c>
      <c r="AX334" s="842">
        <f t="shared" si="214"/>
        <v>0</v>
      </c>
      <c r="AY334" s="842">
        <f t="shared" si="214"/>
        <v>0</v>
      </c>
      <c r="AZ334" s="842">
        <f t="shared" si="214"/>
        <v>0</v>
      </c>
      <c r="BA334" s="842">
        <f t="shared" si="214"/>
        <v>0</v>
      </c>
      <c r="BB334" s="842">
        <f t="shared" si="214"/>
        <v>0</v>
      </c>
      <c r="BC334" s="842">
        <f t="shared" si="214"/>
        <v>0</v>
      </c>
      <c r="BD334" s="842">
        <f t="shared" si="214"/>
        <v>0</v>
      </c>
      <c r="BE334" s="842">
        <f t="shared" si="214"/>
        <v>0</v>
      </c>
      <c r="BF334" s="842">
        <f t="shared" si="214"/>
        <v>0</v>
      </c>
      <c r="BG334" s="842">
        <f t="shared" si="214"/>
        <v>0</v>
      </c>
      <c r="BH334" s="842">
        <f t="shared" si="214"/>
        <v>0</v>
      </c>
      <c r="BI334" s="842">
        <f t="shared" si="214"/>
        <v>0</v>
      </c>
      <c r="BJ334" s="842">
        <f t="shared" si="214"/>
        <v>0</v>
      </c>
      <c r="BK334" s="842">
        <f t="shared" si="214"/>
        <v>0</v>
      </c>
      <c r="BL334" s="842">
        <f t="shared" si="214"/>
        <v>0</v>
      </c>
      <c r="BM334" s="842">
        <f t="shared" si="214"/>
        <v>0</v>
      </c>
      <c r="BN334" s="842">
        <f t="shared" si="214"/>
        <v>0</v>
      </c>
      <c r="BO334" s="842">
        <f t="shared" si="214"/>
        <v>0</v>
      </c>
      <c r="BP334" s="842">
        <f t="shared" si="214"/>
        <v>0</v>
      </c>
      <c r="BQ334" s="842">
        <f t="shared" si="214"/>
        <v>0</v>
      </c>
      <c r="BR334" s="842">
        <f t="shared" si="214"/>
        <v>0</v>
      </c>
      <c r="BS334" s="842">
        <f t="shared" si="214"/>
        <v>0</v>
      </c>
      <c r="BT334" s="842">
        <f t="shared" si="214"/>
        <v>0</v>
      </c>
      <c r="BU334" s="842">
        <f t="shared" si="214"/>
        <v>0</v>
      </c>
      <c r="BV334" s="842">
        <f t="shared" si="214"/>
        <v>0</v>
      </c>
      <c r="BW334" s="842">
        <f t="shared" si="214"/>
        <v>0</v>
      </c>
      <c r="BX334" s="842">
        <f t="shared" si="214"/>
        <v>0</v>
      </c>
      <c r="BY334" s="842">
        <f t="shared" si="214"/>
        <v>0</v>
      </c>
      <c r="BZ334" s="842">
        <f t="shared" si="214"/>
        <v>0</v>
      </c>
      <c r="CA334" s="842">
        <f t="shared" si="214"/>
        <v>0</v>
      </c>
      <c r="CB334" s="842">
        <f t="shared" si="214"/>
        <v>0</v>
      </c>
      <c r="CC334" s="842">
        <f t="shared" ref="CC334:DH334" si="215">+CD70</f>
        <v>0</v>
      </c>
      <c r="CD334" s="842">
        <f t="shared" si="215"/>
        <v>0</v>
      </c>
      <c r="CE334" s="842">
        <f t="shared" si="215"/>
        <v>0</v>
      </c>
      <c r="CF334" s="842">
        <f t="shared" si="215"/>
        <v>0</v>
      </c>
      <c r="CG334" s="842">
        <f t="shared" si="215"/>
        <v>0</v>
      </c>
      <c r="CH334" s="842">
        <f t="shared" si="215"/>
        <v>0</v>
      </c>
      <c r="CI334" s="842">
        <f t="shared" si="215"/>
        <v>0</v>
      </c>
      <c r="CJ334" s="842">
        <f t="shared" si="215"/>
        <v>0</v>
      </c>
      <c r="CK334" s="842">
        <f t="shared" si="215"/>
        <v>0</v>
      </c>
      <c r="CL334" s="842">
        <f t="shared" si="215"/>
        <v>0</v>
      </c>
      <c r="CM334" s="842">
        <f t="shared" si="215"/>
        <v>0</v>
      </c>
      <c r="CN334" s="842">
        <f t="shared" si="215"/>
        <v>0</v>
      </c>
      <c r="CO334" s="842">
        <f t="shared" si="215"/>
        <v>0</v>
      </c>
      <c r="CP334" s="842">
        <f t="shared" si="215"/>
        <v>0</v>
      </c>
      <c r="CQ334" s="842">
        <f t="shared" si="215"/>
        <v>7.8</v>
      </c>
      <c r="CR334" s="842">
        <f t="shared" si="215"/>
        <v>1194.2</v>
      </c>
      <c r="CS334" s="842">
        <f t="shared" si="215"/>
        <v>31.2</v>
      </c>
      <c r="CT334" s="842">
        <f t="shared" si="215"/>
        <v>4776.8</v>
      </c>
      <c r="CU334" s="842">
        <f t="shared" ca="1" si="215"/>
        <v>7.7632360235907161</v>
      </c>
      <c r="CV334" s="842">
        <f t="shared" ca="1" si="215"/>
        <v>1188.5713409451325</v>
      </c>
      <c r="CW334" s="842">
        <f t="shared" ca="1" si="215"/>
        <v>31.052944094362864</v>
      </c>
      <c r="CX334" s="842">
        <f t="shared" ca="1" si="215"/>
        <v>4754.2853637805301</v>
      </c>
      <c r="CY334" s="842">
        <f t="shared" ca="1" si="215"/>
        <v>0.99528666969111745</v>
      </c>
      <c r="CZ334" s="842">
        <f t="shared" ca="1" si="215"/>
        <v>8.6019235718456688</v>
      </c>
      <c r="DA334" s="842">
        <f t="shared" ca="1" si="215"/>
        <v>1.1028107143391883</v>
      </c>
      <c r="DB334" s="842">
        <f t="shared" ca="1" si="215"/>
        <v>1316.9765550638588</v>
      </c>
      <c r="DC334" s="842">
        <f t="shared" ca="1" si="215"/>
        <v>1.1028107143391883</v>
      </c>
      <c r="DD334" s="842">
        <f t="shared" si="215"/>
        <v>0</v>
      </c>
      <c r="DE334" s="842">
        <f t="shared" si="215"/>
        <v>45.907500000000006</v>
      </c>
      <c r="DF334" s="842">
        <f t="shared" si="215"/>
        <v>11.476875000000001</v>
      </c>
      <c r="DG334" s="842">
        <f t="shared" si="215"/>
        <v>57.384375000000006</v>
      </c>
      <c r="DH334" s="842">
        <f t="shared" si="215"/>
        <v>0</v>
      </c>
      <c r="DI334" s="842">
        <f t="shared" ref="DI334:EN334" si="216">+DJ70</f>
        <v>0</v>
      </c>
      <c r="DJ334" s="842">
        <f t="shared" si="216"/>
        <v>0</v>
      </c>
      <c r="DK334" s="842">
        <f t="shared" si="216"/>
        <v>-45.907500000000006</v>
      </c>
      <c r="DL334" s="842">
        <f t="shared" si="216"/>
        <v>-11.476875000000001</v>
      </c>
      <c r="DM334" s="842">
        <f t="shared" si="216"/>
        <v>-57.384375000000006</v>
      </c>
      <c r="DN334" s="842">
        <f t="shared" ca="1" si="216"/>
        <v>4708.3778637805299</v>
      </c>
      <c r="DO334" s="842">
        <f t="shared" ca="1" si="216"/>
        <v>1177.0944659451325</v>
      </c>
      <c r="DP334" s="842">
        <f t="shared" ca="1" si="216"/>
        <v>7.9080144000000008</v>
      </c>
      <c r="DQ334" s="842">
        <f t="shared" ca="1" si="216"/>
        <v>1210.7372816000002</v>
      </c>
      <c r="DR334" s="842">
        <f t="shared" ca="1" si="216"/>
        <v>31.632057600000003</v>
      </c>
      <c r="DS334" s="842">
        <f t="shared" ca="1" si="216"/>
        <v>4842.9491264000008</v>
      </c>
      <c r="DT334" s="842">
        <f t="shared" ca="1" si="216"/>
        <v>1.0138480000000001</v>
      </c>
      <c r="DU334" s="842">
        <f t="shared" ca="1" si="216"/>
        <v>8.7623428254847653</v>
      </c>
      <c r="DV334" s="842">
        <f t="shared" ca="1" si="216"/>
        <v>1.1233772853185597</v>
      </c>
      <c r="DW334" s="842">
        <f t="shared" ca="1" si="216"/>
        <v>1341.5371541274242</v>
      </c>
      <c r="DX334" s="842">
        <f t="shared" ca="1" si="216"/>
        <v>1.1233772853185597</v>
      </c>
      <c r="DY334" s="842">
        <f t="shared" si="216"/>
        <v>0</v>
      </c>
      <c r="DZ334" s="842">
        <f t="shared" si="216"/>
        <v>102.35226107226109</v>
      </c>
      <c r="EA334" s="842">
        <f t="shared" si="216"/>
        <v>25.588065268065272</v>
      </c>
      <c r="EB334" s="842">
        <f t="shared" si="216"/>
        <v>127.94032634032635</v>
      </c>
      <c r="EC334" s="842">
        <f t="shared" si="216"/>
        <v>0</v>
      </c>
      <c r="ED334" s="842">
        <f t="shared" si="216"/>
        <v>0</v>
      </c>
      <c r="EE334" s="842">
        <f t="shared" si="216"/>
        <v>0</v>
      </c>
      <c r="EF334" s="842">
        <f t="shared" si="216"/>
        <v>-102.35226107226109</v>
      </c>
      <c r="EG334" s="842">
        <f t="shared" si="216"/>
        <v>-25.588065268065272</v>
      </c>
      <c r="EH334" s="842">
        <f t="shared" si="216"/>
        <v>-127.94032634032635</v>
      </c>
      <c r="EI334" s="842">
        <f t="shared" ca="1" si="216"/>
        <v>4740.5968653277396</v>
      </c>
      <c r="EJ334" s="842">
        <f t="shared" ca="1" si="216"/>
        <v>1185.1492163319349</v>
      </c>
      <c r="EK334" s="842">
        <f t="shared" si="216"/>
        <v>7.8</v>
      </c>
      <c r="EL334" s="842">
        <f t="shared" si="216"/>
        <v>1194.2</v>
      </c>
      <c r="EM334" s="842">
        <f t="shared" si="216"/>
        <v>31.2</v>
      </c>
      <c r="EN334" s="842">
        <f t="shared" si="216"/>
        <v>4776.8</v>
      </c>
      <c r="EO334" s="842">
        <f t="shared" ref="EO334:FT334" ca="1" si="217">+EP70</f>
        <v>7.765035046378582</v>
      </c>
      <c r="EP334" s="842">
        <f t="shared" ca="1" si="217"/>
        <v>1188.8467759468338</v>
      </c>
      <c r="EQ334" s="842">
        <f t="shared" ca="1" si="217"/>
        <v>31.060140185514328</v>
      </c>
      <c r="ER334" s="842">
        <f t="shared" ca="1" si="217"/>
        <v>4755.387103787335</v>
      </c>
      <c r="ES334" s="842">
        <f t="shared" ca="1" si="217"/>
        <v>0.99551731363827978</v>
      </c>
      <c r="ET334" s="842">
        <f t="shared" ca="1" si="217"/>
        <v>8.6039169488959359</v>
      </c>
      <c r="EU334" s="842">
        <f t="shared" ca="1" si="217"/>
        <v>1.1030662754994789</v>
      </c>
      <c r="EV334" s="842">
        <f t="shared" ca="1" si="217"/>
        <v>1317.281746201478</v>
      </c>
      <c r="EW334" s="842">
        <f t="shared" ca="1" si="217"/>
        <v>1.1030662754994791</v>
      </c>
      <c r="EX334" s="842">
        <f t="shared" si="217"/>
        <v>0</v>
      </c>
      <c r="EY334" s="842">
        <f t="shared" si="217"/>
        <v>45.907500000000006</v>
      </c>
      <c r="EZ334" s="842">
        <f t="shared" si="217"/>
        <v>11.476875000000001</v>
      </c>
      <c r="FA334" s="842">
        <f t="shared" si="217"/>
        <v>57.384375000000006</v>
      </c>
      <c r="FB334" s="842">
        <f t="shared" si="217"/>
        <v>0</v>
      </c>
      <c r="FC334" s="842">
        <f t="shared" si="217"/>
        <v>0</v>
      </c>
      <c r="FD334" s="842">
        <f t="shared" si="217"/>
        <v>0</v>
      </c>
      <c r="FE334" s="842">
        <f t="shared" si="217"/>
        <v>-45.907500000000006</v>
      </c>
      <c r="FF334" s="842">
        <f t="shared" si="217"/>
        <v>-11.476875000000001</v>
      </c>
      <c r="FG334" s="842">
        <f t="shared" si="217"/>
        <v>-57.384375000000006</v>
      </c>
      <c r="FH334" s="842">
        <f t="shared" ca="1" si="217"/>
        <v>4709.4796037873348</v>
      </c>
      <c r="FI334" s="842">
        <f t="shared" ca="1" si="217"/>
        <v>1177.3699009468337</v>
      </c>
      <c r="FJ334" s="842">
        <f t="shared" ca="1" si="217"/>
        <v>7.9080144000000008</v>
      </c>
      <c r="FK334" s="842">
        <f t="shared" ca="1" si="217"/>
        <v>1210.7372816000002</v>
      </c>
      <c r="FL334" s="842">
        <f t="shared" ca="1" si="217"/>
        <v>31.632057600000003</v>
      </c>
      <c r="FM334" s="842">
        <f t="shared" ca="1" si="217"/>
        <v>4842.9491264000008</v>
      </c>
      <c r="FN334" s="842">
        <f t="shared" ca="1" si="217"/>
        <v>1.0138480000000001</v>
      </c>
      <c r="FO334" s="842">
        <f t="shared" ca="1" si="217"/>
        <v>8.7623428254847653</v>
      </c>
      <c r="FP334" s="842">
        <f t="shared" ca="1" si="217"/>
        <v>1.1233772853185597</v>
      </c>
      <c r="FQ334" s="842">
        <f t="shared" ca="1" si="217"/>
        <v>1341.5371541274242</v>
      </c>
      <c r="FR334" s="842">
        <f t="shared" ca="1" si="217"/>
        <v>1.1233772853185597</v>
      </c>
      <c r="FS334" s="842">
        <f t="shared" si="217"/>
        <v>0</v>
      </c>
      <c r="FT334" s="842">
        <f t="shared" si="217"/>
        <v>102.35226107226109</v>
      </c>
      <c r="FU334" s="842">
        <f t="shared" ref="FU334:GZ334" si="218">+FV70</f>
        <v>25.588065268065272</v>
      </c>
      <c r="FV334" s="842">
        <f t="shared" si="218"/>
        <v>127.94032634032635</v>
      </c>
      <c r="FW334" s="842">
        <f t="shared" si="218"/>
        <v>0</v>
      </c>
      <c r="FX334" s="842">
        <f t="shared" si="218"/>
        <v>0</v>
      </c>
      <c r="FY334" s="842">
        <f t="shared" si="218"/>
        <v>0</v>
      </c>
      <c r="FZ334" s="842">
        <f t="shared" si="218"/>
        <v>-102.35226107226109</v>
      </c>
      <c r="GA334" s="842">
        <f t="shared" si="218"/>
        <v>-25.588065268065272</v>
      </c>
      <c r="GB334" s="842">
        <f t="shared" si="218"/>
        <v>-127.94032634032635</v>
      </c>
      <c r="GC334" s="842">
        <f t="shared" ca="1" si="218"/>
        <v>4740.5968653277396</v>
      </c>
      <c r="GD334" s="842">
        <f t="shared" ca="1" si="218"/>
        <v>1185.1492163319349</v>
      </c>
      <c r="GE334" s="842">
        <f t="shared" si="218"/>
        <v>7.8</v>
      </c>
      <c r="GF334" s="842">
        <f t="shared" si="218"/>
        <v>1194.2</v>
      </c>
      <c r="GG334" s="842">
        <f t="shared" si="218"/>
        <v>31.2</v>
      </c>
      <c r="GH334" s="842">
        <f t="shared" si="218"/>
        <v>4776.8</v>
      </c>
      <c r="GI334" s="842">
        <f t="shared" ca="1" si="218"/>
        <v>7.765373443272658</v>
      </c>
      <c r="GJ334" s="842">
        <f t="shared" ca="1" si="218"/>
        <v>1188.8985853790011</v>
      </c>
      <c r="GK334" s="842">
        <f t="shared" ca="1" si="218"/>
        <v>31.061493773090632</v>
      </c>
      <c r="GL334" s="842">
        <f t="shared" ca="1" si="218"/>
        <v>4755.5943415160045</v>
      </c>
      <c r="GM334" s="842">
        <f t="shared" ca="1" si="218"/>
        <v>0.99556069785546897</v>
      </c>
      <c r="GN334" s="842">
        <f t="shared" ca="1" si="218"/>
        <v>8.6042919039032224</v>
      </c>
      <c r="GO334" s="842">
        <f t="shared" ca="1" si="218"/>
        <v>1.1031143466542592</v>
      </c>
      <c r="GP334" s="842">
        <f t="shared" ca="1" si="218"/>
        <v>1317.3391527745166</v>
      </c>
      <c r="GQ334" s="842">
        <f t="shared" ca="1" si="218"/>
        <v>1.1031143466542594</v>
      </c>
      <c r="GR334" s="842">
        <f t="shared" si="218"/>
        <v>0</v>
      </c>
      <c r="GS334" s="842">
        <f t="shared" si="218"/>
        <v>45.907500000000006</v>
      </c>
      <c r="GT334" s="842">
        <f t="shared" si="218"/>
        <v>11.476875000000001</v>
      </c>
      <c r="GU334" s="842">
        <f t="shared" si="218"/>
        <v>57.384375000000006</v>
      </c>
      <c r="GV334" s="842">
        <f t="shared" si="218"/>
        <v>0</v>
      </c>
      <c r="GW334" s="842">
        <f t="shared" si="218"/>
        <v>0</v>
      </c>
      <c r="GX334" s="842">
        <f t="shared" si="218"/>
        <v>0</v>
      </c>
      <c r="GY334" s="842">
        <f t="shared" si="218"/>
        <v>-45.907500000000006</v>
      </c>
      <c r="GZ334" s="842">
        <f t="shared" si="218"/>
        <v>-11.476875000000001</v>
      </c>
      <c r="HA334" s="842">
        <f t="shared" ref="HA334:HX334" si="219">+HB70</f>
        <v>-57.384375000000006</v>
      </c>
      <c r="HB334" s="842">
        <f t="shared" ca="1" si="219"/>
        <v>4709.6868415160043</v>
      </c>
      <c r="HC334" s="842">
        <f t="shared" ca="1" si="219"/>
        <v>1177.4217103790011</v>
      </c>
      <c r="HD334" s="842">
        <f t="shared" ca="1" si="219"/>
        <v>7.9080144000000008</v>
      </c>
      <c r="HE334" s="842">
        <f t="shared" ca="1" si="219"/>
        <v>1210.7372816000002</v>
      </c>
      <c r="HF334" s="842">
        <f t="shared" ca="1" si="219"/>
        <v>31.632057600000003</v>
      </c>
      <c r="HG334" s="842">
        <f t="shared" ca="1" si="219"/>
        <v>4842.9491264000008</v>
      </c>
      <c r="HH334" s="842">
        <f t="shared" ca="1" si="219"/>
        <v>1.0138480000000001</v>
      </c>
      <c r="HI334" s="842">
        <f t="shared" ca="1" si="219"/>
        <v>8.7623428254847653</v>
      </c>
      <c r="HJ334" s="842">
        <f t="shared" ca="1" si="219"/>
        <v>1.1233772853185597</v>
      </c>
      <c r="HK334" s="842">
        <f t="shared" ca="1" si="219"/>
        <v>1341.5371541274242</v>
      </c>
      <c r="HL334" s="842">
        <f t="shared" ca="1" si="219"/>
        <v>1.1233772853185597</v>
      </c>
      <c r="HM334" s="842">
        <f t="shared" si="219"/>
        <v>0</v>
      </c>
      <c r="HN334" s="842">
        <f t="shared" si="219"/>
        <v>102.35226107226109</v>
      </c>
      <c r="HO334" s="842">
        <f t="shared" si="219"/>
        <v>25.588065268065272</v>
      </c>
      <c r="HP334" s="842">
        <f t="shared" si="219"/>
        <v>127.94032634032635</v>
      </c>
      <c r="HQ334" s="842">
        <f t="shared" si="219"/>
        <v>0</v>
      </c>
      <c r="HR334" s="842">
        <f t="shared" si="219"/>
        <v>0</v>
      </c>
      <c r="HS334" s="842">
        <f t="shared" si="219"/>
        <v>0</v>
      </c>
      <c r="HT334" s="842">
        <f t="shared" si="219"/>
        <v>-102.35226107226109</v>
      </c>
      <c r="HU334" s="842">
        <f t="shared" si="219"/>
        <v>-25.588065268065272</v>
      </c>
      <c r="HV334" s="842">
        <f t="shared" si="219"/>
        <v>-127.94032634032635</v>
      </c>
      <c r="HW334" s="842">
        <f t="shared" ca="1" si="219"/>
        <v>4740.5968653277396</v>
      </c>
      <c r="HX334" s="842">
        <f t="shared" ca="1" si="219"/>
        <v>1185.1492163319349</v>
      </c>
    </row>
    <row r="335" spans="2:232" x14ac:dyDescent="0.3">
      <c r="B335">
        <v>18</v>
      </c>
      <c r="C335" s="842">
        <f t="shared" ref="C335:AV335" si="220">+D71</f>
        <v>0</v>
      </c>
      <c r="D335" s="842">
        <f t="shared" si="220"/>
        <v>0</v>
      </c>
      <c r="E335" s="842">
        <f t="shared" si="220"/>
        <v>0</v>
      </c>
      <c r="F335" s="842">
        <f t="shared" si="220"/>
        <v>0</v>
      </c>
      <c r="G335" s="842">
        <f t="shared" ca="1" si="220"/>
        <v>0</v>
      </c>
      <c r="H335" s="842">
        <f t="shared" si="220"/>
        <v>0</v>
      </c>
      <c r="I335" s="842">
        <f t="shared" ca="1" si="220"/>
        <v>0</v>
      </c>
      <c r="J335" s="842">
        <f t="shared" si="220"/>
        <v>0</v>
      </c>
      <c r="K335" s="842">
        <f t="shared" si="220"/>
        <v>0</v>
      </c>
      <c r="L335" s="842">
        <f t="shared" ca="1" si="220"/>
        <v>0</v>
      </c>
      <c r="M335" s="842">
        <f t="shared" si="220"/>
        <v>0</v>
      </c>
      <c r="N335" s="842">
        <f t="shared" si="220"/>
        <v>0</v>
      </c>
      <c r="O335" s="842">
        <f t="shared" si="220"/>
        <v>0</v>
      </c>
      <c r="P335" s="842">
        <f t="shared" si="220"/>
        <v>0</v>
      </c>
      <c r="Q335" s="842">
        <f t="shared" si="220"/>
        <v>0</v>
      </c>
      <c r="R335" s="842">
        <f t="shared" si="220"/>
        <v>0</v>
      </c>
      <c r="S335" s="842">
        <f t="shared" si="220"/>
        <v>0</v>
      </c>
      <c r="T335" s="842">
        <f t="shared" si="220"/>
        <v>0</v>
      </c>
      <c r="U335" s="842">
        <f t="shared" si="220"/>
        <v>0</v>
      </c>
      <c r="V335" s="842">
        <f t="shared" si="220"/>
        <v>0</v>
      </c>
      <c r="W335" s="842">
        <f t="shared" si="220"/>
        <v>0</v>
      </c>
      <c r="X335" s="842">
        <f t="shared" si="220"/>
        <v>0</v>
      </c>
      <c r="Y335" s="842">
        <f t="shared" si="220"/>
        <v>0</v>
      </c>
      <c r="Z335" s="842">
        <f t="shared" si="220"/>
        <v>0</v>
      </c>
      <c r="AA335" s="842">
        <f t="shared" si="220"/>
        <v>0</v>
      </c>
      <c r="AB335" s="842">
        <f t="shared" ca="1" si="220"/>
        <v>0</v>
      </c>
      <c r="AC335" s="842">
        <f t="shared" si="220"/>
        <v>0</v>
      </c>
      <c r="AD335" s="842">
        <f t="shared" ca="1" si="220"/>
        <v>0</v>
      </c>
      <c r="AE335" s="842">
        <f t="shared" si="220"/>
        <v>0</v>
      </c>
      <c r="AF335" s="842">
        <f t="shared" si="220"/>
        <v>0</v>
      </c>
      <c r="AG335" s="842">
        <f t="shared" ca="1" si="220"/>
        <v>0</v>
      </c>
      <c r="AH335" s="842">
        <f t="shared" si="220"/>
        <v>0</v>
      </c>
      <c r="AI335" s="842">
        <f t="shared" si="220"/>
        <v>0</v>
      </c>
      <c r="AJ335" s="842">
        <f t="shared" si="220"/>
        <v>0</v>
      </c>
      <c r="AK335" s="842">
        <f t="shared" si="220"/>
        <v>0</v>
      </c>
      <c r="AL335" s="842">
        <f t="shared" si="220"/>
        <v>0</v>
      </c>
      <c r="AM335" s="842">
        <f t="shared" si="220"/>
        <v>0</v>
      </c>
      <c r="AN335" s="842">
        <f t="shared" si="220"/>
        <v>0</v>
      </c>
      <c r="AO335" s="842">
        <f t="shared" si="220"/>
        <v>0</v>
      </c>
      <c r="AP335" s="842">
        <f t="shared" si="220"/>
        <v>0</v>
      </c>
      <c r="AQ335" s="842">
        <f t="shared" si="220"/>
        <v>0</v>
      </c>
      <c r="AR335" s="842">
        <f t="shared" si="220"/>
        <v>0</v>
      </c>
      <c r="AS335" s="842">
        <f t="shared" si="220"/>
        <v>0</v>
      </c>
      <c r="AT335" s="842">
        <f t="shared" si="220"/>
        <v>0</v>
      </c>
      <c r="AU335" s="842">
        <f t="shared" si="220"/>
        <v>0</v>
      </c>
      <c r="AV335" s="842">
        <f t="shared" si="220"/>
        <v>0</v>
      </c>
      <c r="AW335" s="842">
        <f t="shared" ref="AW335:CB335" si="221">+AX71</f>
        <v>0</v>
      </c>
      <c r="AX335" s="842">
        <f t="shared" si="221"/>
        <v>0</v>
      </c>
      <c r="AY335" s="842">
        <f t="shared" si="221"/>
        <v>0</v>
      </c>
      <c r="AZ335" s="842">
        <f t="shared" si="221"/>
        <v>0</v>
      </c>
      <c r="BA335" s="842">
        <f t="shared" si="221"/>
        <v>0</v>
      </c>
      <c r="BB335" s="842">
        <f t="shared" si="221"/>
        <v>0</v>
      </c>
      <c r="BC335" s="842">
        <f t="shared" si="221"/>
        <v>0</v>
      </c>
      <c r="BD335" s="842">
        <f t="shared" si="221"/>
        <v>0</v>
      </c>
      <c r="BE335" s="842">
        <f t="shared" si="221"/>
        <v>0</v>
      </c>
      <c r="BF335" s="842">
        <f t="shared" si="221"/>
        <v>0</v>
      </c>
      <c r="BG335" s="842">
        <f t="shared" si="221"/>
        <v>0</v>
      </c>
      <c r="BH335" s="842">
        <f t="shared" si="221"/>
        <v>0</v>
      </c>
      <c r="BI335" s="842">
        <f t="shared" si="221"/>
        <v>0</v>
      </c>
      <c r="BJ335" s="842">
        <f t="shared" si="221"/>
        <v>0</v>
      </c>
      <c r="BK335" s="842">
        <f t="shared" si="221"/>
        <v>0</v>
      </c>
      <c r="BL335" s="842">
        <f t="shared" si="221"/>
        <v>0</v>
      </c>
      <c r="BM335" s="842">
        <f t="shared" si="221"/>
        <v>0</v>
      </c>
      <c r="BN335" s="842">
        <f t="shared" si="221"/>
        <v>0</v>
      </c>
      <c r="BO335" s="842">
        <f t="shared" si="221"/>
        <v>0</v>
      </c>
      <c r="BP335" s="842">
        <f t="shared" si="221"/>
        <v>0</v>
      </c>
      <c r="BQ335" s="842">
        <f t="shared" si="221"/>
        <v>0</v>
      </c>
      <c r="BR335" s="842">
        <f t="shared" si="221"/>
        <v>0</v>
      </c>
      <c r="BS335" s="842">
        <f t="shared" si="221"/>
        <v>0</v>
      </c>
      <c r="BT335" s="842">
        <f t="shared" si="221"/>
        <v>0</v>
      </c>
      <c r="BU335" s="842">
        <f t="shared" si="221"/>
        <v>0</v>
      </c>
      <c r="BV335" s="842">
        <f t="shared" si="221"/>
        <v>0</v>
      </c>
      <c r="BW335" s="842">
        <f t="shared" si="221"/>
        <v>0</v>
      </c>
      <c r="BX335" s="842">
        <f t="shared" si="221"/>
        <v>0</v>
      </c>
      <c r="BY335" s="842">
        <f t="shared" si="221"/>
        <v>0</v>
      </c>
      <c r="BZ335" s="842">
        <f t="shared" si="221"/>
        <v>0</v>
      </c>
      <c r="CA335" s="842">
        <f t="shared" si="221"/>
        <v>0</v>
      </c>
      <c r="CB335" s="842">
        <f t="shared" si="221"/>
        <v>0</v>
      </c>
      <c r="CC335" s="842">
        <f t="shared" ref="CC335:DH335" si="222">+CD71</f>
        <v>0</v>
      </c>
      <c r="CD335" s="842">
        <f t="shared" si="222"/>
        <v>0</v>
      </c>
      <c r="CE335" s="842">
        <f t="shared" si="222"/>
        <v>0</v>
      </c>
      <c r="CF335" s="842">
        <f t="shared" si="222"/>
        <v>0</v>
      </c>
      <c r="CG335" s="842">
        <f t="shared" si="222"/>
        <v>0</v>
      </c>
      <c r="CH335" s="842">
        <f t="shared" si="222"/>
        <v>0</v>
      </c>
      <c r="CI335" s="842">
        <f t="shared" si="222"/>
        <v>0</v>
      </c>
      <c r="CJ335" s="842">
        <f t="shared" si="222"/>
        <v>0</v>
      </c>
      <c r="CK335" s="842">
        <f t="shared" si="222"/>
        <v>0</v>
      </c>
      <c r="CL335" s="842">
        <f t="shared" si="222"/>
        <v>0</v>
      </c>
      <c r="CM335" s="842">
        <f t="shared" si="222"/>
        <v>0</v>
      </c>
      <c r="CN335" s="842">
        <f t="shared" si="222"/>
        <v>0</v>
      </c>
      <c r="CO335" s="842">
        <f t="shared" si="222"/>
        <v>0</v>
      </c>
      <c r="CP335" s="842">
        <f t="shared" si="222"/>
        <v>0</v>
      </c>
      <c r="CQ335" s="842">
        <f t="shared" si="222"/>
        <v>10</v>
      </c>
      <c r="CR335" s="842">
        <f t="shared" si="222"/>
        <v>927</v>
      </c>
      <c r="CS335" s="842">
        <f t="shared" si="222"/>
        <v>40</v>
      </c>
      <c r="CT335" s="842">
        <f t="shared" si="222"/>
        <v>3708</v>
      </c>
      <c r="CU335" s="842">
        <f t="shared" ca="1" si="222"/>
        <v>9.9497904822087762</v>
      </c>
      <c r="CV335" s="842">
        <f t="shared" ca="1" si="222"/>
        <v>922.34557770075355</v>
      </c>
      <c r="CW335" s="842">
        <f t="shared" ca="1" si="222"/>
        <v>39.799161928835105</v>
      </c>
      <c r="CX335" s="842">
        <f t="shared" ca="1" si="222"/>
        <v>3689.3823108030142</v>
      </c>
      <c r="CY335" s="842">
        <f t="shared" ca="1" si="222"/>
        <v>0.99497904822087757</v>
      </c>
      <c r="CZ335" s="842">
        <f t="shared" ca="1" si="222"/>
        <v>11.024698595245182</v>
      </c>
      <c r="DA335" s="842">
        <f t="shared" ca="1" si="222"/>
        <v>1.1024698595245181</v>
      </c>
      <c r="DB335" s="842">
        <f t="shared" ca="1" si="222"/>
        <v>1021.9895597792283</v>
      </c>
      <c r="DC335" s="842">
        <f t="shared" ca="1" si="222"/>
        <v>1.1024698595245181</v>
      </c>
      <c r="DD335" s="842">
        <f t="shared" si="222"/>
        <v>0</v>
      </c>
      <c r="DE335" s="842">
        <f t="shared" si="222"/>
        <v>45.907500000000006</v>
      </c>
      <c r="DF335" s="842">
        <f t="shared" si="222"/>
        <v>11.476875000000001</v>
      </c>
      <c r="DG335" s="842">
        <f t="shared" si="222"/>
        <v>57.384375000000006</v>
      </c>
      <c r="DH335" s="842">
        <f t="shared" si="222"/>
        <v>0</v>
      </c>
      <c r="DI335" s="842">
        <f t="shared" ref="DI335:EN335" si="223">+DJ71</f>
        <v>0</v>
      </c>
      <c r="DJ335" s="842">
        <f t="shared" si="223"/>
        <v>0</v>
      </c>
      <c r="DK335" s="842">
        <f t="shared" si="223"/>
        <v>-45.907500000000006</v>
      </c>
      <c r="DL335" s="842">
        <f t="shared" si="223"/>
        <v>-11.476875000000001</v>
      </c>
      <c r="DM335" s="842">
        <f t="shared" si="223"/>
        <v>-57.384375000000006</v>
      </c>
      <c r="DN335" s="842">
        <f t="shared" ca="1" si="223"/>
        <v>3643.4748108030144</v>
      </c>
      <c r="DO335" s="842">
        <f t="shared" ca="1" si="223"/>
        <v>910.8687027007536</v>
      </c>
      <c r="DP335" s="842">
        <f t="shared" ca="1" si="223"/>
        <v>10.138479999999999</v>
      </c>
      <c r="DQ335" s="842">
        <f t="shared" ca="1" si="223"/>
        <v>939.83709599999997</v>
      </c>
      <c r="DR335" s="842">
        <f t="shared" ca="1" si="223"/>
        <v>40.553919999999998</v>
      </c>
      <c r="DS335" s="842">
        <f t="shared" ca="1" si="223"/>
        <v>3759.3483839999999</v>
      </c>
      <c r="DT335" s="842">
        <f t="shared" ca="1" si="223"/>
        <v>1.0138480000000001</v>
      </c>
      <c r="DU335" s="842">
        <f t="shared" ca="1" si="223"/>
        <v>11.233772853185595</v>
      </c>
      <c r="DV335" s="842">
        <f t="shared" ca="1" si="223"/>
        <v>1.1233772853185595</v>
      </c>
      <c r="DW335" s="842">
        <f t="shared" ca="1" si="223"/>
        <v>1041.3707434903047</v>
      </c>
      <c r="DX335" s="842">
        <f t="shared" ca="1" si="223"/>
        <v>1.1233772853185595</v>
      </c>
      <c r="DY335" s="842">
        <f t="shared" si="223"/>
        <v>0</v>
      </c>
      <c r="DZ335" s="842">
        <f t="shared" si="223"/>
        <v>102.35226107226109</v>
      </c>
      <c r="EA335" s="842">
        <f t="shared" si="223"/>
        <v>25.588065268065272</v>
      </c>
      <c r="EB335" s="842">
        <f t="shared" si="223"/>
        <v>127.94032634032635</v>
      </c>
      <c r="EC335" s="842">
        <f t="shared" si="223"/>
        <v>0</v>
      </c>
      <c r="ED335" s="842">
        <f t="shared" si="223"/>
        <v>0</v>
      </c>
      <c r="EE335" s="842">
        <f t="shared" si="223"/>
        <v>0</v>
      </c>
      <c r="EF335" s="842">
        <f t="shared" si="223"/>
        <v>-102.35226107226109</v>
      </c>
      <c r="EG335" s="842">
        <f t="shared" si="223"/>
        <v>-25.588065268065272</v>
      </c>
      <c r="EH335" s="842">
        <f t="shared" si="223"/>
        <v>-127.94032634032635</v>
      </c>
      <c r="EI335" s="842">
        <f t="shared" ca="1" si="223"/>
        <v>3656.9961229277387</v>
      </c>
      <c r="EJ335" s="842">
        <f t="shared" ca="1" si="223"/>
        <v>914.24903073193468</v>
      </c>
      <c r="EK335" s="842">
        <f t="shared" si="223"/>
        <v>10</v>
      </c>
      <c r="EL335" s="842">
        <f t="shared" si="223"/>
        <v>927</v>
      </c>
      <c r="EM335" s="842">
        <f t="shared" si="223"/>
        <v>40</v>
      </c>
      <c r="EN335" s="842">
        <f t="shared" si="223"/>
        <v>3708</v>
      </c>
      <c r="EO335" s="842">
        <f t="shared" ref="EO335:FT335" ca="1" si="224">+EP71</f>
        <v>9.9521210723013205</v>
      </c>
      <c r="EP335" s="842">
        <f t="shared" ca="1" si="224"/>
        <v>922.56162340233243</v>
      </c>
      <c r="EQ335" s="842">
        <f t="shared" ca="1" si="224"/>
        <v>39.808484289205282</v>
      </c>
      <c r="ER335" s="842">
        <f t="shared" ca="1" si="224"/>
        <v>3690.2464936093297</v>
      </c>
      <c r="ES335" s="842">
        <f t="shared" ca="1" si="224"/>
        <v>0.99521210723013209</v>
      </c>
      <c r="ET335" s="842">
        <f t="shared" ca="1" si="224"/>
        <v>11.027280966538859</v>
      </c>
      <c r="EU335" s="842">
        <f t="shared" ca="1" si="224"/>
        <v>1.1027280966538859</v>
      </c>
      <c r="EV335" s="842">
        <f t="shared" ca="1" si="224"/>
        <v>1022.2289455981523</v>
      </c>
      <c r="EW335" s="842">
        <f t="shared" ca="1" si="224"/>
        <v>1.1027280966538859</v>
      </c>
      <c r="EX335" s="842">
        <f t="shared" si="224"/>
        <v>0</v>
      </c>
      <c r="EY335" s="842">
        <f t="shared" si="224"/>
        <v>45.907500000000006</v>
      </c>
      <c r="EZ335" s="842">
        <f t="shared" si="224"/>
        <v>11.476875000000001</v>
      </c>
      <c r="FA335" s="842">
        <f t="shared" si="224"/>
        <v>57.384375000000006</v>
      </c>
      <c r="FB335" s="842">
        <f t="shared" si="224"/>
        <v>0</v>
      </c>
      <c r="FC335" s="842">
        <f t="shared" si="224"/>
        <v>0</v>
      </c>
      <c r="FD335" s="842">
        <f t="shared" si="224"/>
        <v>0</v>
      </c>
      <c r="FE335" s="842">
        <f t="shared" si="224"/>
        <v>-45.907500000000006</v>
      </c>
      <c r="FF335" s="842">
        <f t="shared" si="224"/>
        <v>-11.476875000000001</v>
      </c>
      <c r="FG335" s="842">
        <f t="shared" si="224"/>
        <v>-57.384375000000006</v>
      </c>
      <c r="FH335" s="842">
        <f t="shared" ca="1" si="224"/>
        <v>3644.3389936093299</v>
      </c>
      <c r="FI335" s="842">
        <f t="shared" ca="1" si="224"/>
        <v>911.08474840233248</v>
      </c>
      <c r="FJ335" s="842">
        <f t="shared" ca="1" si="224"/>
        <v>10.138479999999999</v>
      </c>
      <c r="FK335" s="842">
        <f t="shared" ca="1" si="224"/>
        <v>939.83709599999997</v>
      </c>
      <c r="FL335" s="842">
        <f t="shared" ca="1" si="224"/>
        <v>40.553919999999998</v>
      </c>
      <c r="FM335" s="842">
        <f t="shared" ca="1" si="224"/>
        <v>3759.3483839999999</v>
      </c>
      <c r="FN335" s="842">
        <f t="shared" ca="1" si="224"/>
        <v>1.0138480000000001</v>
      </c>
      <c r="FO335" s="842">
        <f t="shared" ca="1" si="224"/>
        <v>11.233772853185595</v>
      </c>
      <c r="FP335" s="842">
        <f t="shared" ca="1" si="224"/>
        <v>1.1233772853185595</v>
      </c>
      <c r="FQ335" s="842">
        <f t="shared" ca="1" si="224"/>
        <v>1041.3707434903047</v>
      </c>
      <c r="FR335" s="842">
        <f t="shared" ca="1" si="224"/>
        <v>1.1233772853185595</v>
      </c>
      <c r="FS335" s="842">
        <f t="shared" si="224"/>
        <v>0</v>
      </c>
      <c r="FT335" s="842">
        <f t="shared" si="224"/>
        <v>102.35226107226109</v>
      </c>
      <c r="FU335" s="842">
        <f t="shared" ref="FU335:GZ335" si="225">+FV71</f>
        <v>25.588065268065272</v>
      </c>
      <c r="FV335" s="842">
        <f t="shared" si="225"/>
        <v>127.94032634032635</v>
      </c>
      <c r="FW335" s="842">
        <f t="shared" si="225"/>
        <v>0</v>
      </c>
      <c r="FX335" s="842">
        <f t="shared" si="225"/>
        <v>0</v>
      </c>
      <c r="FY335" s="842">
        <f t="shared" si="225"/>
        <v>0</v>
      </c>
      <c r="FZ335" s="842">
        <f t="shared" si="225"/>
        <v>-102.35226107226109</v>
      </c>
      <c r="GA335" s="842">
        <f t="shared" si="225"/>
        <v>-25.588065268065272</v>
      </c>
      <c r="GB335" s="842">
        <f t="shared" si="225"/>
        <v>-127.94032634032635</v>
      </c>
      <c r="GC335" s="842">
        <f t="shared" ca="1" si="225"/>
        <v>3656.9961229277387</v>
      </c>
      <c r="GD335" s="842">
        <f t="shared" ca="1" si="225"/>
        <v>914.24903073193468</v>
      </c>
      <c r="GE335" s="842">
        <f t="shared" si="225"/>
        <v>10</v>
      </c>
      <c r="GF335" s="842">
        <f t="shared" si="225"/>
        <v>927</v>
      </c>
      <c r="GG335" s="842">
        <f t="shared" si="225"/>
        <v>40</v>
      </c>
      <c r="GH335" s="842">
        <f t="shared" si="225"/>
        <v>3708</v>
      </c>
      <c r="GI335" s="842">
        <f t="shared" ca="1" si="225"/>
        <v>9.9525594602243572</v>
      </c>
      <c r="GJ335" s="842">
        <f t="shared" ca="1" si="225"/>
        <v>922.60226196279802</v>
      </c>
      <c r="GK335" s="842">
        <f t="shared" ca="1" si="225"/>
        <v>39.810237840897429</v>
      </c>
      <c r="GL335" s="842">
        <f t="shared" ca="1" si="225"/>
        <v>3690.4090478511921</v>
      </c>
      <c r="GM335" s="842">
        <f t="shared" ca="1" si="225"/>
        <v>0.99525594602243583</v>
      </c>
      <c r="GN335" s="842">
        <f t="shared" ca="1" si="225"/>
        <v>11.027766714930037</v>
      </c>
      <c r="GO335" s="842">
        <f t="shared" ca="1" si="225"/>
        <v>1.1027766714930036</v>
      </c>
      <c r="GP335" s="842">
        <f t="shared" ca="1" si="225"/>
        <v>1022.2739744740145</v>
      </c>
      <c r="GQ335" s="842">
        <f t="shared" ca="1" si="225"/>
        <v>1.1027766714930038</v>
      </c>
      <c r="GR335" s="842">
        <f t="shared" si="225"/>
        <v>0</v>
      </c>
      <c r="GS335" s="842">
        <f t="shared" si="225"/>
        <v>45.907500000000006</v>
      </c>
      <c r="GT335" s="842">
        <f t="shared" si="225"/>
        <v>11.476875000000001</v>
      </c>
      <c r="GU335" s="842">
        <f t="shared" si="225"/>
        <v>57.384375000000006</v>
      </c>
      <c r="GV335" s="842">
        <f t="shared" si="225"/>
        <v>0</v>
      </c>
      <c r="GW335" s="842">
        <f t="shared" si="225"/>
        <v>0</v>
      </c>
      <c r="GX335" s="842">
        <f t="shared" si="225"/>
        <v>0</v>
      </c>
      <c r="GY335" s="842">
        <f t="shared" si="225"/>
        <v>-45.907500000000006</v>
      </c>
      <c r="GZ335" s="842">
        <f t="shared" si="225"/>
        <v>-11.476875000000001</v>
      </c>
      <c r="HA335" s="842">
        <f t="shared" ref="HA335:HX335" si="226">+HB71</f>
        <v>-57.384375000000006</v>
      </c>
      <c r="HB335" s="842">
        <f t="shared" ca="1" si="226"/>
        <v>3644.5015478511923</v>
      </c>
      <c r="HC335" s="842">
        <f t="shared" ca="1" si="226"/>
        <v>911.12538696279807</v>
      </c>
      <c r="HD335" s="842">
        <f t="shared" ca="1" si="226"/>
        <v>10.138479999999999</v>
      </c>
      <c r="HE335" s="842">
        <f t="shared" ca="1" si="226"/>
        <v>939.83709599999997</v>
      </c>
      <c r="HF335" s="842">
        <f t="shared" ca="1" si="226"/>
        <v>40.553919999999998</v>
      </c>
      <c r="HG335" s="842">
        <f t="shared" ca="1" si="226"/>
        <v>3759.3483839999999</v>
      </c>
      <c r="HH335" s="842">
        <f t="shared" ca="1" si="226"/>
        <v>1.0138480000000001</v>
      </c>
      <c r="HI335" s="842">
        <f t="shared" ca="1" si="226"/>
        <v>11.233772853185595</v>
      </c>
      <c r="HJ335" s="842">
        <f t="shared" ca="1" si="226"/>
        <v>1.1233772853185595</v>
      </c>
      <c r="HK335" s="842">
        <f t="shared" ca="1" si="226"/>
        <v>1041.3707434903047</v>
      </c>
      <c r="HL335" s="842">
        <f t="shared" ca="1" si="226"/>
        <v>1.1233772853185595</v>
      </c>
      <c r="HM335" s="842">
        <f t="shared" si="226"/>
        <v>0</v>
      </c>
      <c r="HN335" s="842">
        <f t="shared" si="226"/>
        <v>102.35226107226109</v>
      </c>
      <c r="HO335" s="842">
        <f t="shared" si="226"/>
        <v>25.588065268065272</v>
      </c>
      <c r="HP335" s="842">
        <f t="shared" si="226"/>
        <v>127.94032634032635</v>
      </c>
      <c r="HQ335" s="842">
        <f t="shared" si="226"/>
        <v>0</v>
      </c>
      <c r="HR335" s="842">
        <f t="shared" si="226"/>
        <v>0</v>
      </c>
      <c r="HS335" s="842">
        <f t="shared" si="226"/>
        <v>0</v>
      </c>
      <c r="HT335" s="842">
        <f t="shared" si="226"/>
        <v>-102.35226107226109</v>
      </c>
      <c r="HU335" s="842">
        <f t="shared" si="226"/>
        <v>-25.588065268065272</v>
      </c>
      <c r="HV335" s="842">
        <f t="shared" si="226"/>
        <v>-127.94032634032635</v>
      </c>
      <c r="HW335" s="842">
        <f t="shared" ca="1" si="226"/>
        <v>3656.9961229277387</v>
      </c>
      <c r="HX335" s="842">
        <f t="shared" ca="1" si="226"/>
        <v>914.24903073193468</v>
      </c>
    </row>
    <row r="336" spans="2:232" x14ac:dyDescent="0.3">
      <c r="B336">
        <v>19</v>
      </c>
      <c r="C336" s="842">
        <f t="shared" ref="C336:AV336" si="227">+D72</f>
        <v>0</v>
      </c>
      <c r="D336" s="842">
        <f t="shared" si="227"/>
        <v>0</v>
      </c>
      <c r="E336" s="842">
        <f t="shared" si="227"/>
        <v>0</v>
      </c>
      <c r="F336" s="842">
        <f t="shared" si="227"/>
        <v>0</v>
      </c>
      <c r="G336" s="842">
        <f t="shared" ca="1" si="227"/>
        <v>0</v>
      </c>
      <c r="H336" s="842">
        <f t="shared" si="227"/>
        <v>0</v>
      </c>
      <c r="I336" s="842">
        <f t="shared" ca="1" si="227"/>
        <v>0</v>
      </c>
      <c r="J336" s="842">
        <f t="shared" si="227"/>
        <v>0</v>
      </c>
      <c r="K336" s="842">
        <f t="shared" si="227"/>
        <v>0</v>
      </c>
      <c r="L336" s="842">
        <f t="shared" ca="1" si="227"/>
        <v>0</v>
      </c>
      <c r="M336" s="842">
        <f t="shared" si="227"/>
        <v>0</v>
      </c>
      <c r="N336" s="842">
        <f t="shared" si="227"/>
        <v>0</v>
      </c>
      <c r="O336" s="842">
        <f t="shared" si="227"/>
        <v>0</v>
      </c>
      <c r="P336" s="842">
        <f t="shared" si="227"/>
        <v>0</v>
      </c>
      <c r="Q336" s="842">
        <f t="shared" si="227"/>
        <v>0</v>
      </c>
      <c r="R336" s="842">
        <f t="shared" si="227"/>
        <v>0</v>
      </c>
      <c r="S336" s="842">
        <f t="shared" si="227"/>
        <v>0</v>
      </c>
      <c r="T336" s="842">
        <f t="shared" si="227"/>
        <v>0</v>
      </c>
      <c r="U336" s="842">
        <f t="shared" si="227"/>
        <v>0</v>
      </c>
      <c r="V336" s="842">
        <f t="shared" si="227"/>
        <v>0</v>
      </c>
      <c r="W336" s="842">
        <f t="shared" si="227"/>
        <v>0</v>
      </c>
      <c r="X336" s="842">
        <f t="shared" si="227"/>
        <v>0</v>
      </c>
      <c r="Y336" s="842">
        <f t="shared" si="227"/>
        <v>0</v>
      </c>
      <c r="Z336" s="842">
        <f t="shared" si="227"/>
        <v>0</v>
      </c>
      <c r="AA336" s="842">
        <f t="shared" si="227"/>
        <v>0</v>
      </c>
      <c r="AB336" s="842">
        <f t="shared" ca="1" si="227"/>
        <v>0</v>
      </c>
      <c r="AC336" s="842">
        <f t="shared" si="227"/>
        <v>0</v>
      </c>
      <c r="AD336" s="842">
        <f t="shared" ca="1" si="227"/>
        <v>0</v>
      </c>
      <c r="AE336" s="842">
        <f t="shared" si="227"/>
        <v>0</v>
      </c>
      <c r="AF336" s="842">
        <f t="shared" si="227"/>
        <v>0</v>
      </c>
      <c r="AG336" s="842">
        <f t="shared" ca="1" si="227"/>
        <v>0</v>
      </c>
      <c r="AH336" s="842">
        <f t="shared" si="227"/>
        <v>0</v>
      </c>
      <c r="AI336" s="842">
        <f t="shared" si="227"/>
        <v>0</v>
      </c>
      <c r="AJ336" s="842">
        <f t="shared" si="227"/>
        <v>0</v>
      </c>
      <c r="AK336" s="842">
        <f t="shared" si="227"/>
        <v>0</v>
      </c>
      <c r="AL336" s="842">
        <f t="shared" si="227"/>
        <v>0</v>
      </c>
      <c r="AM336" s="842">
        <f t="shared" si="227"/>
        <v>0</v>
      </c>
      <c r="AN336" s="842">
        <f t="shared" si="227"/>
        <v>0</v>
      </c>
      <c r="AO336" s="842">
        <f t="shared" si="227"/>
        <v>0</v>
      </c>
      <c r="AP336" s="842">
        <f t="shared" si="227"/>
        <v>0</v>
      </c>
      <c r="AQ336" s="842">
        <f t="shared" si="227"/>
        <v>0</v>
      </c>
      <c r="AR336" s="842">
        <f t="shared" si="227"/>
        <v>0</v>
      </c>
      <c r="AS336" s="842">
        <f t="shared" si="227"/>
        <v>0</v>
      </c>
      <c r="AT336" s="842">
        <f t="shared" si="227"/>
        <v>0</v>
      </c>
      <c r="AU336" s="842">
        <f t="shared" si="227"/>
        <v>0</v>
      </c>
      <c r="AV336" s="842">
        <f t="shared" si="227"/>
        <v>0</v>
      </c>
      <c r="AW336" s="842">
        <f t="shared" ref="AW336:CB336" si="228">+AX72</f>
        <v>0</v>
      </c>
      <c r="AX336" s="842">
        <f t="shared" si="228"/>
        <v>0</v>
      </c>
      <c r="AY336" s="842">
        <f t="shared" si="228"/>
        <v>0</v>
      </c>
      <c r="AZ336" s="842">
        <f t="shared" si="228"/>
        <v>0</v>
      </c>
      <c r="BA336" s="842">
        <f t="shared" si="228"/>
        <v>0</v>
      </c>
      <c r="BB336" s="842">
        <f t="shared" si="228"/>
        <v>0</v>
      </c>
      <c r="BC336" s="842">
        <f t="shared" si="228"/>
        <v>0</v>
      </c>
      <c r="BD336" s="842">
        <f t="shared" si="228"/>
        <v>0</v>
      </c>
      <c r="BE336" s="842">
        <f t="shared" si="228"/>
        <v>0</v>
      </c>
      <c r="BF336" s="842">
        <f t="shared" si="228"/>
        <v>0</v>
      </c>
      <c r="BG336" s="842">
        <f t="shared" si="228"/>
        <v>0</v>
      </c>
      <c r="BH336" s="842">
        <f t="shared" si="228"/>
        <v>0</v>
      </c>
      <c r="BI336" s="842">
        <f t="shared" si="228"/>
        <v>0</v>
      </c>
      <c r="BJ336" s="842">
        <f t="shared" si="228"/>
        <v>0</v>
      </c>
      <c r="BK336" s="842">
        <f t="shared" si="228"/>
        <v>0</v>
      </c>
      <c r="BL336" s="842">
        <f t="shared" si="228"/>
        <v>0</v>
      </c>
      <c r="BM336" s="842">
        <f t="shared" si="228"/>
        <v>0</v>
      </c>
      <c r="BN336" s="842">
        <f t="shared" si="228"/>
        <v>0</v>
      </c>
      <c r="BO336" s="842">
        <f t="shared" si="228"/>
        <v>0</v>
      </c>
      <c r="BP336" s="842">
        <f t="shared" si="228"/>
        <v>0</v>
      </c>
      <c r="BQ336" s="842">
        <f t="shared" si="228"/>
        <v>0</v>
      </c>
      <c r="BR336" s="842">
        <f t="shared" si="228"/>
        <v>0</v>
      </c>
      <c r="BS336" s="842">
        <f t="shared" si="228"/>
        <v>0</v>
      </c>
      <c r="BT336" s="842">
        <f t="shared" si="228"/>
        <v>0</v>
      </c>
      <c r="BU336" s="842">
        <f t="shared" si="228"/>
        <v>0</v>
      </c>
      <c r="BV336" s="842">
        <f t="shared" si="228"/>
        <v>0</v>
      </c>
      <c r="BW336" s="842">
        <f t="shared" si="228"/>
        <v>0</v>
      </c>
      <c r="BX336" s="842">
        <f t="shared" si="228"/>
        <v>0</v>
      </c>
      <c r="BY336" s="842">
        <f t="shared" si="228"/>
        <v>0</v>
      </c>
      <c r="BZ336" s="842">
        <f t="shared" si="228"/>
        <v>0</v>
      </c>
      <c r="CA336" s="842">
        <f t="shared" si="228"/>
        <v>0</v>
      </c>
      <c r="CB336" s="842">
        <f t="shared" si="228"/>
        <v>0</v>
      </c>
      <c r="CC336" s="842">
        <f t="shared" ref="CC336:DH336" si="229">+CD72</f>
        <v>0</v>
      </c>
      <c r="CD336" s="842">
        <f t="shared" si="229"/>
        <v>0</v>
      </c>
      <c r="CE336" s="842">
        <f t="shared" si="229"/>
        <v>0</v>
      </c>
      <c r="CF336" s="842">
        <f t="shared" si="229"/>
        <v>0</v>
      </c>
      <c r="CG336" s="842">
        <f t="shared" si="229"/>
        <v>0</v>
      </c>
      <c r="CH336" s="842">
        <f t="shared" si="229"/>
        <v>0</v>
      </c>
      <c r="CI336" s="842">
        <f t="shared" si="229"/>
        <v>0</v>
      </c>
      <c r="CJ336" s="842">
        <f t="shared" si="229"/>
        <v>0</v>
      </c>
      <c r="CK336" s="842">
        <f t="shared" si="229"/>
        <v>0</v>
      </c>
      <c r="CL336" s="842">
        <f t="shared" si="229"/>
        <v>0</v>
      </c>
      <c r="CM336" s="842">
        <f t="shared" si="229"/>
        <v>0</v>
      </c>
      <c r="CN336" s="842">
        <f t="shared" si="229"/>
        <v>0</v>
      </c>
      <c r="CO336" s="842">
        <f t="shared" si="229"/>
        <v>0</v>
      </c>
      <c r="CP336" s="842">
        <f t="shared" si="229"/>
        <v>0</v>
      </c>
      <c r="CQ336" s="842">
        <f t="shared" si="229"/>
        <v>8.5</v>
      </c>
      <c r="CR336" s="842">
        <f t="shared" si="229"/>
        <v>1280.5</v>
      </c>
      <c r="CS336" s="842">
        <f t="shared" si="229"/>
        <v>34</v>
      </c>
      <c r="CT336" s="842">
        <f t="shared" si="229"/>
        <v>5122</v>
      </c>
      <c r="CU336" s="842">
        <f t="shared" ca="1" si="229"/>
        <v>8.4554294595445896</v>
      </c>
      <c r="CV336" s="842">
        <f t="shared" ca="1" si="229"/>
        <v>1273.7855791702173</v>
      </c>
      <c r="CW336" s="842">
        <f t="shared" ca="1" si="229"/>
        <v>33.821717838178358</v>
      </c>
      <c r="CX336" s="842">
        <f t="shared" ca="1" si="229"/>
        <v>5095.142316680869</v>
      </c>
      <c r="CY336" s="842">
        <f t="shared" ca="1" si="229"/>
        <v>0.99475640700524581</v>
      </c>
      <c r="CZ336" s="842">
        <f t="shared" ca="1" si="229"/>
        <v>9.3688969080826485</v>
      </c>
      <c r="DA336" s="842">
        <f t="shared" ca="1" si="229"/>
        <v>1.1022231656567822</v>
      </c>
      <c r="DB336" s="842">
        <f t="shared" ca="1" si="229"/>
        <v>1411.3967636235095</v>
      </c>
      <c r="DC336" s="842">
        <f t="shared" ca="1" si="229"/>
        <v>1.102223165656782</v>
      </c>
      <c r="DD336" s="842">
        <f t="shared" si="229"/>
        <v>0</v>
      </c>
      <c r="DE336" s="842">
        <f t="shared" si="229"/>
        <v>45.907500000000006</v>
      </c>
      <c r="DF336" s="842">
        <f t="shared" si="229"/>
        <v>11.476875000000001</v>
      </c>
      <c r="DG336" s="842">
        <f t="shared" si="229"/>
        <v>57.384375000000006</v>
      </c>
      <c r="DH336" s="842">
        <f t="shared" si="229"/>
        <v>0</v>
      </c>
      <c r="DI336" s="842">
        <f t="shared" ref="DI336:EN336" si="230">+DJ72</f>
        <v>0</v>
      </c>
      <c r="DJ336" s="842">
        <f t="shared" si="230"/>
        <v>0</v>
      </c>
      <c r="DK336" s="842">
        <f t="shared" si="230"/>
        <v>-45.907500000000006</v>
      </c>
      <c r="DL336" s="842">
        <f t="shared" si="230"/>
        <v>-11.476875000000001</v>
      </c>
      <c r="DM336" s="842">
        <f t="shared" si="230"/>
        <v>-57.384375000000006</v>
      </c>
      <c r="DN336" s="842">
        <f t="shared" ca="1" si="230"/>
        <v>5049.2348166808688</v>
      </c>
      <c r="DO336" s="842">
        <f t="shared" ca="1" si="230"/>
        <v>1262.3087041702172</v>
      </c>
      <c r="DP336" s="842">
        <f t="shared" ca="1" si="230"/>
        <v>8.6177080000000004</v>
      </c>
      <c r="DQ336" s="842">
        <f t="shared" ca="1" si="230"/>
        <v>1298.2323640000002</v>
      </c>
      <c r="DR336" s="842">
        <f t="shared" ca="1" si="230"/>
        <v>34.470832000000001</v>
      </c>
      <c r="DS336" s="842">
        <f t="shared" ca="1" si="230"/>
        <v>5192.9294560000008</v>
      </c>
      <c r="DT336" s="842">
        <f t="shared" ca="1" si="230"/>
        <v>1.0138480000000001</v>
      </c>
      <c r="DU336" s="842">
        <f t="shared" ca="1" si="230"/>
        <v>9.5487069252077568</v>
      </c>
      <c r="DV336" s="842">
        <f t="shared" ca="1" si="230"/>
        <v>1.1233772853185595</v>
      </c>
      <c r="DW336" s="842">
        <f t="shared" ca="1" si="230"/>
        <v>1438.4846138504158</v>
      </c>
      <c r="DX336" s="842">
        <f t="shared" ca="1" si="230"/>
        <v>1.1233772853185597</v>
      </c>
      <c r="DY336" s="842">
        <f t="shared" si="230"/>
        <v>0</v>
      </c>
      <c r="DZ336" s="842">
        <f t="shared" si="230"/>
        <v>102.35226107226109</v>
      </c>
      <c r="EA336" s="842">
        <f t="shared" si="230"/>
        <v>25.588065268065272</v>
      </c>
      <c r="EB336" s="842">
        <f t="shared" si="230"/>
        <v>127.94032634032635</v>
      </c>
      <c r="EC336" s="842">
        <f t="shared" si="230"/>
        <v>0</v>
      </c>
      <c r="ED336" s="842">
        <f t="shared" si="230"/>
        <v>0</v>
      </c>
      <c r="EE336" s="842">
        <f t="shared" si="230"/>
        <v>0</v>
      </c>
      <c r="EF336" s="842">
        <f t="shared" si="230"/>
        <v>-102.35226107226109</v>
      </c>
      <c r="EG336" s="842">
        <f t="shared" si="230"/>
        <v>-25.588065268065272</v>
      </c>
      <c r="EH336" s="842">
        <f t="shared" si="230"/>
        <v>-127.94032634032635</v>
      </c>
      <c r="EI336" s="842">
        <f t="shared" ca="1" si="230"/>
        <v>5090.5771949277396</v>
      </c>
      <c r="EJ336" s="842">
        <f t="shared" ca="1" si="230"/>
        <v>1272.6442987319349</v>
      </c>
      <c r="EK336" s="842">
        <f t="shared" si="230"/>
        <v>8.5</v>
      </c>
      <c r="EL336" s="842">
        <f t="shared" si="230"/>
        <v>1280.5</v>
      </c>
      <c r="EM336" s="842">
        <f t="shared" si="230"/>
        <v>34</v>
      </c>
      <c r="EN336" s="842">
        <f t="shared" si="230"/>
        <v>5122</v>
      </c>
      <c r="EO336" s="842">
        <f t="shared" ref="EO336:FT336" ca="1" si="231">+EP72</f>
        <v>8.4574252997990413</v>
      </c>
      <c r="EP336" s="842">
        <f t="shared" ca="1" si="231"/>
        <v>1274.086246634432</v>
      </c>
      <c r="EQ336" s="842">
        <f t="shared" ca="1" si="231"/>
        <v>33.829701199196165</v>
      </c>
      <c r="ER336" s="842">
        <f t="shared" ca="1" si="231"/>
        <v>5096.3449865377279</v>
      </c>
      <c r="ES336" s="842">
        <f t="shared" ca="1" si="231"/>
        <v>0.99499121174106364</v>
      </c>
      <c r="ET336" s="842">
        <f t="shared" ca="1" si="231"/>
        <v>9.3711083654283005</v>
      </c>
      <c r="EU336" s="842">
        <f t="shared" ca="1" si="231"/>
        <v>1.1024833371092118</v>
      </c>
      <c r="EV336" s="842">
        <f t="shared" ca="1" si="231"/>
        <v>1411.7299131683458</v>
      </c>
      <c r="EW336" s="842">
        <f t="shared" ca="1" si="231"/>
        <v>1.1024833371092118</v>
      </c>
      <c r="EX336" s="842">
        <f t="shared" si="231"/>
        <v>0</v>
      </c>
      <c r="EY336" s="842">
        <f t="shared" si="231"/>
        <v>45.907500000000006</v>
      </c>
      <c r="EZ336" s="842">
        <f t="shared" si="231"/>
        <v>11.476875000000001</v>
      </c>
      <c r="FA336" s="842">
        <f t="shared" si="231"/>
        <v>57.384375000000006</v>
      </c>
      <c r="FB336" s="842">
        <f t="shared" si="231"/>
        <v>0</v>
      </c>
      <c r="FC336" s="842">
        <f t="shared" si="231"/>
        <v>0</v>
      </c>
      <c r="FD336" s="842">
        <f t="shared" si="231"/>
        <v>0</v>
      </c>
      <c r="FE336" s="842">
        <f t="shared" si="231"/>
        <v>-45.907500000000006</v>
      </c>
      <c r="FF336" s="842">
        <f t="shared" si="231"/>
        <v>-11.476875000000001</v>
      </c>
      <c r="FG336" s="842">
        <f t="shared" si="231"/>
        <v>-57.384375000000006</v>
      </c>
      <c r="FH336" s="842">
        <f t="shared" ca="1" si="231"/>
        <v>5050.4374865377276</v>
      </c>
      <c r="FI336" s="842">
        <f t="shared" ca="1" si="231"/>
        <v>1262.6093716344319</v>
      </c>
      <c r="FJ336" s="842">
        <f t="shared" ca="1" si="231"/>
        <v>8.6177080000000004</v>
      </c>
      <c r="FK336" s="842">
        <f t="shared" ca="1" si="231"/>
        <v>1298.2323640000002</v>
      </c>
      <c r="FL336" s="842">
        <f t="shared" ca="1" si="231"/>
        <v>34.470832000000001</v>
      </c>
      <c r="FM336" s="842">
        <f t="shared" ca="1" si="231"/>
        <v>5192.9294560000008</v>
      </c>
      <c r="FN336" s="842">
        <f t="shared" ca="1" si="231"/>
        <v>1.0138480000000001</v>
      </c>
      <c r="FO336" s="842">
        <f t="shared" ca="1" si="231"/>
        <v>9.5487069252077568</v>
      </c>
      <c r="FP336" s="842">
        <f t="shared" ca="1" si="231"/>
        <v>1.1233772853185595</v>
      </c>
      <c r="FQ336" s="842">
        <f t="shared" ca="1" si="231"/>
        <v>1438.4846138504158</v>
      </c>
      <c r="FR336" s="842">
        <f t="shared" ca="1" si="231"/>
        <v>1.1233772853185597</v>
      </c>
      <c r="FS336" s="842">
        <f t="shared" si="231"/>
        <v>0</v>
      </c>
      <c r="FT336" s="842">
        <f t="shared" si="231"/>
        <v>102.35226107226109</v>
      </c>
      <c r="FU336" s="842">
        <f t="shared" ref="FU336:GZ336" si="232">+FV72</f>
        <v>25.588065268065272</v>
      </c>
      <c r="FV336" s="842">
        <f t="shared" si="232"/>
        <v>127.94032634032635</v>
      </c>
      <c r="FW336" s="842">
        <f t="shared" si="232"/>
        <v>0</v>
      </c>
      <c r="FX336" s="842">
        <f t="shared" si="232"/>
        <v>0</v>
      </c>
      <c r="FY336" s="842">
        <f t="shared" si="232"/>
        <v>0</v>
      </c>
      <c r="FZ336" s="842">
        <f t="shared" si="232"/>
        <v>-102.35226107226109</v>
      </c>
      <c r="GA336" s="842">
        <f t="shared" si="232"/>
        <v>-25.588065268065272</v>
      </c>
      <c r="GB336" s="842">
        <f t="shared" si="232"/>
        <v>-127.94032634032635</v>
      </c>
      <c r="GC336" s="842">
        <f t="shared" ca="1" si="232"/>
        <v>5090.5771949277396</v>
      </c>
      <c r="GD336" s="842">
        <f t="shared" ca="1" si="232"/>
        <v>1272.6442987319349</v>
      </c>
      <c r="GE336" s="842">
        <f t="shared" si="232"/>
        <v>8.5</v>
      </c>
      <c r="GF336" s="842">
        <f t="shared" si="232"/>
        <v>1280.5</v>
      </c>
      <c r="GG336" s="842">
        <f t="shared" si="232"/>
        <v>34</v>
      </c>
      <c r="GH336" s="842">
        <f t="shared" si="232"/>
        <v>5122</v>
      </c>
      <c r="GI336" s="842">
        <f t="shared" ca="1" si="232"/>
        <v>8.4578007225485834</v>
      </c>
      <c r="GJ336" s="842">
        <f t="shared" ca="1" si="232"/>
        <v>1274.1428029674662</v>
      </c>
      <c r="GK336" s="842">
        <f t="shared" ca="1" si="232"/>
        <v>33.831202890194334</v>
      </c>
      <c r="GL336" s="842">
        <f t="shared" ca="1" si="232"/>
        <v>5096.5712118698648</v>
      </c>
      <c r="GM336" s="842">
        <f t="shared" ca="1" si="232"/>
        <v>0.99503537912336293</v>
      </c>
      <c r="GN336" s="842">
        <f t="shared" ca="1" si="232"/>
        <v>9.3715243463142208</v>
      </c>
      <c r="GO336" s="842">
        <f t="shared" ca="1" si="232"/>
        <v>1.1025322760369671</v>
      </c>
      <c r="GP336" s="842">
        <f t="shared" ca="1" si="232"/>
        <v>1411.7925794653365</v>
      </c>
      <c r="GQ336" s="842">
        <f t="shared" ca="1" si="232"/>
        <v>1.1025322760369671</v>
      </c>
      <c r="GR336" s="842">
        <f t="shared" si="232"/>
        <v>0</v>
      </c>
      <c r="GS336" s="842">
        <f t="shared" si="232"/>
        <v>45.907500000000006</v>
      </c>
      <c r="GT336" s="842">
        <f t="shared" si="232"/>
        <v>11.476875000000001</v>
      </c>
      <c r="GU336" s="842">
        <f t="shared" si="232"/>
        <v>57.384375000000006</v>
      </c>
      <c r="GV336" s="842">
        <f t="shared" si="232"/>
        <v>0</v>
      </c>
      <c r="GW336" s="842">
        <f t="shared" si="232"/>
        <v>0</v>
      </c>
      <c r="GX336" s="842">
        <f t="shared" si="232"/>
        <v>0</v>
      </c>
      <c r="GY336" s="842">
        <f t="shared" si="232"/>
        <v>-45.907500000000006</v>
      </c>
      <c r="GZ336" s="842">
        <f t="shared" si="232"/>
        <v>-11.476875000000001</v>
      </c>
      <c r="HA336" s="842">
        <f t="shared" ref="HA336:HX336" si="233">+HB72</f>
        <v>-57.384375000000006</v>
      </c>
      <c r="HB336" s="842">
        <f t="shared" ca="1" si="233"/>
        <v>5050.6637118698645</v>
      </c>
      <c r="HC336" s="842">
        <f t="shared" ca="1" si="233"/>
        <v>1262.6659279674661</v>
      </c>
      <c r="HD336" s="842">
        <f t="shared" ca="1" si="233"/>
        <v>8.6177080000000004</v>
      </c>
      <c r="HE336" s="842">
        <f t="shared" ca="1" si="233"/>
        <v>1298.2323640000002</v>
      </c>
      <c r="HF336" s="842">
        <f t="shared" ca="1" si="233"/>
        <v>34.470832000000001</v>
      </c>
      <c r="HG336" s="842">
        <f t="shared" ca="1" si="233"/>
        <v>5192.9294560000008</v>
      </c>
      <c r="HH336" s="842">
        <f t="shared" ca="1" si="233"/>
        <v>1.0138480000000001</v>
      </c>
      <c r="HI336" s="842">
        <f t="shared" ca="1" si="233"/>
        <v>9.5487069252077568</v>
      </c>
      <c r="HJ336" s="842">
        <f t="shared" ca="1" si="233"/>
        <v>1.1233772853185595</v>
      </c>
      <c r="HK336" s="842">
        <f t="shared" ca="1" si="233"/>
        <v>1438.4846138504158</v>
      </c>
      <c r="HL336" s="842">
        <f t="shared" ca="1" si="233"/>
        <v>1.1233772853185597</v>
      </c>
      <c r="HM336" s="842">
        <f t="shared" si="233"/>
        <v>0</v>
      </c>
      <c r="HN336" s="842">
        <f t="shared" si="233"/>
        <v>102.35226107226109</v>
      </c>
      <c r="HO336" s="842">
        <f t="shared" si="233"/>
        <v>25.588065268065272</v>
      </c>
      <c r="HP336" s="842">
        <f t="shared" si="233"/>
        <v>127.94032634032635</v>
      </c>
      <c r="HQ336" s="842">
        <f t="shared" si="233"/>
        <v>0</v>
      </c>
      <c r="HR336" s="842">
        <f t="shared" si="233"/>
        <v>0</v>
      </c>
      <c r="HS336" s="842">
        <f t="shared" si="233"/>
        <v>0</v>
      </c>
      <c r="HT336" s="842">
        <f t="shared" si="233"/>
        <v>-102.35226107226109</v>
      </c>
      <c r="HU336" s="842">
        <f t="shared" si="233"/>
        <v>-25.588065268065272</v>
      </c>
      <c r="HV336" s="842">
        <f t="shared" si="233"/>
        <v>-127.94032634032635</v>
      </c>
      <c r="HW336" s="842">
        <f t="shared" ca="1" si="233"/>
        <v>5090.5771949277396</v>
      </c>
      <c r="HX336" s="842">
        <f t="shared" ca="1" si="233"/>
        <v>1272.6442987319349</v>
      </c>
    </row>
    <row r="337" spans="2:232" x14ac:dyDescent="0.3">
      <c r="B337">
        <v>20</v>
      </c>
      <c r="C337" s="842">
        <f t="shared" ref="C337:AV337" si="234">+D73</f>
        <v>0</v>
      </c>
      <c r="D337" s="842">
        <f t="shared" si="234"/>
        <v>0</v>
      </c>
      <c r="E337" s="842">
        <f t="shared" si="234"/>
        <v>0</v>
      </c>
      <c r="F337" s="842">
        <f t="shared" si="234"/>
        <v>0</v>
      </c>
      <c r="G337" s="842">
        <f t="shared" ca="1" si="234"/>
        <v>0</v>
      </c>
      <c r="H337" s="842">
        <f t="shared" si="234"/>
        <v>0</v>
      </c>
      <c r="I337" s="842">
        <f t="shared" ca="1" si="234"/>
        <v>0</v>
      </c>
      <c r="J337" s="842">
        <f t="shared" si="234"/>
        <v>0</v>
      </c>
      <c r="K337" s="842">
        <f t="shared" si="234"/>
        <v>0</v>
      </c>
      <c r="L337" s="842">
        <f t="shared" ca="1" si="234"/>
        <v>0</v>
      </c>
      <c r="M337" s="842">
        <f t="shared" si="234"/>
        <v>0</v>
      </c>
      <c r="N337" s="842">
        <f t="shared" si="234"/>
        <v>0</v>
      </c>
      <c r="O337" s="842">
        <f t="shared" si="234"/>
        <v>0</v>
      </c>
      <c r="P337" s="842">
        <f t="shared" si="234"/>
        <v>0</v>
      </c>
      <c r="Q337" s="842">
        <f t="shared" si="234"/>
        <v>0</v>
      </c>
      <c r="R337" s="842">
        <f t="shared" si="234"/>
        <v>0</v>
      </c>
      <c r="S337" s="842">
        <f t="shared" si="234"/>
        <v>0</v>
      </c>
      <c r="T337" s="842">
        <f t="shared" si="234"/>
        <v>0</v>
      </c>
      <c r="U337" s="842">
        <f t="shared" si="234"/>
        <v>0</v>
      </c>
      <c r="V337" s="842">
        <f t="shared" si="234"/>
        <v>0</v>
      </c>
      <c r="W337" s="842">
        <f t="shared" si="234"/>
        <v>0</v>
      </c>
      <c r="X337" s="842">
        <f t="shared" si="234"/>
        <v>0</v>
      </c>
      <c r="Y337" s="842">
        <f t="shared" si="234"/>
        <v>0</v>
      </c>
      <c r="Z337" s="842">
        <f t="shared" si="234"/>
        <v>0</v>
      </c>
      <c r="AA337" s="842">
        <f t="shared" si="234"/>
        <v>0</v>
      </c>
      <c r="AB337" s="842">
        <f t="shared" ca="1" si="234"/>
        <v>0</v>
      </c>
      <c r="AC337" s="842">
        <f t="shared" si="234"/>
        <v>0</v>
      </c>
      <c r="AD337" s="842">
        <f t="shared" ca="1" si="234"/>
        <v>0</v>
      </c>
      <c r="AE337" s="842">
        <f t="shared" si="234"/>
        <v>0</v>
      </c>
      <c r="AF337" s="842">
        <f t="shared" si="234"/>
        <v>0</v>
      </c>
      <c r="AG337" s="842">
        <f t="shared" ca="1" si="234"/>
        <v>0</v>
      </c>
      <c r="AH337" s="842">
        <f t="shared" si="234"/>
        <v>0</v>
      </c>
      <c r="AI337" s="842">
        <f t="shared" si="234"/>
        <v>0</v>
      </c>
      <c r="AJ337" s="842">
        <f t="shared" si="234"/>
        <v>0</v>
      </c>
      <c r="AK337" s="842">
        <f t="shared" si="234"/>
        <v>0</v>
      </c>
      <c r="AL337" s="842">
        <f t="shared" si="234"/>
        <v>0</v>
      </c>
      <c r="AM337" s="842">
        <f t="shared" si="234"/>
        <v>0</v>
      </c>
      <c r="AN337" s="842">
        <f t="shared" si="234"/>
        <v>0</v>
      </c>
      <c r="AO337" s="842">
        <f t="shared" si="234"/>
        <v>0</v>
      </c>
      <c r="AP337" s="842">
        <f t="shared" si="234"/>
        <v>0</v>
      </c>
      <c r="AQ337" s="842">
        <f t="shared" si="234"/>
        <v>0</v>
      </c>
      <c r="AR337" s="842">
        <f t="shared" si="234"/>
        <v>0</v>
      </c>
      <c r="AS337" s="842">
        <f t="shared" si="234"/>
        <v>0</v>
      </c>
      <c r="AT337" s="842">
        <f t="shared" si="234"/>
        <v>0</v>
      </c>
      <c r="AU337" s="842">
        <f t="shared" si="234"/>
        <v>0</v>
      </c>
      <c r="AV337" s="842">
        <f t="shared" si="234"/>
        <v>0</v>
      </c>
      <c r="AW337" s="842">
        <f t="shared" ref="AW337:CB337" si="235">+AX73</f>
        <v>0</v>
      </c>
      <c r="AX337" s="842">
        <f t="shared" si="235"/>
        <v>0</v>
      </c>
      <c r="AY337" s="842">
        <f t="shared" si="235"/>
        <v>0</v>
      </c>
      <c r="AZ337" s="842">
        <f t="shared" si="235"/>
        <v>0</v>
      </c>
      <c r="BA337" s="842">
        <f t="shared" si="235"/>
        <v>0</v>
      </c>
      <c r="BB337" s="842">
        <f t="shared" si="235"/>
        <v>0</v>
      </c>
      <c r="BC337" s="842">
        <f t="shared" si="235"/>
        <v>0</v>
      </c>
      <c r="BD337" s="842">
        <f t="shared" si="235"/>
        <v>0</v>
      </c>
      <c r="BE337" s="842">
        <f t="shared" si="235"/>
        <v>0</v>
      </c>
      <c r="BF337" s="842">
        <f t="shared" si="235"/>
        <v>0</v>
      </c>
      <c r="BG337" s="842">
        <f t="shared" si="235"/>
        <v>0</v>
      </c>
      <c r="BH337" s="842">
        <f t="shared" si="235"/>
        <v>0</v>
      </c>
      <c r="BI337" s="842">
        <f t="shared" si="235"/>
        <v>0</v>
      </c>
      <c r="BJ337" s="842">
        <f t="shared" si="235"/>
        <v>0</v>
      </c>
      <c r="BK337" s="842">
        <f t="shared" si="235"/>
        <v>0</v>
      </c>
      <c r="BL337" s="842">
        <f t="shared" si="235"/>
        <v>0</v>
      </c>
      <c r="BM337" s="842">
        <f t="shared" si="235"/>
        <v>0</v>
      </c>
      <c r="BN337" s="842">
        <f t="shared" si="235"/>
        <v>0</v>
      </c>
      <c r="BO337" s="842">
        <f t="shared" si="235"/>
        <v>0</v>
      </c>
      <c r="BP337" s="842">
        <f t="shared" si="235"/>
        <v>0</v>
      </c>
      <c r="BQ337" s="842">
        <f t="shared" si="235"/>
        <v>0</v>
      </c>
      <c r="BR337" s="842">
        <f t="shared" si="235"/>
        <v>0</v>
      </c>
      <c r="BS337" s="842">
        <f t="shared" si="235"/>
        <v>0</v>
      </c>
      <c r="BT337" s="842">
        <f t="shared" si="235"/>
        <v>0</v>
      </c>
      <c r="BU337" s="842">
        <f t="shared" si="235"/>
        <v>0</v>
      </c>
      <c r="BV337" s="842">
        <f t="shared" si="235"/>
        <v>0</v>
      </c>
      <c r="BW337" s="842">
        <f t="shared" si="235"/>
        <v>0</v>
      </c>
      <c r="BX337" s="842">
        <f t="shared" si="235"/>
        <v>0</v>
      </c>
      <c r="BY337" s="842">
        <f t="shared" si="235"/>
        <v>0</v>
      </c>
      <c r="BZ337" s="842">
        <f t="shared" si="235"/>
        <v>0</v>
      </c>
      <c r="CA337" s="842">
        <f t="shared" si="235"/>
        <v>0</v>
      </c>
      <c r="CB337" s="842">
        <f t="shared" si="235"/>
        <v>0</v>
      </c>
      <c r="CC337" s="842">
        <f t="shared" ref="CC337:DH337" si="236">+CD73</f>
        <v>0</v>
      </c>
      <c r="CD337" s="842">
        <f t="shared" si="236"/>
        <v>0</v>
      </c>
      <c r="CE337" s="842">
        <f t="shared" si="236"/>
        <v>0</v>
      </c>
      <c r="CF337" s="842">
        <f t="shared" si="236"/>
        <v>0</v>
      </c>
      <c r="CG337" s="842">
        <f t="shared" si="236"/>
        <v>0</v>
      </c>
      <c r="CH337" s="842">
        <f t="shared" si="236"/>
        <v>0</v>
      </c>
      <c r="CI337" s="842">
        <f t="shared" si="236"/>
        <v>0</v>
      </c>
      <c r="CJ337" s="842">
        <f t="shared" si="236"/>
        <v>0</v>
      </c>
      <c r="CK337" s="842">
        <f t="shared" si="236"/>
        <v>0</v>
      </c>
      <c r="CL337" s="842">
        <f t="shared" si="236"/>
        <v>0</v>
      </c>
      <c r="CM337" s="842">
        <f t="shared" si="236"/>
        <v>0</v>
      </c>
      <c r="CN337" s="842">
        <f t="shared" si="236"/>
        <v>0</v>
      </c>
      <c r="CO337" s="842">
        <f t="shared" si="236"/>
        <v>0</v>
      </c>
      <c r="CP337" s="842">
        <f t="shared" si="236"/>
        <v>0</v>
      </c>
      <c r="CQ337" s="842">
        <f t="shared" si="236"/>
        <v>9.5</v>
      </c>
      <c r="CR337" s="842">
        <f t="shared" si="236"/>
        <v>1472</v>
      </c>
      <c r="CS337" s="842">
        <f t="shared" si="236"/>
        <v>38</v>
      </c>
      <c r="CT337" s="842">
        <f t="shared" si="236"/>
        <v>5888</v>
      </c>
      <c r="CU337" s="842">
        <f t="shared" ca="1" si="236"/>
        <v>9.7730782735428683</v>
      </c>
      <c r="CV337" s="842">
        <f t="shared" ca="1" si="236"/>
        <v>1514.3127598584317</v>
      </c>
      <c r="CW337" s="842">
        <f t="shared" ca="1" si="236"/>
        <v>39.092313094171473</v>
      </c>
      <c r="CX337" s="842">
        <f t="shared" ca="1" si="236"/>
        <v>6057.2510394337269</v>
      </c>
      <c r="CY337" s="842">
        <f t="shared" ca="1" si="236"/>
        <v>1.028745081425565</v>
      </c>
      <c r="CZ337" s="842">
        <f t="shared" ca="1" si="236"/>
        <v>10.828895593953318</v>
      </c>
      <c r="DA337" s="842">
        <f t="shared" ca="1" si="236"/>
        <v>1.1398837467319283</v>
      </c>
      <c r="DB337" s="842">
        <f t="shared" ca="1" si="236"/>
        <v>1677.908875189398</v>
      </c>
      <c r="DC337" s="842">
        <f t="shared" ca="1" si="236"/>
        <v>1.139883746731928</v>
      </c>
      <c r="DD337" s="842">
        <f t="shared" si="236"/>
        <v>0</v>
      </c>
      <c r="DE337" s="842">
        <f t="shared" si="236"/>
        <v>45.907500000000006</v>
      </c>
      <c r="DF337" s="842">
        <f t="shared" si="236"/>
        <v>11.476875000000001</v>
      </c>
      <c r="DG337" s="842">
        <f t="shared" si="236"/>
        <v>57.384375000000006</v>
      </c>
      <c r="DH337" s="842">
        <f t="shared" si="236"/>
        <v>504.64000000000033</v>
      </c>
      <c r="DI337" s="842">
        <f t="shared" ref="DI337:EN337" si="237">+DJ73</f>
        <v>126.16000000000008</v>
      </c>
      <c r="DJ337" s="842">
        <f t="shared" si="237"/>
        <v>630.80000000000041</v>
      </c>
      <c r="DK337" s="842">
        <f t="shared" si="237"/>
        <v>458.7325000000003</v>
      </c>
      <c r="DL337" s="842">
        <f t="shared" si="237"/>
        <v>114.68312500000008</v>
      </c>
      <c r="DM337" s="842">
        <f t="shared" si="237"/>
        <v>573.41562500000032</v>
      </c>
      <c r="DN337" s="842">
        <f t="shared" ca="1" si="237"/>
        <v>6515.9835394337269</v>
      </c>
      <c r="DO337" s="842">
        <f t="shared" ca="1" si="237"/>
        <v>1628.9958848584317</v>
      </c>
      <c r="DP337" s="842">
        <f t="shared" ca="1" si="237"/>
        <v>9.9667159999999999</v>
      </c>
      <c r="DQ337" s="842">
        <f t="shared" ca="1" si="237"/>
        <v>1544.3164159999999</v>
      </c>
      <c r="DR337" s="842">
        <f t="shared" ca="1" si="237"/>
        <v>39.866864</v>
      </c>
      <c r="DS337" s="842">
        <f t="shared" ca="1" si="237"/>
        <v>6177.2656639999996</v>
      </c>
      <c r="DT337" s="842">
        <f t="shared" ca="1" si="237"/>
        <v>1.0491279999999998</v>
      </c>
      <c r="DU337" s="842">
        <f t="shared" ca="1" si="237"/>
        <v>11.043452631578948</v>
      </c>
      <c r="DV337" s="842">
        <f t="shared" ca="1" si="237"/>
        <v>1.1624686980609418</v>
      </c>
      <c r="DW337" s="842">
        <f t="shared" ca="1" si="237"/>
        <v>1711.1539235457062</v>
      </c>
      <c r="DX337" s="842">
        <f t="shared" ca="1" si="237"/>
        <v>1.1624686980609418</v>
      </c>
      <c r="DY337" s="842">
        <f t="shared" si="237"/>
        <v>0</v>
      </c>
      <c r="DZ337" s="842">
        <f t="shared" si="237"/>
        <v>102.35226107226109</v>
      </c>
      <c r="EA337" s="842">
        <f t="shared" si="237"/>
        <v>25.588065268065272</v>
      </c>
      <c r="EB337" s="842">
        <f t="shared" si="237"/>
        <v>127.94032634032635</v>
      </c>
      <c r="EC337" s="842">
        <f t="shared" si="237"/>
        <v>0</v>
      </c>
      <c r="ED337" s="842">
        <f t="shared" si="237"/>
        <v>0</v>
      </c>
      <c r="EE337" s="842">
        <f t="shared" si="237"/>
        <v>0</v>
      </c>
      <c r="EF337" s="842">
        <f t="shared" si="237"/>
        <v>-102.35226107226109</v>
      </c>
      <c r="EG337" s="842">
        <f t="shared" si="237"/>
        <v>-25.588065268065272</v>
      </c>
      <c r="EH337" s="842">
        <f t="shared" si="237"/>
        <v>-127.94032634032635</v>
      </c>
      <c r="EI337" s="842">
        <f t="shared" ca="1" si="237"/>
        <v>6074.9134029277384</v>
      </c>
      <c r="EJ337" s="842">
        <f t="shared" ca="1" si="237"/>
        <v>1518.7283507319346</v>
      </c>
      <c r="EK337" s="842">
        <f t="shared" si="237"/>
        <v>9.5</v>
      </c>
      <c r="EL337" s="842">
        <f t="shared" si="237"/>
        <v>1472</v>
      </c>
      <c r="EM337" s="842">
        <f t="shared" si="237"/>
        <v>38</v>
      </c>
      <c r="EN337" s="842">
        <f t="shared" si="237"/>
        <v>5888</v>
      </c>
      <c r="EO337" s="842">
        <f t="shared" ref="EO337:FT337" ca="1" si="238">+EP73</f>
        <v>9.7743359260352847</v>
      </c>
      <c r="EP337" s="842">
        <f t="shared" ca="1" si="238"/>
        <v>1514.5076298025199</v>
      </c>
      <c r="EQ337" s="842">
        <f t="shared" ca="1" si="238"/>
        <v>39.097343704141139</v>
      </c>
      <c r="ER337" s="842">
        <f t="shared" ca="1" si="238"/>
        <v>6058.0305192100795</v>
      </c>
      <c r="ES337" s="842">
        <f t="shared" ca="1" si="238"/>
        <v>1.028877465898451</v>
      </c>
      <c r="ET337" s="842">
        <f t="shared" ca="1" si="238"/>
        <v>10.830289114720538</v>
      </c>
      <c r="EU337" s="842">
        <f t="shared" ca="1" si="238"/>
        <v>1.1400304331284776</v>
      </c>
      <c r="EV337" s="842">
        <f t="shared" ca="1" si="238"/>
        <v>1678.124797565119</v>
      </c>
      <c r="EW337" s="842">
        <f t="shared" ca="1" si="238"/>
        <v>1.1400304331284776</v>
      </c>
      <c r="EX337" s="842">
        <f t="shared" si="238"/>
        <v>0</v>
      </c>
      <c r="EY337" s="842">
        <f t="shared" si="238"/>
        <v>45.907500000000006</v>
      </c>
      <c r="EZ337" s="842">
        <f t="shared" si="238"/>
        <v>11.476875000000001</v>
      </c>
      <c r="FA337" s="842">
        <f t="shared" si="238"/>
        <v>57.384375000000006</v>
      </c>
      <c r="FB337" s="842">
        <f t="shared" si="238"/>
        <v>0</v>
      </c>
      <c r="FC337" s="842">
        <f t="shared" si="238"/>
        <v>0</v>
      </c>
      <c r="FD337" s="842">
        <f t="shared" si="238"/>
        <v>0</v>
      </c>
      <c r="FE337" s="842">
        <f t="shared" si="238"/>
        <v>-45.907500000000006</v>
      </c>
      <c r="FF337" s="842">
        <f t="shared" si="238"/>
        <v>-11.476875000000001</v>
      </c>
      <c r="FG337" s="842">
        <f t="shared" si="238"/>
        <v>-57.384375000000006</v>
      </c>
      <c r="FH337" s="842">
        <f t="shared" ca="1" si="238"/>
        <v>6012.1230192100793</v>
      </c>
      <c r="FI337" s="842">
        <f t="shared" ca="1" si="238"/>
        <v>1503.0307548025198</v>
      </c>
      <c r="FJ337" s="842">
        <f t="shared" ca="1" si="238"/>
        <v>9.9667159999999999</v>
      </c>
      <c r="FK337" s="842">
        <f t="shared" ca="1" si="238"/>
        <v>1544.3164159999999</v>
      </c>
      <c r="FL337" s="842">
        <f t="shared" ca="1" si="238"/>
        <v>39.866864</v>
      </c>
      <c r="FM337" s="842">
        <f t="shared" ca="1" si="238"/>
        <v>6177.2656639999996</v>
      </c>
      <c r="FN337" s="842">
        <f t="shared" ca="1" si="238"/>
        <v>1.0491279999999998</v>
      </c>
      <c r="FO337" s="842">
        <f t="shared" ca="1" si="238"/>
        <v>11.043452631578948</v>
      </c>
      <c r="FP337" s="842">
        <f t="shared" ca="1" si="238"/>
        <v>1.1624686980609418</v>
      </c>
      <c r="FQ337" s="842">
        <f t="shared" ca="1" si="238"/>
        <v>1711.1539235457062</v>
      </c>
      <c r="FR337" s="842">
        <f t="shared" ca="1" si="238"/>
        <v>1.1624686980609418</v>
      </c>
      <c r="FS337" s="842">
        <f t="shared" si="238"/>
        <v>0</v>
      </c>
      <c r="FT337" s="842">
        <f t="shared" si="238"/>
        <v>102.35226107226109</v>
      </c>
      <c r="FU337" s="842">
        <f t="shared" ref="FU337:GZ337" si="239">+FV73</f>
        <v>25.588065268065272</v>
      </c>
      <c r="FV337" s="842">
        <f t="shared" si="239"/>
        <v>127.94032634032635</v>
      </c>
      <c r="FW337" s="842">
        <f t="shared" si="239"/>
        <v>0</v>
      </c>
      <c r="FX337" s="842">
        <f t="shared" si="239"/>
        <v>0</v>
      </c>
      <c r="FY337" s="842">
        <f t="shared" si="239"/>
        <v>0</v>
      </c>
      <c r="FZ337" s="842">
        <f t="shared" si="239"/>
        <v>-102.35226107226109</v>
      </c>
      <c r="GA337" s="842">
        <f t="shared" si="239"/>
        <v>-25.588065268065272</v>
      </c>
      <c r="GB337" s="842">
        <f t="shared" si="239"/>
        <v>-127.94032634032635</v>
      </c>
      <c r="GC337" s="842">
        <f t="shared" ca="1" si="239"/>
        <v>6074.9134029277384</v>
      </c>
      <c r="GD337" s="842">
        <f t="shared" ca="1" si="239"/>
        <v>1518.7283507319346</v>
      </c>
      <c r="GE337" s="842">
        <f t="shared" si="239"/>
        <v>9.5</v>
      </c>
      <c r="GF337" s="842">
        <f t="shared" si="239"/>
        <v>1472</v>
      </c>
      <c r="GG337" s="842">
        <f t="shared" si="239"/>
        <v>38</v>
      </c>
      <c r="GH337" s="842">
        <f t="shared" si="239"/>
        <v>5888</v>
      </c>
      <c r="GI337" s="842">
        <f t="shared" ca="1" si="239"/>
        <v>9.7745719621660037</v>
      </c>
      <c r="GJ337" s="842">
        <f t="shared" ca="1" si="239"/>
        <v>1514.5442029798271</v>
      </c>
      <c r="GK337" s="842">
        <f t="shared" ca="1" si="239"/>
        <v>39.098287848664015</v>
      </c>
      <c r="GL337" s="842">
        <f t="shared" ca="1" si="239"/>
        <v>6058.1768119193084</v>
      </c>
      <c r="GM337" s="842">
        <f t="shared" ca="1" si="239"/>
        <v>1.0289023118069478</v>
      </c>
      <c r="GN337" s="842">
        <f t="shared" ca="1" si="239"/>
        <v>10.83055065059945</v>
      </c>
      <c r="GO337" s="842">
        <f t="shared" ca="1" si="239"/>
        <v>1.1400579632209948</v>
      </c>
      <c r="GP337" s="842">
        <f t="shared" ca="1" si="239"/>
        <v>1678.1653218613044</v>
      </c>
      <c r="GQ337" s="842">
        <f t="shared" ca="1" si="239"/>
        <v>1.1400579632209948</v>
      </c>
      <c r="GR337" s="842">
        <f t="shared" si="239"/>
        <v>0</v>
      </c>
      <c r="GS337" s="842">
        <f t="shared" si="239"/>
        <v>45.907500000000006</v>
      </c>
      <c r="GT337" s="842">
        <f t="shared" si="239"/>
        <v>11.476875000000001</v>
      </c>
      <c r="GU337" s="842">
        <f t="shared" si="239"/>
        <v>57.384375000000006</v>
      </c>
      <c r="GV337" s="842">
        <f t="shared" si="239"/>
        <v>0</v>
      </c>
      <c r="GW337" s="842">
        <f t="shared" si="239"/>
        <v>0</v>
      </c>
      <c r="GX337" s="842">
        <f t="shared" si="239"/>
        <v>0</v>
      </c>
      <c r="GY337" s="842">
        <f t="shared" si="239"/>
        <v>-45.907500000000006</v>
      </c>
      <c r="GZ337" s="842">
        <f t="shared" si="239"/>
        <v>-11.476875000000001</v>
      </c>
      <c r="HA337" s="842">
        <f t="shared" ref="HA337:HX337" si="240">+HB73</f>
        <v>-57.384375000000006</v>
      </c>
      <c r="HB337" s="842">
        <f t="shared" ca="1" si="240"/>
        <v>6012.2693119193082</v>
      </c>
      <c r="HC337" s="842">
        <f t="shared" ca="1" si="240"/>
        <v>1503.067327979827</v>
      </c>
      <c r="HD337" s="842">
        <f t="shared" ca="1" si="240"/>
        <v>9.9667159999999999</v>
      </c>
      <c r="HE337" s="842">
        <f t="shared" ca="1" si="240"/>
        <v>1544.3164159999999</v>
      </c>
      <c r="HF337" s="842">
        <f t="shared" ca="1" si="240"/>
        <v>39.866864</v>
      </c>
      <c r="HG337" s="842">
        <f t="shared" ca="1" si="240"/>
        <v>6177.2656639999996</v>
      </c>
      <c r="HH337" s="842">
        <f t="shared" ca="1" si="240"/>
        <v>1.0491279999999998</v>
      </c>
      <c r="HI337" s="842">
        <f t="shared" ca="1" si="240"/>
        <v>11.043452631578948</v>
      </c>
      <c r="HJ337" s="842">
        <f t="shared" ca="1" si="240"/>
        <v>1.1624686980609418</v>
      </c>
      <c r="HK337" s="842">
        <f t="shared" ca="1" si="240"/>
        <v>1711.1539235457062</v>
      </c>
      <c r="HL337" s="842">
        <f t="shared" ca="1" si="240"/>
        <v>1.1624686980609418</v>
      </c>
      <c r="HM337" s="842">
        <f t="shared" si="240"/>
        <v>0</v>
      </c>
      <c r="HN337" s="842">
        <f t="shared" si="240"/>
        <v>102.35226107226109</v>
      </c>
      <c r="HO337" s="842">
        <f t="shared" si="240"/>
        <v>25.588065268065272</v>
      </c>
      <c r="HP337" s="842">
        <f t="shared" si="240"/>
        <v>127.94032634032635</v>
      </c>
      <c r="HQ337" s="842">
        <f t="shared" si="240"/>
        <v>0</v>
      </c>
      <c r="HR337" s="842">
        <f t="shared" si="240"/>
        <v>0</v>
      </c>
      <c r="HS337" s="842">
        <f t="shared" si="240"/>
        <v>0</v>
      </c>
      <c r="HT337" s="842">
        <f t="shared" si="240"/>
        <v>-102.35226107226109</v>
      </c>
      <c r="HU337" s="842">
        <f t="shared" si="240"/>
        <v>-25.588065268065272</v>
      </c>
      <c r="HV337" s="842">
        <f t="shared" si="240"/>
        <v>-127.94032634032635</v>
      </c>
      <c r="HW337" s="842">
        <f t="shared" ca="1" si="240"/>
        <v>6074.9134029277384</v>
      </c>
      <c r="HX337" s="842">
        <f t="shared" ca="1" si="240"/>
        <v>1518.7283507319346</v>
      </c>
    </row>
    <row r="338" spans="2:232" x14ac:dyDescent="0.3">
      <c r="B338">
        <v>21</v>
      </c>
      <c r="C338" s="842">
        <f t="shared" ref="C338:AV338" si="241">+D74</f>
        <v>0</v>
      </c>
      <c r="D338" s="842">
        <f t="shared" si="241"/>
        <v>0</v>
      </c>
      <c r="E338" s="842">
        <f t="shared" si="241"/>
        <v>0</v>
      </c>
      <c r="F338" s="842">
        <f t="shared" si="241"/>
        <v>0</v>
      </c>
      <c r="G338" s="842">
        <f t="shared" ca="1" si="241"/>
        <v>0</v>
      </c>
      <c r="H338" s="842">
        <f t="shared" si="241"/>
        <v>0</v>
      </c>
      <c r="I338" s="842">
        <f t="shared" ca="1" si="241"/>
        <v>0</v>
      </c>
      <c r="J338" s="842">
        <f t="shared" si="241"/>
        <v>0</v>
      </c>
      <c r="K338" s="842">
        <f t="shared" si="241"/>
        <v>0</v>
      </c>
      <c r="L338" s="842">
        <f t="shared" ca="1" si="241"/>
        <v>0</v>
      </c>
      <c r="M338" s="842">
        <f t="shared" si="241"/>
        <v>0</v>
      </c>
      <c r="N338" s="842">
        <f t="shared" si="241"/>
        <v>0</v>
      </c>
      <c r="O338" s="842">
        <f t="shared" si="241"/>
        <v>0</v>
      </c>
      <c r="P338" s="842">
        <f t="shared" si="241"/>
        <v>0</v>
      </c>
      <c r="Q338" s="842">
        <f t="shared" si="241"/>
        <v>0</v>
      </c>
      <c r="R338" s="842">
        <f t="shared" si="241"/>
        <v>0</v>
      </c>
      <c r="S338" s="842">
        <f t="shared" si="241"/>
        <v>0</v>
      </c>
      <c r="T338" s="842">
        <f t="shared" si="241"/>
        <v>0</v>
      </c>
      <c r="U338" s="842">
        <f t="shared" si="241"/>
        <v>0</v>
      </c>
      <c r="V338" s="842">
        <f t="shared" si="241"/>
        <v>0</v>
      </c>
      <c r="W338" s="842">
        <f t="shared" si="241"/>
        <v>0</v>
      </c>
      <c r="X338" s="842">
        <f t="shared" si="241"/>
        <v>0</v>
      </c>
      <c r="Y338" s="842">
        <f t="shared" si="241"/>
        <v>0</v>
      </c>
      <c r="Z338" s="842">
        <f t="shared" si="241"/>
        <v>0</v>
      </c>
      <c r="AA338" s="842">
        <f t="shared" si="241"/>
        <v>0</v>
      </c>
      <c r="AB338" s="842">
        <f t="shared" ca="1" si="241"/>
        <v>0</v>
      </c>
      <c r="AC338" s="842">
        <f t="shared" si="241"/>
        <v>0</v>
      </c>
      <c r="AD338" s="842">
        <f t="shared" ca="1" si="241"/>
        <v>0</v>
      </c>
      <c r="AE338" s="842">
        <f t="shared" si="241"/>
        <v>0</v>
      </c>
      <c r="AF338" s="842">
        <f t="shared" si="241"/>
        <v>0</v>
      </c>
      <c r="AG338" s="842">
        <f t="shared" ca="1" si="241"/>
        <v>0</v>
      </c>
      <c r="AH338" s="842">
        <f t="shared" si="241"/>
        <v>0</v>
      </c>
      <c r="AI338" s="842">
        <f t="shared" si="241"/>
        <v>0</v>
      </c>
      <c r="AJ338" s="842">
        <f t="shared" si="241"/>
        <v>0</v>
      </c>
      <c r="AK338" s="842">
        <f t="shared" si="241"/>
        <v>0</v>
      </c>
      <c r="AL338" s="842">
        <f t="shared" si="241"/>
        <v>0</v>
      </c>
      <c r="AM338" s="842">
        <f t="shared" si="241"/>
        <v>0</v>
      </c>
      <c r="AN338" s="842">
        <f t="shared" si="241"/>
        <v>0</v>
      </c>
      <c r="AO338" s="842">
        <f t="shared" si="241"/>
        <v>0</v>
      </c>
      <c r="AP338" s="842">
        <f t="shared" si="241"/>
        <v>0</v>
      </c>
      <c r="AQ338" s="842">
        <f t="shared" si="241"/>
        <v>0</v>
      </c>
      <c r="AR338" s="842">
        <f t="shared" si="241"/>
        <v>0</v>
      </c>
      <c r="AS338" s="842">
        <f t="shared" si="241"/>
        <v>0</v>
      </c>
      <c r="AT338" s="842">
        <f t="shared" si="241"/>
        <v>0</v>
      </c>
      <c r="AU338" s="842">
        <f t="shared" si="241"/>
        <v>0</v>
      </c>
      <c r="AV338" s="842">
        <f t="shared" si="241"/>
        <v>0</v>
      </c>
      <c r="AW338" s="842">
        <f t="shared" ref="AW338:CB338" si="242">+AX74</f>
        <v>0</v>
      </c>
      <c r="AX338" s="842">
        <f t="shared" si="242"/>
        <v>0</v>
      </c>
      <c r="AY338" s="842">
        <f t="shared" si="242"/>
        <v>0</v>
      </c>
      <c r="AZ338" s="842">
        <f t="shared" si="242"/>
        <v>0</v>
      </c>
      <c r="BA338" s="842">
        <f t="shared" si="242"/>
        <v>0</v>
      </c>
      <c r="BB338" s="842">
        <f t="shared" si="242"/>
        <v>0</v>
      </c>
      <c r="BC338" s="842">
        <f t="shared" si="242"/>
        <v>0</v>
      </c>
      <c r="BD338" s="842">
        <f t="shared" si="242"/>
        <v>0</v>
      </c>
      <c r="BE338" s="842">
        <f t="shared" si="242"/>
        <v>0</v>
      </c>
      <c r="BF338" s="842">
        <f t="shared" si="242"/>
        <v>0</v>
      </c>
      <c r="BG338" s="842">
        <f t="shared" si="242"/>
        <v>0</v>
      </c>
      <c r="BH338" s="842">
        <f t="shared" si="242"/>
        <v>0</v>
      </c>
      <c r="BI338" s="842">
        <f t="shared" si="242"/>
        <v>0</v>
      </c>
      <c r="BJ338" s="842">
        <f t="shared" si="242"/>
        <v>0</v>
      </c>
      <c r="BK338" s="842">
        <f t="shared" si="242"/>
        <v>0</v>
      </c>
      <c r="BL338" s="842">
        <f t="shared" si="242"/>
        <v>0</v>
      </c>
      <c r="BM338" s="842">
        <f t="shared" si="242"/>
        <v>0</v>
      </c>
      <c r="BN338" s="842">
        <f t="shared" si="242"/>
        <v>0</v>
      </c>
      <c r="BO338" s="842">
        <f t="shared" si="242"/>
        <v>0</v>
      </c>
      <c r="BP338" s="842">
        <f t="shared" si="242"/>
        <v>0</v>
      </c>
      <c r="BQ338" s="842">
        <f t="shared" si="242"/>
        <v>0</v>
      </c>
      <c r="BR338" s="842">
        <f t="shared" si="242"/>
        <v>0</v>
      </c>
      <c r="BS338" s="842">
        <f t="shared" si="242"/>
        <v>0</v>
      </c>
      <c r="BT338" s="842">
        <f t="shared" si="242"/>
        <v>0</v>
      </c>
      <c r="BU338" s="842">
        <f t="shared" si="242"/>
        <v>0</v>
      </c>
      <c r="BV338" s="842">
        <f t="shared" si="242"/>
        <v>0</v>
      </c>
      <c r="BW338" s="842">
        <f t="shared" si="242"/>
        <v>0</v>
      </c>
      <c r="BX338" s="842">
        <f t="shared" si="242"/>
        <v>0</v>
      </c>
      <c r="BY338" s="842">
        <f t="shared" si="242"/>
        <v>0</v>
      </c>
      <c r="BZ338" s="842">
        <f t="shared" si="242"/>
        <v>0</v>
      </c>
      <c r="CA338" s="842">
        <f t="shared" si="242"/>
        <v>0</v>
      </c>
      <c r="CB338" s="842">
        <f t="shared" si="242"/>
        <v>0</v>
      </c>
      <c r="CC338" s="842">
        <f t="shared" ref="CC338:DH338" si="243">+CD74</f>
        <v>0</v>
      </c>
      <c r="CD338" s="842">
        <f t="shared" si="243"/>
        <v>0</v>
      </c>
      <c r="CE338" s="842">
        <f t="shared" si="243"/>
        <v>0</v>
      </c>
      <c r="CF338" s="842">
        <f t="shared" si="243"/>
        <v>0</v>
      </c>
      <c r="CG338" s="842">
        <f t="shared" si="243"/>
        <v>0</v>
      </c>
      <c r="CH338" s="842">
        <f t="shared" si="243"/>
        <v>0</v>
      </c>
      <c r="CI338" s="842">
        <f t="shared" si="243"/>
        <v>0</v>
      </c>
      <c r="CJ338" s="842">
        <f t="shared" si="243"/>
        <v>0</v>
      </c>
      <c r="CK338" s="842">
        <f t="shared" si="243"/>
        <v>0</v>
      </c>
      <c r="CL338" s="842">
        <f t="shared" si="243"/>
        <v>0</v>
      </c>
      <c r="CM338" s="842">
        <f t="shared" si="243"/>
        <v>0</v>
      </c>
      <c r="CN338" s="842">
        <f t="shared" si="243"/>
        <v>0</v>
      </c>
      <c r="CO338" s="842">
        <f t="shared" si="243"/>
        <v>0</v>
      </c>
      <c r="CP338" s="842">
        <f t="shared" si="243"/>
        <v>0</v>
      </c>
      <c r="CQ338" s="842">
        <f t="shared" si="243"/>
        <v>0</v>
      </c>
      <c r="CR338" s="842">
        <f t="shared" si="243"/>
        <v>0</v>
      </c>
      <c r="CS338" s="842">
        <f t="shared" si="243"/>
        <v>0</v>
      </c>
      <c r="CT338" s="842">
        <f t="shared" si="243"/>
        <v>0</v>
      </c>
      <c r="CU338" s="842">
        <f t="shared" si="243"/>
        <v>0</v>
      </c>
      <c r="CV338" s="842">
        <f t="shared" si="243"/>
        <v>0</v>
      </c>
      <c r="CW338" s="842">
        <f t="shared" si="243"/>
        <v>0</v>
      </c>
      <c r="CX338" s="842">
        <f t="shared" si="243"/>
        <v>0</v>
      </c>
      <c r="CY338" s="842">
        <f t="shared" si="243"/>
        <v>0</v>
      </c>
      <c r="CZ338" s="842">
        <f t="shared" si="243"/>
        <v>0</v>
      </c>
      <c r="DA338" s="842">
        <f t="shared" si="243"/>
        <v>0</v>
      </c>
      <c r="DB338" s="842">
        <f t="shared" si="243"/>
        <v>0</v>
      </c>
      <c r="DC338" s="842">
        <f t="shared" si="243"/>
        <v>0</v>
      </c>
      <c r="DD338" s="842">
        <f t="shared" si="243"/>
        <v>0</v>
      </c>
      <c r="DE338" s="842">
        <f t="shared" si="243"/>
        <v>0</v>
      </c>
      <c r="DF338" s="842">
        <f t="shared" si="243"/>
        <v>0</v>
      </c>
      <c r="DG338" s="842">
        <f t="shared" si="243"/>
        <v>0</v>
      </c>
      <c r="DH338" s="842">
        <f t="shared" si="243"/>
        <v>0</v>
      </c>
      <c r="DI338" s="842">
        <f t="shared" ref="DI338:EN338" si="244">+DJ74</f>
        <v>0</v>
      </c>
      <c r="DJ338" s="842">
        <f t="shared" si="244"/>
        <v>0</v>
      </c>
      <c r="DK338" s="842">
        <f t="shared" si="244"/>
        <v>0</v>
      </c>
      <c r="DL338" s="842">
        <f t="shared" si="244"/>
        <v>0</v>
      </c>
      <c r="DM338" s="842">
        <f t="shared" si="244"/>
        <v>0</v>
      </c>
      <c r="DN338" s="842">
        <f t="shared" si="244"/>
        <v>0</v>
      </c>
      <c r="DO338" s="842">
        <f t="shared" si="244"/>
        <v>0</v>
      </c>
      <c r="DP338" s="842">
        <f t="shared" si="244"/>
        <v>0</v>
      </c>
      <c r="DQ338" s="842">
        <f t="shared" si="244"/>
        <v>0</v>
      </c>
      <c r="DR338" s="842">
        <f t="shared" si="244"/>
        <v>0</v>
      </c>
      <c r="DS338" s="842">
        <f t="shared" si="244"/>
        <v>0</v>
      </c>
      <c r="DT338" s="842">
        <f t="shared" si="244"/>
        <v>0</v>
      </c>
      <c r="DU338" s="842">
        <f t="shared" si="244"/>
        <v>0</v>
      </c>
      <c r="DV338" s="842">
        <f t="shared" si="244"/>
        <v>0</v>
      </c>
      <c r="DW338" s="842">
        <f t="shared" si="244"/>
        <v>0</v>
      </c>
      <c r="DX338" s="842">
        <f t="shared" si="244"/>
        <v>0</v>
      </c>
      <c r="DY338" s="842">
        <f t="shared" si="244"/>
        <v>0</v>
      </c>
      <c r="DZ338" s="842">
        <f t="shared" si="244"/>
        <v>0</v>
      </c>
      <c r="EA338" s="842">
        <f t="shared" si="244"/>
        <v>0</v>
      </c>
      <c r="EB338" s="842">
        <f t="shared" si="244"/>
        <v>0</v>
      </c>
      <c r="EC338" s="842">
        <f t="shared" si="244"/>
        <v>0</v>
      </c>
      <c r="ED338" s="842">
        <f t="shared" si="244"/>
        <v>0</v>
      </c>
      <c r="EE338" s="842">
        <f t="shared" si="244"/>
        <v>0</v>
      </c>
      <c r="EF338" s="842">
        <f t="shared" si="244"/>
        <v>0</v>
      </c>
      <c r="EG338" s="842">
        <f t="shared" si="244"/>
        <v>0</v>
      </c>
      <c r="EH338" s="842">
        <f t="shared" si="244"/>
        <v>0</v>
      </c>
      <c r="EI338" s="842">
        <f t="shared" si="244"/>
        <v>0</v>
      </c>
      <c r="EJ338" s="842">
        <f t="shared" si="244"/>
        <v>0</v>
      </c>
      <c r="EK338" s="842">
        <f t="shared" si="244"/>
        <v>7.8</v>
      </c>
      <c r="EL338" s="842">
        <f t="shared" si="244"/>
        <v>1194.2</v>
      </c>
      <c r="EM338" s="842">
        <f t="shared" si="244"/>
        <v>31.2</v>
      </c>
      <c r="EN338" s="842">
        <f t="shared" si="244"/>
        <v>4776.8</v>
      </c>
      <c r="EO338" s="842">
        <f t="shared" ref="EO338:FT338" ca="1" si="245">+EP74</f>
        <v>7.7587923624004507</v>
      </c>
      <c r="EP338" s="842">
        <f t="shared" ca="1" si="245"/>
        <v>1187.8910050228999</v>
      </c>
      <c r="EQ338" s="842">
        <f t="shared" ca="1" si="245"/>
        <v>31.035169449601803</v>
      </c>
      <c r="ER338" s="842">
        <f t="shared" ca="1" si="245"/>
        <v>4751.5640200915996</v>
      </c>
      <c r="ES338" s="842">
        <f t="shared" ca="1" si="245"/>
        <v>0.9947169695385194</v>
      </c>
      <c r="ET338" s="842">
        <f t="shared" ca="1" si="245"/>
        <v>8.596999847535125</v>
      </c>
      <c r="EU338" s="842">
        <f t="shared" ca="1" si="245"/>
        <v>1.1021794676327084</v>
      </c>
      <c r="EV338" s="842">
        <f t="shared" ca="1" si="245"/>
        <v>1316.2227202469805</v>
      </c>
      <c r="EW338" s="842">
        <f t="shared" ca="1" si="245"/>
        <v>1.1021794676327086</v>
      </c>
      <c r="EX338" s="842">
        <f t="shared" si="245"/>
        <v>0</v>
      </c>
      <c r="EY338" s="842">
        <f t="shared" si="245"/>
        <v>45.907500000000006</v>
      </c>
      <c r="EZ338" s="842">
        <f t="shared" si="245"/>
        <v>11.476875000000001</v>
      </c>
      <c r="FA338" s="842">
        <f t="shared" si="245"/>
        <v>57.384375000000006</v>
      </c>
      <c r="FB338" s="842">
        <f t="shared" si="245"/>
        <v>0</v>
      </c>
      <c r="FC338" s="842">
        <f t="shared" si="245"/>
        <v>0</v>
      </c>
      <c r="FD338" s="842">
        <f t="shared" si="245"/>
        <v>0</v>
      </c>
      <c r="FE338" s="842">
        <f t="shared" si="245"/>
        <v>-45.907500000000006</v>
      </c>
      <c r="FF338" s="842">
        <f t="shared" si="245"/>
        <v>-11.476875000000001</v>
      </c>
      <c r="FG338" s="842">
        <f t="shared" si="245"/>
        <v>-57.384375000000006</v>
      </c>
      <c r="FH338" s="842">
        <f t="shared" ca="1" si="245"/>
        <v>4705.6565200915993</v>
      </c>
      <c r="FI338" s="842">
        <f t="shared" ca="1" si="245"/>
        <v>1176.4141300228998</v>
      </c>
      <c r="FJ338" s="842">
        <f t="shared" ca="1" si="245"/>
        <v>7.9080144000000008</v>
      </c>
      <c r="FK338" s="842">
        <f t="shared" ca="1" si="245"/>
        <v>1210.7372816000002</v>
      </c>
      <c r="FL338" s="842">
        <f t="shared" ca="1" si="245"/>
        <v>31.632057600000003</v>
      </c>
      <c r="FM338" s="842">
        <f t="shared" ca="1" si="245"/>
        <v>4842.9491264000008</v>
      </c>
      <c r="FN338" s="842">
        <f t="shared" ca="1" si="245"/>
        <v>1.0138480000000001</v>
      </c>
      <c r="FO338" s="842">
        <f t="shared" ca="1" si="245"/>
        <v>8.7623428254847653</v>
      </c>
      <c r="FP338" s="842">
        <f t="shared" ca="1" si="245"/>
        <v>1.1233772853185597</v>
      </c>
      <c r="FQ338" s="842">
        <f t="shared" ca="1" si="245"/>
        <v>1341.5371541274242</v>
      </c>
      <c r="FR338" s="842">
        <f t="shared" ca="1" si="245"/>
        <v>1.1233772853185597</v>
      </c>
      <c r="FS338" s="842">
        <f t="shared" si="245"/>
        <v>0</v>
      </c>
      <c r="FT338" s="842">
        <f t="shared" si="245"/>
        <v>102.35226107226109</v>
      </c>
      <c r="FU338" s="842">
        <f t="shared" ref="FU338:GZ338" si="246">+FV74</f>
        <v>25.588065268065272</v>
      </c>
      <c r="FV338" s="842">
        <f t="shared" si="246"/>
        <v>127.94032634032635</v>
      </c>
      <c r="FW338" s="842">
        <f t="shared" si="246"/>
        <v>0</v>
      </c>
      <c r="FX338" s="842">
        <f t="shared" si="246"/>
        <v>0</v>
      </c>
      <c r="FY338" s="842">
        <f t="shared" si="246"/>
        <v>0</v>
      </c>
      <c r="FZ338" s="842">
        <f t="shared" si="246"/>
        <v>-102.35226107226109</v>
      </c>
      <c r="GA338" s="842">
        <f t="shared" si="246"/>
        <v>-25.588065268065272</v>
      </c>
      <c r="GB338" s="842">
        <f t="shared" si="246"/>
        <v>-127.94032634032635</v>
      </c>
      <c r="GC338" s="842">
        <f t="shared" ca="1" si="246"/>
        <v>4740.5968653277396</v>
      </c>
      <c r="GD338" s="842">
        <f t="shared" ca="1" si="246"/>
        <v>1185.1492163319349</v>
      </c>
      <c r="GE338" s="842">
        <f t="shared" si="246"/>
        <v>7.8</v>
      </c>
      <c r="GF338" s="842">
        <f t="shared" si="246"/>
        <v>1194.2</v>
      </c>
      <c r="GG338" s="842">
        <f t="shared" si="246"/>
        <v>31.2</v>
      </c>
      <c r="GH338" s="842">
        <f t="shared" si="246"/>
        <v>4776.8</v>
      </c>
      <c r="GI338" s="842">
        <f t="shared" ca="1" si="246"/>
        <v>7.7591400462593718</v>
      </c>
      <c r="GJ338" s="842">
        <f t="shared" ca="1" si="246"/>
        <v>1187.9442363131977</v>
      </c>
      <c r="GK338" s="842">
        <f t="shared" ca="1" si="246"/>
        <v>31.036560185037487</v>
      </c>
      <c r="GL338" s="842">
        <f t="shared" ca="1" si="246"/>
        <v>4751.7769452527909</v>
      </c>
      <c r="GM338" s="842">
        <f t="shared" ca="1" si="246"/>
        <v>0.99476154439222719</v>
      </c>
      <c r="GN338" s="842">
        <f t="shared" ca="1" si="246"/>
        <v>8.5973850928081692</v>
      </c>
      <c r="GO338" s="842">
        <f t="shared" ca="1" si="246"/>
        <v>1.1022288580523294</v>
      </c>
      <c r="GP338" s="842">
        <f t="shared" ca="1" si="246"/>
        <v>1316.2817022860918</v>
      </c>
      <c r="GQ338" s="842">
        <f t="shared" ca="1" si="246"/>
        <v>1.1022288580523294</v>
      </c>
      <c r="GR338" s="842">
        <f t="shared" si="246"/>
        <v>0</v>
      </c>
      <c r="GS338" s="842">
        <f t="shared" si="246"/>
        <v>45.907500000000006</v>
      </c>
      <c r="GT338" s="842">
        <f t="shared" si="246"/>
        <v>11.476875000000001</v>
      </c>
      <c r="GU338" s="842">
        <f t="shared" si="246"/>
        <v>57.384375000000006</v>
      </c>
      <c r="GV338" s="842">
        <f t="shared" si="246"/>
        <v>0</v>
      </c>
      <c r="GW338" s="842">
        <f t="shared" si="246"/>
        <v>0</v>
      </c>
      <c r="GX338" s="842">
        <f t="shared" si="246"/>
        <v>0</v>
      </c>
      <c r="GY338" s="842">
        <f t="shared" si="246"/>
        <v>-45.907500000000006</v>
      </c>
      <c r="GZ338" s="842">
        <f t="shared" si="246"/>
        <v>-11.476875000000001</v>
      </c>
      <c r="HA338" s="842">
        <f t="shared" ref="HA338:HX338" si="247">+HB74</f>
        <v>-57.384375000000006</v>
      </c>
      <c r="HB338" s="842">
        <f t="shared" ca="1" si="247"/>
        <v>4705.8694452527907</v>
      </c>
      <c r="HC338" s="842">
        <f t="shared" ca="1" si="247"/>
        <v>1176.4673613131977</v>
      </c>
      <c r="HD338" s="842">
        <f t="shared" ca="1" si="247"/>
        <v>7.9080144000000008</v>
      </c>
      <c r="HE338" s="842">
        <f t="shared" ca="1" si="247"/>
        <v>1210.7372816000002</v>
      </c>
      <c r="HF338" s="842">
        <f t="shared" ca="1" si="247"/>
        <v>31.632057600000003</v>
      </c>
      <c r="HG338" s="842">
        <f t="shared" ca="1" si="247"/>
        <v>4842.9491264000008</v>
      </c>
      <c r="HH338" s="842">
        <f t="shared" ca="1" si="247"/>
        <v>1.0138480000000001</v>
      </c>
      <c r="HI338" s="842">
        <f t="shared" ca="1" si="247"/>
        <v>8.7623428254847653</v>
      </c>
      <c r="HJ338" s="842">
        <f t="shared" ca="1" si="247"/>
        <v>1.1233772853185597</v>
      </c>
      <c r="HK338" s="842">
        <f t="shared" ca="1" si="247"/>
        <v>1341.5371541274242</v>
      </c>
      <c r="HL338" s="842">
        <f t="shared" ca="1" si="247"/>
        <v>1.1233772853185597</v>
      </c>
      <c r="HM338" s="842">
        <f t="shared" si="247"/>
        <v>0</v>
      </c>
      <c r="HN338" s="842">
        <f t="shared" si="247"/>
        <v>102.35226107226109</v>
      </c>
      <c r="HO338" s="842">
        <f t="shared" si="247"/>
        <v>25.588065268065272</v>
      </c>
      <c r="HP338" s="842">
        <f t="shared" si="247"/>
        <v>127.94032634032635</v>
      </c>
      <c r="HQ338" s="842">
        <f t="shared" si="247"/>
        <v>0</v>
      </c>
      <c r="HR338" s="842">
        <f t="shared" si="247"/>
        <v>0</v>
      </c>
      <c r="HS338" s="842">
        <f t="shared" si="247"/>
        <v>0</v>
      </c>
      <c r="HT338" s="842">
        <f t="shared" si="247"/>
        <v>-102.35226107226109</v>
      </c>
      <c r="HU338" s="842">
        <f t="shared" si="247"/>
        <v>-25.588065268065272</v>
      </c>
      <c r="HV338" s="842">
        <f t="shared" si="247"/>
        <v>-127.94032634032635</v>
      </c>
      <c r="HW338" s="842">
        <f t="shared" ca="1" si="247"/>
        <v>4740.5968653277396</v>
      </c>
      <c r="HX338" s="842">
        <f t="shared" ca="1" si="247"/>
        <v>1185.1492163319349</v>
      </c>
    </row>
    <row r="339" spans="2:232" x14ac:dyDescent="0.3">
      <c r="B339">
        <v>22</v>
      </c>
      <c r="C339" s="842">
        <f t="shared" ref="C339:AV339" si="248">+D75</f>
        <v>0</v>
      </c>
      <c r="D339" s="842">
        <f t="shared" si="248"/>
        <v>0</v>
      </c>
      <c r="E339" s="842">
        <f t="shared" si="248"/>
        <v>0</v>
      </c>
      <c r="F339" s="842">
        <f t="shared" si="248"/>
        <v>0</v>
      </c>
      <c r="G339" s="842">
        <f t="shared" ca="1" si="248"/>
        <v>0</v>
      </c>
      <c r="H339" s="842">
        <f t="shared" si="248"/>
        <v>0</v>
      </c>
      <c r="I339" s="842">
        <f t="shared" ca="1" si="248"/>
        <v>0</v>
      </c>
      <c r="J339" s="842">
        <f t="shared" si="248"/>
        <v>0</v>
      </c>
      <c r="K339" s="842">
        <f t="shared" si="248"/>
        <v>0</v>
      </c>
      <c r="L339" s="842">
        <f t="shared" ca="1" si="248"/>
        <v>0</v>
      </c>
      <c r="M339" s="842">
        <f t="shared" si="248"/>
        <v>0</v>
      </c>
      <c r="N339" s="842">
        <f t="shared" si="248"/>
        <v>0</v>
      </c>
      <c r="O339" s="842">
        <f t="shared" si="248"/>
        <v>0</v>
      </c>
      <c r="P339" s="842">
        <f t="shared" si="248"/>
        <v>0</v>
      </c>
      <c r="Q339" s="842">
        <f t="shared" si="248"/>
        <v>0</v>
      </c>
      <c r="R339" s="842">
        <f t="shared" si="248"/>
        <v>0</v>
      </c>
      <c r="S339" s="842">
        <f t="shared" si="248"/>
        <v>0</v>
      </c>
      <c r="T339" s="842">
        <f t="shared" si="248"/>
        <v>0</v>
      </c>
      <c r="U339" s="842">
        <f t="shared" si="248"/>
        <v>0</v>
      </c>
      <c r="V339" s="842">
        <f t="shared" si="248"/>
        <v>0</v>
      </c>
      <c r="W339" s="842">
        <f t="shared" si="248"/>
        <v>0</v>
      </c>
      <c r="X339" s="842">
        <f t="shared" si="248"/>
        <v>0</v>
      </c>
      <c r="Y339" s="842">
        <f t="shared" si="248"/>
        <v>0</v>
      </c>
      <c r="Z339" s="842">
        <f t="shared" si="248"/>
        <v>0</v>
      </c>
      <c r="AA339" s="842">
        <f t="shared" si="248"/>
        <v>0</v>
      </c>
      <c r="AB339" s="842">
        <f t="shared" ca="1" si="248"/>
        <v>0</v>
      </c>
      <c r="AC339" s="842">
        <f t="shared" si="248"/>
        <v>0</v>
      </c>
      <c r="AD339" s="842">
        <f t="shared" ca="1" si="248"/>
        <v>0</v>
      </c>
      <c r="AE339" s="842">
        <f t="shared" si="248"/>
        <v>0</v>
      </c>
      <c r="AF339" s="842">
        <f t="shared" si="248"/>
        <v>0</v>
      </c>
      <c r="AG339" s="842">
        <f t="shared" ca="1" si="248"/>
        <v>0</v>
      </c>
      <c r="AH339" s="842">
        <f t="shared" si="248"/>
        <v>0</v>
      </c>
      <c r="AI339" s="842">
        <f t="shared" si="248"/>
        <v>0</v>
      </c>
      <c r="AJ339" s="842">
        <f t="shared" si="248"/>
        <v>0</v>
      </c>
      <c r="AK339" s="842">
        <f t="shared" si="248"/>
        <v>0</v>
      </c>
      <c r="AL339" s="842">
        <f t="shared" si="248"/>
        <v>0</v>
      </c>
      <c r="AM339" s="842">
        <f t="shared" si="248"/>
        <v>0</v>
      </c>
      <c r="AN339" s="842">
        <f t="shared" si="248"/>
        <v>0</v>
      </c>
      <c r="AO339" s="842">
        <f t="shared" si="248"/>
        <v>0</v>
      </c>
      <c r="AP339" s="842">
        <f t="shared" si="248"/>
        <v>0</v>
      </c>
      <c r="AQ339" s="842">
        <f t="shared" si="248"/>
        <v>0</v>
      </c>
      <c r="AR339" s="842">
        <f t="shared" si="248"/>
        <v>0</v>
      </c>
      <c r="AS339" s="842">
        <f t="shared" si="248"/>
        <v>0</v>
      </c>
      <c r="AT339" s="842">
        <f t="shared" si="248"/>
        <v>0</v>
      </c>
      <c r="AU339" s="842">
        <f t="shared" si="248"/>
        <v>0</v>
      </c>
      <c r="AV339" s="842">
        <f t="shared" si="248"/>
        <v>0</v>
      </c>
      <c r="AW339" s="842">
        <f t="shared" ref="AW339:CB339" si="249">+AX75</f>
        <v>0</v>
      </c>
      <c r="AX339" s="842">
        <f t="shared" si="249"/>
        <v>0</v>
      </c>
      <c r="AY339" s="842">
        <f t="shared" si="249"/>
        <v>0</v>
      </c>
      <c r="AZ339" s="842">
        <f t="shared" si="249"/>
        <v>0</v>
      </c>
      <c r="BA339" s="842">
        <f t="shared" si="249"/>
        <v>0</v>
      </c>
      <c r="BB339" s="842">
        <f t="shared" si="249"/>
        <v>0</v>
      </c>
      <c r="BC339" s="842">
        <f t="shared" si="249"/>
        <v>0</v>
      </c>
      <c r="BD339" s="842">
        <f t="shared" si="249"/>
        <v>0</v>
      </c>
      <c r="BE339" s="842">
        <f t="shared" si="249"/>
        <v>0</v>
      </c>
      <c r="BF339" s="842">
        <f t="shared" si="249"/>
        <v>0</v>
      </c>
      <c r="BG339" s="842">
        <f t="shared" si="249"/>
        <v>0</v>
      </c>
      <c r="BH339" s="842">
        <f t="shared" si="249"/>
        <v>0</v>
      </c>
      <c r="BI339" s="842">
        <f t="shared" si="249"/>
        <v>0</v>
      </c>
      <c r="BJ339" s="842">
        <f t="shared" si="249"/>
        <v>0</v>
      </c>
      <c r="BK339" s="842">
        <f t="shared" si="249"/>
        <v>0</v>
      </c>
      <c r="BL339" s="842">
        <f t="shared" si="249"/>
        <v>0</v>
      </c>
      <c r="BM339" s="842">
        <f t="shared" si="249"/>
        <v>0</v>
      </c>
      <c r="BN339" s="842">
        <f t="shared" si="249"/>
        <v>0</v>
      </c>
      <c r="BO339" s="842">
        <f t="shared" si="249"/>
        <v>0</v>
      </c>
      <c r="BP339" s="842">
        <f t="shared" si="249"/>
        <v>0</v>
      </c>
      <c r="BQ339" s="842">
        <f t="shared" si="249"/>
        <v>0</v>
      </c>
      <c r="BR339" s="842">
        <f t="shared" si="249"/>
        <v>0</v>
      </c>
      <c r="BS339" s="842">
        <f t="shared" si="249"/>
        <v>0</v>
      </c>
      <c r="BT339" s="842">
        <f t="shared" si="249"/>
        <v>0</v>
      </c>
      <c r="BU339" s="842">
        <f t="shared" si="249"/>
        <v>0</v>
      </c>
      <c r="BV339" s="842">
        <f t="shared" si="249"/>
        <v>0</v>
      </c>
      <c r="BW339" s="842">
        <f t="shared" si="249"/>
        <v>0</v>
      </c>
      <c r="BX339" s="842">
        <f t="shared" si="249"/>
        <v>0</v>
      </c>
      <c r="BY339" s="842">
        <f t="shared" si="249"/>
        <v>0</v>
      </c>
      <c r="BZ339" s="842">
        <f t="shared" si="249"/>
        <v>0</v>
      </c>
      <c r="CA339" s="842">
        <f t="shared" si="249"/>
        <v>0</v>
      </c>
      <c r="CB339" s="842">
        <f t="shared" si="249"/>
        <v>0</v>
      </c>
      <c r="CC339" s="842">
        <f t="shared" ref="CC339:DH339" si="250">+CD75</f>
        <v>0</v>
      </c>
      <c r="CD339" s="842">
        <f t="shared" si="250"/>
        <v>0</v>
      </c>
      <c r="CE339" s="842">
        <f t="shared" si="250"/>
        <v>0</v>
      </c>
      <c r="CF339" s="842">
        <f t="shared" si="250"/>
        <v>0</v>
      </c>
      <c r="CG339" s="842">
        <f t="shared" si="250"/>
        <v>0</v>
      </c>
      <c r="CH339" s="842">
        <f t="shared" si="250"/>
        <v>0</v>
      </c>
      <c r="CI339" s="842">
        <f t="shared" si="250"/>
        <v>0</v>
      </c>
      <c r="CJ339" s="842">
        <f t="shared" si="250"/>
        <v>0</v>
      </c>
      <c r="CK339" s="842">
        <f t="shared" si="250"/>
        <v>0</v>
      </c>
      <c r="CL339" s="842">
        <f t="shared" si="250"/>
        <v>0</v>
      </c>
      <c r="CM339" s="842">
        <f t="shared" si="250"/>
        <v>0</v>
      </c>
      <c r="CN339" s="842">
        <f t="shared" si="250"/>
        <v>0</v>
      </c>
      <c r="CO339" s="842">
        <f t="shared" si="250"/>
        <v>0</v>
      </c>
      <c r="CP339" s="842">
        <f t="shared" si="250"/>
        <v>0</v>
      </c>
      <c r="CQ339" s="842">
        <f t="shared" si="250"/>
        <v>0</v>
      </c>
      <c r="CR339" s="842">
        <f t="shared" si="250"/>
        <v>0</v>
      </c>
      <c r="CS339" s="842">
        <f t="shared" si="250"/>
        <v>0</v>
      </c>
      <c r="CT339" s="842">
        <f t="shared" si="250"/>
        <v>0</v>
      </c>
      <c r="CU339" s="842">
        <f t="shared" si="250"/>
        <v>0</v>
      </c>
      <c r="CV339" s="842">
        <f t="shared" si="250"/>
        <v>0</v>
      </c>
      <c r="CW339" s="842">
        <f t="shared" si="250"/>
        <v>0</v>
      </c>
      <c r="CX339" s="842">
        <f t="shared" si="250"/>
        <v>0</v>
      </c>
      <c r="CY339" s="842">
        <f t="shared" si="250"/>
        <v>0</v>
      </c>
      <c r="CZ339" s="842">
        <f t="shared" si="250"/>
        <v>0</v>
      </c>
      <c r="DA339" s="842">
        <f t="shared" si="250"/>
        <v>0</v>
      </c>
      <c r="DB339" s="842">
        <f t="shared" si="250"/>
        <v>0</v>
      </c>
      <c r="DC339" s="842">
        <f t="shared" si="250"/>
        <v>0</v>
      </c>
      <c r="DD339" s="842">
        <f t="shared" si="250"/>
        <v>0</v>
      </c>
      <c r="DE339" s="842">
        <f t="shared" si="250"/>
        <v>0</v>
      </c>
      <c r="DF339" s="842">
        <f t="shared" si="250"/>
        <v>0</v>
      </c>
      <c r="DG339" s="842">
        <f t="shared" si="250"/>
        <v>0</v>
      </c>
      <c r="DH339" s="842">
        <f t="shared" si="250"/>
        <v>0</v>
      </c>
      <c r="DI339" s="842">
        <f t="shared" ref="DI339:EN339" si="251">+DJ75</f>
        <v>0</v>
      </c>
      <c r="DJ339" s="842">
        <f t="shared" si="251"/>
        <v>0</v>
      </c>
      <c r="DK339" s="842">
        <f t="shared" si="251"/>
        <v>0</v>
      </c>
      <c r="DL339" s="842">
        <f t="shared" si="251"/>
        <v>0</v>
      </c>
      <c r="DM339" s="842">
        <f t="shared" si="251"/>
        <v>0</v>
      </c>
      <c r="DN339" s="842">
        <f t="shared" si="251"/>
        <v>0</v>
      </c>
      <c r="DO339" s="842">
        <f t="shared" si="251"/>
        <v>0</v>
      </c>
      <c r="DP339" s="842">
        <f t="shared" si="251"/>
        <v>0</v>
      </c>
      <c r="DQ339" s="842">
        <f t="shared" si="251"/>
        <v>0</v>
      </c>
      <c r="DR339" s="842">
        <f t="shared" si="251"/>
        <v>0</v>
      </c>
      <c r="DS339" s="842">
        <f t="shared" si="251"/>
        <v>0</v>
      </c>
      <c r="DT339" s="842">
        <f t="shared" si="251"/>
        <v>0</v>
      </c>
      <c r="DU339" s="842">
        <f t="shared" si="251"/>
        <v>0</v>
      </c>
      <c r="DV339" s="842">
        <f t="shared" si="251"/>
        <v>0</v>
      </c>
      <c r="DW339" s="842">
        <f t="shared" si="251"/>
        <v>0</v>
      </c>
      <c r="DX339" s="842">
        <f t="shared" si="251"/>
        <v>0</v>
      </c>
      <c r="DY339" s="842">
        <f t="shared" si="251"/>
        <v>0</v>
      </c>
      <c r="DZ339" s="842">
        <f t="shared" si="251"/>
        <v>0</v>
      </c>
      <c r="EA339" s="842">
        <f t="shared" si="251"/>
        <v>0</v>
      </c>
      <c r="EB339" s="842">
        <f t="shared" si="251"/>
        <v>0</v>
      </c>
      <c r="EC339" s="842">
        <f t="shared" si="251"/>
        <v>0</v>
      </c>
      <c r="ED339" s="842">
        <f t="shared" si="251"/>
        <v>0</v>
      </c>
      <c r="EE339" s="842">
        <f t="shared" si="251"/>
        <v>0</v>
      </c>
      <c r="EF339" s="842">
        <f t="shared" si="251"/>
        <v>0</v>
      </c>
      <c r="EG339" s="842">
        <f t="shared" si="251"/>
        <v>0</v>
      </c>
      <c r="EH339" s="842">
        <f t="shared" si="251"/>
        <v>0</v>
      </c>
      <c r="EI339" s="842">
        <f t="shared" si="251"/>
        <v>0</v>
      </c>
      <c r="EJ339" s="842">
        <f t="shared" si="251"/>
        <v>0</v>
      </c>
      <c r="EK339" s="842">
        <f t="shared" si="251"/>
        <v>10</v>
      </c>
      <c r="EL339" s="842">
        <f t="shared" si="251"/>
        <v>927</v>
      </c>
      <c r="EM339" s="842">
        <f t="shared" si="251"/>
        <v>40</v>
      </c>
      <c r="EN339" s="842">
        <f t="shared" si="251"/>
        <v>3708</v>
      </c>
      <c r="EO339" s="842">
        <f t="shared" ref="EO339:FT339" ca="1" si="252">+EP75</f>
        <v>9.94634392121724</v>
      </c>
      <c r="EP339" s="842">
        <f t="shared" ca="1" si="252"/>
        <v>922.02608149683817</v>
      </c>
      <c r="EQ339" s="842">
        <f t="shared" ca="1" si="252"/>
        <v>39.78537568486896</v>
      </c>
      <c r="ER339" s="842">
        <f t="shared" ca="1" si="252"/>
        <v>3688.1043259873527</v>
      </c>
      <c r="ES339" s="842">
        <f t="shared" ca="1" si="252"/>
        <v>0.994634392121724</v>
      </c>
      <c r="ET339" s="842">
        <f t="shared" ca="1" si="252"/>
        <v>11.020879691099434</v>
      </c>
      <c r="EU339" s="842">
        <f t="shared" ca="1" si="252"/>
        <v>1.1020879691099434</v>
      </c>
      <c r="EV339" s="842">
        <f t="shared" ca="1" si="252"/>
        <v>1021.6355473649177</v>
      </c>
      <c r="EW339" s="842">
        <f t="shared" ca="1" si="252"/>
        <v>1.1020879691099434</v>
      </c>
      <c r="EX339" s="842">
        <f t="shared" si="252"/>
        <v>0</v>
      </c>
      <c r="EY339" s="842">
        <f t="shared" si="252"/>
        <v>45.907500000000006</v>
      </c>
      <c r="EZ339" s="842">
        <f t="shared" si="252"/>
        <v>11.476875000000001</v>
      </c>
      <c r="FA339" s="842">
        <f t="shared" si="252"/>
        <v>57.384375000000006</v>
      </c>
      <c r="FB339" s="842">
        <f t="shared" si="252"/>
        <v>0</v>
      </c>
      <c r="FC339" s="842">
        <f t="shared" si="252"/>
        <v>0</v>
      </c>
      <c r="FD339" s="842">
        <f t="shared" si="252"/>
        <v>0</v>
      </c>
      <c r="FE339" s="842">
        <f t="shared" si="252"/>
        <v>-45.907500000000006</v>
      </c>
      <c r="FF339" s="842">
        <f t="shared" si="252"/>
        <v>-11.476875000000001</v>
      </c>
      <c r="FG339" s="842">
        <f t="shared" si="252"/>
        <v>-57.384375000000006</v>
      </c>
      <c r="FH339" s="842">
        <f t="shared" ca="1" si="252"/>
        <v>3642.1968259873529</v>
      </c>
      <c r="FI339" s="842">
        <f t="shared" ca="1" si="252"/>
        <v>910.54920649683822</v>
      </c>
      <c r="FJ339" s="842">
        <f t="shared" ca="1" si="252"/>
        <v>10.138479999999999</v>
      </c>
      <c r="FK339" s="842">
        <f t="shared" ca="1" si="252"/>
        <v>939.83709599999997</v>
      </c>
      <c r="FL339" s="842">
        <f t="shared" ca="1" si="252"/>
        <v>40.553919999999998</v>
      </c>
      <c r="FM339" s="842">
        <f t="shared" ca="1" si="252"/>
        <v>3759.3483839999999</v>
      </c>
      <c r="FN339" s="842">
        <f t="shared" ca="1" si="252"/>
        <v>1.0138480000000001</v>
      </c>
      <c r="FO339" s="842">
        <f t="shared" ca="1" si="252"/>
        <v>11.233772853185595</v>
      </c>
      <c r="FP339" s="842">
        <f t="shared" ca="1" si="252"/>
        <v>1.1233772853185595</v>
      </c>
      <c r="FQ339" s="842">
        <f t="shared" ca="1" si="252"/>
        <v>1041.3707434903047</v>
      </c>
      <c r="FR339" s="842">
        <f t="shared" ca="1" si="252"/>
        <v>1.1233772853185595</v>
      </c>
      <c r="FS339" s="842">
        <f t="shared" si="252"/>
        <v>0</v>
      </c>
      <c r="FT339" s="842">
        <f t="shared" si="252"/>
        <v>102.35226107226109</v>
      </c>
      <c r="FU339" s="842">
        <f t="shared" ref="FU339:GZ339" si="253">+FV75</f>
        <v>25.588065268065272</v>
      </c>
      <c r="FV339" s="842">
        <f t="shared" si="253"/>
        <v>127.94032634032635</v>
      </c>
      <c r="FW339" s="842">
        <f t="shared" si="253"/>
        <v>0</v>
      </c>
      <c r="FX339" s="842">
        <f t="shared" si="253"/>
        <v>0</v>
      </c>
      <c r="FY339" s="842">
        <f t="shared" si="253"/>
        <v>0</v>
      </c>
      <c r="FZ339" s="842">
        <f t="shared" si="253"/>
        <v>-102.35226107226109</v>
      </c>
      <c r="GA339" s="842">
        <f t="shared" si="253"/>
        <v>-25.588065268065272</v>
      </c>
      <c r="GB339" s="842">
        <f t="shared" si="253"/>
        <v>-127.94032634032635</v>
      </c>
      <c r="GC339" s="842">
        <f t="shared" ca="1" si="253"/>
        <v>3656.9961229277387</v>
      </c>
      <c r="GD339" s="842">
        <f t="shared" ca="1" si="253"/>
        <v>914.24903073193468</v>
      </c>
      <c r="GE339" s="842">
        <f t="shared" si="253"/>
        <v>10</v>
      </c>
      <c r="GF339" s="842">
        <f t="shared" si="253"/>
        <v>927</v>
      </c>
      <c r="GG339" s="842">
        <f t="shared" si="253"/>
        <v>40</v>
      </c>
      <c r="GH339" s="842">
        <f t="shared" si="253"/>
        <v>3708</v>
      </c>
      <c r="GI339" s="842">
        <f t="shared" ca="1" si="253"/>
        <v>9.9467908956807882</v>
      </c>
      <c r="GJ339" s="842">
        <f t="shared" ca="1" si="253"/>
        <v>922.06751602960901</v>
      </c>
      <c r="GK339" s="842">
        <f t="shared" ca="1" si="253"/>
        <v>39.787163582723153</v>
      </c>
      <c r="GL339" s="842">
        <f t="shared" ca="1" si="253"/>
        <v>3688.270064118436</v>
      </c>
      <c r="GM339" s="842">
        <f t="shared" ca="1" si="253"/>
        <v>0.99467908956807871</v>
      </c>
      <c r="GN339" s="842">
        <f t="shared" ca="1" si="253"/>
        <v>11.021374953662924</v>
      </c>
      <c r="GO339" s="842">
        <f t="shared" ca="1" si="253"/>
        <v>1.1021374953662924</v>
      </c>
      <c r="GP339" s="842">
        <f t="shared" ca="1" si="253"/>
        <v>1021.681458204553</v>
      </c>
      <c r="GQ339" s="842">
        <f t="shared" ca="1" si="253"/>
        <v>1.1021374953662924</v>
      </c>
      <c r="GR339" s="842">
        <f t="shared" si="253"/>
        <v>0</v>
      </c>
      <c r="GS339" s="842">
        <f t="shared" si="253"/>
        <v>45.907500000000006</v>
      </c>
      <c r="GT339" s="842">
        <f t="shared" si="253"/>
        <v>11.476875000000001</v>
      </c>
      <c r="GU339" s="842">
        <f t="shared" si="253"/>
        <v>57.384375000000006</v>
      </c>
      <c r="GV339" s="842">
        <f t="shared" si="253"/>
        <v>0</v>
      </c>
      <c r="GW339" s="842">
        <f t="shared" si="253"/>
        <v>0</v>
      </c>
      <c r="GX339" s="842">
        <f t="shared" si="253"/>
        <v>0</v>
      </c>
      <c r="GY339" s="842">
        <f t="shared" si="253"/>
        <v>-45.907500000000006</v>
      </c>
      <c r="GZ339" s="842">
        <f t="shared" si="253"/>
        <v>-11.476875000000001</v>
      </c>
      <c r="HA339" s="842">
        <f t="shared" ref="HA339:HX339" si="254">+HB75</f>
        <v>-57.384375000000006</v>
      </c>
      <c r="HB339" s="842">
        <f t="shared" ca="1" si="254"/>
        <v>3642.3625641184362</v>
      </c>
      <c r="HC339" s="842">
        <f t="shared" ca="1" si="254"/>
        <v>910.59064102960906</v>
      </c>
      <c r="HD339" s="842">
        <f t="shared" ca="1" si="254"/>
        <v>10.138479999999999</v>
      </c>
      <c r="HE339" s="842">
        <f t="shared" ca="1" si="254"/>
        <v>939.83709599999997</v>
      </c>
      <c r="HF339" s="842">
        <f t="shared" ca="1" si="254"/>
        <v>40.553919999999998</v>
      </c>
      <c r="HG339" s="842">
        <f t="shared" ca="1" si="254"/>
        <v>3759.3483839999999</v>
      </c>
      <c r="HH339" s="842">
        <f t="shared" ca="1" si="254"/>
        <v>1.0138480000000001</v>
      </c>
      <c r="HI339" s="842">
        <f t="shared" ca="1" si="254"/>
        <v>11.233772853185595</v>
      </c>
      <c r="HJ339" s="842">
        <f t="shared" ca="1" si="254"/>
        <v>1.1233772853185595</v>
      </c>
      <c r="HK339" s="842">
        <f t="shared" ca="1" si="254"/>
        <v>1041.3707434903047</v>
      </c>
      <c r="HL339" s="842">
        <f t="shared" ca="1" si="254"/>
        <v>1.1233772853185595</v>
      </c>
      <c r="HM339" s="842">
        <f t="shared" si="254"/>
        <v>0</v>
      </c>
      <c r="HN339" s="842">
        <f t="shared" si="254"/>
        <v>102.35226107226109</v>
      </c>
      <c r="HO339" s="842">
        <f t="shared" si="254"/>
        <v>25.588065268065272</v>
      </c>
      <c r="HP339" s="842">
        <f t="shared" si="254"/>
        <v>127.94032634032635</v>
      </c>
      <c r="HQ339" s="842">
        <f t="shared" si="254"/>
        <v>0</v>
      </c>
      <c r="HR339" s="842">
        <f t="shared" si="254"/>
        <v>0</v>
      </c>
      <c r="HS339" s="842">
        <f t="shared" si="254"/>
        <v>0</v>
      </c>
      <c r="HT339" s="842">
        <f t="shared" si="254"/>
        <v>-102.35226107226109</v>
      </c>
      <c r="HU339" s="842">
        <f t="shared" si="254"/>
        <v>-25.588065268065272</v>
      </c>
      <c r="HV339" s="842">
        <f t="shared" si="254"/>
        <v>-127.94032634032635</v>
      </c>
      <c r="HW339" s="842">
        <f t="shared" ca="1" si="254"/>
        <v>3656.9961229277387</v>
      </c>
      <c r="HX339" s="842">
        <f t="shared" ca="1" si="254"/>
        <v>914.24903073193468</v>
      </c>
    </row>
    <row r="340" spans="2:232" x14ac:dyDescent="0.3">
      <c r="B340">
        <v>23</v>
      </c>
      <c r="C340" s="842">
        <f t="shared" ref="C340:AV340" si="255">+D76</f>
        <v>0</v>
      </c>
      <c r="D340" s="842">
        <f t="shared" si="255"/>
        <v>0</v>
      </c>
      <c r="E340" s="842">
        <f t="shared" si="255"/>
        <v>0</v>
      </c>
      <c r="F340" s="842">
        <f t="shared" si="255"/>
        <v>0</v>
      </c>
      <c r="G340" s="842">
        <f t="shared" ca="1" si="255"/>
        <v>0</v>
      </c>
      <c r="H340" s="842">
        <f t="shared" si="255"/>
        <v>0</v>
      </c>
      <c r="I340" s="842">
        <f t="shared" ca="1" si="255"/>
        <v>0</v>
      </c>
      <c r="J340" s="842">
        <f t="shared" si="255"/>
        <v>0</v>
      </c>
      <c r="K340" s="842">
        <f t="shared" si="255"/>
        <v>0</v>
      </c>
      <c r="L340" s="842">
        <f t="shared" ca="1" si="255"/>
        <v>0</v>
      </c>
      <c r="M340" s="842">
        <f t="shared" si="255"/>
        <v>0</v>
      </c>
      <c r="N340" s="842">
        <f t="shared" si="255"/>
        <v>0</v>
      </c>
      <c r="O340" s="842">
        <f t="shared" si="255"/>
        <v>0</v>
      </c>
      <c r="P340" s="842">
        <f t="shared" si="255"/>
        <v>0</v>
      </c>
      <c r="Q340" s="842">
        <f t="shared" si="255"/>
        <v>0</v>
      </c>
      <c r="R340" s="842">
        <f t="shared" si="255"/>
        <v>0</v>
      </c>
      <c r="S340" s="842">
        <f t="shared" si="255"/>
        <v>0</v>
      </c>
      <c r="T340" s="842">
        <f t="shared" si="255"/>
        <v>0</v>
      </c>
      <c r="U340" s="842">
        <f t="shared" si="255"/>
        <v>0</v>
      </c>
      <c r="V340" s="842">
        <f t="shared" si="255"/>
        <v>0</v>
      </c>
      <c r="W340" s="842">
        <f t="shared" si="255"/>
        <v>0</v>
      </c>
      <c r="X340" s="842">
        <f t="shared" si="255"/>
        <v>0</v>
      </c>
      <c r="Y340" s="842">
        <f t="shared" si="255"/>
        <v>0</v>
      </c>
      <c r="Z340" s="842">
        <f t="shared" si="255"/>
        <v>0</v>
      </c>
      <c r="AA340" s="842">
        <f t="shared" si="255"/>
        <v>0</v>
      </c>
      <c r="AB340" s="842">
        <f t="shared" ca="1" si="255"/>
        <v>0</v>
      </c>
      <c r="AC340" s="842">
        <f t="shared" si="255"/>
        <v>0</v>
      </c>
      <c r="AD340" s="842">
        <f t="shared" ca="1" si="255"/>
        <v>0</v>
      </c>
      <c r="AE340" s="842">
        <f t="shared" si="255"/>
        <v>0</v>
      </c>
      <c r="AF340" s="842">
        <f t="shared" si="255"/>
        <v>0</v>
      </c>
      <c r="AG340" s="842">
        <f t="shared" ca="1" si="255"/>
        <v>0</v>
      </c>
      <c r="AH340" s="842">
        <f t="shared" si="255"/>
        <v>0</v>
      </c>
      <c r="AI340" s="842">
        <f t="shared" si="255"/>
        <v>0</v>
      </c>
      <c r="AJ340" s="842">
        <f t="shared" si="255"/>
        <v>0</v>
      </c>
      <c r="AK340" s="842">
        <f t="shared" si="255"/>
        <v>0</v>
      </c>
      <c r="AL340" s="842">
        <f t="shared" si="255"/>
        <v>0</v>
      </c>
      <c r="AM340" s="842">
        <f t="shared" si="255"/>
        <v>0</v>
      </c>
      <c r="AN340" s="842">
        <f t="shared" si="255"/>
        <v>0</v>
      </c>
      <c r="AO340" s="842">
        <f t="shared" si="255"/>
        <v>0</v>
      </c>
      <c r="AP340" s="842">
        <f t="shared" si="255"/>
        <v>0</v>
      </c>
      <c r="AQ340" s="842">
        <f t="shared" si="255"/>
        <v>0</v>
      </c>
      <c r="AR340" s="842">
        <f t="shared" si="255"/>
        <v>0</v>
      </c>
      <c r="AS340" s="842">
        <f t="shared" si="255"/>
        <v>0</v>
      </c>
      <c r="AT340" s="842">
        <f t="shared" si="255"/>
        <v>0</v>
      </c>
      <c r="AU340" s="842">
        <f t="shared" si="255"/>
        <v>0</v>
      </c>
      <c r="AV340" s="842">
        <f t="shared" si="255"/>
        <v>0</v>
      </c>
      <c r="AW340" s="842">
        <f t="shared" ref="AW340:CB340" si="256">+AX76</f>
        <v>0</v>
      </c>
      <c r="AX340" s="842">
        <f t="shared" si="256"/>
        <v>0</v>
      </c>
      <c r="AY340" s="842">
        <f t="shared" si="256"/>
        <v>0</v>
      </c>
      <c r="AZ340" s="842">
        <f t="shared" si="256"/>
        <v>0</v>
      </c>
      <c r="BA340" s="842">
        <f t="shared" si="256"/>
        <v>0</v>
      </c>
      <c r="BB340" s="842">
        <f t="shared" si="256"/>
        <v>0</v>
      </c>
      <c r="BC340" s="842">
        <f t="shared" si="256"/>
        <v>0</v>
      </c>
      <c r="BD340" s="842">
        <f t="shared" si="256"/>
        <v>0</v>
      </c>
      <c r="BE340" s="842">
        <f t="shared" si="256"/>
        <v>0</v>
      </c>
      <c r="BF340" s="842">
        <f t="shared" si="256"/>
        <v>0</v>
      </c>
      <c r="BG340" s="842">
        <f t="shared" si="256"/>
        <v>0</v>
      </c>
      <c r="BH340" s="842">
        <f t="shared" si="256"/>
        <v>0</v>
      </c>
      <c r="BI340" s="842">
        <f t="shared" si="256"/>
        <v>0</v>
      </c>
      <c r="BJ340" s="842">
        <f t="shared" si="256"/>
        <v>0</v>
      </c>
      <c r="BK340" s="842">
        <f t="shared" si="256"/>
        <v>0</v>
      </c>
      <c r="BL340" s="842">
        <f t="shared" si="256"/>
        <v>0</v>
      </c>
      <c r="BM340" s="842">
        <f t="shared" si="256"/>
        <v>0</v>
      </c>
      <c r="BN340" s="842">
        <f t="shared" si="256"/>
        <v>0</v>
      </c>
      <c r="BO340" s="842">
        <f t="shared" si="256"/>
        <v>0</v>
      </c>
      <c r="BP340" s="842">
        <f t="shared" si="256"/>
        <v>0</v>
      </c>
      <c r="BQ340" s="842">
        <f t="shared" si="256"/>
        <v>0</v>
      </c>
      <c r="BR340" s="842">
        <f t="shared" si="256"/>
        <v>0</v>
      </c>
      <c r="BS340" s="842">
        <f t="shared" si="256"/>
        <v>0</v>
      </c>
      <c r="BT340" s="842">
        <f t="shared" si="256"/>
        <v>0</v>
      </c>
      <c r="BU340" s="842">
        <f t="shared" si="256"/>
        <v>0</v>
      </c>
      <c r="BV340" s="842">
        <f t="shared" si="256"/>
        <v>0</v>
      </c>
      <c r="BW340" s="842">
        <f t="shared" si="256"/>
        <v>0</v>
      </c>
      <c r="BX340" s="842">
        <f t="shared" si="256"/>
        <v>0</v>
      </c>
      <c r="BY340" s="842">
        <f t="shared" si="256"/>
        <v>0</v>
      </c>
      <c r="BZ340" s="842">
        <f t="shared" si="256"/>
        <v>0</v>
      </c>
      <c r="CA340" s="842">
        <f t="shared" si="256"/>
        <v>0</v>
      </c>
      <c r="CB340" s="842">
        <f t="shared" si="256"/>
        <v>0</v>
      </c>
      <c r="CC340" s="842">
        <f t="shared" ref="CC340:DH340" si="257">+CD76</f>
        <v>0</v>
      </c>
      <c r="CD340" s="842">
        <f t="shared" si="257"/>
        <v>0</v>
      </c>
      <c r="CE340" s="842">
        <f t="shared" si="257"/>
        <v>0</v>
      </c>
      <c r="CF340" s="842">
        <f t="shared" si="257"/>
        <v>0</v>
      </c>
      <c r="CG340" s="842">
        <f t="shared" si="257"/>
        <v>0</v>
      </c>
      <c r="CH340" s="842">
        <f t="shared" si="257"/>
        <v>0</v>
      </c>
      <c r="CI340" s="842">
        <f t="shared" si="257"/>
        <v>0</v>
      </c>
      <c r="CJ340" s="842">
        <f t="shared" si="257"/>
        <v>0</v>
      </c>
      <c r="CK340" s="842">
        <f t="shared" si="257"/>
        <v>0</v>
      </c>
      <c r="CL340" s="842">
        <f t="shared" si="257"/>
        <v>0</v>
      </c>
      <c r="CM340" s="842">
        <f t="shared" si="257"/>
        <v>0</v>
      </c>
      <c r="CN340" s="842">
        <f t="shared" si="257"/>
        <v>0</v>
      </c>
      <c r="CO340" s="842">
        <f t="shared" si="257"/>
        <v>0</v>
      </c>
      <c r="CP340" s="842">
        <f t="shared" si="257"/>
        <v>0</v>
      </c>
      <c r="CQ340" s="842">
        <f t="shared" si="257"/>
        <v>0</v>
      </c>
      <c r="CR340" s="842">
        <f t="shared" si="257"/>
        <v>0</v>
      </c>
      <c r="CS340" s="842">
        <f t="shared" si="257"/>
        <v>0</v>
      </c>
      <c r="CT340" s="842">
        <f t="shared" si="257"/>
        <v>0</v>
      </c>
      <c r="CU340" s="842">
        <f t="shared" si="257"/>
        <v>0</v>
      </c>
      <c r="CV340" s="842">
        <f t="shared" si="257"/>
        <v>0</v>
      </c>
      <c r="CW340" s="842">
        <f t="shared" si="257"/>
        <v>0</v>
      </c>
      <c r="CX340" s="842">
        <f t="shared" si="257"/>
        <v>0</v>
      </c>
      <c r="CY340" s="842">
        <f t="shared" si="257"/>
        <v>0</v>
      </c>
      <c r="CZ340" s="842">
        <f t="shared" si="257"/>
        <v>0</v>
      </c>
      <c r="DA340" s="842">
        <f t="shared" si="257"/>
        <v>0</v>
      </c>
      <c r="DB340" s="842">
        <f t="shared" si="257"/>
        <v>0</v>
      </c>
      <c r="DC340" s="842">
        <f t="shared" si="257"/>
        <v>0</v>
      </c>
      <c r="DD340" s="842">
        <f t="shared" si="257"/>
        <v>0</v>
      </c>
      <c r="DE340" s="842">
        <f t="shared" si="257"/>
        <v>0</v>
      </c>
      <c r="DF340" s="842">
        <f t="shared" si="257"/>
        <v>0</v>
      </c>
      <c r="DG340" s="842">
        <f t="shared" si="257"/>
        <v>0</v>
      </c>
      <c r="DH340" s="842">
        <f t="shared" si="257"/>
        <v>0</v>
      </c>
      <c r="DI340" s="842">
        <f t="shared" ref="DI340:EN340" si="258">+DJ76</f>
        <v>0</v>
      </c>
      <c r="DJ340" s="842">
        <f t="shared" si="258"/>
        <v>0</v>
      </c>
      <c r="DK340" s="842">
        <f t="shared" si="258"/>
        <v>0</v>
      </c>
      <c r="DL340" s="842">
        <f t="shared" si="258"/>
        <v>0</v>
      </c>
      <c r="DM340" s="842">
        <f t="shared" si="258"/>
        <v>0</v>
      </c>
      <c r="DN340" s="842">
        <f t="shared" si="258"/>
        <v>0</v>
      </c>
      <c r="DO340" s="842">
        <f t="shared" si="258"/>
        <v>0</v>
      </c>
      <c r="DP340" s="842">
        <f t="shared" si="258"/>
        <v>0</v>
      </c>
      <c r="DQ340" s="842">
        <f t="shared" si="258"/>
        <v>0</v>
      </c>
      <c r="DR340" s="842">
        <f t="shared" si="258"/>
        <v>0</v>
      </c>
      <c r="DS340" s="842">
        <f t="shared" si="258"/>
        <v>0</v>
      </c>
      <c r="DT340" s="842">
        <f t="shared" si="258"/>
        <v>0</v>
      </c>
      <c r="DU340" s="842">
        <f t="shared" si="258"/>
        <v>0</v>
      </c>
      <c r="DV340" s="842">
        <f t="shared" si="258"/>
        <v>0</v>
      </c>
      <c r="DW340" s="842">
        <f t="shared" si="258"/>
        <v>0</v>
      </c>
      <c r="DX340" s="842">
        <f t="shared" si="258"/>
        <v>0</v>
      </c>
      <c r="DY340" s="842">
        <f t="shared" si="258"/>
        <v>0</v>
      </c>
      <c r="DZ340" s="842">
        <f t="shared" si="258"/>
        <v>0</v>
      </c>
      <c r="EA340" s="842">
        <f t="shared" si="258"/>
        <v>0</v>
      </c>
      <c r="EB340" s="842">
        <f t="shared" si="258"/>
        <v>0</v>
      </c>
      <c r="EC340" s="842">
        <f t="shared" si="258"/>
        <v>0</v>
      </c>
      <c r="ED340" s="842">
        <f t="shared" si="258"/>
        <v>0</v>
      </c>
      <c r="EE340" s="842">
        <f t="shared" si="258"/>
        <v>0</v>
      </c>
      <c r="EF340" s="842">
        <f t="shared" si="258"/>
        <v>0</v>
      </c>
      <c r="EG340" s="842">
        <f t="shared" si="258"/>
        <v>0</v>
      </c>
      <c r="EH340" s="842">
        <f t="shared" si="258"/>
        <v>0</v>
      </c>
      <c r="EI340" s="842">
        <f t="shared" si="258"/>
        <v>0</v>
      </c>
      <c r="EJ340" s="842">
        <f t="shared" si="258"/>
        <v>0</v>
      </c>
      <c r="EK340" s="842">
        <f t="shared" si="258"/>
        <v>8.5</v>
      </c>
      <c r="EL340" s="842">
        <f t="shared" si="258"/>
        <v>1280.5</v>
      </c>
      <c r="EM340" s="842">
        <f t="shared" si="258"/>
        <v>34</v>
      </c>
      <c r="EN340" s="842">
        <f t="shared" si="258"/>
        <v>5122</v>
      </c>
      <c r="EO340" s="842">
        <f t="shared" ref="EO340:FT340" ca="1" si="259">+EP76</f>
        <v>8.453888060004644</v>
      </c>
      <c r="EP340" s="842">
        <f t="shared" ca="1" si="259"/>
        <v>1273.5533718630525</v>
      </c>
      <c r="EQ340" s="842">
        <f t="shared" ca="1" si="259"/>
        <v>33.815552240018576</v>
      </c>
      <c r="ER340" s="842">
        <f t="shared" ca="1" si="259"/>
        <v>5094.2134874522098</v>
      </c>
      <c r="ES340" s="842">
        <f t="shared" ca="1" si="259"/>
        <v>0.99457506588289923</v>
      </c>
      <c r="ET340" s="842">
        <f t="shared" ca="1" si="259"/>
        <v>9.3671889861547299</v>
      </c>
      <c r="EU340" s="842">
        <f t="shared" ca="1" si="259"/>
        <v>1.1020222336652623</v>
      </c>
      <c r="EV340" s="842">
        <f t="shared" ca="1" si="259"/>
        <v>1411.1394702083685</v>
      </c>
      <c r="EW340" s="842">
        <f t="shared" ca="1" si="259"/>
        <v>1.1020222336652623</v>
      </c>
      <c r="EX340" s="842">
        <f t="shared" si="259"/>
        <v>0</v>
      </c>
      <c r="EY340" s="842">
        <f t="shared" si="259"/>
        <v>45.907500000000006</v>
      </c>
      <c r="EZ340" s="842">
        <f t="shared" si="259"/>
        <v>11.476875000000001</v>
      </c>
      <c r="FA340" s="842">
        <f t="shared" si="259"/>
        <v>57.384375000000006</v>
      </c>
      <c r="FB340" s="842">
        <f t="shared" si="259"/>
        <v>0</v>
      </c>
      <c r="FC340" s="842">
        <f t="shared" si="259"/>
        <v>0</v>
      </c>
      <c r="FD340" s="842">
        <f t="shared" si="259"/>
        <v>0</v>
      </c>
      <c r="FE340" s="842">
        <f t="shared" si="259"/>
        <v>-45.907500000000006</v>
      </c>
      <c r="FF340" s="842">
        <f t="shared" si="259"/>
        <v>-11.476875000000001</v>
      </c>
      <c r="FG340" s="842">
        <f t="shared" si="259"/>
        <v>-57.384375000000006</v>
      </c>
      <c r="FH340" s="842">
        <f t="shared" ca="1" si="259"/>
        <v>5048.3059874522096</v>
      </c>
      <c r="FI340" s="842">
        <f t="shared" ca="1" si="259"/>
        <v>1262.0764968630524</v>
      </c>
      <c r="FJ340" s="842">
        <f t="shared" ca="1" si="259"/>
        <v>8.6177080000000004</v>
      </c>
      <c r="FK340" s="842">
        <f t="shared" ca="1" si="259"/>
        <v>1298.2323640000002</v>
      </c>
      <c r="FL340" s="842">
        <f t="shared" ca="1" si="259"/>
        <v>34.470832000000001</v>
      </c>
      <c r="FM340" s="842">
        <f t="shared" ca="1" si="259"/>
        <v>5192.9294560000008</v>
      </c>
      <c r="FN340" s="842">
        <f t="shared" ca="1" si="259"/>
        <v>1.0138480000000001</v>
      </c>
      <c r="FO340" s="842">
        <f t="shared" ca="1" si="259"/>
        <v>9.5487069252077568</v>
      </c>
      <c r="FP340" s="842">
        <f t="shared" ca="1" si="259"/>
        <v>1.1233772853185595</v>
      </c>
      <c r="FQ340" s="842">
        <f t="shared" ca="1" si="259"/>
        <v>1438.4846138504158</v>
      </c>
      <c r="FR340" s="842">
        <f t="shared" ca="1" si="259"/>
        <v>1.1233772853185597</v>
      </c>
      <c r="FS340" s="842">
        <f t="shared" si="259"/>
        <v>0</v>
      </c>
      <c r="FT340" s="842">
        <f t="shared" si="259"/>
        <v>102.35226107226109</v>
      </c>
      <c r="FU340" s="842">
        <f t="shared" ref="FU340:GZ340" si="260">+FV76</f>
        <v>25.588065268065272</v>
      </c>
      <c r="FV340" s="842">
        <f t="shared" si="260"/>
        <v>127.94032634032635</v>
      </c>
      <c r="FW340" s="842">
        <f t="shared" si="260"/>
        <v>0</v>
      </c>
      <c r="FX340" s="842">
        <f t="shared" si="260"/>
        <v>0</v>
      </c>
      <c r="FY340" s="842">
        <f t="shared" si="260"/>
        <v>0</v>
      </c>
      <c r="FZ340" s="842">
        <f t="shared" si="260"/>
        <v>-102.35226107226109</v>
      </c>
      <c r="GA340" s="842">
        <f t="shared" si="260"/>
        <v>-25.588065268065272</v>
      </c>
      <c r="GB340" s="842">
        <f t="shared" si="260"/>
        <v>-127.94032634032635</v>
      </c>
      <c r="GC340" s="842">
        <f t="shared" ca="1" si="260"/>
        <v>5090.5771949277396</v>
      </c>
      <c r="GD340" s="842">
        <f t="shared" ca="1" si="260"/>
        <v>1272.6442987319349</v>
      </c>
      <c r="GE340" s="842">
        <f t="shared" si="260"/>
        <v>8.5</v>
      </c>
      <c r="GF340" s="842">
        <f t="shared" si="260"/>
        <v>1280.5</v>
      </c>
      <c r="GG340" s="842">
        <f t="shared" si="260"/>
        <v>34</v>
      </c>
      <c r="GH340" s="842">
        <f t="shared" si="260"/>
        <v>5122</v>
      </c>
      <c r="GI340" s="842">
        <f t="shared" ca="1" si="260"/>
        <v>8.4542687366868829</v>
      </c>
      <c r="GJ340" s="842">
        <f t="shared" ca="1" si="260"/>
        <v>1273.6107196855944</v>
      </c>
      <c r="GK340" s="842">
        <f t="shared" ca="1" si="260"/>
        <v>33.817074946747532</v>
      </c>
      <c r="GL340" s="842">
        <f t="shared" ca="1" si="260"/>
        <v>5094.4428787423776</v>
      </c>
      <c r="GM340" s="842">
        <f t="shared" ca="1" si="260"/>
        <v>0.99461985137492726</v>
      </c>
      <c r="GN340" s="842">
        <f t="shared" ca="1" si="260"/>
        <v>9.3676107885727244</v>
      </c>
      <c r="GO340" s="842">
        <f t="shared" ca="1" si="260"/>
        <v>1.1020718574791442</v>
      </c>
      <c r="GP340" s="842">
        <f t="shared" ca="1" si="260"/>
        <v>1411.2030135020436</v>
      </c>
      <c r="GQ340" s="842">
        <f t="shared" ca="1" si="260"/>
        <v>1.1020718574791437</v>
      </c>
      <c r="GR340" s="842">
        <f t="shared" si="260"/>
        <v>0</v>
      </c>
      <c r="GS340" s="842">
        <f t="shared" si="260"/>
        <v>45.907500000000006</v>
      </c>
      <c r="GT340" s="842">
        <f t="shared" si="260"/>
        <v>11.476875000000001</v>
      </c>
      <c r="GU340" s="842">
        <f t="shared" si="260"/>
        <v>57.384375000000006</v>
      </c>
      <c r="GV340" s="842">
        <f t="shared" si="260"/>
        <v>0</v>
      </c>
      <c r="GW340" s="842">
        <f t="shared" si="260"/>
        <v>0</v>
      </c>
      <c r="GX340" s="842">
        <f t="shared" si="260"/>
        <v>0</v>
      </c>
      <c r="GY340" s="842">
        <f t="shared" si="260"/>
        <v>-45.907500000000006</v>
      </c>
      <c r="GZ340" s="842">
        <f t="shared" si="260"/>
        <v>-11.476875000000001</v>
      </c>
      <c r="HA340" s="842">
        <f t="shared" ref="HA340:HX340" si="261">+HB76</f>
        <v>-57.384375000000006</v>
      </c>
      <c r="HB340" s="842">
        <f t="shared" ca="1" si="261"/>
        <v>5048.5353787423774</v>
      </c>
      <c r="HC340" s="842">
        <f t="shared" ca="1" si="261"/>
        <v>1262.1338446855943</v>
      </c>
      <c r="HD340" s="842">
        <f t="shared" ca="1" si="261"/>
        <v>8.6177080000000004</v>
      </c>
      <c r="HE340" s="842">
        <f t="shared" ca="1" si="261"/>
        <v>1298.2323640000002</v>
      </c>
      <c r="HF340" s="842">
        <f t="shared" ca="1" si="261"/>
        <v>34.470832000000001</v>
      </c>
      <c r="HG340" s="842">
        <f t="shared" ca="1" si="261"/>
        <v>5192.9294560000008</v>
      </c>
      <c r="HH340" s="842">
        <f t="shared" ca="1" si="261"/>
        <v>1.0138480000000001</v>
      </c>
      <c r="HI340" s="842">
        <f t="shared" ca="1" si="261"/>
        <v>9.5487069252077568</v>
      </c>
      <c r="HJ340" s="842">
        <f t="shared" ca="1" si="261"/>
        <v>1.1233772853185595</v>
      </c>
      <c r="HK340" s="842">
        <f t="shared" ca="1" si="261"/>
        <v>1438.4846138504158</v>
      </c>
      <c r="HL340" s="842">
        <f t="shared" ca="1" si="261"/>
        <v>1.1233772853185597</v>
      </c>
      <c r="HM340" s="842">
        <f t="shared" si="261"/>
        <v>0</v>
      </c>
      <c r="HN340" s="842">
        <f t="shared" si="261"/>
        <v>102.35226107226109</v>
      </c>
      <c r="HO340" s="842">
        <f t="shared" si="261"/>
        <v>25.588065268065272</v>
      </c>
      <c r="HP340" s="842">
        <f t="shared" si="261"/>
        <v>127.94032634032635</v>
      </c>
      <c r="HQ340" s="842">
        <f t="shared" si="261"/>
        <v>0</v>
      </c>
      <c r="HR340" s="842">
        <f t="shared" si="261"/>
        <v>0</v>
      </c>
      <c r="HS340" s="842">
        <f t="shared" si="261"/>
        <v>0</v>
      </c>
      <c r="HT340" s="842">
        <f t="shared" si="261"/>
        <v>-102.35226107226109</v>
      </c>
      <c r="HU340" s="842">
        <f t="shared" si="261"/>
        <v>-25.588065268065272</v>
      </c>
      <c r="HV340" s="842">
        <f t="shared" si="261"/>
        <v>-127.94032634032635</v>
      </c>
      <c r="HW340" s="842">
        <f t="shared" ca="1" si="261"/>
        <v>5090.5771949277396</v>
      </c>
      <c r="HX340" s="842">
        <f t="shared" ca="1" si="261"/>
        <v>1272.6442987319349</v>
      </c>
    </row>
    <row r="341" spans="2:232" x14ac:dyDescent="0.3">
      <c r="B341">
        <v>24</v>
      </c>
      <c r="C341" s="842">
        <f t="shared" ref="C341:AV341" si="262">+D77</f>
        <v>0</v>
      </c>
      <c r="D341" s="842">
        <f t="shared" si="262"/>
        <v>0</v>
      </c>
      <c r="E341" s="842">
        <f t="shared" si="262"/>
        <v>0</v>
      </c>
      <c r="F341" s="842">
        <f t="shared" si="262"/>
        <v>0</v>
      </c>
      <c r="G341" s="842">
        <f t="shared" ca="1" si="262"/>
        <v>0</v>
      </c>
      <c r="H341" s="842">
        <f t="shared" si="262"/>
        <v>0</v>
      </c>
      <c r="I341" s="842">
        <f t="shared" ca="1" si="262"/>
        <v>0</v>
      </c>
      <c r="J341" s="842">
        <f t="shared" si="262"/>
        <v>0</v>
      </c>
      <c r="K341" s="842">
        <f t="shared" si="262"/>
        <v>0</v>
      </c>
      <c r="L341" s="842">
        <f t="shared" ca="1" si="262"/>
        <v>0</v>
      </c>
      <c r="M341" s="842">
        <f t="shared" si="262"/>
        <v>0</v>
      </c>
      <c r="N341" s="842">
        <f t="shared" si="262"/>
        <v>0</v>
      </c>
      <c r="O341" s="842">
        <f t="shared" si="262"/>
        <v>0</v>
      </c>
      <c r="P341" s="842">
        <f t="shared" si="262"/>
        <v>0</v>
      </c>
      <c r="Q341" s="842">
        <f t="shared" si="262"/>
        <v>0</v>
      </c>
      <c r="R341" s="842">
        <f t="shared" si="262"/>
        <v>0</v>
      </c>
      <c r="S341" s="842">
        <f t="shared" si="262"/>
        <v>0</v>
      </c>
      <c r="T341" s="842">
        <f t="shared" si="262"/>
        <v>0</v>
      </c>
      <c r="U341" s="842">
        <f t="shared" si="262"/>
        <v>0</v>
      </c>
      <c r="V341" s="842">
        <f t="shared" si="262"/>
        <v>0</v>
      </c>
      <c r="W341" s="842">
        <f t="shared" si="262"/>
        <v>0</v>
      </c>
      <c r="X341" s="842">
        <f t="shared" si="262"/>
        <v>0</v>
      </c>
      <c r="Y341" s="842">
        <f t="shared" si="262"/>
        <v>0</v>
      </c>
      <c r="Z341" s="842">
        <f t="shared" si="262"/>
        <v>0</v>
      </c>
      <c r="AA341" s="842">
        <f t="shared" si="262"/>
        <v>0</v>
      </c>
      <c r="AB341" s="842">
        <f t="shared" ca="1" si="262"/>
        <v>0</v>
      </c>
      <c r="AC341" s="842">
        <f t="shared" si="262"/>
        <v>0</v>
      </c>
      <c r="AD341" s="842">
        <f t="shared" ca="1" si="262"/>
        <v>0</v>
      </c>
      <c r="AE341" s="842">
        <f t="shared" si="262"/>
        <v>0</v>
      </c>
      <c r="AF341" s="842">
        <f t="shared" si="262"/>
        <v>0</v>
      </c>
      <c r="AG341" s="842">
        <f t="shared" ca="1" si="262"/>
        <v>0</v>
      </c>
      <c r="AH341" s="842">
        <f t="shared" si="262"/>
        <v>0</v>
      </c>
      <c r="AI341" s="842">
        <f t="shared" si="262"/>
        <v>0</v>
      </c>
      <c r="AJ341" s="842">
        <f t="shared" si="262"/>
        <v>0</v>
      </c>
      <c r="AK341" s="842">
        <f t="shared" si="262"/>
        <v>0</v>
      </c>
      <c r="AL341" s="842">
        <f t="shared" si="262"/>
        <v>0</v>
      </c>
      <c r="AM341" s="842">
        <f t="shared" si="262"/>
        <v>0</v>
      </c>
      <c r="AN341" s="842">
        <f t="shared" si="262"/>
        <v>0</v>
      </c>
      <c r="AO341" s="842">
        <f t="shared" si="262"/>
        <v>0</v>
      </c>
      <c r="AP341" s="842">
        <f t="shared" si="262"/>
        <v>0</v>
      </c>
      <c r="AQ341" s="842">
        <f t="shared" si="262"/>
        <v>0</v>
      </c>
      <c r="AR341" s="842">
        <f t="shared" si="262"/>
        <v>0</v>
      </c>
      <c r="AS341" s="842">
        <f t="shared" si="262"/>
        <v>0</v>
      </c>
      <c r="AT341" s="842">
        <f t="shared" si="262"/>
        <v>0</v>
      </c>
      <c r="AU341" s="842">
        <f t="shared" si="262"/>
        <v>0</v>
      </c>
      <c r="AV341" s="842">
        <f t="shared" si="262"/>
        <v>0</v>
      </c>
      <c r="AW341" s="842">
        <f t="shared" ref="AW341:CB341" si="263">+AX77</f>
        <v>0</v>
      </c>
      <c r="AX341" s="842">
        <f t="shared" si="263"/>
        <v>0</v>
      </c>
      <c r="AY341" s="842">
        <f t="shared" si="263"/>
        <v>0</v>
      </c>
      <c r="AZ341" s="842">
        <f t="shared" si="263"/>
        <v>0</v>
      </c>
      <c r="BA341" s="842">
        <f t="shared" si="263"/>
        <v>0</v>
      </c>
      <c r="BB341" s="842">
        <f t="shared" si="263"/>
        <v>0</v>
      </c>
      <c r="BC341" s="842">
        <f t="shared" si="263"/>
        <v>0</v>
      </c>
      <c r="BD341" s="842">
        <f t="shared" si="263"/>
        <v>0</v>
      </c>
      <c r="BE341" s="842">
        <f t="shared" si="263"/>
        <v>0</v>
      </c>
      <c r="BF341" s="842">
        <f t="shared" si="263"/>
        <v>0</v>
      </c>
      <c r="BG341" s="842">
        <f t="shared" si="263"/>
        <v>0</v>
      </c>
      <c r="BH341" s="842">
        <f t="shared" si="263"/>
        <v>0</v>
      </c>
      <c r="BI341" s="842">
        <f t="shared" si="263"/>
        <v>0</v>
      </c>
      <c r="BJ341" s="842">
        <f t="shared" si="263"/>
        <v>0</v>
      </c>
      <c r="BK341" s="842">
        <f t="shared" si="263"/>
        <v>0</v>
      </c>
      <c r="BL341" s="842">
        <f t="shared" si="263"/>
        <v>0</v>
      </c>
      <c r="BM341" s="842">
        <f t="shared" si="263"/>
        <v>0</v>
      </c>
      <c r="BN341" s="842">
        <f t="shared" si="263"/>
        <v>0</v>
      </c>
      <c r="BO341" s="842">
        <f t="shared" si="263"/>
        <v>0</v>
      </c>
      <c r="BP341" s="842">
        <f t="shared" si="263"/>
        <v>0</v>
      </c>
      <c r="BQ341" s="842">
        <f t="shared" si="263"/>
        <v>0</v>
      </c>
      <c r="BR341" s="842">
        <f t="shared" si="263"/>
        <v>0</v>
      </c>
      <c r="BS341" s="842">
        <f t="shared" si="263"/>
        <v>0</v>
      </c>
      <c r="BT341" s="842">
        <f t="shared" si="263"/>
        <v>0</v>
      </c>
      <c r="BU341" s="842">
        <f t="shared" si="263"/>
        <v>0</v>
      </c>
      <c r="BV341" s="842">
        <f t="shared" si="263"/>
        <v>0</v>
      </c>
      <c r="BW341" s="842">
        <f t="shared" si="263"/>
        <v>0</v>
      </c>
      <c r="BX341" s="842">
        <f t="shared" si="263"/>
        <v>0</v>
      </c>
      <c r="BY341" s="842">
        <f t="shared" si="263"/>
        <v>0</v>
      </c>
      <c r="BZ341" s="842">
        <f t="shared" si="263"/>
        <v>0</v>
      </c>
      <c r="CA341" s="842">
        <f t="shared" si="263"/>
        <v>0</v>
      </c>
      <c r="CB341" s="842">
        <f t="shared" si="263"/>
        <v>0</v>
      </c>
      <c r="CC341" s="842">
        <f t="shared" ref="CC341:DH341" si="264">+CD77</f>
        <v>0</v>
      </c>
      <c r="CD341" s="842">
        <f t="shared" si="264"/>
        <v>0</v>
      </c>
      <c r="CE341" s="842">
        <f t="shared" si="264"/>
        <v>0</v>
      </c>
      <c r="CF341" s="842">
        <f t="shared" si="264"/>
        <v>0</v>
      </c>
      <c r="CG341" s="842">
        <f t="shared" si="264"/>
        <v>0</v>
      </c>
      <c r="CH341" s="842">
        <f t="shared" si="264"/>
        <v>0</v>
      </c>
      <c r="CI341" s="842">
        <f t="shared" si="264"/>
        <v>0</v>
      </c>
      <c r="CJ341" s="842">
        <f t="shared" si="264"/>
        <v>0</v>
      </c>
      <c r="CK341" s="842">
        <f t="shared" si="264"/>
        <v>0</v>
      </c>
      <c r="CL341" s="842">
        <f t="shared" si="264"/>
        <v>0</v>
      </c>
      <c r="CM341" s="842">
        <f t="shared" si="264"/>
        <v>0</v>
      </c>
      <c r="CN341" s="842">
        <f t="shared" si="264"/>
        <v>0</v>
      </c>
      <c r="CO341" s="842">
        <f t="shared" si="264"/>
        <v>0</v>
      </c>
      <c r="CP341" s="842">
        <f t="shared" si="264"/>
        <v>0</v>
      </c>
      <c r="CQ341" s="842">
        <f t="shared" si="264"/>
        <v>0</v>
      </c>
      <c r="CR341" s="842">
        <f t="shared" si="264"/>
        <v>0</v>
      </c>
      <c r="CS341" s="842">
        <f t="shared" si="264"/>
        <v>0</v>
      </c>
      <c r="CT341" s="842">
        <f t="shared" si="264"/>
        <v>0</v>
      </c>
      <c r="CU341" s="842">
        <f t="shared" si="264"/>
        <v>0</v>
      </c>
      <c r="CV341" s="842">
        <f t="shared" si="264"/>
        <v>0</v>
      </c>
      <c r="CW341" s="842">
        <f t="shared" si="264"/>
        <v>0</v>
      </c>
      <c r="CX341" s="842">
        <f t="shared" si="264"/>
        <v>0</v>
      </c>
      <c r="CY341" s="842">
        <f t="shared" si="264"/>
        <v>0</v>
      </c>
      <c r="CZ341" s="842">
        <f t="shared" si="264"/>
        <v>0</v>
      </c>
      <c r="DA341" s="842">
        <f t="shared" si="264"/>
        <v>0</v>
      </c>
      <c r="DB341" s="842">
        <f t="shared" si="264"/>
        <v>0</v>
      </c>
      <c r="DC341" s="842">
        <f t="shared" si="264"/>
        <v>0</v>
      </c>
      <c r="DD341" s="842">
        <f t="shared" si="264"/>
        <v>0</v>
      </c>
      <c r="DE341" s="842">
        <f t="shared" si="264"/>
        <v>0</v>
      </c>
      <c r="DF341" s="842">
        <f t="shared" si="264"/>
        <v>0</v>
      </c>
      <c r="DG341" s="842">
        <f t="shared" si="264"/>
        <v>0</v>
      </c>
      <c r="DH341" s="842">
        <f t="shared" si="264"/>
        <v>0</v>
      </c>
      <c r="DI341" s="842">
        <f t="shared" ref="DI341:EN341" si="265">+DJ77</f>
        <v>0</v>
      </c>
      <c r="DJ341" s="842">
        <f t="shared" si="265"/>
        <v>0</v>
      </c>
      <c r="DK341" s="842">
        <f t="shared" si="265"/>
        <v>0</v>
      </c>
      <c r="DL341" s="842">
        <f t="shared" si="265"/>
        <v>0</v>
      </c>
      <c r="DM341" s="842">
        <f t="shared" si="265"/>
        <v>0</v>
      </c>
      <c r="DN341" s="842">
        <f t="shared" si="265"/>
        <v>0</v>
      </c>
      <c r="DO341" s="842">
        <f t="shared" si="265"/>
        <v>0</v>
      </c>
      <c r="DP341" s="842">
        <f t="shared" si="265"/>
        <v>0</v>
      </c>
      <c r="DQ341" s="842">
        <f t="shared" si="265"/>
        <v>0</v>
      </c>
      <c r="DR341" s="842">
        <f t="shared" si="265"/>
        <v>0</v>
      </c>
      <c r="DS341" s="842">
        <f t="shared" si="265"/>
        <v>0</v>
      </c>
      <c r="DT341" s="842">
        <f t="shared" si="265"/>
        <v>0</v>
      </c>
      <c r="DU341" s="842">
        <f t="shared" si="265"/>
        <v>0</v>
      </c>
      <c r="DV341" s="842">
        <f t="shared" si="265"/>
        <v>0</v>
      </c>
      <c r="DW341" s="842">
        <f t="shared" si="265"/>
        <v>0</v>
      </c>
      <c r="DX341" s="842">
        <f t="shared" si="265"/>
        <v>0</v>
      </c>
      <c r="DY341" s="842">
        <f t="shared" si="265"/>
        <v>0</v>
      </c>
      <c r="DZ341" s="842">
        <f t="shared" si="265"/>
        <v>0</v>
      </c>
      <c r="EA341" s="842">
        <f t="shared" si="265"/>
        <v>0</v>
      </c>
      <c r="EB341" s="842">
        <f t="shared" si="265"/>
        <v>0</v>
      </c>
      <c r="EC341" s="842">
        <f t="shared" si="265"/>
        <v>0</v>
      </c>
      <c r="ED341" s="842">
        <f t="shared" si="265"/>
        <v>0</v>
      </c>
      <c r="EE341" s="842">
        <f t="shared" si="265"/>
        <v>0</v>
      </c>
      <c r="EF341" s="842">
        <f t="shared" si="265"/>
        <v>0</v>
      </c>
      <c r="EG341" s="842">
        <f t="shared" si="265"/>
        <v>0</v>
      </c>
      <c r="EH341" s="842">
        <f t="shared" si="265"/>
        <v>0</v>
      </c>
      <c r="EI341" s="842">
        <f t="shared" si="265"/>
        <v>0</v>
      </c>
      <c r="EJ341" s="842">
        <f t="shared" si="265"/>
        <v>0</v>
      </c>
      <c r="EK341" s="842">
        <f t="shared" si="265"/>
        <v>9.5</v>
      </c>
      <c r="EL341" s="842">
        <f t="shared" si="265"/>
        <v>1472</v>
      </c>
      <c r="EM341" s="842">
        <f t="shared" si="265"/>
        <v>38</v>
      </c>
      <c r="EN341" s="842">
        <f t="shared" si="265"/>
        <v>5888</v>
      </c>
      <c r="EO341" s="842">
        <f t="shared" ref="EO341:FT341" ca="1" si="266">+EP77</f>
        <v>9.7727404940248999</v>
      </c>
      <c r="EP341" s="842">
        <f t="shared" ca="1" si="266"/>
        <v>1514.2604218110162</v>
      </c>
      <c r="EQ341" s="842">
        <f t="shared" ca="1" si="266"/>
        <v>39.090961976099599</v>
      </c>
      <c r="ER341" s="842">
        <f t="shared" ca="1" si="266"/>
        <v>6057.0416872440646</v>
      </c>
      <c r="ES341" s="842">
        <f t="shared" ca="1" si="266"/>
        <v>1.0287095256868317</v>
      </c>
      <c r="ET341" s="842">
        <f t="shared" ca="1" si="266"/>
        <v>10.828521323019279</v>
      </c>
      <c r="EU341" s="842">
        <f t="shared" ca="1" si="266"/>
        <v>1.1398443497915032</v>
      </c>
      <c r="EV341" s="842">
        <f t="shared" ca="1" si="266"/>
        <v>1677.8508828930928</v>
      </c>
      <c r="EW341" s="842">
        <f t="shared" ca="1" si="266"/>
        <v>1.1398443497915032</v>
      </c>
      <c r="EX341" s="842">
        <f t="shared" si="266"/>
        <v>0</v>
      </c>
      <c r="EY341" s="842">
        <f t="shared" si="266"/>
        <v>45.907500000000006</v>
      </c>
      <c r="EZ341" s="842">
        <f t="shared" si="266"/>
        <v>11.476875000000001</v>
      </c>
      <c r="FA341" s="842">
        <f t="shared" si="266"/>
        <v>57.384375000000006</v>
      </c>
      <c r="FB341" s="842">
        <f t="shared" si="266"/>
        <v>0</v>
      </c>
      <c r="FC341" s="842">
        <f t="shared" si="266"/>
        <v>0</v>
      </c>
      <c r="FD341" s="842">
        <f t="shared" si="266"/>
        <v>0</v>
      </c>
      <c r="FE341" s="842">
        <f t="shared" si="266"/>
        <v>-45.907500000000006</v>
      </c>
      <c r="FF341" s="842">
        <f t="shared" si="266"/>
        <v>-11.476875000000001</v>
      </c>
      <c r="FG341" s="842">
        <f t="shared" si="266"/>
        <v>-57.384375000000006</v>
      </c>
      <c r="FH341" s="842">
        <f t="shared" ca="1" si="266"/>
        <v>6011.1341872440644</v>
      </c>
      <c r="FI341" s="842">
        <f t="shared" ca="1" si="266"/>
        <v>1502.7835468110161</v>
      </c>
      <c r="FJ341" s="842">
        <f t="shared" ca="1" si="266"/>
        <v>9.9667159999999999</v>
      </c>
      <c r="FK341" s="842">
        <f t="shared" ca="1" si="266"/>
        <v>1544.3164159999999</v>
      </c>
      <c r="FL341" s="842">
        <f t="shared" ca="1" si="266"/>
        <v>39.866864</v>
      </c>
      <c r="FM341" s="842">
        <f t="shared" ca="1" si="266"/>
        <v>6177.2656639999996</v>
      </c>
      <c r="FN341" s="842">
        <f t="shared" ca="1" si="266"/>
        <v>1.0491279999999998</v>
      </c>
      <c r="FO341" s="842">
        <f t="shared" ca="1" si="266"/>
        <v>11.043452631578948</v>
      </c>
      <c r="FP341" s="842">
        <f t="shared" ca="1" si="266"/>
        <v>1.1624686980609418</v>
      </c>
      <c r="FQ341" s="842">
        <f t="shared" ca="1" si="266"/>
        <v>1711.1539235457062</v>
      </c>
      <c r="FR341" s="842">
        <f t="shared" ca="1" si="266"/>
        <v>1.1624686980609418</v>
      </c>
      <c r="FS341" s="842">
        <f t="shared" si="266"/>
        <v>0</v>
      </c>
      <c r="FT341" s="842">
        <f t="shared" si="266"/>
        <v>102.35226107226109</v>
      </c>
      <c r="FU341" s="842">
        <f t="shared" ref="FU341:GZ341" si="267">+FV77</f>
        <v>25.588065268065272</v>
      </c>
      <c r="FV341" s="842">
        <f t="shared" si="267"/>
        <v>127.94032634032635</v>
      </c>
      <c r="FW341" s="842">
        <f t="shared" si="267"/>
        <v>0</v>
      </c>
      <c r="FX341" s="842">
        <f t="shared" si="267"/>
        <v>0</v>
      </c>
      <c r="FY341" s="842">
        <f t="shared" si="267"/>
        <v>0</v>
      </c>
      <c r="FZ341" s="842">
        <f t="shared" si="267"/>
        <v>-102.35226107226109</v>
      </c>
      <c r="GA341" s="842">
        <f t="shared" si="267"/>
        <v>-25.588065268065272</v>
      </c>
      <c r="GB341" s="842">
        <f t="shared" si="267"/>
        <v>-127.94032634032635</v>
      </c>
      <c r="GC341" s="842">
        <f t="shared" ca="1" si="267"/>
        <v>6074.9134029277384</v>
      </c>
      <c r="GD341" s="842">
        <f t="shared" ca="1" si="267"/>
        <v>1518.7283507319346</v>
      </c>
      <c r="GE341" s="842">
        <f t="shared" si="267"/>
        <v>9.5</v>
      </c>
      <c r="GF341" s="842">
        <f t="shared" si="267"/>
        <v>1472</v>
      </c>
      <c r="GG341" s="842">
        <f t="shared" si="267"/>
        <v>38</v>
      </c>
      <c r="GH341" s="842">
        <f t="shared" si="267"/>
        <v>5888</v>
      </c>
      <c r="GI341" s="842">
        <f t="shared" ca="1" si="267"/>
        <v>9.7729800346879419</v>
      </c>
      <c r="GJ341" s="842">
        <f t="shared" ca="1" si="267"/>
        <v>1514.2975380063842</v>
      </c>
      <c r="GK341" s="842">
        <f t="shared" ca="1" si="267"/>
        <v>39.091920138751767</v>
      </c>
      <c r="GL341" s="842">
        <f t="shared" ca="1" si="267"/>
        <v>6057.1901520255369</v>
      </c>
      <c r="GM341" s="842">
        <f t="shared" ca="1" si="267"/>
        <v>1.0287347404934675</v>
      </c>
      <c r="GN341" s="842">
        <f t="shared" ca="1" si="267"/>
        <v>10.828786742036501</v>
      </c>
      <c r="GO341" s="842">
        <f t="shared" ca="1" si="267"/>
        <v>1.1398722886354211</v>
      </c>
      <c r="GP341" s="842">
        <f t="shared" ca="1" si="267"/>
        <v>1677.8920088713398</v>
      </c>
      <c r="GQ341" s="842">
        <f t="shared" ca="1" si="267"/>
        <v>1.1398722886354211</v>
      </c>
      <c r="GR341" s="842">
        <f t="shared" si="267"/>
        <v>0</v>
      </c>
      <c r="GS341" s="842">
        <f t="shared" si="267"/>
        <v>45.907500000000006</v>
      </c>
      <c r="GT341" s="842">
        <f t="shared" si="267"/>
        <v>11.476875000000001</v>
      </c>
      <c r="GU341" s="842">
        <f t="shared" si="267"/>
        <v>57.384375000000006</v>
      </c>
      <c r="GV341" s="842">
        <f t="shared" si="267"/>
        <v>0</v>
      </c>
      <c r="GW341" s="842">
        <f t="shared" si="267"/>
        <v>0</v>
      </c>
      <c r="GX341" s="842">
        <f t="shared" si="267"/>
        <v>0</v>
      </c>
      <c r="GY341" s="842">
        <f t="shared" si="267"/>
        <v>-45.907500000000006</v>
      </c>
      <c r="GZ341" s="842">
        <f t="shared" si="267"/>
        <v>-11.476875000000001</v>
      </c>
      <c r="HA341" s="842">
        <f t="shared" ref="HA341:HX341" si="268">+HB77</f>
        <v>-57.384375000000006</v>
      </c>
      <c r="HB341" s="842">
        <f t="shared" ca="1" si="268"/>
        <v>6011.2826520255367</v>
      </c>
      <c r="HC341" s="842">
        <f t="shared" ca="1" si="268"/>
        <v>1502.8206630063842</v>
      </c>
      <c r="HD341" s="842">
        <f t="shared" ca="1" si="268"/>
        <v>9.9667159999999999</v>
      </c>
      <c r="HE341" s="842">
        <f t="shared" ca="1" si="268"/>
        <v>1544.3164159999999</v>
      </c>
      <c r="HF341" s="842">
        <f t="shared" ca="1" si="268"/>
        <v>39.866864</v>
      </c>
      <c r="HG341" s="842">
        <f t="shared" ca="1" si="268"/>
        <v>6177.2656639999996</v>
      </c>
      <c r="HH341" s="842">
        <f t="shared" ca="1" si="268"/>
        <v>1.0491279999999998</v>
      </c>
      <c r="HI341" s="842">
        <f t="shared" ca="1" si="268"/>
        <v>11.043452631578948</v>
      </c>
      <c r="HJ341" s="842">
        <f t="shared" ca="1" si="268"/>
        <v>1.1624686980609418</v>
      </c>
      <c r="HK341" s="842">
        <f t="shared" ca="1" si="268"/>
        <v>1711.1539235457062</v>
      </c>
      <c r="HL341" s="842">
        <f t="shared" ca="1" si="268"/>
        <v>1.1624686980609418</v>
      </c>
      <c r="HM341" s="842">
        <f t="shared" si="268"/>
        <v>0</v>
      </c>
      <c r="HN341" s="842">
        <f t="shared" si="268"/>
        <v>102.35226107226109</v>
      </c>
      <c r="HO341" s="842">
        <f t="shared" si="268"/>
        <v>25.588065268065272</v>
      </c>
      <c r="HP341" s="842">
        <f t="shared" si="268"/>
        <v>127.94032634032635</v>
      </c>
      <c r="HQ341" s="842">
        <f t="shared" si="268"/>
        <v>0</v>
      </c>
      <c r="HR341" s="842">
        <f t="shared" si="268"/>
        <v>0</v>
      </c>
      <c r="HS341" s="842">
        <f t="shared" si="268"/>
        <v>0</v>
      </c>
      <c r="HT341" s="842">
        <f t="shared" si="268"/>
        <v>-102.35226107226109</v>
      </c>
      <c r="HU341" s="842">
        <f t="shared" si="268"/>
        <v>-25.588065268065272</v>
      </c>
      <c r="HV341" s="842">
        <f t="shared" si="268"/>
        <v>-127.94032634032635</v>
      </c>
      <c r="HW341" s="842">
        <f t="shared" ca="1" si="268"/>
        <v>6074.9134029277384</v>
      </c>
      <c r="HX341" s="842">
        <f t="shared" ca="1" si="268"/>
        <v>1518.7283507319346</v>
      </c>
    </row>
    <row r="342" spans="2:232" x14ac:dyDescent="0.3">
      <c r="B342">
        <v>25</v>
      </c>
      <c r="C342" s="842">
        <f t="shared" ref="C342:AV342" si="269">+D78</f>
        <v>0</v>
      </c>
      <c r="D342" s="842">
        <f t="shared" si="269"/>
        <v>0</v>
      </c>
      <c r="E342" s="842">
        <f t="shared" si="269"/>
        <v>0</v>
      </c>
      <c r="F342" s="842">
        <f t="shared" si="269"/>
        <v>0</v>
      </c>
      <c r="G342" s="842">
        <f t="shared" ca="1" si="269"/>
        <v>0</v>
      </c>
      <c r="H342" s="842">
        <f t="shared" si="269"/>
        <v>0</v>
      </c>
      <c r="I342" s="842">
        <f t="shared" ca="1" si="269"/>
        <v>0</v>
      </c>
      <c r="J342" s="842">
        <f t="shared" si="269"/>
        <v>0</v>
      </c>
      <c r="K342" s="842">
        <f t="shared" si="269"/>
        <v>0</v>
      </c>
      <c r="L342" s="842">
        <f t="shared" ca="1" si="269"/>
        <v>0</v>
      </c>
      <c r="M342" s="842">
        <f t="shared" si="269"/>
        <v>0</v>
      </c>
      <c r="N342" s="842">
        <f t="shared" si="269"/>
        <v>0</v>
      </c>
      <c r="O342" s="842">
        <f t="shared" si="269"/>
        <v>0</v>
      </c>
      <c r="P342" s="842">
        <f t="shared" si="269"/>
        <v>0</v>
      </c>
      <c r="Q342" s="842">
        <f t="shared" si="269"/>
        <v>0</v>
      </c>
      <c r="R342" s="842">
        <f t="shared" si="269"/>
        <v>0</v>
      </c>
      <c r="S342" s="842">
        <f t="shared" si="269"/>
        <v>0</v>
      </c>
      <c r="T342" s="842">
        <f t="shared" si="269"/>
        <v>0</v>
      </c>
      <c r="U342" s="842">
        <f t="shared" si="269"/>
        <v>0</v>
      </c>
      <c r="V342" s="842">
        <f t="shared" si="269"/>
        <v>0</v>
      </c>
      <c r="W342" s="842">
        <f t="shared" si="269"/>
        <v>0</v>
      </c>
      <c r="X342" s="842">
        <f t="shared" si="269"/>
        <v>0</v>
      </c>
      <c r="Y342" s="842">
        <f t="shared" si="269"/>
        <v>0</v>
      </c>
      <c r="Z342" s="842">
        <f t="shared" si="269"/>
        <v>0</v>
      </c>
      <c r="AA342" s="842">
        <f t="shared" si="269"/>
        <v>0</v>
      </c>
      <c r="AB342" s="842">
        <f t="shared" ca="1" si="269"/>
        <v>0</v>
      </c>
      <c r="AC342" s="842">
        <f t="shared" si="269"/>
        <v>0</v>
      </c>
      <c r="AD342" s="842">
        <f t="shared" ca="1" si="269"/>
        <v>0</v>
      </c>
      <c r="AE342" s="842">
        <f t="shared" si="269"/>
        <v>0</v>
      </c>
      <c r="AF342" s="842">
        <f t="shared" si="269"/>
        <v>0</v>
      </c>
      <c r="AG342" s="842">
        <f t="shared" ca="1" si="269"/>
        <v>0</v>
      </c>
      <c r="AH342" s="842">
        <f t="shared" si="269"/>
        <v>0</v>
      </c>
      <c r="AI342" s="842">
        <f t="shared" si="269"/>
        <v>0</v>
      </c>
      <c r="AJ342" s="842">
        <f t="shared" si="269"/>
        <v>0</v>
      </c>
      <c r="AK342" s="842">
        <f t="shared" si="269"/>
        <v>0</v>
      </c>
      <c r="AL342" s="842">
        <f t="shared" si="269"/>
        <v>0</v>
      </c>
      <c r="AM342" s="842">
        <f t="shared" si="269"/>
        <v>0</v>
      </c>
      <c r="AN342" s="842">
        <f t="shared" si="269"/>
        <v>0</v>
      </c>
      <c r="AO342" s="842">
        <f t="shared" si="269"/>
        <v>0</v>
      </c>
      <c r="AP342" s="842">
        <f t="shared" si="269"/>
        <v>0</v>
      </c>
      <c r="AQ342" s="842">
        <f t="shared" si="269"/>
        <v>0</v>
      </c>
      <c r="AR342" s="842">
        <f t="shared" si="269"/>
        <v>0</v>
      </c>
      <c r="AS342" s="842">
        <f t="shared" si="269"/>
        <v>0</v>
      </c>
      <c r="AT342" s="842">
        <f t="shared" si="269"/>
        <v>0</v>
      </c>
      <c r="AU342" s="842">
        <f t="shared" si="269"/>
        <v>0</v>
      </c>
      <c r="AV342" s="842">
        <f t="shared" si="269"/>
        <v>0</v>
      </c>
      <c r="AW342" s="842">
        <f t="shared" ref="AW342:CB342" si="270">+AX78</f>
        <v>0</v>
      </c>
      <c r="AX342" s="842">
        <f t="shared" si="270"/>
        <v>0</v>
      </c>
      <c r="AY342" s="842">
        <f t="shared" si="270"/>
        <v>0</v>
      </c>
      <c r="AZ342" s="842">
        <f t="shared" si="270"/>
        <v>0</v>
      </c>
      <c r="BA342" s="842">
        <f t="shared" si="270"/>
        <v>0</v>
      </c>
      <c r="BB342" s="842">
        <f t="shared" si="270"/>
        <v>0</v>
      </c>
      <c r="BC342" s="842">
        <f t="shared" si="270"/>
        <v>0</v>
      </c>
      <c r="BD342" s="842">
        <f t="shared" si="270"/>
        <v>0</v>
      </c>
      <c r="BE342" s="842">
        <f t="shared" si="270"/>
        <v>0</v>
      </c>
      <c r="BF342" s="842">
        <f t="shared" si="270"/>
        <v>0</v>
      </c>
      <c r="BG342" s="842">
        <f t="shared" si="270"/>
        <v>0</v>
      </c>
      <c r="BH342" s="842">
        <f t="shared" si="270"/>
        <v>0</v>
      </c>
      <c r="BI342" s="842">
        <f t="shared" si="270"/>
        <v>0</v>
      </c>
      <c r="BJ342" s="842">
        <f t="shared" si="270"/>
        <v>0</v>
      </c>
      <c r="BK342" s="842">
        <f t="shared" si="270"/>
        <v>0</v>
      </c>
      <c r="BL342" s="842">
        <f t="shared" si="270"/>
        <v>0</v>
      </c>
      <c r="BM342" s="842">
        <f t="shared" si="270"/>
        <v>0</v>
      </c>
      <c r="BN342" s="842">
        <f t="shared" si="270"/>
        <v>0</v>
      </c>
      <c r="BO342" s="842">
        <f t="shared" si="270"/>
        <v>0</v>
      </c>
      <c r="BP342" s="842">
        <f t="shared" si="270"/>
        <v>0</v>
      </c>
      <c r="BQ342" s="842">
        <f t="shared" si="270"/>
        <v>0</v>
      </c>
      <c r="BR342" s="842">
        <f t="shared" si="270"/>
        <v>0</v>
      </c>
      <c r="BS342" s="842">
        <f t="shared" si="270"/>
        <v>0</v>
      </c>
      <c r="BT342" s="842">
        <f t="shared" si="270"/>
        <v>0</v>
      </c>
      <c r="BU342" s="842">
        <f t="shared" si="270"/>
        <v>0</v>
      </c>
      <c r="BV342" s="842">
        <f t="shared" si="270"/>
        <v>0</v>
      </c>
      <c r="BW342" s="842">
        <f t="shared" si="270"/>
        <v>0</v>
      </c>
      <c r="BX342" s="842">
        <f t="shared" si="270"/>
        <v>0</v>
      </c>
      <c r="BY342" s="842">
        <f t="shared" si="270"/>
        <v>0</v>
      </c>
      <c r="BZ342" s="842">
        <f t="shared" si="270"/>
        <v>0</v>
      </c>
      <c r="CA342" s="842">
        <f t="shared" si="270"/>
        <v>0</v>
      </c>
      <c r="CB342" s="842">
        <f t="shared" si="270"/>
        <v>0</v>
      </c>
      <c r="CC342" s="842">
        <f t="shared" ref="CC342:DH342" si="271">+CD78</f>
        <v>0</v>
      </c>
      <c r="CD342" s="842">
        <f t="shared" si="271"/>
        <v>0</v>
      </c>
      <c r="CE342" s="842">
        <f t="shared" si="271"/>
        <v>0</v>
      </c>
      <c r="CF342" s="842">
        <f t="shared" si="271"/>
        <v>0</v>
      </c>
      <c r="CG342" s="842">
        <f t="shared" si="271"/>
        <v>0</v>
      </c>
      <c r="CH342" s="842">
        <f t="shared" si="271"/>
        <v>0</v>
      </c>
      <c r="CI342" s="842">
        <f t="shared" si="271"/>
        <v>0</v>
      </c>
      <c r="CJ342" s="842">
        <f t="shared" si="271"/>
        <v>0</v>
      </c>
      <c r="CK342" s="842">
        <f t="shared" si="271"/>
        <v>0</v>
      </c>
      <c r="CL342" s="842">
        <f t="shared" si="271"/>
        <v>0</v>
      </c>
      <c r="CM342" s="842">
        <f t="shared" si="271"/>
        <v>0</v>
      </c>
      <c r="CN342" s="842">
        <f t="shared" si="271"/>
        <v>0</v>
      </c>
      <c r="CO342" s="842">
        <f t="shared" si="271"/>
        <v>0</v>
      </c>
      <c r="CP342" s="842">
        <f t="shared" si="271"/>
        <v>0</v>
      </c>
      <c r="CQ342" s="842">
        <f t="shared" si="271"/>
        <v>0</v>
      </c>
      <c r="CR342" s="842">
        <f t="shared" si="271"/>
        <v>0</v>
      </c>
      <c r="CS342" s="842">
        <f t="shared" si="271"/>
        <v>0</v>
      </c>
      <c r="CT342" s="842">
        <f t="shared" si="271"/>
        <v>0</v>
      </c>
      <c r="CU342" s="842">
        <f t="shared" si="271"/>
        <v>0</v>
      </c>
      <c r="CV342" s="842">
        <f t="shared" si="271"/>
        <v>0</v>
      </c>
      <c r="CW342" s="842">
        <f t="shared" si="271"/>
        <v>0</v>
      </c>
      <c r="CX342" s="842">
        <f t="shared" si="271"/>
        <v>0</v>
      </c>
      <c r="CY342" s="842">
        <f t="shared" si="271"/>
        <v>0</v>
      </c>
      <c r="CZ342" s="842">
        <f t="shared" si="271"/>
        <v>0</v>
      </c>
      <c r="DA342" s="842">
        <f t="shared" si="271"/>
        <v>0</v>
      </c>
      <c r="DB342" s="842">
        <f t="shared" si="271"/>
        <v>0</v>
      </c>
      <c r="DC342" s="842">
        <f t="shared" si="271"/>
        <v>0</v>
      </c>
      <c r="DD342" s="842">
        <f t="shared" si="271"/>
        <v>0</v>
      </c>
      <c r="DE342" s="842">
        <f t="shared" si="271"/>
        <v>0</v>
      </c>
      <c r="DF342" s="842">
        <f t="shared" si="271"/>
        <v>0</v>
      </c>
      <c r="DG342" s="842">
        <f t="shared" si="271"/>
        <v>0</v>
      </c>
      <c r="DH342" s="842">
        <f t="shared" si="271"/>
        <v>0</v>
      </c>
      <c r="DI342" s="842">
        <f t="shared" ref="DI342:EN342" si="272">+DJ78</f>
        <v>0</v>
      </c>
      <c r="DJ342" s="842">
        <f t="shared" si="272"/>
        <v>0</v>
      </c>
      <c r="DK342" s="842">
        <f t="shared" si="272"/>
        <v>0</v>
      </c>
      <c r="DL342" s="842">
        <f t="shared" si="272"/>
        <v>0</v>
      </c>
      <c r="DM342" s="842">
        <f t="shared" si="272"/>
        <v>0</v>
      </c>
      <c r="DN342" s="842">
        <f t="shared" si="272"/>
        <v>0</v>
      </c>
      <c r="DO342" s="842">
        <f t="shared" si="272"/>
        <v>0</v>
      </c>
      <c r="DP342" s="842">
        <f t="shared" si="272"/>
        <v>0</v>
      </c>
      <c r="DQ342" s="842">
        <f t="shared" si="272"/>
        <v>0</v>
      </c>
      <c r="DR342" s="842">
        <f t="shared" si="272"/>
        <v>0</v>
      </c>
      <c r="DS342" s="842">
        <f t="shared" si="272"/>
        <v>0</v>
      </c>
      <c r="DT342" s="842">
        <f t="shared" si="272"/>
        <v>0</v>
      </c>
      <c r="DU342" s="842">
        <f t="shared" si="272"/>
        <v>0</v>
      </c>
      <c r="DV342" s="842">
        <f t="shared" si="272"/>
        <v>0</v>
      </c>
      <c r="DW342" s="842">
        <f t="shared" si="272"/>
        <v>0</v>
      </c>
      <c r="DX342" s="842">
        <f t="shared" si="272"/>
        <v>0</v>
      </c>
      <c r="DY342" s="842">
        <f t="shared" si="272"/>
        <v>0</v>
      </c>
      <c r="DZ342" s="842">
        <f t="shared" si="272"/>
        <v>0</v>
      </c>
      <c r="EA342" s="842">
        <f t="shared" si="272"/>
        <v>0</v>
      </c>
      <c r="EB342" s="842">
        <f t="shared" si="272"/>
        <v>0</v>
      </c>
      <c r="EC342" s="842">
        <f t="shared" si="272"/>
        <v>0</v>
      </c>
      <c r="ED342" s="842">
        <f t="shared" si="272"/>
        <v>0</v>
      </c>
      <c r="EE342" s="842">
        <f t="shared" si="272"/>
        <v>0</v>
      </c>
      <c r="EF342" s="842">
        <f t="shared" si="272"/>
        <v>0</v>
      </c>
      <c r="EG342" s="842">
        <f t="shared" si="272"/>
        <v>0</v>
      </c>
      <c r="EH342" s="842">
        <f t="shared" si="272"/>
        <v>0</v>
      </c>
      <c r="EI342" s="842">
        <f t="shared" si="272"/>
        <v>0</v>
      </c>
      <c r="EJ342" s="842">
        <f t="shared" si="272"/>
        <v>0</v>
      </c>
      <c r="EK342" s="842">
        <f t="shared" si="272"/>
        <v>7.8</v>
      </c>
      <c r="EL342" s="842">
        <f t="shared" si="272"/>
        <v>1194.2</v>
      </c>
      <c r="EM342" s="842">
        <f t="shared" si="272"/>
        <v>31.2</v>
      </c>
      <c r="EN342" s="842">
        <f t="shared" si="272"/>
        <v>4776.8</v>
      </c>
      <c r="EO342" s="842">
        <f t="shared" ref="EO342:FT342" ca="1" si="273">+EP78</f>
        <v>7.7571149564137905</v>
      </c>
      <c r="EP342" s="842">
        <f t="shared" ca="1" si="273"/>
        <v>1187.6341898653011</v>
      </c>
      <c r="EQ342" s="842">
        <f t="shared" ca="1" si="273"/>
        <v>31.028459825655162</v>
      </c>
      <c r="ER342" s="842">
        <f t="shared" ca="1" si="273"/>
        <v>4750.5367594612044</v>
      </c>
      <c r="ES342" s="842">
        <f t="shared" ca="1" si="273"/>
        <v>0.99450191748894745</v>
      </c>
      <c r="ET342" s="842">
        <f t="shared" ca="1" si="273"/>
        <v>8.5951412259432587</v>
      </c>
      <c r="EU342" s="842">
        <f t="shared" ca="1" si="273"/>
        <v>1.1019411828132384</v>
      </c>
      <c r="EV342" s="842">
        <f t="shared" ca="1" si="273"/>
        <v>1315.9381605155691</v>
      </c>
      <c r="EW342" s="842">
        <f t="shared" ca="1" si="273"/>
        <v>1.1019411828132382</v>
      </c>
      <c r="EX342" s="842">
        <f t="shared" si="273"/>
        <v>0</v>
      </c>
      <c r="EY342" s="842">
        <f t="shared" si="273"/>
        <v>45.907500000000006</v>
      </c>
      <c r="EZ342" s="842">
        <f t="shared" si="273"/>
        <v>11.476875000000001</v>
      </c>
      <c r="FA342" s="842">
        <f t="shared" si="273"/>
        <v>57.384375000000006</v>
      </c>
      <c r="FB342" s="842">
        <f t="shared" si="273"/>
        <v>504.64000000000033</v>
      </c>
      <c r="FC342" s="842">
        <f t="shared" si="273"/>
        <v>126.16000000000008</v>
      </c>
      <c r="FD342" s="842">
        <f t="shared" si="273"/>
        <v>630.80000000000041</v>
      </c>
      <c r="FE342" s="842">
        <f t="shared" si="273"/>
        <v>458.7325000000003</v>
      </c>
      <c r="FF342" s="842">
        <f t="shared" si="273"/>
        <v>114.68312500000008</v>
      </c>
      <c r="FG342" s="842">
        <f t="shared" si="273"/>
        <v>573.41562500000032</v>
      </c>
      <c r="FH342" s="842">
        <f t="shared" ca="1" si="273"/>
        <v>5209.2692594612045</v>
      </c>
      <c r="FI342" s="842">
        <f t="shared" ca="1" si="273"/>
        <v>1302.3173148653011</v>
      </c>
      <c r="FJ342" s="842">
        <f t="shared" ca="1" si="273"/>
        <v>7.9080144000000008</v>
      </c>
      <c r="FK342" s="842">
        <f t="shared" ca="1" si="273"/>
        <v>1210.7372816000002</v>
      </c>
      <c r="FL342" s="842">
        <f t="shared" ca="1" si="273"/>
        <v>31.632057600000003</v>
      </c>
      <c r="FM342" s="842">
        <f t="shared" ca="1" si="273"/>
        <v>4842.9491264000008</v>
      </c>
      <c r="FN342" s="842">
        <f t="shared" ca="1" si="273"/>
        <v>1.0138480000000001</v>
      </c>
      <c r="FO342" s="842">
        <f t="shared" ca="1" si="273"/>
        <v>8.7623428254847653</v>
      </c>
      <c r="FP342" s="842">
        <f t="shared" ca="1" si="273"/>
        <v>1.1233772853185597</v>
      </c>
      <c r="FQ342" s="842">
        <f t="shared" ca="1" si="273"/>
        <v>1341.5371541274242</v>
      </c>
      <c r="FR342" s="842">
        <f t="shared" ca="1" si="273"/>
        <v>1.1233772853185597</v>
      </c>
      <c r="FS342" s="842">
        <f t="shared" si="273"/>
        <v>0</v>
      </c>
      <c r="FT342" s="842">
        <f t="shared" si="273"/>
        <v>102.35226107226109</v>
      </c>
      <c r="FU342" s="842">
        <f t="shared" ref="FU342:GZ342" si="274">+FV78</f>
        <v>25.588065268065272</v>
      </c>
      <c r="FV342" s="842">
        <f t="shared" si="274"/>
        <v>127.94032634032635</v>
      </c>
      <c r="FW342" s="842">
        <f t="shared" si="274"/>
        <v>0</v>
      </c>
      <c r="FX342" s="842">
        <f t="shared" si="274"/>
        <v>0</v>
      </c>
      <c r="FY342" s="842">
        <f t="shared" si="274"/>
        <v>0</v>
      </c>
      <c r="FZ342" s="842">
        <f t="shared" si="274"/>
        <v>-102.35226107226109</v>
      </c>
      <c r="GA342" s="842">
        <f t="shared" si="274"/>
        <v>-25.588065268065272</v>
      </c>
      <c r="GB342" s="842">
        <f t="shared" si="274"/>
        <v>-127.94032634032635</v>
      </c>
      <c r="GC342" s="842">
        <f t="shared" ca="1" si="274"/>
        <v>4740.5968653277396</v>
      </c>
      <c r="GD342" s="842">
        <f t="shared" ca="1" si="274"/>
        <v>1185.1492163319349</v>
      </c>
      <c r="GE342" s="842">
        <f t="shared" si="274"/>
        <v>7.8</v>
      </c>
      <c r="GF342" s="842">
        <f t="shared" si="274"/>
        <v>1194.2</v>
      </c>
      <c r="GG342" s="842">
        <f t="shared" si="274"/>
        <v>31.2</v>
      </c>
      <c r="GH342" s="842">
        <f t="shared" si="274"/>
        <v>4776.8</v>
      </c>
      <c r="GI342" s="842">
        <f t="shared" ca="1" si="274"/>
        <v>7.7574651297548805</v>
      </c>
      <c r="GJ342" s="842">
        <f t="shared" ca="1" si="274"/>
        <v>1187.6878023017025</v>
      </c>
      <c r="GK342" s="842">
        <f t="shared" ca="1" si="274"/>
        <v>31.029860519019522</v>
      </c>
      <c r="GL342" s="842">
        <f t="shared" ca="1" si="274"/>
        <v>4750.75120920681</v>
      </c>
      <c r="GM342" s="842">
        <f t="shared" ca="1" si="274"/>
        <v>0.99454681150703605</v>
      </c>
      <c r="GN342" s="842">
        <f t="shared" ca="1" si="274"/>
        <v>8.5955292296452974</v>
      </c>
      <c r="GO342" s="842">
        <f t="shared" ca="1" si="274"/>
        <v>1.1019909268776023</v>
      </c>
      <c r="GP342" s="842">
        <f t="shared" ca="1" si="274"/>
        <v>1315.9975648772327</v>
      </c>
      <c r="GQ342" s="842">
        <f t="shared" ca="1" si="274"/>
        <v>1.1019909268776023</v>
      </c>
      <c r="GR342" s="842">
        <f t="shared" si="274"/>
        <v>0</v>
      </c>
      <c r="GS342" s="842">
        <f t="shared" si="274"/>
        <v>45.907500000000006</v>
      </c>
      <c r="GT342" s="842">
        <f t="shared" si="274"/>
        <v>11.476875000000001</v>
      </c>
      <c r="GU342" s="842">
        <f t="shared" si="274"/>
        <v>57.384375000000006</v>
      </c>
      <c r="GV342" s="842">
        <f t="shared" si="274"/>
        <v>0</v>
      </c>
      <c r="GW342" s="842">
        <f t="shared" si="274"/>
        <v>0</v>
      </c>
      <c r="GX342" s="842">
        <f t="shared" si="274"/>
        <v>0</v>
      </c>
      <c r="GY342" s="842">
        <f t="shared" si="274"/>
        <v>-45.907500000000006</v>
      </c>
      <c r="GZ342" s="842">
        <f t="shared" si="274"/>
        <v>-11.476875000000001</v>
      </c>
      <c r="HA342" s="842">
        <f t="shared" ref="HA342:HX342" si="275">+HB78</f>
        <v>-57.384375000000006</v>
      </c>
      <c r="HB342" s="842">
        <f t="shared" ca="1" si="275"/>
        <v>4704.8437092068098</v>
      </c>
      <c r="HC342" s="842">
        <f t="shared" ca="1" si="275"/>
        <v>1176.2109273017024</v>
      </c>
      <c r="HD342" s="842">
        <f t="shared" ca="1" si="275"/>
        <v>7.9080144000000008</v>
      </c>
      <c r="HE342" s="842">
        <f t="shared" ca="1" si="275"/>
        <v>1210.7372816000002</v>
      </c>
      <c r="HF342" s="842">
        <f t="shared" ca="1" si="275"/>
        <v>31.632057600000003</v>
      </c>
      <c r="HG342" s="842">
        <f t="shared" ca="1" si="275"/>
        <v>4842.9491264000008</v>
      </c>
      <c r="HH342" s="842">
        <f t="shared" ca="1" si="275"/>
        <v>1.0138480000000001</v>
      </c>
      <c r="HI342" s="842">
        <f t="shared" ca="1" si="275"/>
        <v>8.7623428254847653</v>
      </c>
      <c r="HJ342" s="842">
        <f t="shared" ca="1" si="275"/>
        <v>1.1233772853185597</v>
      </c>
      <c r="HK342" s="842">
        <f t="shared" ca="1" si="275"/>
        <v>1341.5371541274242</v>
      </c>
      <c r="HL342" s="842">
        <f t="shared" ca="1" si="275"/>
        <v>1.1233772853185597</v>
      </c>
      <c r="HM342" s="842">
        <f t="shared" si="275"/>
        <v>0</v>
      </c>
      <c r="HN342" s="842">
        <f t="shared" si="275"/>
        <v>102.35226107226109</v>
      </c>
      <c r="HO342" s="842">
        <f t="shared" si="275"/>
        <v>25.588065268065272</v>
      </c>
      <c r="HP342" s="842">
        <f t="shared" si="275"/>
        <v>127.94032634032635</v>
      </c>
      <c r="HQ342" s="842">
        <f t="shared" si="275"/>
        <v>0</v>
      </c>
      <c r="HR342" s="842">
        <f t="shared" si="275"/>
        <v>0</v>
      </c>
      <c r="HS342" s="842">
        <f t="shared" si="275"/>
        <v>0</v>
      </c>
      <c r="HT342" s="842">
        <f t="shared" si="275"/>
        <v>-102.35226107226109</v>
      </c>
      <c r="HU342" s="842">
        <f t="shared" si="275"/>
        <v>-25.588065268065272</v>
      </c>
      <c r="HV342" s="842">
        <f t="shared" si="275"/>
        <v>-127.94032634032635</v>
      </c>
      <c r="HW342" s="842">
        <f t="shared" ca="1" si="275"/>
        <v>4740.5968653277396</v>
      </c>
      <c r="HX342" s="842">
        <f t="shared" ca="1" si="275"/>
        <v>1185.1492163319349</v>
      </c>
    </row>
    <row r="343" spans="2:232" x14ac:dyDescent="0.3">
      <c r="B343">
        <v>26</v>
      </c>
      <c r="C343" s="842">
        <f t="shared" ref="C343:AV343" si="276">+D79</f>
        <v>0</v>
      </c>
      <c r="D343" s="842">
        <f t="shared" si="276"/>
        <v>0</v>
      </c>
      <c r="E343" s="842">
        <f t="shared" si="276"/>
        <v>0</v>
      </c>
      <c r="F343" s="842">
        <f t="shared" si="276"/>
        <v>0</v>
      </c>
      <c r="G343" s="842">
        <f t="shared" ca="1" si="276"/>
        <v>0</v>
      </c>
      <c r="H343" s="842">
        <f t="shared" si="276"/>
        <v>0</v>
      </c>
      <c r="I343" s="842">
        <f t="shared" ca="1" si="276"/>
        <v>0</v>
      </c>
      <c r="J343" s="842">
        <f t="shared" si="276"/>
        <v>0</v>
      </c>
      <c r="K343" s="842">
        <f t="shared" si="276"/>
        <v>0</v>
      </c>
      <c r="L343" s="842">
        <f t="shared" ca="1" si="276"/>
        <v>0</v>
      </c>
      <c r="M343" s="842">
        <f t="shared" si="276"/>
        <v>0</v>
      </c>
      <c r="N343" s="842">
        <f t="shared" si="276"/>
        <v>0</v>
      </c>
      <c r="O343" s="842">
        <f t="shared" si="276"/>
        <v>0</v>
      </c>
      <c r="P343" s="842">
        <f t="shared" si="276"/>
        <v>0</v>
      </c>
      <c r="Q343" s="842">
        <f t="shared" si="276"/>
        <v>0</v>
      </c>
      <c r="R343" s="842">
        <f t="shared" si="276"/>
        <v>0</v>
      </c>
      <c r="S343" s="842">
        <f t="shared" si="276"/>
        <v>0</v>
      </c>
      <c r="T343" s="842">
        <f t="shared" si="276"/>
        <v>0</v>
      </c>
      <c r="U343" s="842">
        <f t="shared" si="276"/>
        <v>0</v>
      </c>
      <c r="V343" s="842">
        <f t="shared" si="276"/>
        <v>0</v>
      </c>
      <c r="W343" s="842">
        <f t="shared" si="276"/>
        <v>0</v>
      </c>
      <c r="X343" s="842">
        <f t="shared" si="276"/>
        <v>0</v>
      </c>
      <c r="Y343" s="842">
        <f t="shared" si="276"/>
        <v>0</v>
      </c>
      <c r="Z343" s="842">
        <f t="shared" si="276"/>
        <v>0</v>
      </c>
      <c r="AA343" s="842">
        <f t="shared" si="276"/>
        <v>0</v>
      </c>
      <c r="AB343" s="842">
        <f t="shared" ca="1" si="276"/>
        <v>0</v>
      </c>
      <c r="AC343" s="842">
        <f t="shared" si="276"/>
        <v>0</v>
      </c>
      <c r="AD343" s="842">
        <f t="shared" ca="1" si="276"/>
        <v>0</v>
      </c>
      <c r="AE343" s="842">
        <f t="shared" si="276"/>
        <v>0</v>
      </c>
      <c r="AF343" s="842">
        <f t="shared" si="276"/>
        <v>0</v>
      </c>
      <c r="AG343" s="842">
        <f t="shared" ca="1" si="276"/>
        <v>0</v>
      </c>
      <c r="AH343" s="842">
        <f t="shared" si="276"/>
        <v>0</v>
      </c>
      <c r="AI343" s="842">
        <f t="shared" si="276"/>
        <v>0</v>
      </c>
      <c r="AJ343" s="842">
        <f t="shared" si="276"/>
        <v>0</v>
      </c>
      <c r="AK343" s="842">
        <f t="shared" si="276"/>
        <v>0</v>
      </c>
      <c r="AL343" s="842">
        <f t="shared" si="276"/>
        <v>0</v>
      </c>
      <c r="AM343" s="842">
        <f t="shared" si="276"/>
        <v>0</v>
      </c>
      <c r="AN343" s="842">
        <f t="shared" si="276"/>
        <v>0</v>
      </c>
      <c r="AO343" s="842">
        <f t="shared" si="276"/>
        <v>0</v>
      </c>
      <c r="AP343" s="842">
        <f t="shared" si="276"/>
        <v>0</v>
      </c>
      <c r="AQ343" s="842">
        <f t="shared" si="276"/>
        <v>0</v>
      </c>
      <c r="AR343" s="842">
        <f t="shared" si="276"/>
        <v>0</v>
      </c>
      <c r="AS343" s="842">
        <f t="shared" si="276"/>
        <v>0</v>
      </c>
      <c r="AT343" s="842">
        <f t="shared" si="276"/>
        <v>0</v>
      </c>
      <c r="AU343" s="842">
        <f t="shared" si="276"/>
        <v>0</v>
      </c>
      <c r="AV343" s="842">
        <f t="shared" si="276"/>
        <v>0</v>
      </c>
      <c r="AW343" s="842">
        <f t="shared" ref="AW343:CB343" si="277">+AX79</f>
        <v>0</v>
      </c>
      <c r="AX343" s="842">
        <f t="shared" si="277"/>
        <v>0</v>
      </c>
      <c r="AY343" s="842">
        <f t="shared" si="277"/>
        <v>0</v>
      </c>
      <c r="AZ343" s="842">
        <f t="shared" si="277"/>
        <v>0</v>
      </c>
      <c r="BA343" s="842">
        <f t="shared" si="277"/>
        <v>0</v>
      </c>
      <c r="BB343" s="842">
        <f t="shared" si="277"/>
        <v>0</v>
      </c>
      <c r="BC343" s="842">
        <f t="shared" si="277"/>
        <v>0</v>
      </c>
      <c r="BD343" s="842">
        <f t="shared" si="277"/>
        <v>0</v>
      </c>
      <c r="BE343" s="842">
        <f t="shared" si="277"/>
        <v>0</v>
      </c>
      <c r="BF343" s="842">
        <f t="shared" si="277"/>
        <v>0</v>
      </c>
      <c r="BG343" s="842">
        <f t="shared" si="277"/>
        <v>0</v>
      </c>
      <c r="BH343" s="842">
        <f t="shared" si="277"/>
        <v>0</v>
      </c>
      <c r="BI343" s="842">
        <f t="shared" si="277"/>
        <v>0</v>
      </c>
      <c r="BJ343" s="842">
        <f t="shared" si="277"/>
        <v>0</v>
      </c>
      <c r="BK343" s="842">
        <f t="shared" si="277"/>
        <v>0</v>
      </c>
      <c r="BL343" s="842">
        <f t="shared" si="277"/>
        <v>0</v>
      </c>
      <c r="BM343" s="842">
        <f t="shared" si="277"/>
        <v>0</v>
      </c>
      <c r="BN343" s="842">
        <f t="shared" si="277"/>
        <v>0</v>
      </c>
      <c r="BO343" s="842">
        <f t="shared" si="277"/>
        <v>0</v>
      </c>
      <c r="BP343" s="842">
        <f t="shared" si="277"/>
        <v>0</v>
      </c>
      <c r="BQ343" s="842">
        <f t="shared" si="277"/>
        <v>0</v>
      </c>
      <c r="BR343" s="842">
        <f t="shared" si="277"/>
        <v>0</v>
      </c>
      <c r="BS343" s="842">
        <f t="shared" si="277"/>
        <v>0</v>
      </c>
      <c r="BT343" s="842">
        <f t="shared" si="277"/>
        <v>0</v>
      </c>
      <c r="BU343" s="842">
        <f t="shared" si="277"/>
        <v>0</v>
      </c>
      <c r="BV343" s="842">
        <f t="shared" si="277"/>
        <v>0</v>
      </c>
      <c r="BW343" s="842">
        <f t="shared" si="277"/>
        <v>0</v>
      </c>
      <c r="BX343" s="842">
        <f t="shared" si="277"/>
        <v>0</v>
      </c>
      <c r="BY343" s="842">
        <f t="shared" si="277"/>
        <v>0</v>
      </c>
      <c r="BZ343" s="842">
        <f t="shared" si="277"/>
        <v>0</v>
      </c>
      <c r="CA343" s="842">
        <f t="shared" si="277"/>
        <v>0</v>
      </c>
      <c r="CB343" s="842">
        <f t="shared" si="277"/>
        <v>0</v>
      </c>
      <c r="CC343" s="842">
        <f t="shared" ref="CC343:DH343" si="278">+CD79</f>
        <v>0</v>
      </c>
      <c r="CD343" s="842">
        <f t="shared" si="278"/>
        <v>0</v>
      </c>
      <c r="CE343" s="842">
        <f t="shared" si="278"/>
        <v>0</v>
      </c>
      <c r="CF343" s="842">
        <f t="shared" si="278"/>
        <v>0</v>
      </c>
      <c r="CG343" s="842">
        <f t="shared" si="278"/>
        <v>0</v>
      </c>
      <c r="CH343" s="842">
        <f t="shared" si="278"/>
        <v>0</v>
      </c>
      <c r="CI343" s="842">
        <f t="shared" si="278"/>
        <v>0</v>
      </c>
      <c r="CJ343" s="842">
        <f t="shared" si="278"/>
        <v>0</v>
      </c>
      <c r="CK343" s="842">
        <f t="shared" si="278"/>
        <v>0</v>
      </c>
      <c r="CL343" s="842">
        <f t="shared" si="278"/>
        <v>0</v>
      </c>
      <c r="CM343" s="842">
        <f t="shared" si="278"/>
        <v>0</v>
      </c>
      <c r="CN343" s="842">
        <f t="shared" si="278"/>
        <v>0</v>
      </c>
      <c r="CO343" s="842">
        <f t="shared" si="278"/>
        <v>0</v>
      </c>
      <c r="CP343" s="842">
        <f t="shared" si="278"/>
        <v>0</v>
      </c>
      <c r="CQ343" s="842">
        <f t="shared" si="278"/>
        <v>0</v>
      </c>
      <c r="CR343" s="842">
        <f t="shared" si="278"/>
        <v>0</v>
      </c>
      <c r="CS343" s="842">
        <f t="shared" si="278"/>
        <v>0</v>
      </c>
      <c r="CT343" s="842">
        <f t="shared" si="278"/>
        <v>0</v>
      </c>
      <c r="CU343" s="842">
        <f t="shared" si="278"/>
        <v>0</v>
      </c>
      <c r="CV343" s="842">
        <f t="shared" si="278"/>
        <v>0</v>
      </c>
      <c r="CW343" s="842">
        <f t="shared" si="278"/>
        <v>0</v>
      </c>
      <c r="CX343" s="842">
        <f t="shared" si="278"/>
        <v>0</v>
      </c>
      <c r="CY343" s="842">
        <f t="shared" si="278"/>
        <v>0</v>
      </c>
      <c r="CZ343" s="842">
        <f t="shared" si="278"/>
        <v>0</v>
      </c>
      <c r="DA343" s="842">
        <f t="shared" si="278"/>
        <v>0</v>
      </c>
      <c r="DB343" s="842">
        <f t="shared" si="278"/>
        <v>0</v>
      </c>
      <c r="DC343" s="842">
        <f t="shared" si="278"/>
        <v>0</v>
      </c>
      <c r="DD343" s="842">
        <f t="shared" si="278"/>
        <v>0</v>
      </c>
      <c r="DE343" s="842">
        <f t="shared" si="278"/>
        <v>0</v>
      </c>
      <c r="DF343" s="842">
        <f t="shared" si="278"/>
        <v>0</v>
      </c>
      <c r="DG343" s="842">
        <f t="shared" si="278"/>
        <v>0</v>
      </c>
      <c r="DH343" s="842">
        <f t="shared" si="278"/>
        <v>0</v>
      </c>
      <c r="DI343" s="842">
        <f t="shared" ref="DI343:EN343" si="279">+DJ79</f>
        <v>0</v>
      </c>
      <c r="DJ343" s="842">
        <f t="shared" si="279"/>
        <v>0</v>
      </c>
      <c r="DK343" s="842">
        <f t="shared" si="279"/>
        <v>0</v>
      </c>
      <c r="DL343" s="842">
        <f t="shared" si="279"/>
        <v>0</v>
      </c>
      <c r="DM343" s="842">
        <f t="shared" si="279"/>
        <v>0</v>
      </c>
      <c r="DN343" s="842">
        <f t="shared" si="279"/>
        <v>0</v>
      </c>
      <c r="DO343" s="842">
        <f t="shared" si="279"/>
        <v>0</v>
      </c>
      <c r="DP343" s="842">
        <f t="shared" si="279"/>
        <v>0</v>
      </c>
      <c r="DQ343" s="842">
        <f t="shared" si="279"/>
        <v>0</v>
      </c>
      <c r="DR343" s="842">
        <f t="shared" si="279"/>
        <v>0</v>
      </c>
      <c r="DS343" s="842">
        <f t="shared" si="279"/>
        <v>0</v>
      </c>
      <c r="DT343" s="842">
        <f t="shared" si="279"/>
        <v>0</v>
      </c>
      <c r="DU343" s="842">
        <f t="shared" si="279"/>
        <v>0</v>
      </c>
      <c r="DV343" s="842">
        <f t="shared" si="279"/>
        <v>0</v>
      </c>
      <c r="DW343" s="842">
        <f t="shared" si="279"/>
        <v>0</v>
      </c>
      <c r="DX343" s="842">
        <f t="shared" si="279"/>
        <v>0</v>
      </c>
      <c r="DY343" s="842">
        <f t="shared" si="279"/>
        <v>0</v>
      </c>
      <c r="DZ343" s="842">
        <f t="shared" si="279"/>
        <v>0</v>
      </c>
      <c r="EA343" s="842">
        <f t="shared" si="279"/>
        <v>0</v>
      </c>
      <c r="EB343" s="842">
        <f t="shared" si="279"/>
        <v>0</v>
      </c>
      <c r="EC343" s="842">
        <f t="shared" si="279"/>
        <v>0</v>
      </c>
      <c r="ED343" s="842">
        <f t="shared" si="279"/>
        <v>0</v>
      </c>
      <c r="EE343" s="842">
        <f t="shared" si="279"/>
        <v>0</v>
      </c>
      <c r="EF343" s="842">
        <f t="shared" si="279"/>
        <v>0</v>
      </c>
      <c r="EG343" s="842">
        <f t="shared" si="279"/>
        <v>0</v>
      </c>
      <c r="EH343" s="842">
        <f t="shared" si="279"/>
        <v>0</v>
      </c>
      <c r="EI343" s="842">
        <f t="shared" si="279"/>
        <v>0</v>
      </c>
      <c r="EJ343" s="842">
        <f t="shared" si="279"/>
        <v>0</v>
      </c>
      <c r="EK343" s="842">
        <f t="shared" si="279"/>
        <v>0</v>
      </c>
      <c r="EL343" s="842">
        <f t="shared" si="279"/>
        <v>0</v>
      </c>
      <c r="EM343" s="842">
        <f t="shared" si="279"/>
        <v>0</v>
      </c>
      <c r="EN343" s="842">
        <f t="shared" si="279"/>
        <v>0</v>
      </c>
      <c r="EO343" s="842">
        <f t="shared" ref="EO343:FT343" si="280">+EP79</f>
        <v>0</v>
      </c>
      <c r="EP343" s="842">
        <f t="shared" si="280"/>
        <v>0</v>
      </c>
      <c r="EQ343" s="842">
        <f t="shared" si="280"/>
        <v>0</v>
      </c>
      <c r="ER343" s="842">
        <f t="shared" si="280"/>
        <v>0</v>
      </c>
      <c r="ES343" s="842">
        <f t="shared" si="280"/>
        <v>0</v>
      </c>
      <c r="ET343" s="842">
        <f t="shared" si="280"/>
        <v>0</v>
      </c>
      <c r="EU343" s="842">
        <f t="shared" si="280"/>
        <v>0</v>
      </c>
      <c r="EV343" s="842">
        <f t="shared" si="280"/>
        <v>0</v>
      </c>
      <c r="EW343" s="842">
        <f t="shared" si="280"/>
        <v>0</v>
      </c>
      <c r="EX343" s="842">
        <f t="shared" si="280"/>
        <v>0</v>
      </c>
      <c r="EY343" s="842">
        <f t="shared" si="280"/>
        <v>0</v>
      </c>
      <c r="EZ343" s="842">
        <f t="shared" si="280"/>
        <v>0</v>
      </c>
      <c r="FA343" s="842">
        <f t="shared" si="280"/>
        <v>0</v>
      </c>
      <c r="FB343" s="842">
        <f t="shared" si="280"/>
        <v>0</v>
      </c>
      <c r="FC343" s="842">
        <f t="shared" si="280"/>
        <v>0</v>
      </c>
      <c r="FD343" s="842">
        <f t="shared" si="280"/>
        <v>0</v>
      </c>
      <c r="FE343" s="842">
        <f t="shared" si="280"/>
        <v>0</v>
      </c>
      <c r="FF343" s="842">
        <f t="shared" si="280"/>
        <v>0</v>
      </c>
      <c r="FG343" s="842">
        <f t="shared" si="280"/>
        <v>0</v>
      </c>
      <c r="FH343" s="842">
        <f t="shared" si="280"/>
        <v>0</v>
      </c>
      <c r="FI343" s="842">
        <f t="shared" si="280"/>
        <v>0</v>
      </c>
      <c r="FJ343" s="842">
        <f t="shared" si="280"/>
        <v>0</v>
      </c>
      <c r="FK343" s="842">
        <f t="shared" si="280"/>
        <v>0</v>
      </c>
      <c r="FL343" s="842">
        <f t="shared" si="280"/>
        <v>0</v>
      </c>
      <c r="FM343" s="842">
        <f t="shared" si="280"/>
        <v>0</v>
      </c>
      <c r="FN343" s="842">
        <f t="shared" si="280"/>
        <v>0</v>
      </c>
      <c r="FO343" s="842">
        <f t="shared" si="280"/>
        <v>0</v>
      </c>
      <c r="FP343" s="842">
        <f t="shared" si="280"/>
        <v>0</v>
      </c>
      <c r="FQ343" s="842">
        <f t="shared" si="280"/>
        <v>0</v>
      </c>
      <c r="FR343" s="842">
        <f t="shared" si="280"/>
        <v>0</v>
      </c>
      <c r="FS343" s="842">
        <f t="shared" si="280"/>
        <v>0</v>
      </c>
      <c r="FT343" s="842">
        <f t="shared" si="280"/>
        <v>0</v>
      </c>
      <c r="FU343" s="842">
        <f t="shared" ref="FU343:GZ343" si="281">+FV79</f>
        <v>0</v>
      </c>
      <c r="FV343" s="842">
        <f t="shared" si="281"/>
        <v>0</v>
      </c>
      <c r="FW343" s="842">
        <f t="shared" si="281"/>
        <v>0</v>
      </c>
      <c r="FX343" s="842">
        <f t="shared" si="281"/>
        <v>0</v>
      </c>
      <c r="FY343" s="842">
        <f t="shared" si="281"/>
        <v>0</v>
      </c>
      <c r="FZ343" s="842">
        <f t="shared" si="281"/>
        <v>0</v>
      </c>
      <c r="GA343" s="842">
        <f t="shared" si="281"/>
        <v>0</v>
      </c>
      <c r="GB343" s="842">
        <f t="shared" si="281"/>
        <v>0</v>
      </c>
      <c r="GC343" s="842">
        <f t="shared" si="281"/>
        <v>0</v>
      </c>
      <c r="GD343" s="842">
        <f t="shared" si="281"/>
        <v>0</v>
      </c>
      <c r="GE343" s="842">
        <f t="shared" si="281"/>
        <v>10</v>
      </c>
      <c r="GF343" s="842">
        <f t="shared" si="281"/>
        <v>927</v>
      </c>
      <c r="GG343" s="842">
        <f t="shared" si="281"/>
        <v>40</v>
      </c>
      <c r="GH343" s="842">
        <f t="shared" si="281"/>
        <v>3708</v>
      </c>
      <c r="GI343" s="842">
        <f t="shared" ca="1" si="281"/>
        <v>9.9452492652873552</v>
      </c>
      <c r="GJ343" s="842">
        <f t="shared" ca="1" si="281"/>
        <v>921.92460689213783</v>
      </c>
      <c r="GK343" s="842">
        <f t="shared" ca="1" si="281"/>
        <v>39.780997061149421</v>
      </c>
      <c r="GL343" s="842">
        <f t="shared" ca="1" si="281"/>
        <v>3687.6984275685513</v>
      </c>
      <c r="GM343" s="842">
        <f t="shared" ca="1" si="281"/>
        <v>0.99452492652873548</v>
      </c>
      <c r="GN343" s="842">
        <f t="shared" ca="1" si="281"/>
        <v>11.019666775941667</v>
      </c>
      <c r="GO343" s="842">
        <f t="shared" ca="1" si="281"/>
        <v>1.1019666775941668</v>
      </c>
      <c r="GP343" s="842">
        <f t="shared" ca="1" si="281"/>
        <v>1021.5231101297926</v>
      </c>
      <c r="GQ343" s="842">
        <f t="shared" ca="1" si="281"/>
        <v>1.1019666775941668</v>
      </c>
      <c r="GR343" s="842">
        <f t="shared" si="281"/>
        <v>0</v>
      </c>
      <c r="GS343" s="842">
        <f t="shared" si="281"/>
        <v>45.907500000000006</v>
      </c>
      <c r="GT343" s="842">
        <f t="shared" si="281"/>
        <v>11.476875000000001</v>
      </c>
      <c r="GU343" s="842">
        <f t="shared" si="281"/>
        <v>57.384375000000006</v>
      </c>
      <c r="GV343" s="842">
        <f t="shared" si="281"/>
        <v>0</v>
      </c>
      <c r="GW343" s="842">
        <f t="shared" si="281"/>
        <v>0</v>
      </c>
      <c r="GX343" s="842">
        <f t="shared" si="281"/>
        <v>0</v>
      </c>
      <c r="GY343" s="842">
        <f t="shared" si="281"/>
        <v>-45.907500000000006</v>
      </c>
      <c r="GZ343" s="842">
        <f t="shared" si="281"/>
        <v>-11.476875000000001</v>
      </c>
      <c r="HA343" s="842">
        <f t="shared" ref="HA343:HX343" si="282">+HB79</f>
        <v>-57.384375000000006</v>
      </c>
      <c r="HB343" s="842">
        <f t="shared" ca="1" si="282"/>
        <v>3641.7909275685515</v>
      </c>
      <c r="HC343" s="842">
        <f t="shared" ca="1" si="282"/>
        <v>910.44773189213788</v>
      </c>
      <c r="HD343" s="842">
        <f t="shared" ca="1" si="282"/>
        <v>10.138479999999999</v>
      </c>
      <c r="HE343" s="842">
        <f t="shared" ca="1" si="282"/>
        <v>939.83709599999997</v>
      </c>
      <c r="HF343" s="842">
        <f t="shared" ca="1" si="282"/>
        <v>40.553919999999998</v>
      </c>
      <c r="HG343" s="842">
        <f t="shared" ca="1" si="282"/>
        <v>3759.3483839999999</v>
      </c>
      <c r="HH343" s="842">
        <f t="shared" ca="1" si="282"/>
        <v>1.0138480000000001</v>
      </c>
      <c r="HI343" s="842">
        <f t="shared" ca="1" si="282"/>
        <v>11.233772853185595</v>
      </c>
      <c r="HJ343" s="842">
        <f t="shared" ca="1" si="282"/>
        <v>1.1233772853185595</v>
      </c>
      <c r="HK343" s="842">
        <f t="shared" ca="1" si="282"/>
        <v>1041.3707434903047</v>
      </c>
      <c r="HL343" s="842">
        <f t="shared" ca="1" si="282"/>
        <v>1.1233772853185595</v>
      </c>
      <c r="HM343" s="842">
        <f t="shared" si="282"/>
        <v>0</v>
      </c>
      <c r="HN343" s="842">
        <f t="shared" si="282"/>
        <v>102.35226107226109</v>
      </c>
      <c r="HO343" s="842">
        <f t="shared" si="282"/>
        <v>25.588065268065272</v>
      </c>
      <c r="HP343" s="842">
        <f t="shared" si="282"/>
        <v>127.94032634032635</v>
      </c>
      <c r="HQ343" s="842">
        <f t="shared" si="282"/>
        <v>0</v>
      </c>
      <c r="HR343" s="842">
        <f t="shared" si="282"/>
        <v>0</v>
      </c>
      <c r="HS343" s="842">
        <f t="shared" si="282"/>
        <v>0</v>
      </c>
      <c r="HT343" s="842">
        <f t="shared" si="282"/>
        <v>-102.35226107226109</v>
      </c>
      <c r="HU343" s="842">
        <f t="shared" si="282"/>
        <v>-25.588065268065272</v>
      </c>
      <c r="HV343" s="842">
        <f t="shared" si="282"/>
        <v>-127.94032634032635</v>
      </c>
      <c r="HW343" s="842">
        <f t="shared" ca="1" si="282"/>
        <v>3656.9961229277387</v>
      </c>
      <c r="HX343" s="842">
        <f t="shared" ca="1" si="282"/>
        <v>914.24903073193468</v>
      </c>
    </row>
    <row r="344" spans="2:232" x14ac:dyDescent="0.3">
      <c r="B344">
        <v>27</v>
      </c>
      <c r="C344" s="842">
        <f t="shared" ref="C344:AV344" si="283">+D80</f>
        <v>0</v>
      </c>
      <c r="D344" s="842">
        <f t="shared" si="283"/>
        <v>0</v>
      </c>
      <c r="E344" s="842">
        <f t="shared" si="283"/>
        <v>0</v>
      </c>
      <c r="F344" s="842">
        <f t="shared" si="283"/>
        <v>0</v>
      </c>
      <c r="G344" s="842">
        <f t="shared" ca="1" si="283"/>
        <v>0</v>
      </c>
      <c r="H344" s="842">
        <f t="shared" si="283"/>
        <v>0</v>
      </c>
      <c r="I344" s="842">
        <f t="shared" ca="1" si="283"/>
        <v>0</v>
      </c>
      <c r="J344" s="842">
        <f t="shared" si="283"/>
        <v>0</v>
      </c>
      <c r="K344" s="842">
        <f t="shared" si="283"/>
        <v>0</v>
      </c>
      <c r="L344" s="842">
        <f t="shared" ca="1" si="283"/>
        <v>0</v>
      </c>
      <c r="M344" s="842">
        <f t="shared" si="283"/>
        <v>0</v>
      </c>
      <c r="N344" s="842">
        <f t="shared" si="283"/>
        <v>0</v>
      </c>
      <c r="O344" s="842">
        <f t="shared" si="283"/>
        <v>0</v>
      </c>
      <c r="P344" s="842">
        <f t="shared" si="283"/>
        <v>0</v>
      </c>
      <c r="Q344" s="842">
        <f t="shared" si="283"/>
        <v>0</v>
      </c>
      <c r="R344" s="842">
        <f t="shared" si="283"/>
        <v>0</v>
      </c>
      <c r="S344" s="842">
        <f t="shared" si="283"/>
        <v>0</v>
      </c>
      <c r="T344" s="842">
        <f t="shared" si="283"/>
        <v>0</v>
      </c>
      <c r="U344" s="842">
        <f t="shared" si="283"/>
        <v>0</v>
      </c>
      <c r="V344" s="842">
        <f t="shared" si="283"/>
        <v>0</v>
      </c>
      <c r="W344" s="842">
        <f t="shared" si="283"/>
        <v>0</v>
      </c>
      <c r="X344" s="842">
        <f t="shared" si="283"/>
        <v>0</v>
      </c>
      <c r="Y344" s="842">
        <f t="shared" si="283"/>
        <v>0</v>
      </c>
      <c r="Z344" s="842">
        <f t="shared" si="283"/>
        <v>0</v>
      </c>
      <c r="AA344" s="842">
        <f t="shared" si="283"/>
        <v>0</v>
      </c>
      <c r="AB344" s="842">
        <f t="shared" ca="1" si="283"/>
        <v>0</v>
      </c>
      <c r="AC344" s="842">
        <f t="shared" si="283"/>
        <v>0</v>
      </c>
      <c r="AD344" s="842">
        <f t="shared" ca="1" si="283"/>
        <v>0</v>
      </c>
      <c r="AE344" s="842">
        <f t="shared" si="283"/>
        <v>0</v>
      </c>
      <c r="AF344" s="842">
        <f t="shared" si="283"/>
        <v>0</v>
      </c>
      <c r="AG344" s="842">
        <f t="shared" ca="1" si="283"/>
        <v>0</v>
      </c>
      <c r="AH344" s="842">
        <f t="shared" si="283"/>
        <v>0</v>
      </c>
      <c r="AI344" s="842">
        <f t="shared" si="283"/>
        <v>0</v>
      </c>
      <c r="AJ344" s="842">
        <f t="shared" si="283"/>
        <v>0</v>
      </c>
      <c r="AK344" s="842">
        <f t="shared" si="283"/>
        <v>0</v>
      </c>
      <c r="AL344" s="842">
        <f t="shared" si="283"/>
        <v>0</v>
      </c>
      <c r="AM344" s="842">
        <f t="shared" si="283"/>
        <v>0</v>
      </c>
      <c r="AN344" s="842">
        <f t="shared" si="283"/>
        <v>0</v>
      </c>
      <c r="AO344" s="842">
        <f t="shared" si="283"/>
        <v>0</v>
      </c>
      <c r="AP344" s="842">
        <f t="shared" si="283"/>
        <v>0</v>
      </c>
      <c r="AQ344" s="842">
        <f t="shared" si="283"/>
        <v>0</v>
      </c>
      <c r="AR344" s="842">
        <f t="shared" si="283"/>
        <v>0</v>
      </c>
      <c r="AS344" s="842">
        <f t="shared" si="283"/>
        <v>0</v>
      </c>
      <c r="AT344" s="842">
        <f t="shared" si="283"/>
        <v>0</v>
      </c>
      <c r="AU344" s="842">
        <f t="shared" si="283"/>
        <v>0</v>
      </c>
      <c r="AV344" s="842">
        <f t="shared" si="283"/>
        <v>0</v>
      </c>
      <c r="AW344" s="842">
        <f t="shared" ref="AW344:CB344" si="284">+AX80</f>
        <v>0</v>
      </c>
      <c r="AX344" s="842">
        <f t="shared" si="284"/>
        <v>0</v>
      </c>
      <c r="AY344" s="842">
        <f t="shared" si="284"/>
        <v>0</v>
      </c>
      <c r="AZ344" s="842">
        <f t="shared" si="284"/>
        <v>0</v>
      </c>
      <c r="BA344" s="842">
        <f t="shared" si="284"/>
        <v>0</v>
      </c>
      <c r="BB344" s="842">
        <f t="shared" si="284"/>
        <v>0</v>
      </c>
      <c r="BC344" s="842">
        <f t="shared" si="284"/>
        <v>0</v>
      </c>
      <c r="BD344" s="842">
        <f t="shared" si="284"/>
        <v>0</v>
      </c>
      <c r="BE344" s="842">
        <f t="shared" si="284"/>
        <v>0</v>
      </c>
      <c r="BF344" s="842">
        <f t="shared" si="284"/>
        <v>0</v>
      </c>
      <c r="BG344" s="842">
        <f t="shared" si="284"/>
        <v>0</v>
      </c>
      <c r="BH344" s="842">
        <f t="shared" si="284"/>
        <v>0</v>
      </c>
      <c r="BI344" s="842">
        <f t="shared" si="284"/>
        <v>0</v>
      </c>
      <c r="BJ344" s="842">
        <f t="shared" si="284"/>
        <v>0</v>
      </c>
      <c r="BK344" s="842">
        <f t="shared" si="284"/>
        <v>0</v>
      </c>
      <c r="BL344" s="842">
        <f t="shared" si="284"/>
        <v>0</v>
      </c>
      <c r="BM344" s="842">
        <f t="shared" si="284"/>
        <v>0</v>
      </c>
      <c r="BN344" s="842">
        <f t="shared" si="284"/>
        <v>0</v>
      </c>
      <c r="BO344" s="842">
        <f t="shared" si="284"/>
        <v>0</v>
      </c>
      <c r="BP344" s="842">
        <f t="shared" si="284"/>
        <v>0</v>
      </c>
      <c r="BQ344" s="842">
        <f t="shared" si="284"/>
        <v>0</v>
      </c>
      <c r="BR344" s="842">
        <f t="shared" si="284"/>
        <v>0</v>
      </c>
      <c r="BS344" s="842">
        <f t="shared" si="284"/>
        <v>0</v>
      </c>
      <c r="BT344" s="842">
        <f t="shared" si="284"/>
        <v>0</v>
      </c>
      <c r="BU344" s="842">
        <f t="shared" si="284"/>
        <v>0</v>
      </c>
      <c r="BV344" s="842">
        <f t="shared" si="284"/>
        <v>0</v>
      </c>
      <c r="BW344" s="842">
        <f t="shared" si="284"/>
        <v>0</v>
      </c>
      <c r="BX344" s="842">
        <f t="shared" si="284"/>
        <v>0</v>
      </c>
      <c r="BY344" s="842">
        <f t="shared" si="284"/>
        <v>0</v>
      </c>
      <c r="BZ344" s="842">
        <f t="shared" si="284"/>
        <v>0</v>
      </c>
      <c r="CA344" s="842">
        <f t="shared" si="284"/>
        <v>0</v>
      </c>
      <c r="CB344" s="842">
        <f t="shared" si="284"/>
        <v>0</v>
      </c>
      <c r="CC344" s="842">
        <f t="shared" ref="CC344:DH344" si="285">+CD80</f>
        <v>0</v>
      </c>
      <c r="CD344" s="842">
        <f t="shared" si="285"/>
        <v>0</v>
      </c>
      <c r="CE344" s="842">
        <f t="shared" si="285"/>
        <v>0</v>
      </c>
      <c r="CF344" s="842">
        <f t="shared" si="285"/>
        <v>0</v>
      </c>
      <c r="CG344" s="842">
        <f t="shared" si="285"/>
        <v>0</v>
      </c>
      <c r="CH344" s="842">
        <f t="shared" si="285"/>
        <v>0</v>
      </c>
      <c r="CI344" s="842">
        <f t="shared" si="285"/>
        <v>0</v>
      </c>
      <c r="CJ344" s="842">
        <f t="shared" si="285"/>
        <v>0</v>
      </c>
      <c r="CK344" s="842">
        <f t="shared" si="285"/>
        <v>0</v>
      </c>
      <c r="CL344" s="842">
        <f t="shared" si="285"/>
        <v>0</v>
      </c>
      <c r="CM344" s="842">
        <f t="shared" si="285"/>
        <v>0</v>
      </c>
      <c r="CN344" s="842">
        <f t="shared" si="285"/>
        <v>0</v>
      </c>
      <c r="CO344" s="842">
        <f t="shared" si="285"/>
        <v>0</v>
      </c>
      <c r="CP344" s="842">
        <f t="shared" si="285"/>
        <v>0</v>
      </c>
      <c r="CQ344" s="842">
        <f t="shared" si="285"/>
        <v>0</v>
      </c>
      <c r="CR344" s="842">
        <f t="shared" si="285"/>
        <v>0</v>
      </c>
      <c r="CS344" s="842">
        <f t="shared" si="285"/>
        <v>0</v>
      </c>
      <c r="CT344" s="842">
        <f t="shared" si="285"/>
        <v>0</v>
      </c>
      <c r="CU344" s="842">
        <f t="shared" si="285"/>
        <v>0</v>
      </c>
      <c r="CV344" s="842">
        <f t="shared" si="285"/>
        <v>0</v>
      </c>
      <c r="CW344" s="842">
        <f t="shared" si="285"/>
        <v>0</v>
      </c>
      <c r="CX344" s="842">
        <f t="shared" si="285"/>
        <v>0</v>
      </c>
      <c r="CY344" s="842">
        <f t="shared" si="285"/>
        <v>0</v>
      </c>
      <c r="CZ344" s="842">
        <f t="shared" si="285"/>
        <v>0</v>
      </c>
      <c r="DA344" s="842">
        <f t="shared" si="285"/>
        <v>0</v>
      </c>
      <c r="DB344" s="842">
        <f t="shared" si="285"/>
        <v>0</v>
      </c>
      <c r="DC344" s="842">
        <f t="shared" si="285"/>
        <v>0</v>
      </c>
      <c r="DD344" s="842">
        <f t="shared" si="285"/>
        <v>0</v>
      </c>
      <c r="DE344" s="842">
        <f t="shared" si="285"/>
        <v>0</v>
      </c>
      <c r="DF344" s="842">
        <f t="shared" si="285"/>
        <v>0</v>
      </c>
      <c r="DG344" s="842">
        <f t="shared" si="285"/>
        <v>0</v>
      </c>
      <c r="DH344" s="842">
        <f t="shared" si="285"/>
        <v>0</v>
      </c>
      <c r="DI344" s="842">
        <f t="shared" ref="DI344:EN344" si="286">+DJ80</f>
        <v>0</v>
      </c>
      <c r="DJ344" s="842">
        <f t="shared" si="286"/>
        <v>0</v>
      </c>
      <c r="DK344" s="842">
        <f t="shared" si="286"/>
        <v>0</v>
      </c>
      <c r="DL344" s="842">
        <f t="shared" si="286"/>
        <v>0</v>
      </c>
      <c r="DM344" s="842">
        <f t="shared" si="286"/>
        <v>0</v>
      </c>
      <c r="DN344" s="842">
        <f t="shared" si="286"/>
        <v>0</v>
      </c>
      <c r="DO344" s="842">
        <f t="shared" si="286"/>
        <v>0</v>
      </c>
      <c r="DP344" s="842">
        <f t="shared" si="286"/>
        <v>0</v>
      </c>
      <c r="DQ344" s="842">
        <f t="shared" si="286"/>
        <v>0</v>
      </c>
      <c r="DR344" s="842">
        <f t="shared" si="286"/>
        <v>0</v>
      </c>
      <c r="DS344" s="842">
        <f t="shared" si="286"/>
        <v>0</v>
      </c>
      <c r="DT344" s="842">
        <f t="shared" si="286"/>
        <v>0</v>
      </c>
      <c r="DU344" s="842">
        <f t="shared" si="286"/>
        <v>0</v>
      </c>
      <c r="DV344" s="842">
        <f t="shared" si="286"/>
        <v>0</v>
      </c>
      <c r="DW344" s="842">
        <f t="shared" si="286"/>
        <v>0</v>
      </c>
      <c r="DX344" s="842">
        <f t="shared" si="286"/>
        <v>0</v>
      </c>
      <c r="DY344" s="842">
        <f t="shared" si="286"/>
        <v>0</v>
      </c>
      <c r="DZ344" s="842">
        <f t="shared" si="286"/>
        <v>0</v>
      </c>
      <c r="EA344" s="842">
        <f t="shared" si="286"/>
        <v>0</v>
      </c>
      <c r="EB344" s="842">
        <f t="shared" si="286"/>
        <v>0</v>
      </c>
      <c r="EC344" s="842">
        <f t="shared" si="286"/>
        <v>0</v>
      </c>
      <c r="ED344" s="842">
        <f t="shared" si="286"/>
        <v>0</v>
      </c>
      <c r="EE344" s="842">
        <f t="shared" si="286"/>
        <v>0</v>
      </c>
      <c r="EF344" s="842">
        <f t="shared" si="286"/>
        <v>0</v>
      </c>
      <c r="EG344" s="842">
        <f t="shared" si="286"/>
        <v>0</v>
      </c>
      <c r="EH344" s="842">
        <f t="shared" si="286"/>
        <v>0</v>
      </c>
      <c r="EI344" s="842">
        <f t="shared" si="286"/>
        <v>0</v>
      </c>
      <c r="EJ344" s="842">
        <f t="shared" si="286"/>
        <v>0</v>
      </c>
      <c r="EK344" s="842">
        <f t="shared" si="286"/>
        <v>0</v>
      </c>
      <c r="EL344" s="842">
        <f t="shared" si="286"/>
        <v>0</v>
      </c>
      <c r="EM344" s="842">
        <f t="shared" si="286"/>
        <v>0</v>
      </c>
      <c r="EN344" s="842">
        <f t="shared" si="286"/>
        <v>0</v>
      </c>
      <c r="EO344" s="842">
        <f t="shared" ref="EO344:FT344" si="287">+EP80</f>
        <v>0</v>
      </c>
      <c r="EP344" s="842">
        <f t="shared" si="287"/>
        <v>0</v>
      </c>
      <c r="EQ344" s="842">
        <f t="shared" si="287"/>
        <v>0</v>
      </c>
      <c r="ER344" s="842">
        <f t="shared" si="287"/>
        <v>0</v>
      </c>
      <c r="ES344" s="842">
        <f t="shared" si="287"/>
        <v>0</v>
      </c>
      <c r="ET344" s="842">
        <f t="shared" si="287"/>
        <v>0</v>
      </c>
      <c r="EU344" s="842">
        <f t="shared" si="287"/>
        <v>0</v>
      </c>
      <c r="EV344" s="842">
        <f t="shared" si="287"/>
        <v>0</v>
      </c>
      <c r="EW344" s="842">
        <f t="shared" si="287"/>
        <v>0</v>
      </c>
      <c r="EX344" s="842">
        <f t="shared" si="287"/>
        <v>0</v>
      </c>
      <c r="EY344" s="842">
        <f t="shared" si="287"/>
        <v>0</v>
      </c>
      <c r="EZ344" s="842">
        <f t="shared" si="287"/>
        <v>0</v>
      </c>
      <c r="FA344" s="842">
        <f t="shared" si="287"/>
        <v>0</v>
      </c>
      <c r="FB344" s="842">
        <f t="shared" si="287"/>
        <v>0</v>
      </c>
      <c r="FC344" s="842">
        <f t="shared" si="287"/>
        <v>0</v>
      </c>
      <c r="FD344" s="842">
        <f t="shared" si="287"/>
        <v>0</v>
      </c>
      <c r="FE344" s="842">
        <f t="shared" si="287"/>
        <v>0</v>
      </c>
      <c r="FF344" s="842">
        <f t="shared" si="287"/>
        <v>0</v>
      </c>
      <c r="FG344" s="842">
        <f t="shared" si="287"/>
        <v>0</v>
      </c>
      <c r="FH344" s="842">
        <f t="shared" si="287"/>
        <v>0</v>
      </c>
      <c r="FI344" s="842">
        <f t="shared" si="287"/>
        <v>0</v>
      </c>
      <c r="FJ344" s="842">
        <f t="shared" si="287"/>
        <v>0</v>
      </c>
      <c r="FK344" s="842">
        <f t="shared" si="287"/>
        <v>0</v>
      </c>
      <c r="FL344" s="842">
        <f t="shared" si="287"/>
        <v>0</v>
      </c>
      <c r="FM344" s="842">
        <f t="shared" si="287"/>
        <v>0</v>
      </c>
      <c r="FN344" s="842">
        <f t="shared" si="287"/>
        <v>0</v>
      </c>
      <c r="FO344" s="842">
        <f t="shared" si="287"/>
        <v>0</v>
      </c>
      <c r="FP344" s="842">
        <f t="shared" si="287"/>
        <v>0</v>
      </c>
      <c r="FQ344" s="842">
        <f t="shared" si="287"/>
        <v>0</v>
      </c>
      <c r="FR344" s="842">
        <f t="shared" si="287"/>
        <v>0</v>
      </c>
      <c r="FS344" s="842">
        <f t="shared" si="287"/>
        <v>0</v>
      </c>
      <c r="FT344" s="842">
        <f t="shared" si="287"/>
        <v>0</v>
      </c>
      <c r="FU344" s="842">
        <f t="shared" ref="FU344:GZ344" si="288">+FV80</f>
        <v>0</v>
      </c>
      <c r="FV344" s="842">
        <f t="shared" si="288"/>
        <v>0</v>
      </c>
      <c r="FW344" s="842">
        <f t="shared" si="288"/>
        <v>0</v>
      </c>
      <c r="FX344" s="842">
        <f t="shared" si="288"/>
        <v>0</v>
      </c>
      <c r="FY344" s="842">
        <f t="shared" si="288"/>
        <v>0</v>
      </c>
      <c r="FZ344" s="842">
        <f t="shared" si="288"/>
        <v>0</v>
      </c>
      <c r="GA344" s="842">
        <f t="shared" si="288"/>
        <v>0</v>
      </c>
      <c r="GB344" s="842">
        <f t="shared" si="288"/>
        <v>0</v>
      </c>
      <c r="GC344" s="842">
        <f t="shared" si="288"/>
        <v>0</v>
      </c>
      <c r="GD344" s="842">
        <f t="shared" si="288"/>
        <v>0</v>
      </c>
      <c r="GE344" s="842">
        <f t="shared" si="288"/>
        <v>8.5</v>
      </c>
      <c r="GF344" s="842">
        <f t="shared" si="288"/>
        <v>1280.5</v>
      </c>
      <c r="GG344" s="842">
        <f t="shared" si="288"/>
        <v>34</v>
      </c>
      <c r="GH344" s="842">
        <f t="shared" si="288"/>
        <v>5122</v>
      </c>
      <c r="GI344" s="842">
        <f t="shared" ca="1" si="288"/>
        <v>8.4533284915311633</v>
      </c>
      <c r="GJ344" s="842">
        <f t="shared" ca="1" si="288"/>
        <v>1273.4690745183125</v>
      </c>
      <c r="GK344" s="842">
        <f t="shared" ca="1" si="288"/>
        <v>33.813313966124653</v>
      </c>
      <c r="GL344" s="842">
        <f t="shared" ca="1" si="288"/>
        <v>5093.8762980732499</v>
      </c>
      <c r="GM344" s="842">
        <f t="shared" ca="1" si="288"/>
        <v>0.99450923429778404</v>
      </c>
      <c r="GN344" s="842">
        <f t="shared" ca="1" si="288"/>
        <v>9.3665689656855005</v>
      </c>
      <c r="GO344" s="842">
        <f t="shared" ca="1" si="288"/>
        <v>1.1019492900806471</v>
      </c>
      <c r="GP344" s="842">
        <f t="shared" ca="1" si="288"/>
        <v>1411.0460659482687</v>
      </c>
      <c r="GQ344" s="842">
        <f t="shared" ca="1" si="288"/>
        <v>1.1019492900806471</v>
      </c>
      <c r="GR344" s="842">
        <f t="shared" si="288"/>
        <v>0</v>
      </c>
      <c r="GS344" s="842">
        <f t="shared" si="288"/>
        <v>45.907500000000006</v>
      </c>
      <c r="GT344" s="842">
        <f t="shared" si="288"/>
        <v>11.476875000000001</v>
      </c>
      <c r="GU344" s="842">
        <f t="shared" si="288"/>
        <v>57.384375000000006</v>
      </c>
      <c r="GV344" s="842">
        <f t="shared" si="288"/>
        <v>0</v>
      </c>
      <c r="GW344" s="842">
        <f t="shared" si="288"/>
        <v>0</v>
      </c>
      <c r="GX344" s="842">
        <f t="shared" si="288"/>
        <v>0</v>
      </c>
      <c r="GY344" s="842">
        <f t="shared" si="288"/>
        <v>-45.907500000000006</v>
      </c>
      <c r="GZ344" s="842">
        <f t="shared" si="288"/>
        <v>-11.476875000000001</v>
      </c>
      <c r="HA344" s="842">
        <f t="shared" ref="HA344:HX344" si="289">+HB80</f>
        <v>-57.384375000000006</v>
      </c>
      <c r="HB344" s="842">
        <f t="shared" ca="1" si="289"/>
        <v>5047.9687980732497</v>
      </c>
      <c r="HC344" s="842">
        <f t="shared" ca="1" si="289"/>
        <v>1261.9921995183124</v>
      </c>
      <c r="HD344" s="842">
        <f t="shared" ca="1" si="289"/>
        <v>8.6177080000000004</v>
      </c>
      <c r="HE344" s="842">
        <f t="shared" ca="1" si="289"/>
        <v>1298.2323640000002</v>
      </c>
      <c r="HF344" s="842">
        <f t="shared" ca="1" si="289"/>
        <v>34.470832000000001</v>
      </c>
      <c r="HG344" s="842">
        <f t="shared" ca="1" si="289"/>
        <v>5192.9294560000008</v>
      </c>
      <c r="HH344" s="842">
        <f t="shared" ca="1" si="289"/>
        <v>1.0138480000000001</v>
      </c>
      <c r="HI344" s="842">
        <f t="shared" ca="1" si="289"/>
        <v>9.5487069252077568</v>
      </c>
      <c r="HJ344" s="842">
        <f t="shared" ca="1" si="289"/>
        <v>1.1233772853185595</v>
      </c>
      <c r="HK344" s="842">
        <f t="shared" ca="1" si="289"/>
        <v>1438.4846138504158</v>
      </c>
      <c r="HL344" s="842">
        <f t="shared" ca="1" si="289"/>
        <v>1.1233772853185597</v>
      </c>
      <c r="HM344" s="842">
        <f t="shared" si="289"/>
        <v>0</v>
      </c>
      <c r="HN344" s="842">
        <f t="shared" si="289"/>
        <v>102.35226107226109</v>
      </c>
      <c r="HO344" s="842">
        <f t="shared" si="289"/>
        <v>25.588065268065272</v>
      </c>
      <c r="HP344" s="842">
        <f t="shared" si="289"/>
        <v>127.94032634032635</v>
      </c>
      <c r="HQ344" s="842">
        <f t="shared" si="289"/>
        <v>0</v>
      </c>
      <c r="HR344" s="842">
        <f t="shared" si="289"/>
        <v>0</v>
      </c>
      <c r="HS344" s="842">
        <f t="shared" si="289"/>
        <v>0</v>
      </c>
      <c r="HT344" s="842">
        <f t="shared" si="289"/>
        <v>-102.35226107226109</v>
      </c>
      <c r="HU344" s="842">
        <f t="shared" si="289"/>
        <v>-25.588065268065272</v>
      </c>
      <c r="HV344" s="842">
        <f t="shared" si="289"/>
        <v>-127.94032634032635</v>
      </c>
      <c r="HW344" s="842">
        <f t="shared" ca="1" si="289"/>
        <v>5090.5771949277396</v>
      </c>
      <c r="HX344" s="842">
        <f t="shared" ca="1" si="289"/>
        <v>1272.6442987319349</v>
      </c>
    </row>
    <row r="345" spans="2:232" x14ac:dyDescent="0.3">
      <c r="B345">
        <v>28</v>
      </c>
      <c r="C345" s="842">
        <f t="shared" ref="C345:AV345" si="290">+D81</f>
        <v>0</v>
      </c>
      <c r="D345" s="842">
        <f t="shared" si="290"/>
        <v>0</v>
      </c>
      <c r="E345" s="842">
        <f t="shared" si="290"/>
        <v>0</v>
      </c>
      <c r="F345" s="842">
        <f t="shared" si="290"/>
        <v>0</v>
      </c>
      <c r="G345" s="842">
        <f t="shared" ca="1" si="290"/>
        <v>0</v>
      </c>
      <c r="H345" s="842">
        <f t="shared" si="290"/>
        <v>0</v>
      </c>
      <c r="I345" s="842">
        <f t="shared" ca="1" si="290"/>
        <v>0</v>
      </c>
      <c r="J345" s="842">
        <f t="shared" si="290"/>
        <v>0</v>
      </c>
      <c r="K345" s="842">
        <f t="shared" si="290"/>
        <v>0</v>
      </c>
      <c r="L345" s="842">
        <f t="shared" ca="1" si="290"/>
        <v>0</v>
      </c>
      <c r="M345" s="842">
        <f t="shared" si="290"/>
        <v>0</v>
      </c>
      <c r="N345" s="842">
        <f t="shared" si="290"/>
        <v>0</v>
      </c>
      <c r="O345" s="842">
        <f t="shared" si="290"/>
        <v>0</v>
      </c>
      <c r="P345" s="842">
        <f t="shared" si="290"/>
        <v>0</v>
      </c>
      <c r="Q345" s="842">
        <f t="shared" si="290"/>
        <v>0</v>
      </c>
      <c r="R345" s="842">
        <f t="shared" si="290"/>
        <v>0</v>
      </c>
      <c r="S345" s="842">
        <f t="shared" si="290"/>
        <v>0</v>
      </c>
      <c r="T345" s="842">
        <f t="shared" si="290"/>
        <v>0</v>
      </c>
      <c r="U345" s="842">
        <f t="shared" si="290"/>
        <v>0</v>
      </c>
      <c r="V345" s="842">
        <f t="shared" si="290"/>
        <v>0</v>
      </c>
      <c r="W345" s="842">
        <f t="shared" si="290"/>
        <v>0</v>
      </c>
      <c r="X345" s="842">
        <f t="shared" si="290"/>
        <v>0</v>
      </c>
      <c r="Y345" s="842">
        <f t="shared" si="290"/>
        <v>0</v>
      </c>
      <c r="Z345" s="842">
        <f t="shared" si="290"/>
        <v>0</v>
      </c>
      <c r="AA345" s="842">
        <f t="shared" si="290"/>
        <v>0</v>
      </c>
      <c r="AB345" s="842">
        <f t="shared" ca="1" si="290"/>
        <v>0</v>
      </c>
      <c r="AC345" s="842">
        <f t="shared" si="290"/>
        <v>0</v>
      </c>
      <c r="AD345" s="842">
        <f t="shared" ca="1" si="290"/>
        <v>0</v>
      </c>
      <c r="AE345" s="842">
        <f t="shared" si="290"/>
        <v>0</v>
      </c>
      <c r="AF345" s="842">
        <f t="shared" si="290"/>
        <v>0</v>
      </c>
      <c r="AG345" s="842">
        <f t="shared" ca="1" si="290"/>
        <v>0</v>
      </c>
      <c r="AH345" s="842">
        <f t="shared" si="290"/>
        <v>0</v>
      </c>
      <c r="AI345" s="842">
        <f t="shared" si="290"/>
        <v>0</v>
      </c>
      <c r="AJ345" s="842">
        <f t="shared" si="290"/>
        <v>0</v>
      </c>
      <c r="AK345" s="842">
        <f t="shared" si="290"/>
        <v>0</v>
      </c>
      <c r="AL345" s="842">
        <f t="shared" si="290"/>
        <v>0</v>
      </c>
      <c r="AM345" s="842">
        <f t="shared" si="290"/>
        <v>0</v>
      </c>
      <c r="AN345" s="842">
        <f t="shared" si="290"/>
        <v>0</v>
      </c>
      <c r="AO345" s="842">
        <f t="shared" si="290"/>
        <v>0</v>
      </c>
      <c r="AP345" s="842">
        <f t="shared" si="290"/>
        <v>0</v>
      </c>
      <c r="AQ345" s="842">
        <f t="shared" si="290"/>
        <v>0</v>
      </c>
      <c r="AR345" s="842">
        <f t="shared" si="290"/>
        <v>0</v>
      </c>
      <c r="AS345" s="842">
        <f t="shared" si="290"/>
        <v>0</v>
      </c>
      <c r="AT345" s="842">
        <f t="shared" si="290"/>
        <v>0</v>
      </c>
      <c r="AU345" s="842">
        <f t="shared" si="290"/>
        <v>0</v>
      </c>
      <c r="AV345" s="842">
        <f t="shared" si="290"/>
        <v>0</v>
      </c>
      <c r="AW345" s="842">
        <f t="shared" ref="AW345:CB345" si="291">+AX81</f>
        <v>0</v>
      </c>
      <c r="AX345" s="842">
        <f t="shared" si="291"/>
        <v>0</v>
      </c>
      <c r="AY345" s="842">
        <f t="shared" si="291"/>
        <v>0</v>
      </c>
      <c r="AZ345" s="842">
        <f t="shared" si="291"/>
        <v>0</v>
      </c>
      <c r="BA345" s="842">
        <f t="shared" si="291"/>
        <v>0</v>
      </c>
      <c r="BB345" s="842">
        <f t="shared" si="291"/>
        <v>0</v>
      </c>
      <c r="BC345" s="842">
        <f t="shared" si="291"/>
        <v>0</v>
      </c>
      <c r="BD345" s="842">
        <f t="shared" si="291"/>
        <v>0</v>
      </c>
      <c r="BE345" s="842">
        <f t="shared" si="291"/>
        <v>0</v>
      </c>
      <c r="BF345" s="842">
        <f t="shared" si="291"/>
        <v>0</v>
      </c>
      <c r="BG345" s="842">
        <f t="shared" si="291"/>
        <v>0</v>
      </c>
      <c r="BH345" s="842">
        <f t="shared" si="291"/>
        <v>0</v>
      </c>
      <c r="BI345" s="842">
        <f t="shared" si="291"/>
        <v>0</v>
      </c>
      <c r="BJ345" s="842">
        <f t="shared" si="291"/>
        <v>0</v>
      </c>
      <c r="BK345" s="842">
        <f t="shared" si="291"/>
        <v>0</v>
      </c>
      <c r="BL345" s="842">
        <f t="shared" si="291"/>
        <v>0</v>
      </c>
      <c r="BM345" s="842">
        <f t="shared" si="291"/>
        <v>0</v>
      </c>
      <c r="BN345" s="842">
        <f t="shared" si="291"/>
        <v>0</v>
      </c>
      <c r="BO345" s="842">
        <f t="shared" si="291"/>
        <v>0</v>
      </c>
      <c r="BP345" s="842">
        <f t="shared" si="291"/>
        <v>0</v>
      </c>
      <c r="BQ345" s="842">
        <f t="shared" si="291"/>
        <v>0</v>
      </c>
      <c r="BR345" s="842">
        <f t="shared" si="291"/>
        <v>0</v>
      </c>
      <c r="BS345" s="842">
        <f t="shared" si="291"/>
        <v>0</v>
      </c>
      <c r="BT345" s="842">
        <f t="shared" si="291"/>
        <v>0</v>
      </c>
      <c r="BU345" s="842">
        <f t="shared" si="291"/>
        <v>0</v>
      </c>
      <c r="BV345" s="842">
        <f t="shared" si="291"/>
        <v>0</v>
      </c>
      <c r="BW345" s="842">
        <f t="shared" si="291"/>
        <v>0</v>
      </c>
      <c r="BX345" s="842">
        <f t="shared" si="291"/>
        <v>0</v>
      </c>
      <c r="BY345" s="842">
        <f t="shared" si="291"/>
        <v>0</v>
      </c>
      <c r="BZ345" s="842">
        <f t="shared" si="291"/>
        <v>0</v>
      </c>
      <c r="CA345" s="842">
        <f t="shared" si="291"/>
        <v>0</v>
      </c>
      <c r="CB345" s="842">
        <f t="shared" si="291"/>
        <v>0</v>
      </c>
      <c r="CC345" s="842">
        <f t="shared" ref="CC345:DH345" si="292">+CD81</f>
        <v>0</v>
      </c>
      <c r="CD345" s="842">
        <f t="shared" si="292"/>
        <v>0</v>
      </c>
      <c r="CE345" s="842">
        <f t="shared" si="292"/>
        <v>0</v>
      </c>
      <c r="CF345" s="842">
        <f t="shared" si="292"/>
        <v>0</v>
      </c>
      <c r="CG345" s="842">
        <f t="shared" si="292"/>
        <v>0</v>
      </c>
      <c r="CH345" s="842">
        <f t="shared" si="292"/>
        <v>0</v>
      </c>
      <c r="CI345" s="842">
        <f t="shared" si="292"/>
        <v>0</v>
      </c>
      <c r="CJ345" s="842">
        <f t="shared" si="292"/>
        <v>0</v>
      </c>
      <c r="CK345" s="842">
        <f t="shared" si="292"/>
        <v>0</v>
      </c>
      <c r="CL345" s="842">
        <f t="shared" si="292"/>
        <v>0</v>
      </c>
      <c r="CM345" s="842">
        <f t="shared" si="292"/>
        <v>0</v>
      </c>
      <c r="CN345" s="842">
        <f t="shared" si="292"/>
        <v>0</v>
      </c>
      <c r="CO345" s="842">
        <f t="shared" si="292"/>
        <v>0</v>
      </c>
      <c r="CP345" s="842">
        <f t="shared" si="292"/>
        <v>0</v>
      </c>
      <c r="CQ345" s="842">
        <f t="shared" si="292"/>
        <v>0</v>
      </c>
      <c r="CR345" s="842">
        <f t="shared" si="292"/>
        <v>0</v>
      </c>
      <c r="CS345" s="842">
        <f t="shared" si="292"/>
        <v>0</v>
      </c>
      <c r="CT345" s="842">
        <f t="shared" si="292"/>
        <v>0</v>
      </c>
      <c r="CU345" s="842">
        <f t="shared" si="292"/>
        <v>0</v>
      </c>
      <c r="CV345" s="842">
        <f t="shared" si="292"/>
        <v>0</v>
      </c>
      <c r="CW345" s="842">
        <f t="shared" si="292"/>
        <v>0</v>
      </c>
      <c r="CX345" s="842">
        <f t="shared" si="292"/>
        <v>0</v>
      </c>
      <c r="CY345" s="842">
        <f t="shared" si="292"/>
        <v>0</v>
      </c>
      <c r="CZ345" s="842">
        <f t="shared" si="292"/>
        <v>0</v>
      </c>
      <c r="DA345" s="842">
        <f t="shared" si="292"/>
        <v>0</v>
      </c>
      <c r="DB345" s="842">
        <f t="shared" si="292"/>
        <v>0</v>
      </c>
      <c r="DC345" s="842">
        <f t="shared" si="292"/>
        <v>0</v>
      </c>
      <c r="DD345" s="842">
        <f t="shared" si="292"/>
        <v>0</v>
      </c>
      <c r="DE345" s="842">
        <f t="shared" si="292"/>
        <v>0</v>
      </c>
      <c r="DF345" s="842">
        <f t="shared" si="292"/>
        <v>0</v>
      </c>
      <c r="DG345" s="842">
        <f t="shared" si="292"/>
        <v>0</v>
      </c>
      <c r="DH345" s="842">
        <f t="shared" si="292"/>
        <v>0</v>
      </c>
      <c r="DI345" s="842">
        <f t="shared" ref="DI345:EN345" si="293">+DJ81</f>
        <v>0</v>
      </c>
      <c r="DJ345" s="842">
        <f t="shared" si="293"/>
        <v>0</v>
      </c>
      <c r="DK345" s="842">
        <f t="shared" si="293"/>
        <v>0</v>
      </c>
      <c r="DL345" s="842">
        <f t="shared" si="293"/>
        <v>0</v>
      </c>
      <c r="DM345" s="842">
        <f t="shared" si="293"/>
        <v>0</v>
      </c>
      <c r="DN345" s="842">
        <f t="shared" si="293"/>
        <v>0</v>
      </c>
      <c r="DO345" s="842">
        <f t="shared" si="293"/>
        <v>0</v>
      </c>
      <c r="DP345" s="842">
        <f t="shared" si="293"/>
        <v>0</v>
      </c>
      <c r="DQ345" s="842">
        <f t="shared" si="293"/>
        <v>0</v>
      </c>
      <c r="DR345" s="842">
        <f t="shared" si="293"/>
        <v>0</v>
      </c>
      <c r="DS345" s="842">
        <f t="shared" si="293"/>
        <v>0</v>
      </c>
      <c r="DT345" s="842">
        <f t="shared" si="293"/>
        <v>0</v>
      </c>
      <c r="DU345" s="842">
        <f t="shared" si="293"/>
        <v>0</v>
      </c>
      <c r="DV345" s="842">
        <f t="shared" si="293"/>
        <v>0</v>
      </c>
      <c r="DW345" s="842">
        <f t="shared" si="293"/>
        <v>0</v>
      </c>
      <c r="DX345" s="842">
        <f t="shared" si="293"/>
        <v>0</v>
      </c>
      <c r="DY345" s="842">
        <f t="shared" si="293"/>
        <v>0</v>
      </c>
      <c r="DZ345" s="842">
        <f t="shared" si="293"/>
        <v>0</v>
      </c>
      <c r="EA345" s="842">
        <f t="shared" si="293"/>
        <v>0</v>
      </c>
      <c r="EB345" s="842">
        <f t="shared" si="293"/>
        <v>0</v>
      </c>
      <c r="EC345" s="842">
        <f t="shared" si="293"/>
        <v>0</v>
      </c>
      <c r="ED345" s="842">
        <f t="shared" si="293"/>
        <v>0</v>
      </c>
      <c r="EE345" s="842">
        <f t="shared" si="293"/>
        <v>0</v>
      </c>
      <c r="EF345" s="842">
        <f t="shared" si="293"/>
        <v>0</v>
      </c>
      <c r="EG345" s="842">
        <f t="shared" si="293"/>
        <v>0</v>
      </c>
      <c r="EH345" s="842">
        <f t="shared" si="293"/>
        <v>0</v>
      </c>
      <c r="EI345" s="842">
        <f t="shared" si="293"/>
        <v>0</v>
      </c>
      <c r="EJ345" s="842">
        <f t="shared" si="293"/>
        <v>0</v>
      </c>
      <c r="EK345" s="842">
        <f t="shared" si="293"/>
        <v>0</v>
      </c>
      <c r="EL345" s="842">
        <f t="shared" si="293"/>
        <v>0</v>
      </c>
      <c r="EM345" s="842">
        <f t="shared" si="293"/>
        <v>0</v>
      </c>
      <c r="EN345" s="842">
        <f t="shared" si="293"/>
        <v>0</v>
      </c>
      <c r="EO345" s="842">
        <f t="shared" ref="EO345:FT345" si="294">+EP81</f>
        <v>0</v>
      </c>
      <c r="EP345" s="842">
        <f t="shared" si="294"/>
        <v>0</v>
      </c>
      <c r="EQ345" s="842">
        <f t="shared" si="294"/>
        <v>0</v>
      </c>
      <c r="ER345" s="842">
        <f t="shared" si="294"/>
        <v>0</v>
      </c>
      <c r="ES345" s="842">
        <f t="shared" si="294"/>
        <v>0</v>
      </c>
      <c r="ET345" s="842">
        <f t="shared" si="294"/>
        <v>0</v>
      </c>
      <c r="EU345" s="842">
        <f t="shared" si="294"/>
        <v>0</v>
      </c>
      <c r="EV345" s="842">
        <f t="shared" si="294"/>
        <v>0</v>
      </c>
      <c r="EW345" s="842">
        <f t="shared" si="294"/>
        <v>0</v>
      </c>
      <c r="EX345" s="842">
        <f t="shared" si="294"/>
        <v>0</v>
      </c>
      <c r="EY345" s="842">
        <f t="shared" si="294"/>
        <v>0</v>
      </c>
      <c r="EZ345" s="842">
        <f t="shared" si="294"/>
        <v>0</v>
      </c>
      <c r="FA345" s="842">
        <f t="shared" si="294"/>
        <v>0</v>
      </c>
      <c r="FB345" s="842">
        <f t="shared" si="294"/>
        <v>0</v>
      </c>
      <c r="FC345" s="842">
        <f t="shared" si="294"/>
        <v>0</v>
      </c>
      <c r="FD345" s="842">
        <f t="shared" si="294"/>
        <v>0</v>
      </c>
      <c r="FE345" s="842">
        <f t="shared" si="294"/>
        <v>0</v>
      </c>
      <c r="FF345" s="842">
        <f t="shared" si="294"/>
        <v>0</v>
      </c>
      <c r="FG345" s="842">
        <f t="shared" si="294"/>
        <v>0</v>
      </c>
      <c r="FH345" s="842">
        <f t="shared" si="294"/>
        <v>0</v>
      </c>
      <c r="FI345" s="842">
        <f t="shared" si="294"/>
        <v>0</v>
      </c>
      <c r="FJ345" s="842">
        <f t="shared" si="294"/>
        <v>0</v>
      </c>
      <c r="FK345" s="842">
        <f t="shared" si="294"/>
        <v>0</v>
      </c>
      <c r="FL345" s="842">
        <f t="shared" si="294"/>
        <v>0</v>
      </c>
      <c r="FM345" s="842">
        <f t="shared" si="294"/>
        <v>0</v>
      </c>
      <c r="FN345" s="842">
        <f t="shared" si="294"/>
        <v>0</v>
      </c>
      <c r="FO345" s="842">
        <f t="shared" si="294"/>
        <v>0</v>
      </c>
      <c r="FP345" s="842">
        <f t="shared" si="294"/>
        <v>0</v>
      </c>
      <c r="FQ345" s="842">
        <f t="shared" si="294"/>
        <v>0</v>
      </c>
      <c r="FR345" s="842">
        <f t="shared" si="294"/>
        <v>0</v>
      </c>
      <c r="FS345" s="842">
        <f t="shared" si="294"/>
        <v>0</v>
      </c>
      <c r="FT345" s="842">
        <f t="shared" si="294"/>
        <v>0</v>
      </c>
      <c r="FU345" s="842">
        <f t="shared" ref="FU345:GZ345" si="295">+FV81</f>
        <v>0</v>
      </c>
      <c r="FV345" s="842">
        <f t="shared" si="295"/>
        <v>0</v>
      </c>
      <c r="FW345" s="842">
        <f t="shared" si="295"/>
        <v>0</v>
      </c>
      <c r="FX345" s="842">
        <f t="shared" si="295"/>
        <v>0</v>
      </c>
      <c r="FY345" s="842">
        <f t="shared" si="295"/>
        <v>0</v>
      </c>
      <c r="FZ345" s="842">
        <f t="shared" si="295"/>
        <v>0</v>
      </c>
      <c r="GA345" s="842">
        <f t="shared" si="295"/>
        <v>0</v>
      </c>
      <c r="GB345" s="842">
        <f t="shared" si="295"/>
        <v>0</v>
      </c>
      <c r="GC345" s="842">
        <f t="shared" si="295"/>
        <v>0</v>
      </c>
      <c r="GD345" s="842">
        <f t="shared" si="295"/>
        <v>0</v>
      </c>
      <c r="GE345" s="842">
        <f t="shared" si="295"/>
        <v>9.5</v>
      </c>
      <c r="GF345" s="842">
        <f t="shared" si="295"/>
        <v>1472</v>
      </c>
      <c r="GG345" s="842">
        <f t="shared" si="295"/>
        <v>38</v>
      </c>
      <c r="GH345" s="842">
        <f t="shared" si="295"/>
        <v>5888</v>
      </c>
      <c r="GI345" s="842">
        <f t="shared" ca="1" si="295"/>
        <v>9.7725561576235478</v>
      </c>
      <c r="GJ345" s="842">
        <f t="shared" ca="1" si="295"/>
        <v>1514.2318593707223</v>
      </c>
      <c r="GK345" s="842">
        <f t="shared" ca="1" si="295"/>
        <v>39.090224630494191</v>
      </c>
      <c r="GL345" s="842">
        <f t="shared" ca="1" si="295"/>
        <v>6056.9274374828892</v>
      </c>
      <c r="GM345" s="842">
        <f t="shared" ca="1" si="295"/>
        <v>1.0286901218551103</v>
      </c>
      <c r="GN345" s="842">
        <f t="shared" ca="1" si="295"/>
        <v>10.828317072159056</v>
      </c>
      <c r="GO345" s="842">
        <f t="shared" ca="1" si="295"/>
        <v>1.1398228497009533</v>
      </c>
      <c r="GP345" s="842">
        <f t="shared" ca="1" si="295"/>
        <v>1677.8192347598031</v>
      </c>
      <c r="GQ345" s="842">
        <f t="shared" ca="1" si="295"/>
        <v>1.1398228497009533</v>
      </c>
      <c r="GR345" s="842">
        <f t="shared" si="295"/>
        <v>0</v>
      </c>
      <c r="GS345" s="842">
        <f t="shared" si="295"/>
        <v>45.907500000000006</v>
      </c>
      <c r="GT345" s="842">
        <f t="shared" si="295"/>
        <v>11.476875000000001</v>
      </c>
      <c r="GU345" s="842">
        <f t="shared" si="295"/>
        <v>57.384375000000006</v>
      </c>
      <c r="GV345" s="842">
        <f t="shared" si="295"/>
        <v>0</v>
      </c>
      <c r="GW345" s="842">
        <f t="shared" si="295"/>
        <v>0</v>
      </c>
      <c r="GX345" s="842">
        <f t="shared" si="295"/>
        <v>0</v>
      </c>
      <c r="GY345" s="842">
        <f t="shared" si="295"/>
        <v>-45.907500000000006</v>
      </c>
      <c r="GZ345" s="842">
        <f t="shared" si="295"/>
        <v>-11.476875000000001</v>
      </c>
      <c r="HA345" s="842">
        <f t="shared" ref="HA345:HX345" si="296">+HB81</f>
        <v>-57.384375000000006</v>
      </c>
      <c r="HB345" s="842">
        <f t="shared" ca="1" si="296"/>
        <v>6011.019937482889</v>
      </c>
      <c r="HC345" s="842">
        <f t="shared" ca="1" si="296"/>
        <v>1502.7549843707222</v>
      </c>
      <c r="HD345" s="842">
        <f t="shared" ca="1" si="296"/>
        <v>9.9667159999999999</v>
      </c>
      <c r="HE345" s="842">
        <f t="shared" ca="1" si="296"/>
        <v>1544.3164159999999</v>
      </c>
      <c r="HF345" s="842">
        <f t="shared" ca="1" si="296"/>
        <v>39.866864</v>
      </c>
      <c r="HG345" s="842">
        <f t="shared" ca="1" si="296"/>
        <v>6177.2656639999996</v>
      </c>
      <c r="HH345" s="842">
        <f t="shared" ca="1" si="296"/>
        <v>1.0491279999999998</v>
      </c>
      <c r="HI345" s="842">
        <f t="shared" ca="1" si="296"/>
        <v>11.043452631578948</v>
      </c>
      <c r="HJ345" s="842">
        <f t="shared" ca="1" si="296"/>
        <v>1.1624686980609418</v>
      </c>
      <c r="HK345" s="842">
        <f t="shared" ca="1" si="296"/>
        <v>1711.1539235457062</v>
      </c>
      <c r="HL345" s="842">
        <f t="shared" ca="1" si="296"/>
        <v>1.1624686980609418</v>
      </c>
      <c r="HM345" s="842">
        <f t="shared" si="296"/>
        <v>0</v>
      </c>
      <c r="HN345" s="842">
        <f t="shared" si="296"/>
        <v>102.35226107226109</v>
      </c>
      <c r="HO345" s="842">
        <f t="shared" si="296"/>
        <v>25.588065268065272</v>
      </c>
      <c r="HP345" s="842">
        <f t="shared" si="296"/>
        <v>127.94032634032635</v>
      </c>
      <c r="HQ345" s="842">
        <f t="shared" si="296"/>
        <v>0</v>
      </c>
      <c r="HR345" s="842">
        <f t="shared" si="296"/>
        <v>0</v>
      </c>
      <c r="HS345" s="842">
        <f t="shared" si="296"/>
        <v>0</v>
      </c>
      <c r="HT345" s="842">
        <f t="shared" si="296"/>
        <v>-102.35226107226109</v>
      </c>
      <c r="HU345" s="842">
        <f t="shared" si="296"/>
        <v>-25.588065268065272</v>
      </c>
      <c r="HV345" s="842">
        <f t="shared" si="296"/>
        <v>-127.94032634032635</v>
      </c>
      <c r="HW345" s="842">
        <f t="shared" ca="1" si="296"/>
        <v>6074.9134029277384</v>
      </c>
      <c r="HX345" s="842">
        <f t="shared" ca="1" si="296"/>
        <v>1518.7283507319346</v>
      </c>
    </row>
    <row r="346" spans="2:232" x14ac:dyDescent="0.3">
      <c r="B346">
        <v>29</v>
      </c>
      <c r="C346" s="842">
        <f t="shared" ref="C346:AV346" si="297">+D82</f>
        <v>0</v>
      </c>
      <c r="D346" s="842">
        <f t="shared" si="297"/>
        <v>0</v>
      </c>
      <c r="E346" s="842">
        <f t="shared" si="297"/>
        <v>0</v>
      </c>
      <c r="F346" s="842">
        <f t="shared" si="297"/>
        <v>0</v>
      </c>
      <c r="G346" s="842">
        <f t="shared" ca="1" si="297"/>
        <v>0</v>
      </c>
      <c r="H346" s="842">
        <f t="shared" si="297"/>
        <v>0</v>
      </c>
      <c r="I346" s="842">
        <f t="shared" ca="1" si="297"/>
        <v>0</v>
      </c>
      <c r="J346" s="842">
        <f t="shared" si="297"/>
        <v>0</v>
      </c>
      <c r="K346" s="842">
        <f t="shared" si="297"/>
        <v>0</v>
      </c>
      <c r="L346" s="842">
        <f t="shared" ca="1" si="297"/>
        <v>0</v>
      </c>
      <c r="M346" s="842">
        <f t="shared" si="297"/>
        <v>0</v>
      </c>
      <c r="N346" s="842">
        <f t="shared" si="297"/>
        <v>0</v>
      </c>
      <c r="O346" s="842">
        <f t="shared" si="297"/>
        <v>0</v>
      </c>
      <c r="P346" s="842">
        <f t="shared" si="297"/>
        <v>0</v>
      </c>
      <c r="Q346" s="842">
        <f t="shared" si="297"/>
        <v>0</v>
      </c>
      <c r="R346" s="842">
        <f t="shared" si="297"/>
        <v>0</v>
      </c>
      <c r="S346" s="842">
        <f t="shared" si="297"/>
        <v>0</v>
      </c>
      <c r="T346" s="842">
        <f t="shared" si="297"/>
        <v>0</v>
      </c>
      <c r="U346" s="842">
        <f t="shared" si="297"/>
        <v>0</v>
      </c>
      <c r="V346" s="842">
        <f t="shared" si="297"/>
        <v>0</v>
      </c>
      <c r="W346" s="842">
        <f t="shared" si="297"/>
        <v>0</v>
      </c>
      <c r="X346" s="842">
        <f t="shared" si="297"/>
        <v>0</v>
      </c>
      <c r="Y346" s="842">
        <f t="shared" si="297"/>
        <v>0</v>
      </c>
      <c r="Z346" s="842">
        <f t="shared" si="297"/>
        <v>0</v>
      </c>
      <c r="AA346" s="842">
        <f t="shared" si="297"/>
        <v>0</v>
      </c>
      <c r="AB346" s="842">
        <f t="shared" ca="1" si="297"/>
        <v>0</v>
      </c>
      <c r="AC346" s="842">
        <f t="shared" si="297"/>
        <v>0</v>
      </c>
      <c r="AD346" s="842">
        <f t="shared" ca="1" si="297"/>
        <v>0</v>
      </c>
      <c r="AE346" s="842">
        <f t="shared" si="297"/>
        <v>0</v>
      </c>
      <c r="AF346" s="842">
        <f t="shared" si="297"/>
        <v>0</v>
      </c>
      <c r="AG346" s="842">
        <f t="shared" ca="1" si="297"/>
        <v>0</v>
      </c>
      <c r="AH346" s="842">
        <f t="shared" si="297"/>
        <v>0</v>
      </c>
      <c r="AI346" s="842">
        <f t="shared" si="297"/>
        <v>0</v>
      </c>
      <c r="AJ346" s="842">
        <f t="shared" si="297"/>
        <v>0</v>
      </c>
      <c r="AK346" s="842">
        <f t="shared" si="297"/>
        <v>0</v>
      </c>
      <c r="AL346" s="842">
        <f t="shared" si="297"/>
        <v>0</v>
      </c>
      <c r="AM346" s="842">
        <f t="shared" si="297"/>
        <v>0</v>
      </c>
      <c r="AN346" s="842">
        <f t="shared" si="297"/>
        <v>0</v>
      </c>
      <c r="AO346" s="842">
        <f t="shared" si="297"/>
        <v>0</v>
      </c>
      <c r="AP346" s="842">
        <f t="shared" si="297"/>
        <v>0</v>
      </c>
      <c r="AQ346" s="842">
        <f t="shared" si="297"/>
        <v>0</v>
      </c>
      <c r="AR346" s="842">
        <f t="shared" si="297"/>
        <v>0</v>
      </c>
      <c r="AS346" s="842">
        <f t="shared" si="297"/>
        <v>0</v>
      </c>
      <c r="AT346" s="842">
        <f t="shared" si="297"/>
        <v>0</v>
      </c>
      <c r="AU346" s="842">
        <f t="shared" si="297"/>
        <v>0</v>
      </c>
      <c r="AV346" s="842">
        <f t="shared" si="297"/>
        <v>0</v>
      </c>
      <c r="AW346" s="842">
        <f t="shared" ref="AW346:CB346" si="298">+AX82</f>
        <v>0</v>
      </c>
      <c r="AX346" s="842">
        <f t="shared" si="298"/>
        <v>0</v>
      </c>
      <c r="AY346" s="842">
        <f t="shared" si="298"/>
        <v>0</v>
      </c>
      <c r="AZ346" s="842">
        <f t="shared" si="298"/>
        <v>0</v>
      </c>
      <c r="BA346" s="842">
        <f t="shared" si="298"/>
        <v>0</v>
      </c>
      <c r="BB346" s="842">
        <f t="shared" si="298"/>
        <v>0</v>
      </c>
      <c r="BC346" s="842">
        <f t="shared" si="298"/>
        <v>0</v>
      </c>
      <c r="BD346" s="842">
        <f t="shared" si="298"/>
        <v>0</v>
      </c>
      <c r="BE346" s="842">
        <f t="shared" si="298"/>
        <v>0</v>
      </c>
      <c r="BF346" s="842">
        <f t="shared" si="298"/>
        <v>0</v>
      </c>
      <c r="BG346" s="842">
        <f t="shared" si="298"/>
        <v>0</v>
      </c>
      <c r="BH346" s="842">
        <f t="shared" si="298"/>
        <v>0</v>
      </c>
      <c r="BI346" s="842">
        <f t="shared" si="298"/>
        <v>0</v>
      </c>
      <c r="BJ346" s="842">
        <f t="shared" si="298"/>
        <v>0</v>
      </c>
      <c r="BK346" s="842">
        <f t="shared" si="298"/>
        <v>0</v>
      </c>
      <c r="BL346" s="842">
        <f t="shared" si="298"/>
        <v>0</v>
      </c>
      <c r="BM346" s="842">
        <f t="shared" si="298"/>
        <v>0</v>
      </c>
      <c r="BN346" s="842">
        <f t="shared" si="298"/>
        <v>0</v>
      </c>
      <c r="BO346" s="842">
        <f t="shared" si="298"/>
        <v>0</v>
      </c>
      <c r="BP346" s="842">
        <f t="shared" si="298"/>
        <v>0</v>
      </c>
      <c r="BQ346" s="842">
        <f t="shared" si="298"/>
        <v>0</v>
      </c>
      <c r="BR346" s="842">
        <f t="shared" si="298"/>
        <v>0</v>
      </c>
      <c r="BS346" s="842">
        <f t="shared" si="298"/>
        <v>0</v>
      </c>
      <c r="BT346" s="842">
        <f t="shared" si="298"/>
        <v>0</v>
      </c>
      <c r="BU346" s="842">
        <f t="shared" si="298"/>
        <v>0</v>
      </c>
      <c r="BV346" s="842">
        <f t="shared" si="298"/>
        <v>0</v>
      </c>
      <c r="BW346" s="842">
        <f t="shared" si="298"/>
        <v>0</v>
      </c>
      <c r="BX346" s="842">
        <f t="shared" si="298"/>
        <v>0</v>
      </c>
      <c r="BY346" s="842">
        <f t="shared" si="298"/>
        <v>0</v>
      </c>
      <c r="BZ346" s="842">
        <f t="shared" si="298"/>
        <v>0</v>
      </c>
      <c r="CA346" s="842">
        <f t="shared" si="298"/>
        <v>0</v>
      </c>
      <c r="CB346" s="842">
        <f t="shared" si="298"/>
        <v>0</v>
      </c>
      <c r="CC346" s="842">
        <f t="shared" ref="CC346:DH346" si="299">+CD82</f>
        <v>0</v>
      </c>
      <c r="CD346" s="842">
        <f t="shared" si="299"/>
        <v>0</v>
      </c>
      <c r="CE346" s="842">
        <f t="shared" si="299"/>
        <v>0</v>
      </c>
      <c r="CF346" s="842">
        <f t="shared" si="299"/>
        <v>0</v>
      </c>
      <c r="CG346" s="842">
        <f t="shared" si="299"/>
        <v>0</v>
      </c>
      <c r="CH346" s="842">
        <f t="shared" si="299"/>
        <v>0</v>
      </c>
      <c r="CI346" s="842">
        <f t="shared" si="299"/>
        <v>0</v>
      </c>
      <c r="CJ346" s="842">
        <f t="shared" si="299"/>
        <v>0</v>
      </c>
      <c r="CK346" s="842">
        <f t="shared" si="299"/>
        <v>0</v>
      </c>
      <c r="CL346" s="842">
        <f t="shared" si="299"/>
        <v>0</v>
      </c>
      <c r="CM346" s="842">
        <f t="shared" si="299"/>
        <v>0</v>
      </c>
      <c r="CN346" s="842">
        <f t="shared" si="299"/>
        <v>0</v>
      </c>
      <c r="CO346" s="842">
        <f t="shared" si="299"/>
        <v>0</v>
      </c>
      <c r="CP346" s="842">
        <f t="shared" si="299"/>
        <v>0</v>
      </c>
      <c r="CQ346" s="842">
        <f t="shared" si="299"/>
        <v>0</v>
      </c>
      <c r="CR346" s="842">
        <f t="shared" si="299"/>
        <v>0</v>
      </c>
      <c r="CS346" s="842">
        <f t="shared" si="299"/>
        <v>0</v>
      </c>
      <c r="CT346" s="842">
        <f t="shared" si="299"/>
        <v>0</v>
      </c>
      <c r="CU346" s="842">
        <f t="shared" si="299"/>
        <v>0</v>
      </c>
      <c r="CV346" s="842">
        <f t="shared" si="299"/>
        <v>0</v>
      </c>
      <c r="CW346" s="842">
        <f t="shared" si="299"/>
        <v>0</v>
      </c>
      <c r="CX346" s="842">
        <f t="shared" si="299"/>
        <v>0</v>
      </c>
      <c r="CY346" s="842">
        <f t="shared" si="299"/>
        <v>0</v>
      </c>
      <c r="CZ346" s="842">
        <f t="shared" si="299"/>
        <v>0</v>
      </c>
      <c r="DA346" s="842">
        <f t="shared" si="299"/>
        <v>0</v>
      </c>
      <c r="DB346" s="842">
        <f t="shared" si="299"/>
        <v>0</v>
      </c>
      <c r="DC346" s="842">
        <f t="shared" si="299"/>
        <v>0</v>
      </c>
      <c r="DD346" s="842">
        <f t="shared" si="299"/>
        <v>0</v>
      </c>
      <c r="DE346" s="842">
        <f t="shared" si="299"/>
        <v>0</v>
      </c>
      <c r="DF346" s="842">
        <f t="shared" si="299"/>
        <v>0</v>
      </c>
      <c r="DG346" s="842">
        <f t="shared" si="299"/>
        <v>0</v>
      </c>
      <c r="DH346" s="842">
        <f t="shared" si="299"/>
        <v>0</v>
      </c>
      <c r="DI346" s="842">
        <f t="shared" ref="DI346:EN346" si="300">+DJ82</f>
        <v>0</v>
      </c>
      <c r="DJ346" s="842">
        <f t="shared" si="300"/>
        <v>0</v>
      </c>
      <c r="DK346" s="842">
        <f t="shared" si="300"/>
        <v>0</v>
      </c>
      <c r="DL346" s="842">
        <f t="shared" si="300"/>
        <v>0</v>
      </c>
      <c r="DM346" s="842">
        <f t="shared" si="300"/>
        <v>0</v>
      </c>
      <c r="DN346" s="842">
        <f t="shared" si="300"/>
        <v>0</v>
      </c>
      <c r="DO346" s="842">
        <f t="shared" si="300"/>
        <v>0</v>
      </c>
      <c r="DP346" s="842">
        <f t="shared" si="300"/>
        <v>0</v>
      </c>
      <c r="DQ346" s="842">
        <f t="shared" si="300"/>
        <v>0</v>
      </c>
      <c r="DR346" s="842">
        <f t="shared" si="300"/>
        <v>0</v>
      </c>
      <c r="DS346" s="842">
        <f t="shared" si="300"/>
        <v>0</v>
      </c>
      <c r="DT346" s="842">
        <f t="shared" si="300"/>
        <v>0</v>
      </c>
      <c r="DU346" s="842">
        <f t="shared" si="300"/>
        <v>0</v>
      </c>
      <c r="DV346" s="842">
        <f t="shared" si="300"/>
        <v>0</v>
      </c>
      <c r="DW346" s="842">
        <f t="shared" si="300"/>
        <v>0</v>
      </c>
      <c r="DX346" s="842">
        <f t="shared" si="300"/>
        <v>0</v>
      </c>
      <c r="DY346" s="842">
        <f t="shared" si="300"/>
        <v>0</v>
      </c>
      <c r="DZ346" s="842">
        <f t="shared" si="300"/>
        <v>0</v>
      </c>
      <c r="EA346" s="842">
        <f t="shared" si="300"/>
        <v>0</v>
      </c>
      <c r="EB346" s="842">
        <f t="shared" si="300"/>
        <v>0</v>
      </c>
      <c r="EC346" s="842">
        <f t="shared" si="300"/>
        <v>0</v>
      </c>
      <c r="ED346" s="842">
        <f t="shared" si="300"/>
        <v>0</v>
      </c>
      <c r="EE346" s="842">
        <f t="shared" si="300"/>
        <v>0</v>
      </c>
      <c r="EF346" s="842">
        <f t="shared" si="300"/>
        <v>0</v>
      </c>
      <c r="EG346" s="842">
        <f t="shared" si="300"/>
        <v>0</v>
      </c>
      <c r="EH346" s="842">
        <f t="shared" si="300"/>
        <v>0</v>
      </c>
      <c r="EI346" s="842">
        <f t="shared" si="300"/>
        <v>0</v>
      </c>
      <c r="EJ346" s="842">
        <f t="shared" si="300"/>
        <v>0</v>
      </c>
      <c r="EK346" s="842">
        <f t="shared" si="300"/>
        <v>0</v>
      </c>
      <c r="EL346" s="842">
        <f t="shared" si="300"/>
        <v>0</v>
      </c>
      <c r="EM346" s="842">
        <f t="shared" si="300"/>
        <v>0</v>
      </c>
      <c r="EN346" s="842">
        <f t="shared" si="300"/>
        <v>0</v>
      </c>
      <c r="EO346" s="842">
        <f t="shared" ref="EO346:FT346" si="301">+EP82</f>
        <v>0</v>
      </c>
      <c r="EP346" s="842">
        <f t="shared" si="301"/>
        <v>0</v>
      </c>
      <c r="EQ346" s="842">
        <f t="shared" si="301"/>
        <v>0</v>
      </c>
      <c r="ER346" s="842">
        <f t="shared" si="301"/>
        <v>0</v>
      </c>
      <c r="ES346" s="842">
        <f t="shared" si="301"/>
        <v>0</v>
      </c>
      <c r="ET346" s="842">
        <f t="shared" si="301"/>
        <v>0</v>
      </c>
      <c r="EU346" s="842">
        <f t="shared" si="301"/>
        <v>0</v>
      </c>
      <c r="EV346" s="842">
        <f t="shared" si="301"/>
        <v>0</v>
      </c>
      <c r="EW346" s="842">
        <f t="shared" si="301"/>
        <v>0</v>
      </c>
      <c r="EX346" s="842">
        <f t="shared" si="301"/>
        <v>0</v>
      </c>
      <c r="EY346" s="842">
        <f t="shared" si="301"/>
        <v>0</v>
      </c>
      <c r="EZ346" s="842">
        <f t="shared" si="301"/>
        <v>0</v>
      </c>
      <c r="FA346" s="842">
        <f t="shared" si="301"/>
        <v>0</v>
      </c>
      <c r="FB346" s="842">
        <f t="shared" si="301"/>
        <v>0</v>
      </c>
      <c r="FC346" s="842">
        <f t="shared" si="301"/>
        <v>0</v>
      </c>
      <c r="FD346" s="842">
        <f t="shared" si="301"/>
        <v>0</v>
      </c>
      <c r="FE346" s="842">
        <f t="shared" si="301"/>
        <v>0</v>
      </c>
      <c r="FF346" s="842">
        <f t="shared" si="301"/>
        <v>0</v>
      </c>
      <c r="FG346" s="842">
        <f t="shared" si="301"/>
        <v>0</v>
      </c>
      <c r="FH346" s="842">
        <f t="shared" si="301"/>
        <v>0</v>
      </c>
      <c r="FI346" s="842">
        <f t="shared" si="301"/>
        <v>0</v>
      </c>
      <c r="FJ346" s="842">
        <f t="shared" si="301"/>
        <v>0</v>
      </c>
      <c r="FK346" s="842">
        <f t="shared" si="301"/>
        <v>0</v>
      </c>
      <c r="FL346" s="842">
        <f t="shared" si="301"/>
        <v>0</v>
      </c>
      <c r="FM346" s="842">
        <f t="shared" si="301"/>
        <v>0</v>
      </c>
      <c r="FN346" s="842">
        <f t="shared" si="301"/>
        <v>0</v>
      </c>
      <c r="FO346" s="842">
        <f t="shared" si="301"/>
        <v>0</v>
      </c>
      <c r="FP346" s="842">
        <f t="shared" si="301"/>
        <v>0</v>
      </c>
      <c r="FQ346" s="842">
        <f t="shared" si="301"/>
        <v>0</v>
      </c>
      <c r="FR346" s="842">
        <f t="shared" si="301"/>
        <v>0</v>
      </c>
      <c r="FS346" s="842">
        <f t="shared" si="301"/>
        <v>0</v>
      </c>
      <c r="FT346" s="842">
        <f t="shared" si="301"/>
        <v>0</v>
      </c>
      <c r="FU346" s="842">
        <f t="shared" ref="FU346:GZ346" si="302">+FV82</f>
        <v>0</v>
      </c>
      <c r="FV346" s="842">
        <f t="shared" si="302"/>
        <v>0</v>
      </c>
      <c r="FW346" s="842">
        <f t="shared" si="302"/>
        <v>0</v>
      </c>
      <c r="FX346" s="842">
        <f t="shared" si="302"/>
        <v>0</v>
      </c>
      <c r="FY346" s="842">
        <f t="shared" si="302"/>
        <v>0</v>
      </c>
      <c r="FZ346" s="842">
        <f t="shared" si="302"/>
        <v>0</v>
      </c>
      <c r="GA346" s="842">
        <f t="shared" si="302"/>
        <v>0</v>
      </c>
      <c r="GB346" s="842">
        <f t="shared" si="302"/>
        <v>0</v>
      </c>
      <c r="GC346" s="842">
        <f t="shared" si="302"/>
        <v>0</v>
      </c>
      <c r="GD346" s="842">
        <f t="shared" si="302"/>
        <v>0</v>
      </c>
      <c r="GE346" s="842">
        <f t="shared" si="302"/>
        <v>7.8</v>
      </c>
      <c r="GF346" s="842">
        <f t="shared" si="302"/>
        <v>1194.2</v>
      </c>
      <c r="GG346" s="842">
        <f t="shared" si="302"/>
        <v>31.2</v>
      </c>
      <c r="GH346" s="842">
        <f t="shared" si="302"/>
        <v>4776.8</v>
      </c>
      <c r="GI346" s="842">
        <f t="shared" ca="1" si="302"/>
        <v>7.7570213846347258</v>
      </c>
      <c r="GJ346" s="842">
        <f t="shared" ca="1" si="302"/>
        <v>1187.6198637859989</v>
      </c>
      <c r="GK346" s="842">
        <f t="shared" ca="1" si="302"/>
        <v>31.028085538538903</v>
      </c>
      <c r="GL346" s="842">
        <f t="shared" ca="1" si="302"/>
        <v>4750.4794551439954</v>
      </c>
      <c r="GM346" s="842">
        <f t="shared" ca="1" si="302"/>
        <v>0.99448992110701628</v>
      </c>
      <c r="GN346" s="842">
        <f t="shared" ca="1" si="302"/>
        <v>8.5950375453016363</v>
      </c>
      <c r="GO346" s="842">
        <f t="shared" ca="1" si="302"/>
        <v>1.1019278904232868</v>
      </c>
      <c r="GP346" s="842">
        <f t="shared" ca="1" si="302"/>
        <v>1315.9222867434892</v>
      </c>
      <c r="GQ346" s="842">
        <f t="shared" ca="1" si="302"/>
        <v>1.1019278904232868</v>
      </c>
      <c r="GR346" s="842">
        <f t="shared" si="302"/>
        <v>0</v>
      </c>
      <c r="GS346" s="842">
        <f t="shared" si="302"/>
        <v>45.907500000000006</v>
      </c>
      <c r="GT346" s="842">
        <f t="shared" si="302"/>
        <v>11.476875000000001</v>
      </c>
      <c r="GU346" s="842">
        <f t="shared" si="302"/>
        <v>57.384375000000006</v>
      </c>
      <c r="GV346" s="842">
        <f t="shared" si="302"/>
        <v>0</v>
      </c>
      <c r="GW346" s="842">
        <f t="shared" si="302"/>
        <v>0</v>
      </c>
      <c r="GX346" s="842">
        <f t="shared" si="302"/>
        <v>0</v>
      </c>
      <c r="GY346" s="842">
        <f t="shared" si="302"/>
        <v>-45.907500000000006</v>
      </c>
      <c r="GZ346" s="842">
        <f t="shared" si="302"/>
        <v>-11.476875000000001</v>
      </c>
      <c r="HA346" s="842">
        <f t="shared" ref="HA346:HX346" si="303">+HB82</f>
        <v>-57.384375000000006</v>
      </c>
      <c r="HB346" s="842">
        <f t="shared" ca="1" si="303"/>
        <v>4704.5719551439952</v>
      </c>
      <c r="HC346" s="842">
        <f t="shared" ca="1" si="303"/>
        <v>1176.1429887859988</v>
      </c>
      <c r="HD346" s="842">
        <f t="shared" ca="1" si="303"/>
        <v>7.9080144000000008</v>
      </c>
      <c r="HE346" s="842">
        <f t="shared" ca="1" si="303"/>
        <v>1210.7372816000002</v>
      </c>
      <c r="HF346" s="842">
        <f t="shared" ca="1" si="303"/>
        <v>31.632057600000003</v>
      </c>
      <c r="HG346" s="842">
        <f t="shared" ca="1" si="303"/>
        <v>4842.9491264000008</v>
      </c>
      <c r="HH346" s="842">
        <f t="shared" ca="1" si="303"/>
        <v>1.0138480000000001</v>
      </c>
      <c r="HI346" s="842">
        <f t="shared" ca="1" si="303"/>
        <v>8.7623428254847653</v>
      </c>
      <c r="HJ346" s="842">
        <f t="shared" ca="1" si="303"/>
        <v>1.1233772853185597</v>
      </c>
      <c r="HK346" s="842">
        <f t="shared" ca="1" si="303"/>
        <v>1341.5371541274242</v>
      </c>
      <c r="HL346" s="842">
        <f t="shared" ca="1" si="303"/>
        <v>1.1233772853185597</v>
      </c>
      <c r="HM346" s="842">
        <f t="shared" si="303"/>
        <v>0</v>
      </c>
      <c r="HN346" s="842">
        <f t="shared" si="303"/>
        <v>102.35226107226109</v>
      </c>
      <c r="HO346" s="842">
        <f t="shared" si="303"/>
        <v>25.588065268065272</v>
      </c>
      <c r="HP346" s="842">
        <f t="shared" si="303"/>
        <v>127.94032634032635</v>
      </c>
      <c r="HQ346" s="842">
        <f t="shared" si="303"/>
        <v>0</v>
      </c>
      <c r="HR346" s="842">
        <f t="shared" si="303"/>
        <v>0</v>
      </c>
      <c r="HS346" s="842">
        <f t="shared" si="303"/>
        <v>0</v>
      </c>
      <c r="HT346" s="842">
        <f t="shared" si="303"/>
        <v>-102.35226107226109</v>
      </c>
      <c r="HU346" s="842">
        <f t="shared" si="303"/>
        <v>-25.588065268065272</v>
      </c>
      <c r="HV346" s="842">
        <f t="shared" si="303"/>
        <v>-127.94032634032635</v>
      </c>
      <c r="HW346" s="842">
        <f t="shared" ca="1" si="303"/>
        <v>4740.5968653277396</v>
      </c>
      <c r="HX346" s="842">
        <f t="shared" ca="1" si="303"/>
        <v>1185.1492163319349</v>
      </c>
    </row>
    <row r="347" spans="2:232" x14ac:dyDescent="0.3">
      <c r="B347">
        <v>30</v>
      </c>
      <c r="C347" s="842">
        <f t="shared" ref="C347:AV347" si="304">+D83</f>
        <v>0</v>
      </c>
      <c r="D347" s="842">
        <f t="shared" si="304"/>
        <v>0</v>
      </c>
      <c r="E347" s="842">
        <f t="shared" si="304"/>
        <v>0</v>
      </c>
      <c r="F347" s="842">
        <f t="shared" si="304"/>
        <v>0</v>
      </c>
      <c r="G347" s="842">
        <f t="shared" ca="1" si="304"/>
        <v>0</v>
      </c>
      <c r="H347" s="842">
        <f t="shared" si="304"/>
        <v>0</v>
      </c>
      <c r="I347" s="842">
        <f t="shared" ca="1" si="304"/>
        <v>0</v>
      </c>
      <c r="J347" s="842">
        <f t="shared" si="304"/>
        <v>0</v>
      </c>
      <c r="K347" s="842">
        <f t="shared" si="304"/>
        <v>0</v>
      </c>
      <c r="L347" s="842">
        <f t="shared" ca="1" si="304"/>
        <v>0</v>
      </c>
      <c r="M347" s="842">
        <f t="shared" si="304"/>
        <v>0</v>
      </c>
      <c r="N347" s="842">
        <f t="shared" si="304"/>
        <v>0</v>
      </c>
      <c r="O347" s="842">
        <f t="shared" si="304"/>
        <v>0</v>
      </c>
      <c r="P347" s="842">
        <f t="shared" si="304"/>
        <v>0</v>
      </c>
      <c r="Q347" s="842">
        <f t="shared" si="304"/>
        <v>0</v>
      </c>
      <c r="R347" s="842">
        <f t="shared" si="304"/>
        <v>0</v>
      </c>
      <c r="S347" s="842">
        <f t="shared" si="304"/>
        <v>0</v>
      </c>
      <c r="T347" s="842">
        <f t="shared" si="304"/>
        <v>0</v>
      </c>
      <c r="U347" s="842">
        <f t="shared" si="304"/>
        <v>0</v>
      </c>
      <c r="V347" s="842">
        <f t="shared" si="304"/>
        <v>0</v>
      </c>
      <c r="W347" s="842">
        <f t="shared" si="304"/>
        <v>0</v>
      </c>
      <c r="X347" s="842">
        <f t="shared" si="304"/>
        <v>0</v>
      </c>
      <c r="Y347" s="842">
        <f t="shared" si="304"/>
        <v>0</v>
      </c>
      <c r="Z347" s="842">
        <f t="shared" si="304"/>
        <v>0</v>
      </c>
      <c r="AA347" s="842">
        <f t="shared" si="304"/>
        <v>0</v>
      </c>
      <c r="AB347" s="842">
        <f t="shared" ca="1" si="304"/>
        <v>0</v>
      </c>
      <c r="AC347" s="842">
        <f t="shared" si="304"/>
        <v>0</v>
      </c>
      <c r="AD347" s="842">
        <f t="shared" ca="1" si="304"/>
        <v>0</v>
      </c>
      <c r="AE347" s="842">
        <f t="shared" si="304"/>
        <v>0</v>
      </c>
      <c r="AF347" s="842">
        <f t="shared" si="304"/>
        <v>0</v>
      </c>
      <c r="AG347" s="842">
        <f t="shared" ca="1" si="304"/>
        <v>0</v>
      </c>
      <c r="AH347" s="842">
        <f t="shared" si="304"/>
        <v>0</v>
      </c>
      <c r="AI347" s="842">
        <f t="shared" si="304"/>
        <v>0</v>
      </c>
      <c r="AJ347" s="842">
        <f t="shared" si="304"/>
        <v>0</v>
      </c>
      <c r="AK347" s="842">
        <f t="shared" si="304"/>
        <v>0</v>
      </c>
      <c r="AL347" s="842">
        <f t="shared" si="304"/>
        <v>0</v>
      </c>
      <c r="AM347" s="842">
        <f t="shared" si="304"/>
        <v>0</v>
      </c>
      <c r="AN347" s="842">
        <f t="shared" si="304"/>
        <v>0</v>
      </c>
      <c r="AO347" s="842">
        <f t="shared" si="304"/>
        <v>0</v>
      </c>
      <c r="AP347" s="842">
        <f t="shared" si="304"/>
        <v>0</v>
      </c>
      <c r="AQ347" s="842">
        <f t="shared" si="304"/>
        <v>0</v>
      </c>
      <c r="AR347" s="842">
        <f t="shared" si="304"/>
        <v>0</v>
      </c>
      <c r="AS347" s="842">
        <f t="shared" si="304"/>
        <v>0</v>
      </c>
      <c r="AT347" s="842">
        <f t="shared" si="304"/>
        <v>0</v>
      </c>
      <c r="AU347" s="842">
        <f t="shared" si="304"/>
        <v>0</v>
      </c>
      <c r="AV347" s="842">
        <f t="shared" si="304"/>
        <v>0</v>
      </c>
      <c r="AW347" s="842">
        <f t="shared" ref="AW347:CB347" si="305">+AX83</f>
        <v>0</v>
      </c>
      <c r="AX347" s="842">
        <f t="shared" si="305"/>
        <v>0</v>
      </c>
      <c r="AY347" s="842">
        <f t="shared" si="305"/>
        <v>0</v>
      </c>
      <c r="AZ347" s="842">
        <f t="shared" si="305"/>
        <v>0</v>
      </c>
      <c r="BA347" s="842">
        <f t="shared" si="305"/>
        <v>0</v>
      </c>
      <c r="BB347" s="842">
        <f t="shared" si="305"/>
        <v>0</v>
      </c>
      <c r="BC347" s="842">
        <f t="shared" si="305"/>
        <v>0</v>
      </c>
      <c r="BD347" s="842">
        <f t="shared" si="305"/>
        <v>0</v>
      </c>
      <c r="BE347" s="842">
        <f t="shared" si="305"/>
        <v>0</v>
      </c>
      <c r="BF347" s="842">
        <f t="shared" si="305"/>
        <v>0</v>
      </c>
      <c r="BG347" s="842">
        <f t="shared" si="305"/>
        <v>0</v>
      </c>
      <c r="BH347" s="842">
        <f t="shared" si="305"/>
        <v>0</v>
      </c>
      <c r="BI347" s="842">
        <f t="shared" si="305"/>
        <v>0</v>
      </c>
      <c r="BJ347" s="842">
        <f t="shared" si="305"/>
        <v>0</v>
      </c>
      <c r="BK347" s="842">
        <f t="shared" si="305"/>
        <v>0</v>
      </c>
      <c r="BL347" s="842">
        <f t="shared" si="305"/>
        <v>0</v>
      </c>
      <c r="BM347" s="842">
        <f t="shared" si="305"/>
        <v>0</v>
      </c>
      <c r="BN347" s="842">
        <f t="shared" si="305"/>
        <v>0</v>
      </c>
      <c r="BO347" s="842">
        <f t="shared" si="305"/>
        <v>0</v>
      </c>
      <c r="BP347" s="842">
        <f t="shared" si="305"/>
        <v>0</v>
      </c>
      <c r="BQ347" s="842">
        <f t="shared" si="305"/>
        <v>0</v>
      </c>
      <c r="BR347" s="842">
        <f t="shared" si="305"/>
        <v>0</v>
      </c>
      <c r="BS347" s="842">
        <f t="shared" si="305"/>
        <v>0</v>
      </c>
      <c r="BT347" s="842">
        <f t="shared" si="305"/>
        <v>0</v>
      </c>
      <c r="BU347" s="842">
        <f t="shared" si="305"/>
        <v>0</v>
      </c>
      <c r="BV347" s="842">
        <f t="shared" si="305"/>
        <v>0</v>
      </c>
      <c r="BW347" s="842">
        <f t="shared" si="305"/>
        <v>0</v>
      </c>
      <c r="BX347" s="842">
        <f t="shared" si="305"/>
        <v>0</v>
      </c>
      <c r="BY347" s="842">
        <f t="shared" si="305"/>
        <v>0</v>
      </c>
      <c r="BZ347" s="842">
        <f t="shared" si="305"/>
        <v>0</v>
      </c>
      <c r="CA347" s="842">
        <f t="shared" si="305"/>
        <v>0</v>
      </c>
      <c r="CB347" s="842">
        <f t="shared" si="305"/>
        <v>0</v>
      </c>
      <c r="CC347" s="842">
        <f t="shared" ref="CC347:DH347" si="306">+CD83</f>
        <v>0</v>
      </c>
      <c r="CD347" s="842">
        <f t="shared" si="306"/>
        <v>0</v>
      </c>
      <c r="CE347" s="842">
        <f t="shared" si="306"/>
        <v>0</v>
      </c>
      <c r="CF347" s="842">
        <f t="shared" si="306"/>
        <v>0</v>
      </c>
      <c r="CG347" s="842">
        <f t="shared" si="306"/>
        <v>0</v>
      </c>
      <c r="CH347" s="842">
        <f t="shared" si="306"/>
        <v>0</v>
      </c>
      <c r="CI347" s="842">
        <f t="shared" si="306"/>
        <v>0</v>
      </c>
      <c r="CJ347" s="842">
        <f t="shared" si="306"/>
        <v>0</v>
      </c>
      <c r="CK347" s="842">
        <f t="shared" si="306"/>
        <v>0</v>
      </c>
      <c r="CL347" s="842">
        <f t="shared" si="306"/>
        <v>0</v>
      </c>
      <c r="CM347" s="842">
        <f t="shared" si="306"/>
        <v>0</v>
      </c>
      <c r="CN347" s="842">
        <f t="shared" si="306"/>
        <v>0</v>
      </c>
      <c r="CO347" s="842">
        <f t="shared" si="306"/>
        <v>0</v>
      </c>
      <c r="CP347" s="842">
        <f t="shared" si="306"/>
        <v>0</v>
      </c>
      <c r="CQ347" s="842">
        <f t="shared" si="306"/>
        <v>0</v>
      </c>
      <c r="CR347" s="842">
        <f t="shared" si="306"/>
        <v>0</v>
      </c>
      <c r="CS347" s="842">
        <f t="shared" si="306"/>
        <v>0</v>
      </c>
      <c r="CT347" s="842">
        <f t="shared" si="306"/>
        <v>0</v>
      </c>
      <c r="CU347" s="842">
        <f t="shared" si="306"/>
        <v>0</v>
      </c>
      <c r="CV347" s="842">
        <f t="shared" si="306"/>
        <v>0</v>
      </c>
      <c r="CW347" s="842">
        <f t="shared" si="306"/>
        <v>0</v>
      </c>
      <c r="CX347" s="842">
        <f t="shared" si="306"/>
        <v>0</v>
      </c>
      <c r="CY347" s="842">
        <f t="shared" si="306"/>
        <v>0</v>
      </c>
      <c r="CZ347" s="842">
        <f t="shared" si="306"/>
        <v>0</v>
      </c>
      <c r="DA347" s="842">
        <f t="shared" si="306"/>
        <v>0</v>
      </c>
      <c r="DB347" s="842">
        <f t="shared" si="306"/>
        <v>0</v>
      </c>
      <c r="DC347" s="842">
        <f t="shared" si="306"/>
        <v>0</v>
      </c>
      <c r="DD347" s="842">
        <f t="shared" si="306"/>
        <v>0</v>
      </c>
      <c r="DE347" s="842">
        <f t="shared" si="306"/>
        <v>0</v>
      </c>
      <c r="DF347" s="842">
        <f t="shared" si="306"/>
        <v>0</v>
      </c>
      <c r="DG347" s="842">
        <f t="shared" si="306"/>
        <v>0</v>
      </c>
      <c r="DH347" s="842">
        <f t="shared" si="306"/>
        <v>0</v>
      </c>
      <c r="DI347" s="842">
        <f t="shared" ref="DI347:EN347" si="307">+DJ83</f>
        <v>0</v>
      </c>
      <c r="DJ347" s="842">
        <f t="shared" si="307"/>
        <v>0</v>
      </c>
      <c r="DK347" s="842">
        <f t="shared" si="307"/>
        <v>0</v>
      </c>
      <c r="DL347" s="842">
        <f t="shared" si="307"/>
        <v>0</v>
      </c>
      <c r="DM347" s="842">
        <f t="shared" si="307"/>
        <v>0</v>
      </c>
      <c r="DN347" s="842">
        <f t="shared" si="307"/>
        <v>0</v>
      </c>
      <c r="DO347" s="842">
        <f t="shared" si="307"/>
        <v>0</v>
      </c>
      <c r="DP347" s="842">
        <f t="shared" si="307"/>
        <v>0</v>
      </c>
      <c r="DQ347" s="842">
        <f t="shared" si="307"/>
        <v>0</v>
      </c>
      <c r="DR347" s="842">
        <f t="shared" si="307"/>
        <v>0</v>
      </c>
      <c r="DS347" s="842">
        <f t="shared" si="307"/>
        <v>0</v>
      </c>
      <c r="DT347" s="842">
        <f t="shared" si="307"/>
        <v>0</v>
      </c>
      <c r="DU347" s="842">
        <f t="shared" si="307"/>
        <v>0</v>
      </c>
      <c r="DV347" s="842">
        <f t="shared" si="307"/>
        <v>0</v>
      </c>
      <c r="DW347" s="842">
        <f t="shared" si="307"/>
        <v>0</v>
      </c>
      <c r="DX347" s="842">
        <f t="shared" si="307"/>
        <v>0</v>
      </c>
      <c r="DY347" s="842">
        <f t="shared" si="307"/>
        <v>0</v>
      </c>
      <c r="DZ347" s="842">
        <f t="shared" si="307"/>
        <v>0</v>
      </c>
      <c r="EA347" s="842">
        <f t="shared" si="307"/>
        <v>0</v>
      </c>
      <c r="EB347" s="842">
        <f t="shared" si="307"/>
        <v>0</v>
      </c>
      <c r="EC347" s="842">
        <f t="shared" si="307"/>
        <v>0</v>
      </c>
      <c r="ED347" s="842">
        <f t="shared" si="307"/>
        <v>0</v>
      </c>
      <c r="EE347" s="842">
        <f t="shared" si="307"/>
        <v>0</v>
      </c>
      <c r="EF347" s="842">
        <f t="shared" si="307"/>
        <v>0</v>
      </c>
      <c r="EG347" s="842">
        <f t="shared" si="307"/>
        <v>0</v>
      </c>
      <c r="EH347" s="842">
        <f t="shared" si="307"/>
        <v>0</v>
      </c>
      <c r="EI347" s="842">
        <f t="shared" si="307"/>
        <v>0</v>
      </c>
      <c r="EJ347" s="842">
        <f t="shared" si="307"/>
        <v>0</v>
      </c>
      <c r="EK347" s="842">
        <f t="shared" si="307"/>
        <v>0</v>
      </c>
      <c r="EL347" s="842">
        <f t="shared" si="307"/>
        <v>0</v>
      </c>
      <c r="EM347" s="842">
        <f t="shared" si="307"/>
        <v>0</v>
      </c>
      <c r="EN347" s="842">
        <f t="shared" si="307"/>
        <v>0</v>
      </c>
      <c r="EO347" s="842">
        <f t="shared" ref="EO347:FT347" si="308">+EP83</f>
        <v>0</v>
      </c>
      <c r="EP347" s="842">
        <f t="shared" si="308"/>
        <v>0</v>
      </c>
      <c r="EQ347" s="842">
        <f t="shared" si="308"/>
        <v>0</v>
      </c>
      <c r="ER347" s="842">
        <f t="shared" si="308"/>
        <v>0</v>
      </c>
      <c r="ES347" s="842">
        <f t="shared" si="308"/>
        <v>0</v>
      </c>
      <c r="ET347" s="842">
        <f t="shared" si="308"/>
        <v>0</v>
      </c>
      <c r="EU347" s="842">
        <f t="shared" si="308"/>
        <v>0</v>
      </c>
      <c r="EV347" s="842">
        <f t="shared" si="308"/>
        <v>0</v>
      </c>
      <c r="EW347" s="842">
        <f t="shared" si="308"/>
        <v>0</v>
      </c>
      <c r="EX347" s="842">
        <f t="shared" si="308"/>
        <v>0</v>
      </c>
      <c r="EY347" s="842">
        <f t="shared" si="308"/>
        <v>0</v>
      </c>
      <c r="EZ347" s="842">
        <f t="shared" si="308"/>
        <v>0</v>
      </c>
      <c r="FA347" s="842">
        <f t="shared" si="308"/>
        <v>0</v>
      </c>
      <c r="FB347" s="842">
        <f t="shared" si="308"/>
        <v>0</v>
      </c>
      <c r="FC347" s="842">
        <f t="shared" si="308"/>
        <v>0</v>
      </c>
      <c r="FD347" s="842">
        <f t="shared" si="308"/>
        <v>0</v>
      </c>
      <c r="FE347" s="842">
        <f t="shared" si="308"/>
        <v>0</v>
      </c>
      <c r="FF347" s="842">
        <f t="shared" si="308"/>
        <v>0</v>
      </c>
      <c r="FG347" s="842">
        <f t="shared" si="308"/>
        <v>0</v>
      </c>
      <c r="FH347" s="842">
        <f t="shared" si="308"/>
        <v>0</v>
      </c>
      <c r="FI347" s="842">
        <f t="shared" si="308"/>
        <v>0</v>
      </c>
      <c r="FJ347" s="842">
        <f t="shared" si="308"/>
        <v>0</v>
      </c>
      <c r="FK347" s="842">
        <f t="shared" si="308"/>
        <v>0</v>
      </c>
      <c r="FL347" s="842">
        <f t="shared" si="308"/>
        <v>0</v>
      </c>
      <c r="FM347" s="842">
        <f t="shared" si="308"/>
        <v>0</v>
      </c>
      <c r="FN347" s="842">
        <f t="shared" si="308"/>
        <v>0</v>
      </c>
      <c r="FO347" s="842">
        <f t="shared" si="308"/>
        <v>0</v>
      </c>
      <c r="FP347" s="842">
        <f t="shared" si="308"/>
        <v>0</v>
      </c>
      <c r="FQ347" s="842">
        <f t="shared" si="308"/>
        <v>0</v>
      </c>
      <c r="FR347" s="842">
        <f t="shared" si="308"/>
        <v>0</v>
      </c>
      <c r="FS347" s="842">
        <f t="shared" si="308"/>
        <v>0</v>
      </c>
      <c r="FT347" s="842">
        <f t="shared" si="308"/>
        <v>0</v>
      </c>
      <c r="FU347" s="842">
        <f t="shared" ref="FU347:GZ347" si="309">+FV83</f>
        <v>0</v>
      </c>
      <c r="FV347" s="842">
        <f t="shared" si="309"/>
        <v>0</v>
      </c>
      <c r="FW347" s="842">
        <f t="shared" si="309"/>
        <v>0</v>
      </c>
      <c r="FX347" s="842">
        <f t="shared" si="309"/>
        <v>0</v>
      </c>
      <c r="FY347" s="842">
        <f t="shared" si="309"/>
        <v>0</v>
      </c>
      <c r="FZ347" s="842">
        <f t="shared" si="309"/>
        <v>0</v>
      </c>
      <c r="GA347" s="842">
        <f t="shared" si="309"/>
        <v>0</v>
      </c>
      <c r="GB347" s="842">
        <f t="shared" si="309"/>
        <v>0</v>
      </c>
      <c r="GC347" s="842">
        <f t="shared" si="309"/>
        <v>0</v>
      </c>
      <c r="GD347" s="842">
        <f t="shared" si="309"/>
        <v>0</v>
      </c>
      <c r="GE347" s="842">
        <f t="shared" si="309"/>
        <v>10</v>
      </c>
      <c r="GF347" s="842">
        <f t="shared" si="309"/>
        <v>927</v>
      </c>
      <c r="GG347" s="842">
        <f t="shared" si="309"/>
        <v>40</v>
      </c>
      <c r="GH347" s="842">
        <f t="shared" si="309"/>
        <v>3708</v>
      </c>
      <c r="GI347" s="842">
        <f t="shared" ca="1" si="309"/>
        <v>9.9448414180998927</v>
      </c>
      <c r="GJ347" s="842">
        <f t="shared" ca="1" si="309"/>
        <v>921.88679945786009</v>
      </c>
      <c r="GK347" s="842">
        <f t="shared" ca="1" si="309"/>
        <v>39.779365672399571</v>
      </c>
      <c r="GL347" s="842">
        <f t="shared" ca="1" si="309"/>
        <v>3687.5471978314404</v>
      </c>
      <c r="GM347" s="842">
        <f t="shared" ca="1" si="309"/>
        <v>0.99448414180998934</v>
      </c>
      <c r="GN347" s="842">
        <f t="shared" ca="1" si="309"/>
        <v>11.019214867700713</v>
      </c>
      <c r="GO347" s="842">
        <f t="shared" ca="1" si="309"/>
        <v>1.1019214867700713</v>
      </c>
      <c r="GP347" s="842">
        <f t="shared" ca="1" si="309"/>
        <v>1021.4812182358561</v>
      </c>
      <c r="GQ347" s="842">
        <f t="shared" ca="1" si="309"/>
        <v>1.1019214867700713</v>
      </c>
      <c r="GR347" s="842">
        <f t="shared" si="309"/>
        <v>0</v>
      </c>
      <c r="GS347" s="842">
        <f t="shared" si="309"/>
        <v>45.907500000000006</v>
      </c>
      <c r="GT347" s="842">
        <f t="shared" si="309"/>
        <v>11.476875000000001</v>
      </c>
      <c r="GU347" s="842">
        <f t="shared" si="309"/>
        <v>57.384375000000006</v>
      </c>
      <c r="GV347" s="842">
        <f t="shared" si="309"/>
        <v>504.64000000000033</v>
      </c>
      <c r="GW347" s="842">
        <f t="shared" si="309"/>
        <v>126.16000000000008</v>
      </c>
      <c r="GX347" s="842">
        <f t="shared" si="309"/>
        <v>630.80000000000041</v>
      </c>
      <c r="GY347" s="842">
        <f t="shared" si="309"/>
        <v>458.7325000000003</v>
      </c>
      <c r="GZ347" s="842">
        <f t="shared" si="309"/>
        <v>114.68312500000008</v>
      </c>
      <c r="HA347" s="842">
        <f t="shared" ref="HA347:HX347" si="310">+HB83</f>
        <v>573.41562500000032</v>
      </c>
      <c r="HB347" s="842">
        <f t="shared" ca="1" si="310"/>
        <v>4146.2796978314409</v>
      </c>
      <c r="HC347" s="842">
        <f t="shared" ca="1" si="310"/>
        <v>1036.5699244578602</v>
      </c>
      <c r="HD347" s="842">
        <f t="shared" ca="1" si="310"/>
        <v>10.138479999999999</v>
      </c>
      <c r="HE347" s="842">
        <f t="shared" ca="1" si="310"/>
        <v>939.83709599999997</v>
      </c>
      <c r="HF347" s="842">
        <f t="shared" ca="1" si="310"/>
        <v>40.553919999999998</v>
      </c>
      <c r="HG347" s="842">
        <f t="shared" ca="1" si="310"/>
        <v>3759.3483839999999</v>
      </c>
      <c r="HH347" s="842">
        <f t="shared" ca="1" si="310"/>
        <v>1.0138480000000001</v>
      </c>
      <c r="HI347" s="842">
        <f t="shared" ca="1" si="310"/>
        <v>11.233772853185595</v>
      </c>
      <c r="HJ347" s="842">
        <f t="shared" ca="1" si="310"/>
        <v>1.1233772853185595</v>
      </c>
      <c r="HK347" s="842">
        <f t="shared" ca="1" si="310"/>
        <v>1041.3707434903047</v>
      </c>
      <c r="HL347" s="842">
        <f t="shared" ca="1" si="310"/>
        <v>1.1233772853185595</v>
      </c>
      <c r="HM347" s="842">
        <f t="shared" si="310"/>
        <v>0</v>
      </c>
      <c r="HN347" s="842">
        <f t="shared" si="310"/>
        <v>102.35226107226109</v>
      </c>
      <c r="HO347" s="842">
        <f t="shared" si="310"/>
        <v>25.588065268065272</v>
      </c>
      <c r="HP347" s="842">
        <f t="shared" si="310"/>
        <v>127.94032634032635</v>
      </c>
      <c r="HQ347" s="842">
        <f t="shared" si="310"/>
        <v>0</v>
      </c>
      <c r="HR347" s="842">
        <f t="shared" si="310"/>
        <v>0</v>
      </c>
      <c r="HS347" s="842">
        <f t="shared" si="310"/>
        <v>0</v>
      </c>
      <c r="HT347" s="842">
        <f t="shared" si="310"/>
        <v>-102.35226107226109</v>
      </c>
      <c r="HU347" s="842">
        <f t="shared" si="310"/>
        <v>-25.588065268065272</v>
      </c>
      <c r="HV347" s="842">
        <f t="shared" si="310"/>
        <v>-127.94032634032635</v>
      </c>
      <c r="HW347" s="842">
        <f t="shared" ca="1" si="310"/>
        <v>3656.9961229277387</v>
      </c>
      <c r="HX347" s="842">
        <f t="shared" ca="1" si="310"/>
        <v>914.24903073193468</v>
      </c>
    </row>
  </sheetData>
  <phoneticPr fontId="45" type="noConversion"/>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CE7DC-B852-4EC9-A650-BC892BAE4406}">
  <sheetPr>
    <tabColor theme="5" tint="0.39997558519241921"/>
  </sheetPr>
  <dimension ref="B1:P80"/>
  <sheetViews>
    <sheetView zoomScale="80" zoomScaleNormal="80" workbookViewId="0">
      <selection activeCell="E42" sqref="E42"/>
    </sheetView>
  </sheetViews>
  <sheetFormatPr baseColWidth="10" defaultRowHeight="14.4" x14ac:dyDescent="0.3"/>
  <cols>
    <col min="3" max="3" width="24.88671875" customWidth="1"/>
    <col min="4" max="9" width="19.6640625" customWidth="1"/>
    <col min="10" max="14" width="13.33203125" customWidth="1"/>
  </cols>
  <sheetData>
    <row r="1" spans="2:9" ht="18" x14ac:dyDescent="0.35">
      <c r="B1" s="1353"/>
      <c r="C1" s="1353"/>
      <c r="D1" s="1353"/>
      <c r="E1" s="1353"/>
      <c r="F1" s="1353"/>
      <c r="G1" s="1353"/>
    </row>
    <row r="2" spans="2:9" ht="18" x14ac:dyDescent="0.35">
      <c r="B2" s="1353"/>
      <c r="C2" s="1353" t="s">
        <v>950</v>
      </c>
      <c r="D2" s="1353"/>
      <c r="E2" s="1353"/>
      <c r="F2" s="1353"/>
      <c r="G2" s="1353"/>
    </row>
    <row r="3" spans="2:9" ht="18" x14ac:dyDescent="0.35">
      <c r="B3" s="1353"/>
      <c r="C3" s="1353" t="s">
        <v>951</v>
      </c>
      <c r="D3" s="1353"/>
      <c r="E3" s="1353"/>
      <c r="F3" s="1353"/>
      <c r="G3" s="1353"/>
    </row>
    <row r="4" spans="2:9" ht="18" x14ac:dyDescent="0.35">
      <c r="B4" s="1353"/>
      <c r="C4" s="1353"/>
      <c r="D4" s="1353"/>
      <c r="E4" s="1353"/>
      <c r="F4" s="1353"/>
      <c r="G4" s="1353"/>
    </row>
    <row r="7" spans="2:9" ht="15" thickBot="1" x14ac:dyDescent="0.35"/>
    <row r="8" spans="2:9" ht="29.4" thickBot="1" x14ac:dyDescent="0.35">
      <c r="D8" s="1260" t="s">
        <v>863</v>
      </c>
      <c r="E8" s="1261" t="s">
        <v>707</v>
      </c>
      <c r="F8" s="1261" t="s">
        <v>860</v>
      </c>
      <c r="G8" s="1262" t="s">
        <v>864</v>
      </c>
      <c r="H8" s="692"/>
      <c r="I8" s="692"/>
    </row>
    <row r="9" spans="2:9" x14ac:dyDescent="0.3">
      <c r="C9" s="1244" t="s">
        <v>865</v>
      </c>
      <c r="D9" s="1263">
        <v>0</v>
      </c>
      <c r="E9" s="1264" t="s">
        <v>866</v>
      </c>
      <c r="F9" s="1268" t="s">
        <v>867</v>
      </c>
      <c r="G9" s="1269" t="s">
        <v>867</v>
      </c>
    </row>
    <row r="10" spans="2:9" ht="15" thickBot="1" x14ac:dyDescent="0.35">
      <c r="C10" s="1259" t="s">
        <v>868</v>
      </c>
      <c r="D10" s="1274">
        <v>1</v>
      </c>
      <c r="E10" s="1257" t="s">
        <v>869</v>
      </c>
      <c r="F10" s="1270" t="s">
        <v>870</v>
      </c>
      <c r="G10" s="1271" t="s">
        <v>870</v>
      </c>
    </row>
    <row r="11" spans="2:9" x14ac:dyDescent="0.3">
      <c r="C11" s="1258" t="s">
        <v>871</v>
      </c>
      <c r="D11" s="1252">
        <v>0</v>
      </c>
      <c r="E11" s="1272">
        <v>12</v>
      </c>
      <c r="F11" s="1272">
        <v>12</v>
      </c>
      <c r="G11" s="1253">
        <v>6</v>
      </c>
    </row>
    <row r="12" spans="2:9" x14ac:dyDescent="0.3">
      <c r="C12" s="1258" t="s">
        <v>872</v>
      </c>
      <c r="D12" s="1252">
        <v>0</v>
      </c>
      <c r="E12" s="1272" t="s">
        <v>874</v>
      </c>
      <c r="F12" s="1255" t="s">
        <v>875</v>
      </c>
      <c r="G12" s="1253" t="s">
        <v>876</v>
      </c>
    </row>
    <row r="13" spans="2:9" ht="28.8" x14ac:dyDescent="0.3">
      <c r="C13" s="1258" t="s">
        <v>878</v>
      </c>
      <c r="D13" s="1252">
        <v>0</v>
      </c>
      <c r="E13" s="1273">
        <v>0.2</v>
      </c>
      <c r="F13" s="1256">
        <v>0.15</v>
      </c>
      <c r="G13" s="1254">
        <v>0.1</v>
      </c>
    </row>
    <row r="14" spans="2:9" ht="15" thickBot="1" x14ac:dyDescent="0.35">
      <c r="C14" s="1258" t="s">
        <v>873</v>
      </c>
      <c r="D14" s="1252">
        <v>0</v>
      </c>
      <c r="E14" s="1272">
        <v>14</v>
      </c>
      <c r="F14" s="1255">
        <v>11</v>
      </c>
      <c r="G14" s="1253">
        <v>7</v>
      </c>
    </row>
    <row r="15" spans="2:9" ht="29.4" thickBot="1" x14ac:dyDescent="0.35">
      <c r="C15" s="1261" t="s">
        <v>877</v>
      </c>
      <c r="D15" s="1265">
        <v>0</v>
      </c>
      <c r="E15" s="1266">
        <v>1</v>
      </c>
      <c r="F15" s="1266">
        <v>1</v>
      </c>
      <c r="G15" s="1267">
        <v>1</v>
      </c>
    </row>
    <row r="16" spans="2:9" x14ac:dyDescent="0.3">
      <c r="C16" s="692"/>
    </row>
    <row r="17" spans="2:16" x14ac:dyDescent="0.3">
      <c r="C17" s="692"/>
    </row>
    <row r="18" spans="2:16" x14ac:dyDescent="0.3">
      <c r="C18" s="692"/>
    </row>
    <row r="19" spans="2:16" x14ac:dyDescent="0.3">
      <c r="B19">
        <v>16</v>
      </c>
      <c r="C19" t="s">
        <v>712</v>
      </c>
      <c r="D19" t="s">
        <v>771</v>
      </c>
      <c r="J19" t="s">
        <v>770</v>
      </c>
    </row>
    <row r="20" spans="2:16" ht="28.8" x14ac:dyDescent="0.3">
      <c r="C20" t="s">
        <v>767</v>
      </c>
      <c r="D20" t="s">
        <v>880</v>
      </c>
      <c r="E20" t="s">
        <v>881</v>
      </c>
      <c r="F20" t="s">
        <v>882</v>
      </c>
      <c r="G20" t="s">
        <v>883</v>
      </c>
      <c r="J20" s="692" t="s">
        <v>767</v>
      </c>
      <c r="K20" s="692" t="s">
        <v>880</v>
      </c>
      <c r="L20" s="692" t="s">
        <v>881</v>
      </c>
      <c r="M20" s="692" t="s">
        <v>882</v>
      </c>
      <c r="N20" s="692" t="s">
        <v>883</v>
      </c>
    </row>
    <row r="21" spans="2:16" x14ac:dyDescent="0.3">
      <c r="B21">
        <v>1</v>
      </c>
      <c r="C21" s="1010">
        <v>1</v>
      </c>
      <c r="D21" s="1010">
        <v>0.90250000000000008</v>
      </c>
      <c r="E21" s="1010">
        <v>0.90250000000000008</v>
      </c>
      <c r="F21" s="1010">
        <v>1.0071399999999999</v>
      </c>
      <c r="G21" s="1010">
        <v>0.96586000000000016</v>
      </c>
      <c r="I21">
        <v>1</v>
      </c>
      <c r="J21" s="1010">
        <v>1</v>
      </c>
      <c r="K21" s="1010">
        <v>1.0000000000000002</v>
      </c>
      <c r="L21" s="1010">
        <v>1.0000000000000002</v>
      </c>
      <c r="M21" s="1010">
        <v>1.1159445983379501</v>
      </c>
      <c r="N21" s="1010">
        <v>1.0702049861495846</v>
      </c>
    </row>
    <row r="22" spans="2:16" x14ac:dyDescent="0.3">
      <c r="B22">
        <v>2</v>
      </c>
      <c r="C22" s="1010">
        <v>1</v>
      </c>
      <c r="D22" s="1010">
        <v>0.95306935210718891</v>
      </c>
      <c r="E22" s="1010">
        <v>0.93479475127629075</v>
      </c>
      <c r="F22" s="1010">
        <v>1.0071399999999999</v>
      </c>
      <c r="G22" s="1010">
        <v>0.96585999999999994</v>
      </c>
      <c r="I22">
        <v>2</v>
      </c>
      <c r="J22" s="1010">
        <v>1</v>
      </c>
      <c r="K22" s="1010">
        <v>1.0560325231104586</v>
      </c>
      <c r="L22" s="1010">
        <v>1.035783657923868</v>
      </c>
      <c r="M22" s="1010">
        <v>1.1159445983379501</v>
      </c>
      <c r="N22" s="1010">
        <v>1.0702049861495846</v>
      </c>
    </row>
    <row r="23" spans="2:16" x14ac:dyDescent="0.3">
      <c r="B23">
        <v>3</v>
      </c>
      <c r="C23" s="1010">
        <v>1</v>
      </c>
      <c r="D23" s="1010">
        <v>0.99615102523334609</v>
      </c>
      <c r="E23" s="1010">
        <v>0.96333511140414929</v>
      </c>
      <c r="F23" s="1010">
        <v>1.0071399999999999</v>
      </c>
      <c r="G23" s="1010">
        <v>0.96585999999999994</v>
      </c>
      <c r="I23">
        <v>3</v>
      </c>
      <c r="J23" s="1010">
        <v>1</v>
      </c>
      <c r="K23" s="1010">
        <v>1.1037684490120176</v>
      </c>
      <c r="L23" s="1010">
        <v>1.0674073256555672</v>
      </c>
      <c r="M23" s="1010">
        <v>1.1159445983379501</v>
      </c>
      <c r="N23" s="1010">
        <v>1.0702049861495844</v>
      </c>
    </row>
    <row r="24" spans="2:16" x14ac:dyDescent="0.3">
      <c r="B24">
        <v>4</v>
      </c>
      <c r="C24" s="1010">
        <v>1</v>
      </c>
      <c r="D24" s="1010">
        <v>1.0384053543762639</v>
      </c>
      <c r="E24" s="1010">
        <v>1.0001261688923104</v>
      </c>
      <c r="F24" s="1010">
        <v>1.0424200000000001</v>
      </c>
      <c r="G24" s="1010">
        <v>0.98349999999999993</v>
      </c>
      <c r="I24">
        <v>4</v>
      </c>
      <c r="J24" s="1010">
        <v>1</v>
      </c>
      <c r="K24" s="1010">
        <v>1.1505876502784087</v>
      </c>
      <c r="L24" s="1010">
        <v>1.1081730403238896</v>
      </c>
      <c r="M24" s="1010">
        <v>1.1550360110803326</v>
      </c>
      <c r="N24" s="1010">
        <v>1.0897506925207756</v>
      </c>
    </row>
    <row r="25" spans="2:16" x14ac:dyDescent="0.3">
      <c r="B25">
        <v>5</v>
      </c>
      <c r="C25" s="1010">
        <v>1</v>
      </c>
      <c r="D25" s="1010">
        <v>1.042259805865178</v>
      </c>
      <c r="E25" s="1010">
        <v>1.0025003178072669</v>
      </c>
      <c r="F25" s="1010">
        <v>1.0071399999999999</v>
      </c>
      <c r="G25" s="1010">
        <v>0.96586000000000016</v>
      </c>
      <c r="I25">
        <v>5</v>
      </c>
      <c r="J25" s="1010">
        <v>1</v>
      </c>
      <c r="K25" s="1010">
        <v>1.1548585106539369</v>
      </c>
      <c r="L25" s="1010">
        <v>1.1108036762407389</v>
      </c>
      <c r="M25" s="1010">
        <v>1.1159445983379501</v>
      </c>
      <c r="N25" s="1010">
        <v>1.0702049861495846</v>
      </c>
    </row>
    <row r="26" spans="2:16" x14ac:dyDescent="0.3">
      <c r="B26">
        <v>6</v>
      </c>
      <c r="C26" s="1010">
        <v>1</v>
      </c>
      <c r="D26" s="1010">
        <v>1.0382382173517428</v>
      </c>
      <c r="E26" s="1010">
        <v>1.0063134192677705</v>
      </c>
      <c r="F26" s="1010">
        <v>1.0071399999999999</v>
      </c>
      <c r="G26" s="1010">
        <v>0.96585999999999994</v>
      </c>
      <c r="I26">
        <v>6</v>
      </c>
      <c r="J26" s="1010">
        <v>1</v>
      </c>
      <c r="K26" s="1010">
        <v>1.150402456899438</v>
      </c>
      <c r="L26" s="1010">
        <v>1.1150287194102719</v>
      </c>
      <c r="M26" s="1010">
        <v>1.1159445983379501</v>
      </c>
      <c r="N26" s="1010">
        <v>1.0702049861495846</v>
      </c>
    </row>
    <row r="27" spans="2:16" x14ac:dyDescent="0.3">
      <c r="B27">
        <v>7</v>
      </c>
      <c r="C27" s="1010">
        <v>1</v>
      </c>
      <c r="D27" s="1010">
        <v>1.0339265336500578</v>
      </c>
      <c r="E27" s="1010">
        <v>1.0054671217693507</v>
      </c>
      <c r="F27" s="1010">
        <v>1.0071399999999999</v>
      </c>
      <c r="G27" s="1010">
        <v>0.96585999999999994</v>
      </c>
      <c r="I27">
        <v>7</v>
      </c>
      <c r="J27" s="1010">
        <v>1</v>
      </c>
      <c r="K27" s="1010">
        <v>1.1456249680333048</v>
      </c>
      <c r="L27" s="1010">
        <v>1.1140909936502501</v>
      </c>
      <c r="M27" s="1010">
        <v>1.1159445983379501</v>
      </c>
      <c r="N27" s="1010">
        <v>1.0702049861495844</v>
      </c>
    </row>
    <row r="28" spans="2:16" x14ac:dyDescent="0.3">
      <c r="B28">
        <v>8</v>
      </c>
      <c r="C28" s="1010">
        <v>1</v>
      </c>
      <c r="D28" s="1010">
        <v>1.0499411483542749</v>
      </c>
      <c r="E28" s="1010">
        <v>1.031874619489771</v>
      </c>
      <c r="F28" s="1010">
        <v>1.0424200000000001</v>
      </c>
      <c r="G28" s="1010">
        <v>0.98349999999999993</v>
      </c>
      <c r="I28">
        <v>8</v>
      </c>
      <c r="J28" s="1010">
        <v>1</v>
      </c>
      <c r="K28" s="1010">
        <v>1.1633696934673408</v>
      </c>
      <c r="L28" s="1010">
        <v>1.1433513789360343</v>
      </c>
      <c r="M28" s="1010">
        <v>1.1550360110803326</v>
      </c>
      <c r="N28" s="1010">
        <v>1.0897506925207756</v>
      </c>
    </row>
    <row r="29" spans="2:16" x14ac:dyDescent="0.3">
      <c r="B29">
        <v>9</v>
      </c>
      <c r="C29" s="1010">
        <v>1</v>
      </c>
      <c r="D29" s="1010">
        <v>1.0260757488030268</v>
      </c>
      <c r="E29" s="1010">
        <v>1.0000447386556379</v>
      </c>
      <c r="F29" s="1010">
        <v>1.0071399999999999</v>
      </c>
      <c r="G29" s="1010">
        <v>0.96586000000000016</v>
      </c>
      <c r="I29">
        <v>9</v>
      </c>
      <c r="J29" s="1010">
        <v>1</v>
      </c>
      <c r="K29" s="1010">
        <v>1.1369260374548775</v>
      </c>
      <c r="L29" s="1010">
        <v>1.1080828129148343</v>
      </c>
      <c r="M29" s="1010">
        <v>1.1159445983379501</v>
      </c>
      <c r="N29" s="1010">
        <v>1.0702049861495846</v>
      </c>
    </row>
    <row r="30" spans="2:16" x14ac:dyDescent="0.3">
      <c r="B30">
        <v>10</v>
      </c>
      <c r="C30" s="1010">
        <v>1</v>
      </c>
      <c r="D30" s="1010">
        <v>1.0229730201838543</v>
      </c>
      <c r="E30" s="1010">
        <v>0.99702364539096122</v>
      </c>
      <c r="F30" s="1010">
        <v>1.0071399999999999</v>
      </c>
      <c r="G30" s="1010">
        <v>0.96585999999999994</v>
      </c>
      <c r="I30">
        <v>10</v>
      </c>
      <c r="J30" s="1010">
        <v>1</v>
      </c>
      <c r="K30" s="1010">
        <v>1.1334881110070407</v>
      </c>
      <c r="L30" s="1010">
        <v>1.1047353411534195</v>
      </c>
      <c r="M30" s="1010">
        <v>1.1159445983379501</v>
      </c>
      <c r="N30" s="1010">
        <v>1.0702049861495846</v>
      </c>
    </row>
    <row r="32" spans="2:16" x14ac:dyDescent="0.3">
      <c r="B32">
        <v>4</v>
      </c>
      <c r="C32" t="s">
        <v>712</v>
      </c>
      <c r="D32" t="s">
        <v>771</v>
      </c>
      <c r="H32" t="s">
        <v>771</v>
      </c>
      <c r="I32" t="s">
        <v>862</v>
      </c>
      <c r="L32" t="s">
        <v>770</v>
      </c>
      <c r="P32" t="s">
        <v>770</v>
      </c>
    </row>
    <row r="33" spans="2:16" x14ac:dyDescent="0.3">
      <c r="C33" t="s">
        <v>767</v>
      </c>
      <c r="H33" t="s">
        <v>767</v>
      </c>
      <c r="I33" t="s">
        <v>881</v>
      </c>
      <c r="J33" t="s">
        <v>769</v>
      </c>
      <c r="L33" t="s">
        <v>767</v>
      </c>
      <c r="M33" t="s">
        <v>881</v>
      </c>
      <c r="N33" t="s">
        <v>769</v>
      </c>
      <c r="P33" t="s">
        <v>767</v>
      </c>
    </row>
    <row r="34" spans="2:16" x14ac:dyDescent="0.3">
      <c r="B34">
        <v>1</v>
      </c>
      <c r="C34" s="1010">
        <v>1</v>
      </c>
      <c r="G34">
        <v>1</v>
      </c>
      <c r="H34" s="869">
        <v>7.8</v>
      </c>
      <c r="I34" s="869">
        <v>7.0395000000000003</v>
      </c>
      <c r="J34" s="869">
        <v>7.8556919999999995</v>
      </c>
      <c r="K34">
        <v>1</v>
      </c>
      <c r="L34" s="869">
        <v>7.8</v>
      </c>
      <c r="M34" s="869">
        <v>7.8000000000000007</v>
      </c>
      <c r="N34" s="869">
        <v>8.7043678670360105</v>
      </c>
      <c r="O34">
        <v>1</v>
      </c>
      <c r="P34" s="1010">
        <v>1</v>
      </c>
    </row>
    <row r="35" spans="2:16" x14ac:dyDescent="0.3">
      <c r="B35">
        <v>2</v>
      </c>
      <c r="C35" s="1010">
        <v>1</v>
      </c>
      <c r="G35">
        <v>2</v>
      </c>
      <c r="H35" s="869">
        <v>10</v>
      </c>
      <c r="I35" s="869">
        <v>9.3479475127629073</v>
      </c>
      <c r="J35" s="869">
        <v>10.071399999999999</v>
      </c>
      <c r="K35">
        <v>2</v>
      </c>
      <c r="L35" s="869">
        <v>10</v>
      </c>
      <c r="M35" s="869">
        <v>10.357836579238679</v>
      </c>
      <c r="N35" s="869">
        <v>11.1594459833795</v>
      </c>
      <c r="O35">
        <v>2</v>
      </c>
      <c r="P35" s="1010">
        <v>1</v>
      </c>
    </row>
    <row r="36" spans="2:16" x14ac:dyDescent="0.3">
      <c r="B36">
        <v>3</v>
      </c>
      <c r="C36" s="1010">
        <v>1</v>
      </c>
      <c r="G36">
        <v>3</v>
      </c>
      <c r="H36" s="869">
        <v>8.5</v>
      </c>
      <c r="I36" s="869">
        <v>8.1883484469352688</v>
      </c>
      <c r="J36" s="869">
        <v>8.5606899999999992</v>
      </c>
      <c r="K36">
        <v>3</v>
      </c>
      <c r="L36" s="869">
        <v>8.5</v>
      </c>
      <c r="M36" s="869">
        <v>9.0729622680723203</v>
      </c>
      <c r="N36" s="869">
        <v>9.4855290858725763</v>
      </c>
      <c r="O36">
        <v>3</v>
      </c>
      <c r="P36" s="1010">
        <v>1</v>
      </c>
    </row>
    <row r="37" spans="2:16" x14ac:dyDescent="0.3">
      <c r="B37">
        <v>4</v>
      </c>
      <c r="C37" s="1010">
        <v>1</v>
      </c>
      <c r="G37">
        <v>4</v>
      </c>
      <c r="H37" s="869">
        <v>9.5</v>
      </c>
      <c r="I37" s="869">
        <v>9.501198604476949</v>
      </c>
      <c r="J37" s="869">
        <v>9.9029900000000008</v>
      </c>
      <c r="K37">
        <v>4</v>
      </c>
      <c r="L37" s="869">
        <v>9.5</v>
      </c>
      <c r="M37" s="869">
        <v>10.527643883076951</v>
      </c>
      <c r="N37" s="869">
        <v>10.97284210526316</v>
      </c>
      <c r="O37">
        <v>4</v>
      </c>
      <c r="P37" s="1010">
        <v>1</v>
      </c>
    </row>
    <row r="38" spans="2:16" x14ac:dyDescent="0.3">
      <c r="B38">
        <v>5</v>
      </c>
      <c r="C38" s="1010">
        <v>1</v>
      </c>
      <c r="G38">
        <v>5</v>
      </c>
      <c r="H38" s="869">
        <v>7.8</v>
      </c>
      <c r="I38" s="869">
        <v>7.8195024788966814</v>
      </c>
      <c r="J38" s="869">
        <v>7.8556919999999995</v>
      </c>
      <c r="K38">
        <v>5</v>
      </c>
      <c r="L38" s="869">
        <v>7.8</v>
      </c>
      <c r="M38" s="869">
        <v>8.6642686746777642</v>
      </c>
      <c r="N38" s="869">
        <v>8.7043678670360105</v>
      </c>
      <c r="O38">
        <v>5</v>
      </c>
      <c r="P38" s="1010">
        <v>1</v>
      </c>
    </row>
    <row r="39" spans="2:16" x14ac:dyDescent="0.3">
      <c r="B39">
        <v>6</v>
      </c>
      <c r="C39" s="1010">
        <v>1</v>
      </c>
      <c r="G39">
        <v>6</v>
      </c>
      <c r="H39" s="869">
        <v>10</v>
      </c>
      <c r="I39" s="869">
        <v>10.063134192677705</v>
      </c>
      <c r="J39" s="869">
        <v>10.071399999999999</v>
      </c>
      <c r="K39">
        <v>6</v>
      </c>
      <c r="L39" s="869">
        <v>10</v>
      </c>
      <c r="M39" s="869">
        <v>11.15028719410272</v>
      </c>
      <c r="N39" s="869">
        <v>11.1594459833795</v>
      </c>
      <c r="O39">
        <v>6</v>
      </c>
      <c r="P39" s="1010">
        <v>1</v>
      </c>
    </row>
    <row r="40" spans="2:16" x14ac:dyDescent="0.3">
      <c r="B40">
        <v>7</v>
      </c>
      <c r="C40" s="1010">
        <v>1</v>
      </c>
      <c r="G40">
        <v>7</v>
      </c>
      <c r="H40" s="869">
        <v>8.5</v>
      </c>
      <c r="I40" s="869">
        <v>8.5464705350394805</v>
      </c>
      <c r="J40" s="869">
        <v>8.5606899999999992</v>
      </c>
      <c r="K40">
        <v>7</v>
      </c>
      <c r="L40" s="869">
        <v>8.5</v>
      </c>
      <c r="M40" s="869">
        <v>9.4697734460271263</v>
      </c>
      <c r="N40" s="869">
        <v>9.4855290858725763</v>
      </c>
      <c r="O40">
        <v>7</v>
      </c>
      <c r="P40" s="1010">
        <v>1</v>
      </c>
    </row>
    <row r="41" spans="2:16" x14ac:dyDescent="0.3">
      <c r="B41">
        <v>8</v>
      </c>
      <c r="C41" s="1010">
        <v>1</v>
      </c>
      <c r="G41">
        <v>8</v>
      </c>
      <c r="H41" s="869">
        <v>9.5</v>
      </c>
      <c r="I41" s="869">
        <v>9.8028088851528246</v>
      </c>
      <c r="J41" s="869">
        <v>9.9029900000000008</v>
      </c>
      <c r="K41">
        <v>8</v>
      </c>
      <c r="L41" s="869">
        <v>9.5</v>
      </c>
      <c r="M41" s="869">
        <v>10.861838099892326</v>
      </c>
      <c r="N41" s="869">
        <v>10.97284210526316</v>
      </c>
      <c r="O41">
        <v>8</v>
      </c>
      <c r="P41" s="1010">
        <v>1</v>
      </c>
    </row>
    <row r="42" spans="2:16" x14ac:dyDescent="0.3">
      <c r="B42">
        <v>9</v>
      </c>
      <c r="C42" s="1010">
        <v>1</v>
      </c>
      <c r="G42">
        <v>9</v>
      </c>
      <c r="H42" s="869">
        <v>7.8</v>
      </c>
      <c r="I42" s="869">
        <v>7.8003489615139756</v>
      </c>
      <c r="J42" s="869">
        <v>7.8556919999999995</v>
      </c>
      <c r="K42">
        <v>9</v>
      </c>
      <c r="L42" s="869">
        <v>7.8</v>
      </c>
      <c r="M42" s="869">
        <v>8.643045940735707</v>
      </c>
      <c r="N42" s="869">
        <v>8.7043678670360105</v>
      </c>
      <c r="O42">
        <v>9</v>
      </c>
      <c r="P42" s="1010">
        <v>1</v>
      </c>
    </row>
    <row r="43" spans="2:16" x14ac:dyDescent="0.3">
      <c r="B43">
        <v>10</v>
      </c>
      <c r="C43" s="1010">
        <v>1</v>
      </c>
      <c r="G43">
        <v>10</v>
      </c>
      <c r="H43" s="869">
        <v>10</v>
      </c>
      <c r="I43" s="869">
        <v>9.970236453909612</v>
      </c>
      <c r="J43" s="869">
        <v>10.071399999999999</v>
      </c>
      <c r="K43">
        <v>10</v>
      </c>
      <c r="L43" s="869">
        <v>10</v>
      </c>
      <c r="M43" s="869">
        <v>11.047353411534196</v>
      </c>
      <c r="N43" s="869">
        <v>11.1594459833795</v>
      </c>
      <c r="O43">
        <v>10</v>
      </c>
      <c r="P43" s="1010">
        <v>1</v>
      </c>
    </row>
    <row r="45" spans="2:16" x14ac:dyDescent="0.3">
      <c r="D45" t="s">
        <v>771</v>
      </c>
      <c r="E45" t="s">
        <v>861</v>
      </c>
      <c r="H45" t="s">
        <v>770</v>
      </c>
    </row>
    <row r="46" spans="2:16" x14ac:dyDescent="0.3">
      <c r="D46" t="s">
        <v>767</v>
      </c>
      <c r="E46" t="s">
        <v>880</v>
      </c>
      <c r="F46" t="s">
        <v>879</v>
      </c>
      <c r="H46" t="s">
        <v>767</v>
      </c>
      <c r="I46" t="s">
        <v>880</v>
      </c>
      <c r="J46" t="s">
        <v>879</v>
      </c>
    </row>
    <row r="47" spans="2:16" x14ac:dyDescent="0.3">
      <c r="C47">
        <v>1</v>
      </c>
      <c r="D47" s="842">
        <v>7.8</v>
      </c>
      <c r="E47" s="842">
        <v>7.0395000000000003</v>
      </c>
      <c r="F47" s="842">
        <v>7.5337080000000007</v>
      </c>
      <c r="G47">
        <v>1</v>
      </c>
      <c r="H47" s="842">
        <v>7.8</v>
      </c>
      <c r="I47" s="842">
        <v>7.8000000000000007</v>
      </c>
      <c r="J47" s="842">
        <v>8.3475988919667596</v>
      </c>
    </row>
    <row r="48" spans="2:16" x14ac:dyDescent="0.3">
      <c r="C48">
        <v>2</v>
      </c>
      <c r="D48" s="842">
        <v>10</v>
      </c>
      <c r="E48" s="842">
        <v>9.5306935210718891</v>
      </c>
      <c r="F48" s="842">
        <v>9.6585999999999999</v>
      </c>
      <c r="G48">
        <v>2</v>
      </c>
      <c r="H48" s="842">
        <v>10</v>
      </c>
      <c r="I48" s="842">
        <v>10.560325231104587</v>
      </c>
      <c r="J48" s="842">
        <v>10.702049861495846</v>
      </c>
    </row>
    <row r="49" spans="2:10" x14ac:dyDescent="0.3">
      <c r="C49">
        <v>3</v>
      </c>
      <c r="D49" s="842">
        <v>8.5</v>
      </c>
      <c r="E49" s="842">
        <v>8.4672837144834414</v>
      </c>
      <c r="F49" s="842">
        <v>8.2098099999999992</v>
      </c>
      <c r="G49">
        <v>3</v>
      </c>
      <c r="H49" s="842">
        <v>8.5</v>
      </c>
      <c r="I49" s="842">
        <v>9.3820318166021508</v>
      </c>
      <c r="J49" s="842">
        <v>9.0967423822714668</v>
      </c>
    </row>
    <row r="50" spans="2:10" x14ac:dyDescent="0.3">
      <c r="C50">
        <v>4</v>
      </c>
      <c r="D50" s="842">
        <v>9.5</v>
      </c>
      <c r="E50" s="842">
        <v>9.8648508665745069</v>
      </c>
      <c r="F50" s="842">
        <v>9.3432499999999994</v>
      </c>
      <c r="G50">
        <v>4</v>
      </c>
      <c r="H50" s="842">
        <v>9.5</v>
      </c>
      <c r="I50" s="842">
        <v>10.930582677644884</v>
      </c>
      <c r="J50" s="842">
        <v>10.352631578947369</v>
      </c>
    </row>
    <row r="51" spans="2:10" x14ac:dyDescent="0.3">
      <c r="C51">
        <v>5</v>
      </c>
      <c r="D51" s="842">
        <v>7.8</v>
      </c>
      <c r="E51" s="842">
        <v>8.1296264857483873</v>
      </c>
      <c r="F51" s="842">
        <v>7.5337080000000007</v>
      </c>
      <c r="G51">
        <v>5</v>
      </c>
      <c r="H51" s="842">
        <v>7.8</v>
      </c>
      <c r="I51" s="842">
        <v>9.0078963831007073</v>
      </c>
      <c r="J51" s="842">
        <v>8.3475988919667596</v>
      </c>
    </row>
    <row r="52" spans="2:10" x14ac:dyDescent="0.3">
      <c r="C52">
        <v>6</v>
      </c>
      <c r="D52" s="842">
        <v>10</v>
      </c>
      <c r="E52" s="842">
        <v>10.382382173517428</v>
      </c>
      <c r="F52" s="842">
        <v>9.6585999999999999</v>
      </c>
      <c r="G52">
        <v>6</v>
      </c>
      <c r="H52" s="842">
        <v>10</v>
      </c>
      <c r="I52" s="842">
        <v>11.50402456899438</v>
      </c>
      <c r="J52" s="842">
        <v>10.702049861495846</v>
      </c>
    </row>
    <row r="53" spans="2:10" x14ac:dyDescent="0.3">
      <c r="C53">
        <v>7</v>
      </c>
      <c r="D53" s="842">
        <v>8.5</v>
      </c>
      <c r="E53" s="842">
        <v>8.7883755360254909</v>
      </c>
      <c r="F53" s="842">
        <v>8.2098099999999992</v>
      </c>
      <c r="G53">
        <v>7</v>
      </c>
      <c r="H53" s="842">
        <v>8.5</v>
      </c>
      <c r="I53" s="842">
        <v>9.7378122282830919</v>
      </c>
      <c r="J53" s="842">
        <v>9.0967423822714668</v>
      </c>
    </row>
    <row r="54" spans="2:10" x14ac:dyDescent="0.3">
      <c r="C54">
        <v>8</v>
      </c>
      <c r="D54" s="842">
        <v>9.5</v>
      </c>
      <c r="E54" s="842">
        <v>9.9744409093656117</v>
      </c>
      <c r="F54" s="842">
        <v>9.3432499999999994</v>
      </c>
      <c r="G54">
        <v>8</v>
      </c>
      <c r="H54" s="842">
        <v>9.5</v>
      </c>
      <c r="I54" s="842">
        <v>11.052012087939737</v>
      </c>
      <c r="J54" s="842">
        <v>10.352631578947369</v>
      </c>
    </row>
    <row r="55" spans="2:10" x14ac:dyDescent="0.3">
      <c r="C55">
        <v>9</v>
      </c>
      <c r="D55" s="842">
        <v>7.8</v>
      </c>
      <c r="E55" s="842">
        <v>8.0033908406636094</v>
      </c>
      <c r="F55" s="842">
        <v>7.5337080000000007</v>
      </c>
      <c r="G55">
        <v>9</v>
      </c>
      <c r="H55" s="842">
        <v>7.8</v>
      </c>
      <c r="I55" s="842">
        <v>8.8680230921480447</v>
      </c>
      <c r="J55" s="842">
        <v>8.3475988919667596</v>
      </c>
    </row>
    <row r="56" spans="2:10" x14ac:dyDescent="0.3">
      <c r="C56">
        <v>10</v>
      </c>
      <c r="D56" s="842">
        <v>10</v>
      </c>
      <c r="E56" s="842">
        <v>10.229730201838542</v>
      </c>
      <c r="F56" s="842">
        <v>9.6585999999999999</v>
      </c>
      <c r="G56">
        <v>10</v>
      </c>
      <c r="H56" s="842">
        <v>10</v>
      </c>
      <c r="I56" s="842">
        <v>11.334881110070407</v>
      </c>
      <c r="J56" s="842">
        <v>10.702049861495846</v>
      </c>
    </row>
    <row r="59" spans="2:10" x14ac:dyDescent="0.3">
      <c r="D59" s="842"/>
      <c r="E59" s="842"/>
      <c r="F59" s="842"/>
      <c r="G59" s="842"/>
      <c r="H59" s="842"/>
    </row>
    <row r="60" spans="2:10" x14ac:dyDescent="0.3">
      <c r="B60" s="1003"/>
      <c r="D60" s="1275"/>
      <c r="E60" s="1159"/>
      <c r="F60" s="1159"/>
    </row>
    <row r="61" spans="2:10" x14ac:dyDescent="0.3">
      <c r="D61" s="1010"/>
    </row>
    <row r="62" spans="2:10" x14ac:dyDescent="0.3">
      <c r="D62" s="1010"/>
    </row>
    <row r="63" spans="2:10" x14ac:dyDescent="0.3">
      <c r="D63" s="1010"/>
    </row>
    <row r="64" spans="2:10" x14ac:dyDescent="0.3">
      <c r="D64" s="1010"/>
    </row>
    <row r="65" spans="4:4" x14ac:dyDescent="0.3">
      <c r="D65" s="1010"/>
    </row>
    <row r="66" spans="4:4" x14ac:dyDescent="0.3">
      <c r="D66" s="1010"/>
    </row>
    <row r="67" spans="4:4" x14ac:dyDescent="0.3">
      <c r="D67" s="1010"/>
    </row>
    <row r="68" spans="4:4" x14ac:dyDescent="0.3">
      <c r="D68" s="1010"/>
    </row>
    <row r="69" spans="4:4" x14ac:dyDescent="0.3">
      <c r="D69" s="1010"/>
    </row>
    <row r="70" spans="4:4" x14ac:dyDescent="0.3">
      <c r="D70" s="1010"/>
    </row>
    <row r="71" spans="4:4" x14ac:dyDescent="0.3">
      <c r="D71" s="1010"/>
    </row>
    <row r="72" spans="4:4" x14ac:dyDescent="0.3">
      <c r="D72" s="1010"/>
    </row>
    <row r="73" spans="4:4" x14ac:dyDescent="0.3">
      <c r="D73" s="1010"/>
    </row>
    <row r="74" spans="4:4" x14ac:dyDescent="0.3">
      <c r="D74" s="1010"/>
    </row>
    <row r="75" spans="4:4" x14ac:dyDescent="0.3">
      <c r="D75" s="1010"/>
    </row>
    <row r="76" spans="4:4" x14ac:dyDescent="0.3">
      <c r="D76" s="1010"/>
    </row>
    <row r="77" spans="4:4" x14ac:dyDescent="0.3">
      <c r="D77" s="1010"/>
    </row>
    <row r="78" spans="4:4" x14ac:dyDescent="0.3">
      <c r="D78" s="1010"/>
    </row>
    <row r="79" spans="4:4" x14ac:dyDescent="0.3">
      <c r="D79" s="1010"/>
    </row>
    <row r="80" spans="4:4" x14ac:dyDescent="0.3">
      <c r="D80" s="1010"/>
    </row>
  </sheetData>
  <dataConsolidate link="1"/>
  <phoneticPr fontId="4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C93B3-B4FF-468F-AA6E-86990233AAA1}">
  <sheetPr codeName="Feuil21">
    <tabColor rgb="FFFFFF00"/>
    <pageSetUpPr fitToPage="1"/>
  </sheetPr>
  <dimension ref="A6:AE168"/>
  <sheetViews>
    <sheetView zoomScale="60" zoomScaleNormal="60" workbookViewId="0">
      <selection activeCell="C17" sqref="C17"/>
    </sheetView>
  </sheetViews>
  <sheetFormatPr baseColWidth="10" defaultColWidth="11.5546875" defaultRowHeight="14.4" x14ac:dyDescent="0.3"/>
  <cols>
    <col min="1" max="1" width="11" customWidth="1"/>
    <col min="2" max="2" width="57.77734375" customWidth="1"/>
    <col min="3" max="3" width="34.77734375" customWidth="1"/>
    <col min="4" max="4" width="48.5546875" customWidth="1"/>
    <col min="5" max="5" width="27" customWidth="1"/>
    <col min="6" max="6" width="18.44140625" customWidth="1"/>
    <col min="7" max="7" width="30.21875" customWidth="1"/>
    <col min="8" max="8" width="20" customWidth="1"/>
    <col min="9" max="9" width="28" style="106" customWidth="1"/>
    <col min="10" max="10" width="22.77734375" customWidth="1"/>
    <col min="11" max="11" width="23.5546875" customWidth="1"/>
    <col min="12" max="13" width="24" customWidth="1"/>
    <col min="14" max="14" width="17.5546875" customWidth="1"/>
    <col min="15" max="15" width="17.21875" customWidth="1"/>
    <col min="16" max="16" width="19.77734375" customWidth="1"/>
    <col min="17" max="17" width="54.21875" customWidth="1"/>
    <col min="18" max="18" width="17.21875" customWidth="1"/>
    <col min="19" max="19" width="17.77734375" customWidth="1"/>
    <col min="20" max="20" width="20.77734375" customWidth="1"/>
    <col min="21" max="21" width="14.21875" style="1" customWidth="1"/>
    <col min="22" max="22" width="22.44140625" customWidth="1"/>
    <col min="23" max="23" width="14.77734375" customWidth="1"/>
    <col min="28" max="28" width="39.5546875" customWidth="1"/>
    <col min="29" max="29" width="39.21875" customWidth="1"/>
    <col min="30" max="30" width="14.77734375" customWidth="1"/>
    <col min="31" max="31" width="14" customWidth="1"/>
  </cols>
  <sheetData>
    <row r="6" spans="1:21" ht="18" x14ac:dyDescent="0.35">
      <c r="A6" s="22"/>
      <c r="B6" s="623" t="s">
        <v>396</v>
      </c>
      <c r="C6" s="743" t="s">
        <v>677</v>
      </c>
      <c r="D6" s="743"/>
      <c r="E6" s="743"/>
      <c r="F6" s="743"/>
      <c r="G6" s="743"/>
      <c r="H6" s="743"/>
      <c r="I6" s="743"/>
    </row>
    <row r="7" spans="1:21" ht="15" thickBot="1" x14ac:dyDescent="0.35">
      <c r="C7" s="9"/>
      <c r="D7" s="15"/>
      <c r="E7" s="16"/>
      <c r="F7" s="24"/>
    </row>
    <row r="8" spans="1:21" ht="18" customHeight="1" thickBot="1" x14ac:dyDescent="0.35">
      <c r="B8" s="697"/>
      <c r="C8" s="794" t="s">
        <v>298</v>
      </c>
      <c r="D8" s="794"/>
      <c r="E8" s="795"/>
      <c r="F8" s="795"/>
      <c r="G8" s="795"/>
      <c r="H8" s="795"/>
      <c r="I8" s="795"/>
      <c r="J8" s="795"/>
      <c r="K8" s="795"/>
      <c r="L8" s="795"/>
      <c r="M8" s="795"/>
      <c r="N8" s="795"/>
      <c r="O8" s="795"/>
      <c r="P8" s="795"/>
      <c r="Q8" s="795"/>
      <c r="R8" s="795"/>
      <c r="S8" s="776">
        <v>44693</v>
      </c>
      <c r="T8" s="796" t="s">
        <v>30</v>
      </c>
      <c r="U8" s="797"/>
    </row>
    <row r="9" spans="1:21" ht="67.95" customHeight="1" thickBot="1" x14ac:dyDescent="0.35">
      <c r="B9" s="1372" t="s">
        <v>232</v>
      </c>
      <c r="C9" s="777" t="s">
        <v>25</v>
      </c>
      <c r="D9" s="685" t="s">
        <v>19</v>
      </c>
      <c r="E9" s="778" t="s">
        <v>4</v>
      </c>
      <c r="F9" s="687" t="s">
        <v>22</v>
      </c>
      <c r="G9" s="687" t="s">
        <v>26</v>
      </c>
      <c r="H9" s="780" t="s">
        <v>32</v>
      </c>
      <c r="I9" s="779" t="s">
        <v>23</v>
      </c>
      <c r="J9" s="687" t="s">
        <v>3</v>
      </c>
      <c r="K9" s="687" t="s">
        <v>2</v>
      </c>
      <c r="L9" s="687" t="s">
        <v>1</v>
      </c>
      <c r="M9" s="687" t="s">
        <v>42</v>
      </c>
      <c r="N9" s="687" t="s">
        <v>36</v>
      </c>
      <c r="O9" s="687" t="s">
        <v>35</v>
      </c>
      <c r="P9" s="781" t="s">
        <v>39</v>
      </c>
      <c r="Q9" s="781" t="s">
        <v>40</v>
      </c>
      <c r="R9" s="782" t="s">
        <v>29</v>
      </c>
      <c r="S9" s="783" t="s">
        <v>144</v>
      </c>
      <c r="T9" s="784" t="s">
        <v>41</v>
      </c>
      <c r="U9" s="785" t="s">
        <v>31</v>
      </c>
    </row>
    <row r="10" spans="1:21" ht="18" customHeight="1" x14ac:dyDescent="0.3">
      <c r="B10" s="1372"/>
      <c r="C10" s="786" t="s">
        <v>27</v>
      </c>
      <c r="D10" s="787">
        <v>47</v>
      </c>
      <c r="E10" s="788">
        <v>71.125</v>
      </c>
      <c r="F10" s="789">
        <v>80.8</v>
      </c>
      <c r="G10" s="789">
        <v>80.833333333333329</v>
      </c>
      <c r="H10" s="789">
        <v>43</v>
      </c>
      <c r="I10" s="789">
        <v>57.866666666666667</v>
      </c>
      <c r="J10" s="789">
        <v>29.375</v>
      </c>
      <c r="K10" s="789">
        <v>26</v>
      </c>
      <c r="L10" s="789">
        <v>40</v>
      </c>
      <c r="M10" s="789"/>
      <c r="N10" s="789">
        <v>350</v>
      </c>
      <c r="O10" s="789" t="s">
        <v>20</v>
      </c>
      <c r="P10" s="790" t="s">
        <v>21</v>
      </c>
      <c r="Q10" s="791">
        <v>60</v>
      </c>
      <c r="R10" s="799"/>
      <c r="S10" s="800">
        <v>56.6</v>
      </c>
      <c r="T10" s="801"/>
      <c r="U10" s="230"/>
    </row>
    <row r="11" spans="1:21" ht="18" customHeight="1" x14ac:dyDescent="0.3">
      <c r="B11" s="1372"/>
      <c r="C11" s="802" t="s">
        <v>28</v>
      </c>
      <c r="D11" s="787">
        <v>47</v>
      </c>
      <c r="E11" s="803">
        <v>75</v>
      </c>
      <c r="F11" s="787">
        <v>80</v>
      </c>
      <c r="G11" s="787">
        <v>47</v>
      </c>
      <c r="H11" s="787">
        <v>47</v>
      </c>
      <c r="I11" s="787">
        <v>65</v>
      </c>
      <c r="J11" s="787">
        <v>30</v>
      </c>
      <c r="K11" s="787">
        <v>26</v>
      </c>
      <c r="L11" s="787">
        <v>40</v>
      </c>
      <c r="M11" s="787"/>
      <c r="N11" s="787">
        <v>350</v>
      </c>
      <c r="O11" s="787">
        <v>130</v>
      </c>
      <c r="P11" s="792" t="s">
        <v>21</v>
      </c>
      <c r="Q11" s="793">
        <v>60</v>
      </c>
      <c r="R11" s="478"/>
      <c r="S11" s="804" t="s">
        <v>145</v>
      </c>
      <c r="T11" s="368"/>
      <c r="U11" s="608"/>
    </row>
    <row r="12" spans="1:21" ht="18" customHeight="1" thickBot="1" x14ac:dyDescent="0.35">
      <c r="B12" s="1212"/>
      <c r="C12" s="1213" t="s">
        <v>827</v>
      </c>
      <c r="D12" s="1214">
        <v>5</v>
      </c>
      <c r="E12" s="1215">
        <v>24.5</v>
      </c>
      <c r="F12" s="1215">
        <v>38</v>
      </c>
      <c r="G12" s="1215">
        <v>10.5</v>
      </c>
      <c r="H12" s="1215">
        <v>4</v>
      </c>
      <c r="I12" s="1215">
        <v>13.4</v>
      </c>
      <c r="J12" s="1216">
        <v>5</v>
      </c>
      <c r="K12" s="1216">
        <v>5</v>
      </c>
      <c r="L12" s="1216">
        <v>5</v>
      </c>
      <c r="M12" s="1216"/>
      <c r="N12" s="1216">
        <v>276.5</v>
      </c>
      <c r="O12" s="1216">
        <v>89.5</v>
      </c>
      <c r="P12" s="1216">
        <v>42</v>
      </c>
      <c r="Q12" s="791">
        <v>17</v>
      </c>
      <c r="R12" s="1217">
        <v>32</v>
      </c>
      <c r="S12" s="1217">
        <v>13.6</v>
      </c>
      <c r="T12" s="368"/>
      <c r="U12" s="608"/>
    </row>
    <row r="13" spans="1:21" ht="18" customHeight="1" thickBot="1" x14ac:dyDescent="0.35">
      <c r="B13" s="798" t="s">
        <v>233</v>
      </c>
      <c r="C13" s="805" t="s">
        <v>24</v>
      </c>
      <c r="D13" s="806">
        <f>+D12+$U$13</f>
        <v>48</v>
      </c>
      <c r="E13" s="806">
        <f t="shared" ref="E13:L13" si="0">+E12+$U$13</f>
        <v>67.5</v>
      </c>
      <c r="F13" s="806">
        <f t="shared" si="0"/>
        <v>81</v>
      </c>
      <c r="G13" s="806">
        <f t="shared" si="0"/>
        <v>53.5</v>
      </c>
      <c r="H13" s="806">
        <f t="shared" si="0"/>
        <v>47</v>
      </c>
      <c r="I13" s="806">
        <f t="shared" si="0"/>
        <v>56.4</v>
      </c>
      <c r="J13" s="806">
        <f t="shared" si="0"/>
        <v>48</v>
      </c>
      <c r="K13" s="806">
        <f t="shared" si="0"/>
        <v>48</v>
      </c>
      <c r="L13" s="806">
        <f t="shared" si="0"/>
        <v>48</v>
      </c>
      <c r="M13" s="806"/>
      <c r="N13" s="806">
        <f t="shared" ref="N13:S13" si="1">+N12+$U$13</f>
        <v>319.5</v>
      </c>
      <c r="O13" s="806">
        <f t="shared" si="1"/>
        <v>132.5</v>
      </c>
      <c r="P13" s="806">
        <f t="shared" si="1"/>
        <v>85</v>
      </c>
      <c r="Q13" s="806">
        <f t="shared" si="1"/>
        <v>60</v>
      </c>
      <c r="R13" s="806">
        <f t="shared" si="1"/>
        <v>75</v>
      </c>
      <c r="S13" s="806">
        <f t="shared" si="1"/>
        <v>56.6</v>
      </c>
      <c r="T13" s="808">
        <f>+Menu!D121</f>
        <v>15</v>
      </c>
      <c r="U13" s="807">
        <f>+Menu!D122</f>
        <v>43</v>
      </c>
    </row>
    <row r="14" spans="1:21" ht="19.5" customHeight="1" x14ac:dyDescent="0.3">
      <c r="I14"/>
      <c r="U14"/>
    </row>
    <row r="15" spans="1:21" ht="52.95" customHeight="1" x14ac:dyDescent="0.3">
      <c r="B15" s="1200" t="s">
        <v>777</v>
      </c>
      <c r="C15" s="1201" t="s">
        <v>778</v>
      </c>
      <c r="D15" s="1201" t="s">
        <v>779</v>
      </c>
      <c r="E15" s="1201" t="s">
        <v>780</v>
      </c>
      <c r="F15" s="1201" t="s">
        <v>781</v>
      </c>
      <c r="G15" s="1201" t="s">
        <v>782</v>
      </c>
      <c r="H15" s="1202" t="s">
        <v>783</v>
      </c>
      <c r="I15" s="1202" t="s">
        <v>784</v>
      </c>
      <c r="J15" s="1202" t="s">
        <v>785</v>
      </c>
      <c r="K15" s="1202" t="s">
        <v>786</v>
      </c>
      <c r="L15" s="1202" t="s">
        <v>787</v>
      </c>
      <c r="M15" s="1203" t="s">
        <v>788</v>
      </c>
      <c r="U15"/>
    </row>
    <row r="16" spans="1:21" ht="19.5" customHeight="1" x14ac:dyDescent="0.3">
      <c r="B16" s="454" t="s">
        <v>789</v>
      </c>
      <c r="C16" s="1204">
        <v>1.2999999999999999E-3</v>
      </c>
      <c r="D16" s="1205">
        <f>20.5*C16</f>
        <v>2.665E-2</v>
      </c>
      <c r="E16" s="1206">
        <v>59.5</v>
      </c>
      <c r="F16" s="1205">
        <f>E16*C16</f>
        <v>7.7350000000000002E-2</v>
      </c>
      <c r="G16" s="1205">
        <f>F16+D16</f>
        <v>0.10400000000000001</v>
      </c>
      <c r="H16" s="185">
        <v>3.3E-3</v>
      </c>
      <c r="I16" s="1207">
        <f>20.5*H16</f>
        <v>6.7650000000000002E-2</v>
      </c>
      <c r="J16" s="1208">
        <v>33</v>
      </c>
      <c r="K16" s="1207">
        <f>J16*H16</f>
        <v>0.1089</v>
      </c>
      <c r="L16" s="1207">
        <f>K16+I16</f>
        <v>0.17654999999999998</v>
      </c>
      <c r="M16" s="1209">
        <f>L16+G16</f>
        <v>0.28054999999999997</v>
      </c>
      <c r="U16"/>
    </row>
    <row r="17" spans="2:21" ht="19.5" customHeight="1" x14ac:dyDescent="0.3">
      <c r="B17" s="454" t="s">
        <v>790</v>
      </c>
      <c r="C17" s="1204">
        <v>8.0000000000000004E-4</v>
      </c>
      <c r="D17" s="1205">
        <f>20.5*C17</f>
        <v>1.6400000000000001E-2</v>
      </c>
      <c r="E17" s="1206">
        <v>39.4</v>
      </c>
      <c r="F17" s="1205">
        <f>E17*C17</f>
        <v>3.1519999999999999E-2</v>
      </c>
      <c r="G17" s="1205">
        <f>F17+D17</f>
        <v>4.7920000000000004E-2</v>
      </c>
      <c r="H17" s="185">
        <v>0</v>
      </c>
      <c r="I17" s="1207">
        <f>20.5*H17</f>
        <v>0</v>
      </c>
      <c r="J17" s="1207">
        <v>0</v>
      </c>
      <c r="K17" s="1207">
        <f>J17*H17</f>
        <v>0</v>
      </c>
      <c r="L17" s="1207">
        <f>K17+I17</f>
        <v>0</v>
      </c>
      <c r="M17" s="1209">
        <f>L17+G17</f>
        <v>4.7920000000000004E-2</v>
      </c>
      <c r="U17"/>
    </row>
    <row r="18" spans="2:21" ht="19.5" customHeight="1" x14ac:dyDescent="0.3">
      <c r="I18"/>
      <c r="U18"/>
    </row>
    <row r="19" spans="2:21" ht="19.5" customHeight="1" x14ac:dyDescent="0.3">
      <c r="I19"/>
      <c r="U19"/>
    </row>
    <row r="20" spans="2:21" ht="19.5" customHeight="1" x14ac:dyDescent="0.35">
      <c r="B20" s="623" t="s">
        <v>398</v>
      </c>
      <c r="C20" s="743" t="s">
        <v>677</v>
      </c>
      <c r="D20" s="743"/>
      <c r="E20" s="743"/>
      <c r="F20" s="743"/>
      <c r="G20" s="743"/>
      <c r="H20" s="743"/>
      <c r="I20" s="743"/>
      <c r="U20"/>
    </row>
    <row r="21" spans="2:21" ht="19.5" customHeight="1" thickBot="1" x14ac:dyDescent="0.35">
      <c r="I21"/>
      <c r="U21"/>
    </row>
    <row r="22" spans="2:21" ht="19.5" customHeight="1" thickBot="1" x14ac:dyDescent="0.35">
      <c r="C22" s="809" t="s">
        <v>132</v>
      </c>
      <c r="D22" s="810" t="s">
        <v>301</v>
      </c>
      <c r="E22" s="810" t="s">
        <v>300</v>
      </c>
      <c r="G22" s="811" t="s">
        <v>399</v>
      </c>
      <c r="H22" s="600"/>
      <c r="I22" s="600"/>
      <c r="J22" s="672"/>
      <c r="U22"/>
    </row>
    <row r="23" spans="2:21" ht="19.5" customHeight="1" x14ac:dyDescent="0.3">
      <c r="B23" s="744" t="s">
        <v>12</v>
      </c>
      <c r="C23" s="745"/>
      <c r="D23" s="746"/>
      <c r="E23" s="746"/>
      <c r="G23" s="19"/>
      <c r="I23"/>
      <c r="J23" s="345"/>
      <c r="U23"/>
    </row>
    <row r="24" spans="2:21" ht="19.5" customHeight="1" x14ac:dyDescent="0.3">
      <c r="B24" s="747" t="s">
        <v>13</v>
      </c>
      <c r="C24" s="748">
        <f>+Menu!D121</f>
        <v>15</v>
      </c>
      <c r="D24" s="749">
        <v>0.05</v>
      </c>
      <c r="E24" s="749"/>
      <c r="G24" s="19" t="s">
        <v>401</v>
      </c>
      <c r="H24" s="812">
        <v>1</v>
      </c>
      <c r="I24"/>
      <c r="J24" s="345"/>
      <c r="U24"/>
    </row>
    <row r="25" spans="2:21" ht="19.5" customHeight="1" x14ac:dyDescent="0.3">
      <c r="B25" s="750" t="s">
        <v>5</v>
      </c>
      <c r="C25" s="751">
        <v>3</v>
      </c>
      <c r="D25" s="752">
        <v>0.05</v>
      </c>
      <c r="E25" s="752"/>
      <c r="G25" s="19" t="s">
        <v>400</v>
      </c>
      <c r="H25" s="812">
        <v>1</v>
      </c>
      <c r="I25"/>
      <c r="J25" s="345"/>
      <c r="U25"/>
    </row>
    <row r="26" spans="2:21" ht="19.5" customHeight="1" x14ac:dyDescent="0.3">
      <c r="B26" s="750" t="s">
        <v>14</v>
      </c>
      <c r="C26" s="751">
        <v>150</v>
      </c>
      <c r="D26" s="752"/>
      <c r="E26" s="752">
        <v>0.01</v>
      </c>
      <c r="G26" s="19" t="s">
        <v>684</v>
      </c>
      <c r="H26" s="7" t="b">
        <v>0</v>
      </c>
      <c r="I26" s="7">
        <f>IF(H26=TRUE,1,0)</f>
        <v>0</v>
      </c>
      <c r="J26" s="345"/>
      <c r="U26"/>
    </row>
    <row r="27" spans="2:21" ht="19.5" customHeight="1" thickBot="1" x14ac:dyDescent="0.35">
      <c r="B27" s="753" t="s">
        <v>306</v>
      </c>
      <c r="C27" s="603">
        <v>41.6</v>
      </c>
      <c r="D27" s="754">
        <v>0.02</v>
      </c>
      <c r="E27" s="755"/>
      <c r="G27" s="19"/>
      <c r="I27"/>
      <c r="J27" s="345"/>
      <c r="U27"/>
    </row>
    <row r="28" spans="2:21" ht="19.5" customHeight="1" x14ac:dyDescent="0.3">
      <c r="B28" s="744" t="s">
        <v>15</v>
      </c>
      <c r="C28" s="756"/>
      <c r="D28" s="757"/>
      <c r="E28" s="757"/>
      <c r="G28" s="19" t="s">
        <v>402</v>
      </c>
      <c r="H28" s="7">
        <v>1</v>
      </c>
      <c r="I28" s="7">
        <f>+H28-1</f>
        <v>0</v>
      </c>
      <c r="J28" s="345"/>
      <c r="U28"/>
    </row>
    <row r="29" spans="2:21" ht="19.5" customHeight="1" x14ac:dyDescent="0.3">
      <c r="B29" s="747" t="s">
        <v>10</v>
      </c>
      <c r="C29" s="748">
        <f>+C24</f>
        <v>15</v>
      </c>
      <c r="D29" s="749">
        <v>0.02</v>
      </c>
      <c r="E29" s="749">
        <v>6.0000000000000001E-3</v>
      </c>
      <c r="G29" s="19" t="s">
        <v>403</v>
      </c>
      <c r="H29" s="7">
        <v>1</v>
      </c>
      <c r="I29" s="7">
        <f>+H29-1</f>
        <v>0</v>
      </c>
      <c r="J29" s="345"/>
      <c r="U29"/>
    </row>
    <row r="30" spans="2:21" ht="19.5" customHeight="1" thickBot="1" x14ac:dyDescent="0.35">
      <c r="B30" s="758" t="s">
        <v>302</v>
      </c>
      <c r="C30" s="759">
        <v>41.6</v>
      </c>
      <c r="D30" s="760">
        <v>0.02</v>
      </c>
      <c r="E30" s="760">
        <v>6.0000000000000001E-3</v>
      </c>
      <c r="G30" s="19" t="s">
        <v>404</v>
      </c>
      <c r="H30" s="7">
        <v>1</v>
      </c>
      <c r="I30" s="7">
        <f>+H30-1</f>
        <v>0</v>
      </c>
      <c r="J30" s="345"/>
      <c r="U30"/>
    </row>
    <row r="31" spans="2:21" ht="19.5" customHeight="1" x14ac:dyDescent="0.3">
      <c r="B31" s="744" t="s">
        <v>307</v>
      </c>
      <c r="C31" s="761"/>
      <c r="D31" s="757"/>
      <c r="E31" s="757"/>
      <c r="G31" s="19"/>
      <c r="I31"/>
      <c r="J31" s="345"/>
      <c r="U31"/>
    </row>
    <row r="32" spans="2:21" ht="19.5" customHeight="1" thickBot="1" x14ac:dyDescent="0.35">
      <c r="B32" s="747" t="s">
        <v>10</v>
      </c>
      <c r="C32" s="762">
        <f>+C29</f>
        <v>15</v>
      </c>
      <c r="D32" s="763">
        <v>0</v>
      </c>
      <c r="E32" s="764">
        <v>0.02</v>
      </c>
      <c r="G32" s="668"/>
      <c r="H32" s="50"/>
      <c r="I32" s="50"/>
      <c r="J32" s="630"/>
      <c r="U32"/>
    </row>
    <row r="33" spans="2:31" ht="19.5" customHeight="1" thickBot="1" x14ac:dyDescent="0.35">
      <c r="B33" s="750" t="s">
        <v>303</v>
      </c>
      <c r="C33" s="765">
        <v>3</v>
      </c>
      <c r="D33" s="766">
        <v>0</v>
      </c>
      <c r="E33" s="767">
        <v>0.02</v>
      </c>
      <c r="I33"/>
      <c r="U33"/>
    </row>
    <row r="34" spans="2:31" ht="19.5" customHeight="1" thickBot="1" x14ac:dyDescent="0.35">
      <c r="B34" s="753" t="s">
        <v>306</v>
      </c>
      <c r="C34" s="603">
        <v>41.6</v>
      </c>
      <c r="D34" s="754">
        <v>0</v>
      </c>
      <c r="E34" s="755">
        <v>0.02</v>
      </c>
      <c r="G34" s="741" t="s">
        <v>159</v>
      </c>
      <c r="H34" s="477"/>
      <c r="I34" s="682" t="s">
        <v>165</v>
      </c>
      <c r="J34" s="682"/>
      <c r="K34" s="814" t="s">
        <v>166</v>
      </c>
      <c r="L34" s="17"/>
      <c r="U34"/>
    </row>
    <row r="35" spans="2:31" ht="19.5" customHeight="1" x14ac:dyDescent="0.3">
      <c r="B35" s="744" t="s">
        <v>16</v>
      </c>
      <c r="C35" s="761"/>
      <c r="D35" s="757"/>
      <c r="E35" s="757"/>
      <c r="G35" s="815" t="s">
        <v>169</v>
      </c>
      <c r="H35" s="816"/>
      <c r="I35" s="817"/>
      <c r="J35" s="817"/>
      <c r="K35" s="818">
        <v>9.8000000000000007</v>
      </c>
      <c r="L35" s="1" t="s">
        <v>229</v>
      </c>
      <c r="U35"/>
    </row>
    <row r="36" spans="2:31" ht="19.5" customHeight="1" thickBot="1" x14ac:dyDescent="0.35">
      <c r="B36" s="768" t="s">
        <v>304</v>
      </c>
      <c r="C36" s="602">
        <v>127</v>
      </c>
      <c r="D36" s="769">
        <v>1.38E-2</v>
      </c>
      <c r="E36" s="769"/>
      <c r="G36" s="819" t="s">
        <v>88</v>
      </c>
      <c r="H36" s="820" t="s">
        <v>228</v>
      </c>
      <c r="I36" s="821"/>
      <c r="J36" s="822"/>
      <c r="K36" s="818">
        <v>11.2</v>
      </c>
      <c r="L36" s="1" t="s">
        <v>230</v>
      </c>
      <c r="U36"/>
    </row>
    <row r="37" spans="2:31" ht="19.5" customHeight="1" thickBot="1" x14ac:dyDescent="0.35">
      <c r="B37" s="770" t="s">
        <v>17</v>
      </c>
      <c r="C37" s="771"/>
      <c r="D37" s="772"/>
      <c r="E37" s="772"/>
      <c r="G37" s="814"/>
      <c r="H37" s="823" t="s">
        <v>167</v>
      </c>
      <c r="I37" s="824"/>
      <c r="J37" s="824"/>
      <c r="K37" s="825">
        <f>K35+K36</f>
        <v>21</v>
      </c>
      <c r="L37" s="288"/>
      <c r="U37"/>
    </row>
    <row r="38" spans="2:31" ht="19.5" customHeight="1" x14ac:dyDescent="0.3">
      <c r="B38" s="747" t="s">
        <v>13</v>
      </c>
      <c r="C38" s="748">
        <f>+C24</f>
        <v>15</v>
      </c>
      <c r="D38" s="749">
        <v>1.4999999999999999E-2</v>
      </c>
      <c r="E38" s="749"/>
      <c r="I38"/>
      <c r="U38"/>
    </row>
    <row r="39" spans="2:31" ht="9" customHeight="1" thickBot="1" x14ac:dyDescent="0.35">
      <c r="B39" s="773" t="s">
        <v>305</v>
      </c>
      <c r="C39" s="774">
        <v>24</v>
      </c>
      <c r="D39" s="775">
        <v>1.4999999999999999E-2</v>
      </c>
      <c r="E39" s="775"/>
      <c r="I39"/>
    </row>
    <row r="40" spans="2:31" ht="46.95" customHeight="1" x14ac:dyDescent="0.3">
      <c r="I40"/>
      <c r="N40" s="1369" t="s">
        <v>62</v>
      </c>
      <c r="O40" s="1373"/>
    </row>
    <row r="41" spans="2:31" ht="13.95" customHeight="1" x14ac:dyDescent="0.35">
      <c r="B41" s="623" t="s">
        <v>397</v>
      </c>
      <c r="C41" s="743" t="s">
        <v>677</v>
      </c>
      <c r="D41" s="743"/>
      <c r="E41" s="743"/>
      <c r="F41" s="743"/>
      <c r="G41" s="743"/>
      <c r="H41" s="743"/>
      <c r="I41" s="743"/>
      <c r="N41" s="1370"/>
      <c r="O41" s="1374"/>
    </row>
    <row r="42" spans="2:31" ht="45.6" customHeight="1" thickBot="1" x14ac:dyDescent="0.4">
      <c r="B42" s="479"/>
      <c r="C42" s="11"/>
      <c r="D42" s="11"/>
      <c r="E42" s="11"/>
      <c r="F42" s="11"/>
      <c r="G42" s="11"/>
      <c r="H42" s="11"/>
      <c r="N42" s="1370"/>
      <c r="O42" s="1374"/>
    </row>
    <row r="43" spans="2:31" ht="67.2" customHeight="1" thickBot="1" x14ac:dyDescent="0.4">
      <c r="B43" s="480" t="s">
        <v>0</v>
      </c>
      <c r="C43" s="1383" t="s">
        <v>37</v>
      </c>
      <c r="D43" s="1383"/>
      <c r="E43" s="1383"/>
      <c r="F43" s="1383"/>
      <c r="G43" s="1383"/>
      <c r="H43" s="1384"/>
      <c r="J43" s="307" t="s">
        <v>204</v>
      </c>
      <c r="K43" s="312" t="s">
        <v>205</v>
      </c>
      <c r="L43" s="1366" t="s">
        <v>113</v>
      </c>
      <c r="M43" s="1369" t="s">
        <v>221</v>
      </c>
      <c r="N43" s="1371"/>
      <c r="O43" s="1375"/>
      <c r="P43" s="453"/>
      <c r="Q43" s="25"/>
      <c r="R43" s="7"/>
      <c r="S43" s="7"/>
      <c r="T43" s="7"/>
      <c r="U43" s="7"/>
      <c r="V43" s="7"/>
      <c r="W43" s="7"/>
      <c r="X43" s="7"/>
      <c r="Y43" s="7"/>
      <c r="Z43" s="7"/>
      <c r="AA43" s="7"/>
      <c r="AB43" s="527" t="s">
        <v>242</v>
      </c>
      <c r="AC43" s="528"/>
      <c r="AD43" s="528"/>
      <c r="AE43" s="528"/>
    </row>
    <row r="44" spans="2:31" ht="18.600000000000001" thickBot="1" x14ac:dyDescent="0.4">
      <c r="B44" s="524"/>
      <c r="C44" s="481"/>
      <c r="D44" s="481"/>
      <c r="E44" s="481"/>
      <c r="F44" s="482"/>
      <c r="G44" s="482"/>
      <c r="H44" s="482"/>
      <c r="J44" s="483"/>
      <c r="K44" s="312"/>
      <c r="L44" s="1367"/>
      <c r="M44" s="1370"/>
      <c r="N44" s="120"/>
      <c r="O44" s="236"/>
      <c r="P44" s="148"/>
      <c r="Q44" s="117"/>
      <c r="R44" s="7"/>
      <c r="S44" s="7"/>
      <c r="T44" s="7"/>
      <c r="U44" s="7"/>
      <c r="V44" s="7"/>
      <c r="W44" s="7"/>
      <c r="X44" s="7"/>
      <c r="Y44" s="7"/>
      <c r="Z44" s="7"/>
      <c r="AA44" s="7"/>
      <c r="AB44" s="527" t="s">
        <v>243</v>
      </c>
      <c r="AC44" s="528"/>
      <c r="AD44" s="528"/>
      <c r="AE44" s="528"/>
    </row>
    <row r="45" spans="2:31" ht="18" customHeight="1" thickBot="1" x14ac:dyDescent="0.5">
      <c r="B45" s="1376" t="s">
        <v>235</v>
      </c>
      <c r="C45" s="1377"/>
      <c r="D45" s="1377"/>
      <c r="E45" s="1378"/>
      <c r="J45" s="308" t="s">
        <v>183</v>
      </c>
      <c r="K45" s="313" t="s">
        <v>53</v>
      </c>
      <c r="L45" s="1367"/>
      <c r="M45" s="1370"/>
      <c r="N45" s="319">
        <f>L48-J48+M48</f>
        <v>-672.76984000000004</v>
      </c>
      <c r="O45" s="237"/>
      <c r="P45" s="149"/>
      <c r="Q45" s="150"/>
      <c r="R45" s="7"/>
      <c r="S45" s="7"/>
      <c r="T45" s="7"/>
      <c r="U45" s="7"/>
      <c r="V45" s="7"/>
      <c r="W45" s="7"/>
      <c r="X45" s="7"/>
      <c r="Y45" s="7"/>
      <c r="Z45" s="7"/>
      <c r="AA45" s="7"/>
      <c r="AB45" s="528" t="s">
        <v>244</v>
      </c>
      <c r="AC45" s="528"/>
      <c r="AD45" s="528"/>
      <c r="AE45" s="528"/>
    </row>
    <row r="46" spans="2:31" ht="18.600000000000001" customHeight="1" thickBot="1" x14ac:dyDescent="0.35">
      <c r="B46" s="113" t="s">
        <v>34</v>
      </c>
      <c r="C46" s="115" t="s">
        <v>176</v>
      </c>
      <c r="D46" s="114" t="s">
        <v>43</v>
      </c>
      <c r="E46" s="114" t="s">
        <v>52</v>
      </c>
      <c r="F46" s="115" t="s">
        <v>107</v>
      </c>
      <c r="G46" s="115" t="s">
        <v>60</v>
      </c>
      <c r="H46" s="115" t="s">
        <v>61</v>
      </c>
      <c r="I46" s="131" t="s">
        <v>105</v>
      </c>
      <c r="J46" s="309" t="s">
        <v>206</v>
      </c>
      <c r="K46" s="314" t="s">
        <v>195</v>
      </c>
      <c r="L46" s="1368"/>
      <c r="M46" s="1371"/>
      <c r="N46" s="14"/>
      <c r="O46" s="152"/>
      <c r="P46" s="151"/>
      <c r="Q46" s="152"/>
      <c r="R46" s="7"/>
      <c r="S46" s="7"/>
      <c r="T46" s="7"/>
      <c r="U46" s="7"/>
      <c r="V46" s="7"/>
      <c r="W46" s="7"/>
      <c r="X46" s="7"/>
      <c r="Y46" s="7"/>
      <c r="Z46" s="7"/>
      <c r="AA46" s="7"/>
      <c r="AB46" s="529">
        <v>44621</v>
      </c>
      <c r="AC46" s="528"/>
      <c r="AD46" s="528"/>
      <c r="AE46" s="528"/>
    </row>
    <row r="47" spans="2:31" ht="13.95" customHeight="1" thickBot="1" x14ac:dyDescent="0.35">
      <c r="B47" s="10"/>
      <c r="C47" s="8"/>
      <c r="D47" s="118"/>
      <c r="E47" s="8"/>
      <c r="F47" s="8"/>
      <c r="G47" s="8"/>
      <c r="H47" s="119"/>
      <c r="I47" s="132"/>
      <c r="J47" s="310"/>
      <c r="K47" s="315"/>
      <c r="L47" s="138"/>
      <c r="M47" s="138"/>
      <c r="N47" s="321">
        <f>L50-K50+M48</f>
        <v>-1266.94984</v>
      </c>
      <c r="O47" s="150"/>
      <c r="P47" s="153"/>
      <c r="Q47" s="154"/>
      <c r="R47" s="7"/>
      <c r="S47" s="7"/>
      <c r="T47" s="7"/>
      <c r="U47" s="7"/>
      <c r="V47" s="7"/>
      <c r="W47" s="7"/>
      <c r="X47" s="7"/>
      <c r="Y47" s="7"/>
      <c r="Z47" s="7"/>
      <c r="AA47" s="7"/>
      <c r="AB47" s="527" t="s">
        <v>245</v>
      </c>
      <c r="AC47" s="528"/>
      <c r="AD47" s="528"/>
      <c r="AE47" s="528"/>
    </row>
    <row r="48" spans="2:31" ht="41.55" customHeight="1" thickBot="1" x14ac:dyDescent="0.35">
      <c r="B48" s="1379" t="s">
        <v>174</v>
      </c>
      <c r="C48" s="1364" t="s">
        <v>178</v>
      </c>
      <c r="D48" s="43" t="s">
        <v>44</v>
      </c>
      <c r="E48" s="123"/>
      <c r="F48" s="124" t="s">
        <v>106</v>
      </c>
      <c r="G48" s="125" t="s">
        <v>71</v>
      </c>
      <c r="H48" s="126">
        <f>AC73</f>
        <v>6.7015000000000002</v>
      </c>
      <c r="I48" s="133">
        <f>H48*1000/20</f>
        <v>335.07499999999999</v>
      </c>
      <c r="J48" s="311">
        <f>I48+I51+I52+I54+I56+I57</f>
        <v>1565.405</v>
      </c>
      <c r="K48" s="322"/>
      <c r="L48" s="318">
        <f>I58</f>
        <v>867.06</v>
      </c>
      <c r="M48" s="318">
        <f>'TAB7 Prod plaquette'!H38</f>
        <v>25.575159999999997</v>
      </c>
      <c r="N48" s="324"/>
      <c r="O48" s="150"/>
      <c r="P48" s="155"/>
      <c r="Q48" s="156"/>
      <c r="R48" s="582">
        <f>P47/10</f>
        <v>0</v>
      </c>
      <c r="S48" s="7"/>
      <c r="T48" s="7"/>
      <c r="U48" s="7"/>
      <c r="V48" s="7"/>
      <c r="W48" s="7"/>
      <c r="X48" s="7"/>
      <c r="Y48" s="7"/>
      <c r="Z48" s="7"/>
      <c r="AA48" s="7"/>
      <c r="AB48" s="528" t="s">
        <v>246</v>
      </c>
      <c r="AC48" s="528"/>
      <c r="AD48" s="528"/>
      <c r="AE48" s="528"/>
    </row>
    <row r="49" spans="2:31" ht="15" thickBot="1" x14ac:dyDescent="0.35">
      <c r="B49" s="1379"/>
      <c r="C49" s="1365"/>
      <c r="D49" s="296" t="s">
        <v>182</v>
      </c>
      <c r="E49" s="297" t="s">
        <v>51</v>
      </c>
      <c r="F49" s="298" t="s">
        <v>106</v>
      </c>
      <c r="G49" s="299" t="s">
        <v>72</v>
      </c>
      <c r="H49" s="337">
        <f>AC59</f>
        <v>3.74</v>
      </c>
      <c r="I49" s="300">
        <f>H49*1000/20</f>
        <v>187</v>
      </c>
      <c r="J49" s="136"/>
      <c r="K49" s="320"/>
      <c r="L49" s="14"/>
      <c r="M49" s="14"/>
      <c r="N49" s="324"/>
      <c r="O49" s="238"/>
      <c r="P49" s="155"/>
      <c r="Q49" s="156"/>
      <c r="AB49" s="528"/>
      <c r="AC49" s="528"/>
      <c r="AD49" s="528"/>
      <c r="AE49" s="528"/>
    </row>
    <row r="50" spans="2:31" ht="15" thickBot="1" x14ac:dyDescent="0.35">
      <c r="B50" s="1379"/>
      <c r="C50" s="1365"/>
      <c r="D50" s="47" t="s">
        <v>74</v>
      </c>
      <c r="E50" s="128" t="s">
        <v>53</v>
      </c>
      <c r="F50" s="64" t="s">
        <v>108</v>
      </c>
      <c r="G50" s="35" t="s">
        <v>82</v>
      </c>
      <c r="H50" s="186">
        <f>AC60</f>
        <v>1.4</v>
      </c>
      <c r="I50" s="134">
        <f>H50*1000/10</f>
        <v>140</v>
      </c>
      <c r="J50" s="136"/>
      <c r="K50" s="316">
        <f>I48+I50+I52+I53+I55+I57</f>
        <v>1761.9850000000001</v>
      </c>
      <c r="L50" s="316">
        <f>I59</f>
        <v>469.46</v>
      </c>
      <c r="M50" s="316">
        <f>'TAB7 Prod plaquette'!H38</f>
        <v>25.575159999999997</v>
      </c>
      <c r="N50" s="325"/>
      <c r="O50" s="152"/>
      <c r="P50" s="151"/>
      <c r="Q50" s="152"/>
      <c r="AB50" s="530">
        <v>44636</v>
      </c>
      <c r="AC50" s="531" t="s">
        <v>247</v>
      </c>
      <c r="AD50" s="528"/>
      <c r="AE50" s="528"/>
    </row>
    <row r="51" spans="2:31" ht="43.8" thickBot="1" x14ac:dyDescent="0.35">
      <c r="B51" s="1379"/>
      <c r="C51" s="1365"/>
      <c r="D51" s="47" t="s">
        <v>75</v>
      </c>
      <c r="E51" s="128" t="s">
        <v>54</v>
      </c>
      <c r="F51" s="65" t="s">
        <v>109</v>
      </c>
      <c r="G51" s="42" t="s">
        <v>76</v>
      </c>
      <c r="H51" s="186">
        <f>AC69</f>
        <v>4.5</v>
      </c>
      <c r="I51" s="135">
        <f>H51*1000/20*2</f>
        <v>450</v>
      </c>
      <c r="J51" s="323"/>
      <c r="K51" s="317"/>
      <c r="L51" s="317"/>
      <c r="M51" s="317"/>
      <c r="N51" s="325"/>
      <c r="O51" s="152"/>
      <c r="P51" s="302"/>
      <c r="Q51" s="152"/>
      <c r="AB51" s="532"/>
      <c r="AC51" s="533" t="s">
        <v>248</v>
      </c>
      <c r="AD51" s="528"/>
      <c r="AE51" s="528"/>
    </row>
    <row r="52" spans="2:31" ht="35.549999999999997" customHeight="1" x14ac:dyDescent="0.3">
      <c r="B52" s="1379"/>
      <c r="C52" s="1365"/>
      <c r="D52" s="44" t="s">
        <v>70</v>
      </c>
      <c r="E52" s="129"/>
      <c r="F52" s="66" t="s">
        <v>110</v>
      </c>
      <c r="G52" s="35" t="s">
        <v>79</v>
      </c>
      <c r="H52" s="186">
        <f>AE64</f>
        <v>2.2350000000000003</v>
      </c>
      <c r="I52" s="135">
        <f>H52*1000/20</f>
        <v>111.75000000000003</v>
      </c>
      <c r="J52" s="323"/>
      <c r="K52" s="317"/>
      <c r="L52" s="317"/>
      <c r="M52" s="317"/>
      <c r="N52" s="325"/>
      <c r="O52" s="238"/>
      <c r="P52" s="155"/>
      <c r="Q52" s="157"/>
      <c r="AB52" s="534" t="s">
        <v>249</v>
      </c>
      <c r="AC52" s="535">
        <v>1.52</v>
      </c>
      <c r="AD52" s="528"/>
      <c r="AE52" s="528"/>
    </row>
    <row r="53" spans="2:31" ht="41.4" x14ac:dyDescent="0.3">
      <c r="B53" s="1379"/>
      <c r="C53" s="1365"/>
      <c r="D53" s="46" t="s">
        <v>117</v>
      </c>
      <c r="E53" s="303" t="s">
        <v>187</v>
      </c>
      <c r="F53" s="69" t="s">
        <v>111</v>
      </c>
      <c r="G53" s="35" t="s">
        <v>80</v>
      </c>
      <c r="H53" s="186">
        <f>I13</f>
        <v>56.4</v>
      </c>
      <c r="I53" s="134">
        <f>((1*2)/5)*56.36*15</f>
        <v>338.16</v>
      </c>
      <c r="J53" s="323"/>
      <c r="K53" s="325"/>
      <c r="L53" s="326"/>
      <c r="M53" s="326"/>
      <c r="N53" s="325"/>
      <c r="O53" s="238"/>
      <c r="P53" s="305"/>
      <c r="Q53" s="157"/>
      <c r="AB53" s="536" t="s">
        <v>250</v>
      </c>
      <c r="AC53" s="537">
        <v>0.9850000000000001</v>
      </c>
      <c r="AD53" s="528"/>
      <c r="AE53" s="528"/>
    </row>
    <row r="54" spans="2:31" ht="29.4" thickBot="1" x14ac:dyDescent="0.35">
      <c r="B54" s="1379"/>
      <c r="C54" s="1365"/>
      <c r="D54" s="145"/>
      <c r="E54" s="303" t="s">
        <v>184</v>
      </c>
      <c r="F54" s="301" t="s">
        <v>119</v>
      </c>
      <c r="G54" s="35" t="s">
        <v>80</v>
      </c>
      <c r="H54" s="186">
        <f>I13</f>
        <v>56.4</v>
      </c>
      <c r="I54" s="134">
        <f>((1*1)/5)*56.36*15</f>
        <v>169.08</v>
      </c>
      <c r="J54" s="323"/>
      <c r="K54" s="325"/>
      <c r="L54" s="326"/>
      <c r="M54" s="326"/>
      <c r="N54" s="325"/>
      <c r="O54" s="238"/>
      <c r="P54" s="153"/>
      <c r="Q54" s="154"/>
      <c r="AB54" s="538" t="s">
        <v>251</v>
      </c>
      <c r="AC54" s="539">
        <v>1.2</v>
      </c>
      <c r="AD54" s="528"/>
      <c r="AE54" s="528"/>
    </row>
    <row r="55" spans="2:31" ht="28.2" thickBot="1" x14ac:dyDescent="0.35">
      <c r="B55" s="1379"/>
      <c r="C55" s="1365"/>
      <c r="D55" s="46" t="s">
        <v>48</v>
      </c>
      <c r="E55" s="328" t="s">
        <v>186</v>
      </c>
      <c r="F55" s="64" t="s">
        <v>111</v>
      </c>
      <c r="G55" s="35" t="s">
        <v>81</v>
      </c>
      <c r="H55" s="186">
        <f>E13</f>
        <v>67.5</v>
      </c>
      <c r="I55" s="134">
        <f>((1*2)/3)*67.5*15</f>
        <v>675</v>
      </c>
      <c r="J55" s="323"/>
      <c r="K55" s="326"/>
      <c r="L55" s="325"/>
      <c r="M55" s="325"/>
      <c r="N55" s="166"/>
      <c r="O55" s="174"/>
      <c r="P55" s="158"/>
      <c r="Q55" s="152"/>
      <c r="AB55" s="536" t="s">
        <v>252</v>
      </c>
      <c r="AC55" s="539">
        <v>0.96150000000000002</v>
      </c>
      <c r="AD55" s="528"/>
      <c r="AE55" s="528"/>
    </row>
    <row r="56" spans="2:31" ht="29.4" thickBot="1" x14ac:dyDescent="0.35">
      <c r="B56" s="1379"/>
      <c r="C56" s="1365"/>
      <c r="D56" s="304"/>
      <c r="E56" s="306" t="s">
        <v>185</v>
      </c>
      <c r="F56" s="64" t="s">
        <v>119</v>
      </c>
      <c r="G56" s="35" t="s">
        <v>81</v>
      </c>
      <c r="H56" s="186">
        <f>E13</f>
        <v>67.5</v>
      </c>
      <c r="I56" s="134">
        <f>((1*1)/3)*67.5*15</f>
        <v>337.5</v>
      </c>
      <c r="J56" s="323"/>
      <c r="K56" s="326"/>
      <c r="L56" s="325"/>
      <c r="M56" s="325"/>
      <c r="N56" s="175"/>
      <c r="O56" s="1"/>
      <c r="P56" s="1"/>
      <c r="Q56" s="1"/>
      <c r="AB56" s="540" t="s">
        <v>253</v>
      </c>
      <c r="AC56" s="541">
        <v>2.0350000000000001</v>
      </c>
      <c r="AD56" s="528"/>
      <c r="AE56" s="528"/>
    </row>
    <row r="57" spans="2:31" ht="29.4" thickBot="1" x14ac:dyDescent="0.35">
      <c r="B57" s="1379"/>
      <c r="C57" s="1365"/>
      <c r="D57" s="140" t="s">
        <v>49</v>
      </c>
      <c r="E57" s="329" t="s">
        <v>188</v>
      </c>
      <c r="F57" s="141" t="s">
        <v>112</v>
      </c>
      <c r="G57" s="142" t="s">
        <v>189</v>
      </c>
      <c r="H57" s="143">
        <f>F13</f>
        <v>81</v>
      </c>
      <c r="I57" s="139">
        <f>((1*2)/2)*81*2</f>
        <v>162</v>
      </c>
      <c r="J57" s="323"/>
      <c r="K57" s="317"/>
      <c r="L57" s="317"/>
      <c r="M57" s="317"/>
      <c r="N57" s="166"/>
      <c r="O57" s="1"/>
      <c r="P57" s="1"/>
      <c r="Q57" s="1"/>
      <c r="AB57" s="542" t="s">
        <v>254</v>
      </c>
      <c r="AC57" s="543">
        <v>6.7015000000000002</v>
      </c>
      <c r="AD57" s="528"/>
      <c r="AE57" s="528"/>
    </row>
    <row r="58" spans="2:31" ht="15" thickBot="1" x14ac:dyDescent="0.35">
      <c r="B58" s="1379"/>
      <c r="C58" s="1382"/>
      <c r="D58" s="159" t="s">
        <v>175</v>
      </c>
      <c r="E58" s="160"/>
      <c r="F58" s="161"/>
      <c r="G58" s="162"/>
      <c r="H58" s="163"/>
      <c r="I58" s="164">
        <f>(I48+I49+I51+I52)*80/100</f>
        <v>867.06</v>
      </c>
      <c r="J58" s="165"/>
      <c r="K58" s="166"/>
      <c r="L58" s="166"/>
      <c r="M58" s="166"/>
      <c r="N58" s="1"/>
      <c r="O58" s="1"/>
      <c r="P58" s="1"/>
      <c r="Q58" s="1"/>
      <c r="AB58" s="544"/>
      <c r="AC58" s="545"/>
      <c r="AD58" s="528"/>
      <c r="AE58" s="528"/>
    </row>
    <row r="59" spans="2:31" ht="44.55" customHeight="1" thickBot="1" x14ac:dyDescent="0.35">
      <c r="B59" s="1380"/>
      <c r="C59" s="112"/>
      <c r="D59" s="167" t="s">
        <v>116</v>
      </c>
      <c r="E59" s="168"/>
      <c r="F59" s="169"/>
      <c r="G59" s="168"/>
      <c r="H59" s="170"/>
      <c r="I59" s="171">
        <f>(I48+I50+I52)*80/100</f>
        <v>469.46</v>
      </c>
      <c r="J59" s="327"/>
      <c r="K59" s="168"/>
      <c r="L59" s="166"/>
      <c r="M59" s="175"/>
      <c r="N59" s="1"/>
      <c r="O59" s="1"/>
      <c r="P59" s="1"/>
      <c r="Q59" s="1"/>
      <c r="AB59" s="542" t="s">
        <v>255</v>
      </c>
      <c r="AC59" s="543">
        <v>3.74</v>
      </c>
      <c r="AD59" s="528"/>
      <c r="AE59" s="528"/>
    </row>
    <row r="60" spans="2:31" ht="42" thickBot="1" x14ac:dyDescent="0.35">
      <c r="B60" s="1380"/>
      <c r="C60" s="112"/>
      <c r="D60" s="173" t="s">
        <v>114</v>
      </c>
      <c r="E60" s="168"/>
      <c r="F60" s="169"/>
      <c r="G60" s="168"/>
      <c r="H60" s="170"/>
      <c r="I60" s="164"/>
      <c r="J60" s="327"/>
      <c r="K60" s="168"/>
      <c r="L60" s="166"/>
      <c r="M60" s="166"/>
      <c r="N60" s="116" t="s">
        <v>62</v>
      </c>
      <c r="O60" s="50"/>
      <c r="P60" s="50"/>
      <c r="Q60" s="50"/>
      <c r="AB60" s="546" t="s">
        <v>256</v>
      </c>
      <c r="AC60" s="547">
        <v>1.4</v>
      </c>
      <c r="AD60" s="528"/>
      <c r="AE60" s="528"/>
    </row>
    <row r="61" spans="2:31" ht="41.55" customHeight="1" thickBot="1" x14ac:dyDescent="0.35">
      <c r="B61" s="1380"/>
      <c r="C61" s="112"/>
      <c r="D61" s="111"/>
      <c r="E61" s="1"/>
      <c r="F61" s="110"/>
      <c r="G61" s="111"/>
      <c r="H61" s="18"/>
      <c r="I61" s="107"/>
      <c r="J61" s="17"/>
      <c r="K61" s="1"/>
      <c r="L61" s="1"/>
      <c r="M61" s="1"/>
      <c r="N61" s="235"/>
      <c r="O61" s="177"/>
      <c r="P61" s="32"/>
      <c r="Q61" s="30"/>
      <c r="AB61" s="548" t="s">
        <v>257</v>
      </c>
      <c r="AC61" s="549"/>
      <c r="AD61" s="528"/>
      <c r="AE61" s="528"/>
    </row>
    <row r="62" spans="2:31" ht="69" customHeight="1" thickBot="1" x14ac:dyDescent="0.35">
      <c r="B62" s="1380"/>
      <c r="C62" s="112"/>
      <c r="D62" s="111"/>
      <c r="E62" s="1"/>
      <c r="F62" s="110"/>
      <c r="G62" s="1"/>
      <c r="H62" s="18"/>
      <c r="I62" s="107"/>
      <c r="J62" s="330" t="s">
        <v>190</v>
      </c>
      <c r="K62" s="330" t="s">
        <v>192</v>
      </c>
      <c r="L62" s="1"/>
      <c r="M62" s="1"/>
      <c r="N62" s="475">
        <f>L65-J65+L65</f>
        <v>668.21499999999992</v>
      </c>
      <c r="O62" s="122"/>
      <c r="P62" s="35"/>
      <c r="Q62" s="31"/>
      <c r="AB62" s="550"/>
      <c r="AC62" s="551"/>
      <c r="AD62" s="528"/>
      <c r="AE62" s="528"/>
    </row>
    <row r="63" spans="2:31" ht="55.95" customHeight="1" thickBot="1" x14ac:dyDescent="0.35">
      <c r="B63" s="1380"/>
      <c r="C63" s="88"/>
      <c r="D63" s="180" t="s">
        <v>43</v>
      </c>
      <c r="E63" s="114" t="s">
        <v>52</v>
      </c>
      <c r="F63" s="115" t="s">
        <v>107</v>
      </c>
      <c r="G63" s="115" t="s">
        <v>60</v>
      </c>
      <c r="H63" s="115" t="s">
        <v>61</v>
      </c>
      <c r="I63" s="131" t="s">
        <v>105</v>
      </c>
      <c r="J63" s="137" t="s">
        <v>200</v>
      </c>
      <c r="K63" s="116" t="s">
        <v>195</v>
      </c>
      <c r="L63" s="225" t="s">
        <v>113</v>
      </c>
      <c r="M63" s="116" t="s">
        <v>221</v>
      </c>
      <c r="N63" s="217"/>
      <c r="O63" s="122"/>
      <c r="P63" s="35"/>
      <c r="Q63" s="31"/>
      <c r="AB63" s="552" t="s">
        <v>258</v>
      </c>
      <c r="AC63" s="553"/>
      <c r="AD63" s="528"/>
      <c r="AE63" s="528"/>
    </row>
    <row r="64" spans="2:31" ht="69.599999999999994" customHeight="1" x14ac:dyDescent="0.3">
      <c r="B64" s="1379"/>
      <c r="C64" s="1364" t="s">
        <v>179</v>
      </c>
      <c r="D64" s="43" t="s">
        <v>237</v>
      </c>
      <c r="E64" s="49"/>
      <c r="F64" s="33" t="s">
        <v>110</v>
      </c>
      <c r="G64" s="181" t="s">
        <v>71</v>
      </c>
      <c r="H64" s="182">
        <f>AC73</f>
        <v>6.7015000000000002</v>
      </c>
      <c r="I64" s="127">
        <f>H64*1000/20</f>
        <v>335.07499999999999</v>
      </c>
      <c r="J64" s="32"/>
      <c r="K64" s="34"/>
      <c r="L64" s="232"/>
      <c r="M64" s="235"/>
      <c r="N64" s="217"/>
      <c r="O64" s="122"/>
      <c r="P64" s="35"/>
      <c r="Q64" s="31"/>
      <c r="AB64" s="536" t="s">
        <v>259</v>
      </c>
      <c r="AC64" s="554">
        <v>0.53500000000000003</v>
      </c>
      <c r="AD64" s="586">
        <f>AC64+AC65+AC66</f>
        <v>1.155</v>
      </c>
      <c r="AE64" s="583">
        <f>AD64+AC67</f>
        <v>2.2350000000000003</v>
      </c>
    </row>
    <row r="65" spans="2:31" ht="27.6" x14ac:dyDescent="0.3">
      <c r="B65" s="1379"/>
      <c r="C65" s="1365"/>
      <c r="D65" s="144" t="s">
        <v>45</v>
      </c>
      <c r="E65" s="183" t="s">
        <v>55</v>
      </c>
      <c r="F65" s="184" t="s">
        <v>110</v>
      </c>
      <c r="G65" s="185" t="s">
        <v>72</v>
      </c>
      <c r="H65" s="186">
        <f>AC59</f>
        <v>3.74</v>
      </c>
      <c r="I65" s="187">
        <f>H65*1000/20</f>
        <v>187</v>
      </c>
      <c r="J65" s="187">
        <f>I64+I67+I68+I71+I72</f>
        <v>1065.905</v>
      </c>
      <c r="K65" s="187"/>
      <c r="L65" s="212">
        <f>I77</f>
        <v>867.06</v>
      </c>
      <c r="M65" s="456">
        <v>25.58</v>
      </c>
      <c r="N65" s="217"/>
      <c r="O65" s="122"/>
      <c r="P65" s="35"/>
      <c r="Q65" s="31"/>
      <c r="AB65" s="536" t="s">
        <v>260</v>
      </c>
      <c r="AC65" s="554">
        <v>0.31</v>
      </c>
      <c r="AD65" s="587"/>
      <c r="AE65" s="588"/>
    </row>
    <row r="66" spans="2:31" ht="27.6" x14ac:dyDescent="0.3">
      <c r="B66" s="1379"/>
      <c r="C66" s="1365"/>
      <c r="D66" s="144" t="s">
        <v>46</v>
      </c>
      <c r="E66" s="183" t="s">
        <v>53</v>
      </c>
      <c r="F66" s="184" t="s">
        <v>108</v>
      </c>
      <c r="G66" s="185" t="s">
        <v>73</v>
      </c>
      <c r="H66" s="186">
        <f>AC60</f>
        <v>1.4</v>
      </c>
      <c r="I66" s="187">
        <f>H66*1000/10</f>
        <v>140</v>
      </c>
      <c r="J66" s="184"/>
      <c r="K66" s="189">
        <f>I64+I66+I68+I70+I72</f>
        <v>924.98500000000013</v>
      </c>
      <c r="L66" s="227"/>
      <c r="M66" s="457"/>
      <c r="N66" s="217"/>
      <c r="O66" s="122"/>
      <c r="P66" s="35"/>
      <c r="Q66" s="31"/>
      <c r="AB66" s="536" t="s">
        <v>261</v>
      </c>
      <c r="AC66" s="554">
        <v>0.31</v>
      </c>
      <c r="AD66" s="589"/>
      <c r="AE66" s="588"/>
    </row>
    <row r="67" spans="2:31" ht="124.2" customHeight="1" thickBot="1" x14ac:dyDescent="0.35">
      <c r="B67" s="1379"/>
      <c r="C67" s="1365"/>
      <c r="D67" s="144" t="s">
        <v>66</v>
      </c>
      <c r="E67" s="183" t="s">
        <v>54</v>
      </c>
      <c r="F67" s="184" t="s">
        <v>109</v>
      </c>
      <c r="G67" s="190" t="s">
        <v>201</v>
      </c>
      <c r="H67" s="186">
        <f>AC69</f>
        <v>4.5</v>
      </c>
      <c r="I67" s="187">
        <f>H67*2*1000/20</f>
        <v>450</v>
      </c>
      <c r="J67" s="184"/>
      <c r="K67" s="189"/>
      <c r="L67" s="227"/>
      <c r="M67" s="457"/>
      <c r="N67" s="217"/>
      <c r="O67" s="122"/>
      <c r="P67" s="35"/>
      <c r="Q67" s="31"/>
      <c r="AB67" s="540" t="s">
        <v>262</v>
      </c>
      <c r="AC67" s="555">
        <v>1.08</v>
      </c>
      <c r="AD67" s="556"/>
      <c r="AE67" s="590"/>
    </row>
    <row r="68" spans="2:31" ht="42.6" customHeight="1" thickBot="1" x14ac:dyDescent="0.35">
      <c r="B68" s="1379"/>
      <c r="C68" s="1365"/>
      <c r="D68" s="144" t="s">
        <v>70</v>
      </c>
      <c r="E68" s="183"/>
      <c r="F68" s="184" t="s">
        <v>110</v>
      </c>
      <c r="G68" s="185" t="s">
        <v>79</v>
      </c>
      <c r="H68" s="186">
        <f>AE64</f>
        <v>2.2350000000000003</v>
      </c>
      <c r="I68" s="187">
        <f>H68*1000/20</f>
        <v>111.75000000000003</v>
      </c>
      <c r="J68" s="184"/>
      <c r="K68" s="189"/>
      <c r="L68" s="227"/>
      <c r="M68" s="457"/>
      <c r="N68" s="217"/>
      <c r="O68" s="122"/>
      <c r="P68" s="185"/>
      <c r="Q68" s="331"/>
      <c r="AB68" s="528"/>
      <c r="AC68" s="528"/>
      <c r="AD68" s="528"/>
      <c r="AE68" s="528"/>
    </row>
    <row r="69" spans="2:31" ht="41.4" x14ac:dyDescent="0.3">
      <c r="B69" s="1379"/>
      <c r="C69" s="1365"/>
      <c r="D69" s="145" t="s">
        <v>238</v>
      </c>
      <c r="E69" s="332" t="s">
        <v>194</v>
      </c>
      <c r="F69" s="205" t="s">
        <v>193</v>
      </c>
      <c r="G69" s="333" t="s">
        <v>83</v>
      </c>
      <c r="H69" s="191">
        <f>D13</f>
        <v>48</v>
      </c>
      <c r="I69" s="192">
        <f>1000*0.35/5</f>
        <v>70</v>
      </c>
      <c r="J69" s="184"/>
      <c r="K69" s="189"/>
      <c r="L69" s="227"/>
      <c r="M69" s="457"/>
      <c r="N69" s="217"/>
      <c r="O69" s="122"/>
      <c r="P69" s="35"/>
      <c r="Q69" s="31"/>
      <c r="AB69" s="557" t="s">
        <v>263</v>
      </c>
      <c r="AC69" s="558">
        <v>4.5</v>
      </c>
      <c r="AD69" s="528"/>
      <c r="AE69" s="528"/>
    </row>
    <row r="70" spans="2:31" ht="28.2" thickBot="1" x14ac:dyDescent="0.35">
      <c r="B70" s="1379"/>
      <c r="C70" s="1365"/>
      <c r="D70" s="144" t="s">
        <v>56</v>
      </c>
      <c r="E70" s="183" t="s">
        <v>68</v>
      </c>
      <c r="F70" s="184" t="s">
        <v>111</v>
      </c>
      <c r="G70" s="190" t="s">
        <v>84</v>
      </c>
      <c r="H70" s="191">
        <f>I13</f>
        <v>56.4</v>
      </c>
      <c r="I70" s="192">
        <f>I53</f>
        <v>338.16</v>
      </c>
      <c r="J70" s="184"/>
      <c r="K70" s="189"/>
      <c r="L70" s="227"/>
      <c r="M70" s="457"/>
      <c r="N70" s="218">
        <f>L73-K66+M73</f>
        <v>-404.36984000000018</v>
      </c>
      <c r="O70" s="178"/>
      <c r="P70" s="51"/>
      <c r="Q70" s="54"/>
      <c r="AB70" s="559" t="s">
        <v>264</v>
      </c>
      <c r="AC70" s="560"/>
      <c r="AD70" s="528"/>
      <c r="AE70" s="528"/>
    </row>
    <row r="71" spans="2:31" ht="55.2" customHeight="1" x14ac:dyDescent="0.3">
      <c r="B71" s="1379"/>
      <c r="C71" s="1365"/>
      <c r="D71" s="144"/>
      <c r="E71" s="183" t="s">
        <v>68</v>
      </c>
      <c r="F71" s="184" t="s">
        <v>119</v>
      </c>
      <c r="G71" s="190" t="s">
        <v>84</v>
      </c>
      <c r="H71" s="191">
        <f>I13</f>
        <v>56.4</v>
      </c>
      <c r="I71" s="192">
        <f>I54</f>
        <v>169.08</v>
      </c>
      <c r="J71" s="184"/>
      <c r="K71" s="189"/>
      <c r="L71" s="227"/>
      <c r="M71" s="457"/>
      <c r="N71" s="218">
        <f>L74-K66+M74</f>
        <v>-412.89489333333353</v>
      </c>
      <c r="O71" s="178"/>
      <c r="P71" s="51"/>
      <c r="Q71" s="103"/>
      <c r="AB71" s="561"/>
      <c r="AC71" s="561"/>
      <c r="AD71" s="528"/>
      <c r="AE71" s="528"/>
    </row>
    <row r="72" spans="2:31" ht="55.2" customHeight="1" thickBot="1" x14ac:dyDescent="0.35">
      <c r="B72" s="1379"/>
      <c r="C72" s="1365"/>
      <c r="D72" s="203" t="s">
        <v>57</v>
      </c>
      <c r="E72" s="204" t="s">
        <v>58</v>
      </c>
      <c r="F72" s="205">
        <v>2</v>
      </c>
      <c r="G72" s="206" t="s">
        <v>85</v>
      </c>
      <c r="H72" s="191">
        <f>H13</f>
        <v>47</v>
      </c>
      <c r="I72" s="192">
        <v>0</v>
      </c>
      <c r="J72" s="184"/>
      <c r="K72" s="189"/>
      <c r="L72" s="227"/>
      <c r="M72" s="457"/>
      <c r="N72" s="218">
        <f>L75-K66+M75</f>
        <v>-421.41994666666682</v>
      </c>
      <c r="O72" s="178"/>
      <c r="P72" s="51"/>
      <c r="Q72" s="103"/>
      <c r="AB72" s="562"/>
      <c r="AC72" s="562"/>
      <c r="AD72" s="528"/>
      <c r="AE72" s="528"/>
    </row>
    <row r="73" spans="2:31" ht="55.95" customHeight="1" thickBot="1" x14ac:dyDescent="0.35">
      <c r="B73" s="1379"/>
      <c r="C73" s="594" t="s">
        <v>278</v>
      </c>
      <c r="D73" s="146" t="s">
        <v>99</v>
      </c>
      <c r="E73" s="62" t="s">
        <v>101</v>
      </c>
      <c r="F73" s="52" t="s">
        <v>118</v>
      </c>
      <c r="G73" s="71" t="s">
        <v>120</v>
      </c>
      <c r="H73" s="591">
        <f>'TAB7 Prod plaquette'!H38</f>
        <v>25.575159999999997</v>
      </c>
      <c r="I73" s="176">
        <f>H73</f>
        <v>25.575159999999997</v>
      </c>
      <c r="J73" s="52"/>
      <c r="K73" s="53"/>
      <c r="L73" s="233">
        <f>H73 +I78</f>
        <v>495.03515999999996</v>
      </c>
      <c r="M73" s="458">
        <v>25.58</v>
      </c>
      <c r="N73" s="219"/>
      <c r="O73" s="179"/>
      <c r="P73" s="55"/>
      <c r="Q73" s="56"/>
      <c r="AB73" s="563" t="s">
        <v>265</v>
      </c>
      <c r="AC73" s="564">
        <f>AC57</f>
        <v>6.7015000000000002</v>
      </c>
      <c r="AD73" s="528"/>
      <c r="AE73" s="528"/>
    </row>
    <row r="74" spans="2:31" ht="42" customHeight="1" thickBot="1" x14ac:dyDescent="0.35">
      <c r="B74" s="1379"/>
      <c r="C74" s="594"/>
      <c r="D74" s="146" t="s">
        <v>99</v>
      </c>
      <c r="E74" s="62" t="s">
        <v>100</v>
      </c>
      <c r="F74" s="52" t="s">
        <v>119</v>
      </c>
      <c r="G74" s="71" t="s">
        <v>103</v>
      </c>
      <c r="H74" s="591">
        <f>'TAB7 Prod plaquette'!H39</f>
        <v>17.050106666666665</v>
      </c>
      <c r="I74" s="72">
        <v>14.97</v>
      </c>
      <c r="J74" s="52"/>
      <c r="K74" s="53"/>
      <c r="L74" s="233">
        <f>H74+I78</f>
        <v>486.51010666666662</v>
      </c>
      <c r="M74" s="458">
        <v>25.58</v>
      </c>
      <c r="N74" s="199"/>
      <c r="O74" s="130"/>
      <c r="P74" s="58"/>
      <c r="Q74" s="61"/>
      <c r="AB74" s="565" t="s">
        <v>266</v>
      </c>
      <c r="AC74" s="566">
        <f>AC57+AC59</f>
        <v>10.441500000000001</v>
      </c>
      <c r="AD74" s="528"/>
      <c r="AE74" s="528"/>
    </row>
    <row r="75" spans="2:31" ht="29.4" thickBot="1" x14ac:dyDescent="0.35">
      <c r="B75" s="1379"/>
      <c r="C75" s="594"/>
      <c r="D75" s="146" t="s">
        <v>99</v>
      </c>
      <c r="E75" s="62" t="s">
        <v>102</v>
      </c>
      <c r="F75" s="52" t="s">
        <v>110</v>
      </c>
      <c r="G75" s="71" t="s">
        <v>103</v>
      </c>
      <c r="H75" s="591">
        <f>'TAB7 Prod plaquette'!H40</f>
        <v>8.5250533333333323</v>
      </c>
      <c r="I75" s="72">
        <v>11.23</v>
      </c>
      <c r="J75" s="52"/>
      <c r="K75" s="53"/>
      <c r="L75" s="233">
        <f>H75+I78</f>
        <v>477.98505333333333</v>
      </c>
      <c r="M75" s="458">
        <v>25.58</v>
      </c>
      <c r="N75" s="199"/>
      <c r="O75" s="1"/>
      <c r="P75" s="1"/>
      <c r="AB75" s="567"/>
      <c r="AC75" s="562"/>
      <c r="AD75" s="528"/>
      <c r="AE75" s="528"/>
    </row>
    <row r="76" spans="2:31" ht="166.2" customHeight="1" thickBot="1" x14ac:dyDescent="0.35">
      <c r="B76" s="1379"/>
      <c r="C76" s="525"/>
      <c r="D76" s="147" t="s">
        <v>59</v>
      </c>
      <c r="E76" s="193" t="s">
        <v>77</v>
      </c>
      <c r="F76" s="194" t="s">
        <v>119</v>
      </c>
      <c r="G76" s="195" t="s">
        <v>78</v>
      </c>
      <c r="H76" s="592">
        <v>1700</v>
      </c>
      <c r="I76" s="197">
        <f>H76/15/10000</f>
        <v>1.1333333333333332E-2</v>
      </c>
      <c r="J76" s="194"/>
      <c r="K76" s="196"/>
      <c r="L76" s="234"/>
      <c r="M76" s="459"/>
      <c r="N76" s="166"/>
      <c r="O76" s="1"/>
      <c r="P76" s="1"/>
      <c r="AB76" s="567"/>
      <c r="AC76" s="562"/>
      <c r="AD76" s="528"/>
      <c r="AE76" s="528"/>
    </row>
    <row r="77" spans="2:31" ht="69.599999999999994" customHeight="1" thickBot="1" x14ac:dyDescent="0.35">
      <c r="B77" s="1381"/>
      <c r="C77" s="526"/>
      <c r="D77" s="159" t="s">
        <v>115</v>
      </c>
      <c r="E77" s="160"/>
      <c r="F77" s="161"/>
      <c r="G77" s="162"/>
      <c r="H77" s="163"/>
      <c r="I77" s="164">
        <f>I58</f>
        <v>867.06</v>
      </c>
      <c r="J77" s="165"/>
      <c r="K77" s="166"/>
      <c r="L77" s="455"/>
      <c r="M77" s="166"/>
      <c r="N77" s="1"/>
      <c r="O77" s="1"/>
      <c r="P77" s="1"/>
      <c r="AB77" s="568" t="s">
        <v>267</v>
      </c>
      <c r="AC77" s="584" t="s">
        <v>268</v>
      </c>
      <c r="AD77" s="585"/>
      <c r="AE77" s="528"/>
    </row>
    <row r="78" spans="2:31" ht="15" thickBot="1" x14ac:dyDescent="0.35">
      <c r="D78" s="167" t="s">
        <v>116</v>
      </c>
      <c r="E78" s="168"/>
      <c r="F78" s="169"/>
      <c r="G78" s="168"/>
      <c r="H78" s="170"/>
      <c r="I78" s="171">
        <f>I59</f>
        <v>469.46</v>
      </c>
      <c r="J78" s="172"/>
      <c r="K78" s="168"/>
      <c r="L78" s="455"/>
      <c r="M78" s="175"/>
      <c r="N78" s="1"/>
      <c r="O78" s="1"/>
      <c r="P78" s="1"/>
      <c r="AB78" s="569" t="s">
        <v>269</v>
      </c>
      <c r="AC78" s="531" t="s">
        <v>270</v>
      </c>
      <c r="AD78" s="570" t="s">
        <v>271</v>
      </c>
      <c r="AE78" s="528"/>
    </row>
    <row r="79" spans="2:31" ht="15" thickBot="1" x14ac:dyDescent="0.35">
      <c r="D79" s="173" t="s">
        <v>114</v>
      </c>
      <c r="E79" s="168"/>
      <c r="F79" s="169"/>
      <c r="G79" s="168"/>
      <c r="H79" s="170"/>
      <c r="I79" s="164"/>
      <c r="J79" s="172"/>
      <c r="K79" s="168"/>
      <c r="L79" s="455"/>
      <c r="M79" s="166"/>
      <c r="N79" s="1"/>
      <c r="O79" s="1"/>
      <c r="P79" s="1"/>
      <c r="AB79" s="571"/>
      <c r="AC79" s="572"/>
      <c r="AD79" s="572"/>
      <c r="AE79" s="528"/>
    </row>
    <row r="80" spans="2:31" ht="49.95" customHeight="1" thickBot="1" x14ac:dyDescent="0.35">
      <c r="F80" s="1"/>
      <c r="G80" s="1"/>
      <c r="H80" s="18"/>
      <c r="I80" s="107"/>
      <c r="J80" s="1"/>
      <c r="K80" s="18"/>
      <c r="L80" s="1"/>
      <c r="M80" s="1"/>
      <c r="N80" s="1"/>
      <c r="O80" s="1"/>
      <c r="P80" s="1"/>
      <c r="AB80" s="573" t="s">
        <v>272</v>
      </c>
      <c r="AC80" s="574" t="s">
        <v>273</v>
      </c>
      <c r="AD80" s="575">
        <v>12.55</v>
      </c>
      <c r="AE80" s="528"/>
    </row>
    <row r="81" spans="2:31" ht="29.4" thickBot="1" x14ac:dyDescent="0.35">
      <c r="F81" s="1"/>
      <c r="G81" s="1"/>
      <c r="H81" s="18"/>
      <c r="I81" s="107"/>
      <c r="J81" s="1"/>
      <c r="K81" s="18"/>
      <c r="L81" s="1"/>
      <c r="M81" s="1"/>
      <c r="N81" s="116" t="s">
        <v>62</v>
      </c>
      <c r="O81" s="48"/>
      <c r="P81" s="29"/>
      <c r="Q81" s="25" t="s">
        <v>38</v>
      </c>
      <c r="AB81" s="576" t="s">
        <v>274</v>
      </c>
      <c r="AC81" s="577" t="s">
        <v>275</v>
      </c>
      <c r="AD81" s="577">
        <v>16.34</v>
      </c>
      <c r="AE81" s="528"/>
    </row>
    <row r="82" spans="2:31" ht="15" thickBot="1" x14ac:dyDescent="0.35">
      <c r="F82" s="1"/>
      <c r="G82" s="1"/>
      <c r="H82" s="18"/>
      <c r="I82" s="107"/>
      <c r="J82" s="1"/>
      <c r="K82" s="18"/>
      <c r="L82" s="1"/>
      <c r="M82" s="1"/>
      <c r="N82" s="230"/>
      <c r="O82" s="40"/>
      <c r="P82" s="36"/>
      <c r="Q82" s="41"/>
      <c r="AB82" s="573"/>
      <c r="AC82" s="575"/>
      <c r="AD82" s="578"/>
      <c r="AE82" s="528"/>
    </row>
    <row r="83" spans="2:31" ht="43.8" thickBot="1" x14ac:dyDescent="0.35">
      <c r="F83" s="1"/>
      <c r="G83" s="1"/>
      <c r="H83" s="18"/>
      <c r="I83" s="107"/>
      <c r="J83" s="25" t="s">
        <v>202</v>
      </c>
      <c r="K83" s="334" t="s">
        <v>203</v>
      </c>
      <c r="L83" s="1"/>
      <c r="M83" s="1"/>
      <c r="N83" s="497">
        <f>L86-J86+M86</f>
        <v>-687.69199999999989</v>
      </c>
      <c r="O83" s="123"/>
      <c r="P83" s="32"/>
      <c r="Q83" s="498"/>
      <c r="AB83" s="579" t="s">
        <v>276</v>
      </c>
      <c r="AC83" s="580" t="s">
        <v>277</v>
      </c>
      <c r="AD83" s="580">
        <f>0.76*3*2</f>
        <v>4.5600000000000005</v>
      </c>
      <c r="AE83" s="528"/>
    </row>
    <row r="84" spans="2:31" ht="101.4" thickBot="1" x14ac:dyDescent="0.35">
      <c r="B84" s="26" t="s">
        <v>34</v>
      </c>
      <c r="C84" s="27" t="s">
        <v>177</v>
      </c>
      <c r="D84" s="27" t="s">
        <v>43</v>
      </c>
      <c r="E84" s="27" t="s">
        <v>52</v>
      </c>
      <c r="F84" s="28" t="s">
        <v>224</v>
      </c>
      <c r="G84" s="28" t="s">
        <v>60</v>
      </c>
      <c r="H84" s="67" t="s">
        <v>61</v>
      </c>
      <c r="I84" s="131" t="s">
        <v>105</v>
      </c>
      <c r="J84" s="137" t="s">
        <v>196</v>
      </c>
      <c r="K84" s="116" t="s">
        <v>195</v>
      </c>
      <c r="L84" s="225" t="s">
        <v>113</v>
      </c>
      <c r="M84" s="471" t="s">
        <v>221</v>
      </c>
      <c r="N84" s="216">
        <f>L87-K87+M87</f>
        <v>-388.964</v>
      </c>
      <c r="O84" s="122"/>
      <c r="P84" s="185"/>
      <c r="Q84" s="331"/>
      <c r="AB84" s="569"/>
      <c r="AC84" s="581"/>
      <c r="AD84" s="581"/>
      <c r="AE84" s="528"/>
    </row>
    <row r="85" spans="2:31" ht="15" thickBot="1" x14ac:dyDescent="0.35">
      <c r="B85" s="19"/>
      <c r="C85" s="36"/>
      <c r="D85" s="37"/>
      <c r="E85" s="36"/>
      <c r="F85" s="38"/>
      <c r="G85" s="36"/>
      <c r="H85" s="68"/>
      <c r="I85" s="108"/>
      <c r="J85" s="39"/>
      <c r="K85" s="21"/>
      <c r="L85" s="226"/>
      <c r="M85" s="13"/>
      <c r="N85" s="217"/>
      <c r="O85" s="121"/>
      <c r="P85" s="186"/>
      <c r="Q85" s="501"/>
    </row>
    <row r="86" spans="2:31" ht="43.2" x14ac:dyDescent="0.3">
      <c r="B86" s="1358" t="s">
        <v>191</v>
      </c>
      <c r="C86" s="1361" t="s">
        <v>180</v>
      </c>
      <c r="D86" s="43" t="s">
        <v>63</v>
      </c>
      <c r="E86" s="484" t="s">
        <v>54</v>
      </c>
      <c r="F86" s="495" t="s">
        <v>109</v>
      </c>
      <c r="G86" s="496" t="s">
        <v>76</v>
      </c>
      <c r="H86" s="127">
        <f>AC69</f>
        <v>4.5</v>
      </c>
      <c r="I86" s="127">
        <f>H86*2*1000/20</f>
        <v>450</v>
      </c>
      <c r="J86" s="127">
        <f>I86+I92+I93+I94</f>
        <v>713.27199999999993</v>
      </c>
      <c r="K86" s="126"/>
      <c r="L86" s="232"/>
      <c r="M86" s="235">
        <v>25.58</v>
      </c>
      <c r="N86" s="217"/>
      <c r="O86" s="121"/>
      <c r="P86" s="182"/>
      <c r="Q86" s="504"/>
    </row>
    <row r="87" spans="2:31" x14ac:dyDescent="0.3">
      <c r="B87" s="1359"/>
      <c r="C87" s="1362"/>
      <c r="D87" s="44" t="s">
        <v>64</v>
      </c>
      <c r="E87" s="222" t="s">
        <v>65</v>
      </c>
      <c r="F87" s="499" t="s">
        <v>108</v>
      </c>
      <c r="G87" s="185" t="s">
        <v>73</v>
      </c>
      <c r="H87" s="189">
        <f>AC60</f>
        <v>1.4</v>
      </c>
      <c r="I87" s="187">
        <f>H87*1000/10</f>
        <v>140</v>
      </c>
      <c r="J87" s="187"/>
      <c r="K87" s="187">
        <f>I87+I91+I93+I94</f>
        <v>414.54399999999998</v>
      </c>
      <c r="L87" s="227"/>
      <c r="M87" s="485">
        <v>25.58</v>
      </c>
      <c r="N87" s="217"/>
      <c r="O87" s="129"/>
      <c r="P87" s="182"/>
      <c r="Q87" s="504"/>
    </row>
    <row r="88" spans="2:31" x14ac:dyDescent="0.3">
      <c r="B88" s="1359"/>
      <c r="C88" s="1362"/>
      <c r="D88" s="47"/>
      <c r="E88" s="222"/>
      <c r="F88" s="499"/>
      <c r="G88" s="185"/>
      <c r="H88" s="189"/>
      <c r="I88" s="500"/>
      <c r="J88" s="187"/>
      <c r="K88" s="187"/>
      <c r="L88" s="228"/>
      <c r="M88" s="216"/>
      <c r="N88" s="217"/>
      <c r="O88" s="122"/>
      <c r="P88" s="185"/>
      <c r="Q88" s="331"/>
    </row>
    <row r="89" spans="2:31" x14ac:dyDescent="0.3">
      <c r="B89" s="1359"/>
      <c r="C89" s="1362"/>
      <c r="D89" s="47"/>
      <c r="E89" s="222"/>
      <c r="F89" s="502"/>
      <c r="G89" s="185"/>
      <c r="H89" s="189"/>
      <c r="I89" s="503"/>
      <c r="J89" s="192"/>
      <c r="K89" s="187"/>
      <c r="L89" s="228"/>
      <c r="M89" s="216"/>
      <c r="N89" s="217"/>
      <c r="O89" s="122"/>
      <c r="P89" s="185"/>
      <c r="Q89" s="331"/>
    </row>
    <row r="90" spans="2:31" x14ac:dyDescent="0.3">
      <c r="B90" s="1359"/>
      <c r="C90" s="1362"/>
      <c r="D90" s="44"/>
      <c r="E90" s="217"/>
      <c r="F90" s="505"/>
      <c r="G90" s="185"/>
      <c r="H90" s="189"/>
      <c r="I90" s="503"/>
      <c r="J90" s="192"/>
      <c r="K90" s="187"/>
      <c r="L90" s="228"/>
      <c r="M90" s="216"/>
      <c r="N90" s="217"/>
      <c r="O90" s="129"/>
      <c r="P90" s="182"/>
      <c r="Q90" s="508"/>
    </row>
    <row r="91" spans="2:31" ht="15" thickBot="1" x14ac:dyDescent="0.35">
      <c r="B91" s="1359"/>
      <c r="C91" s="1362"/>
      <c r="D91" s="44" t="s">
        <v>47</v>
      </c>
      <c r="E91" s="485"/>
      <c r="F91" s="506" t="s">
        <v>121</v>
      </c>
      <c r="G91" s="185" t="s">
        <v>80</v>
      </c>
      <c r="H91" s="189">
        <f>I13</f>
        <v>56.4</v>
      </c>
      <c r="I91" s="500">
        <f>1*2/5*56.36</f>
        <v>22.544</v>
      </c>
      <c r="J91" s="189"/>
      <c r="K91" s="185"/>
      <c r="L91" s="229"/>
      <c r="M91" s="507"/>
      <c r="N91" s="231"/>
      <c r="O91" s="516"/>
      <c r="P91" s="517"/>
      <c r="Q91" s="518"/>
    </row>
    <row r="92" spans="2:31" ht="15" thickBot="1" x14ac:dyDescent="0.35">
      <c r="B92" s="1359"/>
      <c r="C92" s="1362"/>
      <c r="D92" s="144"/>
      <c r="E92" s="485"/>
      <c r="F92" s="506" t="s">
        <v>197</v>
      </c>
      <c r="G92" s="185" t="s">
        <v>80</v>
      </c>
      <c r="H92" s="189">
        <f>I13</f>
        <v>56.4</v>
      </c>
      <c r="I92" s="500">
        <f>1*1/5*56.36</f>
        <v>11.272</v>
      </c>
      <c r="J92" s="189"/>
      <c r="K92" s="185"/>
      <c r="L92" s="229"/>
      <c r="M92" s="507"/>
      <c r="N92" s="492"/>
      <c r="O92" s="493"/>
      <c r="P92" s="494"/>
      <c r="Q92" s="494"/>
    </row>
    <row r="93" spans="2:31" ht="15" thickBot="1" x14ac:dyDescent="0.35">
      <c r="B93" s="1359"/>
      <c r="C93" s="1362"/>
      <c r="D93" s="44" t="s">
        <v>48</v>
      </c>
      <c r="E93" s="217"/>
      <c r="F93" s="499" t="s">
        <v>199</v>
      </c>
      <c r="G93" s="185" t="s">
        <v>81</v>
      </c>
      <c r="H93" s="189">
        <f>E13</f>
        <v>67.5</v>
      </c>
      <c r="I93" s="187">
        <f>4/3*67.5</f>
        <v>90</v>
      </c>
      <c r="J93" s="189"/>
      <c r="K93" s="189"/>
      <c r="L93" s="227"/>
      <c r="M93" s="485"/>
      <c r="N93" s="200"/>
      <c r="O93" s="88"/>
      <c r="P93" s="88"/>
      <c r="Q93" s="88"/>
    </row>
    <row r="94" spans="2:31" ht="29.4" thickBot="1" x14ac:dyDescent="0.35">
      <c r="B94" s="1359"/>
      <c r="C94" s="1362"/>
      <c r="D94" s="45" t="s">
        <v>49</v>
      </c>
      <c r="E94" s="217"/>
      <c r="F94" s="509" t="s">
        <v>122</v>
      </c>
      <c r="G94" s="510" t="s">
        <v>198</v>
      </c>
      <c r="H94" s="511">
        <f>F13</f>
        <v>81</v>
      </c>
      <c r="I94" s="512">
        <f>2/2*81*2</f>
        <v>162</v>
      </c>
      <c r="J94" s="511"/>
      <c r="K94" s="513"/>
      <c r="L94" s="514"/>
      <c r="M94" s="515"/>
      <c r="N94" s="199"/>
      <c r="O94" s="88"/>
      <c r="P94" s="88"/>
      <c r="Q94" s="88"/>
    </row>
    <row r="95" spans="2:31" ht="15" thickBot="1" x14ac:dyDescent="0.35">
      <c r="B95" s="1359"/>
      <c r="C95" s="1363"/>
      <c r="D95" s="140"/>
      <c r="E95" s="474"/>
      <c r="F95" s="486"/>
      <c r="G95" s="487"/>
      <c r="H95" s="488"/>
      <c r="I95" s="489"/>
      <c r="J95" s="487"/>
      <c r="K95" s="487"/>
      <c r="L95" s="490"/>
      <c r="M95" s="491"/>
      <c r="N95" s="166"/>
      <c r="O95" s="88"/>
      <c r="P95" s="88"/>
      <c r="Q95" s="88"/>
    </row>
    <row r="96" spans="2:31" ht="15" thickBot="1" x14ac:dyDescent="0.35">
      <c r="B96" s="1359"/>
      <c r="C96" s="112"/>
      <c r="D96" s="159" t="s">
        <v>115</v>
      </c>
      <c r="E96" s="160"/>
      <c r="F96" s="161"/>
      <c r="G96" s="162"/>
      <c r="H96" s="163"/>
      <c r="I96" s="171">
        <v>0</v>
      </c>
      <c r="J96" s="165"/>
      <c r="K96" s="166"/>
      <c r="L96" s="166"/>
      <c r="M96" s="200"/>
      <c r="N96" s="1"/>
      <c r="O96" s="88"/>
      <c r="P96" s="88"/>
      <c r="Q96" s="88"/>
    </row>
    <row r="97" spans="2:17" ht="15" thickBot="1" x14ac:dyDescent="0.35">
      <c r="B97" s="1359"/>
      <c r="C97" s="112"/>
      <c r="D97" s="167" t="s">
        <v>116</v>
      </c>
      <c r="E97" s="168"/>
      <c r="F97" s="169"/>
      <c r="G97" s="168"/>
      <c r="H97" s="170"/>
      <c r="I97" s="171">
        <v>0</v>
      </c>
      <c r="J97" s="172"/>
      <c r="K97" s="168"/>
      <c r="L97" s="166"/>
      <c r="M97" s="199"/>
      <c r="N97" s="1"/>
      <c r="O97" s="88"/>
      <c r="P97" s="88"/>
      <c r="Q97" s="88"/>
    </row>
    <row r="98" spans="2:17" ht="15" thickBot="1" x14ac:dyDescent="0.35">
      <c r="B98" s="1359"/>
      <c r="C98" s="112"/>
      <c r="D98" s="173" t="s">
        <v>114</v>
      </c>
      <c r="E98" s="168"/>
      <c r="F98" s="169"/>
      <c r="G98" s="168"/>
      <c r="H98" s="170"/>
      <c r="I98" s="171"/>
      <c r="J98" s="172"/>
      <c r="K98" s="168"/>
      <c r="L98" s="166"/>
      <c r="M98" s="166"/>
      <c r="N98" s="1"/>
      <c r="O98" s="88"/>
      <c r="P98" s="88"/>
      <c r="Q98" s="88"/>
    </row>
    <row r="99" spans="2:17" ht="29.4" thickBot="1" x14ac:dyDescent="0.35">
      <c r="B99" s="1359"/>
      <c r="C99" s="112"/>
      <c r="D99" s="335"/>
      <c r="E99" s="1"/>
      <c r="F99" s="110"/>
      <c r="G99" s="1"/>
      <c r="H99" s="18"/>
      <c r="I99" s="202"/>
      <c r="J99" s="17"/>
      <c r="K99" s="1"/>
      <c r="L99" s="1"/>
      <c r="M99" s="1"/>
      <c r="N99" s="116" t="s">
        <v>62</v>
      </c>
      <c r="O99" s="1"/>
      <c r="P99" s="1"/>
    </row>
    <row r="100" spans="2:17" ht="43.2" customHeight="1" thickBot="1" x14ac:dyDescent="0.35">
      <c r="B100" s="1359"/>
      <c r="C100" s="112"/>
      <c r="D100" s="335"/>
      <c r="E100" s="1"/>
      <c r="F100" s="110"/>
      <c r="G100" s="1"/>
      <c r="H100" s="18"/>
      <c r="I100" s="202"/>
      <c r="J100" s="17"/>
      <c r="K100" s="1"/>
      <c r="L100" s="1"/>
      <c r="M100" s="1"/>
      <c r="N100" s="220">
        <f>L112-J103</f>
        <v>-771.10989333333339</v>
      </c>
      <c r="O100" s="520" t="s">
        <v>239</v>
      </c>
      <c r="P100" s="32"/>
      <c r="Q100" s="30"/>
    </row>
    <row r="101" spans="2:17" ht="14.55" customHeight="1" thickBot="1" x14ac:dyDescent="0.35">
      <c r="B101" s="1359"/>
      <c r="C101" s="112"/>
      <c r="D101" s="201"/>
      <c r="E101" s="1"/>
      <c r="F101" s="110"/>
      <c r="G101" s="1"/>
      <c r="H101" s="18"/>
      <c r="I101" s="202"/>
      <c r="J101" s="330" t="s">
        <v>207</v>
      </c>
      <c r="K101" s="116" t="s">
        <v>208</v>
      </c>
      <c r="L101" s="1"/>
      <c r="M101" s="1"/>
      <c r="N101" s="221">
        <f>L111-K104</f>
        <v>-452.82484000000005</v>
      </c>
      <c r="O101" s="521" t="s">
        <v>240</v>
      </c>
      <c r="P101" s="35"/>
      <c r="Q101" s="31"/>
    </row>
    <row r="102" spans="2:17" ht="14.55" customHeight="1" thickBot="1" x14ac:dyDescent="0.35">
      <c r="B102" s="1359"/>
      <c r="C102" s="88"/>
      <c r="D102" s="180" t="s">
        <v>43</v>
      </c>
      <c r="E102" s="114" t="s">
        <v>52</v>
      </c>
      <c r="F102" s="115" t="s">
        <v>107</v>
      </c>
      <c r="G102" s="115" t="s">
        <v>60</v>
      </c>
      <c r="H102" s="115" t="s">
        <v>61</v>
      </c>
      <c r="I102" s="131" t="s">
        <v>105</v>
      </c>
      <c r="J102" s="137" t="s">
        <v>209</v>
      </c>
      <c r="K102" s="116" t="s">
        <v>195</v>
      </c>
      <c r="L102" s="137" t="s">
        <v>113</v>
      </c>
      <c r="M102" s="116" t="s">
        <v>221</v>
      </c>
      <c r="N102" s="222"/>
      <c r="O102" s="122"/>
      <c r="P102" s="35"/>
      <c r="Q102" s="31"/>
    </row>
    <row r="103" spans="2:17" ht="14.55" customHeight="1" x14ac:dyDescent="0.3">
      <c r="B103" s="1359"/>
      <c r="C103" s="1364" t="s">
        <v>181</v>
      </c>
      <c r="D103" s="43" t="s">
        <v>63</v>
      </c>
      <c r="E103" s="128" t="s">
        <v>54</v>
      </c>
      <c r="F103" s="33" t="s">
        <v>109</v>
      </c>
      <c r="G103" s="70" t="s">
        <v>201</v>
      </c>
      <c r="H103" s="34">
        <f>AC69</f>
        <v>4.5</v>
      </c>
      <c r="I103" s="127">
        <f>I86</f>
        <v>450</v>
      </c>
      <c r="J103" s="127">
        <f>I103+I110</f>
        <v>788.16000000000008</v>
      </c>
      <c r="K103" s="127"/>
      <c r="L103" s="211"/>
      <c r="M103" s="472"/>
      <c r="N103" s="222"/>
      <c r="O103" s="122"/>
      <c r="P103" s="35"/>
      <c r="Q103" s="31"/>
    </row>
    <row r="104" spans="2:17" ht="14.55" customHeight="1" x14ac:dyDescent="0.3">
      <c r="B104" s="1359"/>
      <c r="C104" s="1365"/>
      <c r="D104" s="144" t="s">
        <v>64</v>
      </c>
      <c r="E104" s="128" t="s">
        <v>65</v>
      </c>
      <c r="F104" s="184" t="s">
        <v>108</v>
      </c>
      <c r="G104" s="185" t="s">
        <v>73</v>
      </c>
      <c r="H104" s="189">
        <f>AC60</f>
        <v>1.4</v>
      </c>
      <c r="I104" s="187">
        <f>I87</f>
        <v>140</v>
      </c>
      <c r="J104" s="188"/>
      <c r="K104" s="187">
        <f>I104+I109</f>
        <v>478.40000000000003</v>
      </c>
      <c r="L104" s="212"/>
      <c r="M104" s="456"/>
      <c r="N104" s="222"/>
      <c r="O104" s="122"/>
      <c r="P104" s="35"/>
      <c r="Q104" s="31"/>
    </row>
    <row r="105" spans="2:17" x14ac:dyDescent="0.3">
      <c r="B105" s="1359"/>
      <c r="C105" s="1365"/>
      <c r="D105" s="144"/>
      <c r="E105" s="121"/>
      <c r="F105" s="184"/>
      <c r="G105" s="185"/>
      <c r="H105" s="189"/>
      <c r="I105" s="188"/>
      <c r="J105" s="188"/>
      <c r="K105" s="187"/>
      <c r="L105" s="212"/>
      <c r="M105" s="456"/>
      <c r="N105" s="222"/>
      <c r="O105" s="122"/>
      <c r="P105" s="35"/>
      <c r="Q105" s="31"/>
    </row>
    <row r="106" spans="2:17" ht="14.55" customHeight="1" x14ac:dyDescent="0.3">
      <c r="B106" s="1359"/>
      <c r="C106" s="1365"/>
      <c r="D106" s="144"/>
      <c r="E106" s="121"/>
      <c r="F106" s="184"/>
      <c r="G106" s="185"/>
      <c r="H106" s="189"/>
      <c r="I106" s="188"/>
      <c r="J106" s="188"/>
      <c r="K106" s="187"/>
      <c r="L106" s="212"/>
      <c r="M106" s="456"/>
      <c r="N106" s="222"/>
      <c r="O106" s="122"/>
      <c r="P106" s="35"/>
      <c r="Q106" s="31"/>
    </row>
    <row r="107" spans="2:17" x14ac:dyDescent="0.3">
      <c r="B107" s="1359"/>
      <c r="C107" s="1365"/>
      <c r="D107" s="144"/>
      <c r="E107" s="121"/>
      <c r="F107" s="184"/>
      <c r="G107" s="185"/>
      <c r="H107" s="189"/>
      <c r="I107" s="188"/>
      <c r="J107" s="188"/>
      <c r="K107" s="187"/>
      <c r="L107" s="212"/>
      <c r="M107" s="456"/>
      <c r="N107" s="222"/>
      <c r="O107" s="122"/>
      <c r="P107" s="35"/>
      <c r="Q107" s="31"/>
    </row>
    <row r="108" spans="2:17" ht="28.8" x14ac:dyDescent="0.3">
      <c r="B108" s="1359"/>
      <c r="C108" s="1365"/>
      <c r="D108" s="145" t="s">
        <v>50</v>
      </c>
      <c r="E108" s="183" t="s">
        <v>67</v>
      </c>
      <c r="F108" s="339" t="s">
        <v>121</v>
      </c>
      <c r="G108" s="336" t="s">
        <v>83</v>
      </c>
      <c r="H108" s="337">
        <f>H13</f>
        <v>47</v>
      </c>
      <c r="I108" s="338">
        <f>I69</f>
        <v>70</v>
      </c>
      <c r="J108" s="188"/>
      <c r="K108" s="187"/>
      <c r="L108" s="212"/>
      <c r="M108" s="456"/>
      <c r="N108" s="519">
        <f>L111-K104</f>
        <v>-452.82484000000005</v>
      </c>
      <c r="O108" s="178"/>
      <c r="P108" s="51"/>
      <c r="Q108" s="54"/>
    </row>
    <row r="109" spans="2:17" x14ac:dyDescent="0.3">
      <c r="B109" s="1359"/>
      <c r="C109" s="1365"/>
      <c r="D109" s="144" t="s">
        <v>56</v>
      </c>
      <c r="E109" s="183" t="s">
        <v>69</v>
      </c>
      <c r="F109" s="184" t="s">
        <v>111</v>
      </c>
      <c r="G109" s="185" t="s">
        <v>104</v>
      </c>
      <c r="H109" s="189">
        <f>I13</f>
        <v>56.4</v>
      </c>
      <c r="I109" s="187">
        <f>1*2/5*H109*15</f>
        <v>338.40000000000003</v>
      </c>
      <c r="J109" s="188"/>
      <c r="K109" s="187"/>
      <c r="L109" s="212"/>
      <c r="M109" s="456"/>
      <c r="N109" s="519">
        <f>L112-K104</f>
        <v>-461.3498933333334</v>
      </c>
      <c r="O109" s="178"/>
      <c r="P109" s="51"/>
      <c r="Q109" s="103"/>
    </row>
    <row r="110" spans="2:17" ht="28.8" x14ac:dyDescent="0.3">
      <c r="B110" s="1359"/>
      <c r="C110" s="1365"/>
      <c r="D110" s="208" t="s">
        <v>57</v>
      </c>
      <c r="E110" s="209" t="s">
        <v>58</v>
      </c>
      <c r="F110" s="184" t="s">
        <v>111</v>
      </c>
      <c r="G110" s="42" t="s">
        <v>210</v>
      </c>
      <c r="H110" s="189">
        <f>I13</f>
        <v>56.4</v>
      </c>
      <c r="I110" s="109">
        <f>2*1/5*56.36*15</f>
        <v>338.16</v>
      </c>
      <c r="J110" s="188"/>
      <c r="K110" s="187"/>
      <c r="L110" s="212"/>
      <c r="M110" s="456"/>
      <c r="N110" s="519">
        <f>L113-K104</f>
        <v>-469.87494666666669</v>
      </c>
      <c r="O110" s="178"/>
      <c r="P110" s="51"/>
      <c r="Q110" s="103"/>
    </row>
    <row r="111" spans="2:17" ht="28.8" x14ac:dyDescent="0.3">
      <c r="B111" s="1359"/>
      <c r="C111" s="594"/>
      <c r="D111" s="146" t="s">
        <v>99</v>
      </c>
      <c r="E111" s="62" t="s">
        <v>101</v>
      </c>
      <c r="F111" s="52">
        <v>1</v>
      </c>
      <c r="G111" s="71" t="s">
        <v>103</v>
      </c>
      <c r="H111" s="591">
        <f>'TAB7 Prod plaquette'!H38</f>
        <v>25.575159999999997</v>
      </c>
      <c r="I111" s="104"/>
      <c r="J111" s="104"/>
      <c r="K111" s="176"/>
      <c r="L111" s="213">
        <f>H111</f>
        <v>25.575159999999997</v>
      </c>
      <c r="M111" s="218"/>
      <c r="N111" s="223"/>
      <c r="O111" s="179"/>
      <c r="P111" s="55"/>
      <c r="Q111" s="56"/>
    </row>
    <row r="112" spans="2:17" ht="15" customHeight="1" thickBot="1" x14ac:dyDescent="0.35">
      <c r="B112" s="1359"/>
      <c r="C112" s="594" t="s">
        <v>181</v>
      </c>
      <c r="D112" s="146" t="s">
        <v>99</v>
      </c>
      <c r="E112" s="62" t="s">
        <v>100</v>
      </c>
      <c r="F112" s="52">
        <v>1</v>
      </c>
      <c r="G112" s="71" t="s">
        <v>103</v>
      </c>
      <c r="H112" s="591">
        <f>'TAB7 Prod plaquette'!H39</f>
        <v>17.050106666666665</v>
      </c>
      <c r="I112" s="104"/>
      <c r="J112" s="104"/>
      <c r="K112" s="176"/>
      <c r="L112" s="213">
        <f>H112</f>
        <v>17.050106666666665</v>
      </c>
      <c r="M112" s="218"/>
      <c r="N112" s="224"/>
      <c r="O112" s="130"/>
      <c r="P112" s="58"/>
      <c r="Q112" s="61"/>
    </row>
    <row r="113" spans="2:16" ht="29.4" thickBot="1" x14ac:dyDescent="0.35">
      <c r="B113" s="1359"/>
      <c r="C113" s="594"/>
      <c r="D113" s="146" t="s">
        <v>99</v>
      </c>
      <c r="E113" s="62" t="s">
        <v>102</v>
      </c>
      <c r="F113" s="52">
        <v>1</v>
      </c>
      <c r="G113" s="71" t="s">
        <v>103</v>
      </c>
      <c r="H113" s="591">
        <f>'TAB7 Prod plaquette'!H40</f>
        <v>8.5250533333333323</v>
      </c>
      <c r="I113" s="104"/>
      <c r="J113" s="104"/>
      <c r="K113" s="176"/>
      <c r="L113" s="213">
        <f>H113</f>
        <v>8.5250533333333323</v>
      </c>
      <c r="M113" s="218"/>
      <c r="N113" s="198"/>
      <c r="O113" s="1"/>
      <c r="P113" s="1"/>
    </row>
    <row r="114" spans="2:16" ht="29.4" thickBot="1" x14ac:dyDescent="0.35">
      <c r="B114" s="1359"/>
      <c r="C114" s="594" t="s">
        <v>279</v>
      </c>
      <c r="D114" s="147" t="s">
        <v>59</v>
      </c>
      <c r="E114" s="193" t="s">
        <v>77</v>
      </c>
      <c r="F114" s="194" t="s">
        <v>119</v>
      </c>
      <c r="G114" s="195" t="s">
        <v>78</v>
      </c>
      <c r="H114" s="593">
        <v>1700</v>
      </c>
      <c r="I114" s="210"/>
      <c r="J114" s="210"/>
      <c r="K114" s="197"/>
      <c r="L114" s="214">
        <f>H114</f>
        <v>1700</v>
      </c>
      <c r="M114" s="473"/>
      <c r="N114" s="199"/>
      <c r="O114" s="1"/>
      <c r="P114" s="1"/>
    </row>
    <row r="115" spans="2:16" ht="18.600000000000001" thickBot="1" x14ac:dyDescent="0.35">
      <c r="B115" s="1360"/>
      <c r="C115" s="595"/>
      <c r="D115" s="57"/>
      <c r="E115" s="63"/>
      <c r="F115" s="59"/>
      <c r="G115" s="58"/>
      <c r="H115" s="60"/>
      <c r="I115" s="105"/>
      <c r="J115" s="105"/>
      <c r="K115" s="207"/>
      <c r="L115" s="215"/>
      <c r="M115" s="219"/>
      <c r="N115" s="166"/>
      <c r="O115" s="1"/>
      <c r="P115" s="1"/>
    </row>
    <row r="116" spans="2:16" ht="15" thickBot="1" x14ac:dyDescent="0.35">
      <c r="D116" s="159" t="s">
        <v>115</v>
      </c>
      <c r="E116" s="160"/>
      <c r="F116" s="161"/>
      <c r="G116" s="162"/>
      <c r="H116" s="163"/>
      <c r="I116" s="164">
        <f>I95</f>
        <v>0</v>
      </c>
      <c r="J116" s="165"/>
      <c r="K116" s="166"/>
      <c r="L116" s="166"/>
      <c r="M116" s="199"/>
      <c r="N116" s="1"/>
      <c r="O116" s="1"/>
      <c r="P116" s="1"/>
    </row>
    <row r="117" spans="2:16" ht="15" thickBot="1" x14ac:dyDescent="0.35">
      <c r="D117" s="167" t="s">
        <v>116</v>
      </c>
      <c r="E117" s="168"/>
      <c r="F117" s="169"/>
      <c r="G117" s="168"/>
      <c r="H117" s="170"/>
      <c r="I117" s="171">
        <f>I96</f>
        <v>0</v>
      </c>
      <c r="J117" s="172"/>
      <c r="K117" s="168"/>
      <c r="L117" s="166"/>
      <c r="M117" s="199"/>
      <c r="N117" s="1"/>
      <c r="O117" s="1"/>
      <c r="P117" s="1"/>
    </row>
    <row r="118" spans="2:16" ht="15" thickBot="1" x14ac:dyDescent="0.35">
      <c r="D118" s="173" t="s">
        <v>114</v>
      </c>
      <c r="E118" s="168"/>
      <c r="F118" s="169"/>
      <c r="G118" s="168"/>
      <c r="H118" s="170"/>
      <c r="I118" s="164"/>
      <c r="J118" s="172"/>
      <c r="K118" s="168"/>
      <c r="L118" s="166"/>
      <c r="M118" s="166"/>
      <c r="N118" s="1"/>
      <c r="O118" s="1"/>
      <c r="P118" s="1"/>
    </row>
    <row r="119" spans="2:16" x14ac:dyDescent="0.3">
      <c r="F119" s="1"/>
      <c r="G119" s="1"/>
      <c r="H119" s="17"/>
      <c r="I119" s="107"/>
      <c r="J119" s="1"/>
      <c r="K119" s="18"/>
      <c r="L119" s="1"/>
      <c r="M119" s="1"/>
      <c r="N119" s="1"/>
      <c r="O119" s="1"/>
      <c r="P119" s="1"/>
    </row>
    <row r="120" spans="2:16" x14ac:dyDescent="0.3">
      <c r="F120" s="1"/>
      <c r="G120" s="1"/>
      <c r="H120" s="17"/>
      <c r="I120" s="107"/>
      <c r="J120" s="1"/>
      <c r="K120" s="18"/>
      <c r="L120" s="1"/>
      <c r="M120" s="1"/>
      <c r="N120" s="1"/>
      <c r="O120" s="1"/>
      <c r="P120" s="1"/>
    </row>
    <row r="121" spans="2:16" ht="13.95" customHeight="1" x14ac:dyDescent="0.35">
      <c r="B121" s="623" t="s">
        <v>816</v>
      </c>
      <c r="C121" s="743" t="s">
        <v>677</v>
      </c>
      <c r="D121" s="743"/>
      <c r="E121" s="743"/>
      <c r="F121" s="743"/>
      <c r="G121" s="743"/>
      <c r="H121" s="743"/>
      <c r="I121" s="743"/>
      <c r="N121" s="1"/>
      <c r="O121" s="1"/>
    </row>
    <row r="122" spans="2:16" x14ac:dyDescent="0.3">
      <c r="F122" s="1"/>
      <c r="G122" s="1"/>
      <c r="H122" s="17"/>
      <c r="I122" s="107"/>
      <c r="J122" s="1"/>
      <c r="K122" s="18"/>
      <c r="L122" s="1"/>
      <c r="M122" s="1"/>
    </row>
    <row r="123" spans="2:16" x14ac:dyDescent="0.3">
      <c r="F123" s="1"/>
      <c r="G123" s="1"/>
      <c r="H123" s="17"/>
      <c r="I123" s="107"/>
      <c r="J123" s="1"/>
      <c r="K123" s="18"/>
      <c r="L123" s="1"/>
      <c r="M123" s="1"/>
    </row>
    <row r="124" spans="2:16" x14ac:dyDescent="0.3">
      <c r="B124" s="1226" t="s">
        <v>791</v>
      </c>
      <c r="C124" s="1008"/>
      <c r="D124" s="1008"/>
      <c r="G124" s="1"/>
      <c r="H124" s="17"/>
      <c r="I124" s="107"/>
      <c r="J124" s="1"/>
      <c r="K124" s="18"/>
      <c r="L124" s="1"/>
      <c r="M124" s="1"/>
    </row>
    <row r="125" spans="2:16" x14ac:dyDescent="0.3">
      <c r="B125" s="454" t="s">
        <v>792</v>
      </c>
      <c r="C125" s="1219">
        <f>+Menu!D203</f>
        <v>80</v>
      </c>
      <c r="D125" s="454" t="s">
        <v>828</v>
      </c>
    </row>
    <row r="126" spans="2:16" x14ac:dyDescent="0.3">
      <c r="B126" s="454" t="s">
        <v>794</v>
      </c>
      <c r="C126" s="1219">
        <f>+Menu!D205/'Base de données Haies'!C125</f>
        <v>200</v>
      </c>
      <c r="D126" s="1220" t="s">
        <v>828</v>
      </c>
    </row>
    <row r="127" spans="2:16" x14ac:dyDescent="0.3">
      <c r="B127" s="454" t="s">
        <v>796</v>
      </c>
      <c r="C127" s="1219">
        <f>+Menu!D223</f>
        <v>1</v>
      </c>
      <c r="D127" s="1220" t="s">
        <v>820</v>
      </c>
    </row>
    <row r="128" spans="2:16" x14ac:dyDescent="0.3">
      <c r="B128" s="454" t="s">
        <v>798</v>
      </c>
      <c r="C128" s="1219">
        <f>+Menu!D224</f>
        <v>7</v>
      </c>
      <c r="D128" s="1220" t="s">
        <v>820</v>
      </c>
    </row>
    <row r="129" spans="2:7" x14ac:dyDescent="0.3">
      <c r="B129" s="454" t="s">
        <v>824</v>
      </c>
      <c r="C129" s="1219"/>
      <c r="D129" s="454"/>
    </row>
    <row r="130" spans="2:7" x14ac:dyDescent="0.3">
      <c r="B130" s="454" t="s">
        <v>817</v>
      </c>
      <c r="C130" s="1219">
        <f>+Menu!D226</f>
        <v>8</v>
      </c>
      <c r="D130" s="454" t="s">
        <v>820</v>
      </c>
    </row>
    <row r="131" spans="2:7" x14ac:dyDescent="0.3">
      <c r="B131" s="454" t="s">
        <v>818</v>
      </c>
      <c r="C131" s="1219">
        <f>+Menu!D227</f>
        <v>10</v>
      </c>
      <c r="D131" s="454" t="s">
        <v>820</v>
      </c>
    </row>
    <row r="132" spans="2:7" x14ac:dyDescent="0.3">
      <c r="B132" s="454" t="s">
        <v>819</v>
      </c>
      <c r="C132" s="1219">
        <f>+Menu!D228</f>
        <v>4</v>
      </c>
      <c r="D132" s="454" t="s">
        <v>820</v>
      </c>
    </row>
    <row r="133" spans="2:7" x14ac:dyDescent="0.3">
      <c r="B133" s="454" t="s">
        <v>822</v>
      </c>
      <c r="C133" s="1219"/>
      <c r="D133" s="454"/>
    </row>
    <row r="134" spans="2:7" x14ac:dyDescent="0.3">
      <c r="B134" s="454" t="s">
        <v>817</v>
      </c>
      <c r="C134" s="1219">
        <f>+Menu!D230</f>
        <v>6</v>
      </c>
      <c r="D134" s="454" t="s">
        <v>820</v>
      </c>
    </row>
    <row r="135" spans="2:7" x14ac:dyDescent="0.3">
      <c r="B135" s="454" t="s">
        <v>818</v>
      </c>
      <c r="C135" s="1219">
        <f>+Menu!D231</f>
        <v>2</v>
      </c>
      <c r="D135" s="454" t="s">
        <v>820</v>
      </c>
    </row>
    <row r="136" spans="2:7" x14ac:dyDescent="0.3">
      <c r="B136" s="454" t="s">
        <v>819</v>
      </c>
      <c r="C136" s="1219">
        <f>+Menu!D232</f>
        <v>4</v>
      </c>
      <c r="D136" s="454" t="s">
        <v>820</v>
      </c>
    </row>
    <row r="138" spans="2:7" x14ac:dyDescent="0.3">
      <c r="B138" s="1210" t="s">
        <v>800</v>
      </c>
      <c r="C138" s="740">
        <f xml:space="preserve"> ROUND((C125*C126)/F138,0)</f>
        <v>27</v>
      </c>
      <c r="D138" t="s">
        <v>820</v>
      </c>
      <c r="E138" s="454" t="s">
        <v>793</v>
      </c>
      <c r="F138" s="464">
        <v>600</v>
      </c>
      <c r="G138" s="454" t="s">
        <v>823</v>
      </c>
    </row>
    <row r="139" spans="2:7" x14ac:dyDescent="0.3">
      <c r="B139" s="2" t="s">
        <v>801</v>
      </c>
      <c r="C139">
        <f xml:space="preserve"> ROUND((C125*C126)/F139,0)</f>
        <v>40</v>
      </c>
      <c r="D139" t="s">
        <v>820</v>
      </c>
      <c r="E139" s="454" t="s">
        <v>795</v>
      </c>
      <c r="F139" s="464">
        <v>400</v>
      </c>
      <c r="G139" s="454" t="s">
        <v>823</v>
      </c>
    </row>
    <row r="140" spans="2:7" x14ac:dyDescent="0.3">
      <c r="B140" s="2" t="s">
        <v>802</v>
      </c>
      <c r="C140" s="1159">
        <f xml:space="preserve"> ROUND((C125*C126)/F140,0)</f>
        <v>30</v>
      </c>
      <c r="D140" t="s">
        <v>820</v>
      </c>
      <c r="E140" s="454" t="s">
        <v>797</v>
      </c>
      <c r="F140" s="464">
        <v>535</v>
      </c>
      <c r="G140" s="454" t="s">
        <v>823</v>
      </c>
    </row>
    <row r="141" spans="2:7" x14ac:dyDescent="0.3">
      <c r="B141" s="2" t="s">
        <v>803</v>
      </c>
      <c r="C141">
        <f xml:space="preserve"> ROUND((C125*C126)/F141,0)</f>
        <v>31</v>
      </c>
      <c r="D141" t="s">
        <v>820</v>
      </c>
      <c r="E141" s="454" t="s">
        <v>799</v>
      </c>
      <c r="F141" s="464">
        <v>518</v>
      </c>
      <c r="G141" s="454" t="s">
        <v>823</v>
      </c>
    </row>
    <row r="142" spans="2:7" x14ac:dyDescent="0.3">
      <c r="B142" s="2"/>
    </row>
    <row r="143" spans="2:7" x14ac:dyDescent="0.3">
      <c r="B143" s="2" t="s">
        <v>804</v>
      </c>
      <c r="C143">
        <f>ROUND((C138/(C128-C127)),2)</f>
        <v>4.5</v>
      </c>
      <c r="D143" t="s">
        <v>821</v>
      </c>
    </row>
    <row r="144" spans="2:7" x14ac:dyDescent="0.3">
      <c r="B144" s="2" t="s">
        <v>805</v>
      </c>
      <c r="C144">
        <f>ROUND((C139/(C128-C127)),2)</f>
        <v>6.67</v>
      </c>
      <c r="D144" t="s">
        <v>821</v>
      </c>
    </row>
    <row r="145" spans="2:4" x14ac:dyDescent="0.3">
      <c r="B145" s="2" t="s">
        <v>806</v>
      </c>
      <c r="C145">
        <f>ROUND((C140/(C128-C127)),2)</f>
        <v>5</v>
      </c>
      <c r="D145" t="s">
        <v>821</v>
      </c>
    </row>
    <row r="146" spans="2:4" x14ac:dyDescent="0.3">
      <c r="B146" s="2" t="s">
        <v>807</v>
      </c>
      <c r="C146">
        <f>ROUND((C141/(C128-C127)),2)</f>
        <v>5.17</v>
      </c>
      <c r="D146" t="s">
        <v>821</v>
      </c>
    </row>
    <row r="148" spans="2:4" x14ac:dyDescent="0.3">
      <c r="B148" s="2" t="s">
        <v>808</v>
      </c>
      <c r="C148" s="869">
        <f>ROUND(((8+C143+10+4)/C128)+C143,2)</f>
        <v>8.2899999999999991</v>
      </c>
    </row>
    <row r="149" spans="2:4" x14ac:dyDescent="0.3">
      <c r="B149" s="2" t="s">
        <v>809</v>
      </c>
      <c r="C149" s="869">
        <f>ROUND(((8+C144+10+4)/C128)+C144,2)</f>
        <v>10.77</v>
      </c>
    </row>
    <row r="150" spans="2:4" x14ac:dyDescent="0.3">
      <c r="B150" s="2" t="s">
        <v>810</v>
      </c>
      <c r="C150" s="869">
        <f>ROUND(((8+C145+10+4)/C128)+C143,2)</f>
        <v>8.36</v>
      </c>
    </row>
    <row r="151" spans="2:4" x14ac:dyDescent="0.3">
      <c r="B151" s="2" t="s">
        <v>811</v>
      </c>
      <c r="C151" s="869">
        <f>ROUND(((8+C146+10+4)/C128)+C143,2)</f>
        <v>8.3800000000000008</v>
      </c>
    </row>
    <row r="153" spans="2:4" x14ac:dyDescent="0.3">
      <c r="B153" s="2" t="s">
        <v>812</v>
      </c>
      <c r="C153" s="869">
        <f>ROUND(C148+(C148*(10/100)),2)</f>
        <v>9.1199999999999992</v>
      </c>
    </row>
    <row r="154" spans="2:4" x14ac:dyDescent="0.3">
      <c r="B154" s="2" t="s">
        <v>813</v>
      </c>
      <c r="C154" s="869">
        <f>ROUND(C149+(C149*(10/100)),2)</f>
        <v>11.85</v>
      </c>
    </row>
    <row r="155" spans="2:4" x14ac:dyDescent="0.3">
      <c r="B155" s="2" t="s">
        <v>814</v>
      </c>
      <c r="C155" s="869">
        <f>ROUND(C150+(C150*(10/100)),2)</f>
        <v>9.1999999999999993</v>
      </c>
    </row>
    <row r="156" spans="2:4" x14ac:dyDescent="0.3">
      <c r="B156" s="2" t="s">
        <v>815</v>
      </c>
      <c r="C156" s="869">
        <f>ROUND(C151+(C151*(10/100)),2)</f>
        <v>9.2200000000000006</v>
      </c>
    </row>
    <row r="158" spans="2:4" x14ac:dyDescent="0.3">
      <c r="B158" s="2" t="s">
        <v>825</v>
      </c>
      <c r="C158" s="869">
        <f>+C155</f>
        <v>9.1999999999999993</v>
      </c>
      <c r="D158" t="s">
        <v>821</v>
      </c>
    </row>
    <row r="159" spans="2:4" x14ac:dyDescent="0.3">
      <c r="B159" s="2" t="s">
        <v>822</v>
      </c>
      <c r="C159" s="869">
        <f>+(C134+C136+C135)/C128</f>
        <v>1.7142857142857142</v>
      </c>
      <c r="D159" t="s">
        <v>821</v>
      </c>
    </row>
    <row r="161" spans="2:6" x14ac:dyDescent="0.3">
      <c r="B161" s="1226" t="s">
        <v>835</v>
      </c>
      <c r="C161" s="1008"/>
      <c r="D161" s="1008"/>
    </row>
    <row r="163" spans="2:6" x14ac:dyDescent="0.3">
      <c r="C163" t="s">
        <v>836</v>
      </c>
      <c r="D163" t="s">
        <v>838</v>
      </c>
      <c r="E163" t="s">
        <v>844</v>
      </c>
      <c r="F163" t="s">
        <v>843</v>
      </c>
    </row>
    <row r="164" spans="2:6" x14ac:dyDescent="0.3">
      <c r="B164" t="s">
        <v>837</v>
      </c>
      <c r="C164" s="1227">
        <f>503/2</f>
        <v>251.5</v>
      </c>
      <c r="D164">
        <v>100</v>
      </c>
      <c r="F164" s="1009">
        <f>+D164+C164</f>
        <v>351.5</v>
      </c>
    </row>
    <row r="165" spans="2:6" x14ac:dyDescent="0.3">
      <c r="B165" t="s">
        <v>839</v>
      </c>
      <c r="C165" s="1227">
        <v>2026</v>
      </c>
      <c r="D165">
        <v>900</v>
      </c>
      <c r="E165" s="876">
        <f>+D165+C165</f>
        <v>2926</v>
      </c>
      <c r="F165" s="1009">
        <f>+E165/8</f>
        <v>365.75</v>
      </c>
    </row>
    <row r="166" spans="2:6" x14ac:dyDescent="0.3">
      <c r="B166" t="s">
        <v>840</v>
      </c>
      <c r="C166" s="1227">
        <v>2026</v>
      </c>
      <c r="D166">
        <v>1500</v>
      </c>
      <c r="E166" s="876">
        <f>+D166+C166</f>
        <v>3526</v>
      </c>
      <c r="F166" s="1009">
        <f>+E166/20</f>
        <v>176.3</v>
      </c>
    </row>
    <row r="167" spans="2:6" x14ac:dyDescent="0.3">
      <c r="B167" t="s">
        <v>841</v>
      </c>
      <c r="C167" s="1227">
        <v>2330</v>
      </c>
      <c r="D167">
        <v>2800</v>
      </c>
      <c r="E167" s="876">
        <f>+D167+C167</f>
        <v>5130</v>
      </c>
      <c r="F167" s="1009">
        <f>+E167/36</f>
        <v>142.5</v>
      </c>
    </row>
    <row r="168" spans="2:6" x14ac:dyDescent="0.3">
      <c r="B168" t="s">
        <v>842</v>
      </c>
      <c r="C168" s="1227">
        <v>3546</v>
      </c>
      <c r="D168">
        <v>7000</v>
      </c>
      <c r="E168" s="876">
        <f>+D168+C168</f>
        <v>10546</v>
      </c>
      <c r="F168" s="1009">
        <f>+E168/100</f>
        <v>105.46</v>
      </c>
    </row>
  </sheetData>
  <mergeCells count="13">
    <mergeCell ref="B9:B11"/>
    <mergeCell ref="N40:N43"/>
    <mergeCell ref="O40:O43"/>
    <mergeCell ref="B45:E45"/>
    <mergeCell ref="B48:B77"/>
    <mergeCell ref="C48:C58"/>
    <mergeCell ref="C64:C72"/>
    <mergeCell ref="C43:H43"/>
    <mergeCell ref="B86:B115"/>
    <mergeCell ref="C86:C95"/>
    <mergeCell ref="C103:C110"/>
    <mergeCell ref="L43:L46"/>
    <mergeCell ref="M43:M46"/>
  </mergeCells>
  <pageMargins left="0.25" right="0.25" top="0.75" bottom="0.75" header="0.3" footer="0.3"/>
  <pageSetup paperSize="9" scale="1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89C2A-C9E6-4BE6-A7FB-A4A9A5EEA7E9}">
  <sheetPr>
    <tabColor theme="3" tint="0.79998168889431442"/>
  </sheetPr>
  <dimension ref="A1:FY221"/>
  <sheetViews>
    <sheetView topLeftCell="AA2" zoomScale="80" zoomScaleNormal="80" workbookViewId="0">
      <selection activeCell="AY22" sqref="AY22"/>
    </sheetView>
  </sheetViews>
  <sheetFormatPr baseColWidth="10" defaultRowHeight="14.4" x14ac:dyDescent="0.3"/>
  <cols>
    <col min="1" max="1" width="18.5546875" bestFit="1" customWidth="1"/>
    <col min="3" max="3" width="20.6640625" bestFit="1" customWidth="1"/>
    <col min="4" max="4" width="12.21875" bestFit="1" customWidth="1"/>
    <col min="5" max="5" width="15.44140625" customWidth="1"/>
    <col min="6" max="6" width="25.77734375" bestFit="1" customWidth="1"/>
    <col min="7" max="26" width="14.21875" customWidth="1"/>
    <col min="33" max="33" width="11.21875" customWidth="1"/>
    <col min="44" max="44" width="13.21875" customWidth="1"/>
    <col min="69" max="69" width="12.77734375" bestFit="1" customWidth="1"/>
  </cols>
  <sheetData>
    <row r="1" spans="1:38" x14ac:dyDescent="0.3">
      <c r="A1" t="s">
        <v>432</v>
      </c>
      <c r="B1" t="s">
        <v>281</v>
      </c>
      <c r="C1" t="s">
        <v>282</v>
      </c>
      <c r="I1" s="629" t="s">
        <v>431</v>
      </c>
      <c r="J1" s="600" t="s">
        <v>283</v>
      </c>
      <c r="K1" s="672" t="s">
        <v>430</v>
      </c>
    </row>
    <row r="2" spans="1:38" ht="15" thickBot="1" x14ac:dyDescent="0.35">
      <c r="B2" s="828">
        <f>+Menu!D13</f>
        <v>200</v>
      </c>
      <c r="C2" s="828">
        <f>+Menu!E13</f>
        <v>200</v>
      </c>
      <c r="I2" s="831">
        <f>+Menu!D55</f>
        <v>1</v>
      </c>
      <c r="J2" s="830">
        <f>+Menu!E55</f>
        <v>11</v>
      </c>
      <c r="K2" s="829">
        <f>+Menu!F55</f>
        <v>10</v>
      </c>
    </row>
    <row r="3" spans="1:38" ht="15" thickBot="1" x14ac:dyDescent="0.35"/>
    <row r="4" spans="1:38" x14ac:dyDescent="0.3">
      <c r="A4" s="697" t="s">
        <v>284</v>
      </c>
      <c r="B4" s="613" t="s">
        <v>429</v>
      </c>
      <c r="C4" s="613" t="s">
        <v>428</v>
      </c>
      <c r="D4" s="613" t="s">
        <v>427</v>
      </c>
      <c r="E4" s="613" t="s">
        <v>285</v>
      </c>
      <c r="F4" s="614" t="s">
        <v>286</v>
      </c>
      <c r="T4" t="s">
        <v>623</v>
      </c>
      <c r="Y4" t="s">
        <v>622</v>
      </c>
      <c r="AD4" t="s">
        <v>624</v>
      </c>
      <c r="AI4" t="s">
        <v>625</v>
      </c>
    </row>
    <row r="5" spans="1:38" x14ac:dyDescent="0.3">
      <c r="A5" s="698" t="s">
        <v>287</v>
      </c>
      <c r="B5" s="522">
        <f>+Menu!D20</f>
        <v>200</v>
      </c>
      <c r="C5" s="522">
        <f>+Menu!H20</f>
        <v>2</v>
      </c>
      <c r="D5" s="522">
        <f>+Menu!G34</f>
        <v>12</v>
      </c>
      <c r="E5" s="522">
        <f>+Menu!H34</f>
        <v>0.5</v>
      </c>
      <c r="F5" s="522">
        <f>+Menu!I34</f>
        <v>0.2</v>
      </c>
      <c r="H5" s="454" t="s">
        <v>223</v>
      </c>
      <c r="I5" s="454"/>
      <c r="J5" s="454" t="s">
        <v>426</v>
      </c>
      <c r="K5" s="454" t="s">
        <v>425</v>
      </c>
      <c r="L5" s="454" t="s">
        <v>424</v>
      </c>
    </row>
    <row r="6" spans="1:38" x14ac:dyDescent="0.3">
      <c r="A6" s="698" t="s">
        <v>288</v>
      </c>
      <c r="B6" s="522">
        <f>+Menu!D21</f>
        <v>200</v>
      </c>
      <c r="C6" s="522">
        <f>+Menu!H21</f>
        <v>2</v>
      </c>
      <c r="D6" s="522">
        <f>+Menu!G35</f>
        <v>12</v>
      </c>
      <c r="E6" s="522">
        <f>+Menu!H35</f>
        <v>0.8</v>
      </c>
      <c r="F6" s="522">
        <f>+Menu!I35</f>
        <v>0.5</v>
      </c>
      <c r="H6" s="454" t="s">
        <v>289</v>
      </c>
      <c r="I6" s="863"/>
      <c r="J6" s="1107">
        <f>+Menu!H59*100</f>
        <v>15</v>
      </c>
      <c r="K6" s="1107">
        <f>+Menu!I59*100</f>
        <v>-20</v>
      </c>
      <c r="L6" s="1107">
        <f>+Menu!G59*100</f>
        <v>-5</v>
      </c>
    </row>
    <row r="7" spans="1:38" x14ac:dyDescent="0.3">
      <c r="A7" s="698" t="s">
        <v>290</v>
      </c>
      <c r="B7" s="522">
        <f>+Menu!D22</f>
        <v>200</v>
      </c>
      <c r="C7" s="522">
        <f>+Menu!H22</f>
        <v>2</v>
      </c>
      <c r="D7" s="522">
        <f>+Menu!G36</f>
        <v>12</v>
      </c>
      <c r="E7" s="522">
        <f>+Menu!H36</f>
        <v>0.7</v>
      </c>
      <c r="F7" s="522">
        <f>+Menu!I36</f>
        <v>0.2</v>
      </c>
      <c r="H7" s="454" t="s">
        <v>291</v>
      </c>
      <c r="I7" s="863"/>
      <c r="J7" s="1107">
        <f>+Menu!H60*100</f>
        <v>15</v>
      </c>
      <c r="K7" s="1107">
        <f>+Menu!I60*100</f>
        <v>-5</v>
      </c>
      <c r="L7" s="1107">
        <f>+Menu!G60*100</f>
        <v>-20</v>
      </c>
      <c r="N7" s="454" t="s">
        <v>413</v>
      </c>
      <c r="O7" s="476">
        <v>1</v>
      </c>
      <c r="P7" s="476">
        <v>2</v>
      </c>
      <c r="Q7" s="476">
        <v>3</v>
      </c>
      <c r="R7" s="476">
        <v>4</v>
      </c>
      <c r="T7" t="s">
        <v>620</v>
      </c>
      <c r="U7" s="974">
        <v>10</v>
      </c>
      <c r="V7" t="s">
        <v>297</v>
      </c>
      <c r="Y7" t="s">
        <v>620</v>
      </c>
      <c r="Z7" s="974">
        <f>+U7</f>
        <v>10</v>
      </c>
      <c r="AA7" t="s">
        <v>297</v>
      </c>
      <c r="AD7" t="s">
        <v>620</v>
      </c>
      <c r="AE7" s="974">
        <f>+U7</f>
        <v>10</v>
      </c>
      <c r="AF7" t="s">
        <v>297</v>
      </c>
      <c r="AI7" t="s">
        <v>620</v>
      </c>
      <c r="AJ7" s="974">
        <f>+U7</f>
        <v>10</v>
      </c>
      <c r="AK7" t="s">
        <v>297</v>
      </c>
    </row>
    <row r="8" spans="1:38" ht="15" thickBot="1" x14ac:dyDescent="0.35">
      <c r="A8" s="696" t="s">
        <v>292</v>
      </c>
      <c r="B8" s="859">
        <f>+Menu!D23</f>
        <v>200</v>
      </c>
      <c r="C8" s="522">
        <f>+Menu!H23</f>
        <v>2</v>
      </c>
      <c r="D8" s="522">
        <f>+Menu!G37</f>
        <v>12</v>
      </c>
      <c r="E8" s="522">
        <f>+Menu!H37</f>
        <v>0.6</v>
      </c>
      <c r="F8" s="522">
        <f>+Menu!I37</f>
        <v>0.8</v>
      </c>
      <c r="N8" s="454" t="s">
        <v>223</v>
      </c>
      <c r="O8" s="476" t="str">
        <f>+H10</f>
        <v>Blé d'hiver</v>
      </c>
      <c r="P8" s="476" t="str">
        <f>+H11</f>
        <v>Prairie temporaire</v>
      </c>
      <c r="Q8" s="476" t="str">
        <f>+H12</f>
        <v>Orge d'hiver</v>
      </c>
      <c r="R8" s="476" t="str">
        <f>+H13</f>
        <v>Maïs</v>
      </c>
      <c r="T8" t="s">
        <v>621</v>
      </c>
      <c r="U8" s="975">
        <f>+Menu!G34</f>
        <v>12</v>
      </c>
      <c r="V8" t="s">
        <v>472</v>
      </c>
      <c r="Y8" t="s">
        <v>621</v>
      </c>
      <c r="Z8" s="975">
        <f>+Menu!G37</f>
        <v>12</v>
      </c>
      <c r="AA8" t="s">
        <v>472</v>
      </c>
      <c r="AD8" t="s">
        <v>621</v>
      </c>
      <c r="AE8" s="975">
        <f>+Menu!G35</f>
        <v>12</v>
      </c>
      <c r="AF8" t="s">
        <v>472</v>
      </c>
      <c r="AI8" t="s">
        <v>621</v>
      </c>
      <c r="AJ8" s="975">
        <f>+Menu!G36</f>
        <v>12</v>
      </c>
      <c r="AK8" t="s">
        <v>472</v>
      </c>
    </row>
    <row r="9" spans="1:38" ht="15" thickBot="1" x14ac:dyDescent="0.35">
      <c r="A9" s="668" t="s">
        <v>423</v>
      </c>
      <c r="B9" s="50">
        <f>B2-(C8+C7)</f>
        <v>196</v>
      </c>
      <c r="C9" s="630">
        <f>C2-(C5+C6)</f>
        <v>196</v>
      </c>
      <c r="I9" s="454" t="s">
        <v>527</v>
      </c>
      <c r="J9" s="454" t="s">
        <v>525</v>
      </c>
      <c r="K9" s="454" t="s">
        <v>556</v>
      </c>
      <c r="L9" s="454"/>
      <c r="N9" s="454" t="s">
        <v>525</v>
      </c>
      <c r="O9" s="476">
        <f>+J10</f>
        <v>7.8</v>
      </c>
      <c r="P9" s="476">
        <f>+J11</f>
        <v>10</v>
      </c>
      <c r="Q9" s="476">
        <f>+J12</f>
        <v>8.5</v>
      </c>
      <c r="R9" s="476">
        <f>+J13</f>
        <v>9.5</v>
      </c>
    </row>
    <row r="10" spans="1:38" x14ac:dyDescent="0.3">
      <c r="H10" s="864" t="str">
        <f>+Menu!C46</f>
        <v>Blé d'hiver</v>
      </c>
      <c r="I10" s="523" t="str">
        <f>IF(Menu!C46=Menu!$V$6, "HIVER",IF(Menu!C46=Menu!$V$7,"HIVER",IF(Menu!C46=Menu!$V$8,"HIVER",IF(Menu!C46=Menu!$V$13,"HIVER",IF(Menu!C46=Menu!$V$16,"HIVER",IF(H10="0","","ETE"))))))</f>
        <v>HIVER</v>
      </c>
      <c r="J10" s="522">
        <f>+Menu!E46</f>
        <v>7.8</v>
      </c>
      <c r="K10" s="663">
        <f>+Menu!J46</f>
        <v>1194.2</v>
      </c>
      <c r="L10" s="454"/>
      <c r="N10" s="454" t="s">
        <v>413</v>
      </c>
      <c r="O10" s="476">
        <v>1</v>
      </c>
      <c r="P10" s="476">
        <v>2</v>
      </c>
      <c r="Q10" s="476">
        <v>3</v>
      </c>
      <c r="R10" s="476">
        <v>4</v>
      </c>
    </row>
    <row r="11" spans="1:38" ht="15" thickBot="1" x14ac:dyDescent="0.35">
      <c r="A11" t="s">
        <v>422</v>
      </c>
      <c r="H11" s="864" t="str">
        <f>+Menu!C47</f>
        <v>Prairie temporaire</v>
      </c>
      <c r="I11" s="523" t="str">
        <f>IF(Menu!C47=Menu!$V$6, "HIVER",IF(Menu!C47=Menu!$V$7,"HIVER",IF(Menu!C47=Menu!$V$8,"HIVER",IF(Menu!C47=Menu!$V$13,"HIVER",IF(Menu!C47=Menu!$V$16,"HIVER",IF(H11="0","","ETE"))))))</f>
        <v>HIVER</v>
      </c>
      <c r="J11" s="522">
        <f>+Menu!E47</f>
        <v>10</v>
      </c>
      <c r="K11" s="663">
        <f>+Menu!J47</f>
        <v>927</v>
      </c>
      <c r="L11" s="454"/>
      <c r="N11" s="454" t="s">
        <v>541</v>
      </c>
      <c r="O11" s="454" t="str">
        <f>+I10</f>
        <v>HIVER</v>
      </c>
      <c r="P11" s="454" t="str">
        <f>+I11</f>
        <v>HIVER</v>
      </c>
      <c r="Q11" s="454" t="str">
        <f>+I12</f>
        <v>HIVER</v>
      </c>
      <c r="R11" s="454" t="str">
        <f>+I13</f>
        <v>ETE</v>
      </c>
      <c r="U11" s="966"/>
      <c r="V11" s="967" t="s">
        <v>612</v>
      </c>
      <c r="Z11" s="966"/>
      <c r="AA11" s="967" t="s">
        <v>612</v>
      </c>
      <c r="AE11" s="966"/>
      <c r="AF11" s="967" t="s">
        <v>612</v>
      </c>
      <c r="AJ11" s="966"/>
      <c r="AK11" s="967" t="s">
        <v>612</v>
      </c>
    </row>
    <row r="12" spans="1:38" x14ac:dyDescent="0.3">
      <c r="A12" s="629" t="s">
        <v>421</v>
      </c>
      <c r="B12" s="672" t="s">
        <v>420</v>
      </c>
      <c r="C12" s="684" t="s">
        <v>419</v>
      </c>
      <c r="E12" s="828" t="s">
        <v>540</v>
      </c>
      <c r="F12" s="866">
        <f>+Menu!D43</f>
        <v>4</v>
      </c>
      <c r="H12" s="864" t="str">
        <f>+Menu!C48</f>
        <v>Orge d'hiver</v>
      </c>
      <c r="I12" s="523" t="str">
        <f>IF(Menu!C48=Menu!$V$6, "HIVER",IF(Menu!C48=Menu!$V$7,"HIVER",IF(Menu!C48=Menu!$V$8,"HIVER",IF(Menu!C48=Menu!$V$13,"HIVER",IF(Menu!C48=Menu!$V$16,"HIVER",IF(H12="0","","ETE"))))))</f>
        <v>HIVER</v>
      </c>
      <c r="J12" s="522">
        <f>+Menu!E48</f>
        <v>8.5</v>
      </c>
      <c r="K12" s="663">
        <f>+Menu!J48</f>
        <v>1280.5</v>
      </c>
      <c r="L12" s="454"/>
      <c r="N12" s="454" t="s">
        <v>413</v>
      </c>
      <c r="O12" s="476">
        <v>1</v>
      </c>
      <c r="P12" s="476">
        <v>2</v>
      </c>
      <c r="Q12" s="476">
        <v>3</v>
      </c>
      <c r="R12" s="476">
        <v>4</v>
      </c>
      <c r="U12" s="966"/>
      <c r="V12" s="968" t="s">
        <v>613</v>
      </c>
      <c r="Z12" s="966"/>
      <c r="AA12" s="968" t="s">
        <v>613</v>
      </c>
      <c r="AE12" s="966"/>
      <c r="AF12" s="968" t="s">
        <v>613</v>
      </c>
      <c r="AJ12" s="966"/>
      <c r="AK12" s="968" t="s">
        <v>613</v>
      </c>
    </row>
    <row r="13" spans="1:38" x14ac:dyDescent="0.3">
      <c r="A13" s="827" t="s">
        <v>418</v>
      </c>
      <c r="B13" s="345">
        <v>1</v>
      </c>
      <c r="C13" s="867">
        <v>100</v>
      </c>
      <c r="E13" s="828" t="s">
        <v>592</v>
      </c>
      <c r="F13" s="866">
        <v>30</v>
      </c>
      <c r="H13" s="864" t="str">
        <f>+Menu!C49</f>
        <v>Maïs</v>
      </c>
      <c r="I13" s="523" t="str">
        <f>IF(Menu!C49=Menu!$V$6, "HIVER",IF(Menu!C49=Menu!$V$7,"HIVER",IF(Menu!C49=Menu!$V$8,"HIVER",IF(Menu!C49=Menu!$V$13,"HIVER",IF(Menu!C49=Menu!$V$16,"HIVER",IF(H13="0","","ETE"))))))</f>
        <v>ETE</v>
      </c>
      <c r="J13" s="522">
        <f>+Menu!E49</f>
        <v>9.5</v>
      </c>
      <c r="K13" s="663">
        <f>+Menu!J49</f>
        <v>1472</v>
      </c>
      <c r="L13" s="454"/>
      <c r="N13" s="865" t="s">
        <v>525</v>
      </c>
      <c r="O13" s="476">
        <f>+J10</f>
        <v>7.8</v>
      </c>
      <c r="P13" s="476">
        <f>+J11</f>
        <v>10</v>
      </c>
      <c r="Q13" s="476">
        <f>+J12</f>
        <v>8.5</v>
      </c>
      <c r="R13" s="476">
        <f>+J13</f>
        <v>9.5</v>
      </c>
      <c r="U13" s="966"/>
      <c r="V13" s="966"/>
      <c r="Z13" s="966"/>
      <c r="AA13" s="966"/>
      <c r="AE13" s="966"/>
      <c r="AF13" s="966"/>
      <c r="AJ13" s="966"/>
      <c r="AK13" s="966"/>
    </row>
    <row r="14" spans="1:38" x14ac:dyDescent="0.3">
      <c r="A14" s="827" t="s">
        <v>417</v>
      </c>
      <c r="B14" s="345">
        <v>1</v>
      </c>
      <c r="C14" s="867">
        <v>50</v>
      </c>
      <c r="E14" s="828" t="s">
        <v>593</v>
      </c>
      <c r="F14" s="866">
        <f>+Menu!D170</f>
        <v>10</v>
      </c>
      <c r="N14" s="454" t="str">
        <f>+N12</f>
        <v>Année</v>
      </c>
      <c r="O14" s="454">
        <f>+O12</f>
        <v>1</v>
      </c>
      <c r="P14" s="454">
        <f>+P12</f>
        <v>2</v>
      </c>
      <c r="Q14" s="454">
        <f>+Q12</f>
        <v>3</v>
      </c>
      <c r="R14" s="454">
        <f>+R12</f>
        <v>4</v>
      </c>
      <c r="T14" t="s">
        <v>614</v>
      </c>
      <c r="U14" s="966">
        <v>10</v>
      </c>
      <c r="V14" s="966"/>
      <c r="Y14" t="s">
        <v>614</v>
      </c>
      <c r="Z14" s="966">
        <v>10</v>
      </c>
      <c r="AA14" s="966"/>
      <c r="AD14" t="s">
        <v>614</v>
      </c>
      <c r="AE14" s="966">
        <v>10</v>
      </c>
      <c r="AF14" s="966"/>
      <c r="AI14" t="s">
        <v>614</v>
      </c>
      <c r="AJ14" s="966">
        <v>10</v>
      </c>
      <c r="AK14" s="966"/>
    </row>
    <row r="15" spans="1:38" ht="72" x14ac:dyDescent="0.3">
      <c r="A15" s="827" t="s">
        <v>416</v>
      </c>
      <c r="B15" s="345">
        <v>1</v>
      </c>
      <c r="C15" s="867">
        <v>100</v>
      </c>
      <c r="E15" t="s">
        <v>594</v>
      </c>
      <c r="F15" s="4">
        <f>+(F13+F14)/2</f>
        <v>20</v>
      </c>
      <c r="N15" s="454" t="s">
        <v>555</v>
      </c>
      <c r="O15" s="663">
        <f>+K10</f>
        <v>1194.2</v>
      </c>
      <c r="P15" s="663">
        <f>+K11</f>
        <v>927</v>
      </c>
      <c r="Q15" s="663">
        <f>+K12</f>
        <v>1280.5</v>
      </c>
      <c r="R15" s="663">
        <f>+K13</f>
        <v>1472</v>
      </c>
      <c r="T15" t="s">
        <v>615</v>
      </c>
      <c r="U15" s="966">
        <v>0</v>
      </c>
      <c r="V15" s="966"/>
      <c r="W15" s="913" t="s">
        <v>616</v>
      </c>
      <c r="Y15" t="s">
        <v>615</v>
      </c>
      <c r="Z15" s="966">
        <v>0</v>
      </c>
      <c r="AA15" s="966"/>
      <c r="AB15" s="913" t="s">
        <v>616</v>
      </c>
      <c r="AD15" t="s">
        <v>615</v>
      </c>
      <c r="AE15" s="966">
        <v>0</v>
      </c>
      <c r="AF15" s="966"/>
      <c r="AG15" s="913" t="s">
        <v>616</v>
      </c>
      <c r="AI15" t="s">
        <v>615</v>
      </c>
      <c r="AJ15" s="966">
        <v>0</v>
      </c>
      <c r="AK15" s="966"/>
      <c r="AL15" s="913" t="s">
        <v>616</v>
      </c>
    </row>
    <row r="16" spans="1:38" ht="15" thickBot="1" x14ac:dyDescent="0.35">
      <c r="A16" s="826" t="s">
        <v>415</v>
      </c>
      <c r="B16" s="630">
        <v>1</v>
      </c>
      <c r="C16" s="868">
        <v>150</v>
      </c>
      <c r="T16" t="s">
        <v>617</v>
      </c>
      <c r="U16" s="969">
        <f>0.25*U8</f>
        <v>3</v>
      </c>
      <c r="V16" s="969"/>
      <c r="W16" s="970">
        <f>+U7</f>
        <v>10</v>
      </c>
      <c r="Y16" t="s">
        <v>617</v>
      </c>
      <c r="Z16" s="969">
        <f>0.25*Z8</f>
        <v>3</v>
      </c>
      <c r="AA16" s="969"/>
      <c r="AB16" s="970">
        <f>+Z7</f>
        <v>10</v>
      </c>
      <c r="AD16" t="s">
        <v>617</v>
      </c>
      <c r="AE16" s="969">
        <f>0.25*AE8</f>
        <v>3</v>
      </c>
      <c r="AF16" s="969"/>
      <c r="AG16" s="970">
        <f>+AE7</f>
        <v>10</v>
      </c>
      <c r="AI16" t="s">
        <v>617</v>
      </c>
      <c r="AJ16" s="969">
        <f>0.25*AJ8</f>
        <v>3</v>
      </c>
      <c r="AK16" s="969"/>
      <c r="AL16" s="970">
        <f>+AJ7</f>
        <v>10</v>
      </c>
    </row>
    <row r="17" spans="1:90" x14ac:dyDescent="0.3">
      <c r="T17" t="s">
        <v>618</v>
      </c>
      <c r="U17" s="969">
        <v>2</v>
      </c>
      <c r="V17" s="969"/>
      <c r="W17" s="970">
        <f>+U8</f>
        <v>12</v>
      </c>
      <c r="Y17" t="s">
        <v>618</v>
      </c>
      <c r="Z17" s="969">
        <v>2</v>
      </c>
      <c r="AA17" s="969"/>
      <c r="AB17" s="970">
        <f>+Z8</f>
        <v>12</v>
      </c>
      <c r="AD17" t="s">
        <v>618</v>
      </c>
      <c r="AE17" s="969">
        <v>2</v>
      </c>
      <c r="AF17" s="969"/>
      <c r="AG17" s="970">
        <f>+AE8</f>
        <v>12</v>
      </c>
      <c r="AI17" t="s">
        <v>618</v>
      </c>
      <c r="AJ17" s="969">
        <v>2</v>
      </c>
      <c r="AK17" s="969"/>
      <c r="AL17" s="970">
        <f>+AJ8</f>
        <v>12</v>
      </c>
      <c r="CE17" t="s">
        <v>652</v>
      </c>
    </row>
    <row r="18" spans="1:90" ht="15" thickBot="1" x14ac:dyDescent="0.35">
      <c r="W18" s="842">
        <f>VLOOKUP(W16,T21:U51,2)</f>
        <v>5.957871996371531</v>
      </c>
      <c r="AB18" s="842">
        <f>VLOOKUP(AB16,Y21:Z51,2)</f>
        <v>5.957871996371531</v>
      </c>
      <c r="AG18" s="842">
        <f>VLOOKUP(AG16,AD21:AE51,2)</f>
        <v>5.957871996371531</v>
      </c>
      <c r="AL18" s="842">
        <f>VLOOKUP(AL16,AI21:AJ51,2)</f>
        <v>5.957871996371531</v>
      </c>
      <c r="AO18" s="1006"/>
      <c r="AP18" s="1006"/>
      <c r="AQ18" s="1006"/>
      <c r="AR18" s="1006"/>
      <c r="AS18" s="1007" t="s">
        <v>726</v>
      </c>
      <c r="AT18" s="1007"/>
      <c r="AU18" s="1007"/>
      <c r="AV18" s="1007"/>
      <c r="AW18" s="1007"/>
      <c r="AX18" s="1007"/>
      <c r="AY18" s="1007"/>
      <c r="AZ18" s="1007"/>
      <c r="BA18" s="1007"/>
      <c r="BB18" s="1007"/>
      <c r="BC18" s="1007"/>
      <c r="BD18" s="1007"/>
      <c r="BE18" s="1007"/>
      <c r="BF18" s="1007"/>
      <c r="BG18" s="1007"/>
      <c r="BH18" s="1007"/>
      <c r="BI18" s="1007"/>
      <c r="BJ18" s="871" t="s">
        <v>725</v>
      </c>
      <c r="BK18" s="871"/>
      <c r="BL18" s="871"/>
      <c r="BM18" s="871"/>
      <c r="BN18" s="871"/>
      <c r="BO18" s="871"/>
      <c r="BP18" s="871"/>
      <c r="BQ18" s="871"/>
      <c r="BR18" s="871"/>
      <c r="BS18" s="871"/>
      <c r="BT18" s="871"/>
      <c r="BU18" s="871"/>
      <c r="BV18" s="871"/>
      <c r="BW18" s="871"/>
      <c r="BX18" s="871"/>
      <c r="BY18" s="871"/>
      <c r="BZ18" s="871"/>
      <c r="CA18" s="871"/>
      <c r="CB18" s="871"/>
      <c r="CC18" s="871"/>
      <c r="CD18" s="871"/>
      <c r="CE18" t="s">
        <v>720</v>
      </c>
      <c r="CI18" t="s">
        <v>721</v>
      </c>
    </row>
    <row r="19" spans="1:90" ht="15" thickBot="1" x14ac:dyDescent="0.35">
      <c r="M19" s="1386" t="s">
        <v>414</v>
      </c>
      <c r="N19" s="1386"/>
      <c r="X19" t="s">
        <v>619</v>
      </c>
      <c r="AC19" t="s">
        <v>619</v>
      </c>
      <c r="AH19" t="s">
        <v>619</v>
      </c>
      <c r="AM19" t="s">
        <v>619</v>
      </c>
      <c r="AO19" s="1006" t="s">
        <v>553</v>
      </c>
      <c r="AP19" s="1006"/>
      <c r="AQ19" s="1006"/>
      <c r="AR19" s="1006"/>
      <c r="AS19" s="1008" t="s">
        <v>558</v>
      </c>
      <c r="AT19" s="1008"/>
      <c r="AU19" s="1008"/>
      <c r="AV19" s="1008"/>
      <c r="AW19" s="1008"/>
      <c r="AX19" s="88" t="s">
        <v>703</v>
      </c>
      <c r="AY19" s="88"/>
      <c r="AZ19" s="88"/>
      <c r="BA19" s="88"/>
      <c r="BB19" s="88"/>
      <c r="BC19" s="88"/>
      <c r="BD19" s="88"/>
      <c r="BE19" s="88"/>
      <c r="BF19" s="88"/>
      <c r="BG19" s="88"/>
      <c r="BH19" s="528" t="s">
        <v>700</v>
      </c>
      <c r="BI19" s="528"/>
      <c r="BJ19" s="1008" t="s">
        <v>558</v>
      </c>
      <c r="BK19" s="1008"/>
      <c r="BL19" s="1008"/>
      <c r="BM19" s="1008"/>
      <c r="BN19" s="1008"/>
      <c r="BO19" s="1008"/>
      <c r="BP19" s="1008"/>
      <c r="BQ19" s="1008"/>
      <c r="BR19" s="1008"/>
      <c r="BS19" s="88" t="s">
        <v>703</v>
      </c>
      <c r="BT19" s="88"/>
      <c r="BU19" s="88"/>
      <c r="BV19" s="88"/>
      <c r="BW19" s="88"/>
      <c r="BX19" s="88"/>
      <c r="BY19" s="88"/>
      <c r="BZ19" s="88"/>
      <c r="CA19" s="88"/>
      <c r="CB19" s="88"/>
      <c r="CC19" s="528" t="s">
        <v>700</v>
      </c>
      <c r="CD19" s="528"/>
      <c r="CE19" s="1105" t="s">
        <v>722</v>
      </c>
      <c r="CF19" s="1091" t="s">
        <v>750</v>
      </c>
      <c r="CG19" s="1091"/>
      <c r="CH19" s="1091"/>
      <c r="CI19" s="1105" t="s">
        <v>722</v>
      </c>
      <c r="CJ19" s="1091" t="s">
        <v>750</v>
      </c>
      <c r="CK19" s="1091"/>
      <c r="CL19" s="1091"/>
    </row>
    <row r="20" spans="1:90" ht="29.4" thickBot="1" x14ac:dyDescent="0.35">
      <c r="I20" s="872" t="s">
        <v>551</v>
      </c>
      <c r="J20" s="872"/>
      <c r="K20" s="871" t="s">
        <v>549</v>
      </c>
      <c r="L20" s="871"/>
      <c r="M20" t="s">
        <v>552</v>
      </c>
      <c r="N20" s="873">
        <f>+M22/L22</f>
        <v>0.96040000000000003</v>
      </c>
      <c r="T20" t="s">
        <v>413</v>
      </c>
      <c r="U20" s="971">
        <f>($U$15-$U$14)/(1+EXP((T21-$U$17)/$U$16))+$U$14</f>
        <v>3.392436312341828</v>
      </c>
      <c r="V20" s="971"/>
      <c r="W20" s="972"/>
      <c r="Y20" t="s">
        <v>413</v>
      </c>
      <c r="Z20" s="971">
        <f>($U$15-$U$14)/(1+EXP((Y21-$U$17)/$U$16))+$U$14</f>
        <v>3.392436312341828</v>
      </c>
      <c r="AA20" s="971"/>
      <c r="AB20" s="972"/>
      <c r="AD20" t="s">
        <v>413</v>
      </c>
      <c r="AE20" s="971">
        <f>($U$15-$U$14)/(1+EXP((AD21-$U$17)/$U$16))+$U$14</f>
        <v>3.392436312341828</v>
      </c>
      <c r="AF20" s="971"/>
      <c r="AG20" s="972"/>
      <c r="AI20" t="s">
        <v>413</v>
      </c>
      <c r="AJ20" s="971">
        <f>($U$15-$U$14)/(1+EXP((AI21-$U$17)/$U$16))+$U$14</f>
        <v>3.392436312341828</v>
      </c>
      <c r="AK20" s="971"/>
      <c r="AL20" s="972"/>
      <c r="AO20" s="1006"/>
      <c r="AP20" s="1006"/>
      <c r="AQ20" s="1006"/>
      <c r="AR20" s="1006"/>
      <c r="AS20" s="1008"/>
      <c r="AT20" s="1008"/>
      <c r="AU20" s="1008"/>
      <c r="AV20" s="1008"/>
      <c r="AW20" s="1008"/>
      <c r="AX20" s="88"/>
      <c r="AY20" s="88" t="s">
        <v>691</v>
      </c>
      <c r="AZ20" s="88"/>
      <c r="BA20" s="88"/>
      <c r="BB20" s="88" t="s">
        <v>695</v>
      </c>
      <c r="BC20" s="88"/>
      <c r="BD20" s="88"/>
      <c r="BE20" s="88"/>
      <c r="BF20" s="88"/>
      <c r="BG20" s="88"/>
      <c r="BH20" s="528" t="s">
        <v>704</v>
      </c>
      <c r="BI20" s="528"/>
      <c r="BJ20" s="1008"/>
      <c r="BK20" s="1008"/>
      <c r="BL20" s="1008"/>
      <c r="BM20" s="1008"/>
      <c r="BN20" s="1008"/>
      <c r="BO20" s="1008" t="s">
        <v>716</v>
      </c>
      <c r="BP20" s="1008"/>
      <c r="BQ20" s="1008"/>
      <c r="BR20" s="1008"/>
      <c r="BS20" s="88"/>
      <c r="BT20" s="88" t="s">
        <v>691</v>
      </c>
      <c r="BU20" s="88"/>
      <c r="BV20" s="88"/>
      <c r="BW20" s="88" t="s">
        <v>695</v>
      </c>
      <c r="BX20" s="88"/>
      <c r="BY20" s="88"/>
      <c r="BZ20" s="88"/>
      <c r="CA20" s="88"/>
      <c r="CB20" s="88"/>
      <c r="CC20" s="528" t="s">
        <v>704</v>
      </c>
      <c r="CD20" s="528"/>
      <c r="CE20" s="1106" t="s">
        <v>668</v>
      </c>
      <c r="CF20" s="1097" t="s">
        <v>713</v>
      </c>
      <c r="CG20" s="1094" t="s">
        <v>711</v>
      </c>
      <c r="CH20" s="1092" t="s">
        <v>658</v>
      </c>
      <c r="CI20" s="1106" t="s">
        <v>668</v>
      </c>
      <c r="CJ20" s="1097" t="s">
        <v>713</v>
      </c>
      <c r="CK20" s="1094" t="s">
        <v>711</v>
      </c>
      <c r="CL20" s="1092" t="s">
        <v>658</v>
      </c>
    </row>
    <row r="21" spans="1:90" ht="28.8" x14ac:dyDescent="0.3">
      <c r="A21" t="s">
        <v>413</v>
      </c>
      <c r="C21" t="s">
        <v>223</v>
      </c>
      <c r="D21" t="s">
        <v>412</v>
      </c>
      <c r="E21" t="s">
        <v>411</v>
      </c>
      <c r="F21" t="s">
        <v>410</v>
      </c>
      <c r="G21" t="s">
        <v>409</v>
      </c>
      <c r="H21" t="s">
        <v>408</v>
      </c>
      <c r="I21" s="872" t="s">
        <v>548</v>
      </c>
      <c r="J21" s="872" t="s">
        <v>550</v>
      </c>
      <c r="K21" s="871" t="s">
        <v>547</v>
      </c>
      <c r="L21" s="871" t="s">
        <v>548</v>
      </c>
      <c r="M21" t="s">
        <v>546</v>
      </c>
      <c r="N21" t="s">
        <v>407</v>
      </c>
      <c r="O21" t="s">
        <v>406</v>
      </c>
      <c r="T21">
        <v>0</v>
      </c>
      <c r="U21" s="971">
        <v>0</v>
      </c>
      <c r="V21" s="973">
        <v>0</v>
      </c>
      <c r="W21" s="971">
        <f>IF(T21&gt;$W$16,0,U21*$W$17/$W$18)</f>
        <v>0</v>
      </c>
      <c r="X21" s="869">
        <f>IF('Base de données Haies'!$I$26=0,'Générateur Emprise 10ans'!U$8,0)</f>
        <v>12</v>
      </c>
      <c r="Y21">
        <v>0</v>
      </c>
      <c r="Z21" s="971">
        <v>0</v>
      </c>
      <c r="AA21" s="973">
        <v>0</v>
      </c>
      <c r="AB21" s="971">
        <f>IF(Y21&gt;$W$16,0,Z21*$W$17/$W$18)</f>
        <v>0</v>
      </c>
      <c r="AC21" s="869">
        <f>IF('Base de données Haies'!$I$26=0,'Générateur Emprise 10ans'!Z$8,0)</f>
        <v>12</v>
      </c>
      <c r="AD21">
        <v>0</v>
      </c>
      <c r="AE21" s="971">
        <v>0</v>
      </c>
      <c r="AF21" s="973">
        <v>0</v>
      </c>
      <c r="AG21" s="971">
        <f>IF(AD21&gt;$W$16,0,AE21*$W$17/$W$18)</f>
        <v>0</v>
      </c>
      <c r="AH21" s="869">
        <f>IF('Base de données Haies'!$I$26=0,'Générateur Emprise 10ans'!AE$8,0)</f>
        <v>12</v>
      </c>
      <c r="AI21">
        <v>0</v>
      </c>
      <c r="AJ21" s="971">
        <v>0</v>
      </c>
      <c r="AK21" s="973">
        <v>0</v>
      </c>
      <c r="AL21" s="971">
        <f>IF(AI21&gt;$W$16,0,AJ21*$W$17/$W$18)</f>
        <v>0</v>
      </c>
      <c r="AM21" s="869">
        <f>IF('Base de données Haies'!$I$26=0,'Générateur Emprise 10ans'!AJ$8,0)</f>
        <v>12</v>
      </c>
      <c r="AO21" s="1030" t="s">
        <v>554</v>
      </c>
      <c r="AP21" s="1030" t="s">
        <v>689</v>
      </c>
      <c r="AQ21" s="1030" t="s">
        <v>557</v>
      </c>
      <c r="AR21" s="1030" t="s">
        <v>688</v>
      </c>
      <c r="AS21" s="1029" t="s">
        <v>554</v>
      </c>
      <c r="AT21" s="1029" t="s">
        <v>689</v>
      </c>
      <c r="AU21" s="1029" t="s">
        <v>557</v>
      </c>
      <c r="AV21" s="1029" t="s">
        <v>688</v>
      </c>
      <c r="AW21" s="1029" t="s">
        <v>690</v>
      </c>
      <c r="AX21" s="1036" t="s">
        <v>694</v>
      </c>
      <c r="AY21" s="1035" t="s">
        <v>693</v>
      </c>
      <c r="AZ21" s="1035" t="s">
        <v>351</v>
      </c>
      <c r="BA21" s="1035" t="s">
        <v>692</v>
      </c>
      <c r="BB21" s="1035" t="s">
        <v>693</v>
      </c>
      <c r="BC21" s="1035" t="s">
        <v>351</v>
      </c>
      <c r="BD21" s="1035" t="s">
        <v>692</v>
      </c>
      <c r="BE21" s="1035" t="s">
        <v>696</v>
      </c>
      <c r="BF21" s="1035" t="s">
        <v>697</v>
      </c>
      <c r="BG21" s="1035" t="s">
        <v>698</v>
      </c>
      <c r="BH21" s="528" t="s">
        <v>696</v>
      </c>
      <c r="BI21" s="528" t="s">
        <v>701</v>
      </c>
      <c r="BJ21" s="1029" t="s">
        <v>554</v>
      </c>
      <c r="BK21" s="1029" t="s">
        <v>689</v>
      </c>
      <c r="BL21" s="1029" t="s">
        <v>557</v>
      </c>
      <c r="BM21" s="1029" t="s">
        <v>688</v>
      </c>
      <c r="BN21" s="1029" t="s">
        <v>690</v>
      </c>
      <c r="BO21" s="1029" t="s">
        <v>719</v>
      </c>
      <c r="BP21" s="1029" t="s">
        <v>718</v>
      </c>
      <c r="BQ21" s="1029" t="s">
        <v>717</v>
      </c>
      <c r="BR21" s="1029" t="s">
        <v>690</v>
      </c>
      <c r="BS21" s="1036" t="s">
        <v>694</v>
      </c>
      <c r="BT21" s="1035" t="s">
        <v>693</v>
      </c>
      <c r="BU21" s="1035" t="s">
        <v>351</v>
      </c>
      <c r="BV21" s="1035" t="s">
        <v>692</v>
      </c>
      <c r="BW21" s="1035" t="s">
        <v>693</v>
      </c>
      <c r="BX21" s="1035" t="s">
        <v>351</v>
      </c>
      <c r="BY21" s="1035" t="s">
        <v>692</v>
      </c>
      <c r="BZ21" s="1035" t="s">
        <v>696</v>
      </c>
      <c r="CA21" s="1035" t="s">
        <v>697</v>
      </c>
      <c r="CB21" s="1035" t="s">
        <v>698</v>
      </c>
      <c r="CC21" s="528" t="s">
        <v>696</v>
      </c>
      <c r="CD21" s="528" t="s">
        <v>701</v>
      </c>
    </row>
    <row r="22" spans="1:90" x14ac:dyDescent="0.3">
      <c r="A22">
        <v>1</v>
      </c>
      <c r="B22" t="str">
        <f t="shared" ref="B22:B51" si="0">IF(A22&gt;$F$13," ",HLOOKUP(IF(A22-(F$12*ROUNDDOWN(A22/F$12,0))=0,F$12,A22-(F$12*ROUNDDOWN(A22/F$12,0))),$N$7:$R$8,2,FALSE))</f>
        <v>Blé d'hiver</v>
      </c>
      <c r="C22" t="str">
        <f t="shared" ref="C22:C51" si="1">IF(A22&gt;$F$13," ",HLOOKUP(IF(A22-(F$12*ROUNDDOWN(A22/F$12,0))=0,F$12,A22-(F$12*ROUNDDOWN(A22/F$12,0))),$N$10:$R$11,2,FALSE))</f>
        <v>HIVER</v>
      </c>
      <c r="D22" s="869">
        <f>+$X21</f>
        <v>12</v>
      </c>
      <c r="E22" s="869">
        <f>+AC21</f>
        <v>12</v>
      </c>
      <c r="F22" s="869">
        <f>+AH21</f>
        <v>12</v>
      </c>
      <c r="G22" s="869">
        <f>+AM21</f>
        <v>12</v>
      </c>
      <c r="H22" t="s">
        <v>405</v>
      </c>
      <c r="I22" s="842">
        <f ca="1">'Générateur Emprise 10ans'!C192</f>
        <v>31.632057600000003</v>
      </c>
      <c r="J22" s="842">
        <f ca="1">I22/($B$9*$C$9/10000)</f>
        <v>8.2340841316118283</v>
      </c>
      <c r="K22">
        <f>IF(A22&lt;=$U$7,IF(A22&gt;$F$13," ",HLOOKUP(IF(A22-(F$12*ROUNDDOWN(A22/F$12,0))=0,F$12,A22-(F$12*ROUNDDOWN(A22/F$12,0))),$N$12:$R$13,2,FALSE)),0)</f>
        <v>7.8</v>
      </c>
      <c r="L22">
        <f t="shared" ref="L22:L51" si="2">K22*($B$2*$C$2)/10000</f>
        <v>31.2</v>
      </c>
      <c r="M22">
        <f>IF(C22="ETE",(B$2-(C$5+C$6))*(C$2-(C$7+C$8))/10000*K22,(B$2-(C$5+C$6))*(C$2-(C$7+C$8))/10000*K22)</f>
        <v>29.964480000000002</v>
      </c>
      <c r="N22" s="842">
        <f ca="1">I22-L22</f>
        <v>0.43205760000000382</v>
      </c>
      <c r="O22" s="842">
        <f t="shared" ref="O22:O51" ca="1" si="3">I22-M22</f>
        <v>1.6675776000000013</v>
      </c>
      <c r="T22">
        <v>1</v>
      </c>
      <c r="U22" s="971">
        <f>($U$15-$U$14)/(1+EXP((T22-$U$17)/$U$16))+$U$14-$U$20</f>
        <v>0.7818616230350246</v>
      </c>
      <c r="V22" s="973">
        <v>1</v>
      </c>
      <c r="W22" s="971">
        <f t="shared" ref="W22:W51" si="4">IF(T22&gt;$W$16,0,U22*$W$17/$W$18)</f>
        <v>1.5747803044668192</v>
      </c>
      <c r="X22" s="869">
        <f>IF('Base de données Haies'!$I$26=0,'Générateur Emprise 10ans'!U$8,IF(W22=0,$W$17,W22))</f>
        <v>12</v>
      </c>
      <c r="Y22">
        <v>1</v>
      </c>
      <c r="Z22" s="971">
        <f>($U$15-$U$14)/(1+EXP((Y22-$U$17)/$U$16))+$U$14-$U$20</f>
        <v>0.7818616230350246</v>
      </c>
      <c r="AA22" s="973">
        <v>1</v>
      </c>
      <c r="AB22" s="971">
        <f t="shared" ref="AB22:AB51" si="5">IF(Y22&gt;$W$16,0,Z22*$W$17/$W$18)</f>
        <v>1.5747803044668192</v>
      </c>
      <c r="AC22" s="869">
        <f>IF('Base de données Haies'!$I$26=0,'Générateur Emprise 10ans'!Z$8,IF(AB22=0,$W$17,AB22))</f>
        <v>12</v>
      </c>
      <c r="AD22">
        <v>1</v>
      </c>
      <c r="AE22" s="971">
        <f>($U$15-$U$14)/(1+EXP((AD22-$U$17)/$U$16))+$U$14-$U$20</f>
        <v>0.7818616230350246</v>
      </c>
      <c r="AF22" s="973">
        <v>1</v>
      </c>
      <c r="AG22" s="971">
        <f t="shared" ref="AG22:AG51" si="6">IF(AD22&gt;$W$16,0,AE22*$W$17/$W$18)</f>
        <v>1.5747803044668192</v>
      </c>
      <c r="AH22" s="869">
        <f>IF('Base de données Haies'!$I$26=0,'Générateur Emprise 10ans'!AE$8,IF(AG22=0,$W$17,AG22))</f>
        <v>12</v>
      </c>
      <c r="AI22">
        <v>1</v>
      </c>
      <c r="AJ22" s="971">
        <f>($U$15-$U$14)/(1+EXP((AI22-$U$17)/$U$16))+$U$14-$U$20</f>
        <v>0.7818616230350246</v>
      </c>
      <c r="AK22" s="973">
        <v>1</v>
      </c>
      <c r="AL22" s="971">
        <f t="shared" ref="AL22:AL51" si="7">IF(AI22&gt;$W$16,0,AJ22*$W$17/$W$18)</f>
        <v>1.5747803044668192</v>
      </c>
      <c r="AM22" s="869">
        <f>IF('Base de données Haies'!$I$26=0,'Générateur Emprise 10ans'!AJ$8,IF(AL22=0,$W$17,AL22))</f>
        <v>12</v>
      </c>
      <c r="AO22" s="869">
        <f>+'Générateur Emprise 10ans'!K22</f>
        <v>7.8</v>
      </c>
      <c r="AP22" s="877">
        <f>IF(Résultats!$B54&lt;='Générateur Emprise 10ans'!$U$7,IF(Résultats!$B54&gt;'Générateur Emprise 10ans'!$F$13," ",HLOOKUP(IF(Résultats!$B54-('Générateur Emprise 10ans'!$F$12*ROUNDDOWN(Résultats!$B54/'Générateur Emprise 10ans'!$F$12,0))=0,'Générateur Emprise 10ans'!$F$12,Résultats!$B54-('Générateur Emprise 10ans'!$F$12*ROUNDDOWN(Résultats!$B54/'Générateur Emprise 10ans'!$F$12,0))),'Générateur Emprise 10ans'!$N$14:$R$15,2,FALSE)),0)</f>
        <v>1194.2</v>
      </c>
      <c r="AQ22" s="869">
        <f>+'Générateur Emprise 10ans'!L22</f>
        <v>31.2</v>
      </c>
      <c r="AR22" s="876">
        <f>+AP22*Menu!$F$13</f>
        <v>4776.8</v>
      </c>
      <c r="AS22" s="869">
        <f ca="1">+'Générateur Emprise 10ans'!D192</f>
        <v>7.9080144000000008</v>
      </c>
      <c r="AT22" s="877">
        <f ca="1">IF(Résultats!$B54&lt;='Générateur Emprise 10ans'!$U$7,+AP22*AS22/AO22+IF(Résultats!$B54&lt;=Menu!$G$64,Menu!$D$64,0),0)</f>
        <v>1217.7372816000002</v>
      </c>
      <c r="AU22" s="869">
        <f ca="1">+'Générateur Emprise 10ans'!C192</f>
        <v>31.632057600000003</v>
      </c>
      <c r="AV22" s="877">
        <f ca="1">+AT22*Menu!$F$13</f>
        <v>4870.9491264000008</v>
      </c>
      <c r="AW22" s="1010">
        <f t="shared" ref="AW22:AW51" ca="1" si="8">IF(AO22&gt;0,+AV22/AR22,0)</f>
        <v>1.0197096647127786</v>
      </c>
      <c r="AX22" s="876">
        <f>+'Base de données Haies'!I26*Menu!D246*Menu!E89+(Menu!D247+Menu!D248)*Menu!D95*1000*'Base de données Haies'!I26+IF(Résultats!B54&lt;Menu!$D$253,Menu!$D$252*Menu!$F$13,0)</f>
        <v>0</v>
      </c>
      <c r="AY22" s="1034">
        <f>+IF('Base de données Haies'!$I$26=1,Menu!$E$88)*Menu!$D$95+Menu!$L$141</f>
        <v>102.35226107226109</v>
      </c>
      <c r="AZ22" s="1034">
        <f>+AY22/Menu!$F$13</f>
        <v>25.588065268065272</v>
      </c>
      <c r="BA22" s="1034">
        <f>+AY22/Menu!$D$123</f>
        <v>127.94032634032635</v>
      </c>
      <c r="BE22" s="1034">
        <f t="shared" ref="BE22:BE31" si="9">+AX22+BB22-AY22</f>
        <v>-102.35226107226109</v>
      </c>
      <c r="BF22" s="1034">
        <f>+BE22/Menu!$F$13</f>
        <v>-25.588065268065272</v>
      </c>
      <c r="BG22" s="1034">
        <f>+BE22/Menu!$D$123</f>
        <v>-127.94032634032635</v>
      </c>
      <c r="BH22" s="1009">
        <f t="shared" ref="BH22:BH31" ca="1" si="10">+BE22+AV22</f>
        <v>4768.5968653277396</v>
      </c>
      <c r="BI22" s="1009">
        <f t="shared" ref="BI22:BI31" ca="1" si="11">+BF22+AT22</f>
        <v>1192.1492163319349</v>
      </c>
      <c r="BJ22" s="869">
        <f ca="1">+'Générateur Emprise 10ans'!AS28</f>
        <v>8.6177080000000004</v>
      </c>
      <c r="BK22" s="1009">
        <f ca="1">IF(Résultats!$B54&lt;='Générateur Emprise 10ans'!$U$7,+AP22*BJ22/AO22+IF(Résultats!$B54&lt;=Menu!$G$64,Menu!$D$64,0),0)</f>
        <v>1326.3931914871796</v>
      </c>
      <c r="BL22" s="869">
        <f ca="1">+'Générateur Emprise 10ans'!AU28</f>
        <v>34.470832000000001</v>
      </c>
      <c r="BM22" s="869">
        <f ca="1">+'Générateur Emprise 10ans'!AV28</f>
        <v>5192.9294560000008</v>
      </c>
      <c r="BN22" s="1010">
        <f ca="1">+'Générateur Emprise 10ans'!AW28</f>
        <v>1.0138480000000001</v>
      </c>
      <c r="BO22" s="869">
        <f ca="1">+BJ22/Menu!$D$27</f>
        <v>9.5487069252077568</v>
      </c>
      <c r="BP22" s="1010">
        <f ca="1">+BO22/AO28</f>
        <v>1.1233772853185595</v>
      </c>
      <c r="BQ22" s="877">
        <f ca="1">+BK22/Menu!$D$27</f>
        <v>1469.687746800199</v>
      </c>
      <c r="BR22" s="1010">
        <f ca="1">+BQ22/AT22</f>
        <v>1.2069005104854456</v>
      </c>
      <c r="BS22" s="876">
        <f>+AX22</f>
        <v>0</v>
      </c>
      <c r="BT22" s="1108">
        <f>+AY22</f>
        <v>102.35226107226109</v>
      </c>
      <c r="BU22" s="1108">
        <f>+AZ22</f>
        <v>25.588065268065272</v>
      </c>
      <c r="BV22" s="1108">
        <f>+BA22</f>
        <v>127.94032634032635</v>
      </c>
      <c r="BZ22" s="877">
        <f>+BS22+BW22-BT22</f>
        <v>-102.35226107226109</v>
      </c>
      <c r="CA22" s="877">
        <f>+BZ22/Menu!$F$13</f>
        <v>-25.588065268065272</v>
      </c>
      <c r="CB22" s="877">
        <f>+BZ22/Menu!$D$123</f>
        <v>-127.94032634032635</v>
      </c>
      <c r="CC22" s="877">
        <f ca="1">+BZ22+BM22</f>
        <v>5090.5771949277396</v>
      </c>
      <c r="CD22" s="877">
        <f ca="1">+CA22+BK22</f>
        <v>1300.8051262191143</v>
      </c>
      <c r="CE22" s="1009">
        <f>Résultats!D92+'Générateur Emprise 10ans'!AP22/(1+Résultats!$D$29)^(Résultats!$B93-1)</f>
        <v>1194.2</v>
      </c>
      <c r="CF22" s="1009">
        <f ca="1">+'Générateur Emprise 10ans'!AT22/(1+Résultats!$D$30)^(Résultats!$B93-1)</f>
        <v>1217.7372816000002</v>
      </c>
      <c r="CG22" s="1009">
        <f>Résultats!AE92+'Générateur Emprise 10ans'!BF22/(1+Résultats!$D$30)^(Résultats!$B93-1)</f>
        <v>-25.588065268065272</v>
      </c>
      <c r="CH22" s="1009">
        <f ca="1">Résultats!AE92+'Générateur Emprise 10ans'!BI22/(1+Résultats!$D$30)^(Résultats!$B93-1)</f>
        <v>1192.1492163319349</v>
      </c>
      <c r="CI22" s="1009">
        <f>Résultats!I92+'Générateur Emprise 10ans'!AR22/(1+Résultats!$D$29)^(Résultats!$B93-1)</f>
        <v>4776.8</v>
      </c>
      <c r="CJ22" s="1009">
        <f ca="1">Résultats!Z92+'Générateur Emprise 10ans'!AV22/(1+Résultats!$D$30)^(Résultats!$B93-1)</f>
        <v>4870.9491264000008</v>
      </c>
      <c r="CK22" s="1009">
        <f>Résultats!AJ92+'Générateur Emprise 10ans'!BE22/(1+Résultats!$D$30)^(Résultats!$B93-1)</f>
        <v>-102.35226107226109</v>
      </c>
      <c r="CL22" s="1009">
        <f ca="1">Résultats!AT92+'Générateur Emprise 10ans'!BH22/(1+Résultats!$D$30)^(Résultats!$B93-1)</f>
        <v>4768.5968653277396</v>
      </c>
    </row>
    <row r="23" spans="1:90" x14ac:dyDescent="0.3">
      <c r="A23">
        <v>2</v>
      </c>
      <c r="B23" t="str">
        <f t="shared" si="0"/>
        <v>Prairie temporaire</v>
      </c>
      <c r="C23" t="str">
        <f t="shared" si="1"/>
        <v>HIVER</v>
      </c>
      <c r="D23" s="869">
        <f t="shared" ref="D23:D51" si="12">+$X22</f>
        <v>12</v>
      </c>
      <c r="E23" s="869">
        <f t="shared" ref="E23:E51" si="13">+AC22</f>
        <v>12</v>
      </c>
      <c r="F23" s="869">
        <f t="shared" ref="F23:F51" si="14">+AH22</f>
        <v>12</v>
      </c>
      <c r="G23" s="869">
        <f t="shared" ref="G23:G51" si="15">+AM22</f>
        <v>12</v>
      </c>
      <c r="H23" t="s">
        <v>405</v>
      </c>
      <c r="I23" s="842">
        <f ca="1">'Générateur Emprise 10ans'!C193</f>
        <v>40.553919999999998</v>
      </c>
      <c r="J23" s="842">
        <f t="shared" ref="J23:J51" ca="1" si="16">I23/($B$9*$C$9/10000)</f>
        <v>10.556518117451061</v>
      </c>
      <c r="K23">
        <f t="shared" ref="K23:K51" si="17">IF(A23&lt;=$U$7,IF(A23&gt;$F$13," ",HLOOKUP(IF(A23-(F$12*ROUNDDOWN(A23/F$12,0))=0,F$12,A23-(F$12*ROUNDDOWN(A23/F$12,0))),$N$12:$R$13,2,FALSE)),0)</f>
        <v>10</v>
      </c>
      <c r="L23">
        <f t="shared" si="2"/>
        <v>40</v>
      </c>
      <c r="M23">
        <f t="shared" ref="M23:M51" si="18">IF(C23="ETE",(B$2-(C$5+C$6))*(C$2-(C$7+C$8))/10000*K23,(B$2-(C$5+C$6))*(C$2-(C$7+C$8))/10000*K23)</f>
        <v>38.416000000000004</v>
      </c>
      <c r="N23" s="842">
        <f t="shared" ref="N23:N51" ca="1" si="19">I23-L23</f>
        <v>0.55391999999999797</v>
      </c>
      <c r="O23" s="842">
        <f t="shared" ca="1" si="3"/>
        <v>2.137919999999994</v>
      </c>
      <c r="T23">
        <v>2</v>
      </c>
      <c r="U23" s="971">
        <f t="shared" ref="U23:U51" si="20">($U$15-$U$14)/(1+EXP((T23-$U$17)/$U$16))+$U$14-$U$20</f>
        <v>1.607563687658172</v>
      </c>
      <c r="V23" s="973">
        <v>2</v>
      </c>
      <c r="W23" s="971">
        <f t="shared" si="4"/>
        <v>3.2378614820268954</v>
      </c>
      <c r="X23" s="869">
        <f>IF('Base de données Haies'!$I$26=0,'Générateur Emprise 10ans'!U$8,IF(W23=0,$W$17,W23))</f>
        <v>12</v>
      </c>
      <c r="Y23">
        <v>2</v>
      </c>
      <c r="Z23" s="971">
        <f t="shared" ref="Z23:Z51" si="21">($U$15-$U$14)/(1+EXP((Y23-$U$17)/$U$16))+$U$14-$U$20</f>
        <v>1.607563687658172</v>
      </c>
      <c r="AA23" s="973">
        <v>2</v>
      </c>
      <c r="AB23" s="971">
        <f t="shared" si="5"/>
        <v>3.2378614820268954</v>
      </c>
      <c r="AC23" s="869">
        <f>IF('Base de données Haies'!$I$26=0,'Générateur Emprise 10ans'!Z$8,IF(AB23=0,$W$17,AB23))</f>
        <v>12</v>
      </c>
      <c r="AD23">
        <v>2</v>
      </c>
      <c r="AE23" s="971">
        <f t="shared" ref="AE23:AE51" si="22">($U$15-$U$14)/(1+EXP((AD23-$U$17)/$U$16))+$U$14-$U$20</f>
        <v>1.607563687658172</v>
      </c>
      <c r="AF23" s="973">
        <v>2</v>
      </c>
      <c r="AG23" s="971">
        <f t="shared" si="6"/>
        <v>3.2378614820268954</v>
      </c>
      <c r="AH23" s="869">
        <f>IF('Base de données Haies'!$I$26=0,'Générateur Emprise 10ans'!AE$8,IF(AG23=0,$W$17,AG23))</f>
        <v>12</v>
      </c>
      <c r="AI23">
        <v>2</v>
      </c>
      <c r="AJ23" s="971">
        <f t="shared" ref="AJ23:AJ51" si="23">($U$15-$U$14)/(1+EXP((AI23-$U$17)/$U$16))+$U$14-$U$20</f>
        <v>1.607563687658172</v>
      </c>
      <c r="AK23" s="973">
        <v>2</v>
      </c>
      <c r="AL23" s="971">
        <f t="shared" si="7"/>
        <v>3.2378614820268954</v>
      </c>
      <c r="AM23" s="869">
        <f>IF('Base de données Haies'!$I$26=0,'Générateur Emprise 10ans'!AJ$8,IF(AL23=0,$W$17,AL23))</f>
        <v>12</v>
      </c>
      <c r="AO23" s="869">
        <f>+'Générateur Emprise 10ans'!K23</f>
        <v>10</v>
      </c>
      <c r="AP23" s="877">
        <f>IF(Résultats!$B55&lt;='Générateur Emprise 10ans'!$U$7,IF(Résultats!$B55&gt;'Générateur Emprise 10ans'!$F$13," ",HLOOKUP(IF(Résultats!$B55-('Générateur Emprise 10ans'!$F$12*ROUNDDOWN(Résultats!$B55/'Générateur Emprise 10ans'!$F$12,0))=0,'Générateur Emprise 10ans'!$F$12,Résultats!$B55-('Générateur Emprise 10ans'!$F$12*ROUNDDOWN(Résultats!$B55/'Générateur Emprise 10ans'!$F$12,0))),'Générateur Emprise 10ans'!$N$14:$R$15,2,FALSE)),0)</f>
        <v>927</v>
      </c>
      <c r="AQ23" s="869">
        <f>+'Générateur Emprise 10ans'!L23</f>
        <v>40</v>
      </c>
      <c r="AR23" s="876">
        <f>+AP23*Menu!$F$13</f>
        <v>3708</v>
      </c>
      <c r="AS23" s="869">
        <f ca="1">+'Générateur Emprise 10ans'!D193</f>
        <v>10.138479999999999</v>
      </c>
      <c r="AT23" s="877">
        <f ca="1">IF(Résultats!$B55&lt;='Générateur Emprise 10ans'!$U$7,+AP23*AS23/AO23+IF(Résultats!$B55&lt;=Menu!$G$64,Menu!$D$64,0),0)</f>
        <v>946.83709599999997</v>
      </c>
      <c r="AU23" s="869">
        <f ca="1">+'Générateur Emprise 10ans'!C193</f>
        <v>40.553919999999998</v>
      </c>
      <c r="AV23" s="877">
        <f ca="1">+AT23*Menu!$F$13</f>
        <v>3787.3483839999999</v>
      </c>
      <c r="AW23" s="1010">
        <f t="shared" ca="1" si="8"/>
        <v>1.0213992405609493</v>
      </c>
      <c r="AX23" s="876">
        <f>+IF(Résultats!B55&lt;=Menu!$D$253,Menu!$D$252*Menu!$F$13,0)</f>
        <v>0</v>
      </c>
      <c r="AY23" s="1034">
        <f>+Menu!$L$141</f>
        <v>102.35226107226109</v>
      </c>
      <c r="AZ23" s="1034">
        <f>+AY23/Menu!$F$13</f>
        <v>25.588065268065272</v>
      </c>
      <c r="BA23" s="1034">
        <f>+AY23/Menu!$D$123</f>
        <v>127.94032634032635</v>
      </c>
      <c r="BE23" s="1034">
        <f t="shared" si="9"/>
        <v>-102.35226107226109</v>
      </c>
      <c r="BF23" s="1034">
        <f>+BE23/Menu!$F$13</f>
        <v>-25.588065268065272</v>
      </c>
      <c r="BG23" s="1034">
        <f>+BE23/Menu!$D$123</f>
        <v>-127.94032634032635</v>
      </c>
      <c r="BH23" s="1009">
        <f t="shared" ca="1" si="10"/>
        <v>3684.9961229277387</v>
      </c>
      <c r="BI23" s="1009">
        <f t="shared" ca="1" si="11"/>
        <v>921.24903073193468</v>
      </c>
      <c r="BJ23" s="869">
        <f ca="1">+'Générateur Emprise 10ans'!AS29</f>
        <v>9.9667159999999999</v>
      </c>
      <c r="BK23" s="1009">
        <f ca="1">IF(Résultats!$B55&lt;='Générateur Emprise 10ans'!$U$7,+AP23*BJ23/AO23+IF(Résultats!$B55&lt;=Menu!$G$64,Menu!$D$64,0),0)</f>
        <v>930.91457319999995</v>
      </c>
      <c r="BL23" s="869">
        <f ca="1">+'Générateur Emprise 10ans'!AU29</f>
        <v>39.866864</v>
      </c>
      <c r="BM23" s="869">
        <f ca="1">+'Générateur Emprise 10ans'!AV29</f>
        <v>6177.2656639999996</v>
      </c>
      <c r="BN23" s="1010">
        <f ca="1">+'Générateur Emprise 10ans'!AW29</f>
        <v>1.0491279999999998</v>
      </c>
      <c r="BO23" s="869">
        <f ca="1">+BJ23/Menu!$D$27</f>
        <v>11.043452631578948</v>
      </c>
      <c r="BP23" s="1010">
        <f ca="1">+BO23/AO29</f>
        <v>1.1624686980609418</v>
      </c>
      <c r="BQ23" s="877">
        <f ca="1">+BK23/Menu!$D$27</f>
        <v>1031.4842916343491</v>
      </c>
      <c r="BR23" s="1010">
        <f t="shared" ref="BR23:BR31" ca="1" si="24">+BQ23/AT23</f>
        <v>1.089399956964032</v>
      </c>
      <c r="BS23" s="876">
        <f t="shared" ref="BS23:BS31" si="25">+AX23</f>
        <v>0</v>
      </c>
      <c r="BT23" s="1108">
        <f t="shared" ref="BT23:BT31" si="26">+AY23</f>
        <v>102.35226107226109</v>
      </c>
      <c r="BU23" s="1108">
        <f t="shared" ref="BU23:BU31" si="27">+AZ23</f>
        <v>25.588065268065272</v>
      </c>
      <c r="BV23" s="1108">
        <f t="shared" ref="BV23:BV31" si="28">+BA23</f>
        <v>127.94032634032635</v>
      </c>
      <c r="BZ23" s="877">
        <f t="shared" ref="BZ23:BZ31" si="29">+BS23+BW23-BT23</f>
        <v>-102.35226107226109</v>
      </c>
      <c r="CA23" s="877">
        <f>+BZ23/Menu!$F$13</f>
        <v>-25.588065268065272</v>
      </c>
      <c r="CB23" s="877">
        <f>+BZ23/Menu!$D$123</f>
        <v>-127.94032634032635</v>
      </c>
      <c r="CC23" s="877">
        <f t="shared" ref="CC23:CC31" ca="1" si="30">+BZ23+BM23</f>
        <v>6074.9134029277384</v>
      </c>
      <c r="CD23" s="877">
        <f t="shared" ref="CD23:CD31" ca="1" si="31">+CA23+BK23</f>
        <v>905.32650793193466</v>
      </c>
      <c r="CE23" s="1009">
        <f>CE22+'Générateur Emprise 10ans'!AP23/(1+Résultats!$D$29)^(Résultats!$B94-1)</f>
        <v>2085.5461538461541</v>
      </c>
      <c r="CF23" s="1009">
        <f ca="1">CF22+'Générateur Emprise 10ans'!AT23/(1+Résultats!$D$30)^(Résultats!$B94-1)</f>
        <v>2128.1575662153846</v>
      </c>
      <c r="CG23" s="1009">
        <f>CG22+'Générateur Emprise 10ans'!BF23/(1+Résultats!$D$30)^(Résultats!$B94-1)</f>
        <v>-50.191974179666495</v>
      </c>
      <c r="CH23" s="1009">
        <f ca="1">CH22+'Générateur Emprise 10ans'!BI23/(1+Résultats!$D$30)^(Résultats!$B94-1)</f>
        <v>2077.9655920357181</v>
      </c>
      <c r="CI23" s="1009">
        <f>CI22+'Générateur Emprise 10ans'!AR23/(1+Résultats!$D$29)^(Résultats!$B94-1)</f>
        <v>8342.1846153846163</v>
      </c>
      <c r="CJ23" s="1009">
        <f ca="1">CJ22+'Générateur Emprise 10ans'!AV23/(1+Résultats!$D$30)^(Résultats!$B94-1)</f>
        <v>8512.6302648615383</v>
      </c>
      <c r="CK23" s="1009">
        <f>CK22+'Générateur Emprise 10ans'!BE23/(1+Résultats!$D$30)^(Résultats!$B94-1)</f>
        <v>-200.76789671866598</v>
      </c>
      <c r="CL23" s="1009">
        <f ca="1">CL22+'Générateur Emprise 10ans'!BH23/(1+Résultats!$D$30)^(Résultats!$B94-1)</f>
        <v>8311.8623681428726</v>
      </c>
    </row>
    <row r="24" spans="1:90" x14ac:dyDescent="0.3">
      <c r="A24">
        <v>3</v>
      </c>
      <c r="B24" t="str">
        <f t="shared" si="0"/>
        <v>Orge d'hiver</v>
      </c>
      <c r="C24" t="str">
        <f t="shared" si="1"/>
        <v>HIVER</v>
      </c>
      <c r="D24" s="869">
        <f t="shared" si="12"/>
        <v>12</v>
      </c>
      <c r="E24" s="869">
        <f t="shared" si="13"/>
        <v>12</v>
      </c>
      <c r="F24" s="869">
        <f t="shared" si="14"/>
        <v>12</v>
      </c>
      <c r="G24" s="869">
        <f t="shared" si="15"/>
        <v>12</v>
      </c>
      <c r="H24" t="s">
        <v>405</v>
      </c>
      <c r="I24" s="842">
        <f ca="1">'Générateur Emprise 10ans'!C194</f>
        <v>34.470832000000001</v>
      </c>
      <c r="J24" s="842">
        <f t="shared" ca="1" si="16"/>
        <v>8.973040399833403</v>
      </c>
      <c r="K24">
        <f t="shared" si="17"/>
        <v>8.5</v>
      </c>
      <c r="L24">
        <f t="shared" si="2"/>
        <v>34</v>
      </c>
      <c r="M24">
        <f t="shared" si="18"/>
        <v>32.653600000000004</v>
      </c>
      <c r="N24" s="842">
        <f t="shared" ca="1" si="19"/>
        <v>0.47083200000000147</v>
      </c>
      <c r="O24" s="842">
        <f t="shared" ca="1" si="3"/>
        <v>1.8172319999999971</v>
      </c>
      <c r="T24">
        <v>3</v>
      </c>
      <c r="U24" s="971">
        <f t="shared" si="20"/>
        <v>2.4332657522813195</v>
      </c>
      <c r="V24" s="973">
        <v>3</v>
      </c>
      <c r="W24" s="971">
        <f t="shared" si="4"/>
        <v>4.9009426595869723</v>
      </c>
      <c r="X24" s="869">
        <f>IF('Base de données Haies'!$I$26=0,'Générateur Emprise 10ans'!U$8,IF(W24=0,$W$17,W24))</f>
        <v>12</v>
      </c>
      <c r="Y24">
        <v>3</v>
      </c>
      <c r="Z24" s="971">
        <f t="shared" si="21"/>
        <v>2.4332657522813195</v>
      </c>
      <c r="AA24" s="973">
        <v>3</v>
      </c>
      <c r="AB24" s="971">
        <f t="shared" si="5"/>
        <v>4.9009426595869723</v>
      </c>
      <c r="AC24" s="869">
        <f>IF('Base de données Haies'!$I$26=0,'Générateur Emprise 10ans'!Z$8,IF(AB24=0,$W$17,AB24))</f>
        <v>12</v>
      </c>
      <c r="AD24">
        <v>3</v>
      </c>
      <c r="AE24" s="971">
        <f t="shared" si="22"/>
        <v>2.4332657522813195</v>
      </c>
      <c r="AF24" s="973">
        <v>3</v>
      </c>
      <c r="AG24" s="971">
        <f t="shared" si="6"/>
        <v>4.9009426595869723</v>
      </c>
      <c r="AH24" s="869">
        <f>IF('Base de données Haies'!$I$26=0,'Générateur Emprise 10ans'!AE$8,IF(AG24=0,$W$17,AG24))</f>
        <v>12</v>
      </c>
      <c r="AI24">
        <v>3</v>
      </c>
      <c r="AJ24" s="971">
        <f t="shared" si="23"/>
        <v>2.4332657522813195</v>
      </c>
      <c r="AK24" s="973">
        <v>3</v>
      </c>
      <c r="AL24" s="971">
        <f t="shared" si="7"/>
        <v>4.9009426595869723</v>
      </c>
      <c r="AM24" s="869">
        <f>IF('Base de données Haies'!$I$26=0,'Générateur Emprise 10ans'!AJ$8,IF(AL24=0,$W$17,AL24))</f>
        <v>12</v>
      </c>
      <c r="AO24" s="869">
        <f>+'Générateur Emprise 10ans'!K24</f>
        <v>8.5</v>
      </c>
      <c r="AP24" s="877">
        <f>IF(Résultats!$B56&lt;='Générateur Emprise 10ans'!$U$7,IF(Résultats!$B56&gt;'Générateur Emprise 10ans'!$F$13," ",HLOOKUP(IF(Résultats!$B56-('Générateur Emprise 10ans'!$F$12*ROUNDDOWN(Résultats!$B56/'Générateur Emprise 10ans'!$F$12,0))=0,'Générateur Emprise 10ans'!$F$12,Résultats!$B56-('Générateur Emprise 10ans'!$F$12*ROUNDDOWN(Résultats!$B56/'Générateur Emprise 10ans'!$F$12,0))),'Générateur Emprise 10ans'!$N$14:$R$15,2,FALSE)),0)</f>
        <v>1280.5</v>
      </c>
      <c r="AQ24" s="869">
        <f>+'Générateur Emprise 10ans'!L24</f>
        <v>34</v>
      </c>
      <c r="AR24" s="876">
        <f>+AP24*Menu!$F$13</f>
        <v>5122</v>
      </c>
      <c r="AS24" s="869">
        <f ca="1">+'Générateur Emprise 10ans'!D194</f>
        <v>8.6177080000000004</v>
      </c>
      <c r="AT24" s="877">
        <f ca="1">IF(Résultats!$B56&lt;='Générateur Emprise 10ans'!$U$7,+AP24*AS24/AO24+IF(Résultats!$B56&lt;=Menu!$G$64,Menu!$D$64,0),0)</f>
        <v>1305.2323640000002</v>
      </c>
      <c r="AU24" s="869">
        <f ca="1">+'Générateur Emprise 10ans'!C194</f>
        <v>34.470832000000001</v>
      </c>
      <c r="AV24" s="877">
        <f ca="1">+AT24*Menu!$F$13</f>
        <v>5220.9294560000008</v>
      </c>
      <c r="AW24" s="1010">
        <f t="shared" ca="1" si="8"/>
        <v>1.0193146146036707</v>
      </c>
      <c r="AX24" s="876">
        <f>+IF(Résultats!B56&lt;=Menu!$D$253,Menu!$D$252*Menu!$F$13,0)</f>
        <v>0</v>
      </c>
      <c r="AY24" s="1034">
        <f>+Menu!$L$141</f>
        <v>102.35226107226109</v>
      </c>
      <c r="AZ24" s="1034">
        <f>+AY24/Menu!$F$13</f>
        <v>25.588065268065272</v>
      </c>
      <c r="BA24" s="1034">
        <f>+AY24/Menu!$D$123</f>
        <v>127.94032634032635</v>
      </c>
      <c r="BE24" s="1034">
        <f t="shared" si="9"/>
        <v>-102.35226107226109</v>
      </c>
      <c r="BF24" s="1034">
        <f>+BE24/Menu!$F$13</f>
        <v>-25.588065268065272</v>
      </c>
      <c r="BG24" s="1034">
        <f>+BE24/Menu!$D$123</f>
        <v>-127.94032634032635</v>
      </c>
      <c r="BH24" s="1009">
        <f t="shared" ca="1" si="10"/>
        <v>5118.5771949277396</v>
      </c>
      <c r="BI24" s="1009">
        <f t="shared" ca="1" si="11"/>
        <v>1279.6442987319349</v>
      </c>
      <c r="BJ24" s="869">
        <f ca="1">+'Générateur Emprise 10ans'!AS30</f>
        <v>7.9080144000000008</v>
      </c>
      <c r="BK24" s="1009">
        <f ca="1">IF(Résultats!$B56&lt;='Générateur Emprise 10ans'!$U$7,+AP24*BJ24/AO24+IF(Résultats!$B56&lt;=Menu!$G$64,Menu!$D$64,0),0)</f>
        <v>1198.3191104941177</v>
      </c>
      <c r="BL24" s="869">
        <f ca="1">+'Générateur Emprise 10ans'!AU30</f>
        <v>31.632057600000003</v>
      </c>
      <c r="BM24" s="869">
        <f ca="1">+'Générateur Emprise 10ans'!AV30</f>
        <v>4842.9491264000008</v>
      </c>
      <c r="BN24" s="1010">
        <f ca="1">+'Générateur Emprise 10ans'!AW30</f>
        <v>1.0138480000000001</v>
      </c>
      <c r="BO24" s="869">
        <f ca="1">+BJ24/Menu!$D$27</f>
        <v>8.7623428254847653</v>
      </c>
      <c r="BP24" s="1010">
        <f ca="1">+BO24/AO30</f>
        <v>1.1233772853185597</v>
      </c>
      <c r="BQ24" s="877">
        <f ca="1">+BK24/Menu!$D$27</f>
        <v>1327.7774077497149</v>
      </c>
      <c r="BR24" s="1010">
        <f t="shared" ca="1" si="24"/>
        <v>1.017272820052227</v>
      </c>
      <c r="BS24" s="876">
        <f t="shared" si="25"/>
        <v>0</v>
      </c>
      <c r="BT24" s="1108">
        <f t="shared" si="26"/>
        <v>102.35226107226109</v>
      </c>
      <c r="BU24" s="1108">
        <f t="shared" si="27"/>
        <v>25.588065268065272</v>
      </c>
      <c r="BV24" s="1108">
        <f t="shared" si="28"/>
        <v>127.94032634032635</v>
      </c>
      <c r="BZ24" s="877">
        <f t="shared" si="29"/>
        <v>-102.35226107226109</v>
      </c>
      <c r="CA24" s="877">
        <f>+BZ24/Menu!$F$13</f>
        <v>-25.588065268065272</v>
      </c>
      <c r="CB24" s="877">
        <f>+BZ24/Menu!$D$123</f>
        <v>-127.94032634032635</v>
      </c>
      <c r="CC24" s="877">
        <f t="shared" ca="1" si="30"/>
        <v>4740.5968653277396</v>
      </c>
      <c r="CD24" s="877">
        <f t="shared" ca="1" si="31"/>
        <v>1172.7310452260524</v>
      </c>
      <c r="CE24" s="1009">
        <f>CE23+'Générateur Emprise 10ans'!AP24/(1+Résultats!$D$29)^(Résultats!$B95-1)</f>
        <v>3269.4403846153846</v>
      </c>
      <c r="CF24" s="1009">
        <f ca="1">CF23+'Générateur Emprise 10ans'!AT24/(1+Résultats!$D$30)^(Résultats!$B95-1)</f>
        <v>3334.9182577834317</v>
      </c>
      <c r="CG24" s="1009">
        <f>CG23+'Générateur Emprise 10ans'!BF24/(1+Résultats!$D$30)^(Résultats!$B95-1)</f>
        <v>-73.84957890235998</v>
      </c>
      <c r="CH24" s="1009">
        <f ca="1">CH23+'Générateur Emprise 10ans'!BI24/(1+Résultats!$D$30)^(Résultats!$B95-1)</f>
        <v>3261.0686788810717</v>
      </c>
      <c r="CI24" s="1009">
        <f>CI23+'Générateur Emprise 10ans'!AR24/(1+Résultats!$D$29)^(Résultats!$B95-1)</f>
        <v>13077.761538461538</v>
      </c>
      <c r="CJ24" s="1009">
        <f ca="1">CJ23+'Générateur Emprise 10ans'!AV24/(1+Résultats!$D$30)^(Résultats!$B95-1)</f>
        <v>13339.673031133727</v>
      </c>
      <c r="CK24" s="1009">
        <f>CK23+'Générateur Emprise 10ans'!BE24/(1+Résultats!$D$30)^(Résultats!$B95-1)</f>
        <v>-295.39831560943992</v>
      </c>
      <c r="CL24" s="1009">
        <f ca="1">CL23+'Générateur Emprise 10ans'!BH24/(1+Résultats!$D$30)^(Résultats!$B95-1)</f>
        <v>13044.274715524287</v>
      </c>
    </row>
    <row r="25" spans="1:90" x14ac:dyDescent="0.3">
      <c r="A25">
        <v>4</v>
      </c>
      <c r="B25" t="str">
        <f t="shared" si="0"/>
        <v>Maïs</v>
      </c>
      <c r="C25" t="str">
        <f t="shared" si="1"/>
        <v>ETE</v>
      </c>
      <c r="D25" s="869">
        <f t="shared" si="12"/>
        <v>12</v>
      </c>
      <c r="E25" s="869">
        <f t="shared" si="13"/>
        <v>12</v>
      </c>
      <c r="F25" s="869">
        <f t="shared" si="14"/>
        <v>12</v>
      </c>
      <c r="G25" s="869">
        <f t="shared" si="15"/>
        <v>12</v>
      </c>
      <c r="H25" t="s">
        <v>405</v>
      </c>
      <c r="I25" s="842">
        <f ca="1">'Générateur Emprise 10ans'!C195</f>
        <v>39.866864</v>
      </c>
      <c r="J25" s="842">
        <f t="shared" ca="1" si="16"/>
        <v>10.377671803415243</v>
      </c>
      <c r="K25">
        <f t="shared" si="17"/>
        <v>9.5</v>
      </c>
      <c r="L25">
        <f t="shared" si="2"/>
        <v>38</v>
      </c>
      <c r="M25">
        <f t="shared" si="18"/>
        <v>36.495200000000004</v>
      </c>
      <c r="N25" s="842">
        <f t="shared" ca="1" si="19"/>
        <v>1.8668639999999996</v>
      </c>
      <c r="O25" s="842">
        <f t="shared" ca="1" si="3"/>
        <v>3.3716639999999956</v>
      </c>
      <c r="T25">
        <v>4</v>
      </c>
      <c r="U25" s="971">
        <f t="shared" si="20"/>
        <v>3.2151273753163432</v>
      </c>
      <c r="V25" s="973">
        <v>4</v>
      </c>
      <c r="W25" s="971">
        <f t="shared" si="4"/>
        <v>6.4757229640537899</v>
      </c>
      <c r="X25" s="869">
        <f>IF('Base de données Haies'!$I$26=0,'Générateur Emprise 10ans'!U$8,IF(W25=0,$W$17,W25))</f>
        <v>12</v>
      </c>
      <c r="Y25">
        <v>4</v>
      </c>
      <c r="Z25" s="971">
        <f t="shared" si="21"/>
        <v>3.2151273753163432</v>
      </c>
      <c r="AA25" s="973">
        <v>4</v>
      </c>
      <c r="AB25" s="971">
        <f t="shared" si="5"/>
        <v>6.4757229640537899</v>
      </c>
      <c r="AC25" s="869">
        <f>IF('Base de données Haies'!$I$26=0,'Générateur Emprise 10ans'!Z$8,IF(AB25=0,$W$17,AB25))</f>
        <v>12</v>
      </c>
      <c r="AD25">
        <v>4</v>
      </c>
      <c r="AE25" s="971">
        <f t="shared" si="22"/>
        <v>3.2151273753163432</v>
      </c>
      <c r="AF25" s="973">
        <v>4</v>
      </c>
      <c r="AG25" s="971">
        <f t="shared" si="6"/>
        <v>6.4757229640537899</v>
      </c>
      <c r="AH25" s="869">
        <f>IF('Base de données Haies'!$I$26=0,'Générateur Emprise 10ans'!AE$8,IF(AG25=0,$W$17,AG25))</f>
        <v>12</v>
      </c>
      <c r="AI25">
        <v>4</v>
      </c>
      <c r="AJ25" s="971">
        <f t="shared" si="23"/>
        <v>3.2151273753163432</v>
      </c>
      <c r="AK25" s="973">
        <v>4</v>
      </c>
      <c r="AL25" s="971">
        <f t="shared" si="7"/>
        <v>6.4757229640537899</v>
      </c>
      <c r="AM25" s="869">
        <f>IF('Base de données Haies'!$I$26=0,'Générateur Emprise 10ans'!AJ$8,IF(AL25=0,$W$17,AL25))</f>
        <v>12</v>
      </c>
      <c r="AO25" s="869">
        <f>+'Générateur Emprise 10ans'!K25</f>
        <v>9.5</v>
      </c>
      <c r="AP25" s="877">
        <f>IF(Résultats!$B57&lt;='Générateur Emprise 10ans'!$U$7,IF(Résultats!$B57&gt;'Générateur Emprise 10ans'!$F$13," ",HLOOKUP(IF(Résultats!$B57-('Générateur Emprise 10ans'!$F$12*ROUNDDOWN(Résultats!$B57/'Générateur Emprise 10ans'!$F$12,0))=0,'Générateur Emprise 10ans'!$F$12,Résultats!$B57-('Générateur Emprise 10ans'!$F$12*ROUNDDOWN(Résultats!$B57/'Générateur Emprise 10ans'!$F$12,0))),'Générateur Emprise 10ans'!$N$14:$R$15,2,FALSE)),0)</f>
        <v>1472</v>
      </c>
      <c r="AQ25" s="869">
        <f>+'Générateur Emprise 10ans'!L25</f>
        <v>38</v>
      </c>
      <c r="AR25" s="876">
        <f>+AP25*Menu!$F$13</f>
        <v>5888</v>
      </c>
      <c r="AS25" s="869">
        <f ca="1">+'Générateur Emprise 10ans'!D195</f>
        <v>9.9667159999999999</v>
      </c>
      <c r="AT25" s="877">
        <f ca="1">IF(Résultats!$B57&lt;='Générateur Emprise 10ans'!$U$7,+AP25*AS25/AO25+IF(Résultats!$B57&lt;=Menu!$G$64,Menu!$D$64,0),0)</f>
        <v>1551.3164159999999</v>
      </c>
      <c r="AU25" s="869">
        <f ca="1">+'Générateur Emprise 10ans'!C195</f>
        <v>39.866864</v>
      </c>
      <c r="AV25" s="877">
        <f ca="1">+AT25*Menu!$F$13</f>
        <v>6205.2656639999996</v>
      </c>
      <c r="AW25" s="1010">
        <f t="shared" ca="1" si="8"/>
        <v>1.0538834347826087</v>
      </c>
      <c r="AX25" s="876">
        <f>+IF(Résultats!B57&lt;=Menu!$D$253,Menu!$D$252*Menu!$F$13,0)</f>
        <v>0</v>
      </c>
      <c r="AY25" s="1034">
        <f>+Menu!$L$141</f>
        <v>102.35226107226109</v>
      </c>
      <c r="AZ25" s="1034">
        <f>+AY25/Menu!$F$13</f>
        <v>25.588065268065272</v>
      </c>
      <c r="BA25" s="1034">
        <f>+AY25/Menu!$D$123</f>
        <v>127.94032634032635</v>
      </c>
      <c r="BE25" s="1034">
        <f t="shared" si="9"/>
        <v>-102.35226107226109</v>
      </c>
      <c r="BF25" s="1034">
        <f>+BE25/Menu!$F$13</f>
        <v>-25.588065268065272</v>
      </c>
      <c r="BG25" s="1034">
        <f>+BE25/Menu!$D$123</f>
        <v>-127.94032634032635</v>
      </c>
      <c r="BH25" s="1009">
        <f t="shared" ca="1" si="10"/>
        <v>6102.9134029277384</v>
      </c>
      <c r="BI25" s="1009">
        <f t="shared" ca="1" si="11"/>
        <v>1525.7283507319346</v>
      </c>
      <c r="BJ25" s="869">
        <f ca="1">+'Générateur Emprise 10ans'!AS31</f>
        <v>10.138479999999999</v>
      </c>
      <c r="BK25" s="1009">
        <f ca="1">IF(Résultats!$B57&lt;='Générateur Emprise 10ans'!$U$7,+AP25*BJ25/AO25+IF(Résultats!$B57&lt;=Menu!$G$64,Menu!$D$64,0),0)</f>
        <v>1577.9307957894737</v>
      </c>
      <c r="BL25" s="869">
        <f ca="1">+'Générateur Emprise 10ans'!AU31</f>
        <v>40.553919999999998</v>
      </c>
      <c r="BM25" s="869">
        <f ca="1">+'Générateur Emprise 10ans'!AV31</f>
        <v>3759.3483839999999</v>
      </c>
      <c r="BN25" s="1010">
        <f ca="1">+'Générateur Emprise 10ans'!AW31</f>
        <v>1.0138480000000001</v>
      </c>
      <c r="BO25" s="869">
        <f ca="1">+BJ25/Menu!$D$27</f>
        <v>11.233772853185595</v>
      </c>
      <c r="BP25" s="1010">
        <f ca="1">+BO25/AO31</f>
        <v>1.1233772853185595</v>
      </c>
      <c r="BQ25" s="877">
        <f ca="1">+BK25/Menu!$D$27</f>
        <v>1748.3997737279487</v>
      </c>
      <c r="BR25" s="1010">
        <f t="shared" ca="1" si="24"/>
        <v>1.1270426559631976</v>
      </c>
      <c r="BS25" s="876">
        <f t="shared" si="25"/>
        <v>0</v>
      </c>
      <c r="BT25" s="1108">
        <f t="shared" si="26"/>
        <v>102.35226107226109</v>
      </c>
      <c r="BU25" s="1108">
        <f t="shared" si="27"/>
        <v>25.588065268065272</v>
      </c>
      <c r="BV25" s="1108">
        <f t="shared" si="28"/>
        <v>127.94032634032635</v>
      </c>
      <c r="BZ25" s="877">
        <f t="shared" si="29"/>
        <v>-102.35226107226109</v>
      </c>
      <c r="CA25" s="877">
        <f>+BZ25/Menu!$F$13</f>
        <v>-25.588065268065272</v>
      </c>
      <c r="CB25" s="877">
        <f>+BZ25/Menu!$D$123</f>
        <v>-127.94032634032635</v>
      </c>
      <c r="CC25" s="877">
        <f t="shared" ca="1" si="30"/>
        <v>3656.9961229277387</v>
      </c>
      <c r="CD25" s="877">
        <f t="shared" ca="1" si="31"/>
        <v>1552.3427305214084</v>
      </c>
      <c r="CE25" s="1009">
        <f>CE24+'Générateur Emprise 10ans'!AP25/(1+Résultats!$D$29)^(Résultats!$B96-1)</f>
        <v>4578.0430245789712</v>
      </c>
      <c r="CF25" s="1009">
        <f ca="1">CF24+'Générateur Emprise 10ans'!AT25/(1+Résultats!$D$30)^(Résultats!$B96-1)</f>
        <v>4714.0329027538455</v>
      </c>
      <c r="CG25" s="1009">
        <f>CG24+'Générateur Emprise 10ans'!BF25/(1+Résultats!$D$30)^(Résultats!$B96-1)</f>
        <v>-96.597275751103709</v>
      </c>
      <c r="CH25" s="1009">
        <f ca="1">CH24+'Générateur Emprise 10ans'!BI25/(1+Résultats!$D$30)^(Résultats!$B96-1)</f>
        <v>4617.435627002742</v>
      </c>
      <c r="CI25" s="1009">
        <f>CI24+'Générateur Emprise 10ans'!AR25/(1+Résultats!$D$29)^(Résultats!$B96-1)</f>
        <v>18312.172098315885</v>
      </c>
      <c r="CJ25" s="1009">
        <f ca="1">CJ24+'Générateur Emprise 10ans'!AV25/(1+Résultats!$D$30)^(Résultats!$B96-1)</f>
        <v>18856.131611015382</v>
      </c>
      <c r="CK25" s="1009">
        <f>CK24+'Générateur Emprise 10ans'!BE25/(1+Résultats!$D$30)^(Résultats!$B96-1)</f>
        <v>-386.38910300441484</v>
      </c>
      <c r="CL25" s="1009">
        <f ca="1">CL24+'Générateur Emprise 10ans'!BH25/(1+Résultats!$D$30)^(Résultats!$B96-1)</f>
        <v>18469.742508010968</v>
      </c>
    </row>
    <row r="26" spans="1:90" x14ac:dyDescent="0.3">
      <c r="A26">
        <v>5</v>
      </c>
      <c r="B26" t="str">
        <f t="shared" si="0"/>
        <v>Blé d'hiver</v>
      </c>
      <c r="C26" t="str">
        <f t="shared" si="1"/>
        <v>HIVER</v>
      </c>
      <c r="D26" s="869">
        <f t="shared" si="12"/>
        <v>12</v>
      </c>
      <c r="E26" s="869">
        <f t="shared" si="13"/>
        <v>12</v>
      </c>
      <c r="F26" s="869">
        <f t="shared" si="14"/>
        <v>12</v>
      </c>
      <c r="G26" s="869">
        <f t="shared" si="15"/>
        <v>12</v>
      </c>
      <c r="H26" t="s">
        <v>405</v>
      </c>
      <c r="I26" s="842">
        <f ca="1">'Générateur Emprise 10ans'!C196</f>
        <v>31.632057600000003</v>
      </c>
      <c r="J26" s="842">
        <f t="shared" ca="1" si="16"/>
        <v>8.2340841316118283</v>
      </c>
      <c r="K26">
        <f t="shared" si="17"/>
        <v>7.8</v>
      </c>
      <c r="L26">
        <f t="shared" si="2"/>
        <v>31.2</v>
      </c>
      <c r="M26">
        <f t="shared" si="18"/>
        <v>29.964480000000002</v>
      </c>
      <c r="N26" s="842">
        <f t="shared" ca="1" si="19"/>
        <v>0.43205760000000382</v>
      </c>
      <c r="O26" s="842">
        <f t="shared" ca="1" si="3"/>
        <v>1.6675776000000013</v>
      </c>
      <c r="T26">
        <v>5</v>
      </c>
      <c r="U26" s="971">
        <f t="shared" si="20"/>
        <v>3.9181494739582208</v>
      </c>
      <c r="V26" s="973">
        <v>5</v>
      </c>
      <c r="W26" s="971">
        <f t="shared" si="4"/>
        <v>7.8917092740719292</v>
      </c>
      <c r="X26" s="869">
        <f>IF('Base de données Haies'!$I$26=0,'Générateur Emprise 10ans'!U$8,IF(W26=0,$W$17,W26))</f>
        <v>12</v>
      </c>
      <c r="Y26">
        <v>5</v>
      </c>
      <c r="Z26" s="971">
        <f t="shared" si="21"/>
        <v>3.9181494739582208</v>
      </c>
      <c r="AA26" s="973">
        <v>5</v>
      </c>
      <c r="AB26" s="971">
        <f t="shared" si="5"/>
        <v>7.8917092740719292</v>
      </c>
      <c r="AC26" s="869">
        <f>IF('Base de données Haies'!$I$26=0,'Générateur Emprise 10ans'!Z$8,IF(AB26=0,$W$17,AB26))</f>
        <v>12</v>
      </c>
      <c r="AD26">
        <v>5</v>
      </c>
      <c r="AE26" s="971">
        <f t="shared" si="22"/>
        <v>3.9181494739582208</v>
      </c>
      <c r="AF26" s="973">
        <v>5</v>
      </c>
      <c r="AG26" s="971">
        <f t="shared" si="6"/>
        <v>7.8917092740719292</v>
      </c>
      <c r="AH26" s="869">
        <f>IF('Base de données Haies'!$I$26=0,'Générateur Emprise 10ans'!AE$8,IF(AG26=0,$W$17,AG26))</f>
        <v>12</v>
      </c>
      <c r="AI26">
        <v>5</v>
      </c>
      <c r="AJ26" s="971">
        <f t="shared" si="23"/>
        <v>3.9181494739582208</v>
      </c>
      <c r="AK26" s="973">
        <v>5</v>
      </c>
      <c r="AL26" s="971">
        <f t="shared" si="7"/>
        <v>7.8917092740719292</v>
      </c>
      <c r="AM26" s="869">
        <f>IF('Base de données Haies'!$I$26=0,'Générateur Emprise 10ans'!AJ$8,IF(AL26=0,$W$17,AL26))</f>
        <v>12</v>
      </c>
      <c r="AO26" s="869">
        <f>+'Générateur Emprise 10ans'!K26</f>
        <v>7.8</v>
      </c>
      <c r="AP26" s="877">
        <f>IF(Résultats!$B58&lt;='Générateur Emprise 10ans'!$U$7,IF(Résultats!$B58&gt;'Générateur Emprise 10ans'!$F$13," ",HLOOKUP(IF(Résultats!$B58-('Générateur Emprise 10ans'!$F$12*ROUNDDOWN(Résultats!$B58/'Générateur Emprise 10ans'!$F$12,0))=0,'Générateur Emprise 10ans'!$F$12,Résultats!$B58-('Générateur Emprise 10ans'!$F$12*ROUNDDOWN(Résultats!$B58/'Générateur Emprise 10ans'!$F$12,0))),'Générateur Emprise 10ans'!$N$14:$R$15,2,FALSE)),0)</f>
        <v>1194.2</v>
      </c>
      <c r="AQ26" s="869">
        <f>+'Générateur Emprise 10ans'!L26</f>
        <v>31.2</v>
      </c>
      <c r="AR26" s="876">
        <f>+AP26*Menu!$F$13</f>
        <v>4776.8</v>
      </c>
      <c r="AS26" s="869">
        <f ca="1">+'Générateur Emprise 10ans'!D196</f>
        <v>7.9080144000000008</v>
      </c>
      <c r="AT26" s="877">
        <f ca="1">IF(Résultats!$B58&lt;='Générateur Emprise 10ans'!$U$7,+AP26*AS26/AO26+IF(Résultats!$B58&lt;=Menu!$G$64,Menu!$D$64,0),0)</f>
        <v>1217.7372816000002</v>
      </c>
      <c r="AU26" s="869">
        <f ca="1">+'Générateur Emprise 10ans'!C196</f>
        <v>31.632057600000003</v>
      </c>
      <c r="AV26" s="877">
        <f ca="1">+AT26*Menu!$F$13</f>
        <v>4870.9491264000008</v>
      </c>
      <c r="AW26" s="1010">
        <f t="shared" ca="1" si="8"/>
        <v>1.0197096647127786</v>
      </c>
      <c r="AX26" s="876">
        <f>+IF(Résultats!B58&lt;=Menu!$D$253,Menu!$D$252*Menu!$F$13,0)</f>
        <v>0</v>
      </c>
      <c r="AY26" s="1034">
        <f>+Menu!$L$141</f>
        <v>102.35226107226109</v>
      </c>
      <c r="AZ26" s="1034">
        <f>+AY26/Menu!$F$13</f>
        <v>25.588065268065272</v>
      </c>
      <c r="BA26" s="1034">
        <f>+AY26/Menu!$D$123</f>
        <v>127.94032634032635</v>
      </c>
      <c r="BE26" s="1034">
        <f t="shared" si="9"/>
        <v>-102.35226107226109</v>
      </c>
      <c r="BF26" s="1034">
        <f>+BE26/Menu!$F$13</f>
        <v>-25.588065268065272</v>
      </c>
      <c r="BG26" s="1034">
        <f>+BE26/Menu!$D$123</f>
        <v>-127.94032634032635</v>
      </c>
      <c r="BH26" s="1009">
        <f t="shared" ca="1" si="10"/>
        <v>4768.5968653277396</v>
      </c>
      <c r="BI26" s="1009">
        <f t="shared" ca="1" si="11"/>
        <v>1192.1492163319349</v>
      </c>
      <c r="BJ26" s="869">
        <f ca="1">+AS28</f>
        <v>8.6177080000000004</v>
      </c>
      <c r="BK26" s="1009">
        <f ca="1">IF(Résultats!$B58&lt;='Générateur Emprise 10ans'!$U$7,+AP26*BJ26/AO26+IF(Résultats!$B58&lt;=Menu!$G$64,Menu!$D$64,0),0)</f>
        <v>1326.3931914871796</v>
      </c>
      <c r="BL26" s="869">
        <f ca="1">+AU28</f>
        <v>34.470832000000001</v>
      </c>
      <c r="BM26" s="869">
        <f ca="1">+AV28</f>
        <v>5192.9294560000008</v>
      </c>
      <c r="BN26" s="1010">
        <f ca="1">+AW28</f>
        <v>1.0138480000000001</v>
      </c>
      <c r="BO26" s="869">
        <f ca="1">+BJ26/Menu!$D$27</f>
        <v>9.5487069252077568</v>
      </c>
      <c r="BP26" s="1010">
        <f ca="1">+BO26/AO28</f>
        <v>1.1233772853185595</v>
      </c>
      <c r="BQ26" s="877">
        <f ca="1">+BK26/Menu!$D$27</f>
        <v>1469.687746800199</v>
      </c>
      <c r="BR26" s="1010">
        <f t="shared" ca="1" si="24"/>
        <v>1.2069005104854456</v>
      </c>
      <c r="BS26" s="876">
        <f t="shared" si="25"/>
        <v>0</v>
      </c>
      <c r="BT26" s="1108">
        <f t="shared" si="26"/>
        <v>102.35226107226109</v>
      </c>
      <c r="BU26" s="1108">
        <f t="shared" si="27"/>
        <v>25.588065268065272</v>
      </c>
      <c r="BV26" s="1108">
        <f t="shared" si="28"/>
        <v>127.94032634032635</v>
      </c>
      <c r="BZ26" s="877">
        <f t="shared" si="29"/>
        <v>-102.35226107226109</v>
      </c>
      <c r="CA26" s="877">
        <f>+BZ26/Menu!$F$13</f>
        <v>-25.588065268065272</v>
      </c>
      <c r="CB26" s="877">
        <f>+BZ26/Menu!$D$123</f>
        <v>-127.94032634032635</v>
      </c>
      <c r="CC26" s="877">
        <f t="shared" ca="1" si="30"/>
        <v>5090.5771949277396</v>
      </c>
      <c r="CD26" s="877">
        <f t="shared" ca="1" si="31"/>
        <v>1300.8051262191143</v>
      </c>
      <c r="CE26" s="1009">
        <f>CE25+'Générateur Emprise 10ans'!AP26/(1+Résultats!$D$29)^(Résultats!$B97-1)</f>
        <v>5598.8501895066693</v>
      </c>
      <c r="CF26" s="1009">
        <f ca="1">CF25+'Générateur Emprise 10ans'!AT26/(1+Résultats!$D$30)^(Résultats!$B97-1)</f>
        <v>5754.9598346386711</v>
      </c>
      <c r="CG26" s="1009">
        <f>CG25+'Générateur Emprise 10ans'!BF26/(1+Résultats!$D$30)^(Résultats!$B97-1)</f>
        <v>-118.47006118258807</v>
      </c>
      <c r="CH26" s="1009">
        <f ca="1">CH25+'Générateur Emprise 10ans'!BI26/(1+Résultats!$D$30)^(Résultats!$B97-1)</f>
        <v>5636.4897734560827</v>
      </c>
      <c r="CI26" s="1009">
        <f>CI25+'Générateur Emprise 10ans'!AR26/(1+Résultats!$D$29)^(Résultats!$B97-1)</f>
        <v>22395.400758026677</v>
      </c>
      <c r="CJ26" s="1009">
        <f ca="1">CJ25+'Générateur Emprise 10ans'!AV26/(1+Résultats!$D$30)^(Résultats!$B97-1)</f>
        <v>23019.839338554684</v>
      </c>
      <c r="CK26" s="1009">
        <f>CK25+'Générateur Emprise 10ans'!BE26/(1+Résultats!$D$30)^(Résultats!$B97-1)</f>
        <v>-473.88024473035227</v>
      </c>
      <c r="CL26" s="1009">
        <f ca="1">CL25+'Générateur Emprise 10ans'!BH26/(1+Résultats!$D$30)^(Résultats!$B97-1)</f>
        <v>22545.959093824331</v>
      </c>
    </row>
    <row r="27" spans="1:90" x14ac:dyDescent="0.3">
      <c r="A27">
        <v>6</v>
      </c>
      <c r="B27" t="str">
        <f t="shared" si="0"/>
        <v>Prairie temporaire</v>
      </c>
      <c r="C27" t="str">
        <f t="shared" si="1"/>
        <v>HIVER</v>
      </c>
      <c r="D27" s="869">
        <f t="shared" si="12"/>
        <v>12</v>
      </c>
      <c r="E27" s="869">
        <f t="shared" si="13"/>
        <v>12</v>
      </c>
      <c r="F27" s="869">
        <f t="shared" si="14"/>
        <v>12</v>
      </c>
      <c r="G27" s="869">
        <f t="shared" si="15"/>
        <v>12</v>
      </c>
      <c r="H27" t="s">
        <v>405</v>
      </c>
      <c r="I27" s="842">
        <f ca="1">'Générateur Emprise 10ans'!C197</f>
        <v>40.553919999999998</v>
      </c>
      <c r="J27" s="842">
        <f t="shared" ca="1" si="16"/>
        <v>10.556518117451061</v>
      </c>
      <c r="K27">
        <f t="shared" si="17"/>
        <v>10</v>
      </c>
      <c r="L27">
        <f t="shared" si="2"/>
        <v>40</v>
      </c>
      <c r="M27">
        <f t="shared" si="18"/>
        <v>38.416000000000004</v>
      </c>
      <c r="N27" s="842">
        <f t="shared" ca="1" si="19"/>
        <v>0.55391999999999797</v>
      </c>
      <c r="O27" s="842">
        <f t="shared" ca="1" si="3"/>
        <v>2.137919999999994</v>
      </c>
      <c r="T27">
        <v>6</v>
      </c>
      <c r="U27" s="971">
        <f t="shared" si="20"/>
        <v>4.5214784143977225</v>
      </c>
      <c r="V27" s="973">
        <v>6</v>
      </c>
      <c r="W27" s="971">
        <f t="shared" si="4"/>
        <v>9.1068994106984462</v>
      </c>
      <c r="X27" s="869">
        <f>IF('Base de données Haies'!$I$26=0,'Générateur Emprise 10ans'!U$8,IF(W27=0,$W$17,W27))</f>
        <v>12</v>
      </c>
      <c r="Y27">
        <v>6</v>
      </c>
      <c r="Z27" s="971">
        <f t="shared" si="21"/>
        <v>4.5214784143977225</v>
      </c>
      <c r="AA27" s="973">
        <v>6</v>
      </c>
      <c r="AB27" s="971">
        <f t="shared" si="5"/>
        <v>9.1068994106984462</v>
      </c>
      <c r="AC27" s="869">
        <f>IF('Base de données Haies'!$I$26=0,'Générateur Emprise 10ans'!Z$8,IF(AB27=0,$W$17,AB27))</f>
        <v>12</v>
      </c>
      <c r="AD27">
        <v>6</v>
      </c>
      <c r="AE27" s="971">
        <f t="shared" si="22"/>
        <v>4.5214784143977225</v>
      </c>
      <c r="AF27" s="973">
        <v>6</v>
      </c>
      <c r="AG27" s="971">
        <f t="shared" si="6"/>
        <v>9.1068994106984462</v>
      </c>
      <c r="AH27" s="869">
        <f>IF('Base de données Haies'!$I$26=0,'Générateur Emprise 10ans'!AE$8,IF(AG27=0,$W$17,AG27))</f>
        <v>12</v>
      </c>
      <c r="AI27">
        <v>6</v>
      </c>
      <c r="AJ27" s="971">
        <f t="shared" si="23"/>
        <v>4.5214784143977225</v>
      </c>
      <c r="AK27" s="973">
        <v>6</v>
      </c>
      <c r="AL27" s="971">
        <f t="shared" si="7"/>
        <v>9.1068994106984462</v>
      </c>
      <c r="AM27" s="869">
        <f>IF('Base de données Haies'!$I$26=0,'Générateur Emprise 10ans'!AJ$8,IF(AL27=0,$W$17,AL27))</f>
        <v>12</v>
      </c>
      <c r="AO27" s="869">
        <f>+'Générateur Emprise 10ans'!K27</f>
        <v>10</v>
      </c>
      <c r="AP27" s="877">
        <f>IF(Résultats!$B59&lt;='Générateur Emprise 10ans'!$U$7,IF(Résultats!$B59&gt;'Générateur Emprise 10ans'!$F$13," ",HLOOKUP(IF(Résultats!$B59-('Générateur Emprise 10ans'!$F$12*ROUNDDOWN(Résultats!$B59/'Générateur Emprise 10ans'!$F$12,0))=0,'Générateur Emprise 10ans'!$F$12,Résultats!$B59-('Générateur Emprise 10ans'!$F$12*ROUNDDOWN(Résultats!$B59/'Générateur Emprise 10ans'!$F$12,0))),'Générateur Emprise 10ans'!$N$14:$R$15,2,FALSE)),0)</f>
        <v>927</v>
      </c>
      <c r="AQ27" s="869">
        <f>+'Générateur Emprise 10ans'!L27</f>
        <v>40</v>
      </c>
      <c r="AR27" s="876">
        <f>+AP27*Menu!$F$13</f>
        <v>3708</v>
      </c>
      <c r="AS27" s="869">
        <f ca="1">+'Générateur Emprise 10ans'!D197</f>
        <v>10.138479999999999</v>
      </c>
      <c r="AT27" s="877">
        <f ca="1">IF(Résultats!$B59&lt;='Générateur Emprise 10ans'!$U$7,+AP27*AS27/AO27+IF(Résultats!$B59&lt;=Menu!$G$64,Menu!$D$64,0),0)</f>
        <v>946.83709599999997</v>
      </c>
      <c r="AU27" s="869">
        <f ca="1">+'Générateur Emprise 10ans'!C197</f>
        <v>40.553919999999998</v>
      </c>
      <c r="AV27" s="877">
        <f ca="1">+AT27*Menu!$F$13</f>
        <v>3787.3483839999999</v>
      </c>
      <c r="AW27" s="1010">
        <f t="shared" ca="1" si="8"/>
        <v>1.0213992405609493</v>
      </c>
      <c r="AX27" s="876">
        <f>+IF(Résultats!B59&lt;=Menu!$D$253,Menu!$D$252*Menu!$F$13,0)</f>
        <v>0</v>
      </c>
      <c r="AY27" s="1034">
        <f>+Menu!$L$141</f>
        <v>102.35226107226109</v>
      </c>
      <c r="AZ27" s="1034">
        <f>+AY27/Menu!$F$13</f>
        <v>25.588065268065272</v>
      </c>
      <c r="BA27" s="1034">
        <f>+AY27/Menu!$D$123</f>
        <v>127.94032634032635</v>
      </c>
      <c r="BE27" s="1034">
        <f t="shared" si="9"/>
        <v>-102.35226107226109</v>
      </c>
      <c r="BF27" s="1034">
        <f>+BE27/Menu!$F$13</f>
        <v>-25.588065268065272</v>
      </c>
      <c r="BG27" s="1034">
        <f>+BE27/Menu!$D$123</f>
        <v>-127.94032634032635</v>
      </c>
      <c r="BH27" s="1009">
        <f t="shared" ca="1" si="10"/>
        <v>3684.9961229277387</v>
      </c>
      <c r="BI27" s="1009">
        <f t="shared" ca="1" si="11"/>
        <v>921.24903073193468</v>
      </c>
      <c r="BJ27" s="869">
        <f t="shared" ref="BJ27:BN29" ca="1" si="32">+AS29</f>
        <v>9.9667159999999999</v>
      </c>
      <c r="BK27" s="1009">
        <f ca="1">IF(Résultats!$B59&lt;='Générateur Emprise 10ans'!$U$7,+AP27*BJ27/AO27+IF(Résultats!$B59&lt;=Menu!$G$64,Menu!$D$64,0),0)</f>
        <v>930.91457319999995</v>
      </c>
      <c r="BL27" s="869">
        <f t="shared" ca="1" si="32"/>
        <v>39.866864</v>
      </c>
      <c r="BM27" s="869">
        <f t="shared" ca="1" si="32"/>
        <v>6177.2656639999996</v>
      </c>
      <c r="BN27" s="1010">
        <f t="shared" ca="1" si="32"/>
        <v>1.0491279999999998</v>
      </c>
      <c r="BO27" s="869">
        <f ca="1">+BJ27/Menu!$D$27</f>
        <v>11.043452631578948</v>
      </c>
      <c r="BP27" s="1010">
        <f ca="1">+BO27/AO29</f>
        <v>1.1624686980609418</v>
      </c>
      <c r="BQ27" s="877">
        <f ca="1">+BK27/Menu!$D$27</f>
        <v>1031.4842916343491</v>
      </c>
      <c r="BR27" s="1010">
        <f t="shared" ca="1" si="24"/>
        <v>1.089399956964032</v>
      </c>
      <c r="BS27" s="876">
        <f t="shared" si="25"/>
        <v>0</v>
      </c>
      <c r="BT27" s="1108">
        <f t="shared" si="26"/>
        <v>102.35226107226109</v>
      </c>
      <c r="BU27" s="1108">
        <f t="shared" si="27"/>
        <v>25.588065268065272</v>
      </c>
      <c r="BV27" s="1108">
        <f t="shared" si="28"/>
        <v>127.94032634032635</v>
      </c>
      <c r="BZ27" s="877">
        <f t="shared" si="29"/>
        <v>-102.35226107226109</v>
      </c>
      <c r="CA27" s="877">
        <f>+BZ27/Menu!$F$13</f>
        <v>-25.588065268065272</v>
      </c>
      <c r="CB27" s="877">
        <f>+BZ27/Menu!$D$123</f>
        <v>-127.94032634032635</v>
      </c>
      <c r="CC27" s="877">
        <f t="shared" ca="1" si="30"/>
        <v>6074.9134029277384</v>
      </c>
      <c r="CD27" s="877">
        <f t="shared" ca="1" si="31"/>
        <v>905.32650793193466</v>
      </c>
      <c r="CE27" s="1009">
        <f>CE26+'Générateur Emprise 10ans'!AP27/(1+Résultats!$D$29)^(Résultats!$B98-1)</f>
        <v>6360.7766174725884</v>
      </c>
      <c r="CF27" s="1009">
        <f ca="1">CF26+'Générateur Emprise 10ans'!AT27/(1+Résultats!$D$30)^(Résultats!$B98-1)</f>
        <v>6533.1909095263773</v>
      </c>
      <c r="CG27" s="1009">
        <f>CG26+'Générateur Emprise 10ans'!BF27/(1+Résultats!$D$30)^(Résultats!$B98-1)</f>
        <v>-139.5015856359384</v>
      </c>
      <c r="CH27" s="1009">
        <f ca="1">CH26+'Générateur Emprise 10ans'!BI27/(1+Résultats!$D$30)^(Résultats!$B98-1)</f>
        <v>6393.6893238904386</v>
      </c>
      <c r="CI27" s="1009">
        <f>CI26+'Générateur Emprise 10ans'!AR27/(1+Résultats!$D$29)^(Résultats!$B98-1)</f>
        <v>25443.106469890354</v>
      </c>
      <c r="CJ27" s="1009">
        <f ca="1">CJ26+'Générateur Emprise 10ans'!AV27/(1+Résultats!$D$30)^(Résultats!$B98-1)</f>
        <v>26132.763638105509</v>
      </c>
      <c r="CK27" s="1009">
        <f>CK26+'Générateur Emprise 10ans'!BE27/(1+Résultats!$D$30)^(Résultats!$B98-1)</f>
        <v>-558.00634254375359</v>
      </c>
      <c r="CL27" s="1009">
        <f ca="1">CL26+'Générateur Emprise 10ans'!BH27/(1+Résultats!$D$30)^(Résultats!$B98-1)</f>
        <v>25574.757295561754</v>
      </c>
    </row>
    <row r="28" spans="1:90" x14ac:dyDescent="0.3">
      <c r="A28">
        <v>7</v>
      </c>
      <c r="B28" t="str">
        <f t="shared" si="0"/>
        <v>Orge d'hiver</v>
      </c>
      <c r="C28" t="str">
        <f t="shared" si="1"/>
        <v>HIVER</v>
      </c>
      <c r="D28" s="869">
        <f t="shared" si="12"/>
        <v>12</v>
      </c>
      <c r="E28" s="869">
        <f t="shared" si="13"/>
        <v>12</v>
      </c>
      <c r="F28" s="869">
        <f t="shared" si="14"/>
        <v>12</v>
      </c>
      <c r="G28" s="869">
        <f t="shared" si="15"/>
        <v>12</v>
      </c>
      <c r="H28" t="s">
        <v>405</v>
      </c>
      <c r="I28" s="842">
        <f ca="1">'Générateur Emprise 10ans'!C198</f>
        <v>34.470832000000001</v>
      </c>
      <c r="J28" s="842">
        <f t="shared" ca="1" si="16"/>
        <v>8.973040399833403</v>
      </c>
      <c r="K28">
        <f t="shared" si="17"/>
        <v>8.5</v>
      </c>
      <c r="L28">
        <f t="shared" si="2"/>
        <v>34</v>
      </c>
      <c r="M28">
        <f t="shared" si="18"/>
        <v>32.653600000000004</v>
      </c>
      <c r="N28" s="842">
        <f t="shared" ca="1" si="19"/>
        <v>0.47083200000000147</v>
      </c>
      <c r="O28" s="842">
        <f t="shared" ca="1" si="3"/>
        <v>1.8172319999999971</v>
      </c>
      <c r="T28">
        <v>7</v>
      </c>
      <c r="U28" s="971">
        <f t="shared" si="20"/>
        <v>5.0188726388490208</v>
      </c>
      <c r="V28" s="973">
        <v>7</v>
      </c>
      <c r="W28" s="971">
        <f t="shared" si="4"/>
        <v>10.108721990480397</v>
      </c>
      <c r="X28" s="869">
        <f>IF('Base de données Haies'!$I$26=0,'Générateur Emprise 10ans'!U$8,IF(W28=0,$W$17,W28))</f>
        <v>12</v>
      </c>
      <c r="Y28">
        <v>7</v>
      </c>
      <c r="Z28" s="971">
        <f t="shared" si="21"/>
        <v>5.0188726388490208</v>
      </c>
      <c r="AA28" s="973">
        <v>7</v>
      </c>
      <c r="AB28" s="971">
        <f t="shared" si="5"/>
        <v>10.108721990480397</v>
      </c>
      <c r="AC28" s="869">
        <f>IF('Base de données Haies'!$I$26=0,'Générateur Emprise 10ans'!Z$8,IF(AB28=0,$W$17,AB28))</f>
        <v>12</v>
      </c>
      <c r="AD28">
        <v>7</v>
      </c>
      <c r="AE28" s="971">
        <f t="shared" si="22"/>
        <v>5.0188726388490208</v>
      </c>
      <c r="AF28" s="973">
        <v>7</v>
      </c>
      <c r="AG28" s="971">
        <f t="shared" si="6"/>
        <v>10.108721990480397</v>
      </c>
      <c r="AH28" s="869">
        <f>IF('Base de données Haies'!$I$26=0,'Générateur Emprise 10ans'!AE$8,IF(AG28=0,$W$17,AG28))</f>
        <v>12</v>
      </c>
      <c r="AI28">
        <v>7</v>
      </c>
      <c r="AJ28" s="971">
        <f t="shared" si="23"/>
        <v>5.0188726388490208</v>
      </c>
      <c r="AK28" s="973">
        <v>7</v>
      </c>
      <c r="AL28" s="971">
        <f t="shared" si="7"/>
        <v>10.108721990480397</v>
      </c>
      <c r="AM28" s="869">
        <f>IF('Base de données Haies'!$I$26=0,'Générateur Emprise 10ans'!AJ$8,IF(AL28=0,$W$17,AL28))</f>
        <v>12</v>
      </c>
      <c r="AO28" s="869">
        <f>+'Générateur Emprise 10ans'!K28</f>
        <v>8.5</v>
      </c>
      <c r="AP28" s="877">
        <f>IF(Résultats!$B60&lt;='Générateur Emprise 10ans'!$U$7,IF(Résultats!$B60&gt;'Générateur Emprise 10ans'!$F$13," ",HLOOKUP(IF(Résultats!$B60-('Générateur Emprise 10ans'!$F$12*ROUNDDOWN(Résultats!$B60/'Générateur Emprise 10ans'!$F$12,0))=0,'Générateur Emprise 10ans'!$F$12,Résultats!$B60-('Générateur Emprise 10ans'!$F$12*ROUNDDOWN(Résultats!$B60/'Générateur Emprise 10ans'!$F$12,0))),'Générateur Emprise 10ans'!$N$14:$R$15,2,FALSE)),0)</f>
        <v>1280.5</v>
      </c>
      <c r="AQ28" s="869">
        <f>+'Générateur Emprise 10ans'!L28</f>
        <v>34</v>
      </c>
      <c r="AR28" s="876">
        <f>+AP28*Menu!$F$13</f>
        <v>5122</v>
      </c>
      <c r="AS28" s="869">
        <f ca="1">+'Générateur Emprise 10ans'!D198</f>
        <v>8.6177080000000004</v>
      </c>
      <c r="AT28" s="877">
        <f ca="1">IF(Résultats!$B60&lt;='Générateur Emprise 10ans'!$U$7,+AP28*AS28/AO28+IF(Résultats!$B60&lt;=Menu!$G$64,Menu!$D$64,0),0)</f>
        <v>1298.2323640000002</v>
      </c>
      <c r="AU28" s="869">
        <f ca="1">+'Générateur Emprise 10ans'!C198</f>
        <v>34.470832000000001</v>
      </c>
      <c r="AV28" s="877">
        <f ca="1">+AT28*Menu!$F$13</f>
        <v>5192.9294560000008</v>
      </c>
      <c r="AW28" s="1010">
        <f t="shared" ca="1" si="8"/>
        <v>1.0138480000000001</v>
      </c>
      <c r="AX28" s="876">
        <f>+IF(Résultats!B60&lt;=Menu!$D$253,Menu!$D$252*Menu!$F$13,0)</f>
        <v>0</v>
      </c>
      <c r="AY28" s="1034">
        <f>+Menu!$L$141</f>
        <v>102.35226107226109</v>
      </c>
      <c r="AZ28" s="1034">
        <f>+AY28/Menu!$F$13</f>
        <v>25.588065268065272</v>
      </c>
      <c r="BA28" s="1034">
        <f>+AY28/Menu!$D$123</f>
        <v>127.94032634032635</v>
      </c>
      <c r="BE28" s="1034">
        <f t="shared" si="9"/>
        <v>-102.35226107226109</v>
      </c>
      <c r="BF28" s="1034">
        <f>+BE28/Menu!$F$13</f>
        <v>-25.588065268065272</v>
      </c>
      <c r="BG28" s="1034">
        <f>+BE28/Menu!$D$123</f>
        <v>-127.94032634032635</v>
      </c>
      <c r="BH28" s="1009">
        <f t="shared" ca="1" si="10"/>
        <v>5090.5771949277396</v>
      </c>
      <c r="BI28" s="1009">
        <f t="shared" ca="1" si="11"/>
        <v>1272.6442987319349</v>
      </c>
      <c r="BJ28" s="869">
        <f t="shared" ca="1" si="32"/>
        <v>7.9080144000000008</v>
      </c>
      <c r="BK28" s="1009">
        <f ca="1">IF(Résultats!$B60&lt;='Générateur Emprise 10ans'!$U$7,+AP28*BJ28/AO28+IF(Résultats!$B60&lt;=Menu!$G$64,Menu!$D$64,0),0)</f>
        <v>1191.3191104941177</v>
      </c>
      <c r="BL28" s="869">
        <f t="shared" ca="1" si="32"/>
        <v>31.632057600000003</v>
      </c>
      <c r="BM28" s="869">
        <f t="shared" ca="1" si="32"/>
        <v>4842.9491264000008</v>
      </c>
      <c r="BN28" s="1010">
        <f t="shared" ca="1" si="32"/>
        <v>1.0138480000000001</v>
      </c>
      <c r="BO28" s="869">
        <f ca="1">+BJ28/Menu!$D$27</f>
        <v>8.7623428254847653</v>
      </c>
      <c r="BP28" s="1010">
        <f ca="1">+BO28/AO30</f>
        <v>1.1233772853185597</v>
      </c>
      <c r="BQ28" s="877">
        <f ca="1">+BK28/Menu!$D$27</f>
        <v>1320.0211750627343</v>
      </c>
      <c r="BR28" s="1010">
        <f t="shared" ca="1" si="24"/>
        <v>1.016783444679811</v>
      </c>
      <c r="BS28" s="876">
        <f t="shared" si="25"/>
        <v>0</v>
      </c>
      <c r="BT28" s="1108">
        <f t="shared" si="26"/>
        <v>102.35226107226109</v>
      </c>
      <c r="BU28" s="1108">
        <f t="shared" si="27"/>
        <v>25.588065268065272</v>
      </c>
      <c r="BV28" s="1108">
        <f t="shared" si="28"/>
        <v>127.94032634032635</v>
      </c>
      <c r="BZ28" s="877">
        <f t="shared" si="29"/>
        <v>-102.35226107226109</v>
      </c>
      <c r="CA28" s="877">
        <f>+BZ28/Menu!$F$13</f>
        <v>-25.588065268065272</v>
      </c>
      <c r="CB28" s="877">
        <f>+BZ28/Menu!$D$123</f>
        <v>-127.94032634032635</v>
      </c>
      <c r="CC28" s="877">
        <f t="shared" ca="1" si="30"/>
        <v>4740.5968653277396</v>
      </c>
      <c r="CD28" s="877">
        <f t="shared" ca="1" si="31"/>
        <v>1165.7310452260524</v>
      </c>
      <c r="CE28" s="1009">
        <f>CE27+'Générateur Emprise 10ans'!AP28/(1+Résultats!$D$29)^(Résultats!$B99-1)</f>
        <v>7372.7743676700402</v>
      </c>
      <c r="CF28" s="1009">
        <f ca="1">CF27+'Générateur Emprise 10ans'!AT28/(1+Résultats!$D$30)^(Résultats!$B99-1)</f>
        <v>7559.2028045685638</v>
      </c>
      <c r="CG28" s="1009">
        <f>CG27+'Générateur Emprise 10ans'!BF28/(1+Résultats!$D$30)^(Résultats!$B99-1)</f>
        <v>-159.72420530262141</v>
      </c>
      <c r="CH28" s="1009">
        <f ca="1">CH27+'Générateur Emprise 10ans'!BI28/(1+Résultats!$D$30)^(Résultats!$B99-1)</f>
        <v>7399.4785992659417</v>
      </c>
      <c r="CI28" s="1009">
        <f>CI27+'Générateur Emprise 10ans'!AR28/(1+Résultats!$D$29)^(Résultats!$B99-1)</f>
        <v>29491.097470680161</v>
      </c>
      <c r="CJ28" s="1009">
        <f ca="1">CJ27+'Générateur Emprise 10ans'!AV28/(1+Résultats!$D$30)^(Résultats!$B99-1)</f>
        <v>30236.811218274255</v>
      </c>
      <c r="CK28" s="1009">
        <f>CK27+'Générateur Emprise 10ans'!BE28/(1+Résultats!$D$30)^(Résultats!$B99-1)</f>
        <v>-638.89682121048565</v>
      </c>
      <c r="CL28" s="1009">
        <f ca="1">CL27+'Générateur Emprise 10ans'!BH28/(1+Résultats!$D$30)^(Résultats!$B99-1)</f>
        <v>29597.914397063767</v>
      </c>
    </row>
    <row r="29" spans="1:90" x14ac:dyDescent="0.3">
      <c r="A29">
        <v>8</v>
      </c>
      <c r="B29" t="str">
        <f t="shared" si="0"/>
        <v>Maïs</v>
      </c>
      <c r="C29" t="str">
        <f t="shared" si="1"/>
        <v>ETE</v>
      </c>
      <c r="D29" s="869">
        <f t="shared" si="12"/>
        <v>12</v>
      </c>
      <c r="E29" s="869">
        <f t="shared" si="13"/>
        <v>12</v>
      </c>
      <c r="F29" s="869">
        <f t="shared" si="14"/>
        <v>12</v>
      </c>
      <c r="G29" s="869">
        <f t="shared" si="15"/>
        <v>12</v>
      </c>
      <c r="H29" t="s">
        <v>405</v>
      </c>
      <c r="I29" s="842">
        <f ca="1">'Générateur Emprise 10ans'!C199</f>
        <v>39.866864</v>
      </c>
      <c r="J29" s="842">
        <f t="shared" ca="1" si="16"/>
        <v>10.377671803415243</v>
      </c>
      <c r="K29">
        <f t="shared" si="17"/>
        <v>9.5</v>
      </c>
      <c r="L29">
        <f t="shared" si="2"/>
        <v>38</v>
      </c>
      <c r="M29">
        <f t="shared" si="18"/>
        <v>36.495200000000004</v>
      </c>
      <c r="N29" s="842">
        <f t="shared" ca="1" si="19"/>
        <v>1.8668639999999996</v>
      </c>
      <c r="O29" s="842">
        <f t="shared" ca="1" si="3"/>
        <v>3.3716639999999956</v>
      </c>
      <c r="T29">
        <v>8</v>
      </c>
      <c r="U29" s="971">
        <f t="shared" si="20"/>
        <v>5.4155344674369958</v>
      </c>
      <c r="V29" s="973">
        <v>8</v>
      </c>
      <c r="W29" s="971">
        <f t="shared" si="4"/>
        <v>10.90765522468795</v>
      </c>
      <c r="X29" s="869">
        <f>IF('Base de données Haies'!$I$26=0,'Générateur Emprise 10ans'!U$8,IF(W29=0,$W$17,W29))</f>
        <v>12</v>
      </c>
      <c r="Y29">
        <v>8</v>
      </c>
      <c r="Z29" s="971">
        <f t="shared" si="21"/>
        <v>5.4155344674369958</v>
      </c>
      <c r="AA29" s="973">
        <v>8</v>
      </c>
      <c r="AB29" s="971">
        <f t="shared" si="5"/>
        <v>10.90765522468795</v>
      </c>
      <c r="AC29" s="869">
        <f>IF('Base de données Haies'!$I$26=0,'Générateur Emprise 10ans'!Z$8,IF(AB29=0,$W$17,AB29))</f>
        <v>12</v>
      </c>
      <c r="AD29">
        <v>8</v>
      </c>
      <c r="AE29" s="971">
        <f t="shared" si="22"/>
        <v>5.4155344674369958</v>
      </c>
      <c r="AF29" s="973">
        <v>8</v>
      </c>
      <c r="AG29" s="971">
        <f t="shared" si="6"/>
        <v>10.90765522468795</v>
      </c>
      <c r="AH29" s="869">
        <f>IF('Base de données Haies'!$I$26=0,'Générateur Emprise 10ans'!AE$8,IF(AG29=0,$W$17,AG29))</f>
        <v>12</v>
      </c>
      <c r="AI29">
        <v>8</v>
      </c>
      <c r="AJ29" s="971">
        <f t="shared" si="23"/>
        <v>5.4155344674369958</v>
      </c>
      <c r="AK29" s="973">
        <v>8</v>
      </c>
      <c r="AL29" s="971">
        <f t="shared" si="7"/>
        <v>10.90765522468795</v>
      </c>
      <c r="AM29" s="869">
        <f>IF('Base de données Haies'!$I$26=0,'Générateur Emprise 10ans'!AJ$8,IF(AL29=0,$W$17,AL29))</f>
        <v>12</v>
      </c>
      <c r="AO29" s="869">
        <f>+'Générateur Emprise 10ans'!K29</f>
        <v>9.5</v>
      </c>
      <c r="AP29" s="877">
        <f>IF(Résultats!$B61&lt;='Générateur Emprise 10ans'!$U$7,IF(Résultats!$B61&gt;'Générateur Emprise 10ans'!$F$13," ",HLOOKUP(IF(Résultats!$B61-('Générateur Emprise 10ans'!$F$12*ROUNDDOWN(Résultats!$B61/'Générateur Emprise 10ans'!$F$12,0))=0,'Générateur Emprise 10ans'!$F$12,Résultats!$B61-('Générateur Emprise 10ans'!$F$12*ROUNDDOWN(Résultats!$B61/'Générateur Emprise 10ans'!$F$12,0))),'Générateur Emprise 10ans'!$N$14:$R$15,2,FALSE)),0)</f>
        <v>1472</v>
      </c>
      <c r="AQ29" s="869">
        <f>+'Générateur Emprise 10ans'!L29</f>
        <v>38</v>
      </c>
      <c r="AR29" s="876">
        <f>+AP29*Menu!$F$13</f>
        <v>5888</v>
      </c>
      <c r="AS29" s="869">
        <f ca="1">+'Générateur Emprise 10ans'!D199</f>
        <v>9.9667159999999999</v>
      </c>
      <c r="AT29" s="877">
        <f ca="1">IF(Résultats!$B61&lt;='Générateur Emprise 10ans'!$U$7,+AP29*AS29/AO29+IF(Résultats!$B61&lt;=Menu!$G$64,Menu!$D$64,0),0)</f>
        <v>1544.3164159999999</v>
      </c>
      <c r="AU29" s="869">
        <f ca="1">+'Générateur Emprise 10ans'!C199</f>
        <v>39.866864</v>
      </c>
      <c r="AV29" s="877">
        <f ca="1">+AT29*Menu!$F$13</f>
        <v>6177.2656639999996</v>
      </c>
      <c r="AW29" s="1010">
        <f t="shared" ca="1" si="8"/>
        <v>1.0491279999999998</v>
      </c>
      <c r="AX29" s="876">
        <f>+IF(Résultats!B61&lt;=Menu!$D$253,Menu!$D$252*Menu!$F$13,0)</f>
        <v>0</v>
      </c>
      <c r="AY29" s="1034">
        <f>+Menu!$L$141</f>
        <v>102.35226107226109</v>
      </c>
      <c r="AZ29" s="1034">
        <f>+AY29/Menu!$F$13</f>
        <v>25.588065268065272</v>
      </c>
      <c r="BA29" s="1034">
        <f>+AY29/Menu!$D$123</f>
        <v>127.94032634032635</v>
      </c>
      <c r="BE29" s="1034">
        <f t="shared" si="9"/>
        <v>-102.35226107226109</v>
      </c>
      <c r="BF29" s="1034">
        <f>+BE29/Menu!$F$13</f>
        <v>-25.588065268065272</v>
      </c>
      <c r="BG29" s="1034">
        <f>+BE29/Menu!$D$123</f>
        <v>-127.94032634032635</v>
      </c>
      <c r="BH29" s="1009">
        <f t="shared" ca="1" si="10"/>
        <v>6074.9134029277384</v>
      </c>
      <c r="BI29" s="1009">
        <f t="shared" ca="1" si="11"/>
        <v>1518.7283507319346</v>
      </c>
      <c r="BJ29" s="869">
        <f t="shared" ca="1" si="32"/>
        <v>10.138479999999999</v>
      </c>
      <c r="BK29" s="1009">
        <f ca="1">IF(Résultats!$B61&lt;='Générateur Emprise 10ans'!$U$7,+AP29*BJ29/AO29+IF(Résultats!$B61&lt;=Menu!$G$64,Menu!$D$64,0),0)</f>
        <v>1570.9307957894737</v>
      </c>
      <c r="BL29" s="869">
        <f t="shared" ca="1" si="32"/>
        <v>40.553919999999998</v>
      </c>
      <c r="BM29" s="869">
        <f t="shared" ca="1" si="32"/>
        <v>3759.3483839999999</v>
      </c>
      <c r="BN29" s="1010">
        <f t="shared" ca="1" si="32"/>
        <v>1.0138480000000001</v>
      </c>
      <c r="BO29" s="869">
        <f ca="1">+BJ29/Menu!$D$27</f>
        <v>11.233772853185595</v>
      </c>
      <c r="BP29" s="1010">
        <f ca="1">+BO29/AO31</f>
        <v>1.1233772853185595</v>
      </c>
      <c r="BQ29" s="877">
        <f ca="1">+BK29/Menu!$D$27</f>
        <v>1740.6435410409681</v>
      </c>
      <c r="BR29" s="1010">
        <f t="shared" ca="1" si="24"/>
        <v>1.1271288208859966</v>
      </c>
      <c r="BS29" s="876">
        <f t="shared" si="25"/>
        <v>0</v>
      </c>
      <c r="BT29" s="1108">
        <f t="shared" si="26"/>
        <v>102.35226107226109</v>
      </c>
      <c r="BU29" s="1108">
        <f t="shared" si="27"/>
        <v>25.588065268065272</v>
      </c>
      <c r="BV29" s="1108">
        <f t="shared" si="28"/>
        <v>127.94032634032635</v>
      </c>
      <c r="BZ29" s="877">
        <f t="shared" si="29"/>
        <v>-102.35226107226109</v>
      </c>
      <c r="CA29" s="877">
        <f>+BZ29/Menu!$F$13</f>
        <v>-25.588065268065272</v>
      </c>
      <c r="CB29" s="877">
        <f>+BZ29/Menu!$D$123</f>
        <v>-127.94032634032635</v>
      </c>
      <c r="CC29" s="877">
        <f t="shared" ca="1" si="30"/>
        <v>3656.9961229277387</v>
      </c>
      <c r="CD29" s="877">
        <f t="shared" ca="1" si="31"/>
        <v>1545.3427305214084</v>
      </c>
      <c r="CE29" s="1009">
        <f>CE28+'Générateur Emprise 10ans'!AP29/(1+Résultats!$D$29)^(Résultats!$B100-1)</f>
        <v>8491.3733887034778</v>
      </c>
      <c r="CF29" s="1009">
        <f ca="1">CF28+'Générateur Emprise 10ans'!AT29/(1+Résultats!$D$30)^(Résultats!$B100-1)</f>
        <v>8732.7563583073315</v>
      </c>
      <c r="CG29" s="1009">
        <f>CG28+'Générateur Emprise 10ans'!BF29/(1+Résultats!$D$30)^(Résultats!$B100-1)</f>
        <v>-179.16903190520125</v>
      </c>
      <c r="CH29" s="1009">
        <f ca="1">CH28+'Générateur Emprise 10ans'!BI29/(1+Résultats!$D$30)^(Résultats!$B100-1)</f>
        <v>8553.5873264021302</v>
      </c>
      <c r="CI29" s="1009">
        <f>CI28+'Générateur Emprise 10ans'!AR29/(1+Résultats!$D$29)^(Résultats!$B100-1)</f>
        <v>33965.493554813911</v>
      </c>
      <c r="CJ29" s="1009">
        <f ca="1">CJ28+'Générateur Emprise 10ans'!AV29/(1+Résultats!$D$30)^(Résultats!$B100-1)</f>
        <v>34931.025433229326</v>
      </c>
      <c r="CK29" s="1009">
        <f>CK28+'Générateur Emprise 10ans'!BE29/(1+Résultats!$D$30)^(Résultats!$B100-1)</f>
        <v>-716.676127620805</v>
      </c>
      <c r="CL29" s="1009">
        <f ca="1">CL28+'Générateur Emprise 10ans'!BH29/(1+Résultats!$D$30)^(Résultats!$B100-1)</f>
        <v>34214.349305608521</v>
      </c>
    </row>
    <row r="30" spans="1:90" x14ac:dyDescent="0.3">
      <c r="A30">
        <v>9</v>
      </c>
      <c r="B30" t="str">
        <f t="shared" si="0"/>
        <v>Blé d'hiver</v>
      </c>
      <c r="C30" t="str">
        <f t="shared" si="1"/>
        <v>HIVER</v>
      </c>
      <c r="D30" s="869">
        <f t="shared" si="12"/>
        <v>12</v>
      </c>
      <c r="E30" s="869">
        <f t="shared" si="13"/>
        <v>12</v>
      </c>
      <c r="F30" s="869">
        <f t="shared" si="14"/>
        <v>12</v>
      </c>
      <c r="G30" s="869">
        <f t="shared" si="15"/>
        <v>12</v>
      </c>
      <c r="H30" t="s">
        <v>405</v>
      </c>
      <c r="I30" s="842">
        <f ca="1">'Générateur Emprise 10ans'!C200</f>
        <v>31.632057600000003</v>
      </c>
      <c r="J30" s="842">
        <f t="shared" ca="1" si="16"/>
        <v>8.2340841316118283</v>
      </c>
      <c r="K30">
        <f t="shared" si="17"/>
        <v>7.8</v>
      </c>
      <c r="L30">
        <f t="shared" si="2"/>
        <v>31.2</v>
      </c>
      <c r="M30">
        <f t="shared" si="18"/>
        <v>29.964480000000002</v>
      </c>
      <c r="N30" s="842">
        <f t="shared" ca="1" si="19"/>
        <v>0.43205760000000382</v>
      </c>
      <c r="O30" s="842">
        <f t="shared" ca="1" si="3"/>
        <v>1.6675776000000013</v>
      </c>
      <c r="T30">
        <v>9</v>
      </c>
      <c r="U30" s="971">
        <f t="shared" si="20"/>
        <v>5.7235669155875888</v>
      </c>
      <c r="V30" s="973">
        <v>9</v>
      </c>
      <c r="W30" s="971">
        <f t="shared" si="4"/>
        <v>11.528076304573231</v>
      </c>
      <c r="X30" s="869">
        <f>IF('Base de données Haies'!$I$26=0,'Générateur Emprise 10ans'!U$8,IF(W30=0,$W$17,W30))</f>
        <v>12</v>
      </c>
      <c r="Y30">
        <v>9</v>
      </c>
      <c r="Z30" s="971">
        <f t="shared" si="21"/>
        <v>5.7235669155875888</v>
      </c>
      <c r="AA30" s="973">
        <v>9</v>
      </c>
      <c r="AB30" s="971">
        <f t="shared" si="5"/>
        <v>11.528076304573231</v>
      </c>
      <c r="AC30" s="869">
        <f>IF('Base de données Haies'!$I$26=0,'Générateur Emprise 10ans'!Z$8,IF(AB30=0,$W$17,AB30))</f>
        <v>12</v>
      </c>
      <c r="AD30">
        <v>9</v>
      </c>
      <c r="AE30" s="971">
        <f t="shared" si="22"/>
        <v>5.7235669155875888</v>
      </c>
      <c r="AF30" s="973">
        <v>9</v>
      </c>
      <c r="AG30" s="971">
        <f t="shared" si="6"/>
        <v>11.528076304573231</v>
      </c>
      <c r="AH30" s="869">
        <f>IF('Base de données Haies'!$I$26=0,'Générateur Emprise 10ans'!AE$8,IF(AG30=0,$W$17,AG30))</f>
        <v>12</v>
      </c>
      <c r="AI30">
        <v>9</v>
      </c>
      <c r="AJ30" s="971">
        <f t="shared" si="23"/>
        <v>5.7235669155875888</v>
      </c>
      <c r="AK30" s="973">
        <v>9</v>
      </c>
      <c r="AL30" s="971">
        <f t="shared" si="7"/>
        <v>11.528076304573231</v>
      </c>
      <c r="AM30" s="869">
        <f>IF('Base de données Haies'!$I$26=0,'Générateur Emprise 10ans'!AJ$8,IF(AL30=0,$W$17,AL30))</f>
        <v>12</v>
      </c>
      <c r="AO30" s="869">
        <f>+'Générateur Emprise 10ans'!K30</f>
        <v>7.8</v>
      </c>
      <c r="AP30" s="877">
        <f>IF(Résultats!$B62&lt;='Générateur Emprise 10ans'!$U$7,IF(Résultats!$B62&gt;'Générateur Emprise 10ans'!$F$13," ",HLOOKUP(IF(Résultats!$B62-('Générateur Emprise 10ans'!$F$12*ROUNDDOWN(Résultats!$B62/'Générateur Emprise 10ans'!$F$12,0))=0,'Générateur Emprise 10ans'!$F$12,Résultats!$B62-('Générateur Emprise 10ans'!$F$12*ROUNDDOWN(Résultats!$B62/'Générateur Emprise 10ans'!$F$12,0))),'Générateur Emprise 10ans'!$N$14:$R$15,2,FALSE)),0)</f>
        <v>1194.2</v>
      </c>
      <c r="AQ30" s="869">
        <f>+'Générateur Emprise 10ans'!L30</f>
        <v>31.2</v>
      </c>
      <c r="AR30" s="876">
        <f>+AP30*Menu!$F$13</f>
        <v>4776.8</v>
      </c>
      <c r="AS30" s="869">
        <f ca="1">+'Générateur Emprise 10ans'!D200</f>
        <v>7.9080144000000008</v>
      </c>
      <c r="AT30" s="877">
        <f ca="1">IF(Résultats!$B62&lt;='Générateur Emprise 10ans'!$U$7,+AP30*AS30/AO30+IF(Résultats!$B62&lt;=Menu!$G$64,Menu!$D$64,0),0)</f>
        <v>1210.7372816000002</v>
      </c>
      <c r="AU30" s="869">
        <f ca="1">+'Générateur Emprise 10ans'!C200</f>
        <v>31.632057600000003</v>
      </c>
      <c r="AV30" s="877">
        <f ca="1">+AT30*Menu!$F$13</f>
        <v>4842.9491264000008</v>
      </c>
      <c r="AW30" s="1010">
        <f t="shared" ca="1" si="8"/>
        <v>1.0138480000000001</v>
      </c>
      <c r="AX30" s="876">
        <f>+IF(Résultats!B62&lt;=Menu!$D$253,Menu!$D$252*Menu!$F$13,0)</f>
        <v>0</v>
      </c>
      <c r="AY30" s="1034">
        <f>+Menu!$L$141</f>
        <v>102.35226107226109</v>
      </c>
      <c r="AZ30" s="1034">
        <f>+AY30/Menu!$F$13</f>
        <v>25.588065268065272</v>
      </c>
      <c r="BA30" s="1034">
        <f>+AY30/Menu!$D$123</f>
        <v>127.94032634032635</v>
      </c>
      <c r="BE30" s="1034">
        <f t="shared" si="9"/>
        <v>-102.35226107226109</v>
      </c>
      <c r="BF30" s="1034">
        <f>+BE30/Menu!$F$13</f>
        <v>-25.588065268065272</v>
      </c>
      <c r="BG30" s="1034">
        <f>+BE30/Menu!$D$123</f>
        <v>-127.94032634032635</v>
      </c>
      <c r="BH30" s="1009">
        <f t="shared" ca="1" si="10"/>
        <v>4740.5968653277396</v>
      </c>
      <c r="BI30" s="1009">
        <f t="shared" ca="1" si="11"/>
        <v>1185.1492163319349</v>
      </c>
      <c r="BJ30" s="869">
        <f t="shared" ref="BJ30:BN31" ca="1" si="33">+AS30</f>
        <v>7.9080144000000008</v>
      </c>
      <c r="BK30" s="1009">
        <f ca="1">IF(Résultats!$B62&lt;='Générateur Emprise 10ans'!$U$7,+AP30*BJ30/AO30+IF(Résultats!$B62&lt;=Menu!$G$64,Menu!$D$64,0),0)</f>
        <v>1210.7372816000002</v>
      </c>
      <c r="BL30" s="869">
        <f t="shared" ca="1" si="33"/>
        <v>31.632057600000003</v>
      </c>
      <c r="BM30" s="869">
        <f t="shared" ca="1" si="33"/>
        <v>4842.9491264000008</v>
      </c>
      <c r="BN30" s="1010">
        <f t="shared" ca="1" si="33"/>
        <v>1.0138480000000001</v>
      </c>
      <c r="BO30" s="869">
        <f ca="1">+BJ30/Menu!$D$27</f>
        <v>8.7623428254847653</v>
      </c>
      <c r="BP30" s="1010">
        <f ca="1">+BO30/AO30</f>
        <v>1.1233772853185597</v>
      </c>
      <c r="BQ30" s="877">
        <f ca="1">+BK30/Menu!$D$27</f>
        <v>1341.5371541274242</v>
      </c>
      <c r="BR30" s="1010">
        <f t="shared" ca="1" si="24"/>
        <v>1.10803324099723</v>
      </c>
      <c r="BS30" s="876">
        <f t="shared" si="25"/>
        <v>0</v>
      </c>
      <c r="BT30" s="1108">
        <f t="shared" si="26"/>
        <v>102.35226107226109</v>
      </c>
      <c r="BU30" s="1108">
        <f t="shared" si="27"/>
        <v>25.588065268065272</v>
      </c>
      <c r="BV30" s="1108">
        <f t="shared" si="28"/>
        <v>127.94032634032635</v>
      </c>
      <c r="BZ30" s="877">
        <f t="shared" si="29"/>
        <v>-102.35226107226109</v>
      </c>
      <c r="CA30" s="877">
        <f>+BZ30/Menu!$F$13</f>
        <v>-25.588065268065272</v>
      </c>
      <c r="CB30" s="877">
        <f>+BZ30/Menu!$D$123</f>
        <v>-127.94032634032635</v>
      </c>
      <c r="CC30" s="877">
        <f t="shared" ca="1" si="30"/>
        <v>4740.5968653277396</v>
      </c>
      <c r="CD30" s="877">
        <f t="shared" ca="1" si="31"/>
        <v>1185.1492163319349</v>
      </c>
      <c r="CE30" s="1009">
        <f>CE29+'Générateur Emprise 10ans'!AP30/(1+Résultats!$D$29)^(Résultats!$B101-1)</f>
        <v>9363.9636315168464</v>
      </c>
      <c r="CF30" s="1009">
        <f ca="1">CF29+'Générateur Emprise 10ans'!AT30/(1+Résultats!$D$30)^(Résultats!$B101-1)</f>
        <v>9617.4302308031802</v>
      </c>
      <c r="CG30" s="1009">
        <f>CG29+'Générateur Emprise 10ans'!BF30/(1+Résultats!$D$30)^(Résultats!$B101-1)</f>
        <v>-197.865980561528</v>
      </c>
      <c r="CH30" s="1009">
        <f ca="1">CH29+'Générateur Emprise 10ans'!BI30/(1+Résultats!$D$30)^(Résultats!$B101-1)</f>
        <v>9419.5642502416522</v>
      </c>
      <c r="CI30" s="1009">
        <f>CI29+'Générateur Emprise 10ans'!AR30/(1+Résultats!$D$29)^(Résultats!$B101-1)</f>
        <v>37455.854526067385</v>
      </c>
      <c r="CJ30" s="1009">
        <f ca="1">CJ29+'Générateur Emprise 10ans'!AV30/(1+Résultats!$D$30)^(Résultats!$B101-1)</f>
        <v>38469.720923212721</v>
      </c>
      <c r="CK30" s="1009">
        <f>CK29+'Générateur Emprise 10ans'!BE30/(1+Résultats!$D$30)^(Résultats!$B101-1)</f>
        <v>-791.46392224611202</v>
      </c>
      <c r="CL30" s="1009">
        <f ca="1">CL29+'Générateur Emprise 10ans'!BH30/(1+Résultats!$D$30)^(Résultats!$B101-1)</f>
        <v>37678.257000966609</v>
      </c>
    </row>
    <row r="31" spans="1:90" x14ac:dyDescent="0.3">
      <c r="A31">
        <v>10</v>
      </c>
      <c r="B31" t="str">
        <f t="shared" si="0"/>
        <v>Prairie temporaire</v>
      </c>
      <c r="C31" t="str">
        <f t="shared" si="1"/>
        <v>HIVER</v>
      </c>
      <c r="D31" s="869">
        <f t="shared" si="12"/>
        <v>12</v>
      </c>
      <c r="E31" s="869">
        <f t="shared" si="13"/>
        <v>12</v>
      </c>
      <c r="F31" s="869">
        <f t="shared" si="14"/>
        <v>12</v>
      </c>
      <c r="G31" s="869">
        <f t="shared" si="15"/>
        <v>12</v>
      </c>
      <c r="H31" t="s">
        <v>405</v>
      </c>
      <c r="I31" s="842">
        <f ca="1">'Générateur Emprise 10ans'!C201</f>
        <v>40.553919999999998</v>
      </c>
      <c r="J31" s="842">
        <f t="shared" ca="1" si="16"/>
        <v>10.556518117451061</v>
      </c>
      <c r="K31">
        <f t="shared" si="17"/>
        <v>10</v>
      </c>
      <c r="L31">
        <f t="shared" si="2"/>
        <v>40</v>
      </c>
      <c r="M31">
        <f t="shared" si="18"/>
        <v>38.416000000000004</v>
      </c>
      <c r="N31" s="842">
        <f t="shared" ca="1" si="19"/>
        <v>0.55391999999999797</v>
      </c>
      <c r="O31" s="842">
        <f t="shared" ca="1" si="3"/>
        <v>2.137919999999994</v>
      </c>
      <c r="T31">
        <v>10</v>
      </c>
      <c r="U31" s="971">
        <f t="shared" si="20"/>
        <v>5.957871996371531</v>
      </c>
      <c r="V31" s="973">
        <v>10</v>
      </c>
      <c r="W31" s="971">
        <f t="shared" si="4"/>
        <v>12</v>
      </c>
      <c r="X31" s="869">
        <f>IF('Base de données Haies'!$I$26=0,'Générateur Emprise 10ans'!U$8,IF(W31=0,$W$17,W31))</f>
        <v>12</v>
      </c>
      <c r="Y31">
        <v>10</v>
      </c>
      <c r="Z31" s="971">
        <f t="shared" si="21"/>
        <v>5.957871996371531</v>
      </c>
      <c r="AA31" s="973">
        <v>10</v>
      </c>
      <c r="AB31" s="971">
        <f t="shared" si="5"/>
        <v>12</v>
      </c>
      <c r="AC31" s="869">
        <f>IF('Base de données Haies'!$I$26=0,'Générateur Emprise 10ans'!Z$8,IF(AB31=0,$W$17,AB31))</f>
        <v>12</v>
      </c>
      <c r="AD31">
        <v>10</v>
      </c>
      <c r="AE31" s="971">
        <f t="shared" si="22"/>
        <v>5.957871996371531</v>
      </c>
      <c r="AF31" s="973">
        <v>10</v>
      </c>
      <c r="AG31" s="971">
        <f t="shared" si="6"/>
        <v>12</v>
      </c>
      <c r="AH31" s="869">
        <f>IF('Base de données Haies'!$I$26=0,'Générateur Emprise 10ans'!AE$8,IF(AG31=0,$W$17,AG31))</f>
        <v>12</v>
      </c>
      <c r="AI31">
        <v>10</v>
      </c>
      <c r="AJ31" s="971">
        <f t="shared" si="23"/>
        <v>5.957871996371531</v>
      </c>
      <c r="AK31" s="973">
        <v>10</v>
      </c>
      <c r="AL31" s="971">
        <f t="shared" si="7"/>
        <v>12</v>
      </c>
      <c r="AM31" s="869">
        <f>IF('Base de données Haies'!$I$26=0,'Générateur Emprise 10ans'!AJ$8,IF(AL31=0,$W$17,AL31))</f>
        <v>12</v>
      </c>
      <c r="AO31" s="869">
        <f>+'Générateur Emprise 10ans'!K31</f>
        <v>10</v>
      </c>
      <c r="AP31" s="877">
        <f>IF(Résultats!$B63&lt;='Générateur Emprise 10ans'!$U$7,IF(Résultats!$B63&gt;'Générateur Emprise 10ans'!$F$13," ",HLOOKUP(IF(Résultats!$B63-('Générateur Emprise 10ans'!$F$12*ROUNDDOWN(Résultats!$B63/'Générateur Emprise 10ans'!$F$12,0))=0,'Générateur Emprise 10ans'!$F$12,Résultats!$B63-('Générateur Emprise 10ans'!$F$12*ROUNDDOWN(Résultats!$B63/'Générateur Emprise 10ans'!$F$12,0))),'Générateur Emprise 10ans'!$N$14:$R$15,2,FALSE)),0)</f>
        <v>927</v>
      </c>
      <c r="AQ31" s="869">
        <f>+'Générateur Emprise 10ans'!L31</f>
        <v>40</v>
      </c>
      <c r="AR31" s="876">
        <f>+AP31*Menu!$F$13</f>
        <v>3708</v>
      </c>
      <c r="AS31" s="869">
        <f ca="1">+'Générateur Emprise 10ans'!D201</f>
        <v>10.138479999999999</v>
      </c>
      <c r="AT31" s="877">
        <f ca="1">IF(Résultats!$B63&lt;='Générateur Emprise 10ans'!$U$7,+AP31*AS31/AO31+IF(Résultats!$B63&lt;=Menu!$G$64,Menu!$D$64,0),0)</f>
        <v>939.83709599999997</v>
      </c>
      <c r="AU31" s="869">
        <f ca="1">+'Générateur Emprise 10ans'!C201</f>
        <v>40.553919999999998</v>
      </c>
      <c r="AV31" s="877">
        <f ca="1">+AT31*Menu!$F$13</f>
        <v>3759.3483839999999</v>
      </c>
      <c r="AW31" s="1010">
        <f t="shared" ca="1" si="8"/>
        <v>1.0138480000000001</v>
      </c>
      <c r="AX31" s="876">
        <f>+IF(Résultats!B63&lt;=Menu!$D$253,Menu!$D$252*Menu!$F$13,0)</f>
        <v>0</v>
      </c>
      <c r="AY31" s="1034">
        <f>+Menu!$L$141</f>
        <v>102.35226107226109</v>
      </c>
      <c r="AZ31" s="1034">
        <f>+AY31/Menu!$F$13</f>
        <v>25.588065268065272</v>
      </c>
      <c r="BA31" s="1034">
        <f>+AY31/Menu!$D$123</f>
        <v>127.94032634032635</v>
      </c>
      <c r="BB31" s="876"/>
      <c r="BE31" s="1034">
        <f t="shared" si="9"/>
        <v>-102.35226107226109</v>
      </c>
      <c r="BF31" s="1034">
        <f>+BE31/Menu!$F$13</f>
        <v>-25.588065268065272</v>
      </c>
      <c r="BG31" s="1034">
        <f>+BE31/Menu!$D$123</f>
        <v>-127.94032634032635</v>
      </c>
      <c r="BH31" s="1009">
        <f t="shared" ca="1" si="10"/>
        <v>3656.9961229277387</v>
      </c>
      <c r="BI31" s="1009">
        <f t="shared" ca="1" si="11"/>
        <v>914.24903073193468</v>
      </c>
      <c r="BJ31" s="869">
        <f t="shared" ca="1" si="33"/>
        <v>10.138479999999999</v>
      </c>
      <c r="BK31" s="1009">
        <f ca="1">IF(Résultats!$B63&lt;='Générateur Emprise 10ans'!$U$7,+AP31*BJ31/AO31+IF(Résultats!$B63&lt;=Menu!$G$64,Menu!$D$64,0),0)</f>
        <v>939.83709599999997</v>
      </c>
      <c r="BL31" s="869">
        <f t="shared" ca="1" si="33"/>
        <v>40.553919999999998</v>
      </c>
      <c r="BM31" s="869">
        <f t="shared" ca="1" si="33"/>
        <v>3759.3483839999999</v>
      </c>
      <c r="BN31" s="1010">
        <f t="shared" ca="1" si="33"/>
        <v>1.0138480000000001</v>
      </c>
      <c r="BO31" s="869">
        <f ca="1">+BJ31/Menu!$D$27</f>
        <v>11.233772853185595</v>
      </c>
      <c r="BP31" s="1010">
        <f ca="1">+BO31/AO31</f>
        <v>1.1233772853185595</v>
      </c>
      <c r="BQ31" s="877">
        <f ca="1">+BK31/Menu!$D$27</f>
        <v>1041.3707434903047</v>
      </c>
      <c r="BR31" s="1010">
        <f t="shared" ca="1" si="24"/>
        <v>1.10803324099723</v>
      </c>
      <c r="BS31" s="876">
        <f t="shared" si="25"/>
        <v>0</v>
      </c>
      <c r="BT31" s="1108">
        <f t="shared" si="26"/>
        <v>102.35226107226109</v>
      </c>
      <c r="BU31" s="1108">
        <f t="shared" si="27"/>
        <v>25.588065268065272</v>
      </c>
      <c r="BV31" s="1108">
        <f t="shared" si="28"/>
        <v>127.94032634032635</v>
      </c>
      <c r="BZ31" s="877">
        <f t="shared" si="29"/>
        <v>-102.35226107226109</v>
      </c>
      <c r="CA31" s="877">
        <f>+BZ31/Menu!$F$13</f>
        <v>-25.588065268065272</v>
      </c>
      <c r="CB31" s="877">
        <f>+BZ31/Menu!$D$123</f>
        <v>-127.94032634032635</v>
      </c>
      <c r="CC31" s="877">
        <f t="shared" ca="1" si="30"/>
        <v>3656.9961229277387</v>
      </c>
      <c r="CD31" s="877">
        <f t="shared" ca="1" si="31"/>
        <v>914.24903073193468</v>
      </c>
      <c r="CE31" s="1009">
        <f>CE30+'Générateur Emprise 10ans'!AP31/(1+Résultats!$D$29)^(Résultats!$B102-1)</f>
        <v>10015.261535398422</v>
      </c>
      <c r="CF31" s="1009">
        <f ca="1">CF30+'Générateur Emprise 10ans'!AT31/(1+Résultats!$D$30)^(Résultats!$B102-1)</f>
        <v>10277.747308057707</v>
      </c>
      <c r="CG31" s="1009">
        <f>CG30+'Générateur Emprise 10ans'!BF31/(1+Résultats!$D$30)^(Résultats!$B102-1)</f>
        <v>-215.84381580799604</v>
      </c>
      <c r="CH31" s="1009">
        <f ca="1">CH30+'Générateur Emprise 10ans'!BI31/(1+Résultats!$D$30)^(Résultats!$B102-1)</f>
        <v>10061.903492249712</v>
      </c>
      <c r="CI31" s="1009">
        <f>CI30+'Générateur Emprise 10ans'!AR31/(1+Résultats!$D$29)^(Résultats!$B102-1)</f>
        <v>40061.046141593688</v>
      </c>
      <c r="CJ31" s="1009">
        <f ca="1">CJ30+'Générateur Emprise 10ans'!AV31/(1+Résultats!$D$30)^(Résultats!$B102-1)</f>
        <v>41110.98923223083</v>
      </c>
      <c r="CK31" s="1009">
        <f>CK30+'Générateur Emprise 10ans'!BE31/(1+Résultats!$D$30)^(Résultats!$B102-1)</f>
        <v>-863.37526323198415</v>
      </c>
      <c r="CL31" s="1009">
        <f ca="1">CL30+'Générateur Emprise 10ans'!BH31/(1+Résultats!$D$30)^(Résultats!$B102-1)</f>
        <v>40247.613968998849</v>
      </c>
    </row>
    <row r="32" spans="1:90" x14ac:dyDescent="0.3">
      <c r="A32">
        <v>11</v>
      </c>
      <c r="B32" t="str">
        <f t="shared" si="0"/>
        <v>Orge d'hiver</v>
      </c>
      <c r="C32" t="str">
        <f t="shared" si="1"/>
        <v>HIVER</v>
      </c>
      <c r="D32" s="869">
        <f t="shared" si="12"/>
        <v>12</v>
      </c>
      <c r="E32" s="869">
        <f t="shared" si="13"/>
        <v>12</v>
      </c>
      <c r="F32" s="869">
        <f t="shared" si="14"/>
        <v>12</v>
      </c>
      <c r="G32" s="869">
        <f t="shared" si="15"/>
        <v>12</v>
      </c>
      <c r="H32" t="s">
        <v>405</v>
      </c>
      <c r="I32" s="842">
        <f ca="1">'Générateur Emprise 10ans'!C202</f>
        <v>0</v>
      </c>
      <c r="J32" s="842">
        <f t="shared" ca="1" si="16"/>
        <v>0</v>
      </c>
      <c r="K32">
        <f t="shared" si="17"/>
        <v>0</v>
      </c>
      <c r="L32">
        <f t="shared" si="2"/>
        <v>0</v>
      </c>
      <c r="M32">
        <f t="shared" si="18"/>
        <v>0</v>
      </c>
      <c r="N32">
        <f t="shared" ca="1" si="19"/>
        <v>0</v>
      </c>
      <c r="O32">
        <f t="shared" ca="1" si="3"/>
        <v>0</v>
      </c>
      <c r="T32">
        <v>11</v>
      </c>
      <c r="U32" s="971">
        <f t="shared" si="20"/>
        <v>6.1333049558825037</v>
      </c>
      <c r="V32" s="973">
        <v>11</v>
      </c>
      <c r="W32" s="971">
        <f t="shared" si="4"/>
        <v>0</v>
      </c>
      <c r="X32" s="869">
        <f>IF('Base de données Haies'!$I$26=0,'Générateur Emprise 10ans'!U$8,IF(W32=0,$W$17,W32))</f>
        <v>12</v>
      </c>
      <c r="Y32">
        <v>11</v>
      </c>
      <c r="Z32" s="971">
        <f t="shared" si="21"/>
        <v>6.1333049558825037</v>
      </c>
      <c r="AA32" s="973">
        <v>11</v>
      </c>
      <c r="AB32" s="971">
        <f t="shared" si="5"/>
        <v>0</v>
      </c>
      <c r="AC32" s="869">
        <f>IF('Base de données Haies'!$I$26=0,'Générateur Emprise 10ans'!Z$8,IF(AB32=0,$W$17,AB32))</f>
        <v>12</v>
      </c>
      <c r="AD32">
        <v>11</v>
      </c>
      <c r="AE32" s="971">
        <f t="shared" si="22"/>
        <v>6.1333049558825037</v>
      </c>
      <c r="AF32" s="973">
        <v>11</v>
      </c>
      <c r="AG32" s="971">
        <f t="shared" si="6"/>
        <v>0</v>
      </c>
      <c r="AH32" s="869">
        <f>IF('Base de données Haies'!$I$26=0,'Générateur Emprise 10ans'!AE$8,IF(AG32=0,$W$17,AG32))</f>
        <v>12</v>
      </c>
      <c r="AI32">
        <v>11</v>
      </c>
      <c r="AJ32" s="971">
        <f t="shared" si="23"/>
        <v>6.1333049558825037</v>
      </c>
      <c r="AK32" s="973">
        <v>11</v>
      </c>
      <c r="AL32" s="971">
        <f t="shared" si="7"/>
        <v>0</v>
      </c>
      <c r="AM32" s="869">
        <f>IF('Base de données Haies'!$I$26=0,'Générateur Emprise 10ans'!AJ$8,IF(AL32=0,$W$17,AL32))</f>
        <v>12</v>
      </c>
      <c r="AO32" s="869">
        <f>+'Générateur Emprise 10ans'!K32</f>
        <v>0</v>
      </c>
      <c r="AP32" s="877">
        <f>IF(Résultats!$B64&lt;='Générateur Emprise 10ans'!$U$7,IF(Résultats!$B64&gt;'Générateur Emprise 10ans'!$F$13," ",HLOOKUP(IF(Résultats!$B64-('Générateur Emprise 10ans'!$F$12*ROUNDDOWN(Résultats!$B64/'Générateur Emprise 10ans'!$F$12,0))=0,'Générateur Emprise 10ans'!$F$12,Résultats!$B64-('Générateur Emprise 10ans'!$F$12*ROUNDDOWN(Résultats!$B64/'Générateur Emprise 10ans'!$F$12,0))),'Générateur Emprise 10ans'!$N$14:$R$15,2,FALSE)),0)</f>
        <v>0</v>
      </c>
      <c r="AQ32" s="869">
        <f>+'Générateur Emprise 10ans'!L32</f>
        <v>0</v>
      </c>
      <c r="AR32" s="876">
        <f>+AP32*Menu!$F$13</f>
        <v>0</v>
      </c>
      <c r="AS32" s="869">
        <f ca="1">+'Générateur Emprise 10ans'!D202</f>
        <v>0</v>
      </c>
      <c r="AT32" s="877">
        <f>IF(Résultats!$B64&lt;='Générateur Emprise 10ans'!$U$7,+AP32*AS32/AO32+IF(Résultats!$B64&lt;=Menu!$G$64,Menu!$D$64,0),0)</f>
        <v>0</v>
      </c>
      <c r="AU32" s="869">
        <f ca="1">+'Générateur Emprise 10ans'!C202</f>
        <v>0</v>
      </c>
      <c r="AV32" s="877">
        <f>+AT32*Menu!$F$13</f>
        <v>0</v>
      </c>
      <c r="AW32" s="1010">
        <f t="shared" si="8"/>
        <v>0</v>
      </c>
      <c r="CE32" s="1009">
        <f>CE31+'Générateur Emprise 10ans'!AP32/(1+Résultats!$D$29)^(Résultats!$B103-1)</f>
        <v>10015.261535398422</v>
      </c>
      <c r="CF32" s="1009">
        <f ca="1">CF31+'Générateur Emprise 10ans'!AT32/(1+Résultats!$D$30)^(Résultats!$B103-1)</f>
        <v>10277.747308057707</v>
      </c>
      <c r="CG32" s="1009">
        <f>CG31+'Générateur Emprise 10ans'!BF32/(1+Résultats!$D$30)^(Résultats!$B103-1)</f>
        <v>-215.84381580799604</v>
      </c>
      <c r="CH32" s="1009">
        <f ca="1">CH31+'Générateur Emprise 10ans'!BI32/(1+Résultats!$D$30)^(Résultats!$B103-1)</f>
        <v>10061.903492249712</v>
      </c>
      <c r="CI32" s="1009">
        <f>CI31+'Générateur Emprise 10ans'!AR32/(1+Résultats!$D$29)^(Résultats!$B103-1)</f>
        <v>40061.046141593688</v>
      </c>
      <c r="CJ32" s="1009">
        <f ca="1">CJ31+'Générateur Emprise 10ans'!AV32/(1+Résultats!$D$30)^(Résultats!$B103-1)</f>
        <v>41110.98923223083</v>
      </c>
      <c r="CK32" s="1009">
        <f>CK31+'Générateur Emprise 10ans'!BE32/(1+Résultats!$D$30)^(Résultats!$B103-1)</f>
        <v>-863.37526323198415</v>
      </c>
      <c r="CL32" s="1009">
        <f ca="1">CL31+'Générateur Emprise 10ans'!BH32/(1+Résultats!$D$30)^(Résultats!$B103-1)</f>
        <v>40247.613968998849</v>
      </c>
    </row>
    <row r="33" spans="1:90" x14ac:dyDescent="0.3">
      <c r="A33">
        <v>12</v>
      </c>
      <c r="B33" t="str">
        <f t="shared" si="0"/>
        <v>Maïs</v>
      </c>
      <c r="C33" t="str">
        <f t="shared" si="1"/>
        <v>ETE</v>
      </c>
      <c r="D33" s="869">
        <f t="shared" si="12"/>
        <v>12</v>
      </c>
      <c r="E33" s="869">
        <f t="shared" si="13"/>
        <v>12</v>
      </c>
      <c r="F33" s="869">
        <f t="shared" si="14"/>
        <v>12</v>
      </c>
      <c r="G33" s="869">
        <f t="shared" si="15"/>
        <v>12</v>
      </c>
      <c r="H33" t="s">
        <v>405</v>
      </c>
      <c r="I33">
        <f ca="1">'Générateur Emprise 10ans'!C203</f>
        <v>0</v>
      </c>
      <c r="J33" s="842">
        <f t="shared" ca="1" si="16"/>
        <v>0</v>
      </c>
      <c r="K33">
        <f t="shared" si="17"/>
        <v>0</v>
      </c>
      <c r="L33">
        <f t="shared" si="2"/>
        <v>0</v>
      </c>
      <c r="M33">
        <f t="shared" si="18"/>
        <v>0</v>
      </c>
      <c r="N33">
        <f t="shared" ca="1" si="19"/>
        <v>0</v>
      </c>
      <c r="O33">
        <f t="shared" ca="1" si="3"/>
        <v>0</v>
      </c>
      <c r="T33">
        <v>12</v>
      </c>
      <c r="U33" s="971">
        <f t="shared" si="20"/>
        <v>6.2631117309960596</v>
      </c>
      <c r="V33" s="973">
        <v>12</v>
      </c>
      <c r="W33" s="971">
        <f t="shared" si="4"/>
        <v>0</v>
      </c>
      <c r="X33" s="869">
        <f>IF('Base de données Haies'!$I$26=0,'Générateur Emprise 10ans'!U$8,IF(W33=0,$W$17,W33))</f>
        <v>12</v>
      </c>
      <c r="Y33">
        <v>12</v>
      </c>
      <c r="Z33" s="971">
        <f t="shared" si="21"/>
        <v>6.2631117309960596</v>
      </c>
      <c r="AA33" s="973">
        <v>12</v>
      </c>
      <c r="AB33" s="971">
        <f t="shared" si="5"/>
        <v>0</v>
      </c>
      <c r="AC33" s="869">
        <f>IF('Base de données Haies'!$I$26=0,'Générateur Emprise 10ans'!Z$8,IF(AB33=0,$W$17,AB33))</f>
        <v>12</v>
      </c>
      <c r="AD33">
        <v>12</v>
      </c>
      <c r="AE33" s="971">
        <f t="shared" si="22"/>
        <v>6.2631117309960596</v>
      </c>
      <c r="AF33" s="973">
        <v>12</v>
      </c>
      <c r="AG33" s="971">
        <f t="shared" si="6"/>
        <v>0</v>
      </c>
      <c r="AH33" s="869">
        <f>IF('Base de données Haies'!$I$26=0,'Générateur Emprise 10ans'!AE$8,IF(AG33=0,$W$17,AG33))</f>
        <v>12</v>
      </c>
      <c r="AI33">
        <v>12</v>
      </c>
      <c r="AJ33" s="971">
        <f t="shared" si="23"/>
        <v>6.2631117309960596</v>
      </c>
      <c r="AK33" s="973">
        <v>12</v>
      </c>
      <c r="AL33" s="971">
        <f t="shared" si="7"/>
        <v>0</v>
      </c>
      <c r="AM33" s="869">
        <f>IF('Base de données Haies'!$I$26=0,'Générateur Emprise 10ans'!AJ$8,IF(AL33=0,$W$17,AL33))</f>
        <v>12</v>
      </c>
      <c r="AO33" s="869">
        <f>+'Générateur Emprise 10ans'!K33</f>
        <v>0</v>
      </c>
      <c r="AP33" s="877">
        <f>IF(Résultats!$B65&lt;='Générateur Emprise 10ans'!$U$7,IF(Résultats!$B65&gt;'Générateur Emprise 10ans'!$F$13," ",HLOOKUP(IF(Résultats!$B65-('Générateur Emprise 10ans'!$F$12*ROUNDDOWN(Résultats!$B65/'Générateur Emprise 10ans'!$F$12,0))=0,'Générateur Emprise 10ans'!$F$12,Résultats!$B65-('Générateur Emprise 10ans'!$F$12*ROUNDDOWN(Résultats!$B65/'Générateur Emprise 10ans'!$F$12,0))),'Générateur Emprise 10ans'!$N$14:$R$15,2,FALSE)),0)</f>
        <v>0</v>
      </c>
      <c r="AQ33" s="869">
        <f>+'Générateur Emprise 10ans'!L33</f>
        <v>0</v>
      </c>
      <c r="AR33" s="876">
        <f>+AP33*Menu!$F$13</f>
        <v>0</v>
      </c>
      <c r="AS33" s="869">
        <f ca="1">+'Générateur Emprise 10ans'!D203</f>
        <v>0</v>
      </c>
      <c r="AT33" s="877">
        <f>IF(Résultats!$B65&lt;='Générateur Emprise 10ans'!$U$7,+AP33*AS33/AO33+IF(Résultats!$B65&lt;=Menu!$G$64,Menu!$D$64,0),0)</f>
        <v>0</v>
      </c>
      <c r="AU33" s="869">
        <f ca="1">+'Générateur Emprise 10ans'!C203</f>
        <v>0</v>
      </c>
      <c r="AV33" s="877">
        <f>+AT33*Menu!$F$13</f>
        <v>0</v>
      </c>
      <c r="AW33" s="1010">
        <f t="shared" si="8"/>
        <v>0</v>
      </c>
      <c r="CE33" s="1009">
        <f>CE32+'Générateur Emprise 10ans'!AP33/(1+Résultats!$D$29)^(Résultats!$B104-1)</f>
        <v>10015.261535398422</v>
      </c>
      <c r="CF33" s="1009">
        <f ca="1">CF32+'Générateur Emprise 10ans'!AT33/(1+Résultats!$D$30)^(Résultats!$B104-1)</f>
        <v>10277.747308057707</v>
      </c>
      <c r="CG33" s="1009">
        <f>CG32+'Générateur Emprise 10ans'!BF33/(1+Résultats!$D$30)^(Résultats!$B104-1)</f>
        <v>-215.84381580799604</v>
      </c>
      <c r="CH33" s="1009">
        <f ca="1">CH32+'Générateur Emprise 10ans'!BI33/(1+Résultats!$D$30)^(Résultats!$B104-1)</f>
        <v>10061.903492249712</v>
      </c>
      <c r="CI33" s="1009">
        <f>CI32+'Générateur Emprise 10ans'!AR33/(1+Résultats!$D$29)^(Résultats!$B104-1)</f>
        <v>40061.046141593688</v>
      </c>
      <c r="CJ33" s="1009">
        <f ca="1">CJ32+'Générateur Emprise 10ans'!AV33/(1+Résultats!$D$30)^(Résultats!$B104-1)</f>
        <v>41110.98923223083</v>
      </c>
      <c r="CK33" s="1009">
        <f>CK32+'Générateur Emprise 10ans'!BE33/(1+Résultats!$D$30)^(Résultats!$B104-1)</f>
        <v>-863.37526323198415</v>
      </c>
      <c r="CL33" s="1009">
        <f ca="1">CL32+'Générateur Emprise 10ans'!BH33/(1+Résultats!$D$30)^(Résultats!$B104-1)</f>
        <v>40247.613968998849</v>
      </c>
    </row>
    <row r="34" spans="1:90" x14ac:dyDescent="0.3">
      <c r="A34">
        <v>13</v>
      </c>
      <c r="B34" t="str">
        <f t="shared" si="0"/>
        <v>Blé d'hiver</v>
      </c>
      <c r="C34" t="str">
        <f t="shared" si="1"/>
        <v>HIVER</v>
      </c>
      <c r="D34" s="869">
        <f t="shared" si="12"/>
        <v>12</v>
      </c>
      <c r="E34" s="869">
        <f t="shared" si="13"/>
        <v>12</v>
      </c>
      <c r="F34" s="869">
        <f t="shared" si="14"/>
        <v>12</v>
      </c>
      <c r="G34" s="869">
        <f t="shared" si="15"/>
        <v>12</v>
      </c>
      <c r="H34" t="s">
        <v>405</v>
      </c>
      <c r="I34" s="842">
        <f ca="1">'Générateur Emprise 10ans'!C204</f>
        <v>0</v>
      </c>
      <c r="J34" s="842">
        <f t="shared" ca="1" si="16"/>
        <v>0</v>
      </c>
      <c r="K34">
        <f t="shared" si="17"/>
        <v>0</v>
      </c>
      <c r="L34">
        <f t="shared" si="2"/>
        <v>0</v>
      </c>
      <c r="M34">
        <f t="shared" si="18"/>
        <v>0</v>
      </c>
      <c r="N34">
        <f t="shared" ca="1" si="19"/>
        <v>0</v>
      </c>
      <c r="O34">
        <f t="shared" ca="1" si="3"/>
        <v>0</v>
      </c>
      <c r="T34">
        <v>13</v>
      </c>
      <c r="U34" s="971">
        <f t="shared" si="20"/>
        <v>6.3583194211870309</v>
      </c>
      <c r="V34" s="973">
        <v>13</v>
      </c>
      <c r="W34" s="971">
        <f t="shared" si="4"/>
        <v>0</v>
      </c>
      <c r="X34" s="869">
        <f>IF('Base de données Haies'!$I$26=0,'Générateur Emprise 10ans'!U$8,IF(W34=0,$W$17,W34))</f>
        <v>12</v>
      </c>
      <c r="Y34">
        <v>13</v>
      </c>
      <c r="Z34" s="971">
        <f t="shared" si="21"/>
        <v>6.3583194211870309</v>
      </c>
      <c r="AA34" s="973">
        <v>13</v>
      </c>
      <c r="AB34" s="971">
        <f t="shared" si="5"/>
        <v>0</v>
      </c>
      <c r="AC34" s="869">
        <f>IF('Base de données Haies'!$I$26=0,'Générateur Emprise 10ans'!Z$8,IF(AB34=0,$W$17,AB34))</f>
        <v>12</v>
      </c>
      <c r="AD34">
        <v>13</v>
      </c>
      <c r="AE34" s="971">
        <f t="shared" si="22"/>
        <v>6.3583194211870309</v>
      </c>
      <c r="AF34" s="973">
        <v>13</v>
      </c>
      <c r="AG34" s="971">
        <f t="shared" si="6"/>
        <v>0</v>
      </c>
      <c r="AH34" s="869">
        <f>IF('Base de données Haies'!$I$26=0,'Générateur Emprise 10ans'!AE$8,IF(AG34=0,$W$17,AG34))</f>
        <v>12</v>
      </c>
      <c r="AI34">
        <v>13</v>
      </c>
      <c r="AJ34" s="971">
        <f t="shared" si="23"/>
        <v>6.3583194211870309</v>
      </c>
      <c r="AK34" s="973">
        <v>13</v>
      </c>
      <c r="AL34" s="971">
        <f t="shared" si="7"/>
        <v>0</v>
      </c>
      <c r="AM34" s="869">
        <f>IF('Base de données Haies'!$I$26=0,'Générateur Emprise 10ans'!AJ$8,IF(AL34=0,$W$17,AL34))</f>
        <v>12</v>
      </c>
      <c r="AO34" s="869">
        <f>+'Générateur Emprise 10ans'!K34</f>
        <v>0</v>
      </c>
      <c r="AP34" s="877">
        <f>IF(Résultats!$B66&lt;='Générateur Emprise 10ans'!$U$7,IF(Résultats!$B66&gt;'Générateur Emprise 10ans'!$F$13," ",HLOOKUP(IF(Résultats!$B66-('Générateur Emprise 10ans'!$F$12*ROUNDDOWN(Résultats!$B66/'Générateur Emprise 10ans'!$F$12,0))=0,'Générateur Emprise 10ans'!$F$12,Résultats!$B66-('Générateur Emprise 10ans'!$F$12*ROUNDDOWN(Résultats!$B66/'Générateur Emprise 10ans'!$F$12,0))),'Générateur Emprise 10ans'!$N$14:$R$15,2,FALSE)),0)</f>
        <v>0</v>
      </c>
      <c r="AQ34" s="869">
        <f>+'Générateur Emprise 10ans'!L34</f>
        <v>0</v>
      </c>
      <c r="AR34" s="876">
        <f>+AP34*Menu!$F$13</f>
        <v>0</v>
      </c>
      <c r="AS34" s="869">
        <f ca="1">+'Générateur Emprise 10ans'!D204</f>
        <v>0</v>
      </c>
      <c r="AT34" s="877">
        <f>IF(Résultats!$B66&lt;='Générateur Emprise 10ans'!$U$7,+AP34*AS34/AO34+IF(Résultats!$B66&lt;=Menu!$G$64,Menu!$D$64,0),0)</f>
        <v>0</v>
      </c>
      <c r="AU34" s="869">
        <f ca="1">+'Générateur Emprise 10ans'!C204</f>
        <v>0</v>
      </c>
      <c r="AV34" s="877">
        <f>+AT34*Menu!$F$13</f>
        <v>0</v>
      </c>
      <c r="AW34" s="1010">
        <f t="shared" si="8"/>
        <v>0</v>
      </c>
      <c r="CE34" s="1009">
        <f>CE33+'Générateur Emprise 10ans'!AP34/(1+Résultats!$D$29)^(Résultats!$B105-1)</f>
        <v>10015.261535398422</v>
      </c>
      <c r="CF34" s="1009">
        <f ca="1">CF33+'Générateur Emprise 10ans'!AT34/(1+Résultats!$D$30)^(Résultats!$B105-1)</f>
        <v>10277.747308057707</v>
      </c>
      <c r="CG34" s="1009">
        <f>CG33+'Générateur Emprise 10ans'!BF34/(1+Résultats!$D$30)^(Résultats!$B105-1)</f>
        <v>-215.84381580799604</v>
      </c>
      <c r="CH34" s="1009">
        <f ca="1">CH33+'Générateur Emprise 10ans'!BI34/(1+Résultats!$D$30)^(Résultats!$B105-1)</f>
        <v>10061.903492249712</v>
      </c>
      <c r="CI34" s="1009">
        <f>CI33+'Générateur Emprise 10ans'!AR34/(1+Résultats!$D$29)^(Résultats!$B105-1)</f>
        <v>40061.046141593688</v>
      </c>
      <c r="CJ34" s="1009">
        <f ca="1">CJ33+'Générateur Emprise 10ans'!AV34/(1+Résultats!$D$30)^(Résultats!$B105-1)</f>
        <v>41110.98923223083</v>
      </c>
      <c r="CK34" s="1009">
        <f>CK33+'Générateur Emprise 10ans'!BE34/(1+Résultats!$D$30)^(Résultats!$B105-1)</f>
        <v>-863.37526323198415</v>
      </c>
      <c r="CL34" s="1009">
        <f ca="1">CL33+'Générateur Emprise 10ans'!BH34/(1+Résultats!$D$30)^(Résultats!$B105-1)</f>
        <v>40247.613968998849</v>
      </c>
    </row>
    <row r="35" spans="1:90" x14ac:dyDescent="0.3">
      <c r="A35">
        <v>14</v>
      </c>
      <c r="B35" t="str">
        <f t="shared" si="0"/>
        <v>Prairie temporaire</v>
      </c>
      <c r="C35" t="str">
        <f t="shared" si="1"/>
        <v>HIVER</v>
      </c>
      <c r="D35" s="869">
        <f t="shared" si="12"/>
        <v>12</v>
      </c>
      <c r="E35" s="869">
        <f t="shared" si="13"/>
        <v>12</v>
      </c>
      <c r="F35" s="869">
        <f t="shared" si="14"/>
        <v>12</v>
      </c>
      <c r="G35" s="869">
        <f t="shared" si="15"/>
        <v>12</v>
      </c>
      <c r="H35" t="s">
        <v>405</v>
      </c>
      <c r="I35" s="842">
        <f ca="1">'Générateur Emprise 10ans'!C205</f>
        <v>0</v>
      </c>
      <c r="J35" s="842">
        <f t="shared" ca="1" si="16"/>
        <v>0</v>
      </c>
      <c r="K35">
        <f t="shared" si="17"/>
        <v>0</v>
      </c>
      <c r="L35">
        <f t="shared" si="2"/>
        <v>0</v>
      </c>
      <c r="M35">
        <f t="shared" si="18"/>
        <v>0</v>
      </c>
      <c r="N35">
        <f t="shared" ca="1" si="19"/>
        <v>0</v>
      </c>
      <c r="O35">
        <f t="shared" ca="1" si="3"/>
        <v>0</v>
      </c>
      <c r="T35">
        <v>14</v>
      </c>
      <c r="U35" s="971">
        <f t="shared" si="20"/>
        <v>6.4277015880372561</v>
      </c>
      <c r="V35" s="973">
        <v>14</v>
      </c>
      <c r="W35" s="971">
        <f t="shared" si="4"/>
        <v>0</v>
      </c>
      <c r="X35" s="869">
        <f>IF('Base de données Haies'!$I$26=0,'Générateur Emprise 10ans'!U$8,IF(W35=0,$W$17,W35))</f>
        <v>12</v>
      </c>
      <c r="Y35">
        <v>14</v>
      </c>
      <c r="Z35" s="971">
        <f t="shared" si="21"/>
        <v>6.4277015880372561</v>
      </c>
      <c r="AA35" s="973">
        <v>14</v>
      </c>
      <c r="AB35" s="971">
        <f t="shared" si="5"/>
        <v>0</v>
      </c>
      <c r="AC35" s="869">
        <f>IF('Base de données Haies'!$I$26=0,'Générateur Emprise 10ans'!Z$8,IF(AB35=0,$W$17,AB35))</f>
        <v>12</v>
      </c>
      <c r="AD35">
        <v>14</v>
      </c>
      <c r="AE35" s="971">
        <f t="shared" si="22"/>
        <v>6.4277015880372561</v>
      </c>
      <c r="AF35" s="973">
        <v>14</v>
      </c>
      <c r="AG35" s="971">
        <f t="shared" si="6"/>
        <v>0</v>
      </c>
      <c r="AH35" s="869">
        <f>IF('Base de données Haies'!$I$26=0,'Générateur Emprise 10ans'!AE$8,IF(AG35=0,$W$17,AG35))</f>
        <v>12</v>
      </c>
      <c r="AI35">
        <v>14</v>
      </c>
      <c r="AJ35" s="971">
        <f t="shared" si="23"/>
        <v>6.4277015880372561</v>
      </c>
      <c r="AK35" s="973">
        <v>14</v>
      </c>
      <c r="AL35" s="971">
        <f t="shared" si="7"/>
        <v>0</v>
      </c>
      <c r="AM35" s="869">
        <f>IF('Base de données Haies'!$I$26=0,'Générateur Emprise 10ans'!AJ$8,IF(AL35=0,$W$17,AL35))</f>
        <v>12</v>
      </c>
      <c r="AO35" s="869">
        <f>+'Générateur Emprise 10ans'!K35</f>
        <v>0</v>
      </c>
      <c r="AP35" s="877">
        <f>IF(Résultats!$B67&lt;='Générateur Emprise 10ans'!$U$7,IF(Résultats!$B67&gt;'Générateur Emprise 10ans'!$F$13," ",HLOOKUP(IF(Résultats!$B67-('Générateur Emprise 10ans'!$F$12*ROUNDDOWN(Résultats!$B67/'Générateur Emprise 10ans'!$F$12,0))=0,'Générateur Emprise 10ans'!$F$12,Résultats!$B67-('Générateur Emprise 10ans'!$F$12*ROUNDDOWN(Résultats!$B67/'Générateur Emprise 10ans'!$F$12,0))),'Générateur Emprise 10ans'!$N$14:$R$15,2,FALSE)),0)</f>
        <v>0</v>
      </c>
      <c r="AQ35" s="869">
        <f>+'Générateur Emprise 10ans'!L35</f>
        <v>0</v>
      </c>
      <c r="AR35" s="876">
        <f>+AP35*Menu!$F$13</f>
        <v>0</v>
      </c>
      <c r="AS35" s="869">
        <f ca="1">+'Générateur Emprise 10ans'!D205</f>
        <v>0</v>
      </c>
      <c r="AT35" s="877">
        <f>IF(Résultats!$B67&lt;='Générateur Emprise 10ans'!$U$7,+AP35*AS35/AO35+IF(Résultats!$B67&lt;=Menu!$G$64,Menu!$D$64,0),0)</f>
        <v>0</v>
      </c>
      <c r="AU35" s="869">
        <f ca="1">+'Générateur Emprise 10ans'!C205</f>
        <v>0</v>
      </c>
      <c r="AV35" s="877">
        <f>+AT35*Menu!$F$13</f>
        <v>0</v>
      </c>
      <c r="AW35" s="1010">
        <f t="shared" si="8"/>
        <v>0</v>
      </c>
      <c r="CE35" s="1009">
        <f>CE34+'Générateur Emprise 10ans'!AP35/(1+Résultats!$D$29)^(Résultats!$B106-1)</f>
        <v>10015.261535398422</v>
      </c>
      <c r="CF35" s="1009">
        <f ca="1">CF34+'Générateur Emprise 10ans'!AT35/(1+Résultats!$D$30)^(Résultats!$B106-1)</f>
        <v>10277.747308057707</v>
      </c>
      <c r="CG35" s="1009">
        <f>CG34+'Générateur Emprise 10ans'!BF35/(1+Résultats!$D$30)^(Résultats!$B106-1)</f>
        <v>-215.84381580799604</v>
      </c>
      <c r="CH35" s="1009">
        <f ca="1">CH34+'Générateur Emprise 10ans'!BI35/(1+Résultats!$D$30)^(Résultats!$B106-1)</f>
        <v>10061.903492249712</v>
      </c>
      <c r="CI35" s="1009">
        <f>CI34+'Générateur Emprise 10ans'!AR35/(1+Résultats!$D$29)^(Résultats!$B106-1)</f>
        <v>40061.046141593688</v>
      </c>
      <c r="CJ35" s="1009">
        <f ca="1">CJ34+'Générateur Emprise 10ans'!AV35/(1+Résultats!$D$30)^(Résultats!$B106-1)</f>
        <v>41110.98923223083</v>
      </c>
      <c r="CK35" s="1009">
        <f>CK34+'Générateur Emprise 10ans'!BE35/(1+Résultats!$D$30)^(Résultats!$B106-1)</f>
        <v>-863.37526323198415</v>
      </c>
      <c r="CL35" s="1009">
        <f ca="1">CL34+'Générateur Emprise 10ans'!BH35/(1+Résultats!$D$30)^(Résultats!$B106-1)</f>
        <v>40247.613968998849</v>
      </c>
    </row>
    <row r="36" spans="1:90" x14ac:dyDescent="0.3">
      <c r="A36">
        <v>15</v>
      </c>
      <c r="B36" t="str">
        <f t="shared" si="0"/>
        <v>Orge d'hiver</v>
      </c>
      <c r="C36" t="str">
        <f t="shared" si="1"/>
        <v>HIVER</v>
      </c>
      <c r="D36" s="869">
        <f t="shared" si="12"/>
        <v>12</v>
      </c>
      <c r="E36" s="869">
        <f t="shared" si="13"/>
        <v>12</v>
      </c>
      <c r="F36" s="869">
        <f t="shared" si="14"/>
        <v>12</v>
      </c>
      <c r="G36" s="869">
        <f t="shared" si="15"/>
        <v>12</v>
      </c>
      <c r="H36" t="s">
        <v>405</v>
      </c>
      <c r="I36" s="842">
        <f ca="1">'Générateur Emprise 10ans'!C206</f>
        <v>0</v>
      </c>
      <c r="J36" s="842">
        <f t="shared" ca="1" si="16"/>
        <v>0</v>
      </c>
      <c r="K36">
        <f t="shared" si="17"/>
        <v>0</v>
      </c>
      <c r="L36">
        <f t="shared" si="2"/>
        <v>0</v>
      </c>
      <c r="M36">
        <f t="shared" si="18"/>
        <v>0</v>
      </c>
      <c r="N36">
        <f t="shared" ca="1" si="19"/>
        <v>0</v>
      </c>
      <c r="O36">
        <f t="shared" ca="1" si="3"/>
        <v>0</v>
      </c>
      <c r="T36">
        <v>15</v>
      </c>
      <c r="U36" s="971">
        <f t="shared" si="20"/>
        <v>6.4780264123512135</v>
      </c>
      <c r="V36" s="973">
        <v>15</v>
      </c>
      <c r="W36" s="971">
        <f t="shared" si="4"/>
        <v>0</v>
      </c>
      <c r="X36" s="869">
        <f>IF('Base de données Haies'!$I$26=0,'Générateur Emprise 10ans'!U$8,IF(W36=0,$W$17,W36))</f>
        <v>12</v>
      </c>
      <c r="Y36">
        <v>15</v>
      </c>
      <c r="Z36" s="971">
        <f t="shared" si="21"/>
        <v>6.4780264123512135</v>
      </c>
      <c r="AA36" s="973">
        <v>15</v>
      </c>
      <c r="AB36" s="971">
        <f t="shared" si="5"/>
        <v>0</v>
      </c>
      <c r="AC36" s="869">
        <f>IF('Base de données Haies'!$I$26=0,'Générateur Emprise 10ans'!Z$8,IF(AB36=0,$W$17,AB36))</f>
        <v>12</v>
      </c>
      <c r="AD36">
        <v>15</v>
      </c>
      <c r="AE36" s="971">
        <f t="shared" si="22"/>
        <v>6.4780264123512135</v>
      </c>
      <c r="AF36" s="973">
        <v>15</v>
      </c>
      <c r="AG36" s="971">
        <f t="shared" si="6"/>
        <v>0</v>
      </c>
      <c r="AH36" s="869">
        <f>IF('Base de données Haies'!$I$26=0,'Générateur Emprise 10ans'!AE$8,IF(AG36=0,$W$17,AG36))</f>
        <v>12</v>
      </c>
      <c r="AI36">
        <v>15</v>
      </c>
      <c r="AJ36" s="971">
        <f t="shared" si="23"/>
        <v>6.4780264123512135</v>
      </c>
      <c r="AK36" s="973">
        <v>15</v>
      </c>
      <c r="AL36" s="971">
        <f t="shared" si="7"/>
        <v>0</v>
      </c>
      <c r="AM36" s="869">
        <f>IF('Base de données Haies'!$I$26=0,'Générateur Emprise 10ans'!AJ$8,IF(AL36=0,$W$17,AL36))</f>
        <v>12</v>
      </c>
      <c r="AO36" s="869">
        <f>+'Générateur Emprise 10ans'!K36</f>
        <v>0</v>
      </c>
      <c r="AP36" s="877">
        <f>IF(Résultats!$B68&lt;='Générateur Emprise 10ans'!$U$7,IF(Résultats!$B68&gt;'Générateur Emprise 10ans'!$F$13," ",HLOOKUP(IF(Résultats!$B68-('Générateur Emprise 10ans'!$F$12*ROUNDDOWN(Résultats!$B68/'Générateur Emprise 10ans'!$F$12,0))=0,'Générateur Emprise 10ans'!$F$12,Résultats!$B68-('Générateur Emprise 10ans'!$F$12*ROUNDDOWN(Résultats!$B68/'Générateur Emprise 10ans'!$F$12,0))),'Générateur Emprise 10ans'!$N$14:$R$15,2,FALSE)),0)</f>
        <v>0</v>
      </c>
      <c r="AQ36" s="869">
        <f>+'Générateur Emprise 10ans'!L36</f>
        <v>0</v>
      </c>
      <c r="AR36" s="876">
        <f>+AP36*Menu!$F$13</f>
        <v>0</v>
      </c>
      <c r="AS36" s="869">
        <f ca="1">+'Générateur Emprise 10ans'!D206</f>
        <v>0</v>
      </c>
      <c r="AT36" s="877">
        <f>IF(Résultats!$B68&lt;='Générateur Emprise 10ans'!$U$7,+AP36*AS36/AO36+IF(Résultats!$B68&lt;=Menu!$G$64,Menu!$D$64,0),0)</f>
        <v>0</v>
      </c>
      <c r="AU36" s="869">
        <f ca="1">+'Générateur Emprise 10ans'!C206</f>
        <v>0</v>
      </c>
      <c r="AV36" s="877">
        <f>+AT36*Menu!$F$13</f>
        <v>0</v>
      </c>
      <c r="AW36" s="1010">
        <f t="shared" si="8"/>
        <v>0</v>
      </c>
      <c r="CE36" s="1009">
        <f>CE35+'Générateur Emprise 10ans'!AP36/(1+Résultats!$D$29)^(Résultats!$B107-1)</f>
        <v>10015.261535398422</v>
      </c>
      <c r="CF36" s="1009">
        <f ca="1">CF35+'Générateur Emprise 10ans'!AT36/(1+Résultats!$D$30)^(Résultats!$B107-1)</f>
        <v>10277.747308057707</v>
      </c>
      <c r="CG36" s="1009">
        <f>CG35+'Générateur Emprise 10ans'!BF36/(1+Résultats!$D$30)^(Résultats!$B107-1)</f>
        <v>-215.84381580799604</v>
      </c>
      <c r="CH36" s="1009">
        <f ca="1">CH35+'Générateur Emprise 10ans'!BI36/(1+Résultats!$D$30)^(Résultats!$B107-1)</f>
        <v>10061.903492249712</v>
      </c>
      <c r="CI36" s="1009">
        <f>CI35+'Générateur Emprise 10ans'!AR36/(1+Résultats!$D$29)^(Résultats!$B107-1)</f>
        <v>40061.046141593688</v>
      </c>
      <c r="CJ36" s="1009">
        <f ca="1">CJ35+'Générateur Emprise 10ans'!AV36/(1+Résultats!$D$30)^(Résultats!$B107-1)</f>
        <v>41110.98923223083</v>
      </c>
      <c r="CK36" s="1009">
        <f>CK35+'Générateur Emprise 10ans'!BE36/(1+Résultats!$D$30)^(Résultats!$B107-1)</f>
        <v>-863.37526323198415</v>
      </c>
      <c r="CL36" s="1009">
        <f ca="1">CL35+'Générateur Emprise 10ans'!BH36/(1+Résultats!$D$30)^(Résultats!$B107-1)</f>
        <v>40247.613968998849</v>
      </c>
    </row>
    <row r="37" spans="1:90" x14ac:dyDescent="0.3">
      <c r="A37">
        <v>16</v>
      </c>
      <c r="B37" t="str">
        <f t="shared" si="0"/>
        <v>Maïs</v>
      </c>
      <c r="C37" t="str">
        <f t="shared" si="1"/>
        <v>ETE</v>
      </c>
      <c r="D37" s="869">
        <f t="shared" si="12"/>
        <v>12</v>
      </c>
      <c r="E37" s="869">
        <f t="shared" si="13"/>
        <v>12</v>
      </c>
      <c r="F37" s="869">
        <f t="shared" si="14"/>
        <v>12</v>
      </c>
      <c r="G37" s="869">
        <f t="shared" si="15"/>
        <v>12</v>
      </c>
      <c r="H37" t="s">
        <v>405</v>
      </c>
      <c r="I37">
        <f ca="1">'Générateur Emprise 10ans'!C207</f>
        <v>0</v>
      </c>
      <c r="J37" s="842">
        <f t="shared" ca="1" si="16"/>
        <v>0</v>
      </c>
      <c r="K37">
        <f t="shared" si="17"/>
        <v>0</v>
      </c>
      <c r="L37">
        <f t="shared" si="2"/>
        <v>0</v>
      </c>
      <c r="M37">
        <f t="shared" si="18"/>
        <v>0</v>
      </c>
      <c r="N37">
        <f t="shared" ca="1" si="19"/>
        <v>0</v>
      </c>
      <c r="O37">
        <f t="shared" ca="1" si="3"/>
        <v>0</v>
      </c>
      <c r="T37">
        <v>16</v>
      </c>
      <c r="U37" s="971">
        <f t="shared" si="20"/>
        <v>6.5144040942075057</v>
      </c>
      <c r="V37" s="973">
        <v>16</v>
      </c>
      <c r="W37" s="971">
        <f t="shared" si="4"/>
        <v>0</v>
      </c>
      <c r="X37" s="869">
        <f>IF('Base de données Haies'!$I$26=0,'Générateur Emprise 10ans'!U$8,IF(W37=0,$W$17,W37))</f>
        <v>12</v>
      </c>
      <c r="Y37">
        <v>16</v>
      </c>
      <c r="Z37" s="971">
        <f t="shared" si="21"/>
        <v>6.5144040942075057</v>
      </c>
      <c r="AA37" s="973">
        <v>16</v>
      </c>
      <c r="AB37" s="971">
        <f t="shared" si="5"/>
        <v>0</v>
      </c>
      <c r="AC37" s="869">
        <f>IF('Base de données Haies'!$I$26=0,'Générateur Emprise 10ans'!Z$8,IF(AB37=0,$W$17,AB37))</f>
        <v>12</v>
      </c>
      <c r="AD37">
        <v>16</v>
      </c>
      <c r="AE37" s="971">
        <f t="shared" si="22"/>
        <v>6.5144040942075057</v>
      </c>
      <c r="AF37" s="973">
        <v>16</v>
      </c>
      <c r="AG37" s="971">
        <f t="shared" si="6"/>
        <v>0</v>
      </c>
      <c r="AH37" s="869">
        <f>IF('Base de données Haies'!$I$26=0,'Générateur Emprise 10ans'!AE$8,IF(AG37=0,$W$17,AG37))</f>
        <v>12</v>
      </c>
      <c r="AI37">
        <v>16</v>
      </c>
      <c r="AJ37" s="971">
        <f t="shared" si="23"/>
        <v>6.5144040942075057</v>
      </c>
      <c r="AK37" s="973">
        <v>16</v>
      </c>
      <c r="AL37" s="971">
        <f t="shared" si="7"/>
        <v>0</v>
      </c>
      <c r="AM37" s="869">
        <f>IF('Base de données Haies'!$I$26=0,'Générateur Emprise 10ans'!AJ$8,IF(AL37=0,$W$17,AL37))</f>
        <v>12</v>
      </c>
      <c r="AO37" s="869">
        <f>+'Générateur Emprise 10ans'!K37</f>
        <v>0</v>
      </c>
      <c r="AP37" s="877">
        <f>IF(Résultats!$B69&lt;='Générateur Emprise 10ans'!$U$7,IF(Résultats!$B69&gt;'Générateur Emprise 10ans'!$F$13," ",HLOOKUP(IF(Résultats!$B69-('Générateur Emprise 10ans'!$F$12*ROUNDDOWN(Résultats!$B69/'Générateur Emprise 10ans'!$F$12,0))=0,'Générateur Emprise 10ans'!$F$12,Résultats!$B69-('Générateur Emprise 10ans'!$F$12*ROUNDDOWN(Résultats!$B69/'Générateur Emprise 10ans'!$F$12,0))),'Générateur Emprise 10ans'!$N$14:$R$15,2,FALSE)),0)</f>
        <v>0</v>
      </c>
      <c r="AQ37" s="869">
        <f>+'Générateur Emprise 10ans'!L37</f>
        <v>0</v>
      </c>
      <c r="AR37" s="876">
        <f>+AP37*Menu!$F$13</f>
        <v>0</v>
      </c>
      <c r="AS37" s="869">
        <f ca="1">+'Générateur Emprise 10ans'!D207</f>
        <v>0</v>
      </c>
      <c r="AT37" s="877">
        <f>IF(Résultats!$B69&lt;='Générateur Emprise 10ans'!$U$7,+AP37*AS37/AO37+IF(Résultats!$B69&lt;=Menu!$G$64,Menu!$D$64,0),0)</f>
        <v>0</v>
      </c>
      <c r="AU37" s="869">
        <f ca="1">+'Générateur Emprise 10ans'!C207</f>
        <v>0</v>
      </c>
      <c r="AV37" s="877">
        <f>+AT37*Menu!$F$13</f>
        <v>0</v>
      </c>
      <c r="AW37" s="1010">
        <f t="shared" si="8"/>
        <v>0</v>
      </c>
      <c r="CE37" s="1009">
        <f>CE36+'Générateur Emprise 10ans'!AP37/(1+Résultats!$D$29)^(Résultats!$B108-1)</f>
        <v>10015.261535398422</v>
      </c>
      <c r="CF37" s="1009">
        <f ca="1">CF36+'Générateur Emprise 10ans'!AT37/(1+Résultats!$D$30)^(Résultats!$B108-1)</f>
        <v>10277.747308057707</v>
      </c>
      <c r="CG37" s="1009">
        <f>CG36+'Générateur Emprise 10ans'!BF37/(1+Résultats!$D$30)^(Résultats!$B108-1)</f>
        <v>-215.84381580799604</v>
      </c>
      <c r="CH37" s="1009">
        <f ca="1">CH36+'Générateur Emprise 10ans'!BI37/(1+Résultats!$D$30)^(Résultats!$B108-1)</f>
        <v>10061.903492249712</v>
      </c>
      <c r="CI37" s="1009">
        <f>CI36+'Générateur Emprise 10ans'!AR37/(1+Résultats!$D$29)^(Résultats!$B108-1)</f>
        <v>40061.046141593688</v>
      </c>
      <c r="CJ37" s="1009">
        <f ca="1">CJ36+'Générateur Emprise 10ans'!AV37/(1+Résultats!$D$30)^(Résultats!$B108-1)</f>
        <v>41110.98923223083</v>
      </c>
      <c r="CK37" s="1009">
        <f>CK36+'Générateur Emprise 10ans'!BE37/(1+Résultats!$D$30)^(Résultats!$B108-1)</f>
        <v>-863.37526323198415</v>
      </c>
      <c r="CL37" s="1009">
        <f ca="1">CL36+'Générateur Emprise 10ans'!BH37/(1+Résultats!$D$30)^(Résultats!$B108-1)</f>
        <v>40247.613968998849</v>
      </c>
    </row>
    <row r="38" spans="1:90" x14ac:dyDescent="0.3">
      <c r="A38">
        <v>17</v>
      </c>
      <c r="B38" t="str">
        <f t="shared" si="0"/>
        <v>Blé d'hiver</v>
      </c>
      <c r="C38" t="str">
        <f t="shared" si="1"/>
        <v>HIVER</v>
      </c>
      <c r="D38" s="869">
        <f t="shared" si="12"/>
        <v>12</v>
      </c>
      <c r="E38" s="869">
        <f t="shared" si="13"/>
        <v>12</v>
      </c>
      <c r="F38" s="869">
        <f t="shared" si="14"/>
        <v>12</v>
      </c>
      <c r="G38" s="869">
        <f t="shared" si="15"/>
        <v>12</v>
      </c>
      <c r="H38" t="s">
        <v>405</v>
      </c>
      <c r="I38">
        <f ca="1">'Générateur Emprise 10ans'!C208</f>
        <v>0</v>
      </c>
      <c r="J38" s="842">
        <f t="shared" ca="1" si="16"/>
        <v>0</v>
      </c>
      <c r="K38">
        <f t="shared" si="17"/>
        <v>0</v>
      </c>
      <c r="L38">
        <f t="shared" si="2"/>
        <v>0</v>
      </c>
      <c r="M38">
        <f t="shared" si="18"/>
        <v>0</v>
      </c>
      <c r="N38">
        <f t="shared" ca="1" si="19"/>
        <v>0</v>
      </c>
      <c r="O38">
        <f t="shared" ca="1" si="3"/>
        <v>0</v>
      </c>
      <c r="T38">
        <v>17</v>
      </c>
      <c r="U38" s="971">
        <f t="shared" si="20"/>
        <v>6.5406351784153243</v>
      </c>
      <c r="V38" s="973">
        <v>17</v>
      </c>
      <c r="W38" s="971">
        <f t="shared" si="4"/>
        <v>0</v>
      </c>
      <c r="X38" s="869">
        <f>IF('Base de données Haies'!$I$26=0,'Générateur Emprise 10ans'!U$8,IF(W38=0,$W$17,W38))</f>
        <v>12</v>
      </c>
      <c r="Y38">
        <v>17</v>
      </c>
      <c r="Z38" s="971">
        <f t="shared" si="21"/>
        <v>6.5406351784153243</v>
      </c>
      <c r="AA38" s="973">
        <v>17</v>
      </c>
      <c r="AB38" s="971">
        <f t="shared" si="5"/>
        <v>0</v>
      </c>
      <c r="AC38" s="869">
        <f>IF('Base de données Haies'!$I$26=0,'Générateur Emprise 10ans'!Z$8,IF(AB38=0,$W$17,AB38))</f>
        <v>12</v>
      </c>
      <c r="AD38">
        <v>17</v>
      </c>
      <c r="AE38" s="971">
        <f t="shared" si="22"/>
        <v>6.5406351784153243</v>
      </c>
      <c r="AF38" s="973">
        <v>17</v>
      </c>
      <c r="AG38" s="971">
        <f t="shared" si="6"/>
        <v>0</v>
      </c>
      <c r="AH38" s="869">
        <f>IF('Base de données Haies'!$I$26=0,'Générateur Emprise 10ans'!AE$8,IF(AG38=0,$W$17,AG38))</f>
        <v>12</v>
      </c>
      <c r="AI38">
        <v>17</v>
      </c>
      <c r="AJ38" s="971">
        <f t="shared" si="23"/>
        <v>6.5406351784153243</v>
      </c>
      <c r="AK38" s="973">
        <v>17</v>
      </c>
      <c r="AL38" s="971">
        <f t="shared" si="7"/>
        <v>0</v>
      </c>
      <c r="AM38" s="869">
        <f>IF('Base de données Haies'!$I$26=0,'Générateur Emprise 10ans'!AJ$8,IF(AL38=0,$W$17,AL38))</f>
        <v>12</v>
      </c>
      <c r="AO38" s="869">
        <f>+'Générateur Emprise 10ans'!K38</f>
        <v>0</v>
      </c>
      <c r="AP38" s="877">
        <f>IF(Résultats!$B70&lt;='Générateur Emprise 10ans'!$U$7,IF(Résultats!$B70&gt;'Générateur Emprise 10ans'!$F$13," ",HLOOKUP(IF(Résultats!$B70-('Générateur Emprise 10ans'!$F$12*ROUNDDOWN(Résultats!$B70/'Générateur Emprise 10ans'!$F$12,0))=0,'Générateur Emprise 10ans'!$F$12,Résultats!$B70-('Générateur Emprise 10ans'!$F$12*ROUNDDOWN(Résultats!$B70/'Générateur Emprise 10ans'!$F$12,0))),'Générateur Emprise 10ans'!$N$14:$R$15,2,FALSE)),0)</f>
        <v>0</v>
      </c>
      <c r="AQ38" s="869">
        <f>+'Générateur Emprise 10ans'!L38</f>
        <v>0</v>
      </c>
      <c r="AR38" s="876">
        <f>+AP38*Menu!$F$13</f>
        <v>0</v>
      </c>
      <c r="AS38" s="869">
        <f ca="1">+'Générateur Emprise 10ans'!D208</f>
        <v>0</v>
      </c>
      <c r="AT38" s="877">
        <f>IF(Résultats!$B70&lt;='Générateur Emprise 10ans'!$U$7,+AP38*AS38/AO38+IF(Résultats!$B70&lt;=Menu!$G$64,Menu!$D$64,0),0)</f>
        <v>0</v>
      </c>
      <c r="AU38" s="869">
        <f ca="1">+'Générateur Emprise 10ans'!C208</f>
        <v>0</v>
      </c>
      <c r="AV38" s="877">
        <f>+AT38*Menu!$F$13</f>
        <v>0</v>
      </c>
      <c r="AW38" s="1010">
        <f t="shared" si="8"/>
        <v>0</v>
      </c>
      <c r="CE38" s="1009">
        <f>CE37+'Générateur Emprise 10ans'!AP38/(1+Résultats!$D$29)^(Résultats!$B109-1)</f>
        <v>10015.261535398422</v>
      </c>
      <c r="CF38" s="1009">
        <f ca="1">CF37+'Générateur Emprise 10ans'!AT38/(1+Résultats!$D$30)^(Résultats!$B109-1)</f>
        <v>10277.747308057707</v>
      </c>
      <c r="CG38" s="1009">
        <f>CG37+'Générateur Emprise 10ans'!BF38/(1+Résultats!$D$30)^(Résultats!$B109-1)</f>
        <v>-215.84381580799604</v>
      </c>
      <c r="CH38" s="1009">
        <f ca="1">CH37+'Générateur Emprise 10ans'!BI38/(1+Résultats!$D$30)^(Résultats!$B109-1)</f>
        <v>10061.903492249712</v>
      </c>
      <c r="CI38" s="1009">
        <f>CI37+'Générateur Emprise 10ans'!AR38/(1+Résultats!$D$29)^(Résultats!$B109-1)</f>
        <v>40061.046141593688</v>
      </c>
      <c r="CJ38" s="1009">
        <f ca="1">CJ37+'Générateur Emprise 10ans'!AV38/(1+Résultats!$D$30)^(Résultats!$B109-1)</f>
        <v>41110.98923223083</v>
      </c>
      <c r="CK38" s="1009">
        <f>CK37+'Générateur Emprise 10ans'!BE38/(1+Résultats!$D$30)^(Résultats!$B109-1)</f>
        <v>-863.37526323198415</v>
      </c>
      <c r="CL38" s="1009">
        <f ca="1">CL37+'Générateur Emprise 10ans'!BH38/(1+Résultats!$D$30)^(Résultats!$B109-1)</f>
        <v>40247.613968998849</v>
      </c>
    </row>
    <row r="39" spans="1:90" x14ac:dyDescent="0.3">
      <c r="A39">
        <v>18</v>
      </c>
      <c r="B39" t="str">
        <f t="shared" si="0"/>
        <v>Prairie temporaire</v>
      </c>
      <c r="C39" t="str">
        <f t="shared" si="1"/>
        <v>HIVER</v>
      </c>
      <c r="D39" s="869">
        <f t="shared" si="12"/>
        <v>12</v>
      </c>
      <c r="E39" s="869">
        <f t="shared" si="13"/>
        <v>12</v>
      </c>
      <c r="F39" s="869">
        <f t="shared" si="14"/>
        <v>12</v>
      </c>
      <c r="G39" s="869">
        <f t="shared" si="15"/>
        <v>12</v>
      </c>
      <c r="H39" t="s">
        <v>405</v>
      </c>
      <c r="I39">
        <f ca="1">'Générateur Emprise 10ans'!C209</f>
        <v>0</v>
      </c>
      <c r="J39" s="842">
        <f t="shared" ca="1" si="16"/>
        <v>0</v>
      </c>
      <c r="K39">
        <f t="shared" si="17"/>
        <v>0</v>
      </c>
      <c r="L39">
        <f t="shared" si="2"/>
        <v>0</v>
      </c>
      <c r="M39">
        <f t="shared" si="18"/>
        <v>0</v>
      </c>
      <c r="N39">
        <f t="shared" ca="1" si="19"/>
        <v>0</v>
      </c>
      <c r="O39">
        <f t="shared" ca="1" si="3"/>
        <v>0</v>
      </c>
      <c r="T39">
        <v>18</v>
      </c>
      <c r="U39" s="971">
        <f t="shared" si="20"/>
        <v>6.5595161587865762</v>
      </c>
      <c r="V39" s="973">
        <v>18</v>
      </c>
      <c r="W39" s="971">
        <f t="shared" si="4"/>
        <v>0</v>
      </c>
      <c r="X39" s="869">
        <f>IF('Base de données Haies'!$I$26=0,'Générateur Emprise 10ans'!U$8,IF(W39=0,$W$17,W39))</f>
        <v>12</v>
      </c>
      <c r="Y39">
        <v>18</v>
      </c>
      <c r="Z39" s="971">
        <f t="shared" si="21"/>
        <v>6.5595161587865762</v>
      </c>
      <c r="AA39" s="973">
        <v>18</v>
      </c>
      <c r="AB39" s="971">
        <f t="shared" si="5"/>
        <v>0</v>
      </c>
      <c r="AC39" s="869">
        <f>IF('Base de données Haies'!$I$26=0,'Générateur Emprise 10ans'!Z$8,IF(AB39=0,$W$17,AB39))</f>
        <v>12</v>
      </c>
      <c r="AD39">
        <v>18</v>
      </c>
      <c r="AE39" s="971">
        <f t="shared" si="22"/>
        <v>6.5595161587865762</v>
      </c>
      <c r="AF39" s="973">
        <v>18</v>
      </c>
      <c r="AG39" s="971">
        <f t="shared" si="6"/>
        <v>0</v>
      </c>
      <c r="AH39" s="869">
        <f>IF('Base de données Haies'!$I$26=0,'Générateur Emprise 10ans'!AE$8,IF(AG39=0,$W$17,AG39))</f>
        <v>12</v>
      </c>
      <c r="AI39">
        <v>18</v>
      </c>
      <c r="AJ39" s="971">
        <f t="shared" si="23"/>
        <v>6.5595161587865762</v>
      </c>
      <c r="AK39" s="973">
        <v>18</v>
      </c>
      <c r="AL39" s="971">
        <f t="shared" si="7"/>
        <v>0</v>
      </c>
      <c r="AM39" s="869">
        <f>IF('Base de données Haies'!$I$26=0,'Générateur Emprise 10ans'!AJ$8,IF(AL39=0,$W$17,AL39))</f>
        <v>12</v>
      </c>
      <c r="AO39" s="869">
        <f>+'Générateur Emprise 10ans'!K39</f>
        <v>0</v>
      </c>
      <c r="AP39" s="877">
        <f>IF(Résultats!$B71&lt;='Générateur Emprise 10ans'!$U$7,IF(Résultats!$B71&gt;'Générateur Emprise 10ans'!$F$13," ",HLOOKUP(IF(Résultats!$B71-('Générateur Emprise 10ans'!$F$12*ROUNDDOWN(Résultats!$B71/'Générateur Emprise 10ans'!$F$12,0))=0,'Générateur Emprise 10ans'!$F$12,Résultats!$B71-('Générateur Emprise 10ans'!$F$12*ROUNDDOWN(Résultats!$B71/'Générateur Emprise 10ans'!$F$12,0))),'Générateur Emprise 10ans'!$N$14:$R$15,2,FALSE)),0)</f>
        <v>0</v>
      </c>
      <c r="AQ39" s="869">
        <f>+'Générateur Emprise 10ans'!L39</f>
        <v>0</v>
      </c>
      <c r="AR39" s="876">
        <f>+AP39*Menu!$F$13</f>
        <v>0</v>
      </c>
      <c r="AS39" s="869">
        <f ca="1">+'Générateur Emprise 10ans'!D209</f>
        <v>0</v>
      </c>
      <c r="AT39" s="877">
        <f>IF(Résultats!$B71&lt;='Générateur Emprise 10ans'!$U$7,+AP39*AS39/AO39+IF(Résultats!$B71&lt;=Menu!$G$64,Menu!$D$64,0),0)</f>
        <v>0</v>
      </c>
      <c r="AU39" s="869">
        <f ca="1">+'Générateur Emprise 10ans'!C209</f>
        <v>0</v>
      </c>
      <c r="AV39" s="877">
        <f>+AT39*Menu!$F$13</f>
        <v>0</v>
      </c>
      <c r="AW39" s="1010">
        <f t="shared" si="8"/>
        <v>0</v>
      </c>
      <c r="CE39" s="1009">
        <f>CE38+'Générateur Emprise 10ans'!AP39/(1+Résultats!$D$29)^(Résultats!$B110-1)</f>
        <v>10015.261535398422</v>
      </c>
      <c r="CF39" s="1009">
        <f ca="1">CF38+'Générateur Emprise 10ans'!AT39/(1+Résultats!$D$30)^(Résultats!$B110-1)</f>
        <v>10277.747308057707</v>
      </c>
      <c r="CG39" s="1009">
        <f>CG38+'Générateur Emprise 10ans'!BF39/(1+Résultats!$D$30)^(Résultats!$B110-1)</f>
        <v>-215.84381580799604</v>
      </c>
      <c r="CH39" s="1009">
        <f ca="1">CH38+'Générateur Emprise 10ans'!BI39/(1+Résultats!$D$30)^(Résultats!$B110-1)</f>
        <v>10061.903492249712</v>
      </c>
      <c r="CI39" s="1009">
        <f>CI38+'Générateur Emprise 10ans'!AR39/(1+Résultats!$D$29)^(Résultats!$B110-1)</f>
        <v>40061.046141593688</v>
      </c>
      <c r="CJ39" s="1009">
        <f ca="1">CJ38+'Générateur Emprise 10ans'!AV39/(1+Résultats!$D$30)^(Résultats!$B110-1)</f>
        <v>41110.98923223083</v>
      </c>
      <c r="CK39" s="1009">
        <f>CK38+'Générateur Emprise 10ans'!BE39/(1+Résultats!$D$30)^(Résultats!$B110-1)</f>
        <v>-863.37526323198415</v>
      </c>
      <c r="CL39" s="1009">
        <f ca="1">CL38+'Générateur Emprise 10ans'!BH39/(1+Résultats!$D$30)^(Résultats!$B110-1)</f>
        <v>40247.613968998849</v>
      </c>
    </row>
    <row r="40" spans="1:90" x14ac:dyDescent="0.3">
      <c r="A40">
        <v>19</v>
      </c>
      <c r="B40" t="str">
        <f t="shared" si="0"/>
        <v>Orge d'hiver</v>
      </c>
      <c r="C40" t="str">
        <f t="shared" si="1"/>
        <v>HIVER</v>
      </c>
      <c r="D40" s="869">
        <f t="shared" si="12"/>
        <v>12</v>
      </c>
      <c r="E40" s="869">
        <f t="shared" si="13"/>
        <v>12</v>
      </c>
      <c r="F40" s="869">
        <f t="shared" si="14"/>
        <v>12</v>
      </c>
      <c r="G40" s="869">
        <f t="shared" si="15"/>
        <v>12</v>
      </c>
      <c r="H40" t="s">
        <v>405</v>
      </c>
      <c r="I40">
        <f ca="1">'Générateur Emprise 10ans'!C210</f>
        <v>0</v>
      </c>
      <c r="J40" s="842">
        <f t="shared" ca="1" si="16"/>
        <v>0</v>
      </c>
      <c r="K40">
        <f t="shared" si="17"/>
        <v>0</v>
      </c>
      <c r="L40">
        <f t="shared" si="2"/>
        <v>0</v>
      </c>
      <c r="M40">
        <f t="shared" si="18"/>
        <v>0</v>
      </c>
      <c r="N40">
        <f t="shared" ca="1" si="19"/>
        <v>0</v>
      </c>
      <c r="O40">
        <f t="shared" ca="1" si="3"/>
        <v>0</v>
      </c>
      <c r="T40">
        <v>19</v>
      </c>
      <c r="U40" s="971">
        <f t="shared" si="20"/>
        <v>6.5730891746425373</v>
      </c>
      <c r="V40" s="973">
        <v>19</v>
      </c>
      <c r="W40" s="971">
        <f t="shared" si="4"/>
        <v>0</v>
      </c>
      <c r="X40" s="869">
        <f>IF('Base de données Haies'!$I$26=0,'Générateur Emprise 10ans'!U$8,IF(W40=0,$W$17,W40))</f>
        <v>12</v>
      </c>
      <c r="Y40">
        <v>19</v>
      </c>
      <c r="Z40" s="971">
        <f t="shared" si="21"/>
        <v>6.5730891746425373</v>
      </c>
      <c r="AA40" s="973">
        <v>19</v>
      </c>
      <c r="AB40" s="971">
        <f t="shared" si="5"/>
        <v>0</v>
      </c>
      <c r="AC40" s="869">
        <f>IF('Base de données Haies'!$I$26=0,'Générateur Emprise 10ans'!Z$8,IF(AB40=0,$W$17,AB40))</f>
        <v>12</v>
      </c>
      <c r="AD40">
        <v>19</v>
      </c>
      <c r="AE40" s="971">
        <f t="shared" si="22"/>
        <v>6.5730891746425373</v>
      </c>
      <c r="AF40" s="973">
        <v>19</v>
      </c>
      <c r="AG40" s="971">
        <f t="shared" si="6"/>
        <v>0</v>
      </c>
      <c r="AH40" s="869">
        <f>IF('Base de données Haies'!$I$26=0,'Générateur Emprise 10ans'!AE$8,IF(AG40=0,$W$17,AG40))</f>
        <v>12</v>
      </c>
      <c r="AI40">
        <v>19</v>
      </c>
      <c r="AJ40" s="971">
        <f t="shared" si="23"/>
        <v>6.5730891746425373</v>
      </c>
      <c r="AK40" s="973">
        <v>19</v>
      </c>
      <c r="AL40" s="971">
        <f t="shared" si="7"/>
        <v>0</v>
      </c>
      <c r="AM40" s="869">
        <f>IF('Base de données Haies'!$I$26=0,'Générateur Emprise 10ans'!AJ$8,IF(AL40=0,$W$17,AL40))</f>
        <v>12</v>
      </c>
      <c r="AO40" s="869">
        <f>+'Générateur Emprise 10ans'!K40</f>
        <v>0</v>
      </c>
      <c r="AP40" s="877">
        <f>IF(Résultats!$B72&lt;='Générateur Emprise 10ans'!$U$7,IF(Résultats!$B72&gt;'Générateur Emprise 10ans'!$F$13," ",HLOOKUP(IF(Résultats!$B72-('Générateur Emprise 10ans'!$F$12*ROUNDDOWN(Résultats!$B72/'Générateur Emprise 10ans'!$F$12,0))=0,'Générateur Emprise 10ans'!$F$12,Résultats!$B72-('Générateur Emprise 10ans'!$F$12*ROUNDDOWN(Résultats!$B72/'Générateur Emprise 10ans'!$F$12,0))),'Générateur Emprise 10ans'!$N$14:$R$15,2,FALSE)),0)</f>
        <v>0</v>
      </c>
      <c r="AQ40" s="869">
        <f>+'Générateur Emprise 10ans'!L40</f>
        <v>0</v>
      </c>
      <c r="AR40" s="876">
        <f>+AP40*Menu!$F$13</f>
        <v>0</v>
      </c>
      <c r="AS40" s="869">
        <f ca="1">+'Générateur Emprise 10ans'!D210</f>
        <v>0</v>
      </c>
      <c r="AT40" s="877">
        <f>IF(Résultats!$B72&lt;='Générateur Emprise 10ans'!$U$7,+AP40*AS40/AO40+IF(Résultats!$B72&lt;=Menu!$G$64,Menu!$D$64,0),0)</f>
        <v>0</v>
      </c>
      <c r="AU40" s="869">
        <f ca="1">+'Générateur Emprise 10ans'!C210</f>
        <v>0</v>
      </c>
      <c r="AV40" s="877">
        <f>+AT40*Menu!$F$13</f>
        <v>0</v>
      </c>
      <c r="AW40" s="1010">
        <f t="shared" si="8"/>
        <v>0</v>
      </c>
      <c r="CE40" s="1009">
        <f>CE39+'Générateur Emprise 10ans'!AP40/(1+Résultats!$D$29)^(Résultats!$B111-1)</f>
        <v>10015.261535398422</v>
      </c>
      <c r="CF40" s="1009">
        <f ca="1">CF39+'Générateur Emprise 10ans'!AT40/(1+Résultats!$D$30)^(Résultats!$B111-1)</f>
        <v>10277.747308057707</v>
      </c>
      <c r="CG40" s="1009">
        <f>CG39+'Générateur Emprise 10ans'!BF40/(1+Résultats!$D$30)^(Résultats!$B111-1)</f>
        <v>-215.84381580799604</v>
      </c>
      <c r="CH40" s="1009">
        <f ca="1">CH39+'Générateur Emprise 10ans'!BI40/(1+Résultats!$D$30)^(Résultats!$B111-1)</f>
        <v>10061.903492249712</v>
      </c>
      <c r="CI40" s="1009">
        <f>CI39+'Générateur Emprise 10ans'!AR40/(1+Résultats!$D$29)^(Résultats!$B111-1)</f>
        <v>40061.046141593688</v>
      </c>
      <c r="CJ40" s="1009">
        <f ca="1">CJ39+'Générateur Emprise 10ans'!AV40/(1+Résultats!$D$30)^(Résultats!$B111-1)</f>
        <v>41110.98923223083</v>
      </c>
      <c r="CK40" s="1009">
        <f>CK39+'Générateur Emprise 10ans'!BE40/(1+Résultats!$D$30)^(Résultats!$B111-1)</f>
        <v>-863.37526323198415</v>
      </c>
      <c r="CL40" s="1009">
        <f ca="1">CL39+'Générateur Emprise 10ans'!BH40/(1+Résultats!$D$30)^(Résultats!$B111-1)</f>
        <v>40247.613968998849</v>
      </c>
    </row>
    <row r="41" spans="1:90" x14ac:dyDescent="0.3">
      <c r="A41">
        <v>20</v>
      </c>
      <c r="B41" t="str">
        <f t="shared" si="0"/>
        <v>Maïs</v>
      </c>
      <c r="C41" t="str">
        <f t="shared" si="1"/>
        <v>ETE</v>
      </c>
      <c r="D41" s="869">
        <f t="shared" si="12"/>
        <v>12</v>
      </c>
      <c r="E41" s="869">
        <f t="shared" si="13"/>
        <v>12</v>
      </c>
      <c r="F41" s="869">
        <f t="shared" si="14"/>
        <v>12</v>
      </c>
      <c r="G41" s="869">
        <f t="shared" si="15"/>
        <v>12</v>
      </c>
      <c r="H41" t="s">
        <v>405</v>
      </c>
      <c r="I41">
        <f ca="1">'Générateur Emprise 10ans'!C211</f>
        <v>0</v>
      </c>
      <c r="J41" s="842">
        <f t="shared" ca="1" si="16"/>
        <v>0</v>
      </c>
      <c r="K41">
        <f t="shared" si="17"/>
        <v>0</v>
      </c>
      <c r="L41">
        <f t="shared" si="2"/>
        <v>0</v>
      </c>
      <c r="M41">
        <f t="shared" si="18"/>
        <v>0</v>
      </c>
      <c r="N41">
        <f t="shared" ca="1" si="19"/>
        <v>0</v>
      </c>
      <c r="O41">
        <f t="shared" ca="1" si="3"/>
        <v>0</v>
      </c>
      <c r="T41">
        <v>20</v>
      </c>
      <c r="U41" s="971">
        <f t="shared" si="20"/>
        <v>6.5828374560918244</v>
      </c>
      <c r="V41" s="973">
        <v>20</v>
      </c>
      <c r="W41" s="971">
        <f t="shared" si="4"/>
        <v>0</v>
      </c>
      <c r="X41" s="869">
        <f>IF('Base de données Haies'!$I$26=0,'Générateur Emprise 10ans'!U$8,IF(W41=0,$W$17,W41))</f>
        <v>12</v>
      </c>
      <c r="Y41">
        <v>20</v>
      </c>
      <c r="Z41" s="971">
        <f t="shared" si="21"/>
        <v>6.5828374560918244</v>
      </c>
      <c r="AA41" s="973">
        <v>20</v>
      </c>
      <c r="AB41" s="971">
        <f t="shared" si="5"/>
        <v>0</v>
      </c>
      <c r="AC41" s="869">
        <f>IF('Base de données Haies'!$I$26=0,'Générateur Emprise 10ans'!Z$8,IF(AB41=0,$W$17,AB41))</f>
        <v>12</v>
      </c>
      <c r="AD41">
        <v>20</v>
      </c>
      <c r="AE41" s="971">
        <f t="shared" si="22"/>
        <v>6.5828374560918244</v>
      </c>
      <c r="AF41" s="973">
        <v>20</v>
      </c>
      <c r="AG41" s="971">
        <f t="shared" si="6"/>
        <v>0</v>
      </c>
      <c r="AH41" s="869">
        <f>IF('Base de données Haies'!$I$26=0,'Générateur Emprise 10ans'!AE$8,IF(AG41=0,$W$17,AG41))</f>
        <v>12</v>
      </c>
      <c r="AI41">
        <v>20</v>
      </c>
      <c r="AJ41" s="971">
        <f t="shared" si="23"/>
        <v>6.5828374560918244</v>
      </c>
      <c r="AK41" s="973">
        <v>20</v>
      </c>
      <c r="AL41" s="971">
        <f t="shared" si="7"/>
        <v>0</v>
      </c>
      <c r="AM41" s="869">
        <f>IF('Base de données Haies'!$I$26=0,'Générateur Emprise 10ans'!AJ$8,IF(AL41=0,$W$17,AL41))</f>
        <v>12</v>
      </c>
      <c r="AO41" s="869">
        <f>+'Générateur Emprise 10ans'!K41</f>
        <v>0</v>
      </c>
      <c r="AP41" s="877">
        <f>IF(Résultats!$B73&lt;='Générateur Emprise 10ans'!$U$7,IF(Résultats!$B73&gt;'Générateur Emprise 10ans'!$F$13," ",HLOOKUP(IF(Résultats!$B73-('Générateur Emprise 10ans'!$F$12*ROUNDDOWN(Résultats!$B73/'Générateur Emprise 10ans'!$F$12,0))=0,'Générateur Emprise 10ans'!$F$12,Résultats!$B73-('Générateur Emprise 10ans'!$F$12*ROUNDDOWN(Résultats!$B73/'Générateur Emprise 10ans'!$F$12,0))),'Générateur Emprise 10ans'!$N$14:$R$15,2,FALSE)),0)</f>
        <v>0</v>
      </c>
      <c r="AQ41" s="869">
        <f>+'Générateur Emprise 10ans'!L41</f>
        <v>0</v>
      </c>
      <c r="AR41" s="876">
        <f>+AP41*Menu!$F$13</f>
        <v>0</v>
      </c>
      <c r="AS41" s="869">
        <f ca="1">+'Générateur Emprise 10ans'!D211</f>
        <v>0</v>
      </c>
      <c r="AT41" s="877">
        <f>IF(Résultats!$B73&lt;='Générateur Emprise 10ans'!$U$7,+AP41*AS41/AO41+IF(Résultats!$B73&lt;=Menu!$G$64,Menu!$D$64,0),0)</f>
        <v>0</v>
      </c>
      <c r="AU41" s="869">
        <f ca="1">+'Générateur Emprise 10ans'!C211</f>
        <v>0</v>
      </c>
      <c r="AV41" s="877">
        <f>+AT41*Menu!$F$13</f>
        <v>0</v>
      </c>
      <c r="AW41" s="1010">
        <f t="shared" si="8"/>
        <v>0</v>
      </c>
      <c r="CE41" s="1009">
        <f>CE40+'Générateur Emprise 10ans'!AP41/(1+Résultats!$D$29)^(Résultats!$B112-1)</f>
        <v>10015.261535398422</v>
      </c>
      <c r="CF41" s="1009">
        <f ca="1">CF40+'Générateur Emprise 10ans'!AT41/(1+Résultats!$D$30)^(Résultats!$B112-1)</f>
        <v>10277.747308057707</v>
      </c>
      <c r="CG41" s="1009">
        <f>CG40+'Générateur Emprise 10ans'!BF41/(1+Résultats!$D$30)^(Résultats!$B112-1)</f>
        <v>-215.84381580799604</v>
      </c>
      <c r="CH41" s="1009">
        <f ca="1">CH40+'Générateur Emprise 10ans'!BI41/(1+Résultats!$D$30)^(Résultats!$B112-1)</f>
        <v>10061.903492249712</v>
      </c>
      <c r="CI41" s="1009">
        <f>CI40+'Générateur Emprise 10ans'!AR41/(1+Résultats!$D$29)^(Résultats!$B112-1)</f>
        <v>40061.046141593688</v>
      </c>
      <c r="CJ41" s="1009">
        <f ca="1">CJ40+'Générateur Emprise 10ans'!AV41/(1+Résultats!$D$30)^(Résultats!$B112-1)</f>
        <v>41110.98923223083</v>
      </c>
      <c r="CK41" s="1009">
        <f>CK40+'Générateur Emprise 10ans'!BE41/(1+Résultats!$D$30)^(Résultats!$B112-1)</f>
        <v>-863.37526323198415</v>
      </c>
      <c r="CL41" s="1009">
        <f ca="1">CL40+'Générateur Emprise 10ans'!BH41/(1+Résultats!$D$30)^(Résultats!$B112-1)</f>
        <v>40247.613968998849</v>
      </c>
    </row>
    <row r="42" spans="1:90" x14ac:dyDescent="0.3">
      <c r="A42">
        <v>21</v>
      </c>
      <c r="B42" t="str">
        <f t="shared" si="0"/>
        <v>Blé d'hiver</v>
      </c>
      <c r="C42" t="str">
        <f t="shared" si="1"/>
        <v>HIVER</v>
      </c>
      <c r="D42" s="869">
        <f t="shared" si="12"/>
        <v>12</v>
      </c>
      <c r="E42" s="869">
        <f t="shared" si="13"/>
        <v>12</v>
      </c>
      <c r="F42" s="869">
        <f t="shared" si="14"/>
        <v>12</v>
      </c>
      <c r="G42" s="869">
        <f t="shared" si="15"/>
        <v>12</v>
      </c>
      <c r="H42" t="s">
        <v>405</v>
      </c>
      <c r="I42">
        <f ca="1">'Générateur Emprise 10ans'!C212</f>
        <v>0</v>
      </c>
      <c r="J42" s="842">
        <f t="shared" ca="1" si="16"/>
        <v>0</v>
      </c>
      <c r="K42">
        <f t="shared" si="17"/>
        <v>0</v>
      </c>
      <c r="L42">
        <f t="shared" si="2"/>
        <v>0</v>
      </c>
      <c r="M42">
        <f t="shared" si="18"/>
        <v>0</v>
      </c>
      <c r="N42">
        <f t="shared" ca="1" si="19"/>
        <v>0</v>
      </c>
      <c r="O42">
        <f t="shared" ca="1" si="3"/>
        <v>0</v>
      </c>
      <c r="T42">
        <v>21</v>
      </c>
      <c r="U42" s="971">
        <f t="shared" si="20"/>
        <v>6.5898341417102513</v>
      </c>
      <c r="V42" s="973">
        <v>21</v>
      </c>
      <c r="W42" s="971">
        <f t="shared" si="4"/>
        <v>0</v>
      </c>
      <c r="X42" s="869">
        <f>IF('Base de données Haies'!$I$26=0,'Générateur Emprise 10ans'!U$8,IF(W42=0,$W$17,W42))</f>
        <v>12</v>
      </c>
      <c r="Y42">
        <v>21</v>
      </c>
      <c r="Z42" s="971">
        <f t="shared" si="21"/>
        <v>6.5898341417102513</v>
      </c>
      <c r="AA42" s="973">
        <v>21</v>
      </c>
      <c r="AB42" s="971">
        <f t="shared" si="5"/>
        <v>0</v>
      </c>
      <c r="AC42" s="869">
        <f>IF('Base de données Haies'!$I$26=0,'Générateur Emprise 10ans'!Z$8,IF(AB42=0,$W$17,AB42))</f>
        <v>12</v>
      </c>
      <c r="AD42">
        <v>21</v>
      </c>
      <c r="AE42" s="971">
        <f t="shared" si="22"/>
        <v>6.5898341417102513</v>
      </c>
      <c r="AF42" s="973">
        <v>21</v>
      </c>
      <c r="AG42" s="971">
        <f t="shared" si="6"/>
        <v>0</v>
      </c>
      <c r="AH42" s="869">
        <f>IF('Base de données Haies'!$I$26=0,'Générateur Emprise 10ans'!AE$8,IF(AG42=0,$W$17,AG42))</f>
        <v>12</v>
      </c>
      <c r="AI42">
        <v>21</v>
      </c>
      <c r="AJ42" s="971">
        <f t="shared" si="23"/>
        <v>6.5898341417102513</v>
      </c>
      <c r="AK42" s="973">
        <v>21</v>
      </c>
      <c r="AL42" s="971">
        <f t="shared" si="7"/>
        <v>0</v>
      </c>
      <c r="AM42" s="869">
        <f>IF('Base de données Haies'!$I$26=0,'Générateur Emprise 10ans'!AJ$8,IF(AL42=0,$W$17,AL42))</f>
        <v>12</v>
      </c>
      <c r="AO42" s="869">
        <f>+'Générateur Emprise 10ans'!K42</f>
        <v>0</v>
      </c>
      <c r="AP42" s="877">
        <f>IF(Résultats!$B74&lt;='Générateur Emprise 10ans'!$U$7,IF(Résultats!$B74&gt;'Générateur Emprise 10ans'!$F$13," ",HLOOKUP(IF(Résultats!$B74-('Générateur Emprise 10ans'!$F$12*ROUNDDOWN(Résultats!$B74/'Générateur Emprise 10ans'!$F$12,0))=0,'Générateur Emprise 10ans'!$F$12,Résultats!$B74-('Générateur Emprise 10ans'!$F$12*ROUNDDOWN(Résultats!$B74/'Générateur Emprise 10ans'!$F$12,0))),'Générateur Emprise 10ans'!$N$14:$R$15,2,FALSE)),0)</f>
        <v>0</v>
      </c>
      <c r="AQ42" s="869">
        <f>+'Générateur Emprise 10ans'!L42</f>
        <v>0</v>
      </c>
      <c r="AR42" s="876">
        <f>+AP42*Menu!$F$13</f>
        <v>0</v>
      </c>
      <c r="AS42" s="869">
        <f ca="1">+'Générateur Emprise 10ans'!D212</f>
        <v>0</v>
      </c>
      <c r="AT42" s="877">
        <f>IF(Résultats!$B74&lt;='Générateur Emprise 10ans'!$U$7,+AP42*AS42/AO42+IF(Résultats!$B74&lt;=Menu!$G$64,Menu!$D$64,0),0)</f>
        <v>0</v>
      </c>
      <c r="AU42" s="869">
        <f ca="1">+'Générateur Emprise 10ans'!C212</f>
        <v>0</v>
      </c>
      <c r="AV42" s="877">
        <f>+AT42*Menu!$F$13</f>
        <v>0</v>
      </c>
      <c r="AW42" s="1010">
        <f t="shared" si="8"/>
        <v>0</v>
      </c>
      <c r="CE42" s="1009">
        <f>CE41+'Générateur Emprise 10ans'!AP42/(1+Résultats!$D$29)^(Résultats!$B113-1)</f>
        <v>10015.261535398422</v>
      </c>
      <c r="CF42" s="1009">
        <f ca="1">CF41+'Générateur Emprise 10ans'!AT42/(1+Résultats!$D$30)^(Résultats!$B113-1)</f>
        <v>10277.747308057707</v>
      </c>
      <c r="CG42" s="1009">
        <f>CG41+'Générateur Emprise 10ans'!BF42/(1+Résultats!$D$30)^(Résultats!$B113-1)</f>
        <v>-215.84381580799604</v>
      </c>
      <c r="CH42" s="1009">
        <f ca="1">CH41+'Générateur Emprise 10ans'!BI42/(1+Résultats!$D$30)^(Résultats!$B113-1)</f>
        <v>10061.903492249712</v>
      </c>
      <c r="CI42" s="1009">
        <f>CI41+'Générateur Emprise 10ans'!AR42/(1+Résultats!$D$29)^(Résultats!$B113-1)</f>
        <v>40061.046141593688</v>
      </c>
      <c r="CJ42" s="1009">
        <f ca="1">CJ41+'Générateur Emprise 10ans'!AV42/(1+Résultats!$D$30)^(Résultats!$B113-1)</f>
        <v>41110.98923223083</v>
      </c>
      <c r="CK42" s="1009">
        <f>CK41+'Générateur Emprise 10ans'!BE42/(1+Résultats!$D$30)^(Résultats!$B113-1)</f>
        <v>-863.37526323198415</v>
      </c>
      <c r="CL42" s="1009">
        <f ca="1">CL41+'Générateur Emprise 10ans'!BH42/(1+Résultats!$D$30)^(Résultats!$B113-1)</f>
        <v>40247.613968998849</v>
      </c>
    </row>
    <row r="43" spans="1:90" x14ac:dyDescent="0.3">
      <c r="A43">
        <v>22</v>
      </c>
      <c r="B43" t="str">
        <f t="shared" si="0"/>
        <v>Prairie temporaire</v>
      </c>
      <c r="C43" t="str">
        <f t="shared" si="1"/>
        <v>HIVER</v>
      </c>
      <c r="D43" s="869">
        <f t="shared" si="12"/>
        <v>12</v>
      </c>
      <c r="E43" s="869">
        <f t="shared" si="13"/>
        <v>12</v>
      </c>
      <c r="F43" s="869">
        <f t="shared" si="14"/>
        <v>12</v>
      </c>
      <c r="G43" s="869">
        <f t="shared" si="15"/>
        <v>12</v>
      </c>
      <c r="H43" t="s">
        <v>405</v>
      </c>
      <c r="I43">
        <f ca="1">'Générateur Emprise 10ans'!C213</f>
        <v>0</v>
      </c>
      <c r="J43" s="842">
        <f t="shared" ca="1" si="16"/>
        <v>0</v>
      </c>
      <c r="K43">
        <f t="shared" si="17"/>
        <v>0</v>
      </c>
      <c r="L43">
        <f t="shared" si="2"/>
        <v>0</v>
      </c>
      <c r="M43">
        <f t="shared" si="18"/>
        <v>0</v>
      </c>
      <c r="N43">
        <f t="shared" ca="1" si="19"/>
        <v>0</v>
      </c>
      <c r="O43">
        <f t="shared" ca="1" si="3"/>
        <v>0</v>
      </c>
      <c r="T43">
        <v>22</v>
      </c>
      <c r="U43" s="971">
        <f t="shared" si="20"/>
        <v>6.5948535250273581</v>
      </c>
      <c r="V43" s="973">
        <v>22</v>
      </c>
      <c r="W43" s="971">
        <f t="shared" si="4"/>
        <v>0</v>
      </c>
      <c r="X43" s="869">
        <f>IF('Base de données Haies'!$I$26=0,'Générateur Emprise 10ans'!U$8,IF(W43=0,$W$17,W43))</f>
        <v>12</v>
      </c>
      <c r="Y43">
        <v>22</v>
      </c>
      <c r="Z43" s="971">
        <f t="shared" si="21"/>
        <v>6.5948535250273581</v>
      </c>
      <c r="AA43" s="973">
        <v>22</v>
      </c>
      <c r="AB43" s="971">
        <f t="shared" si="5"/>
        <v>0</v>
      </c>
      <c r="AC43" s="869">
        <f>IF('Base de données Haies'!$I$26=0,'Générateur Emprise 10ans'!Z$8,IF(AB43=0,$W$17,AB43))</f>
        <v>12</v>
      </c>
      <c r="AD43">
        <v>22</v>
      </c>
      <c r="AE43" s="971">
        <f t="shared" si="22"/>
        <v>6.5948535250273581</v>
      </c>
      <c r="AF43" s="973">
        <v>22</v>
      </c>
      <c r="AG43" s="971">
        <f t="shared" si="6"/>
        <v>0</v>
      </c>
      <c r="AH43" s="869">
        <f>IF('Base de données Haies'!$I$26=0,'Générateur Emprise 10ans'!AE$8,IF(AG43=0,$W$17,AG43))</f>
        <v>12</v>
      </c>
      <c r="AI43">
        <v>22</v>
      </c>
      <c r="AJ43" s="971">
        <f t="shared" si="23"/>
        <v>6.5948535250273581</v>
      </c>
      <c r="AK43" s="973">
        <v>22</v>
      </c>
      <c r="AL43" s="971">
        <f t="shared" si="7"/>
        <v>0</v>
      </c>
      <c r="AM43" s="869">
        <f>IF('Base de données Haies'!$I$26=0,'Générateur Emprise 10ans'!AJ$8,IF(AL43=0,$W$17,AL43))</f>
        <v>12</v>
      </c>
      <c r="AO43" s="869">
        <f>+'Générateur Emprise 10ans'!K43</f>
        <v>0</v>
      </c>
      <c r="AP43" s="877">
        <f>IF(Résultats!$B75&lt;='Générateur Emprise 10ans'!$U$7,IF(Résultats!$B75&gt;'Générateur Emprise 10ans'!$F$13," ",HLOOKUP(IF(Résultats!$B75-('Générateur Emprise 10ans'!$F$12*ROUNDDOWN(Résultats!$B75/'Générateur Emprise 10ans'!$F$12,0))=0,'Générateur Emprise 10ans'!$F$12,Résultats!$B75-('Générateur Emprise 10ans'!$F$12*ROUNDDOWN(Résultats!$B75/'Générateur Emprise 10ans'!$F$12,0))),'Générateur Emprise 10ans'!$N$14:$R$15,2,FALSE)),0)</f>
        <v>0</v>
      </c>
      <c r="AQ43" s="869">
        <f>+'Générateur Emprise 10ans'!L43</f>
        <v>0</v>
      </c>
      <c r="AR43" s="876">
        <f>+AP43*Menu!$F$13</f>
        <v>0</v>
      </c>
      <c r="AS43" s="869">
        <f ca="1">+'Générateur Emprise 10ans'!D213</f>
        <v>0</v>
      </c>
      <c r="AT43" s="877">
        <f>IF(Résultats!$B75&lt;='Générateur Emprise 10ans'!$U$7,+AP43*AS43/AO43+IF(Résultats!$B75&lt;=Menu!$G$64,Menu!$D$64,0),0)</f>
        <v>0</v>
      </c>
      <c r="AU43" s="869">
        <f ca="1">+'Générateur Emprise 10ans'!C213</f>
        <v>0</v>
      </c>
      <c r="AV43" s="877">
        <f>+AT43*Menu!$F$13</f>
        <v>0</v>
      </c>
      <c r="AW43" s="1010">
        <f t="shared" si="8"/>
        <v>0</v>
      </c>
      <c r="CE43" s="1009">
        <f>CE42+'Générateur Emprise 10ans'!AP43/(1+Résultats!$D$29)^(Résultats!$B114-1)</f>
        <v>10015.261535398422</v>
      </c>
      <c r="CF43" s="1009">
        <f ca="1">CF42+'Générateur Emprise 10ans'!AT43/(1+Résultats!$D$30)^(Résultats!$B114-1)</f>
        <v>10277.747308057707</v>
      </c>
      <c r="CG43" s="1009">
        <f>CG42+'Générateur Emprise 10ans'!BF43/(1+Résultats!$D$30)^(Résultats!$B114-1)</f>
        <v>-215.84381580799604</v>
      </c>
      <c r="CH43" s="1009">
        <f ca="1">CH42+'Générateur Emprise 10ans'!BI43/(1+Résultats!$D$30)^(Résultats!$B114-1)</f>
        <v>10061.903492249712</v>
      </c>
      <c r="CI43" s="1009">
        <f>CI42+'Générateur Emprise 10ans'!AR43/(1+Résultats!$D$29)^(Résultats!$B114-1)</f>
        <v>40061.046141593688</v>
      </c>
      <c r="CJ43" s="1009">
        <f ca="1">CJ42+'Générateur Emprise 10ans'!AV43/(1+Résultats!$D$30)^(Résultats!$B114-1)</f>
        <v>41110.98923223083</v>
      </c>
      <c r="CK43" s="1009">
        <f>CK42+'Générateur Emprise 10ans'!BE43/(1+Résultats!$D$30)^(Résultats!$B114-1)</f>
        <v>-863.37526323198415</v>
      </c>
      <c r="CL43" s="1009">
        <f ca="1">CL42+'Générateur Emprise 10ans'!BH43/(1+Résultats!$D$30)^(Résultats!$B114-1)</f>
        <v>40247.613968998849</v>
      </c>
    </row>
    <row r="44" spans="1:90" x14ac:dyDescent="0.3">
      <c r="A44">
        <v>23</v>
      </c>
      <c r="B44" t="str">
        <f t="shared" si="0"/>
        <v>Orge d'hiver</v>
      </c>
      <c r="C44" t="str">
        <f t="shared" si="1"/>
        <v>HIVER</v>
      </c>
      <c r="D44" s="869">
        <f t="shared" si="12"/>
        <v>12</v>
      </c>
      <c r="E44" s="869">
        <f t="shared" si="13"/>
        <v>12</v>
      </c>
      <c r="F44" s="869">
        <f t="shared" si="14"/>
        <v>12</v>
      </c>
      <c r="G44" s="869">
        <f t="shared" si="15"/>
        <v>12</v>
      </c>
      <c r="H44" t="s">
        <v>405</v>
      </c>
      <c r="I44">
        <f ca="1">'Générateur Emprise 10ans'!C214</f>
        <v>0</v>
      </c>
      <c r="J44" s="842">
        <f t="shared" ca="1" si="16"/>
        <v>0</v>
      </c>
      <c r="K44">
        <f t="shared" si="17"/>
        <v>0</v>
      </c>
      <c r="L44">
        <f t="shared" si="2"/>
        <v>0</v>
      </c>
      <c r="M44">
        <f t="shared" si="18"/>
        <v>0</v>
      </c>
      <c r="N44">
        <f t="shared" ca="1" si="19"/>
        <v>0</v>
      </c>
      <c r="O44">
        <f t="shared" ca="1" si="3"/>
        <v>0</v>
      </c>
      <c r="T44">
        <v>23</v>
      </c>
      <c r="U44" s="971">
        <f t="shared" si="20"/>
        <v>6.5984531757141651</v>
      </c>
      <c r="V44" s="973">
        <v>23</v>
      </c>
      <c r="W44" s="971">
        <f t="shared" si="4"/>
        <v>0</v>
      </c>
      <c r="X44" s="869">
        <f>IF('Base de données Haies'!$I$26=0,'Générateur Emprise 10ans'!U$8,IF(W44=0,$W$17,W44))</f>
        <v>12</v>
      </c>
      <c r="Y44">
        <v>23</v>
      </c>
      <c r="Z44" s="971">
        <f t="shared" si="21"/>
        <v>6.5984531757141651</v>
      </c>
      <c r="AA44" s="973">
        <v>23</v>
      </c>
      <c r="AB44" s="971">
        <f t="shared" si="5"/>
        <v>0</v>
      </c>
      <c r="AC44" s="869">
        <f>IF('Base de données Haies'!$I$26=0,'Générateur Emprise 10ans'!Z$8,IF(AB44=0,$W$17,AB44))</f>
        <v>12</v>
      </c>
      <c r="AD44">
        <v>23</v>
      </c>
      <c r="AE44" s="971">
        <f t="shared" si="22"/>
        <v>6.5984531757141651</v>
      </c>
      <c r="AF44" s="973">
        <v>23</v>
      </c>
      <c r="AG44" s="971">
        <f t="shared" si="6"/>
        <v>0</v>
      </c>
      <c r="AH44" s="869">
        <f>IF('Base de données Haies'!$I$26=0,'Générateur Emprise 10ans'!AE$8,IF(AG44=0,$W$17,AG44))</f>
        <v>12</v>
      </c>
      <c r="AI44">
        <v>23</v>
      </c>
      <c r="AJ44" s="971">
        <f t="shared" si="23"/>
        <v>6.5984531757141651</v>
      </c>
      <c r="AK44" s="973">
        <v>23</v>
      </c>
      <c r="AL44" s="971">
        <f t="shared" si="7"/>
        <v>0</v>
      </c>
      <c r="AM44" s="869">
        <f>IF('Base de données Haies'!$I$26=0,'Générateur Emprise 10ans'!AJ$8,IF(AL44=0,$W$17,AL44))</f>
        <v>12</v>
      </c>
      <c r="AO44" s="869">
        <f>+'Générateur Emprise 10ans'!K44</f>
        <v>0</v>
      </c>
      <c r="AP44" s="877">
        <f>IF(Résultats!$B76&lt;='Générateur Emprise 10ans'!$U$7,IF(Résultats!$B76&gt;'Générateur Emprise 10ans'!$F$13," ",HLOOKUP(IF(Résultats!$B76-('Générateur Emprise 10ans'!$F$12*ROUNDDOWN(Résultats!$B76/'Générateur Emprise 10ans'!$F$12,0))=0,'Générateur Emprise 10ans'!$F$12,Résultats!$B76-('Générateur Emprise 10ans'!$F$12*ROUNDDOWN(Résultats!$B76/'Générateur Emprise 10ans'!$F$12,0))),'Générateur Emprise 10ans'!$N$14:$R$15,2,FALSE)),0)</f>
        <v>0</v>
      </c>
      <c r="AQ44" s="869">
        <f>+'Générateur Emprise 10ans'!L44</f>
        <v>0</v>
      </c>
      <c r="AR44" s="876">
        <f>+AP44*Menu!$F$13</f>
        <v>0</v>
      </c>
      <c r="AS44" s="869">
        <f ca="1">+'Générateur Emprise 10ans'!D214</f>
        <v>0</v>
      </c>
      <c r="AT44" s="877">
        <f>IF(Résultats!$B76&lt;='Générateur Emprise 10ans'!$U$7,+AP44*AS44/AO44+IF(Résultats!$B76&lt;=Menu!$G$64,Menu!$D$64,0),0)</f>
        <v>0</v>
      </c>
      <c r="AU44" s="869">
        <f ca="1">+'Générateur Emprise 10ans'!C214</f>
        <v>0</v>
      </c>
      <c r="AV44" s="877">
        <f>+AT44*Menu!$F$13</f>
        <v>0</v>
      </c>
      <c r="AW44" s="1010">
        <f t="shared" si="8"/>
        <v>0</v>
      </c>
      <c r="CE44" s="1009">
        <f>CE43+'Générateur Emprise 10ans'!AP44/(1+Résultats!$D$29)^(Résultats!$B115-1)</f>
        <v>10015.261535398422</v>
      </c>
      <c r="CF44" s="1009">
        <f ca="1">CF43+'Générateur Emprise 10ans'!AT44/(1+Résultats!$D$30)^(Résultats!$B115-1)</f>
        <v>10277.747308057707</v>
      </c>
      <c r="CG44" s="1009">
        <f>CG43+'Générateur Emprise 10ans'!BF44/(1+Résultats!$D$30)^(Résultats!$B115-1)</f>
        <v>-215.84381580799604</v>
      </c>
      <c r="CH44" s="1009">
        <f ca="1">CH43+'Générateur Emprise 10ans'!BI44/(1+Résultats!$D$30)^(Résultats!$B115-1)</f>
        <v>10061.903492249712</v>
      </c>
      <c r="CI44" s="1009">
        <f>CI43+'Générateur Emprise 10ans'!AR44/(1+Résultats!$D$29)^(Résultats!$B115-1)</f>
        <v>40061.046141593688</v>
      </c>
      <c r="CJ44" s="1009">
        <f ca="1">CJ43+'Générateur Emprise 10ans'!AV44/(1+Résultats!$D$30)^(Résultats!$B115-1)</f>
        <v>41110.98923223083</v>
      </c>
      <c r="CK44" s="1009">
        <f>CK43+'Générateur Emprise 10ans'!BE44/(1+Résultats!$D$30)^(Résultats!$B115-1)</f>
        <v>-863.37526323198415</v>
      </c>
      <c r="CL44" s="1009">
        <f ca="1">CL43+'Générateur Emprise 10ans'!BH44/(1+Résultats!$D$30)^(Résultats!$B115-1)</f>
        <v>40247.613968998849</v>
      </c>
    </row>
    <row r="45" spans="1:90" x14ac:dyDescent="0.3">
      <c r="A45">
        <v>24</v>
      </c>
      <c r="B45" t="str">
        <f t="shared" si="0"/>
        <v>Maïs</v>
      </c>
      <c r="C45" t="str">
        <f t="shared" si="1"/>
        <v>ETE</v>
      </c>
      <c r="D45" s="869">
        <f t="shared" si="12"/>
        <v>12</v>
      </c>
      <c r="E45" s="869">
        <f t="shared" si="13"/>
        <v>12</v>
      </c>
      <c r="F45" s="869">
        <f t="shared" si="14"/>
        <v>12</v>
      </c>
      <c r="G45" s="869">
        <f t="shared" si="15"/>
        <v>12</v>
      </c>
      <c r="H45" t="s">
        <v>405</v>
      </c>
      <c r="I45">
        <f ca="1">'Générateur Emprise 10ans'!C215</f>
        <v>0</v>
      </c>
      <c r="J45" s="842">
        <f t="shared" ca="1" si="16"/>
        <v>0</v>
      </c>
      <c r="K45">
        <f t="shared" si="17"/>
        <v>0</v>
      </c>
      <c r="L45">
        <f t="shared" si="2"/>
        <v>0</v>
      </c>
      <c r="M45">
        <f t="shared" si="18"/>
        <v>0</v>
      </c>
      <c r="N45">
        <f t="shared" ca="1" si="19"/>
        <v>0</v>
      </c>
      <c r="O45">
        <f t="shared" ca="1" si="3"/>
        <v>0</v>
      </c>
      <c r="T45">
        <v>24</v>
      </c>
      <c r="U45" s="971">
        <f t="shared" si="20"/>
        <v>6.6010340342826455</v>
      </c>
      <c r="V45" s="973">
        <v>24</v>
      </c>
      <c r="W45" s="971">
        <f t="shared" si="4"/>
        <v>0</v>
      </c>
      <c r="X45" s="869">
        <f>IF('Base de données Haies'!$I$26=0,'Générateur Emprise 10ans'!U$8,IF(W45=0,$W$17,W45))</f>
        <v>12</v>
      </c>
      <c r="Y45">
        <v>24</v>
      </c>
      <c r="Z45" s="971">
        <f t="shared" si="21"/>
        <v>6.6010340342826455</v>
      </c>
      <c r="AA45" s="973">
        <v>24</v>
      </c>
      <c r="AB45" s="971">
        <f t="shared" si="5"/>
        <v>0</v>
      </c>
      <c r="AC45" s="869">
        <f>IF('Base de données Haies'!$I$26=0,'Générateur Emprise 10ans'!Z$8,IF(AB45=0,$W$17,AB45))</f>
        <v>12</v>
      </c>
      <c r="AD45">
        <v>24</v>
      </c>
      <c r="AE45" s="971">
        <f t="shared" si="22"/>
        <v>6.6010340342826455</v>
      </c>
      <c r="AF45" s="973">
        <v>24</v>
      </c>
      <c r="AG45" s="971">
        <f t="shared" si="6"/>
        <v>0</v>
      </c>
      <c r="AH45" s="869">
        <f>IF('Base de données Haies'!$I$26=0,'Générateur Emprise 10ans'!AE$8,IF(AG45=0,$W$17,AG45))</f>
        <v>12</v>
      </c>
      <c r="AI45">
        <v>24</v>
      </c>
      <c r="AJ45" s="971">
        <f t="shared" si="23"/>
        <v>6.6010340342826455</v>
      </c>
      <c r="AK45" s="973">
        <v>24</v>
      </c>
      <c r="AL45" s="971">
        <f t="shared" si="7"/>
        <v>0</v>
      </c>
      <c r="AM45" s="869">
        <f>IF('Base de données Haies'!$I$26=0,'Générateur Emprise 10ans'!AJ$8,IF(AL45=0,$W$17,AL45))</f>
        <v>12</v>
      </c>
      <c r="AO45" s="869">
        <f>+'Générateur Emprise 10ans'!K45</f>
        <v>0</v>
      </c>
      <c r="AP45" s="877">
        <f>IF(Résultats!$B77&lt;='Générateur Emprise 10ans'!$U$7,IF(Résultats!$B77&gt;'Générateur Emprise 10ans'!$F$13," ",HLOOKUP(IF(Résultats!$B77-('Générateur Emprise 10ans'!$F$12*ROUNDDOWN(Résultats!$B77/'Générateur Emprise 10ans'!$F$12,0))=0,'Générateur Emprise 10ans'!$F$12,Résultats!$B77-('Générateur Emprise 10ans'!$F$12*ROUNDDOWN(Résultats!$B77/'Générateur Emprise 10ans'!$F$12,0))),'Générateur Emprise 10ans'!$N$14:$R$15,2,FALSE)),0)</f>
        <v>0</v>
      </c>
      <c r="AQ45" s="869">
        <f>+'Générateur Emprise 10ans'!L45</f>
        <v>0</v>
      </c>
      <c r="AR45" s="876">
        <f>+AP45*Menu!$F$13</f>
        <v>0</v>
      </c>
      <c r="AS45" s="869">
        <f ca="1">+'Générateur Emprise 10ans'!D215</f>
        <v>0</v>
      </c>
      <c r="AT45" s="877">
        <f>IF(Résultats!$B77&lt;='Générateur Emprise 10ans'!$U$7,+AP45*AS45/AO45+IF(Résultats!$B77&lt;=Menu!$G$64,Menu!$D$64,0),0)</f>
        <v>0</v>
      </c>
      <c r="AU45" s="869">
        <f ca="1">+'Générateur Emprise 10ans'!C215</f>
        <v>0</v>
      </c>
      <c r="AV45" s="877">
        <f>+AT45*Menu!$F$13</f>
        <v>0</v>
      </c>
      <c r="AW45" s="1010">
        <f t="shared" si="8"/>
        <v>0</v>
      </c>
      <c r="CE45" s="1009">
        <f>CE44+'Générateur Emprise 10ans'!AP45/(1+Résultats!$D$29)^(Résultats!$B116-1)</f>
        <v>10015.261535398422</v>
      </c>
      <c r="CF45" s="1009">
        <f ca="1">CF44+'Générateur Emprise 10ans'!AT45/(1+Résultats!$D$30)^(Résultats!$B116-1)</f>
        <v>10277.747308057707</v>
      </c>
      <c r="CG45" s="1009">
        <f>CG44+'Générateur Emprise 10ans'!BF45/(1+Résultats!$D$30)^(Résultats!$B116-1)</f>
        <v>-215.84381580799604</v>
      </c>
      <c r="CH45" s="1009">
        <f ca="1">CH44+'Générateur Emprise 10ans'!BI45/(1+Résultats!$D$30)^(Résultats!$B116-1)</f>
        <v>10061.903492249712</v>
      </c>
      <c r="CI45" s="1009">
        <f>CI44+'Générateur Emprise 10ans'!AR45/(1+Résultats!$D$29)^(Résultats!$B116-1)</f>
        <v>40061.046141593688</v>
      </c>
      <c r="CJ45" s="1009">
        <f ca="1">CJ44+'Générateur Emprise 10ans'!AV45/(1+Résultats!$D$30)^(Résultats!$B116-1)</f>
        <v>41110.98923223083</v>
      </c>
      <c r="CK45" s="1009">
        <f>CK44+'Générateur Emprise 10ans'!BE45/(1+Résultats!$D$30)^(Résultats!$B116-1)</f>
        <v>-863.37526323198415</v>
      </c>
      <c r="CL45" s="1009">
        <f ca="1">CL44+'Générateur Emprise 10ans'!BH45/(1+Résultats!$D$30)^(Résultats!$B116-1)</f>
        <v>40247.613968998849</v>
      </c>
    </row>
    <row r="46" spans="1:90" x14ac:dyDescent="0.3">
      <c r="A46">
        <v>25</v>
      </c>
      <c r="B46" t="str">
        <f t="shared" si="0"/>
        <v>Blé d'hiver</v>
      </c>
      <c r="C46" t="str">
        <f t="shared" si="1"/>
        <v>HIVER</v>
      </c>
      <c r="D46" s="869">
        <f t="shared" si="12"/>
        <v>12</v>
      </c>
      <c r="E46" s="869">
        <f t="shared" si="13"/>
        <v>12</v>
      </c>
      <c r="F46" s="869">
        <f t="shared" si="14"/>
        <v>12</v>
      </c>
      <c r="G46" s="869">
        <f t="shared" si="15"/>
        <v>12</v>
      </c>
      <c r="H46" t="s">
        <v>405</v>
      </c>
      <c r="I46">
        <f ca="1">'Générateur Emprise 10ans'!C216</f>
        <v>0</v>
      </c>
      <c r="J46" s="842">
        <f t="shared" ca="1" si="16"/>
        <v>0</v>
      </c>
      <c r="K46">
        <f t="shared" si="17"/>
        <v>0</v>
      </c>
      <c r="L46">
        <f t="shared" si="2"/>
        <v>0</v>
      </c>
      <c r="M46">
        <f t="shared" si="18"/>
        <v>0</v>
      </c>
      <c r="N46">
        <f t="shared" ca="1" si="19"/>
        <v>0</v>
      </c>
      <c r="O46">
        <f t="shared" ca="1" si="3"/>
        <v>0</v>
      </c>
      <c r="T46">
        <v>25</v>
      </c>
      <c r="U46" s="971">
        <f t="shared" si="20"/>
        <v>6.6028841204018418</v>
      </c>
      <c r="V46" s="973">
        <v>25</v>
      </c>
      <c r="W46" s="971">
        <f t="shared" si="4"/>
        <v>0</v>
      </c>
      <c r="X46" s="869">
        <f>IF('Base de données Haies'!$I$26=0,'Générateur Emprise 10ans'!U$8,IF(W46=0,$W$17,W46))</f>
        <v>12</v>
      </c>
      <c r="Y46">
        <v>25</v>
      </c>
      <c r="Z46" s="971">
        <f t="shared" si="21"/>
        <v>6.6028841204018418</v>
      </c>
      <c r="AA46" s="973">
        <v>25</v>
      </c>
      <c r="AB46" s="971">
        <f t="shared" si="5"/>
        <v>0</v>
      </c>
      <c r="AC46" s="869">
        <f>IF('Base de données Haies'!$I$26=0,'Générateur Emprise 10ans'!Z$8,IF(AB46=0,$W$17,AB46))</f>
        <v>12</v>
      </c>
      <c r="AD46">
        <v>25</v>
      </c>
      <c r="AE46" s="971">
        <f t="shared" si="22"/>
        <v>6.6028841204018418</v>
      </c>
      <c r="AF46" s="973">
        <v>25</v>
      </c>
      <c r="AG46" s="971">
        <f t="shared" si="6"/>
        <v>0</v>
      </c>
      <c r="AH46" s="869">
        <f>IF('Base de données Haies'!$I$26=0,'Générateur Emprise 10ans'!AE$8,IF(AG46=0,$W$17,AG46))</f>
        <v>12</v>
      </c>
      <c r="AI46">
        <v>25</v>
      </c>
      <c r="AJ46" s="971">
        <f t="shared" si="23"/>
        <v>6.6028841204018418</v>
      </c>
      <c r="AK46" s="973">
        <v>25</v>
      </c>
      <c r="AL46" s="971">
        <f t="shared" si="7"/>
        <v>0</v>
      </c>
      <c r="AM46" s="869">
        <f>IF('Base de données Haies'!$I$26=0,'Générateur Emprise 10ans'!AJ$8,IF(AL46=0,$W$17,AL46))</f>
        <v>12</v>
      </c>
      <c r="AO46" s="869">
        <f>+'Générateur Emprise 10ans'!K46</f>
        <v>0</v>
      </c>
      <c r="AP46" s="877">
        <f>IF(Résultats!$B78&lt;='Générateur Emprise 10ans'!$U$7,IF(Résultats!$B78&gt;'Générateur Emprise 10ans'!$F$13," ",HLOOKUP(IF(Résultats!$B78-('Générateur Emprise 10ans'!$F$12*ROUNDDOWN(Résultats!$B78/'Générateur Emprise 10ans'!$F$12,0))=0,'Générateur Emprise 10ans'!$F$12,Résultats!$B78-('Générateur Emprise 10ans'!$F$12*ROUNDDOWN(Résultats!$B78/'Générateur Emprise 10ans'!$F$12,0))),'Générateur Emprise 10ans'!$N$14:$R$15,2,FALSE)),0)</f>
        <v>0</v>
      </c>
      <c r="AQ46" s="869">
        <f>+'Générateur Emprise 10ans'!L46</f>
        <v>0</v>
      </c>
      <c r="AR46" s="876">
        <f>+AP46*Menu!$F$13</f>
        <v>0</v>
      </c>
      <c r="AS46" s="869">
        <f ca="1">+'Générateur Emprise 10ans'!D216</f>
        <v>0</v>
      </c>
      <c r="AT46" s="877">
        <f>IF(Résultats!$B78&lt;='Générateur Emprise 10ans'!$U$7,+AP46*AS46/AO46+IF(Résultats!$B78&lt;=Menu!$G$64,Menu!$D$64,0),0)</f>
        <v>0</v>
      </c>
      <c r="AU46" s="869">
        <f ca="1">+'Générateur Emprise 10ans'!C216</f>
        <v>0</v>
      </c>
      <c r="AV46" s="877">
        <f>+AT46*Menu!$F$13</f>
        <v>0</v>
      </c>
      <c r="AW46" s="1010">
        <f t="shared" si="8"/>
        <v>0</v>
      </c>
      <c r="CE46" s="1009">
        <f>CE45+'Générateur Emprise 10ans'!AP46/(1+Résultats!$D$29)^(Résultats!$B117-1)</f>
        <v>10015.261535398422</v>
      </c>
      <c r="CF46" s="1009">
        <f ca="1">CF45+'Générateur Emprise 10ans'!AT46/(1+Résultats!$D$30)^(Résultats!$B117-1)</f>
        <v>10277.747308057707</v>
      </c>
      <c r="CG46" s="1009">
        <f>CG45+'Générateur Emprise 10ans'!BF46/(1+Résultats!$D$30)^(Résultats!$B117-1)</f>
        <v>-215.84381580799604</v>
      </c>
      <c r="CH46" s="1009">
        <f ca="1">CH45+'Générateur Emprise 10ans'!BI46/(1+Résultats!$D$30)^(Résultats!$B117-1)</f>
        <v>10061.903492249712</v>
      </c>
      <c r="CI46" s="1009">
        <f>CI45+'Générateur Emprise 10ans'!AR46/(1+Résultats!$D$29)^(Résultats!$B117-1)</f>
        <v>40061.046141593688</v>
      </c>
      <c r="CJ46" s="1009">
        <f ca="1">CJ45+'Générateur Emprise 10ans'!AV46/(1+Résultats!$D$30)^(Résultats!$B117-1)</f>
        <v>41110.98923223083</v>
      </c>
      <c r="CK46" s="1009">
        <f>CK45+'Générateur Emprise 10ans'!BE46/(1+Résultats!$D$30)^(Résultats!$B117-1)</f>
        <v>-863.37526323198415</v>
      </c>
      <c r="CL46" s="1009">
        <f ca="1">CL45+'Générateur Emprise 10ans'!BH46/(1+Résultats!$D$30)^(Résultats!$B117-1)</f>
        <v>40247.613968998849</v>
      </c>
    </row>
    <row r="47" spans="1:90" x14ac:dyDescent="0.3">
      <c r="A47">
        <v>26</v>
      </c>
      <c r="B47" t="str">
        <f t="shared" si="0"/>
        <v>Prairie temporaire</v>
      </c>
      <c r="C47" t="str">
        <f t="shared" si="1"/>
        <v>HIVER</v>
      </c>
      <c r="D47" s="869">
        <f t="shared" si="12"/>
        <v>12</v>
      </c>
      <c r="E47" s="869">
        <f t="shared" si="13"/>
        <v>12</v>
      </c>
      <c r="F47" s="869">
        <f t="shared" si="14"/>
        <v>12</v>
      </c>
      <c r="G47" s="869">
        <f t="shared" si="15"/>
        <v>12</v>
      </c>
      <c r="H47" t="s">
        <v>405</v>
      </c>
      <c r="I47">
        <f ca="1">'Générateur Emprise 10ans'!C217</f>
        <v>0</v>
      </c>
      <c r="J47" s="842">
        <f t="shared" ca="1" si="16"/>
        <v>0</v>
      </c>
      <c r="K47">
        <f t="shared" si="17"/>
        <v>0</v>
      </c>
      <c r="L47">
        <f t="shared" si="2"/>
        <v>0</v>
      </c>
      <c r="M47">
        <f t="shared" si="18"/>
        <v>0</v>
      </c>
      <c r="N47">
        <f t="shared" ca="1" si="19"/>
        <v>0</v>
      </c>
      <c r="O47">
        <f t="shared" ca="1" si="3"/>
        <v>0</v>
      </c>
      <c r="T47">
        <v>26</v>
      </c>
      <c r="U47" s="971">
        <f t="shared" si="20"/>
        <v>6.6042101863535079</v>
      </c>
      <c r="V47" s="973">
        <v>26</v>
      </c>
      <c r="W47" s="971">
        <f t="shared" si="4"/>
        <v>0</v>
      </c>
      <c r="X47" s="869">
        <f>IF('Base de données Haies'!$I$26=0,'Générateur Emprise 10ans'!U$8,IF(W47=0,$W$17,W47))</f>
        <v>12</v>
      </c>
      <c r="Y47">
        <v>26</v>
      </c>
      <c r="Z47" s="971">
        <f t="shared" si="21"/>
        <v>6.6042101863535079</v>
      </c>
      <c r="AA47" s="973">
        <v>26</v>
      </c>
      <c r="AB47" s="971">
        <f t="shared" si="5"/>
        <v>0</v>
      </c>
      <c r="AC47" s="869">
        <f>IF('Base de données Haies'!$I$26=0,'Générateur Emprise 10ans'!Z$8,IF(AB47=0,$W$17,AB47))</f>
        <v>12</v>
      </c>
      <c r="AD47">
        <v>26</v>
      </c>
      <c r="AE47" s="971">
        <f t="shared" si="22"/>
        <v>6.6042101863535079</v>
      </c>
      <c r="AF47" s="973">
        <v>26</v>
      </c>
      <c r="AG47" s="971">
        <f t="shared" si="6"/>
        <v>0</v>
      </c>
      <c r="AH47" s="869">
        <f>IF('Base de données Haies'!$I$26=0,'Générateur Emprise 10ans'!AE$8,IF(AG47=0,$W$17,AG47))</f>
        <v>12</v>
      </c>
      <c r="AI47">
        <v>26</v>
      </c>
      <c r="AJ47" s="971">
        <f t="shared" si="23"/>
        <v>6.6042101863535079</v>
      </c>
      <c r="AK47" s="973">
        <v>26</v>
      </c>
      <c r="AL47" s="971">
        <f t="shared" si="7"/>
        <v>0</v>
      </c>
      <c r="AM47" s="869">
        <f>IF('Base de données Haies'!$I$26=0,'Générateur Emprise 10ans'!AJ$8,IF(AL47=0,$W$17,AL47))</f>
        <v>12</v>
      </c>
      <c r="AO47" s="869">
        <f>+'Générateur Emprise 10ans'!K47</f>
        <v>0</v>
      </c>
      <c r="AP47" s="877">
        <f>IF(Résultats!$B79&lt;='Générateur Emprise 10ans'!$U$7,IF(Résultats!$B79&gt;'Générateur Emprise 10ans'!$F$13," ",HLOOKUP(IF(Résultats!$B79-('Générateur Emprise 10ans'!$F$12*ROUNDDOWN(Résultats!$B79/'Générateur Emprise 10ans'!$F$12,0))=0,'Générateur Emprise 10ans'!$F$12,Résultats!$B79-('Générateur Emprise 10ans'!$F$12*ROUNDDOWN(Résultats!$B79/'Générateur Emprise 10ans'!$F$12,0))),'Générateur Emprise 10ans'!$N$14:$R$15,2,FALSE)),0)</f>
        <v>0</v>
      </c>
      <c r="AQ47" s="869">
        <f>+'Générateur Emprise 10ans'!L47</f>
        <v>0</v>
      </c>
      <c r="AR47" s="876">
        <f>+AP47*Menu!$F$13</f>
        <v>0</v>
      </c>
      <c r="AS47" s="869">
        <f ca="1">+'Générateur Emprise 10ans'!D217</f>
        <v>0</v>
      </c>
      <c r="AT47" s="877">
        <f>IF(Résultats!$B79&lt;='Générateur Emprise 10ans'!$U$7,+AP47*AS47/AO47+IF(Résultats!$B79&lt;=Menu!$G$64,Menu!$D$64,0),0)</f>
        <v>0</v>
      </c>
      <c r="AU47" s="869">
        <f ca="1">+'Générateur Emprise 10ans'!C217</f>
        <v>0</v>
      </c>
      <c r="AV47" s="877">
        <f>+AT47*Menu!$F$13</f>
        <v>0</v>
      </c>
      <c r="AW47" s="1010">
        <f t="shared" si="8"/>
        <v>0</v>
      </c>
      <c r="CE47" s="1009">
        <f>CE46+'Générateur Emprise 10ans'!AP47/(1+Résultats!$D$29)^(Résultats!$B118-1)</f>
        <v>10015.261535398422</v>
      </c>
      <c r="CF47" s="1009">
        <f ca="1">CF46+'Générateur Emprise 10ans'!AT47/(1+Résultats!$D$30)^(Résultats!$B118-1)</f>
        <v>10277.747308057707</v>
      </c>
      <c r="CG47" s="1009">
        <f>CG46+'Générateur Emprise 10ans'!BF47/(1+Résultats!$D$30)^(Résultats!$B118-1)</f>
        <v>-215.84381580799604</v>
      </c>
      <c r="CH47" s="1009">
        <f ca="1">CH46+'Générateur Emprise 10ans'!BI47/(1+Résultats!$D$30)^(Résultats!$B118-1)</f>
        <v>10061.903492249712</v>
      </c>
      <c r="CI47" s="1009">
        <f>CI46+'Générateur Emprise 10ans'!AR47/(1+Résultats!$D$29)^(Résultats!$B118-1)</f>
        <v>40061.046141593688</v>
      </c>
      <c r="CJ47" s="1009">
        <f ca="1">CJ46+'Générateur Emprise 10ans'!AV47/(1+Résultats!$D$30)^(Résultats!$B118-1)</f>
        <v>41110.98923223083</v>
      </c>
      <c r="CK47" s="1009">
        <f>CK46+'Générateur Emprise 10ans'!BE47/(1+Résultats!$D$30)^(Résultats!$B118-1)</f>
        <v>-863.37526323198415</v>
      </c>
      <c r="CL47" s="1009">
        <f ca="1">CL46+'Générateur Emprise 10ans'!BH47/(1+Résultats!$D$30)^(Résultats!$B118-1)</f>
        <v>40247.613968998849</v>
      </c>
    </row>
    <row r="48" spans="1:90" x14ac:dyDescent="0.3">
      <c r="A48">
        <v>27</v>
      </c>
      <c r="B48" t="str">
        <f t="shared" si="0"/>
        <v>Orge d'hiver</v>
      </c>
      <c r="C48" t="str">
        <f t="shared" si="1"/>
        <v>HIVER</v>
      </c>
      <c r="D48" s="869">
        <f t="shared" si="12"/>
        <v>12</v>
      </c>
      <c r="E48" s="869">
        <f t="shared" si="13"/>
        <v>12</v>
      </c>
      <c r="F48" s="869">
        <f t="shared" si="14"/>
        <v>12</v>
      </c>
      <c r="G48" s="869">
        <f t="shared" si="15"/>
        <v>12</v>
      </c>
      <c r="H48" t="s">
        <v>405</v>
      </c>
      <c r="I48">
        <f ca="1">'Générateur Emprise 10ans'!C218</f>
        <v>0</v>
      </c>
      <c r="J48" s="842">
        <f t="shared" ca="1" si="16"/>
        <v>0</v>
      </c>
      <c r="K48">
        <f t="shared" si="17"/>
        <v>0</v>
      </c>
      <c r="L48">
        <f t="shared" si="2"/>
        <v>0</v>
      </c>
      <c r="M48">
        <f t="shared" si="18"/>
        <v>0</v>
      </c>
      <c r="N48">
        <f t="shared" ca="1" si="19"/>
        <v>0</v>
      </c>
      <c r="O48">
        <f t="shared" ca="1" si="3"/>
        <v>0</v>
      </c>
      <c r="T48">
        <v>27</v>
      </c>
      <c r="U48" s="971">
        <f t="shared" si="20"/>
        <v>6.605160570529983</v>
      </c>
      <c r="V48" s="973">
        <v>27</v>
      </c>
      <c r="W48" s="971">
        <f t="shared" si="4"/>
        <v>0</v>
      </c>
      <c r="X48" s="869">
        <f>IF('Base de données Haies'!$I$26=0,'Générateur Emprise 10ans'!U$8,IF(W48=0,$W$17,W48))</f>
        <v>12</v>
      </c>
      <c r="Y48">
        <v>27</v>
      </c>
      <c r="Z48" s="971">
        <f t="shared" si="21"/>
        <v>6.605160570529983</v>
      </c>
      <c r="AA48" s="973">
        <v>27</v>
      </c>
      <c r="AB48" s="971">
        <f t="shared" si="5"/>
        <v>0</v>
      </c>
      <c r="AC48" s="869">
        <f>IF('Base de données Haies'!$I$26=0,'Générateur Emprise 10ans'!Z$8,IF(AB48=0,$W$17,AB48))</f>
        <v>12</v>
      </c>
      <c r="AD48">
        <v>27</v>
      </c>
      <c r="AE48" s="971">
        <f t="shared" si="22"/>
        <v>6.605160570529983</v>
      </c>
      <c r="AF48" s="973">
        <v>27</v>
      </c>
      <c r="AG48" s="971">
        <f t="shared" si="6"/>
        <v>0</v>
      </c>
      <c r="AH48" s="869">
        <f>IF('Base de données Haies'!$I$26=0,'Générateur Emprise 10ans'!AE$8,IF(AG48=0,$W$17,AG48))</f>
        <v>12</v>
      </c>
      <c r="AI48">
        <v>27</v>
      </c>
      <c r="AJ48" s="971">
        <f t="shared" si="23"/>
        <v>6.605160570529983</v>
      </c>
      <c r="AK48" s="973">
        <v>27</v>
      </c>
      <c r="AL48" s="971">
        <f t="shared" si="7"/>
        <v>0</v>
      </c>
      <c r="AM48" s="869">
        <f>IF('Base de données Haies'!$I$26=0,'Générateur Emprise 10ans'!AJ$8,IF(AL48=0,$W$17,AL48))</f>
        <v>12</v>
      </c>
      <c r="AO48" s="869">
        <f>+'Générateur Emprise 10ans'!K48</f>
        <v>0</v>
      </c>
      <c r="AP48" s="877">
        <f>IF(Résultats!$B80&lt;='Générateur Emprise 10ans'!$U$7,IF(Résultats!$B80&gt;'Générateur Emprise 10ans'!$F$13," ",HLOOKUP(IF(Résultats!$B80-('Générateur Emprise 10ans'!$F$12*ROUNDDOWN(Résultats!$B80/'Générateur Emprise 10ans'!$F$12,0))=0,'Générateur Emprise 10ans'!$F$12,Résultats!$B80-('Générateur Emprise 10ans'!$F$12*ROUNDDOWN(Résultats!$B80/'Générateur Emprise 10ans'!$F$12,0))),'Générateur Emprise 10ans'!$N$14:$R$15,2,FALSE)),0)</f>
        <v>0</v>
      </c>
      <c r="AQ48" s="869">
        <f>+'Générateur Emprise 10ans'!L48</f>
        <v>0</v>
      </c>
      <c r="AR48" s="876">
        <f>+AP48*Menu!$F$13</f>
        <v>0</v>
      </c>
      <c r="AS48" s="869">
        <f ca="1">+'Générateur Emprise 10ans'!D218</f>
        <v>0</v>
      </c>
      <c r="AT48" s="877">
        <f>IF(Résultats!$B80&lt;='Générateur Emprise 10ans'!$U$7,+AP48*AS48/AO48+IF(Résultats!$B80&lt;=Menu!$G$64,Menu!$D$64,0),0)</f>
        <v>0</v>
      </c>
      <c r="AU48" s="869">
        <f ca="1">+'Générateur Emprise 10ans'!C218</f>
        <v>0</v>
      </c>
      <c r="AV48" s="877">
        <f>+AT48*Menu!$F$13</f>
        <v>0</v>
      </c>
      <c r="AW48" s="1010">
        <f t="shared" si="8"/>
        <v>0</v>
      </c>
      <c r="CE48" s="1009">
        <f>CE47+'Générateur Emprise 10ans'!AP48/(1+Résultats!$D$29)^(Résultats!$B119-1)</f>
        <v>10015.261535398422</v>
      </c>
      <c r="CF48" s="1009">
        <f ca="1">CF47+'Générateur Emprise 10ans'!AT48/(1+Résultats!$D$30)^(Résultats!$B119-1)</f>
        <v>10277.747308057707</v>
      </c>
      <c r="CG48" s="1009">
        <f>CG47+'Générateur Emprise 10ans'!BF48/(1+Résultats!$D$30)^(Résultats!$B119-1)</f>
        <v>-215.84381580799604</v>
      </c>
      <c r="CH48" s="1009">
        <f ca="1">CH47+'Générateur Emprise 10ans'!BI48/(1+Résultats!$D$30)^(Résultats!$B119-1)</f>
        <v>10061.903492249712</v>
      </c>
      <c r="CI48" s="1009">
        <f>CI47+'Générateur Emprise 10ans'!AR48/(1+Résultats!$D$29)^(Résultats!$B119-1)</f>
        <v>40061.046141593688</v>
      </c>
      <c r="CJ48" s="1009">
        <f ca="1">CJ47+'Générateur Emprise 10ans'!AV48/(1+Résultats!$D$30)^(Résultats!$B119-1)</f>
        <v>41110.98923223083</v>
      </c>
      <c r="CK48" s="1009">
        <f>CK47+'Générateur Emprise 10ans'!BE48/(1+Résultats!$D$30)^(Résultats!$B119-1)</f>
        <v>-863.37526323198415</v>
      </c>
      <c r="CL48" s="1009">
        <f ca="1">CL47+'Générateur Emprise 10ans'!BH48/(1+Résultats!$D$30)^(Résultats!$B119-1)</f>
        <v>40247.613968998849</v>
      </c>
    </row>
    <row r="49" spans="1:181" x14ac:dyDescent="0.3">
      <c r="A49">
        <v>28</v>
      </c>
      <c r="B49" t="str">
        <f t="shared" si="0"/>
        <v>Maïs</v>
      </c>
      <c r="C49" t="str">
        <f t="shared" si="1"/>
        <v>ETE</v>
      </c>
      <c r="D49" s="869">
        <f t="shared" si="12"/>
        <v>12</v>
      </c>
      <c r="E49" s="869">
        <f t="shared" si="13"/>
        <v>12</v>
      </c>
      <c r="F49" s="869">
        <f t="shared" si="14"/>
        <v>12</v>
      </c>
      <c r="G49" s="869">
        <f t="shared" si="15"/>
        <v>12</v>
      </c>
      <c r="H49" t="s">
        <v>405</v>
      </c>
      <c r="I49">
        <f ca="1">'Générateur Emprise 10ans'!C219</f>
        <v>0</v>
      </c>
      <c r="J49" s="842">
        <f t="shared" ca="1" si="16"/>
        <v>0</v>
      </c>
      <c r="K49">
        <f t="shared" si="17"/>
        <v>0</v>
      </c>
      <c r="L49">
        <f t="shared" si="2"/>
        <v>0</v>
      </c>
      <c r="M49">
        <f t="shared" si="18"/>
        <v>0</v>
      </c>
      <c r="N49">
        <f t="shared" ca="1" si="19"/>
        <v>0</v>
      </c>
      <c r="O49">
        <f t="shared" ca="1" si="3"/>
        <v>0</v>
      </c>
      <c r="T49">
        <v>28</v>
      </c>
      <c r="U49" s="971">
        <f t="shared" si="20"/>
        <v>6.6058416616869815</v>
      </c>
      <c r="V49" s="973">
        <v>28</v>
      </c>
      <c r="W49" s="971">
        <f t="shared" si="4"/>
        <v>0</v>
      </c>
      <c r="X49" s="869">
        <f>IF('Base de données Haies'!$I$26=0,'Générateur Emprise 10ans'!U$8,IF(W49=0,$W$17,W49))</f>
        <v>12</v>
      </c>
      <c r="Y49">
        <v>28</v>
      </c>
      <c r="Z49" s="971">
        <f t="shared" si="21"/>
        <v>6.6058416616869815</v>
      </c>
      <c r="AA49" s="973">
        <v>28</v>
      </c>
      <c r="AB49" s="971">
        <f t="shared" si="5"/>
        <v>0</v>
      </c>
      <c r="AC49" s="869">
        <f>IF('Base de données Haies'!$I$26=0,'Générateur Emprise 10ans'!Z$8,IF(AB49=0,$W$17,AB49))</f>
        <v>12</v>
      </c>
      <c r="AD49">
        <v>28</v>
      </c>
      <c r="AE49" s="971">
        <f t="shared" si="22"/>
        <v>6.6058416616869815</v>
      </c>
      <c r="AF49" s="973">
        <v>28</v>
      </c>
      <c r="AG49" s="971">
        <f t="shared" si="6"/>
        <v>0</v>
      </c>
      <c r="AH49" s="869">
        <f>IF('Base de données Haies'!$I$26=0,'Générateur Emprise 10ans'!AE$8,IF(AG49=0,$W$17,AG49))</f>
        <v>12</v>
      </c>
      <c r="AI49">
        <v>28</v>
      </c>
      <c r="AJ49" s="971">
        <f t="shared" si="23"/>
        <v>6.6058416616869815</v>
      </c>
      <c r="AK49" s="973">
        <v>28</v>
      </c>
      <c r="AL49" s="971">
        <f t="shared" si="7"/>
        <v>0</v>
      </c>
      <c r="AM49" s="869">
        <f>IF('Base de données Haies'!$I$26=0,'Générateur Emprise 10ans'!AJ$8,IF(AL49=0,$W$17,AL49))</f>
        <v>12</v>
      </c>
      <c r="AO49" s="869">
        <f>+'Générateur Emprise 10ans'!K49</f>
        <v>0</v>
      </c>
      <c r="AP49" s="877">
        <f>IF(Résultats!$B81&lt;='Générateur Emprise 10ans'!$U$7,IF(Résultats!$B81&gt;'Générateur Emprise 10ans'!$F$13," ",HLOOKUP(IF(Résultats!$B81-('Générateur Emprise 10ans'!$F$12*ROUNDDOWN(Résultats!$B81/'Générateur Emprise 10ans'!$F$12,0))=0,'Générateur Emprise 10ans'!$F$12,Résultats!$B81-('Générateur Emprise 10ans'!$F$12*ROUNDDOWN(Résultats!$B81/'Générateur Emprise 10ans'!$F$12,0))),'Générateur Emprise 10ans'!$N$14:$R$15,2,FALSE)),0)</f>
        <v>0</v>
      </c>
      <c r="AQ49" s="869">
        <f>+'Générateur Emprise 10ans'!L49</f>
        <v>0</v>
      </c>
      <c r="AR49" s="876">
        <f>+AP49*Menu!$F$13</f>
        <v>0</v>
      </c>
      <c r="AS49" s="869">
        <f ca="1">+'Générateur Emprise 10ans'!D219</f>
        <v>0</v>
      </c>
      <c r="AT49" s="877">
        <f>IF(Résultats!$B81&lt;='Générateur Emprise 10ans'!$U$7,+AP49*AS49/AO49+IF(Résultats!$B81&lt;=Menu!$G$64,Menu!$D$64,0),0)</f>
        <v>0</v>
      </c>
      <c r="AU49" s="869">
        <f ca="1">+'Générateur Emprise 10ans'!C219</f>
        <v>0</v>
      </c>
      <c r="AV49" s="877">
        <f>+AT49*Menu!$F$13</f>
        <v>0</v>
      </c>
      <c r="AW49" s="1010">
        <f t="shared" si="8"/>
        <v>0</v>
      </c>
      <c r="CE49" s="1009">
        <f>CE48+'Générateur Emprise 10ans'!AP49/(1+Résultats!$D$29)^(Résultats!$B120-1)</f>
        <v>10015.261535398422</v>
      </c>
      <c r="CF49" s="1009">
        <f ca="1">CF48+'Générateur Emprise 10ans'!AT49/(1+Résultats!$D$30)^(Résultats!$B120-1)</f>
        <v>10277.747308057707</v>
      </c>
      <c r="CG49" s="1009">
        <f>CG48+'Générateur Emprise 10ans'!BF49/(1+Résultats!$D$30)^(Résultats!$B120-1)</f>
        <v>-215.84381580799604</v>
      </c>
      <c r="CH49" s="1009">
        <f ca="1">CH48+'Générateur Emprise 10ans'!BI49/(1+Résultats!$D$30)^(Résultats!$B120-1)</f>
        <v>10061.903492249712</v>
      </c>
      <c r="CI49" s="1009">
        <f>CI48+'Générateur Emprise 10ans'!AR49/(1+Résultats!$D$29)^(Résultats!$B120-1)</f>
        <v>40061.046141593688</v>
      </c>
      <c r="CJ49" s="1009">
        <f ca="1">CJ48+'Générateur Emprise 10ans'!AV49/(1+Résultats!$D$30)^(Résultats!$B120-1)</f>
        <v>41110.98923223083</v>
      </c>
      <c r="CK49" s="1009">
        <f>CK48+'Générateur Emprise 10ans'!BE49/(1+Résultats!$D$30)^(Résultats!$B120-1)</f>
        <v>-863.37526323198415</v>
      </c>
      <c r="CL49" s="1009">
        <f ca="1">CL48+'Générateur Emprise 10ans'!BH49/(1+Résultats!$D$30)^(Résultats!$B120-1)</f>
        <v>40247.613968998849</v>
      </c>
    </row>
    <row r="50" spans="1:181" x14ac:dyDescent="0.3">
      <c r="A50">
        <v>29</v>
      </c>
      <c r="B50" t="str">
        <f t="shared" si="0"/>
        <v>Blé d'hiver</v>
      </c>
      <c r="C50" t="str">
        <f t="shared" si="1"/>
        <v>HIVER</v>
      </c>
      <c r="D50" s="869">
        <f t="shared" si="12"/>
        <v>12</v>
      </c>
      <c r="E50" s="869">
        <f t="shared" si="13"/>
        <v>12</v>
      </c>
      <c r="F50" s="869">
        <f t="shared" si="14"/>
        <v>12</v>
      </c>
      <c r="G50" s="869">
        <f t="shared" si="15"/>
        <v>12</v>
      </c>
      <c r="H50" t="s">
        <v>405</v>
      </c>
      <c r="I50" s="842">
        <f ca="1">'Générateur Emprise 10ans'!C220</f>
        <v>0</v>
      </c>
      <c r="J50" s="842">
        <f t="shared" ca="1" si="16"/>
        <v>0</v>
      </c>
      <c r="K50">
        <f t="shared" si="17"/>
        <v>0</v>
      </c>
      <c r="L50">
        <f t="shared" si="2"/>
        <v>0</v>
      </c>
      <c r="M50">
        <f t="shared" si="18"/>
        <v>0</v>
      </c>
      <c r="N50">
        <f t="shared" ca="1" si="19"/>
        <v>0</v>
      </c>
      <c r="O50">
        <f t="shared" ca="1" si="3"/>
        <v>0</v>
      </c>
      <c r="T50">
        <v>29</v>
      </c>
      <c r="U50" s="971">
        <f t="shared" si="20"/>
        <v>6.6063297418983096</v>
      </c>
      <c r="V50" s="973">
        <v>29</v>
      </c>
      <c r="W50" s="971">
        <f t="shared" si="4"/>
        <v>0</v>
      </c>
      <c r="X50" s="869">
        <f>IF('Base de données Haies'!$I$26=0,'Générateur Emprise 10ans'!U$8,IF(W50=0,$W$17,W50))</f>
        <v>12</v>
      </c>
      <c r="Y50">
        <v>29</v>
      </c>
      <c r="Z50" s="971">
        <f t="shared" si="21"/>
        <v>6.6063297418983096</v>
      </c>
      <c r="AA50" s="973">
        <v>29</v>
      </c>
      <c r="AB50" s="971">
        <f t="shared" si="5"/>
        <v>0</v>
      </c>
      <c r="AC50" s="869">
        <f>IF('Base de données Haies'!$I$26=0,'Générateur Emprise 10ans'!Z$8,IF(AB50=0,$W$17,AB50))</f>
        <v>12</v>
      </c>
      <c r="AD50">
        <v>29</v>
      </c>
      <c r="AE50" s="971">
        <f t="shared" si="22"/>
        <v>6.6063297418983096</v>
      </c>
      <c r="AF50" s="973">
        <v>29</v>
      </c>
      <c r="AG50" s="971">
        <f t="shared" si="6"/>
        <v>0</v>
      </c>
      <c r="AH50" s="869">
        <f>IF('Base de données Haies'!$I$26=0,'Générateur Emprise 10ans'!AE$8,IF(AG50=0,$W$17,AG50))</f>
        <v>12</v>
      </c>
      <c r="AI50">
        <v>29</v>
      </c>
      <c r="AJ50" s="971">
        <f t="shared" si="23"/>
        <v>6.6063297418983096</v>
      </c>
      <c r="AK50" s="973">
        <v>29</v>
      </c>
      <c r="AL50" s="971">
        <f t="shared" si="7"/>
        <v>0</v>
      </c>
      <c r="AM50" s="869">
        <f>IF('Base de données Haies'!$I$26=0,'Générateur Emprise 10ans'!AJ$8,IF(AL50=0,$W$17,AL50))</f>
        <v>12</v>
      </c>
      <c r="AO50" s="869">
        <f>+'Générateur Emprise 10ans'!K50</f>
        <v>0</v>
      </c>
      <c r="AP50" s="877">
        <f>IF(Résultats!$B82&lt;='Générateur Emprise 10ans'!$U$7,IF(Résultats!$B82&gt;'Générateur Emprise 10ans'!$F$13," ",HLOOKUP(IF(Résultats!$B82-('Générateur Emprise 10ans'!$F$12*ROUNDDOWN(Résultats!$B82/'Générateur Emprise 10ans'!$F$12,0))=0,'Générateur Emprise 10ans'!$F$12,Résultats!$B82-('Générateur Emprise 10ans'!$F$12*ROUNDDOWN(Résultats!$B82/'Générateur Emprise 10ans'!$F$12,0))),'Générateur Emprise 10ans'!$N$14:$R$15,2,FALSE)),0)</f>
        <v>0</v>
      </c>
      <c r="AQ50" s="869">
        <f>+'Générateur Emprise 10ans'!L50</f>
        <v>0</v>
      </c>
      <c r="AR50" s="876">
        <f>+AP50*Menu!$F$13</f>
        <v>0</v>
      </c>
      <c r="AS50" s="869">
        <f ca="1">+'Générateur Emprise 10ans'!D220</f>
        <v>0</v>
      </c>
      <c r="AT50" s="877">
        <f>IF(Résultats!$B82&lt;='Générateur Emprise 10ans'!$U$7,+AP50*AS50/AO50+IF(Résultats!$B82&lt;=Menu!$G$64,Menu!$D$64,0),0)</f>
        <v>0</v>
      </c>
      <c r="AU50" s="869">
        <f ca="1">+'Générateur Emprise 10ans'!C220</f>
        <v>0</v>
      </c>
      <c r="AV50" s="877">
        <f>+AT50*Menu!$F$13</f>
        <v>0</v>
      </c>
      <c r="AW50" s="1010">
        <f t="shared" si="8"/>
        <v>0</v>
      </c>
      <c r="CE50" s="1009">
        <f>CE49+'Générateur Emprise 10ans'!AP50/(1+Résultats!$D$29)^(Résultats!$B121-1)</f>
        <v>10015.261535398422</v>
      </c>
      <c r="CF50" s="1009">
        <f ca="1">CF49+'Générateur Emprise 10ans'!AT50/(1+Résultats!$D$30)^(Résultats!$B121-1)</f>
        <v>10277.747308057707</v>
      </c>
      <c r="CG50" s="1009">
        <f>CG49+'Générateur Emprise 10ans'!BF50/(1+Résultats!$D$30)^(Résultats!$B121-1)</f>
        <v>-215.84381580799604</v>
      </c>
      <c r="CH50" s="1009">
        <f ca="1">CH49+'Générateur Emprise 10ans'!BI50/(1+Résultats!$D$30)^(Résultats!$B121-1)</f>
        <v>10061.903492249712</v>
      </c>
      <c r="CI50" s="1009">
        <f>CI49+'Générateur Emprise 10ans'!AR50/(1+Résultats!$D$29)^(Résultats!$B121-1)</f>
        <v>40061.046141593688</v>
      </c>
      <c r="CJ50" s="1009">
        <f ca="1">CJ49+'Générateur Emprise 10ans'!AV50/(1+Résultats!$D$30)^(Résultats!$B121-1)</f>
        <v>41110.98923223083</v>
      </c>
      <c r="CK50" s="1009">
        <f>CK49+'Générateur Emprise 10ans'!BE50/(1+Résultats!$D$30)^(Résultats!$B121-1)</f>
        <v>-863.37526323198415</v>
      </c>
      <c r="CL50" s="1009">
        <f ca="1">CL49+'Générateur Emprise 10ans'!BH50/(1+Résultats!$D$30)^(Résultats!$B121-1)</f>
        <v>40247.613968998849</v>
      </c>
    </row>
    <row r="51" spans="1:181" x14ac:dyDescent="0.3">
      <c r="A51">
        <v>30</v>
      </c>
      <c r="B51" t="str">
        <f t="shared" si="0"/>
        <v>Prairie temporaire</v>
      </c>
      <c r="C51" t="str">
        <f t="shared" si="1"/>
        <v>HIVER</v>
      </c>
      <c r="D51" s="869">
        <f t="shared" si="12"/>
        <v>12</v>
      </c>
      <c r="E51" s="869">
        <f t="shared" si="13"/>
        <v>12</v>
      </c>
      <c r="F51" s="869">
        <f t="shared" si="14"/>
        <v>12</v>
      </c>
      <c r="G51" s="869">
        <f t="shared" si="15"/>
        <v>12</v>
      </c>
      <c r="H51" t="s">
        <v>405</v>
      </c>
      <c r="I51" s="842">
        <f ca="1">'Générateur Emprise 10ans'!C221</f>
        <v>0</v>
      </c>
      <c r="J51" s="842">
        <f t="shared" ca="1" si="16"/>
        <v>0</v>
      </c>
      <c r="K51">
        <f t="shared" si="17"/>
        <v>0</v>
      </c>
      <c r="L51">
        <f t="shared" si="2"/>
        <v>0</v>
      </c>
      <c r="M51">
        <f t="shared" si="18"/>
        <v>0</v>
      </c>
      <c r="N51">
        <f t="shared" ca="1" si="19"/>
        <v>0</v>
      </c>
      <c r="O51">
        <f t="shared" ca="1" si="3"/>
        <v>0</v>
      </c>
      <c r="T51">
        <v>30</v>
      </c>
      <c r="U51" s="971">
        <f t="shared" si="20"/>
        <v>6.6066794959579829</v>
      </c>
      <c r="V51" s="973">
        <v>30</v>
      </c>
      <c r="W51" s="971">
        <f t="shared" si="4"/>
        <v>0</v>
      </c>
      <c r="X51" s="869">
        <f>IF('Base de données Haies'!$I$26=0,'Générateur Emprise 10ans'!U$8,IF(W51=0,$W$17,W51))</f>
        <v>12</v>
      </c>
      <c r="Y51">
        <v>30</v>
      </c>
      <c r="Z51" s="971">
        <f t="shared" si="21"/>
        <v>6.6066794959579829</v>
      </c>
      <c r="AA51" s="973">
        <v>30</v>
      </c>
      <c r="AB51" s="971">
        <f t="shared" si="5"/>
        <v>0</v>
      </c>
      <c r="AC51" s="869">
        <f>IF('Base de données Haies'!$I$26=0,'Générateur Emprise 10ans'!Z$8,IF(AB51=0,$W$17,AB51))</f>
        <v>12</v>
      </c>
      <c r="AD51">
        <v>30</v>
      </c>
      <c r="AE51" s="971">
        <f t="shared" si="22"/>
        <v>6.6066794959579829</v>
      </c>
      <c r="AF51" s="973">
        <v>30</v>
      </c>
      <c r="AG51" s="971">
        <f t="shared" si="6"/>
        <v>0</v>
      </c>
      <c r="AH51" s="869">
        <f>IF('Base de données Haies'!$I$26=0,'Générateur Emprise 10ans'!AE$8,IF(AG51=0,$W$17,AG51))</f>
        <v>12</v>
      </c>
      <c r="AI51">
        <v>30</v>
      </c>
      <c r="AJ51" s="971">
        <f t="shared" si="23"/>
        <v>6.6066794959579829</v>
      </c>
      <c r="AK51" s="973">
        <v>30</v>
      </c>
      <c r="AL51" s="971">
        <f t="shared" si="7"/>
        <v>0</v>
      </c>
      <c r="AM51" s="869">
        <f>IF('Base de données Haies'!$I$26=0,'Générateur Emprise 10ans'!AJ$8,IF(AL51=0,$W$17,AL51))</f>
        <v>12</v>
      </c>
      <c r="AO51" s="869">
        <f>+'Générateur Emprise 10ans'!K51</f>
        <v>0</v>
      </c>
      <c r="AP51" s="877">
        <f>IF(Résultats!$B83&lt;='Générateur Emprise 10ans'!$U$7,IF(Résultats!$B83&gt;'Générateur Emprise 10ans'!$F$13," ",HLOOKUP(IF(Résultats!$B83-('Générateur Emprise 10ans'!$F$12*ROUNDDOWN(Résultats!$B83/'Générateur Emprise 10ans'!$F$12,0))=0,'Générateur Emprise 10ans'!$F$12,Résultats!$B83-('Générateur Emprise 10ans'!$F$12*ROUNDDOWN(Résultats!$B83/'Générateur Emprise 10ans'!$F$12,0))),'Générateur Emprise 10ans'!$N$14:$R$15,2,FALSE)),0)</f>
        <v>0</v>
      </c>
      <c r="AQ51" s="869">
        <f>+'Générateur Emprise 10ans'!L51</f>
        <v>0</v>
      </c>
      <c r="AR51" s="876">
        <f>+AP51*Menu!$F$13</f>
        <v>0</v>
      </c>
      <c r="AS51" s="869">
        <f ca="1">+'Générateur Emprise 10ans'!D221</f>
        <v>0</v>
      </c>
      <c r="AT51" s="877">
        <f>IF(Résultats!$B83&lt;='Générateur Emprise 10ans'!$U$7,+AP51*AS51/AO51+IF(Résultats!$B83&lt;=Menu!$G$64,Menu!$D$64,0),0)</f>
        <v>0</v>
      </c>
      <c r="AU51" s="869">
        <f ca="1">+'Générateur Emprise 10ans'!C221</f>
        <v>0</v>
      </c>
      <c r="AV51" s="877">
        <f>+AT51*Menu!$F$13</f>
        <v>0</v>
      </c>
      <c r="AW51" s="1010">
        <f t="shared" si="8"/>
        <v>0</v>
      </c>
      <c r="CE51" s="1009">
        <f>CE50+'Générateur Emprise 10ans'!AP51/(1+Résultats!$D$29)^(Résultats!$B122-1)</f>
        <v>10015.261535398422</v>
      </c>
      <c r="CF51" s="1009">
        <f ca="1">CF50+'Générateur Emprise 10ans'!AT51/(1+Résultats!$D$30)^(Résultats!$B122-1)</f>
        <v>10277.747308057707</v>
      </c>
      <c r="CG51" s="1009">
        <f>CG50+'Générateur Emprise 10ans'!BF51/(1+Résultats!$D$30)^(Résultats!$B122-1)</f>
        <v>-215.84381580799604</v>
      </c>
      <c r="CH51" s="1009">
        <f ca="1">CH50+'Générateur Emprise 10ans'!BI51/(1+Résultats!$D$30)^(Résultats!$B122-1)</f>
        <v>10061.903492249712</v>
      </c>
      <c r="CI51" s="1009">
        <f>CI50+'Générateur Emprise 10ans'!AR51/(1+Résultats!$D$29)^(Résultats!$B122-1)</f>
        <v>40061.046141593688</v>
      </c>
      <c r="CJ51" s="1009">
        <f ca="1">CJ50+'Générateur Emprise 10ans'!AV51/(1+Résultats!$D$30)^(Résultats!$B122-1)</f>
        <v>41110.98923223083</v>
      </c>
      <c r="CK51" s="1009">
        <f>CK50+'Générateur Emprise 10ans'!BE51/(1+Résultats!$D$30)^(Résultats!$B122-1)</f>
        <v>-863.37526323198415</v>
      </c>
      <c r="CL51" s="1009">
        <f ca="1">CL50+'Générateur Emprise 10ans'!BH51/(1+Résultats!$D$30)^(Résultats!$B122-1)</f>
        <v>40247.613968998849</v>
      </c>
    </row>
    <row r="52" spans="1:181" x14ac:dyDescent="0.3">
      <c r="M52">
        <f ca="1">SUM(N22:N49)</f>
        <v>7.6333248000000076</v>
      </c>
      <c r="N52">
        <f ca="1">SUM(O22:O49)</f>
        <v>21.794284799999971</v>
      </c>
    </row>
    <row r="53" spans="1:181" ht="15" thickBot="1" x14ac:dyDescent="0.35"/>
    <row r="54" spans="1:181" x14ac:dyDescent="0.3">
      <c r="A54" s="629"/>
      <c r="B54" s="629"/>
      <c r="C54" s="629"/>
      <c r="D54" s="629"/>
      <c r="E54" s="629"/>
      <c r="F54" s="629"/>
      <c r="G54" s="629"/>
      <c r="H54" s="629"/>
      <c r="I54" s="629"/>
      <c r="J54" s="629"/>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9"/>
      <c r="AP54" s="629"/>
      <c r="AQ54" s="629"/>
      <c r="AR54" s="629"/>
      <c r="AS54" s="629"/>
      <c r="AT54" s="629"/>
      <c r="AU54" s="629"/>
      <c r="AV54" s="629"/>
      <c r="AW54" s="629"/>
      <c r="AX54" s="629"/>
      <c r="AY54" s="629"/>
      <c r="AZ54" s="629"/>
      <c r="BA54" s="629"/>
      <c r="BB54" s="629"/>
      <c r="BC54" s="629"/>
      <c r="BD54" s="629"/>
      <c r="BE54" s="629"/>
      <c r="BF54" s="629"/>
      <c r="BG54" s="629"/>
      <c r="BH54" s="629"/>
      <c r="BI54" s="629"/>
      <c r="BJ54" s="629"/>
      <c r="BK54" s="629"/>
      <c r="BL54" s="629"/>
      <c r="BM54" s="629"/>
      <c r="BN54" s="629"/>
      <c r="BO54" s="629"/>
      <c r="BP54" s="629"/>
      <c r="BQ54" s="629"/>
      <c r="BR54" s="629"/>
      <c r="BS54" s="629"/>
      <c r="BT54" s="629"/>
      <c r="BU54" s="629"/>
      <c r="BV54" s="629"/>
      <c r="BW54" s="629"/>
      <c r="BX54" s="629"/>
      <c r="BY54" s="629"/>
      <c r="BZ54" s="629"/>
      <c r="CA54" s="629"/>
      <c r="CB54" s="629"/>
      <c r="CC54" s="629"/>
      <c r="CD54" s="629"/>
      <c r="CE54" s="629"/>
      <c r="CF54" s="629"/>
      <c r="CG54" s="629"/>
      <c r="CH54" s="629"/>
      <c r="CI54" s="629"/>
      <c r="CJ54" s="629"/>
      <c r="CK54" s="629"/>
      <c r="CL54" s="600"/>
      <c r="CM54" s="672"/>
      <c r="CN54" s="600" t="s">
        <v>521</v>
      </c>
      <c r="CO54" s="600"/>
      <c r="CP54" s="600"/>
      <c r="CQ54" s="600"/>
      <c r="CR54" s="600"/>
      <c r="CS54" s="672"/>
      <c r="CT54" s="600" t="s">
        <v>521</v>
      </c>
      <c r="CU54" s="600"/>
      <c r="CV54" s="600"/>
      <c r="CW54" s="600"/>
      <c r="CX54" s="600"/>
      <c r="CY54" s="672"/>
      <c r="CZ54" s="600" t="s">
        <v>521</v>
      </c>
      <c r="DA54" s="600"/>
      <c r="DB54" s="600"/>
      <c r="DC54" s="600"/>
      <c r="DD54" s="600"/>
      <c r="DE54" s="672"/>
      <c r="DF54" s="600" t="s">
        <v>521</v>
      </c>
      <c r="DG54" s="600"/>
      <c r="DH54" s="600"/>
      <c r="DI54" s="600"/>
      <c r="DJ54" s="600"/>
      <c r="DK54" s="672"/>
      <c r="DL54" s="600" t="s">
        <v>521</v>
      </c>
      <c r="DM54" s="600"/>
      <c r="DN54" s="600"/>
      <c r="DO54" s="600"/>
      <c r="DP54" s="600"/>
      <c r="DQ54" s="672"/>
      <c r="DR54" s="600" t="s">
        <v>521</v>
      </c>
      <c r="DS54" s="600"/>
      <c r="DT54" s="600"/>
      <c r="DU54" s="600"/>
      <c r="DV54" s="600"/>
      <c r="DW54" s="672"/>
      <c r="DX54" s="600" t="s">
        <v>521</v>
      </c>
      <c r="DY54" s="600"/>
      <c r="DZ54" s="600"/>
      <c r="EA54" s="600"/>
      <c r="EB54" s="600"/>
      <c r="EC54" s="672"/>
      <c r="ED54" s="600" t="s">
        <v>521</v>
      </c>
      <c r="EE54" s="600"/>
      <c r="EF54" s="600"/>
      <c r="EG54" s="600"/>
      <c r="EH54" s="600"/>
      <c r="EI54" s="672"/>
      <c r="EJ54" s="600" t="s">
        <v>521</v>
      </c>
      <c r="EK54" s="600"/>
      <c r="EL54" s="600"/>
      <c r="EM54" s="600"/>
      <c r="EN54" s="600"/>
      <c r="EO54" s="672"/>
      <c r="EP54" s="600" t="s">
        <v>521</v>
      </c>
      <c r="EQ54" s="600"/>
      <c r="ER54" s="600"/>
      <c r="ES54" s="600"/>
      <c r="ET54" s="600"/>
      <c r="EU54" s="672"/>
      <c r="EV54" s="600" t="s">
        <v>521</v>
      </c>
      <c r="EW54" s="600"/>
      <c r="EX54" s="600"/>
      <c r="EY54" s="600"/>
      <c r="EZ54" s="600"/>
      <c r="FA54" s="672"/>
      <c r="FB54" s="600" t="s">
        <v>521</v>
      </c>
      <c r="FC54" s="600"/>
      <c r="FD54" s="600"/>
      <c r="FE54" s="600"/>
      <c r="FF54" s="600"/>
      <c r="FG54" s="672"/>
      <c r="FH54" s="600" t="s">
        <v>521</v>
      </c>
      <c r="FI54" s="600"/>
      <c r="FJ54" s="600"/>
      <c r="FK54" s="600"/>
      <c r="FL54" s="600"/>
      <c r="FM54" s="672"/>
      <c r="FN54" s="600" t="s">
        <v>521</v>
      </c>
      <c r="FO54" s="600"/>
      <c r="FP54" s="600"/>
      <c r="FQ54" s="600"/>
      <c r="FR54" s="600"/>
      <c r="FS54" s="672"/>
      <c r="FT54" s="600" t="s">
        <v>521</v>
      </c>
      <c r="FU54" s="600"/>
      <c r="FV54" s="600"/>
      <c r="FW54" s="600"/>
      <c r="FX54" s="600"/>
      <c r="FY54" s="672"/>
    </row>
    <row r="55" spans="1:181" x14ac:dyDescent="0.3">
      <c r="A55" s="19"/>
      <c r="B55" s="1386" t="s">
        <v>520</v>
      </c>
      <c r="C55" s="1386"/>
      <c r="D55" s="1386"/>
      <c r="E55" s="1386"/>
      <c r="F55" s="1386"/>
      <c r="G55" s="1387"/>
      <c r="H55" s="1385" t="s">
        <v>519</v>
      </c>
      <c r="I55" s="1386"/>
      <c r="J55" s="1386"/>
      <c r="K55" s="1386"/>
      <c r="L55" s="1386"/>
      <c r="M55" s="1387"/>
      <c r="N55" s="1386" t="s">
        <v>518</v>
      </c>
      <c r="O55" s="1386"/>
      <c r="P55" s="1386"/>
      <c r="Q55" s="1386"/>
      <c r="R55" s="1386"/>
      <c r="S55" s="1387"/>
      <c r="T55" s="1385" t="s">
        <v>517</v>
      </c>
      <c r="U55" s="1386"/>
      <c r="V55" s="1386"/>
      <c r="W55" s="1386"/>
      <c r="X55" s="1386"/>
      <c r="Y55" s="1387"/>
      <c r="Z55" s="1385" t="s">
        <v>516</v>
      </c>
      <c r="AA55" s="1386"/>
      <c r="AB55" s="1386"/>
      <c r="AC55" s="1386"/>
      <c r="AD55" s="1386"/>
      <c r="AE55" s="1387"/>
      <c r="AF55" s="1386" t="s">
        <v>515</v>
      </c>
      <c r="AG55" s="1386"/>
      <c r="AH55" s="1386"/>
      <c r="AI55" s="1386"/>
      <c r="AJ55" s="1386"/>
      <c r="AK55" s="1387"/>
      <c r="AL55" s="1385" t="s">
        <v>514</v>
      </c>
      <c r="AM55" s="1386"/>
      <c r="AN55" s="1386"/>
      <c r="AO55" s="1386"/>
      <c r="AP55" s="1386"/>
      <c r="AQ55" s="1387"/>
      <c r="AR55" s="1385" t="s">
        <v>513</v>
      </c>
      <c r="AS55" s="1386"/>
      <c r="AT55" s="1386"/>
      <c r="AU55" s="1386"/>
      <c r="AV55" s="1386"/>
      <c r="AW55" s="1387"/>
      <c r="AX55" s="1386" t="s">
        <v>512</v>
      </c>
      <c r="AY55" s="1386"/>
      <c r="AZ55" s="1386"/>
      <c r="BA55" s="1386"/>
      <c r="BB55" s="1386"/>
      <c r="BC55" s="1387"/>
      <c r="BD55" s="1385" t="s">
        <v>511</v>
      </c>
      <c r="BE55" s="1386"/>
      <c r="BF55" s="1386"/>
      <c r="BG55" s="1386"/>
      <c r="BH55" s="1386"/>
      <c r="BI55" s="1387"/>
      <c r="BJ55" s="1385" t="s">
        <v>510</v>
      </c>
      <c r="BK55" s="1386"/>
      <c r="BL55" s="1386"/>
      <c r="BM55" s="1386"/>
      <c r="BN55" s="1386"/>
      <c r="BO55" s="1387"/>
      <c r="BP55" s="1386" t="s">
        <v>509</v>
      </c>
      <c r="BQ55" s="1386"/>
      <c r="BR55" s="1386"/>
      <c r="BS55" s="1386"/>
      <c r="BT55" s="1386"/>
      <c r="BU55" s="1387"/>
      <c r="BV55" s="1385" t="s">
        <v>508</v>
      </c>
      <c r="BW55" s="1386"/>
      <c r="BX55" s="1386"/>
      <c r="BY55" s="1386"/>
      <c r="BZ55" s="1386"/>
      <c r="CA55" s="1387"/>
      <c r="CB55" s="1385" t="s">
        <v>507</v>
      </c>
      <c r="CC55" s="1386"/>
      <c r="CD55" s="1386"/>
      <c r="CE55" s="1386"/>
      <c r="CF55" s="1386"/>
      <c r="CG55" s="1387"/>
      <c r="CH55" s="1386" t="s">
        <v>506</v>
      </c>
      <c r="CI55" s="1386"/>
      <c r="CJ55" s="1386"/>
      <c r="CK55" s="1386"/>
      <c r="CL55" s="1386"/>
      <c r="CM55" s="1387"/>
      <c r="CN55" s="1385" t="s">
        <v>505</v>
      </c>
      <c r="CO55" s="1386"/>
      <c r="CP55" s="1386"/>
      <c r="CQ55" s="1386"/>
      <c r="CR55" s="1386"/>
      <c r="CS55" s="1387"/>
      <c r="CT55" s="1385" t="s">
        <v>504</v>
      </c>
      <c r="CU55" s="1386"/>
      <c r="CV55" s="1386"/>
      <c r="CW55" s="1386"/>
      <c r="CX55" s="1386"/>
      <c r="CY55" s="1387"/>
      <c r="CZ55" s="1386" t="s">
        <v>503</v>
      </c>
      <c r="DA55" s="1386"/>
      <c r="DB55" s="1386"/>
      <c r="DC55" s="1386"/>
      <c r="DD55" s="1386"/>
      <c r="DE55" s="1387"/>
      <c r="DF55" s="1385" t="s">
        <v>502</v>
      </c>
      <c r="DG55" s="1386"/>
      <c r="DH55" s="1386"/>
      <c r="DI55" s="1386"/>
      <c r="DJ55" s="1386"/>
      <c r="DK55" s="1387"/>
      <c r="DL55" s="1385" t="s">
        <v>501</v>
      </c>
      <c r="DM55" s="1386"/>
      <c r="DN55" s="1386"/>
      <c r="DO55" s="1386"/>
      <c r="DP55" s="1386"/>
      <c r="DQ55" s="1387"/>
      <c r="DR55" s="1386" t="s">
        <v>500</v>
      </c>
      <c r="DS55" s="1386"/>
      <c r="DT55" s="1386"/>
      <c r="DU55" s="1386"/>
      <c r="DV55" s="1386"/>
      <c r="DW55" s="1387"/>
      <c r="DX55" s="1385" t="s">
        <v>499</v>
      </c>
      <c r="DY55" s="1386"/>
      <c r="DZ55" s="1386"/>
      <c r="EA55" s="1386"/>
      <c r="EB55" s="1386"/>
      <c r="EC55" s="1387"/>
      <c r="ED55" s="1385" t="s">
        <v>498</v>
      </c>
      <c r="EE55" s="1386"/>
      <c r="EF55" s="1386"/>
      <c r="EG55" s="1386"/>
      <c r="EH55" s="1386"/>
      <c r="EI55" s="1387"/>
      <c r="EJ55" s="1386" t="s">
        <v>497</v>
      </c>
      <c r="EK55" s="1386"/>
      <c r="EL55" s="1386"/>
      <c r="EM55" s="1386"/>
      <c r="EN55" s="1386"/>
      <c r="EO55" s="1387"/>
      <c r="EP55" s="1385" t="s">
        <v>496</v>
      </c>
      <c r="EQ55" s="1386"/>
      <c r="ER55" s="1386"/>
      <c r="ES55" s="1386"/>
      <c r="ET55" s="1386"/>
      <c r="EU55" s="1387"/>
      <c r="EV55" s="1385" t="s">
        <v>495</v>
      </c>
      <c r="EW55" s="1386"/>
      <c r="EX55" s="1386"/>
      <c r="EY55" s="1386"/>
      <c r="EZ55" s="1386"/>
      <c r="FA55" s="1387"/>
      <c r="FB55" s="1386" t="s">
        <v>494</v>
      </c>
      <c r="FC55" s="1386"/>
      <c r="FD55" s="1386"/>
      <c r="FE55" s="1386"/>
      <c r="FF55" s="1386"/>
      <c r="FG55" s="1387"/>
      <c r="FH55" s="1385" t="s">
        <v>493</v>
      </c>
      <c r="FI55" s="1386"/>
      <c r="FJ55" s="1386"/>
      <c r="FK55" s="1386"/>
      <c r="FL55" s="1386"/>
      <c r="FM55" s="1387"/>
      <c r="FN55" s="1385" t="s">
        <v>596</v>
      </c>
      <c r="FO55" s="1386"/>
      <c r="FP55" s="1386"/>
      <c r="FQ55" s="1386"/>
      <c r="FR55" s="1386"/>
      <c r="FS55" s="1387"/>
      <c r="FT55" s="1385" t="s">
        <v>597</v>
      </c>
      <c r="FU55" s="1386"/>
      <c r="FV55" s="1386"/>
      <c r="FW55" s="1386"/>
      <c r="FX55" s="1386"/>
      <c r="FY55" s="1387"/>
    </row>
    <row r="56" spans="1:181" x14ac:dyDescent="0.3">
      <c r="A56" s="19"/>
      <c r="D56" t="s">
        <v>492</v>
      </c>
      <c r="G56" s="345"/>
      <c r="J56" t="s">
        <v>492</v>
      </c>
      <c r="M56" s="345"/>
      <c r="P56" t="s">
        <v>492</v>
      </c>
      <c r="S56" s="345"/>
      <c r="V56" t="s">
        <v>492</v>
      </c>
      <c r="Y56" s="345"/>
      <c r="AB56" t="s">
        <v>492</v>
      </c>
      <c r="AE56" s="345"/>
      <c r="AH56" t="s">
        <v>492</v>
      </c>
      <c r="AK56" s="345"/>
      <c r="AN56" t="s">
        <v>492</v>
      </c>
      <c r="AQ56" s="345"/>
      <c r="AT56" t="s">
        <v>492</v>
      </c>
      <c r="AW56" s="345"/>
      <c r="AZ56" t="s">
        <v>492</v>
      </c>
      <c r="BC56" s="345"/>
      <c r="BF56" t="s">
        <v>492</v>
      </c>
      <c r="BI56" s="345"/>
      <c r="BL56" t="s">
        <v>492</v>
      </c>
      <c r="BO56" s="345"/>
      <c r="BR56" t="s">
        <v>492</v>
      </c>
      <c r="BU56" s="345"/>
      <c r="BX56" t="s">
        <v>492</v>
      </c>
      <c r="CA56" s="345"/>
      <c r="CD56" t="s">
        <v>492</v>
      </c>
      <c r="CG56" s="345"/>
      <c r="CJ56" t="s">
        <v>492</v>
      </c>
      <c r="CM56" s="345"/>
      <c r="CP56" t="s">
        <v>492</v>
      </c>
      <c r="CS56" s="345"/>
      <c r="CV56" t="s">
        <v>492</v>
      </c>
      <c r="CY56" s="345"/>
      <c r="DB56" t="s">
        <v>492</v>
      </c>
      <c r="DE56" s="345"/>
      <c r="DH56" t="s">
        <v>492</v>
      </c>
      <c r="DK56" s="345"/>
      <c r="DN56" t="s">
        <v>492</v>
      </c>
      <c r="DQ56" s="345"/>
      <c r="DT56" t="s">
        <v>492</v>
      </c>
      <c r="DW56" s="345"/>
      <c r="DZ56" t="s">
        <v>492</v>
      </c>
      <c r="EC56" s="345"/>
      <c r="EF56" t="s">
        <v>492</v>
      </c>
      <c r="EI56" s="345"/>
      <c r="EL56" t="s">
        <v>492</v>
      </c>
      <c r="EO56" s="345"/>
      <c r="ER56" t="s">
        <v>492</v>
      </c>
      <c r="EU56" s="345"/>
      <c r="EX56" t="s">
        <v>492</v>
      </c>
      <c r="FA56" s="345"/>
      <c r="FD56" t="s">
        <v>492</v>
      </c>
      <c r="FG56" s="345"/>
      <c r="FJ56" t="s">
        <v>492</v>
      </c>
      <c r="FM56" s="345"/>
      <c r="FP56" t="s">
        <v>492</v>
      </c>
      <c r="FS56" s="345"/>
      <c r="FV56" t="s">
        <v>492</v>
      </c>
      <c r="FY56" s="345"/>
    </row>
    <row r="57" spans="1:181" ht="15" thickBot="1" x14ac:dyDescent="0.35">
      <c r="A57" s="19"/>
      <c r="G57" s="345"/>
      <c r="M57" s="345"/>
      <c r="S57" s="345"/>
      <c r="Y57" s="345"/>
      <c r="AE57" s="345"/>
      <c r="AK57" s="345"/>
      <c r="AQ57" s="345"/>
      <c r="AW57" s="345"/>
      <c r="BC57" s="345"/>
      <c r="BI57" s="345"/>
      <c r="BO57" s="345"/>
      <c r="BU57" s="345"/>
      <c r="CA57" s="345"/>
      <c r="CG57" s="345"/>
      <c r="CM57" s="345"/>
      <c r="CS57" s="345"/>
      <c r="CY57" s="345"/>
      <c r="DE57" s="345"/>
      <c r="DK57" s="345"/>
      <c r="DQ57" s="345"/>
      <c r="DW57" s="345"/>
      <c r="EC57" s="345"/>
      <c r="EI57" s="345"/>
      <c r="EO57" s="345"/>
      <c r="EU57" s="345"/>
      <c r="FA57" s="345"/>
      <c r="FG57" s="345"/>
      <c r="FM57" s="345"/>
      <c r="FS57" s="345"/>
      <c r="FY57" s="345"/>
    </row>
    <row r="58" spans="1:181" ht="15" thickBot="1" x14ac:dyDescent="0.35">
      <c r="A58" s="19"/>
      <c r="C58" s="629" t="s">
        <v>491</v>
      </c>
      <c r="D58" s="672" t="s">
        <v>490</v>
      </c>
      <c r="G58" s="345"/>
      <c r="I58" s="629" t="s">
        <v>491</v>
      </c>
      <c r="J58" s="672" t="s">
        <v>490</v>
      </c>
      <c r="M58" s="345"/>
      <c r="O58" s="629" t="s">
        <v>491</v>
      </c>
      <c r="P58" s="672" t="s">
        <v>490</v>
      </c>
      <c r="S58" s="345"/>
      <c r="U58" s="629" t="s">
        <v>491</v>
      </c>
      <c r="V58" s="672" t="s">
        <v>490</v>
      </c>
      <c r="Y58" s="345"/>
      <c r="AA58" s="629" t="s">
        <v>491</v>
      </c>
      <c r="AB58" s="672" t="s">
        <v>490</v>
      </c>
      <c r="AE58" s="345"/>
      <c r="AG58" s="629" t="s">
        <v>491</v>
      </c>
      <c r="AH58" s="672" t="s">
        <v>490</v>
      </c>
      <c r="AK58" s="345"/>
      <c r="AM58" s="629" t="s">
        <v>491</v>
      </c>
      <c r="AN58" s="672" t="s">
        <v>490</v>
      </c>
      <c r="AQ58" s="345"/>
      <c r="AS58" s="629" t="s">
        <v>491</v>
      </c>
      <c r="AT58" s="672" t="s">
        <v>490</v>
      </c>
      <c r="AW58" s="345"/>
      <c r="AY58" s="629" t="s">
        <v>491</v>
      </c>
      <c r="AZ58" s="672" t="s">
        <v>490</v>
      </c>
      <c r="BC58" s="345"/>
      <c r="BE58" s="629" t="s">
        <v>491</v>
      </c>
      <c r="BF58" s="672" t="s">
        <v>490</v>
      </c>
      <c r="BI58" s="345"/>
      <c r="BK58" s="629" t="s">
        <v>491</v>
      </c>
      <c r="BL58" s="672" t="s">
        <v>490</v>
      </c>
      <c r="BO58" s="345"/>
      <c r="BQ58" s="629" t="s">
        <v>491</v>
      </c>
      <c r="BR58" s="672" t="s">
        <v>490</v>
      </c>
      <c r="BU58" s="345"/>
      <c r="BW58" s="629" t="s">
        <v>491</v>
      </c>
      <c r="BX58" s="672" t="s">
        <v>490</v>
      </c>
      <c r="CA58" s="345"/>
      <c r="CC58" s="629" t="s">
        <v>491</v>
      </c>
      <c r="CD58" s="672" t="s">
        <v>490</v>
      </c>
      <c r="CG58" s="345"/>
      <c r="CI58" s="629" t="s">
        <v>491</v>
      </c>
      <c r="CJ58" s="672" t="s">
        <v>490</v>
      </c>
      <c r="CM58" s="345"/>
      <c r="CO58" s="629" t="s">
        <v>491</v>
      </c>
      <c r="CP58" s="672" t="s">
        <v>490</v>
      </c>
      <c r="CS58" s="345"/>
      <c r="CU58" s="629" t="s">
        <v>491</v>
      </c>
      <c r="CV58" s="672" t="s">
        <v>490</v>
      </c>
      <c r="CY58" s="345"/>
      <c r="DA58" s="629" t="s">
        <v>491</v>
      </c>
      <c r="DB58" s="672" t="s">
        <v>490</v>
      </c>
      <c r="DE58" s="345"/>
      <c r="DG58" s="629" t="s">
        <v>491</v>
      </c>
      <c r="DH58" s="672" t="s">
        <v>490</v>
      </c>
      <c r="DK58" s="345"/>
      <c r="DM58" s="629" t="s">
        <v>491</v>
      </c>
      <c r="DN58" s="672" t="s">
        <v>490</v>
      </c>
      <c r="DQ58" s="345"/>
      <c r="DS58" s="629" t="s">
        <v>491</v>
      </c>
      <c r="DT58" s="672" t="s">
        <v>490</v>
      </c>
      <c r="DW58" s="345"/>
      <c r="DY58" s="629" t="s">
        <v>491</v>
      </c>
      <c r="DZ58" s="672" t="s">
        <v>490</v>
      </c>
      <c r="EC58" s="345"/>
      <c r="EE58" s="629" t="s">
        <v>491</v>
      </c>
      <c r="EF58" s="672" t="s">
        <v>490</v>
      </c>
      <c r="EI58" s="345"/>
      <c r="EK58" s="629" t="s">
        <v>491</v>
      </c>
      <c r="EL58" s="672" t="s">
        <v>490</v>
      </c>
      <c r="EO58" s="345"/>
      <c r="EQ58" s="629" t="s">
        <v>491</v>
      </c>
      <c r="ER58" s="672" t="s">
        <v>490</v>
      </c>
      <c r="EU58" s="345"/>
      <c r="EW58" s="629" t="s">
        <v>491</v>
      </c>
      <c r="EX58" s="672" t="s">
        <v>490</v>
      </c>
      <c r="FA58" s="345"/>
      <c r="FC58" s="629" t="s">
        <v>491</v>
      </c>
      <c r="FD58" s="672" t="s">
        <v>490</v>
      </c>
      <c r="FG58" s="345"/>
      <c r="FI58" s="629" t="s">
        <v>491</v>
      </c>
      <c r="FJ58" s="672" t="s">
        <v>490</v>
      </c>
      <c r="FM58" s="345"/>
      <c r="FO58" s="629" t="s">
        <v>491</v>
      </c>
      <c r="FP58" s="672" t="s">
        <v>490</v>
      </c>
      <c r="FS58" s="345"/>
      <c r="FU58" s="629" t="s">
        <v>491</v>
      </c>
      <c r="FV58" s="672" t="s">
        <v>490</v>
      </c>
      <c r="FY58" s="345"/>
    </row>
    <row r="59" spans="1:181" x14ac:dyDescent="0.3">
      <c r="A59" s="19"/>
      <c r="B59" s="629" t="s">
        <v>284</v>
      </c>
      <c r="C59" s="629" t="s">
        <v>429</v>
      </c>
      <c r="D59" s="672" t="s">
        <v>428</v>
      </c>
      <c r="E59" s="672" t="s">
        <v>427</v>
      </c>
      <c r="G59" s="345"/>
      <c r="H59" s="629" t="s">
        <v>284</v>
      </c>
      <c r="I59" s="629" t="s">
        <v>429</v>
      </c>
      <c r="J59" s="672" t="s">
        <v>428</v>
      </c>
      <c r="K59" s="672" t="s">
        <v>427</v>
      </c>
      <c r="M59" s="345"/>
      <c r="N59" s="629" t="s">
        <v>284</v>
      </c>
      <c r="O59" s="629" t="s">
        <v>429</v>
      </c>
      <c r="P59" s="672" t="s">
        <v>428</v>
      </c>
      <c r="Q59" s="672" t="s">
        <v>427</v>
      </c>
      <c r="S59" s="345"/>
      <c r="T59" s="629" t="s">
        <v>284</v>
      </c>
      <c r="U59" s="629" t="s">
        <v>429</v>
      </c>
      <c r="V59" s="672" t="s">
        <v>428</v>
      </c>
      <c r="W59" s="672" t="s">
        <v>427</v>
      </c>
      <c r="Y59" s="345"/>
      <c r="Z59" s="629" t="s">
        <v>284</v>
      </c>
      <c r="AA59" s="629" t="s">
        <v>429</v>
      </c>
      <c r="AB59" s="672" t="s">
        <v>428</v>
      </c>
      <c r="AC59" s="672" t="s">
        <v>427</v>
      </c>
      <c r="AE59" s="345"/>
      <c r="AF59" s="629" t="s">
        <v>284</v>
      </c>
      <c r="AG59" s="629" t="s">
        <v>429</v>
      </c>
      <c r="AH59" s="672" t="s">
        <v>428</v>
      </c>
      <c r="AI59" s="672" t="s">
        <v>427</v>
      </c>
      <c r="AK59" s="345"/>
      <c r="AL59" s="629" t="s">
        <v>284</v>
      </c>
      <c r="AM59" s="629" t="s">
        <v>429</v>
      </c>
      <c r="AN59" s="672" t="s">
        <v>428</v>
      </c>
      <c r="AO59" s="672" t="s">
        <v>427</v>
      </c>
      <c r="AQ59" s="345"/>
      <c r="AR59" s="629" t="s">
        <v>284</v>
      </c>
      <c r="AS59" s="629" t="s">
        <v>429</v>
      </c>
      <c r="AT59" s="672" t="s">
        <v>428</v>
      </c>
      <c r="AU59" s="672" t="s">
        <v>427</v>
      </c>
      <c r="AW59" s="345"/>
      <c r="AX59" s="629" t="s">
        <v>284</v>
      </c>
      <c r="AY59" s="629" t="s">
        <v>429</v>
      </c>
      <c r="AZ59" s="672" t="s">
        <v>428</v>
      </c>
      <c r="BA59" s="672" t="s">
        <v>427</v>
      </c>
      <c r="BC59" s="345"/>
      <c r="BD59" s="629" t="s">
        <v>284</v>
      </c>
      <c r="BE59" s="629" t="s">
        <v>429</v>
      </c>
      <c r="BF59" s="672" t="s">
        <v>428</v>
      </c>
      <c r="BG59" s="672" t="s">
        <v>427</v>
      </c>
      <c r="BI59" s="345"/>
      <c r="BJ59" s="629" t="s">
        <v>284</v>
      </c>
      <c r="BK59" s="629" t="s">
        <v>429</v>
      </c>
      <c r="BL59" s="672" t="s">
        <v>428</v>
      </c>
      <c r="BM59" s="672" t="s">
        <v>427</v>
      </c>
      <c r="BO59" s="345"/>
      <c r="BP59" s="629" t="s">
        <v>284</v>
      </c>
      <c r="BQ59" s="629" t="s">
        <v>429</v>
      </c>
      <c r="BR59" s="672" t="s">
        <v>428</v>
      </c>
      <c r="BS59" s="672" t="s">
        <v>427</v>
      </c>
      <c r="BU59" s="345"/>
      <c r="BV59" s="629" t="s">
        <v>284</v>
      </c>
      <c r="BW59" s="629" t="s">
        <v>429</v>
      </c>
      <c r="BX59" s="672" t="s">
        <v>428</v>
      </c>
      <c r="BY59" s="672" t="s">
        <v>427</v>
      </c>
      <c r="CA59" s="345"/>
      <c r="CB59" s="629" t="s">
        <v>284</v>
      </c>
      <c r="CC59" s="629" t="s">
        <v>429</v>
      </c>
      <c r="CD59" s="672" t="s">
        <v>428</v>
      </c>
      <c r="CE59" s="672" t="s">
        <v>427</v>
      </c>
      <c r="CG59" s="345"/>
      <c r="CH59" s="629" t="s">
        <v>284</v>
      </c>
      <c r="CI59" s="629" t="s">
        <v>429</v>
      </c>
      <c r="CJ59" s="672" t="s">
        <v>428</v>
      </c>
      <c r="CK59" s="672" t="s">
        <v>427</v>
      </c>
      <c r="CM59" s="345"/>
      <c r="CN59" s="629" t="s">
        <v>284</v>
      </c>
      <c r="CO59" s="629" t="s">
        <v>429</v>
      </c>
      <c r="CP59" s="672" t="s">
        <v>428</v>
      </c>
      <c r="CQ59" s="672" t="s">
        <v>427</v>
      </c>
      <c r="CS59" s="345"/>
      <c r="CT59" s="629" t="s">
        <v>284</v>
      </c>
      <c r="CU59" s="629" t="s">
        <v>429</v>
      </c>
      <c r="CV59" s="672" t="s">
        <v>428</v>
      </c>
      <c r="CW59" s="672" t="s">
        <v>427</v>
      </c>
      <c r="CY59" s="345"/>
      <c r="CZ59" s="629" t="s">
        <v>284</v>
      </c>
      <c r="DA59" s="629" t="s">
        <v>429</v>
      </c>
      <c r="DB59" s="672" t="s">
        <v>428</v>
      </c>
      <c r="DC59" s="672" t="s">
        <v>427</v>
      </c>
      <c r="DE59" s="345"/>
      <c r="DF59" s="629" t="s">
        <v>284</v>
      </c>
      <c r="DG59" s="629" t="s">
        <v>429</v>
      </c>
      <c r="DH59" s="672" t="s">
        <v>428</v>
      </c>
      <c r="DI59" s="672" t="s">
        <v>427</v>
      </c>
      <c r="DK59" s="345"/>
      <c r="DL59" s="629" t="s">
        <v>284</v>
      </c>
      <c r="DM59" s="629" t="s">
        <v>429</v>
      </c>
      <c r="DN59" s="672" t="s">
        <v>428</v>
      </c>
      <c r="DO59" s="672" t="s">
        <v>427</v>
      </c>
      <c r="DQ59" s="345"/>
      <c r="DR59" s="629" t="s">
        <v>284</v>
      </c>
      <c r="DS59" s="629" t="s">
        <v>429</v>
      </c>
      <c r="DT59" s="672" t="s">
        <v>428</v>
      </c>
      <c r="DU59" s="672" t="s">
        <v>427</v>
      </c>
      <c r="DW59" s="345"/>
      <c r="DX59" s="629" t="s">
        <v>284</v>
      </c>
      <c r="DY59" s="629" t="s">
        <v>429</v>
      </c>
      <c r="DZ59" s="672" t="s">
        <v>428</v>
      </c>
      <c r="EA59" s="672" t="s">
        <v>427</v>
      </c>
      <c r="EC59" s="345"/>
      <c r="ED59" s="629" t="s">
        <v>284</v>
      </c>
      <c r="EE59" s="629" t="s">
        <v>429</v>
      </c>
      <c r="EF59" s="672" t="s">
        <v>428</v>
      </c>
      <c r="EG59" s="672" t="s">
        <v>427</v>
      </c>
      <c r="EI59" s="345"/>
      <c r="EJ59" s="629" t="s">
        <v>284</v>
      </c>
      <c r="EK59" s="629" t="s">
        <v>429</v>
      </c>
      <c r="EL59" s="672" t="s">
        <v>428</v>
      </c>
      <c r="EM59" s="672" t="s">
        <v>427</v>
      </c>
      <c r="EO59" s="345"/>
      <c r="EP59" s="629" t="s">
        <v>284</v>
      </c>
      <c r="EQ59" s="629" t="s">
        <v>429</v>
      </c>
      <c r="ER59" s="672" t="s">
        <v>428</v>
      </c>
      <c r="ES59" s="672" t="s">
        <v>427</v>
      </c>
      <c r="EU59" s="345"/>
      <c r="EV59" s="629" t="s">
        <v>284</v>
      </c>
      <c r="EW59" s="629" t="s">
        <v>429</v>
      </c>
      <c r="EX59" s="672" t="s">
        <v>428</v>
      </c>
      <c r="EY59" s="672" t="s">
        <v>427</v>
      </c>
      <c r="FA59" s="345"/>
      <c r="FB59" s="629" t="s">
        <v>284</v>
      </c>
      <c r="FC59" s="629" t="s">
        <v>429</v>
      </c>
      <c r="FD59" s="672" t="s">
        <v>428</v>
      </c>
      <c r="FE59" s="672" t="s">
        <v>427</v>
      </c>
      <c r="FG59" s="345"/>
      <c r="FH59" s="629" t="s">
        <v>284</v>
      </c>
      <c r="FI59" s="629" t="s">
        <v>429</v>
      </c>
      <c r="FJ59" s="672" t="s">
        <v>428</v>
      </c>
      <c r="FK59" s="672" t="s">
        <v>427</v>
      </c>
      <c r="FM59" s="345"/>
      <c r="FN59" s="629" t="s">
        <v>284</v>
      </c>
      <c r="FO59" s="629" t="s">
        <v>429</v>
      </c>
      <c r="FP59" s="672" t="s">
        <v>428</v>
      </c>
      <c r="FQ59" s="672" t="s">
        <v>427</v>
      </c>
      <c r="FS59" s="345"/>
      <c r="FT59" s="629" t="s">
        <v>284</v>
      </c>
      <c r="FU59" s="629" t="s">
        <v>429</v>
      </c>
      <c r="FV59" s="672" t="s">
        <v>428</v>
      </c>
      <c r="FW59" s="672" t="s">
        <v>427</v>
      </c>
      <c r="FY59" s="345"/>
    </row>
    <row r="60" spans="1:181" x14ac:dyDescent="0.3">
      <c r="A60" s="19"/>
      <c r="B60" s="827" t="s">
        <v>287</v>
      </c>
      <c r="C60" s="827">
        <f>+$B$5</f>
        <v>200</v>
      </c>
      <c r="D60" s="827">
        <f>'Générateur Emprise 10ans'!$C5</f>
        <v>2</v>
      </c>
      <c r="E60" s="834">
        <f>'Générateur Emprise 10ans'!$D22</f>
        <v>12</v>
      </c>
      <c r="G60" s="345"/>
      <c r="H60" s="19" t="s">
        <v>287</v>
      </c>
      <c r="I60" s="827">
        <f>+$B$5</f>
        <v>200</v>
      </c>
      <c r="J60" s="19">
        <f>'Générateur Emprise 10ans'!$C5</f>
        <v>2</v>
      </c>
      <c r="K60" s="345">
        <f>'Générateur Emprise 10ans'!$D23</f>
        <v>12</v>
      </c>
      <c r="M60" s="345"/>
      <c r="N60" s="19" t="s">
        <v>287</v>
      </c>
      <c r="O60" s="827">
        <f>+$B$5</f>
        <v>200</v>
      </c>
      <c r="P60" s="19">
        <f>'Générateur Emprise 10ans'!$C5</f>
        <v>2</v>
      </c>
      <c r="Q60" s="345">
        <f>'Générateur Emprise 10ans'!$D24</f>
        <v>12</v>
      </c>
      <c r="S60" s="345"/>
      <c r="T60" s="19" t="s">
        <v>287</v>
      </c>
      <c r="U60" s="827">
        <f>+$B$5</f>
        <v>200</v>
      </c>
      <c r="V60" s="19">
        <f>'Générateur Emprise 10ans'!$C5</f>
        <v>2</v>
      </c>
      <c r="W60" s="345">
        <f>'Générateur Emprise 10ans'!$D25</f>
        <v>12</v>
      </c>
      <c r="Y60" s="345"/>
      <c r="Z60" s="19" t="s">
        <v>287</v>
      </c>
      <c r="AA60" s="827">
        <f>+$B$5</f>
        <v>200</v>
      </c>
      <c r="AB60" s="19">
        <f>'Générateur Emprise 10ans'!$C5</f>
        <v>2</v>
      </c>
      <c r="AC60" s="345">
        <f>'Générateur Emprise 10ans'!$D26</f>
        <v>12</v>
      </c>
      <c r="AE60" s="345"/>
      <c r="AF60" s="19" t="s">
        <v>287</v>
      </c>
      <c r="AG60" s="827">
        <f>+$B$5</f>
        <v>200</v>
      </c>
      <c r="AH60" s="19">
        <f>'Générateur Emprise 10ans'!$C5</f>
        <v>2</v>
      </c>
      <c r="AI60" s="345">
        <f>'Générateur Emprise 10ans'!$D27</f>
        <v>12</v>
      </c>
      <c r="AK60" s="345"/>
      <c r="AL60" s="19" t="s">
        <v>287</v>
      </c>
      <c r="AM60" s="827">
        <f>+$B$5</f>
        <v>200</v>
      </c>
      <c r="AN60" s="19">
        <f>'Générateur Emprise 10ans'!$C5</f>
        <v>2</v>
      </c>
      <c r="AO60" s="345">
        <f>'Générateur Emprise 10ans'!$D28</f>
        <v>12</v>
      </c>
      <c r="AQ60" s="345"/>
      <c r="AR60" s="19" t="s">
        <v>287</v>
      </c>
      <c r="AS60" s="827">
        <f>+$B$5</f>
        <v>200</v>
      </c>
      <c r="AT60" s="19">
        <f>'Générateur Emprise 10ans'!$C5</f>
        <v>2</v>
      </c>
      <c r="AU60" s="345">
        <f>'Générateur Emprise 10ans'!$D29</f>
        <v>12</v>
      </c>
      <c r="AW60" s="345"/>
      <c r="AX60" s="19" t="s">
        <v>287</v>
      </c>
      <c r="AY60" s="827">
        <f>+$B$5</f>
        <v>200</v>
      </c>
      <c r="AZ60" s="19">
        <f>'Générateur Emprise 10ans'!$C5</f>
        <v>2</v>
      </c>
      <c r="BA60" s="345">
        <f>'Générateur Emprise 10ans'!$D30</f>
        <v>12</v>
      </c>
      <c r="BC60" s="345"/>
      <c r="BD60" s="19" t="s">
        <v>287</v>
      </c>
      <c r="BE60" s="827">
        <f>+$B$5</f>
        <v>200</v>
      </c>
      <c r="BF60" s="19">
        <f>'Générateur Emprise 10ans'!$C5</f>
        <v>2</v>
      </c>
      <c r="BG60" s="345">
        <f>'Générateur Emprise 10ans'!$D31</f>
        <v>12</v>
      </c>
      <c r="BI60" s="345"/>
      <c r="BJ60" s="19" t="s">
        <v>287</v>
      </c>
      <c r="BK60" s="827">
        <f>+$B$5</f>
        <v>200</v>
      </c>
      <c r="BL60" s="19">
        <f>'Générateur Emprise 10ans'!$C5</f>
        <v>2</v>
      </c>
      <c r="BM60" s="345">
        <f>'Générateur Emprise 10ans'!$D32</f>
        <v>12</v>
      </c>
      <c r="BO60" s="345"/>
      <c r="BP60" s="19" t="s">
        <v>287</v>
      </c>
      <c r="BQ60" s="827">
        <f>+$B$5</f>
        <v>200</v>
      </c>
      <c r="BR60" s="19">
        <f>'Générateur Emprise 10ans'!$C5</f>
        <v>2</v>
      </c>
      <c r="BS60" s="345">
        <f>'Générateur Emprise 10ans'!$D33</f>
        <v>12</v>
      </c>
      <c r="BU60" s="345"/>
      <c r="BV60" s="19" t="s">
        <v>287</v>
      </c>
      <c r="BW60" s="827">
        <f>+$B$5</f>
        <v>200</v>
      </c>
      <c r="BX60" s="19">
        <f>'Générateur Emprise 10ans'!$C5</f>
        <v>2</v>
      </c>
      <c r="BY60" s="345">
        <f>'Générateur Emprise 10ans'!$D34</f>
        <v>12</v>
      </c>
      <c r="CA60" s="345"/>
      <c r="CB60" s="19" t="s">
        <v>287</v>
      </c>
      <c r="CC60" s="827">
        <f>+$B$5</f>
        <v>200</v>
      </c>
      <c r="CD60" s="19">
        <f>'Générateur Emprise 10ans'!$C5</f>
        <v>2</v>
      </c>
      <c r="CE60" s="345">
        <f>'Générateur Emprise 10ans'!$D35</f>
        <v>12</v>
      </c>
      <c r="CG60" s="345"/>
      <c r="CH60" s="19" t="s">
        <v>287</v>
      </c>
      <c r="CI60" s="827">
        <f>+$B$5</f>
        <v>200</v>
      </c>
      <c r="CJ60" s="19">
        <f>'Générateur Emprise 10ans'!$C5</f>
        <v>2</v>
      </c>
      <c r="CK60" s="345">
        <f>'Générateur Emprise 10ans'!$D36</f>
        <v>12</v>
      </c>
      <c r="CM60" s="345"/>
      <c r="CN60" s="19" t="s">
        <v>287</v>
      </c>
      <c r="CO60" s="827">
        <f>+$B$5</f>
        <v>200</v>
      </c>
      <c r="CP60" s="19">
        <f>'Générateur Emprise 10ans'!$C5</f>
        <v>2</v>
      </c>
      <c r="CQ60" s="345">
        <f>'Générateur Emprise 10ans'!$D37</f>
        <v>12</v>
      </c>
      <c r="CS60" s="345"/>
      <c r="CT60" s="19" t="s">
        <v>287</v>
      </c>
      <c r="CU60" s="827">
        <f>+$B$5</f>
        <v>200</v>
      </c>
      <c r="CV60" s="19">
        <f>'Générateur Emprise 10ans'!$C5</f>
        <v>2</v>
      </c>
      <c r="CW60" s="345">
        <f>'Générateur Emprise 10ans'!$D38</f>
        <v>12</v>
      </c>
      <c r="CY60" s="345"/>
      <c r="CZ60" s="19" t="s">
        <v>287</v>
      </c>
      <c r="DA60" s="827">
        <f>+$B$5</f>
        <v>200</v>
      </c>
      <c r="DB60" s="19">
        <f>'Générateur Emprise 10ans'!$C5</f>
        <v>2</v>
      </c>
      <c r="DC60" s="345">
        <f>'Générateur Emprise 10ans'!$D39</f>
        <v>12</v>
      </c>
      <c r="DE60" s="345"/>
      <c r="DF60" s="19" t="s">
        <v>287</v>
      </c>
      <c r="DG60" s="827">
        <f>+$B$5</f>
        <v>200</v>
      </c>
      <c r="DH60" s="19">
        <f>'Générateur Emprise 10ans'!$C5</f>
        <v>2</v>
      </c>
      <c r="DI60" s="345">
        <f>'Générateur Emprise 10ans'!$D40</f>
        <v>12</v>
      </c>
      <c r="DK60" s="345"/>
      <c r="DL60" s="19" t="s">
        <v>287</v>
      </c>
      <c r="DM60" s="827">
        <f>+$B$5</f>
        <v>200</v>
      </c>
      <c r="DN60" s="19">
        <f>'Générateur Emprise 10ans'!$C5</f>
        <v>2</v>
      </c>
      <c r="DO60" s="345">
        <f>'Générateur Emprise 10ans'!$D41</f>
        <v>12</v>
      </c>
      <c r="DQ60" s="345"/>
      <c r="DR60" s="19" t="s">
        <v>287</v>
      </c>
      <c r="DS60" s="827">
        <f>+$B$5</f>
        <v>200</v>
      </c>
      <c r="DT60" s="19">
        <f>'Générateur Emprise 10ans'!$C5</f>
        <v>2</v>
      </c>
      <c r="DU60" s="345">
        <f>'Générateur Emprise 10ans'!$D42</f>
        <v>12</v>
      </c>
      <c r="DW60" s="345"/>
      <c r="DX60" s="19" t="s">
        <v>287</v>
      </c>
      <c r="DY60" s="827">
        <f>+$B$5</f>
        <v>200</v>
      </c>
      <c r="DZ60" s="19">
        <f>'Générateur Emprise 10ans'!$C5</f>
        <v>2</v>
      </c>
      <c r="EA60" s="345">
        <f>'Générateur Emprise 10ans'!$D43</f>
        <v>12</v>
      </c>
      <c r="EC60" s="345"/>
      <c r="ED60" s="19" t="s">
        <v>287</v>
      </c>
      <c r="EE60" s="827">
        <f>+$B$5</f>
        <v>200</v>
      </c>
      <c r="EF60" s="19">
        <f>'Générateur Emprise 10ans'!$C5</f>
        <v>2</v>
      </c>
      <c r="EG60" s="345">
        <f>'Générateur Emprise 10ans'!$D44</f>
        <v>12</v>
      </c>
      <c r="EI60" s="345"/>
      <c r="EJ60" s="19" t="s">
        <v>287</v>
      </c>
      <c r="EK60" s="827">
        <f>+$B$5</f>
        <v>200</v>
      </c>
      <c r="EL60" s="19">
        <f>'Générateur Emprise 10ans'!$C5</f>
        <v>2</v>
      </c>
      <c r="EM60" s="345">
        <f>'Générateur Emprise 10ans'!$D45</f>
        <v>12</v>
      </c>
      <c r="EO60" s="345"/>
      <c r="EP60" s="19" t="s">
        <v>287</v>
      </c>
      <c r="EQ60" s="827">
        <f>+$B$5</f>
        <v>200</v>
      </c>
      <c r="ER60" s="19">
        <f>'Générateur Emprise 10ans'!$C5</f>
        <v>2</v>
      </c>
      <c r="ES60" s="345">
        <f>'Générateur Emprise 10ans'!$D46</f>
        <v>12</v>
      </c>
      <c r="EU60" s="345"/>
      <c r="EV60" s="19" t="s">
        <v>287</v>
      </c>
      <c r="EW60" s="827">
        <f>+$B$5</f>
        <v>200</v>
      </c>
      <c r="EX60" s="19">
        <f>'Générateur Emprise 10ans'!$C5</f>
        <v>2</v>
      </c>
      <c r="EY60" s="345">
        <f>'Générateur Emprise 10ans'!$D47</f>
        <v>12</v>
      </c>
      <c r="FA60" s="345"/>
      <c r="FB60" s="19" t="s">
        <v>287</v>
      </c>
      <c r="FC60" s="827">
        <f>+$B$5</f>
        <v>200</v>
      </c>
      <c r="FD60" s="19">
        <f>'Générateur Emprise 10ans'!$C5</f>
        <v>2</v>
      </c>
      <c r="FE60" s="345">
        <f>'Générateur Emprise 10ans'!$D48</f>
        <v>12</v>
      </c>
      <c r="FG60" s="345"/>
      <c r="FH60" s="19" t="s">
        <v>287</v>
      </c>
      <c r="FI60" s="827">
        <f>+$B$5</f>
        <v>200</v>
      </c>
      <c r="FJ60" s="19">
        <f>'Générateur Emprise 10ans'!$C5</f>
        <v>2</v>
      </c>
      <c r="FK60" s="345">
        <f>'Générateur Emprise 10ans'!$D49</f>
        <v>12</v>
      </c>
      <c r="FM60" s="345"/>
      <c r="FN60" s="19" t="s">
        <v>287</v>
      </c>
      <c r="FO60" s="827">
        <f>+$B$5</f>
        <v>200</v>
      </c>
      <c r="FP60" s="19">
        <f>'Générateur Emprise 10ans'!$C5</f>
        <v>2</v>
      </c>
      <c r="FQ60" s="345">
        <f>'Générateur Emprise 10ans'!$D50</f>
        <v>12</v>
      </c>
      <c r="FS60" s="345"/>
      <c r="FT60" s="19" t="s">
        <v>287</v>
      </c>
      <c r="FU60" s="827">
        <f>+$B$5</f>
        <v>200</v>
      </c>
      <c r="FV60" s="19">
        <f>'Générateur Emprise 10ans'!$C5</f>
        <v>2</v>
      </c>
      <c r="FW60" s="345">
        <f>'Générateur Emprise 10ans'!$D51</f>
        <v>12</v>
      </c>
      <c r="FY60" s="345"/>
    </row>
    <row r="61" spans="1:181" x14ac:dyDescent="0.3">
      <c r="A61" s="19"/>
      <c r="B61" s="827" t="s">
        <v>288</v>
      </c>
      <c r="C61" s="827">
        <f>+$B$6</f>
        <v>200</v>
      </c>
      <c r="D61" s="827">
        <f>'Générateur Emprise 10ans'!$C6</f>
        <v>2</v>
      </c>
      <c r="E61" s="834">
        <f>'Générateur Emprise 10ans'!$F22</f>
        <v>12</v>
      </c>
      <c r="G61" s="345"/>
      <c r="H61" s="19" t="s">
        <v>288</v>
      </c>
      <c r="I61" s="827">
        <f>+$B$6</f>
        <v>200</v>
      </c>
      <c r="J61" s="19">
        <f>'Générateur Emprise 10ans'!$C6</f>
        <v>2</v>
      </c>
      <c r="K61" s="345">
        <f>'Générateur Emprise 10ans'!$F23</f>
        <v>12</v>
      </c>
      <c r="M61" s="345"/>
      <c r="N61" s="19" t="s">
        <v>288</v>
      </c>
      <c r="O61" s="827">
        <f>+$B$6</f>
        <v>200</v>
      </c>
      <c r="P61" s="19">
        <f>'Générateur Emprise 10ans'!$C6</f>
        <v>2</v>
      </c>
      <c r="Q61" s="345">
        <f>'Générateur Emprise 10ans'!$F24</f>
        <v>12</v>
      </c>
      <c r="S61" s="345"/>
      <c r="T61" s="19" t="s">
        <v>288</v>
      </c>
      <c r="U61" s="827">
        <f>+$B$6</f>
        <v>200</v>
      </c>
      <c r="V61" s="19">
        <f>'Générateur Emprise 10ans'!$C6</f>
        <v>2</v>
      </c>
      <c r="W61" s="345">
        <f>'Générateur Emprise 10ans'!$F25</f>
        <v>12</v>
      </c>
      <c r="Y61" s="345"/>
      <c r="Z61" s="19" t="s">
        <v>288</v>
      </c>
      <c r="AA61" s="827">
        <f>+$B$6</f>
        <v>200</v>
      </c>
      <c r="AB61" s="19">
        <f>'Générateur Emprise 10ans'!$C6</f>
        <v>2</v>
      </c>
      <c r="AC61" s="345">
        <f>'Générateur Emprise 10ans'!$F26</f>
        <v>12</v>
      </c>
      <c r="AE61" s="345"/>
      <c r="AF61" s="19" t="s">
        <v>288</v>
      </c>
      <c r="AG61" s="827">
        <f>+$B$6</f>
        <v>200</v>
      </c>
      <c r="AH61" s="19">
        <f>'Générateur Emprise 10ans'!$C6</f>
        <v>2</v>
      </c>
      <c r="AI61" s="345">
        <f>'Générateur Emprise 10ans'!$F27</f>
        <v>12</v>
      </c>
      <c r="AK61" s="345"/>
      <c r="AL61" s="19" t="s">
        <v>288</v>
      </c>
      <c r="AM61" s="827">
        <f>+$B$6</f>
        <v>200</v>
      </c>
      <c r="AN61" s="19">
        <f>'Générateur Emprise 10ans'!$C6</f>
        <v>2</v>
      </c>
      <c r="AO61" s="345">
        <f>'Générateur Emprise 10ans'!$F28</f>
        <v>12</v>
      </c>
      <c r="AQ61" s="345"/>
      <c r="AR61" s="19" t="s">
        <v>288</v>
      </c>
      <c r="AS61" s="827">
        <f>+$B$6</f>
        <v>200</v>
      </c>
      <c r="AT61" s="19">
        <f>'Générateur Emprise 10ans'!$C6</f>
        <v>2</v>
      </c>
      <c r="AU61" s="345">
        <f>'Générateur Emprise 10ans'!$F29</f>
        <v>12</v>
      </c>
      <c r="AW61" s="345"/>
      <c r="AX61" s="19" t="s">
        <v>288</v>
      </c>
      <c r="AY61" s="827">
        <f>+$B$6</f>
        <v>200</v>
      </c>
      <c r="AZ61" s="19">
        <f>'Générateur Emprise 10ans'!$C6</f>
        <v>2</v>
      </c>
      <c r="BA61" s="345">
        <f>'Générateur Emprise 10ans'!$F30</f>
        <v>12</v>
      </c>
      <c r="BC61" s="345"/>
      <c r="BD61" s="19" t="s">
        <v>288</v>
      </c>
      <c r="BE61" s="827">
        <f>+$B$6</f>
        <v>200</v>
      </c>
      <c r="BF61" s="19">
        <f>'Générateur Emprise 10ans'!$C6</f>
        <v>2</v>
      </c>
      <c r="BG61" s="345">
        <f>'Générateur Emprise 10ans'!$F31</f>
        <v>12</v>
      </c>
      <c r="BI61" s="345"/>
      <c r="BJ61" s="19" t="s">
        <v>288</v>
      </c>
      <c r="BK61" s="827">
        <f>+$B$6</f>
        <v>200</v>
      </c>
      <c r="BL61" s="19">
        <f>'Générateur Emprise 10ans'!$C6</f>
        <v>2</v>
      </c>
      <c r="BM61" s="345">
        <f>'Générateur Emprise 10ans'!$F32</f>
        <v>12</v>
      </c>
      <c r="BO61" s="345"/>
      <c r="BP61" s="19" t="s">
        <v>288</v>
      </c>
      <c r="BQ61" s="827">
        <f>+$B$6</f>
        <v>200</v>
      </c>
      <c r="BR61" s="19">
        <f>'Générateur Emprise 10ans'!$C6</f>
        <v>2</v>
      </c>
      <c r="BS61" s="345">
        <f>'Générateur Emprise 10ans'!$F33</f>
        <v>12</v>
      </c>
      <c r="BU61" s="345"/>
      <c r="BV61" s="19" t="s">
        <v>288</v>
      </c>
      <c r="BW61" s="827">
        <f>+$B$6</f>
        <v>200</v>
      </c>
      <c r="BX61" s="19">
        <f>'Générateur Emprise 10ans'!$C6</f>
        <v>2</v>
      </c>
      <c r="BY61" s="345">
        <f>'Générateur Emprise 10ans'!$F34</f>
        <v>12</v>
      </c>
      <c r="CA61" s="345"/>
      <c r="CB61" s="19" t="s">
        <v>288</v>
      </c>
      <c r="CC61" s="827">
        <f>+$B$6</f>
        <v>200</v>
      </c>
      <c r="CD61" s="19">
        <f>'Générateur Emprise 10ans'!$C6</f>
        <v>2</v>
      </c>
      <c r="CE61" s="345">
        <f>'Générateur Emprise 10ans'!$F35</f>
        <v>12</v>
      </c>
      <c r="CG61" s="345"/>
      <c r="CH61" s="19" t="s">
        <v>288</v>
      </c>
      <c r="CI61" s="827">
        <f>+$B$6</f>
        <v>200</v>
      </c>
      <c r="CJ61" s="19">
        <f>'Générateur Emprise 10ans'!$C6</f>
        <v>2</v>
      </c>
      <c r="CK61" s="345">
        <f>'Générateur Emprise 10ans'!$F36</f>
        <v>12</v>
      </c>
      <c r="CM61" s="345"/>
      <c r="CN61" s="19" t="s">
        <v>288</v>
      </c>
      <c r="CO61" s="827">
        <f>+$B$6</f>
        <v>200</v>
      </c>
      <c r="CP61" s="19">
        <f>'Générateur Emprise 10ans'!$C6</f>
        <v>2</v>
      </c>
      <c r="CQ61" s="345">
        <f>'Générateur Emprise 10ans'!$F37</f>
        <v>12</v>
      </c>
      <c r="CS61" s="345"/>
      <c r="CT61" s="19" t="s">
        <v>288</v>
      </c>
      <c r="CU61" s="827">
        <f>+$B$6</f>
        <v>200</v>
      </c>
      <c r="CV61" s="19">
        <f>'Générateur Emprise 10ans'!$C6</f>
        <v>2</v>
      </c>
      <c r="CW61" s="345">
        <f>'Générateur Emprise 10ans'!$F38</f>
        <v>12</v>
      </c>
      <c r="CY61" s="345"/>
      <c r="CZ61" s="19" t="s">
        <v>288</v>
      </c>
      <c r="DA61" s="827">
        <f>+$B$6</f>
        <v>200</v>
      </c>
      <c r="DB61" s="19">
        <f>'Générateur Emprise 10ans'!$C6</f>
        <v>2</v>
      </c>
      <c r="DC61" s="345">
        <f>'Générateur Emprise 10ans'!$F39</f>
        <v>12</v>
      </c>
      <c r="DE61" s="345"/>
      <c r="DF61" s="19" t="s">
        <v>288</v>
      </c>
      <c r="DG61" s="827">
        <f>+$B$6</f>
        <v>200</v>
      </c>
      <c r="DH61" s="19">
        <f>'Générateur Emprise 10ans'!$C6</f>
        <v>2</v>
      </c>
      <c r="DI61" s="345">
        <f>'Générateur Emprise 10ans'!$F40</f>
        <v>12</v>
      </c>
      <c r="DK61" s="345"/>
      <c r="DL61" s="19" t="s">
        <v>288</v>
      </c>
      <c r="DM61" s="827">
        <f>+$B$6</f>
        <v>200</v>
      </c>
      <c r="DN61" s="19">
        <f>'Générateur Emprise 10ans'!$C6</f>
        <v>2</v>
      </c>
      <c r="DO61" s="345">
        <f>'Générateur Emprise 10ans'!$F41</f>
        <v>12</v>
      </c>
      <c r="DQ61" s="345"/>
      <c r="DR61" s="19" t="s">
        <v>288</v>
      </c>
      <c r="DS61" s="827">
        <f>+$B$6</f>
        <v>200</v>
      </c>
      <c r="DT61" s="19">
        <f>'Générateur Emprise 10ans'!$C6</f>
        <v>2</v>
      </c>
      <c r="DU61" s="345">
        <f>'Générateur Emprise 10ans'!$F42</f>
        <v>12</v>
      </c>
      <c r="DW61" s="345"/>
      <c r="DX61" s="19" t="s">
        <v>288</v>
      </c>
      <c r="DY61" s="827">
        <f>+$B$6</f>
        <v>200</v>
      </c>
      <c r="DZ61" s="19">
        <f>'Générateur Emprise 10ans'!$C6</f>
        <v>2</v>
      </c>
      <c r="EA61" s="345">
        <f>'Générateur Emprise 10ans'!$F43</f>
        <v>12</v>
      </c>
      <c r="EC61" s="345"/>
      <c r="ED61" s="19" t="s">
        <v>288</v>
      </c>
      <c r="EE61" s="827">
        <f>+$B$6</f>
        <v>200</v>
      </c>
      <c r="EF61" s="19">
        <f>'Générateur Emprise 10ans'!$C6</f>
        <v>2</v>
      </c>
      <c r="EG61" s="345">
        <f>'Générateur Emprise 10ans'!$F44</f>
        <v>12</v>
      </c>
      <c r="EI61" s="345"/>
      <c r="EJ61" s="19" t="s">
        <v>288</v>
      </c>
      <c r="EK61" s="827">
        <f>+$B$6</f>
        <v>200</v>
      </c>
      <c r="EL61" s="19">
        <f>'Générateur Emprise 10ans'!$C6</f>
        <v>2</v>
      </c>
      <c r="EM61" s="345">
        <f>'Générateur Emprise 10ans'!$F45</f>
        <v>12</v>
      </c>
      <c r="EO61" s="345"/>
      <c r="EP61" s="19" t="s">
        <v>288</v>
      </c>
      <c r="EQ61" s="827">
        <f>+$B$6</f>
        <v>200</v>
      </c>
      <c r="ER61" s="19">
        <f>'Générateur Emprise 10ans'!$C6</f>
        <v>2</v>
      </c>
      <c r="ES61" s="345">
        <f>'Générateur Emprise 10ans'!$F46</f>
        <v>12</v>
      </c>
      <c r="EU61" s="345"/>
      <c r="EV61" s="19" t="s">
        <v>288</v>
      </c>
      <c r="EW61" s="827">
        <f>+$B$6</f>
        <v>200</v>
      </c>
      <c r="EX61" s="19">
        <f>'Générateur Emprise 10ans'!$C6</f>
        <v>2</v>
      </c>
      <c r="EY61" s="345">
        <f>'Générateur Emprise 10ans'!$F47</f>
        <v>12</v>
      </c>
      <c r="FA61" s="345"/>
      <c r="FB61" s="19" t="s">
        <v>288</v>
      </c>
      <c r="FC61" s="827">
        <f>+$B$6</f>
        <v>200</v>
      </c>
      <c r="FD61" s="19">
        <f>'Générateur Emprise 10ans'!$C6</f>
        <v>2</v>
      </c>
      <c r="FE61" s="345">
        <f>'Générateur Emprise 10ans'!$F48</f>
        <v>12</v>
      </c>
      <c r="FG61" s="345"/>
      <c r="FH61" s="19" t="s">
        <v>288</v>
      </c>
      <c r="FI61" s="827">
        <f>+$B$6</f>
        <v>200</v>
      </c>
      <c r="FJ61" s="19">
        <f>'Générateur Emprise 10ans'!$C6</f>
        <v>2</v>
      </c>
      <c r="FK61" s="345">
        <f>'Générateur Emprise 10ans'!$F49</f>
        <v>12</v>
      </c>
      <c r="FM61" s="345"/>
      <c r="FN61" s="19" t="s">
        <v>288</v>
      </c>
      <c r="FO61" s="827">
        <f>+$B$6</f>
        <v>200</v>
      </c>
      <c r="FP61" s="19">
        <f>'Générateur Emprise 10ans'!$C6</f>
        <v>2</v>
      </c>
      <c r="FQ61" s="345">
        <f>'Générateur Emprise 10ans'!$F50</f>
        <v>12</v>
      </c>
      <c r="FS61" s="345"/>
      <c r="FT61" s="19" t="s">
        <v>288</v>
      </c>
      <c r="FU61" s="827">
        <f>+$B$6</f>
        <v>200</v>
      </c>
      <c r="FV61" s="19">
        <f>'Générateur Emprise 10ans'!$C6</f>
        <v>2</v>
      </c>
      <c r="FW61" s="345">
        <f>'Générateur Emprise 10ans'!$F51</f>
        <v>12</v>
      </c>
      <c r="FY61" s="345"/>
    </row>
    <row r="62" spans="1:181" x14ac:dyDescent="0.3">
      <c r="A62" s="19"/>
      <c r="B62" s="827" t="s">
        <v>290</v>
      </c>
      <c r="C62" s="827">
        <f>+$B$7</f>
        <v>200</v>
      </c>
      <c r="D62" s="827">
        <f>'Générateur Emprise 10ans'!$C7</f>
        <v>2</v>
      </c>
      <c r="E62" s="834">
        <f>'Générateur Emprise 10ans'!$G22</f>
        <v>12</v>
      </c>
      <c r="G62" s="345"/>
      <c r="H62" s="827" t="s">
        <v>290</v>
      </c>
      <c r="I62" s="827">
        <f>+$B$7</f>
        <v>200</v>
      </c>
      <c r="J62" s="827">
        <f>'Générateur Emprise 10ans'!$C7</f>
        <v>2</v>
      </c>
      <c r="K62" s="834">
        <f>'Générateur Emprise 10ans'!$G23</f>
        <v>12</v>
      </c>
      <c r="M62" s="345"/>
      <c r="N62" s="827" t="s">
        <v>290</v>
      </c>
      <c r="O62" s="827">
        <f>+$B$7</f>
        <v>200</v>
      </c>
      <c r="P62" s="827">
        <f>'Générateur Emprise 10ans'!$C7</f>
        <v>2</v>
      </c>
      <c r="Q62" s="834">
        <f>'Générateur Emprise 10ans'!$G24</f>
        <v>12</v>
      </c>
      <c r="S62" s="345"/>
      <c r="T62" s="827" t="s">
        <v>290</v>
      </c>
      <c r="U62" s="827">
        <f>+$B$7</f>
        <v>200</v>
      </c>
      <c r="V62" s="827">
        <f>'Générateur Emprise 10ans'!$C7</f>
        <v>2</v>
      </c>
      <c r="W62" s="834">
        <f>'Générateur Emprise 10ans'!$G25</f>
        <v>12</v>
      </c>
      <c r="Y62" s="345"/>
      <c r="Z62" s="827" t="s">
        <v>290</v>
      </c>
      <c r="AA62" s="827">
        <f>+$B$7</f>
        <v>200</v>
      </c>
      <c r="AB62" s="827">
        <f>'Générateur Emprise 10ans'!$C7</f>
        <v>2</v>
      </c>
      <c r="AC62" s="834">
        <f>'Générateur Emprise 10ans'!$G26</f>
        <v>12</v>
      </c>
      <c r="AE62" s="345"/>
      <c r="AF62" s="827" t="s">
        <v>290</v>
      </c>
      <c r="AG62" s="827">
        <f>+$B$7</f>
        <v>200</v>
      </c>
      <c r="AH62" s="827">
        <f>'Générateur Emprise 10ans'!$C7</f>
        <v>2</v>
      </c>
      <c r="AI62" s="834">
        <f>'Générateur Emprise 10ans'!$G27</f>
        <v>12</v>
      </c>
      <c r="AK62" s="345"/>
      <c r="AL62" s="827" t="s">
        <v>290</v>
      </c>
      <c r="AM62" s="827">
        <f>+$B$7</f>
        <v>200</v>
      </c>
      <c r="AN62" s="827">
        <f>'Générateur Emprise 10ans'!$C7</f>
        <v>2</v>
      </c>
      <c r="AO62" s="834">
        <f>'Générateur Emprise 10ans'!$G28</f>
        <v>12</v>
      </c>
      <c r="AQ62" s="345"/>
      <c r="AR62" s="827" t="s">
        <v>290</v>
      </c>
      <c r="AS62" s="827">
        <f>+$B$7</f>
        <v>200</v>
      </c>
      <c r="AT62" s="827">
        <f>'Générateur Emprise 10ans'!$C7</f>
        <v>2</v>
      </c>
      <c r="AU62" s="834">
        <f>'Générateur Emprise 10ans'!$G29</f>
        <v>12</v>
      </c>
      <c r="AW62" s="345"/>
      <c r="AX62" s="827" t="s">
        <v>290</v>
      </c>
      <c r="AY62" s="827">
        <f>+$B$7</f>
        <v>200</v>
      </c>
      <c r="AZ62" s="827">
        <f>'Générateur Emprise 10ans'!$C7</f>
        <v>2</v>
      </c>
      <c r="BA62" s="834">
        <f>'Générateur Emprise 10ans'!$G30</f>
        <v>12</v>
      </c>
      <c r="BC62" s="345"/>
      <c r="BD62" s="827" t="s">
        <v>290</v>
      </c>
      <c r="BE62" s="827">
        <f>+$B$7</f>
        <v>200</v>
      </c>
      <c r="BF62" s="827">
        <f>'Générateur Emprise 10ans'!$C7</f>
        <v>2</v>
      </c>
      <c r="BG62" s="834">
        <f>'Générateur Emprise 10ans'!$G31</f>
        <v>12</v>
      </c>
      <c r="BI62" s="345"/>
      <c r="BJ62" s="827" t="s">
        <v>290</v>
      </c>
      <c r="BK62" s="827">
        <f>+$B$7</f>
        <v>200</v>
      </c>
      <c r="BL62" s="827">
        <f>'Générateur Emprise 10ans'!$C7</f>
        <v>2</v>
      </c>
      <c r="BM62" s="834">
        <f>'Générateur Emprise 10ans'!$G32</f>
        <v>12</v>
      </c>
      <c r="BO62" s="345"/>
      <c r="BP62" s="827" t="s">
        <v>290</v>
      </c>
      <c r="BQ62" s="827">
        <f>+$B$7</f>
        <v>200</v>
      </c>
      <c r="BR62" s="827">
        <f>'Générateur Emprise 10ans'!$C7</f>
        <v>2</v>
      </c>
      <c r="BS62" s="834">
        <f>'Générateur Emprise 10ans'!$G33</f>
        <v>12</v>
      </c>
      <c r="BU62" s="345"/>
      <c r="BV62" s="827" t="s">
        <v>290</v>
      </c>
      <c r="BW62" s="827">
        <f>+$B$7</f>
        <v>200</v>
      </c>
      <c r="BX62" s="827">
        <f>'Générateur Emprise 10ans'!$C7</f>
        <v>2</v>
      </c>
      <c r="BY62" s="834">
        <f>'Générateur Emprise 10ans'!$G34</f>
        <v>12</v>
      </c>
      <c r="CA62" s="345"/>
      <c r="CB62" s="827" t="s">
        <v>290</v>
      </c>
      <c r="CC62" s="827">
        <f>+$B$7</f>
        <v>200</v>
      </c>
      <c r="CD62" s="827">
        <f>'Générateur Emprise 10ans'!$C7</f>
        <v>2</v>
      </c>
      <c r="CE62" s="834">
        <f>'Générateur Emprise 10ans'!$G35</f>
        <v>12</v>
      </c>
      <c r="CG62" s="345"/>
      <c r="CH62" s="827" t="s">
        <v>290</v>
      </c>
      <c r="CI62" s="827">
        <f>+$B$7</f>
        <v>200</v>
      </c>
      <c r="CJ62" s="827">
        <f>'Générateur Emprise 10ans'!$C7</f>
        <v>2</v>
      </c>
      <c r="CK62" s="834">
        <f>'Générateur Emprise 10ans'!$G36</f>
        <v>12</v>
      </c>
      <c r="CM62" s="345"/>
      <c r="CN62" s="827" t="s">
        <v>290</v>
      </c>
      <c r="CO62" s="827">
        <f>+$B$7</f>
        <v>200</v>
      </c>
      <c r="CP62" s="827">
        <f>'Générateur Emprise 10ans'!$C7</f>
        <v>2</v>
      </c>
      <c r="CQ62" s="834">
        <f>'Générateur Emprise 10ans'!$G37</f>
        <v>12</v>
      </c>
      <c r="CS62" s="345"/>
      <c r="CT62" s="827" t="s">
        <v>290</v>
      </c>
      <c r="CU62" s="827">
        <f>+$B$7</f>
        <v>200</v>
      </c>
      <c r="CV62" s="827">
        <f>'Générateur Emprise 10ans'!$C7</f>
        <v>2</v>
      </c>
      <c r="CW62" s="834">
        <f>'Générateur Emprise 10ans'!$G38</f>
        <v>12</v>
      </c>
      <c r="CY62" s="345"/>
      <c r="CZ62" s="827" t="s">
        <v>290</v>
      </c>
      <c r="DA62" s="827">
        <f>+$B$7</f>
        <v>200</v>
      </c>
      <c r="DB62" s="827">
        <f>'Générateur Emprise 10ans'!$C7</f>
        <v>2</v>
      </c>
      <c r="DC62" s="834">
        <f>'Générateur Emprise 10ans'!$G39</f>
        <v>12</v>
      </c>
      <c r="DE62" s="345"/>
      <c r="DF62" s="827" t="s">
        <v>290</v>
      </c>
      <c r="DG62" s="827">
        <f>+$B$7</f>
        <v>200</v>
      </c>
      <c r="DH62" s="827">
        <f>'Générateur Emprise 10ans'!$C7</f>
        <v>2</v>
      </c>
      <c r="DI62" s="834">
        <f>'Générateur Emprise 10ans'!$G40</f>
        <v>12</v>
      </c>
      <c r="DK62" s="345"/>
      <c r="DL62" s="827" t="s">
        <v>290</v>
      </c>
      <c r="DM62" s="827">
        <f>+$B$7</f>
        <v>200</v>
      </c>
      <c r="DN62" s="827">
        <f>'Générateur Emprise 10ans'!$C7</f>
        <v>2</v>
      </c>
      <c r="DO62" s="834">
        <f>'Générateur Emprise 10ans'!$G41</f>
        <v>12</v>
      </c>
      <c r="DQ62" s="345"/>
      <c r="DR62" s="827" t="s">
        <v>290</v>
      </c>
      <c r="DS62" s="827">
        <f>+$B$7</f>
        <v>200</v>
      </c>
      <c r="DT62" s="827">
        <f>'Générateur Emprise 10ans'!$C7</f>
        <v>2</v>
      </c>
      <c r="DU62" s="834">
        <f>'Générateur Emprise 10ans'!$G42</f>
        <v>12</v>
      </c>
      <c r="DW62" s="345"/>
      <c r="DX62" s="827" t="s">
        <v>290</v>
      </c>
      <c r="DY62" s="827">
        <f>+$B$7</f>
        <v>200</v>
      </c>
      <c r="DZ62" s="827">
        <f>'Générateur Emprise 10ans'!$C7</f>
        <v>2</v>
      </c>
      <c r="EA62" s="834">
        <f>'Générateur Emprise 10ans'!$G43</f>
        <v>12</v>
      </c>
      <c r="EC62" s="345"/>
      <c r="ED62" s="827" t="s">
        <v>290</v>
      </c>
      <c r="EE62" s="827">
        <f>+$B$7</f>
        <v>200</v>
      </c>
      <c r="EF62" s="827">
        <f>'Générateur Emprise 10ans'!$C7</f>
        <v>2</v>
      </c>
      <c r="EG62" s="834">
        <f>'Générateur Emprise 10ans'!$G44</f>
        <v>12</v>
      </c>
      <c r="EI62" s="345"/>
      <c r="EJ62" s="827" t="s">
        <v>290</v>
      </c>
      <c r="EK62" s="827">
        <f>+$B$7</f>
        <v>200</v>
      </c>
      <c r="EL62" s="827">
        <f>'Générateur Emprise 10ans'!$C7</f>
        <v>2</v>
      </c>
      <c r="EM62" s="834">
        <f>'Générateur Emprise 10ans'!$G45</f>
        <v>12</v>
      </c>
      <c r="EO62" s="345"/>
      <c r="EP62" s="827" t="s">
        <v>290</v>
      </c>
      <c r="EQ62" s="827">
        <f>+$B$7</f>
        <v>200</v>
      </c>
      <c r="ER62" s="827">
        <f>'Générateur Emprise 10ans'!$C7</f>
        <v>2</v>
      </c>
      <c r="ES62" s="834">
        <f>'Générateur Emprise 10ans'!$G46</f>
        <v>12</v>
      </c>
      <c r="EU62" s="345"/>
      <c r="EV62" s="827" t="s">
        <v>290</v>
      </c>
      <c r="EW62" s="827">
        <f>+$B$7</f>
        <v>200</v>
      </c>
      <c r="EX62" s="827">
        <f>'Générateur Emprise 10ans'!$C7</f>
        <v>2</v>
      </c>
      <c r="EY62" s="834">
        <f>'Générateur Emprise 10ans'!$G47</f>
        <v>12</v>
      </c>
      <c r="FA62" s="345"/>
      <c r="FB62" s="827" t="s">
        <v>290</v>
      </c>
      <c r="FC62" s="827">
        <f>+$B$7</f>
        <v>200</v>
      </c>
      <c r="FD62" s="827">
        <f>'Générateur Emprise 10ans'!$C7</f>
        <v>2</v>
      </c>
      <c r="FE62" s="834">
        <f>'Générateur Emprise 10ans'!$G48</f>
        <v>12</v>
      </c>
      <c r="FG62" s="345"/>
      <c r="FH62" s="827" t="s">
        <v>290</v>
      </c>
      <c r="FI62" s="827">
        <f>+$B$7</f>
        <v>200</v>
      </c>
      <c r="FJ62" s="827">
        <f>'Générateur Emprise 10ans'!$C7</f>
        <v>2</v>
      </c>
      <c r="FK62" s="834">
        <f>'Générateur Emprise 10ans'!$G49</f>
        <v>12</v>
      </c>
      <c r="FM62" s="345"/>
      <c r="FN62" s="827" t="s">
        <v>290</v>
      </c>
      <c r="FO62" s="827">
        <f>+$B$7</f>
        <v>200</v>
      </c>
      <c r="FP62" s="827">
        <f>'Générateur Emprise 10ans'!$C7</f>
        <v>2</v>
      </c>
      <c r="FQ62" s="834">
        <f>'Générateur Emprise 10ans'!$G50</f>
        <v>12</v>
      </c>
      <c r="FS62" s="345"/>
      <c r="FT62" s="827" t="s">
        <v>290</v>
      </c>
      <c r="FU62" s="827">
        <f>+$B$7</f>
        <v>200</v>
      </c>
      <c r="FV62" s="827">
        <f>'Générateur Emprise 10ans'!$C7</f>
        <v>2</v>
      </c>
      <c r="FW62" s="834">
        <f>'Générateur Emprise 10ans'!$G51</f>
        <v>12</v>
      </c>
      <c r="FY62" s="345"/>
    </row>
    <row r="63" spans="1:181" ht="15" thickBot="1" x14ac:dyDescent="0.35">
      <c r="A63" s="19"/>
      <c r="B63" s="826" t="s">
        <v>292</v>
      </c>
      <c r="C63" s="826">
        <f>+$B$8</f>
        <v>200</v>
      </c>
      <c r="D63" s="827">
        <f>'Générateur Emprise 10ans'!$C8</f>
        <v>2</v>
      </c>
      <c r="E63" s="832">
        <f>'Générateur Emprise 10ans'!$E22</f>
        <v>12</v>
      </c>
      <c r="G63" s="345"/>
      <c r="H63" s="668" t="s">
        <v>292</v>
      </c>
      <c r="I63" s="826">
        <f>+$B$8</f>
        <v>200</v>
      </c>
      <c r="J63" s="19">
        <f>'Générateur Emprise 10ans'!$C8</f>
        <v>2</v>
      </c>
      <c r="K63" s="630">
        <f>'Générateur Emprise 10ans'!$E23</f>
        <v>12</v>
      </c>
      <c r="M63" s="345"/>
      <c r="N63" s="668" t="s">
        <v>292</v>
      </c>
      <c r="O63" s="826">
        <f>+$B$8</f>
        <v>200</v>
      </c>
      <c r="P63" s="19">
        <f>'Générateur Emprise 10ans'!$C8</f>
        <v>2</v>
      </c>
      <c r="Q63" s="630">
        <f>'Générateur Emprise 10ans'!$E24</f>
        <v>12</v>
      </c>
      <c r="S63" s="345"/>
      <c r="T63" s="668" t="s">
        <v>292</v>
      </c>
      <c r="U63" s="826">
        <f>+$B$8</f>
        <v>200</v>
      </c>
      <c r="V63" s="19">
        <f>'Générateur Emprise 10ans'!$C8</f>
        <v>2</v>
      </c>
      <c r="W63" s="630">
        <f>'Générateur Emprise 10ans'!$E25</f>
        <v>12</v>
      </c>
      <c r="Y63" s="345"/>
      <c r="Z63" s="668" t="s">
        <v>292</v>
      </c>
      <c r="AA63" s="826">
        <f>+$B$8</f>
        <v>200</v>
      </c>
      <c r="AB63" s="19">
        <f>'Générateur Emprise 10ans'!$C8</f>
        <v>2</v>
      </c>
      <c r="AC63" s="630">
        <f>'Générateur Emprise 10ans'!$E26</f>
        <v>12</v>
      </c>
      <c r="AE63" s="345"/>
      <c r="AF63" s="668" t="s">
        <v>292</v>
      </c>
      <c r="AG63" s="826">
        <f>+$B$8</f>
        <v>200</v>
      </c>
      <c r="AH63" s="19">
        <f>'Générateur Emprise 10ans'!$C8</f>
        <v>2</v>
      </c>
      <c r="AI63" s="630">
        <f>'Générateur Emprise 10ans'!$E27</f>
        <v>12</v>
      </c>
      <c r="AK63" s="345"/>
      <c r="AL63" s="668" t="s">
        <v>292</v>
      </c>
      <c r="AM63" s="826">
        <f>+$B$8</f>
        <v>200</v>
      </c>
      <c r="AN63" s="19">
        <f>'Générateur Emprise 10ans'!$C8</f>
        <v>2</v>
      </c>
      <c r="AO63" s="630">
        <f>'Générateur Emprise 10ans'!$E28</f>
        <v>12</v>
      </c>
      <c r="AQ63" s="345"/>
      <c r="AR63" s="668" t="s">
        <v>292</v>
      </c>
      <c r="AS63" s="826">
        <f>+$B$8</f>
        <v>200</v>
      </c>
      <c r="AT63" s="19">
        <f>'Générateur Emprise 10ans'!$C8</f>
        <v>2</v>
      </c>
      <c r="AU63" s="630">
        <f>'Générateur Emprise 10ans'!$E29</f>
        <v>12</v>
      </c>
      <c r="AW63" s="345"/>
      <c r="AX63" s="668" t="s">
        <v>292</v>
      </c>
      <c r="AY63" s="826">
        <f>+$B$8</f>
        <v>200</v>
      </c>
      <c r="AZ63" s="19">
        <f>'Générateur Emprise 10ans'!$C8</f>
        <v>2</v>
      </c>
      <c r="BA63" s="630">
        <f>'Générateur Emprise 10ans'!$E30</f>
        <v>12</v>
      </c>
      <c r="BC63" s="345"/>
      <c r="BD63" s="668" t="s">
        <v>292</v>
      </c>
      <c r="BE63" s="826">
        <f>+$B$8</f>
        <v>200</v>
      </c>
      <c r="BF63" s="19">
        <f>'Générateur Emprise 10ans'!$C8</f>
        <v>2</v>
      </c>
      <c r="BG63" s="630">
        <f>'Générateur Emprise 10ans'!$E31</f>
        <v>12</v>
      </c>
      <c r="BI63" s="345"/>
      <c r="BJ63" s="668" t="s">
        <v>292</v>
      </c>
      <c r="BK63" s="826">
        <f>+$B$8</f>
        <v>200</v>
      </c>
      <c r="BL63" s="19">
        <f>'Générateur Emprise 10ans'!$C8</f>
        <v>2</v>
      </c>
      <c r="BM63" s="630">
        <f>'Générateur Emprise 10ans'!$E32</f>
        <v>12</v>
      </c>
      <c r="BO63" s="345"/>
      <c r="BP63" s="668" t="s">
        <v>292</v>
      </c>
      <c r="BQ63" s="826">
        <f>+$B$8</f>
        <v>200</v>
      </c>
      <c r="BR63" s="19">
        <f>'Générateur Emprise 10ans'!$C8</f>
        <v>2</v>
      </c>
      <c r="BS63" s="630">
        <f>'Générateur Emprise 10ans'!$E33</f>
        <v>12</v>
      </c>
      <c r="BU63" s="345"/>
      <c r="BV63" s="668" t="s">
        <v>292</v>
      </c>
      <c r="BW63" s="826">
        <f>+$B$8</f>
        <v>200</v>
      </c>
      <c r="BX63" s="19">
        <f>'Générateur Emprise 10ans'!$C8</f>
        <v>2</v>
      </c>
      <c r="BY63" s="630">
        <f>'Générateur Emprise 10ans'!$E34</f>
        <v>12</v>
      </c>
      <c r="CA63" s="345"/>
      <c r="CB63" s="668" t="s">
        <v>292</v>
      </c>
      <c r="CC63" s="826">
        <f>+$B$8</f>
        <v>200</v>
      </c>
      <c r="CD63" s="19">
        <f>'Générateur Emprise 10ans'!$C8</f>
        <v>2</v>
      </c>
      <c r="CE63" s="630">
        <f>'Générateur Emprise 10ans'!$E35</f>
        <v>12</v>
      </c>
      <c r="CG63" s="345"/>
      <c r="CH63" s="668" t="s">
        <v>292</v>
      </c>
      <c r="CI63" s="826">
        <f>+$B$8</f>
        <v>200</v>
      </c>
      <c r="CJ63" s="19">
        <f>'Générateur Emprise 10ans'!$C8</f>
        <v>2</v>
      </c>
      <c r="CK63" s="630">
        <f>'Générateur Emprise 10ans'!$E36</f>
        <v>12</v>
      </c>
      <c r="CM63" s="345"/>
      <c r="CN63" s="668" t="s">
        <v>292</v>
      </c>
      <c r="CO63" s="826">
        <f>+$B$8</f>
        <v>200</v>
      </c>
      <c r="CP63" s="19">
        <f>'Générateur Emprise 10ans'!$C8</f>
        <v>2</v>
      </c>
      <c r="CQ63" s="630">
        <f>'Générateur Emprise 10ans'!$E37</f>
        <v>12</v>
      </c>
      <c r="CS63" s="345"/>
      <c r="CT63" s="668" t="s">
        <v>292</v>
      </c>
      <c r="CU63" s="826">
        <f>+$B$8</f>
        <v>200</v>
      </c>
      <c r="CV63" s="19">
        <f>'Générateur Emprise 10ans'!$C8</f>
        <v>2</v>
      </c>
      <c r="CW63" s="630">
        <f>'Générateur Emprise 10ans'!$E38</f>
        <v>12</v>
      </c>
      <c r="CY63" s="345"/>
      <c r="CZ63" s="668" t="s">
        <v>292</v>
      </c>
      <c r="DA63" s="826">
        <f>+$B$8</f>
        <v>200</v>
      </c>
      <c r="DB63" s="19">
        <f>'Générateur Emprise 10ans'!$C8</f>
        <v>2</v>
      </c>
      <c r="DC63" s="630">
        <f>'Générateur Emprise 10ans'!$E39</f>
        <v>12</v>
      </c>
      <c r="DE63" s="345"/>
      <c r="DF63" s="668" t="s">
        <v>292</v>
      </c>
      <c r="DG63" s="826">
        <f>+$B$8</f>
        <v>200</v>
      </c>
      <c r="DH63" s="19">
        <f>'Générateur Emprise 10ans'!$C8</f>
        <v>2</v>
      </c>
      <c r="DI63" s="630">
        <f>'Générateur Emprise 10ans'!$E40</f>
        <v>12</v>
      </c>
      <c r="DK63" s="345"/>
      <c r="DL63" s="668" t="s">
        <v>292</v>
      </c>
      <c r="DM63" s="826">
        <f>+$B$8</f>
        <v>200</v>
      </c>
      <c r="DN63" s="19">
        <f>'Générateur Emprise 10ans'!$C8</f>
        <v>2</v>
      </c>
      <c r="DO63" s="630">
        <f>'Générateur Emprise 10ans'!$E41</f>
        <v>12</v>
      </c>
      <c r="DQ63" s="345"/>
      <c r="DR63" s="668" t="s">
        <v>292</v>
      </c>
      <c r="DS63" s="826">
        <f>+$B$8</f>
        <v>200</v>
      </c>
      <c r="DT63" s="19">
        <f>'Générateur Emprise 10ans'!$C8</f>
        <v>2</v>
      </c>
      <c r="DU63" s="630">
        <f>'Générateur Emprise 10ans'!$E42</f>
        <v>12</v>
      </c>
      <c r="DW63" s="345"/>
      <c r="DX63" s="668" t="s">
        <v>292</v>
      </c>
      <c r="DY63" s="826">
        <f>+$B$8</f>
        <v>200</v>
      </c>
      <c r="DZ63" s="19">
        <f>'Générateur Emprise 10ans'!$C8</f>
        <v>2</v>
      </c>
      <c r="EA63" s="630">
        <f>'Générateur Emprise 10ans'!$E43</f>
        <v>12</v>
      </c>
      <c r="EC63" s="345"/>
      <c r="ED63" s="668" t="s">
        <v>292</v>
      </c>
      <c r="EE63" s="826">
        <f>+$B$8</f>
        <v>200</v>
      </c>
      <c r="EF63" s="19">
        <f>'Générateur Emprise 10ans'!$C8</f>
        <v>2</v>
      </c>
      <c r="EG63" s="630">
        <f>'Générateur Emprise 10ans'!$E44</f>
        <v>12</v>
      </c>
      <c r="EI63" s="345"/>
      <c r="EJ63" s="668" t="s">
        <v>292</v>
      </c>
      <c r="EK63" s="826">
        <f>+$B$8</f>
        <v>200</v>
      </c>
      <c r="EL63" s="19">
        <f>'Générateur Emprise 10ans'!$C8</f>
        <v>2</v>
      </c>
      <c r="EM63" s="630">
        <f>'Générateur Emprise 10ans'!$E45</f>
        <v>12</v>
      </c>
      <c r="EO63" s="345"/>
      <c r="EP63" s="668" t="s">
        <v>292</v>
      </c>
      <c r="EQ63" s="826">
        <f>+$B$8</f>
        <v>200</v>
      </c>
      <c r="ER63" s="19">
        <f>'Générateur Emprise 10ans'!$C8</f>
        <v>2</v>
      </c>
      <c r="ES63" s="630">
        <f>'Générateur Emprise 10ans'!$E46</f>
        <v>12</v>
      </c>
      <c r="EU63" s="345"/>
      <c r="EV63" s="668" t="s">
        <v>292</v>
      </c>
      <c r="EW63" s="826">
        <f>+$B$8</f>
        <v>200</v>
      </c>
      <c r="EX63" s="19">
        <f>'Générateur Emprise 10ans'!$C8</f>
        <v>2</v>
      </c>
      <c r="EY63" s="630">
        <f>'Générateur Emprise 10ans'!$E47</f>
        <v>12</v>
      </c>
      <c r="FA63" s="345"/>
      <c r="FB63" s="668" t="s">
        <v>292</v>
      </c>
      <c r="FC63" s="826">
        <f>+$B$8</f>
        <v>200</v>
      </c>
      <c r="FD63" s="19">
        <f>'Générateur Emprise 10ans'!$C8</f>
        <v>2</v>
      </c>
      <c r="FE63" s="630">
        <f>'Générateur Emprise 10ans'!$E48</f>
        <v>12</v>
      </c>
      <c r="FG63" s="345"/>
      <c r="FH63" s="668" t="s">
        <v>292</v>
      </c>
      <c r="FI63" s="826">
        <f>+$B$8</f>
        <v>200</v>
      </c>
      <c r="FJ63" s="19">
        <f>'Générateur Emprise 10ans'!$C8</f>
        <v>2</v>
      </c>
      <c r="FK63" s="630">
        <f>'Générateur Emprise 10ans'!$E49</f>
        <v>12</v>
      </c>
      <c r="FM63" s="345"/>
      <c r="FN63" s="668" t="s">
        <v>292</v>
      </c>
      <c r="FO63" s="826">
        <f>+$B$8</f>
        <v>200</v>
      </c>
      <c r="FP63" s="19">
        <f>'Générateur Emprise 10ans'!$C8</f>
        <v>2</v>
      </c>
      <c r="FQ63" s="630">
        <f>'Générateur Emprise 10ans'!$E50</f>
        <v>12</v>
      </c>
      <c r="FS63" s="345"/>
      <c r="FT63" s="668" t="s">
        <v>292</v>
      </c>
      <c r="FU63" s="826">
        <f>+$B$8</f>
        <v>200</v>
      </c>
      <c r="FV63" s="19">
        <f>'Générateur Emprise 10ans'!$C8</f>
        <v>2</v>
      </c>
      <c r="FW63" s="630">
        <f>'Générateur Emprise 10ans'!$E51</f>
        <v>12</v>
      </c>
      <c r="FY63" s="345"/>
    </row>
    <row r="64" spans="1:181" ht="15" thickBot="1" x14ac:dyDescent="0.35">
      <c r="A64" s="19"/>
      <c r="B64" s="847" t="s">
        <v>489</v>
      </c>
      <c r="C64" s="847">
        <f>'Générateur Emprise 10ans'!$C2-($D63+$D62)</f>
        <v>196</v>
      </c>
      <c r="D64" s="845">
        <f>'Générateur Emprise 10ans'!$B2-($D61+$D60)</f>
        <v>196</v>
      </c>
      <c r="E64" s="845">
        <f>C64*D64</f>
        <v>38416</v>
      </c>
      <c r="G64" s="345"/>
      <c r="H64" s="847" t="s">
        <v>489</v>
      </c>
      <c r="I64" s="847">
        <f>'Générateur Emprise 10ans'!$C2-($D63+$D62)</f>
        <v>196</v>
      </c>
      <c r="J64" s="845">
        <f>'Générateur Emprise 10ans'!$B2-($D61+$D60)</f>
        <v>196</v>
      </c>
      <c r="K64" s="845">
        <f>I64*J64</f>
        <v>38416</v>
      </c>
      <c r="M64" s="345"/>
      <c r="N64" s="10" t="s">
        <v>489</v>
      </c>
      <c r="O64" s="10">
        <f>'Générateur Emprise 10ans'!$C2-($D63+$D62)</f>
        <v>196</v>
      </c>
      <c r="P64" s="477">
        <f>'Générateur Emprise 10ans'!$B2-($D61+$D60)</f>
        <v>196</v>
      </c>
      <c r="Q64" s="477">
        <f>O64*P64</f>
        <v>38416</v>
      </c>
      <c r="S64" s="345"/>
      <c r="T64" s="10" t="s">
        <v>489</v>
      </c>
      <c r="U64" s="10">
        <f>'Générateur Emprise 10ans'!$C2-($D63+$D62)</f>
        <v>196</v>
      </c>
      <c r="V64" s="477">
        <f>'Générateur Emprise 10ans'!$B2-($D61+$D60)</f>
        <v>196</v>
      </c>
      <c r="W64" s="477">
        <f>U64*V64</f>
        <v>38416</v>
      </c>
      <c r="Y64" s="345"/>
      <c r="Z64" s="10" t="s">
        <v>489</v>
      </c>
      <c r="AA64" s="10">
        <f>'Générateur Emprise 10ans'!$C2-($D63+$D62)</f>
        <v>196</v>
      </c>
      <c r="AB64" s="477">
        <f>'Générateur Emprise 10ans'!$B2-($D61+$D60)</f>
        <v>196</v>
      </c>
      <c r="AC64" s="477">
        <f>AA64*AB64</f>
        <v>38416</v>
      </c>
      <c r="AE64" s="345"/>
      <c r="AF64" s="10" t="s">
        <v>489</v>
      </c>
      <c r="AG64" s="10">
        <f>'Générateur Emprise 10ans'!$C2-($D63+$D62)</f>
        <v>196</v>
      </c>
      <c r="AH64" s="477">
        <f>'Générateur Emprise 10ans'!$B2-($D61+$D60)</f>
        <v>196</v>
      </c>
      <c r="AI64" s="477">
        <f>AG64*AH64</f>
        <v>38416</v>
      </c>
      <c r="AK64" s="345"/>
      <c r="AL64" s="10" t="s">
        <v>489</v>
      </c>
      <c r="AM64" s="10">
        <f>'Générateur Emprise 10ans'!$C2-($D63+$D62)</f>
        <v>196</v>
      </c>
      <c r="AN64" s="477">
        <f>'Générateur Emprise 10ans'!$B2-($D61+$D60)</f>
        <v>196</v>
      </c>
      <c r="AO64" s="477">
        <f>AM64*AN64</f>
        <v>38416</v>
      </c>
      <c r="AQ64" s="345"/>
      <c r="AR64" s="10" t="s">
        <v>489</v>
      </c>
      <c r="AS64" s="10">
        <f>'Générateur Emprise 10ans'!$C2-($D63+$D62)</f>
        <v>196</v>
      </c>
      <c r="AT64" s="477">
        <f>'Générateur Emprise 10ans'!$B2-($D61+$D60)</f>
        <v>196</v>
      </c>
      <c r="AU64" s="477">
        <f>AS64*AT64</f>
        <v>38416</v>
      </c>
      <c r="AW64" s="345"/>
      <c r="AX64" s="10" t="s">
        <v>489</v>
      </c>
      <c r="AY64" s="10">
        <f>'Générateur Emprise 10ans'!$C2-($D63+$D62)</f>
        <v>196</v>
      </c>
      <c r="AZ64" s="477">
        <f>'Générateur Emprise 10ans'!$B2-($D61+$D60)</f>
        <v>196</v>
      </c>
      <c r="BA64" s="477">
        <f>AY64*AZ64</f>
        <v>38416</v>
      </c>
      <c r="BC64" s="345"/>
      <c r="BD64" s="10" t="s">
        <v>489</v>
      </c>
      <c r="BE64" s="10">
        <f>'Générateur Emprise 10ans'!$C2-($D63+$D62)</f>
        <v>196</v>
      </c>
      <c r="BF64" s="477">
        <f>'Générateur Emprise 10ans'!$B2-($D61+$D60)</f>
        <v>196</v>
      </c>
      <c r="BG64" s="477">
        <f>BE64*BF64</f>
        <v>38416</v>
      </c>
      <c r="BI64" s="345"/>
      <c r="BJ64" s="10" t="s">
        <v>489</v>
      </c>
      <c r="BK64" s="10">
        <f>'Générateur Emprise 10ans'!$C2-($D63+$D62)</f>
        <v>196</v>
      </c>
      <c r="BL64" s="477">
        <f>'Générateur Emprise 10ans'!$B2-($D61+$D60)</f>
        <v>196</v>
      </c>
      <c r="BM64" s="477">
        <f>BK64*BL64</f>
        <v>38416</v>
      </c>
      <c r="BO64" s="345"/>
      <c r="BP64" s="10" t="s">
        <v>489</v>
      </c>
      <c r="BQ64" s="10">
        <f>'Générateur Emprise 10ans'!$C2-($D63+$D62)</f>
        <v>196</v>
      </c>
      <c r="BR64" s="477">
        <f>'Générateur Emprise 10ans'!$B2-($D61+$D60)</f>
        <v>196</v>
      </c>
      <c r="BS64" s="477">
        <f>BQ64*BR64</f>
        <v>38416</v>
      </c>
      <c r="BU64" s="345"/>
      <c r="BV64" s="10" t="s">
        <v>489</v>
      </c>
      <c r="BW64" s="10">
        <f>'Générateur Emprise 10ans'!$C2-($D63+$D62)</f>
        <v>196</v>
      </c>
      <c r="BX64" s="477">
        <f>'Générateur Emprise 10ans'!$B2-($D61+$D60)</f>
        <v>196</v>
      </c>
      <c r="BY64" s="477">
        <f>BW64*BX64</f>
        <v>38416</v>
      </c>
      <c r="CA64" s="345"/>
      <c r="CB64" s="10" t="s">
        <v>489</v>
      </c>
      <c r="CC64" s="10">
        <f>'Générateur Emprise 10ans'!$C2-($D63+$D62)</f>
        <v>196</v>
      </c>
      <c r="CD64" s="477">
        <f>'Générateur Emprise 10ans'!$B2-($D61+$D60)</f>
        <v>196</v>
      </c>
      <c r="CE64" s="477">
        <f>CC64*CD64</f>
        <v>38416</v>
      </c>
      <c r="CG64" s="345"/>
      <c r="CH64" s="10" t="s">
        <v>489</v>
      </c>
      <c r="CI64" s="10">
        <f>'Générateur Emprise 10ans'!$C2-($D63+$D62)</f>
        <v>196</v>
      </c>
      <c r="CJ64" s="477">
        <f>'Générateur Emprise 10ans'!$B2-($D61+$D60)</f>
        <v>196</v>
      </c>
      <c r="CK64" s="477">
        <f>CI64*CJ64</f>
        <v>38416</v>
      </c>
      <c r="CM64" s="345"/>
      <c r="CN64" s="10" t="s">
        <v>489</v>
      </c>
      <c r="CO64" s="10">
        <f>'Générateur Emprise 10ans'!$C2-($D63+$D62)</f>
        <v>196</v>
      </c>
      <c r="CP64" s="477">
        <f>'Générateur Emprise 10ans'!$B2-($D61+$D60)</f>
        <v>196</v>
      </c>
      <c r="CQ64" s="477">
        <f>CO64*CP64</f>
        <v>38416</v>
      </c>
      <c r="CS64" s="345"/>
      <c r="CT64" s="10" t="s">
        <v>489</v>
      </c>
      <c r="CU64" s="10">
        <f>'Générateur Emprise 10ans'!$C2-($D63+$D62)</f>
        <v>196</v>
      </c>
      <c r="CV64" s="477">
        <f>'Générateur Emprise 10ans'!$B2-($D61+$D60)</f>
        <v>196</v>
      </c>
      <c r="CW64" s="477">
        <f>CU64*CV64</f>
        <v>38416</v>
      </c>
      <c r="CY64" s="345"/>
      <c r="CZ64" s="10" t="s">
        <v>489</v>
      </c>
      <c r="DA64" s="10">
        <f>'Générateur Emprise 10ans'!$C2-($D63+$D62)</f>
        <v>196</v>
      </c>
      <c r="DB64" s="477">
        <f>'Générateur Emprise 10ans'!$B2-($D61+$D60)</f>
        <v>196</v>
      </c>
      <c r="DC64" s="477">
        <f>DA64*DB64</f>
        <v>38416</v>
      </c>
      <c r="DE64" s="345"/>
      <c r="DF64" s="10" t="s">
        <v>489</v>
      </c>
      <c r="DG64" s="10">
        <f>'Générateur Emprise 10ans'!$C2-($D63+$D62)</f>
        <v>196</v>
      </c>
      <c r="DH64" s="477">
        <f>'Générateur Emprise 10ans'!$B2-($D61+$D60)</f>
        <v>196</v>
      </c>
      <c r="DI64" s="477">
        <f>DG64*DH64</f>
        <v>38416</v>
      </c>
      <c r="DK64" s="345"/>
      <c r="DL64" s="10" t="s">
        <v>489</v>
      </c>
      <c r="DM64" s="10">
        <f>'Générateur Emprise 10ans'!$C2-($D63+$D62)</f>
        <v>196</v>
      </c>
      <c r="DN64" s="477">
        <f>'Générateur Emprise 10ans'!$B2-($D61+$D60)</f>
        <v>196</v>
      </c>
      <c r="DO64" s="477">
        <f>DM64*DN64</f>
        <v>38416</v>
      </c>
      <c r="DQ64" s="345"/>
      <c r="DR64" s="10" t="s">
        <v>489</v>
      </c>
      <c r="DS64" s="10">
        <f>'Générateur Emprise 10ans'!$C2-($D63+$D62)</f>
        <v>196</v>
      </c>
      <c r="DT64" s="477">
        <f>'Générateur Emprise 10ans'!$B2-($D61+$D60)</f>
        <v>196</v>
      </c>
      <c r="DU64" s="477">
        <f>DS64*DT64</f>
        <v>38416</v>
      </c>
      <c r="DW64" s="345"/>
      <c r="DX64" s="10" t="s">
        <v>489</v>
      </c>
      <c r="DY64" s="10">
        <f>'Générateur Emprise 10ans'!$C2-($D63+$D62)</f>
        <v>196</v>
      </c>
      <c r="DZ64" s="477">
        <f>'Générateur Emprise 10ans'!$B2-($D61+$D60)</f>
        <v>196</v>
      </c>
      <c r="EA64" s="477">
        <f>DY64*DZ64</f>
        <v>38416</v>
      </c>
      <c r="EC64" s="345"/>
      <c r="ED64" s="10" t="s">
        <v>489</v>
      </c>
      <c r="EE64" s="10">
        <f>'Générateur Emprise 10ans'!$C2-($D63+$D62)</f>
        <v>196</v>
      </c>
      <c r="EF64" s="477">
        <f>'Générateur Emprise 10ans'!$B2-($D61+$D60)</f>
        <v>196</v>
      </c>
      <c r="EG64" s="477">
        <f>EE64*EF64</f>
        <v>38416</v>
      </c>
      <c r="EI64" s="345"/>
      <c r="EJ64" s="10" t="s">
        <v>489</v>
      </c>
      <c r="EK64" s="10">
        <f>'Générateur Emprise 10ans'!$C2-($D63+$D62)</f>
        <v>196</v>
      </c>
      <c r="EL64" s="477">
        <f>'Générateur Emprise 10ans'!$B2-($D61+$D60)</f>
        <v>196</v>
      </c>
      <c r="EM64" s="477">
        <f>EK64*EL64</f>
        <v>38416</v>
      </c>
      <c r="EO64" s="345"/>
      <c r="EP64" s="10" t="s">
        <v>489</v>
      </c>
      <c r="EQ64" s="10">
        <f>'Générateur Emprise 10ans'!$C2-($D63+$D62)</f>
        <v>196</v>
      </c>
      <c r="ER64" s="477">
        <f>'Générateur Emprise 10ans'!$B2-($D61+$D60)</f>
        <v>196</v>
      </c>
      <c r="ES64" s="477">
        <f>EQ64*ER64</f>
        <v>38416</v>
      </c>
      <c r="EU64" s="345"/>
      <c r="EV64" s="10" t="s">
        <v>489</v>
      </c>
      <c r="EW64" s="10">
        <f>'Générateur Emprise 10ans'!$C2-($D63+$D62)</f>
        <v>196</v>
      </c>
      <c r="EX64" s="477">
        <f>'Générateur Emprise 10ans'!$B2-($D61+$D60)</f>
        <v>196</v>
      </c>
      <c r="EY64" s="477">
        <f>EW64*EX64</f>
        <v>38416</v>
      </c>
      <c r="FA64" s="345"/>
      <c r="FB64" s="10" t="s">
        <v>489</v>
      </c>
      <c r="FC64" s="10">
        <f>'Générateur Emprise 10ans'!$C2-($D63+$D62)</f>
        <v>196</v>
      </c>
      <c r="FD64" s="477">
        <f>'Générateur Emprise 10ans'!$B2-($D61+$D60)</f>
        <v>196</v>
      </c>
      <c r="FE64" s="477">
        <f>FC64*FD64</f>
        <v>38416</v>
      </c>
      <c r="FG64" s="345"/>
      <c r="FH64" s="10" t="s">
        <v>489</v>
      </c>
      <c r="FI64" s="10">
        <f>'Générateur Emprise 10ans'!$C2-($D63+$D62)</f>
        <v>196</v>
      </c>
      <c r="FJ64" s="477">
        <f>'Générateur Emprise 10ans'!$B2-($D61+$D60)</f>
        <v>196</v>
      </c>
      <c r="FK64" s="477">
        <f>FI64*FJ64</f>
        <v>38416</v>
      </c>
      <c r="FM64" s="345"/>
      <c r="FN64" s="10" t="s">
        <v>489</v>
      </c>
      <c r="FO64" s="10">
        <f>'Générateur Emprise 10ans'!$C2-($D63+$D62)</f>
        <v>196</v>
      </c>
      <c r="FP64" s="477">
        <f>'Générateur Emprise 10ans'!$B2-($D61+$D60)</f>
        <v>196</v>
      </c>
      <c r="FQ64" s="477">
        <f>FO64*FP64</f>
        <v>38416</v>
      </c>
      <c r="FS64" s="345"/>
      <c r="FT64" s="10" t="s">
        <v>489</v>
      </c>
      <c r="FU64" s="10">
        <f>'Générateur Emprise 10ans'!$C2-($D63+$D62)</f>
        <v>196</v>
      </c>
      <c r="FV64" s="477">
        <f>'Générateur Emprise 10ans'!$B2-($D61+$D60)</f>
        <v>196</v>
      </c>
      <c r="FW64" s="477">
        <f>FU64*FV64</f>
        <v>38416</v>
      </c>
      <c r="FY64" s="345"/>
    </row>
    <row r="65" spans="1:181" ht="15" thickBot="1" x14ac:dyDescent="0.35">
      <c r="A65" s="19"/>
      <c r="G65" s="345"/>
      <c r="M65" s="345"/>
      <c r="S65" s="345"/>
      <c r="Y65" s="345"/>
      <c r="AE65" s="345"/>
      <c r="AK65" s="345"/>
      <c r="AQ65" s="345"/>
      <c r="AW65" s="345"/>
      <c r="BC65" s="345"/>
      <c r="BI65" s="345"/>
      <c r="BO65" s="345"/>
      <c r="BU65" s="345"/>
      <c r="CA65" s="345"/>
      <c r="CG65" s="345"/>
      <c r="CM65" s="345"/>
      <c r="CS65" s="345"/>
      <c r="CY65" s="345"/>
      <c r="DE65" s="345"/>
      <c r="DK65" s="345"/>
      <c r="DQ65" s="345"/>
      <c r="DW65" s="345"/>
      <c r="EC65" s="345"/>
      <c r="EI65" s="345"/>
      <c r="EO65" s="345"/>
      <c r="EU65" s="345"/>
      <c r="FA65" s="345"/>
      <c r="FG65" s="345"/>
      <c r="FM65" s="345"/>
      <c r="FS65" s="345"/>
      <c r="FY65" s="345"/>
    </row>
    <row r="66" spans="1:181" x14ac:dyDescent="0.3">
      <c r="A66" s="19"/>
      <c r="B66" s="629" t="s">
        <v>431</v>
      </c>
      <c r="C66" s="600" t="s">
        <v>488</v>
      </c>
      <c r="D66" s="672" t="s">
        <v>487</v>
      </c>
      <c r="G66" s="345"/>
      <c r="H66" s="629" t="s">
        <v>431</v>
      </c>
      <c r="I66" s="600" t="s">
        <v>488</v>
      </c>
      <c r="J66" s="672" t="s">
        <v>487</v>
      </c>
      <c r="M66" s="345"/>
      <c r="N66" s="629" t="s">
        <v>431</v>
      </c>
      <c r="O66" s="600" t="s">
        <v>488</v>
      </c>
      <c r="P66" s="672" t="s">
        <v>487</v>
      </c>
      <c r="S66" s="345"/>
      <c r="T66" s="629" t="s">
        <v>431</v>
      </c>
      <c r="U66" s="600" t="s">
        <v>488</v>
      </c>
      <c r="V66" s="672" t="s">
        <v>487</v>
      </c>
      <c r="Y66" s="345"/>
      <c r="Z66" s="629" t="s">
        <v>431</v>
      </c>
      <c r="AA66" s="600" t="s">
        <v>488</v>
      </c>
      <c r="AB66" s="672" t="s">
        <v>487</v>
      </c>
      <c r="AE66" s="345"/>
      <c r="AF66" s="629" t="s">
        <v>431</v>
      </c>
      <c r="AG66" s="600" t="s">
        <v>488</v>
      </c>
      <c r="AH66" s="672" t="s">
        <v>487</v>
      </c>
      <c r="AK66" s="345"/>
      <c r="AL66" s="629" t="s">
        <v>431</v>
      </c>
      <c r="AM66" s="600" t="s">
        <v>488</v>
      </c>
      <c r="AN66" s="672" t="s">
        <v>487</v>
      </c>
      <c r="AQ66" s="345"/>
      <c r="AR66" s="629" t="s">
        <v>431</v>
      </c>
      <c r="AS66" s="600" t="s">
        <v>488</v>
      </c>
      <c r="AT66" s="672" t="s">
        <v>487</v>
      </c>
      <c r="AW66" s="345"/>
      <c r="AX66" s="629" t="s">
        <v>431</v>
      </c>
      <c r="AY66" s="600" t="s">
        <v>488</v>
      </c>
      <c r="AZ66" s="672" t="s">
        <v>487</v>
      </c>
      <c r="BC66" s="345"/>
      <c r="BD66" s="629" t="s">
        <v>431</v>
      </c>
      <c r="BE66" s="600" t="s">
        <v>488</v>
      </c>
      <c r="BF66" s="672" t="s">
        <v>487</v>
      </c>
      <c r="BI66" s="345"/>
      <c r="BJ66" s="629" t="s">
        <v>431</v>
      </c>
      <c r="BK66" s="600" t="s">
        <v>488</v>
      </c>
      <c r="BL66" s="672" t="s">
        <v>487</v>
      </c>
      <c r="BO66" s="345"/>
      <c r="BP66" s="629" t="s">
        <v>431</v>
      </c>
      <c r="BQ66" s="600" t="s">
        <v>488</v>
      </c>
      <c r="BR66" s="672" t="s">
        <v>487</v>
      </c>
      <c r="BU66" s="345"/>
      <c r="BV66" s="629" t="s">
        <v>431</v>
      </c>
      <c r="BW66" s="600" t="s">
        <v>488</v>
      </c>
      <c r="BX66" s="672" t="s">
        <v>487</v>
      </c>
      <c r="CA66" s="345"/>
      <c r="CB66" s="629" t="s">
        <v>431</v>
      </c>
      <c r="CC66" s="600" t="s">
        <v>488</v>
      </c>
      <c r="CD66" s="672" t="s">
        <v>487</v>
      </c>
      <c r="CG66" s="345"/>
      <c r="CH66" s="629" t="s">
        <v>431</v>
      </c>
      <c r="CI66" s="600" t="s">
        <v>488</v>
      </c>
      <c r="CJ66" s="672" t="s">
        <v>487</v>
      </c>
      <c r="CM66" s="345"/>
      <c r="CN66" s="629" t="s">
        <v>431</v>
      </c>
      <c r="CO66" s="600" t="s">
        <v>488</v>
      </c>
      <c r="CP66" s="672" t="s">
        <v>487</v>
      </c>
      <c r="CS66" s="345"/>
      <c r="CT66" s="629" t="s">
        <v>431</v>
      </c>
      <c r="CU66" s="600" t="s">
        <v>488</v>
      </c>
      <c r="CV66" s="672" t="s">
        <v>487</v>
      </c>
      <c r="CY66" s="345"/>
      <c r="CZ66" s="629" t="s">
        <v>431</v>
      </c>
      <c r="DA66" s="600" t="s">
        <v>488</v>
      </c>
      <c r="DB66" s="672" t="s">
        <v>487</v>
      </c>
      <c r="DE66" s="345"/>
      <c r="DF66" s="629" t="s">
        <v>431</v>
      </c>
      <c r="DG66" s="600" t="s">
        <v>488</v>
      </c>
      <c r="DH66" s="672" t="s">
        <v>487</v>
      </c>
      <c r="DK66" s="345"/>
      <c r="DL66" s="629" t="s">
        <v>431</v>
      </c>
      <c r="DM66" s="600" t="s">
        <v>488</v>
      </c>
      <c r="DN66" s="672" t="s">
        <v>487</v>
      </c>
      <c r="DQ66" s="345"/>
      <c r="DR66" s="629" t="s">
        <v>431</v>
      </c>
      <c r="DS66" s="600" t="s">
        <v>488</v>
      </c>
      <c r="DT66" s="672" t="s">
        <v>487</v>
      </c>
      <c r="DW66" s="345"/>
      <c r="DX66" s="629" t="s">
        <v>431</v>
      </c>
      <c r="DY66" s="600" t="s">
        <v>488</v>
      </c>
      <c r="DZ66" s="672" t="s">
        <v>487</v>
      </c>
      <c r="EC66" s="345"/>
      <c r="ED66" s="629" t="s">
        <v>431</v>
      </c>
      <c r="EE66" s="600" t="s">
        <v>488</v>
      </c>
      <c r="EF66" s="672" t="s">
        <v>487</v>
      </c>
      <c r="EI66" s="345"/>
      <c r="EJ66" s="629" t="s">
        <v>431</v>
      </c>
      <c r="EK66" s="600" t="s">
        <v>488</v>
      </c>
      <c r="EL66" s="672" t="s">
        <v>487</v>
      </c>
      <c r="EO66" s="345"/>
      <c r="EP66" s="629" t="s">
        <v>431</v>
      </c>
      <c r="EQ66" s="600" t="s">
        <v>488</v>
      </c>
      <c r="ER66" s="672" t="s">
        <v>487</v>
      </c>
      <c r="EU66" s="345"/>
      <c r="EV66" s="629" t="s">
        <v>431</v>
      </c>
      <c r="EW66" s="600" t="s">
        <v>488</v>
      </c>
      <c r="EX66" s="672" t="s">
        <v>487</v>
      </c>
      <c r="FA66" s="345"/>
      <c r="FB66" s="629" t="s">
        <v>431</v>
      </c>
      <c r="FC66" s="600" t="s">
        <v>488</v>
      </c>
      <c r="FD66" s="672" t="s">
        <v>487</v>
      </c>
      <c r="FG66" s="345"/>
      <c r="FH66" s="629" t="s">
        <v>431</v>
      </c>
      <c r="FI66" s="600" t="s">
        <v>488</v>
      </c>
      <c r="FJ66" s="672" t="s">
        <v>487</v>
      </c>
      <c r="FM66" s="345"/>
      <c r="FN66" s="629" t="s">
        <v>431</v>
      </c>
      <c r="FO66" s="600" t="s">
        <v>488</v>
      </c>
      <c r="FP66" s="672" t="s">
        <v>487</v>
      </c>
      <c r="FS66" s="345"/>
      <c r="FT66" s="629" t="s">
        <v>431</v>
      </c>
      <c r="FU66" s="600" t="s">
        <v>488</v>
      </c>
      <c r="FV66" s="672" t="s">
        <v>487</v>
      </c>
      <c r="FY66" s="345"/>
    </row>
    <row r="67" spans="1:181" ht="15" thickBot="1" x14ac:dyDescent="0.35">
      <c r="A67" s="19"/>
      <c r="B67" s="826">
        <f>'Générateur Emprise 10ans'!$I2</f>
        <v>1</v>
      </c>
      <c r="C67" s="833">
        <f>'Générateur Emprise 10ans'!$J2</f>
        <v>11</v>
      </c>
      <c r="D67" s="832">
        <f>'Générateur Emprise 10ans'!$K2</f>
        <v>10</v>
      </c>
      <c r="G67" s="345"/>
      <c r="H67" s="668">
        <f>'Générateur Emprise 10ans'!$I2</f>
        <v>1</v>
      </c>
      <c r="I67" s="50">
        <f>'Générateur Emprise 10ans'!$J2</f>
        <v>11</v>
      </c>
      <c r="J67" s="630">
        <f>'Générateur Emprise 10ans'!$K2</f>
        <v>10</v>
      </c>
      <c r="M67" s="345"/>
      <c r="N67" s="668">
        <f>'Générateur Emprise 10ans'!$I2</f>
        <v>1</v>
      </c>
      <c r="O67" s="50">
        <f>'Générateur Emprise 10ans'!$J2</f>
        <v>11</v>
      </c>
      <c r="P67" s="630">
        <f>'Générateur Emprise 10ans'!$K2</f>
        <v>10</v>
      </c>
      <c r="S67" s="345"/>
      <c r="T67" s="668">
        <f>'Générateur Emprise 10ans'!$I2</f>
        <v>1</v>
      </c>
      <c r="U67" s="50">
        <f>'Générateur Emprise 10ans'!$J2</f>
        <v>11</v>
      </c>
      <c r="V67" s="630">
        <f>'Générateur Emprise 10ans'!$K2</f>
        <v>10</v>
      </c>
      <c r="Y67" s="345"/>
      <c r="Z67" s="668">
        <f>'Générateur Emprise 10ans'!$I2</f>
        <v>1</v>
      </c>
      <c r="AA67" s="50">
        <f>'Générateur Emprise 10ans'!$J2</f>
        <v>11</v>
      </c>
      <c r="AB67" s="630">
        <f>'Générateur Emprise 10ans'!$K2</f>
        <v>10</v>
      </c>
      <c r="AE67" s="345"/>
      <c r="AF67" s="668">
        <f>'Générateur Emprise 10ans'!$I2</f>
        <v>1</v>
      </c>
      <c r="AG67" s="50">
        <f>'Générateur Emprise 10ans'!$J2</f>
        <v>11</v>
      </c>
      <c r="AH67" s="630">
        <f>'Générateur Emprise 10ans'!$K2</f>
        <v>10</v>
      </c>
      <c r="AK67" s="345"/>
      <c r="AL67" s="668">
        <f>'Générateur Emprise 10ans'!$I2</f>
        <v>1</v>
      </c>
      <c r="AM67" s="50">
        <f>'Générateur Emprise 10ans'!$J2</f>
        <v>11</v>
      </c>
      <c r="AN67" s="630">
        <f>'Générateur Emprise 10ans'!$K2</f>
        <v>10</v>
      </c>
      <c r="AQ67" s="345"/>
      <c r="AR67" s="668">
        <f>'Générateur Emprise 10ans'!$I2</f>
        <v>1</v>
      </c>
      <c r="AS67" s="50">
        <f>'Générateur Emprise 10ans'!$J2</f>
        <v>11</v>
      </c>
      <c r="AT67" s="630">
        <f>'Générateur Emprise 10ans'!$K2</f>
        <v>10</v>
      </c>
      <c r="AW67" s="345"/>
      <c r="AX67" s="668">
        <f>'Générateur Emprise 10ans'!$I2</f>
        <v>1</v>
      </c>
      <c r="AY67" s="50">
        <f>'Générateur Emprise 10ans'!$J2</f>
        <v>11</v>
      </c>
      <c r="AZ67" s="630">
        <f>'Générateur Emprise 10ans'!$K2</f>
        <v>10</v>
      </c>
      <c r="BC67" s="345"/>
      <c r="BD67" s="668">
        <f>'Générateur Emprise 10ans'!$I2</f>
        <v>1</v>
      </c>
      <c r="BE67" s="50">
        <f>'Générateur Emprise 10ans'!$J2</f>
        <v>11</v>
      </c>
      <c r="BF67" s="630">
        <f>'Générateur Emprise 10ans'!$K2</f>
        <v>10</v>
      </c>
      <c r="BI67" s="345"/>
      <c r="BJ67" s="668">
        <f>'Générateur Emprise 10ans'!$I2</f>
        <v>1</v>
      </c>
      <c r="BK67" s="50">
        <f>'Générateur Emprise 10ans'!$J2</f>
        <v>11</v>
      </c>
      <c r="BL67" s="630">
        <f>'Générateur Emprise 10ans'!$K2</f>
        <v>10</v>
      </c>
      <c r="BO67" s="345"/>
      <c r="BP67" s="668">
        <f>'Générateur Emprise 10ans'!$I2</f>
        <v>1</v>
      </c>
      <c r="BQ67" s="50">
        <f>'Générateur Emprise 10ans'!$J2</f>
        <v>11</v>
      </c>
      <c r="BR67" s="630">
        <f>'Générateur Emprise 10ans'!$K2</f>
        <v>10</v>
      </c>
      <c r="BU67" s="345"/>
      <c r="BV67" s="668">
        <f>'Générateur Emprise 10ans'!$I2</f>
        <v>1</v>
      </c>
      <c r="BW67" s="50">
        <f>'Générateur Emprise 10ans'!$J2</f>
        <v>11</v>
      </c>
      <c r="BX67" s="630">
        <f>'Générateur Emprise 10ans'!$K2</f>
        <v>10</v>
      </c>
      <c r="CA67" s="345"/>
      <c r="CB67" s="668">
        <f>'Générateur Emprise 10ans'!$I2</f>
        <v>1</v>
      </c>
      <c r="CC67" s="50">
        <f>'Générateur Emprise 10ans'!$J2</f>
        <v>11</v>
      </c>
      <c r="CD67" s="630">
        <f>'Générateur Emprise 10ans'!$K2</f>
        <v>10</v>
      </c>
      <c r="CG67" s="345"/>
      <c r="CH67" s="668">
        <f>'Générateur Emprise 10ans'!$I2</f>
        <v>1</v>
      </c>
      <c r="CI67" s="50">
        <f>'Générateur Emprise 10ans'!$J2</f>
        <v>11</v>
      </c>
      <c r="CJ67" s="630">
        <f>'Générateur Emprise 10ans'!$K2</f>
        <v>10</v>
      </c>
      <c r="CM67" s="345"/>
      <c r="CN67" s="668">
        <f>'Générateur Emprise 10ans'!$I2</f>
        <v>1</v>
      </c>
      <c r="CO67" s="50">
        <f>'Générateur Emprise 10ans'!$J2</f>
        <v>11</v>
      </c>
      <c r="CP67" s="630">
        <f>'Générateur Emprise 10ans'!$K2</f>
        <v>10</v>
      </c>
      <c r="CS67" s="345"/>
      <c r="CT67" s="668">
        <f>'Générateur Emprise 10ans'!$I2</f>
        <v>1</v>
      </c>
      <c r="CU67" s="50">
        <f>'Générateur Emprise 10ans'!$J2</f>
        <v>11</v>
      </c>
      <c r="CV67" s="630">
        <f>'Générateur Emprise 10ans'!$K2</f>
        <v>10</v>
      </c>
      <c r="CY67" s="345"/>
      <c r="CZ67" s="668">
        <f>'Générateur Emprise 10ans'!$I2</f>
        <v>1</v>
      </c>
      <c r="DA67" s="50">
        <f>'Générateur Emprise 10ans'!$J2</f>
        <v>11</v>
      </c>
      <c r="DB67" s="630">
        <f>'Générateur Emprise 10ans'!$K2</f>
        <v>10</v>
      </c>
      <c r="DE67" s="345"/>
      <c r="DF67" s="668">
        <f>'Générateur Emprise 10ans'!$I2</f>
        <v>1</v>
      </c>
      <c r="DG67" s="50">
        <f>'Générateur Emprise 10ans'!$J2</f>
        <v>11</v>
      </c>
      <c r="DH67" s="630">
        <f>'Générateur Emprise 10ans'!$K2</f>
        <v>10</v>
      </c>
      <c r="DK67" s="345"/>
      <c r="DL67" s="668">
        <f>'Générateur Emprise 10ans'!$I2</f>
        <v>1</v>
      </c>
      <c r="DM67" s="50">
        <f>'Générateur Emprise 10ans'!$J2</f>
        <v>11</v>
      </c>
      <c r="DN67" s="630">
        <f>'Générateur Emprise 10ans'!$K2</f>
        <v>10</v>
      </c>
      <c r="DQ67" s="345"/>
      <c r="DR67" s="668">
        <f>'Générateur Emprise 10ans'!$I2</f>
        <v>1</v>
      </c>
      <c r="DS67" s="50">
        <f>'Générateur Emprise 10ans'!$J2</f>
        <v>11</v>
      </c>
      <c r="DT67" s="630">
        <f>'Générateur Emprise 10ans'!$K2</f>
        <v>10</v>
      </c>
      <c r="DW67" s="345"/>
      <c r="DX67" s="668">
        <f>'Générateur Emprise 10ans'!$I2</f>
        <v>1</v>
      </c>
      <c r="DY67" s="50">
        <f>'Générateur Emprise 10ans'!$J2</f>
        <v>11</v>
      </c>
      <c r="DZ67" s="630">
        <f>'Générateur Emprise 10ans'!$K2</f>
        <v>10</v>
      </c>
      <c r="EC67" s="345"/>
      <c r="ED67" s="668">
        <f>'Générateur Emprise 10ans'!$I2</f>
        <v>1</v>
      </c>
      <c r="EE67" s="50">
        <f>'Générateur Emprise 10ans'!$J2</f>
        <v>11</v>
      </c>
      <c r="EF67" s="630">
        <f>'Générateur Emprise 10ans'!$K2</f>
        <v>10</v>
      </c>
      <c r="EI67" s="345"/>
      <c r="EJ67" s="668">
        <f>'Générateur Emprise 10ans'!$I2</f>
        <v>1</v>
      </c>
      <c r="EK67" s="50">
        <f>'Générateur Emprise 10ans'!$J2</f>
        <v>11</v>
      </c>
      <c r="EL67" s="630">
        <f>'Générateur Emprise 10ans'!$K2</f>
        <v>10</v>
      </c>
      <c r="EO67" s="345"/>
      <c r="EP67" s="668">
        <f>'Générateur Emprise 10ans'!$I2</f>
        <v>1</v>
      </c>
      <c r="EQ67" s="50">
        <f>'Générateur Emprise 10ans'!$J2</f>
        <v>11</v>
      </c>
      <c r="ER67" s="630">
        <f>'Générateur Emprise 10ans'!$K2</f>
        <v>10</v>
      </c>
      <c r="EU67" s="345"/>
      <c r="EV67" s="668">
        <f>'Générateur Emprise 10ans'!$I2</f>
        <v>1</v>
      </c>
      <c r="EW67" s="50">
        <f>'Générateur Emprise 10ans'!$J2</f>
        <v>11</v>
      </c>
      <c r="EX67" s="630">
        <f>'Générateur Emprise 10ans'!$K2</f>
        <v>10</v>
      </c>
      <c r="FA67" s="345"/>
      <c r="FB67" s="668">
        <f>'Générateur Emprise 10ans'!$I2</f>
        <v>1</v>
      </c>
      <c r="FC67" s="50">
        <f>'Générateur Emprise 10ans'!$J2</f>
        <v>11</v>
      </c>
      <c r="FD67" s="630">
        <f>'Générateur Emprise 10ans'!$K2</f>
        <v>10</v>
      </c>
      <c r="FG67" s="345"/>
      <c r="FH67" s="668">
        <f>'Générateur Emprise 10ans'!$I2</f>
        <v>1</v>
      </c>
      <c r="FI67" s="50">
        <f>'Générateur Emprise 10ans'!$J2</f>
        <v>11</v>
      </c>
      <c r="FJ67" s="630">
        <f>'Générateur Emprise 10ans'!$K2</f>
        <v>10</v>
      </c>
      <c r="FM67" s="345"/>
      <c r="FN67" s="668">
        <f>'Générateur Emprise 10ans'!$I2</f>
        <v>1</v>
      </c>
      <c r="FO67" s="50">
        <f>'Générateur Emprise 10ans'!$J2</f>
        <v>11</v>
      </c>
      <c r="FP67" s="630">
        <f>'Générateur Emprise 10ans'!$K2</f>
        <v>10</v>
      </c>
      <c r="FS67" s="345"/>
      <c r="FT67" s="668">
        <f>'Générateur Emprise 10ans'!$I2</f>
        <v>1</v>
      </c>
      <c r="FU67" s="50">
        <f>'Générateur Emprise 10ans'!$J2</f>
        <v>11</v>
      </c>
      <c r="FV67" s="630">
        <f>'Générateur Emprise 10ans'!$K2</f>
        <v>10</v>
      </c>
      <c r="FY67" s="345"/>
    </row>
    <row r="68" spans="1:181" ht="15" thickBot="1" x14ac:dyDescent="0.35">
      <c r="A68" s="19"/>
      <c r="G68" s="345"/>
      <c r="M68" s="345"/>
      <c r="S68" s="345"/>
      <c r="Y68" s="345"/>
      <c r="AE68" s="345"/>
      <c r="AK68" s="345"/>
      <c r="AQ68" s="345"/>
      <c r="AW68" s="345"/>
      <c r="BC68" s="345"/>
      <c r="BI68" s="345"/>
      <c r="BO68" s="345"/>
      <c r="BU68" s="345"/>
      <c r="CA68" s="345"/>
      <c r="CG68" s="345"/>
      <c r="CM68" s="345"/>
      <c r="CS68" s="345"/>
      <c r="CY68" s="345"/>
      <c r="DE68" s="345"/>
      <c r="DK68" s="345"/>
      <c r="DQ68" s="345"/>
      <c r="DW68" s="345"/>
      <c r="EC68" s="345"/>
      <c r="EI68" s="345"/>
      <c r="EO68" s="345"/>
      <c r="EU68" s="345"/>
      <c r="FA68" s="345"/>
      <c r="FG68" s="345"/>
      <c r="FM68" s="345"/>
      <c r="FS68" s="345"/>
      <c r="FY68" s="345"/>
    </row>
    <row r="69" spans="1:181" ht="15" thickBot="1" x14ac:dyDescent="0.35">
      <c r="A69" s="19"/>
      <c r="B69" s="838" t="s">
        <v>486</v>
      </c>
      <c r="C69" s="600" t="s">
        <v>485</v>
      </c>
      <c r="D69" s="600" t="s">
        <v>445</v>
      </c>
      <c r="E69" s="672" t="s">
        <v>475</v>
      </c>
      <c r="G69" s="345"/>
      <c r="H69" s="838" t="s">
        <v>486</v>
      </c>
      <c r="I69" s="600" t="s">
        <v>485</v>
      </c>
      <c r="J69" s="600" t="s">
        <v>445</v>
      </c>
      <c r="K69" s="672" t="s">
        <v>475</v>
      </c>
      <c r="M69" s="345"/>
      <c r="N69" s="838" t="s">
        <v>486</v>
      </c>
      <c r="O69" s="600" t="s">
        <v>485</v>
      </c>
      <c r="P69" s="600" t="s">
        <v>445</v>
      </c>
      <c r="Q69" s="672" t="s">
        <v>475</v>
      </c>
      <c r="S69" s="345"/>
      <c r="T69" s="838" t="s">
        <v>486</v>
      </c>
      <c r="U69" s="600" t="s">
        <v>485</v>
      </c>
      <c r="V69" s="600" t="s">
        <v>445</v>
      </c>
      <c r="W69" s="672" t="s">
        <v>475</v>
      </c>
      <c r="Y69" s="345"/>
      <c r="Z69" s="838" t="s">
        <v>486</v>
      </c>
      <c r="AA69" s="600" t="s">
        <v>485</v>
      </c>
      <c r="AB69" s="600" t="s">
        <v>445</v>
      </c>
      <c r="AC69" s="672" t="s">
        <v>475</v>
      </c>
      <c r="AE69" s="345"/>
      <c r="AF69" s="838" t="s">
        <v>486</v>
      </c>
      <c r="AG69" s="600" t="s">
        <v>485</v>
      </c>
      <c r="AH69" s="600" t="s">
        <v>445</v>
      </c>
      <c r="AI69" s="672" t="s">
        <v>475</v>
      </c>
      <c r="AK69" s="345"/>
      <c r="AL69" s="838" t="s">
        <v>486</v>
      </c>
      <c r="AM69" s="600" t="s">
        <v>485</v>
      </c>
      <c r="AN69" s="600" t="s">
        <v>445</v>
      </c>
      <c r="AO69" s="672" t="s">
        <v>475</v>
      </c>
      <c r="AQ69" s="345"/>
      <c r="AR69" s="838" t="s">
        <v>486</v>
      </c>
      <c r="AS69" s="600" t="s">
        <v>485</v>
      </c>
      <c r="AT69" s="600" t="s">
        <v>445</v>
      </c>
      <c r="AU69" s="672" t="s">
        <v>475</v>
      </c>
      <c r="AW69" s="345"/>
      <c r="AX69" s="838" t="s">
        <v>486</v>
      </c>
      <c r="AY69" s="600" t="s">
        <v>485</v>
      </c>
      <c r="AZ69" s="600" t="s">
        <v>445</v>
      </c>
      <c r="BA69" s="672" t="s">
        <v>475</v>
      </c>
      <c r="BC69" s="345"/>
      <c r="BD69" s="838" t="s">
        <v>486</v>
      </c>
      <c r="BE69" s="600" t="s">
        <v>485</v>
      </c>
      <c r="BF69" s="600" t="s">
        <v>445</v>
      </c>
      <c r="BG69" s="672" t="s">
        <v>475</v>
      </c>
      <c r="BI69" s="345"/>
      <c r="BJ69" s="838" t="s">
        <v>486</v>
      </c>
      <c r="BK69" s="600" t="s">
        <v>485</v>
      </c>
      <c r="BL69" s="600" t="s">
        <v>445</v>
      </c>
      <c r="BM69" s="672" t="s">
        <v>475</v>
      </c>
      <c r="BO69" s="345"/>
      <c r="BP69" s="838" t="s">
        <v>486</v>
      </c>
      <c r="BQ69" s="600" t="s">
        <v>485</v>
      </c>
      <c r="BR69" s="600" t="s">
        <v>445</v>
      </c>
      <c r="BS69" s="672" t="s">
        <v>475</v>
      </c>
      <c r="BU69" s="345"/>
      <c r="BV69" s="838" t="s">
        <v>486</v>
      </c>
      <c r="BW69" s="600" t="s">
        <v>485</v>
      </c>
      <c r="BX69" s="600" t="s">
        <v>445</v>
      </c>
      <c r="BY69" s="672" t="s">
        <v>475</v>
      </c>
      <c r="CA69" s="345"/>
      <c r="CB69" s="838" t="s">
        <v>486</v>
      </c>
      <c r="CC69" s="600" t="s">
        <v>485</v>
      </c>
      <c r="CD69" s="600" t="s">
        <v>445</v>
      </c>
      <c r="CE69" s="672" t="s">
        <v>475</v>
      </c>
      <c r="CG69" s="345"/>
      <c r="CH69" s="838" t="s">
        <v>486</v>
      </c>
      <c r="CI69" s="600" t="s">
        <v>485</v>
      </c>
      <c r="CJ69" s="600" t="s">
        <v>445</v>
      </c>
      <c r="CK69" s="672" t="s">
        <v>475</v>
      </c>
      <c r="CM69" s="345"/>
      <c r="CN69" s="838" t="s">
        <v>486</v>
      </c>
      <c r="CO69" s="600" t="s">
        <v>485</v>
      </c>
      <c r="CP69" s="600" t="s">
        <v>445</v>
      </c>
      <c r="CQ69" s="672" t="s">
        <v>475</v>
      </c>
      <c r="CS69" s="345"/>
      <c r="CT69" s="838" t="s">
        <v>486</v>
      </c>
      <c r="CU69" s="600" t="s">
        <v>485</v>
      </c>
      <c r="CV69" s="600" t="s">
        <v>445</v>
      </c>
      <c r="CW69" s="672" t="s">
        <v>475</v>
      </c>
      <c r="CY69" s="345"/>
      <c r="CZ69" s="838" t="s">
        <v>486</v>
      </c>
      <c r="DA69" s="600" t="s">
        <v>485</v>
      </c>
      <c r="DB69" s="600" t="s">
        <v>445</v>
      </c>
      <c r="DC69" s="672" t="s">
        <v>475</v>
      </c>
      <c r="DE69" s="345"/>
      <c r="DF69" s="838" t="s">
        <v>486</v>
      </c>
      <c r="DG69" s="600" t="s">
        <v>485</v>
      </c>
      <c r="DH69" s="600" t="s">
        <v>445</v>
      </c>
      <c r="DI69" s="672" t="s">
        <v>475</v>
      </c>
      <c r="DK69" s="345"/>
      <c r="DL69" s="838" t="s">
        <v>486</v>
      </c>
      <c r="DM69" s="600" t="s">
        <v>485</v>
      </c>
      <c r="DN69" s="600" t="s">
        <v>445</v>
      </c>
      <c r="DO69" s="672" t="s">
        <v>475</v>
      </c>
      <c r="DQ69" s="345"/>
      <c r="DR69" s="838" t="s">
        <v>486</v>
      </c>
      <c r="DS69" s="600" t="s">
        <v>485</v>
      </c>
      <c r="DT69" s="600" t="s">
        <v>445</v>
      </c>
      <c r="DU69" s="672" t="s">
        <v>475</v>
      </c>
      <c r="DW69" s="345"/>
      <c r="DX69" s="838" t="s">
        <v>486</v>
      </c>
      <c r="DY69" s="600" t="s">
        <v>485</v>
      </c>
      <c r="DZ69" s="600" t="s">
        <v>445</v>
      </c>
      <c r="EA69" s="672" t="s">
        <v>475</v>
      </c>
      <c r="EC69" s="345"/>
      <c r="ED69" s="838" t="s">
        <v>486</v>
      </c>
      <c r="EE69" s="600" t="s">
        <v>485</v>
      </c>
      <c r="EF69" s="600" t="s">
        <v>445</v>
      </c>
      <c r="EG69" s="672" t="s">
        <v>475</v>
      </c>
      <c r="EI69" s="345"/>
      <c r="EJ69" s="838" t="s">
        <v>486</v>
      </c>
      <c r="EK69" s="600" t="s">
        <v>485</v>
      </c>
      <c r="EL69" s="600" t="s">
        <v>445</v>
      </c>
      <c r="EM69" s="672" t="s">
        <v>475</v>
      </c>
      <c r="EO69" s="345"/>
      <c r="EP69" s="838" t="s">
        <v>486</v>
      </c>
      <c r="EQ69" s="600" t="s">
        <v>485</v>
      </c>
      <c r="ER69" s="600" t="s">
        <v>445</v>
      </c>
      <c r="ES69" s="672" t="s">
        <v>475</v>
      </c>
      <c r="EU69" s="345"/>
      <c r="EV69" s="838" t="s">
        <v>486</v>
      </c>
      <c r="EW69" s="600" t="s">
        <v>485</v>
      </c>
      <c r="EX69" s="600" t="s">
        <v>445</v>
      </c>
      <c r="EY69" s="672" t="s">
        <v>475</v>
      </c>
      <c r="FA69" s="345"/>
      <c r="FB69" s="838" t="s">
        <v>486</v>
      </c>
      <c r="FC69" s="600" t="s">
        <v>485</v>
      </c>
      <c r="FD69" s="600" t="s">
        <v>445</v>
      </c>
      <c r="FE69" s="672" t="s">
        <v>475</v>
      </c>
      <c r="FG69" s="345"/>
      <c r="FH69" s="838" t="s">
        <v>486</v>
      </c>
      <c r="FI69" s="600" t="s">
        <v>485</v>
      </c>
      <c r="FJ69" s="600" t="s">
        <v>445</v>
      </c>
      <c r="FK69" s="672" t="s">
        <v>475</v>
      </c>
      <c r="FM69" s="345"/>
      <c r="FN69" s="838" t="s">
        <v>486</v>
      </c>
      <c r="FO69" s="600" t="s">
        <v>485</v>
      </c>
      <c r="FP69" s="600" t="s">
        <v>445</v>
      </c>
      <c r="FQ69" s="672" t="s">
        <v>475</v>
      </c>
      <c r="FS69" s="345"/>
      <c r="FT69" s="838" t="s">
        <v>486</v>
      </c>
      <c r="FU69" s="600" t="s">
        <v>485</v>
      </c>
      <c r="FV69" s="600" t="s">
        <v>445</v>
      </c>
      <c r="FW69" s="672" t="s">
        <v>475</v>
      </c>
      <c r="FY69" s="345"/>
    </row>
    <row r="70" spans="1:181" ht="15" thickBot="1" x14ac:dyDescent="0.35">
      <c r="A70" s="19"/>
      <c r="B70" s="857">
        <f>IF(AND(C67*E63&gt;C60,C67*E62&gt;C60),1,0)</f>
        <v>0</v>
      </c>
      <c r="C70" s="857">
        <f>IF(AND(C67*E61&gt;C62,C67*E60&gt;C62),1,0)</f>
        <v>0</v>
      </c>
      <c r="D70" s="856">
        <f>IF(AND(C70=1,B70=1),1,0)</f>
        <v>0</v>
      </c>
      <c r="E70" s="855">
        <f>IF(AND(B70=0,C70=0,D70=0),1,0)</f>
        <v>1</v>
      </c>
      <c r="G70" s="345"/>
      <c r="H70" s="854">
        <f>IF(AND(I67*K63&gt;I60,I67*K62&gt;I60),1,0)</f>
        <v>0</v>
      </c>
      <c r="I70" s="854">
        <f>IF(AND(I67*K61&gt;I62,I67*K60&gt;I62),1,0)</f>
        <v>0</v>
      </c>
      <c r="J70" s="853">
        <f>IF(AND(I70=1,H70=1),1,0)</f>
        <v>0</v>
      </c>
      <c r="K70" s="852">
        <f>IF(AND(H70=0,I70=0,J70=0),1,0)</f>
        <v>1</v>
      </c>
      <c r="M70" s="345"/>
      <c r="N70" s="854">
        <f>IF(AND(O67*Q63&gt;O60,O67*Q62&gt;O60),1,0)</f>
        <v>0</v>
      </c>
      <c r="O70" s="854">
        <f>IF(AND(O67*Q61&gt;O62,O67*Q60&gt;O62),1,0)</f>
        <v>0</v>
      </c>
      <c r="P70" s="853">
        <f>IF(AND(O70=1,N70=1),1,0)</f>
        <v>0</v>
      </c>
      <c r="Q70" s="852">
        <f>IF(AND(N70=0,O70=0,P70=0),1,0)</f>
        <v>1</v>
      </c>
      <c r="S70" s="345"/>
      <c r="T70" s="854">
        <f>IF(AND(U67*W63&gt;U60,U67*W62&gt;U60),1,0)</f>
        <v>0</v>
      </c>
      <c r="U70" s="854">
        <f>IF(AND(U67*W61&gt;U62,U67*W60&gt;U62),1,0)</f>
        <v>0</v>
      </c>
      <c r="V70" s="853">
        <f>IF(AND(U70=1,T70=1),1,0)</f>
        <v>0</v>
      </c>
      <c r="W70" s="852">
        <f>IF(AND(T70=0,U70=0,V70=0),1,0)</f>
        <v>1</v>
      </c>
      <c r="Y70" s="345"/>
      <c r="Z70" s="854">
        <f>IF(AND(AA67*AC63&gt;AA60,AA67*AC62&gt;AA60),1,0)</f>
        <v>0</v>
      </c>
      <c r="AA70" s="854">
        <f>IF(AND(AA67*AC61&gt;AA62,AA67*AC60&gt;AA62),1,0)</f>
        <v>0</v>
      </c>
      <c r="AB70" s="853">
        <f>IF(AND(AA70=1,Z70=1),1,0)</f>
        <v>0</v>
      </c>
      <c r="AC70" s="852">
        <f>IF(AND(Z70=0,AA70=0,AB70=0),1,0)</f>
        <v>1</v>
      </c>
      <c r="AE70" s="345"/>
      <c r="AF70" s="854">
        <f>IF(AND(AG67*AI63&gt;AG60,AG67*AI62&gt;AG60),1,0)</f>
        <v>0</v>
      </c>
      <c r="AG70" s="854">
        <f>IF(AND(AG67*AI61&gt;AG62,AG67*AI60&gt;AG62),1,0)</f>
        <v>0</v>
      </c>
      <c r="AH70" s="853">
        <f>IF(AND(AG70=1,AF70=1),1,0)</f>
        <v>0</v>
      </c>
      <c r="AI70" s="852">
        <f>IF(AND(AF70=0,AG70=0,AH70=0),1,0)</f>
        <v>1</v>
      </c>
      <c r="AK70" s="345"/>
      <c r="AL70" s="854">
        <f>IF(AND(AM67*AO63&gt;AM60,AM67*AO62&gt;AM60),1,0)</f>
        <v>0</v>
      </c>
      <c r="AM70" s="854">
        <f>IF(AND(AM67*AO61&gt;AM62,AM67*AO60&gt;AM62),1,0)</f>
        <v>0</v>
      </c>
      <c r="AN70" s="853">
        <f>IF(AND(AM70=1,AL70=1),1,0)</f>
        <v>0</v>
      </c>
      <c r="AO70" s="852">
        <f>IF(AND(AL70=0,AM70=0,AN70=0),1,0)</f>
        <v>1</v>
      </c>
      <c r="AQ70" s="345"/>
      <c r="AR70" s="854">
        <f>IF(AND(AS67*AU63&gt;AS60,AS67*AU62&gt;AS60),1,0)</f>
        <v>0</v>
      </c>
      <c r="AS70" s="854">
        <f>IF(AND(AS67*AU61&gt;AS62,AS67*AU60&gt;AS62),1,0)</f>
        <v>0</v>
      </c>
      <c r="AT70" s="853">
        <f>IF(AND(AS70=1,AR70=1),1,0)</f>
        <v>0</v>
      </c>
      <c r="AU70" s="852">
        <f>IF(AND(AR70=0,AS70=0,AT70=0),1,0)</f>
        <v>1</v>
      </c>
      <c r="AW70" s="345"/>
      <c r="AX70" s="854">
        <f>IF(AND(AY67*BA63&gt;AY60,AY67*BA62&gt;AY60),1,0)</f>
        <v>0</v>
      </c>
      <c r="AY70" s="854">
        <f>IF(AND(AY67*BA61&gt;AY62,AY67*BA60&gt;AY62),1,0)</f>
        <v>0</v>
      </c>
      <c r="AZ70" s="853">
        <f>IF(AND(AY70=1,AX70=1),1,0)</f>
        <v>0</v>
      </c>
      <c r="BA70" s="852">
        <f>IF(AND(AX70=0,AY70=0,AZ70=0),1,0)</f>
        <v>1</v>
      </c>
      <c r="BC70" s="345"/>
      <c r="BD70" s="854">
        <f>IF(AND(BE67*BG63&gt;BE60,BE67*BG62&gt;BE60),1,0)</f>
        <v>0</v>
      </c>
      <c r="BE70" s="854">
        <f>IF(AND(BE67*BG61&gt;BE62,BE67*BG60&gt;BE62),1,0)</f>
        <v>0</v>
      </c>
      <c r="BF70" s="853">
        <f>IF(AND(BE70=1,BD70=1),1,0)</f>
        <v>0</v>
      </c>
      <c r="BG70" s="852">
        <f>IF(AND(BD70=0,BE70=0,BF70=0),1,0)</f>
        <v>1</v>
      </c>
      <c r="BI70" s="345"/>
      <c r="BJ70" s="854">
        <f>IF(AND(BK67*BM63&gt;BK60,BK67*BM62&gt;BK60),1,0)</f>
        <v>0</v>
      </c>
      <c r="BK70" s="854">
        <f>IF(AND(BK67*BM61&gt;BK62,BK67*BM60&gt;BK62),1,0)</f>
        <v>0</v>
      </c>
      <c r="BL70" s="853">
        <f>IF(AND(BK70=1,BJ70=1),1,0)</f>
        <v>0</v>
      </c>
      <c r="BM70" s="852">
        <f>IF(AND(BJ70=0,BK70=0,BL70=0),1,0)</f>
        <v>1</v>
      </c>
      <c r="BO70" s="345"/>
      <c r="BP70" s="854">
        <f>IF(AND(BQ67*BS63&gt;BQ60,BQ67*BS62&gt;BQ60),1,0)</f>
        <v>0</v>
      </c>
      <c r="BQ70" s="854">
        <f>IF(AND(BQ67*BS61&gt;BQ62,BQ67*BS60&gt;BQ62),1,0)</f>
        <v>0</v>
      </c>
      <c r="BR70" s="853">
        <f>IF(AND(BQ70=1,BP70=1),1,0)</f>
        <v>0</v>
      </c>
      <c r="BS70" s="852">
        <f>IF(AND(BP70=0,BQ70=0,BR70=0),1,0)</f>
        <v>1</v>
      </c>
      <c r="BU70" s="345"/>
      <c r="BV70" s="854">
        <f>IF(AND(BW67*BY63&gt;BW60,BW67*BY62&gt;BW60),1,0)</f>
        <v>0</v>
      </c>
      <c r="BW70" s="854">
        <f>IF(AND(BW67*BY61&gt;BW62,BW67*BY60&gt;BW62),1,0)</f>
        <v>0</v>
      </c>
      <c r="BX70" s="853">
        <f>IF(AND(BW70=1,BV70=1),1,0)</f>
        <v>0</v>
      </c>
      <c r="BY70" s="852">
        <f>IF(AND(BV70=0,BW70=0,BX70=0),1,0)</f>
        <v>1</v>
      </c>
      <c r="CA70" s="345"/>
      <c r="CB70" s="854">
        <f>IF(AND(CC67*CE63&gt;CC60,CC67*CE62&gt;CC60),1,0)</f>
        <v>0</v>
      </c>
      <c r="CC70" s="854">
        <f>IF(AND(CC67*CE61&gt;CC62,CC67*CE60&gt;CC62),1,0)</f>
        <v>0</v>
      </c>
      <c r="CD70" s="853">
        <f>IF(AND(CC70=1,CB70=1),1,0)</f>
        <v>0</v>
      </c>
      <c r="CE70" s="852">
        <f>IF(AND(CB70=0,CC70=0,CD70=0),1,0)</f>
        <v>1</v>
      </c>
      <c r="CG70" s="345"/>
      <c r="CH70" s="854">
        <f>IF(AND(CI67*CK63&gt;CI60,CI67*CK62&gt;CI60),1,0)</f>
        <v>0</v>
      </c>
      <c r="CI70" s="854">
        <f>IF(AND(CI67*CK61&gt;CI62,CI67*CK60&gt;CI62),1,0)</f>
        <v>0</v>
      </c>
      <c r="CJ70" s="853">
        <f>IF(AND(CI70=1,CH70=1),1,0)</f>
        <v>0</v>
      </c>
      <c r="CK70" s="852">
        <f>IF(AND(CH70=0,CI70=0,CJ70=0),1,0)</f>
        <v>1</v>
      </c>
      <c r="CM70" s="345"/>
      <c r="CN70" s="854">
        <f>IF(AND(CO67*CQ63&gt;CO60,CO67*CQ62&gt;CO60),1,0)</f>
        <v>0</v>
      </c>
      <c r="CO70" s="854">
        <f>IF(AND(CO67*CQ61&gt;CO62,CO67*CQ60&gt;CO62),1,0)</f>
        <v>0</v>
      </c>
      <c r="CP70" s="853">
        <f>IF(AND(CO70=1,CN70=1),1,0)</f>
        <v>0</v>
      </c>
      <c r="CQ70" s="852">
        <f>IF(AND(CN70=0,CO70=0,CP70=0),1,0)</f>
        <v>1</v>
      </c>
      <c r="CS70" s="345"/>
      <c r="CT70" s="854">
        <f>IF(AND(CU67*CW63&gt;CU60,CU67*CW62&gt;CU60),1,0)</f>
        <v>0</v>
      </c>
      <c r="CU70" s="854">
        <f>IF(AND(CU67*CW61&gt;CU62,CU67*CW60&gt;CU62),1,0)</f>
        <v>0</v>
      </c>
      <c r="CV70" s="853">
        <f>IF(AND(CU70=1,CT70=1),1,0)</f>
        <v>0</v>
      </c>
      <c r="CW70" s="852">
        <f>IF(AND(CT70=0,CU70=0,CV70=0),1,0)</f>
        <v>1</v>
      </c>
      <c r="CY70" s="345"/>
      <c r="CZ70" s="854">
        <f>IF(AND(DA67*DC63&gt;DA60,DA67*DC62&gt;DA60),1,0)</f>
        <v>0</v>
      </c>
      <c r="DA70" s="854">
        <f>IF(AND(DA67*DC61&gt;DA62,DA67*DC60&gt;DA62),1,0)</f>
        <v>0</v>
      </c>
      <c r="DB70" s="853">
        <f>IF(AND(DA70=1,CZ70=1),1,0)</f>
        <v>0</v>
      </c>
      <c r="DC70" s="852">
        <f>IF(AND(CZ70=0,DA70=0,DB70=0),1,0)</f>
        <v>1</v>
      </c>
      <c r="DE70" s="345"/>
      <c r="DF70" s="854">
        <f>IF(AND(DG67*DI63&gt;DG60,DG67*DI62&gt;DG60),1,0)</f>
        <v>0</v>
      </c>
      <c r="DG70" s="854">
        <f>IF(AND(DG67*DI61&gt;DG62,DG67*DI60&gt;DG62),1,0)</f>
        <v>0</v>
      </c>
      <c r="DH70" s="853">
        <f>IF(AND(DG70=1,DF70=1),1,0)</f>
        <v>0</v>
      </c>
      <c r="DI70" s="852">
        <f>IF(AND(DF70=0,DG70=0,DH70=0),1,0)</f>
        <v>1</v>
      </c>
      <c r="DK70" s="345"/>
      <c r="DL70" s="854">
        <f>IF(AND(DM67*DO63&gt;DM60,DM67*DO62&gt;DM60),1,0)</f>
        <v>0</v>
      </c>
      <c r="DM70" s="854">
        <f>IF(AND(DM67*DO61&gt;DM62,DM67*DO60&gt;DM62),1,0)</f>
        <v>0</v>
      </c>
      <c r="DN70" s="853">
        <f>IF(AND(DM70=1,DL70=1),1,0)</f>
        <v>0</v>
      </c>
      <c r="DO70" s="852">
        <f>IF(AND(DL70=0,DM70=0,DN70=0),1,0)</f>
        <v>1</v>
      </c>
      <c r="DQ70" s="345"/>
      <c r="DR70" s="854">
        <f>IF(AND(DS67*DU63&gt;DS60,DS67*DU62&gt;DS60),1,0)</f>
        <v>0</v>
      </c>
      <c r="DS70" s="854">
        <f>IF(AND(DS67*DU61&gt;DS62,DS67*DU60&gt;DS62),1,0)</f>
        <v>0</v>
      </c>
      <c r="DT70" s="853">
        <f>IF(AND(DS70=1,DR70=1),1,0)</f>
        <v>0</v>
      </c>
      <c r="DU70" s="852">
        <f>IF(AND(DR70=0,DS70=0,DT70=0),1,0)</f>
        <v>1</v>
      </c>
      <c r="DW70" s="345"/>
      <c r="DX70" s="854">
        <f>IF(AND(DY67*EA63&gt;DY60,DY67*EA62&gt;DY60),1,0)</f>
        <v>0</v>
      </c>
      <c r="DY70" s="854">
        <f>IF(AND(DY67*EA61&gt;DY62,DY67*EA60&gt;DY62),1,0)</f>
        <v>0</v>
      </c>
      <c r="DZ70" s="853">
        <f>IF(AND(DY70=1,DX70=1),1,0)</f>
        <v>0</v>
      </c>
      <c r="EA70" s="852">
        <f>IF(AND(DX70=0,DY70=0,DZ70=0),1,0)</f>
        <v>1</v>
      </c>
      <c r="EC70" s="345"/>
      <c r="ED70" s="854">
        <f>IF(AND(EE67*EG63&gt;EE60,EE67*EG62&gt;EE60),1,0)</f>
        <v>0</v>
      </c>
      <c r="EE70" s="854">
        <f>IF(AND(EE67*EG61&gt;EE62,EE67*EG60&gt;EE62),1,0)</f>
        <v>0</v>
      </c>
      <c r="EF70" s="853">
        <f>IF(AND(EE70=1,ED70=1),1,0)</f>
        <v>0</v>
      </c>
      <c r="EG70" s="852">
        <f>IF(AND(ED70=0,EE70=0,EF70=0),1,0)</f>
        <v>1</v>
      </c>
      <c r="EI70" s="345"/>
      <c r="EJ70" s="854">
        <f>IF(AND(EK67*EM63&gt;EK60,EK67*EM62&gt;EK60),1,0)</f>
        <v>0</v>
      </c>
      <c r="EK70" s="854">
        <f>IF(AND(EK67*EM61&gt;EK62,EK67*EM60&gt;EK62),1,0)</f>
        <v>0</v>
      </c>
      <c r="EL70" s="853">
        <f>IF(AND(EK70=1,EJ70=1),1,0)</f>
        <v>0</v>
      </c>
      <c r="EM70" s="852">
        <f>IF(AND(EJ70=0,EK70=0,EL70=0),1,0)</f>
        <v>1</v>
      </c>
      <c r="EO70" s="345"/>
      <c r="EP70" s="854">
        <f>IF(AND(EQ67*ES63&gt;EQ60,EQ67*ES62&gt;EQ60),1,0)</f>
        <v>0</v>
      </c>
      <c r="EQ70" s="854">
        <f>IF(AND(EQ67*ES61&gt;EQ62,EQ67*ES60&gt;EQ62),1,0)</f>
        <v>0</v>
      </c>
      <c r="ER70" s="853">
        <f>IF(AND(EQ70=1,EP70=1),1,0)</f>
        <v>0</v>
      </c>
      <c r="ES70" s="852">
        <f>IF(AND(EP70=0,EQ70=0,ER70=0),1,0)</f>
        <v>1</v>
      </c>
      <c r="EU70" s="345"/>
      <c r="EV70" s="854">
        <f>IF(AND(EW67*EY63&gt;EW60,EW67*EY62&gt;EW60),1,0)</f>
        <v>0</v>
      </c>
      <c r="EW70" s="854">
        <f>IF(AND(EW67*EY61&gt;EW62,EW67*EY60&gt;EW62),1,0)</f>
        <v>0</v>
      </c>
      <c r="EX70" s="853">
        <f>IF(AND(EW70=1,EV70=1),1,0)</f>
        <v>0</v>
      </c>
      <c r="EY70" s="852">
        <f>IF(AND(EV70=0,EW70=0,EX70=0),1,0)</f>
        <v>1</v>
      </c>
      <c r="FA70" s="345"/>
      <c r="FB70" s="854">
        <f>IF(AND(FC67*FE63&gt;FC60,FC67*FE62&gt;FC60),1,0)</f>
        <v>0</v>
      </c>
      <c r="FC70" s="854">
        <f>IF(AND(FC67*FE61&gt;FC62,FC67*FE60&gt;FC62),1,0)</f>
        <v>0</v>
      </c>
      <c r="FD70" s="853">
        <f>IF(AND(FC70=1,FB70=1),1,0)</f>
        <v>0</v>
      </c>
      <c r="FE70" s="852">
        <f>IF(AND(FB70=0,FC70=0,FD70=0),1,0)</f>
        <v>1</v>
      </c>
      <c r="FG70" s="345"/>
      <c r="FH70" s="854">
        <f>IF(AND(FI67*FK63&gt;FI60,FI67*FK62&gt;FI60),1,0)</f>
        <v>0</v>
      </c>
      <c r="FI70" s="854">
        <f>IF(AND(FI67*FK61&gt;FI62,FI67*FK60&gt;FI62),1,0)</f>
        <v>0</v>
      </c>
      <c r="FJ70" s="853">
        <f>IF(AND(FI70=1,FH70=1),1,0)</f>
        <v>0</v>
      </c>
      <c r="FK70" s="852">
        <f>IF(AND(FH70=0,FI70=0,FJ70=0),1,0)</f>
        <v>1</v>
      </c>
      <c r="FM70" s="345"/>
      <c r="FN70" s="854">
        <f>IF(AND(FO67*FQ63&gt;FO60,FO67*FQ62&gt;FO60),1,0)</f>
        <v>0</v>
      </c>
      <c r="FO70" s="854">
        <f>IF(AND(FO67*FQ61&gt;FO62,FO67*FQ60&gt;FO62),1,0)</f>
        <v>0</v>
      </c>
      <c r="FP70" s="853">
        <f>IF(AND(FO70=1,FN70=1),1,0)</f>
        <v>0</v>
      </c>
      <c r="FQ70" s="852">
        <f>IF(AND(FN70=0,FO70=0,FP70=0),1,0)</f>
        <v>1</v>
      </c>
      <c r="FS70" s="345"/>
      <c r="FT70" s="854">
        <f>IF(AND(FU67*FW63&gt;FU60,FU67*FW62&gt;FU60),1,0)</f>
        <v>0</v>
      </c>
      <c r="FU70" s="854">
        <f>IF(AND(FU67*FW61&gt;FU62,FU67*FW60&gt;FU62),1,0)</f>
        <v>0</v>
      </c>
      <c r="FV70" s="853">
        <f>IF(AND(FU70=1,FT70=1),1,0)</f>
        <v>0</v>
      </c>
      <c r="FW70" s="852">
        <f>IF(AND(FT70=0,FU70=0,FV70=0),1,0)</f>
        <v>1</v>
      </c>
      <c r="FY70" s="345"/>
    </row>
    <row r="71" spans="1:181" ht="15" thickBot="1" x14ac:dyDescent="0.35">
      <c r="A71" s="19"/>
      <c r="G71" s="345"/>
      <c r="M71" s="345"/>
      <c r="S71" s="345"/>
      <c r="Y71" s="345"/>
      <c r="AE71" s="345"/>
      <c r="AK71" s="345"/>
      <c r="AQ71" s="345"/>
      <c r="AW71" s="345"/>
      <c r="BC71" s="345"/>
      <c r="BI71" s="345"/>
      <c r="BO71" s="345"/>
      <c r="BU71" s="345"/>
      <c r="CA71" s="345"/>
      <c r="CG71" s="345"/>
      <c r="CM71" s="345"/>
      <c r="CS71" s="345"/>
      <c r="CY71" s="345"/>
      <c r="DE71" s="345"/>
      <c r="DK71" s="345"/>
      <c r="DQ71" s="345"/>
      <c r="DW71" s="345"/>
      <c r="EC71" s="345"/>
      <c r="EI71" s="345"/>
      <c r="EO71" s="345"/>
      <c r="EU71" s="345"/>
      <c r="FA71" s="345"/>
      <c r="FG71" s="345"/>
      <c r="FM71" s="345"/>
      <c r="FS71" s="345"/>
      <c r="FY71" s="345"/>
    </row>
    <row r="72" spans="1:181" x14ac:dyDescent="0.3">
      <c r="A72" s="19"/>
      <c r="B72" s="629" t="s">
        <v>421</v>
      </c>
      <c r="C72" s="672" t="s">
        <v>420</v>
      </c>
      <c r="D72" s="629" t="s">
        <v>484</v>
      </c>
      <c r="E72" s="600" t="s">
        <v>482</v>
      </c>
      <c r="F72" s="672"/>
      <c r="G72" s="345"/>
      <c r="H72" s="629" t="s">
        <v>421</v>
      </c>
      <c r="I72" s="672" t="s">
        <v>420</v>
      </c>
      <c r="J72" s="629" t="s">
        <v>484</v>
      </c>
      <c r="K72" s="600" t="s">
        <v>482</v>
      </c>
      <c r="L72" s="672"/>
      <c r="M72" s="345"/>
      <c r="N72" s="629" t="s">
        <v>421</v>
      </c>
      <c r="O72" s="672" t="s">
        <v>420</v>
      </c>
      <c r="P72" s="629" t="s">
        <v>484</v>
      </c>
      <c r="Q72" s="600" t="s">
        <v>482</v>
      </c>
      <c r="R72" s="672"/>
      <c r="S72" s="345"/>
      <c r="T72" s="629" t="s">
        <v>421</v>
      </c>
      <c r="U72" s="672" t="s">
        <v>420</v>
      </c>
      <c r="V72" s="629" t="s">
        <v>484</v>
      </c>
      <c r="W72" s="600" t="s">
        <v>482</v>
      </c>
      <c r="X72" s="672"/>
      <c r="Y72" s="345"/>
      <c r="Z72" s="629" t="s">
        <v>421</v>
      </c>
      <c r="AA72" s="672" t="s">
        <v>420</v>
      </c>
      <c r="AB72" s="629" t="s">
        <v>484</v>
      </c>
      <c r="AC72" s="600" t="s">
        <v>482</v>
      </c>
      <c r="AD72" s="672"/>
      <c r="AE72" s="345"/>
      <c r="AF72" s="629" t="s">
        <v>421</v>
      </c>
      <c r="AG72" s="672" t="s">
        <v>420</v>
      </c>
      <c r="AH72" s="629" t="s">
        <v>484</v>
      </c>
      <c r="AI72" s="600" t="s">
        <v>482</v>
      </c>
      <c r="AJ72" s="672"/>
      <c r="AK72" s="345"/>
      <c r="AL72" s="629" t="s">
        <v>421</v>
      </c>
      <c r="AM72" s="672" t="s">
        <v>420</v>
      </c>
      <c r="AN72" s="629" t="s">
        <v>484</v>
      </c>
      <c r="AO72" s="600" t="s">
        <v>482</v>
      </c>
      <c r="AP72" s="672"/>
      <c r="AQ72" s="345"/>
      <c r="AR72" s="629" t="s">
        <v>421</v>
      </c>
      <c r="AS72" s="672" t="s">
        <v>420</v>
      </c>
      <c r="AT72" s="629" t="s">
        <v>484</v>
      </c>
      <c r="AU72" s="600" t="s">
        <v>482</v>
      </c>
      <c r="AV72" s="672"/>
      <c r="AW72" s="345"/>
      <c r="AX72" s="629" t="s">
        <v>421</v>
      </c>
      <c r="AY72" s="672" t="s">
        <v>420</v>
      </c>
      <c r="AZ72" s="629" t="s">
        <v>484</v>
      </c>
      <c r="BA72" s="600" t="s">
        <v>482</v>
      </c>
      <c r="BB72" s="672"/>
      <c r="BC72" s="345"/>
      <c r="BD72" s="629" t="s">
        <v>421</v>
      </c>
      <c r="BE72" s="672" t="s">
        <v>420</v>
      </c>
      <c r="BF72" s="629" t="s">
        <v>484</v>
      </c>
      <c r="BG72" s="600" t="s">
        <v>482</v>
      </c>
      <c r="BH72" s="672"/>
      <c r="BI72" s="345"/>
      <c r="BJ72" s="629" t="s">
        <v>421</v>
      </c>
      <c r="BK72" s="672" t="s">
        <v>420</v>
      </c>
      <c r="BL72" s="629" t="s">
        <v>484</v>
      </c>
      <c r="BM72" s="600" t="s">
        <v>482</v>
      </c>
      <c r="BN72" s="672"/>
      <c r="BO72" s="345"/>
      <c r="BP72" s="629" t="s">
        <v>421</v>
      </c>
      <c r="BQ72" s="672" t="s">
        <v>420</v>
      </c>
      <c r="BR72" s="629" t="s">
        <v>484</v>
      </c>
      <c r="BS72" s="600" t="s">
        <v>482</v>
      </c>
      <c r="BT72" s="672"/>
      <c r="BU72" s="345"/>
      <c r="BV72" s="629" t="s">
        <v>421</v>
      </c>
      <c r="BW72" s="672" t="s">
        <v>420</v>
      </c>
      <c r="BX72" s="629" t="s">
        <v>484</v>
      </c>
      <c r="BY72" s="600" t="s">
        <v>482</v>
      </c>
      <c r="BZ72" s="672"/>
      <c r="CA72" s="345"/>
      <c r="CB72" s="629" t="s">
        <v>421</v>
      </c>
      <c r="CC72" s="672" t="s">
        <v>420</v>
      </c>
      <c r="CD72" s="629" t="s">
        <v>484</v>
      </c>
      <c r="CE72" s="600" t="s">
        <v>482</v>
      </c>
      <c r="CF72" s="672"/>
      <c r="CG72" s="345"/>
      <c r="CH72" s="629" t="s">
        <v>421</v>
      </c>
      <c r="CI72" s="672" t="s">
        <v>420</v>
      </c>
      <c r="CJ72" s="629" t="s">
        <v>484</v>
      </c>
      <c r="CK72" s="600" t="s">
        <v>482</v>
      </c>
      <c r="CL72" s="672"/>
      <c r="CM72" s="345"/>
      <c r="CN72" s="629" t="s">
        <v>421</v>
      </c>
      <c r="CO72" s="672" t="s">
        <v>420</v>
      </c>
      <c r="CP72" s="629" t="s">
        <v>484</v>
      </c>
      <c r="CQ72" s="600" t="s">
        <v>482</v>
      </c>
      <c r="CR72" s="672"/>
      <c r="CS72" s="345"/>
      <c r="CT72" s="629" t="s">
        <v>421</v>
      </c>
      <c r="CU72" s="672" t="s">
        <v>420</v>
      </c>
      <c r="CV72" s="629" t="s">
        <v>484</v>
      </c>
      <c r="CW72" s="600" t="s">
        <v>482</v>
      </c>
      <c r="CX72" s="672"/>
      <c r="CY72" s="345"/>
      <c r="CZ72" s="629" t="s">
        <v>421</v>
      </c>
      <c r="DA72" s="672" t="s">
        <v>420</v>
      </c>
      <c r="DB72" s="629" t="s">
        <v>484</v>
      </c>
      <c r="DC72" s="600" t="s">
        <v>482</v>
      </c>
      <c r="DD72" s="672"/>
      <c r="DE72" s="345"/>
      <c r="DF72" s="629" t="s">
        <v>421</v>
      </c>
      <c r="DG72" s="672" t="s">
        <v>420</v>
      </c>
      <c r="DH72" s="629" t="s">
        <v>484</v>
      </c>
      <c r="DI72" s="600" t="s">
        <v>482</v>
      </c>
      <c r="DJ72" s="672"/>
      <c r="DK72" s="345"/>
      <c r="DL72" s="629" t="s">
        <v>421</v>
      </c>
      <c r="DM72" s="672" t="s">
        <v>420</v>
      </c>
      <c r="DN72" s="629" t="s">
        <v>484</v>
      </c>
      <c r="DO72" s="600" t="s">
        <v>482</v>
      </c>
      <c r="DP72" s="672"/>
      <c r="DQ72" s="345"/>
      <c r="DR72" s="629" t="s">
        <v>421</v>
      </c>
      <c r="DS72" s="672" t="s">
        <v>420</v>
      </c>
      <c r="DT72" s="629" t="s">
        <v>484</v>
      </c>
      <c r="DU72" s="600" t="s">
        <v>482</v>
      </c>
      <c r="DV72" s="672"/>
      <c r="DW72" s="345"/>
      <c r="DX72" s="629" t="s">
        <v>421</v>
      </c>
      <c r="DY72" s="672" t="s">
        <v>420</v>
      </c>
      <c r="DZ72" s="629" t="s">
        <v>484</v>
      </c>
      <c r="EA72" s="600" t="s">
        <v>482</v>
      </c>
      <c r="EB72" s="672"/>
      <c r="EC72" s="345"/>
      <c r="ED72" s="629" t="s">
        <v>421</v>
      </c>
      <c r="EE72" s="672" t="s">
        <v>420</v>
      </c>
      <c r="EF72" s="629" t="s">
        <v>484</v>
      </c>
      <c r="EG72" s="600" t="s">
        <v>482</v>
      </c>
      <c r="EH72" s="672"/>
      <c r="EI72" s="345"/>
      <c r="EJ72" s="629" t="s">
        <v>421</v>
      </c>
      <c r="EK72" s="672" t="s">
        <v>420</v>
      </c>
      <c r="EL72" s="629" t="s">
        <v>484</v>
      </c>
      <c r="EM72" s="600" t="s">
        <v>482</v>
      </c>
      <c r="EN72" s="672"/>
      <c r="EO72" s="345"/>
      <c r="EP72" s="629" t="s">
        <v>421</v>
      </c>
      <c r="EQ72" s="672" t="s">
        <v>420</v>
      </c>
      <c r="ER72" s="629" t="s">
        <v>484</v>
      </c>
      <c r="ES72" s="600" t="s">
        <v>482</v>
      </c>
      <c r="ET72" s="672"/>
      <c r="EU72" s="345"/>
      <c r="EV72" s="629" t="s">
        <v>421</v>
      </c>
      <c r="EW72" s="672" t="s">
        <v>420</v>
      </c>
      <c r="EX72" s="629" t="s">
        <v>484</v>
      </c>
      <c r="EY72" s="600" t="s">
        <v>482</v>
      </c>
      <c r="EZ72" s="672"/>
      <c r="FA72" s="345"/>
      <c r="FB72" s="629" t="s">
        <v>421</v>
      </c>
      <c r="FC72" s="672" t="s">
        <v>420</v>
      </c>
      <c r="FD72" s="629" t="s">
        <v>484</v>
      </c>
      <c r="FE72" s="600" t="s">
        <v>482</v>
      </c>
      <c r="FF72" s="672"/>
      <c r="FG72" s="345"/>
      <c r="FH72" s="629" t="s">
        <v>421</v>
      </c>
      <c r="FI72" s="672" t="s">
        <v>420</v>
      </c>
      <c r="FJ72" s="629" t="s">
        <v>484</v>
      </c>
      <c r="FK72" s="600" t="s">
        <v>482</v>
      </c>
      <c r="FL72" s="672"/>
      <c r="FM72" s="345"/>
      <c r="FN72" s="629" t="s">
        <v>421</v>
      </c>
      <c r="FO72" s="672" t="s">
        <v>420</v>
      </c>
      <c r="FP72" s="629" t="s">
        <v>484</v>
      </c>
      <c r="FQ72" s="600" t="s">
        <v>482</v>
      </c>
      <c r="FR72" s="672"/>
      <c r="FS72" s="345"/>
      <c r="FT72" s="629" t="s">
        <v>421</v>
      </c>
      <c r="FU72" s="672" t="s">
        <v>420</v>
      </c>
      <c r="FV72" s="629" t="s">
        <v>484</v>
      </c>
      <c r="FW72" s="600" t="s">
        <v>482</v>
      </c>
      <c r="FX72" s="672"/>
      <c r="FY72" s="345"/>
    </row>
    <row r="73" spans="1:181" x14ac:dyDescent="0.3">
      <c r="A73" s="19"/>
      <c r="B73" s="827" t="s">
        <v>418</v>
      </c>
      <c r="C73" s="834">
        <f>'Générateur Emprise 10ans'!$B$13*B$67</f>
        <v>1</v>
      </c>
      <c r="D73" s="827" t="s">
        <v>450</v>
      </c>
      <c r="E73" s="835">
        <f>(E60*C$73)*(C$74*E63)</f>
        <v>144</v>
      </c>
      <c r="F73" s="345"/>
      <c r="G73" s="345"/>
      <c r="H73" s="827" t="s">
        <v>418</v>
      </c>
      <c r="I73" s="834">
        <f>'Générateur Emprise 10ans'!$B$13*H$67</f>
        <v>1</v>
      </c>
      <c r="J73" s="827" t="s">
        <v>450</v>
      </c>
      <c r="K73" s="835">
        <f>(K60*I$73)*(I$74*K63)</f>
        <v>144</v>
      </c>
      <c r="L73" s="345"/>
      <c r="M73" s="345"/>
      <c r="N73" s="827" t="s">
        <v>418</v>
      </c>
      <c r="O73" s="834">
        <f>'Générateur Emprise 10ans'!$B$13*N$67</f>
        <v>1</v>
      </c>
      <c r="P73" s="827" t="s">
        <v>450</v>
      </c>
      <c r="Q73" s="835">
        <f>(Q60*O$73)*(O$74*Q63)</f>
        <v>144</v>
      </c>
      <c r="R73" s="345"/>
      <c r="S73" s="345"/>
      <c r="T73" s="827" t="s">
        <v>418</v>
      </c>
      <c r="U73" s="834">
        <f>'Générateur Emprise 10ans'!$B$13*T$67</f>
        <v>1</v>
      </c>
      <c r="V73" s="827" t="s">
        <v>450</v>
      </c>
      <c r="W73" s="835">
        <f>(W60*U$73)*(U$74*W63)</f>
        <v>144</v>
      </c>
      <c r="X73" s="345"/>
      <c r="Y73" s="345"/>
      <c r="Z73" s="827" t="s">
        <v>418</v>
      </c>
      <c r="AA73" s="834">
        <f>'Générateur Emprise 10ans'!$B$13*Z$67</f>
        <v>1</v>
      </c>
      <c r="AB73" s="827" t="s">
        <v>450</v>
      </c>
      <c r="AC73" s="835">
        <f>(AC60*AA$73)*(AA$74*AC63)</f>
        <v>144</v>
      </c>
      <c r="AD73" s="345"/>
      <c r="AE73" s="345"/>
      <c r="AF73" s="827" t="s">
        <v>418</v>
      </c>
      <c r="AG73" s="834">
        <f>'Générateur Emprise 10ans'!$B$13*AF$67</f>
        <v>1</v>
      </c>
      <c r="AH73" s="827" t="s">
        <v>450</v>
      </c>
      <c r="AI73" s="835">
        <f>(AI60*AG$73)*(AG$74*AI63)</f>
        <v>144</v>
      </c>
      <c r="AJ73" s="345"/>
      <c r="AK73" s="345"/>
      <c r="AL73" s="827" t="s">
        <v>418</v>
      </c>
      <c r="AM73" s="834">
        <f>'Générateur Emprise 10ans'!$B$13*AL$67</f>
        <v>1</v>
      </c>
      <c r="AN73" s="827" t="s">
        <v>450</v>
      </c>
      <c r="AO73" s="835">
        <f>(AO60*AM$73)*(AM$74*AO63)</f>
        <v>144</v>
      </c>
      <c r="AP73" s="345"/>
      <c r="AQ73" s="345"/>
      <c r="AR73" s="827" t="s">
        <v>418</v>
      </c>
      <c r="AS73" s="834">
        <f>'Générateur Emprise 10ans'!$B$13*AR$67</f>
        <v>1</v>
      </c>
      <c r="AT73" s="827" t="s">
        <v>450</v>
      </c>
      <c r="AU73" s="835">
        <f>(AU60*AS$73)*(AS$74*AU63)</f>
        <v>144</v>
      </c>
      <c r="AV73" s="345"/>
      <c r="AW73" s="345"/>
      <c r="AX73" s="827" t="s">
        <v>418</v>
      </c>
      <c r="AY73" s="834">
        <f>'Générateur Emprise 10ans'!$B$13*AX$67</f>
        <v>1</v>
      </c>
      <c r="AZ73" s="827" t="s">
        <v>450</v>
      </c>
      <c r="BA73" s="835">
        <f>(BA60*AY$73)*(AY$74*BA63)</f>
        <v>144</v>
      </c>
      <c r="BB73" s="345"/>
      <c r="BC73" s="345"/>
      <c r="BD73" s="827" t="s">
        <v>418</v>
      </c>
      <c r="BE73" s="834">
        <f>'Générateur Emprise 10ans'!$B$13*BD$67</f>
        <v>1</v>
      </c>
      <c r="BF73" s="827" t="s">
        <v>450</v>
      </c>
      <c r="BG73" s="835">
        <f>(BG60*BE$73)*(BE$74*BG63)</f>
        <v>144</v>
      </c>
      <c r="BH73" s="345"/>
      <c r="BI73" s="345"/>
      <c r="BJ73" s="827" t="s">
        <v>418</v>
      </c>
      <c r="BK73" s="834">
        <f>'Générateur Emprise 10ans'!$B$13*BJ$67</f>
        <v>1</v>
      </c>
      <c r="BL73" s="827" t="s">
        <v>450</v>
      </c>
      <c r="BM73" s="835">
        <f>(BM60*BK$73)*(BK$74*BM63)</f>
        <v>144</v>
      </c>
      <c r="BN73" s="345"/>
      <c r="BO73" s="345"/>
      <c r="BP73" s="827" t="s">
        <v>418</v>
      </c>
      <c r="BQ73" s="834">
        <f>'Générateur Emprise 10ans'!$B$13*BP$67</f>
        <v>1</v>
      </c>
      <c r="BR73" s="827" t="s">
        <v>450</v>
      </c>
      <c r="BS73" s="835">
        <f>(BS60*BQ$73)*(BQ$74*BS63)</f>
        <v>144</v>
      </c>
      <c r="BT73" s="345"/>
      <c r="BU73" s="345"/>
      <c r="BV73" s="827" t="s">
        <v>418</v>
      </c>
      <c r="BW73" s="834">
        <f>'Générateur Emprise 10ans'!$B$13*BV$67</f>
        <v>1</v>
      </c>
      <c r="BX73" s="827" t="s">
        <v>450</v>
      </c>
      <c r="BY73" s="835">
        <f>(BY60*BW$73)*(BW$74*BY63)</f>
        <v>144</v>
      </c>
      <c r="BZ73" s="345"/>
      <c r="CA73" s="345"/>
      <c r="CB73" s="827" t="s">
        <v>418</v>
      </c>
      <c r="CC73" s="834">
        <f>'Générateur Emprise 10ans'!$B$13*CB$67</f>
        <v>1</v>
      </c>
      <c r="CD73" s="827" t="s">
        <v>450</v>
      </c>
      <c r="CE73" s="835">
        <f>(CE60*CC$73)*(CC$74*CE63)</f>
        <v>144</v>
      </c>
      <c r="CF73" s="345"/>
      <c r="CG73" s="345"/>
      <c r="CH73" s="827" t="s">
        <v>418</v>
      </c>
      <c r="CI73" s="834">
        <f>'Générateur Emprise 10ans'!$B$13*CH$67</f>
        <v>1</v>
      </c>
      <c r="CJ73" s="827" t="s">
        <v>450</v>
      </c>
      <c r="CK73" s="835">
        <f>(CK60*CI$73)*(CI$74*CK63)</f>
        <v>144</v>
      </c>
      <c r="CL73" s="345"/>
      <c r="CM73" s="345"/>
      <c r="CN73" s="827" t="s">
        <v>418</v>
      </c>
      <c r="CO73" s="834">
        <f>'Générateur Emprise 10ans'!$B$13*CN$67</f>
        <v>1</v>
      </c>
      <c r="CP73" s="827" t="s">
        <v>450</v>
      </c>
      <c r="CQ73" s="835">
        <f>(CQ60*CO$73)*(CO$74*CQ63)</f>
        <v>144</v>
      </c>
      <c r="CR73" s="345"/>
      <c r="CS73" s="345"/>
      <c r="CT73" s="827" t="s">
        <v>418</v>
      </c>
      <c r="CU73" s="834">
        <f>'Générateur Emprise 10ans'!$B$13*CT$67</f>
        <v>1</v>
      </c>
      <c r="CV73" s="827" t="s">
        <v>450</v>
      </c>
      <c r="CW73" s="835">
        <f>(CW60*CU$73)*(CU$74*CW63)</f>
        <v>144</v>
      </c>
      <c r="CX73" s="345"/>
      <c r="CY73" s="345"/>
      <c r="CZ73" s="827" t="s">
        <v>418</v>
      </c>
      <c r="DA73" s="834">
        <f>'Générateur Emprise 10ans'!$B$13*CZ$67</f>
        <v>1</v>
      </c>
      <c r="DB73" s="827" t="s">
        <v>450</v>
      </c>
      <c r="DC73" s="835">
        <f>(DC60*DA$73)*(DA$74*DC63)</f>
        <v>144</v>
      </c>
      <c r="DD73" s="345"/>
      <c r="DE73" s="345"/>
      <c r="DF73" s="827" t="s">
        <v>418</v>
      </c>
      <c r="DG73" s="834">
        <f>'Générateur Emprise 10ans'!$B$13*DF$67</f>
        <v>1</v>
      </c>
      <c r="DH73" s="827" t="s">
        <v>450</v>
      </c>
      <c r="DI73" s="835">
        <f>(DI60*DG$73)*(DG$74*DI63)</f>
        <v>144</v>
      </c>
      <c r="DJ73" s="345"/>
      <c r="DK73" s="345"/>
      <c r="DL73" s="827" t="s">
        <v>418</v>
      </c>
      <c r="DM73" s="834">
        <f>'Générateur Emprise 10ans'!$B$13*DL$67</f>
        <v>1</v>
      </c>
      <c r="DN73" s="827" t="s">
        <v>450</v>
      </c>
      <c r="DO73" s="835">
        <f>(DO60*DM$73)*(DM$74*DO63)</f>
        <v>144</v>
      </c>
      <c r="DP73" s="345"/>
      <c r="DQ73" s="345"/>
      <c r="DR73" s="827" t="s">
        <v>418</v>
      </c>
      <c r="DS73" s="834">
        <f>'Générateur Emprise 10ans'!$B$13*DR$67</f>
        <v>1</v>
      </c>
      <c r="DT73" s="827" t="s">
        <v>450</v>
      </c>
      <c r="DU73" s="835">
        <f>(DU60*DS$73)*(DS$74*DU63)</f>
        <v>144</v>
      </c>
      <c r="DV73" s="345"/>
      <c r="DW73" s="345"/>
      <c r="DX73" s="827" t="s">
        <v>418</v>
      </c>
      <c r="DY73" s="834">
        <f>'Générateur Emprise 10ans'!$B$13*DX$67</f>
        <v>1</v>
      </c>
      <c r="DZ73" s="827" t="s">
        <v>450</v>
      </c>
      <c r="EA73" s="835">
        <f>(EA60*DY$73)*(DY$74*EA63)</f>
        <v>144</v>
      </c>
      <c r="EB73" s="345"/>
      <c r="EC73" s="345"/>
      <c r="ED73" s="827" t="s">
        <v>418</v>
      </c>
      <c r="EE73" s="834">
        <f>'Générateur Emprise 10ans'!$B$13*ED$67</f>
        <v>1</v>
      </c>
      <c r="EF73" s="827" t="s">
        <v>450</v>
      </c>
      <c r="EG73" s="835">
        <f>(EG60*EE$73)*(EE$74*EG63)</f>
        <v>144</v>
      </c>
      <c r="EH73" s="345"/>
      <c r="EI73" s="345"/>
      <c r="EJ73" s="827" t="s">
        <v>418</v>
      </c>
      <c r="EK73" s="834">
        <f>'Générateur Emprise 10ans'!$B$13*EJ$67</f>
        <v>1</v>
      </c>
      <c r="EL73" s="827" t="s">
        <v>450</v>
      </c>
      <c r="EM73" s="835">
        <f>(EM60*EK$73)*(EK$74*EM63)</f>
        <v>144</v>
      </c>
      <c r="EN73" s="345"/>
      <c r="EO73" s="345"/>
      <c r="EP73" s="827" t="s">
        <v>418</v>
      </c>
      <c r="EQ73" s="834">
        <f>'Générateur Emprise 10ans'!$B$13*EP$67</f>
        <v>1</v>
      </c>
      <c r="ER73" s="827" t="s">
        <v>450</v>
      </c>
      <c r="ES73" s="835">
        <f>(ES60*EQ$73)*(EQ$74*ES63)</f>
        <v>144</v>
      </c>
      <c r="ET73" s="345"/>
      <c r="EU73" s="345"/>
      <c r="EV73" s="827" t="s">
        <v>418</v>
      </c>
      <c r="EW73" s="834">
        <f>'Générateur Emprise 10ans'!$B$13*EV$67</f>
        <v>1</v>
      </c>
      <c r="EX73" s="827" t="s">
        <v>450</v>
      </c>
      <c r="EY73" s="835">
        <f>(EY60*EW$73)*(EW$74*EY63)</f>
        <v>144</v>
      </c>
      <c r="EZ73" s="345"/>
      <c r="FA73" s="345"/>
      <c r="FB73" s="827" t="s">
        <v>418</v>
      </c>
      <c r="FC73" s="834">
        <f>'Générateur Emprise 10ans'!$B$13*FB$67</f>
        <v>1</v>
      </c>
      <c r="FD73" s="827" t="s">
        <v>450</v>
      </c>
      <c r="FE73" s="835">
        <f>(FE60*FC$73)*(FC$74*FE63)</f>
        <v>144</v>
      </c>
      <c r="FF73" s="345"/>
      <c r="FG73" s="345"/>
      <c r="FH73" s="827" t="s">
        <v>418</v>
      </c>
      <c r="FI73" s="834">
        <f>'Générateur Emprise 10ans'!$B$13*FH$67</f>
        <v>1</v>
      </c>
      <c r="FJ73" s="827" t="s">
        <v>450</v>
      </c>
      <c r="FK73" s="835">
        <f>(FK60*FI$73)*(FI$74*FK63)</f>
        <v>144</v>
      </c>
      <c r="FL73" s="345"/>
      <c r="FM73" s="345"/>
      <c r="FN73" s="827" t="s">
        <v>418</v>
      </c>
      <c r="FO73" s="834">
        <f>'Générateur Emprise 10ans'!$B$13*FN$67</f>
        <v>1</v>
      </c>
      <c r="FP73" s="827" t="s">
        <v>450</v>
      </c>
      <c r="FQ73" s="835">
        <f>(FQ60*FO$73)*(FO$74*FQ63)</f>
        <v>144</v>
      </c>
      <c r="FR73" s="345"/>
      <c r="FS73" s="345"/>
      <c r="FT73" s="827" t="s">
        <v>418</v>
      </c>
      <c r="FU73" s="834">
        <f>'Générateur Emprise 10ans'!$B$13*FT$67</f>
        <v>1</v>
      </c>
      <c r="FV73" s="827" t="s">
        <v>450</v>
      </c>
      <c r="FW73" s="835">
        <f>(FW60*FU$73)*(FU$74*FW63)</f>
        <v>144</v>
      </c>
      <c r="FX73" s="345"/>
      <c r="FY73" s="345"/>
    </row>
    <row r="74" spans="1:181" x14ac:dyDescent="0.3">
      <c r="A74" s="19"/>
      <c r="B74" s="827" t="s">
        <v>417</v>
      </c>
      <c r="C74" s="834">
        <f>'Générateur Emprise 10ans'!$B$14*B$67</f>
        <v>1</v>
      </c>
      <c r="D74" s="827" t="s">
        <v>449</v>
      </c>
      <c r="E74" s="835">
        <f>(E61*C$75)*(C$74*E63)</f>
        <v>144</v>
      </c>
      <c r="F74" s="834"/>
      <c r="G74" s="345"/>
      <c r="H74" s="827" t="s">
        <v>417</v>
      </c>
      <c r="I74" s="834">
        <f>'Générateur Emprise 10ans'!$B$14*H$67</f>
        <v>1</v>
      </c>
      <c r="J74" s="827" t="s">
        <v>449</v>
      </c>
      <c r="K74" s="835">
        <f>(K61*I$75)*(I$74*K63)</f>
        <v>144</v>
      </c>
      <c r="L74" s="834"/>
      <c r="M74" s="345"/>
      <c r="N74" s="827" t="s">
        <v>417</v>
      </c>
      <c r="O74" s="834">
        <f>'Générateur Emprise 10ans'!$B$14*N$67</f>
        <v>1</v>
      </c>
      <c r="P74" s="827" t="s">
        <v>449</v>
      </c>
      <c r="Q74" s="835">
        <f>(Q61*O$75)*(O$74*Q63)</f>
        <v>144</v>
      </c>
      <c r="R74" s="834"/>
      <c r="S74" s="345"/>
      <c r="T74" s="827" t="s">
        <v>417</v>
      </c>
      <c r="U74" s="834">
        <f>'Générateur Emprise 10ans'!$B$14*T$67</f>
        <v>1</v>
      </c>
      <c r="V74" s="827" t="s">
        <v>449</v>
      </c>
      <c r="W74" s="835">
        <f>(W61*U$75)*(U$74*W63)</f>
        <v>144</v>
      </c>
      <c r="X74" s="834"/>
      <c r="Y74" s="345"/>
      <c r="Z74" s="827" t="s">
        <v>417</v>
      </c>
      <c r="AA74" s="834">
        <f>'Générateur Emprise 10ans'!$B$14*Z$67</f>
        <v>1</v>
      </c>
      <c r="AB74" s="827" t="s">
        <v>449</v>
      </c>
      <c r="AC74" s="835">
        <f>(AC61*AA$75)*(AA$74*AC63)</f>
        <v>144</v>
      </c>
      <c r="AD74" s="834"/>
      <c r="AE74" s="345"/>
      <c r="AF74" s="827" t="s">
        <v>417</v>
      </c>
      <c r="AG74" s="834">
        <f>'Générateur Emprise 10ans'!$B$14*AF$67</f>
        <v>1</v>
      </c>
      <c r="AH74" s="827" t="s">
        <v>449</v>
      </c>
      <c r="AI74" s="835">
        <f>(AI61*AG$75)*(AG$74*AI63)</f>
        <v>144</v>
      </c>
      <c r="AJ74" s="834"/>
      <c r="AK74" s="345"/>
      <c r="AL74" s="827" t="s">
        <v>417</v>
      </c>
      <c r="AM74" s="834">
        <f>'Générateur Emprise 10ans'!$B$14*AL$67</f>
        <v>1</v>
      </c>
      <c r="AN74" s="827" t="s">
        <v>449</v>
      </c>
      <c r="AO74" s="835">
        <f>(AO61*AM$75)*(AM$74*AO63)</f>
        <v>144</v>
      </c>
      <c r="AP74" s="834"/>
      <c r="AQ74" s="345"/>
      <c r="AR74" s="827" t="s">
        <v>417</v>
      </c>
      <c r="AS74" s="834">
        <f>'Générateur Emprise 10ans'!$B$14*AR$67</f>
        <v>1</v>
      </c>
      <c r="AT74" s="827" t="s">
        <v>449</v>
      </c>
      <c r="AU74" s="835">
        <f>(AU61*AS$75)*(AS$74*AU63)</f>
        <v>144</v>
      </c>
      <c r="AV74" s="834"/>
      <c r="AW74" s="345"/>
      <c r="AX74" s="827" t="s">
        <v>417</v>
      </c>
      <c r="AY74" s="834">
        <f>'Générateur Emprise 10ans'!$B$14*AX$67</f>
        <v>1</v>
      </c>
      <c r="AZ74" s="827" t="s">
        <v>449</v>
      </c>
      <c r="BA74" s="835">
        <f>(BA61*AY$75)*(AY$74*BA63)</f>
        <v>144</v>
      </c>
      <c r="BB74" s="834"/>
      <c r="BC74" s="345"/>
      <c r="BD74" s="827" t="s">
        <v>417</v>
      </c>
      <c r="BE74" s="834">
        <f>'Générateur Emprise 10ans'!$B$14*BD$67</f>
        <v>1</v>
      </c>
      <c r="BF74" s="827" t="s">
        <v>449</v>
      </c>
      <c r="BG74" s="835">
        <f>(BG61*BE$75)*(BE$74*BG63)</f>
        <v>144</v>
      </c>
      <c r="BH74" s="834"/>
      <c r="BI74" s="345"/>
      <c r="BJ74" s="827" t="s">
        <v>417</v>
      </c>
      <c r="BK74" s="834">
        <f>'Générateur Emprise 10ans'!$B$14*BJ$67</f>
        <v>1</v>
      </c>
      <c r="BL74" s="827" t="s">
        <v>449</v>
      </c>
      <c r="BM74" s="835">
        <f>(BM61*BK$75)*(BK$74*BM63)</f>
        <v>144</v>
      </c>
      <c r="BN74" s="834"/>
      <c r="BO74" s="345"/>
      <c r="BP74" s="827" t="s">
        <v>417</v>
      </c>
      <c r="BQ74" s="834">
        <f>'Générateur Emprise 10ans'!$B$14*BP$67</f>
        <v>1</v>
      </c>
      <c r="BR74" s="827" t="s">
        <v>449</v>
      </c>
      <c r="BS74" s="835">
        <f>(BS61*BQ$75)*(BQ$74*BS63)</f>
        <v>144</v>
      </c>
      <c r="BT74" s="834"/>
      <c r="BU74" s="345"/>
      <c r="BV74" s="827" t="s">
        <v>417</v>
      </c>
      <c r="BW74" s="834">
        <f>'Générateur Emprise 10ans'!$B$14*BV$67</f>
        <v>1</v>
      </c>
      <c r="BX74" s="827" t="s">
        <v>449</v>
      </c>
      <c r="BY74" s="835">
        <f>(BY61*BW$75)*(BW$74*BY63)</f>
        <v>144</v>
      </c>
      <c r="BZ74" s="834"/>
      <c r="CA74" s="345"/>
      <c r="CB74" s="827" t="s">
        <v>417</v>
      </c>
      <c r="CC74" s="834">
        <f>'Générateur Emprise 10ans'!$B$14*CB$67</f>
        <v>1</v>
      </c>
      <c r="CD74" s="827" t="s">
        <v>449</v>
      </c>
      <c r="CE74" s="835">
        <f>(CE61*CC$75)*(CC$74*CE63)</f>
        <v>144</v>
      </c>
      <c r="CF74" s="834"/>
      <c r="CG74" s="345"/>
      <c r="CH74" s="827" t="s">
        <v>417</v>
      </c>
      <c r="CI74" s="834">
        <f>'Générateur Emprise 10ans'!$B$14*CH$67</f>
        <v>1</v>
      </c>
      <c r="CJ74" s="827" t="s">
        <v>449</v>
      </c>
      <c r="CK74" s="835">
        <f>(CK61*CI$75)*(CI$74*CK63)</f>
        <v>144</v>
      </c>
      <c r="CL74" s="834"/>
      <c r="CM74" s="345"/>
      <c r="CN74" s="827" t="s">
        <v>417</v>
      </c>
      <c r="CO74" s="834">
        <f>'Générateur Emprise 10ans'!$B$14*CN$67</f>
        <v>1</v>
      </c>
      <c r="CP74" s="827" t="s">
        <v>449</v>
      </c>
      <c r="CQ74" s="835">
        <f>(CQ61*CO$75)*(CO$74*CQ63)</f>
        <v>144</v>
      </c>
      <c r="CR74" s="834"/>
      <c r="CS74" s="345"/>
      <c r="CT74" s="827" t="s">
        <v>417</v>
      </c>
      <c r="CU74" s="834">
        <f>'Générateur Emprise 10ans'!$B$14*CT$67</f>
        <v>1</v>
      </c>
      <c r="CV74" s="827" t="s">
        <v>449</v>
      </c>
      <c r="CW74" s="835">
        <f>(CW61*CU$75)*(CU$74*CW63)</f>
        <v>144</v>
      </c>
      <c r="CX74" s="834"/>
      <c r="CY74" s="345"/>
      <c r="CZ74" s="827" t="s">
        <v>417</v>
      </c>
      <c r="DA74" s="834">
        <f>'Générateur Emprise 10ans'!$B$14*CZ$67</f>
        <v>1</v>
      </c>
      <c r="DB74" s="827" t="s">
        <v>449</v>
      </c>
      <c r="DC74" s="835">
        <f>(DC61*DA$75)*(DA$74*DC63)</f>
        <v>144</v>
      </c>
      <c r="DD74" s="834"/>
      <c r="DE74" s="345"/>
      <c r="DF74" s="827" t="s">
        <v>417</v>
      </c>
      <c r="DG74" s="834">
        <f>'Générateur Emprise 10ans'!$B$14*DF$67</f>
        <v>1</v>
      </c>
      <c r="DH74" s="827" t="s">
        <v>449</v>
      </c>
      <c r="DI74" s="835">
        <f>(DI61*DG$75)*(DG$74*DI63)</f>
        <v>144</v>
      </c>
      <c r="DJ74" s="834"/>
      <c r="DK74" s="345"/>
      <c r="DL74" s="827" t="s">
        <v>417</v>
      </c>
      <c r="DM74" s="834">
        <f>'Générateur Emprise 10ans'!$B$14*DL$67</f>
        <v>1</v>
      </c>
      <c r="DN74" s="827" t="s">
        <v>449</v>
      </c>
      <c r="DO74" s="835">
        <f>(DO61*DM$75)*(DM$74*DO63)</f>
        <v>144</v>
      </c>
      <c r="DP74" s="834"/>
      <c r="DQ74" s="345"/>
      <c r="DR74" s="827" t="s">
        <v>417</v>
      </c>
      <c r="DS74" s="834">
        <f>'Générateur Emprise 10ans'!$B$14*DR$67</f>
        <v>1</v>
      </c>
      <c r="DT74" s="827" t="s">
        <v>449</v>
      </c>
      <c r="DU74" s="835">
        <f>(DU61*DS$75)*(DS$74*DU63)</f>
        <v>144</v>
      </c>
      <c r="DV74" s="834"/>
      <c r="DW74" s="345"/>
      <c r="DX74" s="827" t="s">
        <v>417</v>
      </c>
      <c r="DY74" s="834">
        <f>'Générateur Emprise 10ans'!$B$14*DX$67</f>
        <v>1</v>
      </c>
      <c r="DZ74" s="827" t="s">
        <v>449</v>
      </c>
      <c r="EA74" s="835">
        <f>(EA61*DY$75)*(DY$74*EA63)</f>
        <v>144</v>
      </c>
      <c r="EB74" s="834"/>
      <c r="EC74" s="345"/>
      <c r="ED74" s="827" t="s">
        <v>417</v>
      </c>
      <c r="EE74" s="834">
        <f>'Générateur Emprise 10ans'!$B$14*ED$67</f>
        <v>1</v>
      </c>
      <c r="EF74" s="827" t="s">
        <v>449</v>
      </c>
      <c r="EG74" s="835">
        <f>(EG61*EE$75)*(EE$74*EG63)</f>
        <v>144</v>
      </c>
      <c r="EH74" s="834"/>
      <c r="EI74" s="345"/>
      <c r="EJ74" s="827" t="s">
        <v>417</v>
      </c>
      <c r="EK74" s="834">
        <f>'Générateur Emprise 10ans'!$B$14*EJ$67</f>
        <v>1</v>
      </c>
      <c r="EL74" s="827" t="s">
        <v>449</v>
      </c>
      <c r="EM74" s="835">
        <f>(EM61*EK$75)*(EK$74*EM63)</f>
        <v>144</v>
      </c>
      <c r="EN74" s="834"/>
      <c r="EO74" s="345"/>
      <c r="EP74" s="827" t="s">
        <v>417</v>
      </c>
      <c r="EQ74" s="834">
        <f>'Générateur Emprise 10ans'!$B$14*EP$67</f>
        <v>1</v>
      </c>
      <c r="ER74" s="827" t="s">
        <v>449</v>
      </c>
      <c r="ES74" s="835">
        <f>(ES61*EQ$75)*(EQ$74*ES63)</f>
        <v>144</v>
      </c>
      <c r="ET74" s="834"/>
      <c r="EU74" s="345"/>
      <c r="EV74" s="827" t="s">
        <v>417</v>
      </c>
      <c r="EW74" s="834">
        <f>'Générateur Emprise 10ans'!$B$14*EV$67</f>
        <v>1</v>
      </c>
      <c r="EX74" s="827" t="s">
        <v>449</v>
      </c>
      <c r="EY74" s="835">
        <f>(EY61*EW$75)*(EW$74*EY63)</f>
        <v>144</v>
      </c>
      <c r="EZ74" s="834"/>
      <c r="FA74" s="345"/>
      <c r="FB74" s="827" t="s">
        <v>417</v>
      </c>
      <c r="FC74" s="834">
        <f>'Générateur Emprise 10ans'!$B$14*FB$67</f>
        <v>1</v>
      </c>
      <c r="FD74" s="827" t="s">
        <v>449</v>
      </c>
      <c r="FE74" s="835">
        <f>(FE61*FC$75)*(FC$74*FE63)</f>
        <v>144</v>
      </c>
      <c r="FF74" s="834"/>
      <c r="FG74" s="345"/>
      <c r="FH74" s="827" t="s">
        <v>417</v>
      </c>
      <c r="FI74" s="834">
        <f>'Générateur Emprise 10ans'!$B$14*FH$67</f>
        <v>1</v>
      </c>
      <c r="FJ74" s="827" t="s">
        <v>449</v>
      </c>
      <c r="FK74" s="835">
        <f>(FK61*FI$75)*(FI$74*FK63)</f>
        <v>144</v>
      </c>
      <c r="FL74" s="834"/>
      <c r="FM74" s="345"/>
      <c r="FN74" s="827" t="s">
        <v>417</v>
      </c>
      <c r="FO74" s="834">
        <f>'Générateur Emprise 10ans'!$B$14*FN$67</f>
        <v>1</v>
      </c>
      <c r="FP74" s="827" t="s">
        <v>449</v>
      </c>
      <c r="FQ74" s="835">
        <f>(FQ61*FO$75)*(FO$74*FQ63)</f>
        <v>144</v>
      </c>
      <c r="FR74" s="834"/>
      <c r="FS74" s="345"/>
      <c r="FT74" s="827" t="s">
        <v>417</v>
      </c>
      <c r="FU74" s="834">
        <f>'Générateur Emprise 10ans'!$B$14*FT$67</f>
        <v>1</v>
      </c>
      <c r="FV74" s="827" t="s">
        <v>449</v>
      </c>
      <c r="FW74" s="835">
        <f>(FW61*FU$75)*(FU$74*FW63)</f>
        <v>144</v>
      </c>
      <c r="FX74" s="834"/>
      <c r="FY74" s="345"/>
    </row>
    <row r="75" spans="1:181" x14ac:dyDescent="0.3">
      <c r="A75" s="19"/>
      <c r="B75" s="827" t="s">
        <v>416</v>
      </c>
      <c r="C75" s="834">
        <f>'Générateur Emprise 10ans'!$B$15*B$67</f>
        <v>1</v>
      </c>
      <c r="D75" s="827" t="s">
        <v>448</v>
      </c>
      <c r="E75" s="835">
        <f>(E61*C$75)*(C$76*E62)</f>
        <v>144</v>
      </c>
      <c r="F75" s="834"/>
      <c r="G75" s="345"/>
      <c r="H75" s="827" t="s">
        <v>416</v>
      </c>
      <c r="I75" s="834">
        <f>'Générateur Emprise 10ans'!$B$15*H$67</f>
        <v>1</v>
      </c>
      <c r="J75" s="827" t="s">
        <v>448</v>
      </c>
      <c r="K75" s="835">
        <f>(K61*I$75)*(I$76*K62)</f>
        <v>144</v>
      </c>
      <c r="L75" s="834"/>
      <c r="M75" s="345"/>
      <c r="N75" s="827" t="s">
        <v>416</v>
      </c>
      <c r="O75" s="834">
        <f>'Générateur Emprise 10ans'!$B$15*N$67</f>
        <v>1</v>
      </c>
      <c r="P75" s="827" t="s">
        <v>448</v>
      </c>
      <c r="Q75" s="835">
        <f>(Q61*O$75)*(O$76*Q62)</f>
        <v>144</v>
      </c>
      <c r="R75" s="834"/>
      <c r="S75" s="345"/>
      <c r="T75" s="827" t="s">
        <v>416</v>
      </c>
      <c r="U75" s="834">
        <f>'Générateur Emprise 10ans'!$B$15*T$67</f>
        <v>1</v>
      </c>
      <c r="V75" s="827" t="s">
        <v>448</v>
      </c>
      <c r="W75" s="835">
        <f>(W61*U$75)*(U$76*W62)</f>
        <v>144</v>
      </c>
      <c r="X75" s="834"/>
      <c r="Y75" s="345"/>
      <c r="Z75" s="827" t="s">
        <v>416</v>
      </c>
      <c r="AA75" s="834">
        <f>'Générateur Emprise 10ans'!$B$15*Z$67</f>
        <v>1</v>
      </c>
      <c r="AB75" s="827" t="s">
        <v>448</v>
      </c>
      <c r="AC75" s="835">
        <f>(AC61*AA$75)*(AA$76*AC62)</f>
        <v>144</v>
      </c>
      <c r="AD75" s="834"/>
      <c r="AE75" s="345"/>
      <c r="AF75" s="827" t="s">
        <v>416</v>
      </c>
      <c r="AG75" s="834">
        <f>'Générateur Emprise 10ans'!$B$15*AF$67</f>
        <v>1</v>
      </c>
      <c r="AH75" s="827" t="s">
        <v>448</v>
      </c>
      <c r="AI75" s="835">
        <f>(AI61*AG$75)*(AG$76*AI62)</f>
        <v>144</v>
      </c>
      <c r="AJ75" s="834"/>
      <c r="AK75" s="345"/>
      <c r="AL75" s="827" t="s">
        <v>416</v>
      </c>
      <c r="AM75" s="834">
        <f>'Générateur Emprise 10ans'!$B$15*AL$67</f>
        <v>1</v>
      </c>
      <c r="AN75" s="827" t="s">
        <v>448</v>
      </c>
      <c r="AO75" s="835">
        <f>(AO61*AM$75)*(AM$76*AO62)</f>
        <v>144</v>
      </c>
      <c r="AP75" s="834"/>
      <c r="AQ75" s="345"/>
      <c r="AR75" s="827" t="s">
        <v>416</v>
      </c>
      <c r="AS75" s="834">
        <f>'Générateur Emprise 10ans'!$B$15*AR$67</f>
        <v>1</v>
      </c>
      <c r="AT75" s="827" t="s">
        <v>448</v>
      </c>
      <c r="AU75" s="835">
        <f>(AU61*AS$75)*(AS$76*AU62)</f>
        <v>144</v>
      </c>
      <c r="AV75" s="834"/>
      <c r="AW75" s="345"/>
      <c r="AX75" s="827" t="s">
        <v>416</v>
      </c>
      <c r="AY75" s="834">
        <f>'Générateur Emprise 10ans'!$B$15*AX$67</f>
        <v>1</v>
      </c>
      <c r="AZ75" s="827" t="s">
        <v>448</v>
      </c>
      <c r="BA75" s="835">
        <f>(BA61*AY$75)*(AY$76*BA62)</f>
        <v>144</v>
      </c>
      <c r="BB75" s="834"/>
      <c r="BC75" s="345"/>
      <c r="BD75" s="827" t="s">
        <v>416</v>
      </c>
      <c r="BE75" s="834">
        <f>'Générateur Emprise 10ans'!$B$15*BD$67</f>
        <v>1</v>
      </c>
      <c r="BF75" s="827" t="s">
        <v>448</v>
      </c>
      <c r="BG75" s="835">
        <f>(BG61*BE$75)*(BE$76*BG62)</f>
        <v>144</v>
      </c>
      <c r="BH75" s="834"/>
      <c r="BI75" s="345"/>
      <c r="BJ75" s="827" t="s">
        <v>416</v>
      </c>
      <c r="BK75" s="834">
        <f>'Générateur Emprise 10ans'!$B$15*BJ$67</f>
        <v>1</v>
      </c>
      <c r="BL75" s="827" t="s">
        <v>448</v>
      </c>
      <c r="BM75" s="835">
        <f>(BM61*BK$75)*(BK$76*BM62)</f>
        <v>144</v>
      </c>
      <c r="BN75" s="834"/>
      <c r="BO75" s="345"/>
      <c r="BP75" s="827" t="s">
        <v>416</v>
      </c>
      <c r="BQ75" s="834">
        <f>'Générateur Emprise 10ans'!$B$15*BP$67</f>
        <v>1</v>
      </c>
      <c r="BR75" s="827" t="s">
        <v>448</v>
      </c>
      <c r="BS75" s="835">
        <f>(BS61*BQ$75)*(BQ$76*BS62)</f>
        <v>144</v>
      </c>
      <c r="BT75" s="834"/>
      <c r="BU75" s="345"/>
      <c r="BV75" s="827" t="s">
        <v>416</v>
      </c>
      <c r="BW75" s="834">
        <f>'Générateur Emprise 10ans'!$B$15*BV$67</f>
        <v>1</v>
      </c>
      <c r="BX75" s="827" t="s">
        <v>448</v>
      </c>
      <c r="BY75" s="835">
        <f>(BY61*BW$75)*(BW$76*BY62)</f>
        <v>144</v>
      </c>
      <c r="BZ75" s="834"/>
      <c r="CA75" s="345"/>
      <c r="CB75" s="827" t="s">
        <v>416</v>
      </c>
      <c r="CC75" s="834">
        <f>'Générateur Emprise 10ans'!$B$15*CB$67</f>
        <v>1</v>
      </c>
      <c r="CD75" s="827" t="s">
        <v>448</v>
      </c>
      <c r="CE75" s="835">
        <f>(CE61*CC$75)*(CC$76*CE62)</f>
        <v>144</v>
      </c>
      <c r="CF75" s="834"/>
      <c r="CG75" s="345"/>
      <c r="CH75" s="827" t="s">
        <v>416</v>
      </c>
      <c r="CI75" s="834">
        <f>'Générateur Emprise 10ans'!$B$15*CH$67</f>
        <v>1</v>
      </c>
      <c r="CJ75" s="827" t="s">
        <v>448</v>
      </c>
      <c r="CK75" s="835">
        <f>(CK61*CI$75)*(CI$76*CK62)</f>
        <v>144</v>
      </c>
      <c r="CL75" s="834"/>
      <c r="CM75" s="345"/>
      <c r="CN75" s="827" t="s">
        <v>416</v>
      </c>
      <c r="CO75" s="834">
        <f>'Générateur Emprise 10ans'!$B$15*CN$67</f>
        <v>1</v>
      </c>
      <c r="CP75" s="827" t="s">
        <v>448</v>
      </c>
      <c r="CQ75" s="835">
        <f>(CQ61*CO$75)*(CO$76*CQ62)</f>
        <v>144</v>
      </c>
      <c r="CR75" s="834"/>
      <c r="CS75" s="345"/>
      <c r="CT75" s="827" t="s">
        <v>416</v>
      </c>
      <c r="CU75" s="834">
        <f>'Générateur Emprise 10ans'!$B$15*CT$67</f>
        <v>1</v>
      </c>
      <c r="CV75" s="827" t="s">
        <v>448</v>
      </c>
      <c r="CW75" s="835">
        <f>(CW61*CU$75)*(CU$76*CW62)</f>
        <v>144</v>
      </c>
      <c r="CX75" s="834"/>
      <c r="CY75" s="345"/>
      <c r="CZ75" s="827" t="s">
        <v>416</v>
      </c>
      <c r="DA75" s="834">
        <f>'Générateur Emprise 10ans'!$B$15*CZ$67</f>
        <v>1</v>
      </c>
      <c r="DB75" s="827" t="s">
        <v>448</v>
      </c>
      <c r="DC75" s="835">
        <f>(DC61*DA$75)*(DA$76*DC62)</f>
        <v>144</v>
      </c>
      <c r="DD75" s="834"/>
      <c r="DE75" s="345"/>
      <c r="DF75" s="827" t="s">
        <v>416</v>
      </c>
      <c r="DG75" s="834">
        <f>'Générateur Emprise 10ans'!$B$15*DF$67</f>
        <v>1</v>
      </c>
      <c r="DH75" s="827" t="s">
        <v>448</v>
      </c>
      <c r="DI75" s="835">
        <f>(DI61*DG$75)*(DG$76*DI62)</f>
        <v>144</v>
      </c>
      <c r="DJ75" s="834"/>
      <c r="DK75" s="345"/>
      <c r="DL75" s="827" t="s">
        <v>416</v>
      </c>
      <c r="DM75" s="834">
        <f>'Générateur Emprise 10ans'!$B$15*DL$67</f>
        <v>1</v>
      </c>
      <c r="DN75" s="827" t="s">
        <v>448</v>
      </c>
      <c r="DO75" s="835">
        <f>(DO61*DM$75)*(DM$76*DO62)</f>
        <v>144</v>
      </c>
      <c r="DP75" s="834"/>
      <c r="DQ75" s="345"/>
      <c r="DR75" s="827" t="s">
        <v>416</v>
      </c>
      <c r="DS75" s="834">
        <f>'Générateur Emprise 10ans'!$B$15*DR$67</f>
        <v>1</v>
      </c>
      <c r="DT75" s="827" t="s">
        <v>448</v>
      </c>
      <c r="DU75" s="835">
        <f>(DU61*DS$75)*(DS$76*DU62)</f>
        <v>144</v>
      </c>
      <c r="DV75" s="834"/>
      <c r="DW75" s="345"/>
      <c r="DX75" s="827" t="s">
        <v>416</v>
      </c>
      <c r="DY75" s="834">
        <f>'Générateur Emprise 10ans'!$B$15*DX$67</f>
        <v>1</v>
      </c>
      <c r="DZ75" s="827" t="s">
        <v>448</v>
      </c>
      <c r="EA75" s="835">
        <f>(EA61*DY$75)*(DY$76*EA62)</f>
        <v>144</v>
      </c>
      <c r="EB75" s="834"/>
      <c r="EC75" s="345"/>
      <c r="ED75" s="827" t="s">
        <v>416</v>
      </c>
      <c r="EE75" s="834">
        <f>'Générateur Emprise 10ans'!$B$15*ED$67</f>
        <v>1</v>
      </c>
      <c r="EF75" s="827" t="s">
        <v>448</v>
      </c>
      <c r="EG75" s="835">
        <f>(EG61*EE$75)*(EE$76*EG62)</f>
        <v>144</v>
      </c>
      <c r="EH75" s="834"/>
      <c r="EI75" s="345"/>
      <c r="EJ75" s="827" t="s">
        <v>416</v>
      </c>
      <c r="EK75" s="834">
        <f>'Générateur Emprise 10ans'!$B$15*EJ$67</f>
        <v>1</v>
      </c>
      <c r="EL75" s="827" t="s">
        <v>448</v>
      </c>
      <c r="EM75" s="835">
        <f>(EM61*EK$75)*(EK$76*EM62)</f>
        <v>144</v>
      </c>
      <c r="EN75" s="834"/>
      <c r="EO75" s="345"/>
      <c r="EP75" s="827" t="s">
        <v>416</v>
      </c>
      <c r="EQ75" s="834">
        <f>'Générateur Emprise 10ans'!$B$15*EP$67</f>
        <v>1</v>
      </c>
      <c r="ER75" s="827" t="s">
        <v>448</v>
      </c>
      <c r="ES75" s="835">
        <f>(ES61*EQ$75)*(EQ$76*ES62)</f>
        <v>144</v>
      </c>
      <c r="ET75" s="834"/>
      <c r="EU75" s="345"/>
      <c r="EV75" s="827" t="s">
        <v>416</v>
      </c>
      <c r="EW75" s="834">
        <f>'Générateur Emprise 10ans'!$B$15*EV$67</f>
        <v>1</v>
      </c>
      <c r="EX75" s="827" t="s">
        <v>448</v>
      </c>
      <c r="EY75" s="835">
        <f>(EY61*EW$75)*(EW$76*EY62)</f>
        <v>144</v>
      </c>
      <c r="EZ75" s="834"/>
      <c r="FA75" s="345"/>
      <c r="FB75" s="827" t="s">
        <v>416</v>
      </c>
      <c r="FC75" s="834">
        <f>'Générateur Emprise 10ans'!$B$15*FB$67</f>
        <v>1</v>
      </c>
      <c r="FD75" s="827" t="s">
        <v>448</v>
      </c>
      <c r="FE75" s="835">
        <f>(FE61*FC$75)*(FC$76*FE62)</f>
        <v>144</v>
      </c>
      <c r="FF75" s="834"/>
      <c r="FG75" s="345"/>
      <c r="FH75" s="827" t="s">
        <v>416</v>
      </c>
      <c r="FI75" s="834">
        <f>'Générateur Emprise 10ans'!$B$15*FH$67</f>
        <v>1</v>
      </c>
      <c r="FJ75" s="827" t="s">
        <v>448</v>
      </c>
      <c r="FK75" s="835">
        <f>(FK61*FI$75)*(FI$76*FK62)</f>
        <v>144</v>
      </c>
      <c r="FL75" s="834"/>
      <c r="FM75" s="345"/>
      <c r="FN75" s="827" t="s">
        <v>416</v>
      </c>
      <c r="FO75" s="834">
        <f>'Générateur Emprise 10ans'!$B$15*FN$67</f>
        <v>1</v>
      </c>
      <c r="FP75" s="827" t="s">
        <v>448</v>
      </c>
      <c r="FQ75" s="835">
        <f>(FQ61*FO$75)*(FO$76*FQ62)</f>
        <v>144</v>
      </c>
      <c r="FR75" s="834"/>
      <c r="FS75" s="345"/>
      <c r="FT75" s="827" t="s">
        <v>416</v>
      </c>
      <c r="FU75" s="834">
        <f>'Générateur Emprise 10ans'!$B$15*FT$67</f>
        <v>1</v>
      </c>
      <c r="FV75" s="827" t="s">
        <v>448</v>
      </c>
      <c r="FW75" s="835">
        <f>(FW61*FU$75)*(FU$76*FW62)</f>
        <v>144</v>
      </c>
      <c r="FX75" s="834"/>
      <c r="FY75" s="345"/>
    </row>
    <row r="76" spans="1:181" ht="15" thickBot="1" x14ac:dyDescent="0.35">
      <c r="A76" s="19"/>
      <c r="B76" s="826" t="s">
        <v>415</v>
      </c>
      <c r="C76" s="832">
        <f>'Générateur Emprise 10ans'!$B$16*B$67</f>
        <v>1</v>
      </c>
      <c r="D76" s="826" t="s">
        <v>447</v>
      </c>
      <c r="E76" s="833">
        <f>(E60*C$76)*(C$73*E62)</f>
        <v>144</v>
      </c>
      <c r="F76" s="832"/>
      <c r="G76" s="345"/>
      <c r="H76" s="826" t="s">
        <v>415</v>
      </c>
      <c r="I76" s="832">
        <f>'Générateur Emprise 10ans'!$B$16*H$67</f>
        <v>1</v>
      </c>
      <c r="J76" s="826" t="s">
        <v>447</v>
      </c>
      <c r="K76" s="833">
        <f>(K60*I$76)*(I$73*K62)</f>
        <v>144</v>
      </c>
      <c r="L76" s="832"/>
      <c r="M76" s="345"/>
      <c r="N76" s="826" t="s">
        <v>415</v>
      </c>
      <c r="O76" s="832">
        <f>'Générateur Emprise 10ans'!$B$16*N$67</f>
        <v>1</v>
      </c>
      <c r="P76" s="826" t="s">
        <v>447</v>
      </c>
      <c r="Q76" s="833">
        <f>(Q60*O$76)*(O$73*Q62)</f>
        <v>144</v>
      </c>
      <c r="R76" s="832"/>
      <c r="S76" s="345"/>
      <c r="T76" s="826" t="s">
        <v>415</v>
      </c>
      <c r="U76" s="832">
        <f>'Générateur Emprise 10ans'!$B$16*T$67</f>
        <v>1</v>
      </c>
      <c r="V76" s="826" t="s">
        <v>447</v>
      </c>
      <c r="W76" s="833">
        <f>(W60*U$76)*(U$73*W62)</f>
        <v>144</v>
      </c>
      <c r="X76" s="832"/>
      <c r="Y76" s="345"/>
      <c r="Z76" s="826" t="s">
        <v>415</v>
      </c>
      <c r="AA76" s="832">
        <f>'Générateur Emprise 10ans'!$B$16*Z$67</f>
        <v>1</v>
      </c>
      <c r="AB76" s="826" t="s">
        <v>447</v>
      </c>
      <c r="AC76" s="833">
        <f>(AC60*AA$76)*(AA$73*AC62)</f>
        <v>144</v>
      </c>
      <c r="AD76" s="832"/>
      <c r="AE76" s="345"/>
      <c r="AF76" s="826" t="s">
        <v>415</v>
      </c>
      <c r="AG76" s="832">
        <f>'Générateur Emprise 10ans'!$B$16*AF$67</f>
        <v>1</v>
      </c>
      <c r="AH76" s="826" t="s">
        <v>447</v>
      </c>
      <c r="AI76" s="833">
        <f>(AI60*AG$76)*(AG$73*AI62)</f>
        <v>144</v>
      </c>
      <c r="AJ76" s="832"/>
      <c r="AK76" s="345"/>
      <c r="AL76" s="826" t="s">
        <v>415</v>
      </c>
      <c r="AM76" s="832">
        <f>'Générateur Emprise 10ans'!$B$16*AL$67</f>
        <v>1</v>
      </c>
      <c r="AN76" s="826" t="s">
        <v>447</v>
      </c>
      <c r="AO76" s="833">
        <f>(AO60*AM$76)*(AM$73*AO62)</f>
        <v>144</v>
      </c>
      <c r="AP76" s="832"/>
      <c r="AQ76" s="345"/>
      <c r="AR76" s="826" t="s">
        <v>415</v>
      </c>
      <c r="AS76" s="832">
        <f>'Générateur Emprise 10ans'!$B$16*AR$67</f>
        <v>1</v>
      </c>
      <c r="AT76" s="826" t="s">
        <v>447</v>
      </c>
      <c r="AU76" s="833">
        <f>(AU60*AS$76)*(AS$73*AU62)</f>
        <v>144</v>
      </c>
      <c r="AV76" s="832"/>
      <c r="AW76" s="345"/>
      <c r="AX76" s="826" t="s">
        <v>415</v>
      </c>
      <c r="AY76" s="832">
        <f>'Générateur Emprise 10ans'!$B$16*AX$67</f>
        <v>1</v>
      </c>
      <c r="AZ76" s="826" t="s">
        <v>447</v>
      </c>
      <c r="BA76" s="833">
        <f>(BA60*AY$76)*(AY$73*BA62)</f>
        <v>144</v>
      </c>
      <c r="BB76" s="832"/>
      <c r="BC76" s="345"/>
      <c r="BD76" s="826" t="s">
        <v>415</v>
      </c>
      <c r="BE76" s="832">
        <f>'Générateur Emprise 10ans'!$B$16*BD$67</f>
        <v>1</v>
      </c>
      <c r="BF76" s="826" t="s">
        <v>447</v>
      </c>
      <c r="BG76" s="833">
        <f>(BG60*BE$76)*(BE$73*BG62)</f>
        <v>144</v>
      </c>
      <c r="BH76" s="832"/>
      <c r="BI76" s="345"/>
      <c r="BJ76" s="826" t="s">
        <v>415</v>
      </c>
      <c r="BK76" s="832">
        <f>'Générateur Emprise 10ans'!$B$16*BJ$67</f>
        <v>1</v>
      </c>
      <c r="BL76" s="826" t="s">
        <v>447</v>
      </c>
      <c r="BM76" s="833">
        <f>(BM60*BK$76)*(BK$73*BM62)</f>
        <v>144</v>
      </c>
      <c r="BN76" s="832"/>
      <c r="BO76" s="345"/>
      <c r="BP76" s="826" t="s">
        <v>415</v>
      </c>
      <c r="BQ76" s="832">
        <f>'Générateur Emprise 10ans'!$B$16*BP$67</f>
        <v>1</v>
      </c>
      <c r="BR76" s="826" t="s">
        <v>447</v>
      </c>
      <c r="BS76" s="833">
        <f>(BS60*BQ$76)*(BQ$73*BS62)</f>
        <v>144</v>
      </c>
      <c r="BT76" s="832"/>
      <c r="BU76" s="345"/>
      <c r="BV76" s="826" t="s">
        <v>415</v>
      </c>
      <c r="BW76" s="832">
        <f>'Générateur Emprise 10ans'!$B$16*BV$67</f>
        <v>1</v>
      </c>
      <c r="BX76" s="826" t="s">
        <v>447</v>
      </c>
      <c r="BY76" s="833">
        <f>(BY60*BW$76)*(BW$73*BY62)</f>
        <v>144</v>
      </c>
      <c r="BZ76" s="832"/>
      <c r="CA76" s="345"/>
      <c r="CB76" s="826" t="s">
        <v>415</v>
      </c>
      <c r="CC76" s="832">
        <f>'Générateur Emprise 10ans'!$B$16*CB$67</f>
        <v>1</v>
      </c>
      <c r="CD76" s="826" t="s">
        <v>447</v>
      </c>
      <c r="CE76" s="833">
        <f>(CE60*CC$76)*(CC$73*CE62)</f>
        <v>144</v>
      </c>
      <c r="CF76" s="832"/>
      <c r="CG76" s="345"/>
      <c r="CH76" s="826" t="s">
        <v>415</v>
      </c>
      <c r="CI76" s="832">
        <f>'Générateur Emprise 10ans'!$B$16*CH$67</f>
        <v>1</v>
      </c>
      <c r="CJ76" s="826" t="s">
        <v>447</v>
      </c>
      <c r="CK76" s="833">
        <f>(CK60*CI$76)*(CI$73*CK62)</f>
        <v>144</v>
      </c>
      <c r="CL76" s="832"/>
      <c r="CM76" s="345"/>
      <c r="CN76" s="826" t="s">
        <v>415</v>
      </c>
      <c r="CO76" s="832">
        <f>'Générateur Emprise 10ans'!$B$16*CN$67</f>
        <v>1</v>
      </c>
      <c r="CP76" s="826" t="s">
        <v>447</v>
      </c>
      <c r="CQ76" s="833">
        <f>(CQ60*CO$76)*(CO$73*CQ62)</f>
        <v>144</v>
      </c>
      <c r="CR76" s="832"/>
      <c r="CS76" s="345"/>
      <c r="CT76" s="826" t="s">
        <v>415</v>
      </c>
      <c r="CU76" s="832">
        <f>'Générateur Emprise 10ans'!$B$16*CT$67</f>
        <v>1</v>
      </c>
      <c r="CV76" s="826" t="s">
        <v>447</v>
      </c>
      <c r="CW76" s="833">
        <f>(CW60*CU$76)*(CU$73*CW62)</f>
        <v>144</v>
      </c>
      <c r="CX76" s="832"/>
      <c r="CY76" s="345"/>
      <c r="CZ76" s="826" t="s">
        <v>415</v>
      </c>
      <c r="DA76" s="832">
        <f>'Générateur Emprise 10ans'!$B$16*CZ$67</f>
        <v>1</v>
      </c>
      <c r="DB76" s="826" t="s">
        <v>447</v>
      </c>
      <c r="DC76" s="833">
        <f>(DC60*DA$76)*(DA$73*DC62)</f>
        <v>144</v>
      </c>
      <c r="DD76" s="832"/>
      <c r="DE76" s="345"/>
      <c r="DF76" s="826" t="s">
        <v>415</v>
      </c>
      <c r="DG76" s="832">
        <f>'Générateur Emprise 10ans'!$B$16*DF$67</f>
        <v>1</v>
      </c>
      <c r="DH76" s="826" t="s">
        <v>447</v>
      </c>
      <c r="DI76" s="833">
        <f>(DI60*DG$76)*(DG$73*DI62)</f>
        <v>144</v>
      </c>
      <c r="DJ76" s="832"/>
      <c r="DK76" s="345"/>
      <c r="DL76" s="826" t="s">
        <v>415</v>
      </c>
      <c r="DM76" s="832">
        <f>'Générateur Emprise 10ans'!$B$16*DL$67</f>
        <v>1</v>
      </c>
      <c r="DN76" s="826" t="s">
        <v>447</v>
      </c>
      <c r="DO76" s="833">
        <f>(DO60*DM$76)*(DM$73*DO62)</f>
        <v>144</v>
      </c>
      <c r="DP76" s="832"/>
      <c r="DQ76" s="345"/>
      <c r="DR76" s="826" t="s">
        <v>415</v>
      </c>
      <c r="DS76" s="832">
        <f>'Générateur Emprise 10ans'!$B$16*DR$67</f>
        <v>1</v>
      </c>
      <c r="DT76" s="826" t="s">
        <v>447</v>
      </c>
      <c r="DU76" s="833">
        <f>(DU60*DS$76)*(DS$73*DU62)</f>
        <v>144</v>
      </c>
      <c r="DV76" s="832"/>
      <c r="DW76" s="345"/>
      <c r="DX76" s="826" t="s">
        <v>415</v>
      </c>
      <c r="DY76" s="832">
        <f>'Générateur Emprise 10ans'!$B$16*DX$67</f>
        <v>1</v>
      </c>
      <c r="DZ76" s="826" t="s">
        <v>447</v>
      </c>
      <c r="EA76" s="833">
        <f>(EA60*DY$76)*(DY$73*EA62)</f>
        <v>144</v>
      </c>
      <c r="EB76" s="832"/>
      <c r="EC76" s="345"/>
      <c r="ED76" s="826" t="s">
        <v>415</v>
      </c>
      <c r="EE76" s="832">
        <f>'Générateur Emprise 10ans'!$B$16*ED$67</f>
        <v>1</v>
      </c>
      <c r="EF76" s="826" t="s">
        <v>447</v>
      </c>
      <c r="EG76" s="833">
        <f>(EG60*EE$76)*(EE$73*EG62)</f>
        <v>144</v>
      </c>
      <c r="EH76" s="832"/>
      <c r="EI76" s="345"/>
      <c r="EJ76" s="826" t="s">
        <v>415</v>
      </c>
      <c r="EK76" s="832">
        <f>'Générateur Emprise 10ans'!$B$16*EJ$67</f>
        <v>1</v>
      </c>
      <c r="EL76" s="826" t="s">
        <v>447</v>
      </c>
      <c r="EM76" s="833">
        <f>(EM60*EK$76)*(EK$73*EM62)</f>
        <v>144</v>
      </c>
      <c r="EN76" s="832"/>
      <c r="EO76" s="345"/>
      <c r="EP76" s="826" t="s">
        <v>415</v>
      </c>
      <c r="EQ76" s="832">
        <f>'Générateur Emprise 10ans'!$B$16*EP$67</f>
        <v>1</v>
      </c>
      <c r="ER76" s="826" t="s">
        <v>447</v>
      </c>
      <c r="ES76" s="833">
        <f>(ES60*EQ$76)*(EQ$73*ES62)</f>
        <v>144</v>
      </c>
      <c r="ET76" s="832"/>
      <c r="EU76" s="345"/>
      <c r="EV76" s="826" t="s">
        <v>415</v>
      </c>
      <c r="EW76" s="832">
        <f>'Générateur Emprise 10ans'!$B$16*EV$67</f>
        <v>1</v>
      </c>
      <c r="EX76" s="826" t="s">
        <v>447</v>
      </c>
      <c r="EY76" s="833">
        <f>(EY60*EW$76)*(EW$73*EY62)</f>
        <v>144</v>
      </c>
      <c r="EZ76" s="832"/>
      <c r="FA76" s="345"/>
      <c r="FB76" s="826" t="s">
        <v>415</v>
      </c>
      <c r="FC76" s="832">
        <f>'Générateur Emprise 10ans'!$B$16*FB$67</f>
        <v>1</v>
      </c>
      <c r="FD76" s="826" t="s">
        <v>447</v>
      </c>
      <c r="FE76" s="833">
        <f>(FE60*FC$76)*(FC$73*FE62)</f>
        <v>144</v>
      </c>
      <c r="FF76" s="832"/>
      <c r="FG76" s="345"/>
      <c r="FH76" s="826" t="s">
        <v>415</v>
      </c>
      <c r="FI76" s="832">
        <f>'Générateur Emprise 10ans'!$B$16*FH$67</f>
        <v>1</v>
      </c>
      <c r="FJ76" s="826" t="s">
        <v>447</v>
      </c>
      <c r="FK76" s="833">
        <f>(FK60*FI$76)*(FI$73*FK62)</f>
        <v>144</v>
      </c>
      <c r="FL76" s="832"/>
      <c r="FM76" s="345"/>
      <c r="FN76" s="826" t="s">
        <v>415</v>
      </c>
      <c r="FO76" s="832">
        <f>'Générateur Emprise 10ans'!$B$16*FN$67</f>
        <v>1</v>
      </c>
      <c r="FP76" s="826" t="s">
        <v>447</v>
      </c>
      <c r="FQ76" s="833">
        <f>(FQ60*FO$76)*(FO$73*FQ62)</f>
        <v>144</v>
      </c>
      <c r="FR76" s="832"/>
      <c r="FS76" s="345"/>
      <c r="FT76" s="826" t="s">
        <v>415</v>
      </c>
      <c r="FU76" s="832">
        <f>'Générateur Emprise 10ans'!$B$16*FT$67</f>
        <v>1</v>
      </c>
      <c r="FV76" s="826" t="s">
        <v>447</v>
      </c>
      <c r="FW76" s="833">
        <f>(FW60*FU$76)*(FU$73*FW62)</f>
        <v>144</v>
      </c>
      <c r="FX76" s="832"/>
      <c r="FY76" s="345"/>
    </row>
    <row r="77" spans="1:181" x14ac:dyDescent="0.3">
      <c r="A77" s="19"/>
      <c r="B77" s="851"/>
      <c r="E77" s="835" t="s">
        <v>481</v>
      </c>
      <c r="F77" s="839">
        <f>SUM(E73:E76)</f>
        <v>576</v>
      </c>
      <c r="G77" s="345"/>
      <c r="H77" s="851"/>
      <c r="K77" s="835" t="s">
        <v>481</v>
      </c>
      <c r="L77" s="839">
        <f>SUM(K73:K76)</f>
        <v>576</v>
      </c>
      <c r="M77" s="345"/>
      <c r="N77" s="851"/>
      <c r="Q77" s="835" t="s">
        <v>481</v>
      </c>
      <c r="R77" s="839">
        <f>SUM(Q73:Q76)</f>
        <v>576</v>
      </c>
      <c r="S77" s="345"/>
      <c r="T77" s="851"/>
      <c r="W77" s="835" t="s">
        <v>481</v>
      </c>
      <c r="X77" s="839">
        <f>SUM(W73:W76)</f>
        <v>576</v>
      </c>
      <c r="Y77" s="345"/>
      <c r="Z77" s="851"/>
      <c r="AC77" s="835" t="s">
        <v>481</v>
      </c>
      <c r="AD77" s="839">
        <f>SUM(AC73:AC76)</f>
        <v>576</v>
      </c>
      <c r="AE77" s="345"/>
      <c r="AF77" s="851"/>
      <c r="AI77" s="835" t="s">
        <v>481</v>
      </c>
      <c r="AJ77" s="839">
        <f>SUM(AI73:AI76)</f>
        <v>576</v>
      </c>
      <c r="AK77" s="345"/>
      <c r="AL77" s="851"/>
      <c r="AO77" s="835" t="s">
        <v>481</v>
      </c>
      <c r="AP77" s="839">
        <f>SUM(AO73:AO76)</f>
        <v>576</v>
      </c>
      <c r="AQ77" s="345"/>
      <c r="AR77" s="851"/>
      <c r="AU77" s="835" t="s">
        <v>481</v>
      </c>
      <c r="AV77" s="839">
        <f>SUM(AU73:AU76)</f>
        <v>576</v>
      </c>
      <c r="AW77" s="345"/>
      <c r="AX77" s="851"/>
      <c r="BA77" s="835" t="s">
        <v>481</v>
      </c>
      <c r="BB77" s="839">
        <f>SUM(BA73:BA76)</f>
        <v>576</v>
      </c>
      <c r="BC77" s="345"/>
      <c r="BD77" s="851"/>
      <c r="BG77" s="835" t="s">
        <v>481</v>
      </c>
      <c r="BH77" s="839">
        <f>SUM(BG73:BG76)</f>
        <v>576</v>
      </c>
      <c r="BI77" s="345"/>
      <c r="BJ77" s="851"/>
      <c r="BM77" s="835" t="s">
        <v>481</v>
      </c>
      <c r="BN77" s="839">
        <f>SUM(BM73:BM76)</f>
        <v>576</v>
      </c>
      <c r="BO77" s="345"/>
      <c r="BP77" s="851"/>
      <c r="BS77" s="835" t="s">
        <v>481</v>
      </c>
      <c r="BT77" s="839">
        <f>SUM(BS73:BS76)</f>
        <v>576</v>
      </c>
      <c r="BU77" s="345"/>
      <c r="BV77" s="851"/>
      <c r="BY77" s="835" t="s">
        <v>481</v>
      </c>
      <c r="BZ77" s="839">
        <f>SUM(BY73:BY76)</f>
        <v>576</v>
      </c>
      <c r="CA77" s="345"/>
      <c r="CB77" s="851"/>
      <c r="CE77" s="835" t="s">
        <v>481</v>
      </c>
      <c r="CF77" s="839">
        <f>SUM(CE73:CE76)</f>
        <v>576</v>
      </c>
      <c r="CG77" s="345"/>
      <c r="CH77" s="851"/>
      <c r="CK77" s="835" t="s">
        <v>481</v>
      </c>
      <c r="CL77" s="839">
        <f>SUM(CK73:CK76)</f>
        <v>576</v>
      </c>
      <c r="CM77" s="345"/>
      <c r="CN77" s="851"/>
      <c r="CQ77" s="835" t="s">
        <v>481</v>
      </c>
      <c r="CR77" s="839">
        <f>SUM(CQ73:CQ76)</f>
        <v>576</v>
      </c>
      <c r="CS77" s="345"/>
      <c r="CT77" s="851"/>
      <c r="CW77" s="835" t="s">
        <v>481</v>
      </c>
      <c r="CX77" s="839">
        <f>SUM(CW73:CW76)</f>
        <v>576</v>
      </c>
      <c r="CY77" s="345"/>
      <c r="CZ77" s="851"/>
      <c r="DC77" s="835" t="s">
        <v>481</v>
      </c>
      <c r="DD77" s="839">
        <f>SUM(DC73:DC76)</f>
        <v>576</v>
      </c>
      <c r="DE77" s="345"/>
      <c r="DF77" s="851"/>
      <c r="DI77" s="835" t="s">
        <v>481</v>
      </c>
      <c r="DJ77" s="839">
        <f>SUM(DI73:DI76)</f>
        <v>576</v>
      </c>
      <c r="DK77" s="345"/>
      <c r="DL77" s="851"/>
      <c r="DO77" s="835" t="s">
        <v>481</v>
      </c>
      <c r="DP77" s="839">
        <f>SUM(DO73:DO76)</f>
        <v>576</v>
      </c>
      <c r="DQ77" s="345"/>
      <c r="DR77" s="851"/>
      <c r="DU77" s="835" t="s">
        <v>481</v>
      </c>
      <c r="DV77" s="839">
        <f>SUM(DU73:DU76)</f>
        <v>576</v>
      </c>
      <c r="DW77" s="345"/>
      <c r="DX77" s="851"/>
      <c r="EA77" s="835" t="s">
        <v>481</v>
      </c>
      <c r="EB77" s="839">
        <f>SUM(EA73:EA76)</f>
        <v>576</v>
      </c>
      <c r="EC77" s="345"/>
      <c r="ED77" s="851"/>
      <c r="EG77" s="835" t="s">
        <v>481</v>
      </c>
      <c r="EH77" s="839">
        <f>SUM(EG73:EG76)</f>
        <v>576</v>
      </c>
      <c r="EI77" s="345"/>
      <c r="EJ77" s="851"/>
      <c r="EM77" s="835" t="s">
        <v>481</v>
      </c>
      <c r="EN77" s="839">
        <f>SUM(EM73:EM76)</f>
        <v>576</v>
      </c>
      <c r="EO77" s="345"/>
      <c r="EP77" s="851"/>
      <c r="ES77" s="835" t="s">
        <v>481</v>
      </c>
      <c r="ET77" s="839">
        <f>SUM(ES73:ES76)</f>
        <v>576</v>
      </c>
      <c r="EU77" s="345"/>
      <c r="EV77" s="851"/>
      <c r="EY77" s="835" t="s">
        <v>481</v>
      </c>
      <c r="EZ77" s="839">
        <f>SUM(EY73:EY76)</f>
        <v>576</v>
      </c>
      <c r="FA77" s="345"/>
      <c r="FB77" s="851"/>
      <c r="FE77" s="835" t="s">
        <v>481</v>
      </c>
      <c r="FF77" s="839">
        <f>SUM(FE73:FE76)</f>
        <v>576</v>
      </c>
      <c r="FG77" s="345"/>
      <c r="FH77" s="851"/>
      <c r="FK77" s="835" t="s">
        <v>481</v>
      </c>
      <c r="FL77" s="839">
        <f>SUM(FK73:FK76)</f>
        <v>576</v>
      </c>
      <c r="FM77" s="345"/>
      <c r="FN77" s="851"/>
      <c r="FQ77" s="835" t="s">
        <v>481</v>
      </c>
      <c r="FR77" s="839">
        <f>SUM(FQ73:FQ76)</f>
        <v>576</v>
      </c>
      <c r="FS77" s="345"/>
      <c r="FT77" s="851"/>
      <c r="FW77" s="835" t="s">
        <v>481</v>
      </c>
      <c r="FX77" s="839">
        <f>SUM(FW73:FW76)</f>
        <v>576</v>
      </c>
      <c r="FY77" s="345"/>
    </row>
    <row r="78" spans="1:181" ht="15" thickBot="1" x14ac:dyDescent="0.35">
      <c r="A78" s="19"/>
      <c r="G78" s="345"/>
      <c r="M78" s="345"/>
      <c r="S78" s="345"/>
      <c r="Y78" s="345"/>
      <c r="AE78" s="345"/>
      <c r="AK78" s="345"/>
      <c r="AQ78" s="345"/>
      <c r="AW78" s="345"/>
      <c r="BC78" s="345"/>
      <c r="BI78" s="345"/>
      <c r="BO78" s="345"/>
      <c r="BU78" s="345"/>
      <c r="CA78" s="345"/>
      <c r="CG78" s="345"/>
      <c r="CM78" s="345"/>
      <c r="CS78" s="345"/>
      <c r="CY78" s="345"/>
      <c r="DE78" s="345"/>
      <c r="DK78" s="345"/>
      <c r="DQ78" s="345"/>
      <c r="DW78" s="345"/>
      <c r="EC78" s="345"/>
      <c r="EI78" s="345"/>
      <c r="EO78" s="345"/>
      <c r="EU78" s="345"/>
      <c r="FA78" s="345"/>
      <c r="FG78" s="345"/>
      <c r="FM78" s="345"/>
      <c r="FS78" s="345"/>
      <c r="FY78" s="345"/>
    </row>
    <row r="79" spans="1:181" x14ac:dyDescent="0.3">
      <c r="A79" s="19"/>
      <c r="B79" s="838" t="s">
        <v>483</v>
      </c>
      <c r="C79" s="600" t="s">
        <v>429</v>
      </c>
      <c r="D79" s="672" t="s">
        <v>482</v>
      </c>
      <c r="G79" s="345"/>
      <c r="H79" s="838" t="s">
        <v>483</v>
      </c>
      <c r="I79" s="600" t="s">
        <v>429</v>
      </c>
      <c r="J79" s="672" t="s">
        <v>482</v>
      </c>
      <c r="M79" s="345"/>
      <c r="N79" s="838" t="s">
        <v>483</v>
      </c>
      <c r="O79" s="600" t="s">
        <v>429</v>
      </c>
      <c r="P79" s="672" t="s">
        <v>482</v>
      </c>
      <c r="S79" s="345"/>
      <c r="T79" s="838" t="s">
        <v>483</v>
      </c>
      <c r="U79" s="600" t="s">
        <v>429</v>
      </c>
      <c r="V79" s="672" t="s">
        <v>482</v>
      </c>
      <c r="Y79" s="345"/>
      <c r="Z79" s="838" t="s">
        <v>483</v>
      </c>
      <c r="AA79" s="600" t="s">
        <v>429</v>
      </c>
      <c r="AB79" s="672" t="s">
        <v>482</v>
      </c>
      <c r="AE79" s="345"/>
      <c r="AF79" s="838" t="s">
        <v>483</v>
      </c>
      <c r="AG79" s="600" t="s">
        <v>429</v>
      </c>
      <c r="AH79" s="672" t="s">
        <v>482</v>
      </c>
      <c r="AK79" s="345"/>
      <c r="AL79" s="838" t="s">
        <v>483</v>
      </c>
      <c r="AM79" s="600" t="s">
        <v>429</v>
      </c>
      <c r="AN79" s="672" t="s">
        <v>482</v>
      </c>
      <c r="AQ79" s="345"/>
      <c r="AR79" s="838" t="s">
        <v>483</v>
      </c>
      <c r="AS79" s="600" t="s">
        <v>429</v>
      </c>
      <c r="AT79" s="672" t="s">
        <v>482</v>
      </c>
      <c r="AW79" s="345"/>
      <c r="AX79" s="838" t="s">
        <v>483</v>
      </c>
      <c r="AY79" s="600" t="s">
        <v>429</v>
      </c>
      <c r="AZ79" s="672" t="s">
        <v>482</v>
      </c>
      <c r="BC79" s="345"/>
      <c r="BD79" s="838" t="s">
        <v>483</v>
      </c>
      <c r="BE79" s="600" t="s">
        <v>429</v>
      </c>
      <c r="BF79" s="672" t="s">
        <v>482</v>
      </c>
      <c r="BI79" s="345"/>
      <c r="BJ79" s="838" t="s">
        <v>483</v>
      </c>
      <c r="BK79" s="600" t="s">
        <v>429</v>
      </c>
      <c r="BL79" s="672" t="s">
        <v>482</v>
      </c>
      <c r="BO79" s="345"/>
      <c r="BP79" s="838" t="s">
        <v>483</v>
      </c>
      <c r="BQ79" s="600" t="s">
        <v>429</v>
      </c>
      <c r="BR79" s="672" t="s">
        <v>482</v>
      </c>
      <c r="BU79" s="345"/>
      <c r="BV79" s="838" t="s">
        <v>483</v>
      </c>
      <c r="BW79" s="600" t="s">
        <v>429</v>
      </c>
      <c r="BX79" s="672" t="s">
        <v>482</v>
      </c>
      <c r="CA79" s="345"/>
      <c r="CB79" s="838" t="s">
        <v>483</v>
      </c>
      <c r="CC79" s="600" t="s">
        <v>429</v>
      </c>
      <c r="CD79" s="672" t="s">
        <v>482</v>
      </c>
      <c r="CG79" s="345"/>
      <c r="CH79" s="838" t="s">
        <v>483</v>
      </c>
      <c r="CI79" s="600" t="s">
        <v>429</v>
      </c>
      <c r="CJ79" s="672" t="s">
        <v>482</v>
      </c>
      <c r="CM79" s="345"/>
      <c r="CN79" s="838" t="s">
        <v>483</v>
      </c>
      <c r="CO79" s="600" t="s">
        <v>429</v>
      </c>
      <c r="CP79" s="672" t="s">
        <v>482</v>
      </c>
      <c r="CS79" s="345"/>
      <c r="CT79" s="838" t="s">
        <v>483</v>
      </c>
      <c r="CU79" s="600" t="s">
        <v>429</v>
      </c>
      <c r="CV79" s="672" t="s">
        <v>482</v>
      </c>
      <c r="CY79" s="345"/>
      <c r="CZ79" s="838" t="s">
        <v>483</v>
      </c>
      <c r="DA79" s="600" t="s">
        <v>429</v>
      </c>
      <c r="DB79" s="672" t="s">
        <v>482</v>
      </c>
      <c r="DE79" s="345"/>
      <c r="DF79" s="838" t="s">
        <v>483</v>
      </c>
      <c r="DG79" s="600" t="s">
        <v>429</v>
      </c>
      <c r="DH79" s="672" t="s">
        <v>482</v>
      </c>
      <c r="DK79" s="345"/>
      <c r="DL79" s="838" t="s">
        <v>483</v>
      </c>
      <c r="DM79" s="600" t="s">
        <v>429</v>
      </c>
      <c r="DN79" s="672" t="s">
        <v>482</v>
      </c>
      <c r="DQ79" s="345"/>
      <c r="DR79" s="838" t="s">
        <v>483</v>
      </c>
      <c r="DS79" s="600" t="s">
        <v>429</v>
      </c>
      <c r="DT79" s="672" t="s">
        <v>482</v>
      </c>
      <c r="DW79" s="345"/>
      <c r="DX79" s="838" t="s">
        <v>483</v>
      </c>
      <c r="DY79" s="600" t="s">
        <v>429</v>
      </c>
      <c r="DZ79" s="672" t="s">
        <v>482</v>
      </c>
      <c r="EC79" s="345"/>
      <c r="ED79" s="838" t="s">
        <v>483</v>
      </c>
      <c r="EE79" s="600" t="s">
        <v>429</v>
      </c>
      <c r="EF79" s="672" t="s">
        <v>482</v>
      </c>
      <c r="EI79" s="345"/>
      <c r="EJ79" s="838" t="s">
        <v>483</v>
      </c>
      <c r="EK79" s="600" t="s">
        <v>429</v>
      </c>
      <c r="EL79" s="672" t="s">
        <v>482</v>
      </c>
      <c r="EO79" s="345"/>
      <c r="EP79" s="838" t="s">
        <v>483</v>
      </c>
      <c r="EQ79" s="600" t="s">
        <v>429</v>
      </c>
      <c r="ER79" s="672" t="s">
        <v>482</v>
      </c>
      <c r="EU79" s="345"/>
      <c r="EV79" s="838" t="s">
        <v>483</v>
      </c>
      <c r="EW79" s="600" t="s">
        <v>429</v>
      </c>
      <c r="EX79" s="672" t="s">
        <v>482</v>
      </c>
      <c r="FA79" s="345"/>
      <c r="FB79" s="838" t="s">
        <v>483</v>
      </c>
      <c r="FC79" s="600" t="s">
        <v>429</v>
      </c>
      <c r="FD79" s="672" t="s">
        <v>482</v>
      </c>
      <c r="FG79" s="345"/>
      <c r="FH79" s="838" t="s">
        <v>483</v>
      </c>
      <c r="FI79" s="600" t="s">
        <v>429</v>
      </c>
      <c r="FJ79" s="672" t="s">
        <v>482</v>
      </c>
      <c r="FM79" s="345"/>
      <c r="FN79" s="838" t="s">
        <v>483</v>
      </c>
      <c r="FO79" s="600" t="s">
        <v>429</v>
      </c>
      <c r="FP79" s="672" t="s">
        <v>482</v>
      </c>
      <c r="FS79" s="345"/>
      <c r="FT79" s="838" t="s">
        <v>483</v>
      </c>
      <c r="FU79" s="600" t="s">
        <v>429</v>
      </c>
      <c r="FV79" s="672" t="s">
        <v>482</v>
      </c>
      <c r="FY79" s="345"/>
    </row>
    <row r="80" spans="1:181" x14ac:dyDescent="0.3">
      <c r="A80" s="19"/>
      <c r="B80" s="827" t="s">
        <v>418</v>
      </c>
      <c r="C80" s="835">
        <f>C64-((C$74*E63)+(C$76*E62))</f>
        <v>172</v>
      </c>
      <c r="D80" s="834">
        <f>C80*C$73*E60</f>
        <v>2064</v>
      </c>
      <c r="G80" s="345"/>
      <c r="H80" s="827" t="s">
        <v>418</v>
      </c>
      <c r="I80" s="835">
        <f>I64-((I$74*K63)+(I$76*K62))</f>
        <v>172</v>
      </c>
      <c r="J80" s="834">
        <f>I80*I$73*K60</f>
        <v>2064</v>
      </c>
      <c r="M80" s="345"/>
      <c r="N80" s="827" t="s">
        <v>418</v>
      </c>
      <c r="O80" s="835">
        <f>O64-((O$74*Q63)+(O$76*Q62))</f>
        <v>172</v>
      </c>
      <c r="P80" s="834">
        <f>O80*O$73*Q60</f>
        <v>2064</v>
      </c>
      <c r="S80" s="345"/>
      <c r="T80" s="827" t="s">
        <v>418</v>
      </c>
      <c r="U80" s="835">
        <f>U64-((U$74*W63)+(U$76*W62))</f>
        <v>172</v>
      </c>
      <c r="V80" s="834">
        <f>U80*U$73*W60</f>
        <v>2064</v>
      </c>
      <c r="Y80" s="345"/>
      <c r="Z80" s="827" t="s">
        <v>418</v>
      </c>
      <c r="AA80" s="835">
        <f>AA64-((AA$74*AC63)+(AA$76*AC62))</f>
        <v>172</v>
      </c>
      <c r="AB80" s="834">
        <f>AA80*AA$73*AC60</f>
        <v>2064</v>
      </c>
      <c r="AE80" s="345"/>
      <c r="AF80" s="827" t="s">
        <v>418</v>
      </c>
      <c r="AG80" s="835">
        <f>AG64-((AG$74*AI63)+(AG$76*AI62))</f>
        <v>172</v>
      </c>
      <c r="AH80" s="834">
        <f>AG80*AG$73*AI60</f>
        <v>2064</v>
      </c>
      <c r="AK80" s="345"/>
      <c r="AL80" s="827" t="s">
        <v>418</v>
      </c>
      <c r="AM80" s="835">
        <f>AM64-((AM$74*AO63)+(AM$76*AO62))</f>
        <v>172</v>
      </c>
      <c r="AN80" s="834">
        <f>AM80*AM$73*AO60</f>
        <v>2064</v>
      </c>
      <c r="AQ80" s="345"/>
      <c r="AR80" s="827" t="s">
        <v>418</v>
      </c>
      <c r="AS80" s="835">
        <f>AS64-((AS$74*AU63)+(AS$76*AU62))</f>
        <v>172</v>
      </c>
      <c r="AT80" s="834">
        <f>AS80*AS$73*AU60</f>
        <v>2064</v>
      </c>
      <c r="AW80" s="345"/>
      <c r="AX80" s="827" t="s">
        <v>418</v>
      </c>
      <c r="AY80" s="835">
        <f>AY64-((AY$74*BA63)+(AY$76*BA62))</f>
        <v>172</v>
      </c>
      <c r="AZ80" s="834">
        <f>AY80*AY$73*BA60</f>
        <v>2064</v>
      </c>
      <c r="BC80" s="345"/>
      <c r="BD80" s="827" t="s">
        <v>418</v>
      </c>
      <c r="BE80" s="835">
        <f>BE64-((BE$74*BG63)+(BE$76*BG62))</f>
        <v>172</v>
      </c>
      <c r="BF80" s="834">
        <f>BE80*BE$73*BG60</f>
        <v>2064</v>
      </c>
      <c r="BI80" s="345"/>
      <c r="BJ80" s="827" t="s">
        <v>418</v>
      </c>
      <c r="BK80" s="835">
        <f>BK64-((BK$74*BM63)+(BK$76*BM62))</f>
        <v>172</v>
      </c>
      <c r="BL80" s="834">
        <f>BK80*BK$73*BM60</f>
        <v>2064</v>
      </c>
      <c r="BO80" s="345"/>
      <c r="BP80" s="827" t="s">
        <v>418</v>
      </c>
      <c r="BQ80" s="835">
        <f>BQ64-((BQ$74*BS63)+(BQ$76*BS62))</f>
        <v>172</v>
      </c>
      <c r="BR80" s="834">
        <f>BQ80*BQ$73*BS60</f>
        <v>2064</v>
      </c>
      <c r="BU80" s="345"/>
      <c r="BV80" s="827" t="s">
        <v>418</v>
      </c>
      <c r="BW80" s="835">
        <f>BW64-((BW$74*BY63)+(BW$76*BY62))</f>
        <v>172</v>
      </c>
      <c r="BX80" s="834">
        <f>BW80*BW$73*BY60</f>
        <v>2064</v>
      </c>
      <c r="CA80" s="345"/>
      <c r="CB80" s="827" t="s">
        <v>418</v>
      </c>
      <c r="CC80" s="835">
        <f>CC64-((CC$74*CE63)+(CC$76*CE62))</f>
        <v>172</v>
      </c>
      <c r="CD80" s="834">
        <f>CC80*CC$73*CE60</f>
        <v>2064</v>
      </c>
      <c r="CG80" s="345"/>
      <c r="CH80" s="827" t="s">
        <v>418</v>
      </c>
      <c r="CI80" s="835">
        <f>CI64-((CI$74*CK63)+(CI$76*CK62))</f>
        <v>172</v>
      </c>
      <c r="CJ80" s="834">
        <f>CI80*CI$73*CK60</f>
        <v>2064</v>
      </c>
      <c r="CM80" s="345"/>
      <c r="CN80" s="827" t="s">
        <v>418</v>
      </c>
      <c r="CO80" s="835">
        <f>CO64-((CO$74*CQ63)+(CO$76*CQ62))</f>
        <v>172</v>
      </c>
      <c r="CP80" s="834">
        <f>CO80*CO$73*CQ60</f>
        <v>2064</v>
      </c>
      <c r="CS80" s="345"/>
      <c r="CT80" s="827" t="s">
        <v>418</v>
      </c>
      <c r="CU80" s="835">
        <f>CU64-((CU$74*CW63)+(CU$76*CW62))</f>
        <v>172</v>
      </c>
      <c r="CV80" s="834">
        <f>CU80*CU$73*CW60</f>
        <v>2064</v>
      </c>
      <c r="CY80" s="345"/>
      <c r="CZ80" s="827" t="s">
        <v>418</v>
      </c>
      <c r="DA80" s="835">
        <f>DA64-((DA$74*DC63)+(DA$76*DC62))</f>
        <v>172</v>
      </c>
      <c r="DB80" s="834">
        <f>DA80*DA$73*DC60</f>
        <v>2064</v>
      </c>
      <c r="DE80" s="345"/>
      <c r="DF80" s="827" t="s">
        <v>418</v>
      </c>
      <c r="DG80" s="835">
        <f>DG64-((DG$74*DI63)+(DG$76*DI62))</f>
        <v>172</v>
      </c>
      <c r="DH80" s="834">
        <f>DG80*DG$73*DI60</f>
        <v>2064</v>
      </c>
      <c r="DK80" s="345"/>
      <c r="DL80" s="827" t="s">
        <v>418</v>
      </c>
      <c r="DM80" s="835">
        <f>DM64-((DM$74*DO63)+(DM$76*DO62))</f>
        <v>172</v>
      </c>
      <c r="DN80" s="834">
        <f>DM80*DM$73*DO60</f>
        <v>2064</v>
      </c>
      <c r="DQ80" s="345"/>
      <c r="DR80" s="827" t="s">
        <v>418</v>
      </c>
      <c r="DS80" s="835">
        <f>DS64-((DS$74*DU63)+(DS$76*DU62))</f>
        <v>172</v>
      </c>
      <c r="DT80" s="834">
        <f>DS80*DS$73*DU60</f>
        <v>2064</v>
      </c>
      <c r="DW80" s="345"/>
      <c r="DX80" s="827" t="s">
        <v>418</v>
      </c>
      <c r="DY80" s="835">
        <f>DY64-((DY$74*EA63)+(DY$76*EA62))</f>
        <v>172</v>
      </c>
      <c r="DZ80" s="834">
        <f>DY80*DY$73*EA60</f>
        <v>2064</v>
      </c>
      <c r="EC80" s="345"/>
      <c r="ED80" s="827" t="s">
        <v>418</v>
      </c>
      <c r="EE80" s="835">
        <f>EE64-((EE$74*EG63)+(EE$76*EG62))</f>
        <v>172</v>
      </c>
      <c r="EF80" s="834">
        <f>EE80*EE$73*EG60</f>
        <v>2064</v>
      </c>
      <c r="EI80" s="345"/>
      <c r="EJ80" s="827" t="s">
        <v>418</v>
      </c>
      <c r="EK80" s="835">
        <f>EK64-((EK$74*EM63)+(EK$76*EM62))</f>
        <v>172</v>
      </c>
      <c r="EL80" s="834">
        <f>EK80*EK$73*EM60</f>
        <v>2064</v>
      </c>
      <c r="EO80" s="345"/>
      <c r="EP80" s="827" t="s">
        <v>418</v>
      </c>
      <c r="EQ80" s="835">
        <f>EQ64-((EQ$74*ES63)+(EQ$76*ES62))</f>
        <v>172</v>
      </c>
      <c r="ER80" s="834">
        <f>EQ80*EQ$73*ES60</f>
        <v>2064</v>
      </c>
      <c r="EU80" s="345"/>
      <c r="EV80" s="827" t="s">
        <v>418</v>
      </c>
      <c r="EW80" s="835">
        <f>EW64-((EW$74*EY63)+(EW$76*EY62))</f>
        <v>172</v>
      </c>
      <c r="EX80" s="834">
        <f>EW80*EW$73*EY60</f>
        <v>2064</v>
      </c>
      <c r="FA80" s="345"/>
      <c r="FB80" s="827" t="s">
        <v>418</v>
      </c>
      <c r="FC80" s="835">
        <f>FC64-((FC$74*FE63)+(FC$76*FE62))</f>
        <v>172</v>
      </c>
      <c r="FD80" s="834">
        <f>FC80*FC$73*FE60</f>
        <v>2064</v>
      </c>
      <c r="FG80" s="345"/>
      <c r="FH80" s="827" t="s">
        <v>418</v>
      </c>
      <c r="FI80" s="835">
        <f>FI64-((FI$74*FK63)+(FI$76*FK62))</f>
        <v>172</v>
      </c>
      <c r="FJ80" s="834">
        <f>FI80*FI$73*FK60</f>
        <v>2064</v>
      </c>
      <c r="FM80" s="345"/>
      <c r="FN80" s="827" t="s">
        <v>418</v>
      </c>
      <c r="FO80" s="835">
        <f>FO64-((FO$74*FQ63)+(FO$76*FQ62))</f>
        <v>172</v>
      </c>
      <c r="FP80" s="834">
        <f>FO80*FO$73*FQ60</f>
        <v>2064</v>
      </c>
      <c r="FS80" s="345"/>
      <c r="FT80" s="827" t="s">
        <v>418</v>
      </c>
      <c r="FU80" s="835">
        <f>FU64-((FU$74*FW63)+(FU$76*FW62))</f>
        <v>172</v>
      </c>
      <c r="FV80" s="834">
        <f>FU80*FU$73*FW60</f>
        <v>2064</v>
      </c>
      <c r="FY80" s="345"/>
    </row>
    <row r="81" spans="1:181" x14ac:dyDescent="0.3">
      <c r="A81" s="19"/>
      <c r="B81" s="827" t="s">
        <v>417</v>
      </c>
      <c r="C81" s="835">
        <f>D64-((C$75*E61)+(C$73*E60))</f>
        <v>172</v>
      </c>
      <c r="D81" s="834">
        <f>C81*C$74*E63</f>
        <v>2064</v>
      </c>
      <c r="G81" s="345"/>
      <c r="H81" s="827" t="s">
        <v>417</v>
      </c>
      <c r="I81" s="835">
        <f>J64-((I$75*K61)+(I$73*K60))</f>
        <v>172</v>
      </c>
      <c r="J81" s="834">
        <f>I81*I$74*K63</f>
        <v>2064</v>
      </c>
      <c r="M81" s="345"/>
      <c r="N81" s="827" t="s">
        <v>417</v>
      </c>
      <c r="O81" s="835">
        <f>P64-((O$75*Q61)+(O$73*Q60))</f>
        <v>172</v>
      </c>
      <c r="P81" s="834">
        <f>O81*O$74*Q63</f>
        <v>2064</v>
      </c>
      <c r="S81" s="345"/>
      <c r="T81" s="827" t="s">
        <v>417</v>
      </c>
      <c r="U81" s="835">
        <f>V64-((U$75*W61)+(U$73*W60))</f>
        <v>172</v>
      </c>
      <c r="V81" s="834">
        <f>U81*U$74*W63</f>
        <v>2064</v>
      </c>
      <c r="Y81" s="345"/>
      <c r="Z81" s="827" t="s">
        <v>417</v>
      </c>
      <c r="AA81" s="835">
        <f>AB64-((AA$75*AC61)+(AA$73*AC60))</f>
        <v>172</v>
      </c>
      <c r="AB81" s="834">
        <f>AA81*AA$74*AC63</f>
        <v>2064</v>
      </c>
      <c r="AE81" s="345"/>
      <c r="AF81" s="827" t="s">
        <v>417</v>
      </c>
      <c r="AG81" s="835">
        <f>AH64-((AG$75*AI61)+(AG$73*AI60))</f>
        <v>172</v>
      </c>
      <c r="AH81" s="834">
        <f>AG81*AG$74*AI63</f>
        <v>2064</v>
      </c>
      <c r="AK81" s="345"/>
      <c r="AL81" s="827" t="s">
        <v>417</v>
      </c>
      <c r="AM81" s="835">
        <f>AN64-((AM$75*AO61)+(AM$73*AO60))</f>
        <v>172</v>
      </c>
      <c r="AN81" s="834">
        <f>AM81*AM$74*AO63</f>
        <v>2064</v>
      </c>
      <c r="AQ81" s="345"/>
      <c r="AR81" s="827" t="s">
        <v>417</v>
      </c>
      <c r="AS81" s="835">
        <f>AT64-((AS$75*AU61)+(AS$73*AU60))</f>
        <v>172</v>
      </c>
      <c r="AT81" s="834">
        <f>AS81*AS$74*AU63</f>
        <v>2064</v>
      </c>
      <c r="AW81" s="345"/>
      <c r="AX81" s="827" t="s">
        <v>417</v>
      </c>
      <c r="AY81" s="835">
        <f>AZ64-((AY$75*BA61)+(AY$73*BA60))</f>
        <v>172</v>
      </c>
      <c r="AZ81" s="834">
        <f>AY81*AY$74*BA63</f>
        <v>2064</v>
      </c>
      <c r="BC81" s="345"/>
      <c r="BD81" s="827" t="s">
        <v>417</v>
      </c>
      <c r="BE81" s="835">
        <f>BF64-((BE$75*BG61)+(BE$73*BG60))</f>
        <v>172</v>
      </c>
      <c r="BF81" s="834">
        <f>BE81*BE$74*BG63</f>
        <v>2064</v>
      </c>
      <c r="BI81" s="345"/>
      <c r="BJ81" s="827" t="s">
        <v>417</v>
      </c>
      <c r="BK81" s="835">
        <f>BL64-((BK$75*BM61)+(BK$73*BM60))</f>
        <v>172</v>
      </c>
      <c r="BL81" s="834">
        <f>BK81*BK$74*BM63</f>
        <v>2064</v>
      </c>
      <c r="BO81" s="345"/>
      <c r="BP81" s="827" t="s">
        <v>417</v>
      </c>
      <c r="BQ81" s="835">
        <f>BR64-((BQ$75*BS61)+(BQ$73*BS60))</f>
        <v>172</v>
      </c>
      <c r="BR81" s="834">
        <f>BQ81*BQ$74*BS63</f>
        <v>2064</v>
      </c>
      <c r="BU81" s="345"/>
      <c r="BV81" s="827" t="s">
        <v>417</v>
      </c>
      <c r="BW81" s="835">
        <f>BX64-((BW$75*BY61)+(BW$73*BY60))</f>
        <v>172</v>
      </c>
      <c r="BX81" s="834">
        <f>BW81*BW$74*BY63</f>
        <v>2064</v>
      </c>
      <c r="CA81" s="345"/>
      <c r="CB81" s="827" t="s">
        <v>417</v>
      </c>
      <c r="CC81" s="835">
        <f>CD64-((CC$75*CE61)+(CC$73*CE60))</f>
        <v>172</v>
      </c>
      <c r="CD81" s="834">
        <f>CC81*CC$74*CE63</f>
        <v>2064</v>
      </c>
      <c r="CG81" s="345"/>
      <c r="CH81" s="827" t="s">
        <v>417</v>
      </c>
      <c r="CI81" s="835">
        <f>CJ64-((CI$75*CK61)+(CI$73*CK60))</f>
        <v>172</v>
      </c>
      <c r="CJ81" s="834">
        <f>CI81*CI$74*CK63</f>
        <v>2064</v>
      </c>
      <c r="CM81" s="345"/>
      <c r="CN81" s="827" t="s">
        <v>417</v>
      </c>
      <c r="CO81" s="835">
        <f>CP64-((CO$75*CQ61)+(CO$73*CQ60))</f>
        <v>172</v>
      </c>
      <c r="CP81" s="834">
        <f>CO81*CO$74*CQ63</f>
        <v>2064</v>
      </c>
      <c r="CS81" s="345"/>
      <c r="CT81" s="827" t="s">
        <v>417</v>
      </c>
      <c r="CU81" s="835">
        <f>CV64-((CU$75*CW61)+(CU$73*CW60))</f>
        <v>172</v>
      </c>
      <c r="CV81" s="834">
        <f>CU81*CU$74*CW63</f>
        <v>2064</v>
      </c>
      <c r="CY81" s="345"/>
      <c r="CZ81" s="827" t="s">
        <v>417</v>
      </c>
      <c r="DA81" s="835">
        <f>DB64-((DA$75*DC61)+(DA$73*DC60))</f>
        <v>172</v>
      </c>
      <c r="DB81" s="834">
        <f>DA81*DA$74*DC63</f>
        <v>2064</v>
      </c>
      <c r="DE81" s="345"/>
      <c r="DF81" s="827" t="s">
        <v>417</v>
      </c>
      <c r="DG81" s="835">
        <f>DH64-((DG$75*DI61)+(DG$73*DI60))</f>
        <v>172</v>
      </c>
      <c r="DH81" s="834">
        <f>DG81*DG$74*DI63</f>
        <v>2064</v>
      </c>
      <c r="DK81" s="345"/>
      <c r="DL81" s="827" t="s">
        <v>417</v>
      </c>
      <c r="DM81" s="835">
        <f>DN64-((DM$75*DO61)+(DM$73*DO60))</f>
        <v>172</v>
      </c>
      <c r="DN81" s="834">
        <f>DM81*DM$74*DO63</f>
        <v>2064</v>
      </c>
      <c r="DQ81" s="345"/>
      <c r="DR81" s="827" t="s">
        <v>417</v>
      </c>
      <c r="DS81" s="835">
        <f>DT64-((DS$75*DU61)+(DS$73*DU60))</f>
        <v>172</v>
      </c>
      <c r="DT81" s="834">
        <f>DS81*DS$74*DU63</f>
        <v>2064</v>
      </c>
      <c r="DW81" s="345"/>
      <c r="DX81" s="827" t="s">
        <v>417</v>
      </c>
      <c r="DY81" s="835">
        <f>DZ64-((DY$75*EA61)+(DY$73*EA60))</f>
        <v>172</v>
      </c>
      <c r="DZ81" s="834">
        <f>DY81*DY$74*EA63</f>
        <v>2064</v>
      </c>
      <c r="EC81" s="345"/>
      <c r="ED81" s="827" t="s">
        <v>417</v>
      </c>
      <c r="EE81" s="835">
        <f>EF64-((EE$75*EG61)+(EE$73*EG60))</f>
        <v>172</v>
      </c>
      <c r="EF81" s="834">
        <f>EE81*EE$74*EG63</f>
        <v>2064</v>
      </c>
      <c r="EI81" s="345"/>
      <c r="EJ81" s="827" t="s">
        <v>417</v>
      </c>
      <c r="EK81" s="835">
        <f>EL64-((EK$75*EM61)+(EK$73*EM60))</f>
        <v>172</v>
      </c>
      <c r="EL81" s="834">
        <f>EK81*EK$74*EM63</f>
        <v>2064</v>
      </c>
      <c r="EO81" s="345"/>
      <c r="EP81" s="827" t="s">
        <v>417</v>
      </c>
      <c r="EQ81" s="835">
        <f>ER64-((EQ$75*ES61)+(EQ$73*ES60))</f>
        <v>172</v>
      </c>
      <c r="ER81" s="834">
        <f>EQ81*EQ$74*ES63</f>
        <v>2064</v>
      </c>
      <c r="EU81" s="345"/>
      <c r="EV81" s="827" t="s">
        <v>417</v>
      </c>
      <c r="EW81" s="835">
        <f>EX64-((EW$75*EY61)+(EW$73*EY60))</f>
        <v>172</v>
      </c>
      <c r="EX81" s="834">
        <f>EW81*EW$74*EY63</f>
        <v>2064</v>
      </c>
      <c r="FA81" s="345"/>
      <c r="FB81" s="827" t="s">
        <v>417</v>
      </c>
      <c r="FC81" s="835">
        <f>FD64-((FC$75*FE61)+(FC$73*FE60))</f>
        <v>172</v>
      </c>
      <c r="FD81" s="834">
        <f>FC81*FC$74*FE63</f>
        <v>2064</v>
      </c>
      <c r="FG81" s="345"/>
      <c r="FH81" s="827" t="s">
        <v>417</v>
      </c>
      <c r="FI81" s="835">
        <f>FJ64-((FI$75*FK61)+(FI$73*FK60))</f>
        <v>172</v>
      </c>
      <c r="FJ81" s="834">
        <f>FI81*FI$74*FK63</f>
        <v>2064</v>
      </c>
      <c r="FM81" s="345"/>
      <c r="FN81" s="827" t="s">
        <v>417</v>
      </c>
      <c r="FO81" s="835">
        <f>FP64-((FO$75*FQ61)+(FO$73*FQ60))</f>
        <v>172</v>
      </c>
      <c r="FP81" s="834">
        <f>FO81*FO$74*FQ63</f>
        <v>2064</v>
      </c>
      <c r="FS81" s="345"/>
      <c r="FT81" s="827" t="s">
        <v>417</v>
      </c>
      <c r="FU81" s="835">
        <f>FV64-((FU$75*FW61)+(FU$73*FW60))</f>
        <v>172</v>
      </c>
      <c r="FV81" s="834">
        <f>FU81*FU$74*FW63</f>
        <v>2064</v>
      </c>
      <c r="FY81" s="345"/>
    </row>
    <row r="82" spans="1:181" x14ac:dyDescent="0.3">
      <c r="A82" s="19"/>
      <c r="B82" s="827" t="s">
        <v>416</v>
      </c>
      <c r="C82" s="835">
        <f>C64-((C$74*E63)+(C$76*E62))</f>
        <v>172</v>
      </c>
      <c r="D82" s="834">
        <f>C82*C$75*E61</f>
        <v>2064</v>
      </c>
      <c r="G82" s="345"/>
      <c r="H82" s="827" t="s">
        <v>416</v>
      </c>
      <c r="I82" s="835">
        <f>I64-((I$74*K63)+(I$76*K62))</f>
        <v>172</v>
      </c>
      <c r="J82" s="834">
        <f>I82*I$75*K61</f>
        <v>2064</v>
      </c>
      <c r="M82" s="345"/>
      <c r="N82" s="827" t="s">
        <v>416</v>
      </c>
      <c r="O82" s="835">
        <f>O64-((O$74*Q63)+(O$76*Q62))</f>
        <v>172</v>
      </c>
      <c r="P82" s="834">
        <f>O82*O$75*Q61</f>
        <v>2064</v>
      </c>
      <c r="S82" s="345"/>
      <c r="T82" s="827" t="s">
        <v>416</v>
      </c>
      <c r="U82" s="835">
        <f>U64-((U$74*W63)+(U$76*W62))</f>
        <v>172</v>
      </c>
      <c r="V82" s="834">
        <f>U82*U$75*W61</f>
        <v>2064</v>
      </c>
      <c r="Y82" s="345"/>
      <c r="Z82" s="827" t="s">
        <v>416</v>
      </c>
      <c r="AA82" s="835">
        <f>AA64-((AA$74*AC63)+(AA$76*AC62))</f>
        <v>172</v>
      </c>
      <c r="AB82" s="834">
        <f>AA82*AA$75*AC61</f>
        <v>2064</v>
      </c>
      <c r="AE82" s="345"/>
      <c r="AF82" s="827" t="s">
        <v>416</v>
      </c>
      <c r="AG82" s="835">
        <f>AG64-((AG$74*AI63)+(AG$76*AI62))</f>
        <v>172</v>
      </c>
      <c r="AH82" s="834">
        <f>AG82*AG$75*AI61</f>
        <v>2064</v>
      </c>
      <c r="AK82" s="345"/>
      <c r="AL82" s="827" t="s">
        <v>416</v>
      </c>
      <c r="AM82" s="835">
        <f>AM64-((AM$74*AO63)+(AM$76*AO62))</f>
        <v>172</v>
      </c>
      <c r="AN82" s="834">
        <f>AM82*AM$75*AO61</f>
        <v>2064</v>
      </c>
      <c r="AQ82" s="345"/>
      <c r="AR82" s="827" t="s">
        <v>416</v>
      </c>
      <c r="AS82" s="835">
        <f>AS64-((AS$74*AU63)+(AS$76*AU62))</f>
        <v>172</v>
      </c>
      <c r="AT82" s="834">
        <f>AS82*AS$75*AU61</f>
        <v>2064</v>
      </c>
      <c r="AW82" s="345"/>
      <c r="AX82" s="827" t="s">
        <v>416</v>
      </c>
      <c r="AY82" s="835">
        <f>AY64-((AY$74*BA63)+(AY$76*BA62))</f>
        <v>172</v>
      </c>
      <c r="AZ82" s="834">
        <f>AY82*AY$75*BA61</f>
        <v>2064</v>
      </c>
      <c r="BC82" s="345"/>
      <c r="BD82" s="827" t="s">
        <v>416</v>
      </c>
      <c r="BE82" s="835">
        <f>BE64-((BE$74*BG63)+(BE$76*BG62))</f>
        <v>172</v>
      </c>
      <c r="BF82" s="834">
        <f>BE82*BE$75*BG61</f>
        <v>2064</v>
      </c>
      <c r="BI82" s="345"/>
      <c r="BJ82" s="827" t="s">
        <v>416</v>
      </c>
      <c r="BK82" s="835">
        <f>BK64-((BK$74*BM63)+(BK$76*BM62))</f>
        <v>172</v>
      </c>
      <c r="BL82" s="834">
        <f>BK82*BK$75*BM61</f>
        <v>2064</v>
      </c>
      <c r="BO82" s="345"/>
      <c r="BP82" s="827" t="s">
        <v>416</v>
      </c>
      <c r="BQ82" s="835">
        <f>BQ64-((BQ$74*BS63)+(BQ$76*BS62))</f>
        <v>172</v>
      </c>
      <c r="BR82" s="834">
        <f>BQ82*BQ$75*BS61</f>
        <v>2064</v>
      </c>
      <c r="BU82" s="345"/>
      <c r="BV82" s="827" t="s">
        <v>416</v>
      </c>
      <c r="BW82" s="835">
        <f>BW64-((BW$74*BY63)+(BW$76*BY62))</f>
        <v>172</v>
      </c>
      <c r="BX82" s="834">
        <f>BW82*BW$75*BY61</f>
        <v>2064</v>
      </c>
      <c r="CA82" s="345"/>
      <c r="CB82" s="827" t="s">
        <v>416</v>
      </c>
      <c r="CC82" s="835">
        <f>CC64-((CC$74*CE63)+(CC$76*CE62))</f>
        <v>172</v>
      </c>
      <c r="CD82" s="834">
        <f>CC82*CC$75*CE61</f>
        <v>2064</v>
      </c>
      <c r="CG82" s="345"/>
      <c r="CH82" s="827" t="s">
        <v>416</v>
      </c>
      <c r="CI82" s="835">
        <f>CI64-((CI$74*CK63)+(CI$76*CK62))</f>
        <v>172</v>
      </c>
      <c r="CJ82" s="834">
        <f>CI82*CI$75*CK61</f>
        <v>2064</v>
      </c>
      <c r="CM82" s="345"/>
      <c r="CN82" s="827" t="s">
        <v>416</v>
      </c>
      <c r="CO82" s="835">
        <f>CO64-((CO$74*CQ63)+(CO$76*CQ62))</f>
        <v>172</v>
      </c>
      <c r="CP82" s="834">
        <f>CO82*CO$75*CQ61</f>
        <v>2064</v>
      </c>
      <c r="CS82" s="345"/>
      <c r="CT82" s="827" t="s">
        <v>416</v>
      </c>
      <c r="CU82" s="835">
        <f>CU64-((CU$74*CW63)+(CU$76*CW62))</f>
        <v>172</v>
      </c>
      <c r="CV82" s="834">
        <f>CU82*CU$75*CW61</f>
        <v>2064</v>
      </c>
      <c r="CY82" s="345"/>
      <c r="CZ82" s="827" t="s">
        <v>416</v>
      </c>
      <c r="DA82" s="835">
        <f>DA64-((DA$74*DC63)+(DA$76*DC62))</f>
        <v>172</v>
      </c>
      <c r="DB82" s="834">
        <f>DA82*DA$75*DC61</f>
        <v>2064</v>
      </c>
      <c r="DE82" s="345"/>
      <c r="DF82" s="827" t="s">
        <v>416</v>
      </c>
      <c r="DG82" s="835">
        <f>DG64-((DG$74*DI63)+(DG$76*DI62))</f>
        <v>172</v>
      </c>
      <c r="DH82" s="834">
        <f>DG82*DG$75*DI61</f>
        <v>2064</v>
      </c>
      <c r="DK82" s="345"/>
      <c r="DL82" s="827" t="s">
        <v>416</v>
      </c>
      <c r="DM82" s="835">
        <f>DM64-((DM$74*DO63)+(DM$76*DO62))</f>
        <v>172</v>
      </c>
      <c r="DN82" s="834">
        <f>DM82*DM$75*DO61</f>
        <v>2064</v>
      </c>
      <c r="DQ82" s="345"/>
      <c r="DR82" s="827" t="s">
        <v>416</v>
      </c>
      <c r="DS82" s="835">
        <f>DS64-((DS$74*DU63)+(DS$76*DU62))</f>
        <v>172</v>
      </c>
      <c r="DT82" s="834">
        <f>DS82*DS$75*DU61</f>
        <v>2064</v>
      </c>
      <c r="DW82" s="345"/>
      <c r="DX82" s="827" t="s">
        <v>416</v>
      </c>
      <c r="DY82" s="835">
        <f>DY64-((DY$74*EA63)+(DY$76*EA62))</f>
        <v>172</v>
      </c>
      <c r="DZ82" s="834">
        <f>DY82*DY$75*EA61</f>
        <v>2064</v>
      </c>
      <c r="EC82" s="345"/>
      <c r="ED82" s="827" t="s">
        <v>416</v>
      </c>
      <c r="EE82" s="835">
        <f>EE64-((EE$74*EG63)+(EE$76*EG62))</f>
        <v>172</v>
      </c>
      <c r="EF82" s="834">
        <f>EE82*EE$75*EG61</f>
        <v>2064</v>
      </c>
      <c r="EI82" s="345"/>
      <c r="EJ82" s="827" t="s">
        <v>416</v>
      </c>
      <c r="EK82" s="835">
        <f>EK64-((EK$74*EM63)+(EK$76*EM62))</f>
        <v>172</v>
      </c>
      <c r="EL82" s="834">
        <f>EK82*EK$75*EM61</f>
        <v>2064</v>
      </c>
      <c r="EO82" s="345"/>
      <c r="EP82" s="827" t="s">
        <v>416</v>
      </c>
      <c r="EQ82" s="835">
        <f>EQ64-((EQ$74*ES63)+(EQ$76*ES62))</f>
        <v>172</v>
      </c>
      <c r="ER82" s="834">
        <f>EQ82*EQ$75*ES61</f>
        <v>2064</v>
      </c>
      <c r="EU82" s="345"/>
      <c r="EV82" s="827" t="s">
        <v>416</v>
      </c>
      <c r="EW82" s="835">
        <f>EW64-((EW$74*EY63)+(EW$76*EY62))</f>
        <v>172</v>
      </c>
      <c r="EX82" s="834">
        <f>EW82*EW$75*EY61</f>
        <v>2064</v>
      </c>
      <c r="FA82" s="345"/>
      <c r="FB82" s="827" t="s">
        <v>416</v>
      </c>
      <c r="FC82" s="835">
        <f>FC64-((FC$74*FE63)+(FC$76*FE62))</f>
        <v>172</v>
      </c>
      <c r="FD82" s="834">
        <f>FC82*FC$75*FE61</f>
        <v>2064</v>
      </c>
      <c r="FG82" s="345"/>
      <c r="FH82" s="827" t="s">
        <v>416</v>
      </c>
      <c r="FI82" s="835">
        <f>FI64-((FI$74*FK63)+(FI$76*FK62))</f>
        <v>172</v>
      </c>
      <c r="FJ82" s="834">
        <f>FI82*FI$75*FK61</f>
        <v>2064</v>
      </c>
      <c r="FM82" s="345"/>
      <c r="FN82" s="827" t="s">
        <v>416</v>
      </c>
      <c r="FO82" s="835">
        <f>FO64-((FO$74*FQ63)+(FO$76*FQ62))</f>
        <v>172</v>
      </c>
      <c r="FP82" s="834">
        <f>FO82*FO$75*FQ61</f>
        <v>2064</v>
      </c>
      <c r="FS82" s="345"/>
      <c r="FT82" s="827" t="s">
        <v>416</v>
      </c>
      <c r="FU82" s="835">
        <f>FU64-((FU$74*FW63)+(FU$76*FW62))</f>
        <v>172</v>
      </c>
      <c r="FV82" s="834">
        <f>FU82*FU$75*FW61</f>
        <v>2064</v>
      </c>
      <c r="FY82" s="345"/>
    </row>
    <row r="83" spans="1:181" x14ac:dyDescent="0.3">
      <c r="A83" s="19"/>
      <c r="B83" s="827" t="s">
        <v>415</v>
      </c>
      <c r="C83" s="835">
        <f>D64-((C$75*E61)+(C$73*E60))</f>
        <v>172</v>
      </c>
      <c r="D83" s="834">
        <f>C83*C$76*E62</f>
        <v>2064</v>
      </c>
      <c r="G83" s="345"/>
      <c r="H83" s="827" t="s">
        <v>415</v>
      </c>
      <c r="I83" s="835">
        <f>J64-((I$75*K61)+(I$73*K60))</f>
        <v>172</v>
      </c>
      <c r="J83" s="834">
        <f>I83*I$76*K62</f>
        <v>2064</v>
      </c>
      <c r="M83" s="345"/>
      <c r="N83" s="827" t="s">
        <v>415</v>
      </c>
      <c r="O83" s="835">
        <f>P64-((O$75*Q61)+(O$73*Q60))</f>
        <v>172</v>
      </c>
      <c r="P83" s="834">
        <f>O83*O$76*Q62</f>
        <v>2064</v>
      </c>
      <c r="S83" s="345"/>
      <c r="T83" s="827" t="s">
        <v>415</v>
      </c>
      <c r="U83" s="835">
        <f>V64-((U$75*W61)+(U$73*W60))</f>
        <v>172</v>
      </c>
      <c r="V83" s="834">
        <f>U83*U$76*W62</f>
        <v>2064</v>
      </c>
      <c r="Y83" s="345"/>
      <c r="Z83" s="827" t="s">
        <v>415</v>
      </c>
      <c r="AA83" s="835">
        <f>AB64-((AA$75*AC61)+(AA$73*AC60))</f>
        <v>172</v>
      </c>
      <c r="AB83" s="834">
        <f>AA83*AA$76*AC62</f>
        <v>2064</v>
      </c>
      <c r="AE83" s="345"/>
      <c r="AF83" s="827" t="s">
        <v>415</v>
      </c>
      <c r="AG83" s="835">
        <f>AH64-((AG$75*AI61)+(AG$73*AI60))</f>
        <v>172</v>
      </c>
      <c r="AH83" s="834">
        <f>AG83*AG$76*AI62</f>
        <v>2064</v>
      </c>
      <c r="AK83" s="345"/>
      <c r="AL83" s="827" t="s">
        <v>415</v>
      </c>
      <c r="AM83" s="835">
        <f>AN64-((AM$75*AO61)+(AM$73*AO60))</f>
        <v>172</v>
      </c>
      <c r="AN83" s="834">
        <f>AM83*AM$76*AO62</f>
        <v>2064</v>
      </c>
      <c r="AQ83" s="345"/>
      <c r="AR83" s="827" t="s">
        <v>415</v>
      </c>
      <c r="AS83" s="835">
        <f>AT64-((AS$75*AU61)+(AS$73*AU60))</f>
        <v>172</v>
      </c>
      <c r="AT83" s="834">
        <f>AS83*AS$76*AU62</f>
        <v>2064</v>
      </c>
      <c r="AW83" s="345"/>
      <c r="AX83" s="827" t="s">
        <v>415</v>
      </c>
      <c r="AY83" s="835">
        <f>AZ64-((AY$75*BA61)+(AY$73*BA60))</f>
        <v>172</v>
      </c>
      <c r="AZ83" s="834">
        <f>AY83*AY$76*BA62</f>
        <v>2064</v>
      </c>
      <c r="BC83" s="345"/>
      <c r="BD83" s="827" t="s">
        <v>415</v>
      </c>
      <c r="BE83" s="835">
        <f>BF64-((BE$75*BG61)+(BE$73*BG60))</f>
        <v>172</v>
      </c>
      <c r="BF83" s="834">
        <f>BE83*BE$76*BG62</f>
        <v>2064</v>
      </c>
      <c r="BI83" s="345"/>
      <c r="BJ83" s="827" t="s">
        <v>415</v>
      </c>
      <c r="BK83" s="835">
        <f>BL64-((BK$75*BM61)+(BK$73*BM60))</f>
        <v>172</v>
      </c>
      <c r="BL83" s="834">
        <f>BK83*BK$76*BM62</f>
        <v>2064</v>
      </c>
      <c r="BO83" s="345"/>
      <c r="BP83" s="827" t="s">
        <v>415</v>
      </c>
      <c r="BQ83" s="835">
        <f>BR64-((BQ$75*BS61)+(BQ$73*BS60))</f>
        <v>172</v>
      </c>
      <c r="BR83" s="834">
        <f>BQ83*BQ$76*BS62</f>
        <v>2064</v>
      </c>
      <c r="BU83" s="345"/>
      <c r="BV83" s="827" t="s">
        <v>415</v>
      </c>
      <c r="BW83" s="835">
        <f>BX64-((BW$75*BY61)+(BW$73*BY60))</f>
        <v>172</v>
      </c>
      <c r="BX83" s="834">
        <f>BW83*BW$76*BY62</f>
        <v>2064</v>
      </c>
      <c r="CA83" s="345"/>
      <c r="CB83" s="827" t="s">
        <v>415</v>
      </c>
      <c r="CC83" s="835">
        <f>CD64-((CC$75*CE61)+(CC$73*CE60))</f>
        <v>172</v>
      </c>
      <c r="CD83" s="834">
        <f>CC83*CC$76*CE62</f>
        <v>2064</v>
      </c>
      <c r="CG83" s="345"/>
      <c r="CH83" s="827" t="s">
        <v>415</v>
      </c>
      <c r="CI83" s="835">
        <f>CJ64-((CI$75*CK61)+(CI$73*CK60))</f>
        <v>172</v>
      </c>
      <c r="CJ83" s="834">
        <f>CI83*CI$76*CK62</f>
        <v>2064</v>
      </c>
      <c r="CM83" s="345"/>
      <c r="CN83" s="827" t="s">
        <v>415</v>
      </c>
      <c r="CO83" s="835">
        <f>CP64-((CO$75*CQ61)+(CO$73*CQ60))</f>
        <v>172</v>
      </c>
      <c r="CP83" s="834">
        <f>CO83*CO$76*CQ62</f>
        <v>2064</v>
      </c>
      <c r="CS83" s="345"/>
      <c r="CT83" s="827" t="s">
        <v>415</v>
      </c>
      <c r="CU83" s="835">
        <f>CV64-((CU$75*CW61)+(CU$73*CW60))</f>
        <v>172</v>
      </c>
      <c r="CV83" s="834">
        <f>CU83*CU$76*CW62</f>
        <v>2064</v>
      </c>
      <c r="CY83" s="345"/>
      <c r="CZ83" s="827" t="s">
        <v>415</v>
      </c>
      <c r="DA83" s="835">
        <f>DB64-((DA$75*DC61)+(DA$73*DC60))</f>
        <v>172</v>
      </c>
      <c r="DB83" s="834">
        <f>DA83*DA$76*DC62</f>
        <v>2064</v>
      </c>
      <c r="DE83" s="345"/>
      <c r="DF83" s="827" t="s">
        <v>415</v>
      </c>
      <c r="DG83" s="835">
        <f>DH64-((DG$75*DI61)+(DG$73*DI60))</f>
        <v>172</v>
      </c>
      <c r="DH83" s="834">
        <f>DG83*DG$76*DI62</f>
        <v>2064</v>
      </c>
      <c r="DK83" s="345"/>
      <c r="DL83" s="827" t="s">
        <v>415</v>
      </c>
      <c r="DM83" s="835">
        <f>DN64-((DM$75*DO61)+(DM$73*DO60))</f>
        <v>172</v>
      </c>
      <c r="DN83" s="834">
        <f>DM83*DM$76*DO62</f>
        <v>2064</v>
      </c>
      <c r="DQ83" s="345"/>
      <c r="DR83" s="827" t="s">
        <v>415</v>
      </c>
      <c r="DS83" s="835">
        <f>DT64-((DS$75*DU61)+(DS$73*DU60))</f>
        <v>172</v>
      </c>
      <c r="DT83" s="834">
        <f>DS83*DS$76*DU62</f>
        <v>2064</v>
      </c>
      <c r="DW83" s="345"/>
      <c r="DX83" s="827" t="s">
        <v>415</v>
      </c>
      <c r="DY83" s="835">
        <f>DZ64-((DY$75*EA61)+(DY$73*EA60))</f>
        <v>172</v>
      </c>
      <c r="DZ83" s="834">
        <f>DY83*DY$76*EA62</f>
        <v>2064</v>
      </c>
      <c r="EC83" s="345"/>
      <c r="ED83" s="827" t="s">
        <v>415</v>
      </c>
      <c r="EE83" s="835">
        <f>EF64-((EE$75*EG61)+(EE$73*EG60))</f>
        <v>172</v>
      </c>
      <c r="EF83" s="834">
        <f>EE83*EE$76*EG62</f>
        <v>2064</v>
      </c>
      <c r="EI83" s="345"/>
      <c r="EJ83" s="827" t="s">
        <v>415</v>
      </c>
      <c r="EK83" s="835">
        <f>EL64-((EK$75*EM61)+(EK$73*EM60))</f>
        <v>172</v>
      </c>
      <c r="EL83" s="834">
        <f>EK83*EK$76*EM62</f>
        <v>2064</v>
      </c>
      <c r="EO83" s="345"/>
      <c r="EP83" s="827" t="s">
        <v>415</v>
      </c>
      <c r="EQ83" s="835">
        <f>ER64-((EQ$75*ES61)+(EQ$73*ES60))</f>
        <v>172</v>
      </c>
      <c r="ER83" s="834">
        <f>EQ83*EQ$76*ES62</f>
        <v>2064</v>
      </c>
      <c r="EU83" s="345"/>
      <c r="EV83" s="827" t="s">
        <v>415</v>
      </c>
      <c r="EW83" s="835">
        <f>EX64-((EW$75*EY61)+(EW$73*EY60))</f>
        <v>172</v>
      </c>
      <c r="EX83" s="834">
        <f>EW83*EW$76*EY62</f>
        <v>2064</v>
      </c>
      <c r="FA83" s="345"/>
      <c r="FB83" s="827" t="s">
        <v>415</v>
      </c>
      <c r="FC83" s="835">
        <f>FD64-((FC$75*FE61)+(FC$73*FE60))</f>
        <v>172</v>
      </c>
      <c r="FD83" s="834">
        <f>FC83*FC$76*FE62</f>
        <v>2064</v>
      </c>
      <c r="FG83" s="345"/>
      <c r="FH83" s="827" t="s">
        <v>415</v>
      </c>
      <c r="FI83" s="835">
        <f>FJ64-((FI$75*FK61)+(FI$73*FK60))</f>
        <v>172</v>
      </c>
      <c r="FJ83" s="834">
        <f>FI83*FI$76*FK62</f>
        <v>2064</v>
      </c>
      <c r="FM83" s="345"/>
      <c r="FN83" s="827" t="s">
        <v>415</v>
      </c>
      <c r="FO83" s="835">
        <f>FP64-((FO$75*FQ61)+(FO$73*FQ60))</f>
        <v>172</v>
      </c>
      <c r="FP83" s="834">
        <f>FO83*FO$76*FQ62</f>
        <v>2064</v>
      </c>
      <c r="FS83" s="345"/>
      <c r="FT83" s="827" t="s">
        <v>415</v>
      </c>
      <c r="FU83" s="835">
        <f>FV64-((FU$75*FW61)+(FU$73*FW60))</f>
        <v>172</v>
      </c>
      <c r="FV83" s="834">
        <f>FU83*FU$76*FW62</f>
        <v>2064</v>
      </c>
      <c r="FY83" s="345"/>
    </row>
    <row r="84" spans="1:181" x14ac:dyDescent="0.3">
      <c r="A84" s="19"/>
      <c r="B84" s="827"/>
      <c r="C84" s="835"/>
      <c r="D84" s="850">
        <f>SUM(D80:D83)</f>
        <v>8256</v>
      </c>
      <c r="G84" s="345"/>
      <c r="H84" s="827"/>
      <c r="I84" s="835"/>
      <c r="J84" s="850">
        <f>SUM(J80:J83)</f>
        <v>8256</v>
      </c>
      <c r="M84" s="345"/>
      <c r="N84" s="827"/>
      <c r="O84" s="835"/>
      <c r="P84" s="850">
        <f>SUM(P80:P83)</f>
        <v>8256</v>
      </c>
      <c r="S84" s="345"/>
      <c r="T84" s="827"/>
      <c r="U84" s="835"/>
      <c r="V84" s="850">
        <f>SUM(V80:V83)</f>
        <v>8256</v>
      </c>
      <c r="Y84" s="345"/>
      <c r="Z84" s="827"/>
      <c r="AA84" s="835"/>
      <c r="AB84" s="850">
        <f>SUM(AB80:AB83)</f>
        <v>8256</v>
      </c>
      <c r="AE84" s="345"/>
      <c r="AF84" s="827"/>
      <c r="AG84" s="835"/>
      <c r="AH84" s="850">
        <f>SUM(AH80:AH83)</f>
        <v>8256</v>
      </c>
      <c r="AK84" s="345"/>
      <c r="AL84" s="827"/>
      <c r="AM84" s="835"/>
      <c r="AN84" s="850">
        <f>SUM(AN80:AN83)</f>
        <v>8256</v>
      </c>
      <c r="AQ84" s="345"/>
      <c r="AR84" s="827"/>
      <c r="AS84" s="835"/>
      <c r="AT84" s="850">
        <f>SUM(AT80:AT83)</f>
        <v>8256</v>
      </c>
      <c r="AW84" s="345"/>
      <c r="AX84" s="827"/>
      <c r="AY84" s="835"/>
      <c r="AZ84" s="850">
        <f>SUM(AZ80:AZ83)</f>
        <v>8256</v>
      </c>
      <c r="BC84" s="345"/>
      <c r="BD84" s="827"/>
      <c r="BE84" s="835"/>
      <c r="BF84" s="850">
        <f>SUM(BF80:BF83)</f>
        <v>8256</v>
      </c>
      <c r="BI84" s="345"/>
      <c r="BJ84" s="827"/>
      <c r="BK84" s="835"/>
      <c r="BL84" s="850">
        <f>SUM(BL80:BL83)</f>
        <v>8256</v>
      </c>
      <c r="BO84" s="345"/>
      <c r="BP84" s="827"/>
      <c r="BQ84" s="835"/>
      <c r="BR84" s="850">
        <f>SUM(BR80:BR83)</f>
        <v>8256</v>
      </c>
      <c r="BU84" s="345"/>
      <c r="BV84" s="827"/>
      <c r="BW84" s="835"/>
      <c r="BX84" s="850">
        <f>SUM(BX80:BX83)</f>
        <v>8256</v>
      </c>
      <c r="CA84" s="345"/>
      <c r="CB84" s="827"/>
      <c r="CC84" s="835"/>
      <c r="CD84" s="850">
        <f>SUM(CD80:CD83)</f>
        <v>8256</v>
      </c>
      <c r="CG84" s="345"/>
      <c r="CH84" s="827"/>
      <c r="CI84" s="835"/>
      <c r="CJ84" s="850">
        <f>SUM(CJ80:CJ83)</f>
        <v>8256</v>
      </c>
      <c r="CM84" s="345"/>
      <c r="CN84" s="827"/>
      <c r="CO84" s="835"/>
      <c r="CP84" s="850">
        <f>SUM(CP80:CP83)</f>
        <v>8256</v>
      </c>
      <c r="CS84" s="345"/>
      <c r="CT84" s="827"/>
      <c r="CU84" s="835"/>
      <c r="CV84" s="850">
        <f>SUM(CV80:CV83)</f>
        <v>8256</v>
      </c>
      <c r="CY84" s="345"/>
      <c r="CZ84" s="827"/>
      <c r="DA84" s="835"/>
      <c r="DB84" s="850">
        <f>SUM(DB80:DB83)</f>
        <v>8256</v>
      </c>
      <c r="DE84" s="345"/>
      <c r="DF84" s="827"/>
      <c r="DG84" s="835"/>
      <c r="DH84" s="850">
        <f>SUM(DH80:DH83)</f>
        <v>8256</v>
      </c>
      <c r="DK84" s="345"/>
      <c r="DL84" s="827"/>
      <c r="DM84" s="835"/>
      <c r="DN84" s="850">
        <f>SUM(DN80:DN83)</f>
        <v>8256</v>
      </c>
      <c r="DQ84" s="345"/>
      <c r="DR84" s="827"/>
      <c r="DS84" s="835"/>
      <c r="DT84" s="850">
        <f>SUM(DT80:DT83)</f>
        <v>8256</v>
      </c>
      <c r="DW84" s="345"/>
      <c r="DX84" s="827"/>
      <c r="DY84" s="835"/>
      <c r="DZ84" s="850">
        <f>SUM(DZ80:DZ83)</f>
        <v>8256</v>
      </c>
      <c r="EC84" s="345"/>
      <c r="ED84" s="827"/>
      <c r="EE84" s="835"/>
      <c r="EF84" s="850">
        <f>SUM(EF80:EF83)</f>
        <v>8256</v>
      </c>
      <c r="EI84" s="345"/>
      <c r="EJ84" s="827"/>
      <c r="EK84" s="835"/>
      <c r="EL84" s="850">
        <f>SUM(EL80:EL83)</f>
        <v>8256</v>
      </c>
      <c r="EO84" s="345"/>
      <c r="EP84" s="827"/>
      <c r="EQ84" s="835"/>
      <c r="ER84" s="850">
        <f>SUM(ER80:ER83)</f>
        <v>8256</v>
      </c>
      <c r="EU84" s="345"/>
      <c r="EV84" s="827"/>
      <c r="EW84" s="835"/>
      <c r="EX84" s="850">
        <f>SUM(EX80:EX83)</f>
        <v>8256</v>
      </c>
      <c r="FA84" s="345"/>
      <c r="FB84" s="827"/>
      <c r="FC84" s="835"/>
      <c r="FD84" s="850">
        <f>SUM(FD80:FD83)</f>
        <v>8256</v>
      </c>
      <c r="FG84" s="345"/>
      <c r="FH84" s="827"/>
      <c r="FI84" s="835"/>
      <c r="FJ84" s="850">
        <f>SUM(FJ80:FJ83)</f>
        <v>8256</v>
      </c>
      <c r="FM84" s="345"/>
      <c r="FN84" s="827"/>
      <c r="FO84" s="835"/>
      <c r="FP84" s="850">
        <f>SUM(FP80:FP83)</f>
        <v>8256</v>
      </c>
      <c r="FS84" s="345"/>
      <c r="FT84" s="827"/>
      <c r="FU84" s="835"/>
      <c r="FV84" s="850">
        <f>SUM(FV80:FV83)</f>
        <v>8256</v>
      </c>
      <c r="FY84" s="345"/>
    </row>
    <row r="85" spans="1:181" ht="15" thickBot="1" x14ac:dyDescent="0.35">
      <c r="A85" s="19"/>
      <c r="B85" s="826"/>
      <c r="C85" s="833" t="s">
        <v>481</v>
      </c>
      <c r="D85" s="849">
        <f>F77+D84</f>
        <v>8832</v>
      </c>
      <c r="G85" s="345"/>
      <c r="H85" s="826"/>
      <c r="I85" s="833" t="s">
        <v>481</v>
      </c>
      <c r="J85" s="849">
        <f>L77+J84</f>
        <v>8832</v>
      </c>
      <c r="M85" s="345"/>
      <c r="N85" s="826"/>
      <c r="O85" s="833" t="s">
        <v>481</v>
      </c>
      <c r="P85" s="849">
        <f>R77+P84</f>
        <v>8832</v>
      </c>
      <c r="S85" s="345"/>
      <c r="T85" s="826"/>
      <c r="U85" s="833" t="s">
        <v>481</v>
      </c>
      <c r="V85" s="849">
        <f>X77+V84</f>
        <v>8832</v>
      </c>
      <c r="Y85" s="345"/>
      <c r="Z85" s="826"/>
      <c r="AA85" s="833" t="s">
        <v>481</v>
      </c>
      <c r="AB85" s="849">
        <f>AD77+AB84</f>
        <v>8832</v>
      </c>
      <c r="AE85" s="345"/>
      <c r="AF85" s="826"/>
      <c r="AG85" s="833" t="s">
        <v>481</v>
      </c>
      <c r="AH85" s="849">
        <f>AJ77+AH84</f>
        <v>8832</v>
      </c>
      <c r="AK85" s="345"/>
      <c r="AL85" s="826"/>
      <c r="AM85" s="833" t="s">
        <v>481</v>
      </c>
      <c r="AN85" s="849">
        <f>AP77+AN84</f>
        <v>8832</v>
      </c>
      <c r="AQ85" s="345"/>
      <c r="AR85" s="826"/>
      <c r="AS85" s="833" t="s">
        <v>481</v>
      </c>
      <c r="AT85" s="849">
        <f>AV77+AT84</f>
        <v>8832</v>
      </c>
      <c r="AW85" s="345"/>
      <c r="AX85" s="826"/>
      <c r="AY85" s="833" t="s">
        <v>481</v>
      </c>
      <c r="AZ85" s="849">
        <f>BB77+AZ84</f>
        <v>8832</v>
      </c>
      <c r="BC85" s="345"/>
      <c r="BD85" s="826"/>
      <c r="BE85" s="833" t="s">
        <v>481</v>
      </c>
      <c r="BF85" s="849">
        <f>BH77+BF84</f>
        <v>8832</v>
      </c>
      <c r="BI85" s="345"/>
      <c r="BJ85" s="826"/>
      <c r="BK85" s="833" t="s">
        <v>481</v>
      </c>
      <c r="BL85" s="849">
        <f>BN77+BL84</f>
        <v>8832</v>
      </c>
      <c r="BO85" s="345"/>
      <c r="BP85" s="826"/>
      <c r="BQ85" s="833" t="s">
        <v>481</v>
      </c>
      <c r="BR85" s="849">
        <f>BT77+BR84</f>
        <v>8832</v>
      </c>
      <c r="BU85" s="345"/>
      <c r="BV85" s="826"/>
      <c r="BW85" s="833" t="s">
        <v>481</v>
      </c>
      <c r="BX85" s="849">
        <f>BZ77+BX84</f>
        <v>8832</v>
      </c>
      <c r="CA85" s="345"/>
      <c r="CB85" s="826"/>
      <c r="CC85" s="833" t="s">
        <v>481</v>
      </c>
      <c r="CD85" s="849">
        <f>CF77+CD84</f>
        <v>8832</v>
      </c>
      <c r="CG85" s="345"/>
      <c r="CH85" s="826"/>
      <c r="CI85" s="833" t="s">
        <v>481</v>
      </c>
      <c r="CJ85" s="849">
        <f>CL77+CJ84</f>
        <v>8832</v>
      </c>
      <c r="CM85" s="345"/>
      <c r="CN85" s="826"/>
      <c r="CO85" s="833" t="s">
        <v>481</v>
      </c>
      <c r="CP85" s="849">
        <f>CR77+CP84</f>
        <v>8832</v>
      </c>
      <c r="CS85" s="345"/>
      <c r="CT85" s="826"/>
      <c r="CU85" s="833" t="s">
        <v>481</v>
      </c>
      <c r="CV85" s="849">
        <f>CX77+CV84</f>
        <v>8832</v>
      </c>
      <c r="CY85" s="345"/>
      <c r="CZ85" s="826"/>
      <c r="DA85" s="833" t="s">
        <v>481</v>
      </c>
      <c r="DB85" s="849">
        <f>DD77+DB84</f>
        <v>8832</v>
      </c>
      <c r="DE85" s="345"/>
      <c r="DF85" s="826"/>
      <c r="DG85" s="833" t="s">
        <v>481</v>
      </c>
      <c r="DH85" s="849">
        <f>DJ77+DH84</f>
        <v>8832</v>
      </c>
      <c r="DK85" s="345"/>
      <c r="DL85" s="826"/>
      <c r="DM85" s="833" t="s">
        <v>481</v>
      </c>
      <c r="DN85" s="849">
        <f>DP77+DN84</f>
        <v>8832</v>
      </c>
      <c r="DQ85" s="345"/>
      <c r="DR85" s="826"/>
      <c r="DS85" s="833" t="s">
        <v>481</v>
      </c>
      <c r="DT85" s="849">
        <f>DV77+DT84</f>
        <v>8832</v>
      </c>
      <c r="DW85" s="345"/>
      <c r="DX85" s="826"/>
      <c r="DY85" s="833" t="s">
        <v>481</v>
      </c>
      <c r="DZ85" s="849">
        <f>EB77+DZ84</f>
        <v>8832</v>
      </c>
      <c r="EC85" s="345"/>
      <c r="ED85" s="826"/>
      <c r="EE85" s="833" t="s">
        <v>481</v>
      </c>
      <c r="EF85" s="849">
        <f>EH77+EF84</f>
        <v>8832</v>
      </c>
      <c r="EI85" s="345"/>
      <c r="EJ85" s="826"/>
      <c r="EK85" s="833" t="s">
        <v>481</v>
      </c>
      <c r="EL85" s="849">
        <f>EN77+EL84</f>
        <v>8832</v>
      </c>
      <c r="EO85" s="345"/>
      <c r="EP85" s="826"/>
      <c r="EQ85" s="833" t="s">
        <v>481</v>
      </c>
      <c r="ER85" s="849">
        <f>ET77+ER84</f>
        <v>8832</v>
      </c>
      <c r="EU85" s="345"/>
      <c r="EV85" s="826"/>
      <c r="EW85" s="833" t="s">
        <v>481</v>
      </c>
      <c r="EX85" s="849">
        <f>EZ77+EX84</f>
        <v>8832</v>
      </c>
      <c r="FA85" s="345"/>
      <c r="FB85" s="826"/>
      <c r="FC85" s="833" t="s">
        <v>481</v>
      </c>
      <c r="FD85" s="849">
        <f>FF77+FD84</f>
        <v>8832</v>
      </c>
      <c r="FG85" s="345"/>
      <c r="FH85" s="826"/>
      <c r="FI85" s="833" t="s">
        <v>481</v>
      </c>
      <c r="FJ85" s="849">
        <f>FL77+FJ84</f>
        <v>8832</v>
      </c>
      <c r="FM85" s="345"/>
      <c r="FN85" s="826"/>
      <c r="FO85" s="833" t="s">
        <v>481</v>
      </c>
      <c r="FP85" s="849">
        <f>FR77+FP84</f>
        <v>8832</v>
      </c>
      <c r="FS85" s="345"/>
      <c r="FT85" s="826"/>
      <c r="FU85" s="833" t="s">
        <v>481</v>
      </c>
      <c r="FV85" s="849">
        <f>FX77+FV84</f>
        <v>8832</v>
      </c>
      <c r="FY85" s="345"/>
    </row>
    <row r="86" spans="1:181" ht="15" thickBot="1" x14ac:dyDescent="0.35">
      <c r="A86" s="19"/>
      <c r="C86" s="847" t="s">
        <v>480</v>
      </c>
      <c r="D86" s="848">
        <f>E64-D85</f>
        <v>29584</v>
      </c>
      <c r="G86" s="345"/>
      <c r="I86" s="847" t="s">
        <v>480</v>
      </c>
      <c r="J86" s="848">
        <f>K64-J85</f>
        <v>29584</v>
      </c>
      <c r="M86" s="345"/>
      <c r="O86" s="847" t="s">
        <v>480</v>
      </c>
      <c r="P86" s="848">
        <f>Q64-P85</f>
        <v>29584</v>
      </c>
      <c r="S86" s="345"/>
      <c r="U86" s="847" t="s">
        <v>480</v>
      </c>
      <c r="V86" s="848">
        <f>W64-V85</f>
        <v>29584</v>
      </c>
      <c r="Y86" s="345"/>
      <c r="AA86" s="847" t="s">
        <v>480</v>
      </c>
      <c r="AB86" s="848">
        <f>AC64-AB85</f>
        <v>29584</v>
      </c>
      <c r="AE86" s="345"/>
      <c r="AG86" s="847" t="s">
        <v>480</v>
      </c>
      <c r="AH86" s="848">
        <f>AI64-AH85</f>
        <v>29584</v>
      </c>
      <c r="AK86" s="345"/>
      <c r="AM86" s="847" t="s">
        <v>480</v>
      </c>
      <c r="AN86" s="848">
        <f>AO64-AN85</f>
        <v>29584</v>
      </c>
      <c r="AQ86" s="345"/>
      <c r="AS86" s="847" t="s">
        <v>480</v>
      </c>
      <c r="AT86" s="848">
        <f>AU64-AT85</f>
        <v>29584</v>
      </c>
      <c r="AW86" s="345"/>
      <c r="AY86" s="847" t="s">
        <v>480</v>
      </c>
      <c r="AZ86" s="848">
        <f>BA64-AZ85</f>
        <v>29584</v>
      </c>
      <c r="BC86" s="345"/>
      <c r="BE86" s="847" t="s">
        <v>480</v>
      </c>
      <c r="BF86" s="848">
        <f>BG64-BF85</f>
        <v>29584</v>
      </c>
      <c r="BI86" s="345"/>
      <c r="BK86" s="847" t="s">
        <v>480</v>
      </c>
      <c r="BL86" s="848">
        <f>BM64-BL85</f>
        <v>29584</v>
      </c>
      <c r="BO86" s="345"/>
      <c r="BQ86" s="847" t="s">
        <v>480</v>
      </c>
      <c r="BR86" s="848">
        <f>BS64-BR85</f>
        <v>29584</v>
      </c>
      <c r="BU86" s="345"/>
      <c r="BW86" s="847" t="s">
        <v>480</v>
      </c>
      <c r="BX86" s="848">
        <f>BY64-BX85</f>
        <v>29584</v>
      </c>
      <c r="CA86" s="345"/>
      <c r="CC86" s="847" t="s">
        <v>480</v>
      </c>
      <c r="CD86" s="848">
        <f>CE64-CD85</f>
        <v>29584</v>
      </c>
      <c r="CG86" s="345"/>
      <c r="CI86" s="847" t="s">
        <v>480</v>
      </c>
      <c r="CJ86" s="848">
        <f>CK64-CJ85</f>
        <v>29584</v>
      </c>
      <c r="CM86" s="345"/>
      <c r="CO86" s="847" t="s">
        <v>480</v>
      </c>
      <c r="CP86" s="848">
        <f>CQ64-CP85</f>
        <v>29584</v>
      </c>
      <c r="CS86" s="345"/>
      <c r="CU86" s="847" t="s">
        <v>480</v>
      </c>
      <c r="CV86" s="848">
        <f>CW64-CV85</f>
        <v>29584</v>
      </c>
      <c r="CY86" s="345"/>
      <c r="DA86" s="847" t="s">
        <v>480</v>
      </c>
      <c r="DB86" s="848">
        <f>DC64-DB85</f>
        <v>29584</v>
      </c>
      <c r="DE86" s="345"/>
      <c r="DG86" s="847" t="s">
        <v>480</v>
      </c>
      <c r="DH86" s="848">
        <f>DI64-DH85</f>
        <v>29584</v>
      </c>
      <c r="DK86" s="345"/>
      <c r="DM86" s="847" t="s">
        <v>480</v>
      </c>
      <c r="DN86" s="848">
        <f>DO64-DN85</f>
        <v>29584</v>
      </c>
      <c r="DQ86" s="345"/>
      <c r="DS86" s="847" t="s">
        <v>480</v>
      </c>
      <c r="DT86" s="848">
        <f>DU64-DT85</f>
        <v>29584</v>
      </c>
      <c r="DW86" s="345"/>
      <c r="DY86" s="847" t="s">
        <v>480</v>
      </c>
      <c r="DZ86" s="848">
        <f>EA64-DZ85</f>
        <v>29584</v>
      </c>
      <c r="EC86" s="345"/>
      <c r="EE86" s="847" t="s">
        <v>480</v>
      </c>
      <c r="EF86" s="848">
        <f>EG64-EF85</f>
        <v>29584</v>
      </c>
      <c r="EI86" s="345"/>
      <c r="EK86" s="847" t="s">
        <v>480</v>
      </c>
      <c r="EL86" s="848">
        <f>EM64-EL85</f>
        <v>29584</v>
      </c>
      <c r="EO86" s="345"/>
      <c r="EQ86" s="847" t="s">
        <v>480</v>
      </c>
      <c r="ER86" s="848">
        <f>ES64-ER85</f>
        <v>29584</v>
      </c>
      <c r="EU86" s="345"/>
      <c r="EW86" s="847" t="s">
        <v>480</v>
      </c>
      <c r="EX86" s="848">
        <f>EY64-EX85</f>
        <v>29584</v>
      </c>
      <c r="FA86" s="345"/>
      <c r="FC86" s="847" t="s">
        <v>480</v>
      </c>
      <c r="FD86" s="848">
        <f>FE64-FD85</f>
        <v>29584</v>
      </c>
      <c r="FG86" s="345"/>
      <c r="FI86" s="847" t="s">
        <v>480</v>
      </c>
      <c r="FJ86" s="848">
        <f>FK64-FJ85</f>
        <v>29584</v>
      </c>
      <c r="FM86" s="345"/>
      <c r="FO86" s="847" t="s">
        <v>480</v>
      </c>
      <c r="FP86" s="848">
        <f>FQ64-FP85</f>
        <v>29584</v>
      </c>
      <c r="FS86" s="345"/>
      <c r="FU86" s="847" t="s">
        <v>480</v>
      </c>
      <c r="FV86" s="848">
        <f>FW64-FV85</f>
        <v>29584</v>
      </c>
      <c r="FY86" s="345"/>
    </row>
    <row r="87" spans="1:181" ht="15" thickBot="1" x14ac:dyDescent="0.35">
      <c r="A87" s="19"/>
      <c r="G87" s="345"/>
      <c r="M87" s="345"/>
      <c r="S87" s="345"/>
      <c r="Y87" s="345"/>
      <c r="AE87" s="345"/>
      <c r="AK87" s="345"/>
      <c r="AQ87" s="345"/>
      <c r="AW87" s="345"/>
      <c r="BC87" s="345"/>
      <c r="BI87" s="345"/>
      <c r="BO87" s="345"/>
      <c r="BU87" s="345"/>
      <c r="CA87" s="345"/>
      <c r="CG87" s="345"/>
      <c r="CM87" s="345"/>
      <c r="CS87" s="345"/>
      <c r="CY87" s="345"/>
      <c r="DE87" s="345"/>
      <c r="DK87" s="345"/>
      <c r="DQ87" s="345"/>
      <c r="DW87" s="345"/>
      <c r="EC87" s="345"/>
      <c r="EI87" s="345"/>
      <c r="EO87" s="345"/>
      <c r="EU87" s="345"/>
      <c r="FA87" s="345"/>
      <c r="FG87" s="345"/>
      <c r="FM87" s="345"/>
      <c r="FS87" s="345"/>
      <c r="FY87" s="345"/>
    </row>
    <row r="88" spans="1:181" ht="15" thickBot="1" x14ac:dyDescent="0.35">
      <c r="A88" s="19"/>
      <c r="B88" s="847" t="s">
        <v>445</v>
      </c>
      <c r="C88" s="846"/>
      <c r="D88" s="845">
        <f>IF(D$70=1,D86,0)</f>
        <v>0</v>
      </c>
      <c r="G88" s="345"/>
      <c r="H88" s="10" t="s">
        <v>445</v>
      </c>
      <c r="I88" s="682"/>
      <c r="J88" s="477">
        <f>IF(J$70=1,J86,0)</f>
        <v>0</v>
      </c>
      <c r="M88" s="345"/>
      <c r="N88" s="10" t="s">
        <v>445</v>
      </c>
      <c r="O88" s="682"/>
      <c r="P88" s="477">
        <f>IF(P$70=1,P86,0)</f>
        <v>0</v>
      </c>
      <c r="S88" s="345"/>
      <c r="T88" s="10" t="s">
        <v>445</v>
      </c>
      <c r="U88" s="682"/>
      <c r="V88" s="477">
        <f>IF(V$70=1,V86,0)</f>
        <v>0</v>
      </c>
      <c r="Y88" s="345"/>
      <c r="Z88" s="10" t="s">
        <v>445</v>
      </c>
      <c r="AA88" s="682"/>
      <c r="AB88" s="477">
        <f>IF(AB$70=1,AB86,0)</f>
        <v>0</v>
      </c>
      <c r="AE88" s="345"/>
      <c r="AF88" s="10" t="s">
        <v>445</v>
      </c>
      <c r="AG88" s="682"/>
      <c r="AH88" s="477">
        <f>IF(AH$70=1,AH86,0)</f>
        <v>0</v>
      </c>
      <c r="AK88" s="345"/>
      <c r="AL88" s="10" t="s">
        <v>445</v>
      </c>
      <c r="AM88" s="682"/>
      <c r="AN88" s="477">
        <f>IF(AN$70=1,AN86,0)</f>
        <v>0</v>
      </c>
      <c r="AQ88" s="345"/>
      <c r="AR88" s="10" t="s">
        <v>445</v>
      </c>
      <c r="AS88" s="682"/>
      <c r="AT88" s="477">
        <f>IF(AT$70=1,AT86,0)</f>
        <v>0</v>
      </c>
      <c r="AW88" s="345"/>
      <c r="AX88" s="10" t="s">
        <v>445</v>
      </c>
      <c r="AY88" s="682"/>
      <c r="AZ88" s="477">
        <f>IF(AZ$70=1,AZ86,0)</f>
        <v>0</v>
      </c>
      <c r="BC88" s="345"/>
      <c r="BD88" s="10" t="s">
        <v>445</v>
      </c>
      <c r="BE88" s="682"/>
      <c r="BF88" s="477">
        <f>IF(BF$70=1,BF86,0)</f>
        <v>0</v>
      </c>
      <c r="BI88" s="345"/>
      <c r="BJ88" s="10" t="s">
        <v>445</v>
      </c>
      <c r="BK88" s="682"/>
      <c r="BL88" s="477">
        <f>IF(BL$70=1,BL86,0)</f>
        <v>0</v>
      </c>
      <c r="BO88" s="345"/>
      <c r="BP88" s="10" t="s">
        <v>445</v>
      </c>
      <c r="BQ88" s="682"/>
      <c r="BR88" s="477">
        <f>IF(BR$70=1,BR86,0)</f>
        <v>0</v>
      </c>
      <c r="BU88" s="345"/>
      <c r="BV88" s="10" t="s">
        <v>445</v>
      </c>
      <c r="BW88" s="682"/>
      <c r="BX88" s="477">
        <f>IF(BX$70=1,BX86,0)</f>
        <v>0</v>
      </c>
      <c r="CA88" s="345"/>
      <c r="CB88" s="10" t="s">
        <v>445</v>
      </c>
      <c r="CC88" s="682"/>
      <c r="CD88" s="477">
        <f>IF(CD$70=1,CD86,0)</f>
        <v>0</v>
      </c>
      <c r="CG88" s="345"/>
      <c r="CH88" s="10" t="s">
        <v>445</v>
      </c>
      <c r="CI88" s="682"/>
      <c r="CJ88" s="477">
        <f>IF(CJ$70=1,CJ86,0)</f>
        <v>0</v>
      </c>
      <c r="CM88" s="345"/>
      <c r="CN88" s="10" t="s">
        <v>445</v>
      </c>
      <c r="CO88" s="682"/>
      <c r="CP88" s="477">
        <f>IF(CP$70=1,CP86,0)</f>
        <v>0</v>
      </c>
      <c r="CS88" s="345"/>
      <c r="CT88" s="10" t="s">
        <v>445</v>
      </c>
      <c r="CU88" s="682"/>
      <c r="CV88" s="477">
        <f>IF(CV$70=1,CV86,0)</f>
        <v>0</v>
      </c>
      <c r="CY88" s="345"/>
      <c r="CZ88" s="10" t="s">
        <v>445</v>
      </c>
      <c r="DA88" s="682"/>
      <c r="DB88" s="477">
        <f>IF(DB$70=1,DB86,0)</f>
        <v>0</v>
      </c>
      <c r="DE88" s="345"/>
      <c r="DF88" s="10" t="s">
        <v>445</v>
      </c>
      <c r="DG88" s="682"/>
      <c r="DH88" s="477">
        <f>IF(DH$70=1,DH86,0)</f>
        <v>0</v>
      </c>
      <c r="DK88" s="345"/>
      <c r="DL88" s="10" t="s">
        <v>445</v>
      </c>
      <c r="DM88" s="682"/>
      <c r="DN88" s="477">
        <f>IF(DN$70=1,DN86,0)</f>
        <v>0</v>
      </c>
      <c r="DQ88" s="345"/>
      <c r="DR88" s="10" t="s">
        <v>445</v>
      </c>
      <c r="DS88" s="682"/>
      <c r="DT88" s="477">
        <f>IF(DT$70=1,DT86,0)</f>
        <v>0</v>
      </c>
      <c r="DW88" s="345"/>
      <c r="DX88" s="10" t="s">
        <v>445</v>
      </c>
      <c r="DY88" s="682"/>
      <c r="DZ88" s="477">
        <f>IF(DZ$70=1,DZ86,0)</f>
        <v>0</v>
      </c>
      <c r="EC88" s="345"/>
      <c r="ED88" s="10" t="s">
        <v>445</v>
      </c>
      <c r="EE88" s="682"/>
      <c r="EF88" s="477">
        <f>IF(EF$70=1,EF86,0)</f>
        <v>0</v>
      </c>
      <c r="EI88" s="345"/>
      <c r="EJ88" s="10" t="s">
        <v>445</v>
      </c>
      <c r="EK88" s="682"/>
      <c r="EL88" s="477">
        <f>IF(EL$70=1,EL86,0)</f>
        <v>0</v>
      </c>
      <c r="EO88" s="345"/>
      <c r="EP88" s="10" t="s">
        <v>445</v>
      </c>
      <c r="EQ88" s="682"/>
      <c r="ER88" s="477">
        <f>IF(ER$70=1,ER86,0)</f>
        <v>0</v>
      </c>
      <c r="EU88" s="345"/>
      <c r="EV88" s="10" t="s">
        <v>445</v>
      </c>
      <c r="EW88" s="682"/>
      <c r="EX88" s="477">
        <f>IF(EX$70=1,EX86,0)</f>
        <v>0</v>
      </c>
      <c r="FA88" s="345"/>
      <c r="FB88" s="10" t="s">
        <v>445</v>
      </c>
      <c r="FC88" s="682"/>
      <c r="FD88" s="477">
        <f>IF(FD$70=1,FD86,0)</f>
        <v>0</v>
      </c>
      <c r="FG88" s="345"/>
      <c r="FH88" s="10" t="s">
        <v>445</v>
      </c>
      <c r="FI88" s="682"/>
      <c r="FJ88" s="477">
        <f>IF(FJ$70=1,FJ86,0)</f>
        <v>0</v>
      </c>
      <c r="FM88" s="345"/>
      <c r="FN88" s="10" t="s">
        <v>445</v>
      </c>
      <c r="FO88" s="682"/>
      <c r="FP88" s="477">
        <f>IF(FP$70=1,FP86,0)</f>
        <v>0</v>
      </c>
      <c r="FS88" s="345"/>
      <c r="FT88" s="10" t="s">
        <v>445</v>
      </c>
      <c r="FU88" s="682"/>
      <c r="FV88" s="477">
        <f>IF(FV$70=1,FV86,0)</f>
        <v>0</v>
      </c>
      <c r="FY88" s="345"/>
    </row>
    <row r="89" spans="1:181" ht="15" thickBot="1" x14ac:dyDescent="0.35">
      <c r="A89" s="19"/>
      <c r="G89" s="345"/>
      <c r="M89" s="345"/>
      <c r="S89" s="345"/>
      <c r="Y89" s="345"/>
      <c r="AE89" s="345"/>
      <c r="AK89" s="345"/>
      <c r="AQ89" s="345"/>
      <c r="AW89" s="345"/>
      <c r="BC89" s="345"/>
      <c r="BI89" s="345"/>
      <c r="BO89" s="345"/>
      <c r="BU89" s="345"/>
      <c r="CA89" s="345"/>
      <c r="CG89" s="345"/>
      <c r="CM89" s="345"/>
      <c r="CS89" s="345"/>
      <c r="CY89" s="345"/>
      <c r="DE89" s="345"/>
      <c r="DK89" s="345"/>
      <c r="DQ89" s="345"/>
      <c r="DW89" s="345"/>
      <c r="EC89" s="345"/>
      <c r="EI89" s="345"/>
      <c r="EO89" s="345"/>
      <c r="EU89" s="345"/>
      <c r="FA89" s="345"/>
      <c r="FG89" s="345"/>
      <c r="FM89" s="345"/>
      <c r="FS89" s="345"/>
      <c r="FY89" s="345"/>
    </row>
    <row r="90" spans="1:181" x14ac:dyDescent="0.3">
      <c r="A90" s="19"/>
      <c r="B90" s="838" t="s">
        <v>479</v>
      </c>
      <c r="C90" s="841">
        <f>IF(E105&lt;0,F105*C109,(C110-(D114+D112))*C109)</f>
        <v>11696</v>
      </c>
      <c r="D90" s="836">
        <f>IF(AND(B$70=1,C$70=0),C90,0)</f>
        <v>0</v>
      </c>
      <c r="G90" s="345"/>
      <c r="H90" s="838" t="s">
        <v>479</v>
      </c>
      <c r="I90" s="841">
        <f>IF(K105&lt;0,L105*I109,(I110-(J114+J112))*I109)</f>
        <v>11696</v>
      </c>
      <c r="J90" s="836">
        <f>IF(AND(H$70=1,I$70=0),I90,0)</f>
        <v>0</v>
      </c>
      <c r="M90" s="345"/>
      <c r="N90" s="838" t="s">
        <v>479</v>
      </c>
      <c r="O90" s="841">
        <f>IF(Q105&lt;0,R105*O109,(O110-(P114+P112))*O109)</f>
        <v>11696</v>
      </c>
      <c r="P90" s="836">
        <f>IF(AND(N$70=1,O$70=0),O90,0)</f>
        <v>0</v>
      </c>
      <c r="S90" s="345"/>
      <c r="T90" s="838" t="s">
        <v>479</v>
      </c>
      <c r="U90" s="841">
        <f>IF(W105&lt;0,X105*U109,(U110-(V114+V112))*U109)</f>
        <v>11696</v>
      </c>
      <c r="V90" s="836">
        <f>IF(AND(T$70=1,U$70=0),U90,0)</f>
        <v>0</v>
      </c>
      <c r="Y90" s="345"/>
      <c r="Z90" s="838" t="s">
        <v>479</v>
      </c>
      <c r="AA90" s="841">
        <f>IF(AC105&lt;0,AD105*AA109,(AA110-(AB114+AB112))*AA109)</f>
        <v>11696</v>
      </c>
      <c r="AB90" s="836">
        <f>IF(AND(Z$70=1,AA$70=0),AA90,0)</f>
        <v>0</v>
      </c>
      <c r="AE90" s="345"/>
      <c r="AF90" s="838" t="s">
        <v>479</v>
      </c>
      <c r="AG90" s="841">
        <f>IF(AI105&lt;0,AJ105*AG109,(AG110-(AH114+AH112))*AG109)</f>
        <v>11696</v>
      </c>
      <c r="AH90" s="836">
        <f>IF(AND(AF$70=1,AG$70=0),AG90,0)</f>
        <v>0</v>
      </c>
      <c r="AK90" s="345"/>
      <c r="AL90" s="838" t="s">
        <v>479</v>
      </c>
      <c r="AM90" s="841">
        <f>IF(AO105&lt;0,AP105*AM109,(AM110-(AN114+AN112))*AM109)</f>
        <v>11696</v>
      </c>
      <c r="AN90" s="836">
        <f>IF(AND(AL$70=1,AM$70=0),AM90,0)</f>
        <v>0</v>
      </c>
      <c r="AQ90" s="345"/>
      <c r="AR90" s="838" t="s">
        <v>479</v>
      </c>
      <c r="AS90" s="841">
        <f>IF(AU105&lt;0,AV105*AS109,(AS110-(AT114+AT112))*AS109)</f>
        <v>11696</v>
      </c>
      <c r="AT90" s="836">
        <f>IF(AND(AR$70=1,AS$70=0),AS90,0)</f>
        <v>0</v>
      </c>
      <c r="AW90" s="345"/>
      <c r="AX90" s="838" t="s">
        <v>479</v>
      </c>
      <c r="AY90" s="841">
        <f>IF(BA105&lt;0,BB105*AY109,(AY110-(AZ114+AZ112))*AY109)</f>
        <v>11696</v>
      </c>
      <c r="AZ90" s="836">
        <f>IF(AND(AX$70=1,AY$70=0),AY90,0)</f>
        <v>0</v>
      </c>
      <c r="BC90" s="345"/>
      <c r="BD90" s="838" t="s">
        <v>479</v>
      </c>
      <c r="BE90" s="841">
        <f>IF(BG105&lt;0,BH105*BE109,(BE110-(BF114+BF112))*BE109)</f>
        <v>11696</v>
      </c>
      <c r="BF90" s="836">
        <f>IF(AND(BD$70=1,BE$70=0),BE90,0)</f>
        <v>0</v>
      </c>
      <c r="BI90" s="345"/>
      <c r="BJ90" s="838" t="s">
        <v>479</v>
      </c>
      <c r="BK90" s="841">
        <f>IF(BM105&lt;0,BN105*BK109,(BK110-(BL114+BL112))*BK109)</f>
        <v>11696</v>
      </c>
      <c r="BL90" s="836">
        <f>IF(AND(BJ$70=1,BK$70=0),BK90,0)</f>
        <v>0</v>
      </c>
      <c r="BO90" s="345"/>
      <c r="BP90" s="838" t="s">
        <v>479</v>
      </c>
      <c r="BQ90" s="841">
        <f>IF(BS105&lt;0,BT105*BQ109,(BQ110-(BR114+BR112))*BQ109)</f>
        <v>11696</v>
      </c>
      <c r="BR90" s="836">
        <f>IF(AND(BP$70=1,BQ$70=0),BQ90,0)</f>
        <v>0</v>
      </c>
      <c r="BU90" s="345"/>
      <c r="BV90" s="838" t="s">
        <v>479</v>
      </c>
      <c r="BW90" s="841">
        <f>IF(BY105&lt;0,BZ105*BW109,(BW110-(BX114+BX112))*BW109)</f>
        <v>11696</v>
      </c>
      <c r="BX90" s="836">
        <f>IF(AND(BV$70=1,BW$70=0),BW90,0)</f>
        <v>0</v>
      </c>
      <c r="CA90" s="345"/>
      <c r="CB90" s="838" t="s">
        <v>479</v>
      </c>
      <c r="CC90" s="841">
        <f>IF(CE105&lt;0,CF105*CC109,(CC110-(CD114+CD112))*CC109)</f>
        <v>11696</v>
      </c>
      <c r="CD90" s="836">
        <f>IF(AND(CB$70=1,CC$70=0),CC90,0)</f>
        <v>0</v>
      </c>
      <c r="CG90" s="345"/>
      <c r="CH90" s="838" t="s">
        <v>479</v>
      </c>
      <c r="CI90" s="841">
        <f>IF(CK105&lt;0,CL105*CI109,(CI110-(CJ114+CJ112))*CI109)</f>
        <v>11696</v>
      </c>
      <c r="CJ90" s="836">
        <f>IF(AND(CH$70=1,CI$70=0),CI90,0)</f>
        <v>0</v>
      </c>
      <c r="CM90" s="345"/>
      <c r="CN90" s="838" t="s">
        <v>479</v>
      </c>
      <c r="CO90" s="841">
        <f>IF(CQ105&lt;0,CR105*CO109,(CO110-(CP114+CP112))*CO109)</f>
        <v>11696</v>
      </c>
      <c r="CP90" s="836">
        <f>IF(AND(CN$70=1,CO$70=0),CO90,0)</f>
        <v>0</v>
      </c>
      <c r="CS90" s="345"/>
      <c r="CT90" s="838" t="s">
        <v>479</v>
      </c>
      <c r="CU90" s="841">
        <f>IF(CW105&lt;0,CX105*CU109,(CU110-(CV114+CV112))*CU109)</f>
        <v>11696</v>
      </c>
      <c r="CV90" s="836">
        <f>IF(AND(CT$70=1,CU$70=0),CU90,0)</f>
        <v>0</v>
      </c>
      <c r="CY90" s="345"/>
      <c r="CZ90" s="838" t="s">
        <v>479</v>
      </c>
      <c r="DA90" s="841">
        <f>IF(DC105&lt;0,DD105*DA109,(DA110-(DB114+DB112))*DA109)</f>
        <v>11696</v>
      </c>
      <c r="DB90" s="836">
        <f>IF(AND(CZ$70=1,DA$70=0),DA90,0)</f>
        <v>0</v>
      </c>
      <c r="DE90" s="345"/>
      <c r="DF90" s="838" t="s">
        <v>479</v>
      </c>
      <c r="DG90" s="841">
        <f>IF(DI105&lt;0,DJ105*DG109,(DG110-(DH114+DH112))*DG109)</f>
        <v>11696</v>
      </c>
      <c r="DH90" s="836">
        <f>IF(AND(DF$70=1,DG$70=0),DG90,0)</f>
        <v>0</v>
      </c>
      <c r="DK90" s="345"/>
      <c r="DL90" s="838" t="s">
        <v>479</v>
      </c>
      <c r="DM90" s="841">
        <f>IF(DO105&lt;0,DP105*DM109,(DM110-(DN114+DN112))*DM109)</f>
        <v>11696</v>
      </c>
      <c r="DN90" s="836">
        <f>IF(AND(DL$70=1,DM$70=0),DM90,0)</f>
        <v>0</v>
      </c>
      <c r="DQ90" s="345"/>
      <c r="DR90" s="838" t="s">
        <v>479</v>
      </c>
      <c r="DS90" s="841">
        <f>IF(DU105&lt;0,DV105*DS109,(DS110-(DT114+DT112))*DS109)</f>
        <v>11696</v>
      </c>
      <c r="DT90" s="836">
        <f>IF(AND(DR$70=1,DS$70=0),DS90,0)</f>
        <v>0</v>
      </c>
      <c r="DW90" s="345"/>
      <c r="DX90" s="838" t="s">
        <v>479</v>
      </c>
      <c r="DY90" s="841">
        <f>IF(EA105&lt;0,EB105*DY109,(DY110-(DZ114+DZ112))*DY109)</f>
        <v>11696</v>
      </c>
      <c r="DZ90" s="836">
        <f>IF(AND(DX$70=1,DY$70=0),DY90,0)</f>
        <v>0</v>
      </c>
      <c r="EC90" s="345"/>
      <c r="ED90" s="838" t="s">
        <v>479</v>
      </c>
      <c r="EE90" s="841">
        <f>IF(EG105&lt;0,EH105*EE109,(EE110-(EF114+EF112))*EE109)</f>
        <v>11696</v>
      </c>
      <c r="EF90" s="836">
        <f>IF(AND(ED$70=1,EE$70=0),EE90,0)</f>
        <v>0</v>
      </c>
      <c r="EI90" s="345"/>
      <c r="EJ90" s="838" t="s">
        <v>479</v>
      </c>
      <c r="EK90" s="841">
        <f>IF(EM105&lt;0,EN105*EK109,(EK110-(EL114+EL112))*EK109)</f>
        <v>11696</v>
      </c>
      <c r="EL90" s="836">
        <f>IF(AND(EJ$70=1,EK$70=0),EK90,0)</f>
        <v>0</v>
      </c>
      <c r="EO90" s="345"/>
      <c r="EP90" s="838" t="s">
        <v>479</v>
      </c>
      <c r="EQ90" s="841">
        <f>IF(ES105&lt;0,ET105*EQ109,(EQ110-(ER114+ER112))*EQ109)</f>
        <v>11696</v>
      </c>
      <c r="ER90" s="836">
        <f>IF(AND(EP$70=1,EQ$70=0),EQ90,0)</f>
        <v>0</v>
      </c>
      <c r="EU90" s="345"/>
      <c r="EV90" s="838" t="s">
        <v>479</v>
      </c>
      <c r="EW90" s="841">
        <f>IF(EY105&lt;0,EZ105*EW109,(EW110-(EX114+EX112))*EW109)</f>
        <v>11696</v>
      </c>
      <c r="EX90" s="836">
        <f>IF(AND(EV$70=1,EW$70=0),EW90,0)</f>
        <v>0</v>
      </c>
      <c r="FA90" s="345"/>
      <c r="FB90" s="838" t="s">
        <v>479</v>
      </c>
      <c r="FC90" s="841">
        <f>IF(FE105&lt;0,FF105*FC109,(FC110-(FD114+FD112))*FC109)</f>
        <v>11696</v>
      </c>
      <c r="FD90" s="836">
        <f>IF(AND(FB$70=1,FC$70=0),FC90,0)</f>
        <v>0</v>
      </c>
      <c r="FG90" s="345"/>
      <c r="FH90" s="838" t="s">
        <v>479</v>
      </c>
      <c r="FI90" s="841">
        <f>IF(FK105&lt;0,FL105*FI109,(FI110-(FJ114+FJ112))*FI109)</f>
        <v>11696</v>
      </c>
      <c r="FJ90" s="836">
        <f>IF(AND(FH$70=1,FI$70=0),FI90,0)</f>
        <v>0</v>
      </c>
      <c r="FM90" s="345"/>
      <c r="FN90" s="838" t="s">
        <v>479</v>
      </c>
      <c r="FO90" s="841">
        <f>IF(FQ105&lt;0,FR105*FO109,(FO110-(FP114+FP112))*FO109)</f>
        <v>11696</v>
      </c>
      <c r="FP90" s="836">
        <f>IF(AND(FN$70=1,FO$70=0),FO90,0)</f>
        <v>0</v>
      </c>
      <c r="FS90" s="345"/>
      <c r="FT90" s="838" t="s">
        <v>479</v>
      </c>
      <c r="FU90" s="841">
        <f>IF(FW105&lt;0,FX105*FU109,(FU110-(FV114+FV112))*FU109)</f>
        <v>11696</v>
      </c>
      <c r="FV90" s="836">
        <f>IF(AND(FT$70=1,FU$70=0),FU90,0)</f>
        <v>0</v>
      </c>
      <c r="FY90" s="345"/>
    </row>
    <row r="91" spans="1:181" x14ac:dyDescent="0.3">
      <c r="A91" s="19"/>
      <c r="B91" s="827" t="s">
        <v>439</v>
      </c>
      <c r="C91" s="839">
        <f>IF(E105&gt;0,D114*C107,((C110-D112)*C107))</f>
        <v>8944</v>
      </c>
      <c r="D91" s="834">
        <f>IF(AND(B$70=1,C$70=0),C91,0)</f>
        <v>0</v>
      </c>
      <c r="G91" s="345"/>
      <c r="H91" s="827" t="s">
        <v>439</v>
      </c>
      <c r="I91" s="839">
        <f>IF(K105&gt;0,J114*I107,((I110-J112)*I107))</f>
        <v>8944</v>
      </c>
      <c r="J91" s="834">
        <f>IF(AND(H$70=1,I$70=0),I91,0)</f>
        <v>0</v>
      </c>
      <c r="M91" s="345"/>
      <c r="N91" s="827" t="s">
        <v>439</v>
      </c>
      <c r="O91" s="839">
        <f>IF(Q105&gt;0,P114*O107,((O110-P112)*O107))</f>
        <v>8944</v>
      </c>
      <c r="P91" s="834">
        <f>IF(AND(N$70=1,O$70=0),O91,0)</f>
        <v>0</v>
      </c>
      <c r="S91" s="345"/>
      <c r="T91" s="827" t="s">
        <v>439</v>
      </c>
      <c r="U91" s="839">
        <f>IF(W105&gt;0,V114*U107,((U110-V112)*U107))</f>
        <v>8944</v>
      </c>
      <c r="V91" s="834">
        <f>IF(AND(T$70=1,U$70=0),U91,0)</f>
        <v>0</v>
      </c>
      <c r="Y91" s="345"/>
      <c r="Z91" s="827" t="s">
        <v>439</v>
      </c>
      <c r="AA91" s="839">
        <f>IF(AC105&gt;0,AB114*AA107,((AA110-AB112)*AA107))</f>
        <v>8944</v>
      </c>
      <c r="AB91" s="834">
        <f>IF(AND(Z$70=1,AA$70=0),AA91,0)</f>
        <v>0</v>
      </c>
      <c r="AE91" s="345"/>
      <c r="AF91" s="827" t="s">
        <v>439</v>
      </c>
      <c r="AG91" s="839">
        <f>IF(AI105&gt;0,AH114*AG107,((AG110-AH112)*AG107))</f>
        <v>8944</v>
      </c>
      <c r="AH91" s="834">
        <f>IF(AND(AF$70=1,AG$70=0),AG91,0)</f>
        <v>0</v>
      </c>
      <c r="AK91" s="345"/>
      <c r="AL91" s="827" t="s">
        <v>439</v>
      </c>
      <c r="AM91" s="839">
        <f>IF(AO105&gt;0,AN114*AM107,((AM110-AN112)*AM107))</f>
        <v>8944</v>
      </c>
      <c r="AN91" s="834">
        <f>IF(AND(AL$70=1,AM$70=0),AM91,0)</f>
        <v>0</v>
      </c>
      <c r="AQ91" s="345"/>
      <c r="AR91" s="827" t="s">
        <v>439</v>
      </c>
      <c r="AS91" s="839">
        <f>IF(AU105&gt;0,AT114*AS107,((AS110-AT112)*AS107))</f>
        <v>8944</v>
      </c>
      <c r="AT91" s="834">
        <f>IF(AND(AR$70=1,AS$70=0),AS91,0)</f>
        <v>0</v>
      </c>
      <c r="AW91" s="345"/>
      <c r="AX91" s="827" t="s">
        <v>439</v>
      </c>
      <c r="AY91" s="839">
        <f>IF(BA105&gt;0,AZ114*AY107,((AY110-AZ112)*AY107))</f>
        <v>8944</v>
      </c>
      <c r="AZ91" s="834">
        <f>IF(AND(AX$70=1,AY$70=0),AY91,0)</f>
        <v>0</v>
      </c>
      <c r="BC91" s="345"/>
      <c r="BD91" s="827" t="s">
        <v>439</v>
      </c>
      <c r="BE91" s="839">
        <f>IF(BG105&gt;0,BF114*BE107,((BE110-BF112)*BE107))</f>
        <v>8944</v>
      </c>
      <c r="BF91" s="834">
        <f>IF(AND(BD$70=1,BE$70=0),BE91,0)</f>
        <v>0</v>
      </c>
      <c r="BI91" s="345"/>
      <c r="BJ91" s="827" t="s">
        <v>439</v>
      </c>
      <c r="BK91" s="839">
        <f>IF(BM105&gt;0,BL114*BK107,((BK110-BL112)*BK107))</f>
        <v>8944</v>
      </c>
      <c r="BL91" s="834">
        <f>IF(AND(BJ$70=1,BK$70=0),BK91,0)</f>
        <v>0</v>
      </c>
      <c r="BO91" s="345"/>
      <c r="BP91" s="827" t="s">
        <v>439</v>
      </c>
      <c r="BQ91" s="839">
        <f>IF(BS105&gt;0,BR114*BQ107,((BQ110-BR112)*BQ107))</f>
        <v>8944</v>
      </c>
      <c r="BR91" s="834">
        <f>IF(AND(BP$70=1,BQ$70=0),BQ91,0)</f>
        <v>0</v>
      </c>
      <c r="BU91" s="345"/>
      <c r="BV91" s="827" t="s">
        <v>439</v>
      </c>
      <c r="BW91" s="839">
        <f>IF(BY105&gt;0,BX114*BW107,((BW110-BX112)*BW107))</f>
        <v>8944</v>
      </c>
      <c r="BX91" s="834">
        <f>IF(AND(BV$70=1,BW$70=0),BW91,0)</f>
        <v>0</v>
      </c>
      <c r="CA91" s="345"/>
      <c r="CB91" s="827" t="s">
        <v>439</v>
      </c>
      <c r="CC91" s="839">
        <f>IF(CE105&gt;0,CD114*CC107,((CC110-CD112)*CC107))</f>
        <v>8944</v>
      </c>
      <c r="CD91" s="834">
        <f>IF(AND(CB$70=1,CC$70=0),CC91,0)</f>
        <v>0</v>
      </c>
      <c r="CG91" s="345"/>
      <c r="CH91" s="827" t="s">
        <v>439</v>
      </c>
      <c r="CI91" s="839">
        <f>IF(CK105&gt;0,CJ114*CI107,((CI110-CJ112)*CI107))</f>
        <v>8944</v>
      </c>
      <c r="CJ91" s="834">
        <f>IF(AND(CH$70=1,CI$70=0),CI91,0)</f>
        <v>0</v>
      </c>
      <c r="CM91" s="345"/>
      <c r="CN91" s="827" t="s">
        <v>439</v>
      </c>
      <c r="CO91" s="839">
        <f>IF(CQ105&gt;0,CP114*CO107,((CO110-CP112)*CO107))</f>
        <v>8944</v>
      </c>
      <c r="CP91" s="834">
        <f>IF(AND(CN$70=1,CO$70=0),CO91,0)</f>
        <v>0</v>
      </c>
      <c r="CS91" s="345"/>
      <c r="CT91" s="827" t="s">
        <v>439</v>
      </c>
      <c r="CU91" s="839">
        <f>IF(CW105&gt;0,CV114*CU107,((CU110-CV112)*CU107))</f>
        <v>8944</v>
      </c>
      <c r="CV91" s="834">
        <f>IF(AND(CT$70=1,CU$70=0),CU91,0)</f>
        <v>0</v>
      </c>
      <c r="CY91" s="345"/>
      <c r="CZ91" s="827" t="s">
        <v>439</v>
      </c>
      <c r="DA91" s="839">
        <f>IF(DC105&gt;0,DB114*DA107,((DA110-DB112)*DA107))</f>
        <v>8944</v>
      </c>
      <c r="DB91" s="834">
        <f>IF(AND(CZ$70=1,DA$70=0),DA91,0)</f>
        <v>0</v>
      </c>
      <c r="DE91" s="345"/>
      <c r="DF91" s="827" t="s">
        <v>439</v>
      </c>
      <c r="DG91" s="839">
        <f>IF(DI105&gt;0,DH114*DG107,((DG110-DH112)*DG107))</f>
        <v>8944</v>
      </c>
      <c r="DH91" s="834">
        <f>IF(AND(DF$70=1,DG$70=0),DG91,0)</f>
        <v>0</v>
      </c>
      <c r="DK91" s="345"/>
      <c r="DL91" s="827" t="s">
        <v>439</v>
      </c>
      <c r="DM91" s="839">
        <f>IF(DO105&gt;0,DN114*DM107,((DM110-DN112)*DM107))</f>
        <v>8944</v>
      </c>
      <c r="DN91" s="834">
        <f>IF(AND(DL$70=1,DM$70=0),DM91,0)</f>
        <v>0</v>
      </c>
      <c r="DQ91" s="345"/>
      <c r="DR91" s="827" t="s">
        <v>439</v>
      </c>
      <c r="DS91" s="839">
        <f>IF(DU105&gt;0,DT114*DS107,((DS110-DT112)*DS107))</f>
        <v>8944</v>
      </c>
      <c r="DT91" s="834">
        <f>IF(AND(DR$70=1,DS$70=0),DS91,0)</f>
        <v>0</v>
      </c>
      <c r="DW91" s="345"/>
      <c r="DX91" s="827" t="s">
        <v>439</v>
      </c>
      <c r="DY91" s="839">
        <f>IF(EA105&gt;0,DZ114*DY107,((DY110-DZ112)*DY107))</f>
        <v>8944</v>
      </c>
      <c r="DZ91" s="834">
        <f>IF(AND(DX$70=1,DY$70=0),DY91,0)</f>
        <v>0</v>
      </c>
      <c r="EC91" s="345"/>
      <c r="ED91" s="827" t="s">
        <v>439</v>
      </c>
      <c r="EE91" s="839">
        <f>IF(EG105&gt;0,EF114*EE107,((EE110-EF112)*EE107))</f>
        <v>8944</v>
      </c>
      <c r="EF91" s="834">
        <f>IF(AND(ED$70=1,EE$70=0),EE91,0)</f>
        <v>0</v>
      </c>
      <c r="EI91" s="345"/>
      <c r="EJ91" s="827" t="s">
        <v>439</v>
      </c>
      <c r="EK91" s="839">
        <f>IF(EM105&gt;0,EL114*EK107,((EK110-EL112)*EK107))</f>
        <v>8944</v>
      </c>
      <c r="EL91" s="834">
        <f>IF(AND(EJ$70=1,EK$70=0),EK91,0)</f>
        <v>0</v>
      </c>
      <c r="EO91" s="345"/>
      <c r="EP91" s="827" t="s">
        <v>439</v>
      </c>
      <c r="EQ91" s="839">
        <f>IF(ES105&gt;0,ER114*EQ107,((EQ110-ER112)*EQ107))</f>
        <v>8944</v>
      </c>
      <c r="ER91" s="834">
        <f>IF(AND(EP$70=1,EQ$70=0),EQ91,0)</f>
        <v>0</v>
      </c>
      <c r="EU91" s="345"/>
      <c r="EV91" s="827" t="s">
        <v>439</v>
      </c>
      <c r="EW91" s="839">
        <f>IF(EY105&gt;0,EX114*EW107,((EW110-EX112)*EW107))</f>
        <v>8944</v>
      </c>
      <c r="EX91" s="834">
        <f>IF(AND(EV$70=1,EW$70=0),EW91,0)</f>
        <v>0</v>
      </c>
      <c r="FA91" s="345"/>
      <c r="FB91" s="827" t="s">
        <v>439</v>
      </c>
      <c r="FC91" s="839">
        <f>IF(FE105&gt;0,FD114*FC107,((FC110-FD112)*FC107))</f>
        <v>8944</v>
      </c>
      <c r="FD91" s="834">
        <f>IF(AND(FB$70=1,FC$70=0),FC91,0)</f>
        <v>0</v>
      </c>
      <c r="FG91" s="345"/>
      <c r="FH91" s="827" t="s">
        <v>439</v>
      </c>
      <c r="FI91" s="839">
        <f>IF(FK105&gt;0,FJ114*FI107,((FI110-FJ112)*FI107))</f>
        <v>8944</v>
      </c>
      <c r="FJ91" s="834">
        <f>IF(AND(FH$70=1,FI$70=0),FI91,0)</f>
        <v>0</v>
      </c>
      <c r="FM91" s="345"/>
      <c r="FN91" s="827" t="s">
        <v>439</v>
      </c>
      <c r="FO91" s="839">
        <f>IF(FQ105&gt;0,FP114*FO107,((FO110-FP112)*FO107))</f>
        <v>8944</v>
      </c>
      <c r="FP91" s="834">
        <f>IF(AND(FN$70=1,FO$70=0),FO91,0)</f>
        <v>0</v>
      </c>
      <c r="FS91" s="345"/>
      <c r="FT91" s="827" t="s">
        <v>439</v>
      </c>
      <c r="FU91" s="839">
        <f>IF(FW105&gt;0,FV114*FU107,((FU110-FV112)*FU107))</f>
        <v>8944</v>
      </c>
      <c r="FV91" s="834">
        <f>IF(AND(FT$70=1,FU$70=0),FU91,0)</f>
        <v>0</v>
      </c>
      <c r="FY91" s="345"/>
    </row>
    <row r="92" spans="1:181" ht="15" thickBot="1" x14ac:dyDescent="0.35">
      <c r="A92" s="19"/>
      <c r="B92" s="826" t="s">
        <v>435</v>
      </c>
      <c r="C92" s="844">
        <f>IF(E105&gt;0,D112*C107,((C110-D114)*C107))</f>
        <v>8944</v>
      </c>
      <c r="D92" s="832">
        <f>IF(AND(B$70=1,C$70=0),C92,0)</f>
        <v>0</v>
      </c>
      <c r="G92" s="345"/>
      <c r="H92" s="826" t="s">
        <v>435</v>
      </c>
      <c r="I92" s="839">
        <f>IF(K105&gt;0,J112*I107,((I110-J114)*I107))</f>
        <v>8944</v>
      </c>
      <c r="J92" s="832">
        <f>IF(AND(H$70=1,I$70=0),I92,0)</f>
        <v>0</v>
      </c>
      <c r="M92" s="345"/>
      <c r="N92" s="826" t="s">
        <v>435</v>
      </c>
      <c r="O92" s="839">
        <f>IF(Q105&gt;0,P112*O107,((O110-P114)*O107))</f>
        <v>8944</v>
      </c>
      <c r="P92" s="832">
        <f>IF(AND(N$70=1,O$70=0),O92,0)</f>
        <v>0</v>
      </c>
      <c r="S92" s="345"/>
      <c r="T92" s="826" t="s">
        <v>435</v>
      </c>
      <c r="U92" s="839">
        <f>IF(W105&gt;0,V112*U107,((U110-V114)*U107))</f>
        <v>8944</v>
      </c>
      <c r="V92" s="832">
        <f>IF(AND(T$70=1,U$70=0),U92,0)</f>
        <v>0</v>
      </c>
      <c r="Y92" s="345"/>
      <c r="Z92" s="826" t="s">
        <v>435</v>
      </c>
      <c r="AA92" s="839">
        <f>IF(AC105&gt;0,AB112*AA107,((AA110-AB114)*AA107))</f>
        <v>8944</v>
      </c>
      <c r="AB92" s="832">
        <f>IF(AND(Z$70=1,AA$70=0),AA92,0)</f>
        <v>0</v>
      </c>
      <c r="AE92" s="345"/>
      <c r="AF92" s="826" t="s">
        <v>435</v>
      </c>
      <c r="AG92" s="839">
        <f>IF(AI105&gt;0,AH112*AG107,((AG110-AH114)*AG107))</f>
        <v>8944</v>
      </c>
      <c r="AH92" s="832">
        <f>IF(AND(AF$70=1,AG$70=0),AG92,0)</f>
        <v>0</v>
      </c>
      <c r="AK92" s="345"/>
      <c r="AL92" s="826" t="s">
        <v>435</v>
      </c>
      <c r="AM92" s="839">
        <f>IF(AO105&gt;0,AN112*AM107,((AM110-AN114)*AM107))</f>
        <v>8944</v>
      </c>
      <c r="AN92" s="832">
        <f>IF(AND(AL$70=1,AM$70=0),AM92,0)</f>
        <v>0</v>
      </c>
      <c r="AQ92" s="345"/>
      <c r="AR92" s="826" t="s">
        <v>435</v>
      </c>
      <c r="AS92" s="839">
        <f>IF(AU105&gt;0,AT112*AS107,((AS110-AT114)*AS107))</f>
        <v>8944</v>
      </c>
      <c r="AT92" s="832">
        <f>IF(AND(AR$70=1,AS$70=0),AS92,0)</f>
        <v>0</v>
      </c>
      <c r="AW92" s="345"/>
      <c r="AX92" s="826" t="s">
        <v>435</v>
      </c>
      <c r="AY92" s="839">
        <f>IF(BA105&gt;0,AZ112*AY107,((AY110-AZ114)*AY107))</f>
        <v>8944</v>
      </c>
      <c r="AZ92" s="832">
        <f>IF(AND(AX$70=1,AY$70=0),AY92,0)</f>
        <v>0</v>
      </c>
      <c r="BC92" s="345"/>
      <c r="BD92" s="826" t="s">
        <v>435</v>
      </c>
      <c r="BE92" s="839">
        <f>IF(BG105&gt;0,BF112*BE107,((BE110-BF114)*BE107))</f>
        <v>8944</v>
      </c>
      <c r="BF92" s="832">
        <f>IF(AND(BD$70=1,BE$70=0),BE92,0)</f>
        <v>0</v>
      </c>
      <c r="BI92" s="345"/>
      <c r="BJ92" s="826" t="s">
        <v>435</v>
      </c>
      <c r="BK92" s="839">
        <f>IF(BM105&gt;0,BL112*BK107,((BK110-BL114)*BK107))</f>
        <v>8944</v>
      </c>
      <c r="BL92" s="832">
        <f>IF(AND(BJ$70=1,BK$70=0),BK92,0)</f>
        <v>0</v>
      </c>
      <c r="BO92" s="345"/>
      <c r="BP92" s="826" t="s">
        <v>435</v>
      </c>
      <c r="BQ92" s="839">
        <f>IF(BS105&gt;0,BR112*BQ107,((BQ110-BR114)*BQ107))</f>
        <v>8944</v>
      </c>
      <c r="BR92" s="832">
        <f>IF(AND(BP$70=1,BQ$70=0),BQ92,0)</f>
        <v>0</v>
      </c>
      <c r="BU92" s="345"/>
      <c r="BV92" s="826" t="s">
        <v>435</v>
      </c>
      <c r="BW92" s="839">
        <f>IF(BY105&gt;0,BX112*BW107,((BW110-BX114)*BW107))</f>
        <v>8944</v>
      </c>
      <c r="BX92" s="832">
        <f>IF(AND(BV$70=1,BW$70=0),BW92,0)</f>
        <v>0</v>
      </c>
      <c r="CA92" s="345"/>
      <c r="CB92" s="826" t="s">
        <v>435</v>
      </c>
      <c r="CC92" s="839">
        <f>IF(CE105&gt;0,CD112*CC107,((CC110-CD114)*CC107))</f>
        <v>8944</v>
      </c>
      <c r="CD92" s="832">
        <f>IF(AND(CB$70=1,CC$70=0),CC92,0)</f>
        <v>0</v>
      </c>
      <c r="CG92" s="345"/>
      <c r="CH92" s="826" t="s">
        <v>435</v>
      </c>
      <c r="CI92" s="839">
        <f>IF(CK105&gt;0,CJ112*CI107,((CI110-CJ114)*CI107))</f>
        <v>8944</v>
      </c>
      <c r="CJ92" s="832">
        <f>IF(AND(CH$70=1,CI$70=0),CI92,0)</f>
        <v>0</v>
      </c>
      <c r="CM92" s="345"/>
      <c r="CN92" s="826" t="s">
        <v>435</v>
      </c>
      <c r="CO92" s="839">
        <f>IF(CQ105&gt;0,CP112*CO107,((CO110-CP114)*CO107))</f>
        <v>8944</v>
      </c>
      <c r="CP92" s="832">
        <f>IF(AND(CN$70=1,CO$70=0),CO92,0)</f>
        <v>0</v>
      </c>
      <c r="CS92" s="345"/>
      <c r="CT92" s="826" t="s">
        <v>435</v>
      </c>
      <c r="CU92" s="839">
        <f>IF(CW105&gt;0,CV112*CU107,((CU110-CV114)*CU107))</f>
        <v>8944</v>
      </c>
      <c r="CV92" s="832">
        <f>IF(AND(CT$70=1,CU$70=0),CU92,0)</f>
        <v>0</v>
      </c>
      <c r="CY92" s="345"/>
      <c r="CZ92" s="826" t="s">
        <v>435</v>
      </c>
      <c r="DA92" s="839">
        <f>IF(DC105&gt;0,DB112*DA107,((DA110-DB114)*DA107))</f>
        <v>8944</v>
      </c>
      <c r="DB92" s="832">
        <f>IF(AND(CZ$70=1,DA$70=0),DA92,0)</f>
        <v>0</v>
      </c>
      <c r="DE92" s="345"/>
      <c r="DF92" s="826" t="s">
        <v>435</v>
      </c>
      <c r="DG92" s="839">
        <f>IF(DI105&gt;0,DH112*DG107,((DG110-DH114)*DG107))</f>
        <v>8944</v>
      </c>
      <c r="DH92" s="832">
        <f>IF(AND(DF$70=1,DG$70=0),DG92,0)</f>
        <v>0</v>
      </c>
      <c r="DK92" s="345"/>
      <c r="DL92" s="826" t="s">
        <v>435</v>
      </c>
      <c r="DM92" s="839">
        <f>IF(DO105&gt;0,DN112*DM107,((DM110-DN114)*DM107))</f>
        <v>8944</v>
      </c>
      <c r="DN92" s="832">
        <f>IF(AND(DL$70=1,DM$70=0),DM92,0)</f>
        <v>0</v>
      </c>
      <c r="DQ92" s="345"/>
      <c r="DR92" s="826" t="s">
        <v>435</v>
      </c>
      <c r="DS92" s="839">
        <f>IF(DU105&gt;0,DT112*DS107,((DS110-DT114)*DS107))</f>
        <v>8944</v>
      </c>
      <c r="DT92" s="832">
        <f>IF(AND(DR$70=1,DS$70=0),DS92,0)</f>
        <v>0</v>
      </c>
      <c r="DW92" s="345"/>
      <c r="DX92" s="826" t="s">
        <v>435</v>
      </c>
      <c r="DY92" s="839">
        <f>IF(EA105&gt;0,DZ112*DY107,((DY110-DZ114)*DY107))</f>
        <v>8944</v>
      </c>
      <c r="DZ92" s="832">
        <f>IF(AND(DX$70=1,DY$70=0),DY92,0)</f>
        <v>0</v>
      </c>
      <c r="EC92" s="345"/>
      <c r="ED92" s="826" t="s">
        <v>435</v>
      </c>
      <c r="EE92" s="839">
        <f>IF(EG105&gt;0,EF112*EE107,((EE110-EF114)*EE107))</f>
        <v>8944</v>
      </c>
      <c r="EF92" s="832">
        <f>IF(AND(ED$70=1,EE$70=0),EE92,0)</f>
        <v>0</v>
      </c>
      <c r="EI92" s="345"/>
      <c r="EJ92" s="826" t="s">
        <v>435</v>
      </c>
      <c r="EK92" s="839">
        <f>IF(EM105&gt;0,EL112*EK107,((EK110-EL114)*EK107))</f>
        <v>8944</v>
      </c>
      <c r="EL92" s="832">
        <f>IF(AND(EJ$70=1,EK$70=0),EK92,0)</f>
        <v>0</v>
      </c>
      <c r="EO92" s="345"/>
      <c r="EP92" s="826" t="s">
        <v>435</v>
      </c>
      <c r="EQ92" s="839">
        <f>IF(ES105&gt;0,ER112*EQ107,((EQ110-ER114)*EQ107))</f>
        <v>8944</v>
      </c>
      <c r="ER92" s="832">
        <f>IF(AND(EP$70=1,EQ$70=0),EQ92,0)</f>
        <v>0</v>
      </c>
      <c r="EU92" s="345"/>
      <c r="EV92" s="826" t="s">
        <v>435</v>
      </c>
      <c r="EW92" s="839">
        <f>IF(EY105&gt;0,EX112*EW107,((EW110-EX114)*EW107))</f>
        <v>8944</v>
      </c>
      <c r="EX92" s="832">
        <f>IF(AND(EV$70=1,EW$70=0),EW92,0)</f>
        <v>0</v>
      </c>
      <c r="FA92" s="345"/>
      <c r="FB92" s="826" t="s">
        <v>435</v>
      </c>
      <c r="FC92" s="839">
        <f>IF(FE105&gt;0,FD112*FC107,((FC110-FD114)*FC107))</f>
        <v>8944</v>
      </c>
      <c r="FD92" s="832">
        <f>IF(AND(FB$70=1,FC$70=0),FC92,0)</f>
        <v>0</v>
      </c>
      <c r="FG92" s="345"/>
      <c r="FH92" s="826" t="s">
        <v>435</v>
      </c>
      <c r="FI92" s="839">
        <f>IF(FK105&gt;0,FJ112*FI107,((FI110-FJ114)*FI107))</f>
        <v>8944</v>
      </c>
      <c r="FJ92" s="832">
        <f>IF(AND(FH$70=1,FI$70=0),FI92,0)</f>
        <v>0</v>
      </c>
      <c r="FM92" s="345"/>
      <c r="FN92" s="826" t="s">
        <v>435</v>
      </c>
      <c r="FO92" s="839">
        <f>IF(FQ105&gt;0,FP112*FO107,((FO110-FP114)*FO107))</f>
        <v>8944</v>
      </c>
      <c r="FP92" s="832">
        <f>IF(AND(FN$70=1,FO$70=0),FO92,0)</f>
        <v>0</v>
      </c>
      <c r="FS92" s="345"/>
      <c r="FT92" s="826" t="s">
        <v>435</v>
      </c>
      <c r="FU92" s="839">
        <f>IF(FW105&gt;0,FV112*FU107,((FU110-FV114)*FU107))</f>
        <v>8944</v>
      </c>
      <c r="FV92" s="832">
        <f>IF(AND(FT$70=1,FU$70=0),FU92,0)</f>
        <v>0</v>
      </c>
      <c r="FY92" s="345"/>
    </row>
    <row r="93" spans="1:181" x14ac:dyDescent="0.3">
      <c r="A93" s="19"/>
      <c r="B93" s="835"/>
      <c r="C93" s="843">
        <f>SUM(C90:C92)</f>
        <v>29584</v>
      </c>
      <c r="D93" s="835"/>
      <c r="G93" s="345"/>
      <c r="H93" s="835"/>
      <c r="I93" s="843">
        <f>SUM(I90:I92)</f>
        <v>29584</v>
      </c>
      <c r="J93" s="835"/>
      <c r="M93" s="345"/>
      <c r="N93" s="835"/>
      <c r="O93" s="843">
        <f>SUM(O90:O92)</f>
        <v>29584</v>
      </c>
      <c r="P93" s="835"/>
      <c r="S93" s="345"/>
      <c r="T93" s="835"/>
      <c r="U93" s="843">
        <f>SUM(U90:U92)</f>
        <v>29584</v>
      </c>
      <c r="V93" s="835"/>
      <c r="Y93" s="345"/>
      <c r="Z93" s="835"/>
      <c r="AA93" s="843">
        <f>SUM(AA90:AA92)</f>
        <v>29584</v>
      </c>
      <c r="AB93" s="835"/>
      <c r="AE93" s="345"/>
      <c r="AF93" s="835"/>
      <c r="AG93" s="843">
        <f>SUM(AG90:AG92)</f>
        <v>29584</v>
      </c>
      <c r="AH93" s="835"/>
      <c r="AK93" s="345"/>
      <c r="AL93" s="835"/>
      <c r="AM93" s="843">
        <f>SUM(AM90:AM92)</f>
        <v>29584</v>
      </c>
      <c r="AN93" s="835"/>
      <c r="AQ93" s="345"/>
      <c r="AR93" s="835"/>
      <c r="AS93" s="843">
        <f>SUM(AS90:AS92)</f>
        <v>29584</v>
      </c>
      <c r="AT93" s="835"/>
      <c r="AW93" s="345"/>
      <c r="AX93" s="835"/>
      <c r="AY93" s="843">
        <f>SUM(AY90:AY92)</f>
        <v>29584</v>
      </c>
      <c r="AZ93" s="835"/>
      <c r="BC93" s="345"/>
      <c r="BD93" s="835"/>
      <c r="BE93" s="843">
        <f>SUM(BE90:BE92)</f>
        <v>29584</v>
      </c>
      <c r="BF93" s="835"/>
      <c r="BI93" s="345"/>
      <c r="BJ93" s="835"/>
      <c r="BK93" s="843">
        <f>SUM(BK90:BK92)</f>
        <v>29584</v>
      </c>
      <c r="BL93" s="835"/>
      <c r="BO93" s="345"/>
      <c r="BP93" s="835"/>
      <c r="BQ93" s="843">
        <f>SUM(BQ90:BQ92)</f>
        <v>29584</v>
      </c>
      <c r="BR93" s="835"/>
      <c r="BU93" s="345"/>
      <c r="BV93" s="835"/>
      <c r="BW93" s="843">
        <f>SUM(BW90:BW92)</f>
        <v>29584</v>
      </c>
      <c r="BX93" s="835"/>
      <c r="CA93" s="345"/>
      <c r="CB93" s="835"/>
      <c r="CC93" s="843">
        <f>SUM(CC90:CC92)</f>
        <v>29584</v>
      </c>
      <c r="CD93" s="835"/>
      <c r="CG93" s="345"/>
      <c r="CH93" s="835"/>
      <c r="CI93" s="843">
        <f>SUM(CI90:CI92)</f>
        <v>29584</v>
      </c>
      <c r="CJ93" s="835"/>
      <c r="CM93" s="345"/>
      <c r="CN93" s="835"/>
      <c r="CO93" s="843">
        <f>SUM(CO90:CO92)</f>
        <v>29584</v>
      </c>
      <c r="CP93" s="835"/>
      <c r="CS93" s="345"/>
      <c r="CT93" s="835"/>
      <c r="CU93" s="843">
        <f>SUM(CU90:CU92)</f>
        <v>29584</v>
      </c>
      <c r="CV93" s="835"/>
      <c r="CY93" s="345"/>
      <c r="CZ93" s="835"/>
      <c r="DA93" s="843">
        <f>SUM(DA90:DA92)</f>
        <v>29584</v>
      </c>
      <c r="DB93" s="835"/>
      <c r="DE93" s="345"/>
      <c r="DF93" s="835"/>
      <c r="DG93" s="843">
        <f>SUM(DG90:DG92)</f>
        <v>29584</v>
      </c>
      <c r="DH93" s="835"/>
      <c r="DK93" s="345"/>
      <c r="DL93" s="835"/>
      <c r="DM93" s="843">
        <f>SUM(DM90:DM92)</f>
        <v>29584</v>
      </c>
      <c r="DN93" s="835"/>
      <c r="DQ93" s="345"/>
      <c r="DR93" s="835"/>
      <c r="DS93" s="843">
        <f>SUM(DS90:DS92)</f>
        <v>29584</v>
      </c>
      <c r="DT93" s="835"/>
      <c r="DW93" s="345"/>
      <c r="DX93" s="835"/>
      <c r="DY93" s="843">
        <f>SUM(DY90:DY92)</f>
        <v>29584</v>
      </c>
      <c r="DZ93" s="835"/>
      <c r="EC93" s="345"/>
      <c r="ED93" s="835"/>
      <c r="EE93" s="843">
        <f>SUM(EE90:EE92)</f>
        <v>29584</v>
      </c>
      <c r="EF93" s="835"/>
      <c r="EI93" s="345"/>
      <c r="EJ93" s="835"/>
      <c r="EK93" s="843">
        <f>SUM(EK90:EK92)</f>
        <v>29584</v>
      </c>
      <c r="EL93" s="835"/>
      <c r="EO93" s="345"/>
      <c r="EP93" s="835"/>
      <c r="EQ93" s="843">
        <f>SUM(EQ90:EQ92)</f>
        <v>29584</v>
      </c>
      <c r="ER93" s="835"/>
      <c r="EU93" s="345"/>
      <c r="EV93" s="835"/>
      <c r="EW93" s="843">
        <f>SUM(EW90:EW92)</f>
        <v>29584</v>
      </c>
      <c r="EX93" s="835"/>
      <c r="FA93" s="345"/>
      <c r="FB93" s="835"/>
      <c r="FC93" s="843">
        <f>SUM(FC90:FC92)</f>
        <v>29584</v>
      </c>
      <c r="FD93" s="835"/>
      <c r="FG93" s="345"/>
      <c r="FH93" s="835"/>
      <c r="FI93" s="843">
        <f>SUM(FI90:FI92)</f>
        <v>29584</v>
      </c>
      <c r="FJ93" s="835"/>
      <c r="FM93" s="345"/>
      <c r="FN93" s="835"/>
      <c r="FO93" s="843">
        <f>SUM(FO90:FO92)</f>
        <v>29584</v>
      </c>
      <c r="FP93" s="835"/>
      <c r="FS93" s="345"/>
      <c r="FT93" s="835"/>
      <c r="FU93" s="843">
        <f>SUM(FU90:FU92)</f>
        <v>29584</v>
      </c>
      <c r="FV93" s="835"/>
      <c r="FY93" s="345"/>
    </row>
    <row r="94" spans="1:181" x14ac:dyDescent="0.3">
      <c r="A94" s="19"/>
      <c r="B94" s="835" t="s">
        <v>477</v>
      </c>
      <c r="C94" s="839">
        <f>D86-C93</f>
        <v>0</v>
      </c>
      <c r="D94" s="835"/>
      <c r="G94" s="345"/>
      <c r="H94" s="835" t="s">
        <v>477</v>
      </c>
      <c r="I94" s="839">
        <f>J86-I93</f>
        <v>0</v>
      </c>
      <c r="J94" s="835"/>
      <c r="M94" s="345"/>
      <c r="N94" s="835" t="s">
        <v>477</v>
      </c>
      <c r="O94" s="839">
        <f>P86-O93</f>
        <v>0</v>
      </c>
      <c r="P94" s="835"/>
      <c r="S94" s="345"/>
      <c r="T94" s="835" t="s">
        <v>477</v>
      </c>
      <c r="U94" s="839">
        <f>V86-U93</f>
        <v>0</v>
      </c>
      <c r="V94" s="835"/>
      <c r="Y94" s="345"/>
      <c r="Z94" s="835" t="s">
        <v>477</v>
      </c>
      <c r="AA94" s="839">
        <f>AB86-AA93</f>
        <v>0</v>
      </c>
      <c r="AB94" s="835"/>
      <c r="AE94" s="345"/>
      <c r="AF94" s="835" t="s">
        <v>477</v>
      </c>
      <c r="AG94" s="839">
        <f>AH86-AG93</f>
        <v>0</v>
      </c>
      <c r="AH94" s="835"/>
      <c r="AK94" s="345"/>
      <c r="AL94" s="835" t="s">
        <v>477</v>
      </c>
      <c r="AM94" s="839">
        <f>AN86-AM93</f>
        <v>0</v>
      </c>
      <c r="AN94" s="835"/>
      <c r="AQ94" s="345"/>
      <c r="AR94" s="835" t="s">
        <v>477</v>
      </c>
      <c r="AS94" s="839">
        <f>AT86-AS93</f>
        <v>0</v>
      </c>
      <c r="AT94" s="835"/>
      <c r="AW94" s="345"/>
      <c r="AX94" s="835" t="s">
        <v>477</v>
      </c>
      <c r="AY94" s="839">
        <f>AZ86-AY93</f>
        <v>0</v>
      </c>
      <c r="AZ94" s="835"/>
      <c r="BC94" s="345"/>
      <c r="BD94" s="835" t="s">
        <v>477</v>
      </c>
      <c r="BE94" s="839">
        <f>BF86-BE93</f>
        <v>0</v>
      </c>
      <c r="BF94" s="835"/>
      <c r="BI94" s="345"/>
      <c r="BJ94" s="835" t="s">
        <v>477</v>
      </c>
      <c r="BK94" s="839">
        <f>BL86-BK93</f>
        <v>0</v>
      </c>
      <c r="BL94" s="835"/>
      <c r="BO94" s="345"/>
      <c r="BP94" s="835" t="s">
        <v>477</v>
      </c>
      <c r="BQ94" s="839">
        <f>BR86-BQ93</f>
        <v>0</v>
      </c>
      <c r="BR94" s="835"/>
      <c r="BU94" s="345"/>
      <c r="BV94" s="835" t="s">
        <v>477</v>
      </c>
      <c r="BW94" s="839">
        <f>BX86-BW93</f>
        <v>0</v>
      </c>
      <c r="BX94" s="835"/>
      <c r="CA94" s="345"/>
      <c r="CB94" s="835" t="s">
        <v>477</v>
      </c>
      <c r="CC94" s="839">
        <f>CD86-CC93</f>
        <v>0</v>
      </c>
      <c r="CD94" s="835"/>
      <c r="CG94" s="345"/>
      <c r="CH94" s="835" t="s">
        <v>477</v>
      </c>
      <c r="CI94" s="839">
        <f>CJ86-CI93</f>
        <v>0</v>
      </c>
      <c r="CJ94" s="835"/>
      <c r="CM94" s="345"/>
      <c r="CN94" s="835" t="s">
        <v>477</v>
      </c>
      <c r="CO94" s="839">
        <f>CP86-CO93</f>
        <v>0</v>
      </c>
      <c r="CP94" s="835"/>
      <c r="CS94" s="345"/>
      <c r="CT94" s="835" t="s">
        <v>477</v>
      </c>
      <c r="CU94" s="839">
        <f>CV86-CU93</f>
        <v>0</v>
      </c>
      <c r="CV94" s="835"/>
      <c r="CY94" s="345"/>
      <c r="CZ94" s="835" t="s">
        <v>477</v>
      </c>
      <c r="DA94" s="839">
        <f>DB86-DA93</f>
        <v>0</v>
      </c>
      <c r="DB94" s="835"/>
      <c r="DE94" s="345"/>
      <c r="DF94" s="835" t="s">
        <v>477</v>
      </c>
      <c r="DG94" s="839">
        <f>DH86-DG93</f>
        <v>0</v>
      </c>
      <c r="DH94" s="835"/>
      <c r="DK94" s="345"/>
      <c r="DL94" s="835" t="s">
        <v>477</v>
      </c>
      <c r="DM94" s="839">
        <f>DN86-DM93</f>
        <v>0</v>
      </c>
      <c r="DN94" s="835"/>
      <c r="DQ94" s="345"/>
      <c r="DR94" s="835" t="s">
        <v>477</v>
      </c>
      <c r="DS94" s="839">
        <f>DT86-DS93</f>
        <v>0</v>
      </c>
      <c r="DT94" s="835"/>
      <c r="DW94" s="345"/>
      <c r="DX94" s="835" t="s">
        <v>477</v>
      </c>
      <c r="DY94" s="839">
        <f>DZ86-DY93</f>
        <v>0</v>
      </c>
      <c r="DZ94" s="835"/>
      <c r="EC94" s="345"/>
      <c r="ED94" s="835" t="s">
        <v>477</v>
      </c>
      <c r="EE94" s="839">
        <f>EF86-EE93</f>
        <v>0</v>
      </c>
      <c r="EF94" s="835"/>
      <c r="EI94" s="345"/>
      <c r="EJ94" s="835" t="s">
        <v>477</v>
      </c>
      <c r="EK94" s="839">
        <f>EL86-EK93</f>
        <v>0</v>
      </c>
      <c r="EL94" s="835"/>
      <c r="EO94" s="345"/>
      <c r="EP94" s="835" t="s">
        <v>477</v>
      </c>
      <c r="EQ94" s="839">
        <f>ER86-EQ93</f>
        <v>0</v>
      </c>
      <c r="ER94" s="835"/>
      <c r="EU94" s="345"/>
      <c r="EV94" s="835" t="s">
        <v>477</v>
      </c>
      <c r="EW94" s="839">
        <f>EX86-EW93</f>
        <v>0</v>
      </c>
      <c r="EX94" s="835"/>
      <c r="FA94" s="345"/>
      <c r="FB94" s="835" t="s">
        <v>477</v>
      </c>
      <c r="FC94" s="839">
        <f>FD86-FC93</f>
        <v>0</v>
      </c>
      <c r="FD94" s="835"/>
      <c r="FG94" s="345"/>
      <c r="FH94" s="835" t="s">
        <v>477</v>
      </c>
      <c r="FI94" s="839">
        <f>FJ86-FI93</f>
        <v>0</v>
      </c>
      <c r="FJ94" s="835"/>
      <c r="FM94" s="345"/>
      <c r="FN94" s="835" t="s">
        <v>477</v>
      </c>
      <c r="FO94" s="839">
        <f>FP86-FO93</f>
        <v>0</v>
      </c>
      <c r="FP94" s="835"/>
      <c r="FS94" s="345"/>
      <c r="FT94" s="835" t="s">
        <v>477</v>
      </c>
      <c r="FU94" s="839">
        <f>FV86-FU93</f>
        <v>0</v>
      </c>
      <c r="FV94" s="835"/>
      <c r="FY94" s="345"/>
    </row>
    <row r="95" spans="1:181" x14ac:dyDescent="0.3">
      <c r="A95" s="19"/>
      <c r="C95" s="842"/>
      <c r="G95" s="345"/>
      <c r="I95" s="842"/>
      <c r="M95" s="345"/>
      <c r="O95" s="842"/>
      <c r="S95" s="345"/>
      <c r="U95" s="842"/>
      <c r="Y95" s="345"/>
      <c r="AA95" s="842"/>
      <c r="AE95" s="345"/>
      <c r="AG95" s="842"/>
      <c r="AK95" s="345"/>
      <c r="AM95" s="842"/>
      <c r="AQ95" s="345"/>
      <c r="AS95" s="842"/>
      <c r="AW95" s="345"/>
      <c r="AY95" s="842"/>
      <c r="BC95" s="345"/>
      <c r="BE95" s="842"/>
      <c r="BI95" s="345"/>
      <c r="BK95" s="842"/>
      <c r="BO95" s="345"/>
      <c r="BQ95" s="842"/>
      <c r="BU95" s="345"/>
      <c r="BW95" s="842"/>
      <c r="CA95" s="345"/>
      <c r="CC95" s="842"/>
      <c r="CG95" s="345"/>
      <c r="CI95" s="842"/>
      <c r="CM95" s="345"/>
      <c r="CO95" s="842"/>
      <c r="CS95" s="345"/>
      <c r="CU95" s="842"/>
      <c r="CY95" s="345"/>
      <c r="DA95" s="842"/>
      <c r="DE95" s="345"/>
      <c r="DG95" s="842"/>
      <c r="DK95" s="345"/>
      <c r="DM95" s="842"/>
      <c r="DQ95" s="345"/>
      <c r="DS95" s="842"/>
      <c r="DW95" s="345"/>
      <c r="DY95" s="842"/>
      <c r="EC95" s="345"/>
      <c r="EE95" s="842"/>
      <c r="EI95" s="345"/>
      <c r="EK95" s="842"/>
      <c r="EO95" s="345"/>
      <c r="EQ95" s="842"/>
      <c r="EU95" s="345"/>
      <c r="EW95" s="842"/>
      <c r="FA95" s="345"/>
      <c r="FC95" s="842"/>
      <c r="FG95" s="345"/>
      <c r="FI95" s="842"/>
      <c r="FM95" s="345"/>
      <c r="FO95" s="842"/>
      <c r="FS95" s="345"/>
      <c r="FU95" s="842"/>
      <c r="FY95" s="345"/>
    </row>
    <row r="96" spans="1:181" ht="15" thickBot="1" x14ac:dyDescent="0.35">
      <c r="A96" s="19"/>
      <c r="C96" s="842"/>
      <c r="G96" s="345"/>
      <c r="I96" s="842"/>
      <c r="M96" s="345"/>
      <c r="O96" s="842"/>
      <c r="S96" s="345"/>
      <c r="U96" s="842"/>
      <c r="Y96" s="345"/>
      <c r="AA96" s="842"/>
      <c r="AE96" s="345"/>
      <c r="AG96" s="842"/>
      <c r="AK96" s="345"/>
      <c r="AM96" s="842"/>
      <c r="AQ96" s="345"/>
      <c r="AS96" s="842"/>
      <c r="AW96" s="345"/>
      <c r="AY96" s="842"/>
      <c r="BC96" s="345"/>
      <c r="BE96" s="842"/>
      <c r="BI96" s="345"/>
      <c r="BK96" s="842"/>
      <c r="BO96" s="345"/>
      <c r="BQ96" s="842"/>
      <c r="BU96" s="345"/>
      <c r="BW96" s="842"/>
      <c r="CA96" s="345"/>
      <c r="CC96" s="842"/>
      <c r="CG96" s="345"/>
      <c r="CI96" s="842"/>
      <c r="CM96" s="345"/>
      <c r="CO96" s="842"/>
      <c r="CS96" s="345"/>
      <c r="CU96" s="842"/>
      <c r="CY96" s="345"/>
      <c r="DA96" s="842"/>
      <c r="DE96" s="345"/>
      <c r="DG96" s="842"/>
      <c r="DK96" s="345"/>
      <c r="DM96" s="842"/>
      <c r="DQ96" s="345"/>
      <c r="DS96" s="842"/>
      <c r="DW96" s="345"/>
      <c r="DY96" s="842"/>
      <c r="EC96" s="345"/>
      <c r="EE96" s="842"/>
      <c r="EI96" s="345"/>
      <c r="EK96" s="842"/>
      <c r="EO96" s="345"/>
      <c r="EQ96" s="842"/>
      <c r="EU96" s="345"/>
      <c r="EW96" s="842"/>
      <c r="FA96" s="345"/>
      <c r="FC96" s="842"/>
      <c r="FG96" s="345"/>
      <c r="FI96" s="842"/>
      <c r="FM96" s="345"/>
      <c r="FO96" s="842"/>
      <c r="FS96" s="345"/>
      <c r="FU96" s="842"/>
      <c r="FY96" s="345"/>
    </row>
    <row r="97" spans="1:181" x14ac:dyDescent="0.3">
      <c r="A97" s="19"/>
      <c r="B97" s="838" t="s">
        <v>478</v>
      </c>
      <c r="C97" s="841">
        <f>IF(E106&lt;0,F106*C108,(C107-(D115+D113))*C108)</f>
        <v>11696</v>
      </c>
      <c r="D97" s="836">
        <f>IF(AND(B$70=0,C$70=1),C97,0)</f>
        <v>0</v>
      </c>
      <c r="G97" s="345"/>
      <c r="H97" s="838" t="s">
        <v>478</v>
      </c>
      <c r="I97" s="841">
        <f>IF(K106&lt;0,L106*I108,(I107-(J115+J113))*I108)</f>
        <v>11696</v>
      </c>
      <c r="J97" s="836">
        <f>IF(AND(H$70=0,I$70=1),I97,0)</f>
        <v>0</v>
      </c>
      <c r="M97" s="345"/>
      <c r="N97" s="838" t="s">
        <v>478</v>
      </c>
      <c r="O97" s="841">
        <f>IF(Q106&lt;0,R106*O108,(O107-(P115+P113))*O108)</f>
        <v>11696</v>
      </c>
      <c r="P97" s="836">
        <f>IF(AND(N$70=0,O$70=1),O97,0)</f>
        <v>0</v>
      </c>
      <c r="S97" s="345"/>
      <c r="T97" s="838" t="s">
        <v>478</v>
      </c>
      <c r="U97" s="841">
        <f>IF(W106&lt;0,X106*U108,(U107-(V115+V113))*U108)</f>
        <v>11696</v>
      </c>
      <c r="V97" s="836">
        <f>IF(AND(T$70=0,U$70=1),U97,0)</f>
        <v>0</v>
      </c>
      <c r="Y97" s="345"/>
      <c r="Z97" s="838" t="s">
        <v>478</v>
      </c>
      <c r="AA97" s="841">
        <f>IF(AC106&lt;0,AD106*AA108,(AA107-(AB115+AB113))*AA108)</f>
        <v>11696</v>
      </c>
      <c r="AB97" s="836">
        <f>IF(AND(Z$70=0,AA$70=1),AA97,0)</f>
        <v>0</v>
      </c>
      <c r="AE97" s="345"/>
      <c r="AF97" s="838" t="s">
        <v>478</v>
      </c>
      <c r="AG97" s="841">
        <f>IF(AI106&lt;0,AJ106*AG108,(AG107-(AH115+AH113))*AG108)</f>
        <v>11696</v>
      </c>
      <c r="AH97" s="836">
        <f>IF(AND(AF$70=0,AG$70=1),AG97,0)</f>
        <v>0</v>
      </c>
      <c r="AK97" s="345"/>
      <c r="AL97" s="838" t="s">
        <v>478</v>
      </c>
      <c r="AM97" s="841">
        <f>IF(AO106&lt;0,AP106*AM108,(AM107-(AN115+AN113))*AM108)</f>
        <v>11696</v>
      </c>
      <c r="AN97" s="836">
        <f>IF(AND(AL$70=0,AM$70=1),AM97,0)</f>
        <v>0</v>
      </c>
      <c r="AQ97" s="345"/>
      <c r="AR97" s="838" t="s">
        <v>478</v>
      </c>
      <c r="AS97" s="841">
        <f>IF(AU106&lt;0,AV106*AS108,(AS107-(AT115+AT113))*AS108)</f>
        <v>11696</v>
      </c>
      <c r="AT97" s="836">
        <f>IF(AND(AR$70=0,AS$70=1),AS97,0)</f>
        <v>0</v>
      </c>
      <c r="AW97" s="345"/>
      <c r="AX97" s="838" t="s">
        <v>478</v>
      </c>
      <c r="AY97" s="841">
        <f>IF(BA106&lt;0,BB106*AY108,(AY107-(AZ115+AZ113))*AY108)</f>
        <v>11696</v>
      </c>
      <c r="AZ97" s="836">
        <f>IF(AND(AX$70=0,AY$70=1),AY97,0)</f>
        <v>0</v>
      </c>
      <c r="BC97" s="345"/>
      <c r="BD97" s="838" t="s">
        <v>478</v>
      </c>
      <c r="BE97" s="841">
        <f>IF(BG106&lt;0,BH106*BE108,(BE107-(BF115+BF113))*BE108)</f>
        <v>11696</v>
      </c>
      <c r="BF97" s="836">
        <f>IF(AND(BD$70=0,BE$70=1),BE97,0)</f>
        <v>0</v>
      </c>
      <c r="BI97" s="345"/>
      <c r="BJ97" s="838" t="s">
        <v>478</v>
      </c>
      <c r="BK97" s="841">
        <f>IF(BM106&lt;0,BN106*BK108,(BK107-(BL115+BL113))*BK108)</f>
        <v>11696</v>
      </c>
      <c r="BL97" s="836">
        <f>IF(AND(BJ$70=0,BK$70=1),BK97,0)</f>
        <v>0</v>
      </c>
      <c r="BO97" s="345"/>
      <c r="BP97" s="838" t="s">
        <v>478</v>
      </c>
      <c r="BQ97" s="841">
        <f>IF(BS106&lt;0,BT106*BQ108,(BQ107-(BR115+BR113))*BQ108)</f>
        <v>11696</v>
      </c>
      <c r="BR97" s="836">
        <f>IF(AND(BP$70=0,BQ$70=1),BQ97,0)</f>
        <v>0</v>
      </c>
      <c r="BU97" s="345"/>
      <c r="BV97" s="838" t="s">
        <v>478</v>
      </c>
      <c r="BW97" s="841">
        <f>IF(BY106&lt;0,BZ106*BW108,(BW107-(BX115+BX113))*BW108)</f>
        <v>11696</v>
      </c>
      <c r="BX97" s="836">
        <f>IF(AND(BV$70=0,BW$70=1),BW97,0)</f>
        <v>0</v>
      </c>
      <c r="CA97" s="345"/>
      <c r="CB97" s="838" t="s">
        <v>478</v>
      </c>
      <c r="CC97" s="841">
        <f>IF(CE106&lt;0,CF106*CC108,(CC107-(CD115+CD113))*CC108)</f>
        <v>11696</v>
      </c>
      <c r="CD97" s="836">
        <f>IF(AND(CB$70=0,CC$70=1),CC97,0)</f>
        <v>0</v>
      </c>
      <c r="CG97" s="345"/>
      <c r="CH97" s="838" t="s">
        <v>478</v>
      </c>
      <c r="CI97" s="841">
        <f>IF(CK106&lt;0,CL106*CI108,(CI107-(CJ115+CJ113))*CI108)</f>
        <v>11696</v>
      </c>
      <c r="CJ97" s="836">
        <f>IF(AND(CH$70=0,CI$70=1),CI97,0)</f>
        <v>0</v>
      </c>
      <c r="CM97" s="345"/>
      <c r="CN97" s="838" t="s">
        <v>478</v>
      </c>
      <c r="CO97" s="841">
        <f>IF(CQ106&lt;0,CR106*CO108,(CO107-(CP115+CP113))*CO108)</f>
        <v>11696</v>
      </c>
      <c r="CP97" s="836">
        <f>IF(AND(CN$70=0,CO$70=1),CO97,0)</f>
        <v>0</v>
      </c>
      <c r="CS97" s="345"/>
      <c r="CT97" s="838" t="s">
        <v>478</v>
      </c>
      <c r="CU97" s="841">
        <f>IF(CW106&lt;0,CX106*CU108,(CU107-(CV115+CV113))*CU108)</f>
        <v>11696</v>
      </c>
      <c r="CV97" s="836">
        <f>IF(AND(CT$70=0,CU$70=1),CU97,0)</f>
        <v>0</v>
      </c>
      <c r="CY97" s="345"/>
      <c r="CZ97" s="838" t="s">
        <v>478</v>
      </c>
      <c r="DA97" s="841">
        <f>IF(DC106&lt;0,DD106*DA108,(DA107-(DB115+DB113))*DA108)</f>
        <v>11696</v>
      </c>
      <c r="DB97" s="836">
        <f>IF(AND(CZ$70=0,DA$70=1),DA97,0)</f>
        <v>0</v>
      </c>
      <c r="DE97" s="345"/>
      <c r="DF97" s="838" t="s">
        <v>478</v>
      </c>
      <c r="DG97" s="841">
        <f>IF(DI106&lt;0,DJ106*DG108,(DG107-(DH115+DH113))*DG108)</f>
        <v>11696</v>
      </c>
      <c r="DH97" s="836">
        <f>IF(AND(DF$70=0,DG$70=1),DG97,0)</f>
        <v>0</v>
      </c>
      <c r="DK97" s="345"/>
      <c r="DL97" s="838" t="s">
        <v>478</v>
      </c>
      <c r="DM97" s="841">
        <f>IF(DO106&lt;0,DP106*DM108,(DM107-(DN115+DN113))*DM108)</f>
        <v>11696</v>
      </c>
      <c r="DN97" s="836">
        <f>IF(AND(DL$70=0,DM$70=1),DM97,0)</f>
        <v>0</v>
      </c>
      <c r="DQ97" s="345"/>
      <c r="DR97" s="838" t="s">
        <v>478</v>
      </c>
      <c r="DS97" s="841">
        <f>IF(DU106&lt;0,DV106*DS108,(DS107-(DT115+DT113))*DS108)</f>
        <v>11696</v>
      </c>
      <c r="DT97" s="836">
        <f>IF(AND(DR$70=0,DS$70=1),DS97,0)</f>
        <v>0</v>
      </c>
      <c r="DW97" s="345"/>
      <c r="DX97" s="838" t="s">
        <v>478</v>
      </c>
      <c r="DY97" s="841">
        <f>IF(EA106&lt;0,EB106*DY108,(DY107-(DZ115+DZ113))*DY108)</f>
        <v>11696</v>
      </c>
      <c r="DZ97" s="836">
        <f>IF(AND(DX$70=0,DY$70=1),DY97,0)</f>
        <v>0</v>
      </c>
      <c r="EC97" s="345"/>
      <c r="ED97" s="838" t="s">
        <v>478</v>
      </c>
      <c r="EE97" s="841">
        <f>IF(EG106&lt;0,EH106*EE108,(EE107-(EF115+EF113))*EE108)</f>
        <v>11696</v>
      </c>
      <c r="EF97" s="836">
        <f>IF(AND(ED$70=0,EE$70=1),EE97,0)</f>
        <v>0</v>
      </c>
      <c r="EI97" s="345"/>
      <c r="EJ97" s="838" t="s">
        <v>478</v>
      </c>
      <c r="EK97" s="841">
        <f>IF(EM106&lt;0,EN106*EK108,(EK107-(EL115+EL113))*EK108)</f>
        <v>11696</v>
      </c>
      <c r="EL97" s="836">
        <f>IF(AND(EJ$70=0,EK$70=1),EK97,0)</f>
        <v>0</v>
      </c>
      <c r="EO97" s="345"/>
      <c r="EP97" s="838" t="s">
        <v>478</v>
      </c>
      <c r="EQ97" s="841">
        <f>IF(ES106&lt;0,ET106*EQ108,(EQ107-(ER115+ER113))*EQ108)</f>
        <v>11696</v>
      </c>
      <c r="ER97" s="836">
        <f>IF(AND(EP$70=0,EQ$70=1),EQ97,0)</f>
        <v>0</v>
      </c>
      <c r="EU97" s="345"/>
      <c r="EV97" s="838" t="s">
        <v>478</v>
      </c>
      <c r="EW97" s="841">
        <f>IF(EY106&lt;0,EZ106*EW108,(EW107-(EX115+EX113))*EW108)</f>
        <v>11696</v>
      </c>
      <c r="EX97" s="836">
        <f>IF(AND(EV$70=0,EW$70=1),EW97,0)</f>
        <v>0</v>
      </c>
      <c r="FA97" s="345"/>
      <c r="FB97" s="838" t="s">
        <v>478</v>
      </c>
      <c r="FC97" s="841">
        <f>IF(FE106&lt;0,FF106*FC108,(FC107-(FD115+FD113))*FC108)</f>
        <v>11696</v>
      </c>
      <c r="FD97" s="836">
        <f>IF(AND(FB$70=0,FC$70=1),FC97,0)</f>
        <v>0</v>
      </c>
      <c r="FG97" s="345"/>
      <c r="FH97" s="838" t="s">
        <v>478</v>
      </c>
      <c r="FI97" s="841">
        <f>IF(FK106&lt;0,FL106*FI108,(FI107-(FJ115+FJ113))*FI108)</f>
        <v>11696</v>
      </c>
      <c r="FJ97" s="836">
        <f>IF(AND(FH$70=0,FI$70=1),FI97,0)</f>
        <v>0</v>
      </c>
      <c r="FM97" s="345"/>
      <c r="FN97" s="838" t="s">
        <v>478</v>
      </c>
      <c r="FO97" s="841">
        <f>IF(FQ106&lt;0,FR106*FO108,(FO107-(FP115+FP113))*FO108)</f>
        <v>11696</v>
      </c>
      <c r="FP97" s="836">
        <f>IF(AND(FN$70=0,FO$70=1),FO97,0)</f>
        <v>0</v>
      </c>
      <c r="FS97" s="345"/>
      <c r="FT97" s="838" t="s">
        <v>478</v>
      </c>
      <c r="FU97" s="841">
        <f>IF(FW106&lt;0,FX106*FU108,(FU107-(FV115+FV113))*FU108)</f>
        <v>11696</v>
      </c>
      <c r="FV97" s="836">
        <f>IF(AND(FT$70=0,FU$70=1),FU97,0)</f>
        <v>0</v>
      </c>
      <c r="FY97" s="345"/>
    </row>
    <row r="98" spans="1:181" x14ac:dyDescent="0.3">
      <c r="A98" s="19"/>
      <c r="B98" s="827" t="s">
        <v>441</v>
      </c>
      <c r="C98" s="839">
        <f>IF(E106&gt;0,C108*D113,(C107-D115)*C108)</f>
        <v>8944</v>
      </c>
      <c r="D98" s="834">
        <f>IF(AND(B$70=0,C$70=1),C98,0)</f>
        <v>0</v>
      </c>
      <c r="G98" s="345"/>
      <c r="H98" s="827" t="s">
        <v>441</v>
      </c>
      <c r="I98" s="839">
        <f>IF(K106&gt;0,I108*J113,(I107-J115)*I108)</f>
        <v>8944</v>
      </c>
      <c r="J98" s="834">
        <f>IF(AND(H$70=0,I$70=1),I98,0)</f>
        <v>0</v>
      </c>
      <c r="M98" s="345"/>
      <c r="N98" s="827" t="s">
        <v>441</v>
      </c>
      <c r="O98" s="839">
        <f>IF(Q106&gt;0,O108*P113,(O107-P115)*O108)</f>
        <v>8944</v>
      </c>
      <c r="P98" s="834">
        <f>IF(AND(N$70=0,O$70=1),O98,0)</f>
        <v>0</v>
      </c>
      <c r="S98" s="345"/>
      <c r="T98" s="827" t="s">
        <v>441</v>
      </c>
      <c r="U98" s="839">
        <f>IF(W106&gt;0,U108*V113,(U107-V115)*U108)</f>
        <v>8944</v>
      </c>
      <c r="V98" s="834">
        <f>IF(AND(T$70=0,U$70=1),U98,0)</f>
        <v>0</v>
      </c>
      <c r="Y98" s="345"/>
      <c r="Z98" s="827" t="s">
        <v>441</v>
      </c>
      <c r="AA98" s="839">
        <f>IF(AC106&gt;0,AA108*AB113,(AA107-AB115)*AA108)</f>
        <v>8944</v>
      </c>
      <c r="AB98" s="834">
        <f>IF(AND(Z$70=0,AA$70=1),AA98,0)</f>
        <v>0</v>
      </c>
      <c r="AE98" s="345"/>
      <c r="AF98" s="827" t="s">
        <v>441</v>
      </c>
      <c r="AG98" s="839">
        <f>IF(AI106&gt;0,AG108*AH113,(AG107-AH115)*AG108)</f>
        <v>8944</v>
      </c>
      <c r="AH98" s="834">
        <f>IF(AND(AF$70=0,AG$70=1),AG98,0)</f>
        <v>0</v>
      </c>
      <c r="AK98" s="345"/>
      <c r="AL98" s="827" t="s">
        <v>441</v>
      </c>
      <c r="AM98" s="839">
        <f>IF(AO106&gt;0,AM108*AN113,(AM107-AN115)*AM108)</f>
        <v>8944</v>
      </c>
      <c r="AN98" s="834">
        <f>IF(AND(AL$70=0,AM$70=1),AM98,0)</f>
        <v>0</v>
      </c>
      <c r="AQ98" s="345"/>
      <c r="AR98" s="827" t="s">
        <v>441</v>
      </c>
      <c r="AS98" s="839">
        <f>IF(AU106&gt;0,AS108*AT113,(AS107-AT115)*AS108)</f>
        <v>8944</v>
      </c>
      <c r="AT98" s="834">
        <f>IF(AND(AR$70=0,AS$70=1),AS98,0)</f>
        <v>0</v>
      </c>
      <c r="AW98" s="345"/>
      <c r="AX98" s="827" t="s">
        <v>441</v>
      </c>
      <c r="AY98" s="839">
        <f>IF(BA106&gt;0,AY108*AZ113,(AY107-AZ115)*AY108)</f>
        <v>8944</v>
      </c>
      <c r="AZ98" s="834">
        <f>IF(AND(AX$70=0,AY$70=1),AY98,0)</f>
        <v>0</v>
      </c>
      <c r="BC98" s="345"/>
      <c r="BD98" s="827" t="s">
        <v>441</v>
      </c>
      <c r="BE98" s="839">
        <f>IF(BG106&gt;0,BE108*BF113,(BE107-BF115)*BE108)</f>
        <v>8944</v>
      </c>
      <c r="BF98" s="834">
        <f>IF(AND(BD$70=0,BE$70=1),BE98,0)</f>
        <v>0</v>
      </c>
      <c r="BI98" s="345"/>
      <c r="BJ98" s="827" t="s">
        <v>441</v>
      </c>
      <c r="BK98" s="839">
        <f>IF(BM106&gt;0,BK108*BL113,(BK107-BL115)*BK108)</f>
        <v>8944</v>
      </c>
      <c r="BL98" s="834">
        <f>IF(AND(BJ$70=0,BK$70=1),BK98,0)</f>
        <v>0</v>
      </c>
      <c r="BO98" s="345"/>
      <c r="BP98" s="827" t="s">
        <v>441</v>
      </c>
      <c r="BQ98" s="839">
        <f>IF(BS106&gt;0,BQ108*BR113,(BQ107-BR115)*BQ108)</f>
        <v>8944</v>
      </c>
      <c r="BR98" s="834">
        <f>IF(AND(BP$70=0,BQ$70=1),BQ98,0)</f>
        <v>0</v>
      </c>
      <c r="BU98" s="345"/>
      <c r="BV98" s="827" t="s">
        <v>441</v>
      </c>
      <c r="BW98" s="839">
        <f>IF(BY106&gt;0,BW108*BX113,(BW107-BX115)*BW108)</f>
        <v>8944</v>
      </c>
      <c r="BX98" s="834">
        <f>IF(AND(BV$70=0,BW$70=1),BW98,0)</f>
        <v>0</v>
      </c>
      <c r="CA98" s="345"/>
      <c r="CB98" s="827" t="s">
        <v>441</v>
      </c>
      <c r="CC98" s="839">
        <f>IF(CE106&gt;0,CC108*CD113,(CC107-CD115)*CC108)</f>
        <v>8944</v>
      </c>
      <c r="CD98" s="834">
        <f>IF(AND(CB$70=0,CC$70=1),CC98,0)</f>
        <v>0</v>
      </c>
      <c r="CG98" s="345"/>
      <c r="CH98" s="827" t="s">
        <v>441</v>
      </c>
      <c r="CI98" s="839">
        <f>IF(CK106&gt;0,CI108*CJ113,(CI107-CJ115)*CI108)</f>
        <v>8944</v>
      </c>
      <c r="CJ98" s="834">
        <f>IF(AND(CH$70=0,CI$70=1),CI98,0)</f>
        <v>0</v>
      </c>
      <c r="CM98" s="345"/>
      <c r="CN98" s="827" t="s">
        <v>441</v>
      </c>
      <c r="CO98" s="839">
        <f>IF(CQ106&gt;0,CO108*CP113,(CO107-CP115)*CO108)</f>
        <v>8944</v>
      </c>
      <c r="CP98" s="834">
        <f>IF(AND(CN$70=0,CO$70=1),CO98,0)</f>
        <v>0</v>
      </c>
      <c r="CS98" s="345"/>
      <c r="CT98" s="827" t="s">
        <v>441</v>
      </c>
      <c r="CU98" s="839">
        <f>IF(CW106&gt;0,CU108*CV113,(CU107-CV115)*CU108)</f>
        <v>8944</v>
      </c>
      <c r="CV98" s="834">
        <f>IF(AND(CT$70=0,CU$70=1),CU98,0)</f>
        <v>0</v>
      </c>
      <c r="CY98" s="345"/>
      <c r="CZ98" s="827" t="s">
        <v>441</v>
      </c>
      <c r="DA98" s="839">
        <f>IF(DC106&gt;0,DA108*DB113,(DA107-DB115)*DA108)</f>
        <v>8944</v>
      </c>
      <c r="DB98" s="834">
        <f>IF(AND(CZ$70=0,DA$70=1),DA98,0)</f>
        <v>0</v>
      </c>
      <c r="DE98" s="345"/>
      <c r="DF98" s="827" t="s">
        <v>441</v>
      </c>
      <c r="DG98" s="839">
        <f>IF(DI106&gt;0,DG108*DH113,(DG107-DH115)*DG108)</f>
        <v>8944</v>
      </c>
      <c r="DH98" s="834">
        <f>IF(AND(DF$70=0,DG$70=1),DG98,0)</f>
        <v>0</v>
      </c>
      <c r="DK98" s="345"/>
      <c r="DL98" s="827" t="s">
        <v>441</v>
      </c>
      <c r="DM98" s="839">
        <f>IF(DO106&gt;0,DM108*DN113,(DM107-DN115)*DM108)</f>
        <v>8944</v>
      </c>
      <c r="DN98" s="834">
        <f>IF(AND(DL$70=0,DM$70=1),DM98,0)</f>
        <v>0</v>
      </c>
      <c r="DQ98" s="345"/>
      <c r="DR98" s="827" t="s">
        <v>441</v>
      </c>
      <c r="DS98" s="839">
        <f>IF(DU106&gt;0,DS108*DT113,(DS107-DT115)*DS108)</f>
        <v>8944</v>
      </c>
      <c r="DT98" s="834">
        <f>IF(AND(DR$70=0,DS$70=1),DS98,0)</f>
        <v>0</v>
      </c>
      <c r="DW98" s="345"/>
      <c r="DX98" s="827" t="s">
        <v>441</v>
      </c>
      <c r="DY98" s="839">
        <f>IF(EA106&gt;0,DY108*DZ113,(DY107-DZ115)*DY108)</f>
        <v>8944</v>
      </c>
      <c r="DZ98" s="834">
        <f>IF(AND(DX$70=0,DY$70=1),DY98,0)</f>
        <v>0</v>
      </c>
      <c r="EC98" s="345"/>
      <c r="ED98" s="827" t="s">
        <v>441</v>
      </c>
      <c r="EE98" s="839">
        <f>IF(EG106&gt;0,EE108*EF113,(EE107-EF115)*EE108)</f>
        <v>8944</v>
      </c>
      <c r="EF98" s="834">
        <f>IF(AND(ED$70=0,EE$70=1),EE98,0)</f>
        <v>0</v>
      </c>
      <c r="EI98" s="345"/>
      <c r="EJ98" s="827" t="s">
        <v>441</v>
      </c>
      <c r="EK98" s="839">
        <f>IF(EM106&gt;0,EK108*EL113,(EK107-EL115)*EK108)</f>
        <v>8944</v>
      </c>
      <c r="EL98" s="834">
        <f>IF(AND(EJ$70=0,EK$70=1),EK98,0)</f>
        <v>0</v>
      </c>
      <c r="EO98" s="345"/>
      <c r="EP98" s="827" t="s">
        <v>441</v>
      </c>
      <c r="EQ98" s="839">
        <f>IF(ES106&gt;0,EQ108*ER113,(EQ107-ER115)*EQ108)</f>
        <v>8944</v>
      </c>
      <c r="ER98" s="834">
        <f>IF(AND(EP$70=0,EQ$70=1),EQ98,0)</f>
        <v>0</v>
      </c>
      <c r="EU98" s="345"/>
      <c r="EV98" s="827" t="s">
        <v>441</v>
      </c>
      <c r="EW98" s="839">
        <f>IF(EY106&gt;0,EW108*EX113,(EW107-EX115)*EW108)</f>
        <v>8944</v>
      </c>
      <c r="EX98" s="834">
        <f>IF(AND(EV$70=0,EW$70=1),EW98,0)</f>
        <v>0</v>
      </c>
      <c r="FA98" s="345"/>
      <c r="FB98" s="827" t="s">
        <v>441</v>
      </c>
      <c r="FC98" s="839">
        <f>IF(FE106&gt;0,FC108*FD113,(FC107-FD115)*FC108)</f>
        <v>8944</v>
      </c>
      <c r="FD98" s="834">
        <f>IF(AND(FB$70=0,FC$70=1),FC98,0)</f>
        <v>0</v>
      </c>
      <c r="FG98" s="345"/>
      <c r="FH98" s="827" t="s">
        <v>441</v>
      </c>
      <c r="FI98" s="839">
        <f>IF(FK106&gt;0,FI108*FJ113,(FI107-FJ115)*FI108)</f>
        <v>8944</v>
      </c>
      <c r="FJ98" s="834">
        <f>IF(AND(FH$70=0,FI$70=1),FI98,0)</f>
        <v>0</v>
      </c>
      <c r="FM98" s="345"/>
      <c r="FN98" s="827" t="s">
        <v>441</v>
      </c>
      <c r="FO98" s="839">
        <f>IF(FQ106&gt;0,FO108*FP113,(FO107-FP115)*FO108)</f>
        <v>8944</v>
      </c>
      <c r="FP98" s="834">
        <f>IF(AND(FN$70=0,FO$70=1),FO98,0)</f>
        <v>0</v>
      </c>
      <c r="FS98" s="345"/>
      <c r="FT98" s="827" t="s">
        <v>441</v>
      </c>
      <c r="FU98" s="839">
        <f>IF(FW106&gt;0,FU108*FV113,(FU107-FV115)*FU108)</f>
        <v>8944</v>
      </c>
      <c r="FV98" s="834">
        <f>IF(AND(FT$70=0,FU$70=1),FU98,0)</f>
        <v>0</v>
      </c>
      <c r="FY98" s="345"/>
    </row>
    <row r="99" spans="1:181" ht="15" thickBot="1" x14ac:dyDescent="0.35">
      <c r="A99" s="19"/>
      <c r="B99" s="826" t="s">
        <v>437</v>
      </c>
      <c r="C99" s="839">
        <f>IF(E106&gt;0,C110*D115,(C107-D113)*C108)</f>
        <v>8944</v>
      </c>
      <c r="D99" s="832">
        <f>IF(AND(B$70=0,C$70=1),C99,0)</f>
        <v>0</v>
      </c>
      <c r="G99" s="345"/>
      <c r="H99" s="826" t="s">
        <v>437</v>
      </c>
      <c r="I99" s="839">
        <f>IF(K106&gt;0,I110*J115,(I107-J113)*I108)</f>
        <v>8944</v>
      </c>
      <c r="J99" s="832">
        <f>IF(AND(H$70=0,I$70=1),I99,0)</f>
        <v>0</v>
      </c>
      <c r="M99" s="345"/>
      <c r="N99" s="826" t="s">
        <v>437</v>
      </c>
      <c r="O99" s="839">
        <f>IF(Q106&gt;0,O110*P115,(O107-P113)*O108)</f>
        <v>8944</v>
      </c>
      <c r="P99" s="832">
        <f>IF(AND(N$70=0,O$70=1),O99,0)</f>
        <v>0</v>
      </c>
      <c r="S99" s="345"/>
      <c r="T99" s="826" t="s">
        <v>437</v>
      </c>
      <c r="U99" s="839">
        <f>IF(W106&gt;0,U110*V115,(U107-V113)*U108)</f>
        <v>8944</v>
      </c>
      <c r="V99" s="832">
        <f>IF(AND(T$70=0,U$70=1),U99,0)</f>
        <v>0</v>
      </c>
      <c r="Y99" s="345"/>
      <c r="Z99" s="826" t="s">
        <v>437</v>
      </c>
      <c r="AA99" s="839">
        <f>IF(AC106&gt;0,AA110*AB115,(AA107-AB113)*AA108)</f>
        <v>8944</v>
      </c>
      <c r="AB99" s="832">
        <f>IF(AND(Z$70=0,AA$70=1),AA99,0)</f>
        <v>0</v>
      </c>
      <c r="AE99" s="345"/>
      <c r="AF99" s="826" t="s">
        <v>437</v>
      </c>
      <c r="AG99" s="839">
        <f>IF(AI106&gt;0,AG110*AH115,(AG107-AH113)*AG108)</f>
        <v>8944</v>
      </c>
      <c r="AH99" s="832">
        <f>IF(AND(AF$70=0,AG$70=1),AG99,0)</f>
        <v>0</v>
      </c>
      <c r="AK99" s="345"/>
      <c r="AL99" s="826" t="s">
        <v>437</v>
      </c>
      <c r="AM99" s="839">
        <f>IF(AO106&gt;0,AM110*AN115,(AM107-AN113)*AM108)</f>
        <v>8944</v>
      </c>
      <c r="AN99" s="832">
        <f>IF(AND(AL$70=0,AM$70=1),AM99,0)</f>
        <v>0</v>
      </c>
      <c r="AQ99" s="345"/>
      <c r="AR99" s="826" t="s">
        <v>437</v>
      </c>
      <c r="AS99" s="839">
        <f>IF(AU106&gt;0,AS110*AT115,(AS107-AT113)*AS108)</f>
        <v>8944</v>
      </c>
      <c r="AT99" s="832">
        <f>IF(AND(AR$70=0,AS$70=1),AS99,0)</f>
        <v>0</v>
      </c>
      <c r="AW99" s="345"/>
      <c r="AX99" s="826" t="s">
        <v>437</v>
      </c>
      <c r="AY99" s="839">
        <f>IF(BA106&gt;0,AY110*AZ115,(AY107-AZ113)*AY108)</f>
        <v>8944</v>
      </c>
      <c r="AZ99" s="832">
        <f>IF(AND(AX$70=0,AY$70=1),AY99,0)</f>
        <v>0</v>
      </c>
      <c r="BC99" s="345"/>
      <c r="BD99" s="826" t="s">
        <v>437</v>
      </c>
      <c r="BE99" s="839">
        <f>IF(BG106&gt;0,BE110*BF115,(BE107-BF113)*BE108)</f>
        <v>8944</v>
      </c>
      <c r="BF99" s="832">
        <f>IF(AND(BD$70=0,BE$70=1),BE99,0)</f>
        <v>0</v>
      </c>
      <c r="BI99" s="345"/>
      <c r="BJ99" s="826" t="s">
        <v>437</v>
      </c>
      <c r="BK99" s="839">
        <f>IF(BM106&gt;0,BK110*BL115,(BK107-BL113)*BK108)</f>
        <v>8944</v>
      </c>
      <c r="BL99" s="832">
        <f>IF(AND(BJ$70=0,BK$70=1),BK99,0)</f>
        <v>0</v>
      </c>
      <c r="BO99" s="345"/>
      <c r="BP99" s="826" t="s">
        <v>437</v>
      </c>
      <c r="BQ99" s="839">
        <f>IF(BS106&gt;0,BQ110*BR115,(BQ107-BR113)*BQ108)</f>
        <v>8944</v>
      </c>
      <c r="BR99" s="832">
        <f>IF(AND(BP$70=0,BQ$70=1),BQ99,0)</f>
        <v>0</v>
      </c>
      <c r="BU99" s="345"/>
      <c r="BV99" s="826" t="s">
        <v>437</v>
      </c>
      <c r="BW99" s="839">
        <f>IF(BY106&gt;0,BW110*BX115,(BW107-BX113)*BW108)</f>
        <v>8944</v>
      </c>
      <c r="BX99" s="832">
        <f>IF(AND(BV$70=0,BW$70=1),BW99,0)</f>
        <v>0</v>
      </c>
      <c r="CA99" s="345"/>
      <c r="CB99" s="826" t="s">
        <v>437</v>
      </c>
      <c r="CC99" s="839">
        <f>IF(CE106&gt;0,CC110*CD115,(CC107-CD113)*CC108)</f>
        <v>8944</v>
      </c>
      <c r="CD99" s="832">
        <f>IF(AND(CB$70=0,CC$70=1),CC99,0)</f>
        <v>0</v>
      </c>
      <c r="CG99" s="345"/>
      <c r="CH99" s="826" t="s">
        <v>437</v>
      </c>
      <c r="CI99" s="839">
        <f>IF(CK106&gt;0,CI110*CJ115,(CI107-CJ113)*CI108)</f>
        <v>8944</v>
      </c>
      <c r="CJ99" s="832">
        <f>IF(AND(CH$70=0,CI$70=1),CI99,0)</f>
        <v>0</v>
      </c>
      <c r="CM99" s="345"/>
      <c r="CN99" s="826" t="s">
        <v>437</v>
      </c>
      <c r="CO99" s="839">
        <f>IF(CQ106&gt;0,CO110*CP115,(CO107-CP113)*CO108)</f>
        <v>8944</v>
      </c>
      <c r="CP99" s="832">
        <f>IF(AND(CN$70=0,CO$70=1),CO99,0)</f>
        <v>0</v>
      </c>
      <c r="CS99" s="345"/>
      <c r="CT99" s="826" t="s">
        <v>437</v>
      </c>
      <c r="CU99" s="839">
        <f>IF(CW106&gt;0,CU110*CV115,(CU107-CV113)*CU108)</f>
        <v>8944</v>
      </c>
      <c r="CV99" s="832">
        <f>IF(AND(CT$70=0,CU$70=1),CU99,0)</f>
        <v>0</v>
      </c>
      <c r="CY99" s="345"/>
      <c r="CZ99" s="826" t="s">
        <v>437</v>
      </c>
      <c r="DA99" s="839">
        <f>IF(DC106&gt;0,DA110*DB115,(DA107-DB113)*DA108)</f>
        <v>8944</v>
      </c>
      <c r="DB99" s="832">
        <f>IF(AND(CZ$70=0,DA$70=1),DA99,0)</f>
        <v>0</v>
      </c>
      <c r="DE99" s="345"/>
      <c r="DF99" s="826" t="s">
        <v>437</v>
      </c>
      <c r="DG99" s="839">
        <f>IF(DI106&gt;0,DG110*DH115,(DG107-DH113)*DG108)</f>
        <v>8944</v>
      </c>
      <c r="DH99" s="832">
        <f>IF(AND(DF$70=0,DG$70=1),DG99,0)</f>
        <v>0</v>
      </c>
      <c r="DK99" s="345"/>
      <c r="DL99" s="826" t="s">
        <v>437</v>
      </c>
      <c r="DM99" s="839">
        <f>IF(DO106&gt;0,DM110*DN115,(DM107-DN113)*DM108)</f>
        <v>8944</v>
      </c>
      <c r="DN99" s="832">
        <f>IF(AND(DL$70=0,DM$70=1),DM99,0)</f>
        <v>0</v>
      </c>
      <c r="DQ99" s="345"/>
      <c r="DR99" s="826" t="s">
        <v>437</v>
      </c>
      <c r="DS99" s="839">
        <f>IF(DU106&gt;0,DS110*DT115,(DS107-DT113)*DS108)</f>
        <v>8944</v>
      </c>
      <c r="DT99" s="832">
        <f>IF(AND(DR$70=0,DS$70=1),DS99,0)</f>
        <v>0</v>
      </c>
      <c r="DW99" s="345"/>
      <c r="DX99" s="826" t="s">
        <v>437</v>
      </c>
      <c r="DY99" s="839">
        <f>IF(EA106&gt;0,DY110*DZ115,(DY107-DZ113)*DY108)</f>
        <v>8944</v>
      </c>
      <c r="DZ99" s="832">
        <f>IF(AND(DX$70=0,DY$70=1),DY99,0)</f>
        <v>0</v>
      </c>
      <c r="EC99" s="345"/>
      <c r="ED99" s="826" t="s">
        <v>437</v>
      </c>
      <c r="EE99" s="839">
        <f>IF(EG106&gt;0,EE110*EF115,(EE107-EF113)*EE108)</f>
        <v>8944</v>
      </c>
      <c r="EF99" s="832">
        <f>IF(AND(ED$70=0,EE$70=1),EE99,0)</f>
        <v>0</v>
      </c>
      <c r="EI99" s="345"/>
      <c r="EJ99" s="826" t="s">
        <v>437</v>
      </c>
      <c r="EK99" s="839">
        <f>IF(EM106&gt;0,EK110*EL115,(EK107-EL113)*EK108)</f>
        <v>8944</v>
      </c>
      <c r="EL99" s="832">
        <f>IF(AND(EJ$70=0,EK$70=1),EK99,0)</f>
        <v>0</v>
      </c>
      <c r="EO99" s="345"/>
      <c r="EP99" s="826" t="s">
        <v>437</v>
      </c>
      <c r="EQ99" s="839">
        <f>IF(ES106&gt;0,EQ110*ER115,(EQ107-ER113)*EQ108)</f>
        <v>8944</v>
      </c>
      <c r="ER99" s="832">
        <f>IF(AND(EP$70=0,EQ$70=1),EQ99,0)</f>
        <v>0</v>
      </c>
      <c r="EU99" s="345"/>
      <c r="EV99" s="826" t="s">
        <v>437</v>
      </c>
      <c r="EW99" s="839">
        <f>IF(EY106&gt;0,EW110*EX115,(EW107-EX113)*EW108)</f>
        <v>8944</v>
      </c>
      <c r="EX99" s="832">
        <f>IF(AND(EV$70=0,EW$70=1),EW99,0)</f>
        <v>0</v>
      </c>
      <c r="FA99" s="345"/>
      <c r="FB99" s="826" t="s">
        <v>437</v>
      </c>
      <c r="FC99" s="839">
        <f>IF(FE106&gt;0,FC110*FD115,(FC107-FD113)*FC108)</f>
        <v>8944</v>
      </c>
      <c r="FD99" s="832">
        <f>IF(AND(FB$70=0,FC$70=1),FC99,0)</f>
        <v>0</v>
      </c>
      <c r="FG99" s="345"/>
      <c r="FH99" s="826" t="s">
        <v>437</v>
      </c>
      <c r="FI99" s="839">
        <f>IF(FK106&gt;0,FI110*FJ115,(FI107-FJ113)*FI108)</f>
        <v>8944</v>
      </c>
      <c r="FJ99" s="832">
        <f>IF(AND(FH$70=0,FI$70=1),FI99,0)</f>
        <v>0</v>
      </c>
      <c r="FM99" s="345"/>
      <c r="FN99" s="826" t="s">
        <v>437</v>
      </c>
      <c r="FO99" s="839">
        <f>IF(FQ106&gt;0,FO110*FP115,(FO107-FP113)*FO108)</f>
        <v>8944</v>
      </c>
      <c r="FP99" s="832">
        <f>IF(AND(FN$70=0,FO$70=1),FO99,0)</f>
        <v>0</v>
      </c>
      <c r="FS99" s="345"/>
      <c r="FT99" s="826" t="s">
        <v>437</v>
      </c>
      <c r="FU99" s="839">
        <f>IF(FW106&gt;0,FU110*FV115,(FU107-FV113)*FU108)</f>
        <v>8944</v>
      </c>
      <c r="FV99" s="832">
        <f>IF(AND(FT$70=0,FU$70=1),FU99,0)</f>
        <v>0</v>
      </c>
      <c r="FY99" s="345"/>
    </row>
    <row r="100" spans="1:181" x14ac:dyDescent="0.3">
      <c r="A100" s="19"/>
      <c r="B100" s="835"/>
      <c r="C100" s="839">
        <f>SUM(C97:C99)</f>
        <v>29584</v>
      </c>
      <c r="D100" s="835"/>
      <c r="G100" s="345"/>
      <c r="H100" s="835"/>
      <c r="I100" s="839">
        <f>SUM(I97:I99)</f>
        <v>29584</v>
      </c>
      <c r="J100" s="835"/>
      <c r="M100" s="345"/>
      <c r="N100" s="835"/>
      <c r="O100" s="839">
        <f>SUM(O97:O99)</f>
        <v>29584</v>
      </c>
      <c r="P100" s="835"/>
      <c r="S100" s="345"/>
      <c r="T100" s="835"/>
      <c r="U100" s="839">
        <f>SUM(U97:U99)</f>
        <v>29584</v>
      </c>
      <c r="V100" s="835"/>
      <c r="Y100" s="345"/>
      <c r="Z100" s="835"/>
      <c r="AA100" s="839">
        <f>SUM(AA97:AA99)</f>
        <v>29584</v>
      </c>
      <c r="AB100" s="835"/>
      <c r="AE100" s="345"/>
      <c r="AF100" s="835"/>
      <c r="AG100" s="839">
        <f>SUM(AG97:AG99)</f>
        <v>29584</v>
      </c>
      <c r="AH100" s="835"/>
      <c r="AK100" s="345"/>
      <c r="AL100" s="835"/>
      <c r="AM100" s="839">
        <f>SUM(AM97:AM99)</f>
        <v>29584</v>
      </c>
      <c r="AN100" s="835"/>
      <c r="AQ100" s="345"/>
      <c r="AR100" s="835"/>
      <c r="AS100" s="839">
        <f>SUM(AS97:AS99)</f>
        <v>29584</v>
      </c>
      <c r="AT100" s="835"/>
      <c r="AW100" s="345"/>
      <c r="AX100" s="835"/>
      <c r="AY100" s="839">
        <f>SUM(AY97:AY99)</f>
        <v>29584</v>
      </c>
      <c r="AZ100" s="835"/>
      <c r="BC100" s="345"/>
      <c r="BD100" s="835"/>
      <c r="BE100" s="839">
        <f>SUM(BE97:BE99)</f>
        <v>29584</v>
      </c>
      <c r="BF100" s="835"/>
      <c r="BI100" s="345"/>
      <c r="BJ100" s="835"/>
      <c r="BK100" s="839">
        <f>SUM(BK97:BK99)</f>
        <v>29584</v>
      </c>
      <c r="BL100" s="835"/>
      <c r="BO100" s="345"/>
      <c r="BP100" s="835"/>
      <c r="BQ100" s="839">
        <f>SUM(BQ97:BQ99)</f>
        <v>29584</v>
      </c>
      <c r="BR100" s="835"/>
      <c r="BU100" s="345"/>
      <c r="BV100" s="835"/>
      <c r="BW100" s="839">
        <f>SUM(BW97:BW99)</f>
        <v>29584</v>
      </c>
      <c r="BX100" s="835"/>
      <c r="CA100" s="345"/>
      <c r="CB100" s="835"/>
      <c r="CC100" s="839">
        <f>SUM(CC97:CC99)</f>
        <v>29584</v>
      </c>
      <c r="CD100" s="835"/>
      <c r="CG100" s="345"/>
      <c r="CH100" s="835"/>
      <c r="CI100" s="839">
        <f>SUM(CI97:CI99)</f>
        <v>29584</v>
      </c>
      <c r="CJ100" s="835"/>
      <c r="CM100" s="345"/>
      <c r="CN100" s="835"/>
      <c r="CO100" s="839">
        <f>SUM(CO97:CO99)</f>
        <v>29584</v>
      </c>
      <c r="CP100" s="835"/>
      <c r="CS100" s="345"/>
      <c r="CT100" s="835"/>
      <c r="CU100" s="839">
        <f>SUM(CU97:CU99)</f>
        <v>29584</v>
      </c>
      <c r="CV100" s="835"/>
      <c r="CY100" s="345"/>
      <c r="CZ100" s="835"/>
      <c r="DA100" s="839">
        <f>SUM(DA97:DA99)</f>
        <v>29584</v>
      </c>
      <c r="DB100" s="835"/>
      <c r="DE100" s="345"/>
      <c r="DF100" s="835"/>
      <c r="DG100" s="839">
        <f>SUM(DG97:DG99)</f>
        <v>29584</v>
      </c>
      <c r="DH100" s="835"/>
      <c r="DK100" s="345"/>
      <c r="DL100" s="835"/>
      <c r="DM100" s="839">
        <f>SUM(DM97:DM99)</f>
        <v>29584</v>
      </c>
      <c r="DN100" s="835"/>
      <c r="DQ100" s="345"/>
      <c r="DR100" s="835"/>
      <c r="DS100" s="839">
        <f>SUM(DS97:DS99)</f>
        <v>29584</v>
      </c>
      <c r="DT100" s="835"/>
      <c r="DW100" s="345"/>
      <c r="DX100" s="835"/>
      <c r="DY100" s="839">
        <f>SUM(DY97:DY99)</f>
        <v>29584</v>
      </c>
      <c r="DZ100" s="835"/>
      <c r="EC100" s="345"/>
      <c r="ED100" s="835"/>
      <c r="EE100" s="839">
        <f>SUM(EE97:EE99)</f>
        <v>29584</v>
      </c>
      <c r="EF100" s="835"/>
      <c r="EI100" s="345"/>
      <c r="EJ100" s="835"/>
      <c r="EK100" s="839">
        <f>SUM(EK97:EK99)</f>
        <v>29584</v>
      </c>
      <c r="EL100" s="835"/>
      <c r="EO100" s="345"/>
      <c r="EP100" s="835"/>
      <c r="EQ100" s="839">
        <f>SUM(EQ97:EQ99)</f>
        <v>29584</v>
      </c>
      <c r="ER100" s="835"/>
      <c r="EU100" s="345"/>
      <c r="EV100" s="835"/>
      <c r="EW100" s="839">
        <f>SUM(EW97:EW99)</f>
        <v>29584</v>
      </c>
      <c r="EX100" s="835"/>
      <c r="FA100" s="345"/>
      <c r="FB100" s="835"/>
      <c r="FC100" s="839">
        <f>SUM(FC97:FC99)</f>
        <v>29584</v>
      </c>
      <c r="FD100" s="835"/>
      <c r="FG100" s="345"/>
      <c r="FH100" s="835"/>
      <c r="FI100" s="839">
        <f>SUM(FI97:FI99)</f>
        <v>29584</v>
      </c>
      <c r="FJ100" s="835"/>
      <c r="FM100" s="345"/>
      <c r="FN100" s="835"/>
      <c r="FO100" s="839">
        <f>SUM(FO97:FO99)</f>
        <v>29584</v>
      </c>
      <c r="FP100" s="835"/>
      <c r="FS100" s="345"/>
      <c r="FT100" s="835"/>
      <c r="FU100" s="839">
        <f>SUM(FU97:FU99)</f>
        <v>29584</v>
      </c>
      <c r="FV100" s="835"/>
      <c r="FY100" s="345"/>
    </row>
    <row r="101" spans="1:181" x14ac:dyDescent="0.3">
      <c r="A101" s="19"/>
      <c r="B101" s="835" t="s">
        <v>477</v>
      </c>
      <c r="C101" s="839">
        <f>D86-C100</f>
        <v>0</v>
      </c>
      <c r="D101" s="835"/>
      <c r="G101" s="345"/>
      <c r="H101" s="835" t="s">
        <v>477</v>
      </c>
      <c r="I101" s="839">
        <f>J86-I100</f>
        <v>0</v>
      </c>
      <c r="J101" s="835"/>
      <c r="M101" s="345"/>
      <c r="N101" s="835" t="s">
        <v>477</v>
      </c>
      <c r="O101" s="839">
        <f>P86-O100</f>
        <v>0</v>
      </c>
      <c r="P101" s="835"/>
      <c r="S101" s="345"/>
      <c r="T101" s="835" t="s">
        <v>477</v>
      </c>
      <c r="U101" s="839">
        <f>V86-U100</f>
        <v>0</v>
      </c>
      <c r="V101" s="835"/>
      <c r="Y101" s="345"/>
      <c r="Z101" s="835" t="s">
        <v>477</v>
      </c>
      <c r="AA101" s="839">
        <f>AB86-AA100</f>
        <v>0</v>
      </c>
      <c r="AB101" s="835"/>
      <c r="AE101" s="345"/>
      <c r="AF101" s="835" t="s">
        <v>477</v>
      </c>
      <c r="AG101" s="839">
        <f>AH86-AG100</f>
        <v>0</v>
      </c>
      <c r="AH101" s="835"/>
      <c r="AK101" s="345"/>
      <c r="AL101" s="835" t="s">
        <v>477</v>
      </c>
      <c r="AM101" s="839">
        <f>AN86-AM100</f>
        <v>0</v>
      </c>
      <c r="AN101" s="835"/>
      <c r="AQ101" s="345"/>
      <c r="AR101" s="835" t="s">
        <v>477</v>
      </c>
      <c r="AS101" s="839">
        <f>AT86-AS100</f>
        <v>0</v>
      </c>
      <c r="AT101" s="835"/>
      <c r="AW101" s="345"/>
      <c r="AX101" s="835" t="s">
        <v>477</v>
      </c>
      <c r="AY101" s="839">
        <f>AZ86-AY100</f>
        <v>0</v>
      </c>
      <c r="AZ101" s="835"/>
      <c r="BC101" s="345"/>
      <c r="BD101" s="835" t="s">
        <v>477</v>
      </c>
      <c r="BE101" s="839">
        <f>BF86-BE100</f>
        <v>0</v>
      </c>
      <c r="BF101" s="835"/>
      <c r="BI101" s="345"/>
      <c r="BJ101" s="835" t="s">
        <v>477</v>
      </c>
      <c r="BK101" s="839">
        <f>BL86-BK100</f>
        <v>0</v>
      </c>
      <c r="BL101" s="835"/>
      <c r="BO101" s="345"/>
      <c r="BP101" s="835" t="s">
        <v>477</v>
      </c>
      <c r="BQ101" s="839">
        <f>BR86-BQ100</f>
        <v>0</v>
      </c>
      <c r="BR101" s="835"/>
      <c r="BU101" s="345"/>
      <c r="BV101" s="835" t="s">
        <v>477</v>
      </c>
      <c r="BW101" s="839">
        <f>BX86-BW100</f>
        <v>0</v>
      </c>
      <c r="BX101" s="835"/>
      <c r="CA101" s="345"/>
      <c r="CB101" s="835" t="s">
        <v>477</v>
      </c>
      <c r="CC101" s="839">
        <f>CD86-CC100</f>
        <v>0</v>
      </c>
      <c r="CD101" s="835"/>
      <c r="CG101" s="345"/>
      <c r="CH101" s="835" t="s">
        <v>477</v>
      </c>
      <c r="CI101" s="839">
        <f>CJ86-CI100</f>
        <v>0</v>
      </c>
      <c r="CJ101" s="835"/>
      <c r="CM101" s="345"/>
      <c r="CN101" s="835" t="s">
        <v>477</v>
      </c>
      <c r="CO101" s="839">
        <f>CP86-CO100</f>
        <v>0</v>
      </c>
      <c r="CP101" s="835"/>
      <c r="CS101" s="345"/>
      <c r="CT101" s="835" t="s">
        <v>477</v>
      </c>
      <c r="CU101" s="839">
        <f>CV86-CU100</f>
        <v>0</v>
      </c>
      <c r="CV101" s="835"/>
      <c r="CY101" s="345"/>
      <c r="CZ101" s="835" t="s">
        <v>477</v>
      </c>
      <c r="DA101" s="839">
        <f>DB86-DA100</f>
        <v>0</v>
      </c>
      <c r="DB101" s="835"/>
      <c r="DE101" s="345"/>
      <c r="DF101" s="835" t="s">
        <v>477</v>
      </c>
      <c r="DG101" s="839">
        <f>DH86-DG100</f>
        <v>0</v>
      </c>
      <c r="DH101" s="835"/>
      <c r="DK101" s="345"/>
      <c r="DL101" s="835" t="s">
        <v>477</v>
      </c>
      <c r="DM101" s="839">
        <f>DN86-DM100</f>
        <v>0</v>
      </c>
      <c r="DN101" s="835"/>
      <c r="DQ101" s="345"/>
      <c r="DR101" s="835" t="s">
        <v>477</v>
      </c>
      <c r="DS101" s="839">
        <f>DT86-DS100</f>
        <v>0</v>
      </c>
      <c r="DT101" s="835"/>
      <c r="DW101" s="345"/>
      <c r="DX101" s="835" t="s">
        <v>477</v>
      </c>
      <c r="DY101" s="839">
        <f>DZ86-DY100</f>
        <v>0</v>
      </c>
      <c r="DZ101" s="835"/>
      <c r="EC101" s="345"/>
      <c r="ED101" s="835" t="s">
        <v>477</v>
      </c>
      <c r="EE101" s="839">
        <f>EF86-EE100</f>
        <v>0</v>
      </c>
      <c r="EF101" s="835"/>
      <c r="EI101" s="345"/>
      <c r="EJ101" s="835" t="s">
        <v>477</v>
      </c>
      <c r="EK101" s="839">
        <f>EL86-EK100</f>
        <v>0</v>
      </c>
      <c r="EL101" s="835"/>
      <c r="EO101" s="345"/>
      <c r="EP101" s="835" t="s">
        <v>477</v>
      </c>
      <c r="EQ101" s="839">
        <f>ER86-EQ100</f>
        <v>0</v>
      </c>
      <c r="ER101" s="835"/>
      <c r="EU101" s="345"/>
      <c r="EV101" s="835" t="s">
        <v>477</v>
      </c>
      <c r="EW101" s="839">
        <f>EX86-EW100</f>
        <v>0</v>
      </c>
      <c r="EX101" s="835"/>
      <c r="FA101" s="345"/>
      <c r="FB101" s="835" t="s">
        <v>477</v>
      </c>
      <c r="FC101" s="839">
        <f>FD86-FC100</f>
        <v>0</v>
      </c>
      <c r="FD101" s="835"/>
      <c r="FG101" s="345"/>
      <c r="FH101" s="835" t="s">
        <v>477</v>
      </c>
      <c r="FI101" s="839">
        <f>FJ86-FI100</f>
        <v>0</v>
      </c>
      <c r="FJ101" s="835"/>
      <c r="FM101" s="345"/>
      <c r="FN101" s="835" t="s">
        <v>477</v>
      </c>
      <c r="FO101" s="839">
        <f>FP86-FO100</f>
        <v>0</v>
      </c>
      <c r="FP101" s="835"/>
      <c r="FS101" s="345"/>
      <c r="FT101" s="835" t="s">
        <v>477</v>
      </c>
      <c r="FU101" s="839">
        <f>FV86-FU100</f>
        <v>0</v>
      </c>
      <c r="FV101" s="835"/>
      <c r="FY101" s="345"/>
    </row>
    <row r="102" spans="1:181" x14ac:dyDescent="0.3">
      <c r="A102" s="19"/>
      <c r="G102" s="345"/>
      <c r="M102" s="345"/>
      <c r="S102" s="345"/>
      <c r="Y102" s="345"/>
      <c r="AE102" s="345"/>
      <c r="AK102" s="345"/>
      <c r="AQ102" s="345"/>
      <c r="AW102" s="345"/>
      <c r="BC102" s="345"/>
      <c r="BI102" s="345"/>
      <c r="BO102" s="345"/>
      <c r="BU102" s="345"/>
      <c r="CA102" s="345"/>
      <c r="CG102" s="345"/>
      <c r="CM102" s="345"/>
      <c r="CS102" s="345"/>
      <c r="CY102" s="345"/>
      <c r="DE102" s="345"/>
      <c r="DK102" s="345"/>
      <c r="DQ102" s="345"/>
      <c r="DW102" s="345"/>
      <c r="EC102" s="345"/>
      <c r="EI102" s="345"/>
      <c r="EO102" s="345"/>
      <c r="EU102" s="345"/>
      <c r="FA102" s="345"/>
      <c r="FG102" s="345"/>
      <c r="FM102" s="345"/>
      <c r="FS102" s="345"/>
      <c r="FY102" s="345"/>
    </row>
    <row r="103" spans="1:181" x14ac:dyDescent="0.3">
      <c r="A103" s="19"/>
      <c r="G103" s="345"/>
      <c r="M103" s="345"/>
      <c r="S103" s="345"/>
      <c r="Y103" s="345"/>
      <c r="AE103" s="345"/>
      <c r="AK103" s="345"/>
      <c r="AQ103" s="345"/>
      <c r="AW103" s="345"/>
      <c r="BC103" s="345"/>
      <c r="BI103" s="345"/>
      <c r="BO103" s="345"/>
      <c r="BU103" s="345"/>
      <c r="CA103" s="345"/>
      <c r="CG103" s="345"/>
      <c r="CM103" s="345"/>
      <c r="CS103" s="345"/>
      <c r="CY103" s="345"/>
      <c r="DE103" s="345"/>
      <c r="DK103" s="345"/>
      <c r="DQ103" s="345"/>
      <c r="DW103" s="345"/>
      <c r="EC103" s="345"/>
      <c r="EI103" s="345"/>
      <c r="EO103" s="345"/>
      <c r="EU103" s="345"/>
      <c r="FA103" s="345"/>
      <c r="FG103" s="345"/>
      <c r="FM103" s="345"/>
      <c r="FS103" s="345"/>
      <c r="FY103" s="345"/>
    </row>
    <row r="104" spans="1:181" x14ac:dyDescent="0.3">
      <c r="A104" s="19"/>
      <c r="D104" t="s">
        <v>476</v>
      </c>
      <c r="F104" t="s">
        <v>472</v>
      </c>
      <c r="G104" s="345"/>
      <c r="J104" t="s">
        <v>476</v>
      </c>
      <c r="L104" t="s">
        <v>472</v>
      </c>
      <c r="M104" s="345"/>
      <c r="P104" t="s">
        <v>476</v>
      </c>
      <c r="R104" t="s">
        <v>472</v>
      </c>
      <c r="S104" s="345"/>
      <c r="V104" t="s">
        <v>476</v>
      </c>
      <c r="X104" t="s">
        <v>472</v>
      </c>
      <c r="Y104" s="345"/>
      <c r="AB104" t="s">
        <v>476</v>
      </c>
      <c r="AD104" t="s">
        <v>472</v>
      </c>
      <c r="AE104" s="345"/>
      <c r="AH104" t="s">
        <v>476</v>
      </c>
      <c r="AJ104" t="s">
        <v>472</v>
      </c>
      <c r="AK104" s="345"/>
      <c r="AN104" t="s">
        <v>476</v>
      </c>
      <c r="AP104" t="s">
        <v>472</v>
      </c>
      <c r="AQ104" s="345"/>
      <c r="AT104" t="s">
        <v>476</v>
      </c>
      <c r="AV104" t="s">
        <v>472</v>
      </c>
      <c r="AW104" s="345"/>
      <c r="AZ104" t="s">
        <v>476</v>
      </c>
      <c r="BB104" t="s">
        <v>472</v>
      </c>
      <c r="BC104" s="345"/>
      <c r="BF104" t="s">
        <v>476</v>
      </c>
      <c r="BH104" t="s">
        <v>472</v>
      </c>
      <c r="BI104" s="345"/>
      <c r="BL104" t="s">
        <v>476</v>
      </c>
      <c r="BN104" t="s">
        <v>472</v>
      </c>
      <c r="BO104" s="345"/>
      <c r="BR104" t="s">
        <v>476</v>
      </c>
      <c r="BT104" t="s">
        <v>472</v>
      </c>
      <c r="BU104" s="345"/>
      <c r="BX104" t="s">
        <v>476</v>
      </c>
      <c r="BZ104" t="s">
        <v>472</v>
      </c>
      <c r="CA104" s="345"/>
      <c r="CD104" t="s">
        <v>476</v>
      </c>
      <c r="CF104" t="s">
        <v>472</v>
      </c>
      <c r="CG104" s="345"/>
      <c r="CJ104" t="s">
        <v>476</v>
      </c>
      <c r="CL104" t="s">
        <v>472</v>
      </c>
      <c r="CM104" s="345"/>
      <c r="CP104" t="s">
        <v>476</v>
      </c>
      <c r="CR104" t="s">
        <v>472</v>
      </c>
      <c r="CS104" s="345"/>
      <c r="CV104" t="s">
        <v>476</v>
      </c>
      <c r="CX104" t="s">
        <v>472</v>
      </c>
      <c r="CY104" s="345"/>
      <c r="DB104" t="s">
        <v>476</v>
      </c>
      <c r="DD104" t="s">
        <v>472</v>
      </c>
      <c r="DE104" s="345"/>
      <c r="DH104" t="s">
        <v>476</v>
      </c>
      <c r="DJ104" t="s">
        <v>472</v>
      </c>
      <c r="DK104" s="345"/>
      <c r="DN104" t="s">
        <v>476</v>
      </c>
      <c r="DP104" t="s">
        <v>472</v>
      </c>
      <c r="DQ104" s="345"/>
      <c r="DT104" t="s">
        <v>476</v>
      </c>
      <c r="DV104" t="s">
        <v>472</v>
      </c>
      <c r="DW104" s="345"/>
      <c r="DZ104" t="s">
        <v>476</v>
      </c>
      <c r="EB104" t="s">
        <v>472</v>
      </c>
      <c r="EC104" s="345"/>
      <c r="EF104" t="s">
        <v>476</v>
      </c>
      <c r="EH104" t="s">
        <v>472</v>
      </c>
      <c r="EI104" s="345"/>
      <c r="EL104" t="s">
        <v>476</v>
      </c>
      <c r="EN104" t="s">
        <v>472</v>
      </c>
      <c r="EO104" s="345"/>
      <c r="ER104" t="s">
        <v>476</v>
      </c>
      <c r="ET104" t="s">
        <v>472</v>
      </c>
      <c r="EU104" s="345"/>
      <c r="EX104" t="s">
        <v>476</v>
      </c>
      <c r="EZ104" t="s">
        <v>472</v>
      </c>
      <c r="FA104" s="345"/>
      <c r="FD104" t="s">
        <v>476</v>
      </c>
      <c r="FF104" t="s">
        <v>472</v>
      </c>
      <c r="FG104" s="345"/>
      <c r="FJ104" t="s">
        <v>476</v>
      </c>
      <c r="FL104" t="s">
        <v>472</v>
      </c>
      <c r="FM104" s="345"/>
      <c r="FP104" t="s">
        <v>476</v>
      </c>
      <c r="FR104" t="s">
        <v>472</v>
      </c>
      <c r="FS104" s="345"/>
      <c r="FV104" t="s">
        <v>476</v>
      </c>
      <c r="FX104" t="s">
        <v>472</v>
      </c>
      <c r="FY104" s="345"/>
    </row>
    <row r="105" spans="1:181" x14ac:dyDescent="0.3">
      <c r="A105" s="19"/>
      <c r="B105" s="835" t="s">
        <v>475</v>
      </c>
      <c r="C105" s="835"/>
      <c r="D105" s="827" t="s">
        <v>474</v>
      </c>
      <c r="E105" s="835">
        <f>C81-(D112+D114)</f>
        <v>-68</v>
      </c>
      <c r="F105" s="835">
        <f>ABS(E105)</f>
        <v>68</v>
      </c>
      <c r="G105" s="345"/>
      <c r="H105" s="835" t="s">
        <v>475</v>
      </c>
      <c r="I105" s="835"/>
      <c r="J105" s="827" t="s">
        <v>474</v>
      </c>
      <c r="K105" s="835">
        <f>I81-(J112+J114)</f>
        <v>-68</v>
      </c>
      <c r="L105" s="835">
        <f>ABS(K105)</f>
        <v>68</v>
      </c>
      <c r="M105" s="345"/>
      <c r="N105" s="835" t="s">
        <v>475</v>
      </c>
      <c r="O105" s="835"/>
      <c r="P105" s="827" t="s">
        <v>474</v>
      </c>
      <c r="Q105" s="835">
        <f>O81-(P112+P114)</f>
        <v>-68</v>
      </c>
      <c r="R105" s="835">
        <f>ABS(Q105)</f>
        <v>68</v>
      </c>
      <c r="S105" s="345"/>
      <c r="T105" s="835" t="s">
        <v>475</v>
      </c>
      <c r="U105" s="835"/>
      <c r="V105" s="827" t="s">
        <v>474</v>
      </c>
      <c r="W105" s="835">
        <f>U81-(V112+V114)</f>
        <v>-68</v>
      </c>
      <c r="X105" s="835">
        <f>ABS(W105)</f>
        <v>68</v>
      </c>
      <c r="Y105" s="345"/>
      <c r="Z105" s="835" t="s">
        <v>475</v>
      </c>
      <c r="AA105" s="835"/>
      <c r="AB105" s="827" t="s">
        <v>474</v>
      </c>
      <c r="AC105" s="835">
        <f>AA81-(AB112+AB114)</f>
        <v>-68</v>
      </c>
      <c r="AD105" s="835">
        <f>ABS(AC105)</f>
        <v>68</v>
      </c>
      <c r="AE105" s="345"/>
      <c r="AF105" s="835" t="s">
        <v>475</v>
      </c>
      <c r="AG105" s="835"/>
      <c r="AH105" s="827" t="s">
        <v>474</v>
      </c>
      <c r="AI105" s="835">
        <f>AG81-(AH112+AH114)</f>
        <v>-68</v>
      </c>
      <c r="AJ105" s="835">
        <f>ABS(AI105)</f>
        <v>68</v>
      </c>
      <c r="AK105" s="345"/>
      <c r="AL105" s="835" t="s">
        <v>475</v>
      </c>
      <c r="AM105" s="835"/>
      <c r="AN105" s="827" t="s">
        <v>474</v>
      </c>
      <c r="AO105" s="835">
        <f>AM81-(AN112+AN114)</f>
        <v>-68</v>
      </c>
      <c r="AP105" s="835">
        <f>ABS(AO105)</f>
        <v>68</v>
      </c>
      <c r="AQ105" s="345"/>
      <c r="AR105" s="835" t="s">
        <v>475</v>
      </c>
      <c r="AS105" s="835"/>
      <c r="AT105" s="827" t="s">
        <v>474</v>
      </c>
      <c r="AU105" s="835">
        <f>AS81-(AT112+AT114)</f>
        <v>-68</v>
      </c>
      <c r="AV105" s="835">
        <f>ABS(AU105)</f>
        <v>68</v>
      </c>
      <c r="AW105" s="345"/>
      <c r="AX105" s="835" t="s">
        <v>475</v>
      </c>
      <c r="AY105" s="835"/>
      <c r="AZ105" s="827" t="s">
        <v>474</v>
      </c>
      <c r="BA105" s="835">
        <f>AY81-(AZ112+AZ114)</f>
        <v>-68</v>
      </c>
      <c r="BB105" s="835">
        <f>ABS(BA105)</f>
        <v>68</v>
      </c>
      <c r="BC105" s="345"/>
      <c r="BD105" s="835" t="s">
        <v>475</v>
      </c>
      <c r="BE105" s="835"/>
      <c r="BF105" s="827" t="s">
        <v>474</v>
      </c>
      <c r="BG105" s="835">
        <f>BE81-(BF112+BF114)</f>
        <v>-68</v>
      </c>
      <c r="BH105" s="835">
        <f>ABS(BG105)</f>
        <v>68</v>
      </c>
      <c r="BI105" s="345"/>
      <c r="BJ105" s="835" t="s">
        <v>475</v>
      </c>
      <c r="BK105" s="835"/>
      <c r="BL105" s="827" t="s">
        <v>474</v>
      </c>
      <c r="BM105" s="835">
        <f>BK81-(BL112+BL114)</f>
        <v>-68</v>
      </c>
      <c r="BN105" s="835">
        <f>ABS(BM105)</f>
        <v>68</v>
      </c>
      <c r="BO105" s="345"/>
      <c r="BP105" s="835" t="s">
        <v>475</v>
      </c>
      <c r="BQ105" s="835"/>
      <c r="BR105" s="827" t="s">
        <v>474</v>
      </c>
      <c r="BS105" s="835">
        <f>BQ81-(BR112+BR114)</f>
        <v>-68</v>
      </c>
      <c r="BT105" s="835">
        <f>ABS(BS105)</f>
        <v>68</v>
      </c>
      <c r="BU105" s="345"/>
      <c r="BV105" s="835" t="s">
        <v>475</v>
      </c>
      <c r="BW105" s="835"/>
      <c r="BX105" s="827" t="s">
        <v>474</v>
      </c>
      <c r="BY105" s="835">
        <f>BW81-(BX112+BX114)</f>
        <v>-68</v>
      </c>
      <c r="BZ105" s="835">
        <f>ABS(BY105)</f>
        <v>68</v>
      </c>
      <c r="CA105" s="345"/>
      <c r="CB105" s="835" t="s">
        <v>475</v>
      </c>
      <c r="CC105" s="835"/>
      <c r="CD105" s="827" t="s">
        <v>474</v>
      </c>
      <c r="CE105" s="835">
        <f>CC81-(CD112+CD114)</f>
        <v>-68</v>
      </c>
      <c r="CF105" s="835">
        <f>ABS(CE105)</f>
        <v>68</v>
      </c>
      <c r="CG105" s="345"/>
      <c r="CH105" s="835" t="s">
        <v>475</v>
      </c>
      <c r="CI105" s="835"/>
      <c r="CJ105" s="827" t="s">
        <v>474</v>
      </c>
      <c r="CK105" s="835">
        <f>CI81-(CJ112+CJ114)</f>
        <v>-68</v>
      </c>
      <c r="CL105" s="835">
        <f>ABS(CK105)</f>
        <v>68</v>
      </c>
      <c r="CM105" s="345"/>
      <c r="CN105" s="835" t="s">
        <v>475</v>
      </c>
      <c r="CO105" s="835"/>
      <c r="CP105" s="827" t="s">
        <v>474</v>
      </c>
      <c r="CQ105" s="835">
        <f>CO81-(CP112+CP114)</f>
        <v>-68</v>
      </c>
      <c r="CR105" s="835">
        <f>ABS(CQ105)</f>
        <v>68</v>
      </c>
      <c r="CS105" s="345"/>
      <c r="CT105" s="835" t="s">
        <v>475</v>
      </c>
      <c r="CU105" s="835"/>
      <c r="CV105" s="827" t="s">
        <v>474</v>
      </c>
      <c r="CW105" s="835">
        <f>CU81-(CV112+CV114)</f>
        <v>-68</v>
      </c>
      <c r="CX105" s="835">
        <f>ABS(CW105)</f>
        <v>68</v>
      </c>
      <c r="CY105" s="345"/>
      <c r="CZ105" s="835" t="s">
        <v>475</v>
      </c>
      <c r="DA105" s="835"/>
      <c r="DB105" s="827" t="s">
        <v>474</v>
      </c>
      <c r="DC105" s="835">
        <f>DA81-(DB112+DB114)</f>
        <v>-68</v>
      </c>
      <c r="DD105" s="835">
        <f>ABS(DC105)</f>
        <v>68</v>
      </c>
      <c r="DE105" s="345"/>
      <c r="DF105" s="835" t="s">
        <v>475</v>
      </c>
      <c r="DG105" s="835"/>
      <c r="DH105" s="827" t="s">
        <v>474</v>
      </c>
      <c r="DI105" s="835">
        <f>DG81-(DH112+DH114)</f>
        <v>-68</v>
      </c>
      <c r="DJ105" s="835">
        <f>ABS(DI105)</f>
        <v>68</v>
      </c>
      <c r="DK105" s="345"/>
      <c r="DL105" s="835" t="s">
        <v>475</v>
      </c>
      <c r="DM105" s="835"/>
      <c r="DN105" s="827" t="s">
        <v>474</v>
      </c>
      <c r="DO105" s="835">
        <f>DM81-(DN112+DN114)</f>
        <v>-68</v>
      </c>
      <c r="DP105" s="835">
        <f>ABS(DO105)</f>
        <v>68</v>
      </c>
      <c r="DQ105" s="345"/>
      <c r="DR105" s="835" t="s">
        <v>475</v>
      </c>
      <c r="DS105" s="835"/>
      <c r="DT105" s="827" t="s">
        <v>474</v>
      </c>
      <c r="DU105" s="835">
        <f>DS81-(DT112+DT114)</f>
        <v>-68</v>
      </c>
      <c r="DV105" s="835">
        <f>ABS(DU105)</f>
        <v>68</v>
      </c>
      <c r="DW105" s="345"/>
      <c r="DX105" s="835" t="s">
        <v>475</v>
      </c>
      <c r="DY105" s="835"/>
      <c r="DZ105" s="827" t="s">
        <v>474</v>
      </c>
      <c r="EA105" s="835">
        <f>DY81-(DZ112+DZ114)</f>
        <v>-68</v>
      </c>
      <c r="EB105" s="835">
        <f>ABS(EA105)</f>
        <v>68</v>
      </c>
      <c r="EC105" s="345"/>
      <c r="ED105" s="835" t="s">
        <v>475</v>
      </c>
      <c r="EE105" s="835"/>
      <c r="EF105" s="827" t="s">
        <v>474</v>
      </c>
      <c r="EG105" s="835">
        <f>EE81-(EF112+EF114)</f>
        <v>-68</v>
      </c>
      <c r="EH105" s="835">
        <f>ABS(EG105)</f>
        <v>68</v>
      </c>
      <c r="EI105" s="345"/>
      <c r="EJ105" s="835" t="s">
        <v>475</v>
      </c>
      <c r="EK105" s="835"/>
      <c r="EL105" s="827" t="s">
        <v>474</v>
      </c>
      <c r="EM105" s="835">
        <f>EK81-(EL112+EL114)</f>
        <v>-68</v>
      </c>
      <c r="EN105" s="835">
        <f>ABS(EM105)</f>
        <v>68</v>
      </c>
      <c r="EO105" s="345"/>
      <c r="EP105" s="835" t="s">
        <v>475</v>
      </c>
      <c r="EQ105" s="835"/>
      <c r="ER105" s="827" t="s">
        <v>474</v>
      </c>
      <c r="ES105" s="835">
        <f>EQ81-(ER112+ER114)</f>
        <v>-68</v>
      </c>
      <c r="ET105" s="835">
        <f>ABS(ES105)</f>
        <v>68</v>
      </c>
      <c r="EU105" s="345"/>
      <c r="EV105" s="835" t="s">
        <v>475</v>
      </c>
      <c r="EW105" s="835"/>
      <c r="EX105" s="827" t="s">
        <v>474</v>
      </c>
      <c r="EY105" s="835">
        <f>EW81-(EX112+EX114)</f>
        <v>-68</v>
      </c>
      <c r="EZ105" s="835">
        <f>ABS(EY105)</f>
        <v>68</v>
      </c>
      <c r="FA105" s="345"/>
      <c r="FB105" s="835" t="s">
        <v>475</v>
      </c>
      <c r="FC105" s="835"/>
      <c r="FD105" s="827" t="s">
        <v>474</v>
      </c>
      <c r="FE105" s="835">
        <f>FC81-(FD112+FD114)</f>
        <v>-68</v>
      </c>
      <c r="FF105" s="835">
        <f>ABS(FE105)</f>
        <v>68</v>
      </c>
      <c r="FG105" s="345"/>
      <c r="FH105" s="835" t="s">
        <v>475</v>
      </c>
      <c r="FI105" s="835"/>
      <c r="FJ105" s="827" t="s">
        <v>474</v>
      </c>
      <c r="FK105" s="835">
        <f>FI81-(FJ112+FJ114)</f>
        <v>-68</v>
      </c>
      <c r="FL105" s="835">
        <f>ABS(FK105)</f>
        <v>68</v>
      </c>
      <c r="FM105" s="345"/>
      <c r="FN105" s="835" t="s">
        <v>475</v>
      </c>
      <c r="FO105" s="835"/>
      <c r="FP105" s="827" t="s">
        <v>474</v>
      </c>
      <c r="FQ105" s="835">
        <f>FO81-(FP112+FP114)</f>
        <v>-68</v>
      </c>
      <c r="FR105" s="835">
        <f>ABS(FQ105)</f>
        <v>68</v>
      </c>
      <c r="FS105" s="345"/>
      <c r="FT105" s="835" t="s">
        <v>475</v>
      </c>
      <c r="FU105" s="835"/>
      <c r="FV105" s="827" t="s">
        <v>474</v>
      </c>
      <c r="FW105" s="835">
        <f>FU81-(FV112+FV114)</f>
        <v>-68</v>
      </c>
      <c r="FX105" s="835">
        <f>ABS(FW105)</f>
        <v>68</v>
      </c>
      <c r="FY105" s="345"/>
    </row>
    <row r="106" spans="1:181" x14ac:dyDescent="0.3">
      <c r="A106" s="19"/>
      <c r="B106" s="835"/>
      <c r="C106" s="840" t="s">
        <v>472</v>
      </c>
      <c r="D106" s="827" t="s">
        <v>473</v>
      </c>
      <c r="E106" s="835">
        <f>C82-(D113+D115)</f>
        <v>-68</v>
      </c>
      <c r="F106" s="835">
        <f>ABS(E106)</f>
        <v>68</v>
      </c>
      <c r="G106" s="345"/>
      <c r="H106" s="835"/>
      <c r="I106" s="840" t="s">
        <v>472</v>
      </c>
      <c r="J106" s="827" t="s">
        <v>473</v>
      </c>
      <c r="K106" s="835">
        <f>I82-(J113+J115)</f>
        <v>-68</v>
      </c>
      <c r="L106" s="835">
        <f>ABS(K106)</f>
        <v>68</v>
      </c>
      <c r="M106" s="345"/>
      <c r="N106" s="835"/>
      <c r="O106" s="840" t="s">
        <v>472</v>
      </c>
      <c r="P106" s="827" t="s">
        <v>473</v>
      </c>
      <c r="Q106" s="835">
        <f>O82-(P113+P115)</f>
        <v>-68</v>
      </c>
      <c r="R106" s="835">
        <f>ABS(Q106)</f>
        <v>68</v>
      </c>
      <c r="S106" s="345"/>
      <c r="T106" s="835"/>
      <c r="U106" s="840" t="s">
        <v>472</v>
      </c>
      <c r="V106" s="827" t="s">
        <v>473</v>
      </c>
      <c r="W106" s="835">
        <f>U82-(V113+V115)</f>
        <v>-68</v>
      </c>
      <c r="X106" s="835">
        <f>ABS(W106)</f>
        <v>68</v>
      </c>
      <c r="Y106" s="345"/>
      <c r="Z106" s="835"/>
      <c r="AA106" s="840" t="s">
        <v>472</v>
      </c>
      <c r="AB106" s="827" t="s">
        <v>473</v>
      </c>
      <c r="AC106" s="835">
        <f>AA82-(AB113+AB115)</f>
        <v>-68</v>
      </c>
      <c r="AD106" s="835">
        <f>ABS(AC106)</f>
        <v>68</v>
      </c>
      <c r="AE106" s="345"/>
      <c r="AF106" s="835"/>
      <c r="AG106" s="840" t="s">
        <v>472</v>
      </c>
      <c r="AH106" s="827" t="s">
        <v>473</v>
      </c>
      <c r="AI106" s="835">
        <f>AG82-(AH113+AH115)</f>
        <v>-68</v>
      </c>
      <c r="AJ106" s="835">
        <f>ABS(AI106)</f>
        <v>68</v>
      </c>
      <c r="AK106" s="345"/>
      <c r="AL106" s="835"/>
      <c r="AM106" s="840" t="s">
        <v>472</v>
      </c>
      <c r="AN106" s="827" t="s">
        <v>473</v>
      </c>
      <c r="AO106" s="835">
        <f>AM82-(AN113+AN115)</f>
        <v>-68</v>
      </c>
      <c r="AP106" s="835">
        <f>ABS(AO106)</f>
        <v>68</v>
      </c>
      <c r="AQ106" s="345"/>
      <c r="AR106" s="835"/>
      <c r="AS106" s="840" t="s">
        <v>472</v>
      </c>
      <c r="AT106" s="827" t="s">
        <v>473</v>
      </c>
      <c r="AU106" s="835">
        <f>AS82-(AT113+AT115)</f>
        <v>-68</v>
      </c>
      <c r="AV106" s="835">
        <f>ABS(AU106)</f>
        <v>68</v>
      </c>
      <c r="AW106" s="345"/>
      <c r="AX106" s="835"/>
      <c r="AY106" s="840" t="s">
        <v>472</v>
      </c>
      <c r="AZ106" s="827" t="s">
        <v>473</v>
      </c>
      <c r="BA106" s="835">
        <f>AY82-(AZ113+AZ115)</f>
        <v>-68</v>
      </c>
      <c r="BB106" s="835">
        <f>ABS(BA106)</f>
        <v>68</v>
      </c>
      <c r="BC106" s="345"/>
      <c r="BD106" s="835"/>
      <c r="BE106" s="840" t="s">
        <v>472</v>
      </c>
      <c r="BF106" s="827" t="s">
        <v>473</v>
      </c>
      <c r="BG106" s="835">
        <f>BE82-(BF113+BF115)</f>
        <v>-68</v>
      </c>
      <c r="BH106" s="835">
        <f>ABS(BG106)</f>
        <v>68</v>
      </c>
      <c r="BI106" s="345"/>
      <c r="BJ106" s="835"/>
      <c r="BK106" s="840" t="s">
        <v>472</v>
      </c>
      <c r="BL106" s="827" t="s">
        <v>473</v>
      </c>
      <c r="BM106" s="835">
        <f>BK82-(BL113+BL115)</f>
        <v>-68</v>
      </c>
      <c r="BN106" s="835">
        <f>ABS(BM106)</f>
        <v>68</v>
      </c>
      <c r="BO106" s="345"/>
      <c r="BP106" s="835"/>
      <c r="BQ106" s="840" t="s">
        <v>472</v>
      </c>
      <c r="BR106" s="827" t="s">
        <v>473</v>
      </c>
      <c r="BS106" s="835">
        <f>BQ82-(BR113+BR115)</f>
        <v>-68</v>
      </c>
      <c r="BT106" s="835">
        <f>ABS(BS106)</f>
        <v>68</v>
      </c>
      <c r="BU106" s="345"/>
      <c r="BV106" s="835"/>
      <c r="BW106" s="840" t="s">
        <v>472</v>
      </c>
      <c r="BX106" s="827" t="s">
        <v>473</v>
      </c>
      <c r="BY106" s="835">
        <f>BW82-(BX113+BX115)</f>
        <v>-68</v>
      </c>
      <c r="BZ106" s="835">
        <f>ABS(BY106)</f>
        <v>68</v>
      </c>
      <c r="CA106" s="345"/>
      <c r="CB106" s="835"/>
      <c r="CC106" s="840" t="s">
        <v>472</v>
      </c>
      <c r="CD106" s="827" t="s">
        <v>473</v>
      </c>
      <c r="CE106" s="835">
        <f>CC82-(CD113+CD115)</f>
        <v>-68</v>
      </c>
      <c r="CF106" s="835">
        <f>ABS(CE106)</f>
        <v>68</v>
      </c>
      <c r="CG106" s="345"/>
      <c r="CH106" s="835"/>
      <c r="CI106" s="840" t="s">
        <v>472</v>
      </c>
      <c r="CJ106" s="827" t="s">
        <v>473</v>
      </c>
      <c r="CK106" s="835">
        <f>CI82-(CJ113+CJ115)</f>
        <v>-68</v>
      </c>
      <c r="CL106" s="835">
        <f>ABS(CK106)</f>
        <v>68</v>
      </c>
      <c r="CM106" s="345"/>
      <c r="CN106" s="835"/>
      <c r="CO106" s="840" t="s">
        <v>472</v>
      </c>
      <c r="CP106" s="827" t="s">
        <v>473</v>
      </c>
      <c r="CQ106" s="835">
        <f>CO82-(CP113+CP115)</f>
        <v>-68</v>
      </c>
      <c r="CR106" s="835">
        <f>ABS(CQ106)</f>
        <v>68</v>
      </c>
      <c r="CS106" s="345"/>
      <c r="CT106" s="835"/>
      <c r="CU106" s="840" t="s">
        <v>472</v>
      </c>
      <c r="CV106" s="827" t="s">
        <v>473</v>
      </c>
      <c r="CW106" s="835">
        <f>CU82-(CV113+CV115)</f>
        <v>-68</v>
      </c>
      <c r="CX106" s="835">
        <f>ABS(CW106)</f>
        <v>68</v>
      </c>
      <c r="CY106" s="345"/>
      <c r="CZ106" s="835"/>
      <c r="DA106" s="840" t="s">
        <v>472</v>
      </c>
      <c r="DB106" s="827" t="s">
        <v>473</v>
      </c>
      <c r="DC106" s="835">
        <f>DA82-(DB113+DB115)</f>
        <v>-68</v>
      </c>
      <c r="DD106" s="835">
        <f>ABS(DC106)</f>
        <v>68</v>
      </c>
      <c r="DE106" s="345"/>
      <c r="DF106" s="835"/>
      <c r="DG106" s="840" t="s">
        <v>472</v>
      </c>
      <c r="DH106" s="827" t="s">
        <v>473</v>
      </c>
      <c r="DI106" s="835">
        <f>DG82-(DH113+DH115)</f>
        <v>-68</v>
      </c>
      <c r="DJ106" s="835">
        <f>ABS(DI106)</f>
        <v>68</v>
      </c>
      <c r="DK106" s="345"/>
      <c r="DL106" s="835"/>
      <c r="DM106" s="840" t="s">
        <v>472</v>
      </c>
      <c r="DN106" s="827" t="s">
        <v>473</v>
      </c>
      <c r="DO106" s="835">
        <f>DM82-(DN113+DN115)</f>
        <v>-68</v>
      </c>
      <c r="DP106" s="835">
        <f>ABS(DO106)</f>
        <v>68</v>
      </c>
      <c r="DQ106" s="345"/>
      <c r="DR106" s="835"/>
      <c r="DS106" s="840" t="s">
        <v>472</v>
      </c>
      <c r="DT106" s="827" t="s">
        <v>473</v>
      </c>
      <c r="DU106" s="835">
        <f>DS82-(DT113+DT115)</f>
        <v>-68</v>
      </c>
      <c r="DV106" s="835">
        <f>ABS(DU106)</f>
        <v>68</v>
      </c>
      <c r="DW106" s="345"/>
      <c r="DX106" s="835"/>
      <c r="DY106" s="840" t="s">
        <v>472</v>
      </c>
      <c r="DZ106" s="827" t="s">
        <v>473</v>
      </c>
      <c r="EA106" s="835">
        <f>DY82-(DZ113+DZ115)</f>
        <v>-68</v>
      </c>
      <c r="EB106" s="835">
        <f>ABS(EA106)</f>
        <v>68</v>
      </c>
      <c r="EC106" s="345"/>
      <c r="ED106" s="835"/>
      <c r="EE106" s="840" t="s">
        <v>472</v>
      </c>
      <c r="EF106" s="827" t="s">
        <v>473</v>
      </c>
      <c r="EG106" s="835">
        <f>EE82-(EF113+EF115)</f>
        <v>-68</v>
      </c>
      <c r="EH106" s="835">
        <f>ABS(EG106)</f>
        <v>68</v>
      </c>
      <c r="EI106" s="345"/>
      <c r="EJ106" s="835"/>
      <c r="EK106" s="840" t="s">
        <v>472</v>
      </c>
      <c r="EL106" s="827" t="s">
        <v>473</v>
      </c>
      <c r="EM106" s="835">
        <f>EK82-(EL113+EL115)</f>
        <v>-68</v>
      </c>
      <c r="EN106" s="835">
        <f>ABS(EM106)</f>
        <v>68</v>
      </c>
      <c r="EO106" s="345"/>
      <c r="EP106" s="835"/>
      <c r="EQ106" s="840" t="s">
        <v>472</v>
      </c>
      <c r="ER106" s="827" t="s">
        <v>473</v>
      </c>
      <c r="ES106" s="835">
        <f>EQ82-(ER113+ER115)</f>
        <v>-68</v>
      </c>
      <c r="ET106" s="835">
        <f>ABS(ES106)</f>
        <v>68</v>
      </c>
      <c r="EU106" s="345"/>
      <c r="EV106" s="835"/>
      <c r="EW106" s="840" t="s">
        <v>472</v>
      </c>
      <c r="EX106" s="827" t="s">
        <v>473</v>
      </c>
      <c r="EY106" s="835">
        <f>EW82-(EX113+EX115)</f>
        <v>-68</v>
      </c>
      <c r="EZ106" s="835">
        <f>ABS(EY106)</f>
        <v>68</v>
      </c>
      <c r="FA106" s="345"/>
      <c r="FB106" s="835"/>
      <c r="FC106" s="840" t="s">
        <v>472</v>
      </c>
      <c r="FD106" s="827" t="s">
        <v>473</v>
      </c>
      <c r="FE106" s="835">
        <f>FC82-(FD113+FD115)</f>
        <v>-68</v>
      </c>
      <c r="FF106" s="835">
        <f>ABS(FE106)</f>
        <v>68</v>
      </c>
      <c r="FG106" s="345"/>
      <c r="FH106" s="835"/>
      <c r="FI106" s="840" t="s">
        <v>472</v>
      </c>
      <c r="FJ106" s="827" t="s">
        <v>473</v>
      </c>
      <c r="FK106" s="835">
        <f>FI82-(FJ113+FJ115)</f>
        <v>-68</v>
      </c>
      <c r="FL106" s="835">
        <f>ABS(FK106)</f>
        <v>68</v>
      </c>
      <c r="FM106" s="345"/>
      <c r="FN106" s="835"/>
      <c r="FO106" s="840" t="s">
        <v>472</v>
      </c>
      <c r="FP106" s="827" t="s">
        <v>473</v>
      </c>
      <c r="FQ106" s="835">
        <f>FO82-(FP113+FP115)</f>
        <v>-68</v>
      </c>
      <c r="FR106" s="835">
        <f>ABS(FQ106)</f>
        <v>68</v>
      </c>
      <c r="FS106" s="345"/>
      <c r="FT106" s="835"/>
      <c r="FU106" s="840" t="s">
        <v>472</v>
      </c>
      <c r="FV106" s="827" t="s">
        <v>473</v>
      </c>
      <c r="FW106" s="835">
        <f>FU82-(FV113+FV115)</f>
        <v>-68</v>
      </c>
      <c r="FX106" s="835">
        <f>ABS(FW106)</f>
        <v>68</v>
      </c>
      <c r="FY106" s="345"/>
    </row>
    <row r="107" spans="1:181" x14ac:dyDescent="0.3">
      <c r="A107" s="19"/>
      <c r="B107" s="827" t="s">
        <v>418</v>
      </c>
      <c r="C107" s="840">
        <f>C80</f>
        <v>172</v>
      </c>
      <c r="D107" s="835"/>
      <c r="E107" s="835"/>
      <c r="F107" s="835"/>
      <c r="G107" s="345"/>
      <c r="H107" s="827" t="s">
        <v>418</v>
      </c>
      <c r="I107" s="840">
        <f>I80</f>
        <v>172</v>
      </c>
      <c r="J107" s="835"/>
      <c r="K107" s="835"/>
      <c r="L107" s="835"/>
      <c r="M107" s="345"/>
      <c r="N107" s="827" t="s">
        <v>418</v>
      </c>
      <c r="O107" s="840">
        <f>O80</f>
        <v>172</v>
      </c>
      <c r="P107" s="835"/>
      <c r="Q107" s="835"/>
      <c r="R107" s="835"/>
      <c r="S107" s="345"/>
      <c r="T107" s="827" t="s">
        <v>418</v>
      </c>
      <c r="U107" s="840">
        <f>U80</f>
        <v>172</v>
      </c>
      <c r="V107" s="835"/>
      <c r="W107" s="835"/>
      <c r="X107" s="835"/>
      <c r="Y107" s="345"/>
      <c r="Z107" s="827" t="s">
        <v>418</v>
      </c>
      <c r="AA107" s="840">
        <f>AA80</f>
        <v>172</v>
      </c>
      <c r="AB107" s="835"/>
      <c r="AC107" s="835"/>
      <c r="AD107" s="835"/>
      <c r="AE107" s="345"/>
      <c r="AF107" s="827" t="s">
        <v>418</v>
      </c>
      <c r="AG107" s="840">
        <f>AG80</f>
        <v>172</v>
      </c>
      <c r="AH107" s="835"/>
      <c r="AI107" s="835"/>
      <c r="AJ107" s="835"/>
      <c r="AK107" s="345"/>
      <c r="AL107" s="827" t="s">
        <v>418</v>
      </c>
      <c r="AM107" s="840">
        <f>AM80</f>
        <v>172</v>
      </c>
      <c r="AN107" s="835"/>
      <c r="AO107" s="835"/>
      <c r="AP107" s="835"/>
      <c r="AQ107" s="345"/>
      <c r="AR107" s="827" t="s">
        <v>418</v>
      </c>
      <c r="AS107" s="840">
        <f>AS80</f>
        <v>172</v>
      </c>
      <c r="AT107" s="835"/>
      <c r="AU107" s="835"/>
      <c r="AV107" s="835"/>
      <c r="AW107" s="345"/>
      <c r="AX107" s="827" t="s">
        <v>418</v>
      </c>
      <c r="AY107" s="840">
        <f>AY80</f>
        <v>172</v>
      </c>
      <c r="AZ107" s="835"/>
      <c r="BA107" s="835"/>
      <c r="BB107" s="835"/>
      <c r="BC107" s="345"/>
      <c r="BD107" s="827" t="s">
        <v>418</v>
      </c>
      <c r="BE107" s="840">
        <f>BE80</f>
        <v>172</v>
      </c>
      <c r="BF107" s="835"/>
      <c r="BG107" s="835"/>
      <c r="BH107" s="835"/>
      <c r="BI107" s="345"/>
      <c r="BJ107" s="827" t="s">
        <v>418</v>
      </c>
      <c r="BK107" s="840">
        <f>BK80</f>
        <v>172</v>
      </c>
      <c r="BL107" s="835"/>
      <c r="BM107" s="835"/>
      <c r="BN107" s="835"/>
      <c r="BO107" s="345"/>
      <c r="BP107" s="827" t="s">
        <v>418</v>
      </c>
      <c r="BQ107" s="840">
        <f>BQ80</f>
        <v>172</v>
      </c>
      <c r="BR107" s="835"/>
      <c r="BS107" s="835"/>
      <c r="BT107" s="835"/>
      <c r="BU107" s="345"/>
      <c r="BV107" s="827" t="s">
        <v>418</v>
      </c>
      <c r="BW107" s="840">
        <f>BW80</f>
        <v>172</v>
      </c>
      <c r="BX107" s="835"/>
      <c r="BY107" s="835"/>
      <c r="BZ107" s="835"/>
      <c r="CA107" s="345"/>
      <c r="CB107" s="827" t="s">
        <v>418</v>
      </c>
      <c r="CC107" s="840">
        <f>CC80</f>
        <v>172</v>
      </c>
      <c r="CD107" s="835"/>
      <c r="CE107" s="835"/>
      <c r="CF107" s="835"/>
      <c r="CG107" s="345"/>
      <c r="CH107" s="827" t="s">
        <v>418</v>
      </c>
      <c r="CI107" s="840">
        <f>CI80</f>
        <v>172</v>
      </c>
      <c r="CJ107" s="835"/>
      <c r="CK107" s="835"/>
      <c r="CL107" s="835"/>
      <c r="CM107" s="345"/>
      <c r="CN107" s="827" t="s">
        <v>418</v>
      </c>
      <c r="CO107" s="840">
        <f>CO80</f>
        <v>172</v>
      </c>
      <c r="CP107" s="835"/>
      <c r="CQ107" s="835"/>
      <c r="CR107" s="835"/>
      <c r="CS107" s="345"/>
      <c r="CT107" s="827" t="s">
        <v>418</v>
      </c>
      <c r="CU107" s="840">
        <f>CU80</f>
        <v>172</v>
      </c>
      <c r="CV107" s="835"/>
      <c r="CW107" s="835"/>
      <c r="CX107" s="835"/>
      <c r="CY107" s="345"/>
      <c r="CZ107" s="827" t="s">
        <v>418</v>
      </c>
      <c r="DA107" s="840">
        <f>DA80</f>
        <v>172</v>
      </c>
      <c r="DB107" s="835"/>
      <c r="DC107" s="835"/>
      <c r="DD107" s="835"/>
      <c r="DE107" s="345"/>
      <c r="DF107" s="827" t="s">
        <v>418</v>
      </c>
      <c r="DG107" s="840">
        <f>DG80</f>
        <v>172</v>
      </c>
      <c r="DH107" s="835"/>
      <c r="DI107" s="835"/>
      <c r="DJ107" s="835"/>
      <c r="DK107" s="345"/>
      <c r="DL107" s="827" t="s">
        <v>418</v>
      </c>
      <c r="DM107" s="840">
        <f>DM80</f>
        <v>172</v>
      </c>
      <c r="DN107" s="835"/>
      <c r="DO107" s="835"/>
      <c r="DP107" s="835"/>
      <c r="DQ107" s="345"/>
      <c r="DR107" s="827" t="s">
        <v>418</v>
      </c>
      <c r="DS107" s="840">
        <f>DS80</f>
        <v>172</v>
      </c>
      <c r="DT107" s="835"/>
      <c r="DU107" s="835"/>
      <c r="DV107" s="835"/>
      <c r="DW107" s="345"/>
      <c r="DX107" s="827" t="s">
        <v>418</v>
      </c>
      <c r="DY107" s="840">
        <f>DY80</f>
        <v>172</v>
      </c>
      <c r="DZ107" s="835"/>
      <c r="EA107" s="835"/>
      <c r="EB107" s="835"/>
      <c r="EC107" s="345"/>
      <c r="ED107" s="827" t="s">
        <v>418</v>
      </c>
      <c r="EE107" s="840">
        <f>EE80</f>
        <v>172</v>
      </c>
      <c r="EF107" s="835"/>
      <c r="EG107" s="835"/>
      <c r="EH107" s="835"/>
      <c r="EI107" s="345"/>
      <c r="EJ107" s="827" t="s">
        <v>418</v>
      </c>
      <c r="EK107" s="840">
        <f>EK80</f>
        <v>172</v>
      </c>
      <c r="EL107" s="835"/>
      <c r="EM107" s="835"/>
      <c r="EN107" s="835"/>
      <c r="EO107" s="345"/>
      <c r="EP107" s="827" t="s">
        <v>418</v>
      </c>
      <c r="EQ107" s="840">
        <f>EQ80</f>
        <v>172</v>
      </c>
      <c r="ER107" s="835"/>
      <c r="ES107" s="835"/>
      <c r="ET107" s="835"/>
      <c r="EU107" s="345"/>
      <c r="EV107" s="827" t="s">
        <v>418</v>
      </c>
      <c r="EW107" s="840">
        <f>EW80</f>
        <v>172</v>
      </c>
      <c r="EX107" s="835"/>
      <c r="EY107" s="835"/>
      <c r="EZ107" s="835"/>
      <c r="FA107" s="345"/>
      <c r="FB107" s="827" t="s">
        <v>418</v>
      </c>
      <c r="FC107" s="840">
        <f>FC80</f>
        <v>172</v>
      </c>
      <c r="FD107" s="835"/>
      <c r="FE107" s="835"/>
      <c r="FF107" s="835"/>
      <c r="FG107" s="345"/>
      <c r="FH107" s="827" t="s">
        <v>418</v>
      </c>
      <c r="FI107" s="840">
        <f>FI80</f>
        <v>172</v>
      </c>
      <c r="FJ107" s="835"/>
      <c r="FK107" s="835"/>
      <c r="FL107" s="835"/>
      <c r="FM107" s="345"/>
      <c r="FN107" s="827" t="s">
        <v>418</v>
      </c>
      <c r="FO107" s="840">
        <f>FO80</f>
        <v>172</v>
      </c>
      <c r="FP107" s="835"/>
      <c r="FQ107" s="835"/>
      <c r="FR107" s="835"/>
      <c r="FS107" s="345"/>
      <c r="FT107" s="827" t="s">
        <v>418</v>
      </c>
      <c r="FU107" s="840">
        <f>FU80</f>
        <v>172</v>
      </c>
      <c r="FV107" s="835"/>
      <c r="FW107" s="835"/>
      <c r="FX107" s="835"/>
      <c r="FY107" s="345"/>
    </row>
    <row r="108" spans="1:181" x14ac:dyDescent="0.3">
      <c r="A108" s="19"/>
      <c r="B108" s="827" t="s">
        <v>417</v>
      </c>
      <c r="C108" s="840">
        <f>C81</f>
        <v>172</v>
      </c>
      <c r="D108" s="835"/>
      <c r="E108" s="835"/>
      <c r="F108" s="835"/>
      <c r="G108" s="345"/>
      <c r="H108" s="827" t="s">
        <v>417</v>
      </c>
      <c r="I108" s="840">
        <f>I81</f>
        <v>172</v>
      </c>
      <c r="J108" s="835"/>
      <c r="K108" s="835"/>
      <c r="L108" s="835"/>
      <c r="M108" s="345"/>
      <c r="N108" s="827" t="s">
        <v>417</v>
      </c>
      <c r="O108" s="840">
        <f>O81</f>
        <v>172</v>
      </c>
      <c r="P108" s="835"/>
      <c r="Q108" s="835"/>
      <c r="R108" s="835"/>
      <c r="S108" s="345"/>
      <c r="T108" s="827" t="s">
        <v>417</v>
      </c>
      <c r="U108" s="840">
        <f>U81</f>
        <v>172</v>
      </c>
      <c r="V108" s="835"/>
      <c r="W108" s="835"/>
      <c r="X108" s="835"/>
      <c r="Y108" s="345"/>
      <c r="Z108" s="827" t="s">
        <v>417</v>
      </c>
      <c r="AA108" s="840">
        <f>AA81</f>
        <v>172</v>
      </c>
      <c r="AB108" s="835"/>
      <c r="AC108" s="835"/>
      <c r="AD108" s="835"/>
      <c r="AE108" s="345"/>
      <c r="AF108" s="827" t="s">
        <v>417</v>
      </c>
      <c r="AG108" s="840">
        <f>AG81</f>
        <v>172</v>
      </c>
      <c r="AH108" s="835"/>
      <c r="AI108" s="835"/>
      <c r="AJ108" s="835"/>
      <c r="AK108" s="345"/>
      <c r="AL108" s="827" t="s">
        <v>417</v>
      </c>
      <c r="AM108" s="840">
        <f>AM81</f>
        <v>172</v>
      </c>
      <c r="AN108" s="835"/>
      <c r="AO108" s="835"/>
      <c r="AP108" s="835"/>
      <c r="AQ108" s="345"/>
      <c r="AR108" s="827" t="s">
        <v>417</v>
      </c>
      <c r="AS108" s="840">
        <f>AS81</f>
        <v>172</v>
      </c>
      <c r="AT108" s="835"/>
      <c r="AU108" s="835"/>
      <c r="AV108" s="835"/>
      <c r="AW108" s="345"/>
      <c r="AX108" s="827" t="s">
        <v>417</v>
      </c>
      <c r="AY108" s="840">
        <f>AY81</f>
        <v>172</v>
      </c>
      <c r="AZ108" s="835"/>
      <c r="BA108" s="835"/>
      <c r="BB108" s="835"/>
      <c r="BC108" s="345"/>
      <c r="BD108" s="827" t="s">
        <v>417</v>
      </c>
      <c r="BE108" s="840">
        <f>BE81</f>
        <v>172</v>
      </c>
      <c r="BF108" s="835"/>
      <c r="BG108" s="835"/>
      <c r="BH108" s="835"/>
      <c r="BI108" s="345"/>
      <c r="BJ108" s="827" t="s">
        <v>417</v>
      </c>
      <c r="BK108" s="840">
        <f>BK81</f>
        <v>172</v>
      </c>
      <c r="BL108" s="835"/>
      <c r="BM108" s="835"/>
      <c r="BN108" s="835"/>
      <c r="BO108" s="345"/>
      <c r="BP108" s="827" t="s">
        <v>417</v>
      </c>
      <c r="BQ108" s="840">
        <f>BQ81</f>
        <v>172</v>
      </c>
      <c r="BR108" s="835"/>
      <c r="BS108" s="835"/>
      <c r="BT108" s="835"/>
      <c r="BU108" s="345"/>
      <c r="BV108" s="827" t="s">
        <v>417</v>
      </c>
      <c r="BW108" s="840">
        <f>BW81</f>
        <v>172</v>
      </c>
      <c r="BX108" s="835"/>
      <c r="BY108" s="835"/>
      <c r="BZ108" s="835"/>
      <c r="CA108" s="345"/>
      <c r="CB108" s="827" t="s">
        <v>417</v>
      </c>
      <c r="CC108" s="840">
        <f>CC81</f>
        <v>172</v>
      </c>
      <c r="CD108" s="835"/>
      <c r="CE108" s="835"/>
      <c r="CF108" s="835"/>
      <c r="CG108" s="345"/>
      <c r="CH108" s="827" t="s">
        <v>417</v>
      </c>
      <c r="CI108" s="840">
        <f>CI81</f>
        <v>172</v>
      </c>
      <c r="CJ108" s="835"/>
      <c r="CK108" s="835"/>
      <c r="CL108" s="835"/>
      <c r="CM108" s="345"/>
      <c r="CN108" s="827" t="s">
        <v>417</v>
      </c>
      <c r="CO108" s="840">
        <f>CO81</f>
        <v>172</v>
      </c>
      <c r="CP108" s="835"/>
      <c r="CQ108" s="835"/>
      <c r="CR108" s="835"/>
      <c r="CS108" s="345"/>
      <c r="CT108" s="827" t="s">
        <v>417</v>
      </c>
      <c r="CU108" s="840">
        <f>CU81</f>
        <v>172</v>
      </c>
      <c r="CV108" s="835"/>
      <c r="CW108" s="835"/>
      <c r="CX108" s="835"/>
      <c r="CY108" s="345"/>
      <c r="CZ108" s="827" t="s">
        <v>417</v>
      </c>
      <c r="DA108" s="840">
        <f>DA81</f>
        <v>172</v>
      </c>
      <c r="DB108" s="835"/>
      <c r="DC108" s="835"/>
      <c r="DD108" s="835"/>
      <c r="DE108" s="345"/>
      <c r="DF108" s="827" t="s">
        <v>417</v>
      </c>
      <c r="DG108" s="840">
        <f>DG81</f>
        <v>172</v>
      </c>
      <c r="DH108" s="835"/>
      <c r="DI108" s="835"/>
      <c r="DJ108" s="835"/>
      <c r="DK108" s="345"/>
      <c r="DL108" s="827" t="s">
        <v>417</v>
      </c>
      <c r="DM108" s="840">
        <f>DM81</f>
        <v>172</v>
      </c>
      <c r="DN108" s="835"/>
      <c r="DO108" s="835"/>
      <c r="DP108" s="835"/>
      <c r="DQ108" s="345"/>
      <c r="DR108" s="827" t="s">
        <v>417</v>
      </c>
      <c r="DS108" s="840">
        <f>DS81</f>
        <v>172</v>
      </c>
      <c r="DT108" s="835"/>
      <c r="DU108" s="835"/>
      <c r="DV108" s="835"/>
      <c r="DW108" s="345"/>
      <c r="DX108" s="827" t="s">
        <v>417</v>
      </c>
      <c r="DY108" s="840">
        <f>DY81</f>
        <v>172</v>
      </c>
      <c r="DZ108" s="835"/>
      <c r="EA108" s="835"/>
      <c r="EB108" s="835"/>
      <c r="EC108" s="345"/>
      <c r="ED108" s="827" t="s">
        <v>417</v>
      </c>
      <c r="EE108" s="840">
        <f>EE81</f>
        <v>172</v>
      </c>
      <c r="EF108" s="835"/>
      <c r="EG108" s="835"/>
      <c r="EH108" s="835"/>
      <c r="EI108" s="345"/>
      <c r="EJ108" s="827" t="s">
        <v>417</v>
      </c>
      <c r="EK108" s="840">
        <f>EK81</f>
        <v>172</v>
      </c>
      <c r="EL108" s="835"/>
      <c r="EM108" s="835"/>
      <c r="EN108" s="835"/>
      <c r="EO108" s="345"/>
      <c r="EP108" s="827" t="s">
        <v>417</v>
      </c>
      <c r="EQ108" s="840">
        <f>EQ81</f>
        <v>172</v>
      </c>
      <c r="ER108" s="835"/>
      <c r="ES108" s="835"/>
      <c r="ET108" s="835"/>
      <c r="EU108" s="345"/>
      <c r="EV108" s="827" t="s">
        <v>417</v>
      </c>
      <c r="EW108" s="840">
        <f>EW81</f>
        <v>172</v>
      </c>
      <c r="EX108" s="835"/>
      <c r="EY108" s="835"/>
      <c r="EZ108" s="835"/>
      <c r="FA108" s="345"/>
      <c r="FB108" s="827" t="s">
        <v>417</v>
      </c>
      <c r="FC108" s="840">
        <f>FC81</f>
        <v>172</v>
      </c>
      <c r="FD108" s="835"/>
      <c r="FE108" s="835"/>
      <c r="FF108" s="835"/>
      <c r="FG108" s="345"/>
      <c r="FH108" s="827" t="s">
        <v>417</v>
      </c>
      <c r="FI108" s="840">
        <f>FI81</f>
        <v>172</v>
      </c>
      <c r="FJ108" s="835"/>
      <c r="FK108" s="835"/>
      <c r="FL108" s="835"/>
      <c r="FM108" s="345"/>
      <c r="FN108" s="827" t="s">
        <v>417</v>
      </c>
      <c r="FO108" s="840">
        <f>FO81</f>
        <v>172</v>
      </c>
      <c r="FP108" s="835"/>
      <c r="FQ108" s="835"/>
      <c r="FR108" s="835"/>
      <c r="FS108" s="345"/>
      <c r="FT108" s="827" t="s">
        <v>417</v>
      </c>
      <c r="FU108" s="840">
        <f>FU81</f>
        <v>172</v>
      </c>
      <c r="FV108" s="835"/>
      <c r="FW108" s="835"/>
      <c r="FX108" s="835"/>
      <c r="FY108" s="345"/>
    </row>
    <row r="109" spans="1:181" x14ac:dyDescent="0.3">
      <c r="A109" s="19"/>
      <c r="B109" s="827" t="s">
        <v>416</v>
      </c>
      <c r="C109" s="840">
        <f>C82</f>
        <v>172</v>
      </c>
      <c r="D109" s="835"/>
      <c r="E109" s="835"/>
      <c r="F109" s="835"/>
      <c r="G109" s="345"/>
      <c r="H109" s="827" t="s">
        <v>416</v>
      </c>
      <c r="I109" s="840">
        <f>I82</f>
        <v>172</v>
      </c>
      <c r="J109" s="835"/>
      <c r="K109" s="835"/>
      <c r="L109" s="835"/>
      <c r="M109" s="345"/>
      <c r="N109" s="827" t="s">
        <v>416</v>
      </c>
      <c r="O109" s="840">
        <f>O82</f>
        <v>172</v>
      </c>
      <c r="P109" s="835"/>
      <c r="Q109" s="835"/>
      <c r="R109" s="835"/>
      <c r="S109" s="345"/>
      <c r="T109" s="827" t="s">
        <v>416</v>
      </c>
      <c r="U109" s="840">
        <f>U82</f>
        <v>172</v>
      </c>
      <c r="V109" s="835"/>
      <c r="W109" s="835"/>
      <c r="X109" s="835"/>
      <c r="Y109" s="345"/>
      <c r="Z109" s="827" t="s">
        <v>416</v>
      </c>
      <c r="AA109" s="840">
        <f>AA82</f>
        <v>172</v>
      </c>
      <c r="AB109" s="835"/>
      <c r="AC109" s="835"/>
      <c r="AD109" s="835"/>
      <c r="AE109" s="345"/>
      <c r="AF109" s="827" t="s">
        <v>416</v>
      </c>
      <c r="AG109" s="840">
        <f>AG82</f>
        <v>172</v>
      </c>
      <c r="AH109" s="835"/>
      <c r="AI109" s="835"/>
      <c r="AJ109" s="835"/>
      <c r="AK109" s="345"/>
      <c r="AL109" s="827" t="s">
        <v>416</v>
      </c>
      <c r="AM109" s="840">
        <f>AM82</f>
        <v>172</v>
      </c>
      <c r="AN109" s="835"/>
      <c r="AO109" s="835"/>
      <c r="AP109" s="835"/>
      <c r="AQ109" s="345"/>
      <c r="AR109" s="827" t="s">
        <v>416</v>
      </c>
      <c r="AS109" s="840">
        <f>AS82</f>
        <v>172</v>
      </c>
      <c r="AT109" s="835"/>
      <c r="AU109" s="835"/>
      <c r="AV109" s="835"/>
      <c r="AW109" s="345"/>
      <c r="AX109" s="827" t="s">
        <v>416</v>
      </c>
      <c r="AY109" s="840">
        <f>AY82</f>
        <v>172</v>
      </c>
      <c r="AZ109" s="835"/>
      <c r="BA109" s="835"/>
      <c r="BB109" s="835"/>
      <c r="BC109" s="345"/>
      <c r="BD109" s="827" t="s">
        <v>416</v>
      </c>
      <c r="BE109" s="840">
        <f>BE82</f>
        <v>172</v>
      </c>
      <c r="BF109" s="835"/>
      <c r="BG109" s="835"/>
      <c r="BH109" s="835"/>
      <c r="BI109" s="345"/>
      <c r="BJ109" s="827" t="s">
        <v>416</v>
      </c>
      <c r="BK109" s="840">
        <f>BK82</f>
        <v>172</v>
      </c>
      <c r="BL109" s="835"/>
      <c r="BM109" s="835"/>
      <c r="BN109" s="835"/>
      <c r="BO109" s="345"/>
      <c r="BP109" s="827" t="s">
        <v>416</v>
      </c>
      <c r="BQ109" s="840">
        <f>BQ82</f>
        <v>172</v>
      </c>
      <c r="BR109" s="835"/>
      <c r="BS109" s="835"/>
      <c r="BT109" s="835"/>
      <c r="BU109" s="345"/>
      <c r="BV109" s="827" t="s">
        <v>416</v>
      </c>
      <c r="BW109" s="840">
        <f>BW82</f>
        <v>172</v>
      </c>
      <c r="BX109" s="835"/>
      <c r="BY109" s="835"/>
      <c r="BZ109" s="835"/>
      <c r="CA109" s="345"/>
      <c r="CB109" s="827" t="s">
        <v>416</v>
      </c>
      <c r="CC109" s="840">
        <f>CC82</f>
        <v>172</v>
      </c>
      <c r="CD109" s="835"/>
      <c r="CE109" s="835"/>
      <c r="CF109" s="835"/>
      <c r="CG109" s="345"/>
      <c r="CH109" s="827" t="s">
        <v>416</v>
      </c>
      <c r="CI109" s="840">
        <f>CI82</f>
        <v>172</v>
      </c>
      <c r="CJ109" s="835"/>
      <c r="CK109" s="835"/>
      <c r="CL109" s="835"/>
      <c r="CM109" s="345"/>
      <c r="CN109" s="827" t="s">
        <v>416</v>
      </c>
      <c r="CO109" s="840">
        <f>CO82</f>
        <v>172</v>
      </c>
      <c r="CP109" s="835"/>
      <c r="CQ109" s="835"/>
      <c r="CR109" s="835"/>
      <c r="CS109" s="345"/>
      <c r="CT109" s="827" t="s">
        <v>416</v>
      </c>
      <c r="CU109" s="840">
        <f>CU82</f>
        <v>172</v>
      </c>
      <c r="CV109" s="835"/>
      <c r="CW109" s="835"/>
      <c r="CX109" s="835"/>
      <c r="CY109" s="345"/>
      <c r="CZ109" s="827" t="s">
        <v>416</v>
      </c>
      <c r="DA109" s="840">
        <f>DA82</f>
        <v>172</v>
      </c>
      <c r="DB109" s="835"/>
      <c r="DC109" s="835"/>
      <c r="DD109" s="835"/>
      <c r="DE109" s="345"/>
      <c r="DF109" s="827" t="s">
        <v>416</v>
      </c>
      <c r="DG109" s="840">
        <f>DG82</f>
        <v>172</v>
      </c>
      <c r="DH109" s="835"/>
      <c r="DI109" s="835"/>
      <c r="DJ109" s="835"/>
      <c r="DK109" s="345"/>
      <c r="DL109" s="827" t="s">
        <v>416</v>
      </c>
      <c r="DM109" s="840">
        <f>DM82</f>
        <v>172</v>
      </c>
      <c r="DN109" s="835"/>
      <c r="DO109" s="835"/>
      <c r="DP109" s="835"/>
      <c r="DQ109" s="345"/>
      <c r="DR109" s="827" t="s">
        <v>416</v>
      </c>
      <c r="DS109" s="840">
        <f>DS82</f>
        <v>172</v>
      </c>
      <c r="DT109" s="835"/>
      <c r="DU109" s="835"/>
      <c r="DV109" s="835"/>
      <c r="DW109" s="345"/>
      <c r="DX109" s="827" t="s">
        <v>416</v>
      </c>
      <c r="DY109" s="840">
        <f>DY82</f>
        <v>172</v>
      </c>
      <c r="DZ109" s="835"/>
      <c r="EA109" s="835"/>
      <c r="EB109" s="835"/>
      <c r="EC109" s="345"/>
      <c r="ED109" s="827" t="s">
        <v>416</v>
      </c>
      <c r="EE109" s="840">
        <f>EE82</f>
        <v>172</v>
      </c>
      <c r="EF109" s="835"/>
      <c r="EG109" s="835"/>
      <c r="EH109" s="835"/>
      <c r="EI109" s="345"/>
      <c r="EJ109" s="827" t="s">
        <v>416</v>
      </c>
      <c r="EK109" s="840">
        <f>EK82</f>
        <v>172</v>
      </c>
      <c r="EL109" s="835"/>
      <c r="EM109" s="835"/>
      <c r="EN109" s="835"/>
      <c r="EO109" s="345"/>
      <c r="EP109" s="827" t="s">
        <v>416</v>
      </c>
      <c r="EQ109" s="840">
        <f>EQ82</f>
        <v>172</v>
      </c>
      <c r="ER109" s="835"/>
      <c r="ES109" s="835"/>
      <c r="ET109" s="835"/>
      <c r="EU109" s="345"/>
      <c r="EV109" s="827" t="s">
        <v>416</v>
      </c>
      <c r="EW109" s="840">
        <f>EW82</f>
        <v>172</v>
      </c>
      <c r="EX109" s="835"/>
      <c r="EY109" s="835"/>
      <c r="EZ109" s="835"/>
      <c r="FA109" s="345"/>
      <c r="FB109" s="827" t="s">
        <v>416</v>
      </c>
      <c r="FC109" s="840">
        <f>FC82</f>
        <v>172</v>
      </c>
      <c r="FD109" s="835"/>
      <c r="FE109" s="835"/>
      <c r="FF109" s="835"/>
      <c r="FG109" s="345"/>
      <c r="FH109" s="827" t="s">
        <v>416</v>
      </c>
      <c r="FI109" s="840">
        <f>FI82</f>
        <v>172</v>
      </c>
      <c r="FJ109" s="835"/>
      <c r="FK109" s="835"/>
      <c r="FL109" s="835"/>
      <c r="FM109" s="345"/>
      <c r="FN109" s="827" t="s">
        <v>416</v>
      </c>
      <c r="FO109" s="840">
        <f>FO82</f>
        <v>172</v>
      </c>
      <c r="FP109" s="835"/>
      <c r="FQ109" s="835"/>
      <c r="FR109" s="835"/>
      <c r="FS109" s="345"/>
      <c r="FT109" s="827" t="s">
        <v>416</v>
      </c>
      <c r="FU109" s="840">
        <f>FU82</f>
        <v>172</v>
      </c>
      <c r="FV109" s="835"/>
      <c r="FW109" s="835"/>
      <c r="FX109" s="835"/>
      <c r="FY109" s="345"/>
    </row>
    <row r="110" spans="1:181" x14ac:dyDescent="0.3">
      <c r="A110" s="19"/>
      <c r="B110" s="827" t="s">
        <v>415</v>
      </c>
      <c r="C110" s="840">
        <f>C83</f>
        <v>172</v>
      </c>
      <c r="D110" s="835"/>
      <c r="E110" s="835"/>
      <c r="F110" s="835"/>
      <c r="G110" s="345"/>
      <c r="H110" s="827" t="s">
        <v>415</v>
      </c>
      <c r="I110" s="840">
        <f>I83</f>
        <v>172</v>
      </c>
      <c r="J110" s="835"/>
      <c r="K110" s="835"/>
      <c r="L110" s="835"/>
      <c r="M110" s="345"/>
      <c r="N110" s="827" t="s">
        <v>415</v>
      </c>
      <c r="O110" s="840">
        <f>O83</f>
        <v>172</v>
      </c>
      <c r="P110" s="835"/>
      <c r="Q110" s="835"/>
      <c r="R110" s="835"/>
      <c r="S110" s="345"/>
      <c r="T110" s="827" t="s">
        <v>415</v>
      </c>
      <c r="U110" s="840">
        <f>U83</f>
        <v>172</v>
      </c>
      <c r="V110" s="835"/>
      <c r="W110" s="835"/>
      <c r="X110" s="835"/>
      <c r="Y110" s="345"/>
      <c r="Z110" s="827" t="s">
        <v>415</v>
      </c>
      <c r="AA110" s="840">
        <f>AA83</f>
        <v>172</v>
      </c>
      <c r="AB110" s="835"/>
      <c r="AC110" s="835"/>
      <c r="AD110" s="835"/>
      <c r="AE110" s="345"/>
      <c r="AF110" s="827" t="s">
        <v>415</v>
      </c>
      <c r="AG110" s="840">
        <f>AG83</f>
        <v>172</v>
      </c>
      <c r="AH110" s="835"/>
      <c r="AI110" s="835"/>
      <c r="AJ110" s="835"/>
      <c r="AK110" s="345"/>
      <c r="AL110" s="827" t="s">
        <v>415</v>
      </c>
      <c r="AM110" s="840">
        <f>AM83</f>
        <v>172</v>
      </c>
      <c r="AN110" s="835"/>
      <c r="AO110" s="835"/>
      <c r="AP110" s="835"/>
      <c r="AQ110" s="345"/>
      <c r="AR110" s="827" t="s">
        <v>415</v>
      </c>
      <c r="AS110" s="840">
        <f>AS83</f>
        <v>172</v>
      </c>
      <c r="AT110" s="835"/>
      <c r="AU110" s="835"/>
      <c r="AV110" s="835"/>
      <c r="AW110" s="345"/>
      <c r="AX110" s="827" t="s">
        <v>415</v>
      </c>
      <c r="AY110" s="840">
        <f>AY83</f>
        <v>172</v>
      </c>
      <c r="AZ110" s="835"/>
      <c r="BA110" s="835"/>
      <c r="BB110" s="835"/>
      <c r="BC110" s="345"/>
      <c r="BD110" s="827" t="s">
        <v>415</v>
      </c>
      <c r="BE110" s="840">
        <f>BE83</f>
        <v>172</v>
      </c>
      <c r="BF110" s="835"/>
      <c r="BG110" s="835"/>
      <c r="BH110" s="835"/>
      <c r="BI110" s="345"/>
      <c r="BJ110" s="827" t="s">
        <v>415</v>
      </c>
      <c r="BK110" s="840">
        <f>BK83</f>
        <v>172</v>
      </c>
      <c r="BL110" s="835"/>
      <c r="BM110" s="835"/>
      <c r="BN110" s="835"/>
      <c r="BO110" s="345"/>
      <c r="BP110" s="827" t="s">
        <v>415</v>
      </c>
      <c r="BQ110" s="840">
        <f>BQ83</f>
        <v>172</v>
      </c>
      <c r="BR110" s="835"/>
      <c r="BS110" s="835"/>
      <c r="BT110" s="835"/>
      <c r="BU110" s="345"/>
      <c r="BV110" s="827" t="s">
        <v>415</v>
      </c>
      <c r="BW110" s="840">
        <f>BW83</f>
        <v>172</v>
      </c>
      <c r="BX110" s="835"/>
      <c r="BY110" s="835"/>
      <c r="BZ110" s="835"/>
      <c r="CA110" s="345"/>
      <c r="CB110" s="827" t="s">
        <v>415</v>
      </c>
      <c r="CC110" s="840">
        <f>CC83</f>
        <v>172</v>
      </c>
      <c r="CD110" s="835"/>
      <c r="CE110" s="835"/>
      <c r="CF110" s="835"/>
      <c r="CG110" s="345"/>
      <c r="CH110" s="827" t="s">
        <v>415</v>
      </c>
      <c r="CI110" s="840">
        <f>CI83</f>
        <v>172</v>
      </c>
      <c r="CJ110" s="835"/>
      <c r="CK110" s="835"/>
      <c r="CL110" s="835"/>
      <c r="CM110" s="345"/>
      <c r="CN110" s="827" t="s">
        <v>415</v>
      </c>
      <c r="CO110" s="840">
        <f>CO83</f>
        <v>172</v>
      </c>
      <c r="CP110" s="835"/>
      <c r="CQ110" s="835"/>
      <c r="CR110" s="835"/>
      <c r="CS110" s="345"/>
      <c r="CT110" s="827" t="s">
        <v>415</v>
      </c>
      <c r="CU110" s="840">
        <f>CU83</f>
        <v>172</v>
      </c>
      <c r="CV110" s="835"/>
      <c r="CW110" s="835"/>
      <c r="CX110" s="835"/>
      <c r="CY110" s="345"/>
      <c r="CZ110" s="827" t="s">
        <v>415</v>
      </c>
      <c r="DA110" s="840">
        <f>DA83</f>
        <v>172</v>
      </c>
      <c r="DB110" s="835"/>
      <c r="DC110" s="835"/>
      <c r="DD110" s="835"/>
      <c r="DE110" s="345"/>
      <c r="DF110" s="827" t="s">
        <v>415</v>
      </c>
      <c r="DG110" s="840">
        <f>DG83</f>
        <v>172</v>
      </c>
      <c r="DH110" s="835"/>
      <c r="DI110" s="835"/>
      <c r="DJ110" s="835"/>
      <c r="DK110" s="345"/>
      <c r="DL110" s="827" t="s">
        <v>415</v>
      </c>
      <c r="DM110" s="840">
        <f>DM83</f>
        <v>172</v>
      </c>
      <c r="DN110" s="835"/>
      <c r="DO110" s="835"/>
      <c r="DP110" s="835"/>
      <c r="DQ110" s="345"/>
      <c r="DR110" s="827" t="s">
        <v>415</v>
      </c>
      <c r="DS110" s="840">
        <f>DS83</f>
        <v>172</v>
      </c>
      <c r="DT110" s="835"/>
      <c r="DU110" s="835"/>
      <c r="DV110" s="835"/>
      <c r="DW110" s="345"/>
      <c r="DX110" s="827" t="s">
        <v>415</v>
      </c>
      <c r="DY110" s="840">
        <f>DY83</f>
        <v>172</v>
      </c>
      <c r="DZ110" s="835"/>
      <c r="EA110" s="835"/>
      <c r="EB110" s="835"/>
      <c r="EC110" s="345"/>
      <c r="ED110" s="827" t="s">
        <v>415</v>
      </c>
      <c r="EE110" s="840">
        <f>EE83</f>
        <v>172</v>
      </c>
      <c r="EF110" s="835"/>
      <c r="EG110" s="835"/>
      <c r="EH110" s="835"/>
      <c r="EI110" s="345"/>
      <c r="EJ110" s="827" t="s">
        <v>415</v>
      </c>
      <c r="EK110" s="840">
        <f>EK83</f>
        <v>172</v>
      </c>
      <c r="EL110" s="835"/>
      <c r="EM110" s="835"/>
      <c r="EN110" s="835"/>
      <c r="EO110" s="345"/>
      <c r="EP110" s="827" t="s">
        <v>415</v>
      </c>
      <c r="EQ110" s="840">
        <f>EQ83</f>
        <v>172</v>
      </c>
      <c r="ER110" s="835"/>
      <c r="ES110" s="835"/>
      <c r="ET110" s="835"/>
      <c r="EU110" s="345"/>
      <c r="EV110" s="827" t="s">
        <v>415</v>
      </c>
      <c r="EW110" s="840">
        <f>EW83</f>
        <v>172</v>
      </c>
      <c r="EX110" s="835"/>
      <c r="EY110" s="835"/>
      <c r="EZ110" s="835"/>
      <c r="FA110" s="345"/>
      <c r="FB110" s="827" t="s">
        <v>415</v>
      </c>
      <c r="FC110" s="840">
        <f>FC83</f>
        <v>172</v>
      </c>
      <c r="FD110" s="835"/>
      <c r="FE110" s="835"/>
      <c r="FF110" s="835"/>
      <c r="FG110" s="345"/>
      <c r="FH110" s="827" t="s">
        <v>415</v>
      </c>
      <c r="FI110" s="840">
        <f>FI83</f>
        <v>172</v>
      </c>
      <c r="FJ110" s="835"/>
      <c r="FK110" s="835"/>
      <c r="FL110" s="835"/>
      <c r="FM110" s="345"/>
      <c r="FN110" s="827" t="s">
        <v>415</v>
      </c>
      <c r="FO110" s="840">
        <f>FO83</f>
        <v>172</v>
      </c>
      <c r="FP110" s="835"/>
      <c r="FQ110" s="835"/>
      <c r="FR110" s="835"/>
      <c r="FS110" s="345"/>
      <c r="FT110" s="827" t="s">
        <v>415</v>
      </c>
      <c r="FU110" s="840">
        <f>FU83</f>
        <v>172</v>
      </c>
      <c r="FV110" s="835"/>
      <c r="FW110" s="835"/>
      <c r="FX110" s="835"/>
      <c r="FY110" s="345"/>
    </row>
    <row r="111" spans="1:181" x14ac:dyDescent="0.3">
      <c r="A111" s="19"/>
      <c r="B111" s="835"/>
      <c r="C111" s="840"/>
      <c r="D111" s="840" t="s">
        <v>472</v>
      </c>
      <c r="E111" s="835"/>
      <c r="F111" s="835"/>
      <c r="G111" s="345"/>
      <c r="H111" s="835"/>
      <c r="I111" s="840"/>
      <c r="J111" s="840" t="s">
        <v>472</v>
      </c>
      <c r="K111" s="835"/>
      <c r="L111" s="835"/>
      <c r="M111" s="345"/>
      <c r="N111" s="835"/>
      <c r="O111" s="840"/>
      <c r="P111" s="840" t="s">
        <v>472</v>
      </c>
      <c r="Q111" s="835"/>
      <c r="R111" s="835"/>
      <c r="S111" s="345"/>
      <c r="T111" s="835"/>
      <c r="U111" s="840"/>
      <c r="V111" s="840" t="s">
        <v>472</v>
      </c>
      <c r="W111" s="835"/>
      <c r="X111" s="835"/>
      <c r="Y111" s="345"/>
      <c r="Z111" s="835"/>
      <c r="AA111" s="840"/>
      <c r="AB111" s="840" t="s">
        <v>472</v>
      </c>
      <c r="AC111" s="835"/>
      <c r="AD111" s="835"/>
      <c r="AE111" s="345"/>
      <c r="AF111" s="835"/>
      <c r="AG111" s="840"/>
      <c r="AH111" s="840" t="s">
        <v>472</v>
      </c>
      <c r="AI111" s="835"/>
      <c r="AJ111" s="835"/>
      <c r="AK111" s="345"/>
      <c r="AL111" s="835"/>
      <c r="AM111" s="840"/>
      <c r="AN111" s="840" t="s">
        <v>472</v>
      </c>
      <c r="AO111" s="835"/>
      <c r="AP111" s="835"/>
      <c r="AQ111" s="345"/>
      <c r="AR111" s="835"/>
      <c r="AS111" s="840"/>
      <c r="AT111" s="840" t="s">
        <v>472</v>
      </c>
      <c r="AU111" s="835"/>
      <c r="AV111" s="835"/>
      <c r="AW111" s="345"/>
      <c r="AX111" s="835"/>
      <c r="AY111" s="840"/>
      <c r="AZ111" s="840" t="s">
        <v>472</v>
      </c>
      <c r="BA111" s="835"/>
      <c r="BB111" s="835"/>
      <c r="BC111" s="345"/>
      <c r="BD111" s="835"/>
      <c r="BE111" s="840"/>
      <c r="BF111" s="840" t="s">
        <v>472</v>
      </c>
      <c r="BG111" s="835"/>
      <c r="BH111" s="835"/>
      <c r="BI111" s="345"/>
      <c r="BJ111" s="835"/>
      <c r="BK111" s="840"/>
      <c r="BL111" s="840" t="s">
        <v>472</v>
      </c>
      <c r="BM111" s="835"/>
      <c r="BN111" s="835"/>
      <c r="BO111" s="345"/>
      <c r="BP111" s="835"/>
      <c r="BQ111" s="840"/>
      <c r="BR111" s="840" t="s">
        <v>472</v>
      </c>
      <c r="BS111" s="835"/>
      <c r="BT111" s="835"/>
      <c r="BU111" s="345"/>
      <c r="BV111" s="835"/>
      <c r="BW111" s="840"/>
      <c r="BX111" s="840" t="s">
        <v>472</v>
      </c>
      <c r="BY111" s="835"/>
      <c r="BZ111" s="835"/>
      <c r="CA111" s="345"/>
      <c r="CB111" s="835"/>
      <c r="CC111" s="840"/>
      <c r="CD111" s="840" t="s">
        <v>472</v>
      </c>
      <c r="CE111" s="835"/>
      <c r="CF111" s="835"/>
      <c r="CG111" s="345"/>
      <c r="CH111" s="835"/>
      <c r="CI111" s="840"/>
      <c r="CJ111" s="840" t="s">
        <v>472</v>
      </c>
      <c r="CK111" s="835"/>
      <c r="CL111" s="835"/>
      <c r="CM111" s="345"/>
      <c r="CN111" s="835"/>
      <c r="CO111" s="840"/>
      <c r="CP111" s="840" t="s">
        <v>472</v>
      </c>
      <c r="CQ111" s="835"/>
      <c r="CR111" s="835"/>
      <c r="CS111" s="345"/>
      <c r="CT111" s="835"/>
      <c r="CU111" s="840"/>
      <c r="CV111" s="840" t="s">
        <v>472</v>
      </c>
      <c r="CW111" s="835"/>
      <c r="CX111" s="835"/>
      <c r="CY111" s="345"/>
      <c r="CZ111" s="835"/>
      <c r="DA111" s="840"/>
      <c r="DB111" s="840" t="s">
        <v>472</v>
      </c>
      <c r="DC111" s="835"/>
      <c r="DD111" s="835"/>
      <c r="DE111" s="345"/>
      <c r="DF111" s="835"/>
      <c r="DG111" s="840"/>
      <c r="DH111" s="840" t="s">
        <v>472</v>
      </c>
      <c r="DI111" s="835"/>
      <c r="DJ111" s="835"/>
      <c r="DK111" s="345"/>
      <c r="DL111" s="835"/>
      <c r="DM111" s="840"/>
      <c r="DN111" s="840" t="s">
        <v>472</v>
      </c>
      <c r="DO111" s="835"/>
      <c r="DP111" s="835"/>
      <c r="DQ111" s="345"/>
      <c r="DR111" s="835"/>
      <c r="DS111" s="840"/>
      <c r="DT111" s="840" t="s">
        <v>472</v>
      </c>
      <c r="DU111" s="835"/>
      <c r="DV111" s="835"/>
      <c r="DW111" s="345"/>
      <c r="DX111" s="835"/>
      <c r="DY111" s="840"/>
      <c r="DZ111" s="840" t="s">
        <v>472</v>
      </c>
      <c r="EA111" s="835"/>
      <c r="EB111" s="835"/>
      <c r="EC111" s="345"/>
      <c r="ED111" s="835"/>
      <c r="EE111" s="840"/>
      <c r="EF111" s="840" t="s">
        <v>472</v>
      </c>
      <c r="EG111" s="835"/>
      <c r="EH111" s="835"/>
      <c r="EI111" s="345"/>
      <c r="EJ111" s="835"/>
      <c r="EK111" s="840"/>
      <c r="EL111" s="840" t="s">
        <v>472</v>
      </c>
      <c r="EM111" s="835"/>
      <c r="EN111" s="835"/>
      <c r="EO111" s="345"/>
      <c r="EP111" s="835"/>
      <c r="EQ111" s="840"/>
      <c r="ER111" s="840" t="s">
        <v>472</v>
      </c>
      <c r="ES111" s="835"/>
      <c r="ET111" s="835"/>
      <c r="EU111" s="345"/>
      <c r="EV111" s="835"/>
      <c r="EW111" s="840"/>
      <c r="EX111" s="840" t="s">
        <v>472</v>
      </c>
      <c r="EY111" s="835"/>
      <c r="EZ111" s="835"/>
      <c r="FA111" s="345"/>
      <c r="FB111" s="835"/>
      <c r="FC111" s="840"/>
      <c r="FD111" s="840" t="s">
        <v>472</v>
      </c>
      <c r="FE111" s="835"/>
      <c r="FF111" s="835"/>
      <c r="FG111" s="345"/>
      <c r="FH111" s="835"/>
      <c r="FI111" s="840"/>
      <c r="FJ111" s="840" t="s">
        <v>472</v>
      </c>
      <c r="FK111" s="835"/>
      <c r="FL111" s="835"/>
      <c r="FM111" s="345"/>
      <c r="FN111" s="835"/>
      <c r="FO111" s="840"/>
      <c r="FP111" s="840" t="s">
        <v>472</v>
      </c>
      <c r="FQ111" s="835"/>
      <c r="FR111" s="835"/>
      <c r="FS111" s="345"/>
      <c r="FT111" s="835"/>
      <c r="FU111" s="840"/>
      <c r="FV111" s="840" t="s">
        <v>472</v>
      </c>
      <c r="FW111" s="835"/>
      <c r="FX111" s="835"/>
      <c r="FY111" s="345"/>
    </row>
    <row r="112" spans="1:181" x14ac:dyDescent="0.3">
      <c r="A112" s="19"/>
      <c r="B112" s="835" t="s">
        <v>471</v>
      </c>
      <c r="C112" s="840">
        <f>D$67*E60</f>
        <v>120</v>
      </c>
      <c r="D112" s="840">
        <f>IF(C112&gt;C108,C108,C112)</f>
        <v>120</v>
      </c>
      <c r="E112" s="835"/>
      <c r="F112" s="835" t="s">
        <v>470</v>
      </c>
      <c r="G112" s="345"/>
      <c r="H112" s="835" t="s">
        <v>471</v>
      </c>
      <c r="I112" s="840">
        <f>$D$67*K60</f>
        <v>120</v>
      </c>
      <c r="J112" s="840">
        <f>IF(I112&gt;I108,I108,I112)</f>
        <v>120</v>
      </c>
      <c r="K112" s="835"/>
      <c r="L112" s="835" t="s">
        <v>470</v>
      </c>
      <c r="M112" s="345"/>
      <c r="N112" s="835" t="s">
        <v>471</v>
      </c>
      <c r="O112" s="840">
        <f>$D$67*Q60</f>
        <v>120</v>
      </c>
      <c r="P112" s="840">
        <f>IF(O112&gt;O108,O108,O112)</f>
        <v>120</v>
      </c>
      <c r="Q112" s="835"/>
      <c r="R112" s="835" t="s">
        <v>470</v>
      </c>
      <c r="S112" s="345"/>
      <c r="T112" s="835" t="s">
        <v>471</v>
      </c>
      <c r="U112" s="840">
        <f>$D$67*W60</f>
        <v>120</v>
      </c>
      <c r="V112" s="840">
        <f>IF(U112&gt;U108,U108,U112)</f>
        <v>120</v>
      </c>
      <c r="W112" s="835"/>
      <c r="X112" s="835" t="s">
        <v>470</v>
      </c>
      <c r="Y112" s="345"/>
      <c r="Z112" s="835" t="s">
        <v>471</v>
      </c>
      <c r="AA112" s="840">
        <f>$D$67*AC60</f>
        <v>120</v>
      </c>
      <c r="AB112" s="840">
        <f>IF(AA112&gt;AA108,AA108,AA112)</f>
        <v>120</v>
      </c>
      <c r="AC112" s="835"/>
      <c r="AD112" s="835" t="s">
        <v>470</v>
      </c>
      <c r="AE112" s="345"/>
      <c r="AF112" s="835" t="s">
        <v>471</v>
      </c>
      <c r="AG112" s="840">
        <f>$D$67*AI60</f>
        <v>120</v>
      </c>
      <c r="AH112" s="840">
        <f>IF(AG112&gt;AG108,AG108,AG112)</f>
        <v>120</v>
      </c>
      <c r="AI112" s="835"/>
      <c r="AJ112" s="835" t="s">
        <v>470</v>
      </c>
      <c r="AK112" s="345"/>
      <c r="AL112" s="835" t="s">
        <v>471</v>
      </c>
      <c r="AM112" s="840">
        <f>$D$67*AO60</f>
        <v>120</v>
      </c>
      <c r="AN112" s="840">
        <f>IF(AM112&gt;AM108,AM108,AM112)</f>
        <v>120</v>
      </c>
      <c r="AO112" s="835"/>
      <c r="AP112" s="835" t="s">
        <v>470</v>
      </c>
      <c r="AQ112" s="345"/>
      <c r="AR112" s="835" t="s">
        <v>471</v>
      </c>
      <c r="AS112" s="840">
        <f>$D$67*AU60</f>
        <v>120</v>
      </c>
      <c r="AT112" s="840">
        <f>IF(AS112&gt;AS108,AS108,AS112)</f>
        <v>120</v>
      </c>
      <c r="AU112" s="835"/>
      <c r="AV112" s="835" t="s">
        <v>470</v>
      </c>
      <c r="AW112" s="345"/>
      <c r="AX112" s="835" t="s">
        <v>471</v>
      </c>
      <c r="AY112" s="840">
        <f>$D$67*BA60</f>
        <v>120</v>
      </c>
      <c r="AZ112" s="840">
        <f>IF(AY112&gt;AY108,AY108,AY112)</f>
        <v>120</v>
      </c>
      <c r="BA112" s="835"/>
      <c r="BB112" s="835" t="s">
        <v>470</v>
      </c>
      <c r="BC112" s="345"/>
      <c r="BD112" s="835" t="s">
        <v>471</v>
      </c>
      <c r="BE112" s="840">
        <f>$D$67*BG60</f>
        <v>120</v>
      </c>
      <c r="BF112" s="840">
        <f>IF(BE112&gt;BE108,BE108,BE112)</f>
        <v>120</v>
      </c>
      <c r="BG112" s="835"/>
      <c r="BH112" s="835" t="s">
        <v>470</v>
      </c>
      <c r="BI112" s="345"/>
      <c r="BJ112" s="835" t="s">
        <v>471</v>
      </c>
      <c r="BK112" s="840">
        <f>$D$67*BM60</f>
        <v>120</v>
      </c>
      <c r="BL112" s="840">
        <f>IF(BK112&gt;BK108,BK108,BK112)</f>
        <v>120</v>
      </c>
      <c r="BM112" s="835"/>
      <c r="BN112" s="835" t="s">
        <v>470</v>
      </c>
      <c r="BO112" s="345"/>
      <c r="BP112" s="835" t="s">
        <v>471</v>
      </c>
      <c r="BQ112" s="840">
        <f>$D$67*BS60</f>
        <v>120</v>
      </c>
      <c r="BR112" s="840">
        <f>IF(BQ112&gt;BQ108,BQ108,BQ112)</f>
        <v>120</v>
      </c>
      <c r="BS112" s="835"/>
      <c r="BT112" s="835" t="s">
        <v>470</v>
      </c>
      <c r="BU112" s="345"/>
      <c r="BV112" s="835" t="s">
        <v>471</v>
      </c>
      <c r="BW112" s="840">
        <f>$D$67*BY60</f>
        <v>120</v>
      </c>
      <c r="BX112" s="840">
        <f>IF(BW112&gt;BW108,BW108,BW112)</f>
        <v>120</v>
      </c>
      <c r="BY112" s="835"/>
      <c r="BZ112" s="835" t="s">
        <v>470</v>
      </c>
      <c r="CA112" s="345"/>
      <c r="CB112" s="835" t="s">
        <v>471</v>
      </c>
      <c r="CC112" s="840">
        <f>$D$67*CE60</f>
        <v>120</v>
      </c>
      <c r="CD112" s="840">
        <f>IF(CC112&gt;CC108,CC108,CC112)</f>
        <v>120</v>
      </c>
      <c r="CE112" s="835"/>
      <c r="CF112" s="835" t="s">
        <v>470</v>
      </c>
      <c r="CG112" s="345"/>
      <c r="CH112" s="835" t="s">
        <v>471</v>
      </c>
      <c r="CI112" s="840">
        <f>$D$67*CK60</f>
        <v>120</v>
      </c>
      <c r="CJ112" s="840">
        <f>IF(CI112&gt;CI108,CI108,CI112)</f>
        <v>120</v>
      </c>
      <c r="CK112" s="835"/>
      <c r="CL112" s="835" t="s">
        <v>470</v>
      </c>
      <c r="CM112" s="345"/>
      <c r="CN112" s="835" t="s">
        <v>471</v>
      </c>
      <c r="CO112" s="840">
        <f>$D$67*CQ60</f>
        <v>120</v>
      </c>
      <c r="CP112" s="840">
        <f>IF(CO112&gt;CO108,CO108,CO112)</f>
        <v>120</v>
      </c>
      <c r="CQ112" s="835"/>
      <c r="CR112" s="835" t="s">
        <v>470</v>
      </c>
      <c r="CS112" s="345"/>
      <c r="CT112" s="835" t="s">
        <v>471</v>
      </c>
      <c r="CU112" s="840">
        <f>$D$67*CW60</f>
        <v>120</v>
      </c>
      <c r="CV112" s="840">
        <f>IF(CU112&gt;CU108,CU108,CU112)</f>
        <v>120</v>
      </c>
      <c r="CW112" s="835"/>
      <c r="CX112" s="835" t="s">
        <v>470</v>
      </c>
      <c r="CY112" s="345"/>
      <c r="CZ112" s="835" t="s">
        <v>471</v>
      </c>
      <c r="DA112" s="840">
        <f>$D$67*DC60</f>
        <v>120</v>
      </c>
      <c r="DB112" s="840">
        <f>IF(DA112&gt;DA108,DA108,DA112)</f>
        <v>120</v>
      </c>
      <c r="DC112" s="835"/>
      <c r="DD112" s="835" t="s">
        <v>470</v>
      </c>
      <c r="DE112" s="345"/>
      <c r="DF112" s="835" t="s">
        <v>471</v>
      </c>
      <c r="DG112" s="840">
        <f>$D$67*DI60</f>
        <v>120</v>
      </c>
      <c r="DH112" s="840">
        <f>IF(DG112&gt;DG108,DG108,DG112)</f>
        <v>120</v>
      </c>
      <c r="DI112" s="835"/>
      <c r="DJ112" s="835" t="s">
        <v>470</v>
      </c>
      <c r="DK112" s="345"/>
      <c r="DL112" s="835" t="s">
        <v>471</v>
      </c>
      <c r="DM112" s="840">
        <f>$D$67*DO60</f>
        <v>120</v>
      </c>
      <c r="DN112" s="840">
        <f>IF(DM112&gt;DM108,DM108,DM112)</f>
        <v>120</v>
      </c>
      <c r="DO112" s="835"/>
      <c r="DP112" s="835" t="s">
        <v>470</v>
      </c>
      <c r="DQ112" s="345"/>
      <c r="DR112" s="835" t="s">
        <v>471</v>
      </c>
      <c r="DS112" s="840">
        <f>$D$67*DU60</f>
        <v>120</v>
      </c>
      <c r="DT112" s="840">
        <f>IF(DS112&gt;DS108,DS108,DS112)</f>
        <v>120</v>
      </c>
      <c r="DU112" s="835"/>
      <c r="DV112" s="835" t="s">
        <v>470</v>
      </c>
      <c r="DW112" s="345"/>
      <c r="DX112" s="835" t="s">
        <v>471</v>
      </c>
      <c r="DY112" s="840">
        <f>$D$67*EA60</f>
        <v>120</v>
      </c>
      <c r="DZ112" s="840">
        <f>IF(DY112&gt;DY108,DY108,DY112)</f>
        <v>120</v>
      </c>
      <c r="EA112" s="835"/>
      <c r="EB112" s="835" t="s">
        <v>470</v>
      </c>
      <c r="EC112" s="345"/>
      <c r="ED112" s="835" t="s">
        <v>471</v>
      </c>
      <c r="EE112" s="840">
        <f>$D$67*EG60</f>
        <v>120</v>
      </c>
      <c r="EF112" s="840">
        <f>IF(EE112&gt;EE108,EE108,EE112)</f>
        <v>120</v>
      </c>
      <c r="EG112" s="835"/>
      <c r="EH112" s="835" t="s">
        <v>470</v>
      </c>
      <c r="EI112" s="345"/>
      <c r="EJ112" s="835" t="s">
        <v>471</v>
      </c>
      <c r="EK112" s="840">
        <f>$D$67*EM60</f>
        <v>120</v>
      </c>
      <c r="EL112" s="840">
        <f>IF(EK112&gt;EK108,EK108,EK112)</f>
        <v>120</v>
      </c>
      <c r="EM112" s="835"/>
      <c r="EN112" s="835" t="s">
        <v>470</v>
      </c>
      <c r="EO112" s="345"/>
      <c r="EP112" s="835" t="s">
        <v>471</v>
      </c>
      <c r="EQ112" s="840">
        <f>$D$67*ES60</f>
        <v>120</v>
      </c>
      <c r="ER112" s="840">
        <f>IF(EQ112&gt;EQ108,EQ108,EQ112)</f>
        <v>120</v>
      </c>
      <c r="ES112" s="835"/>
      <c r="ET112" s="835" t="s">
        <v>470</v>
      </c>
      <c r="EU112" s="345"/>
      <c r="EV112" s="835" t="s">
        <v>471</v>
      </c>
      <c r="EW112" s="840">
        <f>$D$67*EY60</f>
        <v>120</v>
      </c>
      <c r="EX112" s="840">
        <f>IF(EW112&gt;EW108,EW108,EW112)</f>
        <v>120</v>
      </c>
      <c r="EY112" s="835"/>
      <c r="EZ112" s="835" t="s">
        <v>470</v>
      </c>
      <c r="FA112" s="345"/>
      <c r="FB112" s="835" t="s">
        <v>471</v>
      </c>
      <c r="FC112" s="840">
        <f>$D$67*FE60</f>
        <v>120</v>
      </c>
      <c r="FD112" s="840">
        <f>IF(FC112&gt;FC108,FC108,FC112)</f>
        <v>120</v>
      </c>
      <c r="FE112" s="835"/>
      <c r="FF112" s="835" t="s">
        <v>470</v>
      </c>
      <c r="FG112" s="345"/>
      <c r="FH112" s="835" t="s">
        <v>471</v>
      </c>
      <c r="FI112" s="840">
        <f>$D$67*FK60</f>
        <v>120</v>
      </c>
      <c r="FJ112" s="840">
        <f>IF(FI112&gt;FI108,FI108,FI112)</f>
        <v>120</v>
      </c>
      <c r="FK112" s="835"/>
      <c r="FL112" s="835" t="s">
        <v>470</v>
      </c>
      <c r="FM112" s="345"/>
      <c r="FN112" s="835" t="s">
        <v>471</v>
      </c>
      <c r="FO112" s="840">
        <f>$D$67*FQ60</f>
        <v>120</v>
      </c>
      <c r="FP112" s="840">
        <f>IF(FO112&gt;FO108,FO108,FO112)</f>
        <v>120</v>
      </c>
      <c r="FQ112" s="835"/>
      <c r="FR112" s="835" t="s">
        <v>470</v>
      </c>
      <c r="FS112" s="345"/>
      <c r="FT112" s="835" t="s">
        <v>471</v>
      </c>
      <c r="FU112" s="840">
        <f>$D$67*FW60</f>
        <v>120</v>
      </c>
      <c r="FV112" s="840">
        <f>IF(FU112&gt;FU108,FU108,FU112)</f>
        <v>120</v>
      </c>
      <c r="FW112" s="835"/>
      <c r="FX112" s="835" t="s">
        <v>470</v>
      </c>
      <c r="FY112" s="345"/>
    </row>
    <row r="113" spans="1:181" x14ac:dyDescent="0.3">
      <c r="A113" s="19"/>
      <c r="B113" s="835" t="s">
        <v>469</v>
      </c>
      <c r="C113" s="840">
        <f>D$67*E63</f>
        <v>120</v>
      </c>
      <c r="D113" s="840">
        <f>IF(C113&gt;C109,C109,C113)</f>
        <v>120</v>
      </c>
      <c r="E113" s="835"/>
      <c r="F113" s="835">
        <f>C107*C108</f>
        <v>29584</v>
      </c>
      <c r="G113" s="345"/>
      <c r="H113" s="835" t="s">
        <v>469</v>
      </c>
      <c r="I113" s="840">
        <f>$D$67*K63</f>
        <v>120</v>
      </c>
      <c r="J113" s="840">
        <f>IF(I113&gt;I109,I109,I113)</f>
        <v>120</v>
      </c>
      <c r="K113" s="835"/>
      <c r="L113" s="835">
        <f>I107*I108</f>
        <v>29584</v>
      </c>
      <c r="M113" s="345"/>
      <c r="N113" s="835" t="s">
        <v>469</v>
      </c>
      <c r="O113" s="840">
        <f>$D$67*Q63</f>
        <v>120</v>
      </c>
      <c r="P113" s="840">
        <f>IF(O113&gt;O109,O109,O113)</f>
        <v>120</v>
      </c>
      <c r="Q113" s="835"/>
      <c r="R113" s="835">
        <f>O107*O108</f>
        <v>29584</v>
      </c>
      <c r="S113" s="345"/>
      <c r="T113" s="835" t="s">
        <v>469</v>
      </c>
      <c r="U113" s="840">
        <f>$D$67*W63</f>
        <v>120</v>
      </c>
      <c r="V113" s="840">
        <f>IF(U113&gt;U109,U109,U113)</f>
        <v>120</v>
      </c>
      <c r="W113" s="835"/>
      <c r="X113" s="835">
        <f>U107*U108</f>
        <v>29584</v>
      </c>
      <c r="Y113" s="345"/>
      <c r="Z113" s="835" t="s">
        <v>469</v>
      </c>
      <c r="AA113" s="840">
        <f>$D$67*AC63</f>
        <v>120</v>
      </c>
      <c r="AB113" s="840">
        <f>IF(AA113&gt;AA109,AA109,AA113)</f>
        <v>120</v>
      </c>
      <c r="AC113" s="835"/>
      <c r="AD113" s="835">
        <f>AA107*AA108</f>
        <v>29584</v>
      </c>
      <c r="AE113" s="345"/>
      <c r="AF113" s="835" t="s">
        <v>469</v>
      </c>
      <c r="AG113" s="840">
        <f>$D$67*AI63</f>
        <v>120</v>
      </c>
      <c r="AH113" s="840">
        <f>IF(AG113&gt;AG109,AG109,AG113)</f>
        <v>120</v>
      </c>
      <c r="AI113" s="835"/>
      <c r="AJ113" s="835">
        <f>AG107*AG108</f>
        <v>29584</v>
      </c>
      <c r="AK113" s="345"/>
      <c r="AL113" s="835" t="s">
        <v>469</v>
      </c>
      <c r="AM113" s="840">
        <f>$D$67*AO63</f>
        <v>120</v>
      </c>
      <c r="AN113" s="840">
        <f>IF(AM113&gt;AM109,AM109,AM113)</f>
        <v>120</v>
      </c>
      <c r="AO113" s="835"/>
      <c r="AP113" s="835">
        <f>AM107*AM108</f>
        <v>29584</v>
      </c>
      <c r="AQ113" s="345"/>
      <c r="AR113" s="835" t="s">
        <v>469</v>
      </c>
      <c r="AS113" s="840">
        <f>$D$67*AU63</f>
        <v>120</v>
      </c>
      <c r="AT113" s="840">
        <f>IF(AS113&gt;AS109,AS109,AS113)</f>
        <v>120</v>
      </c>
      <c r="AU113" s="835"/>
      <c r="AV113" s="835">
        <f>AS107*AS108</f>
        <v>29584</v>
      </c>
      <c r="AW113" s="345"/>
      <c r="AX113" s="835" t="s">
        <v>469</v>
      </c>
      <c r="AY113" s="840">
        <f>$D$67*BA63</f>
        <v>120</v>
      </c>
      <c r="AZ113" s="840">
        <f>IF(AY113&gt;AY109,AY109,AY113)</f>
        <v>120</v>
      </c>
      <c r="BA113" s="835"/>
      <c r="BB113" s="835">
        <f>AY107*AY108</f>
        <v>29584</v>
      </c>
      <c r="BC113" s="345"/>
      <c r="BD113" s="835" t="s">
        <v>469</v>
      </c>
      <c r="BE113" s="840">
        <f>$D$67*BG63</f>
        <v>120</v>
      </c>
      <c r="BF113" s="840">
        <f>IF(BE113&gt;BE109,BE109,BE113)</f>
        <v>120</v>
      </c>
      <c r="BG113" s="835"/>
      <c r="BH113" s="835">
        <f>BE107*BE108</f>
        <v>29584</v>
      </c>
      <c r="BI113" s="345"/>
      <c r="BJ113" s="835" t="s">
        <v>469</v>
      </c>
      <c r="BK113" s="840">
        <f>$D$67*BM63</f>
        <v>120</v>
      </c>
      <c r="BL113" s="840">
        <f>IF(BK113&gt;BK109,BK109,BK113)</f>
        <v>120</v>
      </c>
      <c r="BM113" s="835"/>
      <c r="BN113" s="835">
        <f>BK107*BK108</f>
        <v>29584</v>
      </c>
      <c r="BO113" s="345"/>
      <c r="BP113" s="835" t="s">
        <v>469</v>
      </c>
      <c r="BQ113" s="840">
        <f>$D$67*BS63</f>
        <v>120</v>
      </c>
      <c r="BR113" s="840">
        <f>IF(BQ113&gt;BQ109,BQ109,BQ113)</f>
        <v>120</v>
      </c>
      <c r="BS113" s="835"/>
      <c r="BT113" s="835">
        <f>BQ107*BQ108</f>
        <v>29584</v>
      </c>
      <c r="BU113" s="345"/>
      <c r="BV113" s="835" t="s">
        <v>469</v>
      </c>
      <c r="BW113" s="840">
        <f>$D$67*BY63</f>
        <v>120</v>
      </c>
      <c r="BX113" s="840">
        <f>IF(BW113&gt;BW109,BW109,BW113)</f>
        <v>120</v>
      </c>
      <c r="BY113" s="835"/>
      <c r="BZ113" s="835">
        <f>BW107*BW108</f>
        <v>29584</v>
      </c>
      <c r="CA113" s="345"/>
      <c r="CB113" s="835" t="s">
        <v>469</v>
      </c>
      <c r="CC113" s="840">
        <f>$D$67*CE63</f>
        <v>120</v>
      </c>
      <c r="CD113" s="840">
        <f>IF(CC113&gt;CC109,CC109,CC113)</f>
        <v>120</v>
      </c>
      <c r="CE113" s="835"/>
      <c r="CF113" s="835">
        <f>CC107*CC108</f>
        <v>29584</v>
      </c>
      <c r="CG113" s="345"/>
      <c r="CH113" s="835" t="s">
        <v>469</v>
      </c>
      <c r="CI113" s="840">
        <f>$D$67*CK63</f>
        <v>120</v>
      </c>
      <c r="CJ113" s="840">
        <f>IF(CI113&gt;CI109,CI109,CI113)</f>
        <v>120</v>
      </c>
      <c r="CK113" s="835"/>
      <c r="CL113" s="835">
        <f>CI107*CI108</f>
        <v>29584</v>
      </c>
      <c r="CM113" s="345"/>
      <c r="CN113" s="835" t="s">
        <v>469</v>
      </c>
      <c r="CO113" s="840">
        <f>$D$67*CQ63</f>
        <v>120</v>
      </c>
      <c r="CP113" s="840">
        <f>IF(CO113&gt;CO109,CO109,CO113)</f>
        <v>120</v>
      </c>
      <c r="CQ113" s="835"/>
      <c r="CR113" s="835">
        <f>CO107*CO108</f>
        <v>29584</v>
      </c>
      <c r="CS113" s="345"/>
      <c r="CT113" s="835" t="s">
        <v>469</v>
      </c>
      <c r="CU113" s="840">
        <f>$D$67*CW63</f>
        <v>120</v>
      </c>
      <c r="CV113" s="840">
        <f>IF(CU113&gt;CU109,CU109,CU113)</f>
        <v>120</v>
      </c>
      <c r="CW113" s="835"/>
      <c r="CX113" s="835">
        <f>CU107*CU108</f>
        <v>29584</v>
      </c>
      <c r="CY113" s="345"/>
      <c r="CZ113" s="835" t="s">
        <v>469</v>
      </c>
      <c r="DA113" s="840">
        <f>$D$67*DC63</f>
        <v>120</v>
      </c>
      <c r="DB113" s="840">
        <f>IF(DA113&gt;DA109,DA109,DA113)</f>
        <v>120</v>
      </c>
      <c r="DC113" s="835"/>
      <c r="DD113" s="835">
        <f>DA107*DA108</f>
        <v>29584</v>
      </c>
      <c r="DE113" s="345"/>
      <c r="DF113" s="835" t="s">
        <v>469</v>
      </c>
      <c r="DG113" s="840">
        <f>$D$67*DI63</f>
        <v>120</v>
      </c>
      <c r="DH113" s="840">
        <f>IF(DG113&gt;DG109,DG109,DG113)</f>
        <v>120</v>
      </c>
      <c r="DI113" s="835"/>
      <c r="DJ113" s="835">
        <f>DG107*DG108</f>
        <v>29584</v>
      </c>
      <c r="DK113" s="345"/>
      <c r="DL113" s="835" t="s">
        <v>469</v>
      </c>
      <c r="DM113" s="840">
        <f>$D$67*DO63</f>
        <v>120</v>
      </c>
      <c r="DN113" s="840">
        <f>IF(DM113&gt;DM109,DM109,DM113)</f>
        <v>120</v>
      </c>
      <c r="DO113" s="835"/>
      <c r="DP113" s="835">
        <f>DM107*DM108</f>
        <v>29584</v>
      </c>
      <c r="DQ113" s="345"/>
      <c r="DR113" s="835" t="s">
        <v>469</v>
      </c>
      <c r="DS113" s="840">
        <f>$D$67*DU63</f>
        <v>120</v>
      </c>
      <c r="DT113" s="840">
        <f>IF(DS113&gt;DS109,DS109,DS113)</f>
        <v>120</v>
      </c>
      <c r="DU113" s="835"/>
      <c r="DV113" s="835">
        <f>DS107*DS108</f>
        <v>29584</v>
      </c>
      <c r="DW113" s="345"/>
      <c r="DX113" s="835" t="s">
        <v>469</v>
      </c>
      <c r="DY113" s="840">
        <f>$D$67*EA63</f>
        <v>120</v>
      </c>
      <c r="DZ113" s="840">
        <f>IF(DY113&gt;DY109,DY109,DY113)</f>
        <v>120</v>
      </c>
      <c r="EA113" s="835"/>
      <c r="EB113" s="835">
        <f>DY107*DY108</f>
        <v>29584</v>
      </c>
      <c r="EC113" s="345"/>
      <c r="ED113" s="835" t="s">
        <v>469</v>
      </c>
      <c r="EE113" s="840">
        <f>$D$67*EG63</f>
        <v>120</v>
      </c>
      <c r="EF113" s="840">
        <f>IF(EE113&gt;EE109,EE109,EE113)</f>
        <v>120</v>
      </c>
      <c r="EG113" s="835"/>
      <c r="EH113" s="835">
        <f>EE107*EE108</f>
        <v>29584</v>
      </c>
      <c r="EI113" s="345"/>
      <c r="EJ113" s="835" t="s">
        <v>469</v>
      </c>
      <c r="EK113" s="840">
        <f>$D$67*EM63</f>
        <v>120</v>
      </c>
      <c r="EL113" s="840">
        <f>IF(EK113&gt;EK109,EK109,EK113)</f>
        <v>120</v>
      </c>
      <c r="EM113" s="835"/>
      <c r="EN113" s="835">
        <f>EK107*EK108</f>
        <v>29584</v>
      </c>
      <c r="EO113" s="345"/>
      <c r="EP113" s="835" t="s">
        <v>469</v>
      </c>
      <c r="EQ113" s="840">
        <f>$D$67*ES63</f>
        <v>120</v>
      </c>
      <c r="ER113" s="840">
        <f>IF(EQ113&gt;EQ109,EQ109,EQ113)</f>
        <v>120</v>
      </c>
      <c r="ES113" s="835"/>
      <c r="ET113" s="835">
        <f>EQ107*EQ108</f>
        <v>29584</v>
      </c>
      <c r="EU113" s="345"/>
      <c r="EV113" s="835" t="s">
        <v>469</v>
      </c>
      <c r="EW113" s="840">
        <f>$D$67*EY63</f>
        <v>120</v>
      </c>
      <c r="EX113" s="840">
        <f>IF(EW113&gt;EW109,EW109,EW113)</f>
        <v>120</v>
      </c>
      <c r="EY113" s="835"/>
      <c r="EZ113" s="835">
        <f>EW107*EW108</f>
        <v>29584</v>
      </c>
      <c r="FA113" s="345"/>
      <c r="FB113" s="835" t="s">
        <v>469</v>
      </c>
      <c r="FC113" s="840">
        <f>$D$67*FE63</f>
        <v>120</v>
      </c>
      <c r="FD113" s="840">
        <f>IF(FC113&gt;FC109,FC109,FC113)</f>
        <v>120</v>
      </c>
      <c r="FE113" s="835"/>
      <c r="FF113" s="835">
        <f>FC107*FC108</f>
        <v>29584</v>
      </c>
      <c r="FG113" s="345"/>
      <c r="FH113" s="835" t="s">
        <v>469</v>
      </c>
      <c r="FI113" s="840">
        <f>$D$67*FK63</f>
        <v>120</v>
      </c>
      <c r="FJ113" s="840">
        <f>IF(FI113&gt;FI109,FI109,FI113)</f>
        <v>120</v>
      </c>
      <c r="FK113" s="835"/>
      <c r="FL113" s="835">
        <f>FI107*FI108</f>
        <v>29584</v>
      </c>
      <c r="FM113" s="345"/>
      <c r="FN113" s="835" t="s">
        <v>469</v>
      </c>
      <c r="FO113" s="840">
        <f>$D$67*FQ63</f>
        <v>120</v>
      </c>
      <c r="FP113" s="840">
        <f>IF(FO113&gt;FO109,FO109,FO113)</f>
        <v>120</v>
      </c>
      <c r="FQ113" s="835"/>
      <c r="FR113" s="835">
        <f>FO107*FO108</f>
        <v>29584</v>
      </c>
      <c r="FS113" s="345"/>
      <c r="FT113" s="835" t="s">
        <v>469</v>
      </c>
      <c r="FU113" s="840">
        <f>$D$67*FW63</f>
        <v>120</v>
      </c>
      <c r="FV113" s="840">
        <f>IF(FU113&gt;FU109,FU109,FU113)</f>
        <v>120</v>
      </c>
      <c r="FW113" s="835"/>
      <c r="FX113" s="835">
        <f>FU107*FU108</f>
        <v>29584</v>
      </c>
      <c r="FY113" s="345"/>
    </row>
    <row r="114" spans="1:181" x14ac:dyDescent="0.3">
      <c r="A114" s="19"/>
      <c r="B114" s="835" t="s">
        <v>468</v>
      </c>
      <c r="C114" s="840">
        <f>D$67*E61</f>
        <v>120</v>
      </c>
      <c r="D114" s="840">
        <f>IF(C114&gt;C110,C110,C114)</f>
        <v>120</v>
      </c>
      <c r="E114" s="835"/>
      <c r="F114" s="835"/>
      <c r="G114" s="345"/>
      <c r="H114" s="835" t="s">
        <v>468</v>
      </c>
      <c r="I114" s="840">
        <f>$D$67*K61</f>
        <v>120</v>
      </c>
      <c r="J114" s="840">
        <f>IF(I114&gt;I110,I110,I114)</f>
        <v>120</v>
      </c>
      <c r="K114" s="835"/>
      <c r="L114" s="835"/>
      <c r="M114" s="345"/>
      <c r="N114" s="835" t="s">
        <v>468</v>
      </c>
      <c r="O114" s="840">
        <f>$D$67*Q61</f>
        <v>120</v>
      </c>
      <c r="P114" s="840">
        <f>IF(O114&gt;O110,O110,O114)</f>
        <v>120</v>
      </c>
      <c r="Q114" s="835"/>
      <c r="R114" s="835"/>
      <c r="S114" s="345"/>
      <c r="T114" s="835" t="s">
        <v>468</v>
      </c>
      <c r="U114" s="840">
        <f>$D$67*W61</f>
        <v>120</v>
      </c>
      <c r="V114" s="840">
        <f>IF(U114&gt;U110,U110,U114)</f>
        <v>120</v>
      </c>
      <c r="W114" s="835"/>
      <c r="X114" s="835"/>
      <c r="Y114" s="345"/>
      <c r="Z114" s="835" t="s">
        <v>468</v>
      </c>
      <c r="AA114" s="840">
        <f>$D$67*AC61</f>
        <v>120</v>
      </c>
      <c r="AB114" s="840">
        <f>IF(AA114&gt;AA110,AA110,AA114)</f>
        <v>120</v>
      </c>
      <c r="AC114" s="835"/>
      <c r="AD114" s="835"/>
      <c r="AE114" s="345"/>
      <c r="AF114" s="835" t="s">
        <v>468</v>
      </c>
      <c r="AG114" s="840">
        <f>$D$67*AI61</f>
        <v>120</v>
      </c>
      <c r="AH114" s="840">
        <f>IF(AG114&gt;AG110,AG110,AG114)</f>
        <v>120</v>
      </c>
      <c r="AI114" s="835"/>
      <c r="AJ114" s="835"/>
      <c r="AK114" s="345"/>
      <c r="AL114" s="835" t="s">
        <v>468</v>
      </c>
      <c r="AM114" s="840">
        <f>$D$67*AO61</f>
        <v>120</v>
      </c>
      <c r="AN114" s="840">
        <f>IF(AM114&gt;AM110,AM110,AM114)</f>
        <v>120</v>
      </c>
      <c r="AO114" s="835"/>
      <c r="AP114" s="835"/>
      <c r="AQ114" s="345"/>
      <c r="AR114" s="835" t="s">
        <v>468</v>
      </c>
      <c r="AS114" s="840">
        <f>$D$67*AU61</f>
        <v>120</v>
      </c>
      <c r="AT114" s="840">
        <f>IF(AS114&gt;AS110,AS110,AS114)</f>
        <v>120</v>
      </c>
      <c r="AU114" s="835"/>
      <c r="AV114" s="835"/>
      <c r="AW114" s="345"/>
      <c r="AX114" s="835" t="s">
        <v>468</v>
      </c>
      <c r="AY114" s="840">
        <f>$D$67*BA61</f>
        <v>120</v>
      </c>
      <c r="AZ114" s="840">
        <f>IF(AY114&gt;AY110,AY110,AY114)</f>
        <v>120</v>
      </c>
      <c r="BA114" s="835"/>
      <c r="BB114" s="835"/>
      <c r="BC114" s="345"/>
      <c r="BD114" s="835" t="s">
        <v>468</v>
      </c>
      <c r="BE114" s="840">
        <f>$D$67*BG61</f>
        <v>120</v>
      </c>
      <c r="BF114" s="840">
        <f>IF(BE114&gt;BE110,BE110,BE114)</f>
        <v>120</v>
      </c>
      <c r="BG114" s="835"/>
      <c r="BH114" s="835"/>
      <c r="BI114" s="345"/>
      <c r="BJ114" s="835" t="s">
        <v>468</v>
      </c>
      <c r="BK114" s="840">
        <f>$D$67*BM61</f>
        <v>120</v>
      </c>
      <c r="BL114" s="840">
        <f>IF(BK114&gt;BK110,BK110,BK114)</f>
        <v>120</v>
      </c>
      <c r="BM114" s="835"/>
      <c r="BN114" s="835"/>
      <c r="BO114" s="345"/>
      <c r="BP114" s="835" t="s">
        <v>468</v>
      </c>
      <c r="BQ114" s="840">
        <f>$D$67*BS61</f>
        <v>120</v>
      </c>
      <c r="BR114" s="840">
        <f>IF(BQ114&gt;BQ110,BQ110,BQ114)</f>
        <v>120</v>
      </c>
      <c r="BS114" s="835"/>
      <c r="BT114" s="835"/>
      <c r="BU114" s="345"/>
      <c r="BV114" s="835" t="s">
        <v>468</v>
      </c>
      <c r="BW114" s="840">
        <f>$D$67*BY61</f>
        <v>120</v>
      </c>
      <c r="BX114" s="840">
        <f>IF(BW114&gt;BW110,BW110,BW114)</f>
        <v>120</v>
      </c>
      <c r="BY114" s="835"/>
      <c r="BZ114" s="835"/>
      <c r="CA114" s="345"/>
      <c r="CB114" s="835" t="s">
        <v>468</v>
      </c>
      <c r="CC114" s="840">
        <f>$D$67*CE61</f>
        <v>120</v>
      </c>
      <c r="CD114" s="840">
        <f>IF(CC114&gt;CC110,CC110,CC114)</f>
        <v>120</v>
      </c>
      <c r="CE114" s="835"/>
      <c r="CF114" s="835"/>
      <c r="CG114" s="345"/>
      <c r="CH114" s="835" t="s">
        <v>468</v>
      </c>
      <c r="CI114" s="840">
        <f>$D$67*CK61</f>
        <v>120</v>
      </c>
      <c r="CJ114" s="840">
        <f>IF(CI114&gt;CI110,CI110,CI114)</f>
        <v>120</v>
      </c>
      <c r="CK114" s="835"/>
      <c r="CL114" s="835"/>
      <c r="CM114" s="345"/>
      <c r="CN114" s="835" t="s">
        <v>468</v>
      </c>
      <c r="CO114" s="840">
        <f>$D$67*CQ61</f>
        <v>120</v>
      </c>
      <c r="CP114" s="840">
        <f>IF(CO114&gt;CO110,CO110,CO114)</f>
        <v>120</v>
      </c>
      <c r="CQ114" s="835"/>
      <c r="CR114" s="835"/>
      <c r="CS114" s="345"/>
      <c r="CT114" s="835" t="s">
        <v>468</v>
      </c>
      <c r="CU114" s="840">
        <f>$D$67*CW61</f>
        <v>120</v>
      </c>
      <c r="CV114" s="840">
        <f>IF(CU114&gt;CU110,CU110,CU114)</f>
        <v>120</v>
      </c>
      <c r="CW114" s="835"/>
      <c r="CX114" s="835"/>
      <c r="CY114" s="345"/>
      <c r="CZ114" s="835" t="s">
        <v>468</v>
      </c>
      <c r="DA114" s="840">
        <f>$D$67*DC61</f>
        <v>120</v>
      </c>
      <c r="DB114" s="840">
        <f>IF(DA114&gt;DA110,DA110,DA114)</f>
        <v>120</v>
      </c>
      <c r="DC114" s="835"/>
      <c r="DD114" s="835"/>
      <c r="DE114" s="345"/>
      <c r="DF114" s="835" t="s">
        <v>468</v>
      </c>
      <c r="DG114" s="840">
        <f>$D$67*DI61</f>
        <v>120</v>
      </c>
      <c r="DH114" s="840">
        <f>IF(DG114&gt;DG110,DG110,DG114)</f>
        <v>120</v>
      </c>
      <c r="DI114" s="835"/>
      <c r="DJ114" s="835"/>
      <c r="DK114" s="345"/>
      <c r="DL114" s="835" t="s">
        <v>468</v>
      </c>
      <c r="DM114" s="840">
        <f>$D$67*DO61</f>
        <v>120</v>
      </c>
      <c r="DN114" s="840">
        <f>IF(DM114&gt;DM110,DM110,DM114)</f>
        <v>120</v>
      </c>
      <c r="DO114" s="835"/>
      <c r="DP114" s="835"/>
      <c r="DQ114" s="345"/>
      <c r="DR114" s="835" t="s">
        <v>468</v>
      </c>
      <c r="DS114" s="840">
        <f>$D$67*DU61</f>
        <v>120</v>
      </c>
      <c r="DT114" s="840">
        <f>IF(DS114&gt;DS110,DS110,DS114)</f>
        <v>120</v>
      </c>
      <c r="DU114" s="835"/>
      <c r="DV114" s="835"/>
      <c r="DW114" s="345"/>
      <c r="DX114" s="835" t="s">
        <v>468</v>
      </c>
      <c r="DY114" s="840">
        <f>$D$67*EA61</f>
        <v>120</v>
      </c>
      <c r="DZ114" s="840">
        <f>IF(DY114&gt;DY110,DY110,DY114)</f>
        <v>120</v>
      </c>
      <c r="EA114" s="835"/>
      <c r="EB114" s="835"/>
      <c r="EC114" s="345"/>
      <c r="ED114" s="835" t="s">
        <v>468</v>
      </c>
      <c r="EE114" s="840">
        <f>$D$67*EG61</f>
        <v>120</v>
      </c>
      <c r="EF114" s="840">
        <f>IF(EE114&gt;EE110,EE110,EE114)</f>
        <v>120</v>
      </c>
      <c r="EG114" s="835"/>
      <c r="EH114" s="835"/>
      <c r="EI114" s="345"/>
      <c r="EJ114" s="835" t="s">
        <v>468</v>
      </c>
      <c r="EK114" s="840">
        <f>$D$67*EM61</f>
        <v>120</v>
      </c>
      <c r="EL114" s="840">
        <f>IF(EK114&gt;EK110,EK110,EK114)</f>
        <v>120</v>
      </c>
      <c r="EM114" s="835"/>
      <c r="EN114" s="835"/>
      <c r="EO114" s="345"/>
      <c r="EP114" s="835" t="s">
        <v>468</v>
      </c>
      <c r="EQ114" s="840">
        <f>$D$67*ES61</f>
        <v>120</v>
      </c>
      <c r="ER114" s="840">
        <f>IF(EQ114&gt;EQ110,EQ110,EQ114)</f>
        <v>120</v>
      </c>
      <c r="ES114" s="835"/>
      <c r="ET114" s="835"/>
      <c r="EU114" s="345"/>
      <c r="EV114" s="835" t="s">
        <v>468</v>
      </c>
      <c r="EW114" s="840">
        <f>$D$67*EY61</f>
        <v>120</v>
      </c>
      <c r="EX114" s="840">
        <f>IF(EW114&gt;EW110,EW110,EW114)</f>
        <v>120</v>
      </c>
      <c r="EY114" s="835"/>
      <c r="EZ114" s="835"/>
      <c r="FA114" s="345"/>
      <c r="FB114" s="835" t="s">
        <v>468</v>
      </c>
      <c r="FC114" s="840">
        <f>$D$67*FE61</f>
        <v>120</v>
      </c>
      <c r="FD114" s="840">
        <f>IF(FC114&gt;FC110,FC110,FC114)</f>
        <v>120</v>
      </c>
      <c r="FE114" s="835"/>
      <c r="FF114" s="835"/>
      <c r="FG114" s="345"/>
      <c r="FH114" s="835" t="s">
        <v>468</v>
      </c>
      <c r="FI114" s="840">
        <f>$D$67*FK61</f>
        <v>120</v>
      </c>
      <c r="FJ114" s="840">
        <f>IF(FI114&gt;FI110,FI110,FI114)</f>
        <v>120</v>
      </c>
      <c r="FK114" s="835"/>
      <c r="FL114" s="835"/>
      <c r="FM114" s="345"/>
      <c r="FN114" s="835" t="s">
        <v>468</v>
      </c>
      <c r="FO114" s="840">
        <f>$D$67*FQ61</f>
        <v>120</v>
      </c>
      <c r="FP114" s="840">
        <f>IF(FO114&gt;FO110,FO110,FO114)</f>
        <v>120</v>
      </c>
      <c r="FQ114" s="835"/>
      <c r="FR114" s="835"/>
      <c r="FS114" s="345"/>
      <c r="FT114" s="835" t="s">
        <v>468</v>
      </c>
      <c r="FU114" s="840">
        <f>$D$67*FW61</f>
        <v>120</v>
      </c>
      <c r="FV114" s="840">
        <f>IF(FU114&gt;FU110,FU110,FU114)</f>
        <v>120</v>
      </c>
      <c r="FW114" s="835"/>
      <c r="FX114" s="835"/>
      <c r="FY114" s="345"/>
    </row>
    <row r="115" spans="1:181" x14ac:dyDescent="0.3">
      <c r="A115" s="19"/>
      <c r="B115" s="835" t="s">
        <v>467</v>
      </c>
      <c r="C115" s="840">
        <f>D$67*E62</f>
        <v>120</v>
      </c>
      <c r="D115" s="840">
        <f>IF(C115&gt;C107,C107,C115)</f>
        <v>120</v>
      </c>
      <c r="E115" s="835"/>
      <c r="F115" s="835"/>
      <c r="G115" s="345"/>
      <c r="H115" s="835" t="s">
        <v>467</v>
      </c>
      <c r="I115" s="840">
        <f>$D$67*K62</f>
        <v>120</v>
      </c>
      <c r="J115" s="840">
        <f>IF(I115&gt;I107,I107,I115)</f>
        <v>120</v>
      </c>
      <c r="K115" s="835"/>
      <c r="L115" s="835"/>
      <c r="M115" s="345"/>
      <c r="N115" s="835" t="s">
        <v>467</v>
      </c>
      <c r="O115" s="840">
        <f>$D$67*Q62</f>
        <v>120</v>
      </c>
      <c r="P115" s="840">
        <f>IF(O115&gt;O107,O107,O115)</f>
        <v>120</v>
      </c>
      <c r="Q115" s="835"/>
      <c r="R115" s="835"/>
      <c r="S115" s="345"/>
      <c r="T115" s="835" t="s">
        <v>467</v>
      </c>
      <c r="U115" s="840">
        <f>$D$67*W62</f>
        <v>120</v>
      </c>
      <c r="V115" s="840">
        <f>IF(U115&gt;U107,U107,U115)</f>
        <v>120</v>
      </c>
      <c r="W115" s="835"/>
      <c r="X115" s="835"/>
      <c r="Y115" s="345"/>
      <c r="Z115" s="835" t="s">
        <v>467</v>
      </c>
      <c r="AA115" s="840">
        <f>$D$67*AC62</f>
        <v>120</v>
      </c>
      <c r="AB115" s="840">
        <f>IF(AA115&gt;AA107,AA107,AA115)</f>
        <v>120</v>
      </c>
      <c r="AC115" s="835"/>
      <c r="AD115" s="835"/>
      <c r="AE115" s="345"/>
      <c r="AF115" s="835" t="s">
        <v>467</v>
      </c>
      <c r="AG115" s="840">
        <f>$D$67*AI62</f>
        <v>120</v>
      </c>
      <c r="AH115" s="840">
        <f>IF(AG115&gt;AG107,AG107,AG115)</f>
        <v>120</v>
      </c>
      <c r="AI115" s="835"/>
      <c r="AJ115" s="835"/>
      <c r="AK115" s="345"/>
      <c r="AL115" s="835" t="s">
        <v>467</v>
      </c>
      <c r="AM115" s="840">
        <f>$D$67*AO62</f>
        <v>120</v>
      </c>
      <c r="AN115" s="840">
        <f>IF(AM115&gt;AM107,AM107,AM115)</f>
        <v>120</v>
      </c>
      <c r="AO115" s="835"/>
      <c r="AP115" s="835"/>
      <c r="AQ115" s="345"/>
      <c r="AR115" s="835" t="s">
        <v>467</v>
      </c>
      <c r="AS115" s="840">
        <f>$D$67*AU62</f>
        <v>120</v>
      </c>
      <c r="AT115" s="840">
        <f>IF(AS115&gt;AS107,AS107,AS115)</f>
        <v>120</v>
      </c>
      <c r="AU115" s="835"/>
      <c r="AV115" s="835"/>
      <c r="AW115" s="345"/>
      <c r="AX115" s="835" t="s">
        <v>467</v>
      </c>
      <c r="AY115" s="840">
        <f>$D$67*BA62</f>
        <v>120</v>
      </c>
      <c r="AZ115" s="840">
        <f>IF(AY115&gt;AY107,AY107,AY115)</f>
        <v>120</v>
      </c>
      <c r="BA115" s="835"/>
      <c r="BB115" s="835"/>
      <c r="BC115" s="345"/>
      <c r="BD115" s="835" t="s">
        <v>467</v>
      </c>
      <c r="BE115" s="840">
        <f>$D$67*BG62</f>
        <v>120</v>
      </c>
      <c r="BF115" s="840">
        <f>IF(BE115&gt;BE107,BE107,BE115)</f>
        <v>120</v>
      </c>
      <c r="BG115" s="835"/>
      <c r="BH115" s="835"/>
      <c r="BI115" s="345"/>
      <c r="BJ115" s="835" t="s">
        <v>467</v>
      </c>
      <c r="BK115" s="840">
        <f>$D$67*BM62</f>
        <v>120</v>
      </c>
      <c r="BL115" s="840">
        <f>IF(BK115&gt;BK107,BK107,BK115)</f>
        <v>120</v>
      </c>
      <c r="BM115" s="835"/>
      <c r="BN115" s="835"/>
      <c r="BO115" s="345"/>
      <c r="BP115" s="835" t="s">
        <v>467</v>
      </c>
      <c r="BQ115" s="840">
        <f>$D$67*BS62</f>
        <v>120</v>
      </c>
      <c r="BR115" s="840">
        <f>IF(BQ115&gt;BQ107,BQ107,BQ115)</f>
        <v>120</v>
      </c>
      <c r="BS115" s="835"/>
      <c r="BT115" s="835"/>
      <c r="BU115" s="345"/>
      <c r="BV115" s="835" t="s">
        <v>467</v>
      </c>
      <c r="BW115" s="840">
        <f>$D$67*BY62</f>
        <v>120</v>
      </c>
      <c r="BX115" s="840">
        <f>IF(BW115&gt;BW107,BW107,BW115)</f>
        <v>120</v>
      </c>
      <c r="BY115" s="835"/>
      <c r="BZ115" s="835"/>
      <c r="CA115" s="345"/>
      <c r="CB115" s="835" t="s">
        <v>467</v>
      </c>
      <c r="CC115" s="840">
        <f>$D$67*CE62</f>
        <v>120</v>
      </c>
      <c r="CD115" s="840">
        <f>IF(CC115&gt;CC107,CC107,CC115)</f>
        <v>120</v>
      </c>
      <c r="CE115" s="835"/>
      <c r="CF115" s="835"/>
      <c r="CG115" s="345"/>
      <c r="CH115" s="835" t="s">
        <v>467</v>
      </c>
      <c r="CI115" s="840">
        <f>$D$67*CK62</f>
        <v>120</v>
      </c>
      <c r="CJ115" s="840">
        <f>IF(CI115&gt;CI107,CI107,CI115)</f>
        <v>120</v>
      </c>
      <c r="CK115" s="835"/>
      <c r="CL115" s="835"/>
      <c r="CM115" s="345"/>
      <c r="CN115" s="835" t="s">
        <v>467</v>
      </c>
      <c r="CO115" s="840">
        <f>$D$67*CQ62</f>
        <v>120</v>
      </c>
      <c r="CP115" s="840">
        <f>IF(CO115&gt;CO107,CO107,CO115)</f>
        <v>120</v>
      </c>
      <c r="CQ115" s="835"/>
      <c r="CR115" s="835"/>
      <c r="CS115" s="345"/>
      <c r="CT115" s="835" t="s">
        <v>467</v>
      </c>
      <c r="CU115" s="840">
        <f>$D$67*CW62</f>
        <v>120</v>
      </c>
      <c r="CV115" s="840">
        <f>IF(CU115&gt;CU107,CU107,CU115)</f>
        <v>120</v>
      </c>
      <c r="CW115" s="835"/>
      <c r="CX115" s="835"/>
      <c r="CY115" s="345"/>
      <c r="CZ115" s="835" t="s">
        <v>467</v>
      </c>
      <c r="DA115" s="840">
        <f>$D$67*DC62</f>
        <v>120</v>
      </c>
      <c r="DB115" s="840">
        <f>IF(DA115&gt;DA107,DA107,DA115)</f>
        <v>120</v>
      </c>
      <c r="DC115" s="835"/>
      <c r="DD115" s="835"/>
      <c r="DE115" s="345"/>
      <c r="DF115" s="835" t="s">
        <v>467</v>
      </c>
      <c r="DG115" s="840">
        <f>$D$67*DI62</f>
        <v>120</v>
      </c>
      <c r="DH115" s="840">
        <f>IF(DG115&gt;DG107,DG107,DG115)</f>
        <v>120</v>
      </c>
      <c r="DI115" s="835"/>
      <c r="DJ115" s="835"/>
      <c r="DK115" s="345"/>
      <c r="DL115" s="835" t="s">
        <v>467</v>
      </c>
      <c r="DM115" s="840">
        <f>$D$67*DO62</f>
        <v>120</v>
      </c>
      <c r="DN115" s="840">
        <f>IF(DM115&gt;DM107,DM107,DM115)</f>
        <v>120</v>
      </c>
      <c r="DO115" s="835"/>
      <c r="DP115" s="835"/>
      <c r="DQ115" s="345"/>
      <c r="DR115" s="835" t="s">
        <v>467</v>
      </c>
      <c r="DS115" s="840">
        <f>$D$67*DU62</f>
        <v>120</v>
      </c>
      <c r="DT115" s="840">
        <f>IF(DS115&gt;DS107,DS107,DS115)</f>
        <v>120</v>
      </c>
      <c r="DU115" s="835"/>
      <c r="DV115" s="835"/>
      <c r="DW115" s="345"/>
      <c r="DX115" s="835" t="s">
        <v>467</v>
      </c>
      <c r="DY115" s="840">
        <f>$D$67*EA62</f>
        <v>120</v>
      </c>
      <c r="DZ115" s="840">
        <f>IF(DY115&gt;DY107,DY107,DY115)</f>
        <v>120</v>
      </c>
      <c r="EA115" s="835"/>
      <c r="EB115" s="835"/>
      <c r="EC115" s="345"/>
      <c r="ED115" s="835" t="s">
        <v>467</v>
      </c>
      <c r="EE115" s="840">
        <f>$D$67*EG62</f>
        <v>120</v>
      </c>
      <c r="EF115" s="840">
        <f>IF(EE115&gt;EE107,EE107,EE115)</f>
        <v>120</v>
      </c>
      <c r="EG115" s="835"/>
      <c r="EH115" s="835"/>
      <c r="EI115" s="345"/>
      <c r="EJ115" s="835" t="s">
        <v>467</v>
      </c>
      <c r="EK115" s="840">
        <f>$D$67*EM62</f>
        <v>120</v>
      </c>
      <c r="EL115" s="840">
        <f>IF(EK115&gt;EK107,EK107,EK115)</f>
        <v>120</v>
      </c>
      <c r="EM115" s="835"/>
      <c r="EN115" s="835"/>
      <c r="EO115" s="345"/>
      <c r="EP115" s="835" t="s">
        <v>467</v>
      </c>
      <c r="EQ115" s="840">
        <f>$D$67*ES62</f>
        <v>120</v>
      </c>
      <c r="ER115" s="840">
        <f>IF(EQ115&gt;EQ107,EQ107,EQ115)</f>
        <v>120</v>
      </c>
      <c r="ES115" s="835"/>
      <c r="ET115" s="835"/>
      <c r="EU115" s="345"/>
      <c r="EV115" s="835" t="s">
        <v>467</v>
      </c>
      <c r="EW115" s="840">
        <f>$D$67*EY62</f>
        <v>120</v>
      </c>
      <c r="EX115" s="840">
        <f>IF(EW115&gt;EW107,EW107,EW115)</f>
        <v>120</v>
      </c>
      <c r="EY115" s="835"/>
      <c r="EZ115" s="835"/>
      <c r="FA115" s="345"/>
      <c r="FB115" s="835" t="s">
        <v>467</v>
      </c>
      <c r="FC115" s="840">
        <f>$D$67*FE62</f>
        <v>120</v>
      </c>
      <c r="FD115" s="840">
        <f>IF(FC115&gt;FC107,FC107,FC115)</f>
        <v>120</v>
      </c>
      <c r="FE115" s="835"/>
      <c r="FF115" s="835"/>
      <c r="FG115" s="345"/>
      <c r="FH115" s="835" t="s">
        <v>467</v>
      </c>
      <c r="FI115" s="840">
        <f>$D$67*FK62</f>
        <v>120</v>
      </c>
      <c r="FJ115" s="840">
        <f>IF(FI115&gt;FI107,FI107,FI115)</f>
        <v>120</v>
      </c>
      <c r="FK115" s="835"/>
      <c r="FL115" s="835"/>
      <c r="FM115" s="345"/>
      <c r="FN115" s="835" t="s">
        <v>467</v>
      </c>
      <c r="FO115" s="840">
        <f>$D$67*FQ62</f>
        <v>120</v>
      </c>
      <c r="FP115" s="840">
        <f>IF(FO115&gt;FO107,FO107,FO115)</f>
        <v>120</v>
      </c>
      <c r="FQ115" s="835"/>
      <c r="FR115" s="835"/>
      <c r="FS115" s="345"/>
      <c r="FT115" s="835" t="s">
        <v>467</v>
      </c>
      <c r="FU115" s="840">
        <f>$D$67*FW62</f>
        <v>120</v>
      </c>
      <c r="FV115" s="840">
        <f>IF(FU115&gt;FU107,FU107,FU115)</f>
        <v>120</v>
      </c>
      <c r="FW115" s="835"/>
      <c r="FX115" s="835"/>
      <c r="FY115" s="345"/>
    </row>
    <row r="116" spans="1:181" ht="15" thickBot="1" x14ac:dyDescent="0.35">
      <c r="A116" s="19"/>
      <c r="B116" s="835"/>
      <c r="C116" s="835" t="s">
        <v>466</v>
      </c>
      <c r="D116" s="835" t="s">
        <v>465</v>
      </c>
      <c r="E116" s="835"/>
      <c r="F116" s="835"/>
      <c r="G116" s="345"/>
      <c r="H116" s="835"/>
      <c r="I116" s="835" t="s">
        <v>466</v>
      </c>
      <c r="J116" s="835" t="s">
        <v>465</v>
      </c>
      <c r="K116" s="835"/>
      <c r="L116" s="835"/>
      <c r="M116" s="345"/>
      <c r="N116" s="835"/>
      <c r="O116" s="835" t="s">
        <v>466</v>
      </c>
      <c r="P116" s="835" t="s">
        <v>465</v>
      </c>
      <c r="Q116" s="835"/>
      <c r="R116" s="835"/>
      <c r="S116" s="345"/>
      <c r="T116" s="835"/>
      <c r="U116" s="835" t="s">
        <v>466</v>
      </c>
      <c r="V116" s="835" t="s">
        <v>465</v>
      </c>
      <c r="W116" s="835"/>
      <c r="X116" s="835"/>
      <c r="Y116" s="345"/>
      <c r="Z116" s="835"/>
      <c r="AA116" s="835" t="s">
        <v>466</v>
      </c>
      <c r="AB116" s="835" t="s">
        <v>465</v>
      </c>
      <c r="AC116" s="835"/>
      <c r="AD116" s="835"/>
      <c r="AE116" s="345"/>
      <c r="AF116" s="835"/>
      <c r="AG116" s="835" t="s">
        <v>466</v>
      </c>
      <c r="AH116" s="835" t="s">
        <v>465</v>
      </c>
      <c r="AI116" s="835"/>
      <c r="AJ116" s="835"/>
      <c r="AK116" s="345"/>
      <c r="AL116" s="835"/>
      <c r="AM116" s="835" t="s">
        <v>466</v>
      </c>
      <c r="AN116" s="835" t="s">
        <v>465</v>
      </c>
      <c r="AO116" s="835"/>
      <c r="AP116" s="835"/>
      <c r="AQ116" s="345"/>
      <c r="AR116" s="835"/>
      <c r="AS116" s="835" t="s">
        <v>466</v>
      </c>
      <c r="AT116" s="835" t="s">
        <v>465</v>
      </c>
      <c r="AU116" s="835"/>
      <c r="AV116" s="835"/>
      <c r="AW116" s="345"/>
      <c r="AX116" s="835"/>
      <c r="AY116" s="835" t="s">
        <v>466</v>
      </c>
      <c r="AZ116" s="835" t="s">
        <v>465</v>
      </c>
      <c r="BA116" s="835"/>
      <c r="BB116" s="835"/>
      <c r="BC116" s="345"/>
      <c r="BD116" s="835"/>
      <c r="BE116" s="835" t="s">
        <v>466</v>
      </c>
      <c r="BF116" s="835" t="s">
        <v>465</v>
      </c>
      <c r="BG116" s="835"/>
      <c r="BH116" s="835"/>
      <c r="BI116" s="345"/>
      <c r="BJ116" s="835"/>
      <c r="BK116" s="835" t="s">
        <v>466</v>
      </c>
      <c r="BL116" s="835" t="s">
        <v>465</v>
      </c>
      <c r="BM116" s="835"/>
      <c r="BN116" s="835"/>
      <c r="BO116" s="345"/>
      <c r="BP116" s="835"/>
      <c r="BQ116" s="835" t="s">
        <v>466</v>
      </c>
      <c r="BR116" s="835" t="s">
        <v>465</v>
      </c>
      <c r="BS116" s="835"/>
      <c r="BT116" s="835"/>
      <c r="BU116" s="345"/>
      <c r="BV116" s="835"/>
      <c r="BW116" s="835" t="s">
        <v>466</v>
      </c>
      <c r="BX116" s="835" t="s">
        <v>465</v>
      </c>
      <c r="BY116" s="835"/>
      <c r="BZ116" s="835"/>
      <c r="CA116" s="345"/>
      <c r="CB116" s="835"/>
      <c r="CC116" s="835" t="s">
        <v>466</v>
      </c>
      <c r="CD116" s="835" t="s">
        <v>465</v>
      </c>
      <c r="CE116" s="835"/>
      <c r="CF116" s="835"/>
      <c r="CG116" s="345"/>
      <c r="CH116" s="835"/>
      <c r="CI116" s="835" t="s">
        <v>466</v>
      </c>
      <c r="CJ116" s="835" t="s">
        <v>465</v>
      </c>
      <c r="CK116" s="835"/>
      <c r="CL116" s="835"/>
      <c r="CM116" s="345"/>
      <c r="CN116" s="835"/>
      <c r="CO116" s="835" t="s">
        <v>466</v>
      </c>
      <c r="CP116" s="835" t="s">
        <v>465</v>
      </c>
      <c r="CQ116" s="835"/>
      <c r="CR116" s="835"/>
      <c r="CS116" s="345"/>
      <c r="CT116" s="835"/>
      <c r="CU116" s="835" t="s">
        <v>466</v>
      </c>
      <c r="CV116" s="835" t="s">
        <v>465</v>
      </c>
      <c r="CW116" s="835"/>
      <c r="CX116" s="835"/>
      <c r="CY116" s="345"/>
      <c r="CZ116" s="835"/>
      <c r="DA116" s="835" t="s">
        <v>466</v>
      </c>
      <c r="DB116" s="835" t="s">
        <v>465</v>
      </c>
      <c r="DC116" s="835"/>
      <c r="DD116" s="835"/>
      <c r="DE116" s="345"/>
      <c r="DF116" s="835"/>
      <c r="DG116" s="835" t="s">
        <v>466</v>
      </c>
      <c r="DH116" s="835" t="s">
        <v>465</v>
      </c>
      <c r="DI116" s="835"/>
      <c r="DJ116" s="835"/>
      <c r="DK116" s="345"/>
      <c r="DL116" s="835"/>
      <c r="DM116" s="835" t="s">
        <v>466</v>
      </c>
      <c r="DN116" s="835" t="s">
        <v>465</v>
      </c>
      <c r="DO116" s="835"/>
      <c r="DP116" s="835"/>
      <c r="DQ116" s="345"/>
      <c r="DR116" s="835"/>
      <c r="DS116" s="835" t="s">
        <v>466</v>
      </c>
      <c r="DT116" s="835" t="s">
        <v>465</v>
      </c>
      <c r="DU116" s="835"/>
      <c r="DV116" s="835"/>
      <c r="DW116" s="345"/>
      <c r="DX116" s="835"/>
      <c r="DY116" s="835" t="s">
        <v>466</v>
      </c>
      <c r="DZ116" s="835" t="s">
        <v>465</v>
      </c>
      <c r="EA116" s="835"/>
      <c r="EB116" s="835"/>
      <c r="EC116" s="345"/>
      <c r="ED116" s="835"/>
      <c r="EE116" s="835" t="s">
        <v>466</v>
      </c>
      <c r="EF116" s="835" t="s">
        <v>465</v>
      </c>
      <c r="EG116" s="835"/>
      <c r="EH116" s="835"/>
      <c r="EI116" s="345"/>
      <c r="EJ116" s="835"/>
      <c r="EK116" s="835" t="s">
        <v>466</v>
      </c>
      <c r="EL116" s="835" t="s">
        <v>465</v>
      </c>
      <c r="EM116" s="835"/>
      <c r="EN116" s="835"/>
      <c r="EO116" s="345"/>
      <c r="EP116" s="835"/>
      <c r="EQ116" s="835" t="s">
        <v>466</v>
      </c>
      <c r="ER116" s="835" t="s">
        <v>465</v>
      </c>
      <c r="ES116" s="835"/>
      <c r="ET116" s="835"/>
      <c r="EU116" s="345"/>
      <c r="EV116" s="835"/>
      <c r="EW116" s="835" t="s">
        <v>466</v>
      </c>
      <c r="EX116" s="835" t="s">
        <v>465</v>
      </c>
      <c r="EY116" s="835"/>
      <c r="EZ116" s="835"/>
      <c r="FA116" s="345"/>
      <c r="FB116" s="835"/>
      <c r="FC116" s="835" t="s">
        <v>466</v>
      </c>
      <c r="FD116" s="835" t="s">
        <v>465</v>
      </c>
      <c r="FE116" s="835"/>
      <c r="FF116" s="835"/>
      <c r="FG116" s="345"/>
      <c r="FH116" s="835"/>
      <c r="FI116" s="835" t="s">
        <v>466</v>
      </c>
      <c r="FJ116" s="835" t="s">
        <v>465</v>
      </c>
      <c r="FK116" s="835"/>
      <c r="FL116" s="835"/>
      <c r="FM116" s="345"/>
      <c r="FN116" s="835"/>
      <c r="FO116" s="835" t="s">
        <v>466</v>
      </c>
      <c r="FP116" s="835" t="s">
        <v>465</v>
      </c>
      <c r="FQ116" s="835"/>
      <c r="FR116" s="835"/>
      <c r="FS116" s="345"/>
      <c r="FT116" s="835"/>
      <c r="FU116" s="835" t="s">
        <v>466</v>
      </c>
      <c r="FV116" s="835" t="s">
        <v>465</v>
      </c>
      <c r="FW116" s="835"/>
      <c r="FX116" s="835"/>
      <c r="FY116" s="345"/>
    </row>
    <row r="117" spans="1:181" x14ac:dyDescent="0.3">
      <c r="A117" s="19"/>
      <c r="B117" s="838" t="s">
        <v>442</v>
      </c>
      <c r="C117" s="837">
        <f>IF(E105&lt;0,C81-D114,D112)</f>
        <v>52</v>
      </c>
      <c r="D117" s="837">
        <f>IF(E106&lt;0,C80-D115,D113)</f>
        <v>52</v>
      </c>
      <c r="E117" s="837">
        <f t="shared" ref="E117:E124" si="34">IF($E$70=1,D117*C117,0)</f>
        <v>2704</v>
      </c>
      <c r="F117" s="836"/>
      <c r="G117" s="345"/>
      <c r="H117" s="838" t="s">
        <v>442</v>
      </c>
      <c r="I117" s="837">
        <f>IF(K105&lt;0,I81-J114,J112)</f>
        <v>52</v>
      </c>
      <c r="J117" s="837">
        <f>IF(K106&lt;0,I80-J115,J113)</f>
        <v>52</v>
      </c>
      <c r="K117" s="837">
        <f t="shared" ref="K117:K124" si="35">IF($E$70=1,J117*I117,0)</f>
        <v>2704</v>
      </c>
      <c r="L117" s="836"/>
      <c r="M117" s="345"/>
      <c r="N117" s="838" t="s">
        <v>442</v>
      </c>
      <c r="O117" s="837">
        <f>IF(Q105&lt;0,O81-P114,P112)</f>
        <v>52</v>
      </c>
      <c r="P117" s="837">
        <f>IF(Q106&lt;0,O80-P115,P113)</f>
        <v>52</v>
      </c>
      <c r="Q117" s="837">
        <f t="shared" ref="Q117:Q124" si="36">IF($E$70=1,P117*O117,0)</f>
        <v>2704</v>
      </c>
      <c r="R117" s="836"/>
      <c r="S117" s="345"/>
      <c r="T117" s="838" t="s">
        <v>442</v>
      </c>
      <c r="U117" s="837">
        <f>IF(W105&lt;0,U81-V114,V112)</f>
        <v>52</v>
      </c>
      <c r="V117" s="837">
        <f>IF(W106&lt;0,U80-V115,V113)</f>
        <v>52</v>
      </c>
      <c r="W117" s="837">
        <f t="shared" ref="W117:W124" si="37">IF($E$70=1,V117*U117,0)</f>
        <v>2704</v>
      </c>
      <c r="X117" s="836"/>
      <c r="Y117" s="345"/>
      <c r="Z117" s="838" t="s">
        <v>442</v>
      </c>
      <c r="AA117" s="837">
        <f>IF(AC105&lt;0,AA81-AB114,AB112)</f>
        <v>52</v>
      </c>
      <c r="AB117" s="837">
        <f>IF(AC106&lt;0,AA80-AB115,AB113)</f>
        <v>52</v>
      </c>
      <c r="AC117" s="837">
        <f t="shared" ref="AC117:AC124" si="38">IF($E$70=1,AB117*AA117,0)</f>
        <v>2704</v>
      </c>
      <c r="AD117" s="836"/>
      <c r="AE117" s="345"/>
      <c r="AF117" s="838" t="s">
        <v>442</v>
      </c>
      <c r="AG117" s="837">
        <f>IF(AI105&lt;0,AG81-AH114,AH112)</f>
        <v>52</v>
      </c>
      <c r="AH117" s="837">
        <f>IF(AI106&lt;0,AG80-AH115,AH113)</f>
        <v>52</v>
      </c>
      <c r="AI117" s="837">
        <f t="shared" ref="AI117:AI124" si="39">IF($E$70=1,AH117*AG117,0)</f>
        <v>2704</v>
      </c>
      <c r="AJ117" s="836"/>
      <c r="AK117" s="345"/>
      <c r="AL117" s="838" t="s">
        <v>442</v>
      </c>
      <c r="AM117" s="837">
        <f>IF(AO105&lt;0,AM81-AN114,AN112)</f>
        <v>52</v>
      </c>
      <c r="AN117" s="837">
        <f>IF(AO106&lt;0,AM80-AN115,AN113)</f>
        <v>52</v>
      </c>
      <c r="AO117" s="837">
        <f t="shared" ref="AO117:AO124" si="40">IF($E$70=1,AN117*AM117,0)</f>
        <v>2704</v>
      </c>
      <c r="AP117" s="836"/>
      <c r="AQ117" s="345"/>
      <c r="AR117" s="838" t="s">
        <v>442</v>
      </c>
      <c r="AS117" s="837">
        <f>IF(AU105&lt;0,AS81-AT114,AT112)</f>
        <v>52</v>
      </c>
      <c r="AT117" s="837">
        <f>IF(AU106&lt;0,AS80-AT115,AT113)</f>
        <v>52</v>
      </c>
      <c r="AU117" s="837">
        <f t="shared" ref="AU117:AU124" si="41">IF($E$70=1,AT117*AS117,0)</f>
        <v>2704</v>
      </c>
      <c r="AV117" s="836"/>
      <c r="AW117" s="345"/>
      <c r="AX117" s="838" t="s">
        <v>442</v>
      </c>
      <c r="AY117" s="837">
        <f>IF(BA105&lt;0,AY81-AZ114,AZ112)</f>
        <v>52</v>
      </c>
      <c r="AZ117" s="837">
        <f>IF(BA106&lt;0,AY80-AZ115,AZ113)</f>
        <v>52</v>
      </c>
      <c r="BA117" s="837">
        <f t="shared" ref="BA117:BA124" si="42">IF($E$70=1,AZ117*AY117,0)</f>
        <v>2704</v>
      </c>
      <c r="BB117" s="836"/>
      <c r="BC117" s="345"/>
      <c r="BD117" s="838" t="s">
        <v>442</v>
      </c>
      <c r="BE117" s="837">
        <f>IF(BG105&lt;0,BE81-BF114,BF112)</f>
        <v>52</v>
      </c>
      <c r="BF117" s="837">
        <f>IF(BG106&lt;0,BE80-BF115,BF113)</f>
        <v>52</v>
      </c>
      <c r="BG117" s="837">
        <f t="shared" ref="BG117:BG124" si="43">IF($E$70=1,BF117*BE117,0)</f>
        <v>2704</v>
      </c>
      <c r="BH117" s="836"/>
      <c r="BI117" s="345"/>
      <c r="BJ117" s="838" t="s">
        <v>442</v>
      </c>
      <c r="BK117" s="837">
        <f>IF(BM105&lt;0,BK81-BL114,BL112)</f>
        <v>52</v>
      </c>
      <c r="BL117" s="837">
        <f>IF(BM106&lt;0,BK80-BL115,BL113)</f>
        <v>52</v>
      </c>
      <c r="BM117" s="837">
        <f t="shared" ref="BM117:BM124" si="44">IF($E$70=1,BL117*BK117,0)</f>
        <v>2704</v>
      </c>
      <c r="BN117" s="836"/>
      <c r="BO117" s="345"/>
      <c r="BP117" s="838" t="s">
        <v>442</v>
      </c>
      <c r="BQ117" s="837">
        <f>IF(BS105&lt;0,BQ81-BR114,BR112)</f>
        <v>52</v>
      </c>
      <c r="BR117" s="837">
        <f>IF(BS106&lt;0,BQ80-BR115,BR113)</f>
        <v>52</v>
      </c>
      <c r="BS117" s="837">
        <f t="shared" ref="BS117:BS124" si="45">IF($E$70=1,BR117*BQ117,0)</f>
        <v>2704</v>
      </c>
      <c r="BT117" s="836"/>
      <c r="BU117" s="345"/>
      <c r="BV117" s="838" t="s">
        <v>442</v>
      </c>
      <c r="BW117" s="837">
        <f>IF(BY105&lt;0,BW81-BX114,BX112)</f>
        <v>52</v>
      </c>
      <c r="BX117" s="837">
        <f>IF(BY106&lt;0,BW80-BX115,BX113)</f>
        <v>52</v>
      </c>
      <c r="BY117" s="837">
        <f t="shared" ref="BY117:BY124" si="46">IF($E$70=1,BX117*BW117,0)</f>
        <v>2704</v>
      </c>
      <c r="BZ117" s="836"/>
      <c r="CA117" s="345"/>
      <c r="CB117" s="838" t="s">
        <v>442</v>
      </c>
      <c r="CC117" s="837">
        <f>IF(CE105&lt;0,CC81-CD114,CD112)</f>
        <v>52</v>
      </c>
      <c r="CD117" s="837">
        <f>IF(CE106&lt;0,CC80-CD115,CD113)</f>
        <v>52</v>
      </c>
      <c r="CE117" s="837">
        <f t="shared" ref="CE117:CE124" si="47">IF($E$70=1,CD117*CC117,0)</f>
        <v>2704</v>
      </c>
      <c r="CF117" s="836"/>
      <c r="CG117" s="345"/>
      <c r="CH117" s="838" t="s">
        <v>442</v>
      </c>
      <c r="CI117" s="837">
        <f>IF(CK105&lt;0,CI81-CJ114,CJ112)</f>
        <v>52</v>
      </c>
      <c r="CJ117" s="837">
        <f>IF(CK106&lt;0,CI80-CJ115,CJ113)</f>
        <v>52</v>
      </c>
      <c r="CK117" s="837">
        <f t="shared" ref="CK117:CK124" si="48">IF($E$70=1,CJ117*CI117,0)</f>
        <v>2704</v>
      </c>
      <c r="CL117" s="836"/>
      <c r="CM117" s="345"/>
      <c r="CN117" s="838" t="s">
        <v>442</v>
      </c>
      <c r="CO117" s="837">
        <f>IF(CQ105&lt;0,CO81-CP114,CP112)</f>
        <v>52</v>
      </c>
      <c r="CP117" s="837">
        <f>IF(CQ106&lt;0,CO80-CP115,CP113)</f>
        <v>52</v>
      </c>
      <c r="CQ117" s="837">
        <f t="shared" ref="CQ117:CQ124" si="49">IF($E$70=1,CP117*CO117,0)</f>
        <v>2704</v>
      </c>
      <c r="CR117" s="836"/>
      <c r="CS117" s="345"/>
      <c r="CT117" s="838" t="s">
        <v>442</v>
      </c>
      <c r="CU117" s="837">
        <f>IF(CW105&lt;0,CU81-CV114,CV112)</f>
        <v>52</v>
      </c>
      <c r="CV117" s="837">
        <f>IF(CW106&lt;0,CU80-CV115,CV113)</f>
        <v>52</v>
      </c>
      <c r="CW117" s="837">
        <f t="shared" ref="CW117:CW124" si="50">IF($E$70=1,CV117*CU117,0)</f>
        <v>2704</v>
      </c>
      <c r="CX117" s="836"/>
      <c r="CY117" s="345"/>
      <c r="CZ117" s="838" t="s">
        <v>442</v>
      </c>
      <c r="DA117" s="837">
        <f>IF(DC105&lt;0,DA81-DB114,DB112)</f>
        <v>52</v>
      </c>
      <c r="DB117" s="837">
        <f>IF(DC106&lt;0,DA80-DB115,DB113)</f>
        <v>52</v>
      </c>
      <c r="DC117" s="837">
        <f t="shared" ref="DC117:DC124" si="51">IF($E$70=1,DB117*DA117,0)</f>
        <v>2704</v>
      </c>
      <c r="DD117" s="836"/>
      <c r="DE117" s="345"/>
      <c r="DF117" s="838" t="s">
        <v>442</v>
      </c>
      <c r="DG117" s="837">
        <f>IF(DI105&lt;0,DG81-DH114,DH112)</f>
        <v>52</v>
      </c>
      <c r="DH117" s="837">
        <f>IF(DI106&lt;0,DG80-DH115,DH113)</f>
        <v>52</v>
      </c>
      <c r="DI117" s="837">
        <f t="shared" ref="DI117:DI124" si="52">IF($E$70=1,DH117*DG117,0)</f>
        <v>2704</v>
      </c>
      <c r="DJ117" s="836"/>
      <c r="DK117" s="345"/>
      <c r="DL117" s="838" t="s">
        <v>442</v>
      </c>
      <c r="DM117" s="837">
        <f>IF(DO105&lt;0,DM81-DN114,DN112)</f>
        <v>52</v>
      </c>
      <c r="DN117" s="837">
        <f>IF(DO106&lt;0,DM80-DN115,DN113)</f>
        <v>52</v>
      </c>
      <c r="DO117" s="837">
        <f t="shared" ref="DO117:DO124" si="53">IF($E$70=1,DN117*DM117,0)</f>
        <v>2704</v>
      </c>
      <c r="DP117" s="836"/>
      <c r="DQ117" s="345"/>
      <c r="DR117" s="838" t="s">
        <v>442</v>
      </c>
      <c r="DS117" s="837">
        <f>IF(DU105&lt;0,DS81-DT114,DT112)</f>
        <v>52</v>
      </c>
      <c r="DT117" s="837">
        <f>IF(DU106&lt;0,DS80-DT115,DT113)</f>
        <v>52</v>
      </c>
      <c r="DU117" s="837">
        <f t="shared" ref="DU117:DU124" si="54">IF($E$70=1,DT117*DS117,0)</f>
        <v>2704</v>
      </c>
      <c r="DV117" s="836"/>
      <c r="DW117" s="345"/>
      <c r="DX117" s="838" t="s">
        <v>442</v>
      </c>
      <c r="DY117" s="837">
        <f>IF(EA105&lt;0,DY81-DZ114,DZ112)</f>
        <v>52</v>
      </c>
      <c r="DZ117" s="837">
        <f>IF(EA106&lt;0,DY80-DZ115,DZ113)</f>
        <v>52</v>
      </c>
      <c r="EA117" s="837">
        <f t="shared" ref="EA117:EA124" si="55">IF($E$70=1,DZ117*DY117,0)</f>
        <v>2704</v>
      </c>
      <c r="EB117" s="836"/>
      <c r="EC117" s="345"/>
      <c r="ED117" s="838" t="s">
        <v>442</v>
      </c>
      <c r="EE117" s="837">
        <f>IF(EG105&lt;0,EE81-EF114,EF112)</f>
        <v>52</v>
      </c>
      <c r="EF117" s="837">
        <f>IF(EG106&lt;0,EE80-EF115,EF113)</f>
        <v>52</v>
      </c>
      <c r="EG117" s="837">
        <f t="shared" ref="EG117:EG124" si="56">IF($E$70=1,EF117*EE117,0)</f>
        <v>2704</v>
      </c>
      <c r="EH117" s="836"/>
      <c r="EI117" s="345"/>
      <c r="EJ117" s="838" t="s">
        <v>442</v>
      </c>
      <c r="EK117" s="837">
        <f>IF(EM105&lt;0,EK81-EL114,EL112)</f>
        <v>52</v>
      </c>
      <c r="EL117" s="837">
        <f>IF(EM106&lt;0,EK80-EL115,EL113)</f>
        <v>52</v>
      </c>
      <c r="EM117" s="837">
        <f t="shared" ref="EM117:EM124" si="57">IF($E$70=1,EL117*EK117,0)</f>
        <v>2704</v>
      </c>
      <c r="EN117" s="836"/>
      <c r="EO117" s="345"/>
      <c r="EP117" s="838" t="s">
        <v>442</v>
      </c>
      <c r="EQ117" s="837">
        <f>IF(ES105&lt;0,EQ81-ER114,ER112)</f>
        <v>52</v>
      </c>
      <c r="ER117" s="837">
        <f>IF(ES106&lt;0,EQ80-ER115,ER113)</f>
        <v>52</v>
      </c>
      <c r="ES117" s="837">
        <f t="shared" ref="ES117:ES124" si="58">IF($E$70=1,ER117*EQ117,0)</f>
        <v>2704</v>
      </c>
      <c r="ET117" s="836"/>
      <c r="EU117" s="345"/>
      <c r="EV117" s="838" t="s">
        <v>442</v>
      </c>
      <c r="EW117" s="837">
        <f>IF(EY105&lt;0,EW81-EX114,EX112)</f>
        <v>52</v>
      </c>
      <c r="EX117" s="837">
        <f>IF(EY106&lt;0,EW80-EX115,EX113)</f>
        <v>52</v>
      </c>
      <c r="EY117" s="837">
        <f t="shared" ref="EY117:EY124" si="59">IF($E$70=1,EX117*EW117,0)</f>
        <v>2704</v>
      </c>
      <c r="EZ117" s="836"/>
      <c r="FA117" s="345"/>
      <c r="FB117" s="838" t="s">
        <v>442</v>
      </c>
      <c r="FC117" s="837">
        <f>IF(FE105&lt;0,FC81-FD114,FD112)</f>
        <v>52</v>
      </c>
      <c r="FD117" s="837">
        <f>IF(FE106&lt;0,FC80-FD115,FD113)</f>
        <v>52</v>
      </c>
      <c r="FE117" s="837">
        <f t="shared" ref="FE117:FE124" si="60">IF($E$70=1,FD117*FC117,0)</f>
        <v>2704</v>
      </c>
      <c r="FF117" s="836"/>
      <c r="FG117" s="345"/>
      <c r="FH117" s="838" t="s">
        <v>442</v>
      </c>
      <c r="FI117" s="837">
        <f>IF(FK105&lt;0,FI81-FJ114,FJ112)</f>
        <v>52</v>
      </c>
      <c r="FJ117" s="837">
        <f>IF(FK106&lt;0,FI80-FJ115,FJ113)</f>
        <v>52</v>
      </c>
      <c r="FK117" s="837">
        <f t="shared" ref="FK117:FK124" si="61">IF($E$70=1,FJ117*FI117,0)</f>
        <v>2704</v>
      </c>
      <c r="FL117" s="836"/>
      <c r="FM117" s="345"/>
      <c r="FN117" s="838" t="s">
        <v>442</v>
      </c>
      <c r="FO117" s="837">
        <f>IF(FQ105&lt;0,FO81-FP114,FP112)</f>
        <v>52</v>
      </c>
      <c r="FP117" s="837">
        <f>IF(FQ106&lt;0,FO80-FP115,FP113)</f>
        <v>52</v>
      </c>
      <c r="FQ117" s="837">
        <f t="shared" ref="FQ117:FQ124" si="62">IF($E$70=1,FP117*FO117,0)</f>
        <v>2704</v>
      </c>
      <c r="FR117" s="836"/>
      <c r="FS117" s="345"/>
      <c r="FT117" s="838" t="s">
        <v>442</v>
      </c>
      <c r="FU117" s="837">
        <f>IF(FW105&lt;0,FU81-FV114,FV112)</f>
        <v>52</v>
      </c>
      <c r="FV117" s="837">
        <f>IF(FW106&lt;0,FU80-FV115,FV113)</f>
        <v>52</v>
      </c>
      <c r="FW117" s="837">
        <f t="shared" ref="FW117:FW124" si="63">IF($E$70=1,FV117*FU117,0)</f>
        <v>2704</v>
      </c>
      <c r="FX117" s="836"/>
      <c r="FY117" s="345"/>
    </row>
    <row r="118" spans="1:181" x14ac:dyDescent="0.3">
      <c r="A118" s="19"/>
      <c r="B118" s="827" t="s">
        <v>441</v>
      </c>
      <c r="C118" s="835">
        <f>IF(E105&lt;0,F105,C81-(C112+C114))</f>
        <v>68</v>
      </c>
      <c r="D118" s="835">
        <f>IF(E106&lt;0,C80-D115,D113)</f>
        <v>52</v>
      </c>
      <c r="E118" s="835">
        <f t="shared" si="34"/>
        <v>3536</v>
      </c>
      <c r="F118" s="834"/>
      <c r="G118" s="345"/>
      <c r="H118" s="827" t="s">
        <v>441</v>
      </c>
      <c r="I118" s="835">
        <f>IF(K105&lt;0,L105,I81-(I112+I114))</f>
        <v>68</v>
      </c>
      <c r="J118" s="835">
        <f>IF(K106&lt;0,I80-J115,J113)</f>
        <v>52</v>
      </c>
      <c r="K118" s="835">
        <f t="shared" si="35"/>
        <v>3536</v>
      </c>
      <c r="L118" s="834"/>
      <c r="M118" s="345"/>
      <c r="N118" s="827" t="s">
        <v>441</v>
      </c>
      <c r="O118" s="835">
        <f>IF(Q105&lt;0,R105,O81-(O112+O114))</f>
        <v>68</v>
      </c>
      <c r="P118" s="835">
        <f>IF(Q106&lt;0,O80-P115,P113)</f>
        <v>52</v>
      </c>
      <c r="Q118" s="835">
        <f t="shared" si="36"/>
        <v>3536</v>
      </c>
      <c r="R118" s="834"/>
      <c r="S118" s="345"/>
      <c r="T118" s="827" t="s">
        <v>441</v>
      </c>
      <c r="U118" s="835">
        <f>IF(W105&lt;0,X105,U81-(U112+U114))</f>
        <v>68</v>
      </c>
      <c r="V118" s="835">
        <f>IF(W106&lt;0,U80-V115,V113)</f>
        <v>52</v>
      </c>
      <c r="W118" s="835">
        <f t="shared" si="37"/>
        <v>3536</v>
      </c>
      <c r="X118" s="834"/>
      <c r="Y118" s="345"/>
      <c r="Z118" s="827" t="s">
        <v>441</v>
      </c>
      <c r="AA118" s="835">
        <f>IF(AC105&lt;0,AD105,AA81-(AA112+AA114))</f>
        <v>68</v>
      </c>
      <c r="AB118" s="835">
        <f>IF(AC106&lt;0,AA80-AB115,AB113)</f>
        <v>52</v>
      </c>
      <c r="AC118" s="835">
        <f t="shared" si="38"/>
        <v>3536</v>
      </c>
      <c r="AD118" s="834"/>
      <c r="AE118" s="345"/>
      <c r="AF118" s="827" t="s">
        <v>441</v>
      </c>
      <c r="AG118" s="835">
        <f>IF(AI105&lt;0,AJ105,AG81-(AG112+AG114))</f>
        <v>68</v>
      </c>
      <c r="AH118" s="835">
        <f>IF(AI106&lt;0,AG80-AH115,AH113)</f>
        <v>52</v>
      </c>
      <c r="AI118" s="835">
        <f t="shared" si="39"/>
        <v>3536</v>
      </c>
      <c r="AJ118" s="834"/>
      <c r="AK118" s="345"/>
      <c r="AL118" s="827" t="s">
        <v>441</v>
      </c>
      <c r="AM118" s="835">
        <f>IF(AO105&lt;0,AP105,AM81-(AM112+AM114))</f>
        <v>68</v>
      </c>
      <c r="AN118" s="835">
        <f>IF(AO106&lt;0,AM80-AN115,AN113)</f>
        <v>52</v>
      </c>
      <c r="AO118" s="835">
        <f t="shared" si="40"/>
        <v>3536</v>
      </c>
      <c r="AP118" s="834"/>
      <c r="AQ118" s="345"/>
      <c r="AR118" s="827" t="s">
        <v>441</v>
      </c>
      <c r="AS118" s="835">
        <f>IF(AU105&lt;0,AV105,AS81-(AS112+AS114))</f>
        <v>68</v>
      </c>
      <c r="AT118" s="835">
        <f>IF(AU106&lt;0,AS80-AT115,AT113)</f>
        <v>52</v>
      </c>
      <c r="AU118" s="835">
        <f t="shared" si="41"/>
        <v>3536</v>
      </c>
      <c r="AV118" s="834"/>
      <c r="AW118" s="345"/>
      <c r="AX118" s="827" t="s">
        <v>441</v>
      </c>
      <c r="AY118" s="835">
        <f>IF(BA105&lt;0,BB105,AY81-(AY112+AY114))</f>
        <v>68</v>
      </c>
      <c r="AZ118" s="835">
        <f>IF(BA106&lt;0,AY80-AZ115,AZ113)</f>
        <v>52</v>
      </c>
      <c r="BA118" s="835">
        <f t="shared" si="42"/>
        <v>3536</v>
      </c>
      <c r="BB118" s="834"/>
      <c r="BC118" s="345"/>
      <c r="BD118" s="827" t="s">
        <v>441</v>
      </c>
      <c r="BE118" s="835">
        <f>IF(BG105&lt;0,BH105,BE81-(BE112+BE114))</f>
        <v>68</v>
      </c>
      <c r="BF118" s="835">
        <f>IF(BG106&lt;0,BE80-BF115,BF113)</f>
        <v>52</v>
      </c>
      <c r="BG118" s="835">
        <f t="shared" si="43"/>
        <v>3536</v>
      </c>
      <c r="BH118" s="834"/>
      <c r="BI118" s="345"/>
      <c r="BJ118" s="827" t="s">
        <v>441</v>
      </c>
      <c r="BK118" s="835">
        <f>IF(BM105&lt;0,BN105,BK81-(BK112+BK114))</f>
        <v>68</v>
      </c>
      <c r="BL118" s="835">
        <f>IF(BM106&lt;0,BK80-BL115,BL113)</f>
        <v>52</v>
      </c>
      <c r="BM118" s="835">
        <f t="shared" si="44"/>
        <v>3536</v>
      </c>
      <c r="BN118" s="834"/>
      <c r="BO118" s="345"/>
      <c r="BP118" s="827" t="s">
        <v>441</v>
      </c>
      <c r="BQ118" s="835">
        <f>IF(BS105&lt;0,BT105,BQ81-(BQ112+BQ114))</f>
        <v>68</v>
      </c>
      <c r="BR118" s="835">
        <f>IF(BS106&lt;0,BQ80-BR115,BR113)</f>
        <v>52</v>
      </c>
      <c r="BS118" s="835">
        <f t="shared" si="45"/>
        <v>3536</v>
      </c>
      <c r="BT118" s="834"/>
      <c r="BU118" s="345"/>
      <c r="BV118" s="827" t="s">
        <v>441</v>
      </c>
      <c r="BW118" s="835">
        <f>IF(BY105&lt;0,BZ105,BW81-(BW112+BW114))</f>
        <v>68</v>
      </c>
      <c r="BX118" s="835">
        <f>IF(BY106&lt;0,BW80-BX115,BX113)</f>
        <v>52</v>
      </c>
      <c r="BY118" s="835">
        <f t="shared" si="46"/>
        <v>3536</v>
      </c>
      <c r="BZ118" s="834"/>
      <c r="CA118" s="345"/>
      <c r="CB118" s="827" t="s">
        <v>441</v>
      </c>
      <c r="CC118" s="835">
        <f>IF(CE105&lt;0,CF105,CC81-(CC112+CC114))</f>
        <v>68</v>
      </c>
      <c r="CD118" s="835">
        <f>IF(CE106&lt;0,CC80-CD115,CD113)</f>
        <v>52</v>
      </c>
      <c r="CE118" s="835">
        <f t="shared" si="47"/>
        <v>3536</v>
      </c>
      <c r="CF118" s="834"/>
      <c r="CG118" s="345"/>
      <c r="CH118" s="827" t="s">
        <v>441</v>
      </c>
      <c r="CI118" s="835">
        <f>IF(CK105&lt;0,CL105,CI81-(CI112+CI114))</f>
        <v>68</v>
      </c>
      <c r="CJ118" s="835">
        <f>IF(CK106&lt;0,CI80-CJ115,CJ113)</f>
        <v>52</v>
      </c>
      <c r="CK118" s="835">
        <f t="shared" si="48"/>
        <v>3536</v>
      </c>
      <c r="CL118" s="834"/>
      <c r="CM118" s="345"/>
      <c r="CN118" s="827" t="s">
        <v>441</v>
      </c>
      <c r="CO118" s="835">
        <f>IF(CQ105&lt;0,CR105,CO81-(CO112+CO114))</f>
        <v>68</v>
      </c>
      <c r="CP118" s="835">
        <f>IF(CQ106&lt;0,CO80-CP115,CP113)</f>
        <v>52</v>
      </c>
      <c r="CQ118" s="835">
        <f t="shared" si="49"/>
        <v>3536</v>
      </c>
      <c r="CR118" s="834"/>
      <c r="CS118" s="345"/>
      <c r="CT118" s="827" t="s">
        <v>441</v>
      </c>
      <c r="CU118" s="835">
        <f>IF(CW105&lt;0,CX105,CU81-(CU112+CU114))</f>
        <v>68</v>
      </c>
      <c r="CV118" s="835">
        <f>IF(CW106&lt;0,CU80-CV115,CV113)</f>
        <v>52</v>
      </c>
      <c r="CW118" s="835">
        <f t="shared" si="50"/>
        <v>3536</v>
      </c>
      <c r="CX118" s="834"/>
      <c r="CY118" s="345"/>
      <c r="CZ118" s="827" t="s">
        <v>441</v>
      </c>
      <c r="DA118" s="835">
        <f>IF(DC105&lt;0,DD105,DA81-(DA112+DA114))</f>
        <v>68</v>
      </c>
      <c r="DB118" s="835">
        <f>IF(DC106&lt;0,DA80-DB115,DB113)</f>
        <v>52</v>
      </c>
      <c r="DC118" s="835">
        <f t="shared" si="51"/>
        <v>3536</v>
      </c>
      <c r="DD118" s="834"/>
      <c r="DE118" s="345"/>
      <c r="DF118" s="827" t="s">
        <v>441</v>
      </c>
      <c r="DG118" s="835">
        <f>IF(DI105&lt;0,DJ105,DG81-(DG112+DG114))</f>
        <v>68</v>
      </c>
      <c r="DH118" s="835">
        <f>IF(DI106&lt;0,DG80-DH115,DH113)</f>
        <v>52</v>
      </c>
      <c r="DI118" s="835">
        <f t="shared" si="52"/>
        <v>3536</v>
      </c>
      <c r="DJ118" s="834"/>
      <c r="DK118" s="345"/>
      <c r="DL118" s="827" t="s">
        <v>441</v>
      </c>
      <c r="DM118" s="835">
        <f>IF(DO105&lt;0,DP105,DM81-(DM112+DM114))</f>
        <v>68</v>
      </c>
      <c r="DN118" s="835">
        <f>IF(DO106&lt;0,DM80-DN115,DN113)</f>
        <v>52</v>
      </c>
      <c r="DO118" s="835">
        <f t="shared" si="53"/>
        <v>3536</v>
      </c>
      <c r="DP118" s="834"/>
      <c r="DQ118" s="345"/>
      <c r="DR118" s="827" t="s">
        <v>441</v>
      </c>
      <c r="DS118" s="835">
        <f>IF(DU105&lt;0,DV105,DS81-(DS112+DS114))</f>
        <v>68</v>
      </c>
      <c r="DT118" s="835">
        <f>IF(DU106&lt;0,DS80-DT115,DT113)</f>
        <v>52</v>
      </c>
      <c r="DU118" s="835">
        <f t="shared" si="54"/>
        <v>3536</v>
      </c>
      <c r="DV118" s="834"/>
      <c r="DW118" s="345"/>
      <c r="DX118" s="827" t="s">
        <v>441</v>
      </c>
      <c r="DY118" s="835">
        <f>IF(EA105&lt;0,EB105,DY81-(DY112+DY114))</f>
        <v>68</v>
      </c>
      <c r="DZ118" s="835">
        <f>IF(EA106&lt;0,DY80-DZ115,DZ113)</f>
        <v>52</v>
      </c>
      <c r="EA118" s="835">
        <f t="shared" si="55"/>
        <v>3536</v>
      </c>
      <c r="EB118" s="834"/>
      <c r="EC118" s="345"/>
      <c r="ED118" s="827" t="s">
        <v>441</v>
      </c>
      <c r="EE118" s="835">
        <f>IF(EG105&lt;0,EH105,EE81-(EE112+EE114))</f>
        <v>68</v>
      </c>
      <c r="EF118" s="835">
        <f>IF(EG106&lt;0,EE80-EF115,EF113)</f>
        <v>52</v>
      </c>
      <c r="EG118" s="835">
        <f t="shared" si="56"/>
        <v>3536</v>
      </c>
      <c r="EH118" s="834"/>
      <c r="EI118" s="345"/>
      <c r="EJ118" s="827" t="s">
        <v>441</v>
      </c>
      <c r="EK118" s="835">
        <f>IF(EM105&lt;0,EN105,EK81-(EK112+EK114))</f>
        <v>68</v>
      </c>
      <c r="EL118" s="835">
        <f>IF(EM106&lt;0,EK80-EL115,EL113)</f>
        <v>52</v>
      </c>
      <c r="EM118" s="835">
        <f t="shared" si="57"/>
        <v>3536</v>
      </c>
      <c r="EN118" s="834"/>
      <c r="EO118" s="345"/>
      <c r="EP118" s="827" t="s">
        <v>441</v>
      </c>
      <c r="EQ118" s="835">
        <f>IF(ES105&lt;0,ET105,EQ81-(EQ112+EQ114))</f>
        <v>68</v>
      </c>
      <c r="ER118" s="835">
        <f>IF(ES106&lt;0,EQ80-ER115,ER113)</f>
        <v>52</v>
      </c>
      <c r="ES118" s="835">
        <f t="shared" si="58"/>
        <v>3536</v>
      </c>
      <c r="ET118" s="834"/>
      <c r="EU118" s="345"/>
      <c r="EV118" s="827" t="s">
        <v>441</v>
      </c>
      <c r="EW118" s="835">
        <f>IF(EY105&lt;0,EZ105,EW81-(EW112+EW114))</f>
        <v>68</v>
      </c>
      <c r="EX118" s="835">
        <f>IF(EY106&lt;0,EW80-EX115,EX113)</f>
        <v>52</v>
      </c>
      <c r="EY118" s="835">
        <f t="shared" si="59"/>
        <v>3536</v>
      </c>
      <c r="EZ118" s="834"/>
      <c r="FA118" s="345"/>
      <c r="FB118" s="827" t="s">
        <v>441</v>
      </c>
      <c r="FC118" s="835">
        <f>IF(FE105&lt;0,FF105,FC81-(FC112+FC114))</f>
        <v>68</v>
      </c>
      <c r="FD118" s="835">
        <f>IF(FE106&lt;0,FC80-FD115,FD113)</f>
        <v>52</v>
      </c>
      <c r="FE118" s="835">
        <f t="shared" si="60"/>
        <v>3536</v>
      </c>
      <c r="FF118" s="834"/>
      <c r="FG118" s="345"/>
      <c r="FH118" s="827" t="s">
        <v>441</v>
      </c>
      <c r="FI118" s="835">
        <f>IF(FK105&lt;0,FL105,FI81-(FI112+FI114))</f>
        <v>68</v>
      </c>
      <c r="FJ118" s="835">
        <f>IF(FK106&lt;0,FI80-FJ115,FJ113)</f>
        <v>52</v>
      </c>
      <c r="FK118" s="835">
        <f t="shared" si="61"/>
        <v>3536</v>
      </c>
      <c r="FL118" s="834"/>
      <c r="FM118" s="345"/>
      <c r="FN118" s="827" t="s">
        <v>441</v>
      </c>
      <c r="FO118" s="835">
        <f>IF(FQ105&lt;0,FR105,FO81-(FO112+FO114))</f>
        <v>68</v>
      </c>
      <c r="FP118" s="835">
        <f>IF(FQ106&lt;0,FO80-FP115,FP113)</f>
        <v>52</v>
      </c>
      <c r="FQ118" s="835">
        <f t="shared" si="62"/>
        <v>3536</v>
      </c>
      <c r="FR118" s="834"/>
      <c r="FS118" s="345"/>
      <c r="FT118" s="827" t="s">
        <v>441</v>
      </c>
      <c r="FU118" s="835">
        <f>IF(FW105&lt;0,FX105,FU81-(FU112+FU114))</f>
        <v>68</v>
      </c>
      <c r="FV118" s="835">
        <f>IF(FW106&lt;0,FU80-FV115,FV113)</f>
        <v>52</v>
      </c>
      <c r="FW118" s="835">
        <f t="shared" si="63"/>
        <v>3536</v>
      </c>
      <c r="FX118" s="834"/>
      <c r="FY118" s="345"/>
    </row>
    <row r="119" spans="1:181" x14ac:dyDescent="0.3">
      <c r="A119" s="19"/>
      <c r="B119" s="827" t="s">
        <v>440</v>
      </c>
      <c r="C119" s="835">
        <f>IF(E105&lt;0,C81-D112,D114)</f>
        <v>52</v>
      </c>
      <c r="D119" s="835">
        <f>IF(E106&lt;0,C80-D115,D113)</f>
        <v>52</v>
      </c>
      <c r="E119" s="835">
        <f t="shared" si="34"/>
        <v>2704</v>
      </c>
      <c r="F119" s="834"/>
      <c r="G119" s="345"/>
      <c r="H119" s="827" t="s">
        <v>440</v>
      </c>
      <c r="I119" s="835">
        <f>IF(K105&lt;0,I81-J112,J114)</f>
        <v>52</v>
      </c>
      <c r="J119" s="835">
        <f>IF(K106&lt;0,I80-J115,J113)</f>
        <v>52</v>
      </c>
      <c r="K119" s="835">
        <f t="shared" si="35"/>
        <v>2704</v>
      </c>
      <c r="L119" s="834"/>
      <c r="M119" s="345"/>
      <c r="N119" s="827" t="s">
        <v>440</v>
      </c>
      <c r="O119" s="835">
        <f>IF(Q105&lt;0,O81-P112,P114)</f>
        <v>52</v>
      </c>
      <c r="P119" s="835">
        <f>IF(Q106&lt;0,O80-P115,P113)</f>
        <v>52</v>
      </c>
      <c r="Q119" s="835">
        <f t="shared" si="36"/>
        <v>2704</v>
      </c>
      <c r="R119" s="834"/>
      <c r="S119" s="345"/>
      <c r="T119" s="827" t="s">
        <v>440</v>
      </c>
      <c r="U119" s="835">
        <f>IF(W105&lt;0,U81-V112,V114)</f>
        <v>52</v>
      </c>
      <c r="V119" s="835">
        <f>IF(W106&lt;0,U80-V115,V113)</f>
        <v>52</v>
      </c>
      <c r="W119" s="835">
        <f t="shared" si="37"/>
        <v>2704</v>
      </c>
      <c r="X119" s="834"/>
      <c r="Y119" s="345"/>
      <c r="Z119" s="827" t="s">
        <v>440</v>
      </c>
      <c r="AA119" s="835">
        <f>IF(AC105&lt;0,AA81-AB112,AB114)</f>
        <v>52</v>
      </c>
      <c r="AB119" s="835">
        <f>IF(AC106&lt;0,AA80-AB115,AB113)</f>
        <v>52</v>
      </c>
      <c r="AC119" s="835">
        <f t="shared" si="38"/>
        <v>2704</v>
      </c>
      <c r="AD119" s="834"/>
      <c r="AE119" s="345"/>
      <c r="AF119" s="827" t="s">
        <v>440</v>
      </c>
      <c r="AG119" s="835">
        <f>IF(AI105&lt;0,AG81-AH112,AH114)</f>
        <v>52</v>
      </c>
      <c r="AH119" s="835">
        <f>IF(AI106&lt;0,AG80-AH115,AH113)</f>
        <v>52</v>
      </c>
      <c r="AI119" s="835">
        <f t="shared" si="39"/>
        <v>2704</v>
      </c>
      <c r="AJ119" s="834"/>
      <c r="AK119" s="345"/>
      <c r="AL119" s="827" t="s">
        <v>440</v>
      </c>
      <c r="AM119" s="835">
        <f>IF(AO105&lt;0,AM81-AN112,AN114)</f>
        <v>52</v>
      </c>
      <c r="AN119" s="835">
        <f>IF(AO106&lt;0,AM80-AN115,AN113)</f>
        <v>52</v>
      </c>
      <c r="AO119" s="835">
        <f t="shared" si="40"/>
        <v>2704</v>
      </c>
      <c r="AP119" s="834"/>
      <c r="AQ119" s="345"/>
      <c r="AR119" s="827" t="s">
        <v>440</v>
      </c>
      <c r="AS119" s="835">
        <f>IF(AU105&lt;0,AS81-AT112,AT114)</f>
        <v>52</v>
      </c>
      <c r="AT119" s="835">
        <f>IF(AU106&lt;0,AS80-AT115,AT113)</f>
        <v>52</v>
      </c>
      <c r="AU119" s="835">
        <f t="shared" si="41"/>
        <v>2704</v>
      </c>
      <c r="AV119" s="834"/>
      <c r="AW119" s="345"/>
      <c r="AX119" s="827" t="s">
        <v>440</v>
      </c>
      <c r="AY119" s="835">
        <f>IF(BA105&lt;0,AY81-AZ112,AZ114)</f>
        <v>52</v>
      </c>
      <c r="AZ119" s="835">
        <f>IF(BA106&lt;0,AY80-AZ115,AZ113)</f>
        <v>52</v>
      </c>
      <c r="BA119" s="835">
        <f t="shared" si="42"/>
        <v>2704</v>
      </c>
      <c r="BB119" s="834"/>
      <c r="BC119" s="345"/>
      <c r="BD119" s="827" t="s">
        <v>440</v>
      </c>
      <c r="BE119" s="835">
        <f>IF(BG105&lt;0,BE81-BF112,BF114)</f>
        <v>52</v>
      </c>
      <c r="BF119" s="835">
        <f>IF(BG106&lt;0,BE80-BF115,BF113)</f>
        <v>52</v>
      </c>
      <c r="BG119" s="835">
        <f t="shared" si="43"/>
        <v>2704</v>
      </c>
      <c r="BH119" s="834"/>
      <c r="BI119" s="345"/>
      <c r="BJ119" s="827" t="s">
        <v>440</v>
      </c>
      <c r="BK119" s="835">
        <f>IF(BM105&lt;0,BK81-BL112,BL114)</f>
        <v>52</v>
      </c>
      <c r="BL119" s="835">
        <f>IF(BM106&lt;0,BK80-BL115,BL113)</f>
        <v>52</v>
      </c>
      <c r="BM119" s="835">
        <f t="shared" si="44"/>
        <v>2704</v>
      </c>
      <c r="BN119" s="834"/>
      <c r="BO119" s="345"/>
      <c r="BP119" s="827" t="s">
        <v>440</v>
      </c>
      <c r="BQ119" s="835">
        <f>IF(BS105&lt;0,BQ81-BR112,BR114)</f>
        <v>52</v>
      </c>
      <c r="BR119" s="835">
        <f>IF(BS106&lt;0,BQ80-BR115,BR113)</f>
        <v>52</v>
      </c>
      <c r="BS119" s="835">
        <f t="shared" si="45"/>
        <v>2704</v>
      </c>
      <c r="BT119" s="834"/>
      <c r="BU119" s="345"/>
      <c r="BV119" s="827" t="s">
        <v>440</v>
      </c>
      <c r="BW119" s="835">
        <f>IF(BY105&lt;0,BW81-BX112,BX114)</f>
        <v>52</v>
      </c>
      <c r="BX119" s="835">
        <f>IF(BY106&lt;0,BW80-BX115,BX113)</f>
        <v>52</v>
      </c>
      <c r="BY119" s="835">
        <f t="shared" si="46"/>
        <v>2704</v>
      </c>
      <c r="BZ119" s="834"/>
      <c r="CA119" s="345"/>
      <c r="CB119" s="827" t="s">
        <v>440</v>
      </c>
      <c r="CC119" s="835">
        <f>IF(CE105&lt;0,CC81-CD112,CD114)</f>
        <v>52</v>
      </c>
      <c r="CD119" s="835">
        <f>IF(CE106&lt;0,CC80-CD115,CD113)</f>
        <v>52</v>
      </c>
      <c r="CE119" s="835">
        <f t="shared" si="47"/>
        <v>2704</v>
      </c>
      <c r="CF119" s="834"/>
      <c r="CG119" s="345"/>
      <c r="CH119" s="827" t="s">
        <v>440</v>
      </c>
      <c r="CI119" s="835">
        <f>IF(CK105&lt;0,CI81-CJ112,CJ114)</f>
        <v>52</v>
      </c>
      <c r="CJ119" s="835">
        <f>IF(CK106&lt;0,CI80-CJ115,CJ113)</f>
        <v>52</v>
      </c>
      <c r="CK119" s="835">
        <f t="shared" si="48"/>
        <v>2704</v>
      </c>
      <c r="CL119" s="834"/>
      <c r="CM119" s="345"/>
      <c r="CN119" s="827" t="s">
        <v>440</v>
      </c>
      <c r="CO119" s="835">
        <f>IF(CQ105&lt;0,CO81-CP112,CP114)</f>
        <v>52</v>
      </c>
      <c r="CP119" s="835">
        <f>IF(CQ106&lt;0,CO80-CP115,CP113)</f>
        <v>52</v>
      </c>
      <c r="CQ119" s="835">
        <f t="shared" si="49"/>
        <v>2704</v>
      </c>
      <c r="CR119" s="834"/>
      <c r="CS119" s="345"/>
      <c r="CT119" s="827" t="s">
        <v>440</v>
      </c>
      <c r="CU119" s="835">
        <f>IF(CW105&lt;0,CU81-CV112,CV114)</f>
        <v>52</v>
      </c>
      <c r="CV119" s="835">
        <f>IF(CW106&lt;0,CU80-CV115,CV113)</f>
        <v>52</v>
      </c>
      <c r="CW119" s="835">
        <f t="shared" si="50"/>
        <v>2704</v>
      </c>
      <c r="CX119" s="834"/>
      <c r="CY119" s="345"/>
      <c r="CZ119" s="827" t="s">
        <v>440</v>
      </c>
      <c r="DA119" s="835">
        <f>IF(DC105&lt;0,DA81-DB112,DB114)</f>
        <v>52</v>
      </c>
      <c r="DB119" s="835">
        <f>IF(DC106&lt;0,DA80-DB115,DB113)</f>
        <v>52</v>
      </c>
      <c r="DC119" s="835">
        <f t="shared" si="51"/>
        <v>2704</v>
      </c>
      <c r="DD119" s="834"/>
      <c r="DE119" s="345"/>
      <c r="DF119" s="827" t="s">
        <v>440</v>
      </c>
      <c r="DG119" s="835">
        <f>IF(DI105&lt;0,DG81-DH112,DH114)</f>
        <v>52</v>
      </c>
      <c r="DH119" s="835">
        <f>IF(DI106&lt;0,DG80-DH115,DH113)</f>
        <v>52</v>
      </c>
      <c r="DI119" s="835">
        <f t="shared" si="52"/>
        <v>2704</v>
      </c>
      <c r="DJ119" s="834"/>
      <c r="DK119" s="345"/>
      <c r="DL119" s="827" t="s">
        <v>440</v>
      </c>
      <c r="DM119" s="835">
        <f>IF(DO105&lt;0,DM81-DN112,DN114)</f>
        <v>52</v>
      </c>
      <c r="DN119" s="835">
        <f>IF(DO106&lt;0,DM80-DN115,DN113)</f>
        <v>52</v>
      </c>
      <c r="DO119" s="835">
        <f t="shared" si="53"/>
        <v>2704</v>
      </c>
      <c r="DP119" s="834"/>
      <c r="DQ119" s="345"/>
      <c r="DR119" s="827" t="s">
        <v>440</v>
      </c>
      <c r="DS119" s="835">
        <f>IF(DU105&lt;0,DS81-DT112,DT114)</f>
        <v>52</v>
      </c>
      <c r="DT119" s="835">
        <f>IF(DU106&lt;0,DS80-DT115,DT113)</f>
        <v>52</v>
      </c>
      <c r="DU119" s="835">
        <f t="shared" si="54"/>
        <v>2704</v>
      </c>
      <c r="DV119" s="834"/>
      <c r="DW119" s="345"/>
      <c r="DX119" s="827" t="s">
        <v>440</v>
      </c>
      <c r="DY119" s="835">
        <f>IF(EA105&lt;0,DY81-DZ112,DZ114)</f>
        <v>52</v>
      </c>
      <c r="DZ119" s="835">
        <f>IF(EA106&lt;0,DY80-DZ115,DZ113)</f>
        <v>52</v>
      </c>
      <c r="EA119" s="835">
        <f t="shared" si="55"/>
        <v>2704</v>
      </c>
      <c r="EB119" s="834"/>
      <c r="EC119" s="345"/>
      <c r="ED119" s="827" t="s">
        <v>440</v>
      </c>
      <c r="EE119" s="835">
        <f>IF(EG105&lt;0,EE81-EF112,EF114)</f>
        <v>52</v>
      </c>
      <c r="EF119" s="835">
        <f>IF(EG106&lt;0,EE80-EF115,EF113)</f>
        <v>52</v>
      </c>
      <c r="EG119" s="835">
        <f t="shared" si="56"/>
        <v>2704</v>
      </c>
      <c r="EH119" s="834"/>
      <c r="EI119" s="345"/>
      <c r="EJ119" s="827" t="s">
        <v>440</v>
      </c>
      <c r="EK119" s="835">
        <f>IF(EM105&lt;0,EK81-EL112,EL114)</f>
        <v>52</v>
      </c>
      <c r="EL119" s="835">
        <f>IF(EM106&lt;0,EK80-EL115,EL113)</f>
        <v>52</v>
      </c>
      <c r="EM119" s="835">
        <f t="shared" si="57"/>
        <v>2704</v>
      </c>
      <c r="EN119" s="834"/>
      <c r="EO119" s="345"/>
      <c r="EP119" s="827" t="s">
        <v>440</v>
      </c>
      <c r="EQ119" s="835">
        <f>IF(ES105&lt;0,EQ81-ER112,ER114)</f>
        <v>52</v>
      </c>
      <c r="ER119" s="835">
        <f>IF(ES106&lt;0,EQ80-ER115,ER113)</f>
        <v>52</v>
      </c>
      <c r="ES119" s="835">
        <f t="shared" si="58"/>
        <v>2704</v>
      </c>
      <c r="ET119" s="834"/>
      <c r="EU119" s="345"/>
      <c r="EV119" s="827" t="s">
        <v>440</v>
      </c>
      <c r="EW119" s="835">
        <f>IF(EY105&lt;0,EW81-EX112,EX114)</f>
        <v>52</v>
      </c>
      <c r="EX119" s="835">
        <f>IF(EY106&lt;0,EW80-EX115,EX113)</f>
        <v>52</v>
      </c>
      <c r="EY119" s="835">
        <f t="shared" si="59"/>
        <v>2704</v>
      </c>
      <c r="EZ119" s="834"/>
      <c r="FA119" s="345"/>
      <c r="FB119" s="827" t="s">
        <v>440</v>
      </c>
      <c r="FC119" s="835">
        <f>IF(FE105&lt;0,FC81-FD112,FD114)</f>
        <v>52</v>
      </c>
      <c r="FD119" s="835">
        <f>IF(FE106&lt;0,FC80-FD115,FD113)</f>
        <v>52</v>
      </c>
      <c r="FE119" s="835">
        <f t="shared" si="60"/>
        <v>2704</v>
      </c>
      <c r="FF119" s="834"/>
      <c r="FG119" s="345"/>
      <c r="FH119" s="827" t="s">
        <v>440</v>
      </c>
      <c r="FI119" s="835">
        <f>IF(FK105&lt;0,FI81-FJ112,FJ114)</f>
        <v>52</v>
      </c>
      <c r="FJ119" s="835">
        <f>IF(FK106&lt;0,FI80-FJ115,FJ113)</f>
        <v>52</v>
      </c>
      <c r="FK119" s="835">
        <f t="shared" si="61"/>
        <v>2704</v>
      </c>
      <c r="FL119" s="834"/>
      <c r="FM119" s="345"/>
      <c r="FN119" s="827" t="s">
        <v>440</v>
      </c>
      <c r="FO119" s="835">
        <f>IF(FQ105&lt;0,FO81-FP112,FP114)</f>
        <v>52</v>
      </c>
      <c r="FP119" s="835">
        <f>IF(FQ106&lt;0,FO80-FP115,FP113)</f>
        <v>52</v>
      </c>
      <c r="FQ119" s="835">
        <f t="shared" si="62"/>
        <v>2704</v>
      </c>
      <c r="FR119" s="834"/>
      <c r="FS119" s="345"/>
      <c r="FT119" s="827" t="s">
        <v>440</v>
      </c>
      <c r="FU119" s="835">
        <f>IF(FW105&lt;0,FU81-FV112,FV114)</f>
        <v>52</v>
      </c>
      <c r="FV119" s="835">
        <f>IF(FW106&lt;0,FU80-FV115,FV113)</f>
        <v>52</v>
      </c>
      <c r="FW119" s="835">
        <f t="shared" si="63"/>
        <v>2704</v>
      </c>
      <c r="FX119" s="834"/>
      <c r="FY119" s="345"/>
    </row>
    <row r="120" spans="1:181" x14ac:dyDescent="0.3">
      <c r="A120" s="19"/>
      <c r="B120" s="827" t="s">
        <v>439</v>
      </c>
      <c r="C120" s="835">
        <f>IF(E105&lt;0,C81-D112,D114)</f>
        <v>52</v>
      </c>
      <c r="D120" s="835">
        <f>F106</f>
        <v>68</v>
      </c>
      <c r="E120" s="835">
        <f t="shared" si="34"/>
        <v>3536</v>
      </c>
      <c r="F120" s="834"/>
      <c r="G120" s="345"/>
      <c r="H120" s="827" t="s">
        <v>439</v>
      </c>
      <c r="I120" s="835">
        <f>IF(K105&lt;0,I81-J112,J114)</f>
        <v>52</v>
      </c>
      <c r="J120" s="835">
        <f>L106</f>
        <v>68</v>
      </c>
      <c r="K120" s="835">
        <f t="shared" si="35"/>
        <v>3536</v>
      </c>
      <c r="L120" s="834"/>
      <c r="M120" s="345"/>
      <c r="N120" s="827" t="s">
        <v>439</v>
      </c>
      <c r="O120" s="835">
        <f>IF(Q105&lt;0,O81-P112,P114)</f>
        <v>52</v>
      </c>
      <c r="P120" s="835">
        <f>R106</f>
        <v>68</v>
      </c>
      <c r="Q120" s="835">
        <f t="shared" si="36"/>
        <v>3536</v>
      </c>
      <c r="R120" s="834"/>
      <c r="S120" s="345"/>
      <c r="T120" s="827" t="s">
        <v>439</v>
      </c>
      <c r="U120" s="835">
        <f>IF(W105&lt;0,U81-V112,V114)</f>
        <v>52</v>
      </c>
      <c r="V120" s="835">
        <f>X106</f>
        <v>68</v>
      </c>
      <c r="W120" s="835">
        <f t="shared" si="37"/>
        <v>3536</v>
      </c>
      <c r="X120" s="834"/>
      <c r="Y120" s="345"/>
      <c r="Z120" s="827" t="s">
        <v>439</v>
      </c>
      <c r="AA120" s="835">
        <f>IF(AC105&lt;0,AA81-AB112,AB114)</f>
        <v>52</v>
      </c>
      <c r="AB120" s="835">
        <f>AD106</f>
        <v>68</v>
      </c>
      <c r="AC120" s="835">
        <f t="shared" si="38"/>
        <v>3536</v>
      </c>
      <c r="AD120" s="834"/>
      <c r="AE120" s="345"/>
      <c r="AF120" s="827" t="s">
        <v>439</v>
      </c>
      <c r="AG120" s="835">
        <f>IF(AI105&lt;0,AG81-AH112,AH114)</f>
        <v>52</v>
      </c>
      <c r="AH120" s="835">
        <f>AJ106</f>
        <v>68</v>
      </c>
      <c r="AI120" s="835">
        <f t="shared" si="39"/>
        <v>3536</v>
      </c>
      <c r="AJ120" s="834"/>
      <c r="AK120" s="345"/>
      <c r="AL120" s="827" t="s">
        <v>439</v>
      </c>
      <c r="AM120" s="835">
        <f>IF(AO105&lt;0,AM81-AN112,AN114)</f>
        <v>52</v>
      </c>
      <c r="AN120" s="835">
        <f>AP106</f>
        <v>68</v>
      </c>
      <c r="AO120" s="835">
        <f t="shared" si="40"/>
        <v>3536</v>
      </c>
      <c r="AP120" s="834"/>
      <c r="AQ120" s="345"/>
      <c r="AR120" s="827" t="s">
        <v>439</v>
      </c>
      <c r="AS120" s="835">
        <f>IF(AU105&lt;0,AS81-AT112,AT114)</f>
        <v>52</v>
      </c>
      <c r="AT120" s="835">
        <f>AV106</f>
        <v>68</v>
      </c>
      <c r="AU120" s="835">
        <f t="shared" si="41"/>
        <v>3536</v>
      </c>
      <c r="AV120" s="834"/>
      <c r="AW120" s="345"/>
      <c r="AX120" s="827" t="s">
        <v>439</v>
      </c>
      <c r="AY120" s="835">
        <f>IF(BA105&lt;0,AY81-AZ112,AZ114)</f>
        <v>52</v>
      </c>
      <c r="AZ120" s="835">
        <f>BB106</f>
        <v>68</v>
      </c>
      <c r="BA120" s="835">
        <f t="shared" si="42"/>
        <v>3536</v>
      </c>
      <c r="BB120" s="834"/>
      <c r="BC120" s="345"/>
      <c r="BD120" s="827" t="s">
        <v>439</v>
      </c>
      <c r="BE120" s="835">
        <f>IF(BG105&lt;0,BE81-BF112,BF114)</f>
        <v>52</v>
      </c>
      <c r="BF120" s="835">
        <f>BH106</f>
        <v>68</v>
      </c>
      <c r="BG120" s="835">
        <f t="shared" si="43"/>
        <v>3536</v>
      </c>
      <c r="BH120" s="834"/>
      <c r="BI120" s="345"/>
      <c r="BJ120" s="827" t="s">
        <v>439</v>
      </c>
      <c r="BK120" s="835">
        <f>IF(BM105&lt;0,BK81-BL112,BL114)</f>
        <v>52</v>
      </c>
      <c r="BL120" s="835">
        <f>BN106</f>
        <v>68</v>
      </c>
      <c r="BM120" s="835">
        <f t="shared" si="44"/>
        <v>3536</v>
      </c>
      <c r="BN120" s="834"/>
      <c r="BO120" s="345"/>
      <c r="BP120" s="827" t="s">
        <v>439</v>
      </c>
      <c r="BQ120" s="835">
        <f>IF(BS105&lt;0,BQ81-BR112,BR114)</f>
        <v>52</v>
      </c>
      <c r="BR120" s="835">
        <f>BT106</f>
        <v>68</v>
      </c>
      <c r="BS120" s="835">
        <f t="shared" si="45"/>
        <v>3536</v>
      </c>
      <c r="BT120" s="834"/>
      <c r="BU120" s="345"/>
      <c r="BV120" s="827" t="s">
        <v>439</v>
      </c>
      <c r="BW120" s="835">
        <f>IF(BY105&lt;0,BW81-BX112,BX114)</f>
        <v>52</v>
      </c>
      <c r="BX120" s="835">
        <f>BZ106</f>
        <v>68</v>
      </c>
      <c r="BY120" s="835">
        <f t="shared" si="46"/>
        <v>3536</v>
      </c>
      <c r="BZ120" s="834"/>
      <c r="CA120" s="345"/>
      <c r="CB120" s="827" t="s">
        <v>439</v>
      </c>
      <c r="CC120" s="835">
        <f>IF(CE105&lt;0,CC81-CD112,CD114)</f>
        <v>52</v>
      </c>
      <c r="CD120" s="835">
        <f>CF106</f>
        <v>68</v>
      </c>
      <c r="CE120" s="835">
        <f t="shared" si="47"/>
        <v>3536</v>
      </c>
      <c r="CF120" s="834"/>
      <c r="CG120" s="345"/>
      <c r="CH120" s="827" t="s">
        <v>439</v>
      </c>
      <c r="CI120" s="835">
        <f>IF(CK105&lt;0,CI81-CJ112,CJ114)</f>
        <v>52</v>
      </c>
      <c r="CJ120" s="835">
        <f>CL106</f>
        <v>68</v>
      </c>
      <c r="CK120" s="835">
        <f t="shared" si="48"/>
        <v>3536</v>
      </c>
      <c r="CL120" s="834"/>
      <c r="CM120" s="345"/>
      <c r="CN120" s="827" t="s">
        <v>439</v>
      </c>
      <c r="CO120" s="835">
        <f>IF(CQ105&lt;0,CO81-CP112,CP114)</f>
        <v>52</v>
      </c>
      <c r="CP120" s="835">
        <f>CR106</f>
        <v>68</v>
      </c>
      <c r="CQ120" s="835">
        <f t="shared" si="49"/>
        <v>3536</v>
      </c>
      <c r="CR120" s="834"/>
      <c r="CS120" s="345"/>
      <c r="CT120" s="827" t="s">
        <v>439</v>
      </c>
      <c r="CU120" s="835">
        <f>IF(CW105&lt;0,CU81-CV112,CV114)</f>
        <v>52</v>
      </c>
      <c r="CV120" s="835">
        <f>CX106</f>
        <v>68</v>
      </c>
      <c r="CW120" s="835">
        <f t="shared" si="50"/>
        <v>3536</v>
      </c>
      <c r="CX120" s="834"/>
      <c r="CY120" s="345"/>
      <c r="CZ120" s="827" t="s">
        <v>439</v>
      </c>
      <c r="DA120" s="835">
        <f>IF(DC105&lt;0,DA81-DB112,DB114)</f>
        <v>52</v>
      </c>
      <c r="DB120" s="835">
        <f>DD106</f>
        <v>68</v>
      </c>
      <c r="DC120" s="835">
        <f t="shared" si="51"/>
        <v>3536</v>
      </c>
      <c r="DD120" s="834"/>
      <c r="DE120" s="345"/>
      <c r="DF120" s="827" t="s">
        <v>439</v>
      </c>
      <c r="DG120" s="835">
        <f>IF(DI105&lt;0,DG81-DH112,DH114)</f>
        <v>52</v>
      </c>
      <c r="DH120" s="835">
        <f>DJ106</f>
        <v>68</v>
      </c>
      <c r="DI120" s="835">
        <f t="shared" si="52"/>
        <v>3536</v>
      </c>
      <c r="DJ120" s="834"/>
      <c r="DK120" s="345"/>
      <c r="DL120" s="827" t="s">
        <v>439</v>
      </c>
      <c r="DM120" s="835">
        <f>IF(DO105&lt;0,DM81-DN112,DN114)</f>
        <v>52</v>
      </c>
      <c r="DN120" s="835">
        <f>DP106</f>
        <v>68</v>
      </c>
      <c r="DO120" s="835">
        <f t="shared" si="53"/>
        <v>3536</v>
      </c>
      <c r="DP120" s="834"/>
      <c r="DQ120" s="345"/>
      <c r="DR120" s="827" t="s">
        <v>439</v>
      </c>
      <c r="DS120" s="835">
        <f>IF(DU105&lt;0,DS81-DT112,DT114)</f>
        <v>52</v>
      </c>
      <c r="DT120" s="835">
        <f>DV106</f>
        <v>68</v>
      </c>
      <c r="DU120" s="835">
        <f t="shared" si="54"/>
        <v>3536</v>
      </c>
      <c r="DV120" s="834"/>
      <c r="DW120" s="345"/>
      <c r="DX120" s="827" t="s">
        <v>439</v>
      </c>
      <c r="DY120" s="835">
        <f>IF(EA105&lt;0,DY81-DZ112,DZ114)</f>
        <v>52</v>
      </c>
      <c r="DZ120" s="835">
        <f>EB106</f>
        <v>68</v>
      </c>
      <c r="EA120" s="835">
        <f t="shared" si="55"/>
        <v>3536</v>
      </c>
      <c r="EB120" s="834"/>
      <c r="EC120" s="345"/>
      <c r="ED120" s="827" t="s">
        <v>439</v>
      </c>
      <c r="EE120" s="835">
        <f>IF(EG105&lt;0,EE81-EF112,EF114)</f>
        <v>52</v>
      </c>
      <c r="EF120" s="835">
        <f>EH106</f>
        <v>68</v>
      </c>
      <c r="EG120" s="835">
        <f t="shared" si="56"/>
        <v>3536</v>
      </c>
      <c r="EH120" s="834"/>
      <c r="EI120" s="345"/>
      <c r="EJ120" s="827" t="s">
        <v>439</v>
      </c>
      <c r="EK120" s="835">
        <f>IF(EM105&lt;0,EK81-EL112,EL114)</f>
        <v>52</v>
      </c>
      <c r="EL120" s="835">
        <f>EN106</f>
        <v>68</v>
      </c>
      <c r="EM120" s="835">
        <f t="shared" si="57"/>
        <v>3536</v>
      </c>
      <c r="EN120" s="834"/>
      <c r="EO120" s="345"/>
      <c r="EP120" s="827" t="s">
        <v>439</v>
      </c>
      <c r="EQ120" s="835">
        <f>IF(ES105&lt;0,EQ81-ER112,ER114)</f>
        <v>52</v>
      </c>
      <c r="ER120" s="835">
        <f>ET106</f>
        <v>68</v>
      </c>
      <c r="ES120" s="835">
        <f t="shared" si="58"/>
        <v>3536</v>
      </c>
      <c r="ET120" s="834"/>
      <c r="EU120" s="345"/>
      <c r="EV120" s="827" t="s">
        <v>439</v>
      </c>
      <c r="EW120" s="835">
        <f>IF(EY105&lt;0,EW81-EX112,EX114)</f>
        <v>52</v>
      </c>
      <c r="EX120" s="835">
        <f>EZ106</f>
        <v>68</v>
      </c>
      <c r="EY120" s="835">
        <f t="shared" si="59"/>
        <v>3536</v>
      </c>
      <c r="EZ120" s="834"/>
      <c r="FA120" s="345"/>
      <c r="FB120" s="827" t="s">
        <v>439</v>
      </c>
      <c r="FC120" s="835">
        <f>IF(FE105&lt;0,FC81-FD112,FD114)</f>
        <v>52</v>
      </c>
      <c r="FD120" s="835">
        <f>FF106</f>
        <v>68</v>
      </c>
      <c r="FE120" s="835">
        <f t="shared" si="60"/>
        <v>3536</v>
      </c>
      <c r="FF120" s="834"/>
      <c r="FG120" s="345"/>
      <c r="FH120" s="827" t="s">
        <v>439</v>
      </c>
      <c r="FI120" s="835">
        <f>IF(FK105&lt;0,FI81-FJ112,FJ114)</f>
        <v>52</v>
      </c>
      <c r="FJ120" s="835">
        <f>FL106</f>
        <v>68</v>
      </c>
      <c r="FK120" s="835">
        <f t="shared" si="61"/>
        <v>3536</v>
      </c>
      <c r="FL120" s="834"/>
      <c r="FM120" s="345"/>
      <c r="FN120" s="827" t="s">
        <v>439</v>
      </c>
      <c r="FO120" s="835">
        <f>IF(FQ105&lt;0,FO81-FP112,FP114)</f>
        <v>52</v>
      </c>
      <c r="FP120" s="835">
        <f>FR106</f>
        <v>68</v>
      </c>
      <c r="FQ120" s="835">
        <f t="shared" si="62"/>
        <v>3536</v>
      </c>
      <c r="FR120" s="834"/>
      <c r="FS120" s="345"/>
      <c r="FT120" s="827" t="s">
        <v>439</v>
      </c>
      <c r="FU120" s="835">
        <f>IF(FW105&lt;0,FU81-FV112,FV114)</f>
        <v>52</v>
      </c>
      <c r="FV120" s="835">
        <f>FX106</f>
        <v>68</v>
      </c>
      <c r="FW120" s="835">
        <f t="shared" si="63"/>
        <v>3536</v>
      </c>
      <c r="FX120" s="834"/>
      <c r="FY120" s="345"/>
    </row>
    <row r="121" spans="1:181" x14ac:dyDescent="0.3">
      <c r="A121" s="19"/>
      <c r="B121" s="827" t="s">
        <v>438</v>
      </c>
      <c r="C121" s="835">
        <f>IF(E105&lt;0,C81-D112,D114)</f>
        <v>52</v>
      </c>
      <c r="D121" s="835">
        <f>IF(E106&lt;0,C80-D113,D115)</f>
        <v>52</v>
      </c>
      <c r="E121" s="835">
        <f t="shared" si="34"/>
        <v>2704</v>
      </c>
      <c r="F121" s="834"/>
      <c r="G121" s="345"/>
      <c r="H121" s="827" t="s">
        <v>438</v>
      </c>
      <c r="I121" s="835">
        <f>IF(K105&lt;0,I81-J112,J114)</f>
        <v>52</v>
      </c>
      <c r="J121" s="835">
        <f>IF(K106&lt;0,I80-J113,J115)</f>
        <v>52</v>
      </c>
      <c r="K121" s="835">
        <f t="shared" si="35"/>
        <v>2704</v>
      </c>
      <c r="L121" s="834"/>
      <c r="M121" s="345"/>
      <c r="N121" s="827" t="s">
        <v>438</v>
      </c>
      <c r="O121" s="835">
        <f>IF(Q105&lt;0,O81-P112,P114)</f>
        <v>52</v>
      </c>
      <c r="P121" s="835">
        <f>IF(Q106&lt;0,O80-P113,P115)</f>
        <v>52</v>
      </c>
      <c r="Q121" s="835">
        <f t="shared" si="36"/>
        <v>2704</v>
      </c>
      <c r="R121" s="834"/>
      <c r="S121" s="345"/>
      <c r="T121" s="827" t="s">
        <v>438</v>
      </c>
      <c r="U121" s="835">
        <f>IF(W105&lt;0,U81-V112,V114)</f>
        <v>52</v>
      </c>
      <c r="V121" s="835">
        <f>IF(W106&lt;0,U80-V113,V115)</f>
        <v>52</v>
      </c>
      <c r="W121" s="835">
        <f t="shared" si="37"/>
        <v>2704</v>
      </c>
      <c r="X121" s="834"/>
      <c r="Y121" s="345"/>
      <c r="Z121" s="827" t="s">
        <v>438</v>
      </c>
      <c r="AA121" s="835">
        <f>IF(AC105&lt;0,AA81-AB112,AB114)</f>
        <v>52</v>
      </c>
      <c r="AB121" s="835">
        <f>IF(AC106&lt;0,AA80-AB113,AB115)</f>
        <v>52</v>
      </c>
      <c r="AC121" s="835">
        <f t="shared" si="38"/>
        <v>2704</v>
      </c>
      <c r="AD121" s="834"/>
      <c r="AE121" s="345"/>
      <c r="AF121" s="827" t="s">
        <v>438</v>
      </c>
      <c r="AG121" s="835">
        <f>IF(AI105&lt;0,AG81-AH112,AH114)</f>
        <v>52</v>
      </c>
      <c r="AH121" s="835">
        <f>IF(AI106&lt;0,AG80-AH113,AH115)</f>
        <v>52</v>
      </c>
      <c r="AI121" s="835">
        <f t="shared" si="39"/>
        <v>2704</v>
      </c>
      <c r="AJ121" s="834"/>
      <c r="AK121" s="345"/>
      <c r="AL121" s="827" t="s">
        <v>438</v>
      </c>
      <c r="AM121" s="835">
        <f>IF(AO105&lt;0,AM81-AN112,AN114)</f>
        <v>52</v>
      </c>
      <c r="AN121" s="835">
        <f>IF(AO106&lt;0,AM80-AN113,AN115)</f>
        <v>52</v>
      </c>
      <c r="AO121" s="835">
        <f t="shared" si="40"/>
        <v>2704</v>
      </c>
      <c r="AP121" s="834"/>
      <c r="AQ121" s="345"/>
      <c r="AR121" s="827" t="s">
        <v>438</v>
      </c>
      <c r="AS121" s="835">
        <f>IF(AU105&lt;0,AS81-AT112,AT114)</f>
        <v>52</v>
      </c>
      <c r="AT121" s="835">
        <f>IF(AU106&lt;0,AS80-AT113,AT115)</f>
        <v>52</v>
      </c>
      <c r="AU121" s="835">
        <f t="shared" si="41"/>
        <v>2704</v>
      </c>
      <c r="AV121" s="834"/>
      <c r="AW121" s="345"/>
      <c r="AX121" s="827" t="s">
        <v>438</v>
      </c>
      <c r="AY121" s="835">
        <f>IF(BA105&lt;0,AY81-AZ112,AZ114)</f>
        <v>52</v>
      </c>
      <c r="AZ121" s="835">
        <f>IF(BA106&lt;0,AY80-AZ113,AZ115)</f>
        <v>52</v>
      </c>
      <c r="BA121" s="835">
        <f t="shared" si="42"/>
        <v>2704</v>
      </c>
      <c r="BB121" s="834"/>
      <c r="BC121" s="345"/>
      <c r="BD121" s="827" t="s">
        <v>438</v>
      </c>
      <c r="BE121" s="835">
        <f>IF(BG105&lt;0,BE81-BF112,BF114)</f>
        <v>52</v>
      </c>
      <c r="BF121" s="835">
        <f>IF(BG106&lt;0,BE80-BF113,BF115)</f>
        <v>52</v>
      </c>
      <c r="BG121" s="835">
        <f t="shared" si="43"/>
        <v>2704</v>
      </c>
      <c r="BH121" s="834"/>
      <c r="BI121" s="345"/>
      <c r="BJ121" s="827" t="s">
        <v>438</v>
      </c>
      <c r="BK121" s="835">
        <f>IF(BM105&lt;0,BK81-BL112,BL114)</f>
        <v>52</v>
      </c>
      <c r="BL121" s="835">
        <f>IF(BM106&lt;0,BK80-BL113,BL115)</f>
        <v>52</v>
      </c>
      <c r="BM121" s="835">
        <f t="shared" si="44"/>
        <v>2704</v>
      </c>
      <c r="BN121" s="834"/>
      <c r="BO121" s="345"/>
      <c r="BP121" s="827" t="s">
        <v>438</v>
      </c>
      <c r="BQ121" s="835">
        <f>IF(BS105&lt;0,BQ81-BR112,BR114)</f>
        <v>52</v>
      </c>
      <c r="BR121" s="835">
        <f>IF(BS106&lt;0,BQ80-BR113,BR115)</f>
        <v>52</v>
      </c>
      <c r="BS121" s="835">
        <f t="shared" si="45"/>
        <v>2704</v>
      </c>
      <c r="BT121" s="834"/>
      <c r="BU121" s="345"/>
      <c r="BV121" s="827" t="s">
        <v>438</v>
      </c>
      <c r="BW121" s="835">
        <f>IF(BY105&lt;0,BW81-BX112,BX114)</f>
        <v>52</v>
      </c>
      <c r="BX121" s="835">
        <f>IF(BY106&lt;0,BW80-BX113,BX115)</f>
        <v>52</v>
      </c>
      <c r="BY121" s="835">
        <f t="shared" si="46"/>
        <v>2704</v>
      </c>
      <c r="BZ121" s="834"/>
      <c r="CA121" s="345"/>
      <c r="CB121" s="827" t="s">
        <v>438</v>
      </c>
      <c r="CC121" s="835">
        <f>IF(CE105&lt;0,CC81-CD112,CD114)</f>
        <v>52</v>
      </c>
      <c r="CD121" s="835">
        <f>IF(CE106&lt;0,CC80-CD113,CD115)</f>
        <v>52</v>
      </c>
      <c r="CE121" s="835">
        <f t="shared" si="47"/>
        <v>2704</v>
      </c>
      <c r="CF121" s="834"/>
      <c r="CG121" s="345"/>
      <c r="CH121" s="827" t="s">
        <v>438</v>
      </c>
      <c r="CI121" s="835">
        <f>IF(CK105&lt;0,CI81-CJ112,CJ114)</f>
        <v>52</v>
      </c>
      <c r="CJ121" s="835">
        <f>IF(CK106&lt;0,CI80-CJ113,CJ115)</f>
        <v>52</v>
      </c>
      <c r="CK121" s="835">
        <f t="shared" si="48"/>
        <v>2704</v>
      </c>
      <c r="CL121" s="834"/>
      <c r="CM121" s="345"/>
      <c r="CN121" s="827" t="s">
        <v>438</v>
      </c>
      <c r="CO121" s="835">
        <f>IF(CQ105&lt;0,CO81-CP112,CP114)</f>
        <v>52</v>
      </c>
      <c r="CP121" s="835">
        <f>IF(CQ106&lt;0,CO80-CP113,CP115)</f>
        <v>52</v>
      </c>
      <c r="CQ121" s="835">
        <f t="shared" si="49"/>
        <v>2704</v>
      </c>
      <c r="CR121" s="834"/>
      <c r="CS121" s="345"/>
      <c r="CT121" s="827" t="s">
        <v>438</v>
      </c>
      <c r="CU121" s="835">
        <f>IF(CW105&lt;0,CU81-CV112,CV114)</f>
        <v>52</v>
      </c>
      <c r="CV121" s="835">
        <f>IF(CW106&lt;0,CU80-CV113,CV115)</f>
        <v>52</v>
      </c>
      <c r="CW121" s="835">
        <f t="shared" si="50"/>
        <v>2704</v>
      </c>
      <c r="CX121" s="834"/>
      <c r="CY121" s="345"/>
      <c r="CZ121" s="827" t="s">
        <v>438</v>
      </c>
      <c r="DA121" s="835">
        <f>IF(DC105&lt;0,DA81-DB112,DB114)</f>
        <v>52</v>
      </c>
      <c r="DB121" s="835">
        <f>IF(DC106&lt;0,DA80-DB113,DB115)</f>
        <v>52</v>
      </c>
      <c r="DC121" s="835">
        <f t="shared" si="51"/>
        <v>2704</v>
      </c>
      <c r="DD121" s="834"/>
      <c r="DE121" s="345"/>
      <c r="DF121" s="827" t="s">
        <v>438</v>
      </c>
      <c r="DG121" s="835">
        <f>IF(DI105&lt;0,DG81-DH112,DH114)</f>
        <v>52</v>
      </c>
      <c r="DH121" s="835">
        <f>IF(DI106&lt;0,DG80-DH113,DH115)</f>
        <v>52</v>
      </c>
      <c r="DI121" s="835">
        <f t="shared" si="52"/>
        <v>2704</v>
      </c>
      <c r="DJ121" s="834"/>
      <c r="DK121" s="345"/>
      <c r="DL121" s="827" t="s">
        <v>438</v>
      </c>
      <c r="DM121" s="835">
        <f>IF(DO105&lt;0,DM81-DN112,DN114)</f>
        <v>52</v>
      </c>
      <c r="DN121" s="835">
        <f>IF(DO106&lt;0,DM80-DN113,DN115)</f>
        <v>52</v>
      </c>
      <c r="DO121" s="835">
        <f t="shared" si="53"/>
        <v>2704</v>
      </c>
      <c r="DP121" s="834"/>
      <c r="DQ121" s="345"/>
      <c r="DR121" s="827" t="s">
        <v>438</v>
      </c>
      <c r="DS121" s="835">
        <f>IF(DU105&lt;0,DS81-DT112,DT114)</f>
        <v>52</v>
      </c>
      <c r="DT121" s="835">
        <f>IF(DU106&lt;0,DS80-DT113,DT115)</f>
        <v>52</v>
      </c>
      <c r="DU121" s="835">
        <f t="shared" si="54"/>
        <v>2704</v>
      </c>
      <c r="DV121" s="834"/>
      <c r="DW121" s="345"/>
      <c r="DX121" s="827" t="s">
        <v>438</v>
      </c>
      <c r="DY121" s="835">
        <f>IF(EA105&lt;0,DY81-DZ112,DZ114)</f>
        <v>52</v>
      </c>
      <c r="DZ121" s="835">
        <f>IF(EA106&lt;0,DY80-DZ113,DZ115)</f>
        <v>52</v>
      </c>
      <c r="EA121" s="835">
        <f t="shared" si="55"/>
        <v>2704</v>
      </c>
      <c r="EB121" s="834"/>
      <c r="EC121" s="345"/>
      <c r="ED121" s="827" t="s">
        <v>438</v>
      </c>
      <c r="EE121" s="835">
        <f>IF(EG105&lt;0,EE81-EF112,EF114)</f>
        <v>52</v>
      </c>
      <c r="EF121" s="835">
        <f>IF(EG106&lt;0,EE80-EF113,EF115)</f>
        <v>52</v>
      </c>
      <c r="EG121" s="835">
        <f t="shared" si="56"/>
        <v>2704</v>
      </c>
      <c r="EH121" s="834"/>
      <c r="EI121" s="345"/>
      <c r="EJ121" s="827" t="s">
        <v>438</v>
      </c>
      <c r="EK121" s="835">
        <f>IF(EM105&lt;0,EK81-EL112,EL114)</f>
        <v>52</v>
      </c>
      <c r="EL121" s="835">
        <f>IF(EM106&lt;0,EK80-EL113,EL115)</f>
        <v>52</v>
      </c>
      <c r="EM121" s="835">
        <f t="shared" si="57"/>
        <v>2704</v>
      </c>
      <c r="EN121" s="834"/>
      <c r="EO121" s="345"/>
      <c r="EP121" s="827" t="s">
        <v>438</v>
      </c>
      <c r="EQ121" s="835">
        <f>IF(ES105&lt;0,EQ81-ER112,ER114)</f>
        <v>52</v>
      </c>
      <c r="ER121" s="835">
        <f>IF(ES106&lt;0,EQ80-ER113,ER115)</f>
        <v>52</v>
      </c>
      <c r="ES121" s="835">
        <f t="shared" si="58"/>
        <v>2704</v>
      </c>
      <c r="ET121" s="834"/>
      <c r="EU121" s="345"/>
      <c r="EV121" s="827" t="s">
        <v>438</v>
      </c>
      <c r="EW121" s="835">
        <f>IF(EY105&lt;0,EW81-EX112,EX114)</f>
        <v>52</v>
      </c>
      <c r="EX121" s="835">
        <f>IF(EY106&lt;0,EW80-EX113,EX115)</f>
        <v>52</v>
      </c>
      <c r="EY121" s="835">
        <f t="shared" si="59"/>
        <v>2704</v>
      </c>
      <c r="EZ121" s="834"/>
      <c r="FA121" s="345"/>
      <c r="FB121" s="827" t="s">
        <v>438</v>
      </c>
      <c r="FC121" s="835">
        <f>IF(FE105&lt;0,FC81-FD112,FD114)</f>
        <v>52</v>
      </c>
      <c r="FD121" s="835">
        <f>IF(FE106&lt;0,FC80-FD113,FD115)</f>
        <v>52</v>
      </c>
      <c r="FE121" s="835">
        <f t="shared" si="60"/>
        <v>2704</v>
      </c>
      <c r="FF121" s="834"/>
      <c r="FG121" s="345"/>
      <c r="FH121" s="827" t="s">
        <v>438</v>
      </c>
      <c r="FI121" s="835">
        <f>IF(FK105&lt;0,FI81-FJ112,FJ114)</f>
        <v>52</v>
      </c>
      <c r="FJ121" s="835">
        <f>IF(FK106&lt;0,FI80-FJ113,FJ115)</f>
        <v>52</v>
      </c>
      <c r="FK121" s="835">
        <f t="shared" si="61"/>
        <v>2704</v>
      </c>
      <c r="FL121" s="834"/>
      <c r="FM121" s="345"/>
      <c r="FN121" s="827" t="s">
        <v>438</v>
      </c>
      <c r="FO121" s="835">
        <f>IF(FQ105&lt;0,FO81-FP112,FP114)</f>
        <v>52</v>
      </c>
      <c r="FP121" s="835">
        <f>IF(FQ106&lt;0,FO80-FP113,FP115)</f>
        <v>52</v>
      </c>
      <c r="FQ121" s="835">
        <f t="shared" si="62"/>
        <v>2704</v>
      </c>
      <c r="FR121" s="834"/>
      <c r="FS121" s="345"/>
      <c r="FT121" s="827" t="s">
        <v>438</v>
      </c>
      <c r="FU121" s="835">
        <f>IF(FW105&lt;0,FU81-FV112,FV114)</f>
        <v>52</v>
      </c>
      <c r="FV121" s="835">
        <f>IF(FW106&lt;0,FU80-FV113,FV115)</f>
        <v>52</v>
      </c>
      <c r="FW121" s="835">
        <f t="shared" si="63"/>
        <v>2704</v>
      </c>
      <c r="FX121" s="834"/>
      <c r="FY121" s="345"/>
    </row>
    <row r="122" spans="1:181" x14ac:dyDescent="0.3">
      <c r="A122" s="19"/>
      <c r="B122" s="827" t="s">
        <v>437</v>
      </c>
      <c r="C122" s="835">
        <f>F105</f>
        <v>68</v>
      </c>
      <c r="D122" s="835">
        <f>IF(E106&lt;0,C80-D113,D115)</f>
        <v>52</v>
      </c>
      <c r="E122" s="835">
        <f t="shared" si="34"/>
        <v>3536</v>
      </c>
      <c r="F122" s="834"/>
      <c r="G122" s="345"/>
      <c r="H122" s="827" t="s">
        <v>437</v>
      </c>
      <c r="I122" s="835">
        <f>L105</f>
        <v>68</v>
      </c>
      <c r="J122" s="835">
        <f>IF(K106&lt;0,I80-J113,J115)</f>
        <v>52</v>
      </c>
      <c r="K122" s="835">
        <f t="shared" si="35"/>
        <v>3536</v>
      </c>
      <c r="L122" s="834"/>
      <c r="M122" s="345"/>
      <c r="N122" s="827" t="s">
        <v>437</v>
      </c>
      <c r="O122" s="835">
        <f>R105</f>
        <v>68</v>
      </c>
      <c r="P122" s="835">
        <f>IF(Q106&lt;0,O80-P113,P115)</f>
        <v>52</v>
      </c>
      <c r="Q122" s="835">
        <f t="shared" si="36"/>
        <v>3536</v>
      </c>
      <c r="R122" s="834"/>
      <c r="S122" s="345"/>
      <c r="T122" s="827" t="s">
        <v>437</v>
      </c>
      <c r="U122" s="835">
        <f>X105</f>
        <v>68</v>
      </c>
      <c r="V122" s="835">
        <f>IF(W106&lt;0,U80-V113,V115)</f>
        <v>52</v>
      </c>
      <c r="W122" s="835">
        <f t="shared" si="37"/>
        <v>3536</v>
      </c>
      <c r="X122" s="834"/>
      <c r="Y122" s="345"/>
      <c r="Z122" s="827" t="s">
        <v>437</v>
      </c>
      <c r="AA122" s="835">
        <f>AD105</f>
        <v>68</v>
      </c>
      <c r="AB122" s="835">
        <f>IF(AC106&lt;0,AA80-AB113,AB115)</f>
        <v>52</v>
      </c>
      <c r="AC122" s="835">
        <f t="shared" si="38"/>
        <v>3536</v>
      </c>
      <c r="AD122" s="834"/>
      <c r="AE122" s="345"/>
      <c r="AF122" s="827" t="s">
        <v>437</v>
      </c>
      <c r="AG122" s="835">
        <f>AJ105</f>
        <v>68</v>
      </c>
      <c r="AH122" s="835">
        <f>IF(AI106&lt;0,AG80-AH113,AH115)</f>
        <v>52</v>
      </c>
      <c r="AI122" s="835">
        <f t="shared" si="39"/>
        <v>3536</v>
      </c>
      <c r="AJ122" s="834"/>
      <c r="AK122" s="345"/>
      <c r="AL122" s="827" t="s">
        <v>437</v>
      </c>
      <c r="AM122" s="835">
        <f>AP105</f>
        <v>68</v>
      </c>
      <c r="AN122" s="835">
        <f>IF(AO106&lt;0,AM80-AN113,AN115)</f>
        <v>52</v>
      </c>
      <c r="AO122" s="835">
        <f t="shared" si="40"/>
        <v>3536</v>
      </c>
      <c r="AP122" s="834"/>
      <c r="AQ122" s="345"/>
      <c r="AR122" s="827" t="s">
        <v>437</v>
      </c>
      <c r="AS122" s="835">
        <f>AV105</f>
        <v>68</v>
      </c>
      <c r="AT122" s="835">
        <f>IF(AU106&lt;0,AS80-AT113,AT115)</f>
        <v>52</v>
      </c>
      <c r="AU122" s="835">
        <f t="shared" si="41"/>
        <v>3536</v>
      </c>
      <c r="AV122" s="834"/>
      <c r="AW122" s="345"/>
      <c r="AX122" s="827" t="s">
        <v>437</v>
      </c>
      <c r="AY122" s="835">
        <f>BB105</f>
        <v>68</v>
      </c>
      <c r="AZ122" s="835">
        <f>IF(BA106&lt;0,AY80-AZ113,AZ115)</f>
        <v>52</v>
      </c>
      <c r="BA122" s="835">
        <f t="shared" si="42"/>
        <v>3536</v>
      </c>
      <c r="BB122" s="834"/>
      <c r="BC122" s="345"/>
      <c r="BD122" s="827" t="s">
        <v>437</v>
      </c>
      <c r="BE122" s="835">
        <f>BH105</f>
        <v>68</v>
      </c>
      <c r="BF122" s="835">
        <f>IF(BG106&lt;0,BE80-BF113,BF115)</f>
        <v>52</v>
      </c>
      <c r="BG122" s="835">
        <f t="shared" si="43"/>
        <v>3536</v>
      </c>
      <c r="BH122" s="834"/>
      <c r="BI122" s="345"/>
      <c r="BJ122" s="827" t="s">
        <v>437</v>
      </c>
      <c r="BK122" s="835">
        <f>BN105</f>
        <v>68</v>
      </c>
      <c r="BL122" s="835">
        <f>IF(BM106&lt;0,BK80-BL113,BL115)</f>
        <v>52</v>
      </c>
      <c r="BM122" s="835">
        <f t="shared" si="44"/>
        <v>3536</v>
      </c>
      <c r="BN122" s="834"/>
      <c r="BO122" s="345"/>
      <c r="BP122" s="827" t="s">
        <v>437</v>
      </c>
      <c r="BQ122" s="835">
        <f>BT105</f>
        <v>68</v>
      </c>
      <c r="BR122" s="835">
        <f>IF(BS106&lt;0,BQ80-BR113,BR115)</f>
        <v>52</v>
      </c>
      <c r="BS122" s="835">
        <f t="shared" si="45"/>
        <v>3536</v>
      </c>
      <c r="BT122" s="834"/>
      <c r="BU122" s="345"/>
      <c r="BV122" s="827" t="s">
        <v>437</v>
      </c>
      <c r="BW122" s="835">
        <f>BZ105</f>
        <v>68</v>
      </c>
      <c r="BX122" s="835">
        <f>IF(BY106&lt;0,BW80-BX113,BX115)</f>
        <v>52</v>
      </c>
      <c r="BY122" s="835">
        <f t="shared" si="46"/>
        <v>3536</v>
      </c>
      <c r="BZ122" s="834"/>
      <c r="CA122" s="345"/>
      <c r="CB122" s="827" t="s">
        <v>437</v>
      </c>
      <c r="CC122" s="835">
        <f>CF105</f>
        <v>68</v>
      </c>
      <c r="CD122" s="835">
        <f>IF(CE106&lt;0,CC80-CD113,CD115)</f>
        <v>52</v>
      </c>
      <c r="CE122" s="835">
        <f t="shared" si="47"/>
        <v>3536</v>
      </c>
      <c r="CF122" s="834"/>
      <c r="CG122" s="345"/>
      <c r="CH122" s="827" t="s">
        <v>437</v>
      </c>
      <c r="CI122" s="835">
        <f>CL105</f>
        <v>68</v>
      </c>
      <c r="CJ122" s="835">
        <f>IF(CK106&lt;0,CI80-CJ113,CJ115)</f>
        <v>52</v>
      </c>
      <c r="CK122" s="835">
        <f t="shared" si="48"/>
        <v>3536</v>
      </c>
      <c r="CL122" s="834"/>
      <c r="CM122" s="345"/>
      <c r="CN122" s="827" t="s">
        <v>437</v>
      </c>
      <c r="CO122" s="835">
        <f>CR105</f>
        <v>68</v>
      </c>
      <c r="CP122" s="835">
        <f>IF(CQ106&lt;0,CO80-CP113,CP115)</f>
        <v>52</v>
      </c>
      <c r="CQ122" s="835">
        <f t="shared" si="49"/>
        <v>3536</v>
      </c>
      <c r="CR122" s="834"/>
      <c r="CS122" s="345"/>
      <c r="CT122" s="827" t="s">
        <v>437</v>
      </c>
      <c r="CU122" s="835">
        <f>CX105</f>
        <v>68</v>
      </c>
      <c r="CV122" s="835">
        <f>IF(CW106&lt;0,CU80-CV113,CV115)</f>
        <v>52</v>
      </c>
      <c r="CW122" s="835">
        <f t="shared" si="50"/>
        <v>3536</v>
      </c>
      <c r="CX122" s="834"/>
      <c r="CY122" s="345"/>
      <c r="CZ122" s="827" t="s">
        <v>437</v>
      </c>
      <c r="DA122" s="835">
        <f>DD105</f>
        <v>68</v>
      </c>
      <c r="DB122" s="835">
        <f>IF(DC106&lt;0,DA80-DB113,DB115)</f>
        <v>52</v>
      </c>
      <c r="DC122" s="835">
        <f t="shared" si="51"/>
        <v>3536</v>
      </c>
      <c r="DD122" s="834"/>
      <c r="DE122" s="345"/>
      <c r="DF122" s="827" t="s">
        <v>437</v>
      </c>
      <c r="DG122" s="835">
        <f>DJ105</f>
        <v>68</v>
      </c>
      <c r="DH122" s="835">
        <f>IF(DI106&lt;0,DG80-DH113,DH115)</f>
        <v>52</v>
      </c>
      <c r="DI122" s="835">
        <f t="shared" si="52"/>
        <v>3536</v>
      </c>
      <c r="DJ122" s="834"/>
      <c r="DK122" s="345"/>
      <c r="DL122" s="827" t="s">
        <v>437</v>
      </c>
      <c r="DM122" s="835">
        <f>DP105</f>
        <v>68</v>
      </c>
      <c r="DN122" s="835">
        <f>IF(DO106&lt;0,DM80-DN113,DN115)</f>
        <v>52</v>
      </c>
      <c r="DO122" s="835">
        <f t="shared" si="53"/>
        <v>3536</v>
      </c>
      <c r="DP122" s="834"/>
      <c r="DQ122" s="345"/>
      <c r="DR122" s="827" t="s">
        <v>437</v>
      </c>
      <c r="DS122" s="835">
        <f>DV105</f>
        <v>68</v>
      </c>
      <c r="DT122" s="835">
        <f>IF(DU106&lt;0,DS80-DT113,DT115)</f>
        <v>52</v>
      </c>
      <c r="DU122" s="835">
        <f t="shared" si="54"/>
        <v>3536</v>
      </c>
      <c r="DV122" s="834"/>
      <c r="DW122" s="345"/>
      <c r="DX122" s="827" t="s">
        <v>437</v>
      </c>
      <c r="DY122" s="835">
        <f>EB105</f>
        <v>68</v>
      </c>
      <c r="DZ122" s="835">
        <f>IF(EA106&lt;0,DY80-DZ113,DZ115)</f>
        <v>52</v>
      </c>
      <c r="EA122" s="835">
        <f t="shared" si="55"/>
        <v>3536</v>
      </c>
      <c r="EB122" s="834"/>
      <c r="EC122" s="345"/>
      <c r="ED122" s="827" t="s">
        <v>437</v>
      </c>
      <c r="EE122" s="835">
        <f>EH105</f>
        <v>68</v>
      </c>
      <c r="EF122" s="835">
        <f>IF(EG106&lt;0,EE80-EF113,EF115)</f>
        <v>52</v>
      </c>
      <c r="EG122" s="835">
        <f t="shared" si="56"/>
        <v>3536</v>
      </c>
      <c r="EH122" s="834"/>
      <c r="EI122" s="345"/>
      <c r="EJ122" s="827" t="s">
        <v>437</v>
      </c>
      <c r="EK122" s="835">
        <f>EN105</f>
        <v>68</v>
      </c>
      <c r="EL122" s="835">
        <f>IF(EM106&lt;0,EK80-EL113,EL115)</f>
        <v>52</v>
      </c>
      <c r="EM122" s="835">
        <f t="shared" si="57"/>
        <v>3536</v>
      </c>
      <c r="EN122" s="834"/>
      <c r="EO122" s="345"/>
      <c r="EP122" s="827" t="s">
        <v>437</v>
      </c>
      <c r="EQ122" s="835">
        <f>ET105</f>
        <v>68</v>
      </c>
      <c r="ER122" s="835">
        <f>IF(ES106&lt;0,EQ80-ER113,ER115)</f>
        <v>52</v>
      </c>
      <c r="ES122" s="835">
        <f t="shared" si="58"/>
        <v>3536</v>
      </c>
      <c r="ET122" s="834"/>
      <c r="EU122" s="345"/>
      <c r="EV122" s="827" t="s">
        <v>437</v>
      </c>
      <c r="EW122" s="835">
        <f>EZ105</f>
        <v>68</v>
      </c>
      <c r="EX122" s="835">
        <f>IF(EY106&lt;0,EW80-EX113,EX115)</f>
        <v>52</v>
      </c>
      <c r="EY122" s="835">
        <f t="shared" si="59"/>
        <v>3536</v>
      </c>
      <c r="EZ122" s="834"/>
      <c r="FA122" s="345"/>
      <c r="FB122" s="827" t="s">
        <v>437</v>
      </c>
      <c r="FC122" s="835">
        <f>FF105</f>
        <v>68</v>
      </c>
      <c r="FD122" s="835">
        <f>IF(FE106&lt;0,FC80-FD113,FD115)</f>
        <v>52</v>
      </c>
      <c r="FE122" s="835">
        <f t="shared" si="60"/>
        <v>3536</v>
      </c>
      <c r="FF122" s="834"/>
      <c r="FG122" s="345"/>
      <c r="FH122" s="827" t="s">
        <v>437</v>
      </c>
      <c r="FI122" s="835">
        <f>FL105</f>
        <v>68</v>
      </c>
      <c r="FJ122" s="835">
        <f>IF(FK106&lt;0,FI80-FJ113,FJ115)</f>
        <v>52</v>
      </c>
      <c r="FK122" s="835">
        <f t="shared" si="61"/>
        <v>3536</v>
      </c>
      <c r="FL122" s="834"/>
      <c r="FM122" s="345"/>
      <c r="FN122" s="827" t="s">
        <v>437</v>
      </c>
      <c r="FO122" s="835">
        <f>FR105</f>
        <v>68</v>
      </c>
      <c r="FP122" s="835">
        <f>IF(FQ106&lt;0,FO80-FP113,FP115)</f>
        <v>52</v>
      </c>
      <c r="FQ122" s="835">
        <f t="shared" si="62"/>
        <v>3536</v>
      </c>
      <c r="FR122" s="834"/>
      <c r="FS122" s="345"/>
      <c r="FT122" s="827" t="s">
        <v>437</v>
      </c>
      <c r="FU122" s="835">
        <f>FX105</f>
        <v>68</v>
      </c>
      <c r="FV122" s="835">
        <f>IF(FW106&lt;0,FU80-FV113,FV115)</f>
        <v>52</v>
      </c>
      <c r="FW122" s="835">
        <f t="shared" si="63"/>
        <v>3536</v>
      </c>
      <c r="FX122" s="834"/>
      <c r="FY122" s="345"/>
    </row>
    <row r="123" spans="1:181" x14ac:dyDescent="0.3">
      <c r="A123" s="19"/>
      <c r="B123" s="827" t="s">
        <v>436</v>
      </c>
      <c r="C123" s="835">
        <f>IF(E105&lt;0,C81-D114,D112)</f>
        <v>52</v>
      </c>
      <c r="D123" s="835">
        <f>IF(E106&lt;0,C80-D113,D115)</f>
        <v>52</v>
      </c>
      <c r="E123" s="835">
        <f t="shared" si="34"/>
        <v>2704</v>
      </c>
      <c r="F123" s="834"/>
      <c r="G123" s="345"/>
      <c r="H123" s="827" t="s">
        <v>436</v>
      </c>
      <c r="I123" s="835">
        <f>IF(K105&lt;0,I81-J114,J112)</f>
        <v>52</v>
      </c>
      <c r="J123" s="835">
        <f>IF(K106&lt;0,I80-J113,J115)</f>
        <v>52</v>
      </c>
      <c r="K123" s="835">
        <f t="shared" si="35"/>
        <v>2704</v>
      </c>
      <c r="L123" s="834"/>
      <c r="M123" s="345"/>
      <c r="N123" s="827" t="s">
        <v>436</v>
      </c>
      <c r="O123" s="835">
        <f>IF(Q105&lt;0,O81-P114,P112)</f>
        <v>52</v>
      </c>
      <c r="P123" s="835">
        <f>IF(Q106&lt;0,O80-P113,P115)</f>
        <v>52</v>
      </c>
      <c r="Q123" s="835">
        <f t="shared" si="36"/>
        <v>2704</v>
      </c>
      <c r="R123" s="834"/>
      <c r="S123" s="345"/>
      <c r="T123" s="827" t="s">
        <v>436</v>
      </c>
      <c r="U123" s="835">
        <f>IF(W105&lt;0,U81-V114,V112)</f>
        <v>52</v>
      </c>
      <c r="V123" s="835">
        <f>IF(W106&lt;0,U80-V113,V115)</f>
        <v>52</v>
      </c>
      <c r="W123" s="835">
        <f t="shared" si="37"/>
        <v>2704</v>
      </c>
      <c r="X123" s="834"/>
      <c r="Y123" s="345"/>
      <c r="Z123" s="827" t="s">
        <v>436</v>
      </c>
      <c r="AA123" s="835">
        <f>IF(AC105&lt;0,AA81-AB114,AB112)</f>
        <v>52</v>
      </c>
      <c r="AB123" s="835">
        <f>IF(AC106&lt;0,AA80-AB113,AB115)</f>
        <v>52</v>
      </c>
      <c r="AC123" s="835">
        <f t="shared" si="38"/>
        <v>2704</v>
      </c>
      <c r="AD123" s="834"/>
      <c r="AE123" s="345"/>
      <c r="AF123" s="827" t="s">
        <v>436</v>
      </c>
      <c r="AG123" s="835">
        <f>IF(AI105&lt;0,AG81-AH114,AH112)</f>
        <v>52</v>
      </c>
      <c r="AH123" s="835">
        <f>IF(AI106&lt;0,AG80-AH113,AH115)</f>
        <v>52</v>
      </c>
      <c r="AI123" s="835">
        <f t="shared" si="39"/>
        <v>2704</v>
      </c>
      <c r="AJ123" s="834"/>
      <c r="AK123" s="345"/>
      <c r="AL123" s="827" t="s">
        <v>436</v>
      </c>
      <c r="AM123" s="835">
        <f>IF(AO105&lt;0,AM81-AN114,AN112)</f>
        <v>52</v>
      </c>
      <c r="AN123" s="835">
        <f>IF(AO106&lt;0,AM80-AN113,AN115)</f>
        <v>52</v>
      </c>
      <c r="AO123" s="835">
        <f t="shared" si="40"/>
        <v>2704</v>
      </c>
      <c r="AP123" s="834"/>
      <c r="AQ123" s="345"/>
      <c r="AR123" s="827" t="s">
        <v>436</v>
      </c>
      <c r="AS123" s="835">
        <f>IF(AU105&lt;0,AS81-AT114,AT112)</f>
        <v>52</v>
      </c>
      <c r="AT123" s="835">
        <f>IF(AU106&lt;0,AS80-AT113,AT115)</f>
        <v>52</v>
      </c>
      <c r="AU123" s="835">
        <f t="shared" si="41"/>
        <v>2704</v>
      </c>
      <c r="AV123" s="834"/>
      <c r="AW123" s="345"/>
      <c r="AX123" s="827" t="s">
        <v>436</v>
      </c>
      <c r="AY123" s="835">
        <f>IF(BA105&lt;0,AY81-AZ114,AZ112)</f>
        <v>52</v>
      </c>
      <c r="AZ123" s="835">
        <f>IF(BA106&lt;0,AY80-AZ113,AZ115)</f>
        <v>52</v>
      </c>
      <c r="BA123" s="835">
        <f t="shared" si="42"/>
        <v>2704</v>
      </c>
      <c r="BB123" s="834"/>
      <c r="BC123" s="345"/>
      <c r="BD123" s="827" t="s">
        <v>436</v>
      </c>
      <c r="BE123" s="835">
        <f>IF(BG105&lt;0,BE81-BF114,BF112)</f>
        <v>52</v>
      </c>
      <c r="BF123" s="835">
        <f>IF(BG106&lt;0,BE80-BF113,BF115)</f>
        <v>52</v>
      </c>
      <c r="BG123" s="835">
        <f t="shared" si="43"/>
        <v>2704</v>
      </c>
      <c r="BH123" s="834"/>
      <c r="BI123" s="345"/>
      <c r="BJ123" s="827" t="s">
        <v>436</v>
      </c>
      <c r="BK123" s="835">
        <f>IF(BM105&lt;0,BK81-BL114,BL112)</f>
        <v>52</v>
      </c>
      <c r="BL123" s="835">
        <f>IF(BM106&lt;0,BK80-BL113,BL115)</f>
        <v>52</v>
      </c>
      <c r="BM123" s="835">
        <f t="shared" si="44"/>
        <v>2704</v>
      </c>
      <c r="BN123" s="834"/>
      <c r="BO123" s="345"/>
      <c r="BP123" s="827" t="s">
        <v>436</v>
      </c>
      <c r="BQ123" s="835">
        <f>IF(BS105&lt;0,BQ81-BR114,BR112)</f>
        <v>52</v>
      </c>
      <c r="BR123" s="835">
        <f>IF(BS106&lt;0,BQ80-BR113,BR115)</f>
        <v>52</v>
      </c>
      <c r="BS123" s="835">
        <f t="shared" si="45"/>
        <v>2704</v>
      </c>
      <c r="BT123" s="834"/>
      <c r="BU123" s="345"/>
      <c r="BV123" s="827" t="s">
        <v>436</v>
      </c>
      <c r="BW123" s="835">
        <f>IF(BY105&lt;0,BW81-BX114,BX112)</f>
        <v>52</v>
      </c>
      <c r="BX123" s="835">
        <f>IF(BY106&lt;0,BW80-BX113,BX115)</f>
        <v>52</v>
      </c>
      <c r="BY123" s="835">
        <f t="shared" si="46"/>
        <v>2704</v>
      </c>
      <c r="BZ123" s="834"/>
      <c r="CA123" s="345"/>
      <c r="CB123" s="827" t="s">
        <v>436</v>
      </c>
      <c r="CC123" s="835">
        <f>IF(CE105&lt;0,CC81-CD114,CD112)</f>
        <v>52</v>
      </c>
      <c r="CD123" s="835">
        <f>IF(CE106&lt;0,CC80-CD113,CD115)</f>
        <v>52</v>
      </c>
      <c r="CE123" s="835">
        <f t="shared" si="47"/>
        <v>2704</v>
      </c>
      <c r="CF123" s="834"/>
      <c r="CG123" s="345"/>
      <c r="CH123" s="827" t="s">
        <v>436</v>
      </c>
      <c r="CI123" s="835">
        <f>IF(CK105&lt;0,CI81-CJ114,CJ112)</f>
        <v>52</v>
      </c>
      <c r="CJ123" s="835">
        <f>IF(CK106&lt;0,CI80-CJ113,CJ115)</f>
        <v>52</v>
      </c>
      <c r="CK123" s="835">
        <f t="shared" si="48"/>
        <v>2704</v>
      </c>
      <c r="CL123" s="834"/>
      <c r="CM123" s="345"/>
      <c r="CN123" s="827" t="s">
        <v>436</v>
      </c>
      <c r="CO123" s="835">
        <f>IF(CQ105&lt;0,CO81-CP114,CP112)</f>
        <v>52</v>
      </c>
      <c r="CP123" s="835">
        <f>IF(CQ106&lt;0,CO80-CP113,CP115)</f>
        <v>52</v>
      </c>
      <c r="CQ123" s="835">
        <f t="shared" si="49"/>
        <v>2704</v>
      </c>
      <c r="CR123" s="834"/>
      <c r="CS123" s="345"/>
      <c r="CT123" s="827" t="s">
        <v>436</v>
      </c>
      <c r="CU123" s="835">
        <f>IF(CW105&lt;0,CU81-CV114,CV112)</f>
        <v>52</v>
      </c>
      <c r="CV123" s="835">
        <f>IF(CW106&lt;0,CU80-CV113,CV115)</f>
        <v>52</v>
      </c>
      <c r="CW123" s="835">
        <f t="shared" si="50"/>
        <v>2704</v>
      </c>
      <c r="CX123" s="834"/>
      <c r="CY123" s="345"/>
      <c r="CZ123" s="827" t="s">
        <v>436</v>
      </c>
      <c r="DA123" s="835">
        <f>IF(DC105&lt;0,DA81-DB114,DB112)</f>
        <v>52</v>
      </c>
      <c r="DB123" s="835">
        <f>IF(DC106&lt;0,DA80-DB113,DB115)</f>
        <v>52</v>
      </c>
      <c r="DC123" s="835">
        <f t="shared" si="51"/>
        <v>2704</v>
      </c>
      <c r="DD123" s="834"/>
      <c r="DE123" s="345"/>
      <c r="DF123" s="827" t="s">
        <v>436</v>
      </c>
      <c r="DG123" s="835">
        <f>IF(DI105&lt;0,DG81-DH114,DH112)</f>
        <v>52</v>
      </c>
      <c r="DH123" s="835">
        <f>IF(DI106&lt;0,DG80-DH113,DH115)</f>
        <v>52</v>
      </c>
      <c r="DI123" s="835">
        <f t="shared" si="52"/>
        <v>2704</v>
      </c>
      <c r="DJ123" s="834"/>
      <c r="DK123" s="345"/>
      <c r="DL123" s="827" t="s">
        <v>436</v>
      </c>
      <c r="DM123" s="835">
        <f>IF(DO105&lt;0,DM81-DN114,DN112)</f>
        <v>52</v>
      </c>
      <c r="DN123" s="835">
        <f>IF(DO106&lt;0,DM80-DN113,DN115)</f>
        <v>52</v>
      </c>
      <c r="DO123" s="835">
        <f t="shared" si="53"/>
        <v>2704</v>
      </c>
      <c r="DP123" s="834"/>
      <c r="DQ123" s="345"/>
      <c r="DR123" s="827" t="s">
        <v>436</v>
      </c>
      <c r="DS123" s="835">
        <f>IF(DU105&lt;0,DS81-DT114,DT112)</f>
        <v>52</v>
      </c>
      <c r="DT123" s="835">
        <f>IF(DU106&lt;0,DS80-DT113,DT115)</f>
        <v>52</v>
      </c>
      <c r="DU123" s="835">
        <f t="shared" si="54"/>
        <v>2704</v>
      </c>
      <c r="DV123" s="834"/>
      <c r="DW123" s="345"/>
      <c r="DX123" s="827" t="s">
        <v>436</v>
      </c>
      <c r="DY123" s="835">
        <f>IF(EA105&lt;0,DY81-DZ114,DZ112)</f>
        <v>52</v>
      </c>
      <c r="DZ123" s="835">
        <f>IF(EA106&lt;0,DY80-DZ113,DZ115)</f>
        <v>52</v>
      </c>
      <c r="EA123" s="835">
        <f t="shared" si="55"/>
        <v>2704</v>
      </c>
      <c r="EB123" s="834"/>
      <c r="EC123" s="345"/>
      <c r="ED123" s="827" t="s">
        <v>436</v>
      </c>
      <c r="EE123" s="835">
        <f>IF(EG105&lt;0,EE81-EF114,EF112)</f>
        <v>52</v>
      </c>
      <c r="EF123" s="835">
        <f>IF(EG106&lt;0,EE80-EF113,EF115)</f>
        <v>52</v>
      </c>
      <c r="EG123" s="835">
        <f t="shared" si="56"/>
        <v>2704</v>
      </c>
      <c r="EH123" s="834"/>
      <c r="EI123" s="345"/>
      <c r="EJ123" s="827" t="s">
        <v>436</v>
      </c>
      <c r="EK123" s="835">
        <f>IF(EM105&lt;0,EK81-EL114,EL112)</f>
        <v>52</v>
      </c>
      <c r="EL123" s="835">
        <f>IF(EM106&lt;0,EK80-EL113,EL115)</f>
        <v>52</v>
      </c>
      <c r="EM123" s="835">
        <f t="shared" si="57"/>
        <v>2704</v>
      </c>
      <c r="EN123" s="834"/>
      <c r="EO123" s="345"/>
      <c r="EP123" s="827" t="s">
        <v>436</v>
      </c>
      <c r="EQ123" s="835">
        <f>IF(ES105&lt;0,EQ81-ER114,ER112)</f>
        <v>52</v>
      </c>
      <c r="ER123" s="835">
        <f>IF(ES106&lt;0,EQ80-ER113,ER115)</f>
        <v>52</v>
      </c>
      <c r="ES123" s="835">
        <f t="shared" si="58"/>
        <v>2704</v>
      </c>
      <c r="ET123" s="834"/>
      <c r="EU123" s="345"/>
      <c r="EV123" s="827" t="s">
        <v>436</v>
      </c>
      <c r="EW123" s="835">
        <f>IF(EY105&lt;0,EW81-EX114,EX112)</f>
        <v>52</v>
      </c>
      <c r="EX123" s="835">
        <f>IF(EY106&lt;0,EW80-EX113,EX115)</f>
        <v>52</v>
      </c>
      <c r="EY123" s="835">
        <f t="shared" si="59"/>
        <v>2704</v>
      </c>
      <c r="EZ123" s="834"/>
      <c r="FA123" s="345"/>
      <c r="FB123" s="827" t="s">
        <v>436</v>
      </c>
      <c r="FC123" s="835">
        <f>IF(FE105&lt;0,FC81-FD114,FD112)</f>
        <v>52</v>
      </c>
      <c r="FD123" s="835">
        <f>IF(FE106&lt;0,FC80-FD113,FD115)</f>
        <v>52</v>
      </c>
      <c r="FE123" s="835">
        <f t="shared" si="60"/>
        <v>2704</v>
      </c>
      <c r="FF123" s="834"/>
      <c r="FG123" s="345"/>
      <c r="FH123" s="827" t="s">
        <v>436</v>
      </c>
      <c r="FI123" s="835">
        <f>IF(FK105&lt;0,FI81-FJ114,FJ112)</f>
        <v>52</v>
      </c>
      <c r="FJ123" s="835">
        <f>IF(FK106&lt;0,FI80-FJ113,FJ115)</f>
        <v>52</v>
      </c>
      <c r="FK123" s="835">
        <f t="shared" si="61"/>
        <v>2704</v>
      </c>
      <c r="FL123" s="834"/>
      <c r="FM123" s="345"/>
      <c r="FN123" s="827" t="s">
        <v>436</v>
      </c>
      <c r="FO123" s="835">
        <f>IF(FQ105&lt;0,FO81-FP114,FP112)</f>
        <v>52</v>
      </c>
      <c r="FP123" s="835">
        <f>IF(FQ106&lt;0,FO80-FP113,FP115)</f>
        <v>52</v>
      </c>
      <c r="FQ123" s="835">
        <f t="shared" si="62"/>
        <v>2704</v>
      </c>
      <c r="FR123" s="834"/>
      <c r="FS123" s="345"/>
      <c r="FT123" s="827" t="s">
        <v>436</v>
      </c>
      <c r="FU123" s="835">
        <f>IF(FW105&lt;0,FU81-FV114,FV112)</f>
        <v>52</v>
      </c>
      <c r="FV123" s="835">
        <f>IF(FW106&lt;0,FU80-FV113,FV115)</f>
        <v>52</v>
      </c>
      <c r="FW123" s="835">
        <f t="shared" si="63"/>
        <v>2704</v>
      </c>
      <c r="FX123" s="834"/>
      <c r="FY123" s="345"/>
    </row>
    <row r="124" spans="1:181" x14ac:dyDescent="0.3">
      <c r="A124" s="19"/>
      <c r="B124" s="827" t="s">
        <v>435</v>
      </c>
      <c r="C124" s="835">
        <f>IF(E105&lt;0,C81-D114,D112)</f>
        <v>52</v>
      </c>
      <c r="D124" s="835">
        <f>F106</f>
        <v>68</v>
      </c>
      <c r="E124" s="835">
        <f t="shared" si="34"/>
        <v>3536</v>
      </c>
      <c r="F124" s="834"/>
      <c r="G124" s="345"/>
      <c r="H124" s="827" t="s">
        <v>435</v>
      </c>
      <c r="I124" s="835">
        <f>IF(K105&lt;0,I81-J114,J112)</f>
        <v>52</v>
      </c>
      <c r="J124" s="835">
        <f>L106</f>
        <v>68</v>
      </c>
      <c r="K124" s="835">
        <f t="shared" si="35"/>
        <v>3536</v>
      </c>
      <c r="L124" s="834"/>
      <c r="M124" s="345"/>
      <c r="N124" s="827" t="s">
        <v>435</v>
      </c>
      <c r="O124" s="835">
        <f>IF(Q105&lt;0,O81-P114,P112)</f>
        <v>52</v>
      </c>
      <c r="P124" s="835">
        <f>R106</f>
        <v>68</v>
      </c>
      <c r="Q124" s="835">
        <f t="shared" si="36"/>
        <v>3536</v>
      </c>
      <c r="R124" s="834"/>
      <c r="S124" s="345"/>
      <c r="T124" s="827" t="s">
        <v>435</v>
      </c>
      <c r="U124" s="835">
        <f>IF(W105&lt;0,U81-V114,V112)</f>
        <v>52</v>
      </c>
      <c r="V124" s="835">
        <f>X106</f>
        <v>68</v>
      </c>
      <c r="W124" s="835">
        <f t="shared" si="37"/>
        <v>3536</v>
      </c>
      <c r="X124" s="834"/>
      <c r="Y124" s="345"/>
      <c r="Z124" s="827" t="s">
        <v>435</v>
      </c>
      <c r="AA124" s="835">
        <f>IF(AC105&lt;0,AA81-AB114,AB112)</f>
        <v>52</v>
      </c>
      <c r="AB124" s="835">
        <f>AD106</f>
        <v>68</v>
      </c>
      <c r="AC124" s="835">
        <f t="shared" si="38"/>
        <v>3536</v>
      </c>
      <c r="AD124" s="834"/>
      <c r="AE124" s="345"/>
      <c r="AF124" s="827" t="s">
        <v>435</v>
      </c>
      <c r="AG124" s="835">
        <f>IF(AI105&lt;0,AG81-AH114,AH112)</f>
        <v>52</v>
      </c>
      <c r="AH124" s="835">
        <f>AJ106</f>
        <v>68</v>
      </c>
      <c r="AI124" s="835">
        <f t="shared" si="39"/>
        <v>3536</v>
      </c>
      <c r="AJ124" s="834"/>
      <c r="AK124" s="345"/>
      <c r="AL124" s="827" t="s">
        <v>435</v>
      </c>
      <c r="AM124" s="835">
        <f>IF(AO105&lt;0,AM81-AN114,AN112)</f>
        <v>52</v>
      </c>
      <c r="AN124" s="835">
        <f>AP106</f>
        <v>68</v>
      </c>
      <c r="AO124" s="835">
        <f t="shared" si="40"/>
        <v>3536</v>
      </c>
      <c r="AP124" s="834"/>
      <c r="AQ124" s="345"/>
      <c r="AR124" s="827" t="s">
        <v>435</v>
      </c>
      <c r="AS124" s="835">
        <f>IF(AU105&lt;0,AS81-AT114,AT112)</f>
        <v>52</v>
      </c>
      <c r="AT124" s="835">
        <f>AV106</f>
        <v>68</v>
      </c>
      <c r="AU124" s="835">
        <f t="shared" si="41"/>
        <v>3536</v>
      </c>
      <c r="AV124" s="834"/>
      <c r="AW124" s="345"/>
      <c r="AX124" s="827" t="s">
        <v>435</v>
      </c>
      <c r="AY124" s="835">
        <f>IF(BA105&lt;0,AY81-AZ114,AZ112)</f>
        <v>52</v>
      </c>
      <c r="AZ124" s="835">
        <f>BB106</f>
        <v>68</v>
      </c>
      <c r="BA124" s="835">
        <f t="shared" si="42"/>
        <v>3536</v>
      </c>
      <c r="BB124" s="834"/>
      <c r="BC124" s="345"/>
      <c r="BD124" s="827" t="s">
        <v>435</v>
      </c>
      <c r="BE124" s="835">
        <f>IF(BG105&lt;0,BE81-BF114,BF112)</f>
        <v>52</v>
      </c>
      <c r="BF124" s="835">
        <f>BH106</f>
        <v>68</v>
      </c>
      <c r="BG124" s="835">
        <f t="shared" si="43"/>
        <v>3536</v>
      </c>
      <c r="BH124" s="834"/>
      <c r="BI124" s="345"/>
      <c r="BJ124" s="827" t="s">
        <v>435</v>
      </c>
      <c r="BK124" s="835">
        <f>IF(BM105&lt;0,BK81-BL114,BL112)</f>
        <v>52</v>
      </c>
      <c r="BL124" s="835">
        <f>BN106</f>
        <v>68</v>
      </c>
      <c r="BM124" s="835">
        <f t="shared" si="44"/>
        <v>3536</v>
      </c>
      <c r="BN124" s="834"/>
      <c r="BO124" s="345"/>
      <c r="BP124" s="827" t="s">
        <v>435</v>
      </c>
      <c r="BQ124" s="835">
        <f>IF(BS105&lt;0,BQ81-BR114,BR112)</f>
        <v>52</v>
      </c>
      <c r="BR124" s="835">
        <f>BT106</f>
        <v>68</v>
      </c>
      <c r="BS124" s="835">
        <f t="shared" si="45"/>
        <v>3536</v>
      </c>
      <c r="BT124" s="834"/>
      <c r="BU124" s="345"/>
      <c r="BV124" s="827" t="s">
        <v>435</v>
      </c>
      <c r="BW124" s="835">
        <f>IF(BY105&lt;0,BW81-BX114,BX112)</f>
        <v>52</v>
      </c>
      <c r="BX124" s="835">
        <f>BZ106</f>
        <v>68</v>
      </c>
      <c r="BY124" s="835">
        <f t="shared" si="46"/>
        <v>3536</v>
      </c>
      <c r="BZ124" s="834"/>
      <c r="CA124" s="345"/>
      <c r="CB124" s="827" t="s">
        <v>435</v>
      </c>
      <c r="CC124" s="835">
        <f>IF(CE105&lt;0,CC81-CD114,CD112)</f>
        <v>52</v>
      </c>
      <c r="CD124" s="835">
        <f>CF106</f>
        <v>68</v>
      </c>
      <c r="CE124" s="835">
        <f t="shared" si="47"/>
        <v>3536</v>
      </c>
      <c r="CF124" s="834"/>
      <c r="CG124" s="345"/>
      <c r="CH124" s="827" t="s">
        <v>435</v>
      </c>
      <c r="CI124" s="835">
        <f>IF(CK105&lt;0,CI81-CJ114,CJ112)</f>
        <v>52</v>
      </c>
      <c r="CJ124" s="835">
        <f>CL106</f>
        <v>68</v>
      </c>
      <c r="CK124" s="835">
        <f t="shared" si="48"/>
        <v>3536</v>
      </c>
      <c r="CL124" s="834"/>
      <c r="CM124" s="345"/>
      <c r="CN124" s="827" t="s">
        <v>435</v>
      </c>
      <c r="CO124" s="835">
        <f>IF(CQ105&lt;0,CO81-CP114,CP112)</f>
        <v>52</v>
      </c>
      <c r="CP124" s="835">
        <f>CR106</f>
        <v>68</v>
      </c>
      <c r="CQ124" s="835">
        <f t="shared" si="49"/>
        <v>3536</v>
      </c>
      <c r="CR124" s="834"/>
      <c r="CS124" s="345"/>
      <c r="CT124" s="827" t="s">
        <v>435</v>
      </c>
      <c r="CU124" s="835">
        <f>IF(CW105&lt;0,CU81-CV114,CV112)</f>
        <v>52</v>
      </c>
      <c r="CV124" s="835">
        <f>CX106</f>
        <v>68</v>
      </c>
      <c r="CW124" s="835">
        <f t="shared" si="50"/>
        <v>3536</v>
      </c>
      <c r="CX124" s="834"/>
      <c r="CY124" s="345"/>
      <c r="CZ124" s="827" t="s">
        <v>435</v>
      </c>
      <c r="DA124" s="835">
        <f>IF(DC105&lt;0,DA81-DB114,DB112)</f>
        <v>52</v>
      </c>
      <c r="DB124" s="835">
        <f>DD106</f>
        <v>68</v>
      </c>
      <c r="DC124" s="835">
        <f t="shared" si="51"/>
        <v>3536</v>
      </c>
      <c r="DD124" s="834"/>
      <c r="DE124" s="345"/>
      <c r="DF124" s="827" t="s">
        <v>435</v>
      </c>
      <c r="DG124" s="835">
        <f>IF(DI105&lt;0,DG81-DH114,DH112)</f>
        <v>52</v>
      </c>
      <c r="DH124" s="835">
        <f>DJ106</f>
        <v>68</v>
      </c>
      <c r="DI124" s="835">
        <f t="shared" si="52"/>
        <v>3536</v>
      </c>
      <c r="DJ124" s="834"/>
      <c r="DK124" s="345"/>
      <c r="DL124" s="827" t="s">
        <v>435</v>
      </c>
      <c r="DM124" s="835">
        <f>IF(DO105&lt;0,DM81-DN114,DN112)</f>
        <v>52</v>
      </c>
      <c r="DN124" s="835">
        <f>DP106</f>
        <v>68</v>
      </c>
      <c r="DO124" s="835">
        <f t="shared" si="53"/>
        <v>3536</v>
      </c>
      <c r="DP124" s="834"/>
      <c r="DQ124" s="345"/>
      <c r="DR124" s="827" t="s">
        <v>435</v>
      </c>
      <c r="DS124" s="835">
        <f>IF(DU105&lt;0,DS81-DT114,DT112)</f>
        <v>52</v>
      </c>
      <c r="DT124" s="835">
        <f>DV106</f>
        <v>68</v>
      </c>
      <c r="DU124" s="835">
        <f t="shared" si="54"/>
        <v>3536</v>
      </c>
      <c r="DV124" s="834"/>
      <c r="DW124" s="345"/>
      <c r="DX124" s="827" t="s">
        <v>435</v>
      </c>
      <c r="DY124" s="835">
        <f>IF(EA105&lt;0,DY81-DZ114,DZ112)</f>
        <v>52</v>
      </c>
      <c r="DZ124" s="835">
        <f>EB106</f>
        <v>68</v>
      </c>
      <c r="EA124" s="835">
        <f t="shared" si="55"/>
        <v>3536</v>
      </c>
      <c r="EB124" s="834"/>
      <c r="EC124" s="345"/>
      <c r="ED124" s="827" t="s">
        <v>435</v>
      </c>
      <c r="EE124" s="835">
        <f>IF(EG105&lt;0,EE81-EF114,EF112)</f>
        <v>52</v>
      </c>
      <c r="EF124" s="835">
        <f>EH106</f>
        <v>68</v>
      </c>
      <c r="EG124" s="835">
        <f t="shared" si="56"/>
        <v>3536</v>
      </c>
      <c r="EH124" s="834"/>
      <c r="EI124" s="345"/>
      <c r="EJ124" s="827" t="s">
        <v>435</v>
      </c>
      <c r="EK124" s="835">
        <f>IF(EM105&lt;0,EK81-EL114,EL112)</f>
        <v>52</v>
      </c>
      <c r="EL124" s="835">
        <f>EN106</f>
        <v>68</v>
      </c>
      <c r="EM124" s="835">
        <f t="shared" si="57"/>
        <v>3536</v>
      </c>
      <c r="EN124" s="834"/>
      <c r="EO124" s="345"/>
      <c r="EP124" s="827" t="s">
        <v>435</v>
      </c>
      <c r="EQ124" s="835">
        <f>IF(ES105&lt;0,EQ81-ER114,ER112)</f>
        <v>52</v>
      </c>
      <c r="ER124" s="835">
        <f>ET106</f>
        <v>68</v>
      </c>
      <c r="ES124" s="835">
        <f t="shared" si="58"/>
        <v>3536</v>
      </c>
      <c r="ET124" s="834"/>
      <c r="EU124" s="345"/>
      <c r="EV124" s="827" t="s">
        <v>435</v>
      </c>
      <c r="EW124" s="835">
        <f>IF(EY105&lt;0,EW81-EX114,EX112)</f>
        <v>52</v>
      </c>
      <c r="EX124" s="835">
        <f>EZ106</f>
        <v>68</v>
      </c>
      <c r="EY124" s="835">
        <f t="shared" si="59"/>
        <v>3536</v>
      </c>
      <c r="EZ124" s="834"/>
      <c r="FA124" s="345"/>
      <c r="FB124" s="827" t="s">
        <v>435</v>
      </c>
      <c r="FC124" s="835">
        <f>IF(FE105&lt;0,FC81-FD114,FD112)</f>
        <v>52</v>
      </c>
      <c r="FD124" s="835">
        <f>FF106</f>
        <v>68</v>
      </c>
      <c r="FE124" s="835">
        <f t="shared" si="60"/>
        <v>3536</v>
      </c>
      <c r="FF124" s="834"/>
      <c r="FG124" s="345"/>
      <c r="FH124" s="827" t="s">
        <v>435</v>
      </c>
      <c r="FI124" s="835">
        <f>IF(FK105&lt;0,FI81-FJ114,FJ112)</f>
        <v>52</v>
      </c>
      <c r="FJ124" s="835">
        <f>FL106</f>
        <v>68</v>
      </c>
      <c r="FK124" s="835">
        <f t="shared" si="61"/>
        <v>3536</v>
      </c>
      <c r="FL124" s="834"/>
      <c r="FM124" s="345"/>
      <c r="FN124" s="827" t="s">
        <v>435</v>
      </c>
      <c r="FO124" s="835">
        <f>IF(FQ105&lt;0,FO81-FP114,FP112)</f>
        <v>52</v>
      </c>
      <c r="FP124" s="835">
        <f>FR106</f>
        <v>68</v>
      </c>
      <c r="FQ124" s="835">
        <f t="shared" si="62"/>
        <v>3536</v>
      </c>
      <c r="FR124" s="834"/>
      <c r="FS124" s="345"/>
      <c r="FT124" s="827" t="s">
        <v>435</v>
      </c>
      <c r="FU124" s="835">
        <f>IF(FW105&lt;0,FU81-FV114,FV112)</f>
        <v>52</v>
      </c>
      <c r="FV124" s="835">
        <f>FX106</f>
        <v>68</v>
      </c>
      <c r="FW124" s="835">
        <f t="shared" si="63"/>
        <v>3536</v>
      </c>
      <c r="FX124" s="834"/>
      <c r="FY124" s="345"/>
    </row>
    <row r="125" spans="1:181" ht="15" thickBot="1" x14ac:dyDescent="0.35">
      <c r="A125" s="19"/>
      <c r="B125" s="826" t="s">
        <v>434</v>
      </c>
      <c r="C125" s="833">
        <f>F105</f>
        <v>68</v>
      </c>
      <c r="D125" s="833">
        <f>F106</f>
        <v>68</v>
      </c>
      <c r="E125" s="833">
        <f>IF($E$70=1,ABS(D125*C125),0)</f>
        <v>4624</v>
      </c>
      <c r="F125" s="832"/>
      <c r="G125" s="345"/>
      <c r="H125" s="826" t="s">
        <v>434</v>
      </c>
      <c r="I125" s="833">
        <f>L105</f>
        <v>68</v>
      </c>
      <c r="J125" s="833">
        <f>L106</f>
        <v>68</v>
      </c>
      <c r="K125" s="833">
        <f>IF($E$70=1,ABS(J125*I125),0)</f>
        <v>4624</v>
      </c>
      <c r="L125" s="832"/>
      <c r="M125" s="345"/>
      <c r="N125" s="826" t="s">
        <v>434</v>
      </c>
      <c r="O125" s="833">
        <f>R105</f>
        <v>68</v>
      </c>
      <c r="P125" s="833">
        <f>R106</f>
        <v>68</v>
      </c>
      <c r="Q125" s="833">
        <f>IF($E$70=1,ABS(P125*O125),0)</f>
        <v>4624</v>
      </c>
      <c r="R125" s="832"/>
      <c r="S125" s="345"/>
      <c r="T125" s="826" t="s">
        <v>434</v>
      </c>
      <c r="U125" s="833">
        <f>X105</f>
        <v>68</v>
      </c>
      <c r="V125" s="833">
        <f>X106</f>
        <v>68</v>
      </c>
      <c r="W125" s="833">
        <f>IF($E$70=1,ABS(V125*U125),0)</f>
        <v>4624</v>
      </c>
      <c r="X125" s="832"/>
      <c r="Y125" s="345"/>
      <c r="Z125" s="826" t="s">
        <v>434</v>
      </c>
      <c r="AA125" s="833">
        <f>AD105</f>
        <v>68</v>
      </c>
      <c r="AB125" s="833">
        <f>AD106</f>
        <v>68</v>
      </c>
      <c r="AC125" s="833">
        <f>IF($E$70=1,ABS(AB125*AA125),0)</f>
        <v>4624</v>
      </c>
      <c r="AD125" s="832"/>
      <c r="AE125" s="345"/>
      <c r="AF125" s="826" t="s">
        <v>434</v>
      </c>
      <c r="AG125" s="833">
        <f>AJ105</f>
        <v>68</v>
      </c>
      <c r="AH125" s="833">
        <f>AJ106</f>
        <v>68</v>
      </c>
      <c r="AI125" s="833">
        <f>IF($E$70=1,ABS(AH125*AG125),0)</f>
        <v>4624</v>
      </c>
      <c r="AJ125" s="832"/>
      <c r="AK125" s="345"/>
      <c r="AL125" s="826" t="s">
        <v>434</v>
      </c>
      <c r="AM125" s="833">
        <f>AP105</f>
        <v>68</v>
      </c>
      <c r="AN125" s="833">
        <f>AP106</f>
        <v>68</v>
      </c>
      <c r="AO125" s="833">
        <f>IF($E$70=1,ABS(AN125*AM125),0)</f>
        <v>4624</v>
      </c>
      <c r="AP125" s="832"/>
      <c r="AQ125" s="345"/>
      <c r="AR125" s="826" t="s">
        <v>434</v>
      </c>
      <c r="AS125" s="833">
        <f>AV105</f>
        <v>68</v>
      </c>
      <c r="AT125" s="833">
        <f>AV106</f>
        <v>68</v>
      </c>
      <c r="AU125" s="833">
        <f>IF($E$70=1,ABS(AT125*AS125),0)</f>
        <v>4624</v>
      </c>
      <c r="AV125" s="832"/>
      <c r="AW125" s="345"/>
      <c r="AX125" s="826" t="s">
        <v>434</v>
      </c>
      <c r="AY125" s="833">
        <f>BB105</f>
        <v>68</v>
      </c>
      <c r="AZ125" s="833">
        <f>BB106</f>
        <v>68</v>
      </c>
      <c r="BA125" s="833">
        <f>IF($E$70=1,ABS(AZ125*AY125),0)</f>
        <v>4624</v>
      </c>
      <c r="BB125" s="832"/>
      <c r="BC125" s="345"/>
      <c r="BD125" s="826" t="s">
        <v>434</v>
      </c>
      <c r="BE125" s="833">
        <f>BH105</f>
        <v>68</v>
      </c>
      <c r="BF125" s="833">
        <f>BH106</f>
        <v>68</v>
      </c>
      <c r="BG125" s="833">
        <f>IF($E$70=1,ABS(BF125*BE125),0)</f>
        <v>4624</v>
      </c>
      <c r="BH125" s="832"/>
      <c r="BI125" s="345"/>
      <c r="BJ125" s="826" t="s">
        <v>434</v>
      </c>
      <c r="BK125" s="833">
        <f>BN105</f>
        <v>68</v>
      </c>
      <c r="BL125" s="833">
        <f>BN106</f>
        <v>68</v>
      </c>
      <c r="BM125" s="833">
        <f>IF($E$70=1,ABS(BL125*BK125),0)</f>
        <v>4624</v>
      </c>
      <c r="BN125" s="832"/>
      <c r="BO125" s="345"/>
      <c r="BP125" s="826" t="s">
        <v>434</v>
      </c>
      <c r="BQ125" s="833">
        <f>BT105</f>
        <v>68</v>
      </c>
      <c r="BR125" s="833">
        <f>BT106</f>
        <v>68</v>
      </c>
      <c r="BS125" s="833">
        <f>IF($E$70=1,ABS(BR125*BQ125),0)</f>
        <v>4624</v>
      </c>
      <c r="BT125" s="832"/>
      <c r="BU125" s="345"/>
      <c r="BV125" s="826" t="s">
        <v>434</v>
      </c>
      <c r="BW125" s="833">
        <f>BZ105</f>
        <v>68</v>
      </c>
      <c r="BX125" s="833">
        <f>BZ106</f>
        <v>68</v>
      </c>
      <c r="BY125" s="833">
        <f>IF($E$70=1,ABS(BX125*BW125),0)</f>
        <v>4624</v>
      </c>
      <c r="BZ125" s="832"/>
      <c r="CA125" s="345"/>
      <c r="CB125" s="826" t="s">
        <v>434</v>
      </c>
      <c r="CC125" s="833">
        <f>CF105</f>
        <v>68</v>
      </c>
      <c r="CD125" s="833">
        <f>CF106</f>
        <v>68</v>
      </c>
      <c r="CE125" s="833">
        <f>IF($E$70=1,ABS(CD125*CC125),0)</f>
        <v>4624</v>
      </c>
      <c r="CF125" s="832"/>
      <c r="CG125" s="345"/>
      <c r="CH125" s="826" t="s">
        <v>434</v>
      </c>
      <c r="CI125" s="833">
        <f>CL105</f>
        <v>68</v>
      </c>
      <c r="CJ125" s="833">
        <f>CL106</f>
        <v>68</v>
      </c>
      <c r="CK125" s="833">
        <f>IF($E$70=1,ABS(CJ125*CI125),0)</f>
        <v>4624</v>
      </c>
      <c r="CL125" s="832"/>
      <c r="CM125" s="345"/>
      <c r="CN125" s="826" t="s">
        <v>434</v>
      </c>
      <c r="CO125" s="833">
        <f>CR105</f>
        <v>68</v>
      </c>
      <c r="CP125" s="833">
        <f>CR106</f>
        <v>68</v>
      </c>
      <c r="CQ125" s="833">
        <f>IF($E$70=1,ABS(CP125*CO125),0)</f>
        <v>4624</v>
      </c>
      <c r="CR125" s="832"/>
      <c r="CS125" s="345"/>
      <c r="CT125" s="826" t="s">
        <v>434</v>
      </c>
      <c r="CU125" s="833">
        <f>CX105</f>
        <v>68</v>
      </c>
      <c r="CV125" s="833">
        <f>CX106</f>
        <v>68</v>
      </c>
      <c r="CW125" s="833">
        <f>IF($E$70=1,ABS(CV125*CU125),0)</f>
        <v>4624</v>
      </c>
      <c r="CX125" s="832"/>
      <c r="CY125" s="345"/>
      <c r="CZ125" s="826" t="s">
        <v>434</v>
      </c>
      <c r="DA125" s="833">
        <f>DD105</f>
        <v>68</v>
      </c>
      <c r="DB125" s="833">
        <f>DD106</f>
        <v>68</v>
      </c>
      <c r="DC125" s="833">
        <f>IF($E$70=1,ABS(DB125*DA125),0)</f>
        <v>4624</v>
      </c>
      <c r="DD125" s="832"/>
      <c r="DE125" s="345"/>
      <c r="DF125" s="826" t="s">
        <v>434</v>
      </c>
      <c r="DG125" s="833">
        <f>DJ105</f>
        <v>68</v>
      </c>
      <c r="DH125" s="833">
        <f>DJ106</f>
        <v>68</v>
      </c>
      <c r="DI125" s="833">
        <f>IF($E$70=1,ABS(DH125*DG125),0)</f>
        <v>4624</v>
      </c>
      <c r="DJ125" s="832"/>
      <c r="DK125" s="345"/>
      <c r="DL125" s="826" t="s">
        <v>434</v>
      </c>
      <c r="DM125" s="833">
        <f>DP105</f>
        <v>68</v>
      </c>
      <c r="DN125" s="833">
        <f>DP106</f>
        <v>68</v>
      </c>
      <c r="DO125" s="833">
        <f>IF($E$70=1,ABS(DN125*DM125),0)</f>
        <v>4624</v>
      </c>
      <c r="DP125" s="832"/>
      <c r="DQ125" s="345"/>
      <c r="DR125" s="826" t="s">
        <v>434</v>
      </c>
      <c r="DS125" s="833">
        <f>DV105</f>
        <v>68</v>
      </c>
      <c r="DT125" s="833">
        <f>DV106</f>
        <v>68</v>
      </c>
      <c r="DU125" s="833">
        <f>IF($E$70=1,ABS(DT125*DS125),0)</f>
        <v>4624</v>
      </c>
      <c r="DV125" s="832"/>
      <c r="DW125" s="345"/>
      <c r="DX125" s="826" t="s">
        <v>434</v>
      </c>
      <c r="DY125" s="833">
        <f>EB105</f>
        <v>68</v>
      </c>
      <c r="DZ125" s="833">
        <f>EB106</f>
        <v>68</v>
      </c>
      <c r="EA125" s="833">
        <f>IF($E$70=1,ABS(DZ125*DY125),0)</f>
        <v>4624</v>
      </c>
      <c r="EB125" s="832"/>
      <c r="EC125" s="345"/>
      <c r="ED125" s="826" t="s">
        <v>434</v>
      </c>
      <c r="EE125" s="833">
        <f>EH105</f>
        <v>68</v>
      </c>
      <c r="EF125" s="833">
        <f>EH106</f>
        <v>68</v>
      </c>
      <c r="EG125" s="833">
        <f>IF($E$70=1,ABS(EF125*EE125),0)</f>
        <v>4624</v>
      </c>
      <c r="EH125" s="832"/>
      <c r="EI125" s="345"/>
      <c r="EJ125" s="826" t="s">
        <v>434</v>
      </c>
      <c r="EK125" s="833">
        <f>EN105</f>
        <v>68</v>
      </c>
      <c r="EL125" s="833">
        <f>EN106</f>
        <v>68</v>
      </c>
      <c r="EM125" s="833">
        <f>IF($E$70=1,ABS(EL125*EK125),0)</f>
        <v>4624</v>
      </c>
      <c r="EN125" s="832"/>
      <c r="EO125" s="345"/>
      <c r="EP125" s="826" t="s">
        <v>434</v>
      </c>
      <c r="EQ125" s="833">
        <f>ET105</f>
        <v>68</v>
      </c>
      <c r="ER125" s="833">
        <f>ET106</f>
        <v>68</v>
      </c>
      <c r="ES125" s="833">
        <f>IF($E$70=1,ABS(ER125*EQ125),0)</f>
        <v>4624</v>
      </c>
      <c r="ET125" s="832"/>
      <c r="EU125" s="345"/>
      <c r="EV125" s="826" t="s">
        <v>434</v>
      </c>
      <c r="EW125" s="833">
        <f>EZ105</f>
        <v>68</v>
      </c>
      <c r="EX125" s="833">
        <f>EZ106</f>
        <v>68</v>
      </c>
      <c r="EY125" s="833">
        <f>IF($E$70=1,ABS(EX125*EW125),0)</f>
        <v>4624</v>
      </c>
      <c r="EZ125" s="832"/>
      <c r="FA125" s="345"/>
      <c r="FB125" s="826" t="s">
        <v>434</v>
      </c>
      <c r="FC125" s="833">
        <f>FF105</f>
        <v>68</v>
      </c>
      <c r="FD125" s="833">
        <f>FF106</f>
        <v>68</v>
      </c>
      <c r="FE125" s="833">
        <f>IF($E$70=1,ABS(FD125*FC125),0)</f>
        <v>4624</v>
      </c>
      <c r="FF125" s="832"/>
      <c r="FG125" s="345"/>
      <c r="FH125" s="826" t="s">
        <v>434</v>
      </c>
      <c r="FI125" s="833">
        <f>FL105</f>
        <v>68</v>
      </c>
      <c r="FJ125" s="833">
        <f>FL106</f>
        <v>68</v>
      </c>
      <c r="FK125" s="833">
        <f>IF($E$70=1,ABS(FJ125*FI125),0)</f>
        <v>4624</v>
      </c>
      <c r="FL125" s="832"/>
      <c r="FM125" s="345"/>
      <c r="FN125" s="826" t="s">
        <v>434</v>
      </c>
      <c r="FO125" s="833">
        <f>FR105</f>
        <v>68</v>
      </c>
      <c r="FP125" s="833">
        <f>FR106</f>
        <v>68</v>
      </c>
      <c r="FQ125" s="833">
        <f>IF($E$70=1,ABS(FP125*FO125),0)</f>
        <v>4624</v>
      </c>
      <c r="FR125" s="832"/>
      <c r="FS125" s="345"/>
      <c r="FT125" s="826" t="s">
        <v>434</v>
      </c>
      <c r="FU125" s="833">
        <f>FX105</f>
        <v>68</v>
      </c>
      <c r="FV125" s="833">
        <f>FX106</f>
        <v>68</v>
      </c>
      <c r="FW125" s="833">
        <f>IF($E$70=1,ABS(FV125*FU125),0)</f>
        <v>4624</v>
      </c>
      <c r="FX125" s="832"/>
      <c r="FY125" s="345"/>
    </row>
    <row r="126" spans="1:181" x14ac:dyDescent="0.3">
      <c r="A126" s="19"/>
      <c r="E126" s="835">
        <f>SUM(E117:E125)</f>
        <v>29584</v>
      </c>
      <c r="F126" s="835"/>
      <c r="G126" s="345"/>
      <c r="K126" s="835">
        <f>SUM(K117:K125)</f>
        <v>29584</v>
      </c>
      <c r="L126" s="835"/>
      <c r="M126" s="345"/>
      <c r="Q126" s="835">
        <f>SUM(Q117:Q125)</f>
        <v>29584</v>
      </c>
      <c r="R126" s="835"/>
      <c r="S126" s="345"/>
      <c r="W126" s="835">
        <f>SUM(W117:W125)</f>
        <v>29584</v>
      </c>
      <c r="X126" s="835"/>
      <c r="Y126" s="345"/>
      <c r="AC126" s="835">
        <f>SUM(AC117:AC125)</f>
        <v>29584</v>
      </c>
      <c r="AD126" s="835"/>
      <c r="AE126" s="345"/>
      <c r="AI126" s="835">
        <f>SUM(AI117:AI125)</f>
        <v>29584</v>
      </c>
      <c r="AJ126" s="835"/>
      <c r="AK126" s="345"/>
      <c r="AO126" s="835">
        <f>SUM(AO117:AO125)</f>
        <v>29584</v>
      </c>
      <c r="AP126" s="835"/>
      <c r="AQ126" s="345"/>
      <c r="AU126" s="835">
        <f>SUM(AU117:AU125)</f>
        <v>29584</v>
      </c>
      <c r="AV126" s="835"/>
      <c r="AW126" s="345"/>
      <c r="BA126" s="835">
        <f>SUM(BA117:BA125)</f>
        <v>29584</v>
      </c>
      <c r="BB126" s="835"/>
      <c r="BC126" s="345"/>
      <c r="BG126" s="835">
        <f>SUM(BG117:BG125)</f>
        <v>29584</v>
      </c>
      <c r="BH126" s="835"/>
      <c r="BI126" s="345"/>
      <c r="BM126" s="835">
        <f>SUM(BM117:BM125)</f>
        <v>29584</v>
      </c>
      <c r="BN126" s="835"/>
      <c r="BO126" s="345"/>
      <c r="BS126" s="835">
        <f>SUM(BS117:BS125)</f>
        <v>29584</v>
      </c>
      <c r="BT126" s="835"/>
      <c r="BU126" s="345"/>
      <c r="BY126" s="835">
        <f>SUM(BY117:BY125)</f>
        <v>29584</v>
      </c>
      <c r="BZ126" s="835"/>
      <c r="CA126" s="345"/>
      <c r="CE126" s="835">
        <f>SUM(CE117:CE125)</f>
        <v>29584</v>
      </c>
      <c r="CF126" s="835"/>
      <c r="CG126" s="345"/>
      <c r="CK126" s="835">
        <f>SUM(CK117:CK125)</f>
        <v>29584</v>
      </c>
      <c r="CL126" s="835"/>
      <c r="CM126" s="345"/>
      <c r="CQ126" s="835">
        <f>SUM(CQ117:CQ125)</f>
        <v>29584</v>
      </c>
      <c r="CR126" s="835"/>
      <c r="CS126" s="345"/>
      <c r="CW126" s="835">
        <f>SUM(CW117:CW125)</f>
        <v>29584</v>
      </c>
      <c r="CX126" s="835"/>
      <c r="CY126" s="345"/>
      <c r="DC126" s="835">
        <f>SUM(DC117:DC125)</f>
        <v>29584</v>
      </c>
      <c r="DD126" s="835"/>
      <c r="DE126" s="345"/>
      <c r="DI126" s="835">
        <f>SUM(DI117:DI125)</f>
        <v>29584</v>
      </c>
      <c r="DJ126" s="835"/>
      <c r="DK126" s="345"/>
      <c r="DO126" s="835">
        <f>SUM(DO117:DO125)</f>
        <v>29584</v>
      </c>
      <c r="DP126" s="835"/>
      <c r="DQ126" s="345"/>
      <c r="DU126" s="835">
        <f>SUM(DU117:DU125)</f>
        <v>29584</v>
      </c>
      <c r="DV126" s="835"/>
      <c r="DW126" s="345"/>
      <c r="EA126" s="835">
        <f>SUM(EA117:EA125)</f>
        <v>29584</v>
      </c>
      <c r="EB126" s="835"/>
      <c r="EC126" s="345"/>
      <c r="EG126" s="835">
        <f>SUM(EG117:EG125)</f>
        <v>29584</v>
      </c>
      <c r="EH126" s="835"/>
      <c r="EI126" s="345"/>
      <c r="EM126" s="835">
        <f>SUM(EM117:EM125)</f>
        <v>29584</v>
      </c>
      <c r="EN126" s="835"/>
      <c r="EO126" s="345"/>
      <c r="ES126" s="835">
        <f>SUM(ES117:ES125)</f>
        <v>29584</v>
      </c>
      <c r="ET126" s="835"/>
      <c r="EU126" s="345"/>
      <c r="EY126" s="835">
        <f>SUM(EY117:EY125)</f>
        <v>29584</v>
      </c>
      <c r="EZ126" s="835"/>
      <c r="FA126" s="345"/>
      <c r="FE126" s="835">
        <f>SUM(FE117:FE125)</f>
        <v>29584</v>
      </c>
      <c r="FF126" s="835"/>
      <c r="FG126" s="345"/>
      <c r="FK126" s="835">
        <f>SUM(FK117:FK125)</f>
        <v>29584</v>
      </c>
      <c r="FL126" s="835"/>
      <c r="FM126" s="345"/>
      <c r="FQ126" s="835">
        <f>SUM(FQ117:FQ125)</f>
        <v>29584</v>
      </c>
      <c r="FR126" s="835"/>
      <c r="FS126" s="345"/>
      <c r="FW126" s="835">
        <f>SUM(FW117:FW125)</f>
        <v>29584</v>
      </c>
      <c r="FX126" s="835"/>
      <c r="FY126" s="345"/>
    </row>
    <row r="127" spans="1:181" x14ac:dyDescent="0.3">
      <c r="A127" s="19"/>
      <c r="B127" s="835" t="s">
        <v>464</v>
      </c>
      <c r="C127" s="839">
        <f>D86-E126</f>
        <v>0</v>
      </c>
      <c r="E127" s="835"/>
      <c r="F127" s="835"/>
      <c r="G127" s="345"/>
      <c r="H127" s="835" t="s">
        <v>464</v>
      </c>
      <c r="I127" s="839">
        <f>J86-K126</f>
        <v>0</v>
      </c>
      <c r="K127" s="835"/>
      <c r="L127" s="835"/>
      <c r="M127" s="345"/>
      <c r="N127" s="835" t="s">
        <v>464</v>
      </c>
      <c r="O127" s="839">
        <f>P86-Q126</f>
        <v>0</v>
      </c>
      <c r="Q127" s="835"/>
      <c r="R127" s="835"/>
      <c r="S127" s="345"/>
      <c r="T127" s="835" t="s">
        <v>464</v>
      </c>
      <c r="U127" s="839">
        <f>V86-W126</f>
        <v>0</v>
      </c>
      <c r="W127" s="835"/>
      <c r="X127" s="835"/>
      <c r="Y127" s="345"/>
      <c r="Z127" s="835" t="s">
        <v>464</v>
      </c>
      <c r="AA127" s="839">
        <f>AB86-AC126</f>
        <v>0</v>
      </c>
      <c r="AC127" s="835"/>
      <c r="AD127" s="835"/>
      <c r="AE127" s="345"/>
      <c r="AF127" s="835" t="s">
        <v>464</v>
      </c>
      <c r="AG127" s="839">
        <f>AH86-AI126</f>
        <v>0</v>
      </c>
      <c r="AI127" s="835"/>
      <c r="AJ127" s="835"/>
      <c r="AK127" s="345"/>
      <c r="AL127" s="835" t="s">
        <v>464</v>
      </c>
      <c r="AM127" s="839">
        <f>AN86-AO126</f>
        <v>0</v>
      </c>
      <c r="AO127" s="835"/>
      <c r="AP127" s="835"/>
      <c r="AQ127" s="345"/>
      <c r="AR127" s="835" t="s">
        <v>464</v>
      </c>
      <c r="AS127" s="839">
        <f>AT86-AU126</f>
        <v>0</v>
      </c>
      <c r="AU127" s="835"/>
      <c r="AV127" s="835"/>
      <c r="AW127" s="345"/>
      <c r="AX127" s="835" t="s">
        <v>464</v>
      </c>
      <c r="AY127" s="839">
        <f>AZ86-BA126</f>
        <v>0</v>
      </c>
      <c r="BA127" s="835"/>
      <c r="BB127" s="835"/>
      <c r="BC127" s="345"/>
      <c r="BD127" s="835" t="s">
        <v>464</v>
      </c>
      <c r="BE127" s="839">
        <f>BF86-BG126</f>
        <v>0</v>
      </c>
      <c r="BG127" s="835"/>
      <c r="BH127" s="835"/>
      <c r="BI127" s="345"/>
      <c r="BJ127" s="835" t="s">
        <v>464</v>
      </c>
      <c r="BK127" s="839">
        <f>BL86-BM126</f>
        <v>0</v>
      </c>
      <c r="BM127" s="835"/>
      <c r="BN127" s="835"/>
      <c r="BO127" s="345"/>
      <c r="BP127" s="835" t="s">
        <v>464</v>
      </c>
      <c r="BQ127" s="839">
        <f>BR86-BS126</f>
        <v>0</v>
      </c>
      <c r="BS127" s="835"/>
      <c r="BT127" s="835"/>
      <c r="BU127" s="345"/>
      <c r="BV127" s="835" t="s">
        <v>464</v>
      </c>
      <c r="BW127" s="839">
        <f>BX86-BY126</f>
        <v>0</v>
      </c>
      <c r="BY127" s="835"/>
      <c r="BZ127" s="835"/>
      <c r="CA127" s="345"/>
      <c r="CB127" s="835" t="s">
        <v>464</v>
      </c>
      <c r="CC127" s="839">
        <f>CD86-CE126</f>
        <v>0</v>
      </c>
      <c r="CE127" s="835"/>
      <c r="CF127" s="835"/>
      <c r="CG127" s="345"/>
      <c r="CH127" s="835" t="s">
        <v>464</v>
      </c>
      <c r="CI127" s="839">
        <f>CJ86-CK126</f>
        <v>0</v>
      </c>
      <c r="CK127" s="835"/>
      <c r="CL127" s="835"/>
      <c r="CM127" s="345"/>
      <c r="CN127" s="835" t="s">
        <v>464</v>
      </c>
      <c r="CO127" s="839">
        <f>CP86-CQ126</f>
        <v>0</v>
      </c>
      <c r="CQ127" s="835"/>
      <c r="CR127" s="835"/>
      <c r="CS127" s="345"/>
      <c r="CT127" s="835" t="s">
        <v>464</v>
      </c>
      <c r="CU127" s="839">
        <f>CV86-CW126</f>
        <v>0</v>
      </c>
      <c r="CW127" s="835"/>
      <c r="CX127" s="835"/>
      <c r="CY127" s="345"/>
      <c r="CZ127" s="835" t="s">
        <v>464</v>
      </c>
      <c r="DA127" s="839">
        <f>DB86-DC126</f>
        <v>0</v>
      </c>
      <c r="DC127" s="835"/>
      <c r="DD127" s="835"/>
      <c r="DE127" s="345"/>
      <c r="DF127" s="835" t="s">
        <v>464</v>
      </c>
      <c r="DG127" s="839">
        <f>DH86-DI126</f>
        <v>0</v>
      </c>
      <c r="DI127" s="835"/>
      <c r="DJ127" s="835"/>
      <c r="DK127" s="345"/>
      <c r="DL127" s="835" t="s">
        <v>464</v>
      </c>
      <c r="DM127" s="839">
        <f>DN86-DO126</f>
        <v>0</v>
      </c>
      <c r="DO127" s="835"/>
      <c r="DP127" s="835"/>
      <c r="DQ127" s="345"/>
      <c r="DR127" s="835" t="s">
        <v>464</v>
      </c>
      <c r="DS127" s="839">
        <f>DT86-DU126</f>
        <v>0</v>
      </c>
      <c r="DU127" s="835"/>
      <c r="DV127" s="835"/>
      <c r="DW127" s="345"/>
      <c r="DX127" s="835" t="s">
        <v>464</v>
      </c>
      <c r="DY127" s="839">
        <f>DZ86-EA126</f>
        <v>0</v>
      </c>
      <c r="EA127" s="835"/>
      <c r="EB127" s="835"/>
      <c r="EC127" s="345"/>
      <c r="ED127" s="835" t="s">
        <v>464</v>
      </c>
      <c r="EE127" s="839">
        <f>EF86-EG126</f>
        <v>0</v>
      </c>
      <c r="EG127" s="835"/>
      <c r="EH127" s="835"/>
      <c r="EI127" s="345"/>
      <c r="EJ127" s="835" t="s">
        <v>464</v>
      </c>
      <c r="EK127" s="839">
        <f>EL86-EM126</f>
        <v>0</v>
      </c>
      <c r="EM127" s="835"/>
      <c r="EN127" s="835"/>
      <c r="EO127" s="345"/>
      <c r="EP127" s="835" t="s">
        <v>464</v>
      </c>
      <c r="EQ127" s="839">
        <f>ER86-ES126</f>
        <v>0</v>
      </c>
      <c r="ES127" s="835"/>
      <c r="ET127" s="835"/>
      <c r="EU127" s="345"/>
      <c r="EV127" s="835" t="s">
        <v>464</v>
      </c>
      <c r="EW127" s="839">
        <f>EX86-EY126</f>
        <v>0</v>
      </c>
      <c r="EY127" s="835"/>
      <c r="EZ127" s="835"/>
      <c r="FA127" s="345"/>
      <c r="FB127" s="835" t="s">
        <v>464</v>
      </c>
      <c r="FC127" s="839">
        <f>FD86-FE126</f>
        <v>0</v>
      </c>
      <c r="FE127" s="835"/>
      <c r="FF127" s="835"/>
      <c r="FG127" s="345"/>
      <c r="FH127" s="835" t="s">
        <v>464</v>
      </c>
      <c r="FI127" s="839">
        <f>FJ86-FK126</f>
        <v>0</v>
      </c>
      <c r="FK127" s="835"/>
      <c r="FL127" s="835"/>
      <c r="FM127" s="345"/>
      <c r="FN127" s="835" t="s">
        <v>464</v>
      </c>
      <c r="FO127" s="839">
        <f>FP86-FQ126</f>
        <v>0</v>
      </c>
      <c r="FQ127" s="835"/>
      <c r="FR127" s="835"/>
      <c r="FS127" s="345"/>
      <c r="FT127" s="835" t="s">
        <v>464</v>
      </c>
      <c r="FU127" s="839">
        <f>FV86-FW126</f>
        <v>0</v>
      </c>
      <c r="FW127" s="835"/>
      <c r="FX127" s="835"/>
      <c r="FY127" s="345"/>
    </row>
    <row r="128" spans="1:181" ht="15" thickBot="1" x14ac:dyDescent="0.35">
      <c r="A128" s="19"/>
      <c r="G128" s="345"/>
      <c r="M128" s="345"/>
      <c r="S128" s="345"/>
      <c r="Y128" s="345"/>
      <c r="AE128" s="345"/>
      <c r="AK128" s="345"/>
      <c r="AQ128" s="345"/>
      <c r="AW128" s="345"/>
      <c r="BC128" s="345"/>
      <c r="BI128" s="345"/>
      <c r="BO128" s="345"/>
      <c r="BU128" s="345"/>
      <c r="CA128" s="345"/>
      <c r="CG128" s="345"/>
      <c r="CM128" s="345"/>
      <c r="CS128" s="345"/>
      <c r="CY128" s="345"/>
      <c r="DE128" s="345"/>
      <c r="DK128" s="345"/>
      <c r="DQ128" s="345"/>
      <c r="DW128" s="345"/>
      <c r="EC128" s="345"/>
      <c r="EI128" s="345"/>
      <c r="EO128" s="345"/>
      <c r="EU128" s="345"/>
      <c r="FA128" s="345"/>
      <c r="FG128" s="345"/>
      <c r="FM128" s="345"/>
      <c r="FS128" s="345"/>
      <c r="FY128" s="345"/>
    </row>
    <row r="129" spans="1:181" x14ac:dyDescent="0.3">
      <c r="A129" s="19"/>
      <c r="B129" s="838"/>
      <c r="C129" s="837" t="s">
        <v>463</v>
      </c>
      <c r="D129" s="837"/>
      <c r="E129" s="837"/>
      <c r="F129" s="836"/>
      <c r="G129" s="345"/>
      <c r="I129" t="s">
        <v>463</v>
      </c>
      <c r="M129" s="345"/>
      <c r="O129" t="s">
        <v>463</v>
      </c>
      <c r="S129" s="345"/>
      <c r="U129" t="s">
        <v>463</v>
      </c>
      <c r="Y129" s="345"/>
      <c r="AA129" t="s">
        <v>463</v>
      </c>
      <c r="AE129" s="345"/>
      <c r="AG129" t="s">
        <v>463</v>
      </c>
      <c r="AK129" s="345"/>
      <c r="AM129" t="s">
        <v>463</v>
      </c>
      <c r="AQ129" s="345"/>
      <c r="AS129" t="s">
        <v>463</v>
      </c>
      <c r="AW129" s="345"/>
      <c r="AY129" t="s">
        <v>463</v>
      </c>
      <c r="BC129" s="345"/>
      <c r="BE129" t="s">
        <v>463</v>
      </c>
      <c r="BI129" s="345"/>
      <c r="BK129" t="s">
        <v>463</v>
      </c>
      <c r="BO129" s="345"/>
      <c r="BQ129" t="s">
        <v>463</v>
      </c>
      <c r="BU129" s="345"/>
      <c r="BW129" t="s">
        <v>463</v>
      </c>
      <c r="CA129" s="345"/>
      <c r="CC129" t="s">
        <v>463</v>
      </c>
      <c r="CG129" s="345"/>
      <c r="CI129" t="s">
        <v>463</v>
      </c>
      <c r="CM129" s="345"/>
      <c r="CO129" t="s">
        <v>463</v>
      </c>
      <c r="CS129" s="345"/>
      <c r="CU129" t="s">
        <v>463</v>
      </c>
      <c r="CY129" s="345"/>
      <c r="DA129" t="s">
        <v>463</v>
      </c>
      <c r="DE129" s="345"/>
      <c r="DG129" t="s">
        <v>463</v>
      </c>
      <c r="DK129" s="345"/>
      <c r="DM129" t="s">
        <v>463</v>
      </c>
      <c r="DQ129" s="345"/>
      <c r="DS129" t="s">
        <v>463</v>
      </c>
      <c r="DW129" s="345"/>
      <c r="DY129" t="s">
        <v>463</v>
      </c>
      <c r="EC129" s="345"/>
      <c r="EE129" t="s">
        <v>463</v>
      </c>
      <c r="EI129" s="345"/>
      <c r="EK129" t="s">
        <v>463</v>
      </c>
      <c r="EO129" s="345"/>
      <c r="EQ129" t="s">
        <v>463</v>
      </c>
      <c r="EU129" s="345"/>
      <c r="EW129" t="s">
        <v>463</v>
      </c>
      <c r="FA129" s="345"/>
      <c r="FC129" t="s">
        <v>463</v>
      </c>
      <c r="FG129" s="345"/>
      <c r="FI129" t="s">
        <v>463</v>
      </c>
      <c r="FM129" s="345"/>
      <c r="FO129" t="s">
        <v>463</v>
      </c>
      <c r="FS129" s="345"/>
      <c r="FU129" t="s">
        <v>463</v>
      </c>
      <c r="FY129" s="345"/>
    </row>
    <row r="130" spans="1:181" x14ac:dyDescent="0.3">
      <c r="A130" s="19"/>
      <c r="B130" s="827"/>
      <c r="C130" s="835"/>
      <c r="D130" s="835"/>
      <c r="E130" s="835"/>
      <c r="F130" s="834"/>
      <c r="G130" s="345"/>
      <c r="M130" s="345"/>
      <c r="S130" s="345"/>
      <c r="Y130" s="345"/>
      <c r="AE130" s="345"/>
      <c r="AK130" s="345"/>
      <c r="AQ130" s="345"/>
      <c r="AW130" s="345"/>
      <c r="BC130" s="345"/>
      <c r="BI130" s="345"/>
      <c r="BO130" s="345"/>
      <c r="BU130" s="345"/>
      <c r="CA130" s="345"/>
      <c r="CG130" s="345"/>
      <c r="CM130" s="345"/>
      <c r="CS130" s="345"/>
      <c r="CY130" s="345"/>
      <c r="DE130" s="345"/>
      <c r="DK130" s="345"/>
      <c r="DQ130" s="345"/>
      <c r="DW130" s="345"/>
      <c r="EC130" s="345"/>
      <c r="EI130" s="345"/>
      <c r="EO130" s="345"/>
      <c r="EU130" s="345"/>
      <c r="FA130" s="345"/>
      <c r="FG130" s="345"/>
      <c r="FM130" s="345"/>
      <c r="FS130" s="345"/>
      <c r="FY130" s="345"/>
    </row>
    <row r="131" spans="1:181" ht="15" thickBot="1" x14ac:dyDescent="0.35">
      <c r="A131" s="19"/>
      <c r="B131" s="826"/>
      <c r="C131" s="833">
        <f>IF(AND('Générateur Emprise 10ans'!$C22="ETE",'Générateur Emprise 10ans'!$H22="Positif"),'Générateur Emprise 10ans'!$J6,0)</f>
        <v>0</v>
      </c>
      <c r="D131" s="833">
        <f>IF(AND('Générateur Emprise 10ans'!$C22="HIVER",'Générateur Emprise 10ans'!$H22="Positif"),'Générateur Emprise 10ans'!$J7,0)</f>
        <v>15</v>
      </c>
      <c r="E131" s="833">
        <f>IF(AND('Générateur Emprise 10ans'!$C22="ETE",'Générateur Emprise 10ans'!$H22="Negatif"),'Générateur Emprise 10ans'!$K6,0)</f>
        <v>0</v>
      </c>
      <c r="F131" s="832">
        <f>IF(AND('Générateur Emprise 10ans'!$C22="HIVER",'Générateur Emprise 10ans'!$H22="Negatif"),'Générateur Emprise 10ans'!$K7,0)</f>
        <v>0</v>
      </c>
      <c r="G131" s="345"/>
      <c r="I131">
        <f>IF(AND('Générateur Emprise 10ans'!$C23="ETE",'Générateur Emprise 10ans'!$H23="Positif"),'Générateur Emprise 10ans'!$J6,0)</f>
        <v>0</v>
      </c>
      <c r="J131">
        <f>IF(AND('Générateur Emprise 10ans'!$C23="HIVER",'Générateur Emprise 10ans'!$H23="Positif"),'Générateur Emprise 10ans'!$J7,0)</f>
        <v>15</v>
      </c>
      <c r="K131">
        <f>IF(AND('Générateur Emprise 10ans'!$C23="ETE",'Générateur Emprise 10ans'!$H23="Negatif"),'Générateur Emprise 10ans'!$K6,0)</f>
        <v>0</v>
      </c>
      <c r="L131">
        <f>IF(AND('Générateur Emprise 10ans'!$C23="HIVER",'Générateur Emprise 10ans'!$H23="Negatif"),'Générateur Emprise 10ans'!$K7,0)</f>
        <v>0</v>
      </c>
      <c r="M131" s="345"/>
      <c r="O131">
        <f>IF(AND('Générateur Emprise 10ans'!$C24="ETE",'Générateur Emprise 10ans'!$H24="Positif"),'Générateur Emprise 10ans'!$J6,0)</f>
        <v>0</v>
      </c>
      <c r="P131">
        <f>IF(AND('Générateur Emprise 10ans'!$C24="HIVER",'Générateur Emprise 10ans'!$H24="Positif"),'Générateur Emprise 10ans'!$J7,0)</f>
        <v>15</v>
      </c>
      <c r="Q131">
        <f>IF(AND('Générateur Emprise 10ans'!$C24="ETE",'Générateur Emprise 10ans'!$H24="Negatif"),'Générateur Emprise 10ans'!$K6,0)</f>
        <v>0</v>
      </c>
      <c r="R131">
        <f>IF(AND('Générateur Emprise 10ans'!$C24="HIVER",'Générateur Emprise 10ans'!$H24="Negatif"),'Générateur Emprise 10ans'!$K7,0)</f>
        <v>0</v>
      </c>
      <c r="S131" s="345"/>
      <c r="U131">
        <f>IF(AND('Générateur Emprise 10ans'!$C25="ETE",'Générateur Emprise 10ans'!$H25="Positif"),'Générateur Emprise 10ans'!$J6,0)</f>
        <v>15</v>
      </c>
      <c r="V131">
        <f>IF(AND('Générateur Emprise 10ans'!$C25="HIVER",'Générateur Emprise 10ans'!$H25="Positif"),'Générateur Emprise 10ans'!$J7,0)</f>
        <v>0</v>
      </c>
      <c r="W131">
        <f>IF(AND('Générateur Emprise 10ans'!$C25="ETE",'Générateur Emprise 10ans'!$H25="Negatif"),'Générateur Emprise 10ans'!$K6,0)</f>
        <v>0</v>
      </c>
      <c r="X131">
        <f>IF(AND('Générateur Emprise 10ans'!$C25="HIVER",'Générateur Emprise 10ans'!$H25="Negatif"),'Générateur Emprise 10ans'!$K7,0)</f>
        <v>0</v>
      </c>
      <c r="Y131" s="345"/>
      <c r="AA131">
        <f>IF(AND('Générateur Emprise 10ans'!$C26="ETE",'Générateur Emprise 10ans'!$H26="Positif"),'Générateur Emprise 10ans'!$J6,0)</f>
        <v>0</v>
      </c>
      <c r="AB131">
        <f>IF(AND('Générateur Emprise 10ans'!$C26="HIVER",'Générateur Emprise 10ans'!$H26="Positif"),'Générateur Emprise 10ans'!$J7,0)</f>
        <v>15</v>
      </c>
      <c r="AC131">
        <f>IF(AND('Générateur Emprise 10ans'!$C26="ETE",'Générateur Emprise 10ans'!$H26="Negatif"),'Générateur Emprise 10ans'!$K6,0)</f>
        <v>0</v>
      </c>
      <c r="AD131">
        <f>IF(AND('Générateur Emprise 10ans'!$C26="HIVER",'Générateur Emprise 10ans'!$H26="Negatif"),'Générateur Emprise 10ans'!$K7,0)</f>
        <v>0</v>
      </c>
      <c r="AE131" s="345"/>
      <c r="AG131">
        <f>IF(AND('Générateur Emprise 10ans'!$C27="ETE",'Générateur Emprise 10ans'!$H27="Positif"),'Générateur Emprise 10ans'!$J6,0)</f>
        <v>0</v>
      </c>
      <c r="AH131">
        <f>IF(AND('Générateur Emprise 10ans'!$C27="HIVER",'Générateur Emprise 10ans'!$H27="Positif"),'Générateur Emprise 10ans'!$J7,0)</f>
        <v>15</v>
      </c>
      <c r="AI131">
        <f>IF(AND('Générateur Emprise 10ans'!$C27="ETE",'Générateur Emprise 10ans'!$H27="Negatif"),'Générateur Emprise 10ans'!$K6,0)</f>
        <v>0</v>
      </c>
      <c r="AJ131">
        <f>IF(AND('Générateur Emprise 10ans'!$C27="HIVER",'Générateur Emprise 10ans'!$H27="Negatif"),'Générateur Emprise 10ans'!$K7,0)</f>
        <v>0</v>
      </c>
      <c r="AK131" s="345"/>
      <c r="AM131">
        <f>IF(AND('Générateur Emprise 10ans'!$C28="ETE",'Générateur Emprise 10ans'!$H28="Positif"),'Générateur Emprise 10ans'!$J6,0)</f>
        <v>0</v>
      </c>
      <c r="AN131">
        <f>IF(AND('Générateur Emprise 10ans'!$C28="HIVER",'Générateur Emprise 10ans'!$H28="Positif"),'Générateur Emprise 10ans'!$J7,0)</f>
        <v>15</v>
      </c>
      <c r="AO131">
        <f>IF(AND('Générateur Emprise 10ans'!$C28="ETE",'Générateur Emprise 10ans'!$H28="Negatif"),'Générateur Emprise 10ans'!$K6,0)</f>
        <v>0</v>
      </c>
      <c r="AP131">
        <f>IF(AND('Générateur Emprise 10ans'!$C28="HIVER",'Générateur Emprise 10ans'!$H28="Negatif"),'Générateur Emprise 10ans'!$K7,0)</f>
        <v>0</v>
      </c>
      <c r="AQ131" s="345"/>
      <c r="AS131">
        <f>IF(AND('Générateur Emprise 10ans'!$C29="ETE",'Générateur Emprise 10ans'!$H29="Positif"),'Générateur Emprise 10ans'!$J6,0)</f>
        <v>15</v>
      </c>
      <c r="AT131">
        <f>IF(AND('Générateur Emprise 10ans'!$C29="HIVER",'Générateur Emprise 10ans'!$H29="Positif"),'Générateur Emprise 10ans'!$J7,0)</f>
        <v>0</v>
      </c>
      <c r="AU131">
        <f>IF(AND('Générateur Emprise 10ans'!$C29="ETE",'Générateur Emprise 10ans'!$H29="Negatif"),'Générateur Emprise 10ans'!$K6,0)</f>
        <v>0</v>
      </c>
      <c r="AV131">
        <f>IF(AND('Générateur Emprise 10ans'!$C29="HIVER",'Générateur Emprise 10ans'!$H29="Negatif"),'Générateur Emprise 10ans'!$K7,0)</f>
        <v>0</v>
      </c>
      <c r="AW131" s="345"/>
      <c r="AY131">
        <f>IF(AND('Générateur Emprise 10ans'!$C30="ETE",'Générateur Emprise 10ans'!$H30="Positif"),'Générateur Emprise 10ans'!$J6,0)</f>
        <v>0</v>
      </c>
      <c r="AZ131">
        <f>IF(AND('Générateur Emprise 10ans'!$C30="HIVER",'Générateur Emprise 10ans'!$H30="Positif"),'Générateur Emprise 10ans'!$J7,0)</f>
        <v>15</v>
      </c>
      <c r="BA131">
        <f>IF(AND('Générateur Emprise 10ans'!$C30="ETE",'Générateur Emprise 10ans'!$H30="Negatif"),'Générateur Emprise 10ans'!$K6,0)</f>
        <v>0</v>
      </c>
      <c r="BB131">
        <f>IF(AND('Générateur Emprise 10ans'!$C30="HIVER",'Générateur Emprise 10ans'!$H30="Negatif"),'Générateur Emprise 10ans'!$K7,0)</f>
        <v>0</v>
      </c>
      <c r="BC131" s="345"/>
      <c r="BE131">
        <f>IF(AND('Générateur Emprise 10ans'!$C31="ETE",'Générateur Emprise 10ans'!$H31="Positif"),'Générateur Emprise 10ans'!$J6,0)</f>
        <v>0</v>
      </c>
      <c r="BF131">
        <f>IF(AND('Générateur Emprise 10ans'!$C31="HIVER",'Générateur Emprise 10ans'!$H31="Positif"),'Générateur Emprise 10ans'!$J7,0)</f>
        <v>15</v>
      </c>
      <c r="BG131">
        <f>IF(AND('Générateur Emprise 10ans'!$C31="ETE",'Générateur Emprise 10ans'!$H31="Negatif"),'Générateur Emprise 10ans'!$K6,0)</f>
        <v>0</v>
      </c>
      <c r="BH131">
        <f>IF(AND('Générateur Emprise 10ans'!$C31="HIVER",'Générateur Emprise 10ans'!$H31="Negatif"),'Générateur Emprise 10ans'!$K7,0)</f>
        <v>0</v>
      </c>
      <c r="BI131" s="345"/>
      <c r="BK131">
        <f>IF(AND('Générateur Emprise 10ans'!$C32="ETE",'Générateur Emprise 10ans'!$H32="Positif"),'Générateur Emprise 10ans'!$J6,0)</f>
        <v>0</v>
      </c>
      <c r="BL131">
        <f>IF(AND('Générateur Emprise 10ans'!$C32="HIVER",'Générateur Emprise 10ans'!$H32="Positif"),'Générateur Emprise 10ans'!$J7,0)</f>
        <v>15</v>
      </c>
      <c r="BM131">
        <f>IF(AND('Générateur Emprise 10ans'!$C32="ETE",'Générateur Emprise 10ans'!$H32="Negatif"),'Générateur Emprise 10ans'!$K6,0)</f>
        <v>0</v>
      </c>
      <c r="BN131">
        <f>IF(AND('Générateur Emprise 10ans'!$C32="HIVER",'Générateur Emprise 10ans'!$H32="Negatif"),'Générateur Emprise 10ans'!$K7,0)</f>
        <v>0</v>
      </c>
      <c r="BO131" s="345"/>
      <c r="BQ131">
        <f>IF(AND('Générateur Emprise 10ans'!$C33="ETE",'Générateur Emprise 10ans'!$H33="Positif"),'Générateur Emprise 10ans'!$J6,0)</f>
        <v>15</v>
      </c>
      <c r="BR131">
        <f>IF(AND('Générateur Emprise 10ans'!$C33="HIVER",'Générateur Emprise 10ans'!$H33="Positif"),'Générateur Emprise 10ans'!$J7,0)</f>
        <v>0</v>
      </c>
      <c r="BS131">
        <f>IF(AND('Générateur Emprise 10ans'!$C33="ETE",'Générateur Emprise 10ans'!$H33="Negatif"),'Générateur Emprise 10ans'!$K6,0)</f>
        <v>0</v>
      </c>
      <c r="BT131">
        <f>IF(AND('Générateur Emprise 10ans'!$C33="HIVER",'Générateur Emprise 10ans'!$H33="Negatif"),'Générateur Emprise 10ans'!$K7,0)</f>
        <v>0</v>
      </c>
      <c r="BU131" s="345"/>
      <c r="BW131">
        <f>IF(AND('Générateur Emprise 10ans'!$C34="ETE",'Générateur Emprise 10ans'!$H34="Positif"),'Générateur Emprise 10ans'!$J6,0)</f>
        <v>0</v>
      </c>
      <c r="BX131">
        <f>IF(AND('Générateur Emprise 10ans'!$C34="HIVER",'Générateur Emprise 10ans'!$H34="Positif"),'Générateur Emprise 10ans'!$J7,0)</f>
        <v>15</v>
      </c>
      <c r="BY131">
        <f>IF(AND('Générateur Emprise 10ans'!$C34="ETE",'Générateur Emprise 10ans'!$H34="Negatif"),'Générateur Emprise 10ans'!$K6,0)</f>
        <v>0</v>
      </c>
      <c r="BZ131">
        <f>IF(AND('Générateur Emprise 10ans'!$C34="HIVER",'Générateur Emprise 10ans'!$H34="Negatif"),'Générateur Emprise 10ans'!$K7,0)</f>
        <v>0</v>
      </c>
      <c r="CA131" s="345"/>
      <c r="CC131">
        <f>IF(AND('Générateur Emprise 10ans'!$C35="ETE",'Générateur Emprise 10ans'!$H35="Positif"),'Générateur Emprise 10ans'!$J6,0)</f>
        <v>0</v>
      </c>
      <c r="CD131">
        <f>IF(AND('Générateur Emprise 10ans'!$C35="HIVER",'Générateur Emprise 10ans'!$H35="Positif"),'Générateur Emprise 10ans'!$J7,0)</f>
        <v>15</v>
      </c>
      <c r="CE131">
        <f>IF(AND('Générateur Emprise 10ans'!$C35="ETE",'Générateur Emprise 10ans'!$H35="Negatif"),'Générateur Emprise 10ans'!$K6,0)</f>
        <v>0</v>
      </c>
      <c r="CF131">
        <f>IF(AND('Générateur Emprise 10ans'!$C35="HIVER",'Générateur Emprise 10ans'!$H35="Negatif"),'Générateur Emprise 10ans'!$K7,0)</f>
        <v>0</v>
      </c>
      <c r="CG131" s="345"/>
      <c r="CI131">
        <f>IF(AND('Générateur Emprise 10ans'!$C36="ETE",'Générateur Emprise 10ans'!$H36="Positif"),'Générateur Emprise 10ans'!$J$6,0)</f>
        <v>0</v>
      </c>
      <c r="CJ131">
        <f>IF(AND('Générateur Emprise 10ans'!$C36="HIVER",'Générateur Emprise 10ans'!$H36="Positif"),'Générateur Emprise 10ans'!$J$7,0)</f>
        <v>15</v>
      </c>
      <c r="CK131">
        <f>IF(AND('Générateur Emprise 10ans'!$C36="ETE",'Générateur Emprise 10ans'!$H36="Negatif"),'Générateur Emprise 10ans'!$K$6,0)</f>
        <v>0</v>
      </c>
      <c r="CL131">
        <f>IF(AND('Générateur Emprise 10ans'!$C36="HIVER",'Générateur Emprise 10ans'!$H36="Negatif"),'Générateur Emprise 10ans'!$K$7,0)</f>
        <v>0</v>
      </c>
      <c r="CM131" s="345"/>
      <c r="CO131">
        <f>IF(AND('Générateur Emprise 10ans'!$C37="ETE",'Générateur Emprise 10ans'!$H37="Positif"),'Générateur Emprise 10ans'!$J$6,0)</f>
        <v>15</v>
      </c>
      <c r="CP131">
        <f>IF(AND('Générateur Emprise 10ans'!$C37="HIVER",'Générateur Emprise 10ans'!$H37="Positif"),'Générateur Emprise 10ans'!$J$7,0)</f>
        <v>0</v>
      </c>
      <c r="CQ131">
        <f>IF(AND('Générateur Emprise 10ans'!$C37="ETE",'Générateur Emprise 10ans'!$H37="Negatif"),'Générateur Emprise 10ans'!$K$6,0)</f>
        <v>0</v>
      </c>
      <c r="CR131">
        <f>IF(AND('Générateur Emprise 10ans'!$C37="HIVER",'Générateur Emprise 10ans'!$H37="Negatif"),'Générateur Emprise 10ans'!$K$7,0)</f>
        <v>0</v>
      </c>
      <c r="CS131" s="345"/>
      <c r="CU131">
        <f>IF(AND('Générateur Emprise 10ans'!$C38="ETE",'Générateur Emprise 10ans'!$H38="Positif"),'Générateur Emprise 10ans'!$J$6,0)</f>
        <v>0</v>
      </c>
      <c r="CV131">
        <f>IF(AND('Générateur Emprise 10ans'!$C38="HIVER",'Générateur Emprise 10ans'!$H38="Positif"),'Générateur Emprise 10ans'!$J$7,0)</f>
        <v>15</v>
      </c>
      <c r="CW131">
        <f>IF(AND('Générateur Emprise 10ans'!$C38="ETE",'Générateur Emprise 10ans'!$H38="Negatif"),'Générateur Emprise 10ans'!$K$6,0)</f>
        <v>0</v>
      </c>
      <c r="CX131">
        <f>IF(AND('Générateur Emprise 10ans'!$C38="HIVER",'Générateur Emprise 10ans'!$H38="Negatif"),'Générateur Emprise 10ans'!$K$7,0)</f>
        <v>0</v>
      </c>
      <c r="CY131" s="345"/>
      <c r="DA131">
        <f>IF(AND('Générateur Emprise 10ans'!$C39="ETE",'Générateur Emprise 10ans'!$H39="Positif"),'Générateur Emprise 10ans'!$J$6,0)</f>
        <v>0</v>
      </c>
      <c r="DB131">
        <f>IF(AND('Générateur Emprise 10ans'!$C39="HIVER",'Générateur Emprise 10ans'!$H39="Positif"),'Générateur Emprise 10ans'!$J$7,0)</f>
        <v>15</v>
      </c>
      <c r="DC131">
        <f>IF(AND('Générateur Emprise 10ans'!$C39="ETE",'Générateur Emprise 10ans'!$H39="Negatif"),'Générateur Emprise 10ans'!$K$6,0)</f>
        <v>0</v>
      </c>
      <c r="DD131">
        <f>IF(AND('Générateur Emprise 10ans'!$C39="HIVER",'Générateur Emprise 10ans'!$H39="Negatif"),'Générateur Emprise 10ans'!$K$7,0)</f>
        <v>0</v>
      </c>
      <c r="DE131" s="345"/>
      <c r="DG131">
        <f>IF(AND('Générateur Emprise 10ans'!$C40="ETE",'Générateur Emprise 10ans'!$H40="Positif"),'Générateur Emprise 10ans'!$J$6,0)</f>
        <v>0</v>
      </c>
      <c r="DH131">
        <f>IF(AND('Générateur Emprise 10ans'!$C40="HIVER",'Générateur Emprise 10ans'!$H40="Positif"),'Générateur Emprise 10ans'!$J$7,0)</f>
        <v>15</v>
      </c>
      <c r="DI131">
        <f>IF(AND('Générateur Emprise 10ans'!$C40="ETE",'Générateur Emprise 10ans'!$H40="Negatif"),'Générateur Emprise 10ans'!$K$6,0)</f>
        <v>0</v>
      </c>
      <c r="DJ131">
        <f>IF(AND('Générateur Emprise 10ans'!$C40="HIVER",'Générateur Emprise 10ans'!$H40="Negatif"),'Générateur Emprise 10ans'!$K$7,0)</f>
        <v>0</v>
      </c>
      <c r="DK131" s="345"/>
      <c r="DM131">
        <f>IF(AND('Générateur Emprise 10ans'!$C41="ETE",'Générateur Emprise 10ans'!$H41="Positif"),'Générateur Emprise 10ans'!$J$6,0)</f>
        <v>15</v>
      </c>
      <c r="DN131">
        <f>IF(AND('Générateur Emprise 10ans'!$C41="HIVER",'Générateur Emprise 10ans'!$H41="Positif"),'Générateur Emprise 10ans'!$J$7,0)</f>
        <v>0</v>
      </c>
      <c r="DO131">
        <f>IF(AND('Générateur Emprise 10ans'!$C41="ETE",'Générateur Emprise 10ans'!$H41="Negatif"),'Générateur Emprise 10ans'!$K$6,0)</f>
        <v>0</v>
      </c>
      <c r="DP131">
        <f>IF(AND('Générateur Emprise 10ans'!$C41="HIVER",'Générateur Emprise 10ans'!$H41="Negatif"),'Générateur Emprise 10ans'!$K$7,0)</f>
        <v>0</v>
      </c>
      <c r="DQ131" s="345"/>
      <c r="DS131">
        <f>IF(AND('Générateur Emprise 10ans'!$C42="ETE",'Générateur Emprise 10ans'!$H42="Positif"),'Générateur Emprise 10ans'!$J$6,0)</f>
        <v>0</v>
      </c>
      <c r="DT131">
        <f>IF(AND('Générateur Emprise 10ans'!$C42="HIVER",'Générateur Emprise 10ans'!$H42="Positif"),'Générateur Emprise 10ans'!$J$7,0)</f>
        <v>15</v>
      </c>
      <c r="DU131">
        <f>IF(AND('Générateur Emprise 10ans'!$C42="ETE",'Générateur Emprise 10ans'!$H42="Negatif"),'Générateur Emprise 10ans'!$K$6,0)</f>
        <v>0</v>
      </c>
      <c r="DV131">
        <f>IF(AND('Générateur Emprise 10ans'!$C42="HIVER",'Générateur Emprise 10ans'!$H42="Negatif"),'Générateur Emprise 10ans'!$K$7,0)</f>
        <v>0</v>
      </c>
      <c r="DW131" s="345"/>
      <c r="DY131">
        <f>IF(AND('Générateur Emprise 10ans'!$C43="ETE",'Générateur Emprise 10ans'!$H43="Positif"),'Générateur Emprise 10ans'!$J$6,0)</f>
        <v>0</v>
      </c>
      <c r="DZ131">
        <f>IF(AND('Générateur Emprise 10ans'!$C43="HIVER",'Générateur Emprise 10ans'!$H43="Positif"),'Générateur Emprise 10ans'!$J$7,0)</f>
        <v>15</v>
      </c>
      <c r="EA131">
        <f>IF(AND('Générateur Emprise 10ans'!$C43="ETE",'Générateur Emprise 10ans'!$H43="Negatif"),'Générateur Emprise 10ans'!$K$6,0)</f>
        <v>0</v>
      </c>
      <c r="EB131">
        <f>IF(AND('Générateur Emprise 10ans'!$C43="HIVER",'Générateur Emprise 10ans'!$H43="Negatif"),'Générateur Emprise 10ans'!$K$7,0)</f>
        <v>0</v>
      </c>
      <c r="EC131" s="345"/>
      <c r="EE131">
        <f>IF(AND('Générateur Emprise 10ans'!$C44="ETE",'Générateur Emprise 10ans'!$H44="Positif"),'Générateur Emprise 10ans'!$J$6,0)</f>
        <v>0</v>
      </c>
      <c r="EF131">
        <f>IF(AND('Générateur Emprise 10ans'!$C44="HIVER",'Générateur Emprise 10ans'!$H44="Positif"),'Générateur Emprise 10ans'!$J$7,0)</f>
        <v>15</v>
      </c>
      <c r="EG131">
        <f>IF(AND('Générateur Emprise 10ans'!$C44="ETE",'Générateur Emprise 10ans'!$H44="Negatif"),'Générateur Emprise 10ans'!$K$6,0)</f>
        <v>0</v>
      </c>
      <c r="EH131">
        <f>IF(AND('Générateur Emprise 10ans'!$C44="HIVER",'Générateur Emprise 10ans'!$H44="Negatif"),'Générateur Emprise 10ans'!$K$7,0)</f>
        <v>0</v>
      </c>
      <c r="EI131" s="345"/>
      <c r="EK131">
        <f>IF(AND('Générateur Emprise 10ans'!$C45="ETE",'Générateur Emprise 10ans'!$H45="Positif"),'Générateur Emprise 10ans'!$J$6,0)</f>
        <v>15</v>
      </c>
      <c r="EL131">
        <f>IF(AND('Générateur Emprise 10ans'!$C45="HIVER",'Générateur Emprise 10ans'!$H45="Positif"),'Générateur Emprise 10ans'!$J$7,0)</f>
        <v>0</v>
      </c>
      <c r="EM131">
        <f>IF(AND('Générateur Emprise 10ans'!$C45="ETE",'Générateur Emprise 10ans'!$H45="Negatif"),'Générateur Emprise 10ans'!$K$6,0)</f>
        <v>0</v>
      </c>
      <c r="EN131">
        <f>IF(AND('Générateur Emprise 10ans'!$C45="HIVER",'Générateur Emprise 10ans'!$H45="Negatif"),'Générateur Emprise 10ans'!$K$7,0)</f>
        <v>0</v>
      </c>
      <c r="EO131" s="345"/>
      <c r="EQ131">
        <f>IF(AND('Générateur Emprise 10ans'!$C46="ETE",'Générateur Emprise 10ans'!$H46="Positif"),'Générateur Emprise 10ans'!$J$6,0)</f>
        <v>0</v>
      </c>
      <c r="ER131">
        <f>IF(AND('Générateur Emprise 10ans'!$C46="HIVER",'Générateur Emprise 10ans'!$H46="Positif"),'Générateur Emprise 10ans'!$J$7,0)</f>
        <v>15</v>
      </c>
      <c r="ES131">
        <f>IF(AND('Générateur Emprise 10ans'!$C46="ETE",'Générateur Emprise 10ans'!$H46="Negatif"),'Générateur Emprise 10ans'!$K$6,0)</f>
        <v>0</v>
      </c>
      <c r="ET131">
        <f>IF(AND('Générateur Emprise 10ans'!$C46="HIVER",'Générateur Emprise 10ans'!$H46="Negatif"),'Générateur Emprise 10ans'!$K$7,0)</f>
        <v>0</v>
      </c>
      <c r="EU131" s="345"/>
      <c r="EW131">
        <f>IF(AND('Générateur Emprise 10ans'!$C47="ETE",'Générateur Emprise 10ans'!$H47="Positif"),'Générateur Emprise 10ans'!$J$6,0)</f>
        <v>0</v>
      </c>
      <c r="EX131">
        <f>IF(AND('Générateur Emprise 10ans'!$C47="HIVER",'Générateur Emprise 10ans'!$H47="Positif"),'Générateur Emprise 10ans'!$J$7,0)</f>
        <v>15</v>
      </c>
      <c r="EY131">
        <f>IF(AND('Générateur Emprise 10ans'!$C47="ETE",'Générateur Emprise 10ans'!$H47="Negatif"),'Générateur Emprise 10ans'!$K$6,0)</f>
        <v>0</v>
      </c>
      <c r="EZ131">
        <f>IF(AND('Générateur Emprise 10ans'!$C47="HIVER",'Générateur Emprise 10ans'!$H47="Negatif"),'Générateur Emprise 10ans'!$K$7,0)</f>
        <v>0</v>
      </c>
      <c r="FA131" s="345"/>
      <c r="FC131">
        <f>IF(AND('Générateur Emprise 10ans'!$C48="ETE",'Générateur Emprise 10ans'!$H48="Positif"),'Générateur Emprise 10ans'!$J$6,0)</f>
        <v>0</v>
      </c>
      <c r="FD131">
        <f>IF(AND('Générateur Emprise 10ans'!$C48="HIVER",'Générateur Emprise 10ans'!$H48="Positif"),'Générateur Emprise 10ans'!$J$7,0)</f>
        <v>15</v>
      </c>
      <c r="FE131">
        <f>IF(AND('Générateur Emprise 10ans'!$C48="ETE",'Générateur Emprise 10ans'!$H48="Negatif"),'Générateur Emprise 10ans'!$K$6,0)</f>
        <v>0</v>
      </c>
      <c r="FF131">
        <f>IF(AND('Générateur Emprise 10ans'!$C48="HIVER",'Générateur Emprise 10ans'!$H48="Negatif"),'Générateur Emprise 10ans'!$K$7,0)</f>
        <v>0</v>
      </c>
      <c r="FG131" s="345"/>
      <c r="FI131">
        <f>IF(AND('Générateur Emprise 10ans'!$C49="ETE",'Générateur Emprise 10ans'!$H49="Positif"),'Générateur Emprise 10ans'!$J$6,0)</f>
        <v>15</v>
      </c>
      <c r="FJ131">
        <f>IF(AND('Générateur Emprise 10ans'!$C49="HIVER",'Générateur Emprise 10ans'!$H49="Positif"),'Générateur Emprise 10ans'!$J$7,0)</f>
        <v>0</v>
      </c>
      <c r="FK131">
        <f>IF(AND('Générateur Emprise 10ans'!$C49="ETE",'Générateur Emprise 10ans'!$H49="Negatif"),'Générateur Emprise 10ans'!$K$6,0)</f>
        <v>0</v>
      </c>
      <c r="FL131">
        <f>IF(AND('Générateur Emprise 10ans'!$C49="HIVER",'Générateur Emprise 10ans'!$H49="Negatif"),'Générateur Emprise 10ans'!$K$7,0)</f>
        <v>0</v>
      </c>
      <c r="FM131" s="345"/>
      <c r="FO131">
        <f>IF(AND('Générateur Emprise 10ans'!$C50="ETE",'Générateur Emprise 10ans'!$H50="Positif"),'Générateur Emprise 10ans'!$J$6,0)</f>
        <v>0</v>
      </c>
      <c r="FP131">
        <f>IF(AND('Générateur Emprise 10ans'!$C50="HIVER",'Générateur Emprise 10ans'!$H50="Positif"),'Générateur Emprise 10ans'!$J$7,0)</f>
        <v>15</v>
      </c>
      <c r="FQ131">
        <f>IF(AND('Générateur Emprise 10ans'!$C50="ETE",'Générateur Emprise 10ans'!$H50="Negatif"),'Générateur Emprise 10ans'!$K$6,0)</f>
        <v>0</v>
      </c>
      <c r="FR131">
        <f>IF(AND('Générateur Emprise 10ans'!$C50="HIVER",'Générateur Emprise 10ans'!$H50="Negatif"),'Générateur Emprise 10ans'!$K$7,0)</f>
        <v>0</v>
      </c>
      <c r="FS131" s="345"/>
      <c r="FU131">
        <f>IF(AND('Générateur Emprise 10ans'!$C51="ETE",'Générateur Emprise 10ans'!$H51="Positif"),'Générateur Emprise 10ans'!$J$6,0)</f>
        <v>0</v>
      </c>
      <c r="FV131">
        <f>IF(AND('Générateur Emprise 10ans'!$C51="HIVER",'Générateur Emprise 10ans'!$H51="Positif"),'Générateur Emprise 10ans'!$J$7,0)</f>
        <v>15</v>
      </c>
      <c r="FW131">
        <f>IF(AND('Générateur Emprise 10ans'!$C51="ETE",'Générateur Emprise 10ans'!$H51="Negatif"),'Générateur Emprise 10ans'!$K$6,0)</f>
        <v>0</v>
      </c>
      <c r="FX131">
        <f>IF(AND('Générateur Emprise 10ans'!$C51="HIVER",'Générateur Emprise 10ans'!$H51="Negatif"),'Générateur Emprise 10ans'!$K$7,0)</f>
        <v>0</v>
      </c>
      <c r="FY131" s="345"/>
    </row>
    <row r="132" spans="1:181" x14ac:dyDescent="0.3">
      <c r="A132" s="19"/>
      <c r="G132" s="345"/>
      <c r="M132" s="345"/>
      <c r="S132" s="345"/>
      <c r="Y132" s="345"/>
      <c r="AE132" s="345"/>
      <c r="AK132" s="345"/>
      <c r="AQ132" s="345"/>
      <c r="AW132" s="345"/>
      <c r="BC132" s="345"/>
      <c r="BI132" s="345"/>
      <c r="BO132" s="345"/>
      <c r="BU132" s="345"/>
      <c r="CA132" s="345"/>
      <c r="CG132" s="345"/>
      <c r="CM132" s="345"/>
      <c r="CS132" s="345"/>
      <c r="CY132" s="345"/>
      <c r="DE132" s="345"/>
      <c r="DK132" s="345"/>
      <c r="DQ132" s="345"/>
      <c r="DW132" s="345"/>
      <c r="EC132" s="345"/>
      <c r="EI132" s="345"/>
      <c r="EO132" s="345"/>
      <c r="EU132" s="345"/>
      <c r="FA132" s="345"/>
      <c r="FG132" s="345"/>
      <c r="FM132" s="345"/>
      <c r="FS132" s="345"/>
      <c r="FY132" s="345"/>
    </row>
    <row r="133" spans="1:181" ht="15" thickBot="1" x14ac:dyDescent="0.35">
      <c r="A133" s="19"/>
      <c r="G133" s="345"/>
      <c r="M133" s="345"/>
      <c r="S133" s="345"/>
      <c r="Y133" s="345"/>
      <c r="AE133" s="345"/>
      <c r="AK133" s="345"/>
      <c r="AQ133" s="345"/>
      <c r="AW133" s="345"/>
      <c r="BC133" s="345"/>
      <c r="BI133" s="345"/>
      <c r="BO133" s="345"/>
      <c r="BU133" s="345"/>
      <c r="CA133" s="345"/>
      <c r="CG133" s="345"/>
      <c r="CM133" s="345"/>
      <c r="CS133" s="345"/>
      <c r="CY133" s="345"/>
      <c r="DE133" s="345"/>
      <c r="DK133" s="345"/>
      <c r="DQ133" s="345"/>
      <c r="DW133" s="345"/>
      <c r="EC133" s="345"/>
      <c r="EI133" s="345"/>
      <c r="EO133" s="345"/>
      <c r="EU133" s="345"/>
      <c r="FA133" s="345"/>
      <c r="FG133" s="345"/>
      <c r="FM133" s="345"/>
      <c r="FS133" s="345"/>
      <c r="FY133" s="345"/>
    </row>
    <row r="134" spans="1:181" x14ac:dyDescent="0.3">
      <c r="A134" s="19"/>
      <c r="B134" s="838">
        <f>'Générateur Emprise 10ans'!$I5</f>
        <v>0</v>
      </c>
      <c r="C134" s="837" t="str">
        <f>'Générateur Emprise 10ans'!$J5</f>
        <v>Gain max brise vent</v>
      </c>
      <c r="D134" s="837" t="str">
        <f>'Générateur Emprise 10ans'!$L5</f>
        <v>Effet negatif de la haie</v>
      </c>
      <c r="E134" s="837"/>
      <c r="F134" s="836"/>
      <c r="G134" s="345"/>
      <c r="H134">
        <f>'Générateur Emprise 10ans'!$I5</f>
        <v>0</v>
      </c>
      <c r="I134" t="str">
        <f>'Générateur Emprise 10ans'!$J5</f>
        <v>Gain max brise vent</v>
      </c>
      <c r="J134" t="str">
        <f>'Générateur Emprise 10ans'!$L5</f>
        <v>Effet negatif de la haie</v>
      </c>
      <c r="M134" s="345"/>
      <c r="N134">
        <f>'Générateur Emprise 10ans'!$I5</f>
        <v>0</v>
      </c>
      <c r="O134" t="str">
        <f>'Générateur Emprise 10ans'!$J5</f>
        <v>Gain max brise vent</v>
      </c>
      <c r="P134" t="str">
        <f>'Générateur Emprise 10ans'!$L5</f>
        <v>Effet negatif de la haie</v>
      </c>
      <c r="S134" s="345"/>
      <c r="T134">
        <f>'Générateur Emprise 10ans'!$I5</f>
        <v>0</v>
      </c>
      <c r="U134" t="str">
        <f>'Générateur Emprise 10ans'!$J5</f>
        <v>Gain max brise vent</v>
      </c>
      <c r="V134" t="str">
        <f>'Générateur Emprise 10ans'!$L5</f>
        <v>Effet negatif de la haie</v>
      </c>
      <c r="Y134" s="345"/>
      <c r="Z134">
        <f>'Générateur Emprise 10ans'!$I5</f>
        <v>0</v>
      </c>
      <c r="AA134" t="str">
        <f>'Générateur Emprise 10ans'!$J5</f>
        <v>Gain max brise vent</v>
      </c>
      <c r="AB134" t="str">
        <f>'Générateur Emprise 10ans'!$L5</f>
        <v>Effet negatif de la haie</v>
      </c>
      <c r="AE134" s="345"/>
      <c r="AF134">
        <f>'Générateur Emprise 10ans'!$I5</f>
        <v>0</v>
      </c>
      <c r="AG134" t="str">
        <f>'Générateur Emprise 10ans'!$J5</f>
        <v>Gain max brise vent</v>
      </c>
      <c r="AH134" t="str">
        <f>'Générateur Emprise 10ans'!$L5</f>
        <v>Effet negatif de la haie</v>
      </c>
      <c r="AK134" s="345"/>
      <c r="AL134">
        <f>'Générateur Emprise 10ans'!$I5</f>
        <v>0</v>
      </c>
      <c r="AM134" t="str">
        <f>'Générateur Emprise 10ans'!$J5</f>
        <v>Gain max brise vent</v>
      </c>
      <c r="AN134" t="str">
        <f>'Générateur Emprise 10ans'!$L5</f>
        <v>Effet negatif de la haie</v>
      </c>
      <c r="AQ134" s="345"/>
      <c r="AR134">
        <f>'Générateur Emprise 10ans'!$I5</f>
        <v>0</v>
      </c>
      <c r="AS134" t="str">
        <f>'Générateur Emprise 10ans'!$J5</f>
        <v>Gain max brise vent</v>
      </c>
      <c r="AT134" t="str">
        <f>'Générateur Emprise 10ans'!$L5</f>
        <v>Effet negatif de la haie</v>
      </c>
      <c r="AW134" s="345"/>
      <c r="AX134">
        <f>'Générateur Emprise 10ans'!$I5</f>
        <v>0</v>
      </c>
      <c r="AY134" t="str">
        <f>'Générateur Emprise 10ans'!$J5</f>
        <v>Gain max brise vent</v>
      </c>
      <c r="AZ134" t="str">
        <f>'Générateur Emprise 10ans'!$L5</f>
        <v>Effet negatif de la haie</v>
      </c>
      <c r="BC134" s="345"/>
      <c r="BD134">
        <f>'Générateur Emprise 10ans'!$I5</f>
        <v>0</v>
      </c>
      <c r="BE134" t="str">
        <f>'Générateur Emprise 10ans'!$J5</f>
        <v>Gain max brise vent</v>
      </c>
      <c r="BF134" t="str">
        <f>'Générateur Emprise 10ans'!$L5</f>
        <v>Effet negatif de la haie</v>
      </c>
      <c r="BI134" s="345"/>
      <c r="BJ134">
        <f>'Générateur Emprise 10ans'!$I5</f>
        <v>0</v>
      </c>
      <c r="BK134" t="str">
        <f>'Générateur Emprise 10ans'!$J5</f>
        <v>Gain max brise vent</v>
      </c>
      <c r="BL134" t="str">
        <f>'Générateur Emprise 10ans'!$L5</f>
        <v>Effet negatif de la haie</v>
      </c>
      <c r="BO134" s="345"/>
      <c r="BP134">
        <f>'Générateur Emprise 10ans'!$I5</f>
        <v>0</v>
      </c>
      <c r="BQ134" t="str">
        <f>'Générateur Emprise 10ans'!$J5</f>
        <v>Gain max brise vent</v>
      </c>
      <c r="BR134" t="str">
        <f>'Générateur Emprise 10ans'!$L5</f>
        <v>Effet negatif de la haie</v>
      </c>
      <c r="BU134" s="345"/>
      <c r="BV134">
        <f>'Générateur Emprise 10ans'!$I5</f>
        <v>0</v>
      </c>
      <c r="BW134" t="str">
        <f>'Générateur Emprise 10ans'!$J5</f>
        <v>Gain max brise vent</v>
      </c>
      <c r="BX134" t="str">
        <f>'Générateur Emprise 10ans'!$L5</f>
        <v>Effet negatif de la haie</v>
      </c>
      <c r="CA134" s="345"/>
      <c r="CB134">
        <f>'Générateur Emprise 10ans'!$I5</f>
        <v>0</v>
      </c>
      <c r="CC134" t="str">
        <f>'Générateur Emprise 10ans'!$J5</f>
        <v>Gain max brise vent</v>
      </c>
      <c r="CD134" t="str">
        <f>'Générateur Emprise 10ans'!$L5</f>
        <v>Effet negatif de la haie</v>
      </c>
      <c r="CG134" s="345"/>
      <c r="CH134">
        <f>'Générateur Emprise 10ans'!$I5</f>
        <v>0</v>
      </c>
      <c r="CI134" t="str">
        <f>'Générateur Emprise 10ans'!$J5</f>
        <v>Gain max brise vent</v>
      </c>
      <c r="CJ134" t="str">
        <f>'Générateur Emprise 10ans'!$L5</f>
        <v>Effet negatif de la haie</v>
      </c>
      <c r="CM134" s="345"/>
      <c r="CN134">
        <f>'Générateur Emprise 10ans'!$I5</f>
        <v>0</v>
      </c>
      <c r="CO134" t="str">
        <f>'Générateur Emprise 10ans'!$J5</f>
        <v>Gain max brise vent</v>
      </c>
      <c r="CP134" t="str">
        <f>'Générateur Emprise 10ans'!$L5</f>
        <v>Effet negatif de la haie</v>
      </c>
      <c r="CS134" s="345"/>
      <c r="CT134">
        <f>'Générateur Emprise 10ans'!$I5</f>
        <v>0</v>
      </c>
      <c r="CU134" t="str">
        <f>'Générateur Emprise 10ans'!$J5</f>
        <v>Gain max brise vent</v>
      </c>
      <c r="CV134" t="str">
        <f>'Générateur Emprise 10ans'!$L5</f>
        <v>Effet negatif de la haie</v>
      </c>
      <c r="CY134" s="345"/>
      <c r="CZ134">
        <f>'Générateur Emprise 10ans'!$I5</f>
        <v>0</v>
      </c>
      <c r="DA134" t="str">
        <f>'Générateur Emprise 10ans'!$J5</f>
        <v>Gain max brise vent</v>
      </c>
      <c r="DB134" t="str">
        <f>'Générateur Emprise 10ans'!$L5</f>
        <v>Effet negatif de la haie</v>
      </c>
      <c r="DE134" s="345"/>
      <c r="DF134">
        <f>'Générateur Emprise 10ans'!$I5</f>
        <v>0</v>
      </c>
      <c r="DG134" t="str">
        <f>'Générateur Emprise 10ans'!$J5</f>
        <v>Gain max brise vent</v>
      </c>
      <c r="DH134" t="str">
        <f>'Générateur Emprise 10ans'!$L5</f>
        <v>Effet negatif de la haie</v>
      </c>
      <c r="DK134" s="345"/>
      <c r="DL134">
        <f>'Générateur Emprise 10ans'!$I5</f>
        <v>0</v>
      </c>
      <c r="DM134" t="str">
        <f>'Générateur Emprise 10ans'!$J5</f>
        <v>Gain max brise vent</v>
      </c>
      <c r="DN134" t="str">
        <f>'Générateur Emprise 10ans'!$L5</f>
        <v>Effet negatif de la haie</v>
      </c>
      <c r="DQ134" s="345"/>
      <c r="DR134">
        <f>'Générateur Emprise 10ans'!$I5</f>
        <v>0</v>
      </c>
      <c r="DS134" t="str">
        <f>'Générateur Emprise 10ans'!$J5</f>
        <v>Gain max brise vent</v>
      </c>
      <c r="DT134" t="str">
        <f>'Générateur Emprise 10ans'!$L5</f>
        <v>Effet negatif de la haie</v>
      </c>
      <c r="DW134" s="345"/>
      <c r="DX134">
        <f>'Générateur Emprise 10ans'!$I5</f>
        <v>0</v>
      </c>
      <c r="DY134" t="str">
        <f>'Générateur Emprise 10ans'!$J5</f>
        <v>Gain max brise vent</v>
      </c>
      <c r="DZ134" t="str">
        <f>'Générateur Emprise 10ans'!$L5</f>
        <v>Effet negatif de la haie</v>
      </c>
      <c r="EC134" s="345"/>
      <c r="ED134">
        <f>'Générateur Emprise 10ans'!$I5</f>
        <v>0</v>
      </c>
      <c r="EE134" t="str">
        <f>'Générateur Emprise 10ans'!$J5</f>
        <v>Gain max brise vent</v>
      </c>
      <c r="EF134" t="str">
        <f>'Générateur Emprise 10ans'!$L5</f>
        <v>Effet negatif de la haie</v>
      </c>
      <c r="EI134" s="345"/>
      <c r="EJ134">
        <f>'Générateur Emprise 10ans'!$I5</f>
        <v>0</v>
      </c>
      <c r="EK134" t="str">
        <f>'Générateur Emprise 10ans'!$J5</f>
        <v>Gain max brise vent</v>
      </c>
      <c r="EL134" t="str">
        <f>'Générateur Emprise 10ans'!$L5</f>
        <v>Effet negatif de la haie</v>
      </c>
      <c r="EO134" s="345"/>
      <c r="EP134">
        <f>'Générateur Emprise 10ans'!$I5</f>
        <v>0</v>
      </c>
      <c r="EQ134" t="str">
        <f>'Générateur Emprise 10ans'!$J5</f>
        <v>Gain max brise vent</v>
      </c>
      <c r="ER134" t="str">
        <f>'Générateur Emprise 10ans'!$L5</f>
        <v>Effet negatif de la haie</v>
      </c>
      <c r="EU134" s="345"/>
      <c r="EV134">
        <f>'Générateur Emprise 10ans'!$I5</f>
        <v>0</v>
      </c>
      <c r="EW134" t="str">
        <f>'Générateur Emprise 10ans'!$J5</f>
        <v>Gain max brise vent</v>
      </c>
      <c r="EX134" t="str">
        <f>'Générateur Emprise 10ans'!$L5</f>
        <v>Effet negatif de la haie</v>
      </c>
      <c r="FA134" s="345"/>
      <c r="FB134">
        <f>'Générateur Emprise 10ans'!$I5</f>
        <v>0</v>
      </c>
      <c r="FC134" t="str">
        <f>'Générateur Emprise 10ans'!$J5</f>
        <v>Gain max brise vent</v>
      </c>
      <c r="FD134" t="str">
        <f>'Générateur Emprise 10ans'!$L5</f>
        <v>Effet negatif de la haie</v>
      </c>
      <c r="FG134" s="345"/>
      <c r="FH134">
        <f>'Générateur Emprise 10ans'!$I5</f>
        <v>0</v>
      </c>
      <c r="FI134" t="str">
        <f>'Générateur Emprise 10ans'!$J5</f>
        <v>Gain max brise vent</v>
      </c>
      <c r="FJ134" t="str">
        <f>'Générateur Emprise 10ans'!$L5</f>
        <v>Effet negatif de la haie</v>
      </c>
      <c r="FM134" s="345"/>
      <c r="FN134">
        <f>'Générateur Emprise 10ans'!$I5</f>
        <v>0</v>
      </c>
      <c r="FO134" t="str">
        <f>'Générateur Emprise 10ans'!$J5</f>
        <v>Gain max brise vent</v>
      </c>
      <c r="FP134" t="str">
        <f>'Générateur Emprise 10ans'!$L5</f>
        <v>Effet negatif de la haie</v>
      </c>
      <c r="FS134" s="345"/>
      <c r="FT134">
        <f>'Générateur Emprise 10ans'!$I5</f>
        <v>0</v>
      </c>
      <c r="FU134" t="str">
        <f>'Générateur Emprise 10ans'!$J5</f>
        <v>Gain max brise vent</v>
      </c>
      <c r="FV134" t="str">
        <f>'Générateur Emprise 10ans'!$L5</f>
        <v>Effet negatif de la haie</v>
      </c>
      <c r="FY134" s="345"/>
    </row>
    <row r="135" spans="1:181" x14ac:dyDescent="0.3">
      <c r="A135" s="19"/>
      <c r="B135" s="827">
        <f>+K22</f>
        <v>7.8</v>
      </c>
      <c r="C135" s="835">
        <f>SUM(C131:F131)/100</f>
        <v>0.15</v>
      </c>
      <c r="D135" s="835">
        <f>IF('Générateur Emprise 10ans'!$C22="ETE",'Générateur Emprise 10ans'!$L$6,'Générateur Emprise 10ans'!$L$7)/100</f>
        <v>-0.2</v>
      </c>
      <c r="E135" s="835"/>
      <c r="F135" s="834"/>
      <c r="G135" s="345"/>
      <c r="H135">
        <f>+K23</f>
        <v>10</v>
      </c>
      <c r="I135">
        <f>SUM(I131:L131)/100</f>
        <v>0.15</v>
      </c>
      <c r="J135">
        <f>IF('Générateur Emprise 10ans'!$C23="ETE",'Générateur Emprise 10ans'!$L$6,'Générateur Emprise 10ans'!$L$7)/100</f>
        <v>-0.2</v>
      </c>
      <c r="M135" s="345"/>
      <c r="N135">
        <f>+K24</f>
        <v>8.5</v>
      </c>
      <c r="O135">
        <f>SUM(O$131:R$131)/100</f>
        <v>0.15</v>
      </c>
      <c r="P135">
        <f>IF('Générateur Emprise 10ans'!$C24="ETE",'Générateur Emprise 10ans'!$L$6,'Générateur Emprise 10ans'!$L$7)/100</f>
        <v>-0.2</v>
      </c>
      <c r="S135" s="345"/>
      <c r="T135">
        <f>+K25</f>
        <v>9.5</v>
      </c>
      <c r="U135">
        <f>SUM(U$131:X$131)/100</f>
        <v>0.15</v>
      </c>
      <c r="V135">
        <f>IF('Générateur Emprise 10ans'!$C25="ETE",'Générateur Emprise 10ans'!$L$6,'Générateur Emprise 10ans'!$L$7)/100</f>
        <v>-0.05</v>
      </c>
      <c r="Y135" s="345"/>
      <c r="Z135">
        <f>+K26</f>
        <v>7.8</v>
      </c>
      <c r="AA135">
        <f>SUM(AA$131:AD$131)/100</f>
        <v>0.15</v>
      </c>
      <c r="AB135">
        <f>IF('Générateur Emprise 10ans'!$C26="ETE",'Générateur Emprise 10ans'!$L$6,'Générateur Emprise 10ans'!$L$7)/100</f>
        <v>-0.2</v>
      </c>
      <c r="AE135" s="345"/>
      <c r="AF135">
        <f>+K27</f>
        <v>10</v>
      </c>
      <c r="AG135">
        <f>SUM(AG$131:AJ$131)/100</f>
        <v>0.15</v>
      </c>
      <c r="AH135">
        <f>IF('Générateur Emprise 10ans'!$C27="ETE",'Générateur Emprise 10ans'!$L$6,'Générateur Emprise 10ans'!$L$7)/100</f>
        <v>-0.2</v>
      </c>
      <c r="AK135" s="345"/>
      <c r="AL135">
        <f>+K28</f>
        <v>8.5</v>
      </c>
      <c r="AM135">
        <f>SUM(AM$131:AP$131)/100</f>
        <v>0.15</v>
      </c>
      <c r="AN135">
        <f>IF('Générateur Emprise 10ans'!$C28="ETE",'Générateur Emprise 10ans'!$L$6,'Générateur Emprise 10ans'!$L$7)/100</f>
        <v>-0.2</v>
      </c>
      <c r="AQ135" s="345"/>
      <c r="AR135">
        <f>+K29</f>
        <v>9.5</v>
      </c>
      <c r="AS135">
        <f>SUM(AS$131:AV$131)/100</f>
        <v>0.15</v>
      </c>
      <c r="AT135">
        <f>IF('Générateur Emprise 10ans'!$C29="ETE",'Générateur Emprise 10ans'!$L$6,'Générateur Emprise 10ans'!$L$7)/100</f>
        <v>-0.05</v>
      </c>
      <c r="AW135" s="345"/>
      <c r="AX135">
        <f>+K30</f>
        <v>7.8</v>
      </c>
      <c r="AY135">
        <f>SUM(AY$131:BB$131)/100</f>
        <v>0.15</v>
      </c>
      <c r="AZ135">
        <f>IF('Générateur Emprise 10ans'!$C30="ETE",'Générateur Emprise 10ans'!$L$6,'Générateur Emprise 10ans'!$L$7)/100</f>
        <v>-0.2</v>
      </c>
      <c r="BC135" s="345"/>
      <c r="BD135">
        <f>+K31</f>
        <v>10</v>
      </c>
      <c r="BE135">
        <f>SUM(BE131:BH131)/100</f>
        <v>0.15</v>
      </c>
      <c r="BF135">
        <f>IF('Générateur Emprise 10ans'!$C31="ETE",'Générateur Emprise 10ans'!$L$6,'Générateur Emprise 10ans'!$L$7)/100</f>
        <v>-0.2</v>
      </c>
      <c r="BI135" s="345"/>
      <c r="BJ135">
        <f>+K32</f>
        <v>0</v>
      </c>
      <c r="BK135">
        <f>SUM(BK131:BN131)/100</f>
        <v>0.15</v>
      </c>
      <c r="BL135">
        <f>IF('Générateur Emprise 10ans'!$C32="ETE",'Générateur Emprise 10ans'!$L$6,'Générateur Emprise 10ans'!$L$7)/100</f>
        <v>-0.2</v>
      </c>
      <c r="BO135" s="345"/>
      <c r="BP135">
        <f>+K33</f>
        <v>0</v>
      </c>
      <c r="BQ135">
        <f>SUM(BQ131:BT131)/100</f>
        <v>0.15</v>
      </c>
      <c r="BR135">
        <f>IF('Générateur Emprise 10ans'!$C33="ETE",'Générateur Emprise 10ans'!$L$6,'Générateur Emprise 10ans'!$L$7)/100</f>
        <v>-0.05</v>
      </c>
      <c r="BU135" s="345"/>
      <c r="BV135">
        <f>+K34</f>
        <v>0</v>
      </c>
      <c r="BW135">
        <f>SUM(BW131:BZ131)/100</f>
        <v>0.15</v>
      </c>
      <c r="BX135">
        <f>IF('Générateur Emprise 10ans'!$C34="ETE",'Générateur Emprise 10ans'!$L$6,'Générateur Emprise 10ans'!$L$7)/100</f>
        <v>-0.2</v>
      </c>
      <c r="CA135" s="345"/>
      <c r="CB135">
        <f>+K35</f>
        <v>0</v>
      </c>
      <c r="CC135">
        <f>SUM(CC131:CF131)/100</f>
        <v>0.15</v>
      </c>
      <c r="CD135">
        <f>IF('Générateur Emprise 10ans'!$C35="ETE",'Générateur Emprise 10ans'!$L$6,'Générateur Emprise 10ans'!$L$7)/100</f>
        <v>-0.2</v>
      </c>
      <c r="CG135" s="345"/>
      <c r="CH135">
        <f>+K36</f>
        <v>0</v>
      </c>
      <c r="CI135">
        <f>SUM(CI131:CL131)/100</f>
        <v>0.15</v>
      </c>
      <c r="CJ135">
        <f>IF('Générateur Emprise 10ans'!$C36="ETE",'Générateur Emprise 10ans'!$L$6,'Générateur Emprise 10ans'!$L$7)/100</f>
        <v>-0.2</v>
      </c>
      <c r="CM135" s="345"/>
      <c r="CN135">
        <f>+K37</f>
        <v>0</v>
      </c>
      <c r="CO135">
        <f>SUM(CO131:CR131)/100</f>
        <v>0.15</v>
      </c>
      <c r="CP135">
        <f>IF('Générateur Emprise 10ans'!$C37="ETE",'Générateur Emprise 10ans'!$L$6,'Générateur Emprise 10ans'!$L$7)/100</f>
        <v>-0.05</v>
      </c>
      <c r="CS135" s="345"/>
      <c r="CT135">
        <f>+K38</f>
        <v>0</v>
      </c>
      <c r="CU135">
        <f>SUM(CU131:CX131)/100</f>
        <v>0.15</v>
      </c>
      <c r="CV135">
        <f>IF('Générateur Emprise 10ans'!$C38="ETE",'Générateur Emprise 10ans'!$L$6,'Générateur Emprise 10ans'!$L$7)/100</f>
        <v>-0.2</v>
      </c>
      <c r="CY135" s="345"/>
      <c r="CZ135">
        <f>+K39</f>
        <v>0</v>
      </c>
      <c r="DA135">
        <f>SUM(DA131:DD131)/100</f>
        <v>0.15</v>
      </c>
      <c r="DB135">
        <f>IF('Générateur Emprise 10ans'!$C39="ETE",'Générateur Emprise 10ans'!$L$6,'Générateur Emprise 10ans'!$L$7)/100</f>
        <v>-0.2</v>
      </c>
      <c r="DE135" s="345"/>
      <c r="DF135">
        <f>+K40</f>
        <v>0</v>
      </c>
      <c r="DG135">
        <f>SUM(DG131:DJ131)/100</f>
        <v>0.15</v>
      </c>
      <c r="DH135">
        <f>IF('Générateur Emprise 10ans'!$C40="ETE",'Générateur Emprise 10ans'!$L$6,'Générateur Emprise 10ans'!$L$7)/100</f>
        <v>-0.2</v>
      </c>
      <c r="DK135" s="345"/>
      <c r="DL135">
        <f>+K41</f>
        <v>0</v>
      </c>
      <c r="DM135">
        <f>SUM(DM131:DP131)/100</f>
        <v>0.15</v>
      </c>
      <c r="DN135">
        <f>IF('Générateur Emprise 10ans'!$C41="ETE",'Générateur Emprise 10ans'!$L$6,'Générateur Emprise 10ans'!$L$7)/100</f>
        <v>-0.05</v>
      </c>
      <c r="DQ135" s="345"/>
      <c r="DR135">
        <f>+K42</f>
        <v>0</v>
      </c>
      <c r="DS135">
        <f>SUM(DS131:DV131)/100</f>
        <v>0.15</v>
      </c>
      <c r="DT135">
        <f>IF('Générateur Emprise 10ans'!$C42="ETE",'Générateur Emprise 10ans'!$L$6,'Générateur Emprise 10ans'!$L$7)/100</f>
        <v>-0.2</v>
      </c>
      <c r="DW135" s="345"/>
      <c r="DX135">
        <f>+K43</f>
        <v>0</v>
      </c>
      <c r="DY135">
        <f>SUM(DY131:EB131)/100</f>
        <v>0.15</v>
      </c>
      <c r="DZ135">
        <f>IF('Générateur Emprise 10ans'!$C43="ETE",'Générateur Emprise 10ans'!$L$6,'Générateur Emprise 10ans'!$L$7)/100</f>
        <v>-0.2</v>
      </c>
      <c r="EC135" s="345"/>
      <c r="ED135">
        <f>+K44</f>
        <v>0</v>
      </c>
      <c r="EE135">
        <f>SUM(EE131:EH131)/100</f>
        <v>0.15</v>
      </c>
      <c r="EF135">
        <f>IF('Générateur Emprise 10ans'!$C44="ETE",'Générateur Emprise 10ans'!$L$6,'Générateur Emprise 10ans'!$L$7)/100</f>
        <v>-0.2</v>
      </c>
      <c r="EI135" s="345"/>
      <c r="EJ135">
        <f>+K45</f>
        <v>0</v>
      </c>
      <c r="EK135">
        <f>SUM(EK131:EN131)/100</f>
        <v>0.15</v>
      </c>
      <c r="EL135">
        <f>IF('Générateur Emprise 10ans'!$C45="ETE",'Générateur Emprise 10ans'!$L$6,'Générateur Emprise 10ans'!$L$7)/100</f>
        <v>-0.05</v>
      </c>
      <c r="EO135" s="345"/>
      <c r="EP135">
        <f>+K46</f>
        <v>0</v>
      </c>
      <c r="EQ135">
        <f>SUM(EQ131:ET131)/100</f>
        <v>0.15</v>
      </c>
      <c r="ER135">
        <f>IF('Générateur Emprise 10ans'!$C46="ETE",'Générateur Emprise 10ans'!$L$6,'Générateur Emprise 10ans'!$L$7)/100</f>
        <v>-0.2</v>
      </c>
      <c r="EU135" s="345"/>
      <c r="EV135">
        <f>+K47</f>
        <v>0</v>
      </c>
      <c r="EW135">
        <f>SUM(EW131:EZ131)/100</f>
        <v>0.15</v>
      </c>
      <c r="EX135">
        <f>IF('Générateur Emprise 10ans'!$C47="ETE",'Générateur Emprise 10ans'!$L$6,'Générateur Emprise 10ans'!$L$7)/100</f>
        <v>-0.2</v>
      </c>
      <c r="FA135" s="345"/>
      <c r="FB135">
        <f>+K48</f>
        <v>0</v>
      </c>
      <c r="FC135">
        <f>SUM(FC131:FF131)/100</f>
        <v>0.15</v>
      </c>
      <c r="FD135">
        <f>IF('Générateur Emprise 10ans'!$C48="ETE",'Générateur Emprise 10ans'!$L$6,'Générateur Emprise 10ans'!$L$7)/100</f>
        <v>-0.2</v>
      </c>
      <c r="FG135" s="345"/>
      <c r="FH135">
        <f>+K49</f>
        <v>0</v>
      </c>
      <c r="FI135">
        <f>SUM(FI131:FL131)/100</f>
        <v>0.15</v>
      </c>
      <c r="FJ135">
        <f>IF('Générateur Emprise 10ans'!$C49="ETE",'Générateur Emprise 10ans'!$L$6,'Générateur Emprise 10ans'!$L$7)/100</f>
        <v>-0.05</v>
      </c>
      <c r="FM135" s="345"/>
      <c r="FN135">
        <f>+K50</f>
        <v>0</v>
      </c>
      <c r="FO135">
        <f>SUM(FO131:FR131)/100</f>
        <v>0.15</v>
      </c>
      <c r="FP135">
        <f>IF('Générateur Emprise 10ans'!$C50="ETE",'Générateur Emprise 10ans'!$L$6,'Générateur Emprise 10ans'!$L$7)/100</f>
        <v>-0.2</v>
      </c>
      <c r="FS135" s="345"/>
      <c r="FT135">
        <f>+K51</f>
        <v>0</v>
      </c>
      <c r="FU135">
        <f>SUM(FU131:FX131)/100</f>
        <v>0.15</v>
      </c>
      <c r="FV135">
        <f>IF('Générateur Emprise 10ans'!$C51="ETE",'Générateur Emprise 10ans'!$L$6,'Générateur Emprise 10ans'!$L$7)/100</f>
        <v>-0.2</v>
      </c>
      <c r="FY135" s="345"/>
    </row>
    <row r="136" spans="1:181" ht="15" thickBot="1" x14ac:dyDescent="0.35">
      <c r="A136" s="19"/>
      <c r="B136" s="826"/>
      <c r="C136" s="833"/>
      <c r="D136" s="833"/>
      <c r="E136" s="833"/>
      <c r="F136" s="832"/>
      <c r="G136" s="345"/>
      <c r="M136" s="345"/>
      <c r="S136" s="345"/>
      <c r="Y136" s="345"/>
      <c r="AE136" s="345"/>
      <c r="AK136" s="345"/>
      <c r="AQ136" s="345"/>
      <c r="AW136" s="345"/>
      <c r="BC136" s="345"/>
      <c r="BI136" s="345"/>
      <c r="BO136" s="345"/>
      <c r="BU136" s="345"/>
      <c r="CA136" s="345"/>
      <c r="CG136" s="345"/>
      <c r="CM136" s="345"/>
      <c r="CS136" s="345"/>
      <c r="CY136" s="345"/>
      <c r="DE136" s="345"/>
      <c r="DK136" s="345"/>
      <c r="DQ136" s="345"/>
      <c r="DW136" s="345"/>
      <c r="EC136" s="345"/>
      <c r="EI136" s="345"/>
      <c r="EO136" s="345"/>
      <c r="EU136" s="345"/>
      <c r="FA136" s="345"/>
      <c r="FG136" s="345"/>
      <c r="FM136" s="345"/>
      <c r="FS136" s="345"/>
      <c r="FY136" s="345"/>
    </row>
    <row r="137" spans="1:181" ht="15" thickBot="1" x14ac:dyDescent="0.35">
      <c r="A137" s="19"/>
      <c r="G137" s="345"/>
      <c r="M137" s="345"/>
      <c r="S137" s="345"/>
      <c r="Y137" s="345"/>
      <c r="AE137" s="345"/>
      <c r="AK137" s="345"/>
      <c r="AQ137" s="345"/>
      <c r="AW137" s="345"/>
      <c r="BC137" s="345"/>
      <c r="BI137" s="345"/>
      <c r="BO137" s="345"/>
      <c r="BU137" s="345"/>
      <c r="CA137" s="345"/>
      <c r="CG137" s="345"/>
      <c r="CM137" s="345"/>
      <c r="CS137" s="345"/>
      <c r="CY137" s="345"/>
      <c r="DE137" s="345"/>
      <c r="DK137" s="345"/>
      <c r="DQ137" s="345"/>
      <c r="DW137" s="345"/>
      <c r="EC137" s="345"/>
      <c r="EI137" s="345"/>
      <c r="EO137" s="345"/>
      <c r="EU137" s="345"/>
      <c r="FA137" s="345"/>
      <c r="FG137" s="345"/>
      <c r="FM137" s="345"/>
      <c r="FS137" s="345"/>
      <c r="FY137" s="345"/>
    </row>
    <row r="138" spans="1:181" x14ac:dyDescent="0.3">
      <c r="A138" s="19"/>
      <c r="B138" s="838"/>
      <c r="C138" s="837" t="s">
        <v>462</v>
      </c>
      <c r="D138" s="837"/>
      <c r="E138" s="837"/>
      <c r="F138" s="836"/>
      <c r="G138" s="345"/>
      <c r="I138" t="s">
        <v>462</v>
      </c>
      <c r="M138" s="345"/>
      <c r="O138" t="s">
        <v>462</v>
      </c>
      <c r="S138" s="345"/>
      <c r="U138" t="s">
        <v>462</v>
      </c>
      <c r="Y138" s="345"/>
      <c r="AA138" t="s">
        <v>462</v>
      </c>
      <c r="AE138" s="345"/>
      <c r="AG138" t="s">
        <v>462</v>
      </c>
      <c r="AK138" s="345"/>
      <c r="AM138" t="s">
        <v>462</v>
      </c>
      <c r="AQ138" s="345"/>
      <c r="AS138" t="s">
        <v>462</v>
      </c>
      <c r="AW138" s="345"/>
      <c r="AY138" t="s">
        <v>462</v>
      </c>
      <c r="BC138" s="345"/>
      <c r="BE138" t="s">
        <v>462</v>
      </c>
      <c r="BI138" s="345"/>
      <c r="BK138" t="s">
        <v>462</v>
      </c>
      <c r="BO138" s="345"/>
      <c r="BQ138" t="s">
        <v>462</v>
      </c>
      <c r="BU138" s="345"/>
      <c r="BW138" t="s">
        <v>462</v>
      </c>
      <c r="CA138" s="345"/>
      <c r="CC138" t="s">
        <v>462</v>
      </c>
      <c r="CG138" s="345"/>
      <c r="CI138" t="s">
        <v>462</v>
      </c>
      <c r="CM138" s="345"/>
      <c r="CO138" t="s">
        <v>462</v>
      </c>
      <c r="CS138" s="345"/>
      <c r="CU138" t="s">
        <v>462</v>
      </c>
      <c r="CY138" s="345"/>
      <c r="DA138" t="s">
        <v>462</v>
      </c>
      <c r="DE138" s="345"/>
      <c r="DG138" t="s">
        <v>462</v>
      </c>
      <c r="DK138" s="345"/>
      <c r="DM138" t="s">
        <v>462</v>
      </c>
      <c r="DQ138" s="345"/>
      <c r="DS138" t="s">
        <v>462</v>
      </c>
      <c r="DW138" s="345"/>
      <c r="DY138" t="s">
        <v>462</v>
      </c>
      <c r="EC138" s="345"/>
      <c r="EE138" t="s">
        <v>462</v>
      </c>
      <c r="EI138" s="345"/>
      <c r="EK138" t="s">
        <v>462</v>
      </c>
      <c r="EO138" s="345"/>
      <c r="EQ138" t="s">
        <v>462</v>
      </c>
      <c r="EU138" s="345"/>
      <c r="EW138" t="s">
        <v>462</v>
      </c>
      <c r="FA138" s="345"/>
      <c r="FC138" t="s">
        <v>462</v>
      </c>
      <c r="FG138" s="345"/>
      <c r="FI138" t="s">
        <v>462</v>
      </c>
      <c r="FM138" s="345"/>
      <c r="FO138" t="s">
        <v>462</v>
      </c>
      <c r="FS138" s="345"/>
      <c r="FU138" t="s">
        <v>462</v>
      </c>
      <c r="FY138" s="345"/>
    </row>
    <row r="139" spans="1:181" x14ac:dyDescent="0.3">
      <c r="A139" s="19"/>
      <c r="B139" s="827" t="s">
        <v>461</v>
      </c>
      <c r="C139" s="835">
        <f>'Générateur Emprise 10ans'!$F5</f>
        <v>0.2</v>
      </c>
      <c r="D139" s="835"/>
      <c r="E139" s="835" t="s">
        <v>460</v>
      </c>
      <c r="F139" s="834">
        <f>IF(E105&lt;0,C139+C140,0)</f>
        <v>0.7</v>
      </c>
      <c r="G139" s="345"/>
      <c r="H139" t="s">
        <v>461</v>
      </c>
      <c r="I139">
        <f>'Générateur Emprise 10ans'!$F5</f>
        <v>0.2</v>
      </c>
      <c r="K139" t="s">
        <v>460</v>
      </c>
      <c r="L139">
        <f>IF(K105&lt;0,I139+I140,0)</f>
        <v>0.7</v>
      </c>
      <c r="M139" s="345"/>
      <c r="N139" t="s">
        <v>461</v>
      </c>
      <c r="O139">
        <f>'Générateur Emprise 10ans'!$F5</f>
        <v>0.2</v>
      </c>
      <c r="Q139" t="s">
        <v>460</v>
      </c>
      <c r="R139">
        <f>IF(Q105&lt;0,O139+O140,0)</f>
        <v>0.7</v>
      </c>
      <c r="S139" s="345"/>
      <c r="T139" t="s">
        <v>461</v>
      </c>
      <c r="U139">
        <f>'Générateur Emprise 10ans'!$F5</f>
        <v>0.2</v>
      </c>
      <c r="W139" t="s">
        <v>460</v>
      </c>
      <c r="X139">
        <f>IF(W105&lt;0,U139+U140,0)</f>
        <v>0.7</v>
      </c>
      <c r="Y139" s="345"/>
      <c r="Z139" t="s">
        <v>461</v>
      </c>
      <c r="AA139">
        <f>'Générateur Emprise 10ans'!$F5</f>
        <v>0.2</v>
      </c>
      <c r="AC139" t="s">
        <v>460</v>
      </c>
      <c r="AD139">
        <f>IF(AC105&lt;0,AA139+AA140,0)</f>
        <v>0.7</v>
      </c>
      <c r="AE139" s="345"/>
      <c r="AF139" t="s">
        <v>461</v>
      </c>
      <c r="AG139">
        <f>'Générateur Emprise 10ans'!$F5</f>
        <v>0.2</v>
      </c>
      <c r="AI139" t="s">
        <v>460</v>
      </c>
      <c r="AJ139">
        <f>IF(AI105&lt;0,AG139+AG140,0)</f>
        <v>0.7</v>
      </c>
      <c r="AK139" s="345"/>
      <c r="AL139" t="s">
        <v>461</v>
      </c>
      <c r="AM139">
        <f>'Générateur Emprise 10ans'!$F5</f>
        <v>0.2</v>
      </c>
      <c r="AO139" t="s">
        <v>460</v>
      </c>
      <c r="AP139">
        <f>IF(AO105&lt;0,AM139+AM140,0)</f>
        <v>0.7</v>
      </c>
      <c r="AQ139" s="345"/>
      <c r="AR139" t="s">
        <v>461</v>
      </c>
      <c r="AS139">
        <f>'Générateur Emprise 10ans'!$F5</f>
        <v>0.2</v>
      </c>
      <c r="AU139" t="s">
        <v>460</v>
      </c>
      <c r="AV139">
        <f>IF(AU105&lt;0,AS139+AS140,0)</f>
        <v>0.7</v>
      </c>
      <c r="AW139" s="345"/>
      <c r="AX139" t="s">
        <v>461</v>
      </c>
      <c r="AY139">
        <f>'Générateur Emprise 10ans'!$F5</f>
        <v>0.2</v>
      </c>
      <c r="BA139" t="s">
        <v>460</v>
      </c>
      <c r="BB139">
        <f>IF(BA105&lt;0,AY139+AY140,0)</f>
        <v>0.7</v>
      </c>
      <c r="BC139" s="345"/>
      <c r="BD139" t="s">
        <v>461</v>
      </c>
      <c r="BE139">
        <f>'Générateur Emprise 10ans'!$F5</f>
        <v>0.2</v>
      </c>
      <c r="BG139" t="s">
        <v>460</v>
      </c>
      <c r="BH139">
        <f>IF(BG105&lt;0,BE139+BE140,0)</f>
        <v>0.7</v>
      </c>
      <c r="BI139" s="345"/>
      <c r="BJ139" t="s">
        <v>461</v>
      </c>
      <c r="BK139">
        <f>'Générateur Emprise 10ans'!$F5</f>
        <v>0.2</v>
      </c>
      <c r="BM139" t="s">
        <v>460</v>
      </c>
      <c r="BN139">
        <f>IF(BM105&lt;0,BK139+BK140,0)</f>
        <v>0.7</v>
      </c>
      <c r="BO139" s="345"/>
      <c r="BP139" t="s">
        <v>461</v>
      </c>
      <c r="BQ139">
        <f>'Générateur Emprise 10ans'!$F5</f>
        <v>0.2</v>
      </c>
      <c r="BS139" t="s">
        <v>460</v>
      </c>
      <c r="BT139">
        <f>IF(BS105&lt;0,BQ139+BQ140,0)</f>
        <v>0.7</v>
      </c>
      <c r="BU139" s="345"/>
      <c r="BV139" t="s">
        <v>461</v>
      </c>
      <c r="BW139">
        <f>'Générateur Emprise 10ans'!$F5</f>
        <v>0.2</v>
      </c>
      <c r="BY139" t="s">
        <v>460</v>
      </c>
      <c r="BZ139">
        <f>IF(BY105&lt;0,BW139+BW140,0)</f>
        <v>0.7</v>
      </c>
      <c r="CA139" s="345"/>
      <c r="CB139" t="s">
        <v>461</v>
      </c>
      <c r="CC139">
        <f>'Générateur Emprise 10ans'!$F5</f>
        <v>0.2</v>
      </c>
      <c r="CE139" t="s">
        <v>460</v>
      </c>
      <c r="CF139">
        <f>IF(CE105&lt;0,CC139+CC140,0)</f>
        <v>0.7</v>
      </c>
      <c r="CG139" s="345"/>
      <c r="CH139" t="s">
        <v>461</v>
      </c>
      <c r="CI139">
        <f>'Générateur Emprise 10ans'!$F5</f>
        <v>0.2</v>
      </c>
      <c r="CK139" t="s">
        <v>460</v>
      </c>
      <c r="CL139">
        <f>IF(CK105&lt;0,CI139+CI140,0)</f>
        <v>0.7</v>
      </c>
      <c r="CM139" s="345"/>
      <c r="CN139" t="s">
        <v>461</v>
      </c>
      <c r="CO139">
        <f>'Générateur Emprise 10ans'!$F5</f>
        <v>0.2</v>
      </c>
      <c r="CQ139" t="s">
        <v>460</v>
      </c>
      <c r="CR139">
        <f>IF(CQ105&lt;0,CO139+CO140,0)</f>
        <v>0.7</v>
      </c>
      <c r="CS139" s="345"/>
      <c r="CT139" t="s">
        <v>461</v>
      </c>
      <c r="CU139">
        <f>'Générateur Emprise 10ans'!$F5</f>
        <v>0.2</v>
      </c>
      <c r="CW139" t="s">
        <v>460</v>
      </c>
      <c r="CX139">
        <f>IF(CW105&lt;0,CU139+CU140,0)</f>
        <v>0.7</v>
      </c>
      <c r="CY139" s="345"/>
      <c r="CZ139" t="s">
        <v>461</v>
      </c>
      <c r="DA139">
        <f>'Générateur Emprise 10ans'!$F5</f>
        <v>0.2</v>
      </c>
      <c r="DC139" t="s">
        <v>460</v>
      </c>
      <c r="DD139">
        <f>IF(DC105&lt;0,DA139+DA140,0)</f>
        <v>0.7</v>
      </c>
      <c r="DE139" s="345"/>
      <c r="DF139" t="s">
        <v>461</v>
      </c>
      <c r="DG139">
        <f>'Générateur Emprise 10ans'!$F5</f>
        <v>0.2</v>
      </c>
      <c r="DI139" t="s">
        <v>460</v>
      </c>
      <c r="DJ139">
        <f>IF(DI105&lt;0,DG139+DG140,0)</f>
        <v>0.7</v>
      </c>
      <c r="DK139" s="345"/>
      <c r="DL139" t="s">
        <v>461</v>
      </c>
      <c r="DM139">
        <f>'Générateur Emprise 10ans'!$F5</f>
        <v>0.2</v>
      </c>
      <c r="DO139" t="s">
        <v>460</v>
      </c>
      <c r="DP139">
        <f>IF(DO105&lt;0,DM139+DM140,0)</f>
        <v>0.7</v>
      </c>
      <c r="DQ139" s="345"/>
      <c r="DR139" t="s">
        <v>461</v>
      </c>
      <c r="DS139">
        <f>'Générateur Emprise 10ans'!$F5</f>
        <v>0.2</v>
      </c>
      <c r="DU139" t="s">
        <v>460</v>
      </c>
      <c r="DV139">
        <f>IF(DU105&lt;0,DS139+DS140,0)</f>
        <v>0.7</v>
      </c>
      <c r="DW139" s="345"/>
      <c r="DX139" t="s">
        <v>461</v>
      </c>
      <c r="DY139">
        <f>'Générateur Emprise 10ans'!$F5</f>
        <v>0.2</v>
      </c>
      <c r="EA139" t="s">
        <v>460</v>
      </c>
      <c r="EB139">
        <f>IF(EA105&lt;0,DY139+DY140,0)</f>
        <v>0.7</v>
      </c>
      <c r="EC139" s="345"/>
      <c r="ED139" t="s">
        <v>461</v>
      </c>
      <c r="EE139">
        <f>'Générateur Emprise 10ans'!$F5</f>
        <v>0.2</v>
      </c>
      <c r="EG139" t="s">
        <v>460</v>
      </c>
      <c r="EH139">
        <f>IF(EG105&lt;0,EE139+EE140,0)</f>
        <v>0.7</v>
      </c>
      <c r="EI139" s="345"/>
      <c r="EJ139" t="s">
        <v>461</v>
      </c>
      <c r="EK139">
        <f>'Générateur Emprise 10ans'!$F5</f>
        <v>0.2</v>
      </c>
      <c r="EM139" t="s">
        <v>460</v>
      </c>
      <c r="EN139">
        <f>IF(EM105&lt;0,EK139+EK140,0)</f>
        <v>0.7</v>
      </c>
      <c r="EO139" s="345"/>
      <c r="EP139" t="s">
        <v>461</v>
      </c>
      <c r="EQ139">
        <f>'Générateur Emprise 10ans'!$F5</f>
        <v>0.2</v>
      </c>
      <c r="ES139" t="s">
        <v>460</v>
      </c>
      <c r="ET139">
        <f>IF(ES105&lt;0,EQ139+EQ140,0)</f>
        <v>0.7</v>
      </c>
      <c r="EU139" s="345"/>
      <c r="EV139" t="s">
        <v>461</v>
      </c>
      <c r="EW139">
        <f>'Générateur Emprise 10ans'!$F5</f>
        <v>0.2</v>
      </c>
      <c r="EY139" t="s">
        <v>460</v>
      </c>
      <c r="EZ139">
        <f>IF(EY105&lt;0,EW139+EW140,0)</f>
        <v>0.7</v>
      </c>
      <c r="FA139" s="345"/>
      <c r="FB139" t="s">
        <v>461</v>
      </c>
      <c r="FC139">
        <f>'Générateur Emprise 10ans'!$F5</f>
        <v>0.2</v>
      </c>
      <c r="FE139" t="s">
        <v>460</v>
      </c>
      <c r="FF139">
        <f>IF(FE105&lt;0,FC139+FC140,0)</f>
        <v>0.7</v>
      </c>
      <c r="FG139" s="345"/>
      <c r="FH139" t="s">
        <v>461</v>
      </c>
      <c r="FI139">
        <f>'Générateur Emprise 10ans'!$F5</f>
        <v>0.2</v>
      </c>
      <c r="FK139" t="s">
        <v>460</v>
      </c>
      <c r="FL139">
        <f>IF(FK105&lt;0,FI139+FI140,0)</f>
        <v>0.7</v>
      </c>
      <c r="FM139" s="345"/>
      <c r="FN139" t="s">
        <v>461</v>
      </c>
      <c r="FO139">
        <f>'Générateur Emprise 10ans'!$F5</f>
        <v>0.2</v>
      </c>
      <c r="FQ139" t="s">
        <v>460</v>
      </c>
      <c r="FR139">
        <f>IF(FQ105&lt;0,FO139+FO140,0)</f>
        <v>0.7</v>
      </c>
      <c r="FS139" s="345"/>
      <c r="FT139" t="s">
        <v>461</v>
      </c>
      <c r="FU139">
        <f>'Générateur Emprise 10ans'!$F5</f>
        <v>0.2</v>
      </c>
      <c r="FW139" t="s">
        <v>460</v>
      </c>
      <c r="FX139">
        <f>IF(FW105&lt;0,FU139+FU140,0)</f>
        <v>0.7</v>
      </c>
      <c r="FY139" s="345"/>
    </row>
    <row r="140" spans="1:181" x14ac:dyDescent="0.3">
      <c r="A140" s="19"/>
      <c r="B140" s="827" t="s">
        <v>459</v>
      </c>
      <c r="C140" s="835">
        <f>'Générateur Emprise 10ans'!$F6</f>
        <v>0.5</v>
      </c>
      <c r="D140" s="835"/>
      <c r="E140" s="835" t="s">
        <v>458</v>
      </c>
      <c r="F140" s="834">
        <f>IF(E106&lt;0,C141+C142,0)</f>
        <v>1</v>
      </c>
      <c r="G140" s="345"/>
      <c r="H140" t="s">
        <v>459</v>
      </c>
      <c r="I140">
        <f>'Générateur Emprise 10ans'!$F6</f>
        <v>0.5</v>
      </c>
      <c r="K140" t="s">
        <v>458</v>
      </c>
      <c r="L140">
        <f>IF(K106&lt;0,I141+I142,0)</f>
        <v>1</v>
      </c>
      <c r="M140" s="345"/>
      <c r="N140" t="s">
        <v>459</v>
      </c>
      <c r="O140">
        <f>'Générateur Emprise 10ans'!$F6</f>
        <v>0.5</v>
      </c>
      <c r="Q140" t="s">
        <v>458</v>
      </c>
      <c r="R140">
        <f>IF(Q106&lt;0,O141+O142,0)</f>
        <v>1</v>
      </c>
      <c r="S140" s="345"/>
      <c r="T140" t="s">
        <v>459</v>
      </c>
      <c r="U140">
        <f>'Générateur Emprise 10ans'!$F6</f>
        <v>0.5</v>
      </c>
      <c r="W140" t="s">
        <v>458</v>
      </c>
      <c r="X140">
        <f>IF(W106&lt;0,U141+U142,0)</f>
        <v>1</v>
      </c>
      <c r="Y140" s="345"/>
      <c r="Z140" t="s">
        <v>459</v>
      </c>
      <c r="AA140">
        <f>'Générateur Emprise 10ans'!$F6</f>
        <v>0.5</v>
      </c>
      <c r="AC140" t="s">
        <v>458</v>
      </c>
      <c r="AD140">
        <f>IF(AC106&lt;0,AA141+AA142,0)</f>
        <v>1</v>
      </c>
      <c r="AE140" s="345"/>
      <c r="AF140" t="s">
        <v>459</v>
      </c>
      <c r="AG140">
        <f>'Générateur Emprise 10ans'!$F6</f>
        <v>0.5</v>
      </c>
      <c r="AI140" t="s">
        <v>458</v>
      </c>
      <c r="AJ140">
        <f>IF(AI106&lt;0,AG141+AG142,0)</f>
        <v>1</v>
      </c>
      <c r="AK140" s="345"/>
      <c r="AL140" t="s">
        <v>459</v>
      </c>
      <c r="AM140">
        <f>'Générateur Emprise 10ans'!$F6</f>
        <v>0.5</v>
      </c>
      <c r="AO140" t="s">
        <v>458</v>
      </c>
      <c r="AP140">
        <f>IF(AO106&lt;0,AM141+AM142,0)</f>
        <v>1</v>
      </c>
      <c r="AQ140" s="345"/>
      <c r="AR140" t="s">
        <v>459</v>
      </c>
      <c r="AS140">
        <f>'Générateur Emprise 10ans'!$F6</f>
        <v>0.5</v>
      </c>
      <c r="AU140" t="s">
        <v>458</v>
      </c>
      <c r="AV140">
        <f>IF(AU106&lt;0,AS141+AS142,0)</f>
        <v>1</v>
      </c>
      <c r="AW140" s="345"/>
      <c r="AX140" t="s">
        <v>459</v>
      </c>
      <c r="AY140">
        <f>'Générateur Emprise 10ans'!$F6</f>
        <v>0.5</v>
      </c>
      <c r="BA140" t="s">
        <v>458</v>
      </c>
      <c r="BB140">
        <f>IF(BA106&lt;0,AY141+AY142,0)</f>
        <v>1</v>
      </c>
      <c r="BC140" s="345"/>
      <c r="BD140" t="s">
        <v>459</v>
      </c>
      <c r="BE140">
        <f>'Générateur Emprise 10ans'!$F6</f>
        <v>0.5</v>
      </c>
      <c r="BG140" t="s">
        <v>458</v>
      </c>
      <c r="BH140">
        <f>IF(BG106&lt;0,BE141+BE142,0)</f>
        <v>1</v>
      </c>
      <c r="BI140" s="345"/>
      <c r="BJ140" t="s">
        <v>459</v>
      </c>
      <c r="BK140">
        <f>'Générateur Emprise 10ans'!$F6</f>
        <v>0.5</v>
      </c>
      <c r="BM140" t="s">
        <v>458</v>
      </c>
      <c r="BN140">
        <f>IF(BM106&lt;0,BK141+BK142,0)</f>
        <v>1</v>
      </c>
      <c r="BO140" s="345"/>
      <c r="BP140" t="s">
        <v>459</v>
      </c>
      <c r="BQ140">
        <f>'Générateur Emprise 10ans'!$F6</f>
        <v>0.5</v>
      </c>
      <c r="BS140" t="s">
        <v>458</v>
      </c>
      <c r="BT140">
        <f>IF(BS106&lt;0,BQ141+BQ142,0)</f>
        <v>1</v>
      </c>
      <c r="BU140" s="345"/>
      <c r="BV140" t="s">
        <v>459</v>
      </c>
      <c r="BW140">
        <f>'Générateur Emprise 10ans'!$F6</f>
        <v>0.5</v>
      </c>
      <c r="BY140" t="s">
        <v>458</v>
      </c>
      <c r="BZ140">
        <f>IF(BY106&lt;0,BW141+BW142,0)</f>
        <v>1</v>
      </c>
      <c r="CA140" s="345"/>
      <c r="CB140" t="s">
        <v>459</v>
      </c>
      <c r="CC140">
        <f>'Générateur Emprise 10ans'!$F6</f>
        <v>0.5</v>
      </c>
      <c r="CE140" t="s">
        <v>458</v>
      </c>
      <c r="CF140">
        <f>IF(CE106&lt;0,CC141+CC142,0)</f>
        <v>1</v>
      </c>
      <c r="CG140" s="345"/>
      <c r="CH140" t="s">
        <v>459</v>
      </c>
      <c r="CI140">
        <f>'Générateur Emprise 10ans'!$F6</f>
        <v>0.5</v>
      </c>
      <c r="CK140" t="s">
        <v>458</v>
      </c>
      <c r="CL140">
        <f>IF(CK106&lt;0,CI141+CI142,0)</f>
        <v>1</v>
      </c>
      <c r="CM140" s="345"/>
      <c r="CN140" t="s">
        <v>459</v>
      </c>
      <c r="CO140">
        <f>'Générateur Emprise 10ans'!$F6</f>
        <v>0.5</v>
      </c>
      <c r="CQ140" t="s">
        <v>458</v>
      </c>
      <c r="CR140">
        <f>IF(CQ106&lt;0,CO141+CO142,0)</f>
        <v>1</v>
      </c>
      <c r="CS140" s="345"/>
      <c r="CT140" t="s">
        <v>459</v>
      </c>
      <c r="CU140">
        <f>'Générateur Emprise 10ans'!$F6</f>
        <v>0.5</v>
      </c>
      <c r="CW140" t="s">
        <v>458</v>
      </c>
      <c r="CX140">
        <f>IF(CW106&lt;0,CU141+CU142,0)</f>
        <v>1</v>
      </c>
      <c r="CY140" s="345"/>
      <c r="CZ140" t="s">
        <v>459</v>
      </c>
      <c r="DA140">
        <f>'Générateur Emprise 10ans'!$F6</f>
        <v>0.5</v>
      </c>
      <c r="DC140" t="s">
        <v>458</v>
      </c>
      <c r="DD140">
        <f>IF(DC106&lt;0,DA141+DA142,0)</f>
        <v>1</v>
      </c>
      <c r="DE140" s="345"/>
      <c r="DF140" t="s">
        <v>459</v>
      </c>
      <c r="DG140">
        <f>'Générateur Emprise 10ans'!$F6</f>
        <v>0.5</v>
      </c>
      <c r="DI140" t="s">
        <v>458</v>
      </c>
      <c r="DJ140">
        <f>IF(DI106&lt;0,DG141+DG142,0)</f>
        <v>1</v>
      </c>
      <c r="DK140" s="345"/>
      <c r="DL140" t="s">
        <v>459</v>
      </c>
      <c r="DM140">
        <f>'Générateur Emprise 10ans'!$F6</f>
        <v>0.5</v>
      </c>
      <c r="DO140" t="s">
        <v>458</v>
      </c>
      <c r="DP140">
        <f>IF(DO106&lt;0,DM141+DM142,0)</f>
        <v>1</v>
      </c>
      <c r="DQ140" s="345"/>
      <c r="DR140" t="s">
        <v>459</v>
      </c>
      <c r="DS140">
        <f>'Générateur Emprise 10ans'!$F6</f>
        <v>0.5</v>
      </c>
      <c r="DU140" t="s">
        <v>458</v>
      </c>
      <c r="DV140">
        <f>IF(DU106&lt;0,DS141+DS142,0)</f>
        <v>1</v>
      </c>
      <c r="DW140" s="345"/>
      <c r="DX140" t="s">
        <v>459</v>
      </c>
      <c r="DY140">
        <f>'Générateur Emprise 10ans'!$F6</f>
        <v>0.5</v>
      </c>
      <c r="EA140" t="s">
        <v>458</v>
      </c>
      <c r="EB140">
        <f>IF(EA106&lt;0,DY141+DY142,0)</f>
        <v>1</v>
      </c>
      <c r="EC140" s="345"/>
      <c r="ED140" t="s">
        <v>459</v>
      </c>
      <c r="EE140">
        <f>'Générateur Emprise 10ans'!$F6</f>
        <v>0.5</v>
      </c>
      <c r="EG140" t="s">
        <v>458</v>
      </c>
      <c r="EH140">
        <f>IF(EG106&lt;0,EE141+EE142,0)</f>
        <v>1</v>
      </c>
      <c r="EI140" s="345"/>
      <c r="EJ140" t="s">
        <v>459</v>
      </c>
      <c r="EK140">
        <f>'Générateur Emprise 10ans'!$F6</f>
        <v>0.5</v>
      </c>
      <c r="EM140" t="s">
        <v>458</v>
      </c>
      <c r="EN140">
        <f>IF(EM106&lt;0,EK141+EK142,0)</f>
        <v>1</v>
      </c>
      <c r="EO140" s="345"/>
      <c r="EP140" t="s">
        <v>459</v>
      </c>
      <c r="EQ140">
        <f>'Générateur Emprise 10ans'!$F6</f>
        <v>0.5</v>
      </c>
      <c r="ES140" t="s">
        <v>458</v>
      </c>
      <c r="ET140">
        <f>IF(ES106&lt;0,EQ141+EQ142,0)</f>
        <v>1</v>
      </c>
      <c r="EU140" s="345"/>
      <c r="EV140" t="s">
        <v>459</v>
      </c>
      <c r="EW140">
        <f>'Générateur Emprise 10ans'!$F6</f>
        <v>0.5</v>
      </c>
      <c r="EY140" t="s">
        <v>458</v>
      </c>
      <c r="EZ140">
        <f>IF(EY106&lt;0,EW141+EW142,0)</f>
        <v>1</v>
      </c>
      <c r="FA140" s="345"/>
      <c r="FB140" t="s">
        <v>459</v>
      </c>
      <c r="FC140">
        <f>'Générateur Emprise 10ans'!$F6</f>
        <v>0.5</v>
      </c>
      <c r="FE140" t="s">
        <v>458</v>
      </c>
      <c r="FF140">
        <f>IF(FE106&lt;0,FC141+FC142,0)</f>
        <v>1</v>
      </c>
      <c r="FG140" s="345"/>
      <c r="FH140" t="s">
        <v>459</v>
      </c>
      <c r="FI140">
        <f>'Générateur Emprise 10ans'!$F6</f>
        <v>0.5</v>
      </c>
      <c r="FK140" t="s">
        <v>458</v>
      </c>
      <c r="FL140">
        <f>IF(FK106&lt;0,FI141+FI142,0)</f>
        <v>1</v>
      </c>
      <c r="FM140" s="345"/>
      <c r="FN140" t="s">
        <v>459</v>
      </c>
      <c r="FO140">
        <f>'Générateur Emprise 10ans'!$F6</f>
        <v>0.5</v>
      </c>
      <c r="FQ140" t="s">
        <v>458</v>
      </c>
      <c r="FR140">
        <f>IF(FQ106&lt;0,FO141+FO142,0)</f>
        <v>1</v>
      </c>
      <c r="FS140" s="345"/>
      <c r="FT140" t="s">
        <v>459</v>
      </c>
      <c r="FU140">
        <f>'Générateur Emprise 10ans'!$F6</f>
        <v>0.5</v>
      </c>
      <c r="FW140" t="s">
        <v>458</v>
      </c>
      <c r="FX140">
        <f>IF(FW106&lt;0,FU141+FU142,0)</f>
        <v>1</v>
      </c>
      <c r="FY140" s="345"/>
    </row>
    <row r="141" spans="1:181" x14ac:dyDescent="0.3">
      <c r="A141" s="19"/>
      <c r="B141" s="827" t="s">
        <v>457</v>
      </c>
      <c r="C141" s="835">
        <f>'Générateur Emprise 10ans'!$F7</f>
        <v>0.2</v>
      </c>
      <c r="D141" s="835"/>
      <c r="E141" s="835" t="s">
        <v>18</v>
      </c>
      <c r="F141" s="834">
        <f>IF(AND(C125&lt;0,D125&lt;0),SUM(C139:C142),0)</f>
        <v>0</v>
      </c>
      <c r="G141" s="345"/>
      <c r="H141" t="s">
        <v>457</v>
      </c>
      <c r="I141">
        <f>'Générateur Emprise 10ans'!$F7</f>
        <v>0.2</v>
      </c>
      <c r="K141" t="s">
        <v>18</v>
      </c>
      <c r="L141">
        <f>IF(AND(I125&lt;0,J125&lt;0),SUM(I139:I142),0)</f>
        <v>0</v>
      </c>
      <c r="M141" s="345"/>
      <c r="N141" t="s">
        <v>457</v>
      </c>
      <c r="O141">
        <f>'Générateur Emprise 10ans'!$F7</f>
        <v>0.2</v>
      </c>
      <c r="Q141" t="s">
        <v>18</v>
      </c>
      <c r="R141">
        <f>IF(AND(O125&lt;0,P125&lt;0),SUM(O139:O142),0)</f>
        <v>0</v>
      </c>
      <c r="S141" s="345"/>
      <c r="T141" t="s">
        <v>457</v>
      </c>
      <c r="U141">
        <f>'Générateur Emprise 10ans'!$F7</f>
        <v>0.2</v>
      </c>
      <c r="W141" t="s">
        <v>18</v>
      </c>
      <c r="X141">
        <f>IF(AND(U125&lt;0,V125&lt;0),SUM(U139:U142),0)</f>
        <v>0</v>
      </c>
      <c r="Y141" s="345"/>
      <c r="Z141" t="s">
        <v>457</v>
      </c>
      <c r="AA141">
        <f>'Générateur Emprise 10ans'!$F7</f>
        <v>0.2</v>
      </c>
      <c r="AC141" t="s">
        <v>18</v>
      </c>
      <c r="AD141">
        <f>IF(AND(AA125&lt;0,AB125&lt;0),SUM(AA139:AA142),0)</f>
        <v>0</v>
      </c>
      <c r="AE141" s="345"/>
      <c r="AF141" t="s">
        <v>457</v>
      </c>
      <c r="AG141">
        <f>'Générateur Emprise 10ans'!$F7</f>
        <v>0.2</v>
      </c>
      <c r="AI141" t="s">
        <v>18</v>
      </c>
      <c r="AJ141">
        <f>IF(AND(AG125&lt;0,AH125&lt;0),SUM(AG139:AG142),0)</f>
        <v>0</v>
      </c>
      <c r="AK141" s="345"/>
      <c r="AL141" t="s">
        <v>457</v>
      </c>
      <c r="AM141">
        <f>'Générateur Emprise 10ans'!$F7</f>
        <v>0.2</v>
      </c>
      <c r="AO141" t="s">
        <v>18</v>
      </c>
      <c r="AP141">
        <f>IF(AND(AM125&lt;0,AN125&lt;0),SUM(AM139:AM142),0)</f>
        <v>0</v>
      </c>
      <c r="AQ141" s="345"/>
      <c r="AR141" t="s">
        <v>457</v>
      </c>
      <c r="AS141">
        <f>'Générateur Emprise 10ans'!$F7</f>
        <v>0.2</v>
      </c>
      <c r="AU141" t="s">
        <v>18</v>
      </c>
      <c r="AV141">
        <f>IF(AND(AS125&lt;0,AT125&lt;0),SUM(AS139:AS142),0)</f>
        <v>0</v>
      </c>
      <c r="AW141" s="345"/>
      <c r="AX141" t="s">
        <v>457</v>
      </c>
      <c r="AY141">
        <f>'Générateur Emprise 10ans'!$F7</f>
        <v>0.2</v>
      </c>
      <c r="BA141" t="s">
        <v>18</v>
      </c>
      <c r="BB141">
        <f>IF(AND(AY125&lt;0,AZ125&lt;0),SUM(AY139:AY142),0)</f>
        <v>0</v>
      </c>
      <c r="BC141" s="345"/>
      <c r="BD141" t="s">
        <v>457</v>
      </c>
      <c r="BE141">
        <f>'Générateur Emprise 10ans'!$F7</f>
        <v>0.2</v>
      </c>
      <c r="BG141" t="s">
        <v>18</v>
      </c>
      <c r="BH141">
        <f>IF(AND(BE125&lt;0,BF125&lt;0),SUM(BE139:BE142),0)</f>
        <v>0</v>
      </c>
      <c r="BI141" s="345"/>
      <c r="BJ141" t="s">
        <v>457</v>
      </c>
      <c r="BK141">
        <f>'Générateur Emprise 10ans'!$F7</f>
        <v>0.2</v>
      </c>
      <c r="BM141" t="s">
        <v>18</v>
      </c>
      <c r="BN141">
        <f>IF(AND(BK125&lt;0,BL125&lt;0),SUM(BK139:BK142),0)</f>
        <v>0</v>
      </c>
      <c r="BO141" s="345"/>
      <c r="BP141" t="s">
        <v>457</v>
      </c>
      <c r="BQ141">
        <f>'Générateur Emprise 10ans'!$F7</f>
        <v>0.2</v>
      </c>
      <c r="BS141" t="s">
        <v>18</v>
      </c>
      <c r="BT141">
        <f>IF(AND(BQ125&lt;0,BR125&lt;0),SUM(BQ139:BQ142),0)</f>
        <v>0</v>
      </c>
      <c r="BU141" s="345"/>
      <c r="BV141" t="s">
        <v>457</v>
      </c>
      <c r="BW141">
        <f>'Générateur Emprise 10ans'!$F7</f>
        <v>0.2</v>
      </c>
      <c r="BY141" t="s">
        <v>18</v>
      </c>
      <c r="BZ141">
        <f>IF(AND(BW125&lt;0,BX125&lt;0),SUM(BW139:BW142),0)</f>
        <v>0</v>
      </c>
      <c r="CA141" s="345"/>
      <c r="CB141" t="s">
        <v>457</v>
      </c>
      <c r="CC141">
        <f>'Générateur Emprise 10ans'!$F7</f>
        <v>0.2</v>
      </c>
      <c r="CE141" t="s">
        <v>18</v>
      </c>
      <c r="CF141">
        <f>IF(AND(CC125&lt;0,CD125&lt;0),SUM(CC139:CC142),0)</f>
        <v>0</v>
      </c>
      <c r="CG141" s="345"/>
      <c r="CH141" t="s">
        <v>457</v>
      </c>
      <c r="CI141">
        <f>'Générateur Emprise 10ans'!$F7</f>
        <v>0.2</v>
      </c>
      <c r="CK141" t="s">
        <v>18</v>
      </c>
      <c r="CL141">
        <f>IF(AND(CI125&lt;0,CJ125&lt;0),SUM(CI139:CI142),0)</f>
        <v>0</v>
      </c>
      <c r="CM141" s="345"/>
      <c r="CN141" t="s">
        <v>457</v>
      </c>
      <c r="CO141">
        <f>'Générateur Emprise 10ans'!$F7</f>
        <v>0.2</v>
      </c>
      <c r="CQ141" t="s">
        <v>18</v>
      </c>
      <c r="CR141">
        <f>IF(AND(CO125&lt;0,CP125&lt;0),SUM(CO139:CO142),0)</f>
        <v>0</v>
      </c>
      <c r="CS141" s="345"/>
      <c r="CT141" t="s">
        <v>457</v>
      </c>
      <c r="CU141">
        <f>'Générateur Emprise 10ans'!$F7</f>
        <v>0.2</v>
      </c>
      <c r="CW141" t="s">
        <v>18</v>
      </c>
      <c r="CX141">
        <f>IF(AND(CU125&lt;0,CV125&lt;0),SUM(CU139:CU142),0)</f>
        <v>0</v>
      </c>
      <c r="CY141" s="345"/>
      <c r="CZ141" t="s">
        <v>457</v>
      </c>
      <c r="DA141">
        <f>'Générateur Emprise 10ans'!$F7</f>
        <v>0.2</v>
      </c>
      <c r="DC141" t="s">
        <v>18</v>
      </c>
      <c r="DD141">
        <f>IF(AND(DA125&lt;0,DB125&lt;0),SUM(DA139:DA142),0)</f>
        <v>0</v>
      </c>
      <c r="DE141" s="345"/>
      <c r="DF141" t="s">
        <v>457</v>
      </c>
      <c r="DG141">
        <f>'Générateur Emprise 10ans'!$F7</f>
        <v>0.2</v>
      </c>
      <c r="DI141" t="s">
        <v>18</v>
      </c>
      <c r="DJ141">
        <f>IF(AND(DG125&lt;0,DH125&lt;0),SUM(DG139:DG142),0)</f>
        <v>0</v>
      </c>
      <c r="DK141" s="345"/>
      <c r="DL141" t="s">
        <v>457</v>
      </c>
      <c r="DM141">
        <f>'Générateur Emprise 10ans'!$F7</f>
        <v>0.2</v>
      </c>
      <c r="DO141" t="s">
        <v>18</v>
      </c>
      <c r="DP141">
        <f>IF(AND(DM125&lt;0,DN125&lt;0),SUM(DM139:DM142),0)</f>
        <v>0</v>
      </c>
      <c r="DQ141" s="345"/>
      <c r="DR141" t="s">
        <v>457</v>
      </c>
      <c r="DS141">
        <f>'Générateur Emprise 10ans'!$F7</f>
        <v>0.2</v>
      </c>
      <c r="DU141" t="s">
        <v>18</v>
      </c>
      <c r="DV141">
        <f>IF(AND(DS125&lt;0,DT125&lt;0),SUM(DS139:DS142),0)</f>
        <v>0</v>
      </c>
      <c r="DW141" s="345"/>
      <c r="DX141" t="s">
        <v>457</v>
      </c>
      <c r="DY141">
        <f>'Générateur Emprise 10ans'!$F7</f>
        <v>0.2</v>
      </c>
      <c r="EA141" t="s">
        <v>18</v>
      </c>
      <c r="EB141">
        <f>IF(AND(DY125&lt;0,DZ125&lt;0),SUM(DY139:DY142),0)</f>
        <v>0</v>
      </c>
      <c r="EC141" s="345"/>
      <c r="ED141" t="s">
        <v>457</v>
      </c>
      <c r="EE141">
        <f>'Générateur Emprise 10ans'!$F7</f>
        <v>0.2</v>
      </c>
      <c r="EG141" t="s">
        <v>18</v>
      </c>
      <c r="EH141">
        <f>IF(AND(EE125&lt;0,EF125&lt;0),SUM(EE139:EE142),0)</f>
        <v>0</v>
      </c>
      <c r="EI141" s="345"/>
      <c r="EJ141" t="s">
        <v>457</v>
      </c>
      <c r="EK141">
        <f>'Générateur Emprise 10ans'!$F7</f>
        <v>0.2</v>
      </c>
      <c r="EM141" t="s">
        <v>18</v>
      </c>
      <c r="EN141">
        <f>IF(AND(EK125&lt;0,EL125&lt;0),SUM(EK139:EK142),0)</f>
        <v>0</v>
      </c>
      <c r="EO141" s="345"/>
      <c r="EP141" t="s">
        <v>457</v>
      </c>
      <c r="EQ141">
        <f>'Générateur Emprise 10ans'!$F7</f>
        <v>0.2</v>
      </c>
      <c r="ES141" t="s">
        <v>18</v>
      </c>
      <c r="ET141">
        <f>IF(AND(EQ125&lt;0,ER125&lt;0),SUM(EQ139:EQ142),0)</f>
        <v>0</v>
      </c>
      <c r="EU141" s="345"/>
      <c r="EV141" t="s">
        <v>457</v>
      </c>
      <c r="EW141">
        <f>'Générateur Emprise 10ans'!$F7</f>
        <v>0.2</v>
      </c>
      <c r="EY141" t="s">
        <v>18</v>
      </c>
      <c r="EZ141">
        <f>IF(AND(EW125&lt;0,EX125&lt;0),SUM(EW139:EW142),0)</f>
        <v>0</v>
      </c>
      <c r="FA141" s="345"/>
      <c r="FB141" t="s">
        <v>457</v>
      </c>
      <c r="FC141">
        <f>'Générateur Emprise 10ans'!$F7</f>
        <v>0.2</v>
      </c>
      <c r="FE141" t="s">
        <v>18</v>
      </c>
      <c r="FF141">
        <f>IF(AND(FC125&lt;0,FD125&lt;0),SUM(FC139:FC142),0)</f>
        <v>0</v>
      </c>
      <c r="FG141" s="345"/>
      <c r="FH141" t="s">
        <v>457</v>
      </c>
      <c r="FI141">
        <f>'Générateur Emprise 10ans'!$F7</f>
        <v>0.2</v>
      </c>
      <c r="FK141" t="s">
        <v>18</v>
      </c>
      <c r="FL141">
        <f>IF(AND(FI125&lt;0,FJ125&lt;0),SUM(FI139:FI142),0)</f>
        <v>0</v>
      </c>
      <c r="FM141" s="345"/>
      <c r="FN141" t="s">
        <v>457</v>
      </c>
      <c r="FO141">
        <f>'Générateur Emprise 10ans'!$F7</f>
        <v>0.2</v>
      </c>
      <c r="FQ141" t="s">
        <v>18</v>
      </c>
      <c r="FR141">
        <f>IF(AND(FO125&lt;0,FP125&lt;0),SUM(FO139:FO142),0)</f>
        <v>0</v>
      </c>
      <c r="FS141" s="345"/>
      <c r="FT141" t="s">
        <v>457</v>
      </c>
      <c r="FU141">
        <f>'Générateur Emprise 10ans'!$F7</f>
        <v>0.2</v>
      </c>
      <c r="FW141" t="s">
        <v>18</v>
      </c>
      <c r="FX141">
        <f>IF(AND(FU125&lt;0,FV125&lt;0),SUM(FU139:FU142),0)</f>
        <v>0</v>
      </c>
      <c r="FY141" s="345"/>
    </row>
    <row r="142" spans="1:181" ht="15" thickBot="1" x14ac:dyDescent="0.35">
      <c r="A142" s="19"/>
      <c r="B142" s="826" t="s">
        <v>456</v>
      </c>
      <c r="C142" s="833">
        <f>'Générateur Emprise 10ans'!$F8</f>
        <v>0.8</v>
      </c>
      <c r="D142" s="833"/>
      <c r="E142" s="833"/>
      <c r="F142" s="832"/>
      <c r="G142" s="345"/>
      <c r="H142" t="s">
        <v>456</v>
      </c>
      <c r="I142">
        <f>'Générateur Emprise 10ans'!$F8</f>
        <v>0.8</v>
      </c>
      <c r="M142" s="345"/>
      <c r="N142" t="s">
        <v>456</v>
      </c>
      <c r="O142">
        <f>'Générateur Emprise 10ans'!$F8</f>
        <v>0.8</v>
      </c>
      <c r="S142" s="345"/>
      <c r="T142" t="s">
        <v>456</v>
      </c>
      <c r="U142">
        <f>'Générateur Emprise 10ans'!$F8</f>
        <v>0.8</v>
      </c>
      <c r="Y142" s="345"/>
      <c r="Z142" t="s">
        <v>456</v>
      </c>
      <c r="AA142">
        <f>'Générateur Emprise 10ans'!$F8</f>
        <v>0.8</v>
      </c>
      <c r="AE142" s="345"/>
      <c r="AF142" t="s">
        <v>456</v>
      </c>
      <c r="AG142">
        <f>'Générateur Emprise 10ans'!$F8</f>
        <v>0.8</v>
      </c>
      <c r="AK142" s="345"/>
      <c r="AL142" t="s">
        <v>456</v>
      </c>
      <c r="AM142">
        <f>'Générateur Emprise 10ans'!$F8</f>
        <v>0.8</v>
      </c>
      <c r="AQ142" s="345"/>
      <c r="AR142" t="s">
        <v>456</v>
      </c>
      <c r="AS142">
        <f>'Générateur Emprise 10ans'!$F8</f>
        <v>0.8</v>
      </c>
      <c r="AW142" s="345"/>
      <c r="AX142" t="s">
        <v>456</v>
      </c>
      <c r="AY142">
        <f>'Générateur Emprise 10ans'!$F8</f>
        <v>0.8</v>
      </c>
      <c r="BC142" s="345"/>
      <c r="BD142" t="s">
        <v>456</v>
      </c>
      <c r="BE142">
        <f>'Générateur Emprise 10ans'!$F8</f>
        <v>0.8</v>
      </c>
      <c r="BI142" s="345"/>
      <c r="BJ142" t="s">
        <v>456</v>
      </c>
      <c r="BK142">
        <f>'Générateur Emprise 10ans'!$F8</f>
        <v>0.8</v>
      </c>
      <c r="BO142" s="345"/>
      <c r="BP142" t="s">
        <v>456</v>
      </c>
      <c r="BQ142">
        <f>'Générateur Emprise 10ans'!$F8</f>
        <v>0.8</v>
      </c>
      <c r="BU142" s="345"/>
      <c r="BV142" t="s">
        <v>456</v>
      </c>
      <c r="BW142">
        <f>'Générateur Emprise 10ans'!$F8</f>
        <v>0.8</v>
      </c>
      <c r="CA142" s="345"/>
      <c r="CB142" t="s">
        <v>456</v>
      </c>
      <c r="CC142">
        <f>'Générateur Emprise 10ans'!$F8</f>
        <v>0.8</v>
      </c>
      <c r="CG142" s="345"/>
      <c r="CH142" t="s">
        <v>456</v>
      </c>
      <c r="CI142">
        <f>'Générateur Emprise 10ans'!$F8</f>
        <v>0.8</v>
      </c>
      <c r="CM142" s="345"/>
      <c r="CN142" t="s">
        <v>456</v>
      </c>
      <c r="CO142">
        <f>'Générateur Emprise 10ans'!$F8</f>
        <v>0.8</v>
      </c>
      <c r="CS142" s="345"/>
      <c r="CT142" t="s">
        <v>456</v>
      </c>
      <c r="CU142">
        <f>'Générateur Emprise 10ans'!$F8</f>
        <v>0.8</v>
      </c>
      <c r="CY142" s="345"/>
      <c r="CZ142" t="s">
        <v>456</v>
      </c>
      <c r="DA142">
        <f>'Générateur Emprise 10ans'!$F8</f>
        <v>0.8</v>
      </c>
      <c r="DE142" s="345"/>
      <c r="DF142" t="s">
        <v>456</v>
      </c>
      <c r="DG142">
        <f>'Générateur Emprise 10ans'!$F8</f>
        <v>0.8</v>
      </c>
      <c r="DK142" s="345"/>
      <c r="DL142" t="s">
        <v>456</v>
      </c>
      <c r="DM142">
        <f>'Générateur Emprise 10ans'!$F8</f>
        <v>0.8</v>
      </c>
      <c r="DQ142" s="345"/>
      <c r="DR142" t="s">
        <v>456</v>
      </c>
      <c r="DS142">
        <f>'Générateur Emprise 10ans'!$F8</f>
        <v>0.8</v>
      </c>
      <c r="DW142" s="345"/>
      <c r="DX142" t="s">
        <v>456</v>
      </c>
      <c r="DY142">
        <f>'Générateur Emprise 10ans'!$F8</f>
        <v>0.8</v>
      </c>
      <c r="EC142" s="345"/>
      <c r="ED142" t="s">
        <v>456</v>
      </c>
      <c r="EE142">
        <f>'Générateur Emprise 10ans'!$F8</f>
        <v>0.8</v>
      </c>
      <c r="EI142" s="345"/>
      <c r="EJ142" t="s">
        <v>456</v>
      </c>
      <c r="EK142">
        <f>'Générateur Emprise 10ans'!$F8</f>
        <v>0.8</v>
      </c>
      <c r="EO142" s="345"/>
      <c r="EP142" t="s">
        <v>456</v>
      </c>
      <c r="EQ142">
        <f>'Générateur Emprise 10ans'!$F8</f>
        <v>0.8</v>
      </c>
      <c r="EU142" s="345"/>
      <c r="EV142" t="s">
        <v>456</v>
      </c>
      <c r="EW142">
        <f>'Générateur Emprise 10ans'!$F8</f>
        <v>0.8</v>
      </c>
      <c r="FA142" s="345"/>
      <c r="FB142" t="s">
        <v>456</v>
      </c>
      <c r="FC142">
        <f>'Générateur Emprise 10ans'!$F8</f>
        <v>0.8</v>
      </c>
      <c r="FG142" s="345"/>
      <c r="FH142" t="s">
        <v>456</v>
      </c>
      <c r="FI142">
        <f>'Générateur Emprise 10ans'!$F8</f>
        <v>0.8</v>
      </c>
      <c r="FM142" s="345"/>
      <c r="FN142" t="s">
        <v>456</v>
      </c>
      <c r="FO142">
        <f>'Générateur Emprise 10ans'!$F8</f>
        <v>0.8</v>
      </c>
      <c r="FS142" s="345"/>
      <c r="FT142" t="s">
        <v>456</v>
      </c>
      <c r="FU142">
        <f>'Générateur Emprise 10ans'!$F8</f>
        <v>0.8</v>
      </c>
      <c r="FY142" s="345"/>
    </row>
    <row r="143" spans="1:181" ht="15" thickBot="1" x14ac:dyDescent="0.35">
      <c r="A143" s="19"/>
      <c r="G143" s="345"/>
      <c r="M143" s="345"/>
      <c r="S143" s="345"/>
      <c r="Y143" s="345"/>
      <c r="AE143" s="345"/>
      <c r="AK143" s="345"/>
      <c r="AQ143" s="345"/>
      <c r="AW143" s="345"/>
      <c r="BC143" s="345"/>
      <c r="BI143" s="345"/>
      <c r="BO143" s="345"/>
      <c r="BU143" s="345"/>
      <c r="CA143" s="345"/>
      <c r="CG143" s="345"/>
      <c r="CM143" s="345"/>
      <c r="CS143" s="345"/>
      <c r="CY143" s="345"/>
      <c r="DE143" s="345"/>
      <c r="DK143" s="345"/>
      <c r="DQ143" s="345"/>
      <c r="DW143" s="345"/>
      <c r="EC143" s="345"/>
      <c r="EI143" s="345"/>
      <c r="EO143" s="345"/>
      <c r="EU143" s="345"/>
      <c r="FA143" s="345"/>
      <c r="FG143" s="345"/>
      <c r="FM143" s="345"/>
      <c r="FS143" s="345"/>
      <c r="FY143" s="345"/>
    </row>
    <row r="144" spans="1:181" x14ac:dyDescent="0.3">
      <c r="A144" s="19"/>
      <c r="B144" s="838"/>
      <c r="C144" s="837" t="s">
        <v>455</v>
      </c>
      <c r="D144" s="837" t="s">
        <v>454</v>
      </c>
      <c r="E144" s="837" t="s">
        <v>453</v>
      </c>
      <c r="F144" s="837" t="s">
        <v>452</v>
      </c>
      <c r="G144" s="836"/>
      <c r="H144" s="838"/>
      <c r="I144" s="837" t="s">
        <v>455</v>
      </c>
      <c r="J144" s="837" t="s">
        <v>454</v>
      </c>
      <c r="K144" s="837" t="s">
        <v>453</v>
      </c>
      <c r="L144" s="837" t="s">
        <v>452</v>
      </c>
      <c r="M144" s="836"/>
      <c r="N144" s="838"/>
      <c r="O144" s="837" t="s">
        <v>455</v>
      </c>
      <c r="P144" s="837" t="s">
        <v>454</v>
      </c>
      <c r="Q144" s="837" t="s">
        <v>453</v>
      </c>
      <c r="R144" s="837" t="s">
        <v>452</v>
      </c>
      <c r="S144" s="836"/>
      <c r="T144" s="838"/>
      <c r="U144" s="837" t="s">
        <v>455</v>
      </c>
      <c r="V144" s="837" t="s">
        <v>454</v>
      </c>
      <c r="W144" s="837" t="s">
        <v>453</v>
      </c>
      <c r="X144" s="837" t="s">
        <v>452</v>
      </c>
      <c r="Y144" s="836"/>
      <c r="Z144" s="838"/>
      <c r="AA144" s="837" t="s">
        <v>455</v>
      </c>
      <c r="AB144" s="837" t="s">
        <v>454</v>
      </c>
      <c r="AC144" s="837" t="s">
        <v>453</v>
      </c>
      <c r="AD144" s="837" t="s">
        <v>452</v>
      </c>
      <c r="AE144" s="836"/>
      <c r="AF144" s="838"/>
      <c r="AG144" s="837" t="s">
        <v>455</v>
      </c>
      <c r="AH144" s="837" t="s">
        <v>454</v>
      </c>
      <c r="AI144" s="837" t="s">
        <v>453</v>
      </c>
      <c r="AJ144" s="837" t="s">
        <v>452</v>
      </c>
      <c r="AK144" s="836"/>
      <c r="AL144" s="838"/>
      <c r="AM144" s="837" t="s">
        <v>455</v>
      </c>
      <c r="AN144" s="837" t="s">
        <v>454</v>
      </c>
      <c r="AO144" s="837" t="s">
        <v>453</v>
      </c>
      <c r="AP144" s="837" t="s">
        <v>452</v>
      </c>
      <c r="AQ144" s="836"/>
      <c r="AR144" s="838"/>
      <c r="AS144" s="837" t="s">
        <v>455</v>
      </c>
      <c r="AT144" s="837" t="s">
        <v>454</v>
      </c>
      <c r="AU144" s="837" t="s">
        <v>453</v>
      </c>
      <c r="AV144" s="837" t="s">
        <v>452</v>
      </c>
      <c r="AW144" s="836"/>
      <c r="AX144" s="838"/>
      <c r="AY144" s="837" t="s">
        <v>455</v>
      </c>
      <c r="AZ144" s="837" t="s">
        <v>454</v>
      </c>
      <c r="BA144" s="837" t="s">
        <v>453</v>
      </c>
      <c r="BB144" s="837" t="s">
        <v>452</v>
      </c>
      <c r="BC144" s="836"/>
      <c r="BD144" s="838"/>
      <c r="BE144" s="837" t="s">
        <v>455</v>
      </c>
      <c r="BF144" s="837" t="s">
        <v>454</v>
      </c>
      <c r="BG144" s="837" t="s">
        <v>453</v>
      </c>
      <c r="BH144" s="837" t="s">
        <v>452</v>
      </c>
      <c r="BI144" s="836"/>
      <c r="BJ144" s="838"/>
      <c r="BK144" s="837" t="s">
        <v>455</v>
      </c>
      <c r="BL144" s="837" t="s">
        <v>454</v>
      </c>
      <c r="BM144" s="837" t="s">
        <v>453</v>
      </c>
      <c r="BN144" s="837" t="s">
        <v>452</v>
      </c>
      <c r="BO144" s="836"/>
      <c r="BP144" s="838"/>
      <c r="BQ144" s="837" t="s">
        <v>455</v>
      </c>
      <c r="BR144" s="837" t="s">
        <v>454</v>
      </c>
      <c r="BS144" s="837" t="s">
        <v>453</v>
      </c>
      <c r="BT144" s="837" t="s">
        <v>452</v>
      </c>
      <c r="BU144" s="836"/>
      <c r="BV144" s="838"/>
      <c r="BW144" s="837" t="s">
        <v>455</v>
      </c>
      <c r="BX144" s="837" t="s">
        <v>454</v>
      </c>
      <c r="BY144" s="837" t="s">
        <v>453</v>
      </c>
      <c r="BZ144" s="837" t="s">
        <v>452</v>
      </c>
      <c r="CA144" s="836"/>
      <c r="CB144" s="838"/>
      <c r="CC144" s="837" t="s">
        <v>455</v>
      </c>
      <c r="CD144" s="837" t="s">
        <v>454</v>
      </c>
      <c r="CE144" s="837" t="s">
        <v>453</v>
      </c>
      <c r="CF144" s="837" t="s">
        <v>452</v>
      </c>
      <c r="CG144" s="836"/>
      <c r="CH144" s="838"/>
      <c r="CI144" s="837" t="s">
        <v>455</v>
      </c>
      <c r="CJ144" s="837" t="s">
        <v>454</v>
      </c>
      <c r="CK144" s="837" t="s">
        <v>453</v>
      </c>
      <c r="CL144" s="837" t="s">
        <v>452</v>
      </c>
      <c r="CM144" s="836"/>
      <c r="CN144" s="838"/>
      <c r="CO144" s="837" t="s">
        <v>455</v>
      </c>
      <c r="CP144" s="837" t="s">
        <v>454</v>
      </c>
      <c r="CQ144" s="837" t="s">
        <v>453</v>
      </c>
      <c r="CR144" s="837" t="s">
        <v>452</v>
      </c>
      <c r="CS144" s="836"/>
      <c r="CT144" s="838"/>
      <c r="CU144" s="837" t="s">
        <v>455</v>
      </c>
      <c r="CV144" s="837" t="s">
        <v>454</v>
      </c>
      <c r="CW144" s="837" t="s">
        <v>453</v>
      </c>
      <c r="CX144" s="837" t="s">
        <v>452</v>
      </c>
      <c r="CY144" s="836"/>
      <c r="CZ144" s="838"/>
      <c r="DA144" s="837" t="s">
        <v>455</v>
      </c>
      <c r="DB144" s="837" t="s">
        <v>454</v>
      </c>
      <c r="DC144" s="837" t="s">
        <v>453</v>
      </c>
      <c r="DD144" s="837" t="s">
        <v>452</v>
      </c>
      <c r="DE144" s="836"/>
      <c r="DF144" s="838"/>
      <c r="DG144" s="837" t="s">
        <v>455</v>
      </c>
      <c r="DH144" s="837" t="s">
        <v>454</v>
      </c>
      <c r="DI144" s="837" t="s">
        <v>453</v>
      </c>
      <c r="DJ144" s="837" t="s">
        <v>452</v>
      </c>
      <c r="DK144" s="836"/>
      <c r="DL144" s="838"/>
      <c r="DM144" s="837" t="s">
        <v>455</v>
      </c>
      <c r="DN144" s="837" t="s">
        <v>454</v>
      </c>
      <c r="DO144" s="837" t="s">
        <v>453</v>
      </c>
      <c r="DP144" s="837" t="s">
        <v>452</v>
      </c>
      <c r="DQ144" s="836"/>
      <c r="DR144" s="838"/>
      <c r="DS144" s="837" t="s">
        <v>455</v>
      </c>
      <c r="DT144" s="837" t="s">
        <v>454</v>
      </c>
      <c r="DU144" s="837" t="s">
        <v>453</v>
      </c>
      <c r="DV144" s="837" t="s">
        <v>452</v>
      </c>
      <c r="DW144" s="836"/>
      <c r="DX144" s="838"/>
      <c r="DY144" s="837" t="s">
        <v>455</v>
      </c>
      <c r="DZ144" s="837" t="s">
        <v>454</v>
      </c>
      <c r="EA144" s="837" t="s">
        <v>453</v>
      </c>
      <c r="EB144" s="837" t="s">
        <v>452</v>
      </c>
      <c r="EC144" s="836"/>
      <c r="ED144" s="838"/>
      <c r="EE144" s="837" t="s">
        <v>455</v>
      </c>
      <c r="EF144" s="837" t="s">
        <v>454</v>
      </c>
      <c r="EG144" s="837" t="s">
        <v>453</v>
      </c>
      <c r="EH144" s="837" t="s">
        <v>452</v>
      </c>
      <c r="EI144" s="836"/>
      <c r="EJ144" s="838"/>
      <c r="EK144" s="837" t="s">
        <v>455</v>
      </c>
      <c r="EL144" s="837" t="s">
        <v>454</v>
      </c>
      <c r="EM144" s="837" t="s">
        <v>453</v>
      </c>
      <c r="EN144" s="837" t="s">
        <v>452</v>
      </c>
      <c r="EO144" s="836"/>
      <c r="EP144" s="838"/>
      <c r="EQ144" s="837" t="s">
        <v>455</v>
      </c>
      <c r="ER144" s="837" t="s">
        <v>454</v>
      </c>
      <c r="ES144" s="837" t="s">
        <v>453</v>
      </c>
      <c r="ET144" s="837" t="s">
        <v>452</v>
      </c>
      <c r="EU144" s="836"/>
      <c r="EV144" s="838"/>
      <c r="EW144" s="837" t="s">
        <v>455</v>
      </c>
      <c r="EX144" s="837" t="s">
        <v>454</v>
      </c>
      <c r="EY144" s="837" t="s">
        <v>453</v>
      </c>
      <c r="EZ144" s="837" t="s">
        <v>452</v>
      </c>
      <c r="FA144" s="836"/>
      <c r="FB144" s="838"/>
      <c r="FC144" s="837" t="s">
        <v>455</v>
      </c>
      <c r="FD144" s="837" t="s">
        <v>454</v>
      </c>
      <c r="FE144" s="837" t="s">
        <v>453</v>
      </c>
      <c r="FF144" s="837" t="s">
        <v>452</v>
      </c>
      <c r="FG144" s="836"/>
      <c r="FH144" s="838"/>
      <c r="FI144" s="837" t="s">
        <v>455</v>
      </c>
      <c r="FJ144" s="837" t="s">
        <v>454</v>
      </c>
      <c r="FK144" s="837" t="s">
        <v>453</v>
      </c>
      <c r="FL144" s="837" t="s">
        <v>452</v>
      </c>
      <c r="FM144" s="836"/>
      <c r="FN144" s="838"/>
      <c r="FO144" s="837" t="s">
        <v>455</v>
      </c>
      <c r="FP144" s="837" t="s">
        <v>454</v>
      </c>
      <c r="FQ144" s="837" t="s">
        <v>453</v>
      </c>
      <c r="FR144" s="837" t="s">
        <v>452</v>
      </c>
      <c r="FS144" s="836"/>
      <c r="FT144" s="838"/>
      <c r="FU144" s="837" t="s">
        <v>455</v>
      </c>
      <c r="FV144" s="837" t="s">
        <v>454</v>
      </c>
      <c r="FW144" s="837" t="s">
        <v>453</v>
      </c>
      <c r="FX144" s="837" t="s">
        <v>452</v>
      </c>
      <c r="FY144" s="836"/>
    </row>
    <row r="145" spans="1:181" x14ac:dyDescent="0.3">
      <c r="A145" s="19"/>
      <c r="B145" s="827" t="s">
        <v>451</v>
      </c>
      <c r="C145" s="835"/>
      <c r="D145" s="835"/>
      <c r="E145" s="835"/>
      <c r="F145" s="835"/>
      <c r="G145" s="834"/>
      <c r="H145" s="827" t="s">
        <v>451</v>
      </c>
      <c r="I145" s="835"/>
      <c r="J145" s="835"/>
      <c r="K145" s="835"/>
      <c r="L145" s="835"/>
      <c r="M145" s="834"/>
      <c r="N145" s="827" t="s">
        <v>451</v>
      </c>
      <c r="O145" s="835"/>
      <c r="P145" s="835"/>
      <c r="Q145" s="835"/>
      <c r="R145" s="835"/>
      <c r="S145" s="834"/>
      <c r="T145" s="827" t="s">
        <v>451</v>
      </c>
      <c r="U145" s="835"/>
      <c r="V145" s="835"/>
      <c r="W145" s="835"/>
      <c r="X145" s="835"/>
      <c r="Y145" s="834"/>
      <c r="Z145" s="827" t="s">
        <v>451</v>
      </c>
      <c r="AA145" s="835"/>
      <c r="AB145" s="835"/>
      <c r="AC145" s="835"/>
      <c r="AD145" s="835"/>
      <c r="AE145" s="834"/>
      <c r="AF145" s="827" t="s">
        <v>451</v>
      </c>
      <c r="AG145" s="835"/>
      <c r="AH145" s="835"/>
      <c r="AI145" s="835"/>
      <c r="AJ145" s="835"/>
      <c r="AK145" s="834"/>
      <c r="AL145" s="827" t="s">
        <v>451</v>
      </c>
      <c r="AM145" s="835"/>
      <c r="AN145" s="835"/>
      <c r="AO145" s="835"/>
      <c r="AP145" s="835"/>
      <c r="AQ145" s="834"/>
      <c r="AR145" s="827" t="s">
        <v>451</v>
      </c>
      <c r="AS145" s="835"/>
      <c r="AT145" s="835"/>
      <c r="AU145" s="835"/>
      <c r="AV145" s="835"/>
      <c r="AW145" s="834"/>
      <c r="AX145" s="827" t="s">
        <v>451</v>
      </c>
      <c r="AY145" s="835"/>
      <c r="AZ145" s="835"/>
      <c r="BA145" s="835"/>
      <c r="BB145" s="835"/>
      <c r="BC145" s="834"/>
      <c r="BD145" s="827" t="s">
        <v>451</v>
      </c>
      <c r="BE145" s="835"/>
      <c r="BF145" s="835"/>
      <c r="BG145" s="835"/>
      <c r="BH145" s="835"/>
      <c r="BI145" s="834"/>
      <c r="BJ145" s="827" t="s">
        <v>451</v>
      </c>
      <c r="BK145" s="835"/>
      <c r="BL145" s="835"/>
      <c r="BM145" s="835"/>
      <c r="BN145" s="835"/>
      <c r="BO145" s="834"/>
      <c r="BP145" s="827" t="s">
        <v>451</v>
      </c>
      <c r="BQ145" s="835"/>
      <c r="BR145" s="835"/>
      <c r="BS145" s="835"/>
      <c r="BT145" s="835"/>
      <c r="BU145" s="834"/>
      <c r="BV145" s="827" t="s">
        <v>451</v>
      </c>
      <c r="BW145" s="835"/>
      <c r="BX145" s="835"/>
      <c r="BY145" s="835"/>
      <c r="BZ145" s="835"/>
      <c r="CA145" s="834"/>
      <c r="CB145" s="827" t="s">
        <v>451</v>
      </c>
      <c r="CC145" s="835"/>
      <c r="CD145" s="835"/>
      <c r="CE145" s="835"/>
      <c r="CF145" s="835"/>
      <c r="CG145" s="834"/>
      <c r="CH145" s="827" t="s">
        <v>451</v>
      </c>
      <c r="CI145" s="835"/>
      <c r="CJ145" s="835"/>
      <c r="CK145" s="835"/>
      <c r="CL145" s="835"/>
      <c r="CM145" s="834"/>
      <c r="CN145" s="827" t="s">
        <v>451</v>
      </c>
      <c r="CO145" s="835"/>
      <c r="CP145" s="835"/>
      <c r="CQ145" s="835"/>
      <c r="CR145" s="835"/>
      <c r="CS145" s="834"/>
      <c r="CT145" s="827" t="s">
        <v>451</v>
      </c>
      <c r="CU145" s="835"/>
      <c r="CV145" s="835"/>
      <c r="CW145" s="835"/>
      <c r="CX145" s="835"/>
      <c r="CY145" s="834"/>
      <c r="CZ145" s="827" t="s">
        <v>451</v>
      </c>
      <c r="DA145" s="835"/>
      <c r="DB145" s="835"/>
      <c r="DC145" s="835"/>
      <c r="DD145" s="835"/>
      <c r="DE145" s="834"/>
      <c r="DF145" s="827" t="s">
        <v>451</v>
      </c>
      <c r="DG145" s="835"/>
      <c r="DH145" s="835"/>
      <c r="DI145" s="835"/>
      <c r="DJ145" s="835"/>
      <c r="DK145" s="834"/>
      <c r="DL145" s="827" t="s">
        <v>451</v>
      </c>
      <c r="DM145" s="835"/>
      <c r="DN145" s="835"/>
      <c r="DO145" s="835"/>
      <c r="DP145" s="835"/>
      <c r="DQ145" s="834"/>
      <c r="DR145" s="827" t="s">
        <v>451</v>
      </c>
      <c r="DS145" s="835"/>
      <c r="DT145" s="835"/>
      <c r="DU145" s="835"/>
      <c r="DV145" s="835"/>
      <c r="DW145" s="834"/>
      <c r="DX145" s="827" t="s">
        <v>451</v>
      </c>
      <c r="DY145" s="835"/>
      <c r="DZ145" s="835"/>
      <c r="EA145" s="835"/>
      <c r="EB145" s="835"/>
      <c r="EC145" s="834"/>
      <c r="ED145" s="827" t="s">
        <v>451</v>
      </c>
      <c r="EE145" s="835"/>
      <c r="EF145" s="835"/>
      <c r="EG145" s="835"/>
      <c r="EH145" s="835"/>
      <c r="EI145" s="834"/>
      <c r="EJ145" s="827" t="s">
        <v>451</v>
      </c>
      <c r="EK145" s="835"/>
      <c r="EL145" s="835"/>
      <c r="EM145" s="835"/>
      <c r="EN145" s="835"/>
      <c r="EO145" s="834"/>
      <c r="EP145" s="827" t="s">
        <v>451</v>
      </c>
      <c r="EQ145" s="835"/>
      <c r="ER145" s="835"/>
      <c r="ES145" s="835"/>
      <c r="ET145" s="835"/>
      <c r="EU145" s="834"/>
      <c r="EV145" s="827" t="s">
        <v>451</v>
      </c>
      <c r="EW145" s="835"/>
      <c r="EX145" s="835"/>
      <c r="EY145" s="835"/>
      <c r="EZ145" s="835"/>
      <c r="FA145" s="834"/>
      <c r="FB145" s="827" t="s">
        <v>451</v>
      </c>
      <c r="FC145" s="835"/>
      <c r="FD145" s="835"/>
      <c r="FE145" s="835"/>
      <c r="FF145" s="835"/>
      <c r="FG145" s="834"/>
      <c r="FH145" s="827" t="s">
        <v>451</v>
      </c>
      <c r="FI145" s="835"/>
      <c r="FJ145" s="835"/>
      <c r="FK145" s="835"/>
      <c r="FL145" s="835"/>
      <c r="FM145" s="834"/>
      <c r="FN145" s="827" t="s">
        <v>451</v>
      </c>
      <c r="FO145" s="835"/>
      <c r="FP145" s="835"/>
      <c r="FQ145" s="835"/>
      <c r="FR145" s="835"/>
      <c r="FS145" s="834"/>
      <c r="FT145" s="827" t="s">
        <v>451</v>
      </c>
      <c r="FU145" s="835"/>
      <c r="FV145" s="835"/>
      <c r="FW145" s="835"/>
      <c r="FX145" s="835"/>
      <c r="FY145" s="834"/>
    </row>
    <row r="146" spans="1:181" x14ac:dyDescent="0.3">
      <c r="A146" s="19"/>
      <c r="B146" s="827" t="s">
        <v>450</v>
      </c>
      <c r="C146" s="835">
        <f>('Générateur Emprise 10ans'!$C$13+'Générateur Emprise 10ans'!$C$14)/(2*100)</f>
        <v>0.75</v>
      </c>
      <c r="D146" s="835">
        <f>(D$135*2*C146)</f>
        <v>-0.30000000000000004</v>
      </c>
      <c r="E146" s="835">
        <f>B$135+(B$135*D146)</f>
        <v>5.4599999999999991</v>
      </c>
      <c r="F146" s="835">
        <f>E146*E73/10000</f>
        <v>7.8623999999999986E-2</v>
      </c>
      <c r="G146" s="834"/>
      <c r="H146" s="827" t="s">
        <v>450</v>
      </c>
      <c r="I146" s="835">
        <f>('Générateur Emprise 10ans'!$C$13+'Générateur Emprise 10ans'!$C$14)/(2*100)</f>
        <v>0.75</v>
      </c>
      <c r="J146" s="835">
        <f>(J$135*2*I146)</f>
        <v>-0.30000000000000004</v>
      </c>
      <c r="K146" s="835">
        <f>H$135+(H$135*J146)</f>
        <v>7</v>
      </c>
      <c r="L146" s="835">
        <f>K146*K73/10000</f>
        <v>0.1008</v>
      </c>
      <c r="M146" s="834"/>
      <c r="N146" s="827" t="s">
        <v>450</v>
      </c>
      <c r="O146" s="835">
        <f>('Générateur Emprise 10ans'!$C$13+'Générateur Emprise 10ans'!$C$14)/(2*100)</f>
        <v>0.75</v>
      </c>
      <c r="P146" s="835">
        <f>(P$135*2*O146)</f>
        <v>-0.30000000000000004</v>
      </c>
      <c r="Q146" s="835">
        <f>N$135+(N$135*P146)</f>
        <v>5.9499999999999993</v>
      </c>
      <c r="R146" s="835">
        <f>Q146*Q73/10000</f>
        <v>8.5679999999999992E-2</v>
      </c>
      <c r="S146" s="834"/>
      <c r="T146" s="827" t="s">
        <v>450</v>
      </c>
      <c r="U146" s="835">
        <f>('Générateur Emprise 10ans'!$C$13+'Générateur Emprise 10ans'!$C$14)/(2*100)</f>
        <v>0.75</v>
      </c>
      <c r="V146" s="835">
        <f>(V$135*2*U146)</f>
        <v>-7.5000000000000011E-2</v>
      </c>
      <c r="W146" s="835">
        <f>T$135+(T$135*V146)</f>
        <v>8.7874999999999996</v>
      </c>
      <c r="X146" s="835">
        <f>W146*W73/10000</f>
        <v>0.12653999999999999</v>
      </c>
      <c r="Y146" s="834"/>
      <c r="Z146" s="827" t="s">
        <v>450</v>
      </c>
      <c r="AA146" s="835">
        <f>('Générateur Emprise 10ans'!$C$13+'Générateur Emprise 10ans'!$C$14)/(2*100)</f>
        <v>0.75</v>
      </c>
      <c r="AB146" s="835">
        <f>(AB$135*2*AA146)</f>
        <v>-0.30000000000000004</v>
      </c>
      <c r="AC146" s="835">
        <f>Z$135+(Z$135*AB146)</f>
        <v>5.4599999999999991</v>
      </c>
      <c r="AD146" s="835">
        <f>AC146*AC73/10000</f>
        <v>7.8623999999999986E-2</v>
      </c>
      <c r="AE146" s="834"/>
      <c r="AF146" s="827" t="s">
        <v>450</v>
      </c>
      <c r="AG146" s="835">
        <f>('Générateur Emprise 10ans'!$C$13+'Générateur Emprise 10ans'!$C$14)/(2*100)</f>
        <v>0.75</v>
      </c>
      <c r="AH146" s="835">
        <f>(AH$135*2*AG146)</f>
        <v>-0.30000000000000004</v>
      </c>
      <c r="AI146" s="835">
        <f>AF$135+(AF$135*AH146)</f>
        <v>7</v>
      </c>
      <c r="AJ146" s="835">
        <f>AI146*AI73/10000</f>
        <v>0.1008</v>
      </c>
      <c r="AK146" s="834"/>
      <c r="AL146" s="827" t="s">
        <v>450</v>
      </c>
      <c r="AM146" s="835">
        <f>('Générateur Emprise 10ans'!$C$13+'Générateur Emprise 10ans'!$C$14)/(2*100)</f>
        <v>0.75</v>
      </c>
      <c r="AN146" s="835">
        <f>(AN$135*2*AM146)</f>
        <v>-0.30000000000000004</v>
      </c>
      <c r="AO146" s="835">
        <f>AL$135+(AL$135*AN146)</f>
        <v>5.9499999999999993</v>
      </c>
      <c r="AP146" s="835">
        <f>AO146*AO73/10000</f>
        <v>8.5679999999999992E-2</v>
      </c>
      <c r="AQ146" s="834"/>
      <c r="AR146" s="827" t="s">
        <v>450</v>
      </c>
      <c r="AS146" s="835">
        <f>('Générateur Emprise 10ans'!$C$13+'Générateur Emprise 10ans'!$C$14)/(2*100)</f>
        <v>0.75</v>
      </c>
      <c r="AT146" s="835">
        <f>(AT$135*2*AS146)</f>
        <v>-7.5000000000000011E-2</v>
      </c>
      <c r="AU146" s="835">
        <f>AR$135+(AR$135*AT146)</f>
        <v>8.7874999999999996</v>
      </c>
      <c r="AV146" s="835">
        <f>AU146*AU73/10000</f>
        <v>0.12653999999999999</v>
      </c>
      <c r="AW146" s="834"/>
      <c r="AX146" s="827" t="s">
        <v>450</v>
      </c>
      <c r="AY146" s="835">
        <f>('Générateur Emprise 10ans'!$C$13+'Générateur Emprise 10ans'!$C$14)/(2*100)</f>
        <v>0.75</v>
      </c>
      <c r="AZ146" s="835">
        <f>(AZ$135*2*AY146)</f>
        <v>-0.30000000000000004</v>
      </c>
      <c r="BA146" s="835">
        <f>AX$135+(AX$135*AZ146)</f>
        <v>5.4599999999999991</v>
      </c>
      <c r="BB146" s="835">
        <f>BA146*BA73/10000</f>
        <v>7.8623999999999986E-2</v>
      </c>
      <c r="BC146" s="834"/>
      <c r="BD146" s="827" t="s">
        <v>450</v>
      </c>
      <c r="BE146" s="835">
        <f>('Générateur Emprise 10ans'!$C$13+'Générateur Emprise 10ans'!$C$14)/(2*100)</f>
        <v>0.75</v>
      </c>
      <c r="BF146" s="835">
        <f>(BF$135*2*BE146)</f>
        <v>-0.30000000000000004</v>
      </c>
      <c r="BG146" s="835">
        <f>BD$135+(BD$135*BF146)</f>
        <v>7</v>
      </c>
      <c r="BH146" s="835">
        <f>BG146*BG73/10000</f>
        <v>0.1008</v>
      </c>
      <c r="BI146" s="834"/>
      <c r="BJ146" s="827" t="s">
        <v>450</v>
      </c>
      <c r="BK146" s="835">
        <f>('Générateur Emprise 10ans'!$C$13+'Générateur Emprise 10ans'!$C$14)/(2*100)</f>
        <v>0.75</v>
      </c>
      <c r="BL146" s="835">
        <f>(BL$135*2*BK146)</f>
        <v>-0.30000000000000004</v>
      </c>
      <c r="BM146" s="835">
        <f>BJ$135+(BJ$135*BL146)</f>
        <v>0</v>
      </c>
      <c r="BN146" s="835">
        <f>BM146*BM73/10000</f>
        <v>0</v>
      </c>
      <c r="BO146" s="834"/>
      <c r="BP146" s="827" t="s">
        <v>450</v>
      </c>
      <c r="BQ146" s="835">
        <f>('Générateur Emprise 10ans'!$C$13+'Générateur Emprise 10ans'!$C$14)/(2*100)</f>
        <v>0.75</v>
      </c>
      <c r="BR146" s="835">
        <f>(BR$135*2*BQ146)</f>
        <v>-7.5000000000000011E-2</v>
      </c>
      <c r="BS146" s="835">
        <f>BP$135+(BP$135*BR146)</f>
        <v>0</v>
      </c>
      <c r="BT146" s="835">
        <f>BS146*BS73/10000</f>
        <v>0</v>
      </c>
      <c r="BU146" s="834"/>
      <c r="BV146" s="827" t="s">
        <v>450</v>
      </c>
      <c r="BW146" s="835">
        <f>('Générateur Emprise 10ans'!$C$13+'Générateur Emprise 10ans'!$C$14)/(2*100)</f>
        <v>0.75</v>
      </c>
      <c r="BX146" s="835">
        <f>(BX$135*2*BW146)</f>
        <v>-0.30000000000000004</v>
      </c>
      <c r="BY146" s="835">
        <f>BV$135+(BV$135*BX146)</f>
        <v>0</v>
      </c>
      <c r="BZ146" s="835">
        <f>BY146*BY73/10000</f>
        <v>0</v>
      </c>
      <c r="CA146" s="834"/>
      <c r="CB146" s="827" t="s">
        <v>450</v>
      </c>
      <c r="CC146" s="835">
        <f>('Générateur Emprise 10ans'!$C$13+'Générateur Emprise 10ans'!$C$14)/(2*100)</f>
        <v>0.75</v>
      </c>
      <c r="CD146" s="835">
        <f>(CD$135*2*CC146)</f>
        <v>-0.30000000000000004</v>
      </c>
      <c r="CE146" s="835">
        <f>CB$135+(CB$135*CD146)</f>
        <v>0</v>
      </c>
      <c r="CF146" s="835">
        <f>CE146*CE73/10000</f>
        <v>0</v>
      </c>
      <c r="CG146" s="834"/>
      <c r="CH146" s="827" t="s">
        <v>450</v>
      </c>
      <c r="CI146" s="835">
        <f>('Générateur Emprise 10ans'!$C$13+'Générateur Emprise 10ans'!$C$14)/(2*100)</f>
        <v>0.75</v>
      </c>
      <c r="CJ146" s="835">
        <f>(CJ$135*2*CI146)</f>
        <v>-0.30000000000000004</v>
      </c>
      <c r="CK146" s="835">
        <f>CH$135+(CH$135*CJ146)</f>
        <v>0</v>
      </c>
      <c r="CL146" s="835">
        <f>CK146*CK73/10000</f>
        <v>0</v>
      </c>
      <c r="CM146" s="834"/>
      <c r="CN146" s="827" t="s">
        <v>450</v>
      </c>
      <c r="CO146" s="835">
        <f>('Générateur Emprise 10ans'!$C$13+'Générateur Emprise 10ans'!$C$14)/(2*100)</f>
        <v>0.75</v>
      </c>
      <c r="CP146" s="835">
        <f>(CP$135*2*CO146)</f>
        <v>-7.5000000000000011E-2</v>
      </c>
      <c r="CQ146" s="835">
        <f>CN$135+(CN$135*CP146)</f>
        <v>0</v>
      </c>
      <c r="CR146" s="835">
        <f>CQ146*CQ73/10000</f>
        <v>0</v>
      </c>
      <c r="CS146" s="834"/>
      <c r="CT146" s="827" t="s">
        <v>450</v>
      </c>
      <c r="CU146" s="835">
        <f>('Générateur Emprise 10ans'!$C$13+'Générateur Emprise 10ans'!$C$14)/(2*100)</f>
        <v>0.75</v>
      </c>
      <c r="CV146" s="835">
        <f>(CV$135*2*CU146)</f>
        <v>-0.30000000000000004</v>
      </c>
      <c r="CW146" s="835">
        <f>CT$135+(CT$135*CV146)</f>
        <v>0</v>
      </c>
      <c r="CX146" s="835">
        <f>CW146*CW73/10000</f>
        <v>0</v>
      </c>
      <c r="CY146" s="834"/>
      <c r="CZ146" s="827" t="s">
        <v>450</v>
      </c>
      <c r="DA146" s="835">
        <f>('Générateur Emprise 10ans'!$C$13+'Générateur Emprise 10ans'!$C$14)/(2*100)</f>
        <v>0.75</v>
      </c>
      <c r="DB146" s="835">
        <f>(DB$135*2*DA146)</f>
        <v>-0.30000000000000004</v>
      </c>
      <c r="DC146" s="835">
        <f>CZ$135+(CZ$135*DB146)</f>
        <v>0</v>
      </c>
      <c r="DD146" s="835">
        <f>DC146*DC73/10000</f>
        <v>0</v>
      </c>
      <c r="DE146" s="834"/>
      <c r="DF146" s="827" t="s">
        <v>450</v>
      </c>
      <c r="DG146" s="835">
        <f>('Générateur Emprise 10ans'!$C$13+'Générateur Emprise 10ans'!$C$14)/(2*100)</f>
        <v>0.75</v>
      </c>
      <c r="DH146" s="835">
        <f>(DH$135*2*DG146)</f>
        <v>-0.30000000000000004</v>
      </c>
      <c r="DI146" s="835">
        <f>DF$135+(DF$135*DH146)</f>
        <v>0</v>
      </c>
      <c r="DJ146" s="835">
        <f>DI146*DI73/10000</f>
        <v>0</v>
      </c>
      <c r="DK146" s="834"/>
      <c r="DL146" s="827" t="s">
        <v>450</v>
      </c>
      <c r="DM146" s="835">
        <f>('Générateur Emprise 10ans'!$C$13+'Générateur Emprise 10ans'!$C$14)/(2*100)</f>
        <v>0.75</v>
      </c>
      <c r="DN146" s="835">
        <f>(DN$135*2*DM146)</f>
        <v>-7.5000000000000011E-2</v>
      </c>
      <c r="DO146" s="835">
        <f>DL$135+(DL$135*DN146)</f>
        <v>0</v>
      </c>
      <c r="DP146" s="835">
        <f>DO146*DO73/10000</f>
        <v>0</v>
      </c>
      <c r="DQ146" s="834"/>
      <c r="DR146" s="827" t="s">
        <v>450</v>
      </c>
      <c r="DS146" s="835">
        <f>('Générateur Emprise 10ans'!$C$13+'Générateur Emprise 10ans'!$C$14)/(2*100)</f>
        <v>0.75</v>
      </c>
      <c r="DT146" s="835">
        <f>(DT$135*2*DS146)</f>
        <v>-0.30000000000000004</v>
      </c>
      <c r="DU146" s="835">
        <f>DR$135+(DR$135*DT146)</f>
        <v>0</v>
      </c>
      <c r="DV146" s="835">
        <f>DU146*DU73/10000</f>
        <v>0</v>
      </c>
      <c r="DW146" s="834"/>
      <c r="DX146" s="827" t="s">
        <v>450</v>
      </c>
      <c r="DY146" s="835">
        <f>('Générateur Emprise 10ans'!$C$13+'Générateur Emprise 10ans'!$C$14)/(2*100)</f>
        <v>0.75</v>
      </c>
      <c r="DZ146" s="835">
        <f>(DZ$135*2*DY146)</f>
        <v>-0.30000000000000004</v>
      </c>
      <c r="EA146" s="835">
        <f>DX$135+(DX$135*DZ146)</f>
        <v>0</v>
      </c>
      <c r="EB146" s="835">
        <f>EA146*EA73/10000</f>
        <v>0</v>
      </c>
      <c r="EC146" s="834"/>
      <c r="ED146" s="827" t="s">
        <v>450</v>
      </c>
      <c r="EE146" s="835">
        <f>('Générateur Emprise 10ans'!$C$13+'Générateur Emprise 10ans'!$C$14)/(2*100)</f>
        <v>0.75</v>
      </c>
      <c r="EF146" s="835">
        <f>(EF$135*2*EE146)</f>
        <v>-0.30000000000000004</v>
      </c>
      <c r="EG146" s="835">
        <f>ED$135+(ED$135*EF146)</f>
        <v>0</v>
      </c>
      <c r="EH146" s="835">
        <f>EG146*EG73/10000</f>
        <v>0</v>
      </c>
      <c r="EI146" s="834"/>
      <c r="EJ146" s="827" t="s">
        <v>450</v>
      </c>
      <c r="EK146" s="835">
        <f>('Générateur Emprise 10ans'!$C$13+'Générateur Emprise 10ans'!$C$14)/(2*100)</f>
        <v>0.75</v>
      </c>
      <c r="EL146" s="835">
        <f>(EL$135*2*EK146)</f>
        <v>-7.5000000000000011E-2</v>
      </c>
      <c r="EM146" s="835">
        <f>EJ$135+(EJ$135*EL146)</f>
        <v>0</v>
      </c>
      <c r="EN146" s="835">
        <f>EM146*EM73/10000</f>
        <v>0</v>
      </c>
      <c r="EO146" s="834"/>
      <c r="EP146" s="827" t="s">
        <v>450</v>
      </c>
      <c r="EQ146" s="835">
        <f>('Générateur Emprise 10ans'!$C$13+'Générateur Emprise 10ans'!$C$14)/(2*100)</f>
        <v>0.75</v>
      </c>
      <c r="ER146" s="835">
        <f>(ER$135*2*EQ146)</f>
        <v>-0.30000000000000004</v>
      </c>
      <c r="ES146" s="835">
        <f>EP$135+(EP$135*ER146)</f>
        <v>0</v>
      </c>
      <c r="ET146" s="835">
        <f>ES146*ES73/10000</f>
        <v>0</v>
      </c>
      <c r="EU146" s="834"/>
      <c r="EV146" s="827" t="s">
        <v>450</v>
      </c>
      <c r="EW146" s="835">
        <f>('Générateur Emprise 10ans'!$C$13+'Générateur Emprise 10ans'!$C$14)/(2*100)</f>
        <v>0.75</v>
      </c>
      <c r="EX146" s="835">
        <f>(EX$135*2*EW146)</f>
        <v>-0.30000000000000004</v>
      </c>
      <c r="EY146" s="835">
        <f>EV$135+(EV$135*EX146)</f>
        <v>0</v>
      </c>
      <c r="EZ146" s="835">
        <f>EY146*EY73/10000</f>
        <v>0</v>
      </c>
      <c r="FA146" s="834"/>
      <c r="FB146" s="827" t="s">
        <v>450</v>
      </c>
      <c r="FC146" s="835">
        <f>('Générateur Emprise 10ans'!$C$13+'Générateur Emprise 10ans'!$C$14)/(2*100)</f>
        <v>0.75</v>
      </c>
      <c r="FD146" s="835">
        <f>(FD$135*2*FC146)</f>
        <v>-0.30000000000000004</v>
      </c>
      <c r="FE146" s="835">
        <f>FB$135+(FB$135*FD146)</f>
        <v>0</v>
      </c>
      <c r="FF146" s="835">
        <f>FE146*FE73/10000</f>
        <v>0</v>
      </c>
      <c r="FG146" s="834"/>
      <c r="FH146" s="827" t="s">
        <v>450</v>
      </c>
      <c r="FI146" s="835">
        <f>('Générateur Emprise 10ans'!$C$13+'Générateur Emprise 10ans'!$C$14)/(2*100)</f>
        <v>0.75</v>
      </c>
      <c r="FJ146" s="835">
        <f>(FJ$135*2*FI146)</f>
        <v>-7.5000000000000011E-2</v>
      </c>
      <c r="FK146" s="835">
        <f>FH$135+(FH$135*FJ146)</f>
        <v>0</v>
      </c>
      <c r="FL146" s="835">
        <f>FK146*FK73/10000</f>
        <v>0</v>
      </c>
      <c r="FM146" s="834"/>
      <c r="FN146" s="827" t="s">
        <v>450</v>
      </c>
      <c r="FO146" s="835">
        <f>('Générateur Emprise 10ans'!$C$13+'Générateur Emprise 10ans'!$C$14)/(2*100)</f>
        <v>0.75</v>
      </c>
      <c r="FP146" s="835">
        <f>(FP$135*2*FO146)</f>
        <v>-0.30000000000000004</v>
      </c>
      <c r="FQ146" s="835">
        <f>FN$135+(FN$135*FP146)</f>
        <v>0</v>
      </c>
      <c r="FR146" s="835">
        <f>FQ146*FQ73/10000</f>
        <v>0</v>
      </c>
      <c r="FS146" s="834"/>
      <c r="FT146" s="827" t="s">
        <v>450</v>
      </c>
      <c r="FU146" s="835">
        <f>('Générateur Emprise 10ans'!$C$13+'Générateur Emprise 10ans'!$C$14)/(2*100)</f>
        <v>0.75</v>
      </c>
      <c r="FV146" s="835">
        <f>(FV$135*2*FU146)</f>
        <v>-0.30000000000000004</v>
      </c>
      <c r="FW146" s="835">
        <f>FT$135+(FT$135*FV146)</f>
        <v>0</v>
      </c>
      <c r="FX146" s="835">
        <f>FW146*FW73/10000</f>
        <v>0</v>
      </c>
      <c r="FY146" s="834"/>
    </row>
    <row r="147" spans="1:181" x14ac:dyDescent="0.3">
      <c r="A147" s="19"/>
      <c r="B147" s="827" t="s">
        <v>449</v>
      </c>
      <c r="C147" s="835">
        <f>('Générateur Emprise 10ans'!$C$14+'Générateur Emprise 10ans'!$C$15)/(2*100)</f>
        <v>0.75</v>
      </c>
      <c r="D147" s="835">
        <f>(D$135*2*C147)</f>
        <v>-0.30000000000000004</v>
      </c>
      <c r="E147" s="835">
        <f>B$135+(B$135*D147)</f>
        <v>5.4599999999999991</v>
      </c>
      <c r="F147" s="835">
        <f>E147*E74/10000</f>
        <v>7.8623999999999986E-2</v>
      </c>
      <c r="G147" s="834"/>
      <c r="H147" s="827" t="s">
        <v>449</v>
      </c>
      <c r="I147" s="835">
        <f>('Générateur Emprise 10ans'!$C$14+'Générateur Emprise 10ans'!$C$15)/(2*100)</f>
        <v>0.75</v>
      </c>
      <c r="J147" s="835">
        <f>(J$135*2*I147)</f>
        <v>-0.30000000000000004</v>
      </c>
      <c r="K147" s="835">
        <f>H$135+(H$135*J147)</f>
        <v>7</v>
      </c>
      <c r="L147" s="835">
        <f>K147*K74/10000</f>
        <v>0.1008</v>
      </c>
      <c r="M147" s="834"/>
      <c r="N147" s="827" t="s">
        <v>449</v>
      </c>
      <c r="O147" s="835">
        <f>('Générateur Emprise 10ans'!$C$14+'Générateur Emprise 10ans'!$C$15)/(2*100)</f>
        <v>0.75</v>
      </c>
      <c r="P147" s="835">
        <f>(P$135*2*O147)</f>
        <v>-0.30000000000000004</v>
      </c>
      <c r="Q147" s="835">
        <f>N$135+(N$135*P147)</f>
        <v>5.9499999999999993</v>
      </c>
      <c r="R147" s="835">
        <f>Q147*Q74/10000</f>
        <v>8.5679999999999992E-2</v>
      </c>
      <c r="S147" s="834"/>
      <c r="T147" s="827" t="s">
        <v>449</v>
      </c>
      <c r="U147" s="835">
        <f>('Générateur Emprise 10ans'!$C$14+'Générateur Emprise 10ans'!$C$15)/(2*100)</f>
        <v>0.75</v>
      </c>
      <c r="V147" s="835">
        <f>(V$135*2*U147)</f>
        <v>-7.5000000000000011E-2</v>
      </c>
      <c r="W147" s="835">
        <f>T$135+(T$135*V147)</f>
        <v>8.7874999999999996</v>
      </c>
      <c r="X147" s="835">
        <f>W147*W74/10000</f>
        <v>0.12653999999999999</v>
      </c>
      <c r="Y147" s="834"/>
      <c r="Z147" s="827" t="s">
        <v>449</v>
      </c>
      <c r="AA147" s="835">
        <f>('Générateur Emprise 10ans'!$C$14+'Générateur Emprise 10ans'!$C$15)/(2*100)</f>
        <v>0.75</v>
      </c>
      <c r="AB147" s="835">
        <f>(AB$135*2*AA147)</f>
        <v>-0.30000000000000004</v>
      </c>
      <c r="AC147" s="835">
        <f>Z$135+(Z$135*AB147)</f>
        <v>5.4599999999999991</v>
      </c>
      <c r="AD147" s="835">
        <f>AC147*AC74/10000</f>
        <v>7.8623999999999986E-2</v>
      </c>
      <c r="AE147" s="834"/>
      <c r="AF147" s="827" t="s">
        <v>449</v>
      </c>
      <c r="AG147" s="835">
        <f>('Générateur Emprise 10ans'!$C$14+'Générateur Emprise 10ans'!$C$15)/(2*100)</f>
        <v>0.75</v>
      </c>
      <c r="AH147" s="835">
        <f>(AH$135*2*AG147)</f>
        <v>-0.30000000000000004</v>
      </c>
      <c r="AI147" s="835">
        <f>AF$135+(AF$135*AH147)</f>
        <v>7</v>
      </c>
      <c r="AJ147" s="835">
        <f>AI147*AI74/10000</f>
        <v>0.1008</v>
      </c>
      <c r="AK147" s="834"/>
      <c r="AL147" s="827" t="s">
        <v>449</v>
      </c>
      <c r="AM147" s="835">
        <f>('Générateur Emprise 10ans'!$C$14+'Générateur Emprise 10ans'!$C$15)/(2*100)</f>
        <v>0.75</v>
      </c>
      <c r="AN147" s="835">
        <f>(AN$135*2*AM147)</f>
        <v>-0.30000000000000004</v>
      </c>
      <c r="AO147" s="835">
        <f>AL$135+(AL$135*AN147)</f>
        <v>5.9499999999999993</v>
      </c>
      <c r="AP147" s="835">
        <f>AO147*AO74/10000</f>
        <v>8.5679999999999992E-2</v>
      </c>
      <c r="AQ147" s="834"/>
      <c r="AR147" s="827" t="s">
        <v>449</v>
      </c>
      <c r="AS147" s="835">
        <f>('Générateur Emprise 10ans'!$C$14+'Générateur Emprise 10ans'!$C$15)/(2*100)</f>
        <v>0.75</v>
      </c>
      <c r="AT147" s="835">
        <f>(AT$135*2*AS147)</f>
        <v>-7.5000000000000011E-2</v>
      </c>
      <c r="AU147" s="835">
        <f>AR$135+(AR$135*AT147)</f>
        <v>8.7874999999999996</v>
      </c>
      <c r="AV147" s="835">
        <f>AU147*AU74/10000</f>
        <v>0.12653999999999999</v>
      </c>
      <c r="AW147" s="834"/>
      <c r="AX147" s="827" t="s">
        <v>449</v>
      </c>
      <c r="AY147" s="835">
        <f>('Générateur Emprise 10ans'!$C$14+'Générateur Emprise 10ans'!$C$15)/(2*100)</f>
        <v>0.75</v>
      </c>
      <c r="AZ147" s="835">
        <f>(AZ$135*2*AY147)</f>
        <v>-0.30000000000000004</v>
      </c>
      <c r="BA147" s="835">
        <f>AX$135+(AX$135*AZ147)</f>
        <v>5.4599999999999991</v>
      </c>
      <c r="BB147" s="835">
        <f>BA147*BA74/10000</f>
        <v>7.8623999999999986E-2</v>
      </c>
      <c r="BC147" s="834"/>
      <c r="BD147" s="827" t="s">
        <v>449</v>
      </c>
      <c r="BE147" s="835">
        <f>('Générateur Emprise 10ans'!$C$14+'Générateur Emprise 10ans'!$C$15)/(2*100)</f>
        <v>0.75</v>
      </c>
      <c r="BF147" s="835">
        <f>(BF$135*2*BE147)</f>
        <v>-0.30000000000000004</v>
      </c>
      <c r="BG147" s="835">
        <f>BD$135+(BD$135*BF147)</f>
        <v>7</v>
      </c>
      <c r="BH147" s="835">
        <f>BG147*BG74/10000</f>
        <v>0.1008</v>
      </c>
      <c r="BI147" s="834"/>
      <c r="BJ147" s="827" t="s">
        <v>449</v>
      </c>
      <c r="BK147" s="835">
        <f>('Générateur Emprise 10ans'!$C$14+'Générateur Emprise 10ans'!$C$15)/(2*100)</f>
        <v>0.75</v>
      </c>
      <c r="BL147" s="835">
        <f>(BL$135*2*BK147)</f>
        <v>-0.30000000000000004</v>
      </c>
      <c r="BM147" s="835">
        <f>BJ$135+(BJ$135*BL147)</f>
        <v>0</v>
      </c>
      <c r="BN147" s="835">
        <f>BM147*BM74/10000</f>
        <v>0</v>
      </c>
      <c r="BO147" s="834"/>
      <c r="BP147" s="827" t="s">
        <v>449</v>
      </c>
      <c r="BQ147" s="835">
        <f>('Générateur Emprise 10ans'!$C$14+'Générateur Emprise 10ans'!$C$15)/(2*100)</f>
        <v>0.75</v>
      </c>
      <c r="BR147" s="835">
        <f>(BR$135*2*BQ147)</f>
        <v>-7.5000000000000011E-2</v>
      </c>
      <c r="BS147" s="835">
        <f>BP$135+(BP$135*BR147)</f>
        <v>0</v>
      </c>
      <c r="BT147" s="835">
        <f>BS147*BS74/10000</f>
        <v>0</v>
      </c>
      <c r="BU147" s="834"/>
      <c r="BV147" s="827" t="s">
        <v>449</v>
      </c>
      <c r="BW147" s="835">
        <f>('Générateur Emprise 10ans'!$C$14+'Générateur Emprise 10ans'!$C$15)/(2*100)</f>
        <v>0.75</v>
      </c>
      <c r="BX147" s="835">
        <f>(BX$135*2*BW147)</f>
        <v>-0.30000000000000004</v>
      </c>
      <c r="BY147" s="835">
        <f>BV$135+(BV$135*BX147)</f>
        <v>0</v>
      </c>
      <c r="BZ147" s="835">
        <f>BY147*BY74/10000</f>
        <v>0</v>
      </c>
      <c r="CA147" s="834"/>
      <c r="CB147" s="827" t="s">
        <v>449</v>
      </c>
      <c r="CC147" s="835">
        <f>('Générateur Emprise 10ans'!$C$14+'Générateur Emprise 10ans'!$C$15)/(2*100)</f>
        <v>0.75</v>
      </c>
      <c r="CD147" s="835">
        <f>(CD$135*2*CC147)</f>
        <v>-0.30000000000000004</v>
      </c>
      <c r="CE147" s="835">
        <f>CB$135+(CB$135*CD147)</f>
        <v>0</v>
      </c>
      <c r="CF147" s="835">
        <f>CE147*CE74/10000</f>
        <v>0</v>
      </c>
      <c r="CG147" s="834"/>
      <c r="CH147" s="827" t="s">
        <v>449</v>
      </c>
      <c r="CI147" s="835">
        <f>('Générateur Emprise 10ans'!$C$14+'Générateur Emprise 10ans'!$C$15)/(2*100)</f>
        <v>0.75</v>
      </c>
      <c r="CJ147" s="835">
        <f>(CJ$135*2*CI147)</f>
        <v>-0.30000000000000004</v>
      </c>
      <c r="CK147" s="835">
        <f>CH$135+(CH$135*CJ147)</f>
        <v>0</v>
      </c>
      <c r="CL147" s="835">
        <f>CK147*CK74/10000</f>
        <v>0</v>
      </c>
      <c r="CM147" s="834"/>
      <c r="CN147" s="827" t="s">
        <v>449</v>
      </c>
      <c r="CO147" s="835">
        <f>('Générateur Emprise 10ans'!$C$14+'Générateur Emprise 10ans'!$C$15)/(2*100)</f>
        <v>0.75</v>
      </c>
      <c r="CP147" s="835">
        <f>(CP$135*2*CO147)</f>
        <v>-7.5000000000000011E-2</v>
      </c>
      <c r="CQ147" s="835">
        <f>CN$135+(CN$135*CP147)</f>
        <v>0</v>
      </c>
      <c r="CR147" s="835">
        <f>CQ147*CQ74/10000</f>
        <v>0</v>
      </c>
      <c r="CS147" s="834"/>
      <c r="CT147" s="827" t="s">
        <v>449</v>
      </c>
      <c r="CU147" s="835">
        <f>('Générateur Emprise 10ans'!$C$14+'Générateur Emprise 10ans'!$C$15)/(2*100)</f>
        <v>0.75</v>
      </c>
      <c r="CV147" s="835">
        <f>(CV$135*2*CU147)</f>
        <v>-0.30000000000000004</v>
      </c>
      <c r="CW147" s="835">
        <f>CT$135+(CT$135*CV147)</f>
        <v>0</v>
      </c>
      <c r="CX147" s="835">
        <f>CW147*CW74/10000</f>
        <v>0</v>
      </c>
      <c r="CY147" s="834"/>
      <c r="CZ147" s="827" t="s">
        <v>449</v>
      </c>
      <c r="DA147" s="835">
        <f>('Générateur Emprise 10ans'!$C$14+'Générateur Emprise 10ans'!$C$15)/(2*100)</f>
        <v>0.75</v>
      </c>
      <c r="DB147" s="835">
        <f>(DB$135*2*DA147)</f>
        <v>-0.30000000000000004</v>
      </c>
      <c r="DC147" s="835">
        <f>CZ$135+(CZ$135*DB147)</f>
        <v>0</v>
      </c>
      <c r="DD147" s="835">
        <f>DC147*DC74/10000</f>
        <v>0</v>
      </c>
      <c r="DE147" s="834"/>
      <c r="DF147" s="827" t="s">
        <v>449</v>
      </c>
      <c r="DG147" s="835">
        <f>('Générateur Emprise 10ans'!$C$14+'Générateur Emprise 10ans'!$C$15)/(2*100)</f>
        <v>0.75</v>
      </c>
      <c r="DH147" s="835">
        <f>(DH$135*2*DG147)</f>
        <v>-0.30000000000000004</v>
      </c>
      <c r="DI147" s="835">
        <f>DF$135+(DF$135*DH147)</f>
        <v>0</v>
      </c>
      <c r="DJ147" s="835">
        <f>DI147*DI74/10000</f>
        <v>0</v>
      </c>
      <c r="DK147" s="834"/>
      <c r="DL147" s="827" t="s">
        <v>449</v>
      </c>
      <c r="DM147" s="835">
        <f>('Générateur Emprise 10ans'!$C$14+'Générateur Emprise 10ans'!$C$15)/(2*100)</f>
        <v>0.75</v>
      </c>
      <c r="DN147" s="835">
        <f>(DN$135*2*DM147)</f>
        <v>-7.5000000000000011E-2</v>
      </c>
      <c r="DO147" s="835">
        <f>DL$135+(DL$135*DN147)</f>
        <v>0</v>
      </c>
      <c r="DP147" s="835">
        <f>DO147*DO74/10000</f>
        <v>0</v>
      </c>
      <c r="DQ147" s="834"/>
      <c r="DR147" s="827" t="s">
        <v>449</v>
      </c>
      <c r="DS147" s="835">
        <f>('Générateur Emprise 10ans'!$C$14+'Générateur Emprise 10ans'!$C$15)/(2*100)</f>
        <v>0.75</v>
      </c>
      <c r="DT147" s="835">
        <f>(DT$135*2*DS147)</f>
        <v>-0.30000000000000004</v>
      </c>
      <c r="DU147" s="835">
        <f>DR$135+(DR$135*DT147)</f>
        <v>0</v>
      </c>
      <c r="DV147" s="835">
        <f>DU147*DU74/10000</f>
        <v>0</v>
      </c>
      <c r="DW147" s="834"/>
      <c r="DX147" s="827" t="s">
        <v>449</v>
      </c>
      <c r="DY147" s="835">
        <f>('Générateur Emprise 10ans'!$C$14+'Générateur Emprise 10ans'!$C$15)/(2*100)</f>
        <v>0.75</v>
      </c>
      <c r="DZ147" s="835">
        <f>(DZ$135*2*DY147)</f>
        <v>-0.30000000000000004</v>
      </c>
      <c r="EA147" s="835">
        <f>DX$135+(DX$135*DZ147)</f>
        <v>0</v>
      </c>
      <c r="EB147" s="835">
        <f>EA147*EA74/10000</f>
        <v>0</v>
      </c>
      <c r="EC147" s="834"/>
      <c r="ED147" s="827" t="s">
        <v>449</v>
      </c>
      <c r="EE147" s="835">
        <f>('Générateur Emprise 10ans'!$C$14+'Générateur Emprise 10ans'!$C$15)/(2*100)</f>
        <v>0.75</v>
      </c>
      <c r="EF147" s="835">
        <f>(EF$135*2*EE147)</f>
        <v>-0.30000000000000004</v>
      </c>
      <c r="EG147" s="835">
        <f>ED$135+(ED$135*EF147)</f>
        <v>0</v>
      </c>
      <c r="EH147" s="835">
        <f>EG147*EG74/10000</f>
        <v>0</v>
      </c>
      <c r="EI147" s="834"/>
      <c r="EJ147" s="827" t="s">
        <v>449</v>
      </c>
      <c r="EK147" s="835">
        <f>('Générateur Emprise 10ans'!$C$14+'Générateur Emprise 10ans'!$C$15)/(2*100)</f>
        <v>0.75</v>
      </c>
      <c r="EL147" s="835">
        <f>(EL$135*2*EK147)</f>
        <v>-7.5000000000000011E-2</v>
      </c>
      <c r="EM147" s="835">
        <f>EJ$135+(EJ$135*EL147)</f>
        <v>0</v>
      </c>
      <c r="EN147" s="835">
        <f>EM147*EM74/10000</f>
        <v>0</v>
      </c>
      <c r="EO147" s="834"/>
      <c r="EP147" s="827" t="s">
        <v>449</v>
      </c>
      <c r="EQ147" s="835">
        <f>('Générateur Emprise 10ans'!$C$14+'Générateur Emprise 10ans'!$C$15)/(2*100)</f>
        <v>0.75</v>
      </c>
      <c r="ER147" s="835">
        <f>(ER$135*2*EQ147)</f>
        <v>-0.30000000000000004</v>
      </c>
      <c r="ES147" s="835">
        <f>EP$135+(EP$135*ER147)</f>
        <v>0</v>
      </c>
      <c r="ET147" s="835">
        <f>ES147*ES74/10000</f>
        <v>0</v>
      </c>
      <c r="EU147" s="834"/>
      <c r="EV147" s="827" t="s">
        <v>449</v>
      </c>
      <c r="EW147" s="835">
        <f>('Générateur Emprise 10ans'!$C$14+'Générateur Emprise 10ans'!$C$15)/(2*100)</f>
        <v>0.75</v>
      </c>
      <c r="EX147" s="835">
        <f>(EX$135*2*EW147)</f>
        <v>-0.30000000000000004</v>
      </c>
      <c r="EY147" s="835">
        <f>EV$135+(EV$135*EX147)</f>
        <v>0</v>
      </c>
      <c r="EZ147" s="835">
        <f>EY147*EY74/10000</f>
        <v>0</v>
      </c>
      <c r="FA147" s="834"/>
      <c r="FB147" s="827" t="s">
        <v>449</v>
      </c>
      <c r="FC147" s="835">
        <f>('Générateur Emprise 10ans'!$C$14+'Générateur Emprise 10ans'!$C$15)/(2*100)</f>
        <v>0.75</v>
      </c>
      <c r="FD147" s="835">
        <f>(FD$135*2*FC147)</f>
        <v>-0.30000000000000004</v>
      </c>
      <c r="FE147" s="835">
        <f>FB$135+(FB$135*FD147)</f>
        <v>0</v>
      </c>
      <c r="FF147" s="835">
        <f>FE147*FE74/10000</f>
        <v>0</v>
      </c>
      <c r="FG147" s="834"/>
      <c r="FH147" s="827" t="s">
        <v>449</v>
      </c>
      <c r="FI147" s="835">
        <f>('Générateur Emprise 10ans'!$C$14+'Générateur Emprise 10ans'!$C$15)/(2*100)</f>
        <v>0.75</v>
      </c>
      <c r="FJ147" s="835">
        <f>(FJ$135*2*FI147)</f>
        <v>-7.5000000000000011E-2</v>
      </c>
      <c r="FK147" s="835">
        <f>FH$135+(FH$135*FJ147)</f>
        <v>0</v>
      </c>
      <c r="FL147" s="835">
        <f>FK147*FK74/10000</f>
        <v>0</v>
      </c>
      <c r="FM147" s="834"/>
      <c r="FN147" s="827" t="s">
        <v>449</v>
      </c>
      <c r="FO147" s="835">
        <f>('Générateur Emprise 10ans'!$C$14+'Générateur Emprise 10ans'!$C$15)/(2*100)</f>
        <v>0.75</v>
      </c>
      <c r="FP147" s="835">
        <f>(FP$135*2*FO147)</f>
        <v>-0.30000000000000004</v>
      </c>
      <c r="FQ147" s="835">
        <f>FN$135+(FN$135*FP147)</f>
        <v>0</v>
      </c>
      <c r="FR147" s="835">
        <f>FQ147*FQ74/10000</f>
        <v>0</v>
      </c>
      <c r="FS147" s="834"/>
      <c r="FT147" s="827" t="s">
        <v>449</v>
      </c>
      <c r="FU147" s="835">
        <f>('Générateur Emprise 10ans'!$C$14+'Générateur Emprise 10ans'!$C$15)/(2*100)</f>
        <v>0.75</v>
      </c>
      <c r="FV147" s="835">
        <f>(FV$135*2*FU147)</f>
        <v>-0.30000000000000004</v>
      </c>
      <c r="FW147" s="835">
        <f>FT$135+(FT$135*FV147)</f>
        <v>0</v>
      </c>
      <c r="FX147" s="835">
        <f>FW147*FW74/10000</f>
        <v>0</v>
      </c>
      <c r="FY147" s="834"/>
    </row>
    <row r="148" spans="1:181" x14ac:dyDescent="0.3">
      <c r="A148" s="19"/>
      <c r="B148" s="827" t="s">
        <v>448</v>
      </c>
      <c r="C148" s="835">
        <f>('Générateur Emprise 10ans'!$C$15+'Générateur Emprise 10ans'!$C$16)/(2*100)</f>
        <v>1.25</v>
      </c>
      <c r="D148" s="835">
        <f>(D$135*2*C148)</f>
        <v>-0.5</v>
      </c>
      <c r="E148" s="835">
        <f>B$135+(B$135*D148)</f>
        <v>3.9</v>
      </c>
      <c r="F148" s="835">
        <f>E148*E75/10000</f>
        <v>5.6160000000000002E-2</v>
      </c>
      <c r="G148" s="834"/>
      <c r="H148" s="827" t="s">
        <v>448</v>
      </c>
      <c r="I148" s="835">
        <f>('Générateur Emprise 10ans'!$C$15+'Générateur Emprise 10ans'!$C$16)/(2*100)</f>
        <v>1.25</v>
      </c>
      <c r="J148" s="835">
        <f>(J$135*2*I148)</f>
        <v>-0.5</v>
      </c>
      <c r="K148" s="835">
        <f>H$135+(H$135*J148)</f>
        <v>5</v>
      </c>
      <c r="L148" s="835">
        <f>K148*K75/10000</f>
        <v>7.1999999999999995E-2</v>
      </c>
      <c r="M148" s="834"/>
      <c r="N148" s="827" t="s">
        <v>448</v>
      </c>
      <c r="O148" s="835">
        <f>('Générateur Emprise 10ans'!$C$15+'Générateur Emprise 10ans'!$C$16)/(2*100)</f>
        <v>1.25</v>
      </c>
      <c r="P148" s="835">
        <f>(P$135*2*O148)</f>
        <v>-0.5</v>
      </c>
      <c r="Q148" s="835">
        <f>N$135+(N$135*P148)</f>
        <v>4.25</v>
      </c>
      <c r="R148" s="835">
        <f>Q148*Q75/10000</f>
        <v>6.1199999999999997E-2</v>
      </c>
      <c r="S148" s="834"/>
      <c r="T148" s="827" t="s">
        <v>448</v>
      </c>
      <c r="U148" s="835">
        <f>('Générateur Emprise 10ans'!$C$15+'Générateur Emprise 10ans'!$C$16)/(2*100)</f>
        <v>1.25</v>
      </c>
      <c r="V148" s="835">
        <f>(V$135*2*U148)</f>
        <v>-0.125</v>
      </c>
      <c r="W148" s="835">
        <f>T$135+(T$135*V148)</f>
        <v>8.3125</v>
      </c>
      <c r="X148" s="835">
        <f>W148*W75/10000</f>
        <v>0.1197</v>
      </c>
      <c r="Y148" s="834"/>
      <c r="Z148" s="827" t="s">
        <v>448</v>
      </c>
      <c r="AA148" s="835">
        <f>('Générateur Emprise 10ans'!$C$15+'Générateur Emprise 10ans'!$C$16)/(2*100)</f>
        <v>1.25</v>
      </c>
      <c r="AB148" s="835">
        <f>(AB$135*2*AA148)</f>
        <v>-0.5</v>
      </c>
      <c r="AC148" s="835">
        <f>Z$135+(Z$135*AB148)</f>
        <v>3.9</v>
      </c>
      <c r="AD148" s="835">
        <f>AC148*AC75/10000</f>
        <v>5.6160000000000002E-2</v>
      </c>
      <c r="AE148" s="834"/>
      <c r="AF148" s="827" t="s">
        <v>448</v>
      </c>
      <c r="AG148" s="835">
        <f>('Générateur Emprise 10ans'!$C$15+'Générateur Emprise 10ans'!$C$16)/(2*100)</f>
        <v>1.25</v>
      </c>
      <c r="AH148" s="835">
        <f>(AH$135*2*AG148)</f>
        <v>-0.5</v>
      </c>
      <c r="AI148" s="835">
        <f>AF$135+(AF$135*AH148)</f>
        <v>5</v>
      </c>
      <c r="AJ148" s="835">
        <f>AI148*AI75/10000</f>
        <v>7.1999999999999995E-2</v>
      </c>
      <c r="AK148" s="834"/>
      <c r="AL148" s="827" t="s">
        <v>448</v>
      </c>
      <c r="AM148" s="835">
        <f>('Générateur Emprise 10ans'!$C$15+'Générateur Emprise 10ans'!$C$16)/(2*100)</f>
        <v>1.25</v>
      </c>
      <c r="AN148" s="835">
        <f>(AN$135*2*AM148)</f>
        <v>-0.5</v>
      </c>
      <c r="AO148" s="835">
        <f>AL$135+(AL$135*AN148)</f>
        <v>4.25</v>
      </c>
      <c r="AP148" s="835">
        <f>AO148*AO75/10000</f>
        <v>6.1199999999999997E-2</v>
      </c>
      <c r="AQ148" s="834"/>
      <c r="AR148" s="827" t="s">
        <v>448</v>
      </c>
      <c r="AS148" s="835">
        <f>('Générateur Emprise 10ans'!$C$15+'Générateur Emprise 10ans'!$C$16)/(2*100)</f>
        <v>1.25</v>
      </c>
      <c r="AT148" s="835">
        <f>(AT$135*2*AS148)</f>
        <v>-0.125</v>
      </c>
      <c r="AU148" s="835">
        <f>AR$135+(AR$135*AT148)</f>
        <v>8.3125</v>
      </c>
      <c r="AV148" s="835">
        <f>AU148*AU75/10000</f>
        <v>0.1197</v>
      </c>
      <c r="AW148" s="834"/>
      <c r="AX148" s="827" t="s">
        <v>448</v>
      </c>
      <c r="AY148" s="835">
        <f>('Générateur Emprise 10ans'!$C$15+'Générateur Emprise 10ans'!$C$16)/(2*100)</f>
        <v>1.25</v>
      </c>
      <c r="AZ148" s="835">
        <f>(AZ$135*2*AY148)</f>
        <v>-0.5</v>
      </c>
      <c r="BA148" s="835">
        <f>AX$135+(AX$135*AZ148)</f>
        <v>3.9</v>
      </c>
      <c r="BB148" s="835">
        <f>BA148*BA75/10000</f>
        <v>5.6160000000000002E-2</v>
      </c>
      <c r="BC148" s="834"/>
      <c r="BD148" s="827" t="s">
        <v>448</v>
      </c>
      <c r="BE148" s="835">
        <f>('Générateur Emprise 10ans'!$C$15+'Générateur Emprise 10ans'!$C$16)/(2*100)</f>
        <v>1.25</v>
      </c>
      <c r="BF148" s="835">
        <f>(BF$135*2*BE148)</f>
        <v>-0.5</v>
      </c>
      <c r="BG148" s="835">
        <f>BD$135+(BD$135*BF148)</f>
        <v>5</v>
      </c>
      <c r="BH148" s="835">
        <f>BG148*BG75/10000</f>
        <v>7.1999999999999995E-2</v>
      </c>
      <c r="BI148" s="834"/>
      <c r="BJ148" s="827" t="s">
        <v>448</v>
      </c>
      <c r="BK148" s="835">
        <f>('Générateur Emprise 10ans'!$C$15+'Générateur Emprise 10ans'!$C$16)/(2*100)</f>
        <v>1.25</v>
      </c>
      <c r="BL148" s="835">
        <f>(BL$135*2*BK148)</f>
        <v>-0.5</v>
      </c>
      <c r="BM148" s="835">
        <f>BJ$135+(BJ$135*BL148)</f>
        <v>0</v>
      </c>
      <c r="BN148" s="835">
        <f>BM148*BM75/10000</f>
        <v>0</v>
      </c>
      <c r="BO148" s="834"/>
      <c r="BP148" s="827" t="s">
        <v>448</v>
      </c>
      <c r="BQ148" s="835">
        <f>('Générateur Emprise 10ans'!$C$15+'Générateur Emprise 10ans'!$C$16)/(2*100)</f>
        <v>1.25</v>
      </c>
      <c r="BR148" s="835">
        <f>(BR$135*2*BQ148)</f>
        <v>-0.125</v>
      </c>
      <c r="BS148" s="835">
        <f>BP$135+(BP$135*BR148)</f>
        <v>0</v>
      </c>
      <c r="BT148" s="835">
        <f>BS148*BS75/10000</f>
        <v>0</v>
      </c>
      <c r="BU148" s="834"/>
      <c r="BV148" s="827" t="s">
        <v>448</v>
      </c>
      <c r="BW148" s="835">
        <f>('Générateur Emprise 10ans'!$C$15+'Générateur Emprise 10ans'!$C$16)/(2*100)</f>
        <v>1.25</v>
      </c>
      <c r="BX148" s="835">
        <f>(BX$135*2*BW148)</f>
        <v>-0.5</v>
      </c>
      <c r="BY148" s="835">
        <f>BV$135+(BV$135*BX148)</f>
        <v>0</v>
      </c>
      <c r="BZ148" s="835">
        <f>BY148*BY75/10000</f>
        <v>0</v>
      </c>
      <c r="CA148" s="834"/>
      <c r="CB148" s="827" t="s">
        <v>448</v>
      </c>
      <c r="CC148" s="835">
        <f>('Générateur Emprise 10ans'!$C$15+'Générateur Emprise 10ans'!$C$16)/(2*100)</f>
        <v>1.25</v>
      </c>
      <c r="CD148" s="835">
        <f>(CD$135*2*CC148)</f>
        <v>-0.5</v>
      </c>
      <c r="CE148" s="835">
        <f>CB$135+(CB$135*CD148)</f>
        <v>0</v>
      </c>
      <c r="CF148" s="835">
        <f>CE148*CE75/10000</f>
        <v>0</v>
      </c>
      <c r="CG148" s="834"/>
      <c r="CH148" s="827" t="s">
        <v>448</v>
      </c>
      <c r="CI148" s="835">
        <f>('Générateur Emprise 10ans'!$C$15+'Générateur Emprise 10ans'!$C$16)/(2*100)</f>
        <v>1.25</v>
      </c>
      <c r="CJ148" s="835">
        <f>(CJ$135*2*CI148)</f>
        <v>-0.5</v>
      </c>
      <c r="CK148" s="835">
        <f>CH$135+(CH$135*CJ148)</f>
        <v>0</v>
      </c>
      <c r="CL148" s="835">
        <f>CK148*CK75/10000</f>
        <v>0</v>
      </c>
      <c r="CM148" s="834"/>
      <c r="CN148" s="827" t="s">
        <v>448</v>
      </c>
      <c r="CO148" s="835">
        <f>('Générateur Emprise 10ans'!$C$15+'Générateur Emprise 10ans'!$C$16)/(2*100)</f>
        <v>1.25</v>
      </c>
      <c r="CP148" s="835">
        <f>(CP$135*2*CO148)</f>
        <v>-0.125</v>
      </c>
      <c r="CQ148" s="835">
        <f>CN$135+(CN$135*CP148)</f>
        <v>0</v>
      </c>
      <c r="CR148" s="835">
        <f>CQ148*CQ75/10000</f>
        <v>0</v>
      </c>
      <c r="CS148" s="834"/>
      <c r="CT148" s="827" t="s">
        <v>448</v>
      </c>
      <c r="CU148" s="835">
        <f>('Générateur Emprise 10ans'!$C$15+'Générateur Emprise 10ans'!$C$16)/(2*100)</f>
        <v>1.25</v>
      </c>
      <c r="CV148" s="835">
        <f>(CV$135*2*CU148)</f>
        <v>-0.5</v>
      </c>
      <c r="CW148" s="835">
        <f>CT$135+(CT$135*CV148)</f>
        <v>0</v>
      </c>
      <c r="CX148" s="835">
        <f>CW148*CW75/10000</f>
        <v>0</v>
      </c>
      <c r="CY148" s="834"/>
      <c r="CZ148" s="827" t="s">
        <v>448</v>
      </c>
      <c r="DA148" s="835">
        <f>('Générateur Emprise 10ans'!$C$15+'Générateur Emprise 10ans'!$C$16)/(2*100)</f>
        <v>1.25</v>
      </c>
      <c r="DB148" s="835">
        <f>(DB$135*2*DA148)</f>
        <v>-0.5</v>
      </c>
      <c r="DC148" s="835">
        <f>CZ$135+(CZ$135*DB148)</f>
        <v>0</v>
      </c>
      <c r="DD148" s="835">
        <f>DC148*DC75/10000</f>
        <v>0</v>
      </c>
      <c r="DE148" s="834"/>
      <c r="DF148" s="827" t="s">
        <v>448</v>
      </c>
      <c r="DG148" s="835">
        <f>('Générateur Emprise 10ans'!$C$15+'Générateur Emprise 10ans'!$C$16)/(2*100)</f>
        <v>1.25</v>
      </c>
      <c r="DH148" s="835">
        <f>(DH$135*2*DG148)</f>
        <v>-0.5</v>
      </c>
      <c r="DI148" s="835">
        <f>DF$135+(DF$135*DH148)</f>
        <v>0</v>
      </c>
      <c r="DJ148" s="835">
        <f>DI148*DI75/10000</f>
        <v>0</v>
      </c>
      <c r="DK148" s="834"/>
      <c r="DL148" s="827" t="s">
        <v>448</v>
      </c>
      <c r="DM148" s="835">
        <f>('Générateur Emprise 10ans'!$C$15+'Générateur Emprise 10ans'!$C$16)/(2*100)</f>
        <v>1.25</v>
      </c>
      <c r="DN148" s="835">
        <f>(DN$135*2*DM148)</f>
        <v>-0.125</v>
      </c>
      <c r="DO148" s="835">
        <f>DL$135+(DL$135*DN148)</f>
        <v>0</v>
      </c>
      <c r="DP148" s="835">
        <f>DO148*DO75/10000</f>
        <v>0</v>
      </c>
      <c r="DQ148" s="834"/>
      <c r="DR148" s="827" t="s">
        <v>448</v>
      </c>
      <c r="DS148" s="835">
        <f>('Générateur Emprise 10ans'!$C$15+'Générateur Emprise 10ans'!$C$16)/(2*100)</f>
        <v>1.25</v>
      </c>
      <c r="DT148" s="835">
        <f>(DT$135*2*DS148)</f>
        <v>-0.5</v>
      </c>
      <c r="DU148" s="835">
        <f>DR$135+(DR$135*DT148)</f>
        <v>0</v>
      </c>
      <c r="DV148" s="835">
        <f>DU148*DU75/10000</f>
        <v>0</v>
      </c>
      <c r="DW148" s="834"/>
      <c r="DX148" s="827" t="s">
        <v>448</v>
      </c>
      <c r="DY148" s="835">
        <f>('Générateur Emprise 10ans'!$C$15+'Générateur Emprise 10ans'!$C$16)/(2*100)</f>
        <v>1.25</v>
      </c>
      <c r="DZ148" s="835">
        <f>(DZ$135*2*DY148)</f>
        <v>-0.5</v>
      </c>
      <c r="EA148" s="835">
        <f>DX$135+(DX$135*DZ148)</f>
        <v>0</v>
      </c>
      <c r="EB148" s="835">
        <f>EA148*EA75/10000</f>
        <v>0</v>
      </c>
      <c r="EC148" s="834"/>
      <c r="ED148" s="827" t="s">
        <v>448</v>
      </c>
      <c r="EE148" s="835">
        <f>('Générateur Emprise 10ans'!$C$15+'Générateur Emprise 10ans'!$C$16)/(2*100)</f>
        <v>1.25</v>
      </c>
      <c r="EF148" s="835">
        <f>(EF$135*2*EE148)</f>
        <v>-0.5</v>
      </c>
      <c r="EG148" s="835">
        <f>ED$135+(ED$135*EF148)</f>
        <v>0</v>
      </c>
      <c r="EH148" s="835">
        <f>EG148*EG75/10000</f>
        <v>0</v>
      </c>
      <c r="EI148" s="834"/>
      <c r="EJ148" s="827" t="s">
        <v>448</v>
      </c>
      <c r="EK148" s="835">
        <f>('Générateur Emprise 10ans'!$C$15+'Générateur Emprise 10ans'!$C$16)/(2*100)</f>
        <v>1.25</v>
      </c>
      <c r="EL148" s="835">
        <f>(EL$135*2*EK148)</f>
        <v>-0.125</v>
      </c>
      <c r="EM148" s="835">
        <f>EJ$135+(EJ$135*EL148)</f>
        <v>0</v>
      </c>
      <c r="EN148" s="835">
        <f>EM148*EM75/10000</f>
        <v>0</v>
      </c>
      <c r="EO148" s="834"/>
      <c r="EP148" s="827" t="s">
        <v>448</v>
      </c>
      <c r="EQ148" s="835">
        <f>('Générateur Emprise 10ans'!$C$15+'Générateur Emprise 10ans'!$C$16)/(2*100)</f>
        <v>1.25</v>
      </c>
      <c r="ER148" s="835">
        <f>(ER$135*2*EQ148)</f>
        <v>-0.5</v>
      </c>
      <c r="ES148" s="835">
        <f>EP$135+(EP$135*ER148)</f>
        <v>0</v>
      </c>
      <c r="ET148" s="835">
        <f>ES148*ES75/10000</f>
        <v>0</v>
      </c>
      <c r="EU148" s="834"/>
      <c r="EV148" s="827" t="s">
        <v>448</v>
      </c>
      <c r="EW148" s="835">
        <f>('Générateur Emprise 10ans'!$C$15+'Générateur Emprise 10ans'!$C$16)/(2*100)</f>
        <v>1.25</v>
      </c>
      <c r="EX148" s="835">
        <f>(EX$135*2*EW148)</f>
        <v>-0.5</v>
      </c>
      <c r="EY148" s="835">
        <f>EV$135+(EV$135*EX148)</f>
        <v>0</v>
      </c>
      <c r="EZ148" s="835">
        <f>EY148*EY75/10000</f>
        <v>0</v>
      </c>
      <c r="FA148" s="834"/>
      <c r="FB148" s="827" t="s">
        <v>448</v>
      </c>
      <c r="FC148" s="835">
        <f>('Générateur Emprise 10ans'!$C$15+'Générateur Emprise 10ans'!$C$16)/(2*100)</f>
        <v>1.25</v>
      </c>
      <c r="FD148" s="835">
        <f>(FD$135*2*FC148)</f>
        <v>-0.5</v>
      </c>
      <c r="FE148" s="835">
        <f>FB$135+(FB$135*FD148)</f>
        <v>0</v>
      </c>
      <c r="FF148" s="835">
        <f>FE148*FE75/10000</f>
        <v>0</v>
      </c>
      <c r="FG148" s="834"/>
      <c r="FH148" s="827" t="s">
        <v>448</v>
      </c>
      <c r="FI148" s="835">
        <f>('Générateur Emprise 10ans'!$C$15+'Générateur Emprise 10ans'!$C$16)/(2*100)</f>
        <v>1.25</v>
      </c>
      <c r="FJ148" s="835">
        <f>(FJ$135*2*FI148)</f>
        <v>-0.125</v>
      </c>
      <c r="FK148" s="835">
        <f>FH$135+(FH$135*FJ148)</f>
        <v>0</v>
      </c>
      <c r="FL148" s="835">
        <f>FK148*FK75/10000</f>
        <v>0</v>
      </c>
      <c r="FM148" s="834"/>
      <c r="FN148" s="827" t="s">
        <v>448</v>
      </c>
      <c r="FO148" s="835">
        <f>('Générateur Emprise 10ans'!$C$15+'Générateur Emprise 10ans'!$C$16)/(2*100)</f>
        <v>1.25</v>
      </c>
      <c r="FP148" s="835">
        <f>(FP$135*2*FO148)</f>
        <v>-0.5</v>
      </c>
      <c r="FQ148" s="835">
        <f>FN$135+(FN$135*FP148)</f>
        <v>0</v>
      </c>
      <c r="FR148" s="835">
        <f>FQ148*FQ75/10000</f>
        <v>0</v>
      </c>
      <c r="FS148" s="834"/>
      <c r="FT148" s="827" t="s">
        <v>448</v>
      </c>
      <c r="FU148" s="835">
        <f>('Générateur Emprise 10ans'!$C$15+'Générateur Emprise 10ans'!$C$16)/(2*100)</f>
        <v>1.25</v>
      </c>
      <c r="FV148" s="835">
        <f>(FV$135*2*FU148)</f>
        <v>-0.5</v>
      </c>
      <c r="FW148" s="835">
        <f>FT$135+(FT$135*FV148)</f>
        <v>0</v>
      </c>
      <c r="FX148" s="835">
        <f>FW148*FW75/10000</f>
        <v>0</v>
      </c>
      <c r="FY148" s="834"/>
    </row>
    <row r="149" spans="1:181" x14ac:dyDescent="0.3">
      <c r="A149" s="19"/>
      <c r="B149" s="827" t="s">
        <v>447</v>
      </c>
      <c r="C149" s="835">
        <f>('Générateur Emprise 10ans'!$C$16+'Générateur Emprise 10ans'!$C$13)/(2*100)</f>
        <v>1.25</v>
      </c>
      <c r="D149" s="835">
        <f>(D$135*2*C149)</f>
        <v>-0.5</v>
      </c>
      <c r="E149" s="835">
        <f>B$135+(B$135*D149)</f>
        <v>3.9</v>
      </c>
      <c r="F149" s="835">
        <f>E149*E76/10000</f>
        <v>5.6160000000000002E-2</v>
      </c>
      <c r="G149" s="834"/>
      <c r="H149" s="827" t="s">
        <v>447</v>
      </c>
      <c r="I149" s="835">
        <f>('Générateur Emprise 10ans'!$C$16+'Générateur Emprise 10ans'!$C$13)/(2*100)</f>
        <v>1.25</v>
      </c>
      <c r="J149" s="835">
        <f>(J$135*2*I149)</f>
        <v>-0.5</v>
      </c>
      <c r="K149" s="835">
        <f>H$135+(H$135*J149)</f>
        <v>5</v>
      </c>
      <c r="L149" s="835">
        <f>K149*K76/10000</f>
        <v>7.1999999999999995E-2</v>
      </c>
      <c r="M149" s="834"/>
      <c r="N149" s="827" t="s">
        <v>447</v>
      </c>
      <c r="O149" s="835">
        <f>('Générateur Emprise 10ans'!$C$16+'Générateur Emprise 10ans'!$C$13)/(2*100)</f>
        <v>1.25</v>
      </c>
      <c r="P149" s="835">
        <f>(P$135*2*O149)</f>
        <v>-0.5</v>
      </c>
      <c r="Q149" s="835">
        <f>N$135+(N$135*P149)</f>
        <v>4.25</v>
      </c>
      <c r="R149" s="835">
        <f>Q149*Q76/10000</f>
        <v>6.1199999999999997E-2</v>
      </c>
      <c r="S149" s="834"/>
      <c r="T149" s="827" t="s">
        <v>447</v>
      </c>
      <c r="U149" s="835">
        <f>('Générateur Emprise 10ans'!$C$16+'Générateur Emprise 10ans'!$C$13)/(2*100)</f>
        <v>1.25</v>
      </c>
      <c r="V149" s="835">
        <f>(V$135*2*U149)</f>
        <v>-0.125</v>
      </c>
      <c r="W149" s="835">
        <f>T$135+(T$135*V149)</f>
        <v>8.3125</v>
      </c>
      <c r="X149" s="835">
        <f>W149*W76/10000</f>
        <v>0.1197</v>
      </c>
      <c r="Y149" s="834"/>
      <c r="Z149" s="827" t="s">
        <v>447</v>
      </c>
      <c r="AA149" s="835">
        <f>('Générateur Emprise 10ans'!$C$16+'Générateur Emprise 10ans'!$C$13)/(2*100)</f>
        <v>1.25</v>
      </c>
      <c r="AB149" s="835">
        <f>(AB$135*2*AA149)</f>
        <v>-0.5</v>
      </c>
      <c r="AC149" s="835">
        <f>Z$135+(Z$135*AB149)</f>
        <v>3.9</v>
      </c>
      <c r="AD149" s="835">
        <f>AC149*AC76/10000</f>
        <v>5.6160000000000002E-2</v>
      </c>
      <c r="AE149" s="834"/>
      <c r="AF149" s="827" t="s">
        <v>447</v>
      </c>
      <c r="AG149" s="835">
        <f>('Générateur Emprise 10ans'!$C$16+'Générateur Emprise 10ans'!$C$13)/(2*100)</f>
        <v>1.25</v>
      </c>
      <c r="AH149" s="835">
        <f>(AH$135*2*AG149)</f>
        <v>-0.5</v>
      </c>
      <c r="AI149" s="835">
        <f>AF$135+(AF$135*AH149)</f>
        <v>5</v>
      </c>
      <c r="AJ149" s="835">
        <f>AI149*AI76/10000</f>
        <v>7.1999999999999995E-2</v>
      </c>
      <c r="AK149" s="834"/>
      <c r="AL149" s="827" t="s">
        <v>447</v>
      </c>
      <c r="AM149" s="835">
        <f>('Générateur Emprise 10ans'!$C$16+'Générateur Emprise 10ans'!$C$13)/(2*100)</f>
        <v>1.25</v>
      </c>
      <c r="AN149" s="835">
        <f>(AN$135*2*AM149)</f>
        <v>-0.5</v>
      </c>
      <c r="AO149" s="835">
        <f>AL$135+(AL$135*AN149)</f>
        <v>4.25</v>
      </c>
      <c r="AP149" s="835">
        <f>AO149*AO76/10000</f>
        <v>6.1199999999999997E-2</v>
      </c>
      <c r="AQ149" s="834"/>
      <c r="AR149" s="827" t="s">
        <v>447</v>
      </c>
      <c r="AS149" s="835">
        <f>('Générateur Emprise 10ans'!$C$16+'Générateur Emprise 10ans'!$C$13)/(2*100)</f>
        <v>1.25</v>
      </c>
      <c r="AT149" s="835">
        <f>(AT$135*2*AS149)</f>
        <v>-0.125</v>
      </c>
      <c r="AU149" s="835">
        <f>AR$135+(AR$135*AT149)</f>
        <v>8.3125</v>
      </c>
      <c r="AV149" s="835">
        <f>AU149*AU76/10000</f>
        <v>0.1197</v>
      </c>
      <c r="AW149" s="834"/>
      <c r="AX149" s="827" t="s">
        <v>447</v>
      </c>
      <c r="AY149" s="835">
        <f>('Générateur Emprise 10ans'!$C$16+'Générateur Emprise 10ans'!$C$13)/(2*100)</f>
        <v>1.25</v>
      </c>
      <c r="AZ149" s="835">
        <f>(AZ$135*2*AY149)</f>
        <v>-0.5</v>
      </c>
      <c r="BA149" s="835">
        <f>AX$135+(AX$135*AZ149)</f>
        <v>3.9</v>
      </c>
      <c r="BB149" s="835">
        <f>BA149*BA76/10000</f>
        <v>5.6160000000000002E-2</v>
      </c>
      <c r="BC149" s="834"/>
      <c r="BD149" s="827" t="s">
        <v>447</v>
      </c>
      <c r="BE149" s="835">
        <f>('Générateur Emprise 10ans'!$C$16+'Générateur Emprise 10ans'!$C$13)/(2*100)</f>
        <v>1.25</v>
      </c>
      <c r="BF149" s="835">
        <f>(BF$135*2*BE149)</f>
        <v>-0.5</v>
      </c>
      <c r="BG149" s="835">
        <f>BD$135+(BD$135*BF149)</f>
        <v>5</v>
      </c>
      <c r="BH149" s="835">
        <f>BG149*BG76/10000</f>
        <v>7.1999999999999995E-2</v>
      </c>
      <c r="BI149" s="834"/>
      <c r="BJ149" s="827" t="s">
        <v>447</v>
      </c>
      <c r="BK149" s="835">
        <f>('Générateur Emprise 10ans'!$C$16+'Générateur Emprise 10ans'!$C$13)/(2*100)</f>
        <v>1.25</v>
      </c>
      <c r="BL149" s="835">
        <f>(BL$135*2*BK149)</f>
        <v>-0.5</v>
      </c>
      <c r="BM149" s="835">
        <f>BJ$135+(BJ$135*BL149)</f>
        <v>0</v>
      </c>
      <c r="BN149" s="835">
        <f>BM149*BM76/10000</f>
        <v>0</v>
      </c>
      <c r="BO149" s="834"/>
      <c r="BP149" s="827" t="s">
        <v>447</v>
      </c>
      <c r="BQ149" s="835">
        <f>('Générateur Emprise 10ans'!$C$16+'Générateur Emprise 10ans'!$C$13)/(2*100)</f>
        <v>1.25</v>
      </c>
      <c r="BR149" s="835">
        <f>(BR$135*2*BQ149)</f>
        <v>-0.125</v>
      </c>
      <c r="BS149" s="835">
        <f>BP$135+(BP$135*BR149)</f>
        <v>0</v>
      </c>
      <c r="BT149" s="835">
        <f>BS149*BS76/10000</f>
        <v>0</v>
      </c>
      <c r="BU149" s="834"/>
      <c r="BV149" s="827" t="s">
        <v>447</v>
      </c>
      <c r="BW149" s="835">
        <f>('Générateur Emprise 10ans'!$C$16+'Générateur Emprise 10ans'!$C$13)/(2*100)</f>
        <v>1.25</v>
      </c>
      <c r="BX149" s="835">
        <f>(BX$135*2*BW149)</f>
        <v>-0.5</v>
      </c>
      <c r="BY149" s="835">
        <f>BV$135+(BV$135*BX149)</f>
        <v>0</v>
      </c>
      <c r="BZ149" s="835">
        <f>BY149*BY76/10000</f>
        <v>0</v>
      </c>
      <c r="CA149" s="834"/>
      <c r="CB149" s="827" t="s">
        <v>447</v>
      </c>
      <c r="CC149" s="835">
        <f>('Générateur Emprise 10ans'!$C$16+'Générateur Emprise 10ans'!$C$13)/(2*100)</f>
        <v>1.25</v>
      </c>
      <c r="CD149" s="835">
        <f>(CD$135*2*CC149)</f>
        <v>-0.5</v>
      </c>
      <c r="CE149" s="835">
        <f>CB$135+(CB$135*CD149)</f>
        <v>0</v>
      </c>
      <c r="CF149" s="835">
        <f>CE149*CE76/10000</f>
        <v>0</v>
      </c>
      <c r="CG149" s="834"/>
      <c r="CH149" s="827" t="s">
        <v>447</v>
      </c>
      <c r="CI149" s="835">
        <f>('Générateur Emprise 10ans'!$C$16+'Générateur Emprise 10ans'!$C$13)/(2*100)</f>
        <v>1.25</v>
      </c>
      <c r="CJ149" s="835">
        <f>(CJ$135*2*CI149)</f>
        <v>-0.5</v>
      </c>
      <c r="CK149" s="835">
        <f>CH$135+(CH$135*CJ149)</f>
        <v>0</v>
      </c>
      <c r="CL149" s="835">
        <f>CK149*CK76/10000</f>
        <v>0</v>
      </c>
      <c r="CM149" s="834"/>
      <c r="CN149" s="827" t="s">
        <v>447</v>
      </c>
      <c r="CO149" s="835">
        <f>('Générateur Emprise 10ans'!$C$16+'Générateur Emprise 10ans'!$C$13)/(2*100)</f>
        <v>1.25</v>
      </c>
      <c r="CP149" s="835">
        <f>(CP$135*2*CO149)</f>
        <v>-0.125</v>
      </c>
      <c r="CQ149" s="835">
        <f>CN$135+(CN$135*CP149)</f>
        <v>0</v>
      </c>
      <c r="CR149" s="835">
        <f>CQ149*CQ76/10000</f>
        <v>0</v>
      </c>
      <c r="CS149" s="834"/>
      <c r="CT149" s="827" t="s">
        <v>447</v>
      </c>
      <c r="CU149" s="835">
        <f>('Générateur Emprise 10ans'!$C$16+'Générateur Emprise 10ans'!$C$13)/(2*100)</f>
        <v>1.25</v>
      </c>
      <c r="CV149" s="835">
        <f>(CV$135*2*CU149)</f>
        <v>-0.5</v>
      </c>
      <c r="CW149" s="835">
        <f>CT$135+(CT$135*CV149)</f>
        <v>0</v>
      </c>
      <c r="CX149" s="835">
        <f>CW149*CW76/10000</f>
        <v>0</v>
      </c>
      <c r="CY149" s="834"/>
      <c r="CZ149" s="827" t="s">
        <v>447</v>
      </c>
      <c r="DA149" s="835">
        <f>('Générateur Emprise 10ans'!$C$16+'Générateur Emprise 10ans'!$C$13)/(2*100)</f>
        <v>1.25</v>
      </c>
      <c r="DB149" s="835">
        <f>(DB$135*2*DA149)</f>
        <v>-0.5</v>
      </c>
      <c r="DC149" s="835">
        <f>CZ$135+(CZ$135*DB149)</f>
        <v>0</v>
      </c>
      <c r="DD149" s="835">
        <f>DC149*DC76/10000</f>
        <v>0</v>
      </c>
      <c r="DE149" s="834"/>
      <c r="DF149" s="827" t="s">
        <v>447</v>
      </c>
      <c r="DG149" s="835">
        <f>('Générateur Emprise 10ans'!$C$16+'Générateur Emprise 10ans'!$C$13)/(2*100)</f>
        <v>1.25</v>
      </c>
      <c r="DH149" s="835">
        <f>(DH$135*2*DG149)</f>
        <v>-0.5</v>
      </c>
      <c r="DI149" s="835">
        <f>DF$135+(DF$135*DH149)</f>
        <v>0</v>
      </c>
      <c r="DJ149" s="835">
        <f>DI149*DI76/10000</f>
        <v>0</v>
      </c>
      <c r="DK149" s="834"/>
      <c r="DL149" s="827" t="s">
        <v>447</v>
      </c>
      <c r="DM149" s="835">
        <f>('Générateur Emprise 10ans'!$C$16+'Générateur Emprise 10ans'!$C$13)/(2*100)</f>
        <v>1.25</v>
      </c>
      <c r="DN149" s="835">
        <f>(DN$135*2*DM149)</f>
        <v>-0.125</v>
      </c>
      <c r="DO149" s="835">
        <f>DL$135+(DL$135*DN149)</f>
        <v>0</v>
      </c>
      <c r="DP149" s="835">
        <f>DO149*DO76/10000</f>
        <v>0</v>
      </c>
      <c r="DQ149" s="834"/>
      <c r="DR149" s="827" t="s">
        <v>447</v>
      </c>
      <c r="DS149" s="835">
        <f>('Générateur Emprise 10ans'!$C$16+'Générateur Emprise 10ans'!$C$13)/(2*100)</f>
        <v>1.25</v>
      </c>
      <c r="DT149" s="835">
        <f>(DT$135*2*DS149)</f>
        <v>-0.5</v>
      </c>
      <c r="DU149" s="835">
        <f>DR$135+(DR$135*DT149)</f>
        <v>0</v>
      </c>
      <c r="DV149" s="835">
        <f>DU149*DU76/10000</f>
        <v>0</v>
      </c>
      <c r="DW149" s="834"/>
      <c r="DX149" s="827" t="s">
        <v>447</v>
      </c>
      <c r="DY149" s="835">
        <f>('Générateur Emprise 10ans'!$C$16+'Générateur Emprise 10ans'!$C$13)/(2*100)</f>
        <v>1.25</v>
      </c>
      <c r="DZ149" s="835">
        <f>(DZ$135*2*DY149)</f>
        <v>-0.5</v>
      </c>
      <c r="EA149" s="835">
        <f>DX$135+(DX$135*DZ149)</f>
        <v>0</v>
      </c>
      <c r="EB149" s="835">
        <f>EA149*EA76/10000</f>
        <v>0</v>
      </c>
      <c r="EC149" s="834"/>
      <c r="ED149" s="827" t="s">
        <v>447</v>
      </c>
      <c r="EE149" s="835">
        <f>('Générateur Emprise 10ans'!$C$16+'Générateur Emprise 10ans'!$C$13)/(2*100)</f>
        <v>1.25</v>
      </c>
      <c r="EF149" s="835">
        <f>(EF$135*2*EE149)</f>
        <v>-0.5</v>
      </c>
      <c r="EG149" s="835">
        <f>ED$135+(ED$135*EF149)</f>
        <v>0</v>
      </c>
      <c r="EH149" s="835">
        <f>EG149*EG76/10000</f>
        <v>0</v>
      </c>
      <c r="EI149" s="834"/>
      <c r="EJ149" s="827" t="s">
        <v>447</v>
      </c>
      <c r="EK149" s="835">
        <f>('Générateur Emprise 10ans'!$C$16+'Générateur Emprise 10ans'!$C$13)/(2*100)</f>
        <v>1.25</v>
      </c>
      <c r="EL149" s="835">
        <f>(EL$135*2*EK149)</f>
        <v>-0.125</v>
      </c>
      <c r="EM149" s="835">
        <f>EJ$135+(EJ$135*EL149)</f>
        <v>0</v>
      </c>
      <c r="EN149" s="835">
        <f>EM149*EM76/10000</f>
        <v>0</v>
      </c>
      <c r="EO149" s="834"/>
      <c r="EP149" s="827" t="s">
        <v>447</v>
      </c>
      <c r="EQ149" s="835">
        <f>('Générateur Emprise 10ans'!$C$16+'Générateur Emprise 10ans'!$C$13)/(2*100)</f>
        <v>1.25</v>
      </c>
      <c r="ER149" s="835">
        <f>(ER$135*2*EQ149)</f>
        <v>-0.5</v>
      </c>
      <c r="ES149" s="835">
        <f>EP$135+(EP$135*ER149)</f>
        <v>0</v>
      </c>
      <c r="ET149" s="835">
        <f>ES149*ES76/10000</f>
        <v>0</v>
      </c>
      <c r="EU149" s="834"/>
      <c r="EV149" s="827" t="s">
        <v>447</v>
      </c>
      <c r="EW149" s="835">
        <f>('Générateur Emprise 10ans'!$C$16+'Générateur Emprise 10ans'!$C$13)/(2*100)</f>
        <v>1.25</v>
      </c>
      <c r="EX149" s="835">
        <f>(EX$135*2*EW149)</f>
        <v>-0.5</v>
      </c>
      <c r="EY149" s="835">
        <f>EV$135+(EV$135*EX149)</f>
        <v>0</v>
      </c>
      <c r="EZ149" s="835">
        <f>EY149*EY76/10000</f>
        <v>0</v>
      </c>
      <c r="FA149" s="834"/>
      <c r="FB149" s="827" t="s">
        <v>447</v>
      </c>
      <c r="FC149" s="835">
        <f>('Générateur Emprise 10ans'!$C$16+'Générateur Emprise 10ans'!$C$13)/(2*100)</f>
        <v>1.25</v>
      </c>
      <c r="FD149" s="835">
        <f>(FD$135*2*FC149)</f>
        <v>-0.5</v>
      </c>
      <c r="FE149" s="835">
        <f>FB$135+(FB$135*FD149)</f>
        <v>0</v>
      </c>
      <c r="FF149" s="835">
        <f>FE149*FE76/10000</f>
        <v>0</v>
      </c>
      <c r="FG149" s="834"/>
      <c r="FH149" s="827" t="s">
        <v>447</v>
      </c>
      <c r="FI149" s="835">
        <f>('Générateur Emprise 10ans'!$C$16+'Générateur Emprise 10ans'!$C$13)/(2*100)</f>
        <v>1.25</v>
      </c>
      <c r="FJ149" s="835">
        <f>(FJ$135*2*FI149)</f>
        <v>-0.125</v>
      </c>
      <c r="FK149" s="835">
        <f>FH$135+(FH$135*FJ149)</f>
        <v>0</v>
      </c>
      <c r="FL149" s="835">
        <f>FK149*FK76/10000</f>
        <v>0</v>
      </c>
      <c r="FM149" s="834"/>
      <c r="FN149" s="827" t="s">
        <v>447</v>
      </c>
      <c r="FO149" s="835">
        <f>('Générateur Emprise 10ans'!$C$16+'Générateur Emprise 10ans'!$C$13)/(2*100)</f>
        <v>1.25</v>
      </c>
      <c r="FP149" s="835">
        <f>(FP$135*2*FO149)</f>
        <v>-0.5</v>
      </c>
      <c r="FQ149" s="835">
        <f>FN$135+(FN$135*FP149)</f>
        <v>0</v>
      </c>
      <c r="FR149" s="835">
        <f>FQ149*FQ76/10000</f>
        <v>0</v>
      </c>
      <c r="FS149" s="834"/>
      <c r="FT149" s="827" t="s">
        <v>447</v>
      </c>
      <c r="FU149" s="835">
        <f>('Générateur Emprise 10ans'!$C$16+'Générateur Emprise 10ans'!$C$13)/(2*100)</f>
        <v>1.25</v>
      </c>
      <c r="FV149" s="835">
        <f>(FV$135*2*FU149)</f>
        <v>-0.5</v>
      </c>
      <c r="FW149" s="835">
        <f>FT$135+(FT$135*FV149)</f>
        <v>0</v>
      </c>
      <c r="FX149" s="835">
        <f>FW149*FW76/10000</f>
        <v>0</v>
      </c>
      <c r="FY149" s="834"/>
    </row>
    <row r="150" spans="1:181" x14ac:dyDescent="0.3">
      <c r="A150" s="19"/>
      <c r="B150" s="827"/>
      <c r="C150" s="835"/>
      <c r="D150" s="835"/>
      <c r="E150" s="835"/>
      <c r="F150" s="835"/>
      <c r="G150" s="834"/>
      <c r="H150" s="827"/>
      <c r="I150" s="835"/>
      <c r="J150" s="835"/>
      <c r="K150" s="835"/>
      <c r="L150" s="835"/>
      <c r="M150" s="834"/>
      <c r="N150" s="827"/>
      <c r="O150" s="835"/>
      <c r="P150" s="835"/>
      <c r="Q150" s="835"/>
      <c r="R150" s="835"/>
      <c r="S150" s="834"/>
      <c r="T150" s="827"/>
      <c r="U150" s="835"/>
      <c r="V150" s="835"/>
      <c r="W150" s="835"/>
      <c r="X150" s="835"/>
      <c r="Y150" s="834"/>
      <c r="Z150" s="827"/>
      <c r="AA150" s="835"/>
      <c r="AB150" s="835"/>
      <c r="AC150" s="835"/>
      <c r="AD150" s="835"/>
      <c r="AE150" s="834"/>
      <c r="AF150" s="827"/>
      <c r="AG150" s="835"/>
      <c r="AH150" s="835"/>
      <c r="AI150" s="835"/>
      <c r="AJ150" s="835"/>
      <c r="AK150" s="834"/>
      <c r="AL150" s="827"/>
      <c r="AM150" s="835"/>
      <c r="AN150" s="835"/>
      <c r="AO150" s="835"/>
      <c r="AP150" s="835"/>
      <c r="AQ150" s="834"/>
      <c r="AR150" s="827"/>
      <c r="AS150" s="835"/>
      <c r="AT150" s="835"/>
      <c r="AU150" s="835"/>
      <c r="AV150" s="835"/>
      <c r="AW150" s="834"/>
      <c r="AX150" s="827"/>
      <c r="AY150" s="835"/>
      <c r="AZ150" s="835"/>
      <c r="BA150" s="835"/>
      <c r="BB150" s="835"/>
      <c r="BC150" s="834"/>
      <c r="BD150" s="827"/>
      <c r="BE150" s="835"/>
      <c r="BF150" s="835"/>
      <c r="BG150" s="835"/>
      <c r="BH150" s="835"/>
      <c r="BI150" s="834"/>
      <c r="BJ150" s="827"/>
      <c r="BK150" s="835"/>
      <c r="BL150" s="835"/>
      <c r="BM150" s="835"/>
      <c r="BN150" s="835"/>
      <c r="BO150" s="834"/>
      <c r="BP150" s="827"/>
      <c r="BQ150" s="835"/>
      <c r="BR150" s="835"/>
      <c r="BS150" s="835"/>
      <c r="BT150" s="835"/>
      <c r="BU150" s="834"/>
      <c r="BV150" s="827"/>
      <c r="BW150" s="835"/>
      <c r="BX150" s="835"/>
      <c r="BY150" s="835"/>
      <c r="BZ150" s="835"/>
      <c r="CA150" s="834"/>
      <c r="CB150" s="827"/>
      <c r="CC150" s="835"/>
      <c r="CD150" s="835"/>
      <c r="CE150" s="835"/>
      <c r="CF150" s="835"/>
      <c r="CG150" s="834"/>
      <c r="CH150" s="827"/>
      <c r="CI150" s="835"/>
      <c r="CJ150" s="835"/>
      <c r="CK150" s="835"/>
      <c r="CL150" s="835"/>
      <c r="CM150" s="834"/>
      <c r="CN150" s="827"/>
      <c r="CO150" s="835"/>
      <c r="CP150" s="835"/>
      <c r="CQ150" s="835"/>
      <c r="CR150" s="835"/>
      <c r="CS150" s="834"/>
      <c r="CT150" s="827"/>
      <c r="CU150" s="835"/>
      <c r="CV150" s="835"/>
      <c r="CW150" s="835"/>
      <c r="CX150" s="835"/>
      <c r="CY150" s="834"/>
      <c r="CZ150" s="827"/>
      <c r="DA150" s="835"/>
      <c r="DB150" s="835"/>
      <c r="DC150" s="835"/>
      <c r="DD150" s="835"/>
      <c r="DE150" s="834"/>
      <c r="DF150" s="827"/>
      <c r="DG150" s="835"/>
      <c r="DH150" s="835"/>
      <c r="DI150" s="835"/>
      <c r="DJ150" s="835"/>
      <c r="DK150" s="834"/>
      <c r="DL150" s="827"/>
      <c r="DM150" s="835"/>
      <c r="DN150" s="835"/>
      <c r="DO150" s="835"/>
      <c r="DP150" s="835"/>
      <c r="DQ150" s="834"/>
      <c r="DR150" s="827"/>
      <c r="DS150" s="835"/>
      <c r="DT150" s="835"/>
      <c r="DU150" s="835"/>
      <c r="DV150" s="835"/>
      <c r="DW150" s="834"/>
      <c r="DX150" s="827"/>
      <c r="DY150" s="835"/>
      <c r="DZ150" s="835"/>
      <c r="EA150" s="835"/>
      <c r="EB150" s="835"/>
      <c r="EC150" s="834"/>
      <c r="ED150" s="827"/>
      <c r="EE150" s="835"/>
      <c r="EF150" s="835"/>
      <c r="EG150" s="835"/>
      <c r="EH150" s="835"/>
      <c r="EI150" s="834"/>
      <c r="EJ150" s="827"/>
      <c r="EK150" s="835"/>
      <c r="EL150" s="835"/>
      <c r="EM150" s="835"/>
      <c r="EN150" s="835"/>
      <c r="EO150" s="834"/>
      <c r="EP150" s="827"/>
      <c r="EQ150" s="835"/>
      <c r="ER150" s="835"/>
      <c r="ES150" s="835"/>
      <c r="ET150" s="835"/>
      <c r="EU150" s="834"/>
      <c r="EV150" s="827"/>
      <c r="EW150" s="835"/>
      <c r="EX150" s="835"/>
      <c r="EY150" s="835"/>
      <c r="EZ150" s="835"/>
      <c r="FA150" s="834"/>
      <c r="FB150" s="827"/>
      <c r="FC150" s="835"/>
      <c r="FD150" s="835"/>
      <c r="FE150" s="835"/>
      <c r="FF150" s="835"/>
      <c r="FG150" s="834"/>
      <c r="FH150" s="827"/>
      <c r="FI150" s="835"/>
      <c r="FJ150" s="835"/>
      <c r="FK150" s="835"/>
      <c r="FL150" s="835"/>
      <c r="FM150" s="834"/>
      <c r="FN150" s="827"/>
      <c r="FO150" s="835"/>
      <c r="FP150" s="835"/>
      <c r="FQ150" s="835"/>
      <c r="FR150" s="835"/>
      <c r="FS150" s="834"/>
      <c r="FT150" s="827"/>
      <c r="FU150" s="835"/>
      <c r="FV150" s="835"/>
      <c r="FW150" s="835"/>
      <c r="FX150" s="835"/>
      <c r="FY150" s="834"/>
    </row>
    <row r="151" spans="1:181" x14ac:dyDescent="0.3">
      <c r="A151" s="19"/>
      <c r="B151" s="827"/>
      <c r="C151" s="835"/>
      <c r="D151" s="835"/>
      <c r="E151" s="835"/>
      <c r="F151" s="835"/>
      <c r="G151" s="834"/>
      <c r="H151" s="827"/>
      <c r="I151" s="835"/>
      <c r="J151" s="835"/>
      <c r="K151" s="835"/>
      <c r="L151" s="835"/>
      <c r="M151" s="834"/>
      <c r="N151" s="827"/>
      <c r="O151" s="835"/>
      <c r="P151" s="835"/>
      <c r="Q151" s="835"/>
      <c r="R151" s="835"/>
      <c r="S151" s="834"/>
      <c r="T151" s="827"/>
      <c r="U151" s="835"/>
      <c r="V151" s="835"/>
      <c r="W151" s="835"/>
      <c r="X151" s="835"/>
      <c r="Y151" s="834"/>
      <c r="Z151" s="827"/>
      <c r="AA151" s="835"/>
      <c r="AB151" s="835"/>
      <c r="AC151" s="835"/>
      <c r="AD151" s="835"/>
      <c r="AE151" s="834"/>
      <c r="AF151" s="827"/>
      <c r="AG151" s="835"/>
      <c r="AH151" s="835"/>
      <c r="AI151" s="835"/>
      <c r="AJ151" s="835"/>
      <c r="AK151" s="834"/>
      <c r="AL151" s="827"/>
      <c r="AM151" s="835"/>
      <c r="AN151" s="835"/>
      <c r="AO151" s="835"/>
      <c r="AP151" s="835"/>
      <c r="AQ151" s="834"/>
      <c r="AR151" s="827"/>
      <c r="AS151" s="835"/>
      <c r="AT151" s="835"/>
      <c r="AU151" s="835"/>
      <c r="AV151" s="835"/>
      <c r="AW151" s="834"/>
      <c r="AX151" s="827"/>
      <c r="AY151" s="835"/>
      <c r="AZ151" s="835"/>
      <c r="BA151" s="835"/>
      <c r="BB151" s="835"/>
      <c r="BC151" s="834"/>
      <c r="BD151" s="827"/>
      <c r="BE151" s="835"/>
      <c r="BF151" s="835"/>
      <c r="BG151" s="835"/>
      <c r="BH151" s="835"/>
      <c r="BI151" s="834"/>
      <c r="BJ151" s="827"/>
      <c r="BK151" s="835"/>
      <c r="BL151" s="835"/>
      <c r="BM151" s="835"/>
      <c r="BN151" s="835"/>
      <c r="BO151" s="834"/>
      <c r="BP151" s="827"/>
      <c r="BQ151" s="835"/>
      <c r="BR151" s="835"/>
      <c r="BS151" s="835"/>
      <c r="BT151" s="835"/>
      <c r="BU151" s="834"/>
      <c r="BV151" s="827"/>
      <c r="BW151" s="835"/>
      <c r="BX151" s="835"/>
      <c r="BY151" s="835"/>
      <c r="BZ151" s="835"/>
      <c r="CA151" s="834"/>
      <c r="CB151" s="827"/>
      <c r="CC151" s="835"/>
      <c r="CD151" s="835"/>
      <c r="CE151" s="835"/>
      <c r="CF151" s="835"/>
      <c r="CG151" s="834"/>
      <c r="CH151" s="827"/>
      <c r="CI151" s="835"/>
      <c r="CJ151" s="835"/>
      <c r="CK151" s="835"/>
      <c r="CL151" s="835"/>
      <c r="CM151" s="834"/>
      <c r="CN151" s="827"/>
      <c r="CO151" s="835"/>
      <c r="CP151" s="835"/>
      <c r="CQ151" s="835"/>
      <c r="CR151" s="835"/>
      <c r="CS151" s="834"/>
      <c r="CT151" s="827"/>
      <c r="CU151" s="835"/>
      <c r="CV151" s="835"/>
      <c r="CW151" s="835"/>
      <c r="CX151" s="835"/>
      <c r="CY151" s="834"/>
      <c r="CZ151" s="827"/>
      <c r="DA151" s="835"/>
      <c r="DB151" s="835"/>
      <c r="DC151" s="835"/>
      <c r="DD151" s="835"/>
      <c r="DE151" s="834"/>
      <c r="DF151" s="827"/>
      <c r="DG151" s="835"/>
      <c r="DH151" s="835"/>
      <c r="DI151" s="835"/>
      <c r="DJ151" s="835"/>
      <c r="DK151" s="834"/>
      <c r="DL151" s="827"/>
      <c r="DM151" s="835"/>
      <c r="DN151" s="835"/>
      <c r="DO151" s="835"/>
      <c r="DP151" s="835"/>
      <c r="DQ151" s="834"/>
      <c r="DR151" s="827"/>
      <c r="DS151" s="835"/>
      <c r="DT151" s="835"/>
      <c r="DU151" s="835"/>
      <c r="DV151" s="835"/>
      <c r="DW151" s="834"/>
      <c r="DX151" s="827"/>
      <c r="DY151" s="835"/>
      <c r="DZ151" s="835"/>
      <c r="EA151" s="835"/>
      <c r="EB151" s="835"/>
      <c r="EC151" s="834"/>
      <c r="ED151" s="827"/>
      <c r="EE151" s="835"/>
      <c r="EF151" s="835"/>
      <c r="EG151" s="835"/>
      <c r="EH151" s="835"/>
      <c r="EI151" s="834"/>
      <c r="EJ151" s="827"/>
      <c r="EK151" s="835"/>
      <c r="EL151" s="835"/>
      <c r="EM151" s="835"/>
      <c r="EN151" s="835"/>
      <c r="EO151" s="834"/>
      <c r="EP151" s="827"/>
      <c r="EQ151" s="835"/>
      <c r="ER151" s="835"/>
      <c r="ES151" s="835"/>
      <c r="ET151" s="835"/>
      <c r="EU151" s="834"/>
      <c r="EV151" s="827"/>
      <c r="EW151" s="835"/>
      <c r="EX151" s="835"/>
      <c r="EY151" s="835"/>
      <c r="EZ151" s="835"/>
      <c r="FA151" s="834"/>
      <c r="FB151" s="827"/>
      <c r="FC151" s="835"/>
      <c r="FD151" s="835"/>
      <c r="FE151" s="835"/>
      <c r="FF151" s="835"/>
      <c r="FG151" s="834"/>
      <c r="FH151" s="827"/>
      <c r="FI151" s="835"/>
      <c r="FJ151" s="835"/>
      <c r="FK151" s="835"/>
      <c r="FL151" s="835"/>
      <c r="FM151" s="834"/>
      <c r="FN151" s="827"/>
      <c r="FO151" s="835"/>
      <c r="FP151" s="835"/>
      <c r="FQ151" s="835"/>
      <c r="FR151" s="835"/>
      <c r="FS151" s="834"/>
      <c r="FT151" s="827"/>
      <c r="FU151" s="835"/>
      <c r="FV151" s="835"/>
      <c r="FW151" s="835"/>
      <c r="FX151" s="835"/>
      <c r="FY151" s="834"/>
    </row>
    <row r="152" spans="1:181" x14ac:dyDescent="0.3">
      <c r="A152" s="19"/>
      <c r="B152" s="827" t="s">
        <v>446</v>
      </c>
      <c r="C152" s="835"/>
      <c r="D152" s="835"/>
      <c r="E152" s="835"/>
      <c r="F152" s="835"/>
      <c r="G152" s="834"/>
      <c r="H152" s="827" t="s">
        <v>446</v>
      </c>
      <c r="I152" s="835"/>
      <c r="J152" s="835"/>
      <c r="K152" s="835"/>
      <c r="L152" s="835"/>
      <c r="M152" s="834"/>
      <c r="N152" s="827" t="s">
        <v>446</v>
      </c>
      <c r="O152" s="835"/>
      <c r="P152" s="835"/>
      <c r="Q152" s="835"/>
      <c r="R152" s="835"/>
      <c r="S152" s="834"/>
      <c r="T152" s="827" t="s">
        <v>446</v>
      </c>
      <c r="U152" s="835"/>
      <c r="V152" s="835"/>
      <c r="W152" s="835"/>
      <c r="X152" s="835"/>
      <c r="Y152" s="834"/>
      <c r="Z152" s="827" t="s">
        <v>446</v>
      </c>
      <c r="AA152" s="835"/>
      <c r="AB152" s="835"/>
      <c r="AC152" s="835"/>
      <c r="AD152" s="835"/>
      <c r="AE152" s="834"/>
      <c r="AF152" s="827" t="s">
        <v>446</v>
      </c>
      <c r="AG152" s="835"/>
      <c r="AH152" s="835"/>
      <c r="AI152" s="835"/>
      <c r="AJ152" s="835"/>
      <c r="AK152" s="834"/>
      <c r="AL152" s="827" t="s">
        <v>446</v>
      </c>
      <c r="AM152" s="835"/>
      <c r="AN152" s="835"/>
      <c r="AO152" s="835"/>
      <c r="AP152" s="835"/>
      <c r="AQ152" s="834"/>
      <c r="AR152" s="827" t="s">
        <v>446</v>
      </c>
      <c r="AS152" s="835"/>
      <c r="AT152" s="835"/>
      <c r="AU152" s="835"/>
      <c r="AV152" s="835"/>
      <c r="AW152" s="834"/>
      <c r="AX152" s="827" t="s">
        <v>446</v>
      </c>
      <c r="AY152" s="835"/>
      <c r="AZ152" s="835"/>
      <c r="BA152" s="835"/>
      <c r="BB152" s="835"/>
      <c r="BC152" s="834"/>
      <c r="BD152" s="827" t="s">
        <v>446</v>
      </c>
      <c r="BE152" s="835"/>
      <c r="BF152" s="835"/>
      <c r="BG152" s="835"/>
      <c r="BH152" s="835"/>
      <c r="BI152" s="834"/>
      <c r="BJ152" s="827" t="s">
        <v>446</v>
      </c>
      <c r="BK152" s="835"/>
      <c r="BL152" s="835"/>
      <c r="BM152" s="835"/>
      <c r="BN152" s="835"/>
      <c r="BO152" s="834"/>
      <c r="BP152" s="827" t="s">
        <v>446</v>
      </c>
      <c r="BQ152" s="835"/>
      <c r="BR152" s="835"/>
      <c r="BS152" s="835"/>
      <c r="BT152" s="835"/>
      <c r="BU152" s="834"/>
      <c r="BV152" s="827" t="s">
        <v>446</v>
      </c>
      <c r="BW152" s="835"/>
      <c r="BX152" s="835"/>
      <c r="BY152" s="835"/>
      <c r="BZ152" s="835"/>
      <c r="CA152" s="834"/>
      <c r="CB152" s="827" t="s">
        <v>446</v>
      </c>
      <c r="CC152" s="835"/>
      <c r="CD152" s="835"/>
      <c r="CE152" s="835"/>
      <c r="CF152" s="835"/>
      <c r="CG152" s="834"/>
      <c r="CH152" s="827" t="s">
        <v>446</v>
      </c>
      <c r="CI152" s="835"/>
      <c r="CJ152" s="835"/>
      <c r="CK152" s="835"/>
      <c r="CL152" s="835"/>
      <c r="CM152" s="834"/>
      <c r="CN152" s="827" t="s">
        <v>446</v>
      </c>
      <c r="CO152" s="835"/>
      <c r="CP152" s="835"/>
      <c r="CQ152" s="835"/>
      <c r="CR152" s="835"/>
      <c r="CS152" s="834"/>
      <c r="CT152" s="827" t="s">
        <v>446</v>
      </c>
      <c r="CU152" s="835"/>
      <c r="CV152" s="835"/>
      <c r="CW152" s="835"/>
      <c r="CX152" s="835"/>
      <c r="CY152" s="834"/>
      <c r="CZ152" s="827" t="s">
        <v>446</v>
      </c>
      <c r="DA152" s="835"/>
      <c r="DB152" s="835"/>
      <c r="DC152" s="835"/>
      <c r="DD152" s="835"/>
      <c r="DE152" s="834"/>
      <c r="DF152" s="827" t="s">
        <v>446</v>
      </c>
      <c r="DG152" s="835"/>
      <c r="DH152" s="835"/>
      <c r="DI152" s="835"/>
      <c r="DJ152" s="835"/>
      <c r="DK152" s="834"/>
      <c r="DL152" s="827" t="s">
        <v>446</v>
      </c>
      <c r="DM152" s="835"/>
      <c r="DN152" s="835"/>
      <c r="DO152" s="835"/>
      <c r="DP152" s="835"/>
      <c r="DQ152" s="834"/>
      <c r="DR152" s="827" t="s">
        <v>446</v>
      </c>
      <c r="DS152" s="835"/>
      <c r="DT152" s="835"/>
      <c r="DU152" s="835"/>
      <c r="DV152" s="835"/>
      <c r="DW152" s="834"/>
      <c r="DX152" s="827" t="s">
        <v>446</v>
      </c>
      <c r="DY152" s="835"/>
      <c r="DZ152" s="835"/>
      <c r="EA152" s="835"/>
      <c r="EB152" s="835"/>
      <c r="EC152" s="834"/>
      <c r="ED152" s="827" t="s">
        <v>446</v>
      </c>
      <c r="EE152" s="835"/>
      <c r="EF152" s="835"/>
      <c r="EG152" s="835"/>
      <c r="EH152" s="835"/>
      <c r="EI152" s="834"/>
      <c r="EJ152" s="827" t="s">
        <v>446</v>
      </c>
      <c r="EK152" s="835"/>
      <c r="EL152" s="835"/>
      <c r="EM152" s="835"/>
      <c r="EN152" s="835"/>
      <c r="EO152" s="834"/>
      <c r="EP152" s="827" t="s">
        <v>446</v>
      </c>
      <c r="EQ152" s="835"/>
      <c r="ER152" s="835"/>
      <c r="ES152" s="835"/>
      <c r="ET152" s="835"/>
      <c r="EU152" s="834"/>
      <c r="EV152" s="827" t="s">
        <v>446</v>
      </c>
      <c r="EW152" s="835"/>
      <c r="EX152" s="835"/>
      <c r="EY152" s="835"/>
      <c r="EZ152" s="835"/>
      <c r="FA152" s="834"/>
      <c r="FB152" s="827" t="s">
        <v>446</v>
      </c>
      <c r="FC152" s="835"/>
      <c r="FD152" s="835"/>
      <c r="FE152" s="835"/>
      <c r="FF152" s="835"/>
      <c r="FG152" s="834"/>
      <c r="FH152" s="827" t="s">
        <v>446</v>
      </c>
      <c r="FI152" s="835"/>
      <c r="FJ152" s="835"/>
      <c r="FK152" s="835"/>
      <c r="FL152" s="835"/>
      <c r="FM152" s="834"/>
      <c r="FN152" s="827" t="s">
        <v>446</v>
      </c>
      <c r="FO152" s="835"/>
      <c r="FP152" s="835"/>
      <c r="FQ152" s="835"/>
      <c r="FR152" s="835"/>
      <c r="FS152" s="834"/>
      <c r="FT152" s="827" t="s">
        <v>446</v>
      </c>
      <c r="FU152" s="835"/>
      <c r="FV152" s="835"/>
      <c r="FW152" s="835"/>
      <c r="FX152" s="835"/>
      <c r="FY152" s="834"/>
    </row>
    <row r="153" spans="1:181" x14ac:dyDescent="0.3">
      <c r="A153" s="19"/>
      <c r="B153" s="827" t="s">
        <v>418</v>
      </c>
      <c r="C153" s="835">
        <f>'Générateur Emprise 10ans'!$C$13/100</f>
        <v>1</v>
      </c>
      <c r="D153" s="835">
        <f>D$135*C153</f>
        <v>-0.2</v>
      </c>
      <c r="E153" s="835">
        <f>B$135+(B$135*D153)</f>
        <v>6.24</v>
      </c>
      <c r="F153" s="835">
        <f>E153*D80/10000</f>
        <v>1.287936</v>
      </c>
      <c r="G153" s="834"/>
      <c r="H153" s="827" t="s">
        <v>418</v>
      </c>
      <c r="I153" s="835">
        <f>'Générateur Emprise 10ans'!$C$13/100</f>
        <v>1</v>
      </c>
      <c r="J153" s="835">
        <f>J$135*I153</f>
        <v>-0.2</v>
      </c>
      <c r="K153" s="835">
        <f>H$135+(H$135*J153)</f>
        <v>8</v>
      </c>
      <c r="L153" s="835">
        <f>K153*J80/10000</f>
        <v>1.6512</v>
      </c>
      <c r="M153" s="834"/>
      <c r="N153" s="827" t="s">
        <v>418</v>
      </c>
      <c r="O153" s="835">
        <f>'Générateur Emprise 10ans'!$C$13/100</f>
        <v>1</v>
      </c>
      <c r="P153" s="835">
        <f>P$135*O153</f>
        <v>-0.2</v>
      </c>
      <c r="Q153" s="835">
        <f>N$135+(N$135*P153)</f>
        <v>6.8</v>
      </c>
      <c r="R153" s="835">
        <f>Q153*P80/10000</f>
        <v>1.4035199999999999</v>
      </c>
      <c r="S153" s="834"/>
      <c r="T153" s="827" t="s">
        <v>418</v>
      </c>
      <c r="U153" s="835">
        <f>'Générateur Emprise 10ans'!$C$13/100</f>
        <v>1</v>
      </c>
      <c r="V153" s="835">
        <f>V$135*U153</f>
        <v>-0.05</v>
      </c>
      <c r="W153" s="835">
        <f>T$135+(T$135*V153)</f>
        <v>9.0250000000000004</v>
      </c>
      <c r="X153" s="835">
        <f>W153*V80/10000</f>
        <v>1.8627600000000002</v>
      </c>
      <c r="Y153" s="834"/>
      <c r="Z153" s="827" t="s">
        <v>418</v>
      </c>
      <c r="AA153" s="835">
        <f>'Générateur Emprise 10ans'!$C$13/100</f>
        <v>1</v>
      </c>
      <c r="AB153" s="835">
        <f>AB$135*AA153</f>
        <v>-0.2</v>
      </c>
      <c r="AC153" s="835">
        <f>Z$135+(Z$135*AB153)</f>
        <v>6.24</v>
      </c>
      <c r="AD153" s="835">
        <f>AC153*AB80/10000</f>
        <v>1.287936</v>
      </c>
      <c r="AE153" s="834"/>
      <c r="AF153" s="827" t="s">
        <v>418</v>
      </c>
      <c r="AG153" s="835">
        <f>'Générateur Emprise 10ans'!$C$13/100</f>
        <v>1</v>
      </c>
      <c r="AH153" s="835">
        <f>AH$135*AG153</f>
        <v>-0.2</v>
      </c>
      <c r="AI153" s="835">
        <f>AF$135+(AF$135*AH153)</f>
        <v>8</v>
      </c>
      <c r="AJ153" s="835">
        <f>AI153*AH80/10000</f>
        <v>1.6512</v>
      </c>
      <c r="AK153" s="834"/>
      <c r="AL153" s="827" t="s">
        <v>418</v>
      </c>
      <c r="AM153" s="835">
        <f>'Générateur Emprise 10ans'!$C$13/100</f>
        <v>1</v>
      </c>
      <c r="AN153" s="835">
        <f>AN$135*AM153</f>
        <v>-0.2</v>
      </c>
      <c r="AO153" s="835">
        <f>AL$135+(AL$135*AN153)</f>
        <v>6.8</v>
      </c>
      <c r="AP153" s="835">
        <f>AO153*AN80/10000</f>
        <v>1.4035199999999999</v>
      </c>
      <c r="AQ153" s="834"/>
      <c r="AR153" s="827" t="s">
        <v>418</v>
      </c>
      <c r="AS153" s="835">
        <f>'Générateur Emprise 10ans'!$C$13/100</f>
        <v>1</v>
      </c>
      <c r="AT153" s="835">
        <f>AT$135*AS153</f>
        <v>-0.05</v>
      </c>
      <c r="AU153" s="835">
        <f>AR$135+(AR$135*AT153)</f>
        <v>9.0250000000000004</v>
      </c>
      <c r="AV153" s="835">
        <f>AU153*AT80/10000</f>
        <v>1.8627600000000002</v>
      </c>
      <c r="AW153" s="834"/>
      <c r="AX153" s="827" t="s">
        <v>418</v>
      </c>
      <c r="AY153" s="835">
        <f>'Générateur Emprise 10ans'!$C$13/100</f>
        <v>1</v>
      </c>
      <c r="AZ153" s="835">
        <f>AZ$135*AY153</f>
        <v>-0.2</v>
      </c>
      <c r="BA153" s="835">
        <f>AX$135+(AX$135*AZ153)</f>
        <v>6.24</v>
      </c>
      <c r="BB153" s="835">
        <f>BA153*AZ80/10000</f>
        <v>1.287936</v>
      </c>
      <c r="BC153" s="834"/>
      <c r="BD153" s="827" t="s">
        <v>418</v>
      </c>
      <c r="BE153" s="835">
        <f>'Générateur Emprise 10ans'!$C$13/100</f>
        <v>1</v>
      </c>
      <c r="BF153" s="835">
        <f>BF$135*BE153</f>
        <v>-0.2</v>
      </c>
      <c r="BG153" s="835">
        <f>BD$135+(BD$135*BF153)</f>
        <v>8</v>
      </c>
      <c r="BH153" s="835">
        <f>BG153*BF80/10000</f>
        <v>1.6512</v>
      </c>
      <c r="BI153" s="834"/>
      <c r="BJ153" s="827" t="s">
        <v>418</v>
      </c>
      <c r="BK153" s="835">
        <f>'Générateur Emprise 10ans'!$C$13/100</f>
        <v>1</v>
      </c>
      <c r="BL153" s="835">
        <f>BL$135*BK153</f>
        <v>-0.2</v>
      </c>
      <c r="BM153" s="835">
        <f>BJ$135+(BJ$135*BL153)</f>
        <v>0</v>
      </c>
      <c r="BN153" s="835">
        <f>BM153*BL80/10000</f>
        <v>0</v>
      </c>
      <c r="BO153" s="834"/>
      <c r="BP153" s="827" t="s">
        <v>418</v>
      </c>
      <c r="BQ153" s="835">
        <f>'Générateur Emprise 10ans'!$C$13/100</f>
        <v>1</v>
      </c>
      <c r="BR153" s="835">
        <f>BR$135*BQ153</f>
        <v>-0.05</v>
      </c>
      <c r="BS153" s="835">
        <f>BP$135+(BP$135*BR153)</f>
        <v>0</v>
      </c>
      <c r="BT153" s="835">
        <f>BS153*BR80/10000</f>
        <v>0</v>
      </c>
      <c r="BU153" s="834"/>
      <c r="BV153" s="827" t="s">
        <v>418</v>
      </c>
      <c r="BW153" s="835">
        <f>'Générateur Emprise 10ans'!$C$13/100</f>
        <v>1</v>
      </c>
      <c r="BX153" s="835">
        <f>BX$135*BW153</f>
        <v>-0.2</v>
      </c>
      <c r="BY153" s="835">
        <f>BV$135+(BV$135*BX153)</f>
        <v>0</v>
      </c>
      <c r="BZ153" s="835">
        <f>BY153*BX80/10000</f>
        <v>0</v>
      </c>
      <c r="CA153" s="834"/>
      <c r="CB153" s="827" t="s">
        <v>418</v>
      </c>
      <c r="CC153" s="835">
        <f>'Générateur Emprise 10ans'!$C$13/100</f>
        <v>1</v>
      </c>
      <c r="CD153" s="835">
        <f>CD$135*CC153</f>
        <v>-0.2</v>
      </c>
      <c r="CE153" s="835">
        <f>CB$135+(CB$135*CD153)</f>
        <v>0</v>
      </c>
      <c r="CF153" s="835">
        <f>CE153*CD80/10000</f>
        <v>0</v>
      </c>
      <c r="CG153" s="834"/>
      <c r="CH153" s="827" t="s">
        <v>418</v>
      </c>
      <c r="CI153" s="835">
        <f>'Générateur Emprise 10ans'!$C$13/100</f>
        <v>1</v>
      </c>
      <c r="CJ153" s="835">
        <f>CJ$135*CI153</f>
        <v>-0.2</v>
      </c>
      <c r="CK153" s="835">
        <f>CH$135+(CH$135*CJ153)</f>
        <v>0</v>
      </c>
      <c r="CL153" s="835">
        <f>CK153*CJ80/10000</f>
        <v>0</v>
      </c>
      <c r="CM153" s="834"/>
      <c r="CN153" s="827" t="s">
        <v>418</v>
      </c>
      <c r="CO153" s="835">
        <f>'Générateur Emprise 10ans'!$C$13/100</f>
        <v>1</v>
      </c>
      <c r="CP153" s="835">
        <f>CP$135*CO153</f>
        <v>-0.05</v>
      </c>
      <c r="CQ153" s="835">
        <f>CN$135+(CN$135*CP153)</f>
        <v>0</v>
      </c>
      <c r="CR153" s="835">
        <f>CQ153*CP80/10000</f>
        <v>0</v>
      </c>
      <c r="CS153" s="834"/>
      <c r="CT153" s="827" t="s">
        <v>418</v>
      </c>
      <c r="CU153" s="835">
        <f>'Générateur Emprise 10ans'!$C$13/100</f>
        <v>1</v>
      </c>
      <c r="CV153" s="835">
        <f>CV$135*CU153</f>
        <v>-0.2</v>
      </c>
      <c r="CW153" s="835">
        <f>CT$135+(CT$135*CV153)</f>
        <v>0</v>
      </c>
      <c r="CX153" s="835">
        <f>CW153*CV80/10000</f>
        <v>0</v>
      </c>
      <c r="CY153" s="834"/>
      <c r="CZ153" s="827" t="s">
        <v>418</v>
      </c>
      <c r="DA153" s="835">
        <f>'Générateur Emprise 10ans'!$C$13/100</f>
        <v>1</v>
      </c>
      <c r="DB153" s="835">
        <f>DB$135*DA153</f>
        <v>-0.2</v>
      </c>
      <c r="DC153" s="835">
        <f>CZ$135+(CZ$135*DB153)</f>
        <v>0</v>
      </c>
      <c r="DD153" s="835">
        <f>DC153*DB80/10000</f>
        <v>0</v>
      </c>
      <c r="DE153" s="834"/>
      <c r="DF153" s="827" t="s">
        <v>418</v>
      </c>
      <c r="DG153" s="835">
        <f>'Générateur Emprise 10ans'!$C$13/100</f>
        <v>1</v>
      </c>
      <c r="DH153" s="835">
        <f>DH$135*DG153</f>
        <v>-0.2</v>
      </c>
      <c r="DI153" s="835">
        <f>DF$135+(DF$135*DH153)</f>
        <v>0</v>
      </c>
      <c r="DJ153" s="835">
        <f>DI153*DH80/10000</f>
        <v>0</v>
      </c>
      <c r="DK153" s="834"/>
      <c r="DL153" s="827" t="s">
        <v>418</v>
      </c>
      <c r="DM153" s="835">
        <f>'Générateur Emprise 10ans'!$C$13/100</f>
        <v>1</v>
      </c>
      <c r="DN153" s="835">
        <f>DN$135*DM153</f>
        <v>-0.05</v>
      </c>
      <c r="DO153" s="835">
        <f>DL$135+(DL$135*DN153)</f>
        <v>0</v>
      </c>
      <c r="DP153" s="835">
        <f>DO153*DN80/10000</f>
        <v>0</v>
      </c>
      <c r="DQ153" s="834"/>
      <c r="DR153" s="827" t="s">
        <v>418</v>
      </c>
      <c r="DS153" s="835">
        <f>'Générateur Emprise 10ans'!$C$13/100</f>
        <v>1</v>
      </c>
      <c r="DT153" s="835">
        <f>DT$135*DS153</f>
        <v>-0.2</v>
      </c>
      <c r="DU153" s="835">
        <f>DR$135+(DR$135*DT153)</f>
        <v>0</v>
      </c>
      <c r="DV153" s="835">
        <f>DU153*DT80/10000</f>
        <v>0</v>
      </c>
      <c r="DW153" s="834"/>
      <c r="DX153" s="827" t="s">
        <v>418</v>
      </c>
      <c r="DY153" s="835">
        <f>'Générateur Emprise 10ans'!$C$13/100</f>
        <v>1</v>
      </c>
      <c r="DZ153" s="835">
        <f>DZ$135*DY153</f>
        <v>-0.2</v>
      </c>
      <c r="EA153" s="835">
        <f>DX$135+(DX$135*DZ153)</f>
        <v>0</v>
      </c>
      <c r="EB153" s="835">
        <f>EA153*DZ80/10000</f>
        <v>0</v>
      </c>
      <c r="EC153" s="834"/>
      <c r="ED153" s="827" t="s">
        <v>418</v>
      </c>
      <c r="EE153" s="835">
        <f>'Générateur Emprise 10ans'!$C$13/100</f>
        <v>1</v>
      </c>
      <c r="EF153" s="835">
        <f>EF$135*EE153</f>
        <v>-0.2</v>
      </c>
      <c r="EG153" s="835">
        <f>ED$135+(ED$135*EF153)</f>
        <v>0</v>
      </c>
      <c r="EH153" s="835">
        <f>EG153*EF80/10000</f>
        <v>0</v>
      </c>
      <c r="EI153" s="834"/>
      <c r="EJ153" s="827" t="s">
        <v>418</v>
      </c>
      <c r="EK153" s="835">
        <f>'Générateur Emprise 10ans'!$C$13/100</f>
        <v>1</v>
      </c>
      <c r="EL153" s="835">
        <f>EL$135*EK153</f>
        <v>-0.05</v>
      </c>
      <c r="EM153" s="835">
        <f>EJ$135+(EJ$135*EL153)</f>
        <v>0</v>
      </c>
      <c r="EN153" s="835">
        <f>EM153*EL80/10000</f>
        <v>0</v>
      </c>
      <c r="EO153" s="834"/>
      <c r="EP153" s="827" t="s">
        <v>418</v>
      </c>
      <c r="EQ153" s="835">
        <f>'Générateur Emprise 10ans'!$C$13/100</f>
        <v>1</v>
      </c>
      <c r="ER153" s="835">
        <f>ER$135*EQ153</f>
        <v>-0.2</v>
      </c>
      <c r="ES153" s="835">
        <f>EP$135+(EP$135*ER153)</f>
        <v>0</v>
      </c>
      <c r="ET153" s="835">
        <f>ES153*ER80/10000</f>
        <v>0</v>
      </c>
      <c r="EU153" s="834"/>
      <c r="EV153" s="827" t="s">
        <v>418</v>
      </c>
      <c r="EW153" s="835">
        <f>'Générateur Emprise 10ans'!$C$13/100</f>
        <v>1</v>
      </c>
      <c r="EX153" s="835">
        <f>EX$135*EW153</f>
        <v>-0.2</v>
      </c>
      <c r="EY153" s="835">
        <f>EV$135+(EV$135*EX153)</f>
        <v>0</v>
      </c>
      <c r="EZ153" s="835">
        <f>EY153*EX80/10000</f>
        <v>0</v>
      </c>
      <c r="FA153" s="834"/>
      <c r="FB153" s="827" t="s">
        <v>418</v>
      </c>
      <c r="FC153" s="835">
        <f>'Générateur Emprise 10ans'!$C$13/100</f>
        <v>1</v>
      </c>
      <c r="FD153" s="835">
        <f>FD$135*FC153</f>
        <v>-0.2</v>
      </c>
      <c r="FE153" s="835">
        <f>FB$135+(FB$135*FD153)</f>
        <v>0</v>
      </c>
      <c r="FF153" s="835">
        <f>FE153*FD80/10000</f>
        <v>0</v>
      </c>
      <c r="FG153" s="834"/>
      <c r="FH153" s="827" t="s">
        <v>418</v>
      </c>
      <c r="FI153" s="835">
        <f>'Générateur Emprise 10ans'!$C$13/100</f>
        <v>1</v>
      </c>
      <c r="FJ153" s="835">
        <f>FJ$135*FI153</f>
        <v>-0.05</v>
      </c>
      <c r="FK153" s="835">
        <f>FH$135+(FH$135*FJ153)</f>
        <v>0</v>
      </c>
      <c r="FL153" s="835">
        <f>FK153*FJ80/10000</f>
        <v>0</v>
      </c>
      <c r="FM153" s="834"/>
      <c r="FN153" s="827" t="s">
        <v>418</v>
      </c>
      <c r="FO153" s="835">
        <f>'Générateur Emprise 10ans'!$C$13/100</f>
        <v>1</v>
      </c>
      <c r="FP153" s="835">
        <f>FP$135*FO153</f>
        <v>-0.2</v>
      </c>
      <c r="FQ153" s="835">
        <f>FN$135+(FN$135*FP153)</f>
        <v>0</v>
      </c>
      <c r="FR153" s="835">
        <f>FQ153*FP80/10000</f>
        <v>0</v>
      </c>
      <c r="FS153" s="834"/>
      <c r="FT153" s="827" t="s">
        <v>418</v>
      </c>
      <c r="FU153" s="835">
        <f>'Générateur Emprise 10ans'!$C$13/100</f>
        <v>1</v>
      </c>
      <c r="FV153" s="835">
        <f>FV$135*FU153</f>
        <v>-0.2</v>
      </c>
      <c r="FW153" s="835">
        <f>FT$135+(FT$135*FV153)</f>
        <v>0</v>
      </c>
      <c r="FX153" s="835">
        <f>FW153*FV80/10000</f>
        <v>0</v>
      </c>
      <c r="FY153" s="834"/>
    </row>
    <row r="154" spans="1:181" x14ac:dyDescent="0.3">
      <c r="A154" s="19"/>
      <c r="B154" s="827" t="s">
        <v>417</v>
      </c>
      <c r="C154" s="835">
        <f>'Générateur Emprise 10ans'!$C$14/100</f>
        <v>0.5</v>
      </c>
      <c r="D154" s="835">
        <f>D$135*C154</f>
        <v>-0.1</v>
      </c>
      <c r="E154" s="835">
        <f>B$135+(B$135*D154)</f>
        <v>7.02</v>
      </c>
      <c r="F154" s="835">
        <f>E154*D81/10000</f>
        <v>1.448928</v>
      </c>
      <c r="G154" s="834"/>
      <c r="H154" s="827" t="s">
        <v>417</v>
      </c>
      <c r="I154" s="835">
        <f>'Générateur Emprise 10ans'!$C$14/100</f>
        <v>0.5</v>
      </c>
      <c r="J154" s="835">
        <f>J$135*I154</f>
        <v>-0.1</v>
      </c>
      <c r="K154" s="835">
        <f>H$135+(H$135*J154)</f>
        <v>9</v>
      </c>
      <c r="L154" s="835">
        <f>K154*J81/10000</f>
        <v>1.8575999999999999</v>
      </c>
      <c r="M154" s="834"/>
      <c r="N154" s="827" t="s">
        <v>417</v>
      </c>
      <c r="O154" s="835">
        <f>'Générateur Emprise 10ans'!$C$14/100</f>
        <v>0.5</v>
      </c>
      <c r="P154" s="835">
        <f>P$135*O154</f>
        <v>-0.1</v>
      </c>
      <c r="Q154" s="835">
        <f>N$135+(N$135*P154)</f>
        <v>7.65</v>
      </c>
      <c r="R154" s="835">
        <f>Q154*P81/10000</f>
        <v>1.5789600000000001</v>
      </c>
      <c r="S154" s="834"/>
      <c r="T154" s="827" t="s">
        <v>417</v>
      </c>
      <c r="U154" s="835">
        <f>'Générateur Emprise 10ans'!$C$14/100</f>
        <v>0.5</v>
      </c>
      <c r="V154" s="835">
        <f>V$135*U154</f>
        <v>-2.5000000000000001E-2</v>
      </c>
      <c r="W154" s="835">
        <f>T$135+(T$135*V154)</f>
        <v>9.2624999999999993</v>
      </c>
      <c r="X154" s="835">
        <f>W154*V81/10000</f>
        <v>1.91178</v>
      </c>
      <c r="Y154" s="834"/>
      <c r="Z154" s="827" t="s">
        <v>417</v>
      </c>
      <c r="AA154" s="835">
        <f>'Générateur Emprise 10ans'!$C$14/100</f>
        <v>0.5</v>
      </c>
      <c r="AB154" s="835">
        <f>AB$135*AA154</f>
        <v>-0.1</v>
      </c>
      <c r="AC154" s="835">
        <f>Z$135+(Z$135*AB154)</f>
        <v>7.02</v>
      </c>
      <c r="AD154" s="835">
        <f>AC154*AB81/10000</f>
        <v>1.448928</v>
      </c>
      <c r="AE154" s="834"/>
      <c r="AF154" s="827" t="s">
        <v>417</v>
      </c>
      <c r="AG154" s="835">
        <f>'Générateur Emprise 10ans'!$C$14/100</f>
        <v>0.5</v>
      </c>
      <c r="AH154" s="835">
        <f>AH$135*AG154</f>
        <v>-0.1</v>
      </c>
      <c r="AI154" s="835">
        <f>AF$135+(AF$135*AH154)</f>
        <v>9</v>
      </c>
      <c r="AJ154" s="835">
        <f>AI154*AH81/10000</f>
        <v>1.8575999999999999</v>
      </c>
      <c r="AK154" s="834"/>
      <c r="AL154" s="827" t="s">
        <v>417</v>
      </c>
      <c r="AM154" s="835">
        <f>'Générateur Emprise 10ans'!$C$14/100</f>
        <v>0.5</v>
      </c>
      <c r="AN154" s="835">
        <f>AN$135*AM154</f>
        <v>-0.1</v>
      </c>
      <c r="AO154" s="835">
        <f>AL$135+(AL$135*AN154)</f>
        <v>7.65</v>
      </c>
      <c r="AP154" s="835">
        <f>AO154*AN81/10000</f>
        <v>1.5789600000000001</v>
      </c>
      <c r="AQ154" s="834"/>
      <c r="AR154" s="827" t="s">
        <v>417</v>
      </c>
      <c r="AS154" s="835">
        <f>'Générateur Emprise 10ans'!$C$14/100</f>
        <v>0.5</v>
      </c>
      <c r="AT154" s="835">
        <f>AT$135*AS154</f>
        <v>-2.5000000000000001E-2</v>
      </c>
      <c r="AU154" s="835">
        <f>AR$135+(AR$135*AT154)</f>
        <v>9.2624999999999993</v>
      </c>
      <c r="AV154" s="835">
        <f>AU154*AT81/10000</f>
        <v>1.91178</v>
      </c>
      <c r="AW154" s="834"/>
      <c r="AX154" s="827" t="s">
        <v>417</v>
      </c>
      <c r="AY154" s="835">
        <f>'Générateur Emprise 10ans'!$C$14/100</f>
        <v>0.5</v>
      </c>
      <c r="AZ154" s="835">
        <f>AZ$135*AY154</f>
        <v>-0.1</v>
      </c>
      <c r="BA154" s="835">
        <f>AX$135+(AX$135*AZ154)</f>
        <v>7.02</v>
      </c>
      <c r="BB154" s="835">
        <f>BA154*AZ81/10000</f>
        <v>1.448928</v>
      </c>
      <c r="BC154" s="834"/>
      <c r="BD154" s="827" t="s">
        <v>417</v>
      </c>
      <c r="BE154" s="835">
        <f>'Générateur Emprise 10ans'!$C$14/100</f>
        <v>0.5</v>
      </c>
      <c r="BF154" s="835">
        <f>BF$135*BE154</f>
        <v>-0.1</v>
      </c>
      <c r="BG154" s="835">
        <f>BD$135+(BD$135*BF154)</f>
        <v>9</v>
      </c>
      <c r="BH154" s="835">
        <f>BG154*BF81/10000</f>
        <v>1.8575999999999999</v>
      </c>
      <c r="BI154" s="834"/>
      <c r="BJ154" s="827" t="s">
        <v>417</v>
      </c>
      <c r="BK154" s="835">
        <f>'Générateur Emprise 10ans'!$C$14/100</f>
        <v>0.5</v>
      </c>
      <c r="BL154" s="835">
        <f>BL$135*BK154</f>
        <v>-0.1</v>
      </c>
      <c r="BM154" s="835">
        <f>BJ$135+(BJ$135*BL154)</f>
        <v>0</v>
      </c>
      <c r="BN154" s="835">
        <f>BM154*BL81/10000</f>
        <v>0</v>
      </c>
      <c r="BO154" s="834"/>
      <c r="BP154" s="827" t="s">
        <v>417</v>
      </c>
      <c r="BQ154" s="835">
        <f>'Générateur Emprise 10ans'!$C$14/100</f>
        <v>0.5</v>
      </c>
      <c r="BR154" s="835">
        <f>BR$135*BQ154</f>
        <v>-2.5000000000000001E-2</v>
      </c>
      <c r="BS154" s="835">
        <f>BP$135+(BP$135*BR154)</f>
        <v>0</v>
      </c>
      <c r="BT154" s="835">
        <f>BS154*BR81/10000</f>
        <v>0</v>
      </c>
      <c r="BU154" s="834"/>
      <c r="BV154" s="827" t="s">
        <v>417</v>
      </c>
      <c r="BW154" s="835">
        <f>'Générateur Emprise 10ans'!$C$14/100</f>
        <v>0.5</v>
      </c>
      <c r="BX154" s="835">
        <f>BX$135*BW154</f>
        <v>-0.1</v>
      </c>
      <c r="BY154" s="835">
        <f>BV$135+(BV$135*BX154)</f>
        <v>0</v>
      </c>
      <c r="BZ154" s="835">
        <f>BY154*BX81/10000</f>
        <v>0</v>
      </c>
      <c r="CA154" s="834"/>
      <c r="CB154" s="827" t="s">
        <v>417</v>
      </c>
      <c r="CC154" s="835">
        <f>'Générateur Emprise 10ans'!$C$14/100</f>
        <v>0.5</v>
      </c>
      <c r="CD154" s="835">
        <f>CD$135*CC154</f>
        <v>-0.1</v>
      </c>
      <c r="CE154" s="835">
        <f>CB$135+(CB$135*CD154)</f>
        <v>0</v>
      </c>
      <c r="CF154" s="835">
        <f>CE154*CD81/10000</f>
        <v>0</v>
      </c>
      <c r="CG154" s="834"/>
      <c r="CH154" s="827" t="s">
        <v>417</v>
      </c>
      <c r="CI154" s="835">
        <f>'Générateur Emprise 10ans'!$C$14/100</f>
        <v>0.5</v>
      </c>
      <c r="CJ154" s="835">
        <f>CJ$135*CI154</f>
        <v>-0.1</v>
      </c>
      <c r="CK154" s="835">
        <f>CH$135+(CH$135*CJ154)</f>
        <v>0</v>
      </c>
      <c r="CL154" s="835">
        <f>CK154*CJ81/10000</f>
        <v>0</v>
      </c>
      <c r="CM154" s="834"/>
      <c r="CN154" s="827" t="s">
        <v>417</v>
      </c>
      <c r="CO154" s="835">
        <f>'Générateur Emprise 10ans'!$C$14/100</f>
        <v>0.5</v>
      </c>
      <c r="CP154" s="835">
        <f>CP$135*CO154</f>
        <v>-2.5000000000000001E-2</v>
      </c>
      <c r="CQ154" s="835">
        <f>CN$135+(CN$135*CP154)</f>
        <v>0</v>
      </c>
      <c r="CR154" s="835">
        <f>CQ154*CP81/10000</f>
        <v>0</v>
      </c>
      <c r="CS154" s="834"/>
      <c r="CT154" s="827" t="s">
        <v>417</v>
      </c>
      <c r="CU154" s="835">
        <f>'Générateur Emprise 10ans'!$C$14/100</f>
        <v>0.5</v>
      </c>
      <c r="CV154" s="835">
        <f>CV$135*CU154</f>
        <v>-0.1</v>
      </c>
      <c r="CW154" s="835">
        <f>CT$135+(CT$135*CV154)</f>
        <v>0</v>
      </c>
      <c r="CX154" s="835">
        <f>CW154*CV81/10000</f>
        <v>0</v>
      </c>
      <c r="CY154" s="834"/>
      <c r="CZ154" s="827" t="s">
        <v>417</v>
      </c>
      <c r="DA154" s="835">
        <f>'Générateur Emprise 10ans'!$C$14/100</f>
        <v>0.5</v>
      </c>
      <c r="DB154" s="835">
        <f>DB$135*DA154</f>
        <v>-0.1</v>
      </c>
      <c r="DC154" s="835">
        <f>CZ$135+(CZ$135*DB154)</f>
        <v>0</v>
      </c>
      <c r="DD154" s="835">
        <f>DC154*DB81/10000</f>
        <v>0</v>
      </c>
      <c r="DE154" s="834"/>
      <c r="DF154" s="827" t="s">
        <v>417</v>
      </c>
      <c r="DG154" s="835">
        <f>'Générateur Emprise 10ans'!$C$14/100</f>
        <v>0.5</v>
      </c>
      <c r="DH154" s="835">
        <f>DH$135*DG154</f>
        <v>-0.1</v>
      </c>
      <c r="DI154" s="835">
        <f>DF$135+(DF$135*DH154)</f>
        <v>0</v>
      </c>
      <c r="DJ154" s="835">
        <f>DI154*DH81/10000</f>
        <v>0</v>
      </c>
      <c r="DK154" s="834"/>
      <c r="DL154" s="827" t="s">
        <v>417</v>
      </c>
      <c r="DM154" s="835">
        <f>'Générateur Emprise 10ans'!$C$14/100</f>
        <v>0.5</v>
      </c>
      <c r="DN154" s="835">
        <f>DN$135*DM154</f>
        <v>-2.5000000000000001E-2</v>
      </c>
      <c r="DO154" s="835">
        <f>DL$135+(DL$135*DN154)</f>
        <v>0</v>
      </c>
      <c r="DP154" s="835">
        <f>DO154*DN81/10000</f>
        <v>0</v>
      </c>
      <c r="DQ154" s="834"/>
      <c r="DR154" s="827" t="s">
        <v>417</v>
      </c>
      <c r="DS154" s="835">
        <f>'Générateur Emprise 10ans'!$C$14/100</f>
        <v>0.5</v>
      </c>
      <c r="DT154" s="835">
        <f>DT$135*DS154</f>
        <v>-0.1</v>
      </c>
      <c r="DU154" s="835">
        <f>DR$135+(DR$135*DT154)</f>
        <v>0</v>
      </c>
      <c r="DV154" s="835">
        <f>DU154*DT81/10000</f>
        <v>0</v>
      </c>
      <c r="DW154" s="834"/>
      <c r="DX154" s="827" t="s">
        <v>417</v>
      </c>
      <c r="DY154" s="835">
        <f>'Générateur Emprise 10ans'!$C$14/100</f>
        <v>0.5</v>
      </c>
      <c r="DZ154" s="835">
        <f>DZ$135*DY154</f>
        <v>-0.1</v>
      </c>
      <c r="EA154" s="835">
        <f>DX$135+(DX$135*DZ154)</f>
        <v>0</v>
      </c>
      <c r="EB154" s="835">
        <f>EA154*DZ81/10000</f>
        <v>0</v>
      </c>
      <c r="EC154" s="834"/>
      <c r="ED154" s="827" t="s">
        <v>417</v>
      </c>
      <c r="EE154" s="835">
        <f>'Générateur Emprise 10ans'!$C$14/100</f>
        <v>0.5</v>
      </c>
      <c r="EF154" s="835">
        <f>EF$135*EE154</f>
        <v>-0.1</v>
      </c>
      <c r="EG154" s="835">
        <f>ED$135+(ED$135*EF154)</f>
        <v>0</v>
      </c>
      <c r="EH154" s="835">
        <f>EG154*EF81/10000</f>
        <v>0</v>
      </c>
      <c r="EI154" s="834"/>
      <c r="EJ154" s="827" t="s">
        <v>417</v>
      </c>
      <c r="EK154" s="835">
        <f>'Générateur Emprise 10ans'!$C$14/100</f>
        <v>0.5</v>
      </c>
      <c r="EL154" s="835">
        <f>EL$135*EK154</f>
        <v>-2.5000000000000001E-2</v>
      </c>
      <c r="EM154" s="835">
        <f>EJ$135+(EJ$135*EL154)</f>
        <v>0</v>
      </c>
      <c r="EN154" s="835">
        <f>EM154*EL81/10000</f>
        <v>0</v>
      </c>
      <c r="EO154" s="834"/>
      <c r="EP154" s="827" t="s">
        <v>417</v>
      </c>
      <c r="EQ154" s="835">
        <f>'Générateur Emprise 10ans'!$C$14/100</f>
        <v>0.5</v>
      </c>
      <c r="ER154" s="835">
        <f>ER$135*EQ154</f>
        <v>-0.1</v>
      </c>
      <c r="ES154" s="835">
        <f>EP$135+(EP$135*ER154)</f>
        <v>0</v>
      </c>
      <c r="ET154" s="835">
        <f>ES154*ER81/10000</f>
        <v>0</v>
      </c>
      <c r="EU154" s="834"/>
      <c r="EV154" s="827" t="s">
        <v>417</v>
      </c>
      <c r="EW154" s="835">
        <f>'Générateur Emprise 10ans'!$C$14/100</f>
        <v>0.5</v>
      </c>
      <c r="EX154" s="835">
        <f>EX$135*EW154</f>
        <v>-0.1</v>
      </c>
      <c r="EY154" s="835">
        <f>EV$135+(EV$135*EX154)</f>
        <v>0</v>
      </c>
      <c r="EZ154" s="835">
        <f>EY154*EX81/10000</f>
        <v>0</v>
      </c>
      <c r="FA154" s="834"/>
      <c r="FB154" s="827" t="s">
        <v>417</v>
      </c>
      <c r="FC154" s="835">
        <f>'Générateur Emprise 10ans'!$C$14/100</f>
        <v>0.5</v>
      </c>
      <c r="FD154" s="835">
        <f>FD$135*FC154</f>
        <v>-0.1</v>
      </c>
      <c r="FE154" s="835">
        <f>FB$135+(FB$135*FD154)</f>
        <v>0</v>
      </c>
      <c r="FF154" s="835">
        <f>FE154*FD81/10000</f>
        <v>0</v>
      </c>
      <c r="FG154" s="834"/>
      <c r="FH154" s="827" t="s">
        <v>417</v>
      </c>
      <c r="FI154" s="835">
        <f>'Générateur Emprise 10ans'!$C$14/100</f>
        <v>0.5</v>
      </c>
      <c r="FJ154" s="835">
        <f>FJ$135*FI154</f>
        <v>-2.5000000000000001E-2</v>
      </c>
      <c r="FK154" s="835">
        <f>FH$135+(FH$135*FJ154)</f>
        <v>0</v>
      </c>
      <c r="FL154" s="835">
        <f>FK154*FJ81/10000</f>
        <v>0</v>
      </c>
      <c r="FM154" s="834"/>
      <c r="FN154" s="827" t="s">
        <v>417</v>
      </c>
      <c r="FO154" s="835">
        <f>'Générateur Emprise 10ans'!$C$14/100</f>
        <v>0.5</v>
      </c>
      <c r="FP154" s="835">
        <f>FP$135*FO154</f>
        <v>-0.1</v>
      </c>
      <c r="FQ154" s="835">
        <f>FN$135+(FN$135*FP154)</f>
        <v>0</v>
      </c>
      <c r="FR154" s="835">
        <f>FQ154*FP81/10000</f>
        <v>0</v>
      </c>
      <c r="FS154" s="834"/>
      <c r="FT154" s="827" t="s">
        <v>417</v>
      </c>
      <c r="FU154" s="835">
        <f>'Générateur Emprise 10ans'!$C$14/100</f>
        <v>0.5</v>
      </c>
      <c r="FV154" s="835">
        <f>FV$135*FU154</f>
        <v>-0.1</v>
      </c>
      <c r="FW154" s="835">
        <f>FT$135+(FT$135*FV154)</f>
        <v>0</v>
      </c>
      <c r="FX154" s="835">
        <f>FW154*FV81/10000</f>
        <v>0</v>
      </c>
      <c r="FY154" s="834"/>
    </row>
    <row r="155" spans="1:181" x14ac:dyDescent="0.3">
      <c r="A155" s="19"/>
      <c r="B155" s="827" t="s">
        <v>416</v>
      </c>
      <c r="C155" s="835">
        <f>'Générateur Emprise 10ans'!$C$15/100</f>
        <v>1</v>
      </c>
      <c r="D155" s="835">
        <f>D$135*C155</f>
        <v>-0.2</v>
      </c>
      <c r="E155" s="835">
        <f>B$135+(B$135*D155)</f>
        <v>6.24</v>
      </c>
      <c r="F155" s="835">
        <f>E155*D82/10000</f>
        <v>1.287936</v>
      </c>
      <c r="G155" s="834"/>
      <c r="H155" s="827" t="s">
        <v>416</v>
      </c>
      <c r="I155" s="835">
        <f>'Générateur Emprise 10ans'!$C$15/100</f>
        <v>1</v>
      </c>
      <c r="J155" s="835">
        <f>J$135*I155</f>
        <v>-0.2</v>
      </c>
      <c r="K155" s="835">
        <f>H$135+(H$135*J155)</f>
        <v>8</v>
      </c>
      <c r="L155" s="835">
        <f>K155*J82/10000</f>
        <v>1.6512</v>
      </c>
      <c r="M155" s="834"/>
      <c r="N155" s="827" t="s">
        <v>416</v>
      </c>
      <c r="O155" s="835">
        <f>'Générateur Emprise 10ans'!$C$15/100</f>
        <v>1</v>
      </c>
      <c r="P155" s="835">
        <f>P$135*O155</f>
        <v>-0.2</v>
      </c>
      <c r="Q155" s="835">
        <f>N$135+(N$135*P155)</f>
        <v>6.8</v>
      </c>
      <c r="R155" s="835">
        <f>Q155*P82/10000</f>
        <v>1.4035199999999999</v>
      </c>
      <c r="S155" s="834"/>
      <c r="T155" s="827" t="s">
        <v>416</v>
      </c>
      <c r="U155" s="835">
        <f>'Générateur Emprise 10ans'!$C$15/100</f>
        <v>1</v>
      </c>
      <c r="V155" s="835">
        <f>V$135*U155</f>
        <v>-0.05</v>
      </c>
      <c r="W155" s="835">
        <f>T$135+(T$135*V155)</f>
        <v>9.0250000000000004</v>
      </c>
      <c r="X155" s="835">
        <f>W155*V82/10000</f>
        <v>1.8627600000000002</v>
      </c>
      <c r="Y155" s="834"/>
      <c r="Z155" s="827" t="s">
        <v>416</v>
      </c>
      <c r="AA155" s="835">
        <f>'Générateur Emprise 10ans'!$C$15/100</f>
        <v>1</v>
      </c>
      <c r="AB155" s="835">
        <f>AB$135*AA155</f>
        <v>-0.2</v>
      </c>
      <c r="AC155" s="835">
        <f>Z$135+(Z$135*AB155)</f>
        <v>6.24</v>
      </c>
      <c r="AD155" s="835">
        <f>AC155*AB82/10000</f>
        <v>1.287936</v>
      </c>
      <c r="AE155" s="834"/>
      <c r="AF155" s="827" t="s">
        <v>416</v>
      </c>
      <c r="AG155" s="835">
        <f>'Générateur Emprise 10ans'!$C$15/100</f>
        <v>1</v>
      </c>
      <c r="AH155" s="835">
        <f>AH$135*AG155</f>
        <v>-0.2</v>
      </c>
      <c r="AI155" s="835">
        <f>AF$135+(AF$135*AH155)</f>
        <v>8</v>
      </c>
      <c r="AJ155" s="835">
        <f>AI155*AH82/10000</f>
        <v>1.6512</v>
      </c>
      <c r="AK155" s="834"/>
      <c r="AL155" s="827" t="s">
        <v>416</v>
      </c>
      <c r="AM155" s="835">
        <f>'Générateur Emprise 10ans'!$C$15/100</f>
        <v>1</v>
      </c>
      <c r="AN155" s="835">
        <f>AN$135*AM155</f>
        <v>-0.2</v>
      </c>
      <c r="AO155" s="835">
        <f>AL$135+(AL$135*AN155)</f>
        <v>6.8</v>
      </c>
      <c r="AP155" s="835">
        <f>AO155*AN82/10000</f>
        <v>1.4035199999999999</v>
      </c>
      <c r="AQ155" s="834"/>
      <c r="AR155" s="827" t="s">
        <v>416</v>
      </c>
      <c r="AS155" s="835">
        <f>'Générateur Emprise 10ans'!$C$15/100</f>
        <v>1</v>
      </c>
      <c r="AT155" s="835">
        <f>AT$135*AS155</f>
        <v>-0.05</v>
      </c>
      <c r="AU155" s="835">
        <f>AR$135+(AR$135*AT155)</f>
        <v>9.0250000000000004</v>
      </c>
      <c r="AV155" s="835">
        <f>AU155*AT82/10000</f>
        <v>1.8627600000000002</v>
      </c>
      <c r="AW155" s="834"/>
      <c r="AX155" s="827" t="s">
        <v>416</v>
      </c>
      <c r="AY155" s="835">
        <f>'Générateur Emprise 10ans'!$C$15/100</f>
        <v>1</v>
      </c>
      <c r="AZ155" s="835">
        <f>AZ$135*AY155</f>
        <v>-0.2</v>
      </c>
      <c r="BA155" s="835">
        <f>AX$135+(AX$135*AZ155)</f>
        <v>6.24</v>
      </c>
      <c r="BB155" s="835">
        <f>BA155*AZ82/10000</f>
        <v>1.287936</v>
      </c>
      <c r="BC155" s="834"/>
      <c r="BD155" s="827" t="s">
        <v>416</v>
      </c>
      <c r="BE155" s="835">
        <f>'Générateur Emprise 10ans'!$C$15/100</f>
        <v>1</v>
      </c>
      <c r="BF155" s="835">
        <f>BF$135*BE155</f>
        <v>-0.2</v>
      </c>
      <c r="BG155" s="835">
        <f>BD$135+(BD$135*BF155)</f>
        <v>8</v>
      </c>
      <c r="BH155" s="835">
        <f>BG155*BF82/10000</f>
        <v>1.6512</v>
      </c>
      <c r="BI155" s="834"/>
      <c r="BJ155" s="827" t="s">
        <v>416</v>
      </c>
      <c r="BK155" s="835">
        <f>'Générateur Emprise 10ans'!$C$15/100</f>
        <v>1</v>
      </c>
      <c r="BL155" s="835">
        <f>BL$135*BK155</f>
        <v>-0.2</v>
      </c>
      <c r="BM155" s="835">
        <f>BJ$135+(BJ$135*BL155)</f>
        <v>0</v>
      </c>
      <c r="BN155" s="835">
        <f>BM155*BL82/10000</f>
        <v>0</v>
      </c>
      <c r="BO155" s="834"/>
      <c r="BP155" s="827" t="s">
        <v>416</v>
      </c>
      <c r="BQ155" s="835">
        <f>'Générateur Emprise 10ans'!$C$15/100</f>
        <v>1</v>
      </c>
      <c r="BR155" s="835">
        <f>BR$135*BQ155</f>
        <v>-0.05</v>
      </c>
      <c r="BS155" s="835">
        <f>BP$135+(BP$135*BR155)</f>
        <v>0</v>
      </c>
      <c r="BT155" s="835">
        <f>BS155*BR82/10000</f>
        <v>0</v>
      </c>
      <c r="BU155" s="834"/>
      <c r="BV155" s="827" t="s">
        <v>416</v>
      </c>
      <c r="BW155" s="835">
        <f>'Générateur Emprise 10ans'!$C$15/100</f>
        <v>1</v>
      </c>
      <c r="BX155" s="835">
        <f>BX$135*BW155</f>
        <v>-0.2</v>
      </c>
      <c r="BY155" s="835">
        <f>BV$135+(BV$135*BX155)</f>
        <v>0</v>
      </c>
      <c r="BZ155" s="835">
        <f>BY155*BX82/10000</f>
        <v>0</v>
      </c>
      <c r="CA155" s="834"/>
      <c r="CB155" s="827" t="s">
        <v>416</v>
      </c>
      <c r="CC155" s="835">
        <f>'Générateur Emprise 10ans'!$C$15/100</f>
        <v>1</v>
      </c>
      <c r="CD155" s="835">
        <f>CD$135*CC155</f>
        <v>-0.2</v>
      </c>
      <c r="CE155" s="835">
        <f>CB$135+(CB$135*CD155)</f>
        <v>0</v>
      </c>
      <c r="CF155" s="835">
        <f>CE155*CD82/10000</f>
        <v>0</v>
      </c>
      <c r="CG155" s="834"/>
      <c r="CH155" s="827" t="s">
        <v>416</v>
      </c>
      <c r="CI155" s="835">
        <f>'Générateur Emprise 10ans'!$C$15/100</f>
        <v>1</v>
      </c>
      <c r="CJ155" s="835">
        <f>CJ$135*CI155</f>
        <v>-0.2</v>
      </c>
      <c r="CK155" s="835">
        <f>CH$135+(CH$135*CJ155)</f>
        <v>0</v>
      </c>
      <c r="CL155" s="835">
        <f>CK155*CJ82/10000</f>
        <v>0</v>
      </c>
      <c r="CM155" s="834"/>
      <c r="CN155" s="827" t="s">
        <v>416</v>
      </c>
      <c r="CO155" s="835">
        <f>'Générateur Emprise 10ans'!$C$15/100</f>
        <v>1</v>
      </c>
      <c r="CP155" s="835">
        <f>CP$135*CO155</f>
        <v>-0.05</v>
      </c>
      <c r="CQ155" s="835">
        <f>CN$135+(CN$135*CP155)</f>
        <v>0</v>
      </c>
      <c r="CR155" s="835">
        <f>CQ155*CP82/10000</f>
        <v>0</v>
      </c>
      <c r="CS155" s="834"/>
      <c r="CT155" s="827" t="s">
        <v>416</v>
      </c>
      <c r="CU155" s="835">
        <f>'Générateur Emprise 10ans'!$C$15/100</f>
        <v>1</v>
      </c>
      <c r="CV155" s="835">
        <f>CV$135*CU155</f>
        <v>-0.2</v>
      </c>
      <c r="CW155" s="835">
        <f>CT$135+(CT$135*CV155)</f>
        <v>0</v>
      </c>
      <c r="CX155" s="835">
        <f>CW155*CV82/10000</f>
        <v>0</v>
      </c>
      <c r="CY155" s="834"/>
      <c r="CZ155" s="827" t="s">
        <v>416</v>
      </c>
      <c r="DA155" s="835">
        <f>'Générateur Emprise 10ans'!$C$15/100</f>
        <v>1</v>
      </c>
      <c r="DB155" s="835">
        <f>DB$135*DA155</f>
        <v>-0.2</v>
      </c>
      <c r="DC155" s="835">
        <f>CZ$135+(CZ$135*DB155)</f>
        <v>0</v>
      </c>
      <c r="DD155" s="835">
        <f>DC155*DB82/10000</f>
        <v>0</v>
      </c>
      <c r="DE155" s="834"/>
      <c r="DF155" s="827" t="s">
        <v>416</v>
      </c>
      <c r="DG155" s="835">
        <f>'Générateur Emprise 10ans'!$C$15/100</f>
        <v>1</v>
      </c>
      <c r="DH155" s="835">
        <f>DH$135*DG155</f>
        <v>-0.2</v>
      </c>
      <c r="DI155" s="835">
        <f>DF$135+(DF$135*DH155)</f>
        <v>0</v>
      </c>
      <c r="DJ155" s="835">
        <f>DI155*DH82/10000</f>
        <v>0</v>
      </c>
      <c r="DK155" s="834"/>
      <c r="DL155" s="827" t="s">
        <v>416</v>
      </c>
      <c r="DM155" s="835">
        <f>'Générateur Emprise 10ans'!$C$15/100</f>
        <v>1</v>
      </c>
      <c r="DN155" s="835">
        <f>DN$135*DM155</f>
        <v>-0.05</v>
      </c>
      <c r="DO155" s="835">
        <f>DL$135+(DL$135*DN155)</f>
        <v>0</v>
      </c>
      <c r="DP155" s="835">
        <f>DO155*DN82/10000</f>
        <v>0</v>
      </c>
      <c r="DQ155" s="834"/>
      <c r="DR155" s="827" t="s">
        <v>416</v>
      </c>
      <c r="DS155" s="835">
        <f>'Générateur Emprise 10ans'!$C$15/100</f>
        <v>1</v>
      </c>
      <c r="DT155" s="835">
        <f>DT$135*DS155</f>
        <v>-0.2</v>
      </c>
      <c r="DU155" s="835">
        <f>DR$135+(DR$135*DT155)</f>
        <v>0</v>
      </c>
      <c r="DV155" s="835">
        <f>DU155*DT82/10000</f>
        <v>0</v>
      </c>
      <c r="DW155" s="834"/>
      <c r="DX155" s="827" t="s">
        <v>416</v>
      </c>
      <c r="DY155" s="835">
        <f>'Générateur Emprise 10ans'!$C$15/100</f>
        <v>1</v>
      </c>
      <c r="DZ155" s="835">
        <f>DZ$135*DY155</f>
        <v>-0.2</v>
      </c>
      <c r="EA155" s="835">
        <f>DX$135+(DX$135*DZ155)</f>
        <v>0</v>
      </c>
      <c r="EB155" s="835">
        <f>EA155*DZ82/10000</f>
        <v>0</v>
      </c>
      <c r="EC155" s="834"/>
      <c r="ED155" s="827" t="s">
        <v>416</v>
      </c>
      <c r="EE155" s="835">
        <f>'Générateur Emprise 10ans'!$C$15/100</f>
        <v>1</v>
      </c>
      <c r="EF155" s="835">
        <f>EF$135*EE155</f>
        <v>-0.2</v>
      </c>
      <c r="EG155" s="835">
        <f>ED$135+(ED$135*EF155)</f>
        <v>0</v>
      </c>
      <c r="EH155" s="835">
        <f>EG155*EF82/10000</f>
        <v>0</v>
      </c>
      <c r="EI155" s="834"/>
      <c r="EJ155" s="827" t="s">
        <v>416</v>
      </c>
      <c r="EK155" s="835">
        <f>'Générateur Emprise 10ans'!$C$15/100</f>
        <v>1</v>
      </c>
      <c r="EL155" s="835">
        <f>EL$135*EK155</f>
        <v>-0.05</v>
      </c>
      <c r="EM155" s="835">
        <f>EJ$135+(EJ$135*EL155)</f>
        <v>0</v>
      </c>
      <c r="EN155" s="835">
        <f>EM155*EL82/10000</f>
        <v>0</v>
      </c>
      <c r="EO155" s="834"/>
      <c r="EP155" s="827" t="s">
        <v>416</v>
      </c>
      <c r="EQ155" s="835">
        <f>'Générateur Emprise 10ans'!$C$15/100</f>
        <v>1</v>
      </c>
      <c r="ER155" s="835">
        <f>ER$135*EQ155</f>
        <v>-0.2</v>
      </c>
      <c r="ES155" s="835">
        <f>EP$135+(EP$135*ER155)</f>
        <v>0</v>
      </c>
      <c r="ET155" s="835">
        <f>ES155*ER82/10000</f>
        <v>0</v>
      </c>
      <c r="EU155" s="834"/>
      <c r="EV155" s="827" t="s">
        <v>416</v>
      </c>
      <c r="EW155" s="835">
        <f>'Générateur Emprise 10ans'!$C$15/100</f>
        <v>1</v>
      </c>
      <c r="EX155" s="835">
        <f>EX$135*EW155</f>
        <v>-0.2</v>
      </c>
      <c r="EY155" s="835">
        <f>EV$135+(EV$135*EX155)</f>
        <v>0</v>
      </c>
      <c r="EZ155" s="835">
        <f>EY155*EX82/10000</f>
        <v>0</v>
      </c>
      <c r="FA155" s="834"/>
      <c r="FB155" s="827" t="s">
        <v>416</v>
      </c>
      <c r="FC155" s="835">
        <f>'Générateur Emprise 10ans'!$C$15/100</f>
        <v>1</v>
      </c>
      <c r="FD155" s="835">
        <f>FD$135*FC155</f>
        <v>-0.2</v>
      </c>
      <c r="FE155" s="835">
        <f>FB$135+(FB$135*FD155)</f>
        <v>0</v>
      </c>
      <c r="FF155" s="835">
        <f>FE155*FD82/10000</f>
        <v>0</v>
      </c>
      <c r="FG155" s="834"/>
      <c r="FH155" s="827" t="s">
        <v>416</v>
      </c>
      <c r="FI155" s="835">
        <f>'Générateur Emprise 10ans'!$C$15/100</f>
        <v>1</v>
      </c>
      <c r="FJ155" s="835">
        <f>FJ$135*FI155</f>
        <v>-0.05</v>
      </c>
      <c r="FK155" s="835">
        <f>FH$135+(FH$135*FJ155)</f>
        <v>0</v>
      </c>
      <c r="FL155" s="835">
        <f>FK155*FJ82/10000</f>
        <v>0</v>
      </c>
      <c r="FM155" s="834"/>
      <c r="FN155" s="827" t="s">
        <v>416</v>
      </c>
      <c r="FO155" s="835">
        <f>'Générateur Emprise 10ans'!$C$15/100</f>
        <v>1</v>
      </c>
      <c r="FP155" s="835">
        <f>FP$135*FO155</f>
        <v>-0.2</v>
      </c>
      <c r="FQ155" s="835">
        <f>FN$135+(FN$135*FP155)</f>
        <v>0</v>
      </c>
      <c r="FR155" s="835">
        <f>FQ155*FP82/10000</f>
        <v>0</v>
      </c>
      <c r="FS155" s="834"/>
      <c r="FT155" s="827" t="s">
        <v>416</v>
      </c>
      <c r="FU155" s="835">
        <f>'Générateur Emprise 10ans'!$C$15/100</f>
        <v>1</v>
      </c>
      <c r="FV155" s="835">
        <f>FV$135*FU155</f>
        <v>-0.2</v>
      </c>
      <c r="FW155" s="835">
        <f>FT$135+(FT$135*FV155)</f>
        <v>0</v>
      </c>
      <c r="FX155" s="835">
        <f>FW155*FV82/10000</f>
        <v>0</v>
      </c>
      <c r="FY155" s="834"/>
    </row>
    <row r="156" spans="1:181" x14ac:dyDescent="0.3">
      <c r="A156" s="19"/>
      <c r="B156" s="827" t="s">
        <v>415</v>
      </c>
      <c r="C156" s="835">
        <f>'Générateur Emprise 10ans'!$C$16/100</f>
        <v>1.5</v>
      </c>
      <c r="D156" s="835">
        <f>D$135*C156</f>
        <v>-0.30000000000000004</v>
      </c>
      <c r="E156" s="835">
        <f>B$135+(B$135*D156)</f>
        <v>5.4599999999999991</v>
      </c>
      <c r="F156" s="835">
        <f>E156*D83/10000</f>
        <v>1.1269439999999999</v>
      </c>
      <c r="G156" s="834"/>
      <c r="H156" s="827" t="s">
        <v>415</v>
      </c>
      <c r="I156" s="835">
        <f>'Générateur Emprise 10ans'!$C$16/100</f>
        <v>1.5</v>
      </c>
      <c r="J156" s="835">
        <f>J$135*I156</f>
        <v>-0.30000000000000004</v>
      </c>
      <c r="K156" s="835">
        <f>H$135+(H$135*J156)</f>
        <v>7</v>
      </c>
      <c r="L156" s="835">
        <f>K156*J83/10000</f>
        <v>1.4448000000000001</v>
      </c>
      <c r="M156" s="834"/>
      <c r="N156" s="827" t="s">
        <v>415</v>
      </c>
      <c r="O156" s="835">
        <f>'Générateur Emprise 10ans'!$C$16/100</f>
        <v>1.5</v>
      </c>
      <c r="P156" s="835">
        <f>P$135*O156</f>
        <v>-0.30000000000000004</v>
      </c>
      <c r="Q156" s="835">
        <f>N$135+(N$135*P156)</f>
        <v>5.9499999999999993</v>
      </c>
      <c r="R156" s="835">
        <f>Q156*P83/10000</f>
        <v>1.2280799999999998</v>
      </c>
      <c r="S156" s="834"/>
      <c r="T156" s="827" t="s">
        <v>415</v>
      </c>
      <c r="U156" s="835">
        <f>'Générateur Emprise 10ans'!$C$16/100</f>
        <v>1.5</v>
      </c>
      <c r="V156" s="835">
        <f>V$135*U156</f>
        <v>-7.5000000000000011E-2</v>
      </c>
      <c r="W156" s="835">
        <f>T$135+(T$135*V156)</f>
        <v>8.7874999999999996</v>
      </c>
      <c r="X156" s="835">
        <f>W156*V83/10000</f>
        <v>1.8137399999999997</v>
      </c>
      <c r="Y156" s="834"/>
      <c r="Z156" s="827" t="s">
        <v>415</v>
      </c>
      <c r="AA156" s="835">
        <f>'Générateur Emprise 10ans'!$C$16/100</f>
        <v>1.5</v>
      </c>
      <c r="AB156" s="835">
        <f>AB$135*AA156</f>
        <v>-0.30000000000000004</v>
      </c>
      <c r="AC156" s="835">
        <f>Z$135+(Z$135*AB156)</f>
        <v>5.4599999999999991</v>
      </c>
      <c r="AD156" s="835">
        <f>AC156*AB83/10000</f>
        <v>1.1269439999999999</v>
      </c>
      <c r="AE156" s="834"/>
      <c r="AF156" s="827" t="s">
        <v>415</v>
      </c>
      <c r="AG156" s="835">
        <f>'Générateur Emprise 10ans'!$C$16/100</f>
        <v>1.5</v>
      </c>
      <c r="AH156" s="835">
        <f>AH$135*AG156</f>
        <v>-0.30000000000000004</v>
      </c>
      <c r="AI156" s="835">
        <f>AF$135+(AF$135*AH156)</f>
        <v>7</v>
      </c>
      <c r="AJ156" s="835">
        <f>AI156*AH83/10000</f>
        <v>1.4448000000000001</v>
      </c>
      <c r="AK156" s="834"/>
      <c r="AL156" s="827" t="s">
        <v>415</v>
      </c>
      <c r="AM156" s="835">
        <f>'Générateur Emprise 10ans'!$C$16/100</f>
        <v>1.5</v>
      </c>
      <c r="AN156" s="835">
        <f>AN$135*AM156</f>
        <v>-0.30000000000000004</v>
      </c>
      <c r="AO156" s="835">
        <f>AL$135+(AL$135*AN156)</f>
        <v>5.9499999999999993</v>
      </c>
      <c r="AP156" s="835">
        <f>AO156*AN83/10000</f>
        <v>1.2280799999999998</v>
      </c>
      <c r="AQ156" s="834"/>
      <c r="AR156" s="827" t="s">
        <v>415</v>
      </c>
      <c r="AS156" s="835">
        <f>'Générateur Emprise 10ans'!$C$16/100</f>
        <v>1.5</v>
      </c>
      <c r="AT156" s="835">
        <f>AT$135*AS156</f>
        <v>-7.5000000000000011E-2</v>
      </c>
      <c r="AU156" s="835">
        <f>AR$135+(AR$135*AT156)</f>
        <v>8.7874999999999996</v>
      </c>
      <c r="AV156" s="835">
        <f>AU156*AT83/10000</f>
        <v>1.8137399999999997</v>
      </c>
      <c r="AW156" s="834"/>
      <c r="AX156" s="827" t="s">
        <v>415</v>
      </c>
      <c r="AY156" s="835">
        <f>'Générateur Emprise 10ans'!$C$16/100</f>
        <v>1.5</v>
      </c>
      <c r="AZ156" s="835">
        <f>AZ$135*AY156</f>
        <v>-0.30000000000000004</v>
      </c>
      <c r="BA156" s="835">
        <f>AX$135+(AX$135*AZ156)</f>
        <v>5.4599999999999991</v>
      </c>
      <c r="BB156" s="835">
        <f>BA156*AZ83/10000</f>
        <v>1.1269439999999999</v>
      </c>
      <c r="BC156" s="834"/>
      <c r="BD156" s="827" t="s">
        <v>415</v>
      </c>
      <c r="BE156" s="835">
        <f>'Générateur Emprise 10ans'!$C$16/100</f>
        <v>1.5</v>
      </c>
      <c r="BF156" s="835">
        <f>BF$135*BE156</f>
        <v>-0.30000000000000004</v>
      </c>
      <c r="BG156" s="835">
        <f>BD$135+(BD$135*BF156)</f>
        <v>7</v>
      </c>
      <c r="BH156" s="835">
        <f>BG156*BF83/10000</f>
        <v>1.4448000000000001</v>
      </c>
      <c r="BI156" s="834"/>
      <c r="BJ156" s="827" t="s">
        <v>415</v>
      </c>
      <c r="BK156" s="835">
        <f>'Générateur Emprise 10ans'!$C$16/100</f>
        <v>1.5</v>
      </c>
      <c r="BL156" s="835">
        <f>BL$135*BK156</f>
        <v>-0.30000000000000004</v>
      </c>
      <c r="BM156" s="835">
        <f>BJ$135+(BJ$135*BL156)</f>
        <v>0</v>
      </c>
      <c r="BN156" s="835">
        <f>BM156*BL83/10000</f>
        <v>0</v>
      </c>
      <c r="BO156" s="834"/>
      <c r="BP156" s="827" t="s">
        <v>415</v>
      </c>
      <c r="BQ156" s="835">
        <f>'Générateur Emprise 10ans'!$C$16/100</f>
        <v>1.5</v>
      </c>
      <c r="BR156" s="835">
        <f>BR$135*BQ156</f>
        <v>-7.5000000000000011E-2</v>
      </c>
      <c r="BS156" s="835">
        <f>BP$135+(BP$135*BR156)</f>
        <v>0</v>
      </c>
      <c r="BT156" s="835">
        <f>BS156*BR83/10000</f>
        <v>0</v>
      </c>
      <c r="BU156" s="834"/>
      <c r="BV156" s="827" t="s">
        <v>415</v>
      </c>
      <c r="BW156" s="835">
        <f>'Générateur Emprise 10ans'!$C$16/100</f>
        <v>1.5</v>
      </c>
      <c r="BX156" s="835">
        <f>BX$135*BW156</f>
        <v>-0.30000000000000004</v>
      </c>
      <c r="BY156" s="835">
        <f>BV$135+(BV$135*BX156)</f>
        <v>0</v>
      </c>
      <c r="BZ156" s="835">
        <f>BY156*BX83/10000</f>
        <v>0</v>
      </c>
      <c r="CA156" s="834"/>
      <c r="CB156" s="827" t="s">
        <v>415</v>
      </c>
      <c r="CC156" s="835">
        <f>'Générateur Emprise 10ans'!$C$16/100</f>
        <v>1.5</v>
      </c>
      <c r="CD156" s="835">
        <f>CD$135*CC156</f>
        <v>-0.30000000000000004</v>
      </c>
      <c r="CE156" s="835">
        <f>CB$135+(CB$135*CD156)</f>
        <v>0</v>
      </c>
      <c r="CF156" s="835">
        <f>CE156*CD83/10000</f>
        <v>0</v>
      </c>
      <c r="CG156" s="834"/>
      <c r="CH156" s="827" t="s">
        <v>415</v>
      </c>
      <c r="CI156" s="835">
        <f>'Générateur Emprise 10ans'!$C$16/100</f>
        <v>1.5</v>
      </c>
      <c r="CJ156" s="835">
        <f>CJ$135*CI156</f>
        <v>-0.30000000000000004</v>
      </c>
      <c r="CK156" s="835">
        <f>CH$135+(CH$135*CJ156)</f>
        <v>0</v>
      </c>
      <c r="CL156" s="835">
        <f>CK156*CJ83/10000</f>
        <v>0</v>
      </c>
      <c r="CM156" s="834"/>
      <c r="CN156" s="827" t="s">
        <v>415</v>
      </c>
      <c r="CO156" s="835">
        <f>'Générateur Emprise 10ans'!$C$16/100</f>
        <v>1.5</v>
      </c>
      <c r="CP156" s="835">
        <f>CP$135*CO156</f>
        <v>-7.5000000000000011E-2</v>
      </c>
      <c r="CQ156" s="835">
        <f>CN$135+(CN$135*CP156)</f>
        <v>0</v>
      </c>
      <c r="CR156" s="835">
        <f>CQ156*CP83/10000</f>
        <v>0</v>
      </c>
      <c r="CS156" s="834"/>
      <c r="CT156" s="827" t="s">
        <v>415</v>
      </c>
      <c r="CU156" s="835">
        <f>'Générateur Emprise 10ans'!$C$16/100</f>
        <v>1.5</v>
      </c>
      <c r="CV156" s="835">
        <f>CV$135*CU156</f>
        <v>-0.30000000000000004</v>
      </c>
      <c r="CW156" s="835">
        <f>CT$135+(CT$135*CV156)</f>
        <v>0</v>
      </c>
      <c r="CX156" s="835">
        <f>CW156*CV83/10000</f>
        <v>0</v>
      </c>
      <c r="CY156" s="834"/>
      <c r="CZ156" s="827" t="s">
        <v>415</v>
      </c>
      <c r="DA156" s="835">
        <f>'Générateur Emprise 10ans'!$C$16/100</f>
        <v>1.5</v>
      </c>
      <c r="DB156" s="835">
        <f>DB$135*DA156</f>
        <v>-0.30000000000000004</v>
      </c>
      <c r="DC156" s="835">
        <f>CZ$135+(CZ$135*DB156)</f>
        <v>0</v>
      </c>
      <c r="DD156" s="835">
        <f>DC156*DB83/10000</f>
        <v>0</v>
      </c>
      <c r="DE156" s="834"/>
      <c r="DF156" s="827" t="s">
        <v>415</v>
      </c>
      <c r="DG156" s="835">
        <f>'Générateur Emprise 10ans'!$C$16/100</f>
        <v>1.5</v>
      </c>
      <c r="DH156" s="835">
        <f>DH$135*DG156</f>
        <v>-0.30000000000000004</v>
      </c>
      <c r="DI156" s="835">
        <f>DF$135+(DF$135*DH156)</f>
        <v>0</v>
      </c>
      <c r="DJ156" s="835">
        <f>DI156*DH83/10000</f>
        <v>0</v>
      </c>
      <c r="DK156" s="834"/>
      <c r="DL156" s="827" t="s">
        <v>415</v>
      </c>
      <c r="DM156" s="835">
        <f>'Générateur Emprise 10ans'!$C$16/100</f>
        <v>1.5</v>
      </c>
      <c r="DN156" s="835">
        <f>DN$135*DM156</f>
        <v>-7.5000000000000011E-2</v>
      </c>
      <c r="DO156" s="835">
        <f>DL$135+(DL$135*DN156)</f>
        <v>0</v>
      </c>
      <c r="DP156" s="835">
        <f>DO156*DN83/10000</f>
        <v>0</v>
      </c>
      <c r="DQ156" s="834"/>
      <c r="DR156" s="827" t="s">
        <v>415</v>
      </c>
      <c r="DS156" s="835">
        <f>'Générateur Emprise 10ans'!$C$16/100</f>
        <v>1.5</v>
      </c>
      <c r="DT156" s="835">
        <f>DT$135*DS156</f>
        <v>-0.30000000000000004</v>
      </c>
      <c r="DU156" s="835">
        <f>DR$135+(DR$135*DT156)</f>
        <v>0</v>
      </c>
      <c r="DV156" s="835">
        <f>DU156*DT83/10000</f>
        <v>0</v>
      </c>
      <c r="DW156" s="834"/>
      <c r="DX156" s="827" t="s">
        <v>415</v>
      </c>
      <c r="DY156" s="835">
        <f>'Générateur Emprise 10ans'!$C$16/100</f>
        <v>1.5</v>
      </c>
      <c r="DZ156" s="835">
        <f>DZ$135*DY156</f>
        <v>-0.30000000000000004</v>
      </c>
      <c r="EA156" s="835">
        <f>DX$135+(DX$135*DZ156)</f>
        <v>0</v>
      </c>
      <c r="EB156" s="835">
        <f>EA156*DZ83/10000</f>
        <v>0</v>
      </c>
      <c r="EC156" s="834"/>
      <c r="ED156" s="827" t="s">
        <v>415</v>
      </c>
      <c r="EE156" s="835">
        <f>'Générateur Emprise 10ans'!$C$16/100</f>
        <v>1.5</v>
      </c>
      <c r="EF156" s="835">
        <f>EF$135*EE156</f>
        <v>-0.30000000000000004</v>
      </c>
      <c r="EG156" s="835">
        <f>ED$135+(ED$135*EF156)</f>
        <v>0</v>
      </c>
      <c r="EH156" s="835">
        <f>EG156*EF83/10000</f>
        <v>0</v>
      </c>
      <c r="EI156" s="834"/>
      <c r="EJ156" s="827" t="s">
        <v>415</v>
      </c>
      <c r="EK156" s="835">
        <f>'Générateur Emprise 10ans'!$C$16/100</f>
        <v>1.5</v>
      </c>
      <c r="EL156" s="835">
        <f>EL$135*EK156</f>
        <v>-7.5000000000000011E-2</v>
      </c>
      <c r="EM156" s="835">
        <f>EJ$135+(EJ$135*EL156)</f>
        <v>0</v>
      </c>
      <c r="EN156" s="835">
        <f>EM156*EL83/10000</f>
        <v>0</v>
      </c>
      <c r="EO156" s="834"/>
      <c r="EP156" s="827" t="s">
        <v>415</v>
      </c>
      <c r="EQ156" s="835">
        <f>'Générateur Emprise 10ans'!$C$16/100</f>
        <v>1.5</v>
      </c>
      <c r="ER156" s="835">
        <f>ER$135*EQ156</f>
        <v>-0.30000000000000004</v>
      </c>
      <c r="ES156" s="835">
        <f>EP$135+(EP$135*ER156)</f>
        <v>0</v>
      </c>
      <c r="ET156" s="835">
        <f>ES156*ER83/10000</f>
        <v>0</v>
      </c>
      <c r="EU156" s="834"/>
      <c r="EV156" s="827" t="s">
        <v>415</v>
      </c>
      <c r="EW156" s="835">
        <f>'Générateur Emprise 10ans'!$C$16/100</f>
        <v>1.5</v>
      </c>
      <c r="EX156" s="835">
        <f>EX$135*EW156</f>
        <v>-0.30000000000000004</v>
      </c>
      <c r="EY156" s="835">
        <f>EV$135+(EV$135*EX156)</f>
        <v>0</v>
      </c>
      <c r="EZ156" s="835">
        <f>EY156*EX83/10000</f>
        <v>0</v>
      </c>
      <c r="FA156" s="834"/>
      <c r="FB156" s="827" t="s">
        <v>415</v>
      </c>
      <c r="FC156" s="835">
        <f>'Générateur Emprise 10ans'!$C$16/100</f>
        <v>1.5</v>
      </c>
      <c r="FD156" s="835">
        <f>FD$135*FC156</f>
        <v>-0.30000000000000004</v>
      </c>
      <c r="FE156" s="835">
        <f>FB$135+(FB$135*FD156)</f>
        <v>0</v>
      </c>
      <c r="FF156" s="835">
        <f>FE156*FD83/10000</f>
        <v>0</v>
      </c>
      <c r="FG156" s="834"/>
      <c r="FH156" s="827" t="s">
        <v>415</v>
      </c>
      <c r="FI156" s="835">
        <f>'Générateur Emprise 10ans'!$C$16/100</f>
        <v>1.5</v>
      </c>
      <c r="FJ156" s="835">
        <f>FJ$135*FI156</f>
        <v>-7.5000000000000011E-2</v>
      </c>
      <c r="FK156" s="835">
        <f>FH$135+(FH$135*FJ156)</f>
        <v>0</v>
      </c>
      <c r="FL156" s="835">
        <f>FK156*FJ83/10000</f>
        <v>0</v>
      </c>
      <c r="FM156" s="834"/>
      <c r="FN156" s="827" t="s">
        <v>415</v>
      </c>
      <c r="FO156" s="835">
        <f>'Générateur Emprise 10ans'!$C$16/100</f>
        <v>1.5</v>
      </c>
      <c r="FP156" s="835">
        <f>FP$135*FO156</f>
        <v>-0.30000000000000004</v>
      </c>
      <c r="FQ156" s="835">
        <f>FN$135+(FN$135*FP156)</f>
        <v>0</v>
      </c>
      <c r="FR156" s="835">
        <f>FQ156*FP83/10000</f>
        <v>0</v>
      </c>
      <c r="FS156" s="834"/>
      <c r="FT156" s="827" t="s">
        <v>415</v>
      </c>
      <c r="FU156" s="835">
        <f>'Générateur Emprise 10ans'!$C$16/100</f>
        <v>1.5</v>
      </c>
      <c r="FV156" s="835">
        <f>FV$135*FU156</f>
        <v>-0.30000000000000004</v>
      </c>
      <c r="FW156" s="835">
        <f>FT$135+(FT$135*FV156)</f>
        <v>0</v>
      </c>
      <c r="FX156" s="835">
        <f>FW156*FV83/10000</f>
        <v>0</v>
      </c>
      <c r="FY156" s="834"/>
    </row>
    <row r="157" spans="1:181" x14ac:dyDescent="0.3">
      <c r="A157" s="19"/>
      <c r="B157" s="827"/>
      <c r="C157" s="835"/>
      <c r="D157" s="835"/>
      <c r="E157" s="835"/>
      <c r="F157" s="835"/>
      <c r="G157" s="834"/>
      <c r="H157" s="827"/>
      <c r="I157" s="835"/>
      <c r="J157" s="835"/>
      <c r="K157" s="835"/>
      <c r="L157" s="835"/>
      <c r="M157" s="834"/>
      <c r="N157" s="827"/>
      <c r="O157" s="835"/>
      <c r="P157" s="835"/>
      <c r="Q157" s="835"/>
      <c r="R157" s="835"/>
      <c r="S157" s="834"/>
      <c r="T157" s="827"/>
      <c r="U157" s="835"/>
      <c r="V157" s="835"/>
      <c r="W157" s="835"/>
      <c r="X157" s="835"/>
      <c r="Y157" s="834"/>
      <c r="Z157" s="827"/>
      <c r="AA157" s="835"/>
      <c r="AB157" s="835"/>
      <c r="AC157" s="835"/>
      <c r="AD157" s="835"/>
      <c r="AE157" s="834"/>
      <c r="AF157" s="827"/>
      <c r="AG157" s="835"/>
      <c r="AH157" s="835"/>
      <c r="AI157" s="835"/>
      <c r="AJ157" s="835"/>
      <c r="AK157" s="834"/>
      <c r="AL157" s="827"/>
      <c r="AM157" s="835"/>
      <c r="AN157" s="835"/>
      <c r="AO157" s="835"/>
      <c r="AP157" s="835"/>
      <c r="AQ157" s="834"/>
      <c r="AR157" s="827"/>
      <c r="AS157" s="835"/>
      <c r="AT157" s="835"/>
      <c r="AU157" s="835"/>
      <c r="AV157" s="835"/>
      <c r="AW157" s="834"/>
      <c r="AX157" s="827"/>
      <c r="AY157" s="835"/>
      <c r="AZ157" s="835"/>
      <c r="BA157" s="835"/>
      <c r="BB157" s="835"/>
      <c r="BC157" s="834"/>
      <c r="BD157" s="827"/>
      <c r="BE157" s="835"/>
      <c r="BF157" s="835"/>
      <c r="BG157" s="835"/>
      <c r="BH157" s="835"/>
      <c r="BI157" s="834"/>
      <c r="BJ157" s="827"/>
      <c r="BK157" s="835"/>
      <c r="BL157" s="835"/>
      <c r="BM157" s="835"/>
      <c r="BN157" s="835"/>
      <c r="BO157" s="834"/>
      <c r="BP157" s="827"/>
      <c r="BQ157" s="835"/>
      <c r="BR157" s="835"/>
      <c r="BS157" s="835"/>
      <c r="BT157" s="835"/>
      <c r="BU157" s="834"/>
      <c r="BV157" s="827"/>
      <c r="BW157" s="835"/>
      <c r="BX157" s="835"/>
      <c r="BY157" s="835"/>
      <c r="BZ157" s="835"/>
      <c r="CA157" s="834"/>
      <c r="CB157" s="827"/>
      <c r="CC157" s="835"/>
      <c r="CD157" s="835"/>
      <c r="CE157" s="835"/>
      <c r="CF157" s="835"/>
      <c r="CG157" s="834"/>
      <c r="CH157" s="827"/>
      <c r="CI157" s="835"/>
      <c r="CJ157" s="835"/>
      <c r="CK157" s="835"/>
      <c r="CL157" s="835"/>
      <c r="CM157" s="834"/>
      <c r="CN157" s="827"/>
      <c r="CO157" s="835"/>
      <c r="CP157" s="835"/>
      <c r="CQ157" s="835"/>
      <c r="CR157" s="835"/>
      <c r="CS157" s="834"/>
      <c r="CT157" s="827"/>
      <c r="CU157" s="835"/>
      <c r="CV157" s="835"/>
      <c r="CW157" s="835"/>
      <c r="CX157" s="835"/>
      <c r="CY157" s="834"/>
      <c r="CZ157" s="827"/>
      <c r="DA157" s="835"/>
      <c r="DB157" s="835"/>
      <c r="DC157" s="835"/>
      <c r="DD157" s="835"/>
      <c r="DE157" s="834"/>
      <c r="DF157" s="827"/>
      <c r="DG157" s="835"/>
      <c r="DH157" s="835"/>
      <c r="DI157" s="835"/>
      <c r="DJ157" s="835"/>
      <c r="DK157" s="834"/>
      <c r="DL157" s="827"/>
      <c r="DM157" s="835"/>
      <c r="DN157" s="835"/>
      <c r="DO157" s="835"/>
      <c r="DP157" s="835"/>
      <c r="DQ157" s="834"/>
      <c r="DR157" s="827"/>
      <c r="DS157" s="835"/>
      <c r="DT157" s="835"/>
      <c r="DU157" s="835"/>
      <c r="DV157" s="835"/>
      <c r="DW157" s="834"/>
      <c r="DX157" s="827"/>
      <c r="DY157" s="835"/>
      <c r="DZ157" s="835"/>
      <c r="EA157" s="835"/>
      <c r="EB157" s="835"/>
      <c r="EC157" s="834"/>
      <c r="ED157" s="827"/>
      <c r="EE157" s="835"/>
      <c r="EF157" s="835"/>
      <c r="EG157" s="835"/>
      <c r="EH157" s="835"/>
      <c r="EI157" s="834"/>
      <c r="EJ157" s="827"/>
      <c r="EK157" s="835"/>
      <c r="EL157" s="835"/>
      <c r="EM157" s="835"/>
      <c r="EN157" s="835"/>
      <c r="EO157" s="834"/>
      <c r="EP157" s="827"/>
      <c r="EQ157" s="835"/>
      <c r="ER157" s="835"/>
      <c r="ES157" s="835"/>
      <c r="ET157" s="835"/>
      <c r="EU157" s="834"/>
      <c r="EV157" s="827"/>
      <c r="EW157" s="835"/>
      <c r="EX157" s="835"/>
      <c r="EY157" s="835"/>
      <c r="EZ157" s="835"/>
      <c r="FA157" s="834"/>
      <c r="FB157" s="827"/>
      <c r="FC157" s="835"/>
      <c r="FD157" s="835"/>
      <c r="FE157" s="835"/>
      <c r="FF157" s="835"/>
      <c r="FG157" s="834"/>
      <c r="FH157" s="827"/>
      <c r="FI157" s="835"/>
      <c r="FJ157" s="835"/>
      <c r="FK157" s="835"/>
      <c r="FL157" s="835"/>
      <c r="FM157" s="834"/>
      <c r="FN157" s="827"/>
      <c r="FO157" s="835"/>
      <c r="FP157" s="835"/>
      <c r="FQ157" s="835"/>
      <c r="FR157" s="835"/>
      <c r="FS157" s="834"/>
      <c r="FT157" s="827"/>
      <c r="FU157" s="835"/>
      <c r="FV157" s="835"/>
      <c r="FW157" s="835"/>
      <c r="FX157" s="835"/>
      <c r="FY157" s="834"/>
    </row>
    <row r="158" spans="1:181" x14ac:dyDescent="0.3">
      <c r="A158" s="19"/>
      <c r="B158" s="827" t="s">
        <v>445</v>
      </c>
      <c r="C158" s="835">
        <f>SUM(C139:C142)</f>
        <v>1.7</v>
      </c>
      <c r="D158" s="835">
        <f>IF(C158&gt;1,1,C158)</f>
        <v>1</v>
      </c>
      <c r="E158" s="835">
        <f>IF(D70=1,B$135+D158*C135*B135,0)</f>
        <v>0</v>
      </c>
      <c r="F158" s="835">
        <f>D88*E158/10000</f>
        <v>0</v>
      </c>
      <c r="G158" s="834"/>
      <c r="H158" s="827" t="s">
        <v>445</v>
      </c>
      <c r="I158" s="835">
        <f>SUM(I139:I142)</f>
        <v>1.7</v>
      </c>
      <c r="J158" s="835">
        <f>IF(I158&gt;1,1,I158)</f>
        <v>1</v>
      </c>
      <c r="K158" s="835">
        <f>IF(J70=1,H$135+J158*I135*H135,0)</f>
        <v>0</v>
      </c>
      <c r="L158" s="835">
        <f>J88*K158/10000</f>
        <v>0</v>
      </c>
      <c r="M158" s="834"/>
      <c r="N158" s="827" t="s">
        <v>445</v>
      </c>
      <c r="O158" s="835">
        <f>SUM(O139:O142)</f>
        <v>1.7</v>
      </c>
      <c r="P158" s="835">
        <f>IF(O158&gt;1,1,O158)</f>
        <v>1</v>
      </c>
      <c r="Q158" s="835">
        <f>IF(P70=1,N$135+P158*O135*N135,0)</f>
        <v>0</v>
      </c>
      <c r="R158" s="835">
        <f>P88*Q158/10000</f>
        <v>0</v>
      </c>
      <c r="S158" s="834"/>
      <c r="T158" s="827" t="s">
        <v>445</v>
      </c>
      <c r="U158" s="835">
        <f>SUM(U139:U142)</f>
        <v>1.7</v>
      </c>
      <c r="V158" s="835">
        <f>IF(U158&gt;1,1,U158)</f>
        <v>1</v>
      </c>
      <c r="W158" s="835">
        <f>IF(V70=1,T$135+V158*U135*T135,0)</f>
        <v>0</v>
      </c>
      <c r="X158" s="835">
        <f>V88*W158/10000</f>
        <v>0</v>
      </c>
      <c r="Y158" s="834"/>
      <c r="Z158" s="827" t="s">
        <v>445</v>
      </c>
      <c r="AA158" s="835">
        <f>SUM(AA139:AA142)</f>
        <v>1.7</v>
      </c>
      <c r="AB158" s="835">
        <f>IF(AA158&gt;1,1,AA158)</f>
        <v>1</v>
      </c>
      <c r="AC158" s="835">
        <f>IF(AB70=1,Z$135+AB158*AA135*Z135,0)</f>
        <v>0</v>
      </c>
      <c r="AD158" s="835">
        <f>AB88*AC158/10000</f>
        <v>0</v>
      </c>
      <c r="AE158" s="834"/>
      <c r="AF158" s="827" t="s">
        <v>445</v>
      </c>
      <c r="AG158" s="835">
        <f>SUM(AG139:AG142)</f>
        <v>1.7</v>
      </c>
      <c r="AH158" s="835">
        <f>IF(AG158&gt;1,1,AG158)</f>
        <v>1</v>
      </c>
      <c r="AI158" s="835">
        <f>IF(AH70=1,AF$135+AH158*AG135*AF135,0)</f>
        <v>0</v>
      </c>
      <c r="AJ158" s="835">
        <f>AH88*AI158/10000</f>
        <v>0</v>
      </c>
      <c r="AK158" s="834"/>
      <c r="AL158" s="827" t="s">
        <v>445</v>
      </c>
      <c r="AM158" s="835">
        <f>SUM(AM139:AM142)</f>
        <v>1.7</v>
      </c>
      <c r="AN158" s="835">
        <f>IF(AM158&gt;1,1,AM158)</f>
        <v>1</v>
      </c>
      <c r="AO158" s="835">
        <f>IF(AN70=1,AL$135+AN158*AM135*AL135,0)</f>
        <v>0</v>
      </c>
      <c r="AP158" s="835">
        <f>AN88*AO158/10000</f>
        <v>0</v>
      </c>
      <c r="AQ158" s="834"/>
      <c r="AR158" s="827" t="s">
        <v>445</v>
      </c>
      <c r="AS158" s="835">
        <f>SUM(AS139:AS142)</f>
        <v>1.7</v>
      </c>
      <c r="AT158" s="835">
        <f>IF(AS158&gt;1,1,AS158)</f>
        <v>1</v>
      </c>
      <c r="AU158" s="835">
        <f>IF(AT70=1,AR$135+AT158*AS135*AR135,0)</f>
        <v>0</v>
      </c>
      <c r="AV158" s="835">
        <f>AT88*AU158/10000</f>
        <v>0</v>
      </c>
      <c r="AW158" s="834"/>
      <c r="AX158" s="827" t="s">
        <v>445</v>
      </c>
      <c r="AY158" s="835">
        <f>SUM(AY139:AY142)</f>
        <v>1.7</v>
      </c>
      <c r="AZ158" s="835">
        <f>IF(AY158&gt;1,1,AY158)</f>
        <v>1</v>
      </c>
      <c r="BA158" s="835">
        <f>IF(AZ70=1,AX$135+AZ158*AY135*AX135,0)</f>
        <v>0</v>
      </c>
      <c r="BB158" s="835">
        <f>AZ88*BA158/10000</f>
        <v>0</v>
      </c>
      <c r="BC158" s="834"/>
      <c r="BD158" s="827" t="s">
        <v>445</v>
      </c>
      <c r="BE158" s="835">
        <f>SUM(BE139:BE142)</f>
        <v>1.7</v>
      </c>
      <c r="BF158" s="835">
        <f>IF(BE158&gt;1,1,BE158)</f>
        <v>1</v>
      </c>
      <c r="BG158" s="835">
        <f>IF(BF70=1,BD$135+BF158*BE135*BD135,0)</f>
        <v>0</v>
      </c>
      <c r="BH158" s="835">
        <f>BF88*BG158/10000</f>
        <v>0</v>
      </c>
      <c r="BI158" s="834"/>
      <c r="BJ158" s="827" t="s">
        <v>445</v>
      </c>
      <c r="BK158" s="835">
        <f>SUM(BK139:BK142)</f>
        <v>1.7</v>
      </c>
      <c r="BL158" s="835">
        <f>IF(BK158&gt;1,1,BK158)</f>
        <v>1</v>
      </c>
      <c r="BM158" s="835">
        <f>IF(BL70=1,BJ$135+BL158*BK135*BJ135,0)</f>
        <v>0</v>
      </c>
      <c r="BN158" s="835">
        <f>BL88*BM158/10000</f>
        <v>0</v>
      </c>
      <c r="BO158" s="834"/>
      <c r="BP158" s="827" t="s">
        <v>445</v>
      </c>
      <c r="BQ158" s="835">
        <f>SUM(BQ139:BQ142)</f>
        <v>1.7</v>
      </c>
      <c r="BR158" s="835">
        <f>IF(BQ158&gt;1,1,BQ158)</f>
        <v>1</v>
      </c>
      <c r="BS158" s="835">
        <f>IF(BR70=1,BP$135+BR158*BQ135*BP135,0)</f>
        <v>0</v>
      </c>
      <c r="BT158" s="835">
        <f>BR88*BS158/10000</f>
        <v>0</v>
      </c>
      <c r="BU158" s="834"/>
      <c r="BV158" s="827" t="s">
        <v>445</v>
      </c>
      <c r="BW158" s="835">
        <f>SUM(BW139:BW142)</f>
        <v>1.7</v>
      </c>
      <c r="BX158" s="835">
        <f>IF(BW158&gt;1,1,BW158)</f>
        <v>1</v>
      </c>
      <c r="BY158" s="835">
        <f>IF(BX70=1,BV$135+BX158*BW135*BV135,0)</f>
        <v>0</v>
      </c>
      <c r="BZ158" s="835">
        <f>BX88*BY158/10000</f>
        <v>0</v>
      </c>
      <c r="CA158" s="834"/>
      <c r="CB158" s="827" t="s">
        <v>445</v>
      </c>
      <c r="CC158" s="835">
        <f>SUM(CC139:CC142)</f>
        <v>1.7</v>
      </c>
      <c r="CD158" s="835">
        <f>IF(CC158&gt;1,1,CC158)</f>
        <v>1</v>
      </c>
      <c r="CE158" s="835">
        <f>IF(CD70=1,CB$135+CD158*CC135*CB135,0)</f>
        <v>0</v>
      </c>
      <c r="CF158" s="835">
        <f>CD88*CE158/10000</f>
        <v>0</v>
      </c>
      <c r="CG158" s="834"/>
      <c r="CH158" s="827" t="s">
        <v>445</v>
      </c>
      <c r="CI158" s="835">
        <f>SUM(CI139:CI142)</f>
        <v>1.7</v>
      </c>
      <c r="CJ158" s="835">
        <f>IF(CI158&gt;1,1,CI158)</f>
        <v>1</v>
      </c>
      <c r="CK158" s="835">
        <f>IF(CJ70=1,CH$135+CJ158*CI135*CH135,0)</f>
        <v>0</v>
      </c>
      <c r="CL158" s="835">
        <f>CJ88*CK158/10000</f>
        <v>0</v>
      </c>
      <c r="CM158" s="834"/>
      <c r="CN158" s="827" t="s">
        <v>445</v>
      </c>
      <c r="CO158" s="835">
        <f>SUM(CO139:CO142)</f>
        <v>1.7</v>
      </c>
      <c r="CP158" s="835">
        <f>IF(CO158&gt;1,1,CO158)</f>
        <v>1</v>
      </c>
      <c r="CQ158" s="835">
        <f>IF(CP70=1,CN$135+CP158*CO135*CN135,0)</f>
        <v>0</v>
      </c>
      <c r="CR158" s="835">
        <f>CP88*CQ158/10000</f>
        <v>0</v>
      </c>
      <c r="CS158" s="834"/>
      <c r="CT158" s="827" t="s">
        <v>445</v>
      </c>
      <c r="CU158" s="835">
        <f>SUM(CU139:CU142)</f>
        <v>1.7</v>
      </c>
      <c r="CV158" s="835">
        <f>IF(CU158&gt;1,1,CU158)</f>
        <v>1</v>
      </c>
      <c r="CW158" s="835">
        <f>IF(CV70=1,CT$135+CV158*CU135*CT135,0)</f>
        <v>0</v>
      </c>
      <c r="CX158" s="835">
        <f>CV88*CW158/10000</f>
        <v>0</v>
      </c>
      <c r="CY158" s="834"/>
      <c r="CZ158" s="827" t="s">
        <v>445</v>
      </c>
      <c r="DA158" s="835">
        <f>SUM(DA139:DA142)</f>
        <v>1.7</v>
      </c>
      <c r="DB158" s="835">
        <f>IF(DA158&gt;1,1,DA158)</f>
        <v>1</v>
      </c>
      <c r="DC158" s="835">
        <f>IF(DB70=1,CZ$135+DB158*DA135*CZ135,0)</f>
        <v>0</v>
      </c>
      <c r="DD158" s="835">
        <f>DB88*DC158/10000</f>
        <v>0</v>
      </c>
      <c r="DE158" s="834"/>
      <c r="DF158" s="827" t="s">
        <v>445</v>
      </c>
      <c r="DG158" s="835">
        <f>SUM(DG139:DG142)</f>
        <v>1.7</v>
      </c>
      <c r="DH158" s="835">
        <f>IF(DG158&gt;1,1,DG158)</f>
        <v>1</v>
      </c>
      <c r="DI158" s="835">
        <f>IF(DH70=1,DF$135+DH158*DG135*DF135,0)</f>
        <v>0</v>
      </c>
      <c r="DJ158" s="835">
        <f>DH88*DI158/10000</f>
        <v>0</v>
      </c>
      <c r="DK158" s="834"/>
      <c r="DL158" s="827" t="s">
        <v>445</v>
      </c>
      <c r="DM158" s="835">
        <f>SUM(DM139:DM142)</f>
        <v>1.7</v>
      </c>
      <c r="DN158" s="835">
        <f>IF(DM158&gt;1,1,DM158)</f>
        <v>1</v>
      </c>
      <c r="DO158" s="835">
        <f>IF(DN70=1,DL$135+DN158*DM135*DL135,0)</f>
        <v>0</v>
      </c>
      <c r="DP158" s="835">
        <f>DN88*DO158/10000</f>
        <v>0</v>
      </c>
      <c r="DQ158" s="834"/>
      <c r="DR158" s="827" t="s">
        <v>445</v>
      </c>
      <c r="DS158" s="835">
        <f>SUM(DS139:DS142)</f>
        <v>1.7</v>
      </c>
      <c r="DT158" s="835">
        <f>IF(DS158&gt;1,1,DS158)</f>
        <v>1</v>
      </c>
      <c r="DU158" s="835">
        <f>IF(DT70=1,DR$135+DT158*DS135*DR135,0)</f>
        <v>0</v>
      </c>
      <c r="DV158" s="835">
        <f>DT88*DU158/10000</f>
        <v>0</v>
      </c>
      <c r="DW158" s="834"/>
      <c r="DX158" s="827" t="s">
        <v>445</v>
      </c>
      <c r="DY158" s="835">
        <f>SUM(DY139:DY142)</f>
        <v>1.7</v>
      </c>
      <c r="DZ158" s="835">
        <f>IF(DY158&gt;1,1,DY158)</f>
        <v>1</v>
      </c>
      <c r="EA158" s="835">
        <f>IF(DZ70=1,DX$135+DZ158*DY135*DX135,0)</f>
        <v>0</v>
      </c>
      <c r="EB158" s="835">
        <f>DZ88*EA158/10000</f>
        <v>0</v>
      </c>
      <c r="EC158" s="834"/>
      <c r="ED158" s="827" t="s">
        <v>445</v>
      </c>
      <c r="EE158" s="835">
        <f>SUM(EE139:EE142)</f>
        <v>1.7</v>
      </c>
      <c r="EF158" s="835">
        <f>IF(EE158&gt;1,1,EE158)</f>
        <v>1</v>
      </c>
      <c r="EG158" s="835">
        <f>IF(EF70=1,ED$135+EF158*EE135*ED135,0)</f>
        <v>0</v>
      </c>
      <c r="EH158" s="835">
        <f>EF88*EG158/10000</f>
        <v>0</v>
      </c>
      <c r="EI158" s="834"/>
      <c r="EJ158" s="827" t="s">
        <v>445</v>
      </c>
      <c r="EK158" s="835">
        <f>SUM(EK139:EK142)</f>
        <v>1.7</v>
      </c>
      <c r="EL158" s="835">
        <f>IF(EK158&gt;1,1,EK158)</f>
        <v>1</v>
      </c>
      <c r="EM158" s="835">
        <f>IF(EL70=1,EJ$135+EL158*EK135*EJ135,0)</f>
        <v>0</v>
      </c>
      <c r="EN158" s="835">
        <f>EL88*EM158/10000</f>
        <v>0</v>
      </c>
      <c r="EO158" s="834"/>
      <c r="EP158" s="827" t="s">
        <v>445</v>
      </c>
      <c r="EQ158" s="835">
        <f>SUM(EQ139:EQ142)</f>
        <v>1.7</v>
      </c>
      <c r="ER158" s="835">
        <f>IF(EQ158&gt;1,1,EQ158)</f>
        <v>1</v>
      </c>
      <c r="ES158" s="835">
        <f>IF(ER70=1,EP$135+ER158*EQ135*EP135,0)</f>
        <v>0</v>
      </c>
      <c r="ET158" s="835">
        <f>ER88*ES158/10000</f>
        <v>0</v>
      </c>
      <c r="EU158" s="834"/>
      <c r="EV158" s="827" t="s">
        <v>445</v>
      </c>
      <c r="EW158" s="835">
        <f>SUM(EW139:EW142)</f>
        <v>1.7</v>
      </c>
      <c r="EX158" s="835">
        <f>IF(EW158&gt;1,1,EW158)</f>
        <v>1</v>
      </c>
      <c r="EY158" s="835">
        <f>IF(EX70=1,EV$135+EX158*EW135*EV135,0)</f>
        <v>0</v>
      </c>
      <c r="EZ158" s="835">
        <f>EX88*EY158/10000</f>
        <v>0</v>
      </c>
      <c r="FA158" s="834"/>
      <c r="FB158" s="827" t="s">
        <v>445</v>
      </c>
      <c r="FC158" s="835">
        <f>SUM(FC139:FC142)</f>
        <v>1.7</v>
      </c>
      <c r="FD158" s="835">
        <f>IF(FC158&gt;1,1,FC158)</f>
        <v>1</v>
      </c>
      <c r="FE158" s="835">
        <f>IF(FD70=1,FB$135+FD158*FC135*FB135,0)</f>
        <v>0</v>
      </c>
      <c r="FF158" s="835">
        <f>FD88*FE158/10000</f>
        <v>0</v>
      </c>
      <c r="FG158" s="834"/>
      <c r="FH158" s="827" t="s">
        <v>445</v>
      </c>
      <c r="FI158" s="835">
        <f>SUM(FI139:FI142)</f>
        <v>1.7</v>
      </c>
      <c r="FJ158" s="835">
        <f>IF(FI158&gt;1,1,FI158)</f>
        <v>1</v>
      </c>
      <c r="FK158" s="835">
        <f>IF(FJ70=1,FH$135+FJ158*FI135*FH135,0)</f>
        <v>0</v>
      </c>
      <c r="FL158" s="835">
        <f>FJ88*FK158/10000</f>
        <v>0</v>
      </c>
      <c r="FM158" s="834"/>
      <c r="FN158" s="827" t="s">
        <v>445</v>
      </c>
      <c r="FO158" s="835">
        <f>SUM(FO139:FO142)</f>
        <v>1.7</v>
      </c>
      <c r="FP158" s="835">
        <f>IF(FO158&gt;1,1,FO158)</f>
        <v>1</v>
      </c>
      <c r="FQ158" s="835">
        <f>IF(FP70=1,FN$135+FP158*FO135*FN135,0)</f>
        <v>0</v>
      </c>
      <c r="FR158" s="835">
        <f>FP88*FQ158/10000</f>
        <v>0</v>
      </c>
      <c r="FS158" s="834"/>
      <c r="FT158" s="827" t="s">
        <v>445</v>
      </c>
      <c r="FU158" s="835">
        <f>SUM(FU139:FU142)</f>
        <v>1.7</v>
      </c>
      <c r="FV158" s="835">
        <f>IF(FU158&gt;1,1,FU158)</f>
        <v>1</v>
      </c>
      <c r="FW158" s="835">
        <f>IF(FV70=1,FT$135+FV158*FU135*FT135,0)</f>
        <v>0</v>
      </c>
      <c r="FX158" s="835">
        <f>FV88*FW158/10000</f>
        <v>0</v>
      </c>
      <c r="FY158" s="834"/>
    </row>
    <row r="159" spans="1:181" x14ac:dyDescent="0.3">
      <c r="A159" s="19"/>
      <c r="B159" s="827"/>
      <c r="C159" s="835"/>
      <c r="D159" s="835"/>
      <c r="E159" s="835"/>
      <c r="F159" s="835"/>
      <c r="G159" s="834"/>
      <c r="H159" s="827"/>
      <c r="I159" s="835"/>
      <c r="J159" s="835"/>
      <c r="K159" s="835"/>
      <c r="L159" s="835"/>
      <c r="M159" s="834"/>
      <c r="N159" s="827"/>
      <c r="O159" s="835"/>
      <c r="P159" s="835"/>
      <c r="Q159" s="835"/>
      <c r="R159" s="835"/>
      <c r="S159" s="834"/>
      <c r="T159" s="827"/>
      <c r="U159" s="835"/>
      <c r="V159" s="835"/>
      <c r="W159" s="835"/>
      <c r="X159" s="835"/>
      <c r="Y159" s="834"/>
      <c r="Z159" s="827"/>
      <c r="AA159" s="835"/>
      <c r="AB159" s="835"/>
      <c r="AC159" s="835"/>
      <c r="AD159" s="835"/>
      <c r="AE159" s="834"/>
      <c r="AF159" s="827"/>
      <c r="AG159" s="835"/>
      <c r="AH159" s="835"/>
      <c r="AI159" s="835"/>
      <c r="AJ159" s="835"/>
      <c r="AK159" s="834"/>
      <c r="AL159" s="827"/>
      <c r="AM159" s="835"/>
      <c r="AN159" s="835"/>
      <c r="AO159" s="835"/>
      <c r="AP159" s="835"/>
      <c r="AQ159" s="834"/>
      <c r="AR159" s="827"/>
      <c r="AS159" s="835"/>
      <c r="AT159" s="835"/>
      <c r="AU159" s="835"/>
      <c r="AV159" s="835"/>
      <c r="AW159" s="834"/>
      <c r="AX159" s="827"/>
      <c r="AY159" s="835"/>
      <c r="AZ159" s="835"/>
      <c r="BA159" s="835"/>
      <c r="BB159" s="835"/>
      <c r="BC159" s="834"/>
      <c r="BD159" s="827"/>
      <c r="BE159" s="835"/>
      <c r="BF159" s="835"/>
      <c r="BG159" s="835"/>
      <c r="BH159" s="835"/>
      <c r="BI159" s="834"/>
      <c r="BJ159" s="827"/>
      <c r="BK159" s="835"/>
      <c r="BL159" s="835"/>
      <c r="BM159" s="835"/>
      <c r="BN159" s="835"/>
      <c r="BO159" s="834"/>
      <c r="BP159" s="827"/>
      <c r="BQ159" s="835"/>
      <c r="BR159" s="835"/>
      <c r="BS159" s="835"/>
      <c r="BT159" s="835"/>
      <c r="BU159" s="834"/>
      <c r="BV159" s="827"/>
      <c r="BW159" s="835"/>
      <c r="BX159" s="835"/>
      <c r="BY159" s="835"/>
      <c r="BZ159" s="835"/>
      <c r="CA159" s="834"/>
      <c r="CB159" s="827"/>
      <c r="CC159" s="835"/>
      <c r="CD159" s="835"/>
      <c r="CE159" s="835"/>
      <c r="CF159" s="835"/>
      <c r="CG159" s="834"/>
      <c r="CH159" s="827"/>
      <c r="CI159" s="835"/>
      <c r="CJ159" s="835"/>
      <c r="CK159" s="835"/>
      <c r="CL159" s="835"/>
      <c r="CM159" s="834"/>
      <c r="CN159" s="827"/>
      <c r="CO159" s="835"/>
      <c r="CP159" s="835"/>
      <c r="CQ159" s="835"/>
      <c r="CR159" s="835"/>
      <c r="CS159" s="834"/>
      <c r="CT159" s="827"/>
      <c r="CU159" s="835"/>
      <c r="CV159" s="835"/>
      <c r="CW159" s="835"/>
      <c r="CX159" s="835"/>
      <c r="CY159" s="834"/>
      <c r="CZ159" s="827"/>
      <c r="DA159" s="835"/>
      <c r="DB159" s="835"/>
      <c r="DC159" s="835"/>
      <c r="DD159" s="835"/>
      <c r="DE159" s="834"/>
      <c r="DF159" s="827"/>
      <c r="DG159" s="835"/>
      <c r="DH159" s="835"/>
      <c r="DI159" s="835"/>
      <c r="DJ159" s="835"/>
      <c r="DK159" s="834"/>
      <c r="DL159" s="827"/>
      <c r="DM159" s="835"/>
      <c r="DN159" s="835"/>
      <c r="DO159" s="835"/>
      <c r="DP159" s="835"/>
      <c r="DQ159" s="834"/>
      <c r="DR159" s="827"/>
      <c r="DS159" s="835"/>
      <c r="DT159" s="835"/>
      <c r="DU159" s="835"/>
      <c r="DV159" s="835"/>
      <c r="DW159" s="834"/>
      <c r="DX159" s="827"/>
      <c r="DY159" s="835"/>
      <c r="DZ159" s="835"/>
      <c r="EA159" s="835"/>
      <c r="EB159" s="835"/>
      <c r="EC159" s="834"/>
      <c r="ED159" s="827"/>
      <c r="EE159" s="835"/>
      <c r="EF159" s="835"/>
      <c r="EG159" s="835"/>
      <c r="EH159" s="835"/>
      <c r="EI159" s="834"/>
      <c r="EJ159" s="827"/>
      <c r="EK159" s="835"/>
      <c r="EL159" s="835"/>
      <c r="EM159" s="835"/>
      <c r="EN159" s="835"/>
      <c r="EO159" s="834"/>
      <c r="EP159" s="827"/>
      <c r="EQ159" s="835"/>
      <c r="ER159" s="835"/>
      <c r="ES159" s="835"/>
      <c r="ET159" s="835"/>
      <c r="EU159" s="834"/>
      <c r="EV159" s="827"/>
      <c r="EW159" s="835"/>
      <c r="EX159" s="835"/>
      <c r="EY159" s="835"/>
      <c r="EZ159" s="835"/>
      <c r="FA159" s="834"/>
      <c r="FB159" s="827"/>
      <c r="FC159" s="835"/>
      <c r="FD159" s="835"/>
      <c r="FE159" s="835"/>
      <c r="FF159" s="835"/>
      <c r="FG159" s="834"/>
      <c r="FH159" s="827"/>
      <c r="FI159" s="835"/>
      <c r="FJ159" s="835"/>
      <c r="FK159" s="835"/>
      <c r="FL159" s="835"/>
      <c r="FM159" s="834"/>
      <c r="FN159" s="827"/>
      <c r="FO159" s="835"/>
      <c r="FP159" s="835"/>
      <c r="FQ159" s="835"/>
      <c r="FR159" s="835"/>
      <c r="FS159" s="834"/>
      <c r="FT159" s="827"/>
      <c r="FU159" s="835"/>
      <c r="FV159" s="835"/>
      <c r="FW159" s="835"/>
      <c r="FX159" s="835"/>
      <c r="FY159" s="834"/>
    </row>
    <row r="160" spans="1:181" x14ac:dyDescent="0.3">
      <c r="A160" s="19"/>
      <c r="B160" s="827"/>
      <c r="C160" s="835"/>
      <c r="D160" s="835"/>
      <c r="E160" s="835"/>
      <c r="F160" s="835"/>
      <c r="G160" s="834"/>
      <c r="H160" s="827"/>
      <c r="I160" s="835"/>
      <c r="J160" s="835"/>
      <c r="K160" s="835"/>
      <c r="L160" s="835"/>
      <c r="M160" s="834"/>
      <c r="N160" s="827"/>
      <c r="O160" s="835"/>
      <c r="P160" s="835"/>
      <c r="Q160" s="835"/>
      <c r="R160" s="835"/>
      <c r="S160" s="834"/>
      <c r="T160" s="827"/>
      <c r="U160" s="835"/>
      <c r="V160" s="835"/>
      <c r="W160" s="835"/>
      <c r="X160" s="835"/>
      <c r="Y160" s="834"/>
      <c r="Z160" s="827"/>
      <c r="AA160" s="835"/>
      <c r="AB160" s="835"/>
      <c r="AC160" s="835"/>
      <c r="AD160" s="835"/>
      <c r="AE160" s="834"/>
      <c r="AF160" s="827"/>
      <c r="AG160" s="835"/>
      <c r="AH160" s="835"/>
      <c r="AI160" s="835"/>
      <c r="AJ160" s="835"/>
      <c r="AK160" s="834"/>
      <c r="AL160" s="827"/>
      <c r="AM160" s="835"/>
      <c r="AN160" s="835"/>
      <c r="AO160" s="835"/>
      <c r="AP160" s="835"/>
      <c r="AQ160" s="834"/>
      <c r="AR160" s="827"/>
      <c r="AS160" s="835"/>
      <c r="AT160" s="835"/>
      <c r="AU160" s="835"/>
      <c r="AV160" s="835"/>
      <c r="AW160" s="834"/>
      <c r="AX160" s="827"/>
      <c r="AY160" s="835"/>
      <c r="AZ160" s="835"/>
      <c r="BA160" s="835"/>
      <c r="BB160" s="835"/>
      <c r="BC160" s="834"/>
      <c r="BD160" s="827"/>
      <c r="BE160" s="835"/>
      <c r="BF160" s="835"/>
      <c r="BG160" s="835"/>
      <c r="BH160" s="835"/>
      <c r="BI160" s="834"/>
      <c r="BJ160" s="827"/>
      <c r="BK160" s="835"/>
      <c r="BL160" s="835"/>
      <c r="BM160" s="835"/>
      <c r="BN160" s="835"/>
      <c r="BO160" s="834"/>
      <c r="BP160" s="827"/>
      <c r="BQ160" s="835"/>
      <c r="BR160" s="835"/>
      <c r="BS160" s="835"/>
      <c r="BT160" s="835"/>
      <c r="BU160" s="834"/>
      <c r="BV160" s="827"/>
      <c r="BW160" s="835"/>
      <c r="BX160" s="835"/>
      <c r="BY160" s="835"/>
      <c r="BZ160" s="835"/>
      <c r="CA160" s="834"/>
      <c r="CB160" s="827"/>
      <c r="CC160" s="835"/>
      <c r="CD160" s="835"/>
      <c r="CE160" s="835"/>
      <c r="CF160" s="835"/>
      <c r="CG160" s="834"/>
      <c r="CH160" s="827"/>
      <c r="CI160" s="835"/>
      <c r="CJ160" s="835"/>
      <c r="CK160" s="835"/>
      <c r="CL160" s="835"/>
      <c r="CM160" s="834"/>
      <c r="CN160" s="827"/>
      <c r="CO160" s="835"/>
      <c r="CP160" s="835"/>
      <c r="CQ160" s="835"/>
      <c r="CR160" s="835"/>
      <c r="CS160" s="834"/>
      <c r="CT160" s="827"/>
      <c r="CU160" s="835"/>
      <c r="CV160" s="835"/>
      <c r="CW160" s="835"/>
      <c r="CX160" s="835"/>
      <c r="CY160" s="834"/>
      <c r="CZ160" s="827"/>
      <c r="DA160" s="835"/>
      <c r="DB160" s="835"/>
      <c r="DC160" s="835"/>
      <c r="DD160" s="835"/>
      <c r="DE160" s="834"/>
      <c r="DF160" s="827"/>
      <c r="DG160" s="835"/>
      <c r="DH160" s="835"/>
      <c r="DI160" s="835"/>
      <c r="DJ160" s="835"/>
      <c r="DK160" s="834"/>
      <c r="DL160" s="827"/>
      <c r="DM160" s="835"/>
      <c r="DN160" s="835"/>
      <c r="DO160" s="835"/>
      <c r="DP160" s="835"/>
      <c r="DQ160" s="834"/>
      <c r="DR160" s="827"/>
      <c r="DS160" s="835"/>
      <c r="DT160" s="835"/>
      <c r="DU160" s="835"/>
      <c r="DV160" s="835"/>
      <c r="DW160" s="834"/>
      <c r="DX160" s="827"/>
      <c r="DY160" s="835"/>
      <c r="DZ160" s="835"/>
      <c r="EA160" s="835"/>
      <c r="EB160" s="835"/>
      <c r="EC160" s="834"/>
      <c r="ED160" s="827"/>
      <c r="EE160" s="835"/>
      <c r="EF160" s="835"/>
      <c r="EG160" s="835"/>
      <c r="EH160" s="835"/>
      <c r="EI160" s="834"/>
      <c r="EJ160" s="827"/>
      <c r="EK160" s="835"/>
      <c r="EL160" s="835"/>
      <c r="EM160" s="835"/>
      <c r="EN160" s="835"/>
      <c r="EO160" s="834"/>
      <c r="EP160" s="827"/>
      <c r="EQ160" s="835"/>
      <c r="ER160" s="835"/>
      <c r="ES160" s="835"/>
      <c r="ET160" s="835"/>
      <c r="EU160" s="834"/>
      <c r="EV160" s="827"/>
      <c r="EW160" s="835"/>
      <c r="EX160" s="835"/>
      <c r="EY160" s="835"/>
      <c r="EZ160" s="835"/>
      <c r="FA160" s="834"/>
      <c r="FB160" s="827"/>
      <c r="FC160" s="835"/>
      <c r="FD160" s="835"/>
      <c r="FE160" s="835"/>
      <c r="FF160" s="835"/>
      <c r="FG160" s="834"/>
      <c r="FH160" s="827"/>
      <c r="FI160" s="835"/>
      <c r="FJ160" s="835"/>
      <c r="FK160" s="835"/>
      <c r="FL160" s="835"/>
      <c r="FM160" s="834"/>
      <c r="FN160" s="827"/>
      <c r="FO160" s="835"/>
      <c r="FP160" s="835"/>
      <c r="FQ160" s="835"/>
      <c r="FR160" s="835"/>
      <c r="FS160" s="834"/>
      <c r="FT160" s="827"/>
      <c r="FU160" s="835"/>
      <c r="FV160" s="835"/>
      <c r="FW160" s="835"/>
      <c r="FX160" s="835"/>
      <c r="FY160" s="834"/>
    </row>
    <row r="161" spans="1:181" x14ac:dyDescent="0.3">
      <c r="A161" s="19"/>
      <c r="B161" s="827" t="s">
        <v>444</v>
      </c>
      <c r="C161" s="835">
        <f>IF(E105&lt;0,C141+C142+C140+C139,C141+C142)</f>
        <v>1.7</v>
      </c>
      <c r="D161" s="835">
        <f>IF(C161&gt;1,1,C161)</f>
        <v>1</v>
      </c>
      <c r="E161" s="835">
        <f>IF(AND(B$70=1,C$70=0),B$135+B$135*D161*C$135,0)</f>
        <v>0</v>
      </c>
      <c r="F161" s="835">
        <f>E161*D90/10000</f>
        <v>0</v>
      </c>
      <c r="G161" s="834"/>
      <c r="H161" s="827" t="s">
        <v>444</v>
      </c>
      <c r="I161" s="835">
        <f>IF(K105&lt;0,I141+I142+I140+I139,I141+I142)</f>
        <v>1.7</v>
      </c>
      <c r="J161" s="835">
        <f>IF(I161&gt;1,1,I161)</f>
        <v>1</v>
      </c>
      <c r="K161" s="835">
        <f>IF(AND(H$70=1,I$70=0),H$135+H$135*J161*I$135,0)</f>
        <v>0</v>
      </c>
      <c r="L161" s="835">
        <f>K161*J90/10000</f>
        <v>0</v>
      </c>
      <c r="M161" s="834"/>
      <c r="N161" s="827" t="s">
        <v>444</v>
      </c>
      <c r="O161" s="835">
        <f>IF(Q105&lt;0,O141+O142+O140+O139,O141+O142)</f>
        <v>1.7</v>
      </c>
      <c r="P161" s="835">
        <f>IF(O161&gt;1,1,O161)</f>
        <v>1</v>
      </c>
      <c r="Q161" s="835">
        <f>IF(AND(N$70=1,O$70=0),N$135+N$135*P161*O$135,0)</f>
        <v>0</v>
      </c>
      <c r="R161" s="835">
        <f>Q161*P90/10000</f>
        <v>0</v>
      </c>
      <c r="S161" s="834"/>
      <c r="T161" s="827" t="s">
        <v>444</v>
      </c>
      <c r="U161" s="835">
        <f>IF(W105&lt;0,U141+U142+U140+U139,U141+U142)</f>
        <v>1.7</v>
      </c>
      <c r="V161" s="835">
        <f>IF(U161&gt;1,1,U161)</f>
        <v>1</v>
      </c>
      <c r="W161" s="835">
        <f>IF(AND(T$70=1,U$70=0),T$135+T$135*V161*U$135,0)</f>
        <v>0</v>
      </c>
      <c r="X161" s="835">
        <f>W161*V90/10000</f>
        <v>0</v>
      </c>
      <c r="Y161" s="834"/>
      <c r="Z161" s="827" t="s">
        <v>444</v>
      </c>
      <c r="AA161" s="835">
        <f>IF(AC105&lt;0,AA141+AA142+AA140+AA139,AA141+AA142)</f>
        <v>1.7</v>
      </c>
      <c r="AB161" s="835">
        <f>IF(AA161&gt;1,1,AA161)</f>
        <v>1</v>
      </c>
      <c r="AC161" s="835">
        <f>IF(AND(Z$70=1,AA$70=0),Z$135+Z$135*AB161*AA$135,0)</f>
        <v>0</v>
      </c>
      <c r="AD161" s="835">
        <f>AC161*AB90/10000</f>
        <v>0</v>
      </c>
      <c r="AE161" s="834"/>
      <c r="AF161" s="827" t="s">
        <v>444</v>
      </c>
      <c r="AG161" s="835">
        <f>IF(AI105&lt;0,AG141+AG142+AG140+AG139,AG141+AG142)</f>
        <v>1.7</v>
      </c>
      <c r="AH161" s="835">
        <f>IF(AG161&gt;1,1,AG161)</f>
        <v>1</v>
      </c>
      <c r="AI161" s="835">
        <f>IF(AND(AF$70=1,AG$70=0),AF$135+AF$135*AH161*AG$135,0)</f>
        <v>0</v>
      </c>
      <c r="AJ161" s="835">
        <f>AI161*AH90/10000</f>
        <v>0</v>
      </c>
      <c r="AK161" s="834"/>
      <c r="AL161" s="827" t="s">
        <v>444</v>
      </c>
      <c r="AM161" s="835">
        <f>IF(AO105&lt;0,AM141+AM142+AM140+AM139,AM141+AM142)</f>
        <v>1.7</v>
      </c>
      <c r="AN161" s="835">
        <f>IF(AM161&gt;1,1,AM161)</f>
        <v>1</v>
      </c>
      <c r="AO161" s="835">
        <f>IF(AND(AL$70=1,AM$70=0),AL$135+AL$135*AN161*AM$135,0)</f>
        <v>0</v>
      </c>
      <c r="AP161" s="835">
        <f>AO161*AN90/10000</f>
        <v>0</v>
      </c>
      <c r="AQ161" s="834"/>
      <c r="AR161" s="827" t="s">
        <v>444</v>
      </c>
      <c r="AS161" s="835">
        <f>IF(AU105&lt;0,AS141+AS142+AS140+AS139,AS141+AS142)</f>
        <v>1.7</v>
      </c>
      <c r="AT161" s="835">
        <f>IF(AS161&gt;1,1,AS161)</f>
        <v>1</v>
      </c>
      <c r="AU161" s="835">
        <f>IF(AND(AR$70=1,AS$70=0),AR$135+AR$135*AT161*AS$135,0)</f>
        <v>0</v>
      </c>
      <c r="AV161" s="835">
        <f>AU161*AT90/10000</f>
        <v>0</v>
      </c>
      <c r="AW161" s="834"/>
      <c r="AX161" s="827" t="s">
        <v>444</v>
      </c>
      <c r="AY161" s="835">
        <f>IF(BA105&lt;0,AY141+AY142+AY140+AY139,AY141+AY142)</f>
        <v>1.7</v>
      </c>
      <c r="AZ161" s="835">
        <f>IF(AY161&gt;1,1,AY161)</f>
        <v>1</v>
      </c>
      <c r="BA161" s="835">
        <f>IF(AND(AX$70=1,AY$70=0),AX$135+AX$135*AZ161*AY$135,0)</f>
        <v>0</v>
      </c>
      <c r="BB161" s="835">
        <f>BA161*AZ90/10000</f>
        <v>0</v>
      </c>
      <c r="BC161" s="834"/>
      <c r="BD161" s="827" t="s">
        <v>444</v>
      </c>
      <c r="BE161" s="835">
        <f>IF(BG105&lt;0,BE141+BE142+BE140+BE139,BE141+BE142)</f>
        <v>1.7</v>
      </c>
      <c r="BF161" s="835">
        <f>IF(BE161&gt;1,1,BE161)</f>
        <v>1</v>
      </c>
      <c r="BG161" s="835">
        <f>IF(AND(BD$70=1,BE$70=0),BD$135+BD$135*BF161*BE$135,0)</f>
        <v>0</v>
      </c>
      <c r="BH161" s="835">
        <f>BG161*BF90/10000</f>
        <v>0</v>
      </c>
      <c r="BI161" s="834"/>
      <c r="BJ161" s="827" t="s">
        <v>444</v>
      </c>
      <c r="BK161" s="835">
        <f>IF(BM105&lt;0,BK141+BK142+BK140+BK139,BK141+BK142)</f>
        <v>1.7</v>
      </c>
      <c r="BL161" s="835">
        <f>IF(BK161&gt;1,1,BK161)</f>
        <v>1</v>
      </c>
      <c r="BM161" s="835">
        <f>IF(AND(BJ$70=1,BK$70=0),BJ$135+BJ$135*BL161*BK$135,0)</f>
        <v>0</v>
      </c>
      <c r="BN161" s="835">
        <f>BM161*BL90/10000</f>
        <v>0</v>
      </c>
      <c r="BO161" s="834"/>
      <c r="BP161" s="827" t="s">
        <v>444</v>
      </c>
      <c r="BQ161" s="835">
        <f>IF(BS105&lt;0,BQ141+BQ142+BQ140+BQ139,BQ141+BQ142)</f>
        <v>1.7</v>
      </c>
      <c r="BR161" s="835">
        <f>IF(BQ161&gt;1,1,BQ161)</f>
        <v>1</v>
      </c>
      <c r="BS161" s="835">
        <f>IF(AND(BP$70=1,BQ$70=0),BP$135+BP$135*BR161*BQ$135,0)</f>
        <v>0</v>
      </c>
      <c r="BT161" s="835">
        <f>BS161*BR90/10000</f>
        <v>0</v>
      </c>
      <c r="BU161" s="834"/>
      <c r="BV161" s="827" t="s">
        <v>444</v>
      </c>
      <c r="BW161" s="835">
        <f>IF(BY105&lt;0,BW141+BW142+BW140+BW139,BW141+BW142)</f>
        <v>1.7</v>
      </c>
      <c r="BX161" s="835">
        <f>IF(BW161&gt;1,1,BW161)</f>
        <v>1</v>
      </c>
      <c r="BY161" s="835">
        <f>IF(AND(BV$70=1,BW$70=0),BV$135+BV$135*BX161*BW$135,0)</f>
        <v>0</v>
      </c>
      <c r="BZ161" s="835">
        <f>BY161*BX90/10000</f>
        <v>0</v>
      </c>
      <c r="CA161" s="834"/>
      <c r="CB161" s="827" t="s">
        <v>444</v>
      </c>
      <c r="CC161" s="835">
        <f>IF(CE105&lt;0,CC141+CC142+CC140+CC139,CC141+CC142)</f>
        <v>1.7</v>
      </c>
      <c r="CD161" s="835">
        <f>IF(CC161&gt;1,1,CC161)</f>
        <v>1</v>
      </c>
      <c r="CE161" s="835">
        <f>IF(AND(CB$70=1,CC$70=0),CB$135+CB$135*CD161*CC$135,0)</f>
        <v>0</v>
      </c>
      <c r="CF161" s="835">
        <f>CE161*CD90/10000</f>
        <v>0</v>
      </c>
      <c r="CG161" s="834"/>
      <c r="CH161" s="827" t="s">
        <v>444</v>
      </c>
      <c r="CI161" s="835">
        <f>IF(CK105&lt;0,CI141+CI142+CI140+CI139,CI141+CI142)</f>
        <v>1.7</v>
      </c>
      <c r="CJ161" s="835">
        <f>IF(CI161&gt;1,1,CI161)</f>
        <v>1</v>
      </c>
      <c r="CK161" s="835">
        <f>IF(AND(CH$70=1,CI$70=0),CH$135+CH$135*CJ161*CI$135,0)</f>
        <v>0</v>
      </c>
      <c r="CL161" s="835">
        <f>CK161*CJ90/10000</f>
        <v>0</v>
      </c>
      <c r="CM161" s="834"/>
      <c r="CN161" s="827" t="s">
        <v>444</v>
      </c>
      <c r="CO161" s="835">
        <f>IF(CQ105&lt;0,CO141+CO142+CO140+CO139,CO141+CO142)</f>
        <v>1.7</v>
      </c>
      <c r="CP161" s="835">
        <f>IF(CO161&gt;1,1,CO161)</f>
        <v>1</v>
      </c>
      <c r="CQ161" s="835">
        <f>IF(AND(CN$70=1,CO$70=0),CN$135+CN$135*CP161*CO$135,0)</f>
        <v>0</v>
      </c>
      <c r="CR161" s="835">
        <f>CQ161*CP90/10000</f>
        <v>0</v>
      </c>
      <c r="CS161" s="834"/>
      <c r="CT161" s="827" t="s">
        <v>444</v>
      </c>
      <c r="CU161" s="835">
        <f>IF(CW105&lt;0,CU141+CU142+CU140+CU139,CU141+CU142)</f>
        <v>1.7</v>
      </c>
      <c r="CV161" s="835">
        <f>IF(CU161&gt;1,1,CU161)</f>
        <v>1</v>
      </c>
      <c r="CW161" s="835">
        <f>IF(AND(CT$70=1,CU$70=0),CT$135+CT$135*CV161*CU$135,0)</f>
        <v>0</v>
      </c>
      <c r="CX161" s="835">
        <f>CW161*CV90/10000</f>
        <v>0</v>
      </c>
      <c r="CY161" s="834"/>
      <c r="CZ161" s="827" t="s">
        <v>444</v>
      </c>
      <c r="DA161" s="835">
        <f>IF(DC105&lt;0,DA141+DA142+DA140+DA139,DA141+DA142)</f>
        <v>1.7</v>
      </c>
      <c r="DB161" s="835">
        <f>IF(DA161&gt;1,1,DA161)</f>
        <v>1</v>
      </c>
      <c r="DC161" s="835">
        <f>IF(AND(CZ$70=1,DA$70=0),CZ$135+CZ$135*DB161*DA$135,0)</f>
        <v>0</v>
      </c>
      <c r="DD161" s="835">
        <f>DC161*DB90/10000</f>
        <v>0</v>
      </c>
      <c r="DE161" s="834"/>
      <c r="DF161" s="827" t="s">
        <v>444</v>
      </c>
      <c r="DG161" s="835">
        <f>IF(DI105&lt;0,DG141+DG142+DG140+DG139,DG141+DG142)</f>
        <v>1.7</v>
      </c>
      <c r="DH161" s="835">
        <f>IF(DG161&gt;1,1,DG161)</f>
        <v>1</v>
      </c>
      <c r="DI161" s="835">
        <f>IF(AND(DF$70=1,DG$70=0),DF$135+DF$135*DH161*DG$135,0)</f>
        <v>0</v>
      </c>
      <c r="DJ161" s="835">
        <f>DI161*DH90/10000</f>
        <v>0</v>
      </c>
      <c r="DK161" s="834"/>
      <c r="DL161" s="827" t="s">
        <v>444</v>
      </c>
      <c r="DM161" s="835">
        <f>IF(DO105&lt;0,DM141+DM142+DM140+DM139,DM141+DM142)</f>
        <v>1.7</v>
      </c>
      <c r="DN161" s="835">
        <f>IF(DM161&gt;1,1,DM161)</f>
        <v>1</v>
      </c>
      <c r="DO161" s="835">
        <f>IF(AND(DL$70=1,DM$70=0),DL$135+DL$135*DN161*DM$135,0)</f>
        <v>0</v>
      </c>
      <c r="DP161" s="835">
        <f>DO161*DN90/10000</f>
        <v>0</v>
      </c>
      <c r="DQ161" s="834"/>
      <c r="DR161" s="827" t="s">
        <v>444</v>
      </c>
      <c r="DS161" s="835">
        <f>IF(DU105&lt;0,DS141+DS142+DS140+DS139,DS141+DS142)</f>
        <v>1.7</v>
      </c>
      <c r="DT161" s="835">
        <f>IF(DS161&gt;1,1,DS161)</f>
        <v>1</v>
      </c>
      <c r="DU161" s="835">
        <f>IF(AND(DR$70=1,DS$70=0),DR$135+DR$135*DT161*DS$135,0)</f>
        <v>0</v>
      </c>
      <c r="DV161" s="835">
        <f>DU161*DT90/10000</f>
        <v>0</v>
      </c>
      <c r="DW161" s="834"/>
      <c r="DX161" s="827" t="s">
        <v>444</v>
      </c>
      <c r="DY161" s="835">
        <f>IF(EA105&lt;0,DY141+DY142+DY140+DY139,DY141+DY142)</f>
        <v>1.7</v>
      </c>
      <c r="DZ161" s="835">
        <f>IF(DY161&gt;1,1,DY161)</f>
        <v>1</v>
      </c>
      <c r="EA161" s="835">
        <f>IF(AND(DX$70=1,DY$70=0),DX$135+DX$135*DZ161*DY$135,0)</f>
        <v>0</v>
      </c>
      <c r="EB161" s="835">
        <f>EA161*DZ90/10000</f>
        <v>0</v>
      </c>
      <c r="EC161" s="834"/>
      <c r="ED161" s="827" t="s">
        <v>444</v>
      </c>
      <c r="EE161" s="835">
        <f>IF(EG105&lt;0,EE141+EE142+EE140+EE139,EE141+EE142)</f>
        <v>1.7</v>
      </c>
      <c r="EF161" s="835">
        <f>IF(EE161&gt;1,1,EE161)</f>
        <v>1</v>
      </c>
      <c r="EG161" s="835">
        <f>IF(AND(ED$70=1,EE$70=0),ED$135+ED$135*EF161*EE$135,0)</f>
        <v>0</v>
      </c>
      <c r="EH161" s="835">
        <f>EG161*EF90/10000</f>
        <v>0</v>
      </c>
      <c r="EI161" s="834"/>
      <c r="EJ161" s="827" t="s">
        <v>444</v>
      </c>
      <c r="EK161" s="835">
        <f>IF(EM105&lt;0,EK141+EK142+EK140+EK139,EK141+EK142)</f>
        <v>1.7</v>
      </c>
      <c r="EL161" s="835">
        <f>IF(EK161&gt;1,1,EK161)</f>
        <v>1</v>
      </c>
      <c r="EM161" s="835">
        <f>IF(AND(EJ$70=1,EK$70=0),EJ$135+EJ$135*EL161*EK$135,0)</f>
        <v>0</v>
      </c>
      <c r="EN161" s="835">
        <f>EM161*EL90/10000</f>
        <v>0</v>
      </c>
      <c r="EO161" s="834"/>
      <c r="EP161" s="827" t="s">
        <v>444</v>
      </c>
      <c r="EQ161" s="835">
        <f>IF(ES105&lt;0,EQ141+EQ142+EQ140+EQ139,EQ141+EQ142)</f>
        <v>1.7</v>
      </c>
      <c r="ER161" s="835">
        <f>IF(EQ161&gt;1,1,EQ161)</f>
        <v>1</v>
      </c>
      <c r="ES161" s="835">
        <f>IF(AND(EP$70=1,EQ$70=0),EP$135+EP$135*ER161*EQ$135,0)</f>
        <v>0</v>
      </c>
      <c r="ET161" s="835">
        <f>ES161*ER90/10000</f>
        <v>0</v>
      </c>
      <c r="EU161" s="834"/>
      <c r="EV161" s="827" t="s">
        <v>444</v>
      </c>
      <c r="EW161" s="835">
        <f>IF(EY105&lt;0,EW141+EW142+EW140+EW139,EW141+EW142)</f>
        <v>1.7</v>
      </c>
      <c r="EX161" s="835">
        <f>IF(EW161&gt;1,1,EW161)</f>
        <v>1</v>
      </c>
      <c r="EY161" s="835">
        <f>IF(AND(EV$70=1,EW$70=0),EV$135+EV$135*EX161*EW$135,0)</f>
        <v>0</v>
      </c>
      <c r="EZ161" s="835">
        <f>EY161*EX90/10000</f>
        <v>0</v>
      </c>
      <c r="FA161" s="834"/>
      <c r="FB161" s="827" t="s">
        <v>444</v>
      </c>
      <c r="FC161" s="835">
        <f>IF(FE105&lt;0,FC141+FC142+FC140+FC139,FC141+FC142)</f>
        <v>1.7</v>
      </c>
      <c r="FD161" s="835">
        <f>IF(FC161&gt;1,1,FC161)</f>
        <v>1</v>
      </c>
      <c r="FE161" s="835">
        <f>IF(AND(FB$70=1,FC$70=0),FB$135+FB$135*FD161*FC$135,0)</f>
        <v>0</v>
      </c>
      <c r="FF161" s="835">
        <f>FE161*FD90/10000</f>
        <v>0</v>
      </c>
      <c r="FG161" s="834"/>
      <c r="FH161" s="827" t="s">
        <v>444</v>
      </c>
      <c r="FI161" s="835">
        <f>IF(FK105&lt;0,FI141+FI142+FI140+FI139,FI141+FI142)</f>
        <v>1.7</v>
      </c>
      <c r="FJ161" s="835">
        <f>IF(FI161&gt;1,1,FI161)</f>
        <v>1</v>
      </c>
      <c r="FK161" s="835">
        <f>IF(AND(FH$70=1,FI$70=0),FH$135+FH$135*FJ161*FI$135,0)</f>
        <v>0</v>
      </c>
      <c r="FL161" s="835">
        <f>FK161*FJ90/10000</f>
        <v>0</v>
      </c>
      <c r="FM161" s="834"/>
      <c r="FN161" s="827" t="s">
        <v>444</v>
      </c>
      <c r="FO161" s="835">
        <f>IF(FQ105&lt;0,FO141+FO142+FO140+FO139,FO141+FO142)</f>
        <v>1.7</v>
      </c>
      <c r="FP161" s="835">
        <f>IF(FO161&gt;1,1,FO161)</f>
        <v>1</v>
      </c>
      <c r="FQ161" s="835">
        <f>IF(AND(FN$70=1,FO$70=0),FN$135+FN$135*FP161*FO$135,0)</f>
        <v>0</v>
      </c>
      <c r="FR161" s="835">
        <f>FQ161*FP90/10000</f>
        <v>0</v>
      </c>
      <c r="FS161" s="834"/>
      <c r="FT161" s="827" t="s">
        <v>444</v>
      </c>
      <c r="FU161" s="835">
        <f>IF(FW105&lt;0,FU141+FU142+FU140+FU139,FU141+FU142)</f>
        <v>1.7</v>
      </c>
      <c r="FV161" s="835">
        <f>IF(FU161&gt;1,1,FU161)</f>
        <v>1</v>
      </c>
      <c r="FW161" s="835">
        <f>IF(AND(FT$70=1,FU$70=0),FT$135+FT$135*FV161*FU$135,0)</f>
        <v>0</v>
      </c>
      <c r="FX161" s="835">
        <f>FW161*FV90/10000</f>
        <v>0</v>
      </c>
      <c r="FY161" s="834"/>
    </row>
    <row r="162" spans="1:181" x14ac:dyDescent="0.3">
      <c r="A162" s="19"/>
      <c r="B162" s="827" t="s">
        <v>439</v>
      </c>
      <c r="C162" s="835">
        <f>C140</f>
        <v>0.5</v>
      </c>
      <c r="D162" s="835">
        <f>IF(C162&gt;1,1,C162)</f>
        <v>0.5</v>
      </c>
      <c r="E162" s="835">
        <f>IF(AND(B$70=1,C$70=0),B$135+B$135*D162*C$135,0)</f>
        <v>0</v>
      </c>
      <c r="F162" s="835">
        <f>E162*D91/10000</f>
        <v>0</v>
      </c>
      <c r="G162" s="834"/>
      <c r="H162" s="827" t="s">
        <v>439</v>
      </c>
      <c r="I162" s="835">
        <f>I140</f>
        <v>0.5</v>
      </c>
      <c r="J162" s="835">
        <f>IF(I162&gt;1,1,I162)</f>
        <v>0.5</v>
      </c>
      <c r="K162" s="835">
        <f>IF(AND(H$70=1,I$70=0),H$135+H$135*J162*I$135,0)</f>
        <v>0</v>
      </c>
      <c r="L162" s="835">
        <f>K162*J91/10000</f>
        <v>0</v>
      </c>
      <c r="M162" s="834"/>
      <c r="N162" s="827" t="s">
        <v>439</v>
      </c>
      <c r="O162" s="835">
        <f>O140</f>
        <v>0.5</v>
      </c>
      <c r="P162" s="835">
        <f>IF(O162&gt;1,1,O162)</f>
        <v>0.5</v>
      </c>
      <c r="Q162" s="835">
        <f>IF(AND(N$70=1,O$70=0),N$135+N$135*P162*O$135,0)</f>
        <v>0</v>
      </c>
      <c r="R162" s="835">
        <f>Q162*P91/10000</f>
        <v>0</v>
      </c>
      <c r="S162" s="834"/>
      <c r="T162" s="827" t="s">
        <v>439</v>
      </c>
      <c r="U162" s="835">
        <f>U140</f>
        <v>0.5</v>
      </c>
      <c r="V162" s="835">
        <f>IF(U162&gt;1,1,U162)</f>
        <v>0.5</v>
      </c>
      <c r="W162" s="835">
        <f>IF(AND(T$70=1,U$70=0),T$135+T$135*V162*U$135,0)</f>
        <v>0</v>
      </c>
      <c r="X162" s="835">
        <f>W162*V91/10000</f>
        <v>0</v>
      </c>
      <c r="Y162" s="834"/>
      <c r="Z162" s="827" t="s">
        <v>439</v>
      </c>
      <c r="AA162" s="835">
        <f>AA140</f>
        <v>0.5</v>
      </c>
      <c r="AB162" s="835">
        <f>IF(AA162&gt;1,1,AA162)</f>
        <v>0.5</v>
      </c>
      <c r="AC162" s="835">
        <f>IF(AND(Z$70=1,AA$70=0),Z$135+Z$135*AB162*AA$135,0)</f>
        <v>0</v>
      </c>
      <c r="AD162" s="835">
        <f>AC162*AB91/10000</f>
        <v>0</v>
      </c>
      <c r="AE162" s="834"/>
      <c r="AF162" s="827" t="s">
        <v>439</v>
      </c>
      <c r="AG162" s="835">
        <f>AG140</f>
        <v>0.5</v>
      </c>
      <c r="AH162" s="835">
        <f>IF(AG162&gt;1,1,AG162)</f>
        <v>0.5</v>
      </c>
      <c r="AI162" s="835">
        <f>IF(AND(AF$70=1,AG$70=0),AF$135+AF$135*AH162*AG$135,0)</f>
        <v>0</v>
      </c>
      <c r="AJ162" s="835">
        <f>AI162*AH91/10000</f>
        <v>0</v>
      </c>
      <c r="AK162" s="834"/>
      <c r="AL162" s="827" t="s">
        <v>439</v>
      </c>
      <c r="AM162" s="835">
        <f>AM140</f>
        <v>0.5</v>
      </c>
      <c r="AN162" s="835">
        <f>IF(AM162&gt;1,1,AM162)</f>
        <v>0.5</v>
      </c>
      <c r="AO162" s="835">
        <f>IF(AND(AL$70=1,AM$70=0),AL$135+AL$135*AN162*AM$135,0)</f>
        <v>0</v>
      </c>
      <c r="AP162" s="835">
        <f>AO162*AN91/10000</f>
        <v>0</v>
      </c>
      <c r="AQ162" s="834"/>
      <c r="AR162" s="827" t="s">
        <v>439</v>
      </c>
      <c r="AS162" s="835">
        <f>AS140</f>
        <v>0.5</v>
      </c>
      <c r="AT162" s="835">
        <f>IF(AS162&gt;1,1,AS162)</f>
        <v>0.5</v>
      </c>
      <c r="AU162" s="835">
        <f>IF(AND(AR$70=1,AS$70=0),AR$135+AR$135*AT162*AS$135,0)</f>
        <v>0</v>
      </c>
      <c r="AV162" s="835">
        <f>AU162*AT91/10000</f>
        <v>0</v>
      </c>
      <c r="AW162" s="834"/>
      <c r="AX162" s="827" t="s">
        <v>439</v>
      </c>
      <c r="AY162" s="835">
        <f>AY140</f>
        <v>0.5</v>
      </c>
      <c r="AZ162" s="835">
        <f>IF(AY162&gt;1,1,AY162)</f>
        <v>0.5</v>
      </c>
      <c r="BA162" s="835">
        <f>IF(AND(AX$70=1,AY$70=0),AX$135+AX$135*AZ162*AY$135,0)</f>
        <v>0</v>
      </c>
      <c r="BB162" s="835">
        <f>BA162*AZ91/10000</f>
        <v>0</v>
      </c>
      <c r="BC162" s="834"/>
      <c r="BD162" s="827" t="s">
        <v>439</v>
      </c>
      <c r="BE162" s="835">
        <f>BE140</f>
        <v>0.5</v>
      </c>
      <c r="BF162" s="835">
        <f>IF(BE162&gt;1,1,BE162)</f>
        <v>0.5</v>
      </c>
      <c r="BG162" s="835">
        <f>IF(AND(BD$70=1,BE$70=0),BD$135+BD$135*BF162*BE$135,0)</f>
        <v>0</v>
      </c>
      <c r="BH162" s="835">
        <f>BG162*BF91/10000</f>
        <v>0</v>
      </c>
      <c r="BI162" s="834"/>
      <c r="BJ162" s="827" t="s">
        <v>439</v>
      </c>
      <c r="BK162" s="835">
        <f>BK140</f>
        <v>0.5</v>
      </c>
      <c r="BL162" s="835">
        <f>IF(BK162&gt;1,1,BK162)</f>
        <v>0.5</v>
      </c>
      <c r="BM162" s="835">
        <f>IF(AND(BJ$70=1,BK$70=0),BJ$135+BJ$135*BL162*BK$135,0)</f>
        <v>0</v>
      </c>
      <c r="BN162" s="835">
        <f>BM162*BL91/10000</f>
        <v>0</v>
      </c>
      <c r="BO162" s="834"/>
      <c r="BP162" s="827" t="s">
        <v>439</v>
      </c>
      <c r="BQ162" s="835">
        <f>BQ140</f>
        <v>0.5</v>
      </c>
      <c r="BR162" s="835">
        <f>IF(BQ162&gt;1,1,BQ162)</f>
        <v>0.5</v>
      </c>
      <c r="BS162" s="835">
        <f>IF(AND(BP$70=1,BQ$70=0),BP$135+BP$135*BR162*BQ$135,0)</f>
        <v>0</v>
      </c>
      <c r="BT162" s="835">
        <f>BS162*BR91/10000</f>
        <v>0</v>
      </c>
      <c r="BU162" s="834"/>
      <c r="BV162" s="827" t="s">
        <v>439</v>
      </c>
      <c r="BW162" s="835">
        <f>BW140</f>
        <v>0.5</v>
      </c>
      <c r="BX162" s="835">
        <f>IF(BW162&gt;1,1,BW162)</f>
        <v>0.5</v>
      </c>
      <c r="BY162" s="835">
        <f>IF(AND(BV$70=1,BW$70=0),BV$135+BV$135*BX162*BW$135,0)</f>
        <v>0</v>
      </c>
      <c r="BZ162" s="835">
        <f>BY162*BX91/10000</f>
        <v>0</v>
      </c>
      <c r="CA162" s="834"/>
      <c r="CB162" s="827" t="s">
        <v>439</v>
      </c>
      <c r="CC162" s="835">
        <f>CC140</f>
        <v>0.5</v>
      </c>
      <c r="CD162" s="835">
        <f>IF(CC162&gt;1,1,CC162)</f>
        <v>0.5</v>
      </c>
      <c r="CE162" s="835">
        <f>IF(AND(CB$70=1,CC$70=0),CB$135+CB$135*CD162*CC$135,0)</f>
        <v>0</v>
      </c>
      <c r="CF162" s="835">
        <f>CE162*CD91/10000</f>
        <v>0</v>
      </c>
      <c r="CG162" s="834"/>
      <c r="CH162" s="827" t="s">
        <v>439</v>
      </c>
      <c r="CI162" s="835">
        <f>CI140</f>
        <v>0.5</v>
      </c>
      <c r="CJ162" s="835">
        <f>IF(CI162&gt;1,1,CI162)</f>
        <v>0.5</v>
      </c>
      <c r="CK162" s="835">
        <f>IF(AND(CH$70=1,CI$70=0),CH$135+CH$135*CJ162*CI$135,0)</f>
        <v>0</v>
      </c>
      <c r="CL162" s="835">
        <f>CK162*CJ91/10000</f>
        <v>0</v>
      </c>
      <c r="CM162" s="834"/>
      <c r="CN162" s="827" t="s">
        <v>439</v>
      </c>
      <c r="CO162" s="835">
        <f>CO140</f>
        <v>0.5</v>
      </c>
      <c r="CP162" s="835">
        <f>IF(CO162&gt;1,1,CO162)</f>
        <v>0.5</v>
      </c>
      <c r="CQ162" s="835">
        <f>IF(AND(CN$70=1,CO$70=0),CN$135+CN$135*CP162*CO$135,0)</f>
        <v>0</v>
      </c>
      <c r="CR162" s="835">
        <f>CQ162*CP91/10000</f>
        <v>0</v>
      </c>
      <c r="CS162" s="834"/>
      <c r="CT162" s="827" t="s">
        <v>439</v>
      </c>
      <c r="CU162" s="835">
        <f>CU140</f>
        <v>0.5</v>
      </c>
      <c r="CV162" s="835">
        <f>IF(CU162&gt;1,1,CU162)</f>
        <v>0.5</v>
      </c>
      <c r="CW162" s="835">
        <f>IF(AND(CT$70=1,CU$70=0),CT$135+CT$135*CV162*CU$135,0)</f>
        <v>0</v>
      </c>
      <c r="CX162" s="835">
        <f>CW162*CV91/10000</f>
        <v>0</v>
      </c>
      <c r="CY162" s="834"/>
      <c r="CZ162" s="827" t="s">
        <v>439</v>
      </c>
      <c r="DA162" s="835">
        <f>DA140</f>
        <v>0.5</v>
      </c>
      <c r="DB162" s="835">
        <f>IF(DA162&gt;1,1,DA162)</f>
        <v>0.5</v>
      </c>
      <c r="DC162" s="835">
        <f>IF(AND(CZ$70=1,DA$70=0),CZ$135+CZ$135*DB162*DA$135,0)</f>
        <v>0</v>
      </c>
      <c r="DD162" s="835">
        <f>DC162*DB91/10000</f>
        <v>0</v>
      </c>
      <c r="DE162" s="834"/>
      <c r="DF162" s="827" t="s">
        <v>439</v>
      </c>
      <c r="DG162" s="835">
        <f>DG140</f>
        <v>0.5</v>
      </c>
      <c r="DH162" s="835">
        <f>IF(DG162&gt;1,1,DG162)</f>
        <v>0.5</v>
      </c>
      <c r="DI162" s="835">
        <f>IF(AND(DF$70=1,DG$70=0),DF$135+DF$135*DH162*DG$135,0)</f>
        <v>0</v>
      </c>
      <c r="DJ162" s="835">
        <f>DI162*DH91/10000</f>
        <v>0</v>
      </c>
      <c r="DK162" s="834"/>
      <c r="DL162" s="827" t="s">
        <v>439</v>
      </c>
      <c r="DM162" s="835">
        <f>DM140</f>
        <v>0.5</v>
      </c>
      <c r="DN162" s="835">
        <f>IF(DM162&gt;1,1,DM162)</f>
        <v>0.5</v>
      </c>
      <c r="DO162" s="835">
        <f>IF(AND(DL$70=1,DM$70=0),DL$135+DL$135*DN162*DM$135,0)</f>
        <v>0</v>
      </c>
      <c r="DP162" s="835">
        <f>DO162*DN91/10000</f>
        <v>0</v>
      </c>
      <c r="DQ162" s="834"/>
      <c r="DR162" s="827" t="s">
        <v>439</v>
      </c>
      <c r="DS162" s="835">
        <f>DS140</f>
        <v>0.5</v>
      </c>
      <c r="DT162" s="835">
        <f>IF(DS162&gt;1,1,DS162)</f>
        <v>0.5</v>
      </c>
      <c r="DU162" s="835">
        <f>IF(AND(DR$70=1,DS$70=0),DR$135+DR$135*DT162*DS$135,0)</f>
        <v>0</v>
      </c>
      <c r="DV162" s="835">
        <f>DU162*DT91/10000</f>
        <v>0</v>
      </c>
      <c r="DW162" s="834"/>
      <c r="DX162" s="827" t="s">
        <v>439</v>
      </c>
      <c r="DY162" s="835">
        <f>DY140</f>
        <v>0.5</v>
      </c>
      <c r="DZ162" s="835">
        <f>IF(DY162&gt;1,1,DY162)</f>
        <v>0.5</v>
      </c>
      <c r="EA162" s="835">
        <f>IF(AND(DX$70=1,DY$70=0),DX$135+DX$135*DZ162*DY$135,0)</f>
        <v>0</v>
      </c>
      <c r="EB162" s="835">
        <f>EA162*DZ91/10000</f>
        <v>0</v>
      </c>
      <c r="EC162" s="834"/>
      <c r="ED162" s="827" t="s">
        <v>439</v>
      </c>
      <c r="EE162" s="835">
        <f>EE140</f>
        <v>0.5</v>
      </c>
      <c r="EF162" s="835">
        <f>IF(EE162&gt;1,1,EE162)</f>
        <v>0.5</v>
      </c>
      <c r="EG162" s="835">
        <f>IF(AND(ED$70=1,EE$70=0),ED$135+ED$135*EF162*EE$135,0)</f>
        <v>0</v>
      </c>
      <c r="EH162" s="835">
        <f>EG162*EF91/10000</f>
        <v>0</v>
      </c>
      <c r="EI162" s="834"/>
      <c r="EJ162" s="827" t="s">
        <v>439</v>
      </c>
      <c r="EK162" s="835">
        <f>EK140</f>
        <v>0.5</v>
      </c>
      <c r="EL162" s="835">
        <f>IF(EK162&gt;1,1,EK162)</f>
        <v>0.5</v>
      </c>
      <c r="EM162" s="835">
        <f>IF(AND(EJ$70=1,EK$70=0),EJ$135+EJ$135*EL162*EK$135,0)</f>
        <v>0</v>
      </c>
      <c r="EN162" s="835">
        <f>EM162*EL91/10000</f>
        <v>0</v>
      </c>
      <c r="EO162" s="834"/>
      <c r="EP162" s="827" t="s">
        <v>439</v>
      </c>
      <c r="EQ162" s="835">
        <f>EQ140</f>
        <v>0.5</v>
      </c>
      <c r="ER162" s="835">
        <f>IF(EQ162&gt;1,1,EQ162)</f>
        <v>0.5</v>
      </c>
      <c r="ES162" s="835">
        <f>IF(AND(EP$70=1,EQ$70=0),EP$135+EP$135*ER162*EQ$135,0)</f>
        <v>0</v>
      </c>
      <c r="ET162" s="835">
        <f>ES162*ER91/10000</f>
        <v>0</v>
      </c>
      <c r="EU162" s="834"/>
      <c r="EV162" s="827" t="s">
        <v>439</v>
      </c>
      <c r="EW162" s="835">
        <f>EW140</f>
        <v>0.5</v>
      </c>
      <c r="EX162" s="835">
        <f>IF(EW162&gt;1,1,EW162)</f>
        <v>0.5</v>
      </c>
      <c r="EY162" s="835">
        <f>IF(AND(EV$70=1,EW$70=0),EV$135+EV$135*EX162*EW$135,0)</f>
        <v>0</v>
      </c>
      <c r="EZ162" s="835">
        <f>EY162*EX91/10000</f>
        <v>0</v>
      </c>
      <c r="FA162" s="834"/>
      <c r="FB162" s="827" t="s">
        <v>439</v>
      </c>
      <c r="FC162" s="835">
        <f>FC140</f>
        <v>0.5</v>
      </c>
      <c r="FD162" s="835">
        <f>IF(FC162&gt;1,1,FC162)</f>
        <v>0.5</v>
      </c>
      <c r="FE162" s="835">
        <f>IF(AND(FB$70=1,FC$70=0),FB$135+FB$135*FD162*FC$135,0)</f>
        <v>0</v>
      </c>
      <c r="FF162" s="835">
        <f>FE162*FD91/10000</f>
        <v>0</v>
      </c>
      <c r="FG162" s="834"/>
      <c r="FH162" s="827" t="s">
        <v>439</v>
      </c>
      <c r="FI162" s="835">
        <f>FI140</f>
        <v>0.5</v>
      </c>
      <c r="FJ162" s="835">
        <f>IF(FI162&gt;1,1,FI162)</f>
        <v>0.5</v>
      </c>
      <c r="FK162" s="835">
        <f>IF(AND(FH$70=1,FI$70=0),FH$135+FH$135*FJ162*FI$135,0)</f>
        <v>0</v>
      </c>
      <c r="FL162" s="835">
        <f>FK162*FJ91/10000</f>
        <v>0</v>
      </c>
      <c r="FM162" s="834"/>
      <c r="FN162" s="827" t="s">
        <v>439</v>
      </c>
      <c r="FO162" s="835">
        <f>FO140</f>
        <v>0.5</v>
      </c>
      <c r="FP162" s="835">
        <f>IF(FO162&gt;1,1,FO162)</f>
        <v>0.5</v>
      </c>
      <c r="FQ162" s="835">
        <f>IF(AND(FN$70=1,FO$70=0),FN$135+FN$135*FP162*FO$135,0)</f>
        <v>0</v>
      </c>
      <c r="FR162" s="835">
        <f>FQ162*FP91/10000</f>
        <v>0</v>
      </c>
      <c r="FS162" s="834"/>
      <c r="FT162" s="827" t="s">
        <v>439</v>
      </c>
      <c r="FU162" s="835">
        <f>FU140</f>
        <v>0.5</v>
      </c>
      <c r="FV162" s="835">
        <f>IF(FU162&gt;1,1,FU162)</f>
        <v>0.5</v>
      </c>
      <c r="FW162" s="835">
        <f>IF(AND(FT$70=1,FU$70=0),FT$135+FT$135*FV162*FU$135,0)</f>
        <v>0</v>
      </c>
      <c r="FX162" s="835">
        <f>FW162*FV91/10000</f>
        <v>0</v>
      </c>
      <c r="FY162" s="834"/>
    </row>
    <row r="163" spans="1:181" x14ac:dyDescent="0.3">
      <c r="A163" s="19"/>
      <c r="B163" s="827" t="s">
        <v>435</v>
      </c>
      <c r="C163" s="835">
        <f>C139</f>
        <v>0.2</v>
      </c>
      <c r="D163" s="835">
        <f>IF(C163&gt;1,1,C163)</f>
        <v>0.2</v>
      </c>
      <c r="E163" s="835">
        <f>IF(AND(B$70=1,C$70=0),B$135+B$135*D163*C$135,0)</f>
        <v>0</v>
      </c>
      <c r="F163" s="835">
        <f>E163*D92/10000</f>
        <v>0</v>
      </c>
      <c r="G163" s="834"/>
      <c r="H163" s="827" t="s">
        <v>435</v>
      </c>
      <c r="I163" s="835">
        <f>I139</f>
        <v>0.2</v>
      </c>
      <c r="J163" s="835">
        <f>IF(I163&gt;1,1,I163)</f>
        <v>0.2</v>
      </c>
      <c r="K163" s="835">
        <f>IF(AND(H$70=1,I$70=0),H$135+H$135*J163*I$135,0)</f>
        <v>0</v>
      </c>
      <c r="L163" s="835">
        <f>K163*J92/10000</f>
        <v>0</v>
      </c>
      <c r="M163" s="834"/>
      <c r="N163" s="827" t="s">
        <v>435</v>
      </c>
      <c r="O163" s="835">
        <f>O139</f>
        <v>0.2</v>
      </c>
      <c r="P163" s="835">
        <f>IF(O163&gt;1,1,O163)</f>
        <v>0.2</v>
      </c>
      <c r="Q163" s="835">
        <f>IF(AND(N$70=1,O$70=0),N$135+N$135*P163*O$135,0)</f>
        <v>0</v>
      </c>
      <c r="R163" s="835">
        <f>Q163*P92/10000</f>
        <v>0</v>
      </c>
      <c r="S163" s="834"/>
      <c r="T163" s="827" t="s">
        <v>435</v>
      </c>
      <c r="U163" s="835">
        <f>U139</f>
        <v>0.2</v>
      </c>
      <c r="V163" s="835">
        <f>IF(U163&gt;1,1,U163)</f>
        <v>0.2</v>
      </c>
      <c r="W163" s="835">
        <f>IF(AND(T$70=1,U$70=0),T$135+T$135*V163*U$135,0)</f>
        <v>0</v>
      </c>
      <c r="X163" s="835">
        <f>W163*V92/10000</f>
        <v>0</v>
      </c>
      <c r="Y163" s="834"/>
      <c r="Z163" s="827" t="s">
        <v>435</v>
      </c>
      <c r="AA163" s="835">
        <f>AA139</f>
        <v>0.2</v>
      </c>
      <c r="AB163" s="835">
        <f>IF(AA163&gt;1,1,AA163)</f>
        <v>0.2</v>
      </c>
      <c r="AC163" s="835">
        <f>IF(AND(Z$70=1,AA$70=0),Z$135+Z$135*AB163*AA$135,0)</f>
        <v>0</v>
      </c>
      <c r="AD163" s="835">
        <f>AC163*AB92/10000</f>
        <v>0</v>
      </c>
      <c r="AE163" s="834"/>
      <c r="AF163" s="827" t="s">
        <v>435</v>
      </c>
      <c r="AG163" s="835">
        <f>AG139</f>
        <v>0.2</v>
      </c>
      <c r="AH163" s="835">
        <f>IF(AG163&gt;1,1,AG163)</f>
        <v>0.2</v>
      </c>
      <c r="AI163" s="835">
        <f>IF(AND(AF$70=1,AG$70=0),AF$135+AF$135*AH163*AG$135,0)</f>
        <v>0</v>
      </c>
      <c r="AJ163" s="835">
        <f>AI163*AH92/10000</f>
        <v>0</v>
      </c>
      <c r="AK163" s="834"/>
      <c r="AL163" s="827" t="s">
        <v>435</v>
      </c>
      <c r="AM163" s="835">
        <f>AM139</f>
        <v>0.2</v>
      </c>
      <c r="AN163" s="835">
        <f>IF(AM163&gt;1,1,AM163)</f>
        <v>0.2</v>
      </c>
      <c r="AO163" s="835">
        <f>IF(AND(AL$70=1,AM$70=0),AL$135+AL$135*AN163*AM$135,0)</f>
        <v>0</v>
      </c>
      <c r="AP163" s="835">
        <f>AO163*AN92/10000</f>
        <v>0</v>
      </c>
      <c r="AQ163" s="834"/>
      <c r="AR163" s="827" t="s">
        <v>435</v>
      </c>
      <c r="AS163" s="835">
        <f>AS139</f>
        <v>0.2</v>
      </c>
      <c r="AT163" s="835">
        <f>IF(AS163&gt;1,1,AS163)</f>
        <v>0.2</v>
      </c>
      <c r="AU163" s="835">
        <f>IF(AND(AR$70=1,AS$70=0),AR$135+AR$135*AT163*AS$135,0)</f>
        <v>0</v>
      </c>
      <c r="AV163" s="835">
        <f>AU163*AT92/10000</f>
        <v>0</v>
      </c>
      <c r="AW163" s="834"/>
      <c r="AX163" s="827" t="s">
        <v>435</v>
      </c>
      <c r="AY163" s="835">
        <f>AY139</f>
        <v>0.2</v>
      </c>
      <c r="AZ163" s="835">
        <f>IF(AY163&gt;1,1,AY163)</f>
        <v>0.2</v>
      </c>
      <c r="BA163" s="835">
        <f>IF(AND(AX$70=1,AY$70=0),AX$135+AX$135*AZ163*AY$135,0)</f>
        <v>0</v>
      </c>
      <c r="BB163" s="835">
        <f>BA163*AZ92/10000</f>
        <v>0</v>
      </c>
      <c r="BC163" s="834"/>
      <c r="BD163" s="827" t="s">
        <v>435</v>
      </c>
      <c r="BE163" s="835">
        <f>BE139</f>
        <v>0.2</v>
      </c>
      <c r="BF163" s="835">
        <f>IF(BE163&gt;1,1,BE163)</f>
        <v>0.2</v>
      </c>
      <c r="BG163" s="835">
        <f>IF(AND(BD$70=1,BE$70=0),BD$135+BD$135*BF163*BE$135,0)</f>
        <v>0</v>
      </c>
      <c r="BH163" s="835">
        <f>BG163*BF92/10000</f>
        <v>0</v>
      </c>
      <c r="BI163" s="834"/>
      <c r="BJ163" s="827" t="s">
        <v>435</v>
      </c>
      <c r="BK163" s="835">
        <f>BK139</f>
        <v>0.2</v>
      </c>
      <c r="BL163" s="835">
        <f>IF(BK163&gt;1,1,BK163)</f>
        <v>0.2</v>
      </c>
      <c r="BM163" s="835">
        <f>IF(AND(BJ$70=1,BK$70=0),BJ$135+BJ$135*BL163*BK$135,0)</f>
        <v>0</v>
      </c>
      <c r="BN163" s="835">
        <f>BM163*BL92/10000</f>
        <v>0</v>
      </c>
      <c r="BO163" s="834"/>
      <c r="BP163" s="827" t="s">
        <v>435</v>
      </c>
      <c r="BQ163" s="835">
        <f>BQ139</f>
        <v>0.2</v>
      </c>
      <c r="BR163" s="835">
        <f>IF(BQ163&gt;1,1,BQ163)</f>
        <v>0.2</v>
      </c>
      <c r="BS163" s="835">
        <f>IF(AND(BP$70=1,BQ$70=0),BP$135+BP$135*BR163*BQ$135,0)</f>
        <v>0</v>
      </c>
      <c r="BT163" s="835">
        <f>BS163*BR92/10000</f>
        <v>0</v>
      </c>
      <c r="BU163" s="834"/>
      <c r="BV163" s="827" t="s">
        <v>435</v>
      </c>
      <c r="BW163" s="835">
        <f>BW139</f>
        <v>0.2</v>
      </c>
      <c r="BX163" s="835">
        <f>IF(BW163&gt;1,1,BW163)</f>
        <v>0.2</v>
      </c>
      <c r="BY163" s="835">
        <f>IF(AND(BV$70=1,BW$70=0),BV$135+BV$135*BX163*BW$135,0)</f>
        <v>0</v>
      </c>
      <c r="BZ163" s="835">
        <f>BY163*BX92/10000</f>
        <v>0</v>
      </c>
      <c r="CA163" s="834"/>
      <c r="CB163" s="827" t="s">
        <v>435</v>
      </c>
      <c r="CC163" s="835">
        <f>CC139</f>
        <v>0.2</v>
      </c>
      <c r="CD163" s="835">
        <f>IF(CC163&gt;1,1,CC163)</f>
        <v>0.2</v>
      </c>
      <c r="CE163" s="835">
        <f>IF(AND(CB$70=1,CC$70=0),CB$135+CB$135*CD163*CC$135,0)</f>
        <v>0</v>
      </c>
      <c r="CF163" s="835">
        <f>CE163*CD92/10000</f>
        <v>0</v>
      </c>
      <c r="CG163" s="834"/>
      <c r="CH163" s="827" t="s">
        <v>435</v>
      </c>
      <c r="CI163" s="835">
        <f>CI139</f>
        <v>0.2</v>
      </c>
      <c r="CJ163" s="835">
        <f>IF(CI163&gt;1,1,CI163)</f>
        <v>0.2</v>
      </c>
      <c r="CK163" s="835">
        <f>IF(AND(CH$70=1,CI$70=0),CH$135+CH$135*CJ163*CI$135,0)</f>
        <v>0</v>
      </c>
      <c r="CL163" s="835">
        <f>CK163*CJ92/10000</f>
        <v>0</v>
      </c>
      <c r="CM163" s="834"/>
      <c r="CN163" s="827" t="s">
        <v>435</v>
      </c>
      <c r="CO163" s="835">
        <f>CO139</f>
        <v>0.2</v>
      </c>
      <c r="CP163" s="835">
        <f>IF(CO163&gt;1,1,CO163)</f>
        <v>0.2</v>
      </c>
      <c r="CQ163" s="835">
        <f>IF(AND(CN$70=1,CO$70=0),CN$135+CN$135*CP163*CO$135,0)</f>
        <v>0</v>
      </c>
      <c r="CR163" s="835">
        <f>CQ163*CP92/10000</f>
        <v>0</v>
      </c>
      <c r="CS163" s="834"/>
      <c r="CT163" s="827" t="s">
        <v>435</v>
      </c>
      <c r="CU163" s="835">
        <f>CU139</f>
        <v>0.2</v>
      </c>
      <c r="CV163" s="835">
        <f>IF(CU163&gt;1,1,CU163)</f>
        <v>0.2</v>
      </c>
      <c r="CW163" s="835">
        <f>IF(AND(CT$70=1,CU$70=0),CT$135+CT$135*CV163*CU$135,0)</f>
        <v>0</v>
      </c>
      <c r="CX163" s="835">
        <f>CW163*CV92/10000</f>
        <v>0</v>
      </c>
      <c r="CY163" s="834"/>
      <c r="CZ163" s="827" t="s">
        <v>435</v>
      </c>
      <c r="DA163" s="835">
        <f>DA139</f>
        <v>0.2</v>
      </c>
      <c r="DB163" s="835">
        <f>IF(DA163&gt;1,1,DA163)</f>
        <v>0.2</v>
      </c>
      <c r="DC163" s="835">
        <f>IF(AND(CZ$70=1,DA$70=0),CZ$135+CZ$135*DB163*DA$135,0)</f>
        <v>0</v>
      </c>
      <c r="DD163" s="835">
        <f>DC163*DB92/10000</f>
        <v>0</v>
      </c>
      <c r="DE163" s="834"/>
      <c r="DF163" s="827" t="s">
        <v>435</v>
      </c>
      <c r="DG163" s="835">
        <f>DG139</f>
        <v>0.2</v>
      </c>
      <c r="DH163" s="835">
        <f>IF(DG163&gt;1,1,DG163)</f>
        <v>0.2</v>
      </c>
      <c r="DI163" s="835">
        <f>IF(AND(DF$70=1,DG$70=0),DF$135+DF$135*DH163*DG$135,0)</f>
        <v>0</v>
      </c>
      <c r="DJ163" s="835">
        <f>DI163*DH92/10000</f>
        <v>0</v>
      </c>
      <c r="DK163" s="834"/>
      <c r="DL163" s="827" t="s">
        <v>435</v>
      </c>
      <c r="DM163" s="835">
        <f>DM139</f>
        <v>0.2</v>
      </c>
      <c r="DN163" s="835">
        <f>IF(DM163&gt;1,1,DM163)</f>
        <v>0.2</v>
      </c>
      <c r="DO163" s="835">
        <f>IF(AND(DL$70=1,DM$70=0),DL$135+DL$135*DN163*DM$135,0)</f>
        <v>0</v>
      </c>
      <c r="DP163" s="835">
        <f>DO163*DN92/10000</f>
        <v>0</v>
      </c>
      <c r="DQ163" s="834"/>
      <c r="DR163" s="827" t="s">
        <v>435</v>
      </c>
      <c r="DS163" s="835">
        <f>DS139</f>
        <v>0.2</v>
      </c>
      <c r="DT163" s="835">
        <f>IF(DS163&gt;1,1,DS163)</f>
        <v>0.2</v>
      </c>
      <c r="DU163" s="835">
        <f>IF(AND(DR$70=1,DS$70=0),DR$135+DR$135*DT163*DS$135,0)</f>
        <v>0</v>
      </c>
      <c r="DV163" s="835">
        <f>DU163*DT92/10000</f>
        <v>0</v>
      </c>
      <c r="DW163" s="834"/>
      <c r="DX163" s="827" t="s">
        <v>435</v>
      </c>
      <c r="DY163" s="835">
        <f>DY139</f>
        <v>0.2</v>
      </c>
      <c r="DZ163" s="835">
        <f>IF(DY163&gt;1,1,DY163)</f>
        <v>0.2</v>
      </c>
      <c r="EA163" s="835">
        <f>IF(AND(DX$70=1,DY$70=0),DX$135+DX$135*DZ163*DY$135,0)</f>
        <v>0</v>
      </c>
      <c r="EB163" s="835">
        <f>EA163*DZ92/10000</f>
        <v>0</v>
      </c>
      <c r="EC163" s="834"/>
      <c r="ED163" s="827" t="s">
        <v>435</v>
      </c>
      <c r="EE163" s="835">
        <f>EE139</f>
        <v>0.2</v>
      </c>
      <c r="EF163" s="835">
        <f>IF(EE163&gt;1,1,EE163)</f>
        <v>0.2</v>
      </c>
      <c r="EG163" s="835">
        <f>IF(AND(ED$70=1,EE$70=0),ED$135+ED$135*EF163*EE$135,0)</f>
        <v>0</v>
      </c>
      <c r="EH163" s="835">
        <f>EG163*EF92/10000</f>
        <v>0</v>
      </c>
      <c r="EI163" s="834"/>
      <c r="EJ163" s="827" t="s">
        <v>435</v>
      </c>
      <c r="EK163" s="835">
        <f>EK139</f>
        <v>0.2</v>
      </c>
      <c r="EL163" s="835">
        <f>IF(EK163&gt;1,1,EK163)</f>
        <v>0.2</v>
      </c>
      <c r="EM163" s="835">
        <f>IF(AND(EJ$70=1,EK$70=0),EJ$135+EJ$135*EL163*EK$135,0)</f>
        <v>0</v>
      </c>
      <c r="EN163" s="835">
        <f>EM163*EL92/10000</f>
        <v>0</v>
      </c>
      <c r="EO163" s="834"/>
      <c r="EP163" s="827" t="s">
        <v>435</v>
      </c>
      <c r="EQ163" s="835">
        <f>EQ139</f>
        <v>0.2</v>
      </c>
      <c r="ER163" s="835">
        <f>IF(EQ163&gt;1,1,EQ163)</f>
        <v>0.2</v>
      </c>
      <c r="ES163" s="835">
        <f>IF(AND(EP$70=1,EQ$70=0),EP$135+EP$135*ER163*EQ$135,0)</f>
        <v>0</v>
      </c>
      <c r="ET163" s="835">
        <f>ES163*ER92/10000</f>
        <v>0</v>
      </c>
      <c r="EU163" s="834"/>
      <c r="EV163" s="827" t="s">
        <v>435</v>
      </c>
      <c r="EW163" s="835">
        <f>EW139</f>
        <v>0.2</v>
      </c>
      <c r="EX163" s="835">
        <f>IF(EW163&gt;1,1,EW163)</f>
        <v>0.2</v>
      </c>
      <c r="EY163" s="835">
        <f>IF(AND(EV$70=1,EW$70=0),EV$135+EV$135*EX163*EW$135,0)</f>
        <v>0</v>
      </c>
      <c r="EZ163" s="835">
        <f>EY163*EX92/10000</f>
        <v>0</v>
      </c>
      <c r="FA163" s="834"/>
      <c r="FB163" s="827" t="s">
        <v>435</v>
      </c>
      <c r="FC163" s="835">
        <f>FC139</f>
        <v>0.2</v>
      </c>
      <c r="FD163" s="835">
        <f>IF(FC163&gt;1,1,FC163)</f>
        <v>0.2</v>
      </c>
      <c r="FE163" s="835">
        <f>IF(AND(FB$70=1,FC$70=0),FB$135+FB$135*FD163*FC$135,0)</f>
        <v>0</v>
      </c>
      <c r="FF163" s="835">
        <f>FE163*FD92/10000</f>
        <v>0</v>
      </c>
      <c r="FG163" s="834"/>
      <c r="FH163" s="827" t="s">
        <v>435</v>
      </c>
      <c r="FI163" s="835">
        <f>FI139</f>
        <v>0.2</v>
      </c>
      <c r="FJ163" s="835">
        <f>IF(FI163&gt;1,1,FI163)</f>
        <v>0.2</v>
      </c>
      <c r="FK163" s="835">
        <f>IF(AND(FH$70=1,FI$70=0),FH$135+FH$135*FJ163*FI$135,0)</f>
        <v>0</v>
      </c>
      <c r="FL163" s="835">
        <f>FK163*FJ92/10000</f>
        <v>0</v>
      </c>
      <c r="FM163" s="834"/>
      <c r="FN163" s="827" t="s">
        <v>435</v>
      </c>
      <c r="FO163" s="835">
        <f>FO139</f>
        <v>0.2</v>
      </c>
      <c r="FP163" s="835">
        <f>IF(FO163&gt;1,1,FO163)</f>
        <v>0.2</v>
      </c>
      <c r="FQ163" s="835">
        <f>IF(AND(FN$70=1,FO$70=0),FN$135+FN$135*FP163*FO$135,0)</f>
        <v>0</v>
      </c>
      <c r="FR163" s="835">
        <f>FQ163*FP92/10000</f>
        <v>0</v>
      </c>
      <c r="FS163" s="834"/>
      <c r="FT163" s="827" t="s">
        <v>435</v>
      </c>
      <c r="FU163" s="835">
        <f>FU139</f>
        <v>0.2</v>
      </c>
      <c r="FV163" s="835">
        <f>IF(FU163&gt;1,1,FU163)</f>
        <v>0.2</v>
      </c>
      <c r="FW163" s="835">
        <f>IF(AND(FT$70=1,FU$70=0),FT$135+FT$135*FV163*FU$135,0)</f>
        <v>0</v>
      </c>
      <c r="FX163" s="835">
        <f>FW163*FV92/10000</f>
        <v>0</v>
      </c>
      <c r="FY163" s="834"/>
    </row>
    <row r="164" spans="1:181" x14ac:dyDescent="0.3">
      <c r="A164" s="19"/>
      <c r="B164" s="827"/>
      <c r="C164" s="835"/>
      <c r="D164" s="835"/>
      <c r="E164" s="835"/>
      <c r="F164" s="835"/>
      <c r="G164" s="834"/>
      <c r="H164" s="827"/>
      <c r="I164" s="835"/>
      <c r="J164" s="835"/>
      <c r="K164" s="835"/>
      <c r="L164" s="835"/>
      <c r="M164" s="834"/>
      <c r="N164" s="827"/>
      <c r="O164" s="835"/>
      <c r="P164" s="835"/>
      <c r="Q164" s="835"/>
      <c r="R164" s="835"/>
      <c r="S164" s="834"/>
      <c r="T164" s="827"/>
      <c r="U164" s="835"/>
      <c r="V164" s="835"/>
      <c r="W164" s="835"/>
      <c r="X164" s="835"/>
      <c r="Y164" s="834"/>
      <c r="Z164" s="827"/>
      <c r="AA164" s="835"/>
      <c r="AB164" s="835"/>
      <c r="AC164" s="835"/>
      <c r="AD164" s="835"/>
      <c r="AE164" s="834"/>
      <c r="AF164" s="827"/>
      <c r="AG164" s="835"/>
      <c r="AH164" s="835"/>
      <c r="AI164" s="835"/>
      <c r="AJ164" s="835"/>
      <c r="AK164" s="834"/>
      <c r="AL164" s="827"/>
      <c r="AM164" s="835"/>
      <c r="AN164" s="835"/>
      <c r="AO164" s="835"/>
      <c r="AP164" s="835"/>
      <c r="AQ164" s="834"/>
      <c r="AR164" s="827"/>
      <c r="AS164" s="835"/>
      <c r="AT164" s="835"/>
      <c r="AU164" s="835"/>
      <c r="AV164" s="835"/>
      <c r="AW164" s="834"/>
      <c r="AX164" s="827"/>
      <c r="AY164" s="835"/>
      <c r="AZ164" s="835"/>
      <c r="BA164" s="835"/>
      <c r="BB164" s="835"/>
      <c r="BC164" s="834"/>
      <c r="BD164" s="827"/>
      <c r="BE164" s="835"/>
      <c r="BF164" s="835"/>
      <c r="BG164" s="835"/>
      <c r="BH164" s="835"/>
      <c r="BI164" s="834"/>
      <c r="BJ164" s="827"/>
      <c r="BK164" s="835"/>
      <c r="BL164" s="835"/>
      <c r="BM164" s="835"/>
      <c r="BN164" s="835"/>
      <c r="BO164" s="834"/>
      <c r="BP164" s="827"/>
      <c r="BQ164" s="835"/>
      <c r="BR164" s="835"/>
      <c r="BS164" s="835"/>
      <c r="BT164" s="835"/>
      <c r="BU164" s="834"/>
      <c r="BV164" s="827"/>
      <c r="BW164" s="835"/>
      <c r="BX164" s="835"/>
      <c r="BY164" s="835"/>
      <c r="BZ164" s="835"/>
      <c r="CA164" s="834"/>
      <c r="CB164" s="827"/>
      <c r="CC164" s="835"/>
      <c r="CD164" s="835"/>
      <c r="CE164" s="835"/>
      <c r="CF164" s="835"/>
      <c r="CG164" s="834"/>
      <c r="CH164" s="827"/>
      <c r="CI164" s="835"/>
      <c r="CJ164" s="835"/>
      <c r="CK164" s="835"/>
      <c r="CL164" s="835"/>
      <c r="CM164" s="834"/>
      <c r="CN164" s="827"/>
      <c r="CO164" s="835"/>
      <c r="CP164" s="835"/>
      <c r="CQ164" s="835"/>
      <c r="CR164" s="835"/>
      <c r="CS164" s="834"/>
      <c r="CT164" s="827"/>
      <c r="CU164" s="835"/>
      <c r="CV164" s="835"/>
      <c r="CW164" s="835"/>
      <c r="CX164" s="835"/>
      <c r="CY164" s="834"/>
      <c r="CZ164" s="827"/>
      <c r="DA164" s="835"/>
      <c r="DB164" s="835"/>
      <c r="DC164" s="835"/>
      <c r="DD164" s="835"/>
      <c r="DE164" s="834"/>
      <c r="DF164" s="827"/>
      <c r="DG164" s="835"/>
      <c r="DH164" s="835"/>
      <c r="DI164" s="835"/>
      <c r="DJ164" s="835"/>
      <c r="DK164" s="834"/>
      <c r="DL164" s="827"/>
      <c r="DM164" s="835"/>
      <c r="DN164" s="835"/>
      <c r="DO164" s="835"/>
      <c r="DP164" s="835"/>
      <c r="DQ164" s="834"/>
      <c r="DR164" s="827"/>
      <c r="DS164" s="835"/>
      <c r="DT164" s="835"/>
      <c r="DU164" s="835"/>
      <c r="DV164" s="835"/>
      <c r="DW164" s="834"/>
      <c r="DX164" s="827"/>
      <c r="DY164" s="835"/>
      <c r="DZ164" s="835"/>
      <c r="EA164" s="835"/>
      <c r="EB164" s="835"/>
      <c r="EC164" s="834"/>
      <c r="ED164" s="827"/>
      <c r="EE164" s="835"/>
      <c r="EF164" s="835"/>
      <c r="EG164" s="835"/>
      <c r="EH164" s="835"/>
      <c r="EI164" s="834"/>
      <c r="EJ164" s="827"/>
      <c r="EK164" s="835"/>
      <c r="EL164" s="835"/>
      <c r="EM164" s="835"/>
      <c r="EN164" s="835"/>
      <c r="EO164" s="834"/>
      <c r="EP164" s="827"/>
      <c r="EQ164" s="835"/>
      <c r="ER164" s="835"/>
      <c r="ES164" s="835"/>
      <c r="ET164" s="835"/>
      <c r="EU164" s="834"/>
      <c r="EV164" s="827"/>
      <c r="EW164" s="835"/>
      <c r="EX164" s="835"/>
      <c r="EY164" s="835"/>
      <c r="EZ164" s="835"/>
      <c r="FA164" s="834"/>
      <c r="FB164" s="827"/>
      <c r="FC164" s="835"/>
      <c r="FD164" s="835"/>
      <c r="FE164" s="835"/>
      <c r="FF164" s="835"/>
      <c r="FG164" s="834"/>
      <c r="FH164" s="827"/>
      <c r="FI164" s="835"/>
      <c r="FJ164" s="835"/>
      <c r="FK164" s="835"/>
      <c r="FL164" s="835"/>
      <c r="FM164" s="834"/>
      <c r="FN164" s="827"/>
      <c r="FO164" s="835"/>
      <c r="FP164" s="835"/>
      <c r="FQ164" s="835"/>
      <c r="FR164" s="835"/>
      <c r="FS164" s="834"/>
      <c r="FT164" s="827"/>
      <c r="FU164" s="835"/>
      <c r="FV164" s="835"/>
      <c r="FW164" s="835"/>
      <c r="FX164" s="835"/>
      <c r="FY164" s="834"/>
    </row>
    <row r="165" spans="1:181" x14ac:dyDescent="0.3">
      <c r="A165" s="19"/>
      <c r="B165" s="827" t="s">
        <v>443</v>
      </c>
      <c r="C165" s="835">
        <f>IF(E105&lt;0,C141+C142+C140+C139,C139+C140)</f>
        <v>1.7</v>
      </c>
      <c r="D165" s="835">
        <f>IF(C165&gt;1,1,C165)</f>
        <v>1</v>
      </c>
      <c r="E165" s="835">
        <f>IF(AND(B$70=0,C$70=1),B$135+B$135*D165*C$135,0)</f>
        <v>0</v>
      </c>
      <c r="F165" s="835">
        <f>E165*D97/10000</f>
        <v>0</v>
      </c>
      <c r="G165" s="834"/>
      <c r="H165" s="827" t="s">
        <v>443</v>
      </c>
      <c r="I165" s="835">
        <f>IF(K105&lt;0,I141+I142+I140+I139,I139+I140)</f>
        <v>1.7</v>
      </c>
      <c r="J165" s="835">
        <f>IF(I165&gt;1,1,I165)</f>
        <v>1</v>
      </c>
      <c r="K165" s="835">
        <f>IF(AND(H$70=0,I$70=1),H$135+H$135*J165*I$135,0)</f>
        <v>0</v>
      </c>
      <c r="L165" s="835">
        <f>K165*J97/10000</f>
        <v>0</v>
      </c>
      <c r="M165" s="834"/>
      <c r="N165" s="827" t="s">
        <v>443</v>
      </c>
      <c r="O165" s="835">
        <f>IF(Q105&lt;0,O141+O142+O140+O139,O139+O140)</f>
        <v>1.7</v>
      </c>
      <c r="P165" s="835">
        <f>IF(O165&gt;1,1,O165)</f>
        <v>1</v>
      </c>
      <c r="Q165" s="835">
        <f>IF(AND(N$70=0,O$70=1),N$135+N$135*P165*O$135,0)</f>
        <v>0</v>
      </c>
      <c r="R165" s="835">
        <f>Q165*P97/10000</f>
        <v>0</v>
      </c>
      <c r="S165" s="834"/>
      <c r="T165" s="827" t="s">
        <v>443</v>
      </c>
      <c r="U165" s="835">
        <f>IF(W105&lt;0,U141+U142+U140+U139,U139+U140)</f>
        <v>1.7</v>
      </c>
      <c r="V165" s="835">
        <f>IF(U165&gt;1,1,U165)</f>
        <v>1</v>
      </c>
      <c r="W165" s="835">
        <f>IF(AND(T$70=0,U$70=1),T$135+T$135*V165*U$135,0)</f>
        <v>0</v>
      </c>
      <c r="X165" s="835">
        <f>W165*V97/10000</f>
        <v>0</v>
      </c>
      <c r="Y165" s="834"/>
      <c r="Z165" s="827" t="s">
        <v>443</v>
      </c>
      <c r="AA165" s="835">
        <f>IF(AC105&lt;0,AA141+AA142+AA140+AA139,AA139+AA140)</f>
        <v>1.7</v>
      </c>
      <c r="AB165" s="835">
        <f>IF(AA165&gt;1,1,AA165)</f>
        <v>1</v>
      </c>
      <c r="AC165" s="835">
        <f>IF(AND(Z$70=0,AA$70=1),Z$135+Z$135*AB165*AA$135,0)</f>
        <v>0</v>
      </c>
      <c r="AD165" s="835">
        <f>AC165*AB97/10000</f>
        <v>0</v>
      </c>
      <c r="AE165" s="834"/>
      <c r="AF165" s="827" t="s">
        <v>443</v>
      </c>
      <c r="AG165" s="835">
        <f>IF(AI105&lt;0,AG141+AG142+AG140+AG139,AG139+AG140)</f>
        <v>1.7</v>
      </c>
      <c r="AH165" s="835">
        <f>IF(AG165&gt;1,1,AG165)</f>
        <v>1</v>
      </c>
      <c r="AI165" s="835">
        <f>IF(AND(AF$70=0,AG$70=1),AF$135+AF$135*AH165*AG$135,0)</f>
        <v>0</v>
      </c>
      <c r="AJ165" s="835">
        <f>AI165*AH97/10000</f>
        <v>0</v>
      </c>
      <c r="AK165" s="834"/>
      <c r="AL165" s="827" t="s">
        <v>443</v>
      </c>
      <c r="AM165" s="835">
        <f>IF(AO105&lt;0,AM141+AM142+AM140+AM139,AM139+AM140)</f>
        <v>1.7</v>
      </c>
      <c r="AN165" s="835">
        <f>IF(AM165&gt;1,1,AM165)</f>
        <v>1</v>
      </c>
      <c r="AO165" s="835">
        <f>IF(AND(AL$70=0,AM$70=1),AL$135+AL$135*AN165*AM$135,0)</f>
        <v>0</v>
      </c>
      <c r="AP165" s="835">
        <f>AO165*AN97/10000</f>
        <v>0</v>
      </c>
      <c r="AQ165" s="834"/>
      <c r="AR165" s="827" t="s">
        <v>443</v>
      </c>
      <c r="AS165" s="835">
        <f>IF(AU105&lt;0,AS141+AS142+AS140+AS139,AS139+AS140)</f>
        <v>1.7</v>
      </c>
      <c r="AT165" s="835">
        <f>IF(AS165&gt;1,1,AS165)</f>
        <v>1</v>
      </c>
      <c r="AU165" s="835">
        <f>IF(AND(AR$70=0,AS$70=1),AR$135+AR$135*AT165*AS$135,0)</f>
        <v>0</v>
      </c>
      <c r="AV165" s="835">
        <f>AU165*AT97/10000</f>
        <v>0</v>
      </c>
      <c r="AW165" s="834"/>
      <c r="AX165" s="827" t="s">
        <v>443</v>
      </c>
      <c r="AY165" s="835">
        <f>IF(BA105&lt;0,AY141+AY142+AY140+AY139,AY139+AY140)</f>
        <v>1.7</v>
      </c>
      <c r="AZ165" s="835">
        <f>IF(AY165&gt;1,1,AY165)</f>
        <v>1</v>
      </c>
      <c r="BA165" s="835">
        <f>IF(AND(AX$70=0,AY$70=1),AX$135+AX$135*AZ165*AY$135,0)</f>
        <v>0</v>
      </c>
      <c r="BB165" s="835">
        <f>BA165*AZ97/10000</f>
        <v>0</v>
      </c>
      <c r="BC165" s="834"/>
      <c r="BD165" s="827" t="s">
        <v>443</v>
      </c>
      <c r="BE165" s="835">
        <f>IF(BG105&lt;0,BE141+BE142+BE140+BE139,BE139+BE140)</f>
        <v>1.7</v>
      </c>
      <c r="BF165" s="835">
        <f>IF(BE165&gt;1,1,BE165)</f>
        <v>1</v>
      </c>
      <c r="BG165" s="835">
        <f>IF(AND(BD$70=0,BE$70=1),BD$135+BD$135*BF165*BE$135,0)</f>
        <v>0</v>
      </c>
      <c r="BH165" s="835">
        <f>BG165*BF97/10000</f>
        <v>0</v>
      </c>
      <c r="BI165" s="834"/>
      <c r="BJ165" s="827" t="s">
        <v>443</v>
      </c>
      <c r="BK165" s="835">
        <f>IF(BM105&lt;0,BK141+BK142+BK140+BK139,BK139+BK140)</f>
        <v>1.7</v>
      </c>
      <c r="BL165" s="835">
        <f>IF(BK165&gt;1,1,BK165)</f>
        <v>1</v>
      </c>
      <c r="BM165" s="835">
        <f>IF(AND(BJ$70=0,BK$70=1),BJ$135+BJ$135*BL165*BK$135,0)</f>
        <v>0</v>
      </c>
      <c r="BN165" s="835">
        <f>BM165*BL97/10000</f>
        <v>0</v>
      </c>
      <c r="BO165" s="834"/>
      <c r="BP165" s="827" t="s">
        <v>443</v>
      </c>
      <c r="BQ165" s="835">
        <f>IF(BS105&lt;0,BQ141+BQ142+BQ140+BQ139,BQ139+BQ140)</f>
        <v>1.7</v>
      </c>
      <c r="BR165" s="835">
        <f>IF(BQ165&gt;1,1,BQ165)</f>
        <v>1</v>
      </c>
      <c r="BS165" s="835">
        <f>IF(AND(BP$70=0,BQ$70=1),BP$135+BP$135*BR165*BQ$135,0)</f>
        <v>0</v>
      </c>
      <c r="BT165" s="835">
        <f>BS165*BR97/10000</f>
        <v>0</v>
      </c>
      <c r="BU165" s="834"/>
      <c r="BV165" s="827" t="s">
        <v>443</v>
      </c>
      <c r="BW165" s="835">
        <f>IF(BY105&lt;0,BW141+BW142+BW140+BW139,BW139+BW140)</f>
        <v>1.7</v>
      </c>
      <c r="BX165" s="835">
        <f>IF(BW165&gt;1,1,BW165)</f>
        <v>1</v>
      </c>
      <c r="BY165" s="835">
        <f>IF(AND(BV$70=0,BW$70=1),BV$135+BV$135*BX165*BW$135,0)</f>
        <v>0</v>
      </c>
      <c r="BZ165" s="835">
        <f>BY165*BX97/10000</f>
        <v>0</v>
      </c>
      <c r="CA165" s="834"/>
      <c r="CB165" s="827" t="s">
        <v>443</v>
      </c>
      <c r="CC165" s="835">
        <f>IF(CE105&lt;0,CC141+CC142+CC140+CC139,CC139+CC140)</f>
        <v>1.7</v>
      </c>
      <c r="CD165" s="835">
        <f>IF(CC165&gt;1,1,CC165)</f>
        <v>1</v>
      </c>
      <c r="CE165" s="835">
        <f>IF(AND(CB$70=0,CC$70=1),CB$135+CB$135*CD165*CC$135,0)</f>
        <v>0</v>
      </c>
      <c r="CF165" s="835">
        <f>CE165*CD97/10000</f>
        <v>0</v>
      </c>
      <c r="CG165" s="834"/>
      <c r="CH165" s="827" t="s">
        <v>443</v>
      </c>
      <c r="CI165" s="835">
        <f>IF(CK105&lt;0,CI141+CI142+CI140+CI139,CI139+CI140)</f>
        <v>1.7</v>
      </c>
      <c r="CJ165" s="835">
        <f>IF(CI165&gt;1,1,CI165)</f>
        <v>1</v>
      </c>
      <c r="CK165" s="835">
        <f>IF(AND(CH$70=0,CI$70=1),CH$135+CH$135*CJ165*CI$135,0)</f>
        <v>0</v>
      </c>
      <c r="CL165" s="835">
        <f>CK165*CJ97/10000</f>
        <v>0</v>
      </c>
      <c r="CM165" s="834"/>
      <c r="CN165" s="827" t="s">
        <v>443</v>
      </c>
      <c r="CO165" s="835">
        <f>IF(CQ105&lt;0,CO141+CO142+CO140+CO139,CO139+CO140)</f>
        <v>1.7</v>
      </c>
      <c r="CP165" s="835">
        <f>IF(CO165&gt;1,1,CO165)</f>
        <v>1</v>
      </c>
      <c r="CQ165" s="835">
        <f>IF(AND(CN$70=0,CO$70=1),CN$135+CN$135*CP165*CO$135,0)</f>
        <v>0</v>
      </c>
      <c r="CR165" s="835">
        <f>CQ165*CP97/10000</f>
        <v>0</v>
      </c>
      <c r="CS165" s="834"/>
      <c r="CT165" s="827" t="s">
        <v>443</v>
      </c>
      <c r="CU165" s="835">
        <f>IF(CW105&lt;0,CU141+CU142+CU140+CU139,CU139+CU140)</f>
        <v>1.7</v>
      </c>
      <c r="CV165" s="835">
        <f>IF(CU165&gt;1,1,CU165)</f>
        <v>1</v>
      </c>
      <c r="CW165" s="835">
        <f>IF(AND(CT$70=0,CU$70=1),CT$135+CT$135*CV165*CU$135,0)</f>
        <v>0</v>
      </c>
      <c r="CX165" s="835">
        <f>CW165*CV97/10000</f>
        <v>0</v>
      </c>
      <c r="CY165" s="834"/>
      <c r="CZ165" s="827" t="s">
        <v>443</v>
      </c>
      <c r="DA165" s="835">
        <f>IF(DC105&lt;0,DA141+DA142+DA140+DA139,DA139+DA140)</f>
        <v>1.7</v>
      </c>
      <c r="DB165" s="835">
        <f>IF(DA165&gt;1,1,DA165)</f>
        <v>1</v>
      </c>
      <c r="DC165" s="835">
        <f>IF(AND(CZ$70=0,DA$70=1),CZ$135+CZ$135*DB165*DA$135,0)</f>
        <v>0</v>
      </c>
      <c r="DD165" s="835">
        <f>DC165*DB97/10000</f>
        <v>0</v>
      </c>
      <c r="DE165" s="834"/>
      <c r="DF165" s="827" t="s">
        <v>443</v>
      </c>
      <c r="DG165" s="835">
        <f>IF(DI105&lt;0,DG141+DG142+DG140+DG139,DG139+DG140)</f>
        <v>1.7</v>
      </c>
      <c r="DH165" s="835">
        <f>IF(DG165&gt;1,1,DG165)</f>
        <v>1</v>
      </c>
      <c r="DI165" s="835">
        <f>IF(AND(DF$70=0,DG$70=1),DF$135+DF$135*DH165*DG$135,0)</f>
        <v>0</v>
      </c>
      <c r="DJ165" s="835">
        <f>DI165*DH97/10000</f>
        <v>0</v>
      </c>
      <c r="DK165" s="834"/>
      <c r="DL165" s="827" t="s">
        <v>443</v>
      </c>
      <c r="DM165" s="835">
        <f>IF(DO105&lt;0,DM141+DM142+DM140+DM139,DM139+DM140)</f>
        <v>1.7</v>
      </c>
      <c r="DN165" s="835">
        <f>IF(DM165&gt;1,1,DM165)</f>
        <v>1</v>
      </c>
      <c r="DO165" s="835">
        <f>IF(AND(DL$70=0,DM$70=1),DL$135+DL$135*DN165*DM$135,0)</f>
        <v>0</v>
      </c>
      <c r="DP165" s="835">
        <f>DO165*DN97/10000</f>
        <v>0</v>
      </c>
      <c r="DQ165" s="834"/>
      <c r="DR165" s="827" t="s">
        <v>443</v>
      </c>
      <c r="DS165" s="835">
        <f>IF(DU105&lt;0,DS141+DS142+DS140+DS139,DS139+DS140)</f>
        <v>1.7</v>
      </c>
      <c r="DT165" s="835">
        <f>IF(DS165&gt;1,1,DS165)</f>
        <v>1</v>
      </c>
      <c r="DU165" s="835">
        <f>IF(AND(DR$70=0,DS$70=1),DR$135+DR$135*DT165*DS$135,0)</f>
        <v>0</v>
      </c>
      <c r="DV165" s="835">
        <f>DU165*DT97/10000</f>
        <v>0</v>
      </c>
      <c r="DW165" s="834"/>
      <c r="DX165" s="827" t="s">
        <v>443</v>
      </c>
      <c r="DY165" s="835">
        <f>IF(EA105&lt;0,DY141+DY142+DY140+DY139,DY139+DY140)</f>
        <v>1.7</v>
      </c>
      <c r="DZ165" s="835">
        <f>IF(DY165&gt;1,1,DY165)</f>
        <v>1</v>
      </c>
      <c r="EA165" s="835">
        <f>IF(AND(DX$70=0,DY$70=1),DX$135+DX$135*DZ165*DY$135,0)</f>
        <v>0</v>
      </c>
      <c r="EB165" s="835">
        <f>EA165*DZ97/10000</f>
        <v>0</v>
      </c>
      <c r="EC165" s="834"/>
      <c r="ED165" s="827" t="s">
        <v>443</v>
      </c>
      <c r="EE165" s="835">
        <f>IF(EG105&lt;0,EE141+EE142+EE140+EE139,EE139+EE140)</f>
        <v>1.7</v>
      </c>
      <c r="EF165" s="835">
        <f>IF(EE165&gt;1,1,EE165)</f>
        <v>1</v>
      </c>
      <c r="EG165" s="835">
        <f>IF(AND(ED$70=0,EE$70=1),ED$135+ED$135*EF165*EE$135,0)</f>
        <v>0</v>
      </c>
      <c r="EH165" s="835">
        <f>EG165*EF97/10000</f>
        <v>0</v>
      </c>
      <c r="EI165" s="834"/>
      <c r="EJ165" s="827" t="s">
        <v>443</v>
      </c>
      <c r="EK165" s="835">
        <f>IF(EM105&lt;0,EK141+EK142+EK140+EK139,EK139+EK140)</f>
        <v>1.7</v>
      </c>
      <c r="EL165" s="835">
        <f>IF(EK165&gt;1,1,EK165)</f>
        <v>1</v>
      </c>
      <c r="EM165" s="835">
        <f>IF(AND(EJ$70=0,EK$70=1),EJ$135+EJ$135*EL165*EK$135,0)</f>
        <v>0</v>
      </c>
      <c r="EN165" s="835">
        <f>EM165*EL97/10000</f>
        <v>0</v>
      </c>
      <c r="EO165" s="834"/>
      <c r="EP165" s="827" t="s">
        <v>443</v>
      </c>
      <c r="EQ165" s="835">
        <f>IF(ES105&lt;0,EQ141+EQ142+EQ140+EQ139,EQ139+EQ140)</f>
        <v>1.7</v>
      </c>
      <c r="ER165" s="835">
        <f>IF(EQ165&gt;1,1,EQ165)</f>
        <v>1</v>
      </c>
      <c r="ES165" s="835">
        <f>IF(AND(EP$70=0,EQ$70=1),EP$135+EP$135*ER165*EQ$135,0)</f>
        <v>0</v>
      </c>
      <c r="ET165" s="835">
        <f>ES165*ER97/10000</f>
        <v>0</v>
      </c>
      <c r="EU165" s="834"/>
      <c r="EV165" s="827" t="s">
        <v>443</v>
      </c>
      <c r="EW165" s="835">
        <f>IF(EY105&lt;0,EW141+EW142+EW140+EW139,EW139+EW140)</f>
        <v>1.7</v>
      </c>
      <c r="EX165" s="835">
        <f>IF(EW165&gt;1,1,EW165)</f>
        <v>1</v>
      </c>
      <c r="EY165" s="835">
        <f>IF(AND(EV$70=0,EW$70=1),EV$135+EV$135*EX165*EW$135,0)</f>
        <v>0</v>
      </c>
      <c r="EZ165" s="835">
        <f>EY165*EX97/10000</f>
        <v>0</v>
      </c>
      <c r="FA165" s="834"/>
      <c r="FB165" s="827" t="s">
        <v>443</v>
      </c>
      <c r="FC165" s="835">
        <f>IF(FE105&lt;0,FC141+FC142+FC140+FC139,FC139+FC140)</f>
        <v>1.7</v>
      </c>
      <c r="FD165" s="835">
        <f>IF(FC165&gt;1,1,FC165)</f>
        <v>1</v>
      </c>
      <c r="FE165" s="835">
        <f>IF(AND(FB$70=0,FC$70=1),FB$135+FB$135*FD165*FC$135,0)</f>
        <v>0</v>
      </c>
      <c r="FF165" s="835">
        <f>FE165*FD97/10000</f>
        <v>0</v>
      </c>
      <c r="FG165" s="834"/>
      <c r="FH165" s="827" t="s">
        <v>443</v>
      </c>
      <c r="FI165" s="835">
        <f>IF(FK105&lt;0,FI141+FI142+FI140+FI139,FI139+FI140)</f>
        <v>1.7</v>
      </c>
      <c r="FJ165" s="835">
        <f>IF(FI165&gt;1,1,FI165)</f>
        <v>1</v>
      </c>
      <c r="FK165" s="835">
        <f>IF(AND(FH$70=0,FI$70=1),FH$135+FH$135*FJ165*FI$135,0)</f>
        <v>0</v>
      </c>
      <c r="FL165" s="835">
        <f>FK165*FJ97/10000</f>
        <v>0</v>
      </c>
      <c r="FM165" s="834"/>
      <c r="FN165" s="827" t="s">
        <v>443</v>
      </c>
      <c r="FO165" s="835">
        <f>IF(FQ105&lt;0,FO141+FO142+FO140+FO139,FO139+FO140)</f>
        <v>1.7</v>
      </c>
      <c r="FP165" s="835">
        <f>IF(FO165&gt;1,1,FO165)</f>
        <v>1</v>
      </c>
      <c r="FQ165" s="835">
        <f>IF(AND(FN$70=0,FO$70=1),FN$135+FN$135*FP165*FO$135,0)</f>
        <v>0</v>
      </c>
      <c r="FR165" s="835">
        <f>FQ165*FP97/10000</f>
        <v>0</v>
      </c>
      <c r="FS165" s="834"/>
      <c r="FT165" s="827" t="s">
        <v>443</v>
      </c>
      <c r="FU165" s="835">
        <f>IF(FW105&lt;0,FU141+FU142+FU140+FU139,FU139+FU140)</f>
        <v>1.7</v>
      </c>
      <c r="FV165" s="835">
        <f>IF(FU165&gt;1,1,FU165)</f>
        <v>1</v>
      </c>
      <c r="FW165" s="835">
        <f>IF(AND(FT$70=0,FU$70=1),FT$135+FT$135*FV165*FU$135,0)</f>
        <v>0</v>
      </c>
      <c r="FX165" s="835">
        <f>FW165*FV97/10000</f>
        <v>0</v>
      </c>
      <c r="FY165" s="834"/>
    </row>
    <row r="166" spans="1:181" x14ac:dyDescent="0.3">
      <c r="A166" s="19"/>
      <c r="B166" s="827" t="s">
        <v>441</v>
      </c>
      <c r="C166" s="835">
        <f>C142</f>
        <v>0.8</v>
      </c>
      <c r="D166" s="835">
        <f>IF(C166&gt;1,1,C166)</f>
        <v>0.8</v>
      </c>
      <c r="E166" s="835">
        <f>IF(AND(B$70=0,C$70=1),B$135+B$135*D166*C$135,0)</f>
        <v>0</v>
      </c>
      <c r="F166" s="835">
        <f>E166*D98/10000</f>
        <v>0</v>
      </c>
      <c r="G166" s="834"/>
      <c r="H166" s="827" t="s">
        <v>441</v>
      </c>
      <c r="I166" s="835">
        <f>I142</f>
        <v>0.8</v>
      </c>
      <c r="J166" s="835">
        <f>IF(I166&gt;1,1,I166)</f>
        <v>0.8</v>
      </c>
      <c r="K166" s="835">
        <f>IF(AND(H$70=0,I$70=1),H$135+H$135*J166*I$135,0)</f>
        <v>0</v>
      </c>
      <c r="L166" s="835">
        <f>K166*J98/10000</f>
        <v>0</v>
      </c>
      <c r="M166" s="834"/>
      <c r="N166" s="827" t="s">
        <v>441</v>
      </c>
      <c r="O166" s="835">
        <f>O142</f>
        <v>0.8</v>
      </c>
      <c r="P166" s="835">
        <f>IF(O166&gt;1,1,O166)</f>
        <v>0.8</v>
      </c>
      <c r="Q166" s="835">
        <f>IF(AND(N$70=0,O$70=1),N$135+N$135*P166*O$135,0)</f>
        <v>0</v>
      </c>
      <c r="R166" s="835">
        <f>Q166*P98/10000</f>
        <v>0</v>
      </c>
      <c r="S166" s="834"/>
      <c r="T166" s="827" t="s">
        <v>441</v>
      </c>
      <c r="U166" s="835">
        <f>U142</f>
        <v>0.8</v>
      </c>
      <c r="V166" s="835">
        <f>IF(U166&gt;1,1,U166)</f>
        <v>0.8</v>
      </c>
      <c r="W166" s="835">
        <f>IF(AND(T$70=0,U$70=1),T$135+T$135*V166*U$135,0)</f>
        <v>0</v>
      </c>
      <c r="X166" s="835">
        <f>W166*V98/10000</f>
        <v>0</v>
      </c>
      <c r="Y166" s="834"/>
      <c r="Z166" s="827" t="s">
        <v>441</v>
      </c>
      <c r="AA166" s="835">
        <f>AA142</f>
        <v>0.8</v>
      </c>
      <c r="AB166" s="835">
        <f>IF(AA166&gt;1,1,AA166)</f>
        <v>0.8</v>
      </c>
      <c r="AC166" s="835">
        <f>IF(AND(Z$70=0,AA$70=1),Z$135+Z$135*AB166*AA$135,0)</f>
        <v>0</v>
      </c>
      <c r="AD166" s="835">
        <f>AC166*AB98/10000</f>
        <v>0</v>
      </c>
      <c r="AE166" s="834"/>
      <c r="AF166" s="827" t="s">
        <v>441</v>
      </c>
      <c r="AG166" s="835">
        <f>AG142</f>
        <v>0.8</v>
      </c>
      <c r="AH166" s="835">
        <f>IF(AG166&gt;1,1,AG166)</f>
        <v>0.8</v>
      </c>
      <c r="AI166" s="835">
        <f>IF(AND(AF$70=0,AG$70=1),AF$135+AF$135*AH166*AG$135,0)</f>
        <v>0</v>
      </c>
      <c r="AJ166" s="835">
        <f>AI166*AH98/10000</f>
        <v>0</v>
      </c>
      <c r="AK166" s="834"/>
      <c r="AL166" s="827" t="s">
        <v>441</v>
      </c>
      <c r="AM166" s="835">
        <f>AM142</f>
        <v>0.8</v>
      </c>
      <c r="AN166" s="835">
        <f>IF(AM166&gt;1,1,AM166)</f>
        <v>0.8</v>
      </c>
      <c r="AO166" s="835">
        <f>IF(AND(AL$70=0,AM$70=1),AL$135+AL$135*AN166*AM$135,0)</f>
        <v>0</v>
      </c>
      <c r="AP166" s="835">
        <f>AO166*AN98/10000</f>
        <v>0</v>
      </c>
      <c r="AQ166" s="834"/>
      <c r="AR166" s="827" t="s">
        <v>441</v>
      </c>
      <c r="AS166" s="835">
        <f>AS142</f>
        <v>0.8</v>
      </c>
      <c r="AT166" s="835">
        <f>IF(AS166&gt;1,1,AS166)</f>
        <v>0.8</v>
      </c>
      <c r="AU166" s="835">
        <f>IF(AND(AR$70=0,AS$70=1),AR$135+AR$135*AT166*AS$135,0)</f>
        <v>0</v>
      </c>
      <c r="AV166" s="835">
        <f>AU166*AT98/10000</f>
        <v>0</v>
      </c>
      <c r="AW166" s="834"/>
      <c r="AX166" s="827" t="s">
        <v>441</v>
      </c>
      <c r="AY166" s="835">
        <f>AY142</f>
        <v>0.8</v>
      </c>
      <c r="AZ166" s="835">
        <f>IF(AY166&gt;1,1,AY166)</f>
        <v>0.8</v>
      </c>
      <c r="BA166" s="835">
        <f>IF(AND(AX$70=0,AY$70=1),AX$135+AX$135*AZ166*AY$135,0)</f>
        <v>0</v>
      </c>
      <c r="BB166" s="835">
        <f>BA166*AZ98/10000</f>
        <v>0</v>
      </c>
      <c r="BC166" s="834"/>
      <c r="BD166" s="827" t="s">
        <v>441</v>
      </c>
      <c r="BE166" s="835">
        <f>BE142</f>
        <v>0.8</v>
      </c>
      <c r="BF166" s="835">
        <f>IF(BE166&gt;1,1,BE166)</f>
        <v>0.8</v>
      </c>
      <c r="BG166" s="835">
        <f>IF(AND(BD$70=0,BE$70=1),BD$135+BD$135*BF166*BE$135,0)</f>
        <v>0</v>
      </c>
      <c r="BH166" s="835">
        <f>BG166*BF98/10000</f>
        <v>0</v>
      </c>
      <c r="BI166" s="834"/>
      <c r="BJ166" s="827" t="s">
        <v>441</v>
      </c>
      <c r="BK166" s="835">
        <f>BK142</f>
        <v>0.8</v>
      </c>
      <c r="BL166" s="835">
        <f>IF(BK166&gt;1,1,BK166)</f>
        <v>0.8</v>
      </c>
      <c r="BM166" s="835">
        <f>IF(AND(BJ$70=0,BK$70=1),BJ$135+BJ$135*BL166*BK$135,0)</f>
        <v>0</v>
      </c>
      <c r="BN166" s="835">
        <f>BM166*BL98/10000</f>
        <v>0</v>
      </c>
      <c r="BO166" s="834"/>
      <c r="BP166" s="827" t="s">
        <v>441</v>
      </c>
      <c r="BQ166" s="835">
        <f>BQ142</f>
        <v>0.8</v>
      </c>
      <c r="BR166" s="835">
        <f>IF(BQ166&gt;1,1,BQ166)</f>
        <v>0.8</v>
      </c>
      <c r="BS166" s="835">
        <f>IF(AND(BP$70=0,BQ$70=1),BP$135+BP$135*BR166*BQ$135,0)</f>
        <v>0</v>
      </c>
      <c r="BT166" s="835">
        <f>BS166*BR98/10000</f>
        <v>0</v>
      </c>
      <c r="BU166" s="834"/>
      <c r="BV166" s="827" t="s">
        <v>441</v>
      </c>
      <c r="BW166" s="835">
        <f>BW142</f>
        <v>0.8</v>
      </c>
      <c r="BX166" s="835">
        <f>IF(BW166&gt;1,1,BW166)</f>
        <v>0.8</v>
      </c>
      <c r="BY166" s="835">
        <f>IF(AND(BV$70=0,BW$70=1),BV$135+BV$135*BX166*BW$135,0)</f>
        <v>0</v>
      </c>
      <c r="BZ166" s="835">
        <f>BY166*BX98/10000</f>
        <v>0</v>
      </c>
      <c r="CA166" s="834"/>
      <c r="CB166" s="827" t="s">
        <v>441</v>
      </c>
      <c r="CC166" s="835">
        <f>CC142</f>
        <v>0.8</v>
      </c>
      <c r="CD166" s="835">
        <f>IF(CC166&gt;1,1,CC166)</f>
        <v>0.8</v>
      </c>
      <c r="CE166" s="835">
        <f>IF(AND(CB$70=0,CC$70=1),CB$135+CB$135*CD166*CC$135,0)</f>
        <v>0</v>
      </c>
      <c r="CF166" s="835">
        <f>CE166*CD98/10000</f>
        <v>0</v>
      </c>
      <c r="CG166" s="834"/>
      <c r="CH166" s="827" t="s">
        <v>441</v>
      </c>
      <c r="CI166" s="835">
        <f>CI142</f>
        <v>0.8</v>
      </c>
      <c r="CJ166" s="835">
        <f>IF(CI166&gt;1,1,CI166)</f>
        <v>0.8</v>
      </c>
      <c r="CK166" s="835">
        <f>IF(AND(CH$70=0,CI$70=1),CH$135+CH$135*CJ166*CI$135,0)</f>
        <v>0</v>
      </c>
      <c r="CL166" s="835">
        <f>CK166*CJ98/10000</f>
        <v>0</v>
      </c>
      <c r="CM166" s="834"/>
      <c r="CN166" s="827" t="s">
        <v>441</v>
      </c>
      <c r="CO166" s="835">
        <f>CO142</f>
        <v>0.8</v>
      </c>
      <c r="CP166" s="835">
        <f>IF(CO166&gt;1,1,CO166)</f>
        <v>0.8</v>
      </c>
      <c r="CQ166" s="835">
        <f>IF(AND(CN$70=0,CO$70=1),CN$135+CN$135*CP166*CO$135,0)</f>
        <v>0</v>
      </c>
      <c r="CR166" s="835">
        <f>CQ166*CP98/10000</f>
        <v>0</v>
      </c>
      <c r="CS166" s="834"/>
      <c r="CT166" s="827" t="s">
        <v>441</v>
      </c>
      <c r="CU166" s="835">
        <f>CU142</f>
        <v>0.8</v>
      </c>
      <c r="CV166" s="835">
        <f>IF(CU166&gt;1,1,CU166)</f>
        <v>0.8</v>
      </c>
      <c r="CW166" s="835">
        <f>IF(AND(CT$70=0,CU$70=1),CT$135+CT$135*CV166*CU$135,0)</f>
        <v>0</v>
      </c>
      <c r="CX166" s="835">
        <f>CW166*CV98/10000</f>
        <v>0</v>
      </c>
      <c r="CY166" s="834"/>
      <c r="CZ166" s="827" t="s">
        <v>441</v>
      </c>
      <c r="DA166" s="835">
        <f>DA142</f>
        <v>0.8</v>
      </c>
      <c r="DB166" s="835">
        <f>IF(DA166&gt;1,1,DA166)</f>
        <v>0.8</v>
      </c>
      <c r="DC166" s="835">
        <f>IF(AND(CZ$70=0,DA$70=1),CZ$135+CZ$135*DB166*DA$135,0)</f>
        <v>0</v>
      </c>
      <c r="DD166" s="835">
        <f>DC166*DB98/10000</f>
        <v>0</v>
      </c>
      <c r="DE166" s="834"/>
      <c r="DF166" s="827" t="s">
        <v>441</v>
      </c>
      <c r="DG166" s="835">
        <f>DG142</f>
        <v>0.8</v>
      </c>
      <c r="DH166" s="835">
        <f>IF(DG166&gt;1,1,DG166)</f>
        <v>0.8</v>
      </c>
      <c r="DI166" s="835">
        <f>IF(AND(DF$70=0,DG$70=1),DF$135+DF$135*DH166*DG$135,0)</f>
        <v>0</v>
      </c>
      <c r="DJ166" s="835">
        <f>DI166*DH98/10000</f>
        <v>0</v>
      </c>
      <c r="DK166" s="834"/>
      <c r="DL166" s="827" t="s">
        <v>441</v>
      </c>
      <c r="DM166" s="835">
        <f>DM142</f>
        <v>0.8</v>
      </c>
      <c r="DN166" s="835">
        <f>IF(DM166&gt;1,1,DM166)</f>
        <v>0.8</v>
      </c>
      <c r="DO166" s="835">
        <f>IF(AND(DL$70=0,DM$70=1),DL$135+DL$135*DN166*DM$135,0)</f>
        <v>0</v>
      </c>
      <c r="DP166" s="835">
        <f>DO166*DN98/10000</f>
        <v>0</v>
      </c>
      <c r="DQ166" s="834"/>
      <c r="DR166" s="827" t="s">
        <v>441</v>
      </c>
      <c r="DS166" s="835">
        <f>DS142</f>
        <v>0.8</v>
      </c>
      <c r="DT166" s="835">
        <f>IF(DS166&gt;1,1,DS166)</f>
        <v>0.8</v>
      </c>
      <c r="DU166" s="835">
        <f>IF(AND(DR$70=0,DS$70=1),DR$135+DR$135*DT166*DS$135,0)</f>
        <v>0</v>
      </c>
      <c r="DV166" s="835">
        <f>DU166*DT98/10000</f>
        <v>0</v>
      </c>
      <c r="DW166" s="834"/>
      <c r="DX166" s="827" t="s">
        <v>441</v>
      </c>
      <c r="DY166" s="835">
        <f>DY142</f>
        <v>0.8</v>
      </c>
      <c r="DZ166" s="835">
        <f>IF(DY166&gt;1,1,DY166)</f>
        <v>0.8</v>
      </c>
      <c r="EA166" s="835">
        <f>IF(AND(DX$70=0,DY$70=1),DX$135+DX$135*DZ166*DY$135,0)</f>
        <v>0</v>
      </c>
      <c r="EB166" s="835">
        <f>EA166*DZ98/10000</f>
        <v>0</v>
      </c>
      <c r="EC166" s="834"/>
      <c r="ED166" s="827" t="s">
        <v>441</v>
      </c>
      <c r="EE166" s="835">
        <f>EE142</f>
        <v>0.8</v>
      </c>
      <c r="EF166" s="835">
        <f>IF(EE166&gt;1,1,EE166)</f>
        <v>0.8</v>
      </c>
      <c r="EG166" s="835">
        <f>IF(AND(ED$70=0,EE$70=1),ED$135+ED$135*EF166*EE$135,0)</f>
        <v>0</v>
      </c>
      <c r="EH166" s="835">
        <f>EG166*EF98/10000</f>
        <v>0</v>
      </c>
      <c r="EI166" s="834"/>
      <c r="EJ166" s="827" t="s">
        <v>441</v>
      </c>
      <c r="EK166" s="835">
        <f>EK142</f>
        <v>0.8</v>
      </c>
      <c r="EL166" s="835">
        <f>IF(EK166&gt;1,1,EK166)</f>
        <v>0.8</v>
      </c>
      <c r="EM166" s="835">
        <f>IF(AND(EJ$70=0,EK$70=1),EJ$135+EJ$135*EL166*EK$135,0)</f>
        <v>0</v>
      </c>
      <c r="EN166" s="835">
        <f>EM166*EL98/10000</f>
        <v>0</v>
      </c>
      <c r="EO166" s="834"/>
      <c r="EP166" s="827" t="s">
        <v>441</v>
      </c>
      <c r="EQ166" s="835">
        <f>EQ142</f>
        <v>0.8</v>
      </c>
      <c r="ER166" s="835">
        <f>IF(EQ166&gt;1,1,EQ166)</f>
        <v>0.8</v>
      </c>
      <c r="ES166" s="835">
        <f>IF(AND(EP$70=0,EQ$70=1),EP$135+EP$135*ER166*EQ$135,0)</f>
        <v>0</v>
      </c>
      <c r="ET166" s="835">
        <f>ES166*ER98/10000</f>
        <v>0</v>
      </c>
      <c r="EU166" s="834"/>
      <c r="EV166" s="827" t="s">
        <v>441</v>
      </c>
      <c r="EW166" s="835">
        <f>EW142</f>
        <v>0.8</v>
      </c>
      <c r="EX166" s="835">
        <f>IF(EW166&gt;1,1,EW166)</f>
        <v>0.8</v>
      </c>
      <c r="EY166" s="835">
        <f>IF(AND(EV$70=0,EW$70=1),EV$135+EV$135*EX166*EW$135,0)</f>
        <v>0</v>
      </c>
      <c r="EZ166" s="835">
        <f>EY166*EX98/10000</f>
        <v>0</v>
      </c>
      <c r="FA166" s="834"/>
      <c r="FB166" s="827" t="s">
        <v>441</v>
      </c>
      <c r="FC166" s="835">
        <f>FC142</f>
        <v>0.8</v>
      </c>
      <c r="FD166" s="835">
        <f>IF(FC166&gt;1,1,FC166)</f>
        <v>0.8</v>
      </c>
      <c r="FE166" s="835">
        <f>IF(AND(FB$70=0,FC$70=1),FB$135+FB$135*FD166*FC$135,0)</f>
        <v>0</v>
      </c>
      <c r="FF166" s="835">
        <f>FE166*FD98/10000</f>
        <v>0</v>
      </c>
      <c r="FG166" s="834"/>
      <c r="FH166" s="827" t="s">
        <v>441</v>
      </c>
      <c r="FI166" s="835">
        <f>FI142</f>
        <v>0.8</v>
      </c>
      <c r="FJ166" s="835">
        <f>IF(FI166&gt;1,1,FI166)</f>
        <v>0.8</v>
      </c>
      <c r="FK166" s="835">
        <f>IF(AND(FH$70=0,FI$70=1),FH$135+FH$135*FJ166*FI$135,0)</f>
        <v>0</v>
      </c>
      <c r="FL166" s="835">
        <f>FK166*FJ98/10000</f>
        <v>0</v>
      </c>
      <c r="FM166" s="834"/>
      <c r="FN166" s="827" t="s">
        <v>441</v>
      </c>
      <c r="FO166" s="835">
        <f>FO142</f>
        <v>0.8</v>
      </c>
      <c r="FP166" s="835">
        <f>IF(FO166&gt;1,1,FO166)</f>
        <v>0.8</v>
      </c>
      <c r="FQ166" s="835">
        <f>IF(AND(FN$70=0,FO$70=1),FN$135+FN$135*FP166*FO$135,0)</f>
        <v>0</v>
      </c>
      <c r="FR166" s="835">
        <f>FQ166*FP98/10000</f>
        <v>0</v>
      </c>
      <c r="FS166" s="834"/>
      <c r="FT166" s="827" t="s">
        <v>441</v>
      </c>
      <c r="FU166" s="835">
        <f>FU142</f>
        <v>0.8</v>
      </c>
      <c r="FV166" s="835">
        <f>IF(FU166&gt;1,1,FU166)</f>
        <v>0.8</v>
      </c>
      <c r="FW166" s="835">
        <f>IF(AND(FT$70=0,FU$70=1),FT$135+FT$135*FV166*FU$135,0)</f>
        <v>0</v>
      </c>
      <c r="FX166" s="835">
        <f>FW166*FV98/10000</f>
        <v>0</v>
      </c>
      <c r="FY166" s="834"/>
    </row>
    <row r="167" spans="1:181" x14ac:dyDescent="0.3">
      <c r="A167" s="19"/>
      <c r="B167" s="827" t="s">
        <v>437</v>
      </c>
      <c r="C167" s="835">
        <f>C141</f>
        <v>0.2</v>
      </c>
      <c r="D167" s="835">
        <f>IF(C167&gt;1,1,C167)</f>
        <v>0.2</v>
      </c>
      <c r="E167" s="835">
        <f>IF(AND(B$70=0,C$70=1),B$135+B$135*D167*C$135,0)</f>
        <v>0</v>
      </c>
      <c r="F167" s="835">
        <f>E167*D99/10000</f>
        <v>0</v>
      </c>
      <c r="G167" s="834"/>
      <c r="H167" s="827" t="s">
        <v>437</v>
      </c>
      <c r="I167" s="835">
        <f>I141</f>
        <v>0.2</v>
      </c>
      <c r="J167" s="835">
        <f>IF(I167&gt;1,1,I167)</f>
        <v>0.2</v>
      </c>
      <c r="K167" s="835">
        <f>IF(AND(H$70=0,I$70=1),H$135+H$135*J167*I$135,0)</f>
        <v>0</v>
      </c>
      <c r="L167" s="835">
        <f>K167*J99/10000</f>
        <v>0</v>
      </c>
      <c r="M167" s="834"/>
      <c r="N167" s="827" t="s">
        <v>437</v>
      </c>
      <c r="O167" s="835">
        <f>O141</f>
        <v>0.2</v>
      </c>
      <c r="P167" s="835">
        <f>IF(O167&gt;1,1,O167)</f>
        <v>0.2</v>
      </c>
      <c r="Q167" s="835">
        <f>IF(AND(N$70=0,O$70=1),N$135+N$135*P167*O$135,0)</f>
        <v>0</v>
      </c>
      <c r="R167" s="835">
        <f>Q167*P99/10000</f>
        <v>0</v>
      </c>
      <c r="S167" s="834"/>
      <c r="T167" s="827" t="s">
        <v>437</v>
      </c>
      <c r="U167" s="835">
        <f>U141</f>
        <v>0.2</v>
      </c>
      <c r="V167" s="835">
        <f>IF(U167&gt;1,1,U167)</f>
        <v>0.2</v>
      </c>
      <c r="W167" s="835">
        <f>IF(AND(T$70=0,U$70=1),T$135+T$135*V167*U$135,0)</f>
        <v>0</v>
      </c>
      <c r="X167" s="835">
        <f>W167*V99/10000</f>
        <v>0</v>
      </c>
      <c r="Y167" s="834"/>
      <c r="Z167" s="827" t="s">
        <v>437</v>
      </c>
      <c r="AA167" s="835">
        <f>AA141</f>
        <v>0.2</v>
      </c>
      <c r="AB167" s="835">
        <f>IF(AA167&gt;1,1,AA167)</f>
        <v>0.2</v>
      </c>
      <c r="AC167" s="835">
        <f>IF(AND(Z$70=0,AA$70=1),Z$135+Z$135*AB167*AA$135,0)</f>
        <v>0</v>
      </c>
      <c r="AD167" s="835">
        <f>AC167*AB99/10000</f>
        <v>0</v>
      </c>
      <c r="AE167" s="834"/>
      <c r="AF167" s="827" t="s">
        <v>437</v>
      </c>
      <c r="AG167" s="835">
        <f>AG141</f>
        <v>0.2</v>
      </c>
      <c r="AH167" s="835">
        <f>IF(AG167&gt;1,1,AG167)</f>
        <v>0.2</v>
      </c>
      <c r="AI167" s="835">
        <f>IF(AND(AF$70=0,AG$70=1),AF$135+AF$135*AH167*AG$135,0)</f>
        <v>0</v>
      </c>
      <c r="AJ167" s="835">
        <f>AI167*AH99/10000</f>
        <v>0</v>
      </c>
      <c r="AK167" s="834"/>
      <c r="AL167" s="827" t="s">
        <v>437</v>
      </c>
      <c r="AM167" s="835">
        <f>AM141</f>
        <v>0.2</v>
      </c>
      <c r="AN167" s="835">
        <f>IF(AM167&gt;1,1,AM167)</f>
        <v>0.2</v>
      </c>
      <c r="AO167" s="835">
        <f>IF(AND(AL$70=0,AM$70=1),AL$135+AL$135*AN167*AM$135,0)</f>
        <v>0</v>
      </c>
      <c r="AP167" s="835">
        <f>AO167*AN99/10000</f>
        <v>0</v>
      </c>
      <c r="AQ167" s="834"/>
      <c r="AR167" s="827" t="s">
        <v>437</v>
      </c>
      <c r="AS167" s="835">
        <f>AS141</f>
        <v>0.2</v>
      </c>
      <c r="AT167" s="835">
        <f>IF(AS167&gt;1,1,AS167)</f>
        <v>0.2</v>
      </c>
      <c r="AU167" s="835">
        <f>IF(AND(AR$70=0,AS$70=1),AR$135+AR$135*AT167*AS$135,0)</f>
        <v>0</v>
      </c>
      <c r="AV167" s="835">
        <f>AU167*AT99/10000</f>
        <v>0</v>
      </c>
      <c r="AW167" s="834"/>
      <c r="AX167" s="827" t="s">
        <v>437</v>
      </c>
      <c r="AY167" s="835">
        <f>AY141</f>
        <v>0.2</v>
      </c>
      <c r="AZ167" s="835">
        <f>IF(AY167&gt;1,1,AY167)</f>
        <v>0.2</v>
      </c>
      <c r="BA167" s="835">
        <f>IF(AND(AX$70=0,AY$70=1),AX$135+AX$135*AZ167*AY$135,0)</f>
        <v>0</v>
      </c>
      <c r="BB167" s="835">
        <f>BA167*AZ99/10000</f>
        <v>0</v>
      </c>
      <c r="BC167" s="834"/>
      <c r="BD167" s="827" t="s">
        <v>437</v>
      </c>
      <c r="BE167" s="835">
        <f>BE141</f>
        <v>0.2</v>
      </c>
      <c r="BF167" s="835">
        <f>IF(BE167&gt;1,1,BE167)</f>
        <v>0.2</v>
      </c>
      <c r="BG167" s="835">
        <f>IF(AND(BD$70=0,BE$70=1),BD$135+BD$135*BF167*BE$135,0)</f>
        <v>0</v>
      </c>
      <c r="BH167" s="835">
        <f>BG167*BF99/10000</f>
        <v>0</v>
      </c>
      <c r="BI167" s="834"/>
      <c r="BJ167" s="827" t="s">
        <v>437</v>
      </c>
      <c r="BK167" s="835">
        <f>BK141</f>
        <v>0.2</v>
      </c>
      <c r="BL167" s="835">
        <f>IF(BK167&gt;1,1,BK167)</f>
        <v>0.2</v>
      </c>
      <c r="BM167" s="835">
        <f>IF(AND(BJ$70=0,BK$70=1),BJ$135+BJ$135*BL167*BK$135,0)</f>
        <v>0</v>
      </c>
      <c r="BN167" s="835">
        <f>BM167*BL99/10000</f>
        <v>0</v>
      </c>
      <c r="BO167" s="834"/>
      <c r="BP167" s="827" t="s">
        <v>437</v>
      </c>
      <c r="BQ167" s="835">
        <f>BQ141</f>
        <v>0.2</v>
      </c>
      <c r="BR167" s="835">
        <f>IF(BQ167&gt;1,1,BQ167)</f>
        <v>0.2</v>
      </c>
      <c r="BS167" s="835">
        <f>IF(AND(BP$70=0,BQ$70=1),BP$135+BP$135*BR167*BQ$135,0)</f>
        <v>0</v>
      </c>
      <c r="BT167" s="835">
        <f>BS167*BR99/10000</f>
        <v>0</v>
      </c>
      <c r="BU167" s="834"/>
      <c r="BV167" s="827" t="s">
        <v>437</v>
      </c>
      <c r="BW167" s="835">
        <f>BW141</f>
        <v>0.2</v>
      </c>
      <c r="BX167" s="835">
        <f>IF(BW167&gt;1,1,BW167)</f>
        <v>0.2</v>
      </c>
      <c r="BY167" s="835">
        <f>IF(AND(BV$70=0,BW$70=1),BV$135+BV$135*BX167*BW$135,0)</f>
        <v>0</v>
      </c>
      <c r="BZ167" s="835">
        <f>BY167*BX99/10000</f>
        <v>0</v>
      </c>
      <c r="CA167" s="834"/>
      <c r="CB167" s="827" t="s">
        <v>437</v>
      </c>
      <c r="CC167" s="835">
        <f>CC141</f>
        <v>0.2</v>
      </c>
      <c r="CD167" s="835">
        <f>IF(CC167&gt;1,1,CC167)</f>
        <v>0.2</v>
      </c>
      <c r="CE167" s="835">
        <f>IF(AND(CB$70=0,CC$70=1),CB$135+CB$135*CD167*CC$135,0)</f>
        <v>0</v>
      </c>
      <c r="CF167" s="835">
        <f>CE167*CD99/10000</f>
        <v>0</v>
      </c>
      <c r="CG167" s="834"/>
      <c r="CH167" s="827" t="s">
        <v>437</v>
      </c>
      <c r="CI167" s="835">
        <f>CI141</f>
        <v>0.2</v>
      </c>
      <c r="CJ167" s="835">
        <f>IF(CI167&gt;1,1,CI167)</f>
        <v>0.2</v>
      </c>
      <c r="CK167" s="835">
        <f>IF(AND(CH$70=0,CI$70=1),CH$135+CH$135*CJ167*CI$135,0)</f>
        <v>0</v>
      </c>
      <c r="CL167" s="835">
        <f>CK167*CJ99/10000</f>
        <v>0</v>
      </c>
      <c r="CM167" s="834"/>
      <c r="CN167" s="827" t="s">
        <v>437</v>
      </c>
      <c r="CO167" s="835">
        <f>CO141</f>
        <v>0.2</v>
      </c>
      <c r="CP167" s="835">
        <f>IF(CO167&gt;1,1,CO167)</f>
        <v>0.2</v>
      </c>
      <c r="CQ167" s="835">
        <f>IF(AND(CN$70=0,CO$70=1),CN$135+CN$135*CP167*CO$135,0)</f>
        <v>0</v>
      </c>
      <c r="CR167" s="835">
        <f>CQ167*CP99/10000</f>
        <v>0</v>
      </c>
      <c r="CS167" s="834"/>
      <c r="CT167" s="827" t="s">
        <v>437</v>
      </c>
      <c r="CU167" s="835">
        <f>CU141</f>
        <v>0.2</v>
      </c>
      <c r="CV167" s="835">
        <f>IF(CU167&gt;1,1,CU167)</f>
        <v>0.2</v>
      </c>
      <c r="CW167" s="835">
        <f>IF(AND(CT$70=0,CU$70=1),CT$135+CT$135*CV167*CU$135,0)</f>
        <v>0</v>
      </c>
      <c r="CX167" s="835">
        <f>CW167*CV99/10000</f>
        <v>0</v>
      </c>
      <c r="CY167" s="834"/>
      <c r="CZ167" s="827" t="s">
        <v>437</v>
      </c>
      <c r="DA167" s="835">
        <f>DA141</f>
        <v>0.2</v>
      </c>
      <c r="DB167" s="835">
        <f>IF(DA167&gt;1,1,DA167)</f>
        <v>0.2</v>
      </c>
      <c r="DC167" s="835">
        <f>IF(AND(CZ$70=0,DA$70=1),CZ$135+CZ$135*DB167*DA$135,0)</f>
        <v>0</v>
      </c>
      <c r="DD167" s="835">
        <f>DC167*DB99/10000</f>
        <v>0</v>
      </c>
      <c r="DE167" s="834"/>
      <c r="DF167" s="827" t="s">
        <v>437</v>
      </c>
      <c r="DG167" s="835">
        <f>DG141</f>
        <v>0.2</v>
      </c>
      <c r="DH167" s="835">
        <f>IF(DG167&gt;1,1,DG167)</f>
        <v>0.2</v>
      </c>
      <c r="DI167" s="835">
        <f>IF(AND(DF$70=0,DG$70=1),DF$135+DF$135*DH167*DG$135,0)</f>
        <v>0</v>
      </c>
      <c r="DJ167" s="835">
        <f>DI167*DH99/10000</f>
        <v>0</v>
      </c>
      <c r="DK167" s="834"/>
      <c r="DL167" s="827" t="s">
        <v>437</v>
      </c>
      <c r="DM167" s="835">
        <f>DM141</f>
        <v>0.2</v>
      </c>
      <c r="DN167" s="835">
        <f>IF(DM167&gt;1,1,DM167)</f>
        <v>0.2</v>
      </c>
      <c r="DO167" s="835">
        <f>IF(AND(DL$70=0,DM$70=1),DL$135+DL$135*DN167*DM$135,0)</f>
        <v>0</v>
      </c>
      <c r="DP167" s="835">
        <f>DO167*DN99/10000</f>
        <v>0</v>
      </c>
      <c r="DQ167" s="834"/>
      <c r="DR167" s="827" t="s">
        <v>437</v>
      </c>
      <c r="DS167" s="835">
        <f>DS141</f>
        <v>0.2</v>
      </c>
      <c r="DT167" s="835">
        <f>IF(DS167&gt;1,1,DS167)</f>
        <v>0.2</v>
      </c>
      <c r="DU167" s="835">
        <f>IF(AND(DR$70=0,DS$70=1),DR$135+DR$135*DT167*DS$135,0)</f>
        <v>0</v>
      </c>
      <c r="DV167" s="835">
        <f>DU167*DT99/10000</f>
        <v>0</v>
      </c>
      <c r="DW167" s="834"/>
      <c r="DX167" s="827" t="s">
        <v>437</v>
      </c>
      <c r="DY167" s="835">
        <f>DY141</f>
        <v>0.2</v>
      </c>
      <c r="DZ167" s="835">
        <f>IF(DY167&gt;1,1,DY167)</f>
        <v>0.2</v>
      </c>
      <c r="EA167" s="835">
        <f>IF(AND(DX$70=0,DY$70=1),DX$135+DX$135*DZ167*DY$135,0)</f>
        <v>0</v>
      </c>
      <c r="EB167" s="835">
        <f>EA167*DZ99/10000</f>
        <v>0</v>
      </c>
      <c r="EC167" s="834"/>
      <c r="ED167" s="827" t="s">
        <v>437</v>
      </c>
      <c r="EE167" s="835">
        <f>EE141</f>
        <v>0.2</v>
      </c>
      <c r="EF167" s="835">
        <f>IF(EE167&gt;1,1,EE167)</f>
        <v>0.2</v>
      </c>
      <c r="EG167" s="835">
        <f>IF(AND(ED$70=0,EE$70=1),ED$135+ED$135*EF167*EE$135,0)</f>
        <v>0</v>
      </c>
      <c r="EH167" s="835">
        <f>EG167*EF99/10000</f>
        <v>0</v>
      </c>
      <c r="EI167" s="834"/>
      <c r="EJ167" s="827" t="s">
        <v>437</v>
      </c>
      <c r="EK167" s="835">
        <f>EK141</f>
        <v>0.2</v>
      </c>
      <c r="EL167" s="835">
        <f>IF(EK167&gt;1,1,EK167)</f>
        <v>0.2</v>
      </c>
      <c r="EM167" s="835">
        <f>IF(AND(EJ$70=0,EK$70=1),EJ$135+EJ$135*EL167*EK$135,0)</f>
        <v>0</v>
      </c>
      <c r="EN167" s="835">
        <f>EM167*EL99/10000</f>
        <v>0</v>
      </c>
      <c r="EO167" s="834"/>
      <c r="EP167" s="827" t="s">
        <v>437</v>
      </c>
      <c r="EQ167" s="835">
        <f>EQ141</f>
        <v>0.2</v>
      </c>
      <c r="ER167" s="835">
        <f>IF(EQ167&gt;1,1,EQ167)</f>
        <v>0.2</v>
      </c>
      <c r="ES167" s="835">
        <f>IF(AND(EP$70=0,EQ$70=1),EP$135+EP$135*ER167*EQ$135,0)</f>
        <v>0</v>
      </c>
      <c r="ET167" s="835">
        <f>ES167*ER99/10000</f>
        <v>0</v>
      </c>
      <c r="EU167" s="834"/>
      <c r="EV167" s="827" t="s">
        <v>437</v>
      </c>
      <c r="EW167" s="835">
        <f>EW141</f>
        <v>0.2</v>
      </c>
      <c r="EX167" s="835">
        <f>IF(EW167&gt;1,1,EW167)</f>
        <v>0.2</v>
      </c>
      <c r="EY167" s="835">
        <f>IF(AND(EV$70=0,EW$70=1),EV$135+EV$135*EX167*EW$135,0)</f>
        <v>0</v>
      </c>
      <c r="EZ167" s="835">
        <f>EY167*EX99/10000</f>
        <v>0</v>
      </c>
      <c r="FA167" s="834"/>
      <c r="FB167" s="827" t="s">
        <v>437</v>
      </c>
      <c r="FC167" s="835">
        <f>FC141</f>
        <v>0.2</v>
      </c>
      <c r="FD167" s="835">
        <f>IF(FC167&gt;1,1,FC167)</f>
        <v>0.2</v>
      </c>
      <c r="FE167" s="835">
        <f>IF(AND(FB$70=0,FC$70=1),FB$135+FB$135*FD167*FC$135,0)</f>
        <v>0</v>
      </c>
      <c r="FF167" s="835">
        <f>FE167*FD99/10000</f>
        <v>0</v>
      </c>
      <c r="FG167" s="834"/>
      <c r="FH167" s="827" t="s">
        <v>437</v>
      </c>
      <c r="FI167" s="835">
        <f>FI141</f>
        <v>0.2</v>
      </c>
      <c r="FJ167" s="835">
        <f>IF(FI167&gt;1,1,FI167)</f>
        <v>0.2</v>
      </c>
      <c r="FK167" s="835">
        <f>IF(AND(FH$70=0,FI$70=1),FH$135+FH$135*FJ167*FI$135,0)</f>
        <v>0</v>
      </c>
      <c r="FL167" s="835">
        <f>FK167*FJ99/10000</f>
        <v>0</v>
      </c>
      <c r="FM167" s="834"/>
      <c r="FN167" s="827" t="s">
        <v>437</v>
      </c>
      <c r="FO167" s="835">
        <f>FO141</f>
        <v>0.2</v>
      </c>
      <c r="FP167" s="835">
        <f>IF(FO167&gt;1,1,FO167)</f>
        <v>0.2</v>
      </c>
      <c r="FQ167" s="835">
        <f>IF(AND(FN$70=0,FO$70=1),FN$135+FN$135*FP167*FO$135,0)</f>
        <v>0</v>
      </c>
      <c r="FR167" s="835">
        <f>FQ167*FP99/10000</f>
        <v>0</v>
      </c>
      <c r="FS167" s="834"/>
      <c r="FT167" s="827" t="s">
        <v>437</v>
      </c>
      <c r="FU167" s="835">
        <f>FU141</f>
        <v>0.2</v>
      </c>
      <c r="FV167" s="835">
        <f>IF(FU167&gt;1,1,FU167)</f>
        <v>0.2</v>
      </c>
      <c r="FW167" s="835">
        <f>IF(AND(FT$70=0,FU$70=1),FT$135+FT$135*FV167*FU$135,0)</f>
        <v>0</v>
      </c>
      <c r="FX167" s="835">
        <f>FW167*FV99/10000</f>
        <v>0</v>
      </c>
      <c r="FY167" s="834"/>
    </row>
    <row r="168" spans="1:181" x14ac:dyDescent="0.3">
      <c r="A168" s="19"/>
      <c r="B168" s="827"/>
      <c r="C168" s="835"/>
      <c r="D168" s="835"/>
      <c r="E168" s="835"/>
      <c r="F168" s="835"/>
      <c r="G168" s="834"/>
      <c r="H168" s="827"/>
      <c r="I168" s="835"/>
      <c r="J168" s="835"/>
      <c r="K168" s="835"/>
      <c r="L168" s="835"/>
      <c r="M168" s="834"/>
      <c r="N168" s="827"/>
      <c r="O168" s="835"/>
      <c r="P168" s="835"/>
      <c r="Q168" s="835"/>
      <c r="R168" s="835"/>
      <c r="S168" s="834"/>
      <c r="T168" s="827"/>
      <c r="U168" s="835"/>
      <c r="V168" s="835"/>
      <c r="W168" s="835"/>
      <c r="X168" s="835"/>
      <c r="Y168" s="834"/>
      <c r="Z168" s="827"/>
      <c r="AA168" s="835"/>
      <c r="AB168" s="835"/>
      <c r="AC168" s="835"/>
      <c r="AD168" s="835"/>
      <c r="AE168" s="834"/>
      <c r="AF168" s="827"/>
      <c r="AG168" s="835"/>
      <c r="AH168" s="835"/>
      <c r="AI168" s="835"/>
      <c r="AJ168" s="835"/>
      <c r="AK168" s="834"/>
      <c r="AL168" s="827"/>
      <c r="AM168" s="835"/>
      <c r="AN168" s="835"/>
      <c r="AO168" s="835"/>
      <c r="AP168" s="835"/>
      <c r="AQ168" s="834"/>
      <c r="AR168" s="827"/>
      <c r="AS168" s="835"/>
      <c r="AT168" s="835"/>
      <c r="AU168" s="835"/>
      <c r="AV168" s="835"/>
      <c r="AW168" s="834"/>
      <c r="AX168" s="827"/>
      <c r="AY168" s="835"/>
      <c r="AZ168" s="835"/>
      <c r="BA168" s="835"/>
      <c r="BB168" s="835"/>
      <c r="BC168" s="834"/>
      <c r="BD168" s="827"/>
      <c r="BE168" s="835"/>
      <c r="BF168" s="835"/>
      <c r="BG168" s="835"/>
      <c r="BH168" s="835"/>
      <c r="BI168" s="834"/>
      <c r="BJ168" s="827"/>
      <c r="BK168" s="835"/>
      <c r="BL168" s="835"/>
      <c r="BM168" s="835"/>
      <c r="BN168" s="835"/>
      <c r="BO168" s="834"/>
      <c r="BP168" s="827"/>
      <c r="BQ168" s="835"/>
      <c r="BR168" s="835"/>
      <c r="BS168" s="835"/>
      <c r="BT168" s="835"/>
      <c r="BU168" s="834"/>
      <c r="BV168" s="827"/>
      <c r="BW168" s="835"/>
      <c r="BX168" s="835"/>
      <c r="BY168" s="835"/>
      <c r="BZ168" s="835"/>
      <c r="CA168" s="834"/>
      <c r="CB168" s="827"/>
      <c r="CC168" s="835"/>
      <c r="CD168" s="835"/>
      <c r="CE168" s="835"/>
      <c r="CF168" s="835"/>
      <c r="CG168" s="834"/>
      <c r="CH168" s="827"/>
      <c r="CI168" s="835"/>
      <c r="CJ168" s="835"/>
      <c r="CK168" s="835"/>
      <c r="CL168" s="835"/>
      <c r="CM168" s="834"/>
      <c r="CN168" s="827"/>
      <c r="CO168" s="835"/>
      <c r="CP168" s="835"/>
      <c r="CQ168" s="835"/>
      <c r="CR168" s="835"/>
      <c r="CS168" s="834"/>
      <c r="CT168" s="827"/>
      <c r="CU168" s="835"/>
      <c r="CV168" s="835"/>
      <c r="CW168" s="835"/>
      <c r="CX168" s="835"/>
      <c r="CY168" s="834"/>
      <c r="CZ168" s="827"/>
      <c r="DA168" s="835"/>
      <c r="DB168" s="835"/>
      <c r="DC168" s="835"/>
      <c r="DD168" s="835"/>
      <c r="DE168" s="834"/>
      <c r="DF168" s="827"/>
      <c r="DG168" s="835"/>
      <c r="DH168" s="835"/>
      <c r="DI168" s="835"/>
      <c r="DJ168" s="835"/>
      <c r="DK168" s="834"/>
      <c r="DL168" s="827"/>
      <c r="DM168" s="835"/>
      <c r="DN168" s="835"/>
      <c r="DO168" s="835"/>
      <c r="DP168" s="835"/>
      <c r="DQ168" s="834"/>
      <c r="DR168" s="827"/>
      <c r="DS168" s="835"/>
      <c r="DT168" s="835"/>
      <c r="DU168" s="835"/>
      <c r="DV168" s="835"/>
      <c r="DW168" s="834"/>
      <c r="DX168" s="827"/>
      <c r="DY168" s="835"/>
      <c r="DZ168" s="835"/>
      <c r="EA168" s="835"/>
      <c r="EB168" s="835"/>
      <c r="EC168" s="834"/>
      <c r="ED168" s="827"/>
      <c r="EE168" s="835"/>
      <c r="EF168" s="835"/>
      <c r="EG168" s="835"/>
      <c r="EH168" s="835"/>
      <c r="EI168" s="834"/>
      <c r="EJ168" s="827"/>
      <c r="EK168" s="835"/>
      <c r="EL168" s="835"/>
      <c r="EM168" s="835"/>
      <c r="EN168" s="835"/>
      <c r="EO168" s="834"/>
      <c r="EP168" s="827"/>
      <c r="EQ168" s="835"/>
      <c r="ER168" s="835"/>
      <c r="ES168" s="835"/>
      <c r="ET168" s="835"/>
      <c r="EU168" s="834"/>
      <c r="EV168" s="827"/>
      <c r="EW168" s="835"/>
      <c r="EX168" s="835"/>
      <c r="EY168" s="835"/>
      <c r="EZ168" s="835"/>
      <c r="FA168" s="834"/>
      <c r="FB168" s="827"/>
      <c r="FC168" s="835"/>
      <c r="FD168" s="835"/>
      <c r="FE168" s="835"/>
      <c r="FF168" s="835"/>
      <c r="FG168" s="834"/>
      <c r="FH168" s="827"/>
      <c r="FI168" s="835"/>
      <c r="FJ168" s="835"/>
      <c r="FK168" s="835"/>
      <c r="FL168" s="835"/>
      <c r="FM168" s="834"/>
      <c r="FN168" s="827"/>
      <c r="FO168" s="835"/>
      <c r="FP168" s="835"/>
      <c r="FQ168" s="835"/>
      <c r="FR168" s="835"/>
      <c r="FS168" s="834"/>
      <c r="FT168" s="827"/>
      <c r="FU168" s="835"/>
      <c r="FV168" s="835"/>
      <c r="FW168" s="835"/>
      <c r="FX168" s="835"/>
      <c r="FY168" s="834"/>
    </row>
    <row r="169" spans="1:181" x14ac:dyDescent="0.3">
      <c r="A169" s="19"/>
      <c r="B169" s="827"/>
      <c r="C169" s="835"/>
      <c r="D169" s="835"/>
      <c r="E169" s="835"/>
      <c r="F169" s="835"/>
      <c r="G169" s="834"/>
      <c r="H169" s="827"/>
      <c r="I169" s="835"/>
      <c r="J169" s="835"/>
      <c r="K169" s="835"/>
      <c r="L169" s="835"/>
      <c r="M169" s="834"/>
      <c r="N169" s="827"/>
      <c r="O169" s="835"/>
      <c r="P169" s="835"/>
      <c r="Q169" s="835"/>
      <c r="R169" s="835"/>
      <c r="S169" s="834"/>
      <c r="T169" s="827"/>
      <c r="U169" s="835"/>
      <c r="V169" s="835"/>
      <c r="W169" s="835"/>
      <c r="X169" s="835"/>
      <c r="Y169" s="834"/>
      <c r="Z169" s="827"/>
      <c r="AA169" s="835"/>
      <c r="AB169" s="835"/>
      <c r="AC169" s="835"/>
      <c r="AD169" s="835"/>
      <c r="AE169" s="834"/>
      <c r="AF169" s="827"/>
      <c r="AG169" s="835"/>
      <c r="AH169" s="835"/>
      <c r="AI169" s="835"/>
      <c r="AJ169" s="835"/>
      <c r="AK169" s="834"/>
      <c r="AL169" s="827"/>
      <c r="AM169" s="835"/>
      <c r="AN169" s="835"/>
      <c r="AO169" s="835"/>
      <c r="AP169" s="835"/>
      <c r="AQ169" s="834"/>
      <c r="AR169" s="827"/>
      <c r="AS169" s="835"/>
      <c r="AT169" s="835"/>
      <c r="AU169" s="835"/>
      <c r="AV169" s="835"/>
      <c r="AW169" s="834"/>
      <c r="AX169" s="827"/>
      <c r="AY169" s="835"/>
      <c r="AZ169" s="835"/>
      <c r="BA169" s="835"/>
      <c r="BB169" s="835"/>
      <c r="BC169" s="834"/>
      <c r="BD169" s="827"/>
      <c r="BE169" s="835"/>
      <c r="BF169" s="835"/>
      <c r="BG169" s="835"/>
      <c r="BH169" s="835"/>
      <c r="BI169" s="834"/>
      <c r="BJ169" s="827"/>
      <c r="BK169" s="835"/>
      <c r="BL169" s="835"/>
      <c r="BM169" s="835"/>
      <c r="BN169" s="835"/>
      <c r="BO169" s="834"/>
      <c r="BP169" s="827"/>
      <c r="BQ169" s="835"/>
      <c r="BR169" s="835"/>
      <c r="BS169" s="835"/>
      <c r="BT169" s="835"/>
      <c r="BU169" s="834"/>
      <c r="BV169" s="827"/>
      <c r="BW169" s="835"/>
      <c r="BX169" s="835"/>
      <c r="BY169" s="835"/>
      <c r="BZ169" s="835"/>
      <c r="CA169" s="834"/>
      <c r="CB169" s="827"/>
      <c r="CC169" s="835"/>
      <c r="CD169" s="835"/>
      <c r="CE169" s="835"/>
      <c r="CF169" s="835"/>
      <c r="CG169" s="834"/>
      <c r="CH169" s="827"/>
      <c r="CI169" s="835"/>
      <c r="CJ169" s="835"/>
      <c r="CK169" s="835"/>
      <c r="CL169" s="835"/>
      <c r="CM169" s="834"/>
      <c r="CN169" s="827"/>
      <c r="CO169" s="835"/>
      <c r="CP169" s="835"/>
      <c r="CQ169" s="835"/>
      <c r="CR169" s="835"/>
      <c r="CS169" s="834"/>
      <c r="CT169" s="827"/>
      <c r="CU169" s="835"/>
      <c r="CV169" s="835"/>
      <c r="CW169" s="835"/>
      <c r="CX169" s="835"/>
      <c r="CY169" s="834"/>
      <c r="CZ169" s="827"/>
      <c r="DA169" s="835"/>
      <c r="DB169" s="835"/>
      <c r="DC169" s="835"/>
      <c r="DD169" s="835"/>
      <c r="DE169" s="834"/>
      <c r="DF169" s="827"/>
      <c r="DG169" s="835"/>
      <c r="DH169" s="835"/>
      <c r="DI169" s="835"/>
      <c r="DJ169" s="835"/>
      <c r="DK169" s="834"/>
      <c r="DL169" s="827"/>
      <c r="DM169" s="835"/>
      <c r="DN169" s="835"/>
      <c r="DO169" s="835"/>
      <c r="DP169" s="835"/>
      <c r="DQ169" s="834"/>
      <c r="DR169" s="827"/>
      <c r="DS169" s="835"/>
      <c r="DT169" s="835"/>
      <c r="DU169" s="835"/>
      <c r="DV169" s="835"/>
      <c r="DW169" s="834"/>
      <c r="DX169" s="827"/>
      <c r="DY169" s="835"/>
      <c r="DZ169" s="835"/>
      <c r="EA169" s="835"/>
      <c r="EB169" s="835"/>
      <c r="EC169" s="834"/>
      <c r="ED169" s="827"/>
      <c r="EE169" s="835"/>
      <c r="EF169" s="835"/>
      <c r="EG169" s="835"/>
      <c r="EH169" s="835"/>
      <c r="EI169" s="834"/>
      <c r="EJ169" s="827"/>
      <c r="EK169" s="835"/>
      <c r="EL169" s="835"/>
      <c r="EM169" s="835"/>
      <c r="EN169" s="835"/>
      <c r="EO169" s="834"/>
      <c r="EP169" s="827"/>
      <c r="EQ169" s="835"/>
      <c r="ER169" s="835"/>
      <c r="ES169" s="835"/>
      <c r="ET169" s="835"/>
      <c r="EU169" s="834"/>
      <c r="EV169" s="827"/>
      <c r="EW169" s="835"/>
      <c r="EX169" s="835"/>
      <c r="EY169" s="835"/>
      <c r="EZ169" s="835"/>
      <c r="FA169" s="834"/>
      <c r="FB169" s="827"/>
      <c r="FC169" s="835"/>
      <c r="FD169" s="835"/>
      <c r="FE169" s="835"/>
      <c r="FF169" s="835"/>
      <c r="FG169" s="834"/>
      <c r="FH169" s="827"/>
      <c r="FI169" s="835"/>
      <c r="FJ169" s="835"/>
      <c r="FK169" s="835"/>
      <c r="FL169" s="835"/>
      <c r="FM169" s="834"/>
      <c r="FN169" s="827"/>
      <c r="FO169" s="835"/>
      <c r="FP169" s="835"/>
      <c r="FQ169" s="835"/>
      <c r="FR169" s="835"/>
      <c r="FS169" s="834"/>
      <c r="FT169" s="827"/>
      <c r="FU169" s="835"/>
      <c r="FV169" s="835"/>
      <c r="FW169" s="835"/>
      <c r="FX169" s="835"/>
      <c r="FY169" s="834"/>
    </row>
    <row r="170" spans="1:181" x14ac:dyDescent="0.3">
      <c r="A170" s="19"/>
      <c r="B170" s="827" t="s">
        <v>442</v>
      </c>
      <c r="C170" s="835">
        <f>C139+C142</f>
        <v>1</v>
      </c>
      <c r="D170" s="835">
        <f t="shared" ref="D170:D178" si="64">IF(C170&gt;1,1,C170)</f>
        <v>1</v>
      </c>
      <c r="E170" s="835">
        <f t="shared" ref="E170:E178" si="65">IF(E$70=1,B$135+B$135*D170*C$135,0)</f>
        <v>8.9699999999999989</v>
      </c>
      <c r="F170" s="835">
        <f t="shared" ref="F170:F178" si="66">E170*E117/10000</f>
        <v>2.4254879999999996</v>
      </c>
      <c r="G170" s="834"/>
      <c r="H170" s="827" t="s">
        <v>442</v>
      </c>
      <c r="I170" s="835">
        <f>I139+I142</f>
        <v>1</v>
      </c>
      <c r="J170" s="835">
        <f t="shared" ref="J170:J178" si="67">IF(I170&gt;1,1,I170)</f>
        <v>1</v>
      </c>
      <c r="K170" s="835">
        <f t="shared" ref="K170:K178" si="68">IF(K$70=1,H$135+H$135*J170*I$135,0)</f>
        <v>11.5</v>
      </c>
      <c r="L170" s="835">
        <f t="shared" ref="L170:L178" si="69">K170*K117/10000</f>
        <v>3.1095999999999999</v>
      </c>
      <c r="M170" s="834"/>
      <c r="N170" s="827" t="s">
        <v>442</v>
      </c>
      <c r="O170" s="835">
        <f>O139+O142</f>
        <v>1</v>
      </c>
      <c r="P170" s="835">
        <f t="shared" ref="P170:P178" si="70">IF(O170&gt;1,1,O170)</f>
        <v>1</v>
      </c>
      <c r="Q170" s="835">
        <f t="shared" ref="Q170:Q178" si="71">IF(Q$70=1,N$135+N$135*P170*O$135,0)</f>
        <v>9.7750000000000004</v>
      </c>
      <c r="R170" s="835">
        <f t="shared" ref="R170:R178" si="72">Q170*Q117/10000</f>
        <v>2.6431600000000004</v>
      </c>
      <c r="S170" s="834"/>
      <c r="T170" s="827" t="s">
        <v>442</v>
      </c>
      <c r="U170" s="835">
        <f>U139+U142</f>
        <v>1</v>
      </c>
      <c r="V170" s="835">
        <f t="shared" ref="V170:V178" si="73">IF(U170&gt;1,1,U170)</f>
        <v>1</v>
      </c>
      <c r="W170" s="835">
        <f t="shared" ref="W170:W178" si="74">IF(W$70=1,T$135+T$135*V170*U$135,0)</f>
        <v>10.925000000000001</v>
      </c>
      <c r="X170" s="835">
        <f t="shared" ref="X170:X178" si="75">W170*W117/10000</f>
        <v>2.9541200000000001</v>
      </c>
      <c r="Y170" s="834"/>
      <c r="Z170" s="827" t="s">
        <v>442</v>
      </c>
      <c r="AA170" s="835">
        <f>AA139+AA142</f>
        <v>1</v>
      </c>
      <c r="AB170" s="835">
        <f t="shared" ref="AB170:AB178" si="76">IF(AA170&gt;1,1,AA170)</f>
        <v>1</v>
      </c>
      <c r="AC170" s="835">
        <f t="shared" ref="AC170:AC178" si="77">IF(AC$70=1,Z$135+Z$135*AB170*AA$135,0)</f>
        <v>8.9699999999999989</v>
      </c>
      <c r="AD170" s="835">
        <f t="shared" ref="AD170:AD178" si="78">AC170*AC117/10000</f>
        <v>2.4254879999999996</v>
      </c>
      <c r="AE170" s="834"/>
      <c r="AF170" s="827" t="s">
        <v>442</v>
      </c>
      <c r="AG170" s="835">
        <f>AG139+AG142</f>
        <v>1</v>
      </c>
      <c r="AH170" s="835">
        <f t="shared" ref="AH170:AH178" si="79">IF(AG170&gt;1,1,AG170)</f>
        <v>1</v>
      </c>
      <c r="AI170" s="835">
        <f t="shared" ref="AI170:AI178" si="80">IF(AI$70=1,AF$135+AF$135*AH170*AG$135,0)</f>
        <v>11.5</v>
      </c>
      <c r="AJ170" s="835">
        <f t="shared" ref="AJ170:AJ178" si="81">AI170*AI117/10000</f>
        <v>3.1095999999999999</v>
      </c>
      <c r="AK170" s="834"/>
      <c r="AL170" s="827" t="s">
        <v>442</v>
      </c>
      <c r="AM170" s="835">
        <f>AM139+AM142</f>
        <v>1</v>
      </c>
      <c r="AN170" s="835">
        <f t="shared" ref="AN170:AN178" si="82">IF(AM170&gt;1,1,AM170)</f>
        <v>1</v>
      </c>
      <c r="AO170" s="835">
        <f t="shared" ref="AO170:AO178" si="83">IF(AO$70=1,AL$135+AL$135*AN170*AM$135,0)</f>
        <v>9.7750000000000004</v>
      </c>
      <c r="AP170" s="835">
        <f t="shared" ref="AP170:AP178" si="84">AO170*AO117/10000</f>
        <v>2.6431600000000004</v>
      </c>
      <c r="AQ170" s="834"/>
      <c r="AR170" s="827" t="s">
        <v>442</v>
      </c>
      <c r="AS170" s="835">
        <f>AS139+AS142</f>
        <v>1</v>
      </c>
      <c r="AT170" s="835">
        <f t="shared" ref="AT170:AT178" si="85">IF(AS170&gt;1,1,AS170)</f>
        <v>1</v>
      </c>
      <c r="AU170" s="835">
        <f t="shared" ref="AU170:AU178" si="86">IF(AU$70=1,AR$135+AR$135*AT170*AS$135,0)</f>
        <v>10.925000000000001</v>
      </c>
      <c r="AV170" s="835">
        <f t="shared" ref="AV170:AV178" si="87">AU170*AU117/10000</f>
        <v>2.9541200000000001</v>
      </c>
      <c r="AW170" s="834"/>
      <c r="AX170" s="827" t="s">
        <v>442</v>
      </c>
      <c r="AY170" s="835">
        <f>AY139+AY142</f>
        <v>1</v>
      </c>
      <c r="AZ170" s="835">
        <f t="shared" ref="AZ170:AZ178" si="88">IF(AY170&gt;1,1,AY170)</f>
        <v>1</v>
      </c>
      <c r="BA170" s="835">
        <f t="shared" ref="BA170:BA178" si="89">IF(BA$70=1,AX$135+AX$135*AZ170*AY$135,0)</f>
        <v>8.9699999999999989</v>
      </c>
      <c r="BB170" s="835">
        <f t="shared" ref="BB170:BB178" si="90">BA170*BA117/10000</f>
        <v>2.4254879999999996</v>
      </c>
      <c r="BC170" s="834"/>
      <c r="BD170" s="827" t="s">
        <v>442</v>
      </c>
      <c r="BE170" s="835">
        <f>BE139+BE142</f>
        <v>1</v>
      </c>
      <c r="BF170" s="835">
        <f t="shared" ref="BF170:BF178" si="91">IF(BE170&gt;1,1,BE170)</f>
        <v>1</v>
      </c>
      <c r="BG170" s="835">
        <f t="shared" ref="BG170:BG178" si="92">IF(BG$70=1,BD$135+BD$135*BF170*BE$135,0)</f>
        <v>11.5</v>
      </c>
      <c r="BH170" s="835">
        <f t="shared" ref="BH170:BH178" si="93">BG170*BG117/10000</f>
        <v>3.1095999999999999</v>
      </c>
      <c r="BI170" s="834"/>
      <c r="BJ170" s="827" t="s">
        <v>442</v>
      </c>
      <c r="BK170" s="835">
        <f>BK139+BK142</f>
        <v>1</v>
      </c>
      <c r="BL170" s="835">
        <f t="shared" ref="BL170:BL178" si="94">IF(BK170&gt;1,1,BK170)</f>
        <v>1</v>
      </c>
      <c r="BM170" s="835">
        <f t="shared" ref="BM170:BM178" si="95">IF(BM$70=1,BJ$135+BJ$135*BL170*BK$135,0)</f>
        <v>0</v>
      </c>
      <c r="BN170" s="835">
        <f t="shared" ref="BN170:BN178" si="96">BM170*BM117/10000</f>
        <v>0</v>
      </c>
      <c r="BO170" s="834"/>
      <c r="BP170" s="827" t="s">
        <v>442</v>
      </c>
      <c r="BQ170" s="835">
        <f>BQ139+BQ142</f>
        <v>1</v>
      </c>
      <c r="BR170" s="835">
        <f t="shared" ref="BR170:BR178" si="97">IF(BQ170&gt;1,1,BQ170)</f>
        <v>1</v>
      </c>
      <c r="BS170" s="835">
        <f t="shared" ref="BS170:BS178" si="98">IF(BS$70=1,BP$135+BP$135*BR170*BQ$135,0)</f>
        <v>0</v>
      </c>
      <c r="BT170" s="835">
        <f t="shared" ref="BT170:BT178" si="99">BS170*BS117/10000</f>
        <v>0</v>
      </c>
      <c r="BU170" s="834"/>
      <c r="BV170" s="827" t="s">
        <v>442</v>
      </c>
      <c r="BW170" s="835">
        <f>BW139+BW142</f>
        <v>1</v>
      </c>
      <c r="BX170" s="835">
        <f t="shared" ref="BX170:BX178" si="100">IF(BW170&gt;1,1,BW170)</f>
        <v>1</v>
      </c>
      <c r="BY170" s="835">
        <f t="shared" ref="BY170:BY178" si="101">IF(BY$70=1,BV$135+BV$135*BX170*BW$135,0)</f>
        <v>0</v>
      </c>
      <c r="BZ170" s="835">
        <f t="shared" ref="BZ170:BZ178" si="102">BY170*BY117/10000</f>
        <v>0</v>
      </c>
      <c r="CA170" s="834"/>
      <c r="CB170" s="827" t="s">
        <v>442</v>
      </c>
      <c r="CC170" s="835">
        <f>CC139+CC142</f>
        <v>1</v>
      </c>
      <c r="CD170" s="835">
        <f t="shared" ref="CD170:CD178" si="103">IF(CC170&gt;1,1,CC170)</f>
        <v>1</v>
      </c>
      <c r="CE170" s="835">
        <f t="shared" ref="CE170:CE178" si="104">IF(CE$70=1,CB$135+CB$135*CD170*CC$135,0)</f>
        <v>0</v>
      </c>
      <c r="CF170" s="835">
        <f t="shared" ref="CF170:CF178" si="105">CE170*CE117/10000</f>
        <v>0</v>
      </c>
      <c r="CG170" s="834"/>
      <c r="CH170" s="827" t="s">
        <v>442</v>
      </c>
      <c r="CI170" s="835">
        <f>CI139+CI142</f>
        <v>1</v>
      </c>
      <c r="CJ170" s="835">
        <f t="shared" ref="CJ170:CJ178" si="106">IF(CI170&gt;1,1,CI170)</f>
        <v>1</v>
      </c>
      <c r="CK170" s="835">
        <f t="shared" ref="CK170:CK178" si="107">IF(CK$70=1,CH$135+CH$135*CJ170*CI$135,0)</f>
        <v>0</v>
      </c>
      <c r="CL170" s="835">
        <f t="shared" ref="CL170:CL178" si="108">CK170*CK117/10000</f>
        <v>0</v>
      </c>
      <c r="CM170" s="834"/>
      <c r="CN170" s="827" t="s">
        <v>442</v>
      </c>
      <c r="CO170" s="835">
        <f>CO139+CO142</f>
        <v>1</v>
      </c>
      <c r="CP170" s="835">
        <f t="shared" ref="CP170:CP178" si="109">IF(CO170&gt;1,1,CO170)</f>
        <v>1</v>
      </c>
      <c r="CQ170" s="835">
        <f t="shared" ref="CQ170:CQ178" si="110">IF(CQ$70=1,CN$135+CN$135*CP170*CO$135,0)</f>
        <v>0</v>
      </c>
      <c r="CR170" s="835">
        <f t="shared" ref="CR170:CR178" si="111">CQ170*CQ117/10000</f>
        <v>0</v>
      </c>
      <c r="CS170" s="834"/>
      <c r="CT170" s="827" t="s">
        <v>442</v>
      </c>
      <c r="CU170" s="835">
        <f>CU139+CU142</f>
        <v>1</v>
      </c>
      <c r="CV170" s="835">
        <f t="shared" ref="CV170:CV178" si="112">IF(CU170&gt;1,1,CU170)</f>
        <v>1</v>
      </c>
      <c r="CW170" s="835">
        <f t="shared" ref="CW170:CW178" si="113">IF(CW$70=1,CT$135+CT$135*CV170*CU$135,0)</f>
        <v>0</v>
      </c>
      <c r="CX170" s="835">
        <f t="shared" ref="CX170:CX178" si="114">CW170*CW117/10000</f>
        <v>0</v>
      </c>
      <c r="CY170" s="834"/>
      <c r="CZ170" s="827" t="s">
        <v>442</v>
      </c>
      <c r="DA170" s="835">
        <f>DA139+DA142</f>
        <v>1</v>
      </c>
      <c r="DB170" s="835">
        <f t="shared" ref="DB170:DB178" si="115">IF(DA170&gt;1,1,DA170)</f>
        <v>1</v>
      </c>
      <c r="DC170" s="835">
        <f t="shared" ref="DC170:DC178" si="116">IF(DC$70=1,CZ$135+CZ$135*DB170*DA$135,0)</f>
        <v>0</v>
      </c>
      <c r="DD170" s="835">
        <f t="shared" ref="DD170:DD178" si="117">DC170*DC117/10000</f>
        <v>0</v>
      </c>
      <c r="DE170" s="834"/>
      <c r="DF170" s="827" t="s">
        <v>442</v>
      </c>
      <c r="DG170" s="835">
        <f>DG139+DG142</f>
        <v>1</v>
      </c>
      <c r="DH170" s="835">
        <f t="shared" ref="DH170:DH178" si="118">IF(DG170&gt;1,1,DG170)</f>
        <v>1</v>
      </c>
      <c r="DI170" s="835">
        <f t="shared" ref="DI170:DI178" si="119">IF(DI$70=1,DF$135+DF$135*DH170*DG$135,0)</f>
        <v>0</v>
      </c>
      <c r="DJ170" s="835">
        <f t="shared" ref="DJ170:DJ178" si="120">DI170*DI117/10000</f>
        <v>0</v>
      </c>
      <c r="DK170" s="834"/>
      <c r="DL170" s="827" t="s">
        <v>442</v>
      </c>
      <c r="DM170" s="835">
        <f>DM139+DM142</f>
        <v>1</v>
      </c>
      <c r="DN170" s="835">
        <f t="shared" ref="DN170:DN178" si="121">IF(DM170&gt;1,1,DM170)</f>
        <v>1</v>
      </c>
      <c r="DO170" s="835">
        <f t="shared" ref="DO170:DO178" si="122">IF(DO$70=1,DL$135+DL$135*DN170*DM$135,0)</f>
        <v>0</v>
      </c>
      <c r="DP170" s="835">
        <f t="shared" ref="DP170:DP178" si="123">DO170*DO117/10000</f>
        <v>0</v>
      </c>
      <c r="DQ170" s="834"/>
      <c r="DR170" s="827" t="s">
        <v>442</v>
      </c>
      <c r="DS170" s="835">
        <f>DS139+DS142</f>
        <v>1</v>
      </c>
      <c r="DT170" s="835">
        <f t="shared" ref="DT170:DT178" si="124">IF(DS170&gt;1,1,DS170)</f>
        <v>1</v>
      </c>
      <c r="DU170" s="835">
        <f t="shared" ref="DU170:DU178" si="125">IF(DU$70=1,DR$135+DR$135*DT170*DS$135,0)</f>
        <v>0</v>
      </c>
      <c r="DV170" s="835">
        <f t="shared" ref="DV170:DV178" si="126">DU170*DU117/10000</f>
        <v>0</v>
      </c>
      <c r="DW170" s="834"/>
      <c r="DX170" s="827" t="s">
        <v>442</v>
      </c>
      <c r="DY170" s="835">
        <f>DY139+DY142</f>
        <v>1</v>
      </c>
      <c r="DZ170" s="835">
        <f t="shared" ref="DZ170:DZ178" si="127">IF(DY170&gt;1,1,DY170)</f>
        <v>1</v>
      </c>
      <c r="EA170" s="835">
        <f t="shared" ref="EA170:EA178" si="128">IF(EA$70=1,DX$135+DX$135*DZ170*DY$135,0)</f>
        <v>0</v>
      </c>
      <c r="EB170" s="835">
        <f t="shared" ref="EB170:EB178" si="129">EA170*EA117/10000</f>
        <v>0</v>
      </c>
      <c r="EC170" s="834"/>
      <c r="ED170" s="827" t="s">
        <v>442</v>
      </c>
      <c r="EE170" s="835">
        <f>EE139+EE142</f>
        <v>1</v>
      </c>
      <c r="EF170" s="835">
        <f t="shared" ref="EF170:EF178" si="130">IF(EE170&gt;1,1,EE170)</f>
        <v>1</v>
      </c>
      <c r="EG170" s="835">
        <f t="shared" ref="EG170:EG178" si="131">IF(EG$70=1,ED$135+ED$135*EF170*EE$135,0)</f>
        <v>0</v>
      </c>
      <c r="EH170" s="835">
        <f t="shared" ref="EH170:EH178" si="132">EG170*EG117/10000</f>
        <v>0</v>
      </c>
      <c r="EI170" s="834"/>
      <c r="EJ170" s="827" t="s">
        <v>442</v>
      </c>
      <c r="EK170" s="835">
        <f>EK139+EK142</f>
        <v>1</v>
      </c>
      <c r="EL170" s="835">
        <f t="shared" ref="EL170:EL178" si="133">IF(EK170&gt;1,1,EK170)</f>
        <v>1</v>
      </c>
      <c r="EM170" s="835">
        <f t="shared" ref="EM170:EM178" si="134">IF(EM$70=1,EJ$135+EJ$135*EL170*EK$135,0)</f>
        <v>0</v>
      </c>
      <c r="EN170" s="835">
        <f t="shared" ref="EN170:EN178" si="135">EM170*EM117/10000</f>
        <v>0</v>
      </c>
      <c r="EO170" s="834"/>
      <c r="EP170" s="827" t="s">
        <v>442</v>
      </c>
      <c r="EQ170" s="835">
        <f>EQ139+EQ142</f>
        <v>1</v>
      </c>
      <c r="ER170" s="835">
        <f t="shared" ref="ER170:ER178" si="136">IF(EQ170&gt;1,1,EQ170)</f>
        <v>1</v>
      </c>
      <c r="ES170" s="835">
        <f t="shared" ref="ES170:ES178" si="137">IF(ES$70=1,EP$135+EP$135*ER170*EQ$135,0)</f>
        <v>0</v>
      </c>
      <c r="ET170" s="835">
        <f t="shared" ref="ET170:ET178" si="138">ES170*ES117/10000</f>
        <v>0</v>
      </c>
      <c r="EU170" s="834"/>
      <c r="EV170" s="827" t="s">
        <v>442</v>
      </c>
      <c r="EW170" s="835">
        <f>EW139+EW142</f>
        <v>1</v>
      </c>
      <c r="EX170" s="835">
        <f t="shared" ref="EX170:EX178" si="139">IF(EW170&gt;1,1,EW170)</f>
        <v>1</v>
      </c>
      <c r="EY170" s="835">
        <f t="shared" ref="EY170:EY178" si="140">IF(EY$70=1,EV$135+EV$135*EX170*EW$135,0)</f>
        <v>0</v>
      </c>
      <c r="EZ170" s="835">
        <f t="shared" ref="EZ170:EZ178" si="141">EY170*EY117/10000</f>
        <v>0</v>
      </c>
      <c r="FA170" s="834"/>
      <c r="FB170" s="827" t="s">
        <v>442</v>
      </c>
      <c r="FC170" s="835">
        <f>FC139+FC142</f>
        <v>1</v>
      </c>
      <c r="FD170" s="835">
        <f t="shared" ref="FD170:FD178" si="142">IF(FC170&gt;1,1,FC170)</f>
        <v>1</v>
      </c>
      <c r="FE170" s="835">
        <f t="shared" ref="FE170:FE178" si="143">IF(FE$70=1,FB$135+FB$135*FD170*FC$135,0)</f>
        <v>0</v>
      </c>
      <c r="FF170" s="835">
        <f t="shared" ref="FF170:FF178" si="144">FE170*FE117/10000</f>
        <v>0</v>
      </c>
      <c r="FG170" s="834"/>
      <c r="FH170" s="827" t="s">
        <v>442</v>
      </c>
      <c r="FI170" s="835">
        <f>FI139+FI142</f>
        <v>1</v>
      </c>
      <c r="FJ170" s="835">
        <f t="shared" ref="FJ170:FJ178" si="145">IF(FI170&gt;1,1,FI170)</f>
        <v>1</v>
      </c>
      <c r="FK170" s="835">
        <f t="shared" ref="FK170:FK178" si="146">IF(FK$70=1,FH$135+FH$135*FJ170*FI$135,0)</f>
        <v>0</v>
      </c>
      <c r="FL170" s="835">
        <f t="shared" ref="FL170:FL178" si="147">FK170*FK117/10000</f>
        <v>0</v>
      </c>
      <c r="FM170" s="834"/>
      <c r="FN170" s="827" t="s">
        <v>442</v>
      </c>
      <c r="FO170" s="835">
        <f>FO139+FO142</f>
        <v>1</v>
      </c>
      <c r="FP170" s="835">
        <f t="shared" ref="FP170:FP178" si="148">IF(FO170&gt;1,1,FO170)</f>
        <v>1</v>
      </c>
      <c r="FQ170" s="835">
        <f t="shared" ref="FQ170:FQ178" si="149">IF(FQ$70=1,FN$135+FN$135*FP170*FO$135,0)</f>
        <v>0</v>
      </c>
      <c r="FR170" s="835">
        <f t="shared" ref="FR170:FR178" si="150">FQ170*FQ117/10000</f>
        <v>0</v>
      </c>
      <c r="FS170" s="834"/>
      <c r="FT170" s="827" t="s">
        <v>442</v>
      </c>
      <c r="FU170" s="835">
        <f>FU139+FU142</f>
        <v>1</v>
      </c>
      <c r="FV170" s="835">
        <f t="shared" ref="FV170:FV178" si="151">IF(FU170&gt;1,1,FU170)</f>
        <v>1</v>
      </c>
      <c r="FW170" s="835">
        <f t="shared" ref="FW170:FW178" si="152">IF(FW$70=1,FT$135+FT$135*FV170*FU$135,0)</f>
        <v>0</v>
      </c>
      <c r="FX170" s="835">
        <f t="shared" ref="FX170:FX178" si="153">FW170*FW117/10000</f>
        <v>0</v>
      </c>
      <c r="FY170" s="834"/>
    </row>
    <row r="171" spans="1:181" x14ac:dyDescent="0.3">
      <c r="A171" s="19"/>
      <c r="B171" s="827" t="s">
        <v>441</v>
      </c>
      <c r="C171" s="835">
        <f>IF(E105&lt;0,C142+C139+C140,C142)</f>
        <v>1.5</v>
      </c>
      <c r="D171" s="835">
        <f t="shared" si="64"/>
        <v>1</v>
      </c>
      <c r="E171" s="835">
        <f t="shared" si="65"/>
        <v>8.9699999999999989</v>
      </c>
      <c r="F171" s="835">
        <f t="shared" si="66"/>
        <v>3.1717919999999995</v>
      </c>
      <c r="G171" s="834"/>
      <c r="H171" s="827" t="s">
        <v>441</v>
      </c>
      <c r="I171" s="835">
        <f>IF(K105&lt;0,I142+I139+I140,I142)</f>
        <v>1.5</v>
      </c>
      <c r="J171" s="835">
        <f t="shared" si="67"/>
        <v>1</v>
      </c>
      <c r="K171" s="835">
        <f t="shared" si="68"/>
        <v>11.5</v>
      </c>
      <c r="L171" s="835">
        <f t="shared" si="69"/>
        <v>4.0663999999999998</v>
      </c>
      <c r="M171" s="834"/>
      <c r="N171" s="827" t="s">
        <v>441</v>
      </c>
      <c r="O171" s="835">
        <f>IF(Q105&lt;0,O142+O139+O140,O142)</f>
        <v>1.5</v>
      </c>
      <c r="P171" s="835">
        <f t="shared" si="70"/>
        <v>1</v>
      </c>
      <c r="Q171" s="835">
        <f t="shared" si="71"/>
        <v>9.7750000000000004</v>
      </c>
      <c r="R171" s="835">
        <f t="shared" si="72"/>
        <v>3.4564400000000002</v>
      </c>
      <c r="S171" s="834"/>
      <c r="T171" s="827" t="s">
        <v>441</v>
      </c>
      <c r="U171" s="835">
        <f>IF(W105&lt;0,U142+U139+U140,U142)</f>
        <v>1.5</v>
      </c>
      <c r="V171" s="835">
        <f t="shared" si="73"/>
        <v>1</v>
      </c>
      <c r="W171" s="835">
        <f t="shared" si="74"/>
        <v>10.925000000000001</v>
      </c>
      <c r="X171" s="835">
        <f t="shared" si="75"/>
        <v>3.8630800000000001</v>
      </c>
      <c r="Y171" s="834"/>
      <c r="Z171" s="827" t="s">
        <v>441</v>
      </c>
      <c r="AA171" s="835">
        <f>IF(AC105&lt;0,AA142+AA139+AA140,AA142)</f>
        <v>1.5</v>
      </c>
      <c r="AB171" s="835">
        <f t="shared" si="76"/>
        <v>1</v>
      </c>
      <c r="AC171" s="835">
        <f t="shared" si="77"/>
        <v>8.9699999999999989</v>
      </c>
      <c r="AD171" s="835">
        <f t="shared" si="78"/>
        <v>3.1717919999999995</v>
      </c>
      <c r="AE171" s="834"/>
      <c r="AF171" s="827" t="s">
        <v>441</v>
      </c>
      <c r="AG171" s="835">
        <f>IF(AI105&lt;0,AG142+AG139+AG140,AG142)</f>
        <v>1.5</v>
      </c>
      <c r="AH171" s="835">
        <f t="shared" si="79"/>
        <v>1</v>
      </c>
      <c r="AI171" s="835">
        <f t="shared" si="80"/>
        <v>11.5</v>
      </c>
      <c r="AJ171" s="835">
        <f t="shared" si="81"/>
        <v>4.0663999999999998</v>
      </c>
      <c r="AK171" s="834"/>
      <c r="AL171" s="827" t="s">
        <v>441</v>
      </c>
      <c r="AM171" s="835">
        <f>IF(AO105&lt;0,AM142+AM139+AM140,AM142)</f>
        <v>1.5</v>
      </c>
      <c r="AN171" s="835">
        <f t="shared" si="82"/>
        <v>1</v>
      </c>
      <c r="AO171" s="835">
        <f t="shared" si="83"/>
        <v>9.7750000000000004</v>
      </c>
      <c r="AP171" s="835">
        <f t="shared" si="84"/>
        <v>3.4564400000000002</v>
      </c>
      <c r="AQ171" s="834"/>
      <c r="AR171" s="827" t="s">
        <v>441</v>
      </c>
      <c r="AS171" s="835">
        <f>IF(AU105&lt;0,AS142+AS139+AS140,AS142)</f>
        <v>1.5</v>
      </c>
      <c r="AT171" s="835">
        <f t="shared" si="85"/>
        <v>1</v>
      </c>
      <c r="AU171" s="835">
        <f t="shared" si="86"/>
        <v>10.925000000000001</v>
      </c>
      <c r="AV171" s="835">
        <f t="shared" si="87"/>
        <v>3.8630800000000001</v>
      </c>
      <c r="AW171" s="834"/>
      <c r="AX171" s="827" t="s">
        <v>441</v>
      </c>
      <c r="AY171" s="835">
        <f>IF(BA105&lt;0,AY142+AY139+AY140,AY142)</f>
        <v>1.5</v>
      </c>
      <c r="AZ171" s="835">
        <f t="shared" si="88"/>
        <v>1</v>
      </c>
      <c r="BA171" s="835">
        <f t="shared" si="89"/>
        <v>8.9699999999999989</v>
      </c>
      <c r="BB171" s="835">
        <f t="shared" si="90"/>
        <v>3.1717919999999995</v>
      </c>
      <c r="BC171" s="834"/>
      <c r="BD171" s="827" t="s">
        <v>441</v>
      </c>
      <c r="BE171" s="835">
        <f>IF(BG105&lt;0,BE142+BE139+BE140,BE142)</f>
        <v>1.5</v>
      </c>
      <c r="BF171" s="835">
        <f t="shared" si="91"/>
        <v>1</v>
      </c>
      <c r="BG171" s="835">
        <f t="shared" si="92"/>
        <v>11.5</v>
      </c>
      <c r="BH171" s="835">
        <f t="shared" si="93"/>
        <v>4.0663999999999998</v>
      </c>
      <c r="BI171" s="834"/>
      <c r="BJ171" s="827" t="s">
        <v>441</v>
      </c>
      <c r="BK171" s="835">
        <f>IF(BM105&lt;0,BK142+BK139+BK140,BK142)</f>
        <v>1.5</v>
      </c>
      <c r="BL171" s="835">
        <f t="shared" si="94"/>
        <v>1</v>
      </c>
      <c r="BM171" s="835">
        <f t="shared" si="95"/>
        <v>0</v>
      </c>
      <c r="BN171" s="835">
        <f t="shared" si="96"/>
        <v>0</v>
      </c>
      <c r="BO171" s="834"/>
      <c r="BP171" s="827" t="s">
        <v>441</v>
      </c>
      <c r="BQ171" s="835">
        <f>IF(BS105&lt;0,BQ142+BQ139+BQ140,BQ142)</f>
        <v>1.5</v>
      </c>
      <c r="BR171" s="835">
        <f t="shared" si="97"/>
        <v>1</v>
      </c>
      <c r="BS171" s="835">
        <f t="shared" si="98"/>
        <v>0</v>
      </c>
      <c r="BT171" s="835">
        <f t="shared" si="99"/>
        <v>0</v>
      </c>
      <c r="BU171" s="834"/>
      <c r="BV171" s="827" t="s">
        <v>441</v>
      </c>
      <c r="BW171" s="835">
        <f>IF(BY105&lt;0,BW142+BW139+BW140,BW142)</f>
        <v>1.5</v>
      </c>
      <c r="BX171" s="835">
        <f t="shared" si="100"/>
        <v>1</v>
      </c>
      <c r="BY171" s="835">
        <f t="shared" si="101"/>
        <v>0</v>
      </c>
      <c r="BZ171" s="835">
        <f t="shared" si="102"/>
        <v>0</v>
      </c>
      <c r="CA171" s="834"/>
      <c r="CB171" s="827" t="s">
        <v>441</v>
      </c>
      <c r="CC171" s="835">
        <f>IF(CE105&lt;0,CC142+CC139+CC140,CC142)</f>
        <v>1.5</v>
      </c>
      <c r="CD171" s="835">
        <f t="shared" si="103"/>
        <v>1</v>
      </c>
      <c r="CE171" s="835">
        <f t="shared" si="104"/>
        <v>0</v>
      </c>
      <c r="CF171" s="835">
        <f t="shared" si="105"/>
        <v>0</v>
      </c>
      <c r="CG171" s="834"/>
      <c r="CH171" s="827" t="s">
        <v>441</v>
      </c>
      <c r="CI171" s="835">
        <f>IF(CK105&lt;0,CI142+CI139+CI140,CI142)</f>
        <v>1.5</v>
      </c>
      <c r="CJ171" s="835">
        <f t="shared" si="106"/>
        <v>1</v>
      </c>
      <c r="CK171" s="835">
        <f t="shared" si="107"/>
        <v>0</v>
      </c>
      <c r="CL171" s="835">
        <f t="shared" si="108"/>
        <v>0</v>
      </c>
      <c r="CM171" s="834"/>
      <c r="CN171" s="827" t="s">
        <v>441</v>
      </c>
      <c r="CO171" s="835">
        <f>IF(CQ105&lt;0,CO142+CO139+CO140,CO142)</f>
        <v>1.5</v>
      </c>
      <c r="CP171" s="835">
        <f t="shared" si="109"/>
        <v>1</v>
      </c>
      <c r="CQ171" s="835">
        <f t="shared" si="110"/>
        <v>0</v>
      </c>
      <c r="CR171" s="835">
        <f t="shared" si="111"/>
        <v>0</v>
      </c>
      <c r="CS171" s="834"/>
      <c r="CT171" s="827" t="s">
        <v>441</v>
      </c>
      <c r="CU171" s="835">
        <f>IF(CW105&lt;0,CU142+CU139+CU140,CU142)</f>
        <v>1.5</v>
      </c>
      <c r="CV171" s="835">
        <f t="shared" si="112"/>
        <v>1</v>
      </c>
      <c r="CW171" s="835">
        <f t="shared" si="113"/>
        <v>0</v>
      </c>
      <c r="CX171" s="835">
        <f t="shared" si="114"/>
        <v>0</v>
      </c>
      <c r="CY171" s="834"/>
      <c r="CZ171" s="827" t="s">
        <v>441</v>
      </c>
      <c r="DA171" s="835">
        <f>IF(DC105&lt;0,DA142+DA139+DA140,DA142)</f>
        <v>1.5</v>
      </c>
      <c r="DB171" s="835">
        <f t="shared" si="115"/>
        <v>1</v>
      </c>
      <c r="DC171" s="835">
        <f t="shared" si="116"/>
        <v>0</v>
      </c>
      <c r="DD171" s="835">
        <f t="shared" si="117"/>
        <v>0</v>
      </c>
      <c r="DE171" s="834"/>
      <c r="DF171" s="827" t="s">
        <v>441</v>
      </c>
      <c r="DG171" s="835">
        <f>IF(DI105&lt;0,DG142+DG139+DG140,DG142)</f>
        <v>1.5</v>
      </c>
      <c r="DH171" s="835">
        <f t="shared" si="118"/>
        <v>1</v>
      </c>
      <c r="DI171" s="835">
        <f t="shared" si="119"/>
        <v>0</v>
      </c>
      <c r="DJ171" s="835">
        <f t="shared" si="120"/>
        <v>0</v>
      </c>
      <c r="DK171" s="834"/>
      <c r="DL171" s="827" t="s">
        <v>441</v>
      </c>
      <c r="DM171" s="835">
        <f>IF(DO105&lt;0,DM142+DM139+DM140,DM142)</f>
        <v>1.5</v>
      </c>
      <c r="DN171" s="835">
        <f t="shared" si="121"/>
        <v>1</v>
      </c>
      <c r="DO171" s="835">
        <f t="shared" si="122"/>
        <v>0</v>
      </c>
      <c r="DP171" s="835">
        <f t="shared" si="123"/>
        <v>0</v>
      </c>
      <c r="DQ171" s="834"/>
      <c r="DR171" s="827" t="s">
        <v>441</v>
      </c>
      <c r="DS171" s="835">
        <f>IF(DU105&lt;0,DS142+DS139+DS140,DS142)</f>
        <v>1.5</v>
      </c>
      <c r="DT171" s="835">
        <f t="shared" si="124"/>
        <v>1</v>
      </c>
      <c r="DU171" s="835">
        <f t="shared" si="125"/>
        <v>0</v>
      </c>
      <c r="DV171" s="835">
        <f t="shared" si="126"/>
        <v>0</v>
      </c>
      <c r="DW171" s="834"/>
      <c r="DX171" s="827" t="s">
        <v>441</v>
      </c>
      <c r="DY171" s="835">
        <f>IF(EA105&lt;0,DY142+DY139+DY140,DY142)</f>
        <v>1.5</v>
      </c>
      <c r="DZ171" s="835">
        <f t="shared" si="127"/>
        <v>1</v>
      </c>
      <c r="EA171" s="835">
        <f t="shared" si="128"/>
        <v>0</v>
      </c>
      <c r="EB171" s="835">
        <f t="shared" si="129"/>
        <v>0</v>
      </c>
      <c r="EC171" s="834"/>
      <c r="ED171" s="827" t="s">
        <v>441</v>
      </c>
      <c r="EE171" s="835">
        <f>IF(EG105&lt;0,EE142+EE139+EE140,EE142)</f>
        <v>1.5</v>
      </c>
      <c r="EF171" s="835">
        <f t="shared" si="130"/>
        <v>1</v>
      </c>
      <c r="EG171" s="835">
        <f t="shared" si="131"/>
        <v>0</v>
      </c>
      <c r="EH171" s="835">
        <f t="shared" si="132"/>
        <v>0</v>
      </c>
      <c r="EI171" s="834"/>
      <c r="EJ171" s="827" t="s">
        <v>441</v>
      </c>
      <c r="EK171" s="835">
        <f>IF(EM105&lt;0,EK142+EK139+EK140,EK142)</f>
        <v>1.5</v>
      </c>
      <c r="EL171" s="835">
        <f t="shared" si="133"/>
        <v>1</v>
      </c>
      <c r="EM171" s="835">
        <f t="shared" si="134"/>
        <v>0</v>
      </c>
      <c r="EN171" s="835">
        <f t="shared" si="135"/>
        <v>0</v>
      </c>
      <c r="EO171" s="834"/>
      <c r="EP171" s="827" t="s">
        <v>441</v>
      </c>
      <c r="EQ171" s="835">
        <f>IF(ES105&lt;0,EQ142+EQ139+EQ140,EQ142)</f>
        <v>1.5</v>
      </c>
      <c r="ER171" s="835">
        <f t="shared" si="136"/>
        <v>1</v>
      </c>
      <c r="ES171" s="835">
        <f t="shared" si="137"/>
        <v>0</v>
      </c>
      <c r="ET171" s="835">
        <f t="shared" si="138"/>
        <v>0</v>
      </c>
      <c r="EU171" s="834"/>
      <c r="EV171" s="827" t="s">
        <v>441</v>
      </c>
      <c r="EW171" s="835">
        <f>IF(EY105&lt;0,EW142+EW139+EW140,EW142)</f>
        <v>1.5</v>
      </c>
      <c r="EX171" s="835">
        <f t="shared" si="139"/>
        <v>1</v>
      </c>
      <c r="EY171" s="835">
        <f t="shared" si="140"/>
        <v>0</v>
      </c>
      <c r="EZ171" s="835">
        <f t="shared" si="141"/>
        <v>0</v>
      </c>
      <c r="FA171" s="834"/>
      <c r="FB171" s="827" t="s">
        <v>441</v>
      </c>
      <c r="FC171" s="835">
        <f>IF(FE105&lt;0,FC142+FC139+FC140,FC142)</f>
        <v>1.5</v>
      </c>
      <c r="FD171" s="835">
        <f t="shared" si="142"/>
        <v>1</v>
      </c>
      <c r="FE171" s="835">
        <f t="shared" si="143"/>
        <v>0</v>
      </c>
      <c r="FF171" s="835">
        <f t="shared" si="144"/>
        <v>0</v>
      </c>
      <c r="FG171" s="834"/>
      <c r="FH171" s="827" t="s">
        <v>441</v>
      </c>
      <c r="FI171" s="835">
        <f>IF(FK105&lt;0,FI142+FI139+FI140,FI142)</f>
        <v>1.5</v>
      </c>
      <c r="FJ171" s="835">
        <f t="shared" si="145"/>
        <v>1</v>
      </c>
      <c r="FK171" s="835">
        <f t="shared" si="146"/>
        <v>0</v>
      </c>
      <c r="FL171" s="835">
        <f t="shared" si="147"/>
        <v>0</v>
      </c>
      <c r="FM171" s="834"/>
      <c r="FN171" s="827" t="s">
        <v>441</v>
      </c>
      <c r="FO171" s="835">
        <f>IF(FQ105&lt;0,FO142+FO139+FO140,FO142)</f>
        <v>1.5</v>
      </c>
      <c r="FP171" s="835">
        <f t="shared" si="148"/>
        <v>1</v>
      </c>
      <c r="FQ171" s="835">
        <f t="shared" si="149"/>
        <v>0</v>
      </c>
      <c r="FR171" s="835">
        <f t="shared" si="150"/>
        <v>0</v>
      </c>
      <c r="FS171" s="834"/>
      <c r="FT171" s="827" t="s">
        <v>441</v>
      </c>
      <c r="FU171" s="835">
        <f>IF(FW105&lt;0,FU142+FU139+FU140,FU142)</f>
        <v>1.5</v>
      </c>
      <c r="FV171" s="835">
        <f t="shared" si="151"/>
        <v>1</v>
      </c>
      <c r="FW171" s="835">
        <f t="shared" si="152"/>
        <v>0</v>
      </c>
      <c r="FX171" s="835">
        <f t="shared" si="153"/>
        <v>0</v>
      </c>
      <c r="FY171" s="834"/>
    </row>
    <row r="172" spans="1:181" x14ac:dyDescent="0.3">
      <c r="A172" s="19"/>
      <c r="B172" s="827" t="s">
        <v>440</v>
      </c>
      <c r="C172" s="835">
        <f>C142+C140</f>
        <v>1.3</v>
      </c>
      <c r="D172" s="835">
        <f t="shared" si="64"/>
        <v>1</v>
      </c>
      <c r="E172" s="835">
        <f t="shared" si="65"/>
        <v>8.9699999999999989</v>
      </c>
      <c r="F172" s="835">
        <f t="shared" si="66"/>
        <v>2.4254879999999996</v>
      </c>
      <c r="G172" s="834"/>
      <c r="H172" s="827" t="s">
        <v>440</v>
      </c>
      <c r="I172" s="835">
        <f>I142+I140</f>
        <v>1.3</v>
      </c>
      <c r="J172" s="835">
        <f t="shared" si="67"/>
        <v>1</v>
      </c>
      <c r="K172" s="835">
        <f t="shared" si="68"/>
        <v>11.5</v>
      </c>
      <c r="L172" s="835">
        <f t="shared" si="69"/>
        <v>3.1095999999999999</v>
      </c>
      <c r="M172" s="834"/>
      <c r="N172" s="827" t="s">
        <v>440</v>
      </c>
      <c r="O172" s="835">
        <f>O142+O140</f>
        <v>1.3</v>
      </c>
      <c r="P172" s="835">
        <f t="shared" si="70"/>
        <v>1</v>
      </c>
      <c r="Q172" s="835">
        <f t="shared" si="71"/>
        <v>9.7750000000000004</v>
      </c>
      <c r="R172" s="835">
        <f t="shared" si="72"/>
        <v>2.6431600000000004</v>
      </c>
      <c r="S172" s="834"/>
      <c r="T172" s="827" t="s">
        <v>440</v>
      </c>
      <c r="U172" s="835">
        <f>U142+U140</f>
        <v>1.3</v>
      </c>
      <c r="V172" s="835">
        <f t="shared" si="73"/>
        <v>1</v>
      </c>
      <c r="W172" s="835">
        <f t="shared" si="74"/>
        <v>10.925000000000001</v>
      </c>
      <c r="X172" s="835">
        <f t="shared" si="75"/>
        <v>2.9541200000000001</v>
      </c>
      <c r="Y172" s="834"/>
      <c r="Z172" s="827" t="s">
        <v>440</v>
      </c>
      <c r="AA172" s="835">
        <f>AA142+AA140</f>
        <v>1.3</v>
      </c>
      <c r="AB172" s="835">
        <f t="shared" si="76"/>
        <v>1</v>
      </c>
      <c r="AC172" s="835">
        <f t="shared" si="77"/>
        <v>8.9699999999999989</v>
      </c>
      <c r="AD172" s="835">
        <f t="shared" si="78"/>
        <v>2.4254879999999996</v>
      </c>
      <c r="AE172" s="834"/>
      <c r="AF172" s="827" t="s">
        <v>440</v>
      </c>
      <c r="AG172" s="835">
        <f>AG142+AG140</f>
        <v>1.3</v>
      </c>
      <c r="AH172" s="835">
        <f t="shared" si="79"/>
        <v>1</v>
      </c>
      <c r="AI172" s="835">
        <f t="shared" si="80"/>
        <v>11.5</v>
      </c>
      <c r="AJ172" s="835">
        <f t="shared" si="81"/>
        <v>3.1095999999999999</v>
      </c>
      <c r="AK172" s="834"/>
      <c r="AL172" s="827" t="s">
        <v>440</v>
      </c>
      <c r="AM172" s="835">
        <f>AM142+AM140</f>
        <v>1.3</v>
      </c>
      <c r="AN172" s="835">
        <f t="shared" si="82"/>
        <v>1</v>
      </c>
      <c r="AO172" s="835">
        <f t="shared" si="83"/>
        <v>9.7750000000000004</v>
      </c>
      <c r="AP172" s="835">
        <f t="shared" si="84"/>
        <v>2.6431600000000004</v>
      </c>
      <c r="AQ172" s="834"/>
      <c r="AR172" s="827" t="s">
        <v>440</v>
      </c>
      <c r="AS172" s="835">
        <f>AS142+AS140</f>
        <v>1.3</v>
      </c>
      <c r="AT172" s="835">
        <f t="shared" si="85"/>
        <v>1</v>
      </c>
      <c r="AU172" s="835">
        <f t="shared" si="86"/>
        <v>10.925000000000001</v>
      </c>
      <c r="AV172" s="835">
        <f t="shared" si="87"/>
        <v>2.9541200000000001</v>
      </c>
      <c r="AW172" s="834"/>
      <c r="AX172" s="827" t="s">
        <v>440</v>
      </c>
      <c r="AY172" s="835">
        <f>AY142+AY140</f>
        <v>1.3</v>
      </c>
      <c r="AZ172" s="835">
        <f t="shared" si="88"/>
        <v>1</v>
      </c>
      <c r="BA172" s="835">
        <f t="shared" si="89"/>
        <v>8.9699999999999989</v>
      </c>
      <c r="BB172" s="835">
        <f t="shared" si="90"/>
        <v>2.4254879999999996</v>
      </c>
      <c r="BC172" s="834"/>
      <c r="BD172" s="827" t="s">
        <v>440</v>
      </c>
      <c r="BE172" s="835">
        <f>BE142+BE140</f>
        <v>1.3</v>
      </c>
      <c r="BF172" s="835">
        <f t="shared" si="91"/>
        <v>1</v>
      </c>
      <c r="BG172" s="835">
        <f t="shared" si="92"/>
        <v>11.5</v>
      </c>
      <c r="BH172" s="835">
        <f t="shared" si="93"/>
        <v>3.1095999999999999</v>
      </c>
      <c r="BI172" s="834"/>
      <c r="BJ172" s="827" t="s">
        <v>440</v>
      </c>
      <c r="BK172" s="835">
        <f>BK142+BK140</f>
        <v>1.3</v>
      </c>
      <c r="BL172" s="835">
        <f t="shared" si="94"/>
        <v>1</v>
      </c>
      <c r="BM172" s="835">
        <f t="shared" si="95"/>
        <v>0</v>
      </c>
      <c r="BN172" s="835">
        <f t="shared" si="96"/>
        <v>0</v>
      </c>
      <c r="BO172" s="834"/>
      <c r="BP172" s="827" t="s">
        <v>440</v>
      </c>
      <c r="BQ172" s="835">
        <f>BQ142+BQ140</f>
        <v>1.3</v>
      </c>
      <c r="BR172" s="835">
        <f t="shared" si="97"/>
        <v>1</v>
      </c>
      <c r="BS172" s="835">
        <f t="shared" si="98"/>
        <v>0</v>
      </c>
      <c r="BT172" s="835">
        <f t="shared" si="99"/>
        <v>0</v>
      </c>
      <c r="BU172" s="834"/>
      <c r="BV172" s="827" t="s">
        <v>440</v>
      </c>
      <c r="BW172" s="835">
        <f>BW142+BW140</f>
        <v>1.3</v>
      </c>
      <c r="BX172" s="835">
        <f t="shared" si="100"/>
        <v>1</v>
      </c>
      <c r="BY172" s="835">
        <f t="shared" si="101"/>
        <v>0</v>
      </c>
      <c r="BZ172" s="835">
        <f t="shared" si="102"/>
        <v>0</v>
      </c>
      <c r="CA172" s="834"/>
      <c r="CB172" s="827" t="s">
        <v>440</v>
      </c>
      <c r="CC172" s="835">
        <f>CC142+CC140</f>
        <v>1.3</v>
      </c>
      <c r="CD172" s="835">
        <f t="shared" si="103"/>
        <v>1</v>
      </c>
      <c r="CE172" s="835">
        <f t="shared" si="104"/>
        <v>0</v>
      </c>
      <c r="CF172" s="835">
        <f t="shared" si="105"/>
        <v>0</v>
      </c>
      <c r="CG172" s="834"/>
      <c r="CH172" s="827" t="s">
        <v>440</v>
      </c>
      <c r="CI172" s="835">
        <f>CI142+CI140</f>
        <v>1.3</v>
      </c>
      <c r="CJ172" s="835">
        <f t="shared" si="106"/>
        <v>1</v>
      </c>
      <c r="CK172" s="835">
        <f t="shared" si="107"/>
        <v>0</v>
      </c>
      <c r="CL172" s="835">
        <f t="shared" si="108"/>
        <v>0</v>
      </c>
      <c r="CM172" s="834"/>
      <c r="CN172" s="827" t="s">
        <v>440</v>
      </c>
      <c r="CO172" s="835">
        <f>CO142+CO140</f>
        <v>1.3</v>
      </c>
      <c r="CP172" s="835">
        <f t="shared" si="109"/>
        <v>1</v>
      </c>
      <c r="CQ172" s="835">
        <f t="shared" si="110"/>
        <v>0</v>
      </c>
      <c r="CR172" s="835">
        <f t="shared" si="111"/>
        <v>0</v>
      </c>
      <c r="CS172" s="834"/>
      <c r="CT172" s="827" t="s">
        <v>440</v>
      </c>
      <c r="CU172" s="835">
        <f>CU142+CU140</f>
        <v>1.3</v>
      </c>
      <c r="CV172" s="835">
        <f t="shared" si="112"/>
        <v>1</v>
      </c>
      <c r="CW172" s="835">
        <f t="shared" si="113"/>
        <v>0</v>
      </c>
      <c r="CX172" s="835">
        <f t="shared" si="114"/>
        <v>0</v>
      </c>
      <c r="CY172" s="834"/>
      <c r="CZ172" s="827" t="s">
        <v>440</v>
      </c>
      <c r="DA172" s="835">
        <f>DA142+DA140</f>
        <v>1.3</v>
      </c>
      <c r="DB172" s="835">
        <f t="shared" si="115"/>
        <v>1</v>
      </c>
      <c r="DC172" s="835">
        <f t="shared" si="116"/>
        <v>0</v>
      </c>
      <c r="DD172" s="835">
        <f t="shared" si="117"/>
        <v>0</v>
      </c>
      <c r="DE172" s="834"/>
      <c r="DF172" s="827" t="s">
        <v>440</v>
      </c>
      <c r="DG172" s="835">
        <f>DG142+DG140</f>
        <v>1.3</v>
      </c>
      <c r="DH172" s="835">
        <f t="shared" si="118"/>
        <v>1</v>
      </c>
      <c r="DI172" s="835">
        <f t="shared" si="119"/>
        <v>0</v>
      </c>
      <c r="DJ172" s="835">
        <f t="shared" si="120"/>
        <v>0</v>
      </c>
      <c r="DK172" s="834"/>
      <c r="DL172" s="827" t="s">
        <v>440</v>
      </c>
      <c r="DM172" s="835">
        <f>DM142+DM140</f>
        <v>1.3</v>
      </c>
      <c r="DN172" s="835">
        <f t="shared" si="121"/>
        <v>1</v>
      </c>
      <c r="DO172" s="835">
        <f t="shared" si="122"/>
        <v>0</v>
      </c>
      <c r="DP172" s="835">
        <f t="shared" si="123"/>
        <v>0</v>
      </c>
      <c r="DQ172" s="834"/>
      <c r="DR172" s="827" t="s">
        <v>440</v>
      </c>
      <c r="DS172" s="835">
        <f>DS142+DS140</f>
        <v>1.3</v>
      </c>
      <c r="DT172" s="835">
        <f t="shared" si="124"/>
        <v>1</v>
      </c>
      <c r="DU172" s="835">
        <f t="shared" si="125"/>
        <v>0</v>
      </c>
      <c r="DV172" s="835">
        <f t="shared" si="126"/>
        <v>0</v>
      </c>
      <c r="DW172" s="834"/>
      <c r="DX172" s="827" t="s">
        <v>440</v>
      </c>
      <c r="DY172" s="835">
        <f>DY142+DY140</f>
        <v>1.3</v>
      </c>
      <c r="DZ172" s="835">
        <f t="shared" si="127"/>
        <v>1</v>
      </c>
      <c r="EA172" s="835">
        <f t="shared" si="128"/>
        <v>0</v>
      </c>
      <c r="EB172" s="835">
        <f t="shared" si="129"/>
        <v>0</v>
      </c>
      <c r="EC172" s="834"/>
      <c r="ED172" s="827" t="s">
        <v>440</v>
      </c>
      <c r="EE172" s="835">
        <f>EE142+EE140</f>
        <v>1.3</v>
      </c>
      <c r="EF172" s="835">
        <f t="shared" si="130"/>
        <v>1</v>
      </c>
      <c r="EG172" s="835">
        <f t="shared" si="131"/>
        <v>0</v>
      </c>
      <c r="EH172" s="835">
        <f t="shared" si="132"/>
        <v>0</v>
      </c>
      <c r="EI172" s="834"/>
      <c r="EJ172" s="827" t="s">
        <v>440</v>
      </c>
      <c r="EK172" s="835">
        <f>EK142+EK140</f>
        <v>1.3</v>
      </c>
      <c r="EL172" s="835">
        <f t="shared" si="133"/>
        <v>1</v>
      </c>
      <c r="EM172" s="835">
        <f t="shared" si="134"/>
        <v>0</v>
      </c>
      <c r="EN172" s="835">
        <f t="shared" si="135"/>
        <v>0</v>
      </c>
      <c r="EO172" s="834"/>
      <c r="EP172" s="827" t="s">
        <v>440</v>
      </c>
      <c r="EQ172" s="835">
        <f>EQ142+EQ140</f>
        <v>1.3</v>
      </c>
      <c r="ER172" s="835">
        <f t="shared" si="136"/>
        <v>1</v>
      </c>
      <c r="ES172" s="835">
        <f t="shared" si="137"/>
        <v>0</v>
      </c>
      <c r="ET172" s="835">
        <f t="shared" si="138"/>
        <v>0</v>
      </c>
      <c r="EU172" s="834"/>
      <c r="EV172" s="827" t="s">
        <v>440</v>
      </c>
      <c r="EW172" s="835">
        <f>EW142+EW140</f>
        <v>1.3</v>
      </c>
      <c r="EX172" s="835">
        <f t="shared" si="139"/>
        <v>1</v>
      </c>
      <c r="EY172" s="835">
        <f t="shared" si="140"/>
        <v>0</v>
      </c>
      <c r="EZ172" s="835">
        <f t="shared" si="141"/>
        <v>0</v>
      </c>
      <c r="FA172" s="834"/>
      <c r="FB172" s="827" t="s">
        <v>440</v>
      </c>
      <c r="FC172" s="835">
        <f>FC142+FC140</f>
        <v>1.3</v>
      </c>
      <c r="FD172" s="835">
        <f t="shared" si="142"/>
        <v>1</v>
      </c>
      <c r="FE172" s="835">
        <f t="shared" si="143"/>
        <v>0</v>
      </c>
      <c r="FF172" s="835">
        <f t="shared" si="144"/>
        <v>0</v>
      </c>
      <c r="FG172" s="834"/>
      <c r="FH172" s="827" t="s">
        <v>440</v>
      </c>
      <c r="FI172" s="835">
        <f>FI142+FI140</f>
        <v>1.3</v>
      </c>
      <c r="FJ172" s="835">
        <f t="shared" si="145"/>
        <v>1</v>
      </c>
      <c r="FK172" s="835">
        <f t="shared" si="146"/>
        <v>0</v>
      </c>
      <c r="FL172" s="835">
        <f t="shared" si="147"/>
        <v>0</v>
      </c>
      <c r="FM172" s="834"/>
      <c r="FN172" s="827" t="s">
        <v>440</v>
      </c>
      <c r="FO172" s="835">
        <f>FO142+FO140</f>
        <v>1.3</v>
      </c>
      <c r="FP172" s="835">
        <f t="shared" si="148"/>
        <v>1</v>
      </c>
      <c r="FQ172" s="835">
        <f t="shared" si="149"/>
        <v>0</v>
      </c>
      <c r="FR172" s="835">
        <f t="shared" si="150"/>
        <v>0</v>
      </c>
      <c r="FS172" s="834"/>
      <c r="FT172" s="827" t="s">
        <v>440</v>
      </c>
      <c r="FU172" s="835">
        <f>FU142+FU140</f>
        <v>1.3</v>
      </c>
      <c r="FV172" s="835">
        <f t="shared" si="151"/>
        <v>1</v>
      </c>
      <c r="FW172" s="835">
        <f t="shared" si="152"/>
        <v>0</v>
      </c>
      <c r="FX172" s="835">
        <f t="shared" si="153"/>
        <v>0</v>
      </c>
      <c r="FY172" s="834"/>
    </row>
    <row r="173" spans="1:181" x14ac:dyDescent="0.3">
      <c r="A173" s="19"/>
      <c r="B173" s="827" t="s">
        <v>439</v>
      </c>
      <c r="C173" s="835">
        <f>IF(E106&lt;0,C142+C140+C141,C140)</f>
        <v>1.5</v>
      </c>
      <c r="D173" s="835">
        <f t="shared" si="64"/>
        <v>1</v>
      </c>
      <c r="E173" s="835">
        <f t="shared" si="65"/>
        <v>8.9699999999999989</v>
      </c>
      <c r="F173" s="835">
        <f t="shared" si="66"/>
        <v>3.1717919999999995</v>
      </c>
      <c r="G173" s="834"/>
      <c r="H173" s="827" t="s">
        <v>439</v>
      </c>
      <c r="I173" s="835">
        <f>IF(K106&lt;0,I142+I140+I141,I140)</f>
        <v>1.5</v>
      </c>
      <c r="J173" s="835">
        <f t="shared" si="67"/>
        <v>1</v>
      </c>
      <c r="K173" s="835">
        <f t="shared" si="68"/>
        <v>11.5</v>
      </c>
      <c r="L173" s="835">
        <f t="shared" si="69"/>
        <v>4.0663999999999998</v>
      </c>
      <c r="M173" s="834"/>
      <c r="N173" s="827" t="s">
        <v>439</v>
      </c>
      <c r="O173" s="835">
        <f>IF(Q106&lt;0,O142+O140+O141,O140)</f>
        <v>1.5</v>
      </c>
      <c r="P173" s="835">
        <f t="shared" si="70"/>
        <v>1</v>
      </c>
      <c r="Q173" s="835">
        <f t="shared" si="71"/>
        <v>9.7750000000000004</v>
      </c>
      <c r="R173" s="835">
        <f t="shared" si="72"/>
        <v>3.4564400000000002</v>
      </c>
      <c r="S173" s="834"/>
      <c r="T173" s="827" t="s">
        <v>439</v>
      </c>
      <c r="U173" s="835">
        <f>IF(W106&lt;0,U142+U140+U141,U140)</f>
        <v>1.5</v>
      </c>
      <c r="V173" s="835">
        <f t="shared" si="73"/>
        <v>1</v>
      </c>
      <c r="W173" s="835">
        <f t="shared" si="74"/>
        <v>10.925000000000001</v>
      </c>
      <c r="X173" s="835">
        <f t="shared" si="75"/>
        <v>3.8630800000000001</v>
      </c>
      <c r="Y173" s="834"/>
      <c r="Z173" s="827" t="s">
        <v>439</v>
      </c>
      <c r="AA173" s="835">
        <f>IF(AC106&lt;0,AA142+AA140+AA141,AA140)</f>
        <v>1.5</v>
      </c>
      <c r="AB173" s="835">
        <f t="shared" si="76"/>
        <v>1</v>
      </c>
      <c r="AC173" s="835">
        <f t="shared" si="77"/>
        <v>8.9699999999999989</v>
      </c>
      <c r="AD173" s="835">
        <f t="shared" si="78"/>
        <v>3.1717919999999995</v>
      </c>
      <c r="AE173" s="834"/>
      <c r="AF173" s="827" t="s">
        <v>439</v>
      </c>
      <c r="AG173" s="835">
        <f>IF(AI106&lt;0,AG142+AG140+AG141,AG140)</f>
        <v>1.5</v>
      </c>
      <c r="AH173" s="835">
        <f t="shared" si="79"/>
        <v>1</v>
      </c>
      <c r="AI173" s="835">
        <f t="shared" si="80"/>
        <v>11.5</v>
      </c>
      <c r="AJ173" s="835">
        <f t="shared" si="81"/>
        <v>4.0663999999999998</v>
      </c>
      <c r="AK173" s="834"/>
      <c r="AL173" s="827" t="s">
        <v>439</v>
      </c>
      <c r="AM173" s="835">
        <f>IF(AO106&lt;0,AM142+AM140+AM141,AM140)</f>
        <v>1.5</v>
      </c>
      <c r="AN173" s="835">
        <f t="shared" si="82"/>
        <v>1</v>
      </c>
      <c r="AO173" s="835">
        <f t="shared" si="83"/>
        <v>9.7750000000000004</v>
      </c>
      <c r="AP173" s="835">
        <f t="shared" si="84"/>
        <v>3.4564400000000002</v>
      </c>
      <c r="AQ173" s="834"/>
      <c r="AR173" s="827" t="s">
        <v>439</v>
      </c>
      <c r="AS173" s="835">
        <f>IF(AU106&lt;0,AS142+AS140+AS141,AS140)</f>
        <v>1.5</v>
      </c>
      <c r="AT173" s="835">
        <f t="shared" si="85"/>
        <v>1</v>
      </c>
      <c r="AU173" s="835">
        <f t="shared" si="86"/>
        <v>10.925000000000001</v>
      </c>
      <c r="AV173" s="835">
        <f t="shared" si="87"/>
        <v>3.8630800000000001</v>
      </c>
      <c r="AW173" s="834"/>
      <c r="AX173" s="827" t="s">
        <v>439</v>
      </c>
      <c r="AY173" s="835">
        <f>IF(BA106&lt;0,AY142+AY140+AY141,AY140)</f>
        <v>1.5</v>
      </c>
      <c r="AZ173" s="835">
        <f t="shared" si="88"/>
        <v>1</v>
      </c>
      <c r="BA173" s="835">
        <f t="shared" si="89"/>
        <v>8.9699999999999989</v>
      </c>
      <c r="BB173" s="835">
        <f t="shared" si="90"/>
        <v>3.1717919999999995</v>
      </c>
      <c r="BC173" s="834"/>
      <c r="BD173" s="827" t="s">
        <v>439</v>
      </c>
      <c r="BE173" s="835">
        <f>IF(BG106&lt;0,BE142+BE140+BE141,BE140)</f>
        <v>1.5</v>
      </c>
      <c r="BF173" s="835">
        <f t="shared" si="91"/>
        <v>1</v>
      </c>
      <c r="BG173" s="835">
        <f t="shared" si="92"/>
        <v>11.5</v>
      </c>
      <c r="BH173" s="835">
        <f t="shared" si="93"/>
        <v>4.0663999999999998</v>
      </c>
      <c r="BI173" s="834"/>
      <c r="BJ173" s="827" t="s">
        <v>439</v>
      </c>
      <c r="BK173" s="835">
        <f>IF(BM106&lt;0,BK142+BK140+BK141,BK140)</f>
        <v>1.5</v>
      </c>
      <c r="BL173" s="835">
        <f t="shared" si="94"/>
        <v>1</v>
      </c>
      <c r="BM173" s="835">
        <f t="shared" si="95"/>
        <v>0</v>
      </c>
      <c r="BN173" s="835">
        <f t="shared" si="96"/>
        <v>0</v>
      </c>
      <c r="BO173" s="834"/>
      <c r="BP173" s="827" t="s">
        <v>439</v>
      </c>
      <c r="BQ173" s="835">
        <f>IF(BS106&lt;0,BQ142+BQ140+BQ141,BQ140)</f>
        <v>1.5</v>
      </c>
      <c r="BR173" s="835">
        <f t="shared" si="97"/>
        <v>1</v>
      </c>
      <c r="BS173" s="835">
        <f t="shared" si="98"/>
        <v>0</v>
      </c>
      <c r="BT173" s="835">
        <f t="shared" si="99"/>
        <v>0</v>
      </c>
      <c r="BU173" s="834"/>
      <c r="BV173" s="827" t="s">
        <v>439</v>
      </c>
      <c r="BW173" s="835">
        <f>IF(BY106&lt;0,BW142+BW140+BW141,BW140)</f>
        <v>1.5</v>
      </c>
      <c r="BX173" s="835">
        <f t="shared" si="100"/>
        <v>1</v>
      </c>
      <c r="BY173" s="835">
        <f t="shared" si="101"/>
        <v>0</v>
      </c>
      <c r="BZ173" s="835">
        <f t="shared" si="102"/>
        <v>0</v>
      </c>
      <c r="CA173" s="834"/>
      <c r="CB173" s="827" t="s">
        <v>439</v>
      </c>
      <c r="CC173" s="835">
        <f>IF(CE106&lt;0,CC142+CC140+CC141,CC140)</f>
        <v>1.5</v>
      </c>
      <c r="CD173" s="835">
        <f t="shared" si="103"/>
        <v>1</v>
      </c>
      <c r="CE173" s="835">
        <f t="shared" si="104"/>
        <v>0</v>
      </c>
      <c r="CF173" s="835">
        <f t="shared" si="105"/>
        <v>0</v>
      </c>
      <c r="CG173" s="834"/>
      <c r="CH173" s="827" t="s">
        <v>439</v>
      </c>
      <c r="CI173" s="835">
        <f>IF(CK106&lt;0,CI142+CI140+CI141,CI140)</f>
        <v>1.5</v>
      </c>
      <c r="CJ173" s="835">
        <f t="shared" si="106"/>
        <v>1</v>
      </c>
      <c r="CK173" s="835">
        <f t="shared" si="107"/>
        <v>0</v>
      </c>
      <c r="CL173" s="835">
        <f t="shared" si="108"/>
        <v>0</v>
      </c>
      <c r="CM173" s="834"/>
      <c r="CN173" s="827" t="s">
        <v>439</v>
      </c>
      <c r="CO173" s="835">
        <f>IF(CQ106&lt;0,CO142+CO140+CO141,CO140)</f>
        <v>1.5</v>
      </c>
      <c r="CP173" s="835">
        <f t="shared" si="109"/>
        <v>1</v>
      </c>
      <c r="CQ173" s="835">
        <f t="shared" si="110"/>
        <v>0</v>
      </c>
      <c r="CR173" s="835">
        <f t="shared" si="111"/>
        <v>0</v>
      </c>
      <c r="CS173" s="834"/>
      <c r="CT173" s="827" t="s">
        <v>439</v>
      </c>
      <c r="CU173" s="835">
        <f>IF(CW106&lt;0,CU142+CU140+CU141,CU140)</f>
        <v>1.5</v>
      </c>
      <c r="CV173" s="835">
        <f t="shared" si="112"/>
        <v>1</v>
      </c>
      <c r="CW173" s="835">
        <f t="shared" si="113"/>
        <v>0</v>
      </c>
      <c r="CX173" s="835">
        <f t="shared" si="114"/>
        <v>0</v>
      </c>
      <c r="CY173" s="834"/>
      <c r="CZ173" s="827" t="s">
        <v>439</v>
      </c>
      <c r="DA173" s="835">
        <f>IF(DC106&lt;0,DA142+DA140+DA141,DA140)</f>
        <v>1.5</v>
      </c>
      <c r="DB173" s="835">
        <f t="shared" si="115"/>
        <v>1</v>
      </c>
      <c r="DC173" s="835">
        <f t="shared" si="116"/>
        <v>0</v>
      </c>
      <c r="DD173" s="835">
        <f t="shared" si="117"/>
        <v>0</v>
      </c>
      <c r="DE173" s="834"/>
      <c r="DF173" s="827" t="s">
        <v>439</v>
      </c>
      <c r="DG173" s="835">
        <f>IF(DI106&lt;0,DG142+DG140+DG141,DG140)</f>
        <v>1.5</v>
      </c>
      <c r="DH173" s="835">
        <f t="shared" si="118"/>
        <v>1</v>
      </c>
      <c r="DI173" s="835">
        <f t="shared" si="119"/>
        <v>0</v>
      </c>
      <c r="DJ173" s="835">
        <f t="shared" si="120"/>
        <v>0</v>
      </c>
      <c r="DK173" s="834"/>
      <c r="DL173" s="827" t="s">
        <v>439</v>
      </c>
      <c r="DM173" s="835">
        <f>IF(DO106&lt;0,DM142+DM140+DM141,DM140)</f>
        <v>1.5</v>
      </c>
      <c r="DN173" s="835">
        <f t="shared" si="121"/>
        <v>1</v>
      </c>
      <c r="DO173" s="835">
        <f t="shared" si="122"/>
        <v>0</v>
      </c>
      <c r="DP173" s="835">
        <f t="shared" si="123"/>
        <v>0</v>
      </c>
      <c r="DQ173" s="834"/>
      <c r="DR173" s="827" t="s">
        <v>439</v>
      </c>
      <c r="DS173" s="835">
        <f>IF(DU106&lt;0,DS142+DS140+DS141,DS140)</f>
        <v>1.5</v>
      </c>
      <c r="DT173" s="835">
        <f t="shared" si="124"/>
        <v>1</v>
      </c>
      <c r="DU173" s="835">
        <f t="shared" si="125"/>
        <v>0</v>
      </c>
      <c r="DV173" s="835">
        <f t="shared" si="126"/>
        <v>0</v>
      </c>
      <c r="DW173" s="834"/>
      <c r="DX173" s="827" t="s">
        <v>439</v>
      </c>
      <c r="DY173" s="835">
        <f>IF(EA106&lt;0,DY142+DY140+DY141,DY140)</f>
        <v>1.5</v>
      </c>
      <c r="DZ173" s="835">
        <f t="shared" si="127"/>
        <v>1</v>
      </c>
      <c r="EA173" s="835">
        <f t="shared" si="128"/>
        <v>0</v>
      </c>
      <c r="EB173" s="835">
        <f t="shared" si="129"/>
        <v>0</v>
      </c>
      <c r="EC173" s="834"/>
      <c r="ED173" s="827" t="s">
        <v>439</v>
      </c>
      <c r="EE173" s="835">
        <f>IF(EG106&lt;0,EE142+EE140+EE141,EE140)</f>
        <v>1.5</v>
      </c>
      <c r="EF173" s="835">
        <f t="shared" si="130"/>
        <v>1</v>
      </c>
      <c r="EG173" s="835">
        <f t="shared" si="131"/>
        <v>0</v>
      </c>
      <c r="EH173" s="835">
        <f t="shared" si="132"/>
        <v>0</v>
      </c>
      <c r="EI173" s="834"/>
      <c r="EJ173" s="827" t="s">
        <v>439</v>
      </c>
      <c r="EK173" s="835">
        <f>IF(EM106&lt;0,EK142+EK140+EK141,EK140)</f>
        <v>1.5</v>
      </c>
      <c r="EL173" s="835">
        <f t="shared" si="133"/>
        <v>1</v>
      </c>
      <c r="EM173" s="835">
        <f t="shared" si="134"/>
        <v>0</v>
      </c>
      <c r="EN173" s="835">
        <f t="shared" si="135"/>
        <v>0</v>
      </c>
      <c r="EO173" s="834"/>
      <c r="EP173" s="827" t="s">
        <v>439</v>
      </c>
      <c r="EQ173" s="835">
        <f>IF(ES106&lt;0,EQ142+EQ140+EQ141,EQ140)</f>
        <v>1.5</v>
      </c>
      <c r="ER173" s="835">
        <f t="shared" si="136"/>
        <v>1</v>
      </c>
      <c r="ES173" s="835">
        <f t="shared" si="137"/>
        <v>0</v>
      </c>
      <c r="ET173" s="835">
        <f t="shared" si="138"/>
        <v>0</v>
      </c>
      <c r="EU173" s="834"/>
      <c r="EV173" s="827" t="s">
        <v>439</v>
      </c>
      <c r="EW173" s="835">
        <f>IF(EY106&lt;0,EW142+EW140+EW141,EW140)</f>
        <v>1.5</v>
      </c>
      <c r="EX173" s="835">
        <f t="shared" si="139"/>
        <v>1</v>
      </c>
      <c r="EY173" s="835">
        <f t="shared" si="140"/>
        <v>0</v>
      </c>
      <c r="EZ173" s="835">
        <f t="shared" si="141"/>
        <v>0</v>
      </c>
      <c r="FA173" s="834"/>
      <c r="FB173" s="827" t="s">
        <v>439</v>
      </c>
      <c r="FC173" s="835">
        <f>IF(FE106&lt;0,FC142+FC140+FC141,FC140)</f>
        <v>1.5</v>
      </c>
      <c r="FD173" s="835">
        <f t="shared" si="142"/>
        <v>1</v>
      </c>
      <c r="FE173" s="835">
        <f t="shared" si="143"/>
        <v>0</v>
      </c>
      <c r="FF173" s="835">
        <f t="shared" si="144"/>
        <v>0</v>
      </c>
      <c r="FG173" s="834"/>
      <c r="FH173" s="827" t="s">
        <v>439</v>
      </c>
      <c r="FI173" s="835">
        <f>IF(FK106&lt;0,FI142+FI140+FI141,FI140)</f>
        <v>1.5</v>
      </c>
      <c r="FJ173" s="835">
        <f t="shared" si="145"/>
        <v>1</v>
      </c>
      <c r="FK173" s="835">
        <f t="shared" si="146"/>
        <v>0</v>
      </c>
      <c r="FL173" s="835">
        <f t="shared" si="147"/>
        <v>0</v>
      </c>
      <c r="FM173" s="834"/>
      <c r="FN173" s="827" t="s">
        <v>439</v>
      </c>
      <c r="FO173" s="835">
        <f>IF(FQ106&lt;0,FO142+FO140+FO141,FO140)</f>
        <v>1.5</v>
      </c>
      <c r="FP173" s="835">
        <f t="shared" si="148"/>
        <v>1</v>
      </c>
      <c r="FQ173" s="835">
        <f t="shared" si="149"/>
        <v>0</v>
      </c>
      <c r="FR173" s="835">
        <f t="shared" si="150"/>
        <v>0</v>
      </c>
      <c r="FS173" s="834"/>
      <c r="FT173" s="827" t="s">
        <v>439</v>
      </c>
      <c r="FU173" s="835">
        <f>IF(FW106&lt;0,FU142+FU140+FU141,FU140)</f>
        <v>1.5</v>
      </c>
      <c r="FV173" s="835">
        <f t="shared" si="151"/>
        <v>1</v>
      </c>
      <c r="FW173" s="835">
        <f t="shared" si="152"/>
        <v>0</v>
      </c>
      <c r="FX173" s="835">
        <f t="shared" si="153"/>
        <v>0</v>
      </c>
      <c r="FY173" s="834"/>
    </row>
    <row r="174" spans="1:181" x14ac:dyDescent="0.3">
      <c r="A174" s="19"/>
      <c r="B174" s="827" t="s">
        <v>438</v>
      </c>
      <c r="C174" s="835">
        <f>C141+C140</f>
        <v>0.7</v>
      </c>
      <c r="D174" s="835">
        <f t="shared" si="64"/>
        <v>0.7</v>
      </c>
      <c r="E174" s="835">
        <f t="shared" si="65"/>
        <v>8.6189999999999998</v>
      </c>
      <c r="F174" s="835">
        <f t="shared" si="66"/>
        <v>2.3305775999999998</v>
      </c>
      <c r="G174" s="834"/>
      <c r="H174" s="827" t="s">
        <v>438</v>
      </c>
      <c r="I174" s="835">
        <f>I141+I140</f>
        <v>0.7</v>
      </c>
      <c r="J174" s="835">
        <f t="shared" si="67"/>
        <v>0.7</v>
      </c>
      <c r="K174" s="835">
        <f t="shared" si="68"/>
        <v>11.05</v>
      </c>
      <c r="L174" s="835">
        <f t="shared" si="69"/>
        <v>2.9879199999999999</v>
      </c>
      <c r="M174" s="834"/>
      <c r="N174" s="827" t="s">
        <v>438</v>
      </c>
      <c r="O174" s="835">
        <f>O141+O140</f>
        <v>0.7</v>
      </c>
      <c r="P174" s="835">
        <f t="shared" si="70"/>
        <v>0.7</v>
      </c>
      <c r="Q174" s="835">
        <f t="shared" si="71"/>
        <v>9.3925000000000001</v>
      </c>
      <c r="R174" s="835">
        <f t="shared" si="72"/>
        <v>2.5397319999999999</v>
      </c>
      <c r="S174" s="834"/>
      <c r="T174" s="827" t="s">
        <v>438</v>
      </c>
      <c r="U174" s="835">
        <f>U141+U140</f>
        <v>0.7</v>
      </c>
      <c r="V174" s="835">
        <f t="shared" si="73"/>
        <v>0.7</v>
      </c>
      <c r="W174" s="835">
        <f t="shared" si="74"/>
        <v>10.4975</v>
      </c>
      <c r="X174" s="835">
        <f t="shared" si="75"/>
        <v>2.838524</v>
      </c>
      <c r="Y174" s="834"/>
      <c r="Z174" s="827" t="s">
        <v>438</v>
      </c>
      <c r="AA174" s="835">
        <f>AA141+AA140</f>
        <v>0.7</v>
      </c>
      <c r="AB174" s="835">
        <f t="shared" si="76"/>
        <v>0.7</v>
      </c>
      <c r="AC174" s="835">
        <f t="shared" si="77"/>
        <v>8.6189999999999998</v>
      </c>
      <c r="AD174" s="835">
        <f t="shared" si="78"/>
        <v>2.3305775999999998</v>
      </c>
      <c r="AE174" s="834"/>
      <c r="AF174" s="827" t="s">
        <v>438</v>
      </c>
      <c r="AG174" s="835">
        <f>AG141+AG140</f>
        <v>0.7</v>
      </c>
      <c r="AH174" s="835">
        <f t="shared" si="79"/>
        <v>0.7</v>
      </c>
      <c r="AI174" s="835">
        <f t="shared" si="80"/>
        <v>11.05</v>
      </c>
      <c r="AJ174" s="835">
        <f t="shared" si="81"/>
        <v>2.9879199999999999</v>
      </c>
      <c r="AK174" s="834"/>
      <c r="AL174" s="827" t="s">
        <v>438</v>
      </c>
      <c r="AM174" s="835">
        <f>AM141+AM140</f>
        <v>0.7</v>
      </c>
      <c r="AN174" s="835">
        <f t="shared" si="82"/>
        <v>0.7</v>
      </c>
      <c r="AO174" s="835">
        <f t="shared" si="83"/>
        <v>9.3925000000000001</v>
      </c>
      <c r="AP174" s="835">
        <f t="shared" si="84"/>
        <v>2.5397319999999999</v>
      </c>
      <c r="AQ174" s="834"/>
      <c r="AR174" s="827" t="s">
        <v>438</v>
      </c>
      <c r="AS174" s="835">
        <f>AS141+AS140</f>
        <v>0.7</v>
      </c>
      <c r="AT174" s="835">
        <f t="shared" si="85"/>
        <v>0.7</v>
      </c>
      <c r="AU174" s="835">
        <f t="shared" si="86"/>
        <v>10.4975</v>
      </c>
      <c r="AV174" s="835">
        <f t="shared" si="87"/>
        <v>2.838524</v>
      </c>
      <c r="AW174" s="834"/>
      <c r="AX174" s="827" t="s">
        <v>438</v>
      </c>
      <c r="AY174" s="835">
        <f>AY141+AY140</f>
        <v>0.7</v>
      </c>
      <c r="AZ174" s="835">
        <f t="shared" si="88"/>
        <v>0.7</v>
      </c>
      <c r="BA174" s="835">
        <f t="shared" si="89"/>
        <v>8.6189999999999998</v>
      </c>
      <c r="BB174" s="835">
        <f t="shared" si="90"/>
        <v>2.3305775999999998</v>
      </c>
      <c r="BC174" s="834"/>
      <c r="BD174" s="827" t="s">
        <v>438</v>
      </c>
      <c r="BE174" s="835">
        <f>BE141+BE140</f>
        <v>0.7</v>
      </c>
      <c r="BF174" s="835">
        <f t="shared" si="91"/>
        <v>0.7</v>
      </c>
      <c r="BG174" s="835">
        <f t="shared" si="92"/>
        <v>11.05</v>
      </c>
      <c r="BH174" s="835">
        <f t="shared" si="93"/>
        <v>2.9879199999999999</v>
      </c>
      <c r="BI174" s="834"/>
      <c r="BJ174" s="827" t="s">
        <v>438</v>
      </c>
      <c r="BK174" s="835">
        <f>BK141+BK140</f>
        <v>0.7</v>
      </c>
      <c r="BL174" s="835">
        <f t="shared" si="94"/>
        <v>0.7</v>
      </c>
      <c r="BM174" s="835">
        <f t="shared" si="95"/>
        <v>0</v>
      </c>
      <c r="BN174" s="835">
        <f t="shared" si="96"/>
        <v>0</v>
      </c>
      <c r="BO174" s="834"/>
      <c r="BP174" s="827" t="s">
        <v>438</v>
      </c>
      <c r="BQ174" s="835">
        <f>BQ141+BQ140</f>
        <v>0.7</v>
      </c>
      <c r="BR174" s="835">
        <f t="shared" si="97"/>
        <v>0.7</v>
      </c>
      <c r="BS174" s="835">
        <f t="shared" si="98"/>
        <v>0</v>
      </c>
      <c r="BT174" s="835">
        <f t="shared" si="99"/>
        <v>0</v>
      </c>
      <c r="BU174" s="834"/>
      <c r="BV174" s="827" t="s">
        <v>438</v>
      </c>
      <c r="BW174" s="835">
        <f>BW141+BW140</f>
        <v>0.7</v>
      </c>
      <c r="BX174" s="835">
        <f t="shared" si="100"/>
        <v>0.7</v>
      </c>
      <c r="BY174" s="835">
        <f t="shared" si="101"/>
        <v>0</v>
      </c>
      <c r="BZ174" s="835">
        <f t="shared" si="102"/>
        <v>0</v>
      </c>
      <c r="CA174" s="834"/>
      <c r="CB174" s="827" t="s">
        <v>438</v>
      </c>
      <c r="CC174" s="835">
        <f>CC141+CC140</f>
        <v>0.7</v>
      </c>
      <c r="CD174" s="835">
        <f t="shared" si="103"/>
        <v>0.7</v>
      </c>
      <c r="CE174" s="835">
        <f t="shared" si="104"/>
        <v>0</v>
      </c>
      <c r="CF174" s="835">
        <f t="shared" si="105"/>
        <v>0</v>
      </c>
      <c r="CG174" s="834"/>
      <c r="CH174" s="827" t="s">
        <v>438</v>
      </c>
      <c r="CI174" s="835">
        <f>CI141+CI140</f>
        <v>0.7</v>
      </c>
      <c r="CJ174" s="835">
        <f t="shared" si="106"/>
        <v>0.7</v>
      </c>
      <c r="CK174" s="835">
        <f t="shared" si="107"/>
        <v>0</v>
      </c>
      <c r="CL174" s="835">
        <f t="shared" si="108"/>
        <v>0</v>
      </c>
      <c r="CM174" s="834"/>
      <c r="CN174" s="827" t="s">
        <v>438</v>
      </c>
      <c r="CO174" s="835">
        <f>CO141+CO140</f>
        <v>0.7</v>
      </c>
      <c r="CP174" s="835">
        <f t="shared" si="109"/>
        <v>0.7</v>
      </c>
      <c r="CQ174" s="835">
        <f t="shared" si="110"/>
        <v>0</v>
      </c>
      <c r="CR174" s="835">
        <f t="shared" si="111"/>
        <v>0</v>
      </c>
      <c r="CS174" s="834"/>
      <c r="CT174" s="827" t="s">
        <v>438</v>
      </c>
      <c r="CU174" s="835">
        <f>CU141+CU140</f>
        <v>0.7</v>
      </c>
      <c r="CV174" s="835">
        <f t="shared" si="112"/>
        <v>0.7</v>
      </c>
      <c r="CW174" s="835">
        <f t="shared" si="113"/>
        <v>0</v>
      </c>
      <c r="CX174" s="835">
        <f t="shared" si="114"/>
        <v>0</v>
      </c>
      <c r="CY174" s="834"/>
      <c r="CZ174" s="827" t="s">
        <v>438</v>
      </c>
      <c r="DA174" s="835">
        <f>DA141+DA140</f>
        <v>0.7</v>
      </c>
      <c r="DB174" s="835">
        <f t="shared" si="115"/>
        <v>0.7</v>
      </c>
      <c r="DC174" s="835">
        <f t="shared" si="116"/>
        <v>0</v>
      </c>
      <c r="DD174" s="835">
        <f t="shared" si="117"/>
        <v>0</v>
      </c>
      <c r="DE174" s="834"/>
      <c r="DF174" s="827" t="s">
        <v>438</v>
      </c>
      <c r="DG174" s="835">
        <f>DG141+DG140</f>
        <v>0.7</v>
      </c>
      <c r="DH174" s="835">
        <f t="shared" si="118"/>
        <v>0.7</v>
      </c>
      <c r="DI174" s="835">
        <f t="shared" si="119"/>
        <v>0</v>
      </c>
      <c r="DJ174" s="835">
        <f t="shared" si="120"/>
        <v>0</v>
      </c>
      <c r="DK174" s="834"/>
      <c r="DL174" s="827" t="s">
        <v>438</v>
      </c>
      <c r="DM174" s="835">
        <f>DM141+DM140</f>
        <v>0.7</v>
      </c>
      <c r="DN174" s="835">
        <f t="shared" si="121"/>
        <v>0.7</v>
      </c>
      <c r="DO174" s="835">
        <f t="shared" si="122"/>
        <v>0</v>
      </c>
      <c r="DP174" s="835">
        <f t="shared" si="123"/>
        <v>0</v>
      </c>
      <c r="DQ174" s="834"/>
      <c r="DR174" s="827" t="s">
        <v>438</v>
      </c>
      <c r="DS174" s="835">
        <f>DS141+DS140</f>
        <v>0.7</v>
      </c>
      <c r="DT174" s="835">
        <f t="shared" si="124"/>
        <v>0.7</v>
      </c>
      <c r="DU174" s="835">
        <f t="shared" si="125"/>
        <v>0</v>
      </c>
      <c r="DV174" s="835">
        <f t="shared" si="126"/>
        <v>0</v>
      </c>
      <c r="DW174" s="834"/>
      <c r="DX174" s="827" t="s">
        <v>438</v>
      </c>
      <c r="DY174" s="835">
        <f>DY141+DY140</f>
        <v>0.7</v>
      </c>
      <c r="DZ174" s="835">
        <f t="shared" si="127"/>
        <v>0.7</v>
      </c>
      <c r="EA174" s="835">
        <f t="shared" si="128"/>
        <v>0</v>
      </c>
      <c r="EB174" s="835">
        <f t="shared" si="129"/>
        <v>0</v>
      </c>
      <c r="EC174" s="834"/>
      <c r="ED174" s="827" t="s">
        <v>438</v>
      </c>
      <c r="EE174" s="835">
        <f>EE141+EE140</f>
        <v>0.7</v>
      </c>
      <c r="EF174" s="835">
        <f t="shared" si="130"/>
        <v>0.7</v>
      </c>
      <c r="EG174" s="835">
        <f t="shared" si="131"/>
        <v>0</v>
      </c>
      <c r="EH174" s="835">
        <f t="shared" si="132"/>
        <v>0</v>
      </c>
      <c r="EI174" s="834"/>
      <c r="EJ174" s="827" t="s">
        <v>438</v>
      </c>
      <c r="EK174" s="835">
        <f>EK141+EK140</f>
        <v>0.7</v>
      </c>
      <c r="EL174" s="835">
        <f t="shared" si="133"/>
        <v>0.7</v>
      </c>
      <c r="EM174" s="835">
        <f t="shared" si="134"/>
        <v>0</v>
      </c>
      <c r="EN174" s="835">
        <f t="shared" si="135"/>
        <v>0</v>
      </c>
      <c r="EO174" s="834"/>
      <c r="EP174" s="827" t="s">
        <v>438</v>
      </c>
      <c r="EQ174" s="835">
        <f>EQ141+EQ140</f>
        <v>0.7</v>
      </c>
      <c r="ER174" s="835">
        <f t="shared" si="136"/>
        <v>0.7</v>
      </c>
      <c r="ES174" s="835">
        <f t="shared" si="137"/>
        <v>0</v>
      </c>
      <c r="ET174" s="835">
        <f t="shared" si="138"/>
        <v>0</v>
      </c>
      <c r="EU174" s="834"/>
      <c r="EV174" s="827" t="s">
        <v>438</v>
      </c>
      <c r="EW174" s="835">
        <f>EW141+EW140</f>
        <v>0.7</v>
      </c>
      <c r="EX174" s="835">
        <f t="shared" si="139"/>
        <v>0.7</v>
      </c>
      <c r="EY174" s="835">
        <f t="shared" si="140"/>
        <v>0</v>
      </c>
      <c r="EZ174" s="835">
        <f t="shared" si="141"/>
        <v>0</v>
      </c>
      <c r="FA174" s="834"/>
      <c r="FB174" s="827" t="s">
        <v>438</v>
      </c>
      <c r="FC174" s="835">
        <f>FC141+FC140</f>
        <v>0.7</v>
      </c>
      <c r="FD174" s="835">
        <f t="shared" si="142"/>
        <v>0.7</v>
      </c>
      <c r="FE174" s="835">
        <f t="shared" si="143"/>
        <v>0</v>
      </c>
      <c r="FF174" s="835">
        <f t="shared" si="144"/>
        <v>0</v>
      </c>
      <c r="FG174" s="834"/>
      <c r="FH174" s="827" t="s">
        <v>438</v>
      </c>
      <c r="FI174" s="835">
        <f>FI141+FI140</f>
        <v>0.7</v>
      </c>
      <c r="FJ174" s="835">
        <f t="shared" si="145"/>
        <v>0.7</v>
      </c>
      <c r="FK174" s="835">
        <f t="shared" si="146"/>
        <v>0</v>
      </c>
      <c r="FL174" s="835">
        <f t="shared" si="147"/>
        <v>0</v>
      </c>
      <c r="FM174" s="834"/>
      <c r="FN174" s="827" t="s">
        <v>438</v>
      </c>
      <c r="FO174" s="835">
        <f>FO141+FO140</f>
        <v>0.7</v>
      </c>
      <c r="FP174" s="835">
        <f t="shared" si="148"/>
        <v>0.7</v>
      </c>
      <c r="FQ174" s="835">
        <f t="shared" si="149"/>
        <v>0</v>
      </c>
      <c r="FR174" s="835">
        <f t="shared" si="150"/>
        <v>0</v>
      </c>
      <c r="FS174" s="834"/>
      <c r="FT174" s="827" t="s">
        <v>438</v>
      </c>
      <c r="FU174" s="835">
        <f>FU141+FU140</f>
        <v>0.7</v>
      </c>
      <c r="FV174" s="835">
        <f t="shared" si="151"/>
        <v>0.7</v>
      </c>
      <c r="FW174" s="835">
        <f t="shared" si="152"/>
        <v>0</v>
      </c>
      <c r="FX174" s="835">
        <f t="shared" si="153"/>
        <v>0</v>
      </c>
      <c r="FY174" s="834"/>
    </row>
    <row r="175" spans="1:181" x14ac:dyDescent="0.3">
      <c r="A175" s="19"/>
      <c r="B175" s="827" t="s">
        <v>437</v>
      </c>
      <c r="C175" s="835">
        <f>IF(E105&lt;0,C140+C141+C139,C141)</f>
        <v>0.89999999999999991</v>
      </c>
      <c r="D175" s="835">
        <f t="shared" si="64"/>
        <v>0.89999999999999991</v>
      </c>
      <c r="E175" s="835">
        <f t="shared" si="65"/>
        <v>8.8529999999999998</v>
      </c>
      <c r="F175" s="835">
        <f t="shared" si="66"/>
        <v>3.1304208</v>
      </c>
      <c r="G175" s="834"/>
      <c r="H175" s="827" t="s">
        <v>437</v>
      </c>
      <c r="I175" s="835">
        <f>IF(K105&lt;0,I140+I141+I139,I141)</f>
        <v>0.89999999999999991</v>
      </c>
      <c r="J175" s="835">
        <f t="shared" si="67"/>
        <v>0.89999999999999991</v>
      </c>
      <c r="K175" s="835">
        <f t="shared" si="68"/>
        <v>11.35</v>
      </c>
      <c r="L175" s="835">
        <f t="shared" si="69"/>
        <v>4.0133599999999996</v>
      </c>
      <c r="M175" s="834"/>
      <c r="N175" s="827" t="s">
        <v>437</v>
      </c>
      <c r="O175" s="835">
        <f>IF(Q105&lt;0,O140+O141+O139,O141)</f>
        <v>0.89999999999999991</v>
      </c>
      <c r="P175" s="835">
        <f t="shared" si="70"/>
        <v>0.89999999999999991</v>
      </c>
      <c r="Q175" s="835">
        <f t="shared" si="71"/>
        <v>9.6475000000000009</v>
      </c>
      <c r="R175" s="835">
        <f t="shared" si="72"/>
        <v>3.4113560000000005</v>
      </c>
      <c r="S175" s="834"/>
      <c r="T175" s="827" t="s">
        <v>437</v>
      </c>
      <c r="U175" s="835">
        <f>IF(W105&lt;0,U140+U141+U139,U141)</f>
        <v>0.89999999999999991</v>
      </c>
      <c r="V175" s="835">
        <f t="shared" si="73"/>
        <v>0.89999999999999991</v>
      </c>
      <c r="W175" s="835">
        <f t="shared" si="74"/>
        <v>10.782499999999999</v>
      </c>
      <c r="X175" s="835">
        <f t="shared" si="75"/>
        <v>3.8126919999999997</v>
      </c>
      <c r="Y175" s="834"/>
      <c r="Z175" s="827" t="s">
        <v>437</v>
      </c>
      <c r="AA175" s="835">
        <f>IF(AC105&lt;0,AA140+AA141+AA139,AA141)</f>
        <v>0.89999999999999991</v>
      </c>
      <c r="AB175" s="835">
        <f t="shared" si="76"/>
        <v>0.89999999999999991</v>
      </c>
      <c r="AC175" s="835">
        <f t="shared" si="77"/>
        <v>8.8529999999999998</v>
      </c>
      <c r="AD175" s="835">
        <f t="shared" si="78"/>
        <v>3.1304208</v>
      </c>
      <c r="AE175" s="834"/>
      <c r="AF175" s="827" t="s">
        <v>437</v>
      </c>
      <c r="AG175" s="835">
        <f>IF(AI105&lt;0,AG140+AG141+AG139,AG141)</f>
        <v>0.89999999999999991</v>
      </c>
      <c r="AH175" s="835">
        <f t="shared" si="79"/>
        <v>0.89999999999999991</v>
      </c>
      <c r="AI175" s="835">
        <f t="shared" si="80"/>
        <v>11.35</v>
      </c>
      <c r="AJ175" s="835">
        <f t="shared" si="81"/>
        <v>4.0133599999999996</v>
      </c>
      <c r="AK175" s="834"/>
      <c r="AL175" s="827" t="s">
        <v>437</v>
      </c>
      <c r="AM175" s="835">
        <f>IF(AO105&lt;0,AM140+AM141+AM139,AM141)</f>
        <v>0.89999999999999991</v>
      </c>
      <c r="AN175" s="835">
        <f t="shared" si="82"/>
        <v>0.89999999999999991</v>
      </c>
      <c r="AO175" s="835">
        <f t="shared" si="83"/>
        <v>9.6475000000000009</v>
      </c>
      <c r="AP175" s="835">
        <f t="shared" si="84"/>
        <v>3.4113560000000005</v>
      </c>
      <c r="AQ175" s="834"/>
      <c r="AR175" s="827" t="s">
        <v>437</v>
      </c>
      <c r="AS175" s="835">
        <f>IF(AU105&lt;0,AS140+AS141+AS139,AS141)</f>
        <v>0.89999999999999991</v>
      </c>
      <c r="AT175" s="835">
        <f t="shared" si="85"/>
        <v>0.89999999999999991</v>
      </c>
      <c r="AU175" s="835">
        <f t="shared" si="86"/>
        <v>10.782499999999999</v>
      </c>
      <c r="AV175" s="835">
        <f t="shared" si="87"/>
        <v>3.8126919999999997</v>
      </c>
      <c r="AW175" s="834"/>
      <c r="AX175" s="827" t="s">
        <v>437</v>
      </c>
      <c r="AY175" s="835">
        <f>IF(BA105&lt;0,AY140+AY141+AY139,AY141)</f>
        <v>0.89999999999999991</v>
      </c>
      <c r="AZ175" s="835">
        <f t="shared" si="88"/>
        <v>0.89999999999999991</v>
      </c>
      <c r="BA175" s="835">
        <f t="shared" si="89"/>
        <v>8.8529999999999998</v>
      </c>
      <c r="BB175" s="835">
        <f t="shared" si="90"/>
        <v>3.1304208</v>
      </c>
      <c r="BC175" s="834"/>
      <c r="BD175" s="827" t="s">
        <v>437</v>
      </c>
      <c r="BE175" s="835">
        <f>IF(BG105&lt;0,BE140+BE141+BE139,BE141)</f>
        <v>0.89999999999999991</v>
      </c>
      <c r="BF175" s="835">
        <f t="shared" si="91"/>
        <v>0.89999999999999991</v>
      </c>
      <c r="BG175" s="835">
        <f t="shared" si="92"/>
        <v>11.35</v>
      </c>
      <c r="BH175" s="835">
        <f t="shared" si="93"/>
        <v>4.0133599999999996</v>
      </c>
      <c r="BI175" s="834"/>
      <c r="BJ175" s="827" t="s">
        <v>437</v>
      </c>
      <c r="BK175" s="835">
        <f>IF(BM105&lt;0,BK140+BK141+BK139,BK141)</f>
        <v>0.89999999999999991</v>
      </c>
      <c r="BL175" s="835">
        <f t="shared" si="94"/>
        <v>0.89999999999999991</v>
      </c>
      <c r="BM175" s="835">
        <f t="shared" si="95"/>
        <v>0</v>
      </c>
      <c r="BN175" s="835">
        <f t="shared" si="96"/>
        <v>0</v>
      </c>
      <c r="BO175" s="834"/>
      <c r="BP175" s="827" t="s">
        <v>437</v>
      </c>
      <c r="BQ175" s="835">
        <f>IF(BS105&lt;0,BQ140+BQ141+BQ139,BQ141)</f>
        <v>0.89999999999999991</v>
      </c>
      <c r="BR175" s="835">
        <f t="shared" si="97"/>
        <v>0.89999999999999991</v>
      </c>
      <c r="BS175" s="835">
        <f t="shared" si="98"/>
        <v>0</v>
      </c>
      <c r="BT175" s="835">
        <f t="shared" si="99"/>
        <v>0</v>
      </c>
      <c r="BU175" s="834"/>
      <c r="BV175" s="827" t="s">
        <v>437</v>
      </c>
      <c r="BW175" s="835">
        <f>IF(BY105&lt;0,BW140+BW141+BW139,BW141)</f>
        <v>0.89999999999999991</v>
      </c>
      <c r="BX175" s="835">
        <f t="shared" si="100"/>
        <v>0.89999999999999991</v>
      </c>
      <c r="BY175" s="835">
        <f t="shared" si="101"/>
        <v>0</v>
      </c>
      <c r="BZ175" s="835">
        <f t="shared" si="102"/>
        <v>0</v>
      </c>
      <c r="CA175" s="834"/>
      <c r="CB175" s="827" t="s">
        <v>437</v>
      </c>
      <c r="CC175" s="835">
        <f>IF(CE105&lt;0,CC140+CC141+CC139,CC141)</f>
        <v>0.89999999999999991</v>
      </c>
      <c r="CD175" s="835">
        <f t="shared" si="103"/>
        <v>0.89999999999999991</v>
      </c>
      <c r="CE175" s="835">
        <f t="shared" si="104"/>
        <v>0</v>
      </c>
      <c r="CF175" s="835">
        <f t="shared" si="105"/>
        <v>0</v>
      </c>
      <c r="CG175" s="834"/>
      <c r="CH175" s="827" t="s">
        <v>437</v>
      </c>
      <c r="CI175" s="835">
        <f>IF(CK105&lt;0,CI140+CI141+CI139,CI141)</f>
        <v>0.89999999999999991</v>
      </c>
      <c r="CJ175" s="835">
        <f t="shared" si="106"/>
        <v>0.89999999999999991</v>
      </c>
      <c r="CK175" s="835">
        <f t="shared" si="107"/>
        <v>0</v>
      </c>
      <c r="CL175" s="835">
        <f t="shared" si="108"/>
        <v>0</v>
      </c>
      <c r="CM175" s="834"/>
      <c r="CN175" s="827" t="s">
        <v>437</v>
      </c>
      <c r="CO175" s="835">
        <f>IF(CQ105&lt;0,CO140+CO141+CO139,CO141)</f>
        <v>0.89999999999999991</v>
      </c>
      <c r="CP175" s="835">
        <f t="shared" si="109"/>
        <v>0.89999999999999991</v>
      </c>
      <c r="CQ175" s="835">
        <f t="shared" si="110"/>
        <v>0</v>
      </c>
      <c r="CR175" s="835">
        <f t="shared" si="111"/>
        <v>0</v>
      </c>
      <c r="CS175" s="834"/>
      <c r="CT175" s="827" t="s">
        <v>437</v>
      </c>
      <c r="CU175" s="835">
        <f>IF(CW105&lt;0,CU140+CU141+CU139,CU141)</f>
        <v>0.89999999999999991</v>
      </c>
      <c r="CV175" s="835">
        <f t="shared" si="112"/>
        <v>0.89999999999999991</v>
      </c>
      <c r="CW175" s="835">
        <f t="shared" si="113"/>
        <v>0</v>
      </c>
      <c r="CX175" s="835">
        <f t="shared" si="114"/>
        <v>0</v>
      </c>
      <c r="CY175" s="834"/>
      <c r="CZ175" s="827" t="s">
        <v>437</v>
      </c>
      <c r="DA175" s="835">
        <f>IF(DC105&lt;0,DA140+DA141+DA139,DA141)</f>
        <v>0.89999999999999991</v>
      </c>
      <c r="DB175" s="835">
        <f t="shared" si="115"/>
        <v>0.89999999999999991</v>
      </c>
      <c r="DC175" s="835">
        <f t="shared" si="116"/>
        <v>0</v>
      </c>
      <c r="DD175" s="835">
        <f t="shared" si="117"/>
        <v>0</v>
      </c>
      <c r="DE175" s="834"/>
      <c r="DF175" s="827" t="s">
        <v>437</v>
      </c>
      <c r="DG175" s="835">
        <f>IF(DI105&lt;0,DG140+DG141+DG139,DG141)</f>
        <v>0.89999999999999991</v>
      </c>
      <c r="DH175" s="835">
        <f t="shared" si="118"/>
        <v>0.89999999999999991</v>
      </c>
      <c r="DI175" s="835">
        <f t="shared" si="119"/>
        <v>0</v>
      </c>
      <c r="DJ175" s="835">
        <f t="shared" si="120"/>
        <v>0</v>
      </c>
      <c r="DK175" s="834"/>
      <c r="DL175" s="827" t="s">
        <v>437</v>
      </c>
      <c r="DM175" s="835">
        <f>IF(DO105&lt;0,DM140+DM141+DM139,DM141)</f>
        <v>0.89999999999999991</v>
      </c>
      <c r="DN175" s="835">
        <f t="shared" si="121"/>
        <v>0.89999999999999991</v>
      </c>
      <c r="DO175" s="835">
        <f t="shared" si="122"/>
        <v>0</v>
      </c>
      <c r="DP175" s="835">
        <f t="shared" si="123"/>
        <v>0</v>
      </c>
      <c r="DQ175" s="834"/>
      <c r="DR175" s="827" t="s">
        <v>437</v>
      </c>
      <c r="DS175" s="835">
        <f>IF(DU105&lt;0,DS140+DS141+DS139,DS141)</f>
        <v>0.89999999999999991</v>
      </c>
      <c r="DT175" s="835">
        <f t="shared" si="124"/>
        <v>0.89999999999999991</v>
      </c>
      <c r="DU175" s="835">
        <f t="shared" si="125"/>
        <v>0</v>
      </c>
      <c r="DV175" s="835">
        <f t="shared" si="126"/>
        <v>0</v>
      </c>
      <c r="DW175" s="834"/>
      <c r="DX175" s="827" t="s">
        <v>437</v>
      </c>
      <c r="DY175" s="835">
        <f>IF(EA105&lt;0,DY140+DY141+DY139,DY141)</f>
        <v>0.89999999999999991</v>
      </c>
      <c r="DZ175" s="835">
        <f t="shared" si="127"/>
        <v>0.89999999999999991</v>
      </c>
      <c r="EA175" s="835">
        <f t="shared" si="128"/>
        <v>0</v>
      </c>
      <c r="EB175" s="835">
        <f t="shared" si="129"/>
        <v>0</v>
      </c>
      <c r="EC175" s="834"/>
      <c r="ED175" s="827" t="s">
        <v>437</v>
      </c>
      <c r="EE175" s="835">
        <f>IF(EG105&lt;0,EE140+EE141+EE139,EE141)</f>
        <v>0.89999999999999991</v>
      </c>
      <c r="EF175" s="835">
        <f t="shared" si="130"/>
        <v>0.89999999999999991</v>
      </c>
      <c r="EG175" s="835">
        <f t="shared" si="131"/>
        <v>0</v>
      </c>
      <c r="EH175" s="835">
        <f t="shared" si="132"/>
        <v>0</v>
      </c>
      <c r="EI175" s="834"/>
      <c r="EJ175" s="827" t="s">
        <v>437</v>
      </c>
      <c r="EK175" s="835">
        <f>IF(EM105&lt;0,EK140+EK141+EK139,EK141)</f>
        <v>0.89999999999999991</v>
      </c>
      <c r="EL175" s="835">
        <f t="shared" si="133"/>
        <v>0.89999999999999991</v>
      </c>
      <c r="EM175" s="835">
        <f t="shared" si="134"/>
        <v>0</v>
      </c>
      <c r="EN175" s="835">
        <f t="shared" si="135"/>
        <v>0</v>
      </c>
      <c r="EO175" s="834"/>
      <c r="EP175" s="827" t="s">
        <v>437</v>
      </c>
      <c r="EQ175" s="835">
        <f>IF(ES105&lt;0,EQ140+EQ141+EQ139,EQ141)</f>
        <v>0.89999999999999991</v>
      </c>
      <c r="ER175" s="835">
        <f t="shared" si="136"/>
        <v>0.89999999999999991</v>
      </c>
      <c r="ES175" s="835">
        <f t="shared" si="137"/>
        <v>0</v>
      </c>
      <c r="ET175" s="835">
        <f t="shared" si="138"/>
        <v>0</v>
      </c>
      <c r="EU175" s="834"/>
      <c r="EV175" s="827" t="s">
        <v>437</v>
      </c>
      <c r="EW175" s="835">
        <f>IF(EY105&lt;0,EW140+EW141+EW139,EW141)</f>
        <v>0.89999999999999991</v>
      </c>
      <c r="EX175" s="835">
        <f t="shared" si="139"/>
        <v>0.89999999999999991</v>
      </c>
      <c r="EY175" s="835">
        <f t="shared" si="140"/>
        <v>0</v>
      </c>
      <c r="EZ175" s="835">
        <f t="shared" si="141"/>
        <v>0</v>
      </c>
      <c r="FA175" s="834"/>
      <c r="FB175" s="827" t="s">
        <v>437</v>
      </c>
      <c r="FC175" s="835">
        <f>IF(FE105&lt;0,FC140+FC141+FC139,FC141)</f>
        <v>0.89999999999999991</v>
      </c>
      <c r="FD175" s="835">
        <f t="shared" si="142"/>
        <v>0.89999999999999991</v>
      </c>
      <c r="FE175" s="835">
        <f t="shared" si="143"/>
        <v>0</v>
      </c>
      <c r="FF175" s="835">
        <f t="shared" si="144"/>
        <v>0</v>
      </c>
      <c r="FG175" s="834"/>
      <c r="FH175" s="827" t="s">
        <v>437</v>
      </c>
      <c r="FI175" s="835">
        <f>IF(FK105&lt;0,FI140+FI141+FI139,FI141)</f>
        <v>0.89999999999999991</v>
      </c>
      <c r="FJ175" s="835">
        <f t="shared" si="145"/>
        <v>0.89999999999999991</v>
      </c>
      <c r="FK175" s="835">
        <f t="shared" si="146"/>
        <v>0</v>
      </c>
      <c r="FL175" s="835">
        <f t="shared" si="147"/>
        <v>0</v>
      </c>
      <c r="FM175" s="834"/>
      <c r="FN175" s="827" t="s">
        <v>437</v>
      </c>
      <c r="FO175" s="835">
        <f>IF(FQ105&lt;0,FO140+FO141+FO139,FO141)</f>
        <v>0.89999999999999991</v>
      </c>
      <c r="FP175" s="835">
        <f t="shared" si="148"/>
        <v>0.89999999999999991</v>
      </c>
      <c r="FQ175" s="835">
        <f t="shared" si="149"/>
        <v>0</v>
      </c>
      <c r="FR175" s="835">
        <f t="shared" si="150"/>
        <v>0</v>
      </c>
      <c r="FS175" s="834"/>
      <c r="FT175" s="827" t="s">
        <v>437</v>
      </c>
      <c r="FU175" s="835">
        <f>IF(FW105&lt;0,FU140+FU141+FU139,FU141)</f>
        <v>0.89999999999999991</v>
      </c>
      <c r="FV175" s="835">
        <f t="shared" si="151"/>
        <v>0.89999999999999991</v>
      </c>
      <c r="FW175" s="835">
        <f t="shared" si="152"/>
        <v>0</v>
      </c>
      <c r="FX175" s="835">
        <f t="shared" si="153"/>
        <v>0</v>
      </c>
      <c r="FY175" s="834"/>
    </row>
    <row r="176" spans="1:181" x14ac:dyDescent="0.3">
      <c r="A176" s="19"/>
      <c r="B176" s="827" t="s">
        <v>436</v>
      </c>
      <c r="C176" s="835">
        <f>C139+C141</f>
        <v>0.4</v>
      </c>
      <c r="D176" s="835">
        <f t="shared" si="64"/>
        <v>0.4</v>
      </c>
      <c r="E176" s="835">
        <f t="shared" si="65"/>
        <v>8.2680000000000007</v>
      </c>
      <c r="F176" s="835">
        <f t="shared" si="66"/>
        <v>2.2356672000000004</v>
      </c>
      <c r="G176" s="834"/>
      <c r="H176" s="827" t="s">
        <v>436</v>
      </c>
      <c r="I176" s="835">
        <f>I139+I141</f>
        <v>0.4</v>
      </c>
      <c r="J176" s="835">
        <f t="shared" si="67"/>
        <v>0.4</v>
      </c>
      <c r="K176" s="835">
        <f t="shared" si="68"/>
        <v>10.6</v>
      </c>
      <c r="L176" s="835">
        <f t="shared" si="69"/>
        <v>2.8662399999999999</v>
      </c>
      <c r="M176" s="834"/>
      <c r="N176" s="827" t="s">
        <v>436</v>
      </c>
      <c r="O176" s="835">
        <f>O139+O141</f>
        <v>0.4</v>
      </c>
      <c r="P176" s="835">
        <f t="shared" si="70"/>
        <v>0.4</v>
      </c>
      <c r="Q176" s="835">
        <f t="shared" si="71"/>
        <v>9.01</v>
      </c>
      <c r="R176" s="835">
        <f t="shared" si="72"/>
        <v>2.4363040000000002</v>
      </c>
      <c r="S176" s="834"/>
      <c r="T176" s="827" t="s">
        <v>436</v>
      </c>
      <c r="U176" s="835">
        <f>U139+U141</f>
        <v>0.4</v>
      </c>
      <c r="V176" s="835">
        <f t="shared" si="73"/>
        <v>0.4</v>
      </c>
      <c r="W176" s="835">
        <f t="shared" si="74"/>
        <v>10.07</v>
      </c>
      <c r="X176" s="835">
        <f t="shared" si="75"/>
        <v>2.7229280000000005</v>
      </c>
      <c r="Y176" s="834"/>
      <c r="Z176" s="827" t="s">
        <v>436</v>
      </c>
      <c r="AA176" s="835">
        <f>AA139+AA141</f>
        <v>0.4</v>
      </c>
      <c r="AB176" s="835">
        <f t="shared" si="76"/>
        <v>0.4</v>
      </c>
      <c r="AC176" s="835">
        <f t="shared" si="77"/>
        <v>8.2680000000000007</v>
      </c>
      <c r="AD176" s="835">
        <f t="shared" si="78"/>
        <v>2.2356672000000004</v>
      </c>
      <c r="AE176" s="834"/>
      <c r="AF176" s="827" t="s">
        <v>436</v>
      </c>
      <c r="AG176" s="835">
        <f>AG139+AG141</f>
        <v>0.4</v>
      </c>
      <c r="AH176" s="835">
        <f t="shared" si="79"/>
        <v>0.4</v>
      </c>
      <c r="AI176" s="835">
        <f t="shared" si="80"/>
        <v>10.6</v>
      </c>
      <c r="AJ176" s="835">
        <f t="shared" si="81"/>
        <v>2.8662399999999999</v>
      </c>
      <c r="AK176" s="834"/>
      <c r="AL176" s="827" t="s">
        <v>436</v>
      </c>
      <c r="AM176" s="835">
        <f>AM139+AM141</f>
        <v>0.4</v>
      </c>
      <c r="AN176" s="835">
        <f t="shared" si="82"/>
        <v>0.4</v>
      </c>
      <c r="AO176" s="835">
        <f t="shared" si="83"/>
        <v>9.01</v>
      </c>
      <c r="AP176" s="835">
        <f t="shared" si="84"/>
        <v>2.4363040000000002</v>
      </c>
      <c r="AQ176" s="834"/>
      <c r="AR176" s="827" t="s">
        <v>436</v>
      </c>
      <c r="AS176" s="835">
        <f>AS139+AS141</f>
        <v>0.4</v>
      </c>
      <c r="AT176" s="835">
        <f t="shared" si="85"/>
        <v>0.4</v>
      </c>
      <c r="AU176" s="835">
        <f t="shared" si="86"/>
        <v>10.07</v>
      </c>
      <c r="AV176" s="835">
        <f t="shared" si="87"/>
        <v>2.7229280000000005</v>
      </c>
      <c r="AW176" s="834"/>
      <c r="AX176" s="827" t="s">
        <v>436</v>
      </c>
      <c r="AY176" s="835">
        <f>AY139+AY141</f>
        <v>0.4</v>
      </c>
      <c r="AZ176" s="835">
        <f t="shared" si="88"/>
        <v>0.4</v>
      </c>
      <c r="BA176" s="835">
        <f t="shared" si="89"/>
        <v>8.2680000000000007</v>
      </c>
      <c r="BB176" s="835">
        <f t="shared" si="90"/>
        <v>2.2356672000000004</v>
      </c>
      <c r="BC176" s="834"/>
      <c r="BD176" s="827" t="s">
        <v>436</v>
      </c>
      <c r="BE176" s="835">
        <f>BE139+BE141</f>
        <v>0.4</v>
      </c>
      <c r="BF176" s="835">
        <f t="shared" si="91"/>
        <v>0.4</v>
      </c>
      <c r="BG176" s="835">
        <f t="shared" si="92"/>
        <v>10.6</v>
      </c>
      <c r="BH176" s="835">
        <f t="shared" si="93"/>
        <v>2.8662399999999999</v>
      </c>
      <c r="BI176" s="834"/>
      <c r="BJ176" s="827" t="s">
        <v>436</v>
      </c>
      <c r="BK176" s="835">
        <f>BK139+BK141</f>
        <v>0.4</v>
      </c>
      <c r="BL176" s="835">
        <f t="shared" si="94"/>
        <v>0.4</v>
      </c>
      <c r="BM176" s="835">
        <f t="shared" si="95"/>
        <v>0</v>
      </c>
      <c r="BN176" s="835">
        <f t="shared" si="96"/>
        <v>0</v>
      </c>
      <c r="BO176" s="834"/>
      <c r="BP176" s="827" t="s">
        <v>436</v>
      </c>
      <c r="BQ176" s="835">
        <f>BQ139+BQ141</f>
        <v>0.4</v>
      </c>
      <c r="BR176" s="835">
        <f t="shared" si="97"/>
        <v>0.4</v>
      </c>
      <c r="BS176" s="835">
        <f t="shared" si="98"/>
        <v>0</v>
      </c>
      <c r="BT176" s="835">
        <f t="shared" si="99"/>
        <v>0</v>
      </c>
      <c r="BU176" s="834"/>
      <c r="BV176" s="827" t="s">
        <v>436</v>
      </c>
      <c r="BW176" s="835">
        <f>BW139+BW141</f>
        <v>0.4</v>
      </c>
      <c r="BX176" s="835">
        <f t="shared" si="100"/>
        <v>0.4</v>
      </c>
      <c r="BY176" s="835">
        <f t="shared" si="101"/>
        <v>0</v>
      </c>
      <c r="BZ176" s="835">
        <f t="shared" si="102"/>
        <v>0</v>
      </c>
      <c r="CA176" s="834"/>
      <c r="CB176" s="827" t="s">
        <v>436</v>
      </c>
      <c r="CC176" s="835">
        <f>CC139+CC141</f>
        <v>0.4</v>
      </c>
      <c r="CD176" s="835">
        <f t="shared" si="103"/>
        <v>0.4</v>
      </c>
      <c r="CE176" s="835">
        <f t="shared" si="104"/>
        <v>0</v>
      </c>
      <c r="CF176" s="835">
        <f t="shared" si="105"/>
        <v>0</v>
      </c>
      <c r="CG176" s="834"/>
      <c r="CH176" s="827" t="s">
        <v>436</v>
      </c>
      <c r="CI176" s="835">
        <f>CI139+CI141</f>
        <v>0.4</v>
      </c>
      <c r="CJ176" s="835">
        <f t="shared" si="106"/>
        <v>0.4</v>
      </c>
      <c r="CK176" s="835">
        <f t="shared" si="107"/>
        <v>0</v>
      </c>
      <c r="CL176" s="835">
        <f t="shared" si="108"/>
        <v>0</v>
      </c>
      <c r="CM176" s="834"/>
      <c r="CN176" s="827" t="s">
        <v>436</v>
      </c>
      <c r="CO176" s="835">
        <f>CO139+CO141</f>
        <v>0.4</v>
      </c>
      <c r="CP176" s="835">
        <f t="shared" si="109"/>
        <v>0.4</v>
      </c>
      <c r="CQ176" s="835">
        <f t="shared" si="110"/>
        <v>0</v>
      </c>
      <c r="CR176" s="835">
        <f t="shared" si="111"/>
        <v>0</v>
      </c>
      <c r="CS176" s="834"/>
      <c r="CT176" s="827" t="s">
        <v>436</v>
      </c>
      <c r="CU176" s="835">
        <f>CU139+CU141</f>
        <v>0.4</v>
      </c>
      <c r="CV176" s="835">
        <f t="shared" si="112"/>
        <v>0.4</v>
      </c>
      <c r="CW176" s="835">
        <f t="shared" si="113"/>
        <v>0</v>
      </c>
      <c r="CX176" s="835">
        <f t="shared" si="114"/>
        <v>0</v>
      </c>
      <c r="CY176" s="834"/>
      <c r="CZ176" s="827" t="s">
        <v>436</v>
      </c>
      <c r="DA176" s="835">
        <f>DA139+DA141</f>
        <v>0.4</v>
      </c>
      <c r="DB176" s="835">
        <f t="shared" si="115"/>
        <v>0.4</v>
      </c>
      <c r="DC176" s="835">
        <f t="shared" si="116"/>
        <v>0</v>
      </c>
      <c r="DD176" s="835">
        <f t="shared" si="117"/>
        <v>0</v>
      </c>
      <c r="DE176" s="834"/>
      <c r="DF176" s="827" t="s">
        <v>436</v>
      </c>
      <c r="DG176" s="835">
        <f>DG139+DG141</f>
        <v>0.4</v>
      </c>
      <c r="DH176" s="835">
        <f t="shared" si="118"/>
        <v>0.4</v>
      </c>
      <c r="DI176" s="835">
        <f t="shared" si="119"/>
        <v>0</v>
      </c>
      <c r="DJ176" s="835">
        <f t="shared" si="120"/>
        <v>0</v>
      </c>
      <c r="DK176" s="834"/>
      <c r="DL176" s="827" t="s">
        <v>436</v>
      </c>
      <c r="DM176" s="835">
        <f>DM139+DM141</f>
        <v>0.4</v>
      </c>
      <c r="DN176" s="835">
        <f t="shared" si="121"/>
        <v>0.4</v>
      </c>
      <c r="DO176" s="835">
        <f t="shared" si="122"/>
        <v>0</v>
      </c>
      <c r="DP176" s="835">
        <f t="shared" si="123"/>
        <v>0</v>
      </c>
      <c r="DQ176" s="834"/>
      <c r="DR176" s="827" t="s">
        <v>436</v>
      </c>
      <c r="DS176" s="835">
        <f>DS139+DS141</f>
        <v>0.4</v>
      </c>
      <c r="DT176" s="835">
        <f t="shared" si="124"/>
        <v>0.4</v>
      </c>
      <c r="DU176" s="835">
        <f t="shared" si="125"/>
        <v>0</v>
      </c>
      <c r="DV176" s="835">
        <f t="shared" si="126"/>
        <v>0</v>
      </c>
      <c r="DW176" s="834"/>
      <c r="DX176" s="827" t="s">
        <v>436</v>
      </c>
      <c r="DY176" s="835">
        <f>DY139+DY141</f>
        <v>0.4</v>
      </c>
      <c r="DZ176" s="835">
        <f t="shared" si="127"/>
        <v>0.4</v>
      </c>
      <c r="EA176" s="835">
        <f t="shared" si="128"/>
        <v>0</v>
      </c>
      <c r="EB176" s="835">
        <f t="shared" si="129"/>
        <v>0</v>
      </c>
      <c r="EC176" s="834"/>
      <c r="ED176" s="827" t="s">
        <v>436</v>
      </c>
      <c r="EE176" s="835">
        <f>EE139+EE141</f>
        <v>0.4</v>
      </c>
      <c r="EF176" s="835">
        <f t="shared" si="130"/>
        <v>0.4</v>
      </c>
      <c r="EG176" s="835">
        <f t="shared" si="131"/>
        <v>0</v>
      </c>
      <c r="EH176" s="835">
        <f t="shared" si="132"/>
        <v>0</v>
      </c>
      <c r="EI176" s="834"/>
      <c r="EJ176" s="827" t="s">
        <v>436</v>
      </c>
      <c r="EK176" s="835">
        <f>EK139+EK141</f>
        <v>0.4</v>
      </c>
      <c r="EL176" s="835">
        <f t="shared" si="133"/>
        <v>0.4</v>
      </c>
      <c r="EM176" s="835">
        <f t="shared" si="134"/>
        <v>0</v>
      </c>
      <c r="EN176" s="835">
        <f t="shared" si="135"/>
        <v>0</v>
      </c>
      <c r="EO176" s="834"/>
      <c r="EP176" s="827" t="s">
        <v>436</v>
      </c>
      <c r="EQ176" s="835">
        <f>EQ139+EQ141</f>
        <v>0.4</v>
      </c>
      <c r="ER176" s="835">
        <f t="shared" si="136"/>
        <v>0.4</v>
      </c>
      <c r="ES176" s="835">
        <f t="shared" si="137"/>
        <v>0</v>
      </c>
      <c r="ET176" s="835">
        <f t="shared" si="138"/>
        <v>0</v>
      </c>
      <c r="EU176" s="834"/>
      <c r="EV176" s="827" t="s">
        <v>436</v>
      </c>
      <c r="EW176" s="835">
        <f>EW139+EW141</f>
        <v>0.4</v>
      </c>
      <c r="EX176" s="835">
        <f t="shared" si="139"/>
        <v>0.4</v>
      </c>
      <c r="EY176" s="835">
        <f t="shared" si="140"/>
        <v>0</v>
      </c>
      <c r="EZ176" s="835">
        <f t="shared" si="141"/>
        <v>0</v>
      </c>
      <c r="FA176" s="834"/>
      <c r="FB176" s="827" t="s">
        <v>436</v>
      </c>
      <c r="FC176" s="835">
        <f>FC139+FC141</f>
        <v>0.4</v>
      </c>
      <c r="FD176" s="835">
        <f t="shared" si="142"/>
        <v>0.4</v>
      </c>
      <c r="FE176" s="835">
        <f t="shared" si="143"/>
        <v>0</v>
      </c>
      <c r="FF176" s="835">
        <f t="shared" si="144"/>
        <v>0</v>
      </c>
      <c r="FG176" s="834"/>
      <c r="FH176" s="827" t="s">
        <v>436</v>
      </c>
      <c r="FI176" s="835">
        <f>FI139+FI141</f>
        <v>0.4</v>
      </c>
      <c r="FJ176" s="835">
        <f t="shared" si="145"/>
        <v>0.4</v>
      </c>
      <c r="FK176" s="835">
        <f t="shared" si="146"/>
        <v>0</v>
      </c>
      <c r="FL176" s="835">
        <f t="shared" si="147"/>
        <v>0</v>
      </c>
      <c r="FM176" s="834"/>
      <c r="FN176" s="827" t="s">
        <v>436</v>
      </c>
      <c r="FO176" s="835">
        <f>FO139+FO141</f>
        <v>0.4</v>
      </c>
      <c r="FP176" s="835">
        <f t="shared" si="148"/>
        <v>0.4</v>
      </c>
      <c r="FQ176" s="835">
        <f t="shared" si="149"/>
        <v>0</v>
      </c>
      <c r="FR176" s="835">
        <f t="shared" si="150"/>
        <v>0</v>
      </c>
      <c r="FS176" s="834"/>
      <c r="FT176" s="827" t="s">
        <v>436</v>
      </c>
      <c r="FU176" s="835">
        <f>FU139+FU141</f>
        <v>0.4</v>
      </c>
      <c r="FV176" s="835">
        <f t="shared" si="151"/>
        <v>0.4</v>
      </c>
      <c r="FW176" s="835">
        <f t="shared" si="152"/>
        <v>0</v>
      </c>
      <c r="FX176" s="835">
        <f t="shared" si="153"/>
        <v>0</v>
      </c>
      <c r="FY176" s="834"/>
    </row>
    <row r="177" spans="1:181" x14ac:dyDescent="0.3">
      <c r="A177" s="19"/>
      <c r="B177" s="827" t="s">
        <v>435</v>
      </c>
      <c r="C177" s="835">
        <f>IF(E106&lt;0,C142+C139+C141,C139)</f>
        <v>1.2</v>
      </c>
      <c r="D177" s="835">
        <f t="shared" si="64"/>
        <v>1</v>
      </c>
      <c r="E177" s="835">
        <f t="shared" si="65"/>
        <v>8.9699999999999989</v>
      </c>
      <c r="F177" s="835">
        <f t="shared" si="66"/>
        <v>3.1717919999999995</v>
      </c>
      <c r="G177" s="834"/>
      <c r="H177" s="827" t="s">
        <v>435</v>
      </c>
      <c r="I177" s="835">
        <f>IF(K106&lt;0,I142+I139+I141,I139)</f>
        <v>1.2</v>
      </c>
      <c r="J177" s="835">
        <f t="shared" si="67"/>
        <v>1</v>
      </c>
      <c r="K177" s="835">
        <f t="shared" si="68"/>
        <v>11.5</v>
      </c>
      <c r="L177" s="835">
        <f t="shared" si="69"/>
        <v>4.0663999999999998</v>
      </c>
      <c r="M177" s="834"/>
      <c r="N177" s="827" t="s">
        <v>435</v>
      </c>
      <c r="O177" s="835">
        <f>IF(Q106&lt;0,O142+O139+O141,O139)</f>
        <v>1.2</v>
      </c>
      <c r="P177" s="835">
        <f t="shared" si="70"/>
        <v>1</v>
      </c>
      <c r="Q177" s="835">
        <f t="shared" si="71"/>
        <v>9.7750000000000004</v>
      </c>
      <c r="R177" s="835">
        <f t="shared" si="72"/>
        <v>3.4564400000000002</v>
      </c>
      <c r="S177" s="834"/>
      <c r="T177" s="827" t="s">
        <v>435</v>
      </c>
      <c r="U177" s="835">
        <f>IF(W106&lt;0,U142+U139+U141,U139)</f>
        <v>1.2</v>
      </c>
      <c r="V177" s="835">
        <f t="shared" si="73"/>
        <v>1</v>
      </c>
      <c r="W177" s="835">
        <f t="shared" si="74"/>
        <v>10.925000000000001</v>
      </c>
      <c r="X177" s="835">
        <f t="shared" si="75"/>
        <v>3.8630800000000001</v>
      </c>
      <c r="Y177" s="834"/>
      <c r="Z177" s="827" t="s">
        <v>435</v>
      </c>
      <c r="AA177" s="835">
        <f>IF(AC106&lt;0,AA142+AA139+AA141,AA139)</f>
        <v>1.2</v>
      </c>
      <c r="AB177" s="835">
        <f t="shared" si="76"/>
        <v>1</v>
      </c>
      <c r="AC177" s="835">
        <f t="shared" si="77"/>
        <v>8.9699999999999989</v>
      </c>
      <c r="AD177" s="835">
        <f t="shared" si="78"/>
        <v>3.1717919999999995</v>
      </c>
      <c r="AE177" s="834"/>
      <c r="AF177" s="827" t="s">
        <v>435</v>
      </c>
      <c r="AG177" s="835">
        <f>IF(AI106&lt;0,AG142+AG139+AG141,AG139)</f>
        <v>1.2</v>
      </c>
      <c r="AH177" s="835">
        <f t="shared" si="79"/>
        <v>1</v>
      </c>
      <c r="AI177" s="835">
        <f t="shared" si="80"/>
        <v>11.5</v>
      </c>
      <c r="AJ177" s="835">
        <f t="shared" si="81"/>
        <v>4.0663999999999998</v>
      </c>
      <c r="AK177" s="834"/>
      <c r="AL177" s="827" t="s">
        <v>435</v>
      </c>
      <c r="AM177" s="835">
        <f>IF(AO106&lt;0,AM142+AM139+AM141,AM139)</f>
        <v>1.2</v>
      </c>
      <c r="AN177" s="835">
        <f t="shared" si="82"/>
        <v>1</v>
      </c>
      <c r="AO177" s="835">
        <f t="shared" si="83"/>
        <v>9.7750000000000004</v>
      </c>
      <c r="AP177" s="835">
        <f t="shared" si="84"/>
        <v>3.4564400000000002</v>
      </c>
      <c r="AQ177" s="834"/>
      <c r="AR177" s="827" t="s">
        <v>435</v>
      </c>
      <c r="AS177" s="835">
        <f>IF(AU106&lt;0,AS142+AS139+AS141,AS139)</f>
        <v>1.2</v>
      </c>
      <c r="AT177" s="835">
        <f t="shared" si="85"/>
        <v>1</v>
      </c>
      <c r="AU177" s="835">
        <f t="shared" si="86"/>
        <v>10.925000000000001</v>
      </c>
      <c r="AV177" s="835">
        <f t="shared" si="87"/>
        <v>3.8630800000000001</v>
      </c>
      <c r="AW177" s="834"/>
      <c r="AX177" s="827" t="s">
        <v>435</v>
      </c>
      <c r="AY177" s="835">
        <f>IF(BA106&lt;0,AY142+AY139+AY141,AY139)</f>
        <v>1.2</v>
      </c>
      <c r="AZ177" s="835">
        <f t="shared" si="88"/>
        <v>1</v>
      </c>
      <c r="BA177" s="835">
        <f t="shared" si="89"/>
        <v>8.9699999999999989</v>
      </c>
      <c r="BB177" s="835">
        <f t="shared" si="90"/>
        <v>3.1717919999999995</v>
      </c>
      <c r="BC177" s="834"/>
      <c r="BD177" s="827" t="s">
        <v>435</v>
      </c>
      <c r="BE177" s="835">
        <f>IF(BG106&lt;0,BE142+BE139+BE141,BE139)</f>
        <v>1.2</v>
      </c>
      <c r="BF177" s="835">
        <f t="shared" si="91"/>
        <v>1</v>
      </c>
      <c r="BG177" s="835">
        <f t="shared" si="92"/>
        <v>11.5</v>
      </c>
      <c r="BH177" s="835">
        <f t="shared" si="93"/>
        <v>4.0663999999999998</v>
      </c>
      <c r="BI177" s="834"/>
      <c r="BJ177" s="827" t="s">
        <v>435</v>
      </c>
      <c r="BK177" s="835">
        <f>IF(BM106&lt;0,BK142+BK139+BK141,BK139)</f>
        <v>1.2</v>
      </c>
      <c r="BL177" s="835">
        <f t="shared" si="94"/>
        <v>1</v>
      </c>
      <c r="BM177" s="835">
        <f t="shared" si="95"/>
        <v>0</v>
      </c>
      <c r="BN177" s="835">
        <f t="shared" si="96"/>
        <v>0</v>
      </c>
      <c r="BO177" s="834"/>
      <c r="BP177" s="827" t="s">
        <v>435</v>
      </c>
      <c r="BQ177" s="835">
        <f>IF(BS106&lt;0,BQ142+BQ139+BQ141,BQ139)</f>
        <v>1.2</v>
      </c>
      <c r="BR177" s="835">
        <f t="shared" si="97"/>
        <v>1</v>
      </c>
      <c r="BS177" s="835">
        <f t="shared" si="98"/>
        <v>0</v>
      </c>
      <c r="BT177" s="835">
        <f t="shared" si="99"/>
        <v>0</v>
      </c>
      <c r="BU177" s="834"/>
      <c r="BV177" s="827" t="s">
        <v>435</v>
      </c>
      <c r="BW177" s="835">
        <f>IF(BY106&lt;0,BW142+BW139+BW141,BW139)</f>
        <v>1.2</v>
      </c>
      <c r="BX177" s="835">
        <f t="shared" si="100"/>
        <v>1</v>
      </c>
      <c r="BY177" s="835">
        <f t="shared" si="101"/>
        <v>0</v>
      </c>
      <c r="BZ177" s="835">
        <f t="shared" si="102"/>
        <v>0</v>
      </c>
      <c r="CA177" s="834"/>
      <c r="CB177" s="827" t="s">
        <v>435</v>
      </c>
      <c r="CC177" s="835">
        <f>IF(CE106&lt;0,CC142+CC139+CC141,CC139)</f>
        <v>1.2</v>
      </c>
      <c r="CD177" s="835">
        <f t="shared" si="103"/>
        <v>1</v>
      </c>
      <c r="CE177" s="835">
        <f t="shared" si="104"/>
        <v>0</v>
      </c>
      <c r="CF177" s="835">
        <f t="shared" si="105"/>
        <v>0</v>
      </c>
      <c r="CG177" s="834"/>
      <c r="CH177" s="827" t="s">
        <v>435</v>
      </c>
      <c r="CI177" s="835">
        <f>IF(CK106&lt;0,CI142+CI139+CI141,CI139)</f>
        <v>1.2</v>
      </c>
      <c r="CJ177" s="835">
        <f t="shared" si="106"/>
        <v>1</v>
      </c>
      <c r="CK177" s="835">
        <f t="shared" si="107"/>
        <v>0</v>
      </c>
      <c r="CL177" s="835">
        <f t="shared" si="108"/>
        <v>0</v>
      </c>
      <c r="CM177" s="834"/>
      <c r="CN177" s="827" t="s">
        <v>435</v>
      </c>
      <c r="CO177" s="835">
        <f>IF(CQ106&lt;0,CO142+CO139+CO141,CO139)</f>
        <v>1.2</v>
      </c>
      <c r="CP177" s="835">
        <f t="shared" si="109"/>
        <v>1</v>
      </c>
      <c r="CQ177" s="835">
        <f t="shared" si="110"/>
        <v>0</v>
      </c>
      <c r="CR177" s="835">
        <f t="shared" si="111"/>
        <v>0</v>
      </c>
      <c r="CS177" s="834"/>
      <c r="CT177" s="827" t="s">
        <v>435</v>
      </c>
      <c r="CU177" s="835">
        <f>IF(CW106&lt;0,CU142+CU139+CU141,CU139)</f>
        <v>1.2</v>
      </c>
      <c r="CV177" s="835">
        <f t="shared" si="112"/>
        <v>1</v>
      </c>
      <c r="CW177" s="835">
        <f t="shared" si="113"/>
        <v>0</v>
      </c>
      <c r="CX177" s="835">
        <f t="shared" si="114"/>
        <v>0</v>
      </c>
      <c r="CY177" s="834"/>
      <c r="CZ177" s="827" t="s">
        <v>435</v>
      </c>
      <c r="DA177" s="835">
        <f>IF(DC106&lt;0,DA142+DA139+DA141,DA139)</f>
        <v>1.2</v>
      </c>
      <c r="DB177" s="835">
        <f t="shared" si="115"/>
        <v>1</v>
      </c>
      <c r="DC177" s="835">
        <f t="shared" si="116"/>
        <v>0</v>
      </c>
      <c r="DD177" s="835">
        <f t="shared" si="117"/>
        <v>0</v>
      </c>
      <c r="DE177" s="834"/>
      <c r="DF177" s="827" t="s">
        <v>435</v>
      </c>
      <c r="DG177" s="835">
        <f>IF(DI106&lt;0,DG142+DG139+DG141,DG139)</f>
        <v>1.2</v>
      </c>
      <c r="DH177" s="835">
        <f t="shared" si="118"/>
        <v>1</v>
      </c>
      <c r="DI177" s="835">
        <f t="shared" si="119"/>
        <v>0</v>
      </c>
      <c r="DJ177" s="835">
        <f t="shared" si="120"/>
        <v>0</v>
      </c>
      <c r="DK177" s="834"/>
      <c r="DL177" s="827" t="s">
        <v>435</v>
      </c>
      <c r="DM177" s="835">
        <f>IF(DO106&lt;0,DM142+DM139+DM141,DM139)</f>
        <v>1.2</v>
      </c>
      <c r="DN177" s="835">
        <f t="shared" si="121"/>
        <v>1</v>
      </c>
      <c r="DO177" s="835">
        <f t="shared" si="122"/>
        <v>0</v>
      </c>
      <c r="DP177" s="835">
        <f t="shared" si="123"/>
        <v>0</v>
      </c>
      <c r="DQ177" s="834"/>
      <c r="DR177" s="827" t="s">
        <v>435</v>
      </c>
      <c r="DS177" s="835">
        <f>IF(DU106&lt;0,DS142+DS139+DS141,DS139)</f>
        <v>1.2</v>
      </c>
      <c r="DT177" s="835">
        <f t="shared" si="124"/>
        <v>1</v>
      </c>
      <c r="DU177" s="835">
        <f t="shared" si="125"/>
        <v>0</v>
      </c>
      <c r="DV177" s="835">
        <f t="shared" si="126"/>
        <v>0</v>
      </c>
      <c r="DW177" s="834"/>
      <c r="DX177" s="827" t="s">
        <v>435</v>
      </c>
      <c r="DY177" s="835">
        <f>IF(EA106&lt;0,DY142+DY139+DY141,DY139)</f>
        <v>1.2</v>
      </c>
      <c r="DZ177" s="835">
        <f t="shared" si="127"/>
        <v>1</v>
      </c>
      <c r="EA177" s="835">
        <f t="shared" si="128"/>
        <v>0</v>
      </c>
      <c r="EB177" s="835">
        <f t="shared" si="129"/>
        <v>0</v>
      </c>
      <c r="EC177" s="834"/>
      <c r="ED177" s="827" t="s">
        <v>435</v>
      </c>
      <c r="EE177" s="835">
        <f>IF(EG106&lt;0,EE142+EE139+EE141,EE139)</f>
        <v>1.2</v>
      </c>
      <c r="EF177" s="835">
        <f t="shared" si="130"/>
        <v>1</v>
      </c>
      <c r="EG177" s="835">
        <f t="shared" si="131"/>
        <v>0</v>
      </c>
      <c r="EH177" s="835">
        <f t="shared" si="132"/>
        <v>0</v>
      </c>
      <c r="EI177" s="834"/>
      <c r="EJ177" s="827" t="s">
        <v>435</v>
      </c>
      <c r="EK177" s="835">
        <f>IF(EM106&lt;0,EK142+EK139+EK141,EK139)</f>
        <v>1.2</v>
      </c>
      <c r="EL177" s="835">
        <f t="shared" si="133"/>
        <v>1</v>
      </c>
      <c r="EM177" s="835">
        <f t="shared" si="134"/>
        <v>0</v>
      </c>
      <c r="EN177" s="835">
        <f t="shared" si="135"/>
        <v>0</v>
      </c>
      <c r="EO177" s="834"/>
      <c r="EP177" s="827" t="s">
        <v>435</v>
      </c>
      <c r="EQ177" s="835">
        <f>IF(ES106&lt;0,EQ142+EQ139+EQ141,EQ139)</f>
        <v>1.2</v>
      </c>
      <c r="ER177" s="835">
        <f t="shared" si="136"/>
        <v>1</v>
      </c>
      <c r="ES177" s="835">
        <f t="shared" si="137"/>
        <v>0</v>
      </c>
      <c r="ET177" s="835">
        <f t="shared" si="138"/>
        <v>0</v>
      </c>
      <c r="EU177" s="834"/>
      <c r="EV177" s="827" t="s">
        <v>435</v>
      </c>
      <c r="EW177" s="835">
        <f>IF(EY106&lt;0,EW142+EW139+EW141,EW139)</f>
        <v>1.2</v>
      </c>
      <c r="EX177" s="835">
        <f t="shared" si="139"/>
        <v>1</v>
      </c>
      <c r="EY177" s="835">
        <f t="shared" si="140"/>
        <v>0</v>
      </c>
      <c r="EZ177" s="835">
        <f t="shared" si="141"/>
        <v>0</v>
      </c>
      <c r="FA177" s="834"/>
      <c r="FB177" s="827" t="s">
        <v>435</v>
      </c>
      <c r="FC177" s="835">
        <f>IF(FE106&lt;0,FC142+FC139+FC141,FC139)</f>
        <v>1.2</v>
      </c>
      <c r="FD177" s="835">
        <f t="shared" si="142"/>
        <v>1</v>
      </c>
      <c r="FE177" s="835">
        <f t="shared" si="143"/>
        <v>0</v>
      </c>
      <c r="FF177" s="835">
        <f t="shared" si="144"/>
        <v>0</v>
      </c>
      <c r="FG177" s="834"/>
      <c r="FH177" s="827" t="s">
        <v>435</v>
      </c>
      <c r="FI177" s="835">
        <f>IF(FK106&lt;0,FI142+FI139+FI141,FI139)</f>
        <v>1.2</v>
      </c>
      <c r="FJ177" s="835">
        <f t="shared" si="145"/>
        <v>1</v>
      </c>
      <c r="FK177" s="835">
        <f t="shared" si="146"/>
        <v>0</v>
      </c>
      <c r="FL177" s="835">
        <f t="shared" si="147"/>
        <v>0</v>
      </c>
      <c r="FM177" s="834"/>
      <c r="FN177" s="827" t="s">
        <v>435</v>
      </c>
      <c r="FO177" s="835">
        <f>IF(FQ106&lt;0,FO142+FO139+FO141,FO139)</f>
        <v>1.2</v>
      </c>
      <c r="FP177" s="835">
        <f t="shared" si="148"/>
        <v>1</v>
      </c>
      <c r="FQ177" s="835">
        <f t="shared" si="149"/>
        <v>0</v>
      </c>
      <c r="FR177" s="835">
        <f t="shared" si="150"/>
        <v>0</v>
      </c>
      <c r="FS177" s="834"/>
      <c r="FT177" s="827" t="s">
        <v>435</v>
      </c>
      <c r="FU177" s="835">
        <f>IF(FW106&lt;0,FU142+FU139+FU141,FU139)</f>
        <v>1.2</v>
      </c>
      <c r="FV177" s="835">
        <f t="shared" si="151"/>
        <v>1</v>
      </c>
      <c r="FW177" s="835">
        <f t="shared" si="152"/>
        <v>0</v>
      </c>
      <c r="FX177" s="835">
        <f t="shared" si="153"/>
        <v>0</v>
      </c>
      <c r="FY177" s="834"/>
    </row>
    <row r="178" spans="1:181" x14ac:dyDescent="0.3">
      <c r="A178" s="19"/>
      <c r="B178" s="827" t="s">
        <v>434</v>
      </c>
      <c r="C178" s="835">
        <f>F139+F140</f>
        <v>1.7</v>
      </c>
      <c r="D178" s="835">
        <f t="shared" si="64"/>
        <v>1</v>
      </c>
      <c r="E178" s="835">
        <f t="shared" si="65"/>
        <v>8.9699999999999989</v>
      </c>
      <c r="F178" s="835">
        <f t="shared" si="66"/>
        <v>4.147727999999999</v>
      </c>
      <c r="G178" s="834"/>
      <c r="H178" s="827" t="s">
        <v>434</v>
      </c>
      <c r="I178" s="835">
        <f>L139+L140</f>
        <v>1.7</v>
      </c>
      <c r="J178" s="835">
        <f t="shared" si="67"/>
        <v>1</v>
      </c>
      <c r="K178" s="835">
        <f t="shared" si="68"/>
        <v>11.5</v>
      </c>
      <c r="L178" s="835">
        <f t="shared" si="69"/>
        <v>5.3175999999999997</v>
      </c>
      <c r="M178" s="834"/>
      <c r="N178" s="827" t="s">
        <v>434</v>
      </c>
      <c r="O178" s="835">
        <f>R139+R140</f>
        <v>1.7</v>
      </c>
      <c r="P178" s="835">
        <f t="shared" si="70"/>
        <v>1</v>
      </c>
      <c r="Q178" s="835">
        <f t="shared" si="71"/>
        <v>9.7750000000000004</v>
      </c>
      <c r="R178" s="835">
        <f t="shared" si="72"/>
        <v>4.5199600000000002</v>
      </c>
      <c r="S178" s="834"/>
      <c r="T178" s="827" t="s">
        <v>434</v>
      </c>
      <c r="U178" s="835">
        <f>X139+X140</f>
        <v>1.7</v>
      </c>
      <c r="V178" s="835">
        <f t="shared" si="73"/>
        <v>1</v>
      </c>
      <c r="W178" s="835">
        <f t="shared" si="74"/>
        <v>10.925000000000001</v>
      </c>
      <c r="X178" s="835">
        <f t="shared" si="75"/>
        <v>5.0517200000000004</v>
      </c>
      <c r="Y178" s="834"/>
      <c r="Z178" s="827" t="s">
        <v>434</v>
      </c>
      <c r="AA178" s="835">
        <f>AD139+AD140</f>
        <v>1.7</v>
      </c>
      <c r="AB178" s="835">
        <f t="shared" si="76"/>
        <v>1</v>
      </c>
      <c r="AC178" s="835">
        <f t="shared" si="77"/>
        <v>8.9699999999999989</v>
      </c>
      <c r="AD178" s="835">
        <f t="shared" si="78"/>
        <v>4.147727999999999</v>
      </c>
      <c r="AE178" s="834"/>
      <c r="AF178" s="827" t="s">
        <v>434</v>
      </c>
      <c r="AG178" s="835">
        <f>AJ139+AJ140</f>
        <v>1.7</v>
      </c>
      <c r="AH178" s="835">
        <f t="shared" si="79"/>
        <v>1</v>
      </c>
      <c r="AI178" s="835">
        <f t="shared" si="80"/>
        <v>11.5</v>
      </c>
      <c r="AJ178" s="835">
        <f t="shared" si="81"/>
        <v>5.3175999999999997</v>
      </c>
      <c r="AK178" s="834"/>
      <c r="AL178" s="827" t="s">
        <v>434</v>
      </c>
      <c r="AM178" s="835">
        <f>AP139+AP140</f>
        <v>1.7</v>
      </c>
      <c r="AN178" s="835">
        <f t="shared" si="82"/>
        <v>1</v>
      </c>
      <c r="AO178" s="835">
        <f t="shared" si="83"/>
        <v>9.7750000000000004</v>
      </c>
      <c r="AP178" s="835">
        <f t="shared" si="84"/>
        <v>4.5199600000000002</v>
      </c>
      <c r="AQ178" s="834"/>
      <c r="AR178" s="827" t="s">
        <v>434</v>
      </c>
      <c r="AS178" s="835">
        <f>AV139+AV140</f>
        <v>1.7</v>
      </c>
      <c r="AT178" s="835">
        <f t="shared" si="85"/>
        <v>1</v>
      </c>
      <c r="AU178" s="835">
        <f t="shared" si="86"/>
        <v>10.925000000000001</v>
      </c>
      <c r="AV178" s="835">
        <f t="shared" si="87"/>
        <v>5.0517200000000004</v>
      </c>
      <c r="AW178" s="834"/>
      <c r="AX178" s="827" t="s">
        <v>434</v>
      </c>
      <c r="AY178" s="835">
        <f>BB139+BB140</f>
        <v>1.7</v>
      </c>
      <c r="AZ178" s="835">
        <f t="shared" si="88"/>
        <v>1</v>
      </c>
      <c r="BA178" s="835">
        <f t="shared" si="89"/>
        <v>8.9699999999999989</v>
      </c>
      <c r="BB178" s="835">
        <f t="shared" si="90"/>
        <v>4.147727999999999</v>
      </c>
      <c r="BC178" s="834"/>
      <c r="BD178" s="827" t="s">
        <v>434</v>
      </c>
      <c r="BE178" s="835">
        <f>BH139+BH140</f>
        <v>1.7</v>
      </c>
      <c r="BF178" s="835">
        <f t="shared" si="91"/>
        <v>1</v>
      </c>
      <c r="BG178" s="835">
        <f t="shared" si="92"/>
        <v>11.5</v>
      </c>
      <c r="BH178" s="835">
        <f t="shared" si="93"/>
        <v>5.3175999999999997</v>
      </c>
      <c r="BI178" s="834"/>
      <c r="BJ178" s="827" t="s">
        <v>434</v>
      </c>
      <c r="BK178" s="835">
        <f>BN139+BN140</f>
        <v>1.7</v>
      </c>
      <c r="BL178" s="835">
        <f t="shared" si="94"/>
        <v>1</v>
      </c>
      <c r="BM178" s="835">
        <f t="shared" si="95"/>
        <v>0</v>
      </c>
      <c r="BN178" s="835">
        <f t="shared" si="96"/>
        <v>0</v>
      </c>
      <c r="BO178" s="834"/>
      <c r="BP178" s="827" t="s">
        <v>434</v>
      </c>
      <c r="BQ178" s="835">
        <f>BT139+BT140</f>
        <v>1.7</v>
      </c>
      <c r="BR178" s="835">
        <f t="shared" si="97"/>
        <v>1</v>
      </c>
      <c r="BS178" s="835">
        <f t="shared" si="98"/>
        <v>0</v>
      </c>
      <c r="BT178" s="835">
        <f t="shared" si="99"/>
        <v>0</v>
      </c>
      <c r="BU178" s="834"/>
      <c r="BV178" s="827" t="s">
        <v>434</v>
      </c>
      <c r="BW178" s="835">
        <f>BZ139+BZ140</f>
        <v>1.7</v>
      </c>
      <c r="BX178" s="835">
        <f t="shared" si="100"/>
        <v>1</v>
      </c>
      <c r="BY178" s="835">
        <f t="shared" si="101"/>
        <v>0</v>
      </c>
      <c r="BZ178" s="835">
        <f t="shared" si="102"/>
        <v>0</v>
      </c>
      <c r="CA178" s="834"/>
      <c r="CB178" s="827" t="s">
        <v>434</v>
      </c>
      <c r="CC178" s="835">
        <f>CF139+CF140</f>
        <v>1.7</v>
      </c>
      <c r="CD178" s="835">
        <f t="shared" si="103"/>
        <v>1</v>
      </c>
      <c r="CE178" s="835">
        <f t="shared" si="104"/>
        <v>0</v>
      </c>
      <c r="CF178" s="835">
        <f t="shared" si="105"/>
        <v>0</v>
      </c>
      <c r="CG178" s="834"/>
      <c r="CH178" s="827" t="s">
        <v>434</v>
      </c>
      <c r="CI178" s="835">
        <f>CL139+CL140</f>
        <v>1.7</v>
      </c>
      <c r="CJ178" s="835">
        <f t="shared" si="106"/>
        <v>1</v>
      </c>
      <c r="CK178" s="835">
        <f t="shared" si="107"/>
        <v>0</v>
      </c>
      <c r="CL178" s="835">
        <f t="shared" si="108"/>
        <v>0</v>
      </c>
      <c r="CM178" s="834"/>
      <c r="CN178" s="827" t="s">
        <v>434</v>
      </c>
      <c r="CO178" s="835">
        <f>CR139+CR140</f>
        <v>1.7</v>
      </c>
      <c r="CP178" s="835">
        <f t="shared" si="109"/>
        <v>1</v>
      </c>
      <c r="CQ178" s="835">
        <f t="shared" si="110"/>
        <v>0</v>
      </c>
      <c r="CR178" s="835">
        <f t="shared" si="111"/>
        <v>0</v>
      </c>
      <c r="CS178" s="834"/>
      <c r="CT178" s="827" t="s">
        <v>434</v>
      </c>
      <c r="CU178" s="835">
        <f>CX139+CX140</f>
        <v>1.7</v>
      </c>
      <c r="CV178" s="835">
        <f t="shared" si="112"/>
        <v>1</v>
      </c>
      <c r="CW178" s="835">
        <f t="shared" si="113"/>
        <v>0</v>
      </c>
      <c r="CX178" s="835">
        <f t="shared" si="114"/>
        <v>0</v>
      </c>
      <c r="CY178" s="834"/>
      <c r="CZ178" s="827" t="s">
        <v>434</v>
      </c>
      <c r="DA178" s="835">
        <f>DD139+DD140</f>
        <v>1.7</v>
      </c>
      <c r="DB178" s="835">
        <f t="shared" si="115"/>
        <v>1</v>
      </c>
      <c r="DC178" s="835">
        <f t="shared" si="116"/>
        <v>0</v>
      </c>
      <c r="DD178" s="835">
        <f t="shared" si="117"/>
        <v>0</v>
      </c>
      <c r="DE178" s="834"/>
      <c r="DF178" s="827" t="s">
        <v>434</v>
      </c>
      <c r="DG178" s="835">
        <f>DJ139+DJ140</f>
        <v>1.7</v>
      </c>
      <c r="DH178" s="835">
        <f t="shared" si="118"/>
        <v>1</v>
      </c>
      <c r="DI178" s="835">
        <f t="shared" si="119"/>
        <v>0</v>
      </c>
      <c r="DJ178" s="835">
        <f t="shared" si="120"/>
        <v>0</v>
      </c>
      <c r="DK178" s="834"/>
      <c r="DL178" s="827" t="s">
        <v>434</v>
      </c>
      <c r="DM178" s="835">
        <f>DP139+DP140</f>
        <v>1.7</v>
      </c>
      <c r="DN178" s="835">
        <f t="shared" si="121"/>
        <v>1</v>
      </c>
      <c r="DO178" s="835">
        <f t="shared" si="122"/>
        <v>0</v>
      </c>
      <c r="DP178" s="835">
        <f t="shared" si="123"/>
        <v>0</v>
      </c>
      <c r="DQ178" s="834"/>
      <c r="DR178" s="827" t="s">
        <v>434</v>
      </c>
      <c r="DS178" s="835">
        <f>DV139+DV140</f>
        <v>1.7</v>
      </c>
      <c r="DT178" s="835">
        <f t="shared" si="124"/>
        <v>1</v>
      </c>
      <c r="DU178" s="835">
        <f t="shared" si="125"/>
        <v>0</v>
      </c>
      <c r="DV178" s="835">
        <f t="shared" si="126"/>
        <v>0</v>
      </c>
      <c r="DW178" s="834"/>
      <c r="DX178" s="827" t="s">
        <v>434</v>
      </c>
      <c r="DY178" s="835">
        <f>EB139+EB140</f>
        <v>1.7</v>
      </c>
      <c r="DZ178" s="835">
        <f t="shared" si="127"/>
        <v>1</v>
      </c>
      <c r="EA178" s="835">
        <f t="shared" si="128"/>
        <v>0</v>
      </c>
      <c r="EB178" s="835">
        <f t="shared" si="129"/>
        <v>0</v>
      </c>
      <c r="EC178" s="834"/>
      <c r="ED178" s="827" t="s">
        <v>434</v>
      </c>
      <c r="EE178" s="835">
        <f>EH139+EH140</f>
        <v>1.7</v>
      </c>
      <c r="EF178" s="835">
        <f t="shared" si="130"/>
        <v>1</v>
      </c>
      <c r="EG178" s="835">
        <f t="shared" si="131"/>
        <v>0</v>
      </c>
      <c r="EH178" s="835">
        <f t="shared" si="132"/>
        <v>0</v>
      </c>
      <c r="EI178" s="834"/>
      <c r="EJ178" s="827" t="s">
        <v>434</v>
      </c>
      <c r="EK178" s="835">
        <f>EN139+EN140</f>
        <v>1.7</v>
      </c>
      <c r="EL178" s="835">
        <f t="shared" si="133"/>
        <v>1</v>
      </c>
      <c r="EM178" s="835">
        <f t="shared" si="134"/>
        <v>0</v>
      </c>
      <c r="EN178" s="835">
        <f t="shared" si="135"/>
        <v>0</v>
      </c>
      <c r="EO178" s="834"/>
      <c r="EP178" s="827" t="s">
        <v>434</v>
      </c>
      <c r="EQ178" s="835">
        <f>ET139+ET140</f>
        <v>1.7</v>
      </c>
      <c r="ER178" s="835">
        <f t="shared" si="136"/>
        <v>1</v>
      </c>
      <c r="ES178" s="835">
        <f t="shared" si="137"/>
        <v>0</v>
      </c>
      <c r="ET178" s="835">
        <f t="shared" si="138"/>
        <v>0</v>
      </c>
      <c r="EU178" s="834"/>
      <c r="EV178" s="827" t="s">
        <v>434</v>
      </c>
      <c r="EW178" s="835">
        <f>EZ139+EZ140</f>
        <v>1.7</v>
      </c>
      <c r="EX178" s="835">
        <f t="shared" si="139"/>
        <v>1</v>
      </c>
      <c r="EY178" s="835">
        <f t="shared" si="140"/>
        <v>0</v>
      </c>
      <c r="EZ178" s="835">
        <f t="shared" si="141"/>
        <v>0</v>
      </c>
      <c r="FA178" s="834"/>
      <c r="FB178" s="827" t="s">
        <v>434</v>
      </c>
      <c r="FC178" s="835">
        <f>FF139+FF140</f>
        <v>1.7</v>
      </c>
      <c r="FD178" s="835">
        <f t="shared" si="142"/>
        <v>1</v>
      </c>
      <c r="FE178" s="835">
        <f t="shared" si="143"/>
        <v>0</v>
      </c>
      <c r="FF178" s="835">
        <f t="shared" si="144"/>
        <v>0</v>
      </c>
      <c r="FG178" s="834"/>
      <c r="FH178" s="827" t="s">
        <v>434</v>
      </c>
      <c r="FI178" s="835">
        <f>FL139+FL140</f>
        <v>1.7</v>
      </c>
      <c r="FJ178" s="835">
        <f t="shared" si="145"/>
        <v>1</v>
      </c>
      <c r="FK178" s="835">
        <f t="shared" si="146"/>
        <v>0</v>
      </c>
      <c r="FL178" s="835">
        <f t="shared" si="147"/>
        <v>0</v>
      </c>
      <c r="FM178" s="834"/>
      <c r="FN178" s="827" t="s">
        <v>434</v>
      </c>
      <c r="FO178" s="835">
        <f>FR139+FR140</f>
        <v>1.7</v>
      </c>
      <c r="FP178" s="835">
        <f t="shared" si="148"/>
        <v>1</v>
      </c>
      <c r="FQ178" s="835">
        <f t="shared" si="149"/>
        <v>0</v>
      </c>
      <c r="FR178" s="835">
        <f t="shared" si="150"/>
        <v>0</v>
      </c>
      <c r="FS178" s="834"/>
      <c r="FT178" s="827" t="s">
        <v>434</v>
      </c>
      <c r="FU178" s="835">
        <f>FX139+FX140</f>
        <v>1.7</v>
      </c>
      <c r="FV178" s="835">
        <f t="shared" si="151"/>
        <v>1</v>
      </c>
      <c r="FW178" s="835">
        <f t="shared" si="152"/>
        <v>0</v>
      </c>
      <c r="FX178" s="835">
        <f t="shared" si="153"/>
        <v>0</v>
      </c>
      <c r="FY178" s="834"/>
    </row>
    <row r="179" spans="1:181" ht="15" thickBot="1" x14ac:dyDescent="0.35">
      <c r="A179" s="19"/>
      <c r="B179" s="826"/>
      <c r="C179" s="833"/>
      <c r="D179" s="833"/>
      <c r="E179" s="833"/>
      <c r="F179" s="833"/>
      <c r="G179" s="832"/>
      <c r="H179" s="826"/>
      <c r="I179" s="833"/>
      <c r="J179" s="833"/>
      <c r="K179" s="833"/>
      <c r="L179" s="833"/>
      <c r="M179" s="832"/>
      <c r="N179" s="826"/>
      <c r="O179" s="833"/>
      <c r="P179" s="833"/>
      <c r="Q179" s="833"/>
      <c r="R179" s="833"/>
      <c r="S179" s="832"/>
      <c r="T179" s="826"/>
      <c r="U179" s="833"/>
      <c r="V179" s="833"/>
      <c r="W179" s="833"/>
      <c r="X179" s="833"/>
      <c r="Y179" s="832"/>
      <c r="Z179" s="826"/>
      <c r="AA179" s="833"/>
      <c r="AB179" s="833"/>
      <c r="AC179" s="833"/>
      <c r="AD179" s="833"/>
      <c r="AE179" s="832"/>
      <c r="AF179" s="826"/>
      <c r="AG179" s="833"/>
      <c r="AH179" s="833"/>
      <c r="AI179" s="833"/>
      <c r="AJ179" s="833"/>
      <c r="AK179" s="832"/>
      <c r="AL179" s="826"/>
      <c r="AM179" s="833"/>
      <c r="AN179" s="833"/>
      <c r="AO179" s="833"/>
      <c r="AP179" s="833"/>
      <c r="AQ179" s="832"/>
      <c r="AR179" s="826"/>
      <c r="AS179" s="833"/>
      <c r="AT179" s="833"/>
      <c r="AU179" s="833"/>
      <c r="AV179" s="833"/>
      <c r="AW179" s="832"/>
      <c r="AX179" s="826"/>
      <c r="AY179" s="833"/>
      <c r="AZ179" s="833"/>
      <c r="BA179" s="833"/>
      <c r="BB179" s="833"/>
      <c r="BC179" s="832"/>
      <c r="BD179" s="826"/>
      <c r="BE179" s="833"/>
      <c r="BF179" s="833"/>
      <c r="BG179" s="833"/>
      <c r="BH179" s="833"/>
      <c r="BI179" s="832"/>
      <c r="BJ179" s="826"/>
      <c r="BK179" s="833"/>
      <c r="BL179" s="833"/>
      <c r="BM179" s="833"/>
      <c r="BN179" s="833"/>
      <c r="BO179" s="832"/>
      <c r="BP179" s="826"/>
      <c r="BQ179" s="833"/>
      <c r="BR179" s="833"/>
      <c r="BS179" s="833"/>
      <c r="BT179" s="833"/>
      <c r="BU179" s="832"/>
      <c r="BV179" s="826"/>
      <c r="BW179" s="833"/>
      <c r="BX179" s="833"/>
      <c r="BY179" s="833"/>
      <c r="BZ179" s="833"/>
      <c r="CA179" s="832"/>
      <c r="CB179" s="826"/>
      <c r="CC179" s="833"/>
      <c r="CD179" s="833"/>
      <c r="CE179" s="833"/>
      <c r="CF179" s="833"/>
      <c r="CG179" s="832"/>
      <c r="CH179" s="826"/>
      <c r="CI179" s="833"/>
      <c r="CJ179" s="833"/>
      <c r="CK179" s="833"/>
      <c r="CL179" s="833"/>
      <c r="CM179" s="832"/>
      <c r="CN179" s="826"/>
      <c r="CO179" s="833"/>
      <c r="CP179" s="833"/>
      <c r="CQ179" s="833"/>
      <c r="CR179" s="833"/>
      <c r="CS179" s="832"/>
      <c r="CT179" s="826"/>
      <c r="CU179" s="833"/>
      <c r="CV179" s="833"/>
      <c r="CW179" s="833"/>
      <c r="CX179" s="833"/>
      <c r="CY179" s="832"/>
      <c r="CZ179" s="826"/>
      <c r="DA179" s="833"/>
      <c r="DB179" s="833"/>
      <c r="DC179" s="833"/>
      <c r="DD179" s="833"/>
      <c r="DE179" s="832"/>
      <c r="DF179" s="826"/>
      <c r="DG179" s="833"/>
      <c r="DH179" s="833"/>
      <c r="DI179" s="833"/>
      <c r="DJ179" s="833"/>
      <c r="DK179" s="832"/>
      <c r="DL179" s="826"/>
      <c r="DM179" s="833"/>
      <c r="DN179" s="833"/>
      <c r="DO179" s="833"/>
      <c r="DP179" s="833"/>
      <c r="DQ179" s="832"/>
      <c r="DR179" s="826"/>
      <c r="DS179" s="833"/>
      <c r="DT179" s="833"/>
      <c r="DU179" s="833"/>
      <c r="DV179" s="833"/>
      <c r="DW179" s="832"/>
      <c r="DX179" s="826"/>
      <c r="DY179" s="833"/>
      <c r="DZ179" s="833"/>
      <c r="EA179" s="833"/>
      <c r="EB179" s="833"/>
      <c r="EC179" s="832"/>
      <c r="ED179" s="826"/>
      <c r="EE179" s="833"/>
      <c r="EF179" s="833"/>
      <c r="EG179" s="833"/>
      <c r="EH179" s="833"/>
      <c r="EI179" s="832"/>
      <c r="EJ179" s="826"/>
      <c r="EK179" s="833"/>
      <c r="EL179" s="833"/>
      <c r="EM179" s="833"/>
      <c r="EN179" s="833"/>
      <c r="EO179" s="832"/>
      <c r="EP179" s="826"/>
      <c r="EQ179" s="833"/>
      <c r="ER179" s="833"/>
      <c r="ES179" s="833"/>
      <c r="ET179" s="833"/>
      <c r="EU179" s="832"/>
      <c r="EV179" s="826"/>
      <c r="EW179" s="833"/>
      <c r="EX179" s="833"/>
      <c r="EY179" s="833"/>
      <c r="EZ179" s="833"/>
      <c r="FA179" s="832"/>
      <c r="FB179" s="826"/>
      <c r="FC179" s="833"/>
      <c r="FD179" s="833"/>
      <c r="FE179" s="833"/>
      <c r="FF179" s="833"/>
      <c r="FG179" s="832"/>
      <c r="FH179" s="826"/>
      <c r="FI179" s="833"/>
      <c r="FJ179" s="833"/>
      <c r="FK179" s="833"/>
      <c r="FL179" s="833"/>
      <c r="FM179" s="832"/>
      <c r="FN179" s="826"/>
      <c r="FO179" s="833"/>
      <c r="FP179" s="833"/>
      <c r="FQ179" s="833"/>
      <c r="FR179" s="833"/>
      <c r="FS179" s="832"/>
      <c r="FT179" s="826"/>
      <c r="FU179" s="833"/>
      <c r="FV179" s="833"/>
      <c r="FW179" s="833"/>
      <c r="FX179" s="833"/>
      <c r="FY179" s="832"/>
    </row>
    <row r="180" spans="1:181" ht="15" thickBot="1" x14ac:dyDescent="0.35">
      <c r="A180" s="19"/>
      <c r="B180" s="682"/>
      <c r="C180" s="682"/>
      <c r="D180" s="682"/>
      <c r="E180" s="682" t="s">
        <v>18</v>
      </c>
      <c r="F180" s="682">
        <f>SUM(F146:F178)</f>
        <v>31.632057600000003</v>
      </c>
      <c r="G180" s="477"/>
      <c r="H180" s="682"/>
      <c r="I180" s="682"/>
      <c r="J180" s="682"/>
      <c r="K180" s="682" t="s">
        <v>18</v>
      </c>
      <c r="L180" s="682">
        <f>SUM(L146:L178)</f>
        <v>40.553919999999998</v>
      </c>
      <c r="M180" s="477"/>
      <c r="N180" s="682"/>
      <c r="O180" s="682"/>
      <c r="P180" s="682"/>
      <c r="Q180" s="682" t="s">
        <v>18</v>
      </c>
      <c r="R180" s="682">
        <f>SUM(R146:R178)</f>
        <v>34.470832000000001</v>
      </c>
      <c r="S180" s="477"/>
      <c r="T180" s="682"/>
      <c r="U180" s="682"/>
      <c r="V180" s="682"/>
      <c r="W180" s="682" t="s">
        <v>18</v>
      </c>
      <c r="X180" s="682">
        <f>SUM(X146:X178)</f>
        <v>39.866864</v>
      </c>
      <c r="Y180" s="477"/>
      <c r="Z180" s="682"/>
      <c r="AA180" s="682"/>
      <c r="AB180" s="682"/>
      <c r="AC180" s="682" t="s">
        <v>18</v>
      </c>
      <c r="AD180" s="682">
        <f>SUM(AD146:AD178)</f>
        <v>31.632057600000003</v>
      </c>
      <c r="AE180" s="477"/>
      <c r="AF180" s="682"/>
      <c r="AG180" s="682"/>
      <c r="AH180" s="682"/>
      <c r="AI180" s="682" t="s">
        <v>18</v>
      </c>
      <c r="AJ180" s="682">
        <f>SUM(AJ146:AJ178)</f>
        <v>40.553919999999998</v>
      </c>
      <c r="AK180" s="477"/>
      <c r="AL180" s="682"/>
      <c r="AM180" s="682"/>
      <c r="AN180" s="682"/>
      <c r="AO180" s="682" t="s">
        <v>18</v>
      </c>
      <c r="AP180" s="682">
        <f>SUM(AP146:AP178)</f>
        <v>34.470832000000001</v>
      </c>
      <c r="AQ180" s="477"/>
      <c r="AR180" s="682"/>
      <c r="AS180" s="682"/>
      <c r="AT180" s="682"/>
      <c r="AU180" s="682" t="s">
        <v>18</v>
      </c>
      <c r="AV180" s="682">
        <f>SUM(AV146:AV178)</f>
        <v>39.866864</v>
      </c>
      <c r="AW180" s="477"/>
      <c r="AX180" s="682"/>
      <c r="AY180" s="682"/>
      <c r="AZ180" s="682"/>
      <c r="BA180" s="682" t="s">
        <v>18</v>
      </c>
      <c r="BB180" s="682">
        <f>SUM(BB146:BB178)</f>
        <v>31.632057600000003</v>
      </c>
      <c r="BC180" s="477"/>
      <c r="BD180" s="682"/>
      <c r="BE180" s="682"/>
      <c r="BF180" s="682"/>
      <c r="BG180" s="682" t="s">
        <v>18</v>
      </c>
      <c r="BH180" s="682">
        <f>SUM(BH146:BH178)</f>
        <v>40.553919999999998</v>
      </c>
      <c r="BI180" s="477"/>
      <c r="BJ180" s="682"/>
      <c r="BK180" s="682"/>
      <c r="BL180" s="682"/>
      <c r="BM180" s="682" t="s">
        <v>18</v>
      </c>
      <c r="BN180" s="682">
        <f>SUM(BN146:BN178)</f>
        <v>0</v>
      </c>
      <c r="BO180" s="477"/>
      <c r="BP180" s="682"/>
      <c r="BQ180" s="682"/>
      <c r="BR180" s="682"/>
      <c r="BS180" s="682" t="s">
        <v>18</v>
      </c>
      <c r="BT180" s="682">
        <f>SUM(BT146:BT178)</f>
        <v>0</v>
      </c>
      <c r="BU180" s="477"/>
      <c r="BV180" s="682"/>
      <c r="BW180" s="682"/>
      <c r="BX180" s="682"/>
      <c r="BY180" s="682" t="s">
        <v>18</v>
      </c>
      <c r="BZ180" s="682">
        <f>SUM(BZ146:BZ178)</f>
        <v>0</v>
      </c>
      <c r="CA180" s="477"/>
      <c r="CB180" s="682"/>
      <c r="CC180" s="682"/>
      <c r="CD180" s="682"/>
      <c r="CE180" s="682" t="s">
        <v>18</v>
      </c>
      <c r="CF180" s="682">
        <f>SUM(CF146:CF178)</f>
        <v>0</v>
      </c>
      <c r="CG180" s="477"/>
      <c r="CH180" s="682"/>
      <c r="CI180" s="682"/>
      <c r="CJ180" s="682"/>
      <c r="CK180" s="682" t="s">
        <v>18</v>
      </c>
      <c r="CL180" s="682">
        <f>SUM(CL146:CL178)</f>
        <v>0</v>
      </c>
      <c r="CM180" s="477"/>
      <c r="CN180" s="682"/>
      <c r="CO180" s="682"/>
      <c r="CP180" s="682"/>
      <c r="CQ180" s="682" t="s">
        <v>18</v>
      </c>
      <c r="CR180" s="682">
        <f>SUM(CR146:CR178)</f>
        <v>0</v>
      </c>
      <c r="CS180" s="477"/>
      <c r="CT180" s="682"/>
      <c r="CU180" s="682"/>
      <c r="CV180" s="682"/>
      <c r="CW180" s="682" t="s">
        <v>18</v>
      </c>
      <c r="CX180" s="682">
        <f>SUM(CX146:CX178)</f>
        <v>0</v>
      </c>
      <c r="CY180" s="477"/>
      <c r="CZ180" s="682"/>
      <c r="DA180" s="682"/>
      <c r="DB180" s="682"/>
      <c r="DC180" s="682" t="s">
        <v>18</v>
      </c>
      <c r="DD180" s="682">
        <f>SUM(DD146:DD178)</f>
        <v>0</v>
      </c>
      <c r="DE180" s="477"/>
      <c r="DF180" s="682"/>
      <c r="DG180" s="682"/>
      <c r="DH180" s="682"/>
      <c r="DI180" s="682" t="s">
        <v>18</v>
      </c>
      <c r="DJ180" s="682">
        <f>SUM(DJ146:DJ178)</f>
        <v>0</v>
      </c>
      <c r="DK180" s="477"/>
      <c r="DL180" s="682"/>
      <c r="DM180" s="682"/>
      <c r="DN180" s="682"/>
      <c r="DO180" s="682" t="s">
        <v>18</v>
      </c>
      <c r="DP180" s="682">
        <f>SUM(DP146:DP178)</f>
        <v>0</v>
      </c>
      <c r="DQ180" s="477"/>
      <c r="DR180" s="682"/>
      <c r="DS180" s="682"/>
      <c r="DT180" s="682"/>
      <c r="DU180" s="682" t="s">
        <v>18</v>
      </c>
      <c r="DV180" s="682">
        <f>SUM(DV146:DV178)</f>
        <v>0</v>
      </c>
      <c r="DW180" s="477"/>
      <c r="DX180" s="682"/>
      <c r="DY180" s="682"/>
      <c r="DZ180" s="682"/>
      <c r="EA180" s="682" t="s">
        <v>18</v>
      </c>
      <c r="EB180" s="682">
        <f>SUM(EB146:EB178)</f>
        <v>0</v>
      </c>
      <c r="EC180" s="477"/>
      <c r="ED180" s="682"/>
      <c r="EE180" s="682"/>
      <c r="EF180" s="682"/>
      <c r="EG180" s="682" t="s">
        <v>18</v>
      </c>
      <c r="EH180" s="682">
        <f>SUM(EH146:EH178)</f>
        <v>0</v>
      </c>
      <c r="EI180" s="477"/>
      <c r="EJ180" s="682"/>
      <c r="EK180" s="682"/>
      <c r="EL180" s="682"/>
      <c r="EM180" s="682" t="s">
        <v>18</v>
      </c>
      <c r="EN180" s="682">
        <f>SUM(EN146:EN178)</f>
        <v>0</v>
      </c>
      <c r="EO180" s="477"/>
      <c r="EP180" s="682"/>
      <c r="EQ180" s="682"/>
      <c r="ER180" s="682"/>
      <c r="ES180" s="682" t="s">
        <v>18</v>
      </c>
      <c r="ET180" s="682">
        <f>SUM(ET146:ET178)</f>
        <v>0</v>
      </c>
      <c r="EU180" s="477"/>
      <c r="EV180" s="682"/>
      <c r="EW180" s="682"/>
      <c r="EX180" s="682"/>
      <c r="EY180" s="682" t="s">
        <v>18</v>
      </c>
      <c r="EZ180" s="682">
        <f>SUM(EZ146:EZ178)</f>
        <v>0</v>
      </c>
      <c r="FA180" s="477"/>
      <c r="FB180" s="682"/>
      <c r="FC180" s="682"/>
      <c r="FD180" s="682"/>
      <c r="FE180" s="682" t="s">
        <v>18</v>
      </c>
      <c r="FF180" s="682">
        <f>SUM(FF146:FF178)</f>
        <v>0</v>
      </c>
      <c r="FG180" s="477"/>
      <c r="FH180" s="682"/>
      <c r="FI180" s="682"/>
      <c r="FJ180" s="682"/>
      <c r="FK180" s="682" t="s">
        <v>18</v>
      </c>
      <c r="FL180" s="682">
        <f>SUM(FL146:FL178)</f>
        <v>0</v>
      </c>
      <c r="FM180" s="477"/>
      <c r="FN180" s="682"/>
      <c r="FO180" s="682"/>
      <c r="FP180" s="682"/>
      <c r="FQ180" s="682" t="s">
        <v>18</v>
      </c>
      <c r="FR180" s="682">
        <f>SUM(FR146:FR178)</f>
        <v>0</v>
      </c>
      <c r="FS180" s="477"/>
      <c r="FT180" s="682"/>
      <c r="FU180" s="682"/>
      <c r="FV180" s="682"/>
      <c r="FW180" s="682" t="s">
        <v>18</v>
      </c>
      <c r="FX180" s="682">
        <f>SUM(FX146:FX178)</f>
        <v>0</v>
      </c>
      <c r="FY180" s="477"/>
    </row>
    <row r="181" spans="1:181" x14ac:dyDescent="0.3">
      <c r="B181" s="1388">
        <v>1</v>
      </c>
      <c r="C181" s="1388"/>
      <c r="D181" s="1388"/>
      <c r="E181" s="1388"/>
      <c r="F181" s="1388"/>
      <c r="G181" s="1388"/>
      <c r="H181" s="1388">
        <v>2</v>
      </c>
      <c r="I181" s="1388"/>
      <c r="J181" s="1388"/>
      <c r="K181" s="1388"/>
      <c r="L181" s="1388"/>
      <c r="M181" s="1388"/>
      <c r="N181" s="1388">
        <v>3</v>
      </c>
      <c r="O181" s="1388"/>
      <c r="P181" s="1388"/>
      <c r="Q181" s="1388"/>
      <c r="R181" s="1388"/>
      <c r="S181" s="1388"/>
      <c r="T181" s="1388">
        <v>4</v>
      </c>
      <c r="U181" s="1388"/>
      <c r="V181" s="1388"/>
      <c r="W181" s="1388"/>
      <c r="X181" s="1388"/>
      <c r="Y181" s="1388"/>
      <c r="Z181" s="1388">
        <v>5</v>
      </c>
      <c r="AA181" s="1388"/>
      <c r="AB181" s="1388"/>
      <c r="AC181" s="1388"/>
      <c r="AD181" s="1388"/>
      <c r="AE181" s="1388"/>
      <c r="AF181" s="1388">
        <v>6</v>
      </c>
      <c r="AG181" s="1388"/>
      <c r="AH181" s="1388"/>
      <c r="AI181" s="1388"/>
      <c r="AJ181" s="1388"/>
      <c r="AK181" s="1388"/>
      <c r="AL181" s="1388">
        <v>7</v>
      </c>
      <c r="AM181" s="1388"/>
      <c r="AN181" s="1388"/>
      <c r="AO181" s="1388"/>
      <c r="AP181" s="1388"/>
      <c r="AQ181" s="1388"/>
      <c r="AR181" s="1388">
        <v>8</v>
      </c>
      <c r="AS181" s="1388"/>
      <c r="AT181" s="1388"/>
      <c r="AU181" s="1388"/>
      <c r="AV181" s="1388"/>
      <c r="AW181" s="1388"/>
      <c r="AX181" s="1388">
        <v>9</v>
      </c>
      <c r="AY181" s="1388"/>
      <c r="AZ181" s="1388"/>
      <c r="BA181" s="1388"/>
      <c r="BB181" s="1388"/>
      <c r="BC181" s="1388"/>
      <c r="BD181" s="1388">
        <v>10</v>
      </c>
      <c r="BE181" s="1388"/>
      <c r="BF181" s="1388"/>
      <c r="BG181" s="1388"/>
      <c r="BH181" s="1388"/>
      <c r="BI181" s="1388"/>
      <c r="BJ181" s="1388">
        <v>11</v>
      </c>
      <c r="BK181" s="1388"/>
      <c r="BL181" s="1388"/>
      <c r="BM181" s="1388"/>
      <c r="BN181" s="1388"/>
      <c r="BO181" s="1388"/>
      <c r="BP181" s="1388">
        <v>12</v>
      </c>
      <c r="BQ181" s="1388"/>
      <c r="BR181" s="1388"/>
      <c r="BS181" s="1388"/>
      <c r="BT181" s="1388"/>
      <c r="BU181" s="1388"/>
      <c r="BV181" s="1388">
        <v>13</v>
      </c>
      <c r="BW181" s="1388"/>
      <c r="BX181" s="1388"/>
      <c r="BY181" s="1388"/>
      <c r="BZ181" s="1388"/>
      <c r="CA181" s="1388"/>
      <c r="CB181" s="1388">
        <v>14</v>
      </c>
      <c r="CC181" s="1388"/>
      <c r="CD181" s="1388"/>
      <c r="CE181" s="1388"/>
      <c r="CF181" s="1388"/>
      <c r="CG181" s="1388"/>
      <c r="CH181" s="1388">
        <v>15</v>
      </c>
      <c r="CI181" s="1388"/>
      <c r="CJ181" s="1388"/>
      <c r="CK181" s="1388"/>
      <c r="CL181" s="1388"/>
      <c r="CM181" s="1388"/>
      <c r="CN181" s="1388">
        <v>16</v>
      </c>
      <c r="CO181" s="1388"/>
      <c r="CP181" s="1388"/>
      <c r="CQ181" s="1388"/>
      <c r="CR181" s="1388"/>
      <c r="CS181" s="1388"/>
      <c r="CT181" s="1388">
        <v>17</v>
      </c>
      <c r="CU181" s="1388"/>
      <c r="CV181" s="1388"/>
      <c r="CW181" s="1388"/>
      <c r="CX181" s="1388"/>
      <c r="CY181" s="1388"/>
      <c r="CZ181" s="1388">
        <v>18</v>
      </c>
      <c r="DA181" s="1388"/>
      <c r="DB181" s="1388"/>
      <c r="DC181" s="1388"/>
      <c r="DD181" s="1388"/>
      <c r="DE181" s="1388"/>
      <c r="DF181" s="1388">
        <v>19</v>
      </c>
      <c r="DG181" s="1388"/>
      <c r="DH181" s="1388"/>
      <c r="DI181" s="1388"/>
      <c r="DJ181" s="1388"/>
      <c r="DK181" s="1388"/>
      <c r="DL181" s="1388">
        <v>20</v>
      </c>
      <c r="DM181" s="1388"/>
      <c r="DN181" s="1388"/>
      <c r="DO181" s="1388"/>
      <c r="DP181" s="1388"/>
      <c r="DQ181" s="1388"/>
      <c r="DR181" s="1388">
        <v>21</v>
      </c>
      <c r="DS181" s="1388"/>
      <c r="DT181" s="1388"/>
      <c r="DU181" s="1388"/>
      <c r="DV181" s="1388"/>
      <c r="DW181" s="1388"/>
      <c r="DX181" s="1388">
        <v>22</v>
      </c>
      <c r="DY181" s="1388"/>
      <c r="DZ181" s="1388"/>
      <c r="EA181" s="1388"/>
      <c r="EB181" s="1388"/>
      <c r="EC181" s="1388"/>
      <c r="ED181" s="1388">
        <v>23</v>
      </c>
      <c r="EE181" s="1388"/>
      <c r="EF181" s="1388"/>
      <c r="EG181" s="1388"/>
      <c r="EH181" s="1388"/>
      <c r="EI181" s="1388"/>
      <c r="EJ181" s="1388">
        <v>24</v>
      </c>
      <c r="EK181" s="1388"/>
      <c r="EL181" s="1388"/>
      <c r="EM181" s="1388"/>
      <c r="EN181" s="1388"/>
      <c r="EO181" s="1388"/>
      <c r="EP181" s="1388">
        <v>25</v>
      </c>
      <c r="EQ181" s="1388"/>
      <c r="ER181" s="1388"/>
      <c r="ES181" s="1388"/>
      <c r="ET181" s="1388"/>
      <c r="EU181" s="1388"/>
      <c r="EV181" s="1388">
        <v>26</v>
      </c>
      <c r="EW181" s="1388"/>
      <c r="EX181" s="1388"/>
      <c r="EY181" s="1388"/>
      <c r="EZ181" s="1388"/>
      <c r="FA181" s="1388"/>
      <c r="FB181" s="1388">
        <v>27</v>
      </c>
      <c r="FC181" s="1388"/>
      <c r="FD181" s="1388"/>
      <c r="FE181" s="1388"/>
      <c r="FF181" s="1388"/>
      <c r="FG181" s="1388"/>
      <c r="FH181" s="1388">
        <v>28</v>
      </c>
      <c r="FI181" s="1388"/>
      <c r="FJ181" s="1388"/>
      <c r="FK181" s="1388"/>
      <c r="FL181" s="1388"/>
      <c r="FM181" s="1388"/>
      <c r="FN181" s="1388">
        <v>29</v>
      </c>
      <c r="FO181" s="1388"/>
      <c r="FP181" s="1388"/>
      <c r="FQ181" s="1388"/>
      <c r="FR181" s="1388"/>
      <c r="FS181" s="1388"/>
      <c r="FT181" s="1388">
        <v>30</v>
      </c>
      <c r="FU181" s="1388"/>
      <c r="FV181" s="1388"/>
      <c r="FW181" s="1388"/>
      <c r="FX181" s="1388"/>
      <c r="FY181" s="1388"/>
    </row>
    <row r="183" spans="1:181" x14ac:dyDescent="0.3">
      <c r="B183">
        <f>(COLUMN(L180)-11)*6</f>
        <v>6</v>
      </c>
      <c r="C183">
        <f>COLUMN(L180)</f>
        <v>12</v>
      </c>
    </row>
    <row r="185" spans="1:181" x14ac:dyDescent="0.3">
      <c r="A185" t="s">
        <v>433</v>
      </c>
    </row>
    <row r="186" spans="1:181" x14ac:dyDescent="0.3">
      <c r="A186">
        <v>1</v>
      </c>
      <c r="B186">
        <v>2</v>
      </c>
      <c r="C186">
        <v>3</v>
      </c>
      <c r="D186">
        <v>4</v>
      </c>
      <c r="E186">
        <v>5</v>
      </c>
      <c r="F186">
        <v>6</v>
      </c>
      <c r="G186">
        <v>7</v>
      </c>
      <c r="H186">
        <v>8</v>
      </c>
      <c r="I186">
        <v>9</v>
      </c>
      <c r="J186">
        <v>10</v>
      </c>
      <c r="K186">
        <v>11</v>
      </c>
      <c r="L186">
        <v>12</v>
      </c>
      <c r="M186">
        <v>13</v>
      </c>
      <c r="N186">
        <v>14</v>
      </c>
      <c r="O186">
        <v>15</v>
      </c>
      <c r="P186">
        <v>16</v>
      </c>
      <c r="Q186">
        <v>17</v>
      </c>
      <c r="R186">
        <v>18</v>
      </c>
      <c r="S186">
        <v>19</v>
      </c>
      <c r="T186">
        <v>20</v>
      </c>
      <c r="U186">
        <v>21</v>
      </c>
      <c r="V186">
        <v>22</v>
      </c>
      <c r="W186">
        <v>23</v>
      </c>
      <c r="X186">
        <v>24</v>
      </c>
      <c r="Y186">
        <v>25</v>
      </c>
      <c r="Z186">
        <v>26</v>
      </c>
      <c r="AA186">
        <v>27</v>
      </c>
      <c r="AB186">
        <v>28</v>
      </c>
      <c r="AC186">
        <v>29</v>
      </c>
      <c r="AD186">
        <v>30</v>
      </c>
    </row>
    <row r="187" spans="1:181" x14ac:dyDescent="0.3">
      <c r="A187">
        <f t="shared" ref="A187:AA187" ca="1" si="154">OFFSET($F$180,0,(COLUMN(K180)-11)*6)</f>
        <v>31.632057600000003</v>
      </c>
      <c r="B187">
        <f t="shared" ca="1" si="154"/>
        <v>40.553919999999998</v>
      </c>
      <c r="C187">
        <f t="shared" ca="1" si="154"/>
        <v>34.470832000000001</v>
      </c>
      <c r="D187">
        <f t="shared" ca="1" si="154"/>
        <v>39.866864</v>
      </c>
      <c r="E187">
        <f t="shared" ca="1" si="154"/>
        <v>31.632057600000003</v>
      </c>
      <c r="F187">
        <f t="shared" ca="1" si="154"/>
        <v>40.553919999999998</v>
      </c>
      <c r="G187">
        <f t="shared" ca="1" si="154"/>
        <v>34.470832000000001</v>
      </c>
      <c r="H187">
        <f t="shared" ca="1" si="154"/>
        <v>39.866864</v>
      </c>
      <c r="I187">
        <f t="shared" ca="1" si="154"/>
        <v>31.632057600000003</v>
      </c>
      <c r="J187">
        <f t="shared" ca="1" si="154"/>
        <v>40.553919999999998</v>
      </c>
      <c r="K187">
        <f t="shared" ca="1" si="154"/>
        <v>0</v>
      </c>
      <c r="L187">
        <f t="shared" ca="1" si="154"/>
        <v>0</v>
      </c>
      <c r="M187">
        <f t="shared" ca="1" si="154"/>
        <v>0</v>
      </c>
      <c r="N187">
        <f t="shared" ca="1" si="154"/>
        <v>0</v>
      </c>
      <c r="O187">
        <f t="shared" ca="1" si="154"/>
        <v>0</v>
      </c>
      <c r="P187">
        <f t="shared" ca="1" si="154"/>
        <v>0</v>
      </c>
      <c r="Q187">
        <f t="shared" ca="1" si="154"/>
        <v>0</v>
      </c>
      <c r="R187">
        <f t="shared" ca="1" si="154"/>
        <v>0</v>
      </c>
      <c r="S187">
        <f t="shared" ca="1" si="154"/>
        <v>0</v>
      </c>
      <c r="T187">
        <f t="shared" ca="1" si="154"/>
        <v>0</v>
      </c>
      <c r="U187">
        <f t="shared" ca="1" si="154"/>
        <v>0</v>
      </c>
      <c r="V187">
        <f t="shared" ca="1" si="154"/>
        <v>0</v>
      </c>
      <c r="W187">
        <f t="shared" ca="1" si="154"/>
        <v>0</v>
      </c>
      <c r="X187">
        <f t="shared" ca="1" si="154"/>
        <v>0</v>
      </c>
      <c r="Y187">
        <f t="shared" ca="1" si="154"/>
        <v>0</v>
      </c>
      <c r="Z187">
        <f t="shared" ca="1" si="154"/>
        <v>0</v>
      </c>
      <c r="AA187">
        <f t="shared" ca="1" si="154"/>
        <v>0</v>
      </c>
      <c r="AB187">
        <f ca="1">OFFSET($F$180,0,(COLUMN(AL180)-11)*6)</f>
        <v>0</v>
      </c>
      <c r="AC187">
        <f ca="1">OFFSET($F$180,0,(COLUMN(AM180)-11)*6)</f>
        <v>0</v>
      </c>
      <c r="AD187">
        <f ca="1">OFFSET($F$180,0,(COLUMN(AN180)-11)*6)</f>
        <v>0</v>
      </c>
    </row>
    <row r="190" spans="1:181" x14ac:dyDescent="0.3">
      <c r="C190" t="s">
        <v>542</v>
      </c>
      <c r="E190" t="s">
        <v>545</v>
      </c>
    </row>
    <row r="191" spans="1:181" x14ac:dyDescent="0.3">
      <c r="C191" t="s">
        <v>543</v>
      </c>
      <c r="D191" t="s">
        <v>544</v>
      </c>
      <c r="E191" t="s">
        <v>543</v>
      </c>
      <c r="F191" t="s">
        <v>544</v>
      </c>
    </row>
    <row r="192" spans="1:181" x14ac:dyDescent="0.3">
      <c r="B192">
        <f t="array" ref="B192:C221">TRANSPOSE(A186:AD187)</f>
        <v>1</v>
      </c>
      <c r="C192" s="914">
        <f ca="1"/>
        <v>31.632057600000003</v>
      </c>
      <c r="D192" s="870">
        <f ca="1">+C192/Menu!$F$13</f>
        <v>7.9080144000000008</v>
      </c>
      <c r="E192">
        <f t="shared" ref="E192:E221" si="155">+L22</f>
        <v>31.2</v>
      </c>
      <c r="F192">
        <f t="shared" ref="F192:F221" si="156">+K22</f>
        <v>7.8</v>
      </c>
    </row>
    <row r="193" spans="2:6" x14ac:dyDescent="0.3">
      <c r="B193">
        <v>2</v>
      </c>
      <c r="C193" s="914">
        <f ca="1"/>
        <v>40.553919999999998</v>
      </c>
      <c r="D193" s="870">
        <f ca="1">+C193/Menu!$F$13</f>
        <v>10.138479999999999</v>
      </c>
      <c r="E193">
        <f t="shared" si="155"/>
        <v>40</v>
      </c>
      <c r="F193">
        <f t="shared" si="156"/>
        <v>10</v>
      </c>
    </row>
    <row r="194" spans="2:6" x14ac:dyDescent="0.3">
      <c r="B194">
        <v>3</v>
      </c>
      <c r="C194" s="914">
        <f ca="1"/>
        <v>34.470832000000001</v>
      </c>
      <c r="D194" s="870">
        <f ca="1">+C194/Menu!$F$13</f>
        <v>8.6177080000000004</v>
      </c>
      <c r="E194">
        <f t="shared" si="155"/>
        <v>34</v>
      </c>
      <c r="F194">
        <f t="shared" si="156"/>
        <v>8.5</v>
      </c>
    </row>
    <row r="195" spans="2:6" x14ac:dyDescent="0.3">
      <c r="B195">
        <v>4</v>
      </c>
      <c r="C195" s="914">
        <f ca="1"/>
        <v>39.866864</v>
      </c>
      <c r="D195" s="870">
        <f ca="1">+C195/Menu!$F$13</f>
        <v>9.9667159999999999</v>
      </c>
      <c r="E195">
        <f t="shared" si="155"/>
        <v>38</v>
      </c>
      <c r="F195">
        <f t="shared" si="156"/>
        <v>9.5</v>
      </c>
    </row>
    <row r="196" spans="2:6" x14ac:dyDescent="0.3">
      <c r="B196">
        <v>5</v>
      </c>
      <c r="C196" s="914">
        <f ca="1"/>
        <v>31.632057600000003</v>
      </c>
      <c r="D196" s="870">
        <f ca="1">+C196/Menu!$F$13</f>
        <v>7.9080144000000008</v>
      </c>
      <c r="E196">
        <f t="shared" si="155"/>
        <v>31.2</v>
      </c>
      <c r="F196">
        <f t="shared" si="156"/>
        <v>7.8</v>
      </c>
    </row>
    <row r="197" spans="2:6" x14ac:dyDescent="0.3">
      <c r="B197">
        <v>6</v>
      </c>
      <c r="C197" s="914">
        <f ca="1"/>
        <v>40.553919999999998</v>
      </c>
      <c r="D197" s="870">
        <f ca="1">+C197/Menu!$F$13</f>
        <v>10.138479999999999</v>
      </c>
      <c r="E197">
        <f t="shared" si="155"/>
        <v>40</v>
      </c>
      <c r="F197">
        <f t="shared" si="156"/>
        <v>10</v>
      </c>
    </row>
    <row r="198" spans="2:6" x14ac:dyDescent="0.3">
      <c r="B198">
        <v>7</v>
      </c>
      <c r="C198" s="914">
        <f ca="1"/>
        <v>34.470832000000001</v>
      </c>
      <c r="D198" s="870">
        <f ca="1">+C198/Menu!$F$13</f>
        <v>8.6177080000000004</v>
      </c>
      <c r="E198">
        <f t="shared" si="155"/>
        <v>34</v>
      </c>
      <c r="F198">
        <f t="shared" si="156"/>
        <v>8.5</v>
      </c>
    </row>
    <row r="199" spans="2:6" x14ac:dyDescent="0.3">
      <c r="B199">
        <v>8</v>
      </c>
      <c r="C199" s="914">
        <f ca="1"/>
        <v>39.866864</v>
      </c>
      <c r="D199" s="870">
        <f ca="1">+C199/Menu!$F$13</f>
        <v>9.9667159999999999</v>
      </c>
      <c r="E199">
        <f t="shared" si="155"/>
        <v>38</v>
      </c>
      <c r="F199">
        <f t="shared" si="156"/>
        <v>9.5</v>
      </c>
    </row>
    <row r="200" spans="2:6" x14ac:dyDescent="0.3">
      <c r="B200">
        <v>9</v>
      </c>
      <c r="C200" s="914">
        <f ca="1"/>
        <v>31.632057600000003</v>
      </c>
      <c r="D200" s="870">
        <f ca="1">+C200/Menu!$F$13</f>
        <v>7.9080144000000008</v>
      </c>
      <c r="E200">
        <f t="shared" si="155"/>
        <v>31.2</v>
      </c>
      <c r="F200">
        <f t="shared" si="156"/>
        <v>7.8</v>
      </c>
    </row>
    <row r="201" spans="2:6" x14ac:dyDescent="0.3">
      <c r="B201">
        <v>10</v>
      </c>
      <c r="C201" s="914">
        <f ca="1"/>
        <v>40.553919999999998</v>
      </c>
      <c r="D201" s="870">
        <f ca="1">+C201/Menu!$F$13</f>
        <v>10.138479999999999</v>
      </c>
      <c r="E201">
        <f t="shared" si="155"/>
        <v>40</v>
      </c>
      <c r="F201">
        <f t="shared" si="156"/>
        <v>10</v>
      </c>
    </row>
    <row r="202" spans="2:6" x14ac:dyDescent="0.3">
      <c r="B202">
        <v>11</v>
      </c>
      <c r="C202" s="914">
        <f ca="1"/>
        <v>0</v>
      </c>
      <c r="D202" s="870">
        <f ca="1">+C202/Menu!$F$13</f>
        <v>0</v>
      </c>
      <c r="E202">
        <f t="shared" si="155"/>
        <v>0</v>
      </c>
      <c r="F202">
        <f t="shared" si="156"/>
        <v>0</v>
      </c>
    </row>
    <row r="203" spans="2:6" x14ac:dyDescent="0.3">
      <c r="B203">
        <v>12</v>
      </c>
      <c r="C203" s="914">
        <f ca="1"/>
        <v>0</v>
      </c>
      <c r="D203" s="870">
        <f ca="1">+C203/Menu!$F$13</f>
        <v>0</v>
      </c>
      <c r="E203">
        <f t="shared" si="155"/>
        <v>0</v>
      </c>
      <c r="F203">
        <f t="shared" si="156"/>
        <v>0</v>
      </c>
    </row>
    <row r="204" spans="2:6" x14ac:dyDescent="0.3">
      <c r="B204">
        <v>13</v>
      </c>
      <c r="C204" s="914">
        <f ca="1"/>
        <v>0</v>
      </c>
      <c r="D204" s="870">
        <f ca="1">+C204/Menu!$F$13</f>
        <v>0</v>
      </c>
      <c r="E204">
        <f t="shared" si="155"/>
        <v>0</v>
      </c>
      <c r="F204">
        <f t="shared" si="156"/>
        <v>0</v>
      </c>
    </row>
    <row r="205" spans="2:6" x14ac:dyDescent="0.3">
      <c r="B205">
        <v>14</v>
      </c>
      <c r="C205" s="914">
        <f ca="1"/>
        <v>0</v>
      </c>
      <c r="D205" s="870">
        <f ca="1">+C205/Menu!$F$13</f>
        <v>0</v>
      </c>
      <c r="E205">
        <f t="shared" si="155"/>
        <v>0</v>
      </c>
      <c r="F205">
        <f t="shared" si="156"/>
        <v>0</v>
      </c>
    </row>
    <row r="206" spans="2:6" x14ac:dyDescent="0.3">
      <c r="B206">
        <v>15</v>
      </c>
      <c r="C206" s="914">
        <f ca="1"/>
        <v>0</v>
      </c>
      <c r="D206" s="870">
        <f ca="1">+C206/Menu!$F$13</f>
        <v>0</v>
      </c>
      <c r="E206">
        <f t="shared" si="155"/>
        <v>0</v>
      </c>
      <c r="F206">
        <f t="shared" si="156"/>
        <v>0</v>
      </c>
    </row>
    <row r="207" spans="2:6" x14ac:dyDescent="0.3">
      <c r="B207">
        <v>16</v>
      </c>
      <c r="C207" s="914">
        <f ca="1"/>
        <v>0</v>
      </c>
      <c r="D207" s="870">
        <f ca="1">+C207/Menu!$F$13</f>
        <v>0</v>
      </c>
      <c r="E207">
        <f t="shared" si="155"/>
        <v>0</v>
      </c>
      <c r="F207">
        <f t="shared" si="156"/>
        <v>0</v>
      </c>
    </row>
    <row r="208" spans="2:6" x14ac:dyDescent="0.3">
      <c r="B208">
        <v>17</v>
      </c>
      <c r="C208" s="914">
        <f ca="1"/>
        <v>0</v>
      </c>
      <c r="D208" s="870">
        <f ca="1">+C208/Menu!$F$13</f>
        <v>0</v>
      </c>
      <c r="E208">
        <f t="shared" si="155"/>
        <v>0</v>
      </c>
      <c r="F208">
        <f t="shared" si="156"/>
        <v>0</v>
      </c>
    </row>
    <row r="209" spans="2:6" x14ac:dyDescent="0.3">
      <c r="B209">
        <v>18</v>
      </c>
      <c r="C209" s="914">
        <f ca="1"/>
        <v>0</v>
      </c>
      <c r="D209" s="870">
        <f ca="1">+C209/Menu!$F$13</f>
        <v>0</v>
      </c>
      <c r="E209">
        <f t="shared" si="155"/>
        <v>0</v>
      </c>
      <c r="F209">
        <f t="shared" si="156"/>
        <v>0</v>
      </c>
    </row>
    <row r="210" spans="2:6" x14ac:dyDescent="0.3">
      <c r="B210">
        <v>19</v>
      </c>
      <c r="C210" s="914">
        <f ca="1"/>
        <v>0</v>
      </c>
      <c r="D210" s="870">
        <f ca="1">+C210/Menu!$F$13</f>
        <v>0</v>
      </c>
      <c r="E210">
        <f t="shared" si="155"/>
        <v>0</v>
      </c>
      <c r="F210">
        <f t="shared" si="156"/>
        <v>0</v>
      </c>
    </row>
    <row r="211" spans="2:6" x14ac:dyDescent="0.3">
      <c r="B211">
        <v>20</v>
      </c>
      <c r="C211" s="914">
        <f ca="1"/>
        <v>0</v>
      </c>
      <c r="D211" s="870">
        <f ca="1">+C211/Menu!$F$13</f>
        <v>0</v>
      </c>
      <c r="E211">
        <f t="shared" si="155"/>
        <v>0</v>
      </c>
      <c r="F211">
        <f t="shared" si="156"/>
        <v>0</v>
      </c>
    </row>
    <row r="212" spans="2:6" x14ac:dyDescent="0.3">
      <c r="B212">
        <v>21</v>
      </c>
      <c r="C212" s="914">
        <f ca="1"/>
        <v>0</v>
      </c>
      <c r="D212" s="870">
        <f ca="1">+C212/Menu!$F$13</f>
        <v>0</v>
      </c>
      <c r="E212">
        <f t="shared" si="155"/>
        <v>0</v>
      </c>
      <c r="F212">
        <f t="shared" si="156"/>
        <v>0</v>
      </c>
    </row>
    <row r="213" spans="2:6" x14ac:dyDescent="0.3">
      <c r="B213">
        <v>22</v>
      </c>
      <c r="C213" s="914">
        <f ca="1"/>
        <v>0</v>
      </c>
      <c r="D213" s="870">
        <f ca="1">+C213/Menu!$F$13</f>
        <v>0</v>
      </c>
      <c r="E213">
        <f t="shared" si="155"/>
        <v>0</v>
      </c>
      <c r="F213">
        <f t="shared" si="156"/>
        <v>0</v>
      </c>
    </row>
    <row r="214" spans="2:6" x14ac:dyDescent="0.3">
      <c r="B214">
        <v>23</v>
      </c>
      <c r="C214" s="914">
        <f ca="1"/>
        <v>0</v>
      </c>
      <c r="D214" s="870">
        <f ca="1">+C214/Menu!$F$13</f>
        <v>0</v>
      </c>
      <c r="E214">
        <f t="shared" si="155"/>
        <v>0</v>
      </c>
      <c r="F214">
        <f t="shared" si="156"/>
        <v>0</v>
      </c>
    </row>
    <row r="215" spans="2:6" x14ac:dyDescent="0.3">
      <c r="B215">
        <v>24</v>
      </c>
      <c r="C215" s="914">
        <f ca="1"/>
        <v>0</v>
      </c>
      <c r="D215" s="870">
        <f ca="1">+C215/Menu!$F$13</f>
        <v>0</v>
      </c>
      <c r="E215">
        <f t="shared" si="155"/>
        <v>0</v>
      </c>
      <c r="F215">
        <f t="shared" si="156"/>
        <v>0</v>
      </c>
    </row>
    <row r="216" spans="2:6" x14ac:dyDescent="0.3">
      <c r="B216">
        <v>25</v>
      </c>
      <c r="C216" s="914">
        <f ca="1"/>
        <v>0</v>
      </c>
      <c r="D216" s="870">
        <f ca="1">+C216/Menu!$F$13</f>
        <v>0</v>
      </c>
      <c r="E216">
        <f t="shared" si="155"/>
        <v>0</v>
      </c>
      <c r="F216">
        <f t="shared" si="156"/>
        <v>0</v>
      </c>
    </row>
    <row r="217" spans="2:6" x14ac:dyDescent="0.3">
      <c r="B217">
        <v>26</v>
      </c>
      <c r="C217" s="914">
        <f ca="1"/>
        <v>0</v>
      </c>
      <c r="D217" s="870">
        <f ca="1">+C217/Menu!$F$13</f>
        <v>0</v>
      </c>
      <c r="E217">
        <f t="shared" si="155"/>
        <v>0</v>
      </c>
      <c r="F217">
        <f t="shared" si="156"/>
        <v>0</v>
      </c>
    </row>
    <row r="218" spans="2:6" x14ac:dyDescent="0.3">
      <c r="B218">
        <v>27</v>
      </c>
      <c r="C218" s="914">
        <f ca="1"/>
        <v>0</v>
      </c>
      <c r="D218" s="870">
        <f ca="1">+C218/Menu!$F$13</f>
        <v>0</v>
      </c>
      <c r="E218">
        <f t="shared" si="155"/>
        <v>0</v>
      </c>
      <c r="F218">
        <f t="shared" si="156"/>
        <v>0</v>
      </c>
    </row>
    <row r="219" spans="2:6" x14ac:dyDescent="0.3">
      <c r="B219">
        <v>28</v>
      </c>
      <c r="C219" s="914">
        <f ca="1"/>
        <v>0</v>
      </c>
      <c r="D219" s="870">
        <f ca="1">+C219/Menu!$F$13</f>
        <v>0</v>
      </c>
      <c r="E219">
        <f t="shared" si="155"/>
        <v>0</v>
      </c>
      <c r="F219">
        <f t="shared" si="156"/>
        <v>0</v>
      </c>
    </row>
    <row r="220" spans="2:6" x14ac:dyDescent="0.3">
      <c r="B220">
        <v>29</v>
      </c>
      <c r="C220" s="914">
        <f ca="1"/>
        <v>0</v>
      </c>
      <c r="D220" s="870">
        <f ca="1">+C220/Menu!$F$13</f>
        <v>0</v>
      </c>
      <c r="E220">
        <f t="shared" si="155"/>
        <v>0</v>
      </c>
      <c r="F220">
        <f t="shared" si="156"/>
        <v>0</v>
      </c>
    </row>
    <row r="221" spans="2:6" x14ac:dyDescent="0.3">
      <c r="B221">
        <v>30</v>
      </c>
      <c r="C221" s="914">
        <f ca="1"/>
        <v>0</v>
      </c>
      <c r="D221" s="870">
        <f ca="1">+C221/Menu!$F$13</f>
        <v>0</v>
      </c>
      <c r="E221">
        <f t="shared" si="155"/>
        <v>0</v>
      </c>
      <c r="F221">
        <f t="shared" si="156"/>
        <v>0</v>
      </c>
    </row>
  </sheetData>
  <mergeCells count="61">
    <mergeCell ref="FH181:FM181"/>
    <mergeCell ref="FN181:FS181"/>
    <mergeCell ref="FT181:FY181"/>
    <mergeCell ref="DX181:EC181"/>
    <mergeCell ref="ED181:EI181"/>
    <mergeCell ref="EJ181:EO181"/>
    <mergeCell ref="EP181:EU181"/>
    <mergeCell ref="EV181:FA181"/>
    <mergeCell ref="FB181:FG181"/>
    <mergeCell ref="DR181:DW181"/>
    <mergeCell ref="BD181:BI181"/>
    <mergeCell ref="BJ181:BO181"/>
    <mergeCell ref="BP181:BU181"/>
    <mergeCell ref="BV181:CA181"/>
    <mergeCell ref="CB181:CG181"/>
    <mergeCell ref="CH181:CM181"/>
    <mergeCell ref="CN181:CS181"/>
    <mergeCell ref="CT181:CY181"/>
    <mergeCell ref="CZ181:DE181"/>
    <mergeCell ref="DF181:DK181"/>
    <mergeCell ref="DL181:DQ181"/>
    <mergeCell ref="FT55:FY55"/>
    <mergeCell ref="B181:G181"/>
    <mergeCell ref="H181:M181"/>
    <mergeCell ref="N181:S181"/>
    <mergeCell ref="T181:Y181"/>
    <mergeCell ref="Z181:AE181"/>
    <mergeCell ref="AF181:AK181"/>
    <mergeCell ref="AL181:AQ181"/>
    <mergeCell ref="AR181:AW181"/>
    <mergeCell ref="AX181:BC181"/>
    <mergeCell ref="EJ55:EO55"/>
    <mergeCell ref="EP55:EU55"/>
    <mergeCell ref="EV55:FA55"/>
    <mergeCell ref="FB55:FG55"/>
    <mergeCell ref="FH55:FM55"/>
    <mergeCell ref="FN55:FS55"/>
    <mergeCell ref="ED55:EI55"/>
    <mergeCell ref="BP55:BU55"/>
    <mergeCell ref="BV55:CA55"/>
    <mergeCell ref="CB55:CG55"/>
    <mergeCell ref="CH55:CM55"/>
    <mergeCell ref="CN55:CS55"/>
    <mergeCell ref="CT55:CY55"/>
    <mergeCell ref="CZ55:DE55"/>
    <mergeCell ref="DF55:DK55"/>
    <mergeCell ref="DL55:DQ55"/>
    <mergeCell ref="DR55:DW55"/>
    <mergeCell ref="DX55:EC55"/>
    <mergeCell ref="BJ55:BO55"/>
    <mergeCell ref="M19:N19"/>
    <mergeCell ref="B55:G55"/>
    <mergeCell ref="H55:M55"/>
    <mergeCell ref="N55:S55"/>
    <mergeCell ref="T55:Y55"/>
    <mergeCell ref="Z55:AE55"/>
    <mergeCell ref="AF55:AK55"/>
    <mergeCell ref="AL55:AQ55"/>
    <mergeCell ref="AR55:AW55"/>
    <mergeCell ref="AX55:BC55"/>
    <mergeCell ref="BD55:BI55"/>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1F0E6-4592-4937-8CFC-9DDECEA19016}">
  <sheetPr>
    <tabColor theme="3" tint="0.79998168889431442"/>
  </sheetPr>
  <dimension ref="A1:FY221"/>
  <sheetViews>
    <sheetView topLeftCell="S1" zoomScale="70" zoomScaleNormal="70" workbookViewId="0">
      <selection activeCell="AY22" sqref="AY22"/>
    </sheetView>
  </sheetViews>
  <sheetFormatPr baseColWidth="10" defaultRowHeight="14.4" x14ac:dyDescent="0.3"/>
  <cols>
    <col min="1" max="1" width="18.5546875" bestFit="1" customWidth="1"/>
    <col min="3" max="3" width="20.6640625" bestFit="1" customWidth="1"/>
    <col min="4" max="4" width="12.21875" bestFit="1" customWidth="1"/>
    <col min="5" max="5" width="15.44140625" customWidth="1"/>
    <col min="6" max="6" width="25.77734375" bestFit="1" customWidth="1"/>
    <col min="7" max="7" width="14.33203125" customWidth="1"/>
    <col min="8" max="8" width="15.6640625" bestFit="1" customWidth="1"/>
    <col min="9" max="9" width="18.33203125" bestFit="1" customWidth="1"/>
    <col min="10" max="12" width="20.6640625" bestFit="1" customWidth="1"/>
    <col min="13" max="13" width="18.33203125" bestFit="1" customWidth="1"/>
    <col min="14" max="14" width="26" bestFit="1" customWidth="1"/>
    <col min="33" max="33" width="11.21875" customWidth="1"/>
    <col min="44" max="44" width="13.21875" customWidth="1"/>
    <col min="69" max="69" width="12.77734375" bestFit="1" customWidth="1"/>
  </cols>
  <sheetData>
    <row r="1" spans="1:38" x14ac:dyDescent="0.3">
      <c r="A1" t="s">
        <v>432</v>
      </c>
      <c r="B1" t="s">
        <v>281</v>
      </c>
      <c r="C1" t="s">
        <v>282</v>
      </c>
      <c r="I1" s="629" t="s">
        <v>431</v>
      </c>
      <c r="J1" s="600" t="s">
        <v>283</v>
      </c>
      <c r="K1" s="672" t="s">
        <v>430</v>
      </c>
    </row>
    <row r="2" spans="1:38" ht="15" thickBot="1" x14ac:dyDescent="0.35">
      <c r="B2" s="828">
        <f>+Menu!D13</f>
        <v>200</v>
      </c>
      <c r="C2" s="828">
        <f>+Menu!E13</f>
        <v>200</v>
      </c>
      <c r="I2" s="831">
        <f>+Menu!D55</f>
        <v>1</v>
      </c>
      <c r="J2" s="830">
        <f>+Menu!E55</f>
        <v>11</v>
      </c>
      <c r="K2" s="829">
        <f>+Menu!F55</f>
        <v>10</v>
      </c>
    </row>
    <row r="3" spans="1:38" ht="15" thickBot="1" x14ac:dyDescent="0.35"/>
    <row r="4" spans="1:38" x14ac:dyDescent="0.3">
      <c r="A4" s="697" t="s">
        <v>284</v>
      </c>
      <c r="B4" s="613" t="s">
        <v>429</v>
      </c>
      <c r="C4" s="613" t="s">
        <v>428</v>
      </c>
      <c r="D4" s="613" t="s">
        <v>427</v>
      </c>
      <c r="E4" s="613" t="s">
        <v>285</v>
      </c>
      <c r="F4" s="614" t="s">
        <v>286</v>
      </c>
      <c r="T4" t="s">
        <v>623</v>
      </c>
      <c r="Y4" t="s">
        <v>622</v>
      </c>
      <c r="AD4" t="s">
        <v>624</v>
      </c>
      <c r="AI4" t="s">
        <v>625</v>
      </c>
    </row>
    <row r="5" spans="1:38" x14ac:dyDescent="0.3">
      <c r="A5" s="698" t="s">
        <v>287</v>
      </c>
      <c r="B5" s="522">
        <f>+Menu!D20</f>
        <v>200</v>
      </c>
      <c r="C5" s="522">
        <f>+Menu!H20</f>
        <v>2</v>
      </c>
      <c r="D5" s="522">
        <f>+Menu!G34</f>
        <v>12</v>
      </c>
      <c r="E5" s="522">
        <f>+Menu!H34</f>
        <v>0.5</v>
      </c>
      <c r="F5" s="522">
        <f>+Menu!I34</f>
        <v>0.2</v>
      </c>
      <c r="H5" s="454" t="s">
        <v>223</v>
      </c>
      <c r="I5" s="454"/>
      <c r="J5" s="454" t="s">
        <v>426</v>
      </c>
      <c r="K5" s="454" t="s">
        <v>425</v>
      </c>
      <c r="L5" s="454" t="s">
        <v>424</v>
      </c>
    </row>
    <row r="6" spans="1:38" x14ac:dyDescent="0.3">
      <c r="A6" s="698" t="s">
        <v>288</v>
      </c>
      <c r="B6" s="522">
        <f>+Menu!D21</f>
        <v>200</v>
      </c>
      <c r="C6" s="522">
        <f>+Menu!H21</f>
        <v>2</v>
      </c>
      <c r="D6" s="522">
        <f>+Menu!G35</f>
        <v>12</v>
      </c>
      <c r="E6" s="522">
        <f>+Menu!H35</f>
        <v>0.8</v>
      </c>
      <c r="F6" s="522">
        <f>+Menu!I35</f>
        <v>0.5</v>
      </c>
      <c r="H6" s="454" t="s">
        <v>289</v>
      </c>
      <c r="I6" s="863"/>
      <c r="J6" s="1107">
        <f>+Menu!H59*100</f>
        <v>15</v>
      </c>
      <c r="K6" s="1107">
        <f>+Menu!I59*100</f>
        <v>-20</v>
      </c>
      <c r="L6" s="1107">
        <f>+Menu!G59*100</f>
        <v>-5</v>
      </c>
    </row>
    <row r="7" spans="1:38" x14ac:dyDescent="0.3">
      <c r="A7" s="698" t="s">
        <v>290</v>
      </c>
      <c r="B7" s="522">
        <f>+Menu!D22</f>
        <v>200</v>
      </c>
      <c r="C7" s="522">
        <f>+Menu!H22</f>
        <v>2</v>
      </c>
      <c r="D7" s="522">
        <f>+Menu!G36</f>
        <v>12</v>
      </c>
      <c r="E7" s="522">
        <f>+Menu!H36</f>
        <v>0.7</v>
      </c>
      <c r="F7" s="522">
        <f>+Menu!I36</f>
        <v>0.2</v>
      </c>
      <c r="H7" s="454" t="s">
        <v>291</v>
      </c>
      <c r="I7" s="863"/>
      <c r="J7" s="1107">
        <f>+Menu!H60*100</f>
        <v>15</v>
      </c>
      <c r="K7" s="1107">
        <f>+Menu!I60*100</f>
        <v>-5</v>
      </c>
      <c r="L7" s="1107">
        <f>+Menu!G60*100</f>
        <v>-20</v>
      </c>
      <c r="N7" s="454" t="s">
        <v>413</v>
      </c>
      <c r="O7" s="476">
        <v>1</v>
      </c>
      <c r="P7" s="476">
        <v>2</v>
      </c>
      <c r="Q7" s="476">
        <v>3</v>
      </c>
      <c r="R7" s="476">
        <v>4</v>
      </c>
      <c r="T7" t="s">
        <v>620</v>
      </c>
      <c r="U7" s="974">
        <v>15</v>
      </c>
      <c r="V7" t="s">
        <v>297</v>
      </c>
      <c r="Y7" t="s">
        <v>620</v>
      </c>
      <c r="Z7" s="974">
        <f>+U7</f>
        <v>15</v>
      </c>
      <c r="AA7" t="s">
        <v>297</v>
      </c>
      <c r="AD7" t="s">
        <v>620</v>
      </c>
      <c r="AE7" s="974">
        <f>+U7</f>
        <v>15</v>
      </c>
      <c r="AF7" t="s">
        <v>297</v>
      </c>
      <c r="AI7" t="s">
        <v>620</v>
      </c>
      <c r="AJ7" s="974">
        <f>+U7</f>
        <v>15</v>
      </c>
      <c r="AK7" t="s">
        <v>297</v>
      </c>
    </row>
    <row r="8" spans="1:38" ht="15" thickBot="1" x14ac:dyDescent="0.35">
      <c r="A8" s="696" t="s">
        <v>292</v>
      </c>
      <c r="B8" s="859">
        <f>+Menu!D23</f>
        <v>200</v>
      </c>
      <c r="C8" s="522">
        <f>+Menu!H23</f>
        <v>2</v>
      </c>
      <c r="D8" s="522">
        <f>+Menu!G37</f>
        <v>12</v>
      </c>
      <c r="E8" s="522">
        <f>+Menu!H37</f>
        <v>0.6</v>
      </c>
      <c r="F8" s="522">
        <f>+Menu!I37</f>
        <v>0.8</v>
      </c>
      <c r="N8" s="454" t="s">
        <v>223</v>
      </c>
      <c r="O8" s="476" t="str">
        <f>+H10</f>
        <v>Blé d'hiver</v>
      </c>
      <c r="P8" s="476" t="str">
        <f>+H11</f>
        <v>Prairie temporaire</v>
      </c>
      <c r="Q8" s="476" t="str">
        <f>+H12</f>
        <v>Orge d'hiver</v>
      </c>
      <c r="R8" s="476" t="str">
        <f>+H13</f>
        <v>Maïs</v>
      </c>
      <c r="T8" t="s">
        <v>621</v>
      </c>
      <c r="U8" s="975">
        <f>+Menu!G34</f>
        <v>12</v>
      </c>
      <c r="V8" t="s">
        <v>472</v>
      </c>
      <c r="Y8" t="s">
        <v>621</v>
      </c>
      <c r="Z8" s="975">
        <f>+Menu!G37</f>
        <v>12</v>
      </c>
      <c r="AA8" t="s">
        <v>472</v>
      </c>
      <c r="AD8" t="s">
        <v>621</v>
      </c>
      <c r="AE8" s="975">
        <f>+Menu!G35</f>
        <v>12</v>
      </c>
      <c r="AF8" t="s">
        <v>472</v>
      </c>
      <c r="AI8" t="s">
        <v>621</v>
      </c>
      <c r="AJ8" s="975">
        <f>+Menu!G36</f>
        <v>12</v>
      </c>
      <c r="AK8" t="s">
        <v>472</v>
      </c>
    </row>
    <row r="9" spans="1:38" ht="15" thickBot="1" x14ac:dyDescent="0.35">
      <c r="A9" s="668" t="s">
        <v>423</v>
      </c>
      <c r="B9" s="50">
        <f>B2-(C8+C7)</f>
        <v>196</v>
      </c>
      <c r="C9" s="630">
        <f>C2-(C5+C6)</f>
        <v>196</v>
      </c>
      <c r="I9" s="454" t="s">
        <v>527</v>
      </c>
      <c r="J9" s="454" t="s">
        <v>525</v>
      </c>
      <c r="K9" s="454" t="s">
        <v>556</v>
      </c>
      <c r="L9" s="454"/>
      <c r="N9" s="454" t="s">
        <v>525</v>
      </c>
      <c r="O9" s="476">
        <f>+J10</f>
        <v>7.8</v>
      </c>
      <c r="P9" s="476">
        <f>+J11</f>
        <v>10</v>
      </c>
      <c r="Q9" s="476">
        <f>+J12</f>
        <v>8.5</v>
      </c>
      <c r="R9" s="476">
        <f>+J13</f>
        <v>9.5</v>
      </c>
    </row>
    <row r="10" spans="1:38" x14ac:dyDescent="0.3">
      <c r="H10" s="864" t="str">
        <f>+Menu!C46</f>
        <v>Blé d'hiver</v>
      </c>
      <c r="I10" s="523" t="str">
        <f>IF(Menu!C46=Menu!$V$6, "HIVER",IF(Menu!C46=Menu!$V$7,"HIVER",IF(Menu!C46=Menu!$V$8,"HIVER",IF(Menu!C46=Menu!$V$13,"HIVER",IF(Menu!C46=Menu!$V$16,"HIVER",IF(H10="0","","ETE"))))))</f>
        <v>HIVER</v>
      </c>
      <c r="J10" s="522">
        <f>+Menu!E46</f>
        <v>7.8</v>
      </c>
      <c r="K10" s="663">
        <f>+Menu!J46</f>
        <v>1194.2</v>
      </c>
      <c r="L10" s="454"/>
      <c r="N10" s="454" t="s">
        <v>413</v>
      </c>
      <c r="O10" s="476">
        <v>1</v>
      </c>
      <c r="P10" s="476">
        <v>2</v>
      </c>
      <c r="Q10" s="476">
        <v>3</v>
      </c>
      <c r="R10" s="476">
        <v>4</v>
      </c>
    </row>
    <row r="11" spans="1:38" ht="15" thickBot="1" x14ac:dyDescent="0.35">
      <c r="A11" t="s">
        <v>422</v>
      </c>
      <c r="H11" s="864" t="str">
        <f>+Menu!C47</f>
        <v>Prairie temporaire</v>
      </c>
      <c r="I11" s="523" t="str">
        <f>IF(Menu!C47=Menu!$V$6, "HIVER",IF(Menu!C47=Menu!$V$7,"HIVER",IF(Menu!C47=Menu!$V$8,"HIVER",IF(Menu!C47=Menu!$V$13,"HIVER",IF(Menu!C47=Menu!$V$16,"HIVER",IF(H11="0","","ETE"))))))</f>
        <v>HIVER</v>
      </c>
      <c r="J11" s="522">
        <f>+Menu!E47</f>
        <v>10</v>
      </c>
      <c r="K11" s="663">
        <f>+Menu!J47</f>
        <v>927</v>
      </c>
      <c r="L11" s="454"/>
      <c r="N11" s="454" t="s">
        <v>541</v>
      </c>
      <c r="O11" s="454" t="str">
        <f>+I10</f>
        <v>HIVER</v>
      </c>
      <c r="P11" s="454" t="str">
        <f>+I11</f>
        <v>HIVER</v>
      </c>
      <c r="Q11" s="454" t="str">
        <f>+I12</f>
        <v>HIVER</v>
      </c>
      <c r="R11" s="454" t="str">
        <f>+I13</f>
        <v>ETE</v>
      </c>
      <c r="U11" s="966"/>
      <c r="V11" s="967" t="s">
        <v>612</v>
      </c>
      <c r="Z11" s="966"/>
      <c r="AA11" s="967" t="s">
        <v>612</v>
      </c>
      <c r="AE11" s="966"/>
      <c r="AF11" s="967" t="s">
        <v>612</v>
      </c>
      <c r="AJ11" s="966"/>
      <c r="AK11" s="967" t="s">
        <v>612</v>
      </c>
    </row>
    <row r="12" spans="1:38" x14ac:dyDescent="0.3">
      <c r="A12" s="629" t="s">
        <v>421</v>
      </c>
      <c r="B12" s="672" t="s">
        <v>420</v>
      </c>
      <c r="C12" s="684" t="s">
        <v>419</v>
      </c>
      <c r="E12" s="828" t="s">
        <v>540</v>
      </c>
      <c r="F12" s="866">
        <f>+Menu!D43</f>
        <v>4</v>
      </c>
      <c r="H12" s="864" t="str">
        <f>+Menu!C48</f>
        <v>Orge d'hiver</v>
      </c>
      <c r="I12" s="523" t="str">
        <f>IF(Menu!C48=Menu!$V$6, "HIVER",IF(Menu!C48=Menu!$V$7,"HIVER",IF(Menu!C48=Menu!$V$8,"HIVER",IF(Menu!C48=Menu!$V$13,"HIVER",IF(Menu!C48=Menu!$V$16,"HIVER",IF(H12="0","","ETE"))))))</f>
        <v>HIVER</v>
      </c>
      <c r="J12" s="522">
        <f>+Menu!E48</f>
        <v>8.5</v>
      </c>
      <c r="K12" s="663">
        <f>+Menu!J48</f>
        <v>1280.5</v>
      </c>
      <c r="L12" s="454"/>
      <c r="N12" s="454" t="s">
        <v>413</v>
      </c>
      <c r="O12" s="476">
        <v>1</v>
      </c>
      <c r="P12" s="476">
        <v>2</v>
      </c>
      <c r="Q12" s="476">
        <v>3</v>
      </c>
      <c r="R12" s="476">
        <v>4</v>
      </c>
      <c r="U12" s="966"/>
      <c r="V12" s="968" t="s">
        <v>613</v>
      </c>
      <c r="Z12" s="966"/>
      <c r="AA12" s="968" t="s">
        <v>613</v>
      </c>
      <c r="AE12" s="966"/>
      <c r="AF12" s="968" t="s">
        <v>613</v>
      </c>
      <c r="AJ12" s="966"/>
      <c r="AK12" s="968" t="s">
        <v>613</v>
      </c>
    </row>
    <row r="13" spans="1:38" x14ac:dyDescent="0.3">
      <c r="A13" s="827" t="s">
        <v>418</v>
      </c>
      <c r="B13" s="345">
        <v>1</v>
      </c>
      <c r="C13" s="867">
        <v>100</v>
      </c>
      <c r="E13" s="828" t="s">
        <v>592</v>
      </c>
      <c r="F13" s="866">
        <v>30</v>
      </c>
      <c r="H13" s="864" t="str">
        <f>+Menu!C49</f>
        <v>Maïs</v>
      </c>
      <c r="I13" s="523" t="str">
        <f>IF(Menu!C49=Menu!$V$6, "HIVER",IF(Menu!C49=Menu!$V$7,"HIVER",IF(Menu!C49=Menu!$V$8,"HIVER",IF(Menu!C49=Menu!$V$13,"HIVER",IF(Menu!C49=Menu!$V$16,"HIVER",IF(H13="0","","ETE"))))))</f>
        <v>ETE</v>
      </c>
      <c r="J13" s="522">
        <f>+Menu!E49</f>
        <v>9.5</v>
      </c>
      <c r="K13" s="663">
        <f>+Menu!J49</f>
        <v>1472</v>
      </c>
      <c r="L13" s="454"/>
      <c r="N13" s="865" t="s">
        <v>525</v>
      </c>
      <c r="O13" s="476">
        <f>+J10</f>
        <v>7.8</v>
      </c>
      <c r="P13" s="476">
        <f>+J11</f>
        <v>10</v>
      </c>
      <c r="Q13" s="476">
        <f>+J12</f>
        <v>8.5</v>
      </c>
      <c r="R13" s="476">
        <f>+J13</f>
        <v>9.5</v>
      </c>
      <c r="U13" s="966"/>
      <c r="V13" s="966"/>
      <c r="Z13" s="966"/>
      <c r="AA13" s="966"/>
      <c r="AE13" s="966"/>
      <c r="AF13" s="966"/>
      <c r="AJ13" s="966"/>
      <c r="AK13" s="966"/>
    </row>
    <row r="14" spans="1:38" x14ac:dyDescent="0.3">
      <c r="A14" s="827" t="s">
        <v>417</v>
      </c>
      <c r="B14" s="345">
        <v>1</v>
      </c>
      <c r="C14" s="867">
        <v>50</v>
      </c>
      <c r="E14" s="828" t="s">
        <v>593</v>
      </c>
      <c r="F14" s="866">
        <f>+Menu!D170</f>
        <v>10</v>
      </c>
      <c r="N14" s="454" t="str">
        <f>+N12</f>
        <v>Année</v>
      </c>
      <c r="O14" s="454">
        <f>+O12</f>
        <v>1</v>
      </c>
      <c r="P14" s="454">
        <f>+P12</f>
        <v>2</v>
      </c>
      <c r="Q14" s="454">
        <f>+Q12</f>
        <v>3</v>
      </c>
      <c r="R14" s="454">
        <f>+R12</f>
        <v>4</v>
      </c>
      <c r="T14" t="s">
        <v>614</v>
      </c>
      <c r="U14" s="966">
        <v>10</v>
      </c>
      <c r="V14" s="966"/>
      <c r="Y14" t="s">
        <v>614</v>
      </c>
      <c r="Z14" s="966">
        <v>10</v>
      </c>
      <c r="AA14" s="966"/>
      <c r="AD14" t="s">
        <v>614</v>
      </c>
      <c r="AE14" s="966">
        <v>10</v>
      </c>
      <c r="AF14" s="966"/>
      <c r="AI14" t="s">
        <v>614</v>
      </c>
      <c r="AJ14" s="966">
        <v>10</v>
      </c>
      <c r="AK14" s="966"/>
    </row>
    <row r="15" spans="1:38" ht="72" x14ac:dyDescent="0.3">
      <c r="A15" s="827" t="s">
        <v>416</v>
      </c>
      <c r="B15" s="345">
        <v>1</v>
      </c>
      <c r="C15" s="867">
        <v>100</v>
      </c>
      <c r="E15" t="s">
        <v>594</v>
      </c>
      <c r="F15" s="4">
        <f>+(F13+F14)/2</f>
        <v>20</v>
      </c>
      <c r="N15" s="454" t="s">
        <v>555</v>
      </c>
      <c r="O15" s="663">
        <f>+K10</f>
        <v>1194.2</v>
      </c>
      <c r="P15" s="663">
        <f>+K11</f>
        <v>927</v>
      </c>
      <c r="Q15" s="663">
        <f>+K12</f>
        <v>1280.5</v>
      </c>
      <c r="R15" s="663">
        <f>+K13</f>
        <v>1472</v>
      </c>
      <c r="T15" t="s">
        <v>615</v>
      </c>
      <c r="U15" s="966">
        <v>0</v>
      </c>
      <c r="V15" s="966"/>
      <c r="W15" s="913" t="s">
        <v>616</v>
      </c>
      <c r="Y15" t="s">
        <v>615</v>
      </c>
      <c r="Z15" s="966">
        <v>0</v>
      </c>
      <c r="AA15" s="966"/>
      <c r="AB15" s="913" t="s">
        <v>616</v>
      </c>
      <c r="AD15" t="s">
        <v>615</v>
      </c>
      <c r="AE15" s="966">
        <v>0</v>
      </c>
      <c r="AF15" s="966"/>
      <c r="AG15" s="913" t="s">
        <v>616</v>
      </c>
      <c r="AI15" t="s">
        <v>615</v>
      </c>
      <c r="AJ15" s="966">
        <v>0</v>
      </c>
      <c r="AK15" s="966"/>
      <c r="AL15" s="913" t="s">
        <v>616</v>
      </c>
    </row>
    <row r="16" spans="1:38" ht="15" thickBot="1" x14ac:dyDescent="0.35">
      <c r="A16" s="826" t="s">
        <v>415</v>
      </c>
      <c r="B16" s="630">
        <v>1</v>
      </c>
      <c r="C16" s="868">
        <v>150</v>
      </c>
      <c r="T16" t="s">
        <v>617</v>
      </c>
      <c r="U16" s="969">
        <f>0.25*U8</f>
        <v>3</v>
      </c>
      <c r="V16" s="969"/>
      <c r="W16" s="970">
        <f>+U7</f>
        <v>15</v>
      </c>
      <c r="Y16" t="s">
        <v>617</v>
      </c>
      <c r="Z16" s="969">
        <f>0.25*Z8</f>
        <v>3</v>
      </c>
      <c r="AA16" s="969"/>
      <c r="AB16" s="970">
        <f>+Z7</f>
        <v>15</v>
      </c>
      <c r="AD16" t="s">
        <v>617</v>
      </c>
      <c r="AE16" s="969">
        <f>0.25*AE8</f>
        <v>3</v>
      </c>
      <c r="AF16" s="969"/>
      <c r="AG16" s="970">
        <f>+AE7</f>
        <v>15</v>
      </c>
      <c r="AI16" t="s">
        <v>617</v>
      </c>
      <c r="AJ16" s="969">
        <f>0.25*AJ8</f>
        <v>3</v>
      </c>
      <c r="AK16" s="969"/>
      <c r="AL16" s="970">
        <f>+AJ7</f>
        <v>15</v>
      </c>
    </row>
    <row r="17" spans="1:83" x14ac:dyDescent="0.3">
      <c r="T17" t="s">
        <v>618</v>
      </c>
      <c r="U17" s="969">
        <v>2</v>
      </c>
      <c r="V17" s="969"/>
      <c r="W17" s="970">
        <f>+U8</f>
        <v>12</v>
      </c>
      <c r="Y17" t="s">
        <v>618</v>
      </c>
      <c r="Z17" s="969">
        <v>2</v>
      </c>
      <c r="AA17" s="969"/>
      <c r="AB17" s="970">
        <f>+Z8</f>
        <v>12</v>
      </c>
      <c r="AD17" t="s">
        <v>618</v>
      </c>
      <c r="AE17" s="969">
        <v>2</v>
      </c>
      <c r="AF17" s="969"/>
      <c r="AG17" s="970">
        <f>+AE8</f>
        <v>12</v>
      </c>
      <c r="AI17" t="s">
        <v>618</v>
      </c>
      <c r="AJ17" s="969">
        <v>2</v>
      </c>
      <c r="AK17" s="969"/>
      <c r="AL17" s="970">
        <f>+AJ8</f>
        <v>12</v>
      </c>
      <c r="CE17" t="s">
        <v>652</v>
      </c>
    </row>
    <row r="18" spans="1:83" ht="15" thickBot="1" x14ac:dyDescent="0.35">
      <c r="W18" s="842">
        <f>VLOOKUP(W16,T21:U51,2)</f>
        <v>6.4780264123512135</v>
      </c>
      <c r="AB18" s="842">
        <f>VLOOKUP(AB16,Y21:Z51,2)</f>
        <v>6.4780264123512135</v>
      </c>
      <c r="AG18" s="842">
        <f>VLOOKUP(AG16,AD21:AE51,2)</f>
        <v>6.4780264123512135</v>
      </c>
      <c r="AL18" s="842">
        <f>VLOOKUP(AL16,AI21:AJ51,2)</f>
        <v>6.4780264123512135</v>
      </c>
      <c r="AO18" s="1006"/>
      <c r="AP18" s="1006"/>
      <c r="AQ18" s="1006"/>
      <c r="AR18" s="1006"/>
      <c r="AS18" s="1007" t="s">
        <v>772</v>
      </c>
      <c r="AT18" s="1007"/>
      <c r="AU18" s="1007"/>
      <c r="AV18" s="1007"/>
      <c r="AW18" s="1007"/>
      <c r="AX18" s="1007"/>
      <c r="AY18" s="1007"/>
      <c r="AZ18" s="1007"/>
      <c r="BA18" s="1007"/>
      <c r="BB18" s="1007"/>
      <c r="BC18" s="1007"/>
      <c r="BD18" s="1007"/>
      <c r="BE18" s="1007"/>
      <c r="BF18" s="1007"/>
      <c r="BG18" s="1007"/>
      <c r="BH18" s="1007"/>
      <c r="BI18" s="1007"/>
      <c r="BJ18" t="s">
        <v>720</v>
      </c>
      <c r="BN18" t="s">
        <v>721</v>
      </c>
    </row>
    <row r="19" spans="1:83" ht="15" thickBot="1" x14ac:dyDescent="0.35">
      <c r="M19" s="1386" t="s">
        <v>414</v>
      </c>
      <c r="N19" s="1386"/>
      <c r="X19" t="s">
        <v>619</v>
      </c>
      <c r="AC19" t="s">
        <v>619</v>
      </c>
      <c r="AH19" t="s">
        <v>619</v>
      </c>
      <c r="AM19" t="s">
        <v>619</v>
      </c>
      <c r="AO19" s="1006" t="s">
        <v>553</v>
      </c>
      <c r="AP19" s="1006"/>
      <c r="AQ19" s="1006"/>
      <c r="AR19" s="1006"/>
      <c r="AS19" s="1008" t="s">
        <v>558</v>
      </c>
      <c r="AT19" s="1008"/>
      <c r="AU19" s="1008"/>
      <c r="AV19" s="1008"/>
      <c r="AW19" s="1008"/>
      <c r="AX19" s="88" t="s">
        <v>703</v>
      </c>
      <c r="AY19" s="88"/>
      <c r="AZ19" s="88"/>
      <c r="BA19" s="88"/>
      <c r="BB19" s="88"/>
      <c r="BC19" s="88"/>
      <c r="BD19" s="88"/>
      <c r="BE19" s="88"/>
      <c r="BF19" s="88"/>
      <c r="BG19" s="88"/>
      <c r="BH19" s="528" t="s">
        <v>700</v>
      </c>
      <c r="BI19" s="528"/>
      <c r="BJ19" s="1105" t="s">
        <v>722</v>
      </c>
      <c r="BK19" s="1091" t="s">
        <v>714</v>
      </c>
      <c r="BL19" s="1091"/>
      <c r="BM19" s="1091"/>
      <c r="BN19" s="1105" t="s">
        <v>722</v>
      </c>
      <c r="BO19" s="1091" t="s">
        <v>714</v>
      </c>
      <c r="BP19" s="1091"/>
      <c r="BQ19" s="1091"/>
    </row>
    <row r="20" spans="1:83" ht="29.4" thickBot="1" x14ac:dyDescent="0.35">
      <c r="I20" s="872" t="s">
        <v>551</v>
      </c>
      <c r="J20" s="872"/>
      <c r="K20" s="871" t="s">
        <v>549</v>
      </c>
      <c r="L20" s="871"/>
      <c r="M20" t="s">
        <v>552</v>
      </c>
      <c r="N20" s="873">
        <f>+M22/L22</f>
        <v>0.96040000000000003</v>
      </c>
      <c r="T20" t="s">
        <v>413</v>
      </c>
      <c r="U20" s="971">
        <f>($U$15-$U$14)/(1+EXP((T21-$U$17)/$U$16))+$U$14</f>
        <v>3.392436312341828</v>
      </c>
      <c r="V20" s="971"/>
      <c r="W20" s="972"/>
      <c r="Y20" t="s">
        <v>413</v>
      </c>
      <c r="Z20" s="971">
        <f>($U$15-$U$14)/(1+EXP((Y21-$U$17)/$U$16))+$U$14</f>
        <v>3.392436312341828</v>
      </c>
      <c r="AA20" s="971"/>
      <c r="AB20" s="972"/>
      <c r="AD20" t="s">
        <v>413</v>
      </c>
      <c r="AE20" s="971">
        <f>($U$15-$U$14)/(1+EXP((AD21-$U$17)/$U$16))+$U$14</f>
        <v>3.392436312341828</v>
      </c>
      <c r="AF20" s="971"/>
      <c r="AG20" s="972"/>
      <c r="AI20" t="s">
        <v>413</v>
      </c>
      <c r="AJ20" s="971">
        <f>($U$15-$U$14)/(1+EXP((AI21-$U$17)/$U$16))+$U$14</f>
        <v>3.392436312341828</v>
      </c>
      <c r="AK20" s="971"/>
      <c r="AL20" s="972"/>
      <c r="AO20" s="1006"/>
      <c r="AP20" s="1006"/>
      <c r="AQ20" s="1006"/>
      <c r="AR20" s="1006"/>
      <c r="AS20" s="1008"/>
      <c r="AT20" s="1008"/>
      <c r="AU20" s="1008"/>
      <c r="AV20" s="1008"/>
      <c r="AW20" s="1008"/>
      <c r="AX20" s="88"/>
      <c r="AY20" s="88" t="s">
        <v>691</v>
      </c>
      <c r="AZ20" s="88"/>
      <c r="BA20" s="88"/>
      <c r="BB20" s="88" t="s">
        <v>695</v>
      </c>
      <c r="BC20" s="88"/>
      <c r="BD20" s="88"/>
      <c r="BE20" s="88"/>
      <c r="BF20" s="88"/>
      <c r="BG20" s="88"/>
      <c r="BH20" s="528" t="s">
        <v>704</v>
      </c>
      <c r="BI20" s="528"/>
      <c r="BJ20" s="1106" t="s">
        <v>668</v>
      </c>
      <c r="BK20" s="1097" t="s">
        <v>713</v>
      </c>
      <c r="BL20" s="1094" t="s">
        <v>711</v>
      </c>
      <c r="BM20" s="1092" t="s">
        <v>658</v>
      </c>
      <c r="BN20" s="1106" t="s">
        <v>668</v>
      </c>
      <c r="BO20" s="1097" t="s">
        <v>713</v>
      </c>
      <c r="BP20" s="1094" t="s">
        <v>711</v>
      </c>
      <c r="BQ20" s="1092" t="s">
        <v>658</v>
      </c>
    </row>
    <row r="21" spans="1:83" ht="28.8" x14ac:dyDescent="0.3">
      <c r="A21" t="s">
        <v>413</v>
      </c>
      <c r="C21" t="s">
        <v>223</v>
      </c>
      <c r="D21" t="s">
        <v>412</v>
      </c>
      <c r="E21" t="s">
        <v>411</v>
      </c>
      <c r="F21" t="s">
        <v>410</v>
      </c>
      <c r="G21" t="s">
        <v>409</v>
      </c>
      <c r="H21" t="s">
        <v>408</v>
      </c>
      <c r="I21" s="872" t="s">
        <v>548</v>
      </c>
      <c r="J21" s="872" t="s">
        <v>550</v>
      </c>
      <c r="K21" s="871" t="s">
        <v>547</v>
      </c>
      <c r="L21" s="871" t="s">
        <v>548</v>
      </c>
      <c r="M21" t="s">
        <v>546</v>
      </c>
      <c r="N21" t="s">
        <v>407</v>
      </c>
      <c r="O21" t="s">
        <v>406</v>
      </c>
      <c r="T21">
        <v>0</v>
      </c>
      <c r="U21" s="971">
        <v>0</v>
      </c>
      <c r="V21" s="973">
        <v>0</v>
      </c>
      <c r="W21" s="971">
        <f>IF(T21&gt;$W$16,0,U21*$W$17/$W$18)</f>
        <v>0</v>
      </c>
      <c r="X21" s="869">
        <f>IF('Base de données Haies'!$I$26=0,'Générateur Emprise 15ans'!U$8,0)</f>
        <v>12</v>
      </c>
      <c r="Y21">
        <v>0</v>
      </c>
      <c r="Z21" s="971">
        <v>0</v>
      </c>
      <c r="AA21" s="973">
        <v>0</v>
      </c>
      <c r="AB21" s="971">
        <f>IF(Y21&gt;$W$16,0,Z21*$W$17/$W$18)</f>
        <v>0</v>
      </c>
      <c r="AC21" s="869">
        <f>IF('Base de données Haies'!$I$26=0,'Générateur Emprise 15ans'!Z$8,0)</f>
        <v>12</v>
      </c>
      <c r="AD21">
        <v>0</v>
      </c>
      <c r="AE21" s="971">
        <v>0</v>
      </c>
      <c r="AF21" s="973">
        <v>0</v>
      </c>
      <c r="AG21" s="971">
        <f>IF(AD21&gt;$W$16,0,AE21*$W$17/$W$18)</f>
        <v>0</v>
      </c>
      <c r="AH21" s="869">
        <f>IF('Base de données Haies'!$I$26=0,'Générateur Emprise 15ans'!AE$8,0)</f>
        <v>12</v>
      </c>
      <c r="AI21">
        <v>0</v>
      </c>
      <c r="AJ21" s="971">
        <v>0</v>
      </c>
      <c r="AK21" s="973">
        <v>0</v>
      </c>
      <c r="AL21" s="971">
        <f>IF(AI21&gt;$W$16,0,AJ21*$W$17/$W$18)</f>
        <v>0</v>
      </c>
      <c r="AM21" s="869">
        <f>IF('Base de données Haies'!$I$26=0,'Générateur Emprise 15ans'!AJ$8,0)</f>
        <v>12</v>
      </c>
      <c r="AO21" s="1030" t="s">
        <v>554</v>
      </c>
      <c r="AP21" s="1030" t="s">
        <v>689</v>
      </c>
      <c r="AQ21" s="1030" t="s">
        <v>557</v>
      </c>
      <c r="AR21" s="1030" t="s">
        <v>688</v>
      </c>
      <c r="AS21" s="1029" t="s">
        <v>554</v>
      </c>
      <c r="AT21" s="1029" t="s">
        <v>689</v>
      </c>
      <c r="AU21" s="1029" t="s">
        <v>557</v>
      </c>
      <c r="AV21" s="1029" t="s">
        <v>688</v>
      </c>
      <c r="AW21" s="1029" t="s">
        <v>690</v>
      </c>
      <c r="AX21" s="1036" t="s">
        <v>694</v>
      </c>
      <c r="AY21" s="1035" t="s">
        <v>693</v>
      </c>
      <c r="AZ21" s="1035" t="s">
        <v>351</v>
      </c>
      <c r="BA21" s="1035" t="s">
        <v>692</v>
      </c>
      <c r="BB21" s="1035" t="s">
        <v>693</v>
      </c>
      <c r="BC21" s="1035" t="s">
        <v>351</v>
      </c>
      <c r="BD21" s="1035" t="s">
        <v>692</v>
      </c>
      <c r="BE21" s="1035" t="s">
        <v>696</v>
      </c>
      <c r="BF21" s="1035" t="s">
        <v>697</v>
      </c>
      <c r="BG21" s="1035" t="s">
        <v>698</v>
      </c>
      <c r="BH21" s="528" t="s">
        <v>696</v>
      </c>
      <c r="BI21" s="528" t="s">
        <v>701</v>
      </c>
    </row>
    <row r="22" spans="1:83" x14ac:dyDescent="0.3">
      <c r="A22">
        <v>1</v>
      </c>
      <c r="B22" t="str">
        <f t="shared" ref="B22:B51" si="0">IF(A22&gt;$F$13," ",HLOOKUP(IF(A22-(F$12*ROUNDDOWN(A22/F$12,0))=0,F$12,A22-(F$12*ROUNDDOWN(A22/F$12,0))),$N$7:$R$8,2,FALSE))</f>
        <v>Blé d'hiver</v>
      </c>
      <c r="C22" t="str">
        <f t="shared" ref="C22:C51" si="1">IF(A22&gt;$F$13," ",HLOOKUP(IF(A22-(F$12*ROUNDDOWN(A22/F$12,0))=0,F$12,A22-(F$12*ROUNDDOWN(A22/F$12,0))),$N$10:$R$11,2,FALSE))</f>
        <v>HIVER</v>
      </c>
      <c r="D22" s="869">
        <f>+$X21</f>
        <v>12</v>
      </c>
      <c r="E22" s="869">
        <f>+AC21</f>
        <v>12</v>
      </c>
      <c r="F22" s="869">
        <f>+AH21</f>
        <v>12</v>
      </c>
      <c r="G22" s="869">
        <f>+AM21</f>
        <v>12</v>
      </c>
      <c r="H22" t="s">
        <v>405</v>
      </c>
      <c r="I22" s="842">
        <f ca="1">'Générateur Emprise 15ans'!C192</f>
        <v>31.632057600000003</v>
      </c>
      <c r="J22" s="842">
        <f ca="1">I22/($B$9*$C$9/10000)</f>
        <v>8.2340841316118283</v>
      </c>
      <c r="K22">
        <f>IF(A22&lt;=$U$7,IF(A22&gt;$F$13," ",HLOOKUP(IF(A22-(F$12*ROUNDDOWN(A22/F$12,0))=0,F$12,A22-(F$12*ROUNDDOWN(A22/F$12,0))),$N$12:$R$13,2,FALSE)),0)</f>
        <v>7.8</v>
      </c>
      <c r="L22">
        <f t="shared" ref="L22:L51" si="2">K22*($B$2*$C$2)/10000</f>
        <v>31.2</v>
      </c>
      <c r="M22">
        <f>IF(C22="ETE",(B$2-(C$5+C$6))*(C$2-(C$7+C$8))/10000*K22,(B$2-(C$5+C$6))*(C$2-(C$7+C$8))/10000*K22)</f>
        <v>29.964480000000002</v>
      </c>
      <c r="N22">
        <f ca="1">I22-L22</f>
        <v>0.43205760000000382</v>
      </c>
      <c r="O22">
        <f t="shared" ref="O22:O51" ca="1" si="3">I22-M22</f>
        <v>1.6675776000000013</v>
      </c>
      <c r="T22">
        <v>1</v>
      </c>
      <c r="U22" s="971">
        <f>($U$15-$U$14)/(1+EXP((T22-$U$17)/$U$16))+$U$14-$U$20</f>
        <v>0.7818616230350246</v>
      </c>
      <c r="V22" s="973">
        <v>1</v>
      </c>
      <c r="W22" s="971">
        <f t="shared" ref="W22:W51" si="4">IF(T22&gt;$W$16,0,U22*$W$17/$W$18)</f>
        <v>1.4483330074930885</v>
      </c>
      <c r="X22" s="869">
        <f>IF('Base de données Haies'!$I$26=0,'Générateur Emprise 15ans'!U$8,IF(W22=0,$W$17,W22))</f>
        <v>12</v>
      </c>
      <c r="Y22">
        <v>1</v>
      </c>
      <c r="Z22" s="971">
        <f>($U$15-$U$14)/(1+EXP((Y22-$U$17)/$U$16))+$U$14-$U$20</f>
        <v>0.7818616230350246</v>
      </c>
      <c r="AA22" s="973">
        <v>1</v>
      </c>
      <c r="AB22" s="971">
        <f t="shared" ref="AB22:AB51" si="5">IF(Y22&gt;$W$16,0,Z22*$W$17/$W$18)</f>
        <v>1.4483330074930885</v>
      </c>
      <c r="AC22" s="869">
        <f>IF('Base de données Haies'!$I$26=0,'Générateur Emprise 15ans'!Z$8,IF(AB22=0,$W$17,AB22))</f>
        <v>12</v>
      </c>
      <c r="AD22">
        <v>1</v>
      </c>
      <c r="AE22" s="971">
        <f>($U$15-$U$14)/(1+EXP((AD22-$U$17)/$U$16))+$U$14-$U$20</f>
        <v>0.7818616230350246</v>
      </c>
      <c r="AF22" s="973">
        <v>1</v>
      </c>
      <c r="AG22" s="971">
        <f t="shared" ref="AG22:AG51" si="6">IF(AD22&gt;$W$16,0,AE22*$W$17/$W$18)</f>
        <v>1.4483330074930885</v>
      </c>
      <c r="AH22" s="869">
        <f>IF('Base de données Haies'!$I$26=0,'Générateur Emprise 15ans'!AE$8,IF(AG22=0,$W$17,AG22))</f>
        <v>12</v>
      </c>
      <c r="AI22">
        <v>1</v>
      </c>
      <c r="AJ22" s="971">
        <f>($U$15-$U$14)/(1+EXP((AI22-$U$17)/$U$16))+$U$14-$U$20</f>
        <v>0.7818616230350246</v>
      </c>
      <c r="AK22" s="973">
        <v>1</v>
      </c>
      <c r="AL22" s="971">
        <f t="shared" ref="AL22:AL51" si="7">IF(AI22&gt;$W$16,0,AJ22*$W$17/$W$18)</f>
        <v>1.4483330074930885</v>
      </c>
      <c r="AM22" s="869">
        <f>IF('Base de données Haies'!$I$26=0,'Générateur Emprise 15ans'!AJ$8,IF(AL22=0,$W$17,AL22))</f>
        <v>12</v>
      </c>
      <c r="AO22" s="869">
        <f>+'Générateur Emprise 15ans'!K22</f>
        <v>7.8</v>
      </c>
      <c r="AP22" s="877">
        <f>IF(Résultats!$B54&lt;='Générateur Emprise 15ans'!$U$7,IF(Résultats!$B54&gt;'Générateur Emprise 15ans'!$F$13," ",HLOOKUP(IF(Résultats!$B54-('Générateur Emprise 15ans'!$F$12*ROUNDDOWN(Résultats!$B54/'Générateur Emprise 15ans'!$F$12,0))=0,'Générateur Emprise 15ans'!$F$12,Résultats!$B54-('Générateur Emprise 15ans'!$F$12*ROUNDDOWN(Résultats!$B54/'Générateur Emprise 15ans'!$F$12,0))),'Générateur Emprise 15ans'!$N$14:$R$15,2,FALSE)),0)</f>
        <v>1194.2</v>
      </c>
      <c r="AQ22" s="869">
        <f>+'Générateur Emprise 15ans'!L22</f>
        <v>31.2</v>
      </c>
      <c r="AR22" s="876">
        <f>+AP22*Menu!$F$13</f>
        <v>4776.8</v>
      </c>
      <c r="AS22" s="869">
        <f ca="1">+'Générateur Emprise 15ans'!D192</f>
        <v>7.9080144000000008</v>
      </c>
      <c r="AT22" s="877">
        <f ca="1">IF(Résultats!$B54&lt;='Générateur Emprise 15ans'!$U$7,+AP22*AS22/AO22+IF(Résultats!$B54&lt;=Menu!$G$64,Menu!$D$64,0),0)</f>
        <v>1217.7372816000002</v>
      </c>
      <c r="AU22" s="869">
        <f ca="1">+'Générateur Emprise 15ans'!C192</f>
        <v>31.632057600000003</v>
      </c>
      <c r="AV22" s="877">
        <f ca="1">+AT22*Menu!$F$13</f>
        <v>4870.9491264000008</v>
      </c>
      <c r="AW22" s="1010">
        <f t="shared" ref="AW22:AW51" ca="1" si="8">IF(AO22&gt;0,+AV22/AR22,0)</f>
        <v>1.0197096647127786</v>
      </c>
      <c r="AX22" s="876">
        <f>+'Base de données Haies'!I26*Menu!D246*Menu!E89+(Menu!D247+Menu!D248)*Menu!D95*1000*'Base de données Haies'!I26+IF(Résultats!B54&lt;Menu!$D$253,Menu!$D$252*Menu!$F$13,0)</f>
        <v>0</v>
      </c>
      <c r="AY22" s="1034">
        <f>+IF('Base de données Haies'!$I$26=1,Menu!$E$88)*Menu!$D$95+Menu!$L$141</f>
        <v>102.35226107226109</v>
      </c>
      <c r="AZ22" s="1034">
        <f>+AY22/Menu!$F$13</f>
        <v>25.588065268065272</v>
      </c>
      <c r="BA22" s="1034">
        <f>+AY22/Menu!$D$123</f>
        <v>127.94032634032635</v>
      </c>
      <c r="BE22" s="1034">
        <f t="shared" ref="BE22:BE31" si="9">+AX22+BB22-AY22</f>
        <v>-102.35226107226109</v>
      </c>
      <c r="BF22" s="1034">
        <f>+BE22/Menu!$F$13</f>
        <v>-25.588065268065272</v>
      </c>
      <c r="BG22" s="1034">
        <f>+BE22/Menu!$D$123</f>
        <v>-127.94032634032635</v>
      </c>
      <c r="BH22" s="1009">
        <f t="shared" ref="BH22:BH31" ca="1" si="10">+BE22+AV22</f>
        <v>4768.5968653277396</v>
      </c>
      <c r="BI22" s="1009">
        <f t="shared" ref="BI22:BI31" ca="1" si="11">+BF22+AT22</f>
        <v>1192.1492163319349</v>
      </c>
      <c r="BJ22" s="1009">
        <f>Résultats!D92+'Générateur Emprise 15ans'!AP22/(1+Résultats!$D$29)^(Résultats!$B93-1)</f>
        <v>1194.2</v>
      </c>
      <c r="BK22" s="1009">
        <f ca="1">Résultats!U92+'Générateur Emprise 15ans'!AT22/(1+Résultats!$D$30)^(Résultats!$B93-1)</f>
        <v>1217.7372816000002</v>
      </c>
      <c r="BL22" s="1009">
        <f>Résultats!AE92+'Générateur Emprise 15ans'!BF22/(1+Résultats!$D$30)^(Résultats!$B93-1)</f>
        <v>-25.588065268065272</v>
      </c>
      <c r="BM22" s="1009">
        <f ca="1">Résultats!AE92+'Générateur Emprise 15ans'!BI22/(1+Résultats!$D$30)^(Résultats!$B93-1)</f>
        <v>1192.1492163319349</v>
      </c>
      <c r="BN22" s="1009">
        <f>Résultats!I92+'Générateur Emprise 15ans'!AR22/(1+Résultats!$D$29)^(Résultats!$B93-1)</f>
        <v>4776.8</v>
      </c>
      <c r="BO22" s="1009">
        <f ca="1">Résultats!Z92+'Générateur Emprise 15ans'!AV22/(1+Résultats!$D$30)^(Résultats!$B93-1)</f>
        <v>4870.9491264000008</v>
      </c>
      <c r="BP22" s="1009">
        <f>Résultats!AJ92+'Générateur Emprise 15ans'!BE22/(1+Résultats!$D$30)^(Résultats!$B93-1)</f>
        <v>-102.35226107226109</v>
      </c>
      <c r="BQ22" s="1009">
        <f ca="1">Résultats!AT92+'Générateur Emprise 15ans'!BH22/(1+Résultats!$D$30)^(Résultats!$B93-1)</f>
        <v>4768.5968653277396</v>
      </c>
    </row>
    <row r="23" spans="1:83" x14ac:dyDescent="0.3">
      <c r="A23">
        <v>2</v>
      </c>
      <c r="B23" t="str">
        <f t="shared" si="0"/>
        <v>Prairie temporaire</v>
      </c>
      <c r="C23" t="str">
        <f t="shared" si="1"/>
        <v>HIVER</v>
      </c>
      <c r="D23" s="869">
        <f t="shared" ref="D23:D51" si="12">+$X22</f>
        <v>12</v>
      </c>
      <c r="E23" s="869">
        <f t="shared" ref="E23:E51" si="13">+AC22</f>
        <v>12</v>
      </c>
      <c r="F23" s="869">
        <f t="shared" ref="F23:F51" si="14">+AH22</f>
        <v>12</v>
      </c>
      <c r="G23" s="869">
        <f t="shared" ref="G23:G51" si="15">+AM22</f>
        <v>12</v>
      </c>
      <c r="H23" t="s">
        <v>405</v>
      </c>
      <c r="I23" s="842">
        <f ca="1">'Générateur Emprise 15ans'!C193</f>
        <v>40.553919999999998</v>
      </c>
      <c r="J23" s="842">
        <f t="shared" ref="J23:J51" ca="1" si="16">I23/($B$9*$C$9/10000)</f>
        <v>10.556518117451061</v>
      </c>
      <c r="K23">
        <f t="shared" ref="K23:K51" si="17">IF(A23&lt;=$U$7,IF(A23&gt;$F$13," ",HLOOKUP(IF(A23-(F$12*ROUNDDOWN(A23/F$12,0))=0,F$12,A23-(F$12*ROUNDDOWN(A23/F$12,0))),$N$12:$R$13,2,FALSE)),0)</f>
        <v>10</v>
      </c>
      <c r="L23">
        <f t="shared" si="2"/>
        <v>40</v>
      </c>
      <c r="M23">
        <f t="shared" ref="M23:M51" si="18">IF(C23="ETE",(B$2-(C$5+C$6))*(C$2-(C$7+C$8))/10000*K23,(B$2-(C$5+C$6))*(C$2-(C$7+C$8))/10000*K23)</f>
        <v>38.416000000000004</v>
      </c>
      <c r="N23">
        <f t="shared" ref="N23:N51" ca="1" si="19">I23-L23</f>
        <v>0.55391999999999797</v>
      </c>
      <c r="O23">
        <f t="shared" ca="1" si="3"/>
        <v>2.137919999999994</v>
      </c>
      <c r="T23">
        <v>2</v>
      </c>
      <c r="U23" s="971">
        <f t="shared" ref="U23:U51" si="20">($U$15-$U$14)/(1+EXP((T23-$U$17)/$U$16))+$U$14-$U$20</f>
        <v>1.607563687658172</v>
      </c>
      <c r="V23" s="973">
        <v>2</v>
      </c>
      <c r="W23" s="971">
        <f t="shared" si="4"/>
        <v>2.97787675195607</v>
      </c>
      <c r="X23" s="869">
        <f>IF('Base de données Haies'!$I$26=0,'Générateur Emprise 15ans'!U$8,IF(W23=0,$W$17,W23))</f>
        <v>12</v>
      </c>
      <c r="Y23">
        <v>2</v>
      </c>
      <c r="Z23" s="971">
        <f t="shared" ref="Z23:Z51" si="21">($U$15-$U$14)/(1+EXP((Y23-$U$17)/$U$16))+$U$14-$U$20</f>
        <v>1.607563687658172</v>
      </c>
      <c r="AA23" s="973">
        <v>2</v>
      </c>
      <c r="AB23" s="971">
        <f t="shared" si="5"/>
        <v>2.97787675195607</v>
      </c>
      <c r="AC23" s="869">
        <f>IF('Base de données Haies'!$I$26=0,'Générateur Emprise 15ans'!Z$8,IF(AB23=0,$W$17,AB23))</f>
        <v>12</v>
      </c>
      <c r="AD23">
        <v>2</v>
      </c>
      <c r="AE23" s="971">
        <f t="shared" ref="AE23:AE51" si="22">($U$15-$U$14)/(1+EXP((AD23-$U$17)/$U$16))+$U$14-$U$20</f>
        <v>1.607563687658172</v>
      </c>
      <c r="AF23" s="973">
        <v>2</v>
      </c>
      <c r="AG23" s="971">
        <f t="shared" si="6"/>
        <v>2.97787675195607</v>
      </c>
      <c r="AH23" s="869">
        <f>IF('Base de données Haies'!$I$26=0,'Générateur Emprise 15ans'!AE$8,IF(AG23=0,$W$17,AG23))</f>
        <v>12</v>
      </c>
      <c r="AI23">
        <v>2</v>
      </c>
      <c r="AJ23" s="971">
        <f t="shared" ref="AJ23:AJ51" si="23">($U$15-$U$14)/(1+EXP((AI23-$U$17)/$U$16))+$U$14-$U$20</f>
        <v>1.607563687658172</v>
      </c>
      <c r="AK23" s="973">
        <v>2</v>
      </c>
      <c r="AL23" s="971">
        <f t="shared" si="7"/>
        <v>2.97787675195607</v>
      </c>
      <c r="AM23" s="869">
        <f>IF('Base de données Haies'!$I$26=0,'Générateur Emprise 15ans'!AJ$8,IF(AL23=0,$W$17,AL23))</f>
        <v>12</v>
      </c>
      <c r="AO23" s="869">
        <f>+'Générateur Emprise 15ans'!K23</f>
        <v>10</v>
      </c>
      <c r="AP23" s="877">
        <f>IF(Résultats!$B55&lt;='Générateur Emprise 15ans'!$U$7,IF(Résultats!$B55&gt;'Générateur Emprise 15ans'!$F$13," ",HLOOKUP(IF(Résultats!$B55-('Générateur Emprise 15ans'!$F$12*ROUNDDOWN(Résultats!$B55/'Générateur Emprise 15ans'!$F$12,0))=0,'Générateur Emprise 15ans'!$F$12,Résultats!$B55-('Générateur Emprise 15ans'!$F$12*ROUNDDOWN(Résultats!$B55/'Générateur Emprise 15ans'!$F$12,0))),'Générateur Emprise 15ans'!$N$14:$R$15,2,FALSE)),0)</f>
        <v>927</v>
      </c>
      <c r="AQ23" s="869">
        <f>+'Générateur Emprise 15ans'!L23</f>
        <v>40</v>
      </c>
      <c r="AR23" s="876">
        <f>+AP23*Menu!$F$13</f>
        <v>3708</v>
      </c>
      <c r="AS23" s="869">
        <f ca="1">+'Générateur Emprise 15ans'!D193</f>
        <v>10.138479999999999</v>
      </c>
      <c r="AT23" s="877">
        <f ca="1">IF(Résultats!$B55&lt;='Générateur Emprise 15ans'!$U$7,+AP23*AS23/AO23+IF(Résultats!$B55&lt;=Menu!$G$64,Menu!$D$64,0),0)</f>
        <v>946.83709599999997</v>
      </c>
      <c r="AU23" s="869">
        <f ca="1">+'Générateur Emprise 15ans'!C193</f>
        <v>40.553919999999998</v>
      </c>
      <c r="AV23" s="877">
        <f ca="1">+AT23*Menu!$F$13</f>
        <v>3787.3483839999999</v>
      </c>
      <c r="AW23" s="1010">
        <f t="shared" ca="1" si="8"/>
        <v>1.0213992405609493</v>
      </c>
      <c r="AX23" s="876">
        <f>+IF(Résultats!B55&lt;=Menu!$D$253,Menu!$D$252*Menu!$F$13,0)</f>
        <v>0</v>
      </c>
      <c r="AY23" s="1034">
        <f>+Menu!$L$141</f>
        <v>102.35226107226109</v>
      </c>
      <c r="AZ23" s="1034">
        <f>+AY23/Menu!$F$13</f>
        <v>25.588065268065272</v>
      </c>
      <c r="BA23" s="1034">
        <f>+AY23/Menu!$D$123</f>
        <v>127.94032634032635</v>
      </c>
      <c r="BE23" s="1034">
        <f t="shared" si="9"/>
        <v>-102.35226107226109</v>
      </c>
      <c r="BF23" s="1034">
        <f>+BE23/Menu!$F$13</f>
        <v>-25.588065268065272</v>
      </c>
      <c r="BG23" s="1034">
        <f>+BE23/Menu!$D$123</f>
        <v>-127.94032634032635</v>
      </c>
      <c r="BH23" s="1009">
        <f t="shared" ca="1" si="10"/>
        <v>3684.9961229277387</v>
      </c>
      <c r="BI23" s="1009">
        <f t="shared" ca="1" si="11"/>
        <v>921.24903073193468</v>
      </c>
      <c r="BJ23" s="1009">
        <f>BJ22+'Générateur Emprise 15ans'!AP23/(1+Résultats!$D$29)^(Résultats!$B94-1)</f>
        <v>2085.5461538461541</v>
      </c>
      <c r="BK23" s="1009">
        <f ca="1">BK22+'Générateur Emprise 15ans'!AT23/(1+Résultats!$D$30)^(Résultats!$B94-1)</f>
        <v>2128.1575662153846</v>
      </c>
      <c r="BL23" s="1009">
        <f>BL22+'Générateur Emprise 15ans'!BF23/(1+Résultats!$D$30)^(Résultats!$B94-1)</f>
        <v>-50.191974179666495</v>
      </c>
      <c r="BM23" s="1009">
        <f ca="1">BM22+'Générateur Emprise 15ans'!BI23/(1+Résultats!$D$30)^(Résultats!$B94-1)</f>
        <v>2077.9655920357181</v>
      </c>
      <c r="BN23" s="1009">
        <f>BN22+'Générateur Emprise 15ans'!AR23/(1+Résultats!$D$29)^(Résultats!$B94-1)</f>
        <v>8342.1846153846163</v>
      </c>
      <c r="BO23" s="1009">
        <f ca="1">BO22+'Générateur Emprise 15ans'!AV23/(1+Résultats!$D$30)^(Résultats!$B94-1)</f>
        <v>8512.6302648615383</v>
      </c>
      <c r="BP23" s="1009">
        <f>BP22+'Générateur Emprise 15ans'!BE23/(1+Résultats!$D$30)^(Résultats!$B94-1)</f>
        <v>-200.76789671866598</v>
      </c>
      <c r="BQ23" s="1009">
        <f ca="1">BQ22+'Générateur Emprise 15ans'!BH23/(1+Résultats!$D$30)^(Résultats!$B94-1)</f>
        <v>8311.8623681428726</v>
      </c>
    </row>
    <row r="24" spans="1:83" x14ac:dyDescent="0.3">
      <c r="A24">
        <v>3</v>
      </c>
      <c r="B24" t="str">
        <f t="shared" si="0"/>
        <v>Orge d'hiver</v>
      </c>
      <c r="C24" t="str">
        <f t="shared" si="1"/>
        <v>HIVER</v>
      </c>
      <c r="D24" s="869">
        <f t="shared" si="12"/>
        <v>12</v>
      </c>
      <c r="E24" s="869">
        <f t="shared" si="13"/>
        <v>12</v>
      </c>
      <c r="F24" s="869">
        <f t="shared" si="14"/>
        <v>12</v>
      </c>
      <c r="G24" s="869">
        <f t="shared" si="15"/>
        <v>12</v>
      </c>
      <c r="H24" t="s">
        <v>405</v>
      </c>
      <c r="I24" s="842">
        <f ca="1">'Générateur Emprise 15ans'!C194</f>
        <v>34.470832000000001</v>
      </c>
      <c r="J24" s="842">
        <f t="shared" ca="1" si="16"/>
        <v>8.973040399833403</v>
      </c>
      <c r="K24">
        <f t="shared" si="17"/>
        <v>8.5</v>
      </c>
      <c r="L24">
        <f t="shared" si="2"/>
        <v>34</v>
      </c>
      <c r="M24">
        <f t="shared" si="18"/>
        <v>32.653600000000004</v>
      </c>
      <c r="N24">
        <f t="shared" ca="1" si="19"/>
        <v>0.47083200000000147</v>
      </c>
      <c r="O24">
        <f t="shared" ca="1" si="3"/>
        <v>1.8172319999999971</v>
      </c>
      <c r="T24">
        <v>3</v>
      </c>
      <c r="U24" s="971">
        <f t="shared" si="20"/>
        <v>2.4332657522813195</v>
      </c>
      <c r="V24" s="973">
        <v>3</v>
      </c>
      <c r="W24" s="971">
        <f t="shared" si="4"/>
        <v>4.5074204964190514</v>
      </c>
      <c r="X24" s="869">
        <f>IF('Base de données Haies'!$I$26=0,'Générateur Emprise 15ans'!U$8,IF(W24=0,$W$17,W24))</f>
        <v>12</v>
      </c>
      <c r="Y24">
        <v>3</v>
      </c>
      <c r="Z24" s="971">
        <f t="shared" si="21"/>
        <v>2.4332657522813195</v>
      </c>
      <c r="AA24" s="973">
        <v>3</v>
      </c>
      <c r="AB24" s="971">
        <f t="shared" si="5"/>
        <v>4.5074204964190514</v>
      </c>
      <c r="AC24" s="869">
        <f>IF('Base de données Haies'!$I$26=0,'Générateur Emprise 15ans'!Z$8,IF(AB24=0,$W$17,AB24))</f>
        <v>12</v>
      </c>
      <c r="AD24">
        <v>3</v>
      </c>
      <c r="AE24" s="971">
        <f t="shared" si="22"/>
        <v>2.4332657522813195</v>
      </c>
      <c r="AF24" s="973">
        <v>3</v>
      </c>
      <c r="AG24" s="971">
        <f t="shared" si="6"/>
        <v>4.5074204964190514</v>
      </c>
      <c r="AH24" s="869">
        <f>IF('Base de données Haies'!$I$26=0,'Générateur Emprise 15ans'!AE$8,IF(AG24=0,$W$17,AG24))</f>
        <v>12</v>
      </c>
      <c r="AI24">
        <v>3</v>
      </c>
      <c r="AJ24" s="971">
        <f t="shared" si="23"/>
        <v>2.4332657522813195</v>
      </c>
      <c r="AK24" s="973">
        <v>3</v>
      </c>
      <c r="AL24" s="971">
        <f t="shared" si="7"/>
        <v>4.5074204964190514</v>
      </c>
      <c r="AM24" s="869">
        <f>IF('Base de données Haies'!$I$26=0,'Générateur Emprise 15ans'!AJ$8,IF(AL24=0,$W$17,AL24))</f>
        <v>12</v>
      </c>
      <c r="AO24" s="869">
        <f>+'Générateur Emprise 15ans'!K24</f>
        <v>8.5</v>
      </c>
      <c r="AP24" s="877">
        <f>IF(Résultats!$B56&lt;='Générateur Emprise 15ans'!$U$7,IF(Résultats!$B56&gt;'Générateur Emprise 15ans'!$F$13," ",HLOOKUP(IF(Résultats!$B56-('Générateur Emprise 15ans'!$F$12*ROUNDDOWN(Résultats!$B56/'Générateur Emprise 15ans'!$F$12,0))=0,'Générateur Emprise 15ans'!$F$12,Résultats!$B56-('Générateur Emprise 15ans'!$F$12*ROUNDDOWN(Résultats!$B56/'Générateur Emprise 15ans'!$F$12,0))),'Générateur Emprise 15ans'!$N$14:$R$15,2,FALSE)),0)</f>
        <v>1280.5</v>
      </c>
      <c r="AQ24" s="869">
        <f>+'Générateur Emprise 15ans'!L24</f>
        <v>34</v>
      </c>
      <c r="AR24" s="876">
        <f>+AP24*Menu!$F$13</f>
        <v>5122</v>
      </c>
      <c r="AS24" s="869">
        <f ca="1">+'Générateur Emprise 15ans'!D194</f>
        <v>8.6177080000000004</v>
      </c>
      <c r="AT24" s="877">
        <f ca="1">IF(Résultats!$B56&lt;='Générateur Emprise 15ans'!$U$7,+AP24*AS24/AO24+IF(Résultats!$B56&lt;=Menu!$G$64,Menu!$D$64,0),0)</f>
        <v>1305.2323640000002</v>
      </c>
      <c r="AU24" s="869">
        <f ca="1">+'Générateur Emprise 15ans'!C194</f>
        <v>34.470832000000001</v>
      </c>
      <c r="AV24" s="877">
        <f ca="1">+AT24*Menu!$F$13</f>
        <v>5220.9294560000008</v>
      </c>
      <c r="AW24" s="1010">
        <f t="shared" ca="1" si="8"/>
        <v>1.0193146146036707</v>
      </c>
      <c r="AX24" s="876">
        <f>+IF(Résultats!B56&lt;=Menu!$D$253,Menu!$D$252*Menu!$F$13,0)</f>
        <v>0</v>
      </c>
      <c r="AY24" s="1034">
        <f>+Menu!$L$141</f>
        <v>102.35226107226109</v>
      </c>
      <c r="AZ24" s="1034">
        <f>+AY24/Menu!$F$13</f>
        <v>25.588065268065272</v>
      </c>
      <c r="BA24" s="1034">
        <f>+AY24/Menu!$D$123</f>
        <v>127.94032634032635</v>
      </c>
      <c r="BE24" s="1034">
        <f t="shared" si="9"/>
        <v>-102.35226107226109</v>
      </c>
      <c r="BF24" s="1034">
        <f>+BE24/Menu!$F$13</f>
        <v>-25.588065268065272</v>
      </c>
      <c r="BG24" s="1034">
        <f>+BE24/Menu!$D$123</f>
        <v>-127.94032634032635</v>
      </c>
      <c r="BH24" s="1009">
        <f t="shared" ca="1" si="10"/>
        <v>5118.5771949277396</v>
      </c>
      <c r="BI24" s="1009">
        <f t="shared" ca="1" si="11"/>
        <v>1279.6442987319349</v>
      </c>
      <c r="BJ24" s="1009">
        <f>BJ23+'Générateur Emprise 15ans'!AP24/(1+Résultats!$D$29)^(Résultats!$B95-1)</f>
        <v>3269.4403846153846</v>
      </c>
      <c r="BK24" s="1009">
        <f ca="1">BK23+'Générateur Emprise 15ans'!AT24/(1+Résultats!$D$30)^(Résultats!$B95-1)</f>
        <v>3334.9182577834317</v>
      </c>
      <c r="BL24" s="1009">
        <f>BL23+'Générateur Emprise 15ans'!BF24/(1+Résultats!$D$30)^(Résultats!$B95-1)</f>
        <v>-73.84957890235998</v>
      </c>
      <c r="BM24" s="1009">
        <f ca="1">BM23+'Générateur Emprise 15ans'!BI24/(1+Résultats!$D$30)^(Résultats!$B95-1)</f>
        <v>3261.0686788810717</v>
      </c>
      <c r="BN24" s="1009">
        <f>BN23+'Générateur Emprise 15ans'!AR24/(1+Résultats!$D$29)^(Résultats!$B95-1)</f>
        <v>13077.761538461538</v>
      </c>
      <c r="BO24" s="1009">
        <f ca="1">BO23+'Générateur Emprise 15ans'!AV24/(1+Résultats!$D$30)^(Résultats!$B95-1)</f>
        <v>13339.673031133727</v>
      </c>
      <c r="BP24" s="1009">
        <f>BP23+'Générateur Emprise 15ans'!BE24/(1+Résultats!$D$30)^(Résultats!$B95-1)</f>
        <v>-295.39831560943992</v>
      </c>
      <c r="BQ24" s="1009">
        <f ca="1">BQ23+'Générateur Emprise 15ans'!BH24/(1+Résultats!$D$30)^(Résultats!$B95-1)</f>
        <v>13044.274715524287</v>
      </c>
    </row>
    <row r="25" spans="1:83" x14ac:dyDescent="0.3">
      <c r="A25">
        <v>4</v>
      </c>
      <c r="B25" t="str">
        <f t="shared" si="0"/>
        <v>Maïs</v>
      </c>
      <c r="C25" t="str">
        <f t="shared" si="1"/>
        <v>ETE</v>
      </c>
      <c r="D25" s="869">
        <f t="shared" si="12"/>
        <v>12</v>
      </c>
      <c r="E25" s="869">
        <f t="shared" si="13"/>
        <v>12</v>
      </c>
      <c r="F25" s="869">
        <f t="shared" si="14"/>
        <v>12</v>
      </c>
      <c r="G25" s="869">
        <f t="shared" si="15"/>
        <v>12</v>
      </c>
      <c r="H25" t="s">
        <v>405</v>
      </c>
      <c r="I25" s="842">
        <f ca="1">'Générateur Emprise 15ans'!C195</f>
        <v>39.866864</v>
      </c>
      <c r="J25" s="842">
        <f t="shared" ca="1" si="16"/>
        <v>10.377671803415243</v>
      </c>
      <c r="K25">
        <f t="shared" si="17"/>
        <v>9.5</v>
      </c>
      <c r="L25">
        <f t="shared" si="2"/>
        <v>38</v>
      </c>
      <c r="M25">
        <f t="shared" si="18"/>
        <v>36.495200000000004</v>
      </c>
      <c r="N25">
        <f t="shared" ca="1" si="19"/>
        <v>1.8668639999999996</v>
      </c>
      <c r="O25">
        <f t="shared" ca="1" si="3"/>
        <v>3.3716639999999956</v>
      </c>
      <c r="T25">
        <v>4</v>
      </c>
      <c r="U25" s="971">
        <f t="shared" si="20"/>
        <v>3.2151273753163432</v>
      </c>
      <c r="V25" s="973">
        <v>4</v>
      </c>
      <c r="W25" s="971">
        <f t="shared" si="4"/>
        <v>5.9557535039121392</v>
      </c>
      <c r="X25" s="869">
        <f>IF('Base de données Haies'!$I$26=0,'Générateur Emprise 15ans'!U$8,IF(W25=0,$W$17,W25))</f>
        <v>12</v>
      </c>
      <c r="Y25">
        <v>4</v>
      </c>
      <c r="Z25" s="971">
        <f t="shared" si="21"/>
        <v>3.2151273753163432</v>
      </c>
      <c r="AA25" s="973">
        <v>4</v>
      </c>
      <c r="AB25" s="971">
        <f t="shared" si="5"/>
        <v>5.9557535039121392</v>
      </c>
      <c r="AC25" s="869">
        <f>IF('Base de données Haies'!$I$26=0,'Générateur Emprise 15ans'!Z$8,IF(AB25=0,$W$17,AB25))</f>
        <v>12</v>
      </c>
      <c r="AD25">
        <v>4</v>
      </c>
      <c r="AE25" s="971">
        <f t="shared" si="22"/>
        <v>3.2151273753163432</v>
      </c>
      <c r="AF25" s="973">
        <v>4</v>
      </c>
      <c r="AG25" s="971">
        <f t="shared" si="6"/>
        <v>5.9557535039121392</v>
      </c>
      <c r="AH25" s="869">
        <f>IF('Base de données Haies'!$I$26=0,'Générateur Emprise 15ans'!AE$8,IF(AG25=0,$W$17,AG25))</f>
        <v>12</v>
      </c>
      <c r="AI25">
        <v>4</v>
      </c>
      <c r="AJ25" s="971">
        <f t="shared" si="23"/>
        <v>3.2151273753163432</v>
      </c>
      <c r="AK25" s="973">
        <v>4</v>
      </c>
      <c r="AL25" s="971">
        <f t="shared" si="7"/>
        <v>5.9557535039121392</v>
      </c>
      <c r="AM25" s="869">
        <f>IF('Base de données Haies'!$I$26=0,'Générateur Emprise 15ans'!AJ$8,IF(AL25=0,$W$17,AL25))</f>
        <v>12</v>
      </c>
      <c r="AO25" s="869">
        <f>+'Générateur Emprise 15ans'!K25</f>
        <v>9.5</v>
      </c>
      <c r="AP25" s="877">
        <f>IF(Résultats!$B57&lt;='Générateur Emprise 15ans'!$U$7,IF(Résultats!$B57&gt;'Générateur Emprise 15ans'!$F$13," ",HLOOKUP(IF(Résultats!$B57-('Générateur Emprise 15ans'!$F$12*ROUNDDOWN(Résultats!$B57/'Générateur Emprise 15ans'!$F$12,0))=0,'Générateur Emprise 15ans'!$F$12,Résultats!$B57-('Générateur Emprise 15ans'!$F$12*ROUNDDOWN(Résultats!$B57/'Générateur Emprise 15ans'!$F$12,0))),'Générateur Emprise 15ans'!$N$14:$R$15,2,FALSE)),0)</f>
        <v>1472</v>
      </c>
      <c r="AQ25" s="869">
        <f>+'Générateur Emprise 15ans'!L25</f>
        <v>38</v>
      </c>
      <c r="AR25" s="876">
        <f>+AP25*Menu!$F$13</f>
        <v>5888</v>
      </c>
      <c r="AS25" s="869">
        <f ca="1">+'Générateur Emprise 15ans'!D195</f>
        <v>9.9667159999999999</v>
      </c>
      <c r="AT25" s="877">
        <f ca="1">IF(Résultats!$B57&lt;='Générateur Emprise 15ans'!$U$7,+AP25*AS25/AO25+IF(Résultats!$B57&lt;=Menu!$G$64,Menu!$D$64,0),0)</f>
        <v>1551.3164159999999</v>
      </c>
      <c r="AU25" s="869">
        <f ca="1">+'Générateur Emprise 15ans'!C195</f>
        <v>39.866864</v>
      </c>
      <c r="AV25" s="877">
        <f ca="1">+AT25*Menu!$F$13</f>
        <v>6205.2656639999996</v>
      </c>
      <c r="AW25" s="1010">
        <f t="shared" ca="1" si="8"/>
        <v>1.0538834347826087</v>
      </c>
      <c r="AX25" s="876">
        <f>+IF(Résultats!B57&lt;=Menu!$D$253,Menu!$D$252*Menu!$F$13,0)</f>
        <v>0</v>
      </c>
      <c r="AY25" s="1034">
        <f>+Menu!$L$141</f>
        <v>102.35226107226109</v>
      </c>
      <c r="AZ25" s="1034">
        <f>+AY25/Menu!$F$13</f>
        <v>25.588065268065272</v>
      </c>
      <c r="BA25" s="1034">
        <f>+AY25/Menu!$D$123</f>
        <v>127.94032634032635</v>
      </c>
      <c r="BE25" s="1034">
        <f t="shared" si="9"/>
        <v>-102.35226107226109</v>
      </c>
      <c r="BF25" s="1034">
        <f>+BE25/Menu!$F$13</f>
        <v>-25.588065268065272</v>
      </c>
      <c r="BG25" s="1034">
        <f>+BE25/Menu!$D$123</f>
        <v>-127.94032634032635</v>
      </c>
      <c r="BH25" s="1009">
        <f t="shared" ca="1" si="10"/>
        <v>6102.9134029277384</v>
      </c>
      <c r="BI25" s="1009">
        <f t="shared" ca="1" si="11"/>
        <v>1525.7283507319346</v>
      </c>
      <c r="BJ25" s="1009">
        <f>BJ24+'Générateur Emprise 15ans'!AP25/(1+Résultats!$D$29)^(Résultats!$B96-1)</f>
        <v>4578.0430245789712</v>
      </c>
      <c r="BK25" s="1009">
        <f ca="1">BK24+'Générateur Emprise 15ans'!AT25/(1+Résultats!$D$30)^(Résultats!$B96-1)</f>
        <v>4714.0329027538455</v>
      </c>
      <c r="BL25" s="1009">
        <f>BL24+'Générateur Emprise 15ans'!BF25/(1+Résultats!$D$30)^(Résultats!$B96-1)</f>
        <v>-96.597275751103709</v>
      </c>
      <c r="BM25" s="1009">
        <f ca="1">BM24+'Générateur Emprise 15ans'!BI25/(1+Résultats!$D$30)^(Résultats!$B96-1)</f>
        <v>4617.435627002742</v>
      </c>
      <c r="BN25" s="1009">
        <f>BN24+'Générateur Emprise 15ans'!AR25/(1+Résultats!$D$29)^(Résultats!$B96-1)</f>
        <v>18312.172098315885</v>
      </c>
      <c r="BO25" s="1009">
        <f ca="1">BO24+'Générateur Emprise 15ans'!AV25/(1+Résultats!$D$30)^(Résultats!$B96-1)</f>
        <v>18856.131611015382</v>
      </c>
      <c r="BP25" s="1009">
        <f>BP24+'Générateur Emprise 15ans'!BE25/(1+Résultats!$D$30)^(Résultats!$B96-1)</f>
        <v>-386.38910300441484</v>
      </c>
      <c r="BQ25" s="1009">
        <f ca="1">BQ24+'Générateur Emprise 15ans'!BH25/(1+Résultats!$D$30)^(Résultats!$B96-1)</f>
        <v>18469.742508010968</v>
      </c>
    </row>
    <row r="26" spans="1:83" x14ac:dyDescent="0.3">
      <c r="A26">
        <v>5</v>
      </c>
      <c r="B26" t="str">
        <f t="shared" si="0"/>
        <v>Blé d'hiver</v>
      </c>
      <c r="C26" t="str">
        <f t="shared" si="1"/>
        <v>HIVER</v>
      </c>
      <c r="D26" s="869">
        <f t="shared" si="12"/>
        <v>12</v>
      </c>
      <c r="E26" s="869">
        <f t="shared" si="13"/>
        <v>12</v>
      </c>
      <c r="F26" s="869">
        <f t="shared" si="14"/>
        <v>12</v>
      </c>
      <c r="G26" s="869">
        <f t="shared" si="15"/>
        <v>12</v>
      </c>
      <c r="H26" t="s">
        <v>405</v>
      </c>
      <c r="I26" s="842">
        <f ca="1">'Générateur Emprise 15ans'!C196</f>
        <v>31.632057600000003</v>
      </c>
      <c r="J26" s="842">
        <f t="shared" ca="1" si="16"/>
        <v>8.2340841316118283</v>
      </c>
      <c r="K26">
        <f t="shared" si="17"/>
        <v>7.8</v>
      </c>
      <c r="L26">
        <f t="shared" si="2"/>
        <v>31.2</v>
      </c>
      <c r="M26">
        <f t="shared" si="18"/>
        <v>29.964480000000002</v>
      </c>
      <c r="N26">
        <f t="shared" ca="1" si="19"/>
        <v>0.43205760000000382</v>
      </c>
      <c r="O26">
        <f t="shared" ca="1" si="3"/>
        <v>1.6675776000000013</v>
      </c>
      <c r="T26">
        <v>5</v>
      </c>
      <c r="U26" s="971">
        <f t="shared" si="20"/>
        <v>3.9181494739582208</v>
      </c>
      <c r="V26" s="973">
        <v>5</v>
      </c>
      <c r="W26" s="971">
        <f t="shared" si="4"/>
        <v>7.25804291224454</v>
      </c>
      <c r="X26" s="869">
        <f>IF('Base de données Haies'!$I$26=0,'Générateur Emprise 15ans'!U$8,IF(W26=0,$W$17,W26))</f>
        <v>12</v>
      </c>
      <c r="Y26">
        <v>5</v>
      </c>
      <c r="Z26" s="971">
        <f t="shared" si="21"/>
        <v>3.9181494739582208</v>
      </c>
      <c r="AA26" s="973">
        <v>5</v>
      </c>
      <c r="AB26" s="971">
        <f t="shared" si="5"/>
        <v>7.25804291224454</v>
      </c>
      <c r="AC26" s="869">
        <f>IF('Base de données Haies'!$I$26=0,'Générateur Emprise 15ans'!Z$8,IF(AB26=0,$W$17,AB26))</f>
        <v>12</v>
      </c>
      <c r="AD26">
        <v>5</v>
      </c>
      <c r="AE26" s="971">
        <f t="shared" si="22"/>
        <v>3.9181494739582208</v>
      </c>
      <c r="AF26" s="973">
        <v>5</v>
      </c>
      <c r="AG26" s="971">
        <f t="shared" si="6"/>
        <v>7.25804291224454</v>
      </c>
      <c r="AH26" s="869">
        <f>IF('Base de données Haies'!$I$26=0,'Générateur Emprise 15ans'!AE$8,IF(AG26=0,$W$17,AG26))</f>
        <v>12</v>
      </c>
      <c r="AI26">
        <v>5</v>
      </c>
      <c r="AJ26" s="971">
        <f t="shared" si="23"/>
        <v>3.9181494739582208</v>
      </c>
      <c r="AK26" s="973">
        <v>5</v>
      </c>
      <c r="AL26" s="971">
        <f t="shared" si="7"/>
        <v>7.25804291224454</v>
      </c>
      <c r="AM26" s="869">
        <f>IF('Base de données Haies'!$I$26=0,'Générateur Emprise 15ans'!AJ$8,IF(AL26=0,$W$17,AL26))</f>
        <v>12</v>
      </c>
      <c r="AO26" s="869">
        <f>+'Générateur Emprise 15ans'!K26</f>
        <v>7.8</v>
      </c>
      <c r="AP26" s="877">
        <f>IF(Résultats!$B58&lt;='Générateur Emprise 15ans'!$U$7,IF(Résultats!$B58&gt;'Générateur Emprise 15ans'!$F$13," ",HLOOKUP(IF(Résultats!$B58-('Générateur Emprise 15ans'!$F$12*ROUNDDOWN(Résultats!$B58/'Générateur Emprise 15ans'!$F$12,0))=0,'Générateur Emprise 15ans'!$F$12,Résultats!$B58-('Générateur Emprise 15ans'!$F$12*ROUNDDOWN(Résultats!$B58/'Générateur Emprise 15ans'!$F$12,0))),'Générateur Emprise 15ans'!$N$14:$R$15,2,FALSE)),0)</f>
        <v>1194.2</v>
      </c>
      <c r="AQ26" s="869">
        <f>+'Générateur Emprise 15ans'!L26</f>
        <v>31.2</v>
      </c>
      <c r="AR26" s="876">
        <f>+AP26*Menu!$F$13</f>
        <v>4776.8</v>
      </c>
      <c r="AS26" s="869">
        <f ca="1">+'Générateur Emprise 15ans'!D196</f>
        <v>7.9080144000000008</v>
      </c>
      <c r="AT26" s="877">
        <f ca="1">IF(Résultats!$B58&lt;='Générateur Emprise 15ans'!$U$7,+AP26*AS26/AO26+IF(Résultats!$B58&lt;=Menu!$G$64,Menu!$D$64,0),0)</f>
        <v>1217.7372816000002</v>
      </c>
      <c r="AU26" s="869">
        <f ca="1">+'Générateur Emprise 15ans'!C196</f>
        <v>31.632057600000003</v>
      </c>
      <c r="AV26" s="877">
        <f ca="1">+AT26*Menu!$F$13</f>
        <v>4870.9491264000008</v>
      </c>
      <c r="AW26" s="1010">
        <f t="shared" ca="1" si="8"/>
        <v>1.0197096647127786</v>
      </c>
      <c r="AX26" s="876">
        <f>+IF(Résultats!B58&lt;=Menu!$D$253,Menu!$D$252*Menu!$F$13,0)</f>
        <v>0</v>
      </c>
      <c r="AY26" s="1034">
        <f>+Menu!$L$141</f>
        <v>102.35226107226109</v>
      </c>
      <c r="AZ26" s="1034">
        <f>+AY26/Menu!$F$13</f>
        <v>25.588065268065272</v>
      </c>
      <c r="BA26" s="1034">
        <f>+AY26/Menu!$D$123</f>
        <v>127.94032634032635</v>
      </c>
      <c r="BE26" s="1034">
        <f t="shared" si="9"/>
        <v>-102.35226107226109</v>
      </c>
      <c r="BF26" s="1034">
        <f>+BE26/Menu!$F$13</f>
        <v>-25.588065268065272</v>
      </c>
      <c r="BG26" s="1034">
        <f>+BE26/Menu!$D$123</f>
        <v>-127.94032634032635</v>
      </c>
      <c r="BH26" s="1009">
        <f t="shared" ca="1" si="10"/>
        <v>4768.5968653277396</v>
      </c>
      <c r="BI26" s="1009">
        <f t="shared" ca="1" si="11"/>
        <v>1192.1492163319349</v>
      </c>
      <c r="BJ26" s="1009">
        <f>BJ25+'Générateur Emprise 15ans'!AP26/(1+Résultats!$D$29)^(Résultats!$B97-1)</f>
        <v>5598.8501895066693</v>
      </c>
      <c r="BK26" s="1009">
        <f ca="1">BK25+'Générateur Emprise 15ans'!AT26/(1+Résultats!$D$30)^(Résultats!$B97-1)</f>
        <v>5754.9598346386711</v>
      </c>
      <c r="BL26" s="1009">
        <f>BL25+'Générateur Emprise 15ans'!BF26/(1+Résultats!$D$30)^(Résultats!$B97-1)</f>
        <v>-118.47006118258807</v>
      </c>
      <c r="BM26" s="1009">
        <f ca="1">BM25+'Générateur Emprise 15ans'!BI26/(1+Résultats!$D$30)^(Résultats!$B97-1)</f>
        <v>5636.4897734560827</v>
      </c>
      <c r="BN26" s="1009">
        <f>BN25+'Générateur Emprise 15ans'!AR26/(1+Résultats!$D$29)^(Résultats!$B97-1)</f>
        <v>22395.400758026677</v>
      </c>
      <c r="BO26" s="1009">
        <f ca="1">BO25+'Générateur Emprise 15ans'!AV26/(1+Résultats!$D$30)^(Résultats!$B97-1)</f>
        <v>23019.839338554684</v>
      </c>
      <c r="BP26" s="1009">
        <f>BP25+'Générateur Emprise 15ans'!BE26/(1+Résultats!$D$30)^(Résultats!$B97-1)</f>
        <v>-473.88024473035227</v>
      </c>
      <c r="BQ26" s="1009">
        <f ca="1">BQ25+'Générateur Emprise 15ans'!BH26/(1+Résultats!$D$30)^(Résultats!$B97-1)</f>
        <v>22545.959093824331</v>
      </c>
    </row>
    <row r="27" spans="1:83" x14ac:dyDescent="0.3">
      <c r="A27">
        <v>6</v>
      </c>
      <c r="B27" t="str">
        <f t="shared" si="0"/>
        <v>Prairie temporaire</v>
      </c>
      <c r="C27" t="str">
        <f t="shared" si="1"/>
        <v>HIVER</v>
      </c>
      <c r="D27" s="869">
        <f t="shared" si="12"/>
        <v>12</v>
      </c>
      <c r="E27" s="869">
        <f t="shared" si="13"/>
        <v>12</v>
      </c>
      <c r="F27" s="869">
        <f t="shared" si="14"/>
        <v>12</v>
      </c>
      <c r="G27" s="869">
        <f t="shared" si="15"/>
        <v>12</v>
      </c>
      <c r="H27" t="s">
        <v>405</v>
      </c>
      <c r="I27" s="842">
        <f ca="1">'Générateur Emprise 15ans'!C197</f>
        <v>40.553919999999998</v>
      </c>
      <c r="J27" s="842">
        <f t="shared" ca="1" si="16"/>
        <v>10.556518117451061</v>
      </c>
      <c r="K27">
        <f t="shared" si="17"/>
        <v>10</v>
      </c>
      <c r="L27">
        <f t="shared" si="2"/>
        <v>40</v>
      </c>
      <c r="M27">
        <f t="shared" si="18"/>
        <v>38.416000000000004</v>
      </c>
      <c r="N27">
        <f t="shared" ca="1" si="19"/>
        <v>0.55391999999999797</v>
      </c>
      <c r="O27">
        <f t="shared" ca="1" si="3"/>
        <v>2.137919999999994</v>
      </c>
      <c r="T27">
        <v>6</v>
      </c>
      <c r="U27" s="971">
        <f t="shared" si="20"/>
        <v>4.5214784143977225</v>
      </c>
      <c r="V27" s="973">
        <v>6</v>
      </c>
      <c r="W27" s="971">
        <f t="shared" si="4"/>
        <v>8.3756591157645044</v>
      </c>
      <c r="X27" s="869">
        <f>IF('Base de données Haies'!$I$26=0,'Générateur Emprise 15ans'!U$8,IF(W27=0,$W$17,W27))</f>
        <v>12</v>
      </c>
      <c r="Y27">
        <v>6</v>
      </c>
      <c r="Z27" s="971">
        <f t="shared" si="21"/>
        <v>4.5214784143977225</v>
      </c>
      <c r="AA27" s="973">
        <v>6</v>
      </c>
      <c r="AB27" s="971">
        <f t="shared" si="5"/>
        <v>8.3756591157645044</v>
      </c>
      <c r="AC27" s="869">
        <f>IF('Base de données Haies'!$I$26=0,'Générateur Emprise 15ans'!Z$8,IF(AB27=0,$W$17,AB27))</f>
        <v>12</v>
      </c>
      <c r="AD27">
        <v>6</v>
      </c>
      <c r="AE27" s="971">
        <f t="shared" si="22"/>
        <v>4.5214784143977225</v>
      </c>
      <c r="AF27" s="973">
        <v>6</v>
      </c>
      <c r="AG27" s="971">
        <f t="shared" si="6"/>
        <v>8.3756591157645044</v>
      </c>
      <c r="AH27" s="869">
        <f>IF('Base de données Haies'!$I$26=0,'Générateur Emprise 15ans'!AE$8,IF(AG27=0,$W$17,AG27))</f>
        <v>12</v>
      </c>
      <c r="AI27">
        <v>6</v>
      </c>
      <c r="AJ27" s="971">
        <f t="shared" si="23"/>
        <v>4.5214784143977225</v>
      </c>
      <c r="AK27" s="973">
        <v>6</v>
      </c>
      <c r="AL27" s="971">
        <f t="shared" si="7"/>
        <v>8.3756591157645044</v>
      </c>
      <c r="AM27" s="869">
        <f>IF('Base de données Haies'!$I$26=0,'Générateur Emprise 15ans'!AJ$8,IF(AL27=0,$W$17,AL27))</f>
        <v>12</v>
      </c>
      <c r="AO27" s="869">
        <f>+'Générateur Emprise 15ans'!K27</f>
        <v>10</v>
      </c>
      <c r="AP27" s="877">
        <f>IF(Résultats!$B59&lt;='Générateur Emprise 15ans'!$U$7,IF(Résultats!$B59&gt;'Générateur Emprise 15ans'!$F$13," ",HLOOKUP(IF(Résultats!$B59-('Générateur Emprise 15ans'!$F$12*ROUNDDOWN(Résultats!$B59/'Générateur Emprise 15ans'!$F$12,0))=0,'Générateur Emprise 15ans'!$F$12,Résultats!$B59-('Générateur Emprise 15ans'!$F$12*ROUNDDOWN(Résultats!$B59/'Générateur Emprise 15ans'!$F$12,0))),'Générateur Emprise 15ans'!$N$14:$R$15,2,FALSE)),0)</f>
        <v>927</v>
      </c>
      <c r="AQ27" s="869">
        <f>+'Générateur Emprise 15ans'!L27</f>
        <v>40</v>
      </c>
      <c r="AR27" s="876">
        <f>+AP27*Menu!$F$13</f>
        <v>3708</v>
      </c>
      <c r="AS27" s="869">
        <f ca="1">+'Générateur Emprise 15ans'!D197</f>
        <v>10.138479999999999</v>
      </c>
      <c r="AT27" s="877">
        <f ca="1">IF(Résultats!$B59&lt;='Générateur Emprise 15ans'!$U$7,+AP27*AS27/AO27+IF(Résultats!$B59&lt;=Menu!$G$64,Menu!$D$64,0),0)</f>
        <v>946.83709599999997</v>
      </c>
      <c r="AU27" s="869">
        <f ca="1">+'Générateur Emprise 15ans'!C197</f>
        <v>40.553919999999998</v>
      </c>
      <c r="AV27" s="877">
        <f ca="1">+AT27*Menu!$F$13</f>
        <v>3787.3483839999999</v>
      </c>
      <c r="AW27" s="1010">
        <f t="shared" ca="1" si="8"/>
        <v>1.0213992405609493</v>
      </c>
      <c r="AX27" s="876">
        <f>+IF(Résultats!B59&lt;=Menu!$D$253,Menu!$D$252*Menu!$F$13,0)</f>
        <v>0</v>
      </c>
      <c r="AY27" s="1034">
        <f>+Menu!$L$141</f>
        <v>102.35226107226109</v>
      </c>
      <c r="AZ27" s="1034">
        <f>+AY27/Menu!$F$13</f>
        <v>25.588065268065272</v>
      </c>
      <c r="BA27" s="1034">
        <f>+AY27/Menu!$D$123</f>
        <v>127.94032634032635</v>
      </c>
      <c r="BE27" s="1034">
        <f t="shared" si="9"/>
        <v>-102.35226107226109</v>
      </c>
      <c r="BF27" s="1034">
        <f>+BE27/Menu!$F$13</f>
        <v>-25.588065268065272</v>
      </c>
      <c r="BG27" s="1034">
        <f>+BE27/Menu!$D$123</f>
        <v>-127.94032634032635</v>
      </c>
      <c r="BH27" s="1009">
        <f t="shared" ca="1" si="10"/>
        <v>3684.9961229277387</v>
      </c>
      <c r="BI27" s="1009">
        <f t="shared" ca="1" si="11"/>
        <v>921.24903073193468</v>
      </c>
      <c r="BJ27" s="1009">
        <f>BJ26+'Générateur Emprise 15ans'!AP27/(1+Résultats!$D$29)^(Résultats!$B98-1)</f>
        <v>6360.7766174725884</v>
      </c>
      <c r="BK27" s="1009">
        <f ca="1">BK26+'Générateur Emprise 15ans'!AT27/(1+Résultats!$D$30)^(Résultats!$B98-1)</f>
        <v>6533.1909095263773</v>
      </c>
      <c r="BL27" s="1009">
        <f>BL26+'Générateur Emprise 15ans'!BF27/(1+Résultats!$D$30)^(Résultats!$B98-1)</f>
        <v>-139.5015856359384</v>
      </c>
      <c r="BM27" s="1009">
        <f ca="1">BM26+'Générateur Emprise 15ans'!BI27/(1+Résultats!$D$30)^(Résultats!$B98-1)</f>
        <v>6393.6893238904386</v>
      </c>
      <c r="BN27" s="1009">
        <f>BN26+'Générateur Emprise 15ans'!AR27/(1+Résultats!$D$29)^(Résultats!$B98-1)</f>
        <v>25443.106469890354</v>
      </c>
      <c r="BO27" s="1009">
        <f ca="1">BO26+'Générateur Emprise 15ans'!AV27/(1+Résultats!$D$30)^(Résultats!$B98-1)</f>
        <v>26132.763638105509</v>
      </c>
      <c r="BP27" s="1009">
        <f>BP26+'Générateur Emprise 15ans'!BE27/(1+Résultats!$D$30)^(Résultats!$B98-1)</f>
        <v>-558.00634254375359</v>
      </c>
      <c r="BQ27" s="1009">
        <f ca="1">BQ26+'Générateur Emprise 15ans'!BH27/(1+Résultats!$D$30)^(Résultats!$B98-1)</f>
        <v>25574.757295561754</v>
      </c>
    </row>
    <row r="28" spans="1:83" x14ac:dyDescent="0.3">
      <c r="A28">
        <v>7</v>
      </c>
      <c r="B28" t="str">
        <f t="shared" si="0"/>
        <v>Orge d'hiver</v>
      </c>
      <c r="C28" t="str">
        <f t="shared" si="1"/>
        <v>HIVER</v>
      </c>
      <c r="D28" s="869">
        <f t="shared" si="12"/>
        <v>12</v>
      </c>
      <c r="E28" s="869">
        <f t="shared" si="13"/>
        <v>12</v>
      </c>
      <c r="F28" s="869">
        <f t="shared" si="14"/>
        <v>12</v>
      </c>
      <c r="G28" s="869">
        <f t="shared" si="15"/>
        <v>12</v>
      </c>
      <c r="H28" t="s">
        <v>405</v>
      </c>
      <c r="I28" s="842">
        <f ca="1">'Générateur Emprise 15ans'!C198</f>
        <v>34.470832000000001</v>
      </c>
      <c r="J28" s="842">
        <f t="shared" ca="1" si="16"/>
        <v>8.973040399833403</v>
      </c>
      <c r="K28">
        <f t="shared" si="17"/>
        <v>8.5</v>
      </c>
      <c r="L28">
        <f t="shared" si="2"/>
        <v>34</v>
      </c>
      <c r="M28">
        <f t="shared" si="18"/>
        <v>32.653600000000004</v>
      </c>
      <c r="N28">
        <f t="shared" ca="1" si="19"/>
        <v>0.47083200000000147</v>
      </c>
      <c r="O28">
        <f t="shared" ca="1" si="3"/>
        <v>1.8172319999999971</v>
      </c>
      <c r="T28">
        <v>7</v>
      </c>
      <c r="U28" s="971">
        <f t="shared" si="20"/>
        <v>5.0188726388490208</v>
      </c>
      <c r="V28" s="973">
        <v>7</v>
      </c>
      <c r="W28" s="971">
        <f t="shared" si="4"/>
        <v>9.2970401527475275</v>
      </c>
      <c r="X28" s="869">
        <f>IF('Base de données Haies'!$I$26=0,'Générateur Emprise 15ans'!U$8,IF(W28=0,$W$17,W28))</f>
        <v>12</v>
      </c>
      <c r="Y28">
        <v>7</v>
      </c>
      <c r="Z28" s="971">
        <f t="shared" si="21"/>
        <v>5.0188726388490208</v>
      </c>
      <c r="AA28" s="973">
        <v>7</v>
      </c>
      <c r="AB28" s="971">
        <f t="shared" si="5"/>
        <v>9.2970401527475275</v>
      </c>
      <c r="AC28" s="869">
        <f>IF('Base de données Haies'!$I$26=0,'Générateur Emprise 15ans'!Z$8,IF(AB28=0,$W$17,AB28))</f>
        <v>12</v>
      </c>
      <c r="AD28">
        <v>7</v>
      </c>
      <c r="AE28" s="971">
        <f t="shared" si="22"/>
        <v>5.0188726388490208</v>
      </c>
      <c r="AF28" s="973">
        <v>7</v>
      </c>
      <c r="AG28" s="971">
        <f t="shared" si="6"/>
        <v>9.2970401527475275</v>
      </c>
      <c r="AH28" s="869">
        <f>IF('Base de données Haies'!$I$26=0,'Générateur Emprise 15ans'!AE$8,IF(AG28=0,$W$17,AG28))</f>
        <v>12</v>
      </c>
      <c r="AI28">
        <v>7</v>
      </c>
      <c r="AJ28" s="971">
        <f t="shared" si="23"/>
        <v>5.0188726388490208</v>
      </c>
      <c r="AK28" s="973">
        <v>7</v>
      </c>
      <c r="AL28" s="971">
        <f t="shared" si="7"/>
        <v>9.2970401527475275</v>
      </c>
      <c r="AM28" s="869">
        <f>IF('Base de données Haies'!$I$26=0,'Générateur Emprise 15ans'!AJ$8,IF(AL28=0,$W$17,AL28))</f>
        <v>12</v>
      </c>
      <c r="AO28" s="869">
        <f>+'Générateur Emprise 15ans'!K28</f>
        <v>8.5</v>
      </c>
      <c r="AP28" s="877">
        <f>IF(Résultats!$B60&lt;='Générateur Emprise 15ans'!$U$7,IF(Résultats!$B60&gt;'Générateur Emprise 15ans'!$F$13," ",HLOOKUP(IF(Résultats!$B60-('Générateur Emprise 15ans'!$F$12*ROUNDDOWN(Résultats!$B60/'Générateur Emprise 15ans'!$F$12,0))=0,'Générateur Emprise 15ans'!$F$12,Résultats!$B60-('Générateur Emprise 15ans'!$F$12*ROUNDDOWN(Résultats!$B60/'Générateur Emprise 15ans'!$F$12,0))),'Générateur Emprise 15ans'!$N$14:$R$15,2,FALSE)),0)</f>
        <v>1280.5</v>
      </c>
      <c r="AQ28" s="869">
        <f>+'Générateur Emprise 15ans'!L28</f>
        <v>34</v>
      </c>
      <c r="AR28" s="876">
        <f>+AP28*Menu!$F$13</f>
        <v>5122</v>
      </c>
      <c r="AS28" s="869">
        <f ca="1">+'Générateur Emprise 15ans'!D198</f>
        <v>8.6177080000000004</v>
      </c>
      <c r="AT28" s="877">
        <f ca="1">IF(Résultats!$B60&lt;='Générateur Emprise 15ans'!$U$7,+AP28*AS28/AO28+IF(Résultats!$B60&lt;=Menu!$G$64,Menu!$D$64,0),0)</f>
        <v>1298.2323640000002</v>
      </c>
      <c r="AU28" s="869">
        <f ca="1">+'Générateur Emprise 15ans'!C198</f>
        <v>34.470832000000001</v>
      </c>
      <c r="AV28" s="877">
        <f ca="1">+AT28*Menu!$F$13</f>
        <v>5192.9294560000008</v>
      </c>
      <c r="AW28" s="1010">
        <f t="shared" ca="1" si="8"/>
        <v>1.0138480000000001</v>
      </c>
      <c r="AX28" s="876">
        <f>+IF(Résultats!B60&lt;=Menu!$D$253,Menu!$D$252*Menu!$F$13,0)</f>
        <v>0</v>
      </c>
      <c r="AY28" s="1034">
        <f>+Menu!$L$141</f>
        <v>102.35226107226109</v>
      </c>
      <c r="AZ28" s="1034">
        <f>+AY28/Menu!$F$13</f>
        <v>25.588065268065272</v>
      </c>
      <c r="BA28" s="1034">
        <f>+AY28/Menu!$D$123</f>
        <v>127.94032634032635</v>
      </c>
      <c r="BE28" s="1034">
        <f t="shared" si="9"/>
        <v>-102.35226107226109</v>
      </c>
      <c r="BF28" s="1034">
        <f>+BE28/Menu!$F$13</f>
        <v>-25.588065268065272</v>
      </c>
      <c r="BG28" s="1034">
        <f>+BE28/Menu!$D$123</f>
        <v>-127.94032634032635</v>
      </c>
      <c r="BH28" s="1009">
        <f t="shared" ca="1" si="10"/>
        <v>5090.5771949277396</v>
      </c>
      <c r="BI28" s="1009">
        <f t="shared" ca="1" si="11"/>
        <v>1272.6442987319349</v>
      </c>
      <c r="BJ28" s="1009">
        <f>BJ27+'Générateur Emprise 15ans'!AP28/(1+Résultats!$D$29)^(Résultats!$B99-1)</f>
        <v>7372.7743676700402</v>
      </c>
      <c r="BK28" s="1009">
        <f ca="1">BK27+'Générateur Emprise 15ans'!AT28/(1+Résultats!$D$30)^(Résultats!$B99-1)</f>
        <v>7559.2028045685638</v>
      </c>
      <c r="BL28" s="1009">
        <f>BL27+'Générateur Emprise 15ans'!BF28/(1+Résultats!$D$30)^(Résultats!$B99-1)</f>
        <v>-159.72420530262141</v>
      </c>
      <c r="BM28" s="1009">
        <f ca="1">BM27+'Générateur Emprise 15ans'!BI28/(1+Résultats!$D$30)^(Résultats!$B99-1)</f>
        <v>7399.4785992659417</v>
      </c>
      <c r="BN28" s="1009">
        <f>BN27+'Générateur Emprise 15ans'!AR28/(1+Résultats!$D$29)^(Résultats!$B99-1)</f>
        <v>29491.097470680161</v>
      </c>
      <c r="BO28" s="1009">
        <f ca="1">BO27+'Générateur Emprise 15ans'!AV28/(1+Résultats!$D$30)^(Résultats!$B99-1)</f>
        <v>30236.811218274255</v>
      </c>
      <c r="BP28" s="1009">
        <f>BP27+'Générateur Emprise 15ans'!BE28/(1+Résultats!$D$30)^(Résultats!$B99-1)</f>
        <v>-638.89682121048565</v>
      </c>
      <c r="BQ28" s="1009">
        <f ca="1">BQ27+'Générateur Emprise 15ans'!BH28/(1+Résultats!$D$30)^(Résultats!$B99-1)</f>
        <v>29597.914397063767</v>
      </c>
    </row>
    <row r="29" spans="1:83" x14ac:dyDescent="0.3">
      <c r="A29">
        <v>8</v>
      </c>
      <c r="B29" t="str">
        <f t="shared" si="0"/>
        <v>Maïs</v>
      </c>
      <c r="C29" t="str">
        <f t="shared" si="1"/>
        <v>ETE</v>
      </c>
      <c r="D29" s="869">
        <f t="shared" si="12"/>
        <v>12</v>
      </c>
      <c r="E29" s="869">
        <f t="shared" si="13"/>
        <v>12</v>
      </c>
      <c r="F29" s="869">
        <f t="shared" si="14"/>
        <v>12</v>
      </c>
      <c r="G29" s="869">
        <f t="shared" si="15"/>
        <v>12</v>
      </c>
      <c r="H29" t="s">
        <v>405</v>
      </c>
      <c r="I29" s="842">
        <f ca="1">'Générateur Emprise 15ans'!C199</f>
        <v>39.866864</v>
      </c>
      <c r="J29" s="842">
        <f t="shared" ca="1" si="16"/>
        <v>10.377671803415243</v>
      </c>
      <c r="K29">
        <f t="shared" si="17"/>
        <v>9.5</v>
      </c>
      <c r="L29">
        <f t="shared" si="2"/>
        <v>38</v>
      </c>
      <c r="M29">
        <f t="shared" si="18"/>
        <v>36.495200000000004</v>
      </c>
      <c r="N29">
        <f t="shared" ca="1" si="19"/>
        <v>1.8668639999999996</v>
      </c>
      <c r="O29">
        <f t="shared" ca="1" si="3"/>
        <v>3.3716639999999956</v>
      </c>
      <c r="T29">
        <v>8</v>
      </c>
      <c r="U29" s="971">
        <f t="shared" si="20"/>
        <v>5.4155344674369958</v>
      </c>
      <c r="V29" s="973">
        <v>8</v>
      </c>
      <c r="W29" s="971">
        <f t="shared" si="4"/>
        <v>10.031822884411024</v>
      </c>
      <c r="X29" s="869">
        <f>IF('Base de données Haies'!$I$26=0,'Générateur Emprise 15ans'!U$8,IF(W29=0,$W$17,W29))</f>
        <v>12</v>
      </c>
      <c r="Y29">
        <v>8</v>
      </c>
      <c r="Z29" s="971">
        <f t="shared" si="21"/>
        <v>5.4155344674369958</v>
      </c>
      <c r="AA29" s="973">
        <v>8</v>
      </c>
      <c r="AB29" s="971">
        <f t="shared" si="5"/>
        <v>10.031822884411024</v>
      </c>
      <c r="AC29" s="869">
        <f>IF('Base de données Haies'!$I$26=0,'Générateur Emprise 15ans'!Z$8,IF(AB29=0,$W$17,AB29))</f>
        <v>12</v>
      </c>
      <c r="AD29">
        <v>8</v>
      </c>
      <c r="AE29" s="971">
        <f t="shared" si="22"/>
        <v>5.4155344674369958</v>
      </c>
      <c r="AF29" s="973">
        <v>8</v>
      </c>
      <c r="AG29" s="971">
        <f t="shared" si="6"/>
        <v>10.031822884411024</v>
      </c>
      <c r="AH29" s="869">
        <f>IF('Base de données Haies'!$I$26=0,'Générateur Emprise 15ans'!AE$8,IF(AG29=0,$W$17,AG29))</f>
        <v>12</v>
      </c>
      <c r="AI29">
        <v>8</v>
      </c>
      <c r="AJ29" s="971">
        <f t="shared" si="23"/>
        <v>5.4155344674369958</v>
      </c>
      <c r="AK29" s="973">
        <v>8</v>
      </c>
      <c r="AL29" s="971">
        <f t="shared" si="7"/>
        <v>10.031822884411024</v>
      </c>
      <c r="AM29" s="869">
        <f>IF('Base de données Haies'!$I$26=0,'Générateur Emprise 15ans'!AJ$8,IF(AL29=0,$W$17,AL29))</f>
        <v>12</v>
      </c>
      <c r="AO29" s="869">
        <f>+'Générateur Emprise 15ans'!K29</f>
        <v>9.5</v>
      </c>
      <c r="AP29" s="877">
        <f>IF(Résultats!$B61&lt;='Générateur Emprise 15ans'!$U$7,IF(Résultats!$B61&gt;'Générateur Emprise 15ans'!$F$13," ",HLOOKUP(IF(Résultats!$B61-('Générateur Emprise 15ans'!$F$12*ROUNDDOWN(Résultats!$B61/'Générateur Emprise 15ans'!$F$12,0))=0,'Générateur Emprise 15ans'!$F$12,Résultats!$B61-('Générateur Emprise 15ans'!$F$12*ROUNDDOWN(Résultats!$B61/'Générateur Emprise 15ans'!$F$12,0))),'Générateur Emprise 15ans'!$N$14:$R$15,2,FALSE)),0)</f>
        <v>1472</v>
      </c>
      <c r="AQ29" s="869">
        <f>+'Générateur Emprise 15ans'!L29</f>
        <v>38</v>
      </c>
      <c r="AR29" s="876">
        <f>+AP29*Menu!$F$13</f>
        <v>5888</v>
      </c>
      <c r="AS29" s="869">
        <f ca="1">+'Générateur Emprise 15ans'!D199</f>
        <v>9.9667159999999999</v>
      </c>
      <c r="AT29" s="877">
        <f ca="1">IF(Résultats!$B61&lt;='Générateur Emprise 15ans'!$U$7,+AP29*AS29/AO29+IF(Résultats!$B61&lt;=Menu!$G$64,Menu!$D$64,0),0)</f>
        <v>1544.3164159999999</v>
      </c>
      <c r="AU29" s="869">
        <f ca="1">+'Générateur Emprise 15ans'!C199</f>
        <v>39.866864</v>
      </c>
      <c r="AV29" s="877">
        <f ca="1">+AT29*Menu!$F$13</f>
        <v>6177.2656639999996</v>
      </c>
      <c r="AW29" s="1010">
        <f t="shared" ca="1" si="8"/>
        <v>1.0491279999999998</v>
      </c>
      <c r="AX29" s="876">
        <f>+IF(Résultats!B61&lt;=Menu!$D$253,Menu!$D$252*Menu!$F$13,0)</f>
        <v>0</v>
      </c>
      <c r="AY29" s="1034">
        <f>+Menu!$L$141</f>
        <v>102.35226107226109</v>
      </c>
      <c r="AZ29" s="1034">
        <f>+AY29/Menu!$F$13</f>
        <v>25.588065268065272</v>
      </c>
      <c r="BA29" s="1034">
        <f>+AY29/Menu!$D$123</f>
        <v>127.94032634032635</v>
      </c>
      <c r="BE29" s="1034">
        <f t="shared" si="9"/>
        <v>-102.35226107226109</v>
      </c>
      <c r="BF29" s="1034">
        <f>+BE29/Menu!$F$13</f>
        <v>-25.588065268065272</v>
      </c>
      <c r="BG29" s="1034">
        <f>+BE29/Menu!$D$123</f>
        <v>-127.94032634032635</v>
      </c>
      <c r="BH29" s="1009">
        <f t="shared" ca="1" si="10"/>
        <v>6074.9134029277384</v>
      </c>
      <c r="BI29" s="1009">
        <f t="shared" ca="1" si="11"/>
        <v>1518.7283507319346</v>
      </c>
      <c r="BJ29" s="1009">
        <f>BJ28+'Générateur Emprise 15ans'!AP29/(1+Résultats!$D$29)^(Résultats!$B100-1)</f>
        <v>8491.3733887034778</v>
      </c>
      <c r="BK29" s="1009">
        <f ca="1">BK28+'Générateur Emprise 15ans'!AT29/(1+Résultats!$D$30)^(Résultats!$B100-1)</f>
        <v>8732.7563583073315</v>
      </c>
      <c r="BL29" s="1009">
        <f>BL28+'Générateur Emprise 15ans'!BF29/(1+Résultats!$D$30)^(Résultats!$B100-1)</f>
        <v>-179.16903190520125</v>
      </c>
      <c r="BM29" s="1009">
        <f ca="1">BM28+'Générateur Emprise 15ans'!BI29/(1+Résultats!$D$30)^(Résultats!$B100-1)</f>
        <v>8553.5873264021302</v>
      </c>
      <c r="BN29" s="1009">
        <f>BN28+'Générateur Emprise 15ans'!AR29/(1+Résultats!$D$29)^(Résultats!$B100-1)</f>
        <v>33965.493554813911</v>
      </c>
      <c r="BO29" s="1009">
        <f ca="1">BO28+'Générateur Emprise 15ans'!AV29/(1+Résultats!$D$30)^(Résultats!$B100-1)</f>
        <v>34931.025433229326</v>
      </c>
      <c r="BP29" s="1009">
        <f>BP28+'Générateur Emprise 15ans'!BE29/(1+Résultats!$D$30)^(Résultats!$B100-1)</f>
        <v>-716.676127620805</v>
      </c>
      <c r="BQ29" s="1009">
        <f ca="1">BQ28+'Générateur Emprise 15ans'!BH29/(1+Résultats!$D$30)^(Résultats!$B100-1)</f>
        <v>34214.349305608521</v>
      </c>
    </row>
    <row r="30" spans="1:83" x14ac:dyDescent="0.3">
      <c r="A30">
        <v>9</v>
      </c>
      <c r="B30" t="str">
        <f t="shared" si="0"/>
        <v>Blé d'hiver</v>
      </c>
      <c r="C30" t="str">
        <f t="shared" si="1"/>
        <v>HIVER</v>
      </c>
      <c r="D30" s="869">
        <f t="shared" si="12"/>
        <v>12</v>
      </c>
      <c r="E30" s="869">
        <f t="shared" si="13"/>
        <v>12</v>
      </c>
      <c r="F30" s="869">
        <f t="shared" si="14"/>
        <v>12</v>
      </c>
      <c r="G30" s="869">
        <f t="shared" si="15"/>
        <v>12</v>
      </c>
      <c r="H30" t="s">
        <v>405</v>
      </c>
      <c r="I30" s="842">
        <f ca="1">'Générateur Emprise 15ans'!C200</f>
        <v>31.632057600000003</v>
      </c>
      <c r="J30" s="842">
        <f t="shared" ca="1" si="16"/>
        <v>8.2340841316118283</v>
      </c>
      <c r="K30">
        <f t="shared" si="17"/>
        <v>7.8</v>
      </c>
      <c r="L30">
        <f t="shared" si="2"/>
        <v>31.2</v>
      </c>
      <c r="M30">
        <f t="shared" si="18"/>
        <v>29.964480000000002</v>
      </c>
      <c r="N30">
        <f t="shared" ca="1" si="19"/>
        <v>0.43205760000000382</v>
      </c>
      <c r="O30">
        <f t="shared" ca="1" si="3"/>
        <v>1.6675776000000013</v>
      </c>
      <c r="T30">
        <v>9</v>
      </c>
      <c r="U30" s="971">
        <f t="shared" si="20"/>
        <v>5.7235669155875888</v>
      </c>
      <c r="V30" s="973">
        <v>9</v>
      </c>
      <c r="W30" s="971">
        <f t="shared" si="4"/>
        <v>10.602427130599255</v>
      </c>
      <c r="X30" s="869">
        <f>IF('Base de données Haies'!$I$26=0,'Générateur Emprise 15ans'!U$8,IF(W30=0,$W$17,W30))</f>
        <v>12</v>
      </c>
      <c r="Y30">
        <v>9</v>
      </c>
      <c r="Z30" s="971">
        <f t="shared" si="21"/>
        <v>5.7235669155875888</v>
      </c>
      <c r="AA30" s="973">
        <v>9</v>
      </c>
      <c r="AB30" s="971">
        <f t="shared" si="5"/>
        <v>10.602427130599255</v>
      </c>
      <c r="AC30" s="869">
        <f>IF('Base de données Haies'!$I$26=0,'Générateur Emprise 15ans'!Z$8,IF(AB30=0,$W$17,AB30))</f>
        <v>12</v>
      </c>
      <c r="AD30">
        <v>9</v>
      </c>
      <c r="AE30" s="971">
        <f t="shared" si="22"/>
        <v>5.7235669155875888</v>
      </c>
      <c r="AF30" s="973">
        <v>9</v>
      </c>
      <c r="AG30" s="971">
        <f t="shared" si="6"/>
        <v>10.602427130599255</v>
      </c>
      <c r="AH30" s="869">
        <f>IF('Base de données Haies'!$I$26=0,'Générateur Emprise 15ans'!AE$8,IF(AG30=0,$W$17,AG30))</f>
        <v>12</v>
      </c>
      <c r="AI30">
        <v>9</v>
      </c>
      <c r="AJ30" s="971">
        <f t="shared" si="23"/>
        <v>5.7235669155875888</v>
      </c>
      <c r="AK30" s="973">
        <v>9</v>
      </c>
      <c r="AL30" s="971">
        <f t="shared" si="7"/>
        <v>10.602427130599255</v>
      </c>
      <c r="AM30" s="869">
        <f>IF('Base de données Haies'!$I$26=0,'Générateur Emprise 15ans'!AJ$8,IF(AL30=0,$W$17,AL30))</f>
        <v>12</v>
      </c>
      <c r="AO30" s="869">
        <f>+'Générateur Emprise 15ans'!K30</f>
        <v>7.8</v>
      </c>
      <c r="AP30" s="877">
        <f>IF(Résultats!$B62&lt;='Générateur Emprise 15ans'!$U$7,IF(Résultats!$B62&gt;'Générateur Emprise 15ans'!$F$13," ",HLOOKUP(IF(Résultats!$B62-('Générateur Emprise 15ans'!$F$12*ROUNDDOWN(Résultats!$B62/'Générateur Emprise 15ans'!$F$12,0))=0,'Générateur Emprise 15ans'!$F$12,Résultats!$B62-('Générateur Emprise 15ans'!$F$12*ROUNDDOWN(Résultats!$B62/'Générateur Emprise 15ans'!$F$12,0))),'Générateur Emprise 15ans'!$N$14:$R$15,2,FALSE)),0)</f>
        <v>1194.2</v>
      </c>
      <c r="AQ30" s="869">
        <f>+'Générateur Emprise 15ans'!L30</f>
        <v>31.2</v>
      </c>
      <c r="AR30" s="876">
        <f>+AP30*Menu!$F$13</f>
        <v>4776.8</v>
      </c>
      <c r="AS30" s="869">
        <f ca="1">+'Générateur Emprise 15ans'!D200</f>
        <v>7.9080144000000008</v>
      </c>
      <c r="AT30" s="877">
        <f ca="1">IF(Résultats!$B62&lt;='Générateur Emprise 15ans'!$U$7,+AP30*AS30/AO30+IF(Résultats!$B62&lt;=Menu!$G$64,Menu!$D$64,0),0)</f>
        <v>1210.7372816000002</v>
      </c>
      <c r="AU30" s="869">
        <f ca="1">+'Générateur Emprise 15ans'!C200</f>
        <v>31.632057600000003</v>
      </c>
      <c r="AV30" s="877">
        <f ca="1">+AT30*Menu!$F$13</f>
        <v>4842.9491264000008</v>
      </c>
      <c r="AW30" s="1010">
        <f t="shared" ca="1" si="8"/>
        <v>1.0138480000000001</v>
      </c>
      <c r="AX30" s="876">
        <f>+IF(Résultats!B62&lt;=Menu!$D$253,Menu!$D$252*Menu!$F$13,0)</f>
        <v>0</v>
      </c>
      <c r="AY30" s="1034">
        <f>+Menu!$L$141</f>
        <v>102.35226107226109</v>
      </c>
      <c r="AZ30" s="1034">
        <f>+AY30/Menu!$F$13</f>
        <v>25.588065268065272</v>
      </c>
      <c r="BA30" s="1034">
        <f>+AY30/Menu!$D$123</f>
        <v>127.94032634032635</v>
      </c>
      <c r="BE30" s="1034">
        <f t="shared" si="9"/>
        <v>-102.35226107226109</v>
      </c>
      <c r="BF30" s="1034">
        <f>+BE30/Menu!$F$13</f>
        <v>-25.588065268065272</v>
      </c>
      <c r="BG30" s="1034">
        <f>+BE30/Menu!$D$123</f>
        <v>-127.94032634032635</v>
      </c>
      <c r="BH30" s="1009">
        <f t="shared" ca="1" si="10"/>
        <v>4740.5968653277396</v>
      </c>
      <c r="BI30" s="1009">
        <f t="shared" ca="1" si="11"/>
        <v>1185.1492163319349</v>
      </c>
      <c r="BJ30" s="1009">
        <f>BJ29+'Générateur Emprise 15ans'!AP30/(1+Résultats!$D$29)^(Résultats!$B101-1)</f>
        <v>9363.9636315168464</v>
      </c>
      <c r="BK30" s="1009">
        <f ca="1">BK29+'Générateur Emprise 15ans'!AT30/(1+Résultats!$D$30)^(Résultats!$B101-1)</f>
        <v>9617.4302308031802</v>
      </c>
      <c r="BL30" s="1009">
        <f>BL29+'Générateur Emprise 15ans'!BF30/(1+Résultats!$D$30)^(Résultats!$B101-1)</f>
        <v>-197.865980561528</v>
      </c>
      <c r="BM30" s="1009">
        <f ca="1">BM29+'Générateur Emprise 15ans'!BI30/(1+Résultats!$D$30)^(Résultats!$B101-1)</f>
        <v>9419.5642502416522</v>
      </c>
      <c r="BN30" s="1009">
        <f>BN29+'Générateur Emprise 15ans'!AR30/(1+Résultats!$D$29)^(Résultats!$B101-1)</f>
        <v>37455.854526067385</v>
      </c>
      <c r="BO30" s="1009">
        <f ca="1">BO29+'Générateur Emprise 15ans'!AV30/(1+Résultats!$D$30)^(Résultats!$B101-1)</f>
        <v>38469.720923212721</v>
      </c>
      <c r="BP30" s="1009">
        <f>BP29+'Générateur Emprise 15ans'!BE30/(1+Résultats!$D$30)^(Résultats!$B101-1)</f>
        <v>-791.46392224611202</v>
      </c>
      <c r="BQ30" s="1009">
        <f ca="1">BQ29+'Générateur Emprise 15ans'!BH30/(1+Résultats!$D$30)^(Résultats!$B101-1)</f>
        <v>37678.257000966609</v>
      </c>
    </row>
    <row r="31" spans="1:83" x14ac:dyDescent="0.3">
      <c r="A31">
        <v>10</v>
      </c>
      <c r="B31" t="str">
        <f t="shared" si="0"/>
        <v>Prairie temporaire</v>
      </c>
      <c r="C31" t="str">
        <f t="shared" si="1"/>
        <v>HIVER</v>
      </c>
      <c r="D31" s="869">
        <f t="shared" si="12"/>
        <v>12</v>
      </c>
      <c r="E31" s="869">
        <f t="shared" si="13"/>
        <v>12</v>
      </c>
      <c r="F31" s="869">
        <f t="shared" si="14"/>
        <v>12</v>
      </c>
      <c r="G31" s="869">
        <f t="shared" si="15"/>
        <v>12</v>
      </c>
      <c r="H31" t="s">
        <v>405</v>
      </c>
      <c r="I31" s="842">
        <f ca="1">'Générateur Emprise 15ans'!C201</f>
        <v>40.553919999999998</v>
      </c>
      <c r="J31" s="842">
        <f t="shared" ca="1" si="16"/>
        <v>10.556518117451061</v>
      </c>
      <c r="K31">
        <f t="shared" si="17"/>
        <v>10</v>
      </c>
      <c r="L31">
        <f t="shared" si="2"/>
        <v>40</v>
      </c>
      <c r="M31">
        <f t="shared" si="18"/>
        <v>38.416000000000004</v>
      </c>
      <c r="N31">
        <f t="shared" ca="1" si="19"/>
        <v>0.55391999999999797</v>
      </c>
      <c r="O31">
        <f t="shared" ca="1" si="3"/>
        <v>2.137919999999994</v>
      </c>
      <c r="T31">
        <v>10</v>
      </c>
      <c r="U31" s="971">
        <f t="shared" si="20"/>
        <v>5.957871996371531</v>
      </c>
      <c r="V31" s="973">
        <v>10</v>
      </c>
      <c r="W31" s="971">
        <f t="shared" si="4"/>
        <v>11.036457619275021</v>
      </c>
      <c r="X31" s="869">
        <f>IF('Base de données Haies'!$I$26=0,'Générateur Emprise 15ans'!U$8,IF(W31=0,$W$17,W31))</f>
        <v>12</v>
      </c>
      <c r="Y31">
        <v>10</v>
      </c>
      <c r="Z31" s="971">
        <f t="shared" si="21"/>
        <v>5.957871996371531</v>
      </c>
      <c r="AA31" s="973">
        <v>10</v>
      </c>
      <c r="AB31" s="971">
        <f t="shared" si="5"/>
        <v>11.036457619275021</v>
      </c>
      <c r="AC31" s="869">
        <f>IF('Base de données Haies'!$I$26=0,'Générateur Emprise 15ans'!Z$8,IF(AB31=0,$W$17,AB31))</f>
        <v>12</v>
      </c>
      <c r="AD31">
        <v>10</v>
      </c>
      <c r="AE31" s="971">
        <f t="shared" si="22"/>
        <v>5.957871996371531</v>
      </c>
      <c r="AF31" s="973">
        <v>10</v>
      </c>
      <c r="AG31" s="971">
        <f t="shared" si="6"/>
        <v>11.036457619275021</v>
      </c>
      <c r="AH31" s="869">
        <f>IF('Base de données Haies'!$I$26=0,'Générateur Emprise 15ans'!AE$8,IF(AG31=0,$W$17,AG31))</f>
        <v>12</v>
      </c>
      <c r="AI31">
        <v>10</v>
      </c>
      <c r="AJ31" s="971">
        <f t="shared" si="23"/>
        <v>5.957871996371531</v>
      </c>
      <c r="AK31" s="973">
        <v>10</v>
      </c>
      <c r="AL31" s="971">
        <f t="shared" si="7"/>
        <v>11.036457619275021</v>
      </c>
      <c r="AM31" s="869">
        <f>IF('Base de données Haies'!$I$26=0,'Générateur Emprise 15ans'!AJ$8,IF(AL31=0,$W$17,AL31))</f>
        <v>12</v>
      </c>
      <c r="AO31" s="869">
        <f>+'Générateur Emprise 15ans'!K31</f>
        <v>10</v>
      </c>
      <c r="AP31" s="877">
        <f>IF(Résultats!$B63&lt;='Générateur Emprise 15ans'!$U$7,IF(Résultats!$B63&gt;'Générateur Emprise 15ans'!$F$13," ",HLOOKUP(IF(Résultats!$B63-('Générateur Emprise 15ans'!$F$12*ROUNDDOWN(Résultats!$B63/'Générateur Emprise 15ans'!$F$12,0))=0,'Générateur Emprise 15ans'!$F$12,Résultats!$B63-('Générateur Emprise 15ans'!$F$12*ROUNDDOWN(Résultats!$B63/'Générateur Emprise 15ans'!$F$12,0))),'Générateur Emprise 15ans'!$N$14:$R$15,2,FALSE)),0)</f>
        <v>927</v>
      </c>
      <c r="AQ31" s="869">
        <f>+'Générateur Emprise 15ans'!L31</f>
        <v>40</v>
      </c>
      <c r="AR31" s="876">
        <f>+AP31*Menu!$F$13</f>
        <v>3708</v>
      </c>
      <c r="AS31" s="869">
        <f ca="1">+'Générateur Emprise 15ans'!D201</f>
        <v>10.138479999999999</v>
      </c>
      <c r="AT31" s="877">
        <f ca="1">IF(Résultats!$B63&lt;='Générateur Emprise 15ans'!$U$7,+AP31*AS31/AO31+IF(Résultats!$B63&lt;=Menu!$G$64,Menu!$D$64,0),0)</f>
        <v>939.83709599999997</v>
      </c>
      <c r="AU31" s="869">
        <f ca="1">+'Générateur Emprise 15ans'!C201</f>
        <v>40.553919999999998</v>
      </c>
      <c r="AV31" s="877">
        <f ca="1">+AT31*Menu!$F$13</f>
        <v>3759.3483839999999</v>
      </c>
      <c r="AW31" s="1010">
        <f t="shared" ca="1" si="8"/>
        <v>1.0138480000000001</v>
      </c>
      <c r="AX31" s="876">
        <f>+IF(Résultats!B63&lt;=Menu!$D$253,Menu!$D$252*Menu!$F$13,0)</f>
        <v>0</v>
      </c>
      <c r="AY31" s="1034">
        <f>+Menu!$L$141</f>
        <v>102.35226107226109</v>
      </c>
      <c r="AZ31" s="1034">
        <f>+AY31/Menu!$F$13</f>
        <v>25.588065268065272</v>
      </c>
      <c r="BA31" s="1034">
        <f>+AY31/Menu!$D$123</f>
        <v>127.94032634032635</v>
      </c>
      <c r="BB31" s="876"/>
      <c r="BE31" s="1034">
        <f t="shared" si="9"/>
        <v>-102.35226107226109</v>
      </c>
      <c r="BF31" s="1034">
        <f>+BE31/Menu!$F$13</f>
        <v>-25.588065268065272</v>
      </c>
      <c r="BG31" s="1034">
        <f>+BE31/Menu!$D$123</f>
        <v>-127.94032634032635</v>
      </c>
      <c r="BH31" s="1009">
        <f t="shared" ca="1" si="10"/>
        <v>3656.9961229277387</v>
      </c>
      <c r="BI31" s="1009">
        <f t="shared" ca="1" si="11"/>
        <v>914.24903073193468</v>
      </c>
      <c r="BJ31" s="1009">
        <f>BJ30+'Générateur Emprise 15ans'!AP31/(1+Résultats!$D$29)^(Résultats!$B102-1)</f>
        <v>10015.261535398422</v>
      </c>
      <c r="BK31" s="1009">
        <f ca="1">BK30+'Générateur Emprise 15ans'!AT31/(1+Résultats!$D$30)^(Résultats!$B102-1)</f>
        <v>10277.747308057707</v>
      </c>
      <c r="BL31" s="1009">
        <f>BL30+'Générateur Emprise 15ans'!BF31/(1+Résultats!$D$30)^(Résultats!$B102-1)</f>
        <v>-215.84381580799604</v>
      </c>
      <c r="BM31" s="1009">
        <f ca="1">BM30+'Générateur Emprise 15ans'!BI31/(1+Résultats!$D$30)^(Résultats!$B102-1)</f>
        <v>10061.903492249712</v>
      </c>
      <c r="BN31" s="1009">
        <f>BN30+'Générateur Emprise 15ans'!AR31/(1+Résultats!$D$29)^(Résultats!$B102-1)</f>
        <v>40061.046141593688</v>
      </c>
      <c r="BO31" s="1009">
        <f ca="1">BO30+'Générateur Emprise 15ans'!AV31/(1+Résultats!$D$30)^(Résultats!$B102-1)</f>
        <v>41110.98923223083</v>
      </c>
      <c r="BP31" s="1009">
        <f>BP30+'Générateur Emprise 15ans'!BE31/(1+Résultats!$D$30)^(Résultats!$B102-1)</f>
        <v>-863.37526323198415</v>
      </c>
      <c r="BQ31" s="1009">
        <f ca="1">BQ30+'Générateur Emprise 15ans'!BH31/(1+Résultats!$D$30)^(Résultats!$B102-1)</f>
        <v>40247.613968998849</v>
      </c>
    </row>
    <row r="32" spans="1:83" x14ac:dyDescent="0.3">
      <c r="A32">
        <v>11</v>
      </c>
      <c r="B32" t="str">
        <f t="shared" si="0"/>
        <v>Orge d'hiver</v>
      </c>
      <c r="C32" t="str">
        <f t="shared" si="1"/>
        <v>HIVER</v>
      </c>
      <c r="D32" s="869">
        <f t="shared" si="12"/>
        <v>12</v>
      </c>
      <c r="E32" s="869">
        <f t="shared" si="13"/>
        <v>12</v>
      </c>
      <c r="F32" s="869">
        <f t="shared" si="14"/>
        <v>12</v>
      </c>
      <c r="G32" s="869">
        <f t="shared" si="15"/>
        <v>12</v>
      </c>
      <c r="H32" t="s">
        <v>405</v>
      </c>
      <c r="I32" s="842">
        <f ca="1">'Générateur Emprise 15ans'!C202</f>
        <v>34.470832000000001</v>
      </c>
      <c r="J32" s="842">
        <f t="shared" ca="1" si="16"/>
        <v>8.973040399833403</v>
      </c>
      <c r="K32">
        <f t="shared" si="17"/>
        <v>8.5</v>
      </c>
      <c r="L32">
        <f t="shared" si="2"/>
        <v>34</v>
      </c>
      <c r="M32">
        <f t="shared" si="18"/>
        <v>32.653600000000004</v>
      </c>
      <c r="N32">
        <f t="shared" ca="1" si="19"/>
        <v>0.47083200000000147</v>
      </c>
      <c r="O32">
        <f t="shared" ca="1" si="3"/>
        <v>1.8172319999999971</v>
      </c>
      <c r="T32">
        <v>11</v>
      </c>
      <c r="U32" s="971">
        <f t="shared" si="20"/>
        <v>6.1333049558825037</v>
      </c>
      <c r="V32" s="973">
        <v>11</v>
      </c>
      <c r="W32" s="971">
        <f t="shared" si="4"/>
        <v>11.361432446502929</v>
      </c>
      <c r="X32" s="869">
        <f>IF('Base de données Haies'!$I$26=0,'Générateur Emprise 15ans'!U$8,IF(W32=0,$W$17,W32))</f>
        <v>12</v>
      </c>
      <c r="Y32">
        <v>11</v>
      </c>
      <c r="Z32" s="971">
        <f t="shared" si="21"/>
        <v>6.1333049558825037</v>
      </c>
      <c r="AA32" s="973">
        <v>11</v>
      </c>
      <c r="AB32" s="971">
        <f t="shared" si="5"/>
        <v>11.361432446502929</v>
      </c>
      <c r="AC32" s="869">
        <f>IF('Base de données Haies'!$I$26=0,'Générateur Emprise 15ans'!Z$8,IF(AB32=0,$W$17,AB32))</f>
        <v>12</v>
      </c>
      <c r="AD32">
        <v>11</v>
      </c>
      <c r="AE32" s="971">
        <f t="shared" si="22"/>
        <v>6.1333049558825037</v>
      </c>
      <c r="AF32" s="973">
        <v>11</v>
      </c>
      <c r="AG32" s="971">
        <f t="shared" si="6"/>
        <v>11.361432446502929</v>
      </c>
      <c r="AH32" s="869">
        <f>IF('Base de données Haies'!$I$26=0,'Générateur Emprise 15ans'!AE$8,IF(AG32=0,$W$17,AG32))</f>
        <v>12</v>
      </c>
      <c r="AI32">
        <v>11</v>
      </c>
      <c r="AJ32" s="971">
        <f t="shared" si="23"/>
        <v>6.1333049558825037</v>
      </c>
      <c r="AK32" s="973">
        <v>11</v>
      </c>
      <c r="AL32" s="971">
        <f t="shared" si="7"/>
        <v>11.361432446502929</v>
      </c>
      <c r="AM32" s="869">
        <f>IF('Base de données Haies'!$I$26=0,'Générateur Emprise 15ans'!AJ$8,IF(AL32=0,$W$17,AL32))</f>
        <v>12</v>
      </c>
      <c r="AO32" s="869">
        <f>+'Générateur Emprise 15ans'!K32</f>
        <v>8.5</v>
      </c>
      <c r="AP32" s="877">
        <f>IF(Résultats!$B64&lt;='Générateur Emprise 15ans'!$U$7,IF(Résultats!$B64&gt;'Générateur Emprise 15ans'!$F$13," ",HLOOKUP(IF(Résultats!$B64-('Générateur Emprise 15ans'!$F$12*ROUNDDOWN(Résultats!$B64/'Générateur Emprise 15ans'!$F$12,0))=0,'Générateur Emprise 15ans'!$F$12,Résultats!$B64-('Générateur Emprise 15ans'!$F$12*ROUNDDOWN(Résultats!$B64/'Générateur Emprise 15ans'!$F$12,0))),'Générateur Emprise 15ans'!$N$14:$R$15,2,FALSE)),0)</f>
        <v>1280.5</v>
      </c>
      <c r="AQ32" s="869">
        <f>+'Générateur Emprise 15ans'!L32</f>
        <v>34</v>
      </c>
      <c r="AR32" s="876">
        <f>+AP32*Menu!$F$13</f>
        <v>5122</v>
      </c>
      <c r="AS32" s="869">
        <f ca="1">+'Générateur Emprise 15ans'!D202</f>
        <v>8.6177080000000004</v>
      </c>
      <c r="AT32" s="877">
        <f ca="1">IF(Résultats!$B64&lt;='Générateur Emprise 15ans'!$U$7,+AP32*AS32/AO32+IF(Résultats!$B64&lt;=Menu!$G$64,Menu!$D$64,0),0)</f>
        <v>1298.2323640000002</v>
      </c>
      <c r="AU32" s="869">
        <f ca="1">+'Générateur Emprise 15ans'!C202</f>
        <v>34.470832000000001</v>
      </c>
      <c r="AV32" s="877">
        <f ca="1">+AT32*Menu!$F$13</f>
        <v>5192.9294560000008</v>
      </c>
      <c r="AW32" s="1010">
        <f t="shared" ca="1" si="8"/>
        <v>1.0138480000000001</v>
      </c>
      <c r="AX32" s="876">
        <f>+IF(Résultats!B64&lt;=Menu!$D$253,Menu!$D$252*Menu!$F$13,0)</f>
        <v>0</v>
      </c>
      <c r="AY32" s="1034">
        <f>+Menu!$L$141</f>
        <v>102.35226107226109</v>
      </c>
      <c r="AZ32" s="1034">
        <f>+AY32/Menu!$F$13</f>
        <v>25.588065268065272</v>
      </c>
      <c r="BA32" s="1034">
        <f>+AY32/Menu!$D$123</f>
        <v>127.94032634032635</v>
      </c>
      <c r="BB32" s="876"/>
      <c r="BE32" s="1034">
        <f>+AX32+BB32-AY32</f>
        <v>-102.35226107226109</v>
      </c>
      <c r="BF32" s="1034">
        <f>+BE32/Menu!$F$13</f>
        <v>-25.588065268065272</v>
      </c>
      <c r="BG32" s="1034">
        <f>+BE32/Menu!$D$123</f>
        <v>-127.94032634032635</v>
      </c>
      <c r="BH32" s="1009">
        <f ca="1">+BE32+AV32</f>
        <v>5090.5771949277396</v>
      </c>
      <c r="BI32" s="1009">
        <f ca="1">+BF32+AT32</f>
        <v>1272.6442987319349</v>
      </c>
      <c r="BJ32" s="1009">
        <f>BJ31+'Générateur Emprise 15ans'!AP32/(1+Résultats!$D$29)^(Résultats!$B103-1)</f>
        <v>10880.321453579858</v>
      </c>
      <c r="BK32" s="1009">
        <f ca="1">BK31+'Générateur Emprise 15ans'!AT32/(1+Résultats!$D$30)^(Résultats!$B103-1)</f>
        <v>11154.78657598612</v>
      </c>
      <c r="BL32" s="1009">
        <f>BL31+'Générateur Emprise 15ans'!BF32/(1+Résultats!$D$30)^(Résultats!$B103-1)</f>
        <v>-233.13019585267685</v>
      </c>
      <c r="BM32" s="1009">
        <f ca="1">BM31+'Générateur Emprise 15ans'!BI32/(1+Résultats!$D$30)^(Résultats!$B103-1)</f>
        <v>10921.656380133443</v>
      </c>
      <c r="BN32" s="1009">
        <f>BN31+'Générateur Emprise 15ans'!AR32/(1+Résultats!$D$29)^(Résultats!$B103-1)</f>
        <v>43521.285814319432</v>
      </c>
      <c r="BO32" s="1009">
        <f ca="1">BO31+'Générateur Emprise 15ans'!AV32/(1+Résultats!$D$30)^(Résultats!$B103-1)</f>
        <v>44619.146303944479</v>
      </c>
      <c r="BP32" s="1009">
        <f>BP31+'Générateur Emprise 15ans'!BE32/(1+Résultats!$D$30)^(Résultats!$B103-1)</f>
        <v>-932.52078341070739</v>
      </c>
      <c r="BQ32" s="1009">
        <f ca="1">BQ31+'Générateur Emprise 15ans'!BH32/(1+Résultats!$D$30)^(Résultats!$B103-1)</f>
        <v>43686.625520533773</v>
      </c>
    </row>
    <row r="33" spans="1:69" x14ac:dyDescent="0.3">
      <c r="A33">
        <v>12</v>
      </c>
      <c r="B33" t="str">
        <f t="shared" si="0"/>
        <v>Maïs</v>
      </c>
      <c r="C33" t="str">
        <f t="shared" si="1"/>
        <v>ETE</v>
      </c>
      <c r="D33" s="869">
        <f t="shared" si="12"/>
        <v>12</v>
      </c>
      <c r="E33" s="869">
        <f t="shared" si="13"/>
        <v>12</v>
      </c>
      <c r="F33" s="869">
        <f t="shared" si="14"/>
        <v>12</v>
      </c>
      <c r="G33" s="869">
        <f t="shared" si="15"/>
        <v>12</v>
      </c>
      <c r="H33" t="s">
        <v>405</v>
      </c>
      <c r="I33">
        <f ca="1">'Générateur Emprise 15ans'!C203</f>
        <v>39.866864</v>
      </c>
      <c r="J33" s="842">
        <f t="shared" ca="1" si="16"/>
        <v>10.377671803415243</v>
      </c>
      <c r="K33">
        <f t="shared" si="17"/>
        <v>9.5</v>
      </c>
      <c r="L33">
        <f t="shared" si="2"/>
        <v>38</v>
      </c>
      <c r="M33">
        <f t="shared" si="18"/>
        <v>36.495200000000004</v>
      </c>
      <c r="N33">
        <f t="shared" ca="1" si="19"/>
        <v>1.8668639999999996</v>
      </c>
      <c r="O33">
        <f t="shared" ca="1" si="3"/>
        <v>3.3716639999999956</v>
      </c>
      <c r="T33">
        <v>12</v>
      </c>
      <c r="U33" s="971">
        <f t="shared" si="20"/>
        <v>6.2631117309960596</v>
      </c>
      <c r="V33" s="973">
        <v>12</v>
      </c>
      <c r="W33" s="971">
        <f t="shared" si="4"/>
        <v>11.60188859814701</v>
      </c>
      <c r="X33" s="869">
        <f>IF('Base de données Haies'!$I$26=0,'Générateur Emprise 15ans'!U$8,IF(W33=0,$W$17,W33))</f>
        <v>12</v>
      </c>
      <c r="Y33">
        <v>12</v>
      </c>
      <c r="Z33" s="971">
        <f t="shared" si="21"/>
        <v>6.2631117309960596</v>
      </c>
      <c r="AA33" s="973">
        <v>12</v>
      </c>
      <c r="AB33" s="971">
        <f t="shared" si="5"/>
        <v>11.60188859814701</v>
      </c>
      <c r="AC33" s="869">
        <f>IF('Base de données Haies'!$I$26=0,'Générateur Emprise 15ans'!Z$8,IF(AB33=0,$W$17,AB33))</f>
        <v>12</v>
      </c>
      <c r="AD33">
        <v>12</v>
      </c>
      <c r="AE33" s="971">
        <f t="shared" si="22"/>
        <v>6.2631117309960596</v>
      </c>
      <c r="AF33" s="973">
        <v>12</v>
      </c>
      <c r="AG33" s="971">
        <f t="shared" si="6"/>
        <v>11.60188859814701</v>
      </c>
      <c r="AH33" s="869">
        <f>IF('Base de données Haies'!$I$26=0,'Générateur Emprise 15ans'!AE$8,IF(AG33=0,$W$17,AG33))</f>
        <v>12</v>
      </c>
      <c r="AI33">
        <v>12</v>
      </c>
      <c r="AJ33" s="971">
        <f t="shared" si="23"/>
        <v>6.2631117309960596</v>
      </c>
      <c r="AK33" s="973">
        <v>12</v>
      </c>
      <c r="AL33" s="971">
        <f t="shared" si="7"/>
        <v>11.60188859814701</v>
      </c>
      <c r="AM33" s="869">
        <f>IF('Base de données Haies'!$I$26=0,'Générateur Emprise 15ans'!AJ$8,IF(AL33=0,$W$17,AL33))</f>
        <v>12</v>
      </c>
      <c r="AO33" s="869">
        <f>+'Générateur Emprise 15ans'!K33</f>
        <v>9.5</v>
      </c>
      <c r="AP33" s="877">
        <f>IF(Résultats!$B65&lt;='Générateur Emprise 15ans'!$U$7,IF(Résultats!$B65&gt;'Générateur Emprise 15ans'!$F$13," ",HLOOKUP(IF(Résultats!$B65-('Générateur Emprise 15ans'!$F$12*ROUNDDOWN(Résultats!$B65/'Générateur Emprise 15ans'!$F$12,0))=0,'Générateur Emprise 15ans'!$F$12,Résultats!$B65-('Générateur Emprise 15ans'!$F$12*ROUNDDOWN(Résultats!$B65/'Générateur Emprise 15ans'!$F$12,0))),'Générateur Emprise 15ans'!$N$14:$R$15,2,FALSE)),0)</f>
        <v>1472</v>
      </c>
      <c r="AQ33" s="869">
        <f>+'Générateur Emprise 15ans'!L33</f>
        <v>38</v>
      </c>
      <c r="AR33" s="876">
        <f>+AP33*Menu!$F$13</f>
        <v>5888</v>
      </c>
      <c r="AS33" s="869">
        <f ca="1">+'Générateur Emprise 15ans'!D203</f>
        <v>9.9667159999999999</v>
      </c>
      <c r="AT33" s="877">
        <f ca="1">IF(Résultats!$B65&lt;='Générateur Emprise 15ans'!$U$7,+AP33*AS33/AO33+IF(Résultats!$B65&lt;=Menu!$G$64,Menu!$D$64,0),0)</f>
        <v>1544.3164159999999</v>
      </c>
      <c r="AU33" s="869">
        <f ca="1">+'Générateur Emprise 15ans'!C203</f>
        <v>39.866864</v>
      </c>
      <c r="AV33" s="877">
        <f ca="1">+AT33*Menu!$F$13</f>
        <v>6177.2656639999996</v>
      </c>
      <c r="AW33" s="1010">
        <f t="shared" ca="1" si="8"/>
        <v>1.0491279999999998</v>
      </c>
      <c r="AX33" s="876">
        <f>+IF(Résultats!B65&lt;=Menu!$D$253,Menu!$D$252*Menu!$F$13,0)</f>
        <v>0</v>
      </c>
      <c r="AY33" s="1034">
        <f>+Menu!$L$141</f>
        <v>102.35226107226109</v>
      </c>
      <c r="AZ33" s="1034">
        <f>+AY33/Menu!$F$13</f>
        <v>25.588065268065272</v>
      </c>
      <c r="BA33" s="1034">
        <f>+AY33/Menu!$D$123</f>
        <v>127.94032634032635</v>
      </c>
      <c r="BB33" s="876"/>
      <c r="BE33" s="1034">
        <f>+AX33+BB33-AY33</f>
        <v>-102.35226107226109</v>
      </c>
      <c r="BF33" s="1034">
        <f>+BE33/Menu!$F$13</f>
        <v>-25.588065268065272</v>
      </c>
      <c r="BG33" s="1034">
        <f>+BE33/Menu!$D$123</f>
        <v>-127.94032634032635</v>
      </c>
      <c r="BH33" s="1009">
        <f ca="1">+BE33+AV33</f>
        <v>6074.9134029277384</v>
      </c>
      <c r="BI33" s="1009">
        <f ca="1">+BF33+AT33</f>
        <v>1518.7283507319346</v>
      </c>
      <c r="BJ33" s="1009">
        <f>BJ32+'Générateur Emprise 15ans'!AP33/(1+Résultats!$D$29)^(Résultats!$B104-1)</f>
        <v>11836.504584840988</v>
      </c>
      <c r="BK33" s="1009">
        <f ca="1">BK32+'Générateur Emprise 15ans'!AT33/(1+Résultats!$D$30)^(Résultats!$B104-1)</f>
        <v>12157.945072119846</v>
      </c>
      <c r="BL33" s="1009">
        <f>BL32+'Générateur Emprise 15ans'!BF33/(1+Résultats!$D$30)^(Résultats!$B104-1)</f>
        <v>-249.75171512640839</v>
      </c>
      <c r="BM33" s="1009">
        <f ca="1">BM32+'Générateur Emprise 15ans'!BI33/(1+Résultats!$D$30)^(Résultats!$B104-1)</f>
        <v>11908.193356993439</v>
      </c>
      <c r="BN33" s="1009">
        <f>BN32+'Générateur Emprise 15ans'!AR33/(1+Résultats!$D$29)^(Résultats!$B104-1)</f>
        <v>47346.018339363953</v>
      </c>
      <c r="BO33" s="1009">
        <f ca="1">BO32+'Générateur Emprise 15ans'!AV33/(1+Résultats!$D$30)^(Résultats!$B104-1)</f>
        <v>48631.780288479385</v>
      </c>
      <c r="BP33" s="1009">
        <f>BP32+'Générateur Emprise 15ans'!BE33/(1+Résultats!$D$30)^(Résultats!$B104-1)</f>
        <v>-999.00686050563354</v>
      </c>
      <c r="BQ33" s="1009">
        <f ca="1">BQ32+'Générateur Emprise 15ans'!BH33/(1+Résultats!$D$30)^(Résultats!$B104-1)</f>
        <v>47632.773427973756</v>
      </c>
    </row>
    <row r="34" spans="1:69" x14ac:dyDescent="0.3">
      <c r="A34">
        <v>13</v>
      </c>
      <c r="B34" t="str">
        <f t="shared" si="0"/>
        <v>Blé d'hiver</v>
      </c>
      <c r="C34" t="str">
        <f t="shared" si="1"/>
        <v>HIVER</v>
      </c>
      <c r="D34" s="869">
        <f t="shared" si="12"/>
        <v>12</v>
      </c>
      <c r="E34" s="869">
        <f t="shared" si="13"/>
        <v>12</v>
      </c>
      <c r="F34" s="869">
        <f t="shared" si="14"/>
        <v>12</v>
      </c>
      <c r="G34" s="869">
        <f t="shared" si="15"/>
        <v>12</v>
      </c>
      <c r="H34" t="s">
        <v>405</v>
      </c>
      <c r="I34" s="842">
        <f ca="1">'Générateur Emprise 15ans'!C204</f>
        <v>31.632057600000003</v>
      </c>
      <c r="J34" s="842">
        <f t="shared" ca="1" si="16"/>
        <v>8.2340841316118283</v>
      </c>
      <c r="K34">
        <f t="shared" si="17"/>
        <v>7.8</v>
      </c>
      <c r="L34">
        <f t="shared" si="2"/>
        <v>31.2</v>
      </c>
      <c r="M34">
        <f t="shared" si="18"/>
        <v>29.964480000000002</v>
      </c>
      <c r="N34">
        <f t="shared" ca="1" si="19"/>
        <v>0.43205760000000382</v>
      </c>
      <c r="O34">
        <f t="shared" ca="1" si="3"/>
        <v>1.6675776000000013</v>
      </c>
      <c r="T34">
        <v>13</v>
      </c>
      <c r="U34" s="971">
        <f t="shared" si="20"/>
        <v>6.3583194211870309</v>
      </c>
      <c r="V34" s="973">
        <v>13</v>
      </c>
      <c r="W34" s="971">
        <f t="shared" si="4"/>
        <v>11.778252850091604</v>
      </c>
      <c r="X34" s="869">
        <f>IF('Base de données Haies'!$I$26=0,'Générateur Emprise 15ans'!U$8,IF(W34=0,$W$17,W34))</f>
        <v>12</v>
      </c>
      <c r="Y34">
        <v>13</v>
      </c>
      <c r="Z34" s="971">
        <f t="shared" si="21"/>
        <v>6.3583194211870309</v>
      </c>
      <c r="AA34" s="973">
        <v>13</v>
      </c>
      <c r="AB34" s="971">
        <f t="shared" si="5"/>
        <v>11.778252850091604</v>
      </c>
      <c r="AC34" s="869">
        <f>IF('Base de données Haies'!$I$26=0,'Générateur Emprise 15ans'!Z$8,IF(AB34=0,$W$17,AB34))</f>
        <v>12</v>
      </c>
      <c r="AD34">
        <v>13</v>
      </c>
      <c r="AE34" s="971">
        <f t="shared" si="22"/>
        <v>6.3583194211870309</v>
      </c>
      <c r="AF34" s="973">
        <v>13</v>
      </c>
      <c r="AG34" s="971">
        <f t="shared" si="6"/>
        <v>11.778252850091604</v>
      </c>
      <c r="AH34" s="869">
        <f>IF('Base de données Haies'!$I$26=0,'Générateur Emprise 15ans'!AE$8,IF(AG34=0,$W$17,AG34))</f>
        <v>12</v>
      </c>
      <c r="AI34">
        <v>13</v>
      </c>
      <c r="AJ34" s="971">
        <f t="shared" si="23"/>
        <v>6.3583194211870309</v>
      </c>
      <c r="AK34" s="973">
        <v>13</v>
      </c>
      <c r="AL34" s="971">
        <f t="shared" si="7"/>
        <v>11.778252850091604</v>
      </c>
      <c r="AM34" s="869">
        <f>IF('Base de données Haies'!$I$26=0,'Générateur Emprise 15ans'!AJ$8,IF(AL34=0,$W$17,AL34))</f>
        <v>12</v>
      </c>
      <c r="AO34" s="869">
        <f>+'Générateur Emprise 15ans'!K34</f>
        <v>7.8</v>
      </c>
      <c r="AP34" s="877">
        <f>IF(Résultats!$B66&lt;='Générateur Emprise 15ans'!$U$7,IF(Résultats!$B66&gt;'Générateur Emprise 15ans'!$F$13," ",HLOOKUP(IF(Résultats!$B66-('Générateur Emprise 15ans'!$F$12*ROUNDDOWN(Résultats!$B66/'Générateur Emprise 15ans'!$F$12,0))=0,'Générateur Emprise 15ans'!$F$12,Résultats!$B66-('Générateur Emprise 15ans'!$F$12*ROUNDDOWN(Résultats!$B66/'Générateur Emprise 15ans'!$F$12,0))),'Générateur Emprise 15ans'!$N$14:$R$15,2,FALSE)),0)</f>
        <v>1194.2</v>
      </c>
      <c r="AQ34" s="869">
        <f>+'Générateur Emprise 15ans'!L34</f>
        <v>31.2</v>
      </c>
      <c r="AR34" s="876">
        <f>+AP34*Menu!$F$13</f>
        <v>4776.8</v>
      </c>
      <c r="AS34" s="869">
        <f ca="1">+'Générateur Emprise 15ans'!D204</f>
        <v>7.9080144000000008</v>
      </c>
      <c r="AT34" s="877">
        <f ca="1">IF(Résultats!$B66&lt;='Générateur Emprise 15ans'!$U$7,+AP34*AS34/AO34+IF(Résultats!$B66&lt;=Menu!$G$64,Menu!$D$64,0),0)</f>
        <v>1210.7372816000002</v>
      </c>
      <c r="AU34" s="869">
        <f ca="1">+'Générateur Emprise 15ans'!C204</f>
        <v>31.632057600000003</v>
      </c>
      <c r="AV34" s="877">
        <f ca="1">+AT34*Menu!$F$13</f>
        <v>4842.9491264000008</v>
      </c>
      <c r="AW34" s="1010">
        <f t="shared" ca="1" si="8"/>
        <v>1.0138480000000001</v>
      </c>
      <c r="AX34" s="876">
        <f>+IF(Résultats!B66&lt;=Menu!$D$253,Menu!$D$252*Menu!$F$13,0)</f>
        <v>0</v>
      </c>
      <c r="AY34" s="1034">
        <f>+Menu!$L$141</f>
        <v>102.35226107226109</v>
      </c>
      <c r="AZ34" s="1034">
        <f>+AY34/Menu!$F$13</f>
        <v>25.588065268065272</v>
      </c>
      <c r="BA34" s="1034">
        <f>+AY34/Menu!$D$123</f>
        <v>127.94032634032635</v>
      </c>
      <c r="BB34" s="876"/>
      <c r="BE34" s="1034">
        <f>+AX34+BB34-AY34</f>
        <v>-102.35226107226109</v>
      </c>
      <c r="BF34" s="1034">
        <f>+BE34/Menu!$F$13</f>
        <v>-25.588065268065272</v>
      </c>
      <c r="BG34" s="1034">
        <f>+BE34/Menu!$D$123</f>
        <v>-127.94032634032635</v>
      </c>
      <c r="BH34" s="1009">
        <f ca="1">+BE34+AV34</f>
        <v>4740.5968653277396</v>
      </c>
      <c r="BI34" s="1009">
        <f ca="1">+BF34+AT34</f>
        <v>1185.1492163319349</v>
      </c>
      <c r="BJ34" s="1009">
        <f>BJ33+'Générateur Emprise 15ans'!AP34/(1+Résultats!$D$29)^(Résultats!$B105-1)</f>
        <v>12582.398381449502</v>
      </c>
      <c r="BK34" s="1009">
        <f ca="1">BK33+'Générateur Emprise 15ans'!AT34/(1+Résultats!$D$30)^(Résultats!$B105-1)</f>
        <v>12914.168006023796</v>
      </c>
      <c r="BL34" s="1009">
        <f>BL33+'Générateur Emprise 15ans'!BF34/(1+Résultats!$D$30)^(Résultats!$B105-1)</f>
        <v>-265.73394519730408</v>
      </c>
      <c r="BM34" s="1009">
        <f ca="1">BM33+'Générateur Emprise 15ans'!BI34/(1+Résultats!$D$30)^(Résultats!$B105-1)</f>
        <v>12648.434060826492</v>
      </c>
      <c r="BN34" s="1009">
        <f>BN33+'Générateur Emprise 15ans'!AR34/(1+Résultats!$D$29)^(Résultats!$B105-1)</f>
        <v>50329.593525798009</v>
      </c>
      <c r="BO34" s="1009">
        <f ca="1">BO33+'Générateur Emprise 15ans'!AV34/(1+Résultats!$D$30)^(Résultats!$B105-1)</f>
        <v>51656.672024095184</v>
      </c>
      <c r="BP34" s="1009">
        <f>BP33+'Générateur Emprise 15ans'!BE34/(1+Résultats!$D$30)^(Résultats!$B105-1)</f>
        <v>-1062.9357807892163</v>
      </c>
      <c r="BQ34" s="1009">
        <f ca="1">BQ33+'Générateur Emprise 15ans'!BH34/(1+Résultats!$D$30)^(Résultats!$B105-1)</f>
        <v>50593.736243305968</v>
      </c>
    </row>
    <row r="35" spans="1:69" x14ac:dyDescent="0.3">
      <c r="A35">
        <v>14</v>
      </c>
      <c r="B35" t="str">
        <f t="shared" si="0"/>
        <v>Prairie temporaire</v>
      </c>
      <c r="C35" t="str">
        <f t="shared" si="1"/>
        <v>HIVER</v>
      </c>
      <c r="D35" s="869">
        <f t="shared" si="12"/>
        <v>12</v>
      </c>
      <c r="E35" s="869">
        <f t="shared" si="13"/>
        <v>12</v>
      </c>
      <c r="F35" s="869">
        <f t="shared" si="14"/>
        <v>12</v>
      </c>
      <c r="G35" s="869">
        <f t="shared" si="15"/>
        <v>12</v>
      </c>
      <c r="H35" t="s">
        <v>405</v>
      </c>
      <c r="I35" s="842">
        <f ca="1">'Générateur Emprise 15ans'!C205</f>
        <v>40.553919999999998</v>
      </c>
      <c r="J35" s="842">
        <f t="shared" ca="1" si="16"/>
        <v>10.556518117451061</v>
      </c>
      <c r="K35">
        <f t="shared" si="17"/>
        <v>10</v>
      </c>
      <c r="L35">
        <f t="shared" si="2"/>
        <v>40</v>
      </c>
      <c r="M35">
        <f t="shared" si="18"/>
        <v>38.416000000000004</v>
      </c>
      <c r="N35">
        <f t="shared" ca="1" si="19"/>
        <v>0.55391999999999797</v>
      </c>
      <c r="O35">
        <f t="shared" ca="1" si="3"/>
        <v>2.137919999999994</v>
      </c>
      <c r="T35">
        <v>14</v>
      </c>
      <c r="U35" s="971">
        <f t="shared" si="20"/>
        <v>6.4277015880372561</v>
      </c>
      <c r="V35" s="973">
        <v>14</v>
      </c>
      <c r="W35" s="971">
        <f t="shared" si="4"/>
        <v>11.906777488493089</v>
      </c>
      <c r="X35" s="869">
        <f>IF('Base de données Haies'!$I$26=0,'Générateur Emprise 15ans'!U$8,IF(W35=0,$W$17,W35))</f>
        <v>12</v>
      </c>
      <c r="Y35">
        <v>14</v>
      </c>
      <c r="Z35" s="971">
        <f t="shared" si="21"/>
        <v>6.4277015880372561</v>
      </c>
      <c r="AA35" s="973">
        <v>14</v>
      </c>
      <c r="AB35" s="971">
        <f t="shared" si="5"/>
        <v>11.906777488493089</v>
      </c>
      <c r="AC35" s="869">
        <f>IF('Base de données Haies'!$I$26=0,'Générateur Emprise 15ans'!Z$8,IF(AB35=0,$W$17,AB35))</f>
        <v>12</v>
      </c>
      <c r="AD35">
        <v>14</v>
      </c>
      <c r="AE35" s="971">
        <f t="shared" si="22"/>
        <v>6.4277015880372561</v>
      </c>
      <c r="AF35" s="973">
        <v>14</v>
      </c>
      <c r="AG35" s="971">
        <f t="shared" si="6"/>
        <v>11.906777488493089</v>
      </c>
      <c r="AH35" s="869">
        <f>IF('Base de données Haies'!$I$26=0,'Générateur Emprise 15ans'!AE$8,IF(AG35=0,$W$17,AG35))</f>
        <v>12</v>
      </c>
      <c r="AI35">
        <v>14</v>
      </c>
      <c r="AJ35" s="971">
        <f t="shared" si="23"/>
        <v>6.4277015880372561</v>
      </c>
      <c r="AK35" s="973">
        <v>14</v>
      </c>
      <c r="AL35" s="971">
        <f t="shared" si="7"/>
        <v>11.906777488493089</v>
      </c>
      <c r="AM35" s="869">
        <f>IF('Base de données Haies'!$I$26=0,'Générateur Emprise 15ans'!AJ$8,IF(AL35=0,$W$17,AL35))</f>
        <v>12</v>
      </c>
      <c r="AO35" s="869">
        <f>+'Générateur Emprise 15ans'!K35</f>
        <v>10</v>
      </c>
      <c r="AP35" s="877">
        <f>IF(Résultats!$B67&lt;='Générateur Emprise 15ans'!$U$7,IF(Résultats!$B67&gt;'Générateur Emprise 15ans'!$F$13," ",HLOOKUP(IF(Résultats!$B67-('Générateur Emprise 15ans'!$F$12*ROUNDDOWN(Résultats!$B67/'Générateur Emprise 15ans'!$F$12,0))=0,'Générateur Emprise 15ans'!$F$12,Résultats!$B67-('Générateur Emprise 15ans'!$F$12*ROUNDDOWN(Résultats!$B67/'Générateur Emprise 15ans'!$F$12,0))),'Générateur Emprise 15ans'!$N$14:$R$15,2,FALSE)),0)</f>
        <v>927</v>
      </c>
      <c r="AQ35" s="869">
        <f>+'Générateur Emprise 15ans'!L35</f>
        <v>40</v>
      </c>
      <c r="AR35" s="876">
        <f>+AP35*Menu!$F$13</f>
        <v>3708</v>
      </c>
      <c r="AS35" s="869">
        <f ca="1">+'Générateur Emprise 15ans'!D205</f>
        <v>10.138479999999999</v>
      </c>
      <c r="AT35" s="877">
        <f ca="1">IF(Résultats!$B67&lt;='Générateur Emprise 15ans'!$U$7,+AP35*AS35/AO35+IF(Résultats!$B67&lt;=Menu!$G$64,Menu!$D$64,0),0)</f>
        <v>939.83709599999997</v>
      </c>
      <c r="AU35" s="869">
        <f ca="1">+'Générateur Emprise 15ans'!C205</f>
        <v>40.553919999999998</v>
      </c>
      <c r="AV35" s="877">
        <f ca="1">+AT35*Menu!$F$13</f>
        <v>3759.3483839999999</v>
      </c>
      <c r="AW35" s="1010">
        <f t="shared" ca="1" si="8"/>
        <v>1.0138480000000001</v>
      </c>
      <c r="AX35" s="876">
        <f>+IF(Résultats!B67&lt;=Menu!$D$253,Menu!$D$252*Menu!$F$13,0)</f>
        <v>0</v>
      </c>
      <c r="AY35" s="1034">
        <f>+Menu!$L$141</f>
        <v>102.35226107226109</v>
      </c>
      <c r="AZ35" s="1034">
        <f>+AY35/Menu!$F$13</f>
        <v>25.588065268065272</v>
      </c>
      <c r="BA35" s="1034">
        <f>+AY35/Menu!$D$123</f>
        <v>127.94032634032635</v>
      </c>
      <c r="BB35" s="876"/>
      <c r="BE35" s="1034">
        <f>+AX35+BB35-AY35</f>
        <v>-102.35226107226109</v>
      </c>
      <c r="BF35" s="1034">
        <f>+BE35/Menu!$F$13</f>
        <v>-25.588065268065272</v>
      </c>
      <c r="BG35" s="1034">
        <f>+BE35/Menu!$D$123</f>
        <v>-127.94032634032635</v>
      </c>
      <c r="BH35" s="1009">
        <f ca="1">+BE35+AV35</f>
        <v>3656.9961229277387</v>
      </c>
      <c r="BI35" s="1009">
        <f ca="1">+BF35+AT35</f>
        <v>914.24903073193468</v>
      </c>
      <c r="BJ35" s="1009">
        <f>BJ34+'Générateur Emprise 15ans'!AP35/(1+Résultats!$D$29)^(Résultats!$B106-1)</f>
        <v>13139.130559296349</v>
      </c>
      <c r="BK35" s="1009">
        <f ca="1">BK34+'Générateur Emprise 15ans'!AT35/(1+Résultats!$D$30)^(Résultats!$B106-1)</f>
        <v>13478.609811069466</v>
      </c>
      <c r="BL35" s="1009">
        <f>BL34+'Générateur Emprise 15ans'!BF35/(1+Résultats!$D$30)^(Résultats!$B106-1)</f>
        <v>-281.10147411162689</v>
      </c>
      <c r="BM35" s="1009">
        <f ca="1">BM34+'Générateur Emprise 15ans'!BI35/(1+Résultats!$D$30)^(Résultats!$B106-1)</f>
        <v>13197.508336957839</v>
      </c>
      <c r="BN35" s="1009">
        <f>BN34+'Générateur Emprise 15ans'!AR35/(1+Résultats!$D$29)^(Résultats!$B106-1)</f>
        <v>52556.522237185396</v>
      </c>
      <c r="BO35" s="1009">
        <f ca="1">BO34+'Générateur Emprise 15ans'!AV35/(1+Résultats!$D$30)^(Résultats!$B106-1)</f>
        <v>53914.439244277863</v>
      </c>
      <c r="BP35" s="1009">
        <f>BP34+'Générateur Emprise 15ans'!BE35/(1+Résultats!$D$30)^(Résultats!$B106-1)</f>
        <v>-1124.4058964465075</v>
      </c>
      <c r="BQ35" s="1009">
        <f ca="1">BQ34+'Générateur Emprise 15ans'!BH35/(1+Résultats!$D$30)^(Résultats!$B106-1)</f>
        <v>52790.033347831355</v>
      </c>
    </row>
    <row r="36" spans="1:69" x14ac:dyDescent="0.3">
      <c r="A36">
        <v>15</v>
      </c>
      <c r="B36" t="str">
        <f t="shared" si="0"/>
        <v>Orge d'hiver</v>
      </c>
      <c r="C36" t="str">
        <f t="shared" si="1"/>
        <v>HIVER</v>
      </c>
      <c r="D36" s="869">
        <f t="shared" si="12"/>
        <v>12</v>
      </c>
      <c r="E36" s="869">
        <f t="shared" si="13"/>
        <v>12</v>
      </c>
      <c r="F36" s="869">
        <f t="shared" si="14"/>
        <v>12</v>
      </c>
      <c r="G36" s="869">
        <f t="shared" si="15"/>
        <v>12</v>
      </c>
      <c r="H36" t="s">
        <v>405</v>
      </c>
      <c r="I36" s="842">
        <f ca="1">'Générateur Emprise 15ans'!C206</f>
        <v>34.470832000000001</v>
      </c>
      <c r="J36" s="842">
        <f t="shared" ca="1" si="16"/>
        <v>8.973040399833403</v>
      </c>
      <c r="K36">
        <f t="shared" si="17"/>
        <v>8.5</v>
      </c>
      <c r="L36">
        <f t="shared" si="2"/>
        <v>34</v>
      </c>
      <c r="M36">
        <f t="shared" si="18"/>
        <v>32.653600000000004</v>
      </c>
      <c r="N36">
        <f t="shared" ca="1" si="19"/>
        <v>0.47083200000000147</v>
      </c>
      <c r="O36">
        <f t="shared" ca="1" si="3"/>
        <v>1.8172319999999971</v>
      </c>
      <c r="T36">
        <v>15</v>
      </c>
      <c r="U36" s="971">
        <f t="shared" si="20"/>
        <v>6.4780264123512135</v>
      </c>
      <c r="V36" s="973">
        <v>15</v>
      </c>
      <c r="W36" s="971">
        <f t="shared" si="4"/>
        <v>12</v>
      </c>
      <c r="X36" s="869">
        <f>IF('Base de données Haies'!$I$26=0,'Générateur Emprise 15ans'!U$8,IF(W36=0,$W$17,W36))</f>
        <v>12</v>
      </c>
      <c r="Y36">
        <v>15</v>
      </c>
      <c r="Z36" s="971">
        <f t="shared" si="21"/>
        <v>6.4780264123512135</v>
      </c>
      <c r="AA36" s="973">
        <v>15</v>
      </c>
      <c r="AB36" s="971">
        <f t="shared" si="5"/>
        <v>12</v>
      </c>
      <c r="AC36" s="869">
        <f>IF('Base de données Haies'!$I$26=0,'Générateur Emprise 15ans'!Z$8,IF(AB36=0,$W$17,AB36))</f>
        <v>12</v>
      </c>
      <c r="AD36">
        <v>15</v>
      </c>
      <c r="AE36" s="971">
        <f t="shared" si="22"/>
        <v>6.4780264123512135</v>
      </c>
      <c r="AF36" s="973">
        <v>15</v>
      </c>
      <c r="AG36" s="971">
        <f t="shared" si="6"/>
        <v>12</v>
      </c>
      <c r="AH36" s="869">
        <f>IF('Base de données Haies'!$I$26=0,'Générateur Emprise 15ans'!AE$8,IF(AG36=0,$W$17,AG36))</f>
        <v>12</v>
      </c>
      <c r="AI36">
        <v>15</v>
      </c>
      <c r="AJ36" s="971">
        <f t="shared" si="23"/>
        <v>6.4780264123512135</v>
      </c>
      <c r="AK36" s="973">
        <v>15</v>
      </c>
      <c r="AL36" s="971">
        <f t="shared" si="7"/>
        <v>12</v>
      </c>
      <c r="AM36" s="869">
        <f>IF('Base de données Haies'!$I$26=0,'Générateur Emprise 15ans'!AJ$8,IF(AL36=0,$W$17,AL36))</f>
        <v>12</v>
      </c>
      <c r="AO36" s="869">
        <f>+'Générateur Emprise 15ans'!K36</f>
        <v>8.5</v>
      </c>
      <c r="AP36" s="877">
        <f>IF(Résultats!$B68&lt;='Générateur Emprise 15ans'!$U$7,IF(Résultats!$B68&gt;'Générateur Emprise 15ans'!$F$13," ",HLOOKUP(IF(Résultats!$B68-('Générateur Emprise 15ans'!$F$12*ROUNDDOWN(Résultats!$B68/'Générateur Emprise 15ans'!$F$12,0))=0,'Générateur Emprise 15ans'!$F$12,Résultats!$B68-('Générateur Emprise 15ans'!$F$12*ROUNDDOWN(Résultats!$B68/'Générateur Emprise 15ans'!$F$12,0))),'Générateur Emprise 15ans'!$N$14:$R$15,2,FALSE)),0)</f>
        <v>1280.5</v>
      </c>
      <c r="AQ36" s="869">
        <f>+'Générateur Emprise 15ans'!L36</f>
        <v>34</v>
      </c>
      <c r="AR36" s="876">
        <f>+AP36*Menu!$F$13</f>
        <v>5122</v>
      </c>
      <c r="AS36" s="869">
        <f ca="1">+'Générateur Emprise 15ans'!D206</f>
        <v>8.6177080000000004</v>
      </c>
      <c r="AT36" s="877">
        <f ca="1">IF(Résultats!$B68&lt;='Générateur Emprise 15ans'!$U$7,+AP36*AS36/AO36+IF(Résultats!$B68&lt;=Menu!$G$64,Menu!$D$64,0),0)</f>
        <v>1298.2323640000002</v>
      </c>
      <c r="AU36" s="869">
        <f ca="1">+'Générateur Emprise 15ans'!C206</f>
        <v>34.470832000000001</v>
      </c>
      <c r="AV36" s="877">
        <f ca="1">+AT36*Menu!$F$13</f>
        <v>5192.9294560000008</v>
      </c>
      <c r="AW36" s="1010">
        <f t="shared" ca="1" si="8"/>
        <v>1.0138480000000001</v>
      </c>
      <c r="AX36" s="876">
        <f>+IF(Résultats!B68&lt;=Menu!$D$253,Menu!$D$252*Menu!$F$13,0)</f>
        <v>0</v>
      </c>
      <c r="AY36" s="1034">
        <f>+Menu!$L$141</f>
        <v>102.35226107226109</v>
      </c>
      <c r="AZ36" s="1034">
        <f>+AY36/Menu!$F$13</f>
        <v>25.588065268065272</v>
      </c>
      <c r="BA36" s="1034">
        <f>+AY36/Menu!$D$123</f>
        <v>127.94032634032635</v>
      </c>
      <c r="BB36" s="876"/>
      <c r="BE36" s="1034">
        <f>+AX36+BB36-AY36</f>
        <v>-102.35226107226109</v>
      </c>
      <c r="BF36" s="1034">
        <f>+BE36/Menu!$F$13</f>
        <v>-25.588065268065272</v>
      </c>
      <c r="BG36" s="1034">
        <f>+BE36/Menu!$D$123</f>
        <v>-127.94032634032635</v>
      </c>
      <c r="BH36" s="1009">
        <f ca="1">+BE36+AV36</f>
        <v>5090.5771949277396</v>
      </c>
      <c r="BI36" s="1009">
        <f ca="1">+BF36+AT36</f>
        <v>1272.6442987319349</v>
      </c>
      <c r="BJ36" s="1009">
        <f>BJ35+'Générateur Emprise 15ans'!AP36/(1+Résultats!$D$29)^(Résultats!$B107-1)</f>
        <v>13878.587402849671</v>
      </c>
      <c r="BK36" s="1009">
        <f ca="1">BK35+'Générateur Emprise 15ans'!AT36/(1+Résultats!$D$30)^(Résultats!$B107-1)</f>
        <v>14228.306652992314</v>
      </c>
      <c r="BL36" s="1009">
        <f>BL35+'Générateur Emprise 15ans'!BF36/(1+Résultats!$D$30)^(Résultats!$B107-1)</f>
        <v>-295.87794422155264</v>
      </c>
      <c r="BM36" s="1009">
        <f ca="1">BM35+'Générateur Emprise 15ans'!BI36/(1+Résultats!$D$30)^(Résultats!$B107-1)</f>
        <v>13932.428708770762</v>
      </c>
      <c r="BN36" s="1009">
        <f>BN35+'Générateur Emprise 15ans'!AR36/(1+Résultats!$D$29)^(Résultats!$B107-1)</f>
        <v>55514.349611398684</v>
      </c>
      <c r="BO36" s="1009">
        <f ca="1">BO35+'Générateur Emprise 15ans'!AV36/(1+Résultats!$D$30)^(Résultats!$B107-1)</f>
        <v>56913.226611969258</v>
      </c>
      <c r="BP36" s="1009">
        <f>BP35+'Générateur Emprise 15ans'!BE36/(1+Résultats!$D$30)^(Résultats!$B107-1)</f>
        <v>-1183.5117768862106</v>
      </c>
      <c r="BQ36" s="1009">
        <f ca="1">BQ35+'Générateur Emprise 15ans'!BH36/(1+Résultats!$D$30)^(Résultats!$B107-1)</f>
        <v>55729.714835083047</v>
      </c>
    </row>
    <row r="37" spans="1:69" x14ac:dyDescent="0.3">
      <c r="A37">
        <v>16</v>
      </c>
      <c r="B37" t="str">
        <f t="shared" si="0"/>
        <v>Maïs</v>
      </c>
      <c r="C37" t="str">
        <f t="shared" si="1"/>
        <v>ETE</v>
      </c>
      <c r="D37" s="869">
        <f t="shared" si="12"/>
        <v>12</v>
      </c>
      <c r="E37" s="869">
        <f t="shared" si="13"/>
        <v>12</v>
      </c>
      <c r="F37" s="869">
        <f t="shared" si="14"/>
        <v>12</v>
      </c>
      <c r="G37" s="869">
        <f t="shared" si="15"/>
        <v>12</v>
      </c>
      <c r="H37" t="s">
        <v>405</v>
      </c>
      <c r="I37">
        <f ca="1">'Générateur Emprise 15ans'!C207</f>
        <v>0</v>
      </c>
      <c r="J37" s="842">
        <f t="shared" ca="1" si="16"/>
        <v>0</v>
      </c>
      <c r="K37">
        <f t="shared" si="17"/>
        <v>0</v>
      </c>
      <c r="L37">
        <f t="shared" si="2"/>
        <v>0</v>
      </c>
      <c r="M37">
        <f t="shared" si="18"/>
        <v>0</v>
      </c>
      <c r="N37">
        <f t="shared" ca="1" si="19"/>
        <v>0</v>
      </c>
      <c r="O37">
        <f t="shared" ca="1" si="3"/>
        <v>0</v>
      </c>
      <c r="T37">
        <v>16</v>
      </c>
      <c r="U37" s="971">
        <f t="shared" si="20"/>
        <v>6.5144040942075057</v>
      </c>
      <c r="V37" s="973">
        <v>16</v>
      </c>
      <c r="W37" s="971">
        <f t="shared" si="4"/>
        <v>0</v>
      </c>
      <c r="X37" s="869">
        <f>IF('Base de données Haies'!$I$26=0,'Générateur Emprise 15ans'!U$8,IF(W37=0,$W$17,W37))</f>
        <v>12</v>
      </c>
      <c r="Y37">
        <v>16</v>
      </c>
      <c r="Z37" s="971">
        <f t="shared" si="21"/>
        <v>6.5144040942075057</v>
      </c>
      <c r="AA37" s="973">
        <v>16</v>
      </c>
      <c r="AB37" s="971">
        <f t="shared" si="5"/>
        <v>0</v>
      </c>
      <c r="AC37" s="869">
        <f>IF('Base de données Haies'!$I$26=0,'Générateur Emprise 15ans'!Z$8,IF(AB37=0,$W$17,AB37))</f>
        <v>12</v>
      </c>
      <c r="AD37">
        <v>16</v>
      </c>
      <c r="AE37" s="971">
        <f t="shared" si="22"/>
        <v>6.5144040942075057</v>
      </c>
      <c r="AF37" s="973">
        <v>16</v>
      </c>
      <c r="AG37" s="971">
        <f t="shared" si="6"/>
        <v>0</v>
      </c>
      <c r="AH37" s="869">
        <f>IF('Base de données Haies'!$I$26=0,'Générateur Emprise 15ans'!AE$8,IF(AG37=0,$W$17,AG37))</f>
        <v>12</v>
      </c>
      <c r="AI37">
        <v>16</v>
      </c>
      <c r="AJ37" s="971">
        <f t="shared" si="23"/>
        <v>6.5144040942075057</v>
      </c>
      <c r="AK37" s="973">
        <v>16</v>
      </c>
      <c r="AL37" s="971">
        <f t="shared" si="7"/>
        <v>0</v>
      </c>
      <c r="AM37" s="869">
        <f>IF('Base de données Haies'!$I$26=0,'Générateur Emprise 15ans'!AJ$8,IF(AL37=0,$W$17,AL37))</f>
        <v>12</v>
      </c>
      <c r="AO37" s="869">
        <f>+'Générateur Emprise 15ans'!K37</f>
        <v>0</v>
      </c>
      <c r="AP37" s="877">
        <f>IF(Résultats!$B69&lt;='Générateur Emprise 15ans'!$U$7,IF(Résultats!$B69&gt;'Générateur Emprise 15ans'!$F$13," ",HLOOKUP(IF(Résultats!$B69-('Générateur Emprise 15ans'!$F$12*ROUNDDOWN(Résultats!$B69/'Générateur Emprise 15ans'!$F$12,0))=0,'Générateur Emprise 15ans'!$F$12,Résultats!$B69-('Générateur Emprise 15ans'!$F$12*ROUNDDOWN(Résultats!$B69/'Générateur Emprise 15ans'!$F$12,0))),'Générateur Emprise 15ans'!$N$14:$R$15,2,FALSE)),0)</f>
        <v>0</v>
      </c>
      <c r="AQ37" s="869">
        <f>+'Générateur Emprise 15ans'!L37</f>
        <v>0</v>
      </c>
      <c r="AR37" s="876">
        <f>+AP37*Menu!$F$13</f>
        <v>0</v>
      </c>
      <c r="AS37" s="869">
        <f ca="1">+'Générateur Emprise 15ans'!D207</f>
        <v>0</v>
      </c>
      <c r="AT37" s="877">
        <f>IF(Résultats!$B69&lt;='Générateur Emprise 15ans'!$U$7,+AP37*AS37/AO37+IF(Résultats!$B69&lt;=Menu!$G$64,Menu!$D$64,0),0)</f>
        <v>0</v>
      </c>
      <c r="AU37" s="869">
        <f ca="1">+'Générateur Emprise 15ans'!C207</f>
        <v>0</v>
      </c>
      <c r="AV37" s="877">
        <f>+AT37*Menu!$F$13</f>
        <v>0</v>
      </c>
      <c r="AW37" s="1010">
        <f t="shared" si="8"/>
        <v>0</v>
      </c>
      <c r="BJ37" s="1009">
        <f>BJ36+'Générateur Emprise 15ans'!AP37/(1+Résultats!$D$29)^(Résultats!$B108-1)</f>
        <v>13878.587402849671</v>
      </c>
      <c r="BK37" s="1009">
        <f ca="1">BK36+'Générateur Emprise 15ans'!AT37/(1+Résultats!$D$30)^(Résultats!$B108-1)</f>
        <v>14228.306652992314</v>
      </c>
      <c r="BL37" s="1009">
        <f>BL36+'Générateur Emprise 15ans'!BF37/(1+Résultats!$D$30)^(Résultats!$B108-1)</f>
        <v>-295.87794422155264</v>
      </c>
      <c r="BM37" s="1009">
        <f ca="1">BM36+'Générateur Emprise 15ans'!BI37/(1+Résultats!$D$30)^(Résultats!$B108-1)</f>
        <v>13932.428708770762</v>
      </c>
      <c r="BN37" s="1009">
        <f>BN36+'Générateur Emprise 15ans'!AR37/(1+Résultats!$D$29)^(Résultats!$B108-1)</f>
        <v>55514.349611398684</v>
      </c>
      <c r="BO37" s="1009">
        <f ca="1">BO36+'Générateur Emprise 15ans'!AV37/(1+Résultats!$D$30)^(Résultats!$B108-1)</f>
        <v>56913.226611969258</v>
      </c>
      <c r="BP37" s="1009">
        <f>BP36+'Générateur Emprise 15ans'!BE37/(1+Résultats!$D$30)^(Résultats!$B108-1)</f>
        <v>-1183.5117768862106</v>
      </c>
      <c r="BQ37" s="1009">
        <f ca="1">BQ36+'Générateur Emprise 15ans'!BH37/(1+Résultats!$D$30)^(Résultats!$B108-1)</f>
        <v>55729.714835083047</v>
      </c>
    </row>
    <row r="38" spans="1:69" x14ac:dyDescent="0.3">
      <c r="A38">
        <v>17</v>
      </c>
      <c r="B38" t="str">
        <f t="shared" si="0"/>
        <v>Blé d'hiver</v>
      </c>
      <c r="C38" t="str">
        <f t="shared" si="1"/>
        <v>HIVER</v>
      </c>
      <c r="D38" s="869">
        <f t="shared" si="12"/>
        <v>12</v>
      </c>
      <c r="E38" s="869">
        <f t="shared" si="13"/>
        <v>12</v>
      </c>
      <c r="F38" s="869">
        <f t="shared" si="14"/>
        <v>12</v>
      </c>
      <c r="G38" s="869">
        <f t="shared" si="15"/>
        <v>12</v>
      </c>
      <c r="H38" t="s">
        <v>405</v>
      </c>
      <c r="I38">
        <f ca="1">'Générateur Emprise 15ans'!C208</f>
        <v>0</v>
      </c>
      <c r="J38" s="842">
        <f t="shared" ca="1" si="16"/>
        <v>0</v>
      </c>
      <c r="K38">
        <f t="shared" si="17"/>
        <v>0</v>
      </c>
      <c r="L38">
        <f t="shared" si="2"/>
        <v>0</v>
      </c>
      <c r="M38">
        <f t="shared" si="18"/>
        <v>0</v>
      </c>
      <c r="N38">
        <f t="shared" ca="1" si="19"/>
        <v>0</v>
      </c>
      <c r="O38">
        <f t="shared" ca="1" si="3"/>
        <v>0</v>
      </c>
      <c r="T38">
        <v>17</v>
      </c>
      <c r="U38" s="971">
        <f t="shared" si="20"/>
        <v>6.5406351784153243</v>
      </c>
      <c r="V38" s="973">
        <v>17</v>
      </c>
      <c r="W38" s="971">
        <f t="shared" si="4"/>
        <v>0</v>
      </c>
      <c r="X38" s="869">
        <f>IF('Base de données Haies'!$I$26=0,'Générateur Emprise 15ans'!U$8,IF(W38=0,$W$17,W38))</f>
        <v>12</v>
      </c>
      <c r="Y38">
        <v>17</v>
      </c>
      <c r="Z38" s="971">
        <f t="shared" si="21"/>
        <v>6.5406351784153243</v>
      </c>
      <c r="AA38" s="973">
        <v>17</v>
      </c>
      <c r="AB38" s="971">
        <f t="shared" si="5"/>
        <v>0</v>
      </c>
      <c r="AC38" s="869">
        <f>IF('Base de données Haies'!$I$26=0,'Générateur Emprise 15ans'!Z$8,IF(AB38=0,$W$17,AB38))</f>
        <v>12</v>
      </c>
      <c r="AD38">
        <v>17</v>
      </c>
      <c r="AE38" s="971">
        <f t="shared" si="22"/>
        <v>6.5406351784153243</v>
      </c>
      <c r="AF38" s="973">
        <v>17</v>
      </c>
      <c r="AG38" s="971">
        <f t="shared" si="6"/>
        <v>0</v>
      </c>
      <c r="AH38" s="869">
        <f>IF('Base de données Haies'!$I$26=0,'Générateur Emprise 15ans'!AE$8,IF(AG38=0,$W$17,AG38))</f>
        <v>12</v>
      </c>
      <c r="AI38">
        <v>17</v>
      </c>
      <c r="AJ38" s="971">
        <f t="shared" si="23"/>
        <v>6.5406351784153243</v>
      </c>
      <c r="AK38" s="973">
        <v>17</v>
      </c>
      <c r="AL38" s="971">
        <f t="shared" si="7"/>
        <v>0</v>
      </c>
      <c r="AM38" s="869">
        <f>IF('Base de données Haies'!$I$26=0,'Générateur Emprise 15ans'!AJ$8,IF(AL38=0,$W$17,AL38))</f>
        <v>12</v>
      </c>
      <c r="AO38" s="869">
        <f>+'Générateur Emprise 15ans'!K38</f>
        <v>0</v>
      </c>
      <c r="AP38" s="877">
        <f>IF(Résultats!$B70&lt;='Générateur Emprise 15ans'!$U$7,IF(Résultats!$B70&gt;'Générateur Emprise 15ans'!$F$13," ",HLOOKUP(IF(Résultats!$B70-('Générateur Emprise 15ans'!$F$12*ROUNDDOWN(Résultats!$B70/'Générateur Emprise 15ans'!$F$12,0))=0,'Générateur Emprise 15ans'!$F$12,Résultats!$B70-('Générateur Emprise 15ans'!$F$12*ROUNDDOWN(Résultats!$B70/'Générateur Emprise 15ans'!$F$12,0))),'Générateur Emprise 15ans'!$N$14:$R$15,2,FALSE)),0)</f>
        <v>0</v>
      </c>
      <c r="AQ38" s="869">
        <f>+'Générateur Emprise 15ans'!L38</f>
        <v>0</v>
      </c>
      <c r="AR38" s="876">
        <f>+AP38*Menu!$F$13</f>
        <v>0</v>
      </c>
      <c r="AS38" s="869">
        <f ca="1">+'Générateur Emprise 15ans'!D208</f>
        <v>0</v>
      </c>
      <c r="AT38" s="877">
        <f>IF(Résultats!$B70&lt;='Générateur Emprise 15ans'!$U$7,+AP38*AS38/AO38+IF(Résultats!$B70&lt;=Menu!$G$64,Menu!$D$64,0),0)</f>
        <v>0</v>
      </c>
      <c r="AU38" s="869">
        <f ca="1">+'Générateur Emprise 15ans'!C208</f>
        <v>0</v>
      </c>
      <c r="AV38" s="877">
        <f>+AT38*Menu!$F$13</f>
        <v>0</v>
      </c>
      <c r="AW38" s="1010">
        <f t="shared" si="8"/>
        <v>0</v>
      </c>
      <c r="BJ38" s="1009">
        <f>BJ37+'Générateur Emprise 15ans'!AP38/(1+Résultats!$D$29)^(Résultats!$B109-1)</f>
        <v>13878.587402849671</v>
      </c>
      <c r="BK38" s="1009">
        <f ca="1">BK37+'Générateur Emprise 15ans'!AT38/(1+Résultats!$D$30)^(Résultats!$B109-1)</f>
        <v>14228.306652992314</v>
      </c>
      <c r="BL38" s="1009">
        <f>BL37+'Générateur Emprise 15ans'!BF38/(1+Résultats!$D$30)^(Résultats!$B109-1)</f>
        <v>-295.87794422155264</v>
      </c>
      <c r="BM38" s="1009">
        <f ca="1">BM37+'Générateur Emprise 15ans'!BI38/(1+Résultats!$D$30)^(Résultats!$B109-1)</f>
        <v>13932.428708770762</v>
      </c>
      <c r="BN38" s="1009">
        <f>BN37+'Générateur Emprise 15ans'!AR38/(1+Résultats!$D$29)^(Résultats!$B109-1)</f>
        <v>55514.349611398684</v>
      </c>
      <c r="BO38" s="1009">
        <f ca="1">BO37+'Générateur Emprise 15ans'!AV38/(1+Résultats!$D$30)^(Résultats!$B109-1)</f>
        <v>56913.226611969258</v>
      </c>
      <c r="BP38" s="1009">
        <f>BP37+'Générateur Emprise 15ans'!BE38/(1+Résultats!$D$30)^(Résultats!$B109-1)</f>
        <v>-1183.5117768862106</v>
      </c>
      <c r="BQ38" s="1009">
        <f ca="1">BQ37+'Générateur Emprise 15ans'!BH38/(1+Résultats!$D$30)^(Résultats!$B109-1)</f>
        <v>55729.714835083047</v>
      </c>
    </row>
    <row r="39" spans="1:69" x14ac:dyDescent="0.3">
      <c r="A39">
        <v>18</v>
      </c>
      <c r="B39" t="str">
        <f t="shared" si="0"/>
        <v>Prairie temporaire</v>
      </c>
      <c r="C39" t="str">
        <f t="shared" si="1"/>
        <v>HIVER</v>
      </c>
      <c r="D39" s="869">
        <f t="shared" si="12"/>
        <v>12</v>
      </c>
      <c r="E39" s="869">
        <f t="shared" si="13"/>
        <v>12</v>
      </c>
      <c r="F39" s="869">
        <f t="shared" si="14"/>
        <v>12</v>
      </c>
      <c r="G39" s="869">
        <f t="shared" si="15"/>
        <v>12</v>
      </c>
      <c r="H39" t="s">
        <v>405</v>
      </c>
      <c r="I39">
        <f ca="1">'Générateur Emprise 15ans'!C209</f>
        <v>0</v>
      </c>
      <c r="J39" s="842">
        <f t="shared" ca="1" si="16"/>
        <v>0</v>
      </c>
      <c r="K39">
        <f t="shared" si="17"/>
        <v>0</v>
      </c>
      <c r="L39">
        <f t="shared" si="2"/>
        <v>0</v>
      </c>
      <c r="M39">
        <f t="shared" si="18"/>
        <v>0</v>
      </c>
      <c r="N39">
        <f t="shared" ca="1" si="19"/>
        <v>0</v>
      </c>
      <c r="O39">
        <f t="shared" ca="1" si="3"/>
        <v>0</v>
      </c>
      <c r="T39">
        <v>18</v>
      </c>
      <c r="U39" s="971">
        <f t="shared" si="20"/>
        <v>6.5595161587865762</v>
      </c>
      <c r="V39" s="973">
        <v>18</v>
      </c>
      <c r="W39" s="971">
        <f t="shared" si="4"/>
        <v>0</v>
      </c>
      <c r="X39" s="869">
        <f>IF('Base de données Haies'!$I$26=0,'Générateur Emprise 15ans'!U$8,IF(W39=0,$W$17,W39))</f>
        <v>12</v>
      </c>
      <c r="Y39">
        <v>18</v>
      </c>
      <c r="Z39" s="971">
        <f t="shared" si="21"/>
        <v>6.5595161587865762</v>
      </c>
      <c r="AA39" s="973">
        <v>18</v>
      </c>
      <c r="AB39" s="971">
        <f t="shared" si="5"/>
        <v>0</v>
      </c>
      <c r="AC39" s="869">
        <f>IF('Base de données Haies'!$I$26=0,'Générateur Emprise 15ans'!Z$8,IF(AB39=0,$W$17,AB39))</f>
        <v>12</v>
      </c>
      <c r="AD39">
        <v>18</v>
      </c>
      <c r="AE39" s="971">
        <f t="shared" si="22"/>
        <v>6.5595161587865762</v>
      </c>
      <c r="AF39" s="973">
        <v>18</v>
      </c>
      <c r="AG39" s="971">
        <f t="shared" si="6"/>
        <v>0</v>
      </c>
      <c r="AH39" s="869">
        <f>IF('Base de données Haies'!$I$26=0,'Générateur Emprise 15ans'!AE$8,IF(AG39=0,$W$17,AG39))</f>
        <v>12</v>
      </c>
      <c r="AI39">
        <v>18</v>
      </c>
      <c r="AJ39" s="971">
        <f t="shared" si="23"/>
        <v>6.5595161587865762</v>
      </c>
      <c r="AK39" s="973">
        <v>18</v>
      </c>
      <c r="AL39" s="971">
        <f t="shared" si="7"/>
        <v>0</v>
      </c>
      <c r="AM39" s="869">
        <f>IF('Base de données Haies'!$I$26=0,'Générateur Emprise 15ans'!AJ$8,IF(AL39=0,$W$17,AL39))</f>
        <v>12</v>
      </c>
      <c r="AO39" s="869">
        <f>+'Générateur Emprise 15ans'!K39</f>
        <v>0</v>
      </c>
      <c r="AP39" s="877">
        <f>IF(Résultats!$B71&lt;='Générateur Emprise 15ans'!$U$7,IF(Résultats!$B71&gt;'Générateur Emprise 15ans'!$F$13," ",HLOOKUP(IF(Résultats!$B71-('Générateur Emprise 15ans'!$F$12*ROUNDDOWN(Résultats!$B71/'Générateur Emprise 15ans'!$F$12,0))=0,'Générateur Emprise 15ans'!$F$12,Résultats!$B71-('Générateur Emprise 15ans'!$F$12*ROUNDDOWN(Résultats!$B71/'Générateur Emprise 15ans'!$F$12,0))),'Générateur Emprise 15ans'!$N$14:$R$15,2,FALSE)),0)</f>
        <v>0</v>
      </c>
      <c r="AQ39" s="869">
        <f>+'Générateur Emprise 15ans'!L39</f>
        <v>0</v>
      </c>
      <c r="AR39" s="876">
        <f>+AP39*Menu!$F$13</f>
        <v>0</v>
      </c>
      <c r="AS39" s="869">
        <f ca="1">+'Générateur Emprise 15ans'!D209</f>
        <v>0</v>
      </c>
      <c r="AT39" s="877">
        <f>IF(Résultats!$B71&lt;='Générateur Emprise 15ans'!$U$7,+AP39*AS39/AO39+IF(Résultats!$B71&lt;=Menu!$G$64,Menu!$D$64,0),0)</f>
        <v>0</v>
      </c>
      <c r="AU39" s="869">
        <f ca="1">+'Générateur Emprise 15ans'!C209</f>
        <v>0</v>
      </c>
      <c r="AV39" s="877">
        <f>+AT39*Menu!$F$13</f>
        <v>0</v>
      </c>
      <c r="AW39" s="1010">
        <f t="shared" si="8"/>
        <v>0</v>
      </c>
      <c r="BJ39" s="1009">
        <f>BJ38+'Générateur Emprise 15ans'!AP39/(1+Résultats!$D$29)^(Résultats!$B110-1)</f>
        <v>13878.587402849671</v>
      </c>
      <c r="BK39" s="1009">
        <f ca="1">BK38+'Générateur Emprise 15ans'!AT39/(1+Résultats!$D$30)^(Résultats!$B110-1)</f>
        <v>14228.306652992314</v>
      </c>
      <c r="BL39" s="1009">
        <f>BL38+'Générateur Emprise 15ans'!BF39/(1+Résultats!$D$30)^(Résultats!$B110-1)</f>
        <v>-295.87794422155264</v>
      </c>
      <c r="BM39" s="1009">
        <f ca="1">BM38+'Générateur Emprise 15ans'!BI39/(1+Résultats!$D$30)^(Résultats!$B110-1)</f>
        <v>13932.428708770762</v>
      </c>
      <c r="BN39" s="1009">
        <f>BN38+'Générateur Emprise 15ans'!AR39/(1+Résultats!$D$29)^(Résultats!$B110-1)</f>
        <v>55514.349611398684</v>
      </c>
      <c r="BO39" s="1009">
        <f ca="1">BO38+'Générateur Emprise 15ans'!AV39/(1+Résultats!$D$30)^(Résultats!$B110-1)</f>
        <v>56913.226611969258</v>
      </c>
      <c r="BP39" s="1009">
        <f>BP38+'Générateur Emprise 15ans'!BE39/(1+Résultats!$D$30)^(Résultats!$B110-1)</f>
        <v>-1183.5117768862106</v>
      </c>
      <c r="BQ39" s="1009">
        <f ca="1">BQ38+'Générateur Emprise 15ans'!BH39/(1+Résultats!$D$30)^(Résultats!$B110-1)</f>
        <v>55729.714835083047</v>
      </c>
    </row>
    <row r="40" spans="1:69" x14ac:dyDescent="0.3">
      <c r="A40">
        <v>19</v>
      </c>
      <c r="B40" t="str">
        <f t="shared" si="0"/>
        <v>Orge d'hiver</v>
      </c>
      <c r="C40" t="str">
        <f t="shared" si="1"/>
        <v>HIVER</v>
      </c>
      <c r="D40" s="869">
        <f t="shared" si="12"/>
        <v>12</v>
      </c>
      <c r="E40" s="869">
        <f t="shared" si="13"/>
        <v>12</v>
      </c>
      <c r="F40" s="869">
        <f t="shared" si="14"/>
        <v>12</v>
      </c>
      <c r="G40" s="869">
        <f t="shared" si="15"/>
        <v>12</v>
      </c>
      <c r="H40" t="s">
        <v>405</v>
      </c>
      <c r="I40">
        <f ca="1">'Générateur Emprise 15ans'!C210</f>
        <v>0</v>
      </c>
      <c r="J40" s="842">
        <f t="shared" ca="1" si="16"/>
        <v>0</v>
      </c>
      <c r="K40">
        <f t="shared" si="17"/>
        <v>0</v>
      </c>
      <c r="L40">
        <f t="shared" si="2"/>
        <v>0</v>
      </c>
      <c r="M40">
        <f t="shared" si="18"/>
        <v>0</v>
      </c>
      <c r="N40">
        <f t="shared" ca="1" si="19"/>
        <v>0</v>
      </c>
      <c r="O40">
        <f t="shared" ca="1" si="3"/>
        <v>0</v>
      </c>
      <c r="T40">
        <v>19</v>
      </c>
      <c r="U40" s="971">
        <f t="shared" si="20"/>
        <v>6.5730891746425373</v>
      </c>
      <c r="V40" s="973">
        <v>19</v>
      </c>
      <c r="W40" s="971">
        <f t="shared" si="4"/>
        <v>0</v>
      </c>
      <c r="X40" s="869">
        <f>IF('Base de données Haies'!$I$26=0,'Générateur Emprise 15ans'!U$8,IF(W40=0,$W$17,W40))</f>
        <v>12</v>
      </c>
      <c r="Y40">
        <v>19</v>
      </c>
      <c r="Z40" s="971">
        <f t="shared" si="21"/>
        <v>6.5730891746425373</v>
      </c>
      <c r="AA40" s="973">
        <v>19</v>
      </c>
      <c r="AB40" s="971">
        <f t="shared" si="5"/>
        <v>0</v>
      </c>
      <c r="AC40" s="869">
        <f>IF('Base de données Haies'!$I$26=0,'Générateur Emprise 15ans'!Z$8,IF(AB40=0,$W$17,AB40))</f>
        <v>12</v>
      </c>
      <c r="AD40">
        <v>19</v>
      </c>
      <c r="AE40" s="971">
        <f t="shared" si="22"/>
        <v>6.5730891746425373</v>
      </c>
      <c r="AF40" s="973">
        <v>19</v>
      </c>
      <c r="AG40" s="971">
        <f t="shared" si="6"/>
        <v>0</v>
      </c>
      <c r="AH40" s="869">
        <f>IF('Base de données Haies'!$I$26=0,'Générateur Emprise 15ans'!AE$8,IF(AG40=0,$W$17,AG40))</f>
        <v>12</v>
      </c>
      <c r="AI40">
        <v>19</v>
      </c>
      <c r="AJ40" s="971">
        <f t="shared" si="23"/>
        <v>6.5730891746425373</v>
      </c>
      <c r="AK40" s="973">
        <v>19</v>
      </c>
      <c r="AL40" s="971">
        <f t="shared" si="7"/>
        <v>0</v>
      </c>
      <c r="AM40" s="869">
        <f>IF('Base de données Haies'!$I$26=0,'Générateur Emprise 15ans'!AJ$8,IF(AL40=0,$W$17,AL40))</f>
        <v>12</v>
      </c>
      <c r="AO40" s="869">
        <f>+'Générateur Emprise 15ans'!K40</f>
        <v>0</v>
      </c>
      <c r="AP40" s="877">
        <f>IF(Résultats!$B72&lt;='Générateur Emprise 15ans'!$U$7,IF(Résultats!$B72&gt;'Générateur Emprise 15ans'!$F$13," ",HLOOKUP(IF(Résultats!$B72-('Générateur Emprise 15ans'!$F$12*ROUNDDOWN(Résultats!$B72/'Générateur Emprise 15ans'!$F$12,0))=0,'Générateur Emprise 15ans'!$F$12,Résultats!$B72-('Générateur Emprise 15ans'!$F$12*ROUNDDOWN(Résultats!$B72/'Générateur Emprise 15ans'!$F$12,0))),'Générateur Emprise 15ans'!$N$14:$R$15,2,FALSE)),0)</f>
        <v>0</v>
      </c>
      <c r="AQ40" s="869">
        <f>+'Générateur Emprise 15ans'!L40</f>
        <v>0</v>
      </c>
      <c r="AR40" s="876">
        <f>+AP40*Menu!$F$13</f>
        <v>0</v>
      </c>
      <c r="AS40" s="869">
        <f ca="1">+'Générateur Emprise 15ans'!D210</f>
        <v>0</v>
      </c>
      <c r="AT40" s="877">
        <f>IF(Résultats!$B72&lt;='Générateur Emprise 15ans'!$U$7,+AP40*AS40/AO40+IF(Résultats!$B72&lt;=Menu!$G$64,Menu!$D$64,0),0)</f>
        <v>0</v>
      </c>
      <c r="AU40" s="869">
        <f ca="1">+'Générateur Emprise 15ans'!C210</f>
        <v>0</v>
      </c>
      <c r="AV40" s="877">
        <f>+AT40*Menu!$F$13</f>
        <v>0</v>
      </c>
      <c r="AW40" s="1010">
        <f t="shared" si="8"/>
        <v>0</v>
      </c>
      <c r="BJ40" s="1009">
        <f>BJ39+'Générateur Emprise 15ans'!AP40/(1+Résultats!$D$29)^(Résultats!$B111-1)</f>
        <v>13878.587402849671</v>
      </c>
      <c r="BK40" s="1009">
        <f ca="1">BK39+'Générateur Emprise 15ans'!AT40/(1+Résultats!$D$30)^(Résultats!$B111-1)</f>
        <v>14228.306652992314</v>
      </c>
      <c r="BL40" s="1009">
        <f>BL39+'Générateur Emprise 15ans'!BF40/(1+Résultats!$D$30)^(Résultats!$B111-1)</f>
        <v>-295.87794422155264</v>
      </c>
      <c r="BM40" s="1009">
        <f ca="1">BM39+'Générateur Emprise 15ans'!BI40/(1+Résultats!$D$30)^(Résultats!$B111-1)</f>
        <v>13932.428708770762</v>
      </c>
      <c r="BN40" s="1009">
        <f>BN39+'Générateur Emprise 15ans'!AR40/(1+Résultats!$D$29)^(Résultats!$B111-1)</f>
        <v>55514.349611398684</v>
      </c>
      <c r="BO40" s="1009">
        <f ca="1">BO39+'Générateur Emprise 15ans'!AV40/(1+Résultats!$D$30)^(Résultats!$B111-1)</f>
        <v>56913.226611969258</v>
      </c>
      <c r="BP40" s="1009">
        <f>BP39+'Générateur Emprise 15ans'!BE40/(1+Résultats!$D$30)^(Résultats!$B111-1)</f>
        <v>-1183.5117768862106</v>
      </c>
      <c r="BQ40" s="1009">
        <f ca="1">BQ39+'Générateur Emprise 15ans'!BH40/(1+Résultats!$D$30)^(Résultats!$B111-1)</f>
        <v>55729.714835083047</v>
      </c>
    </row>
    <row r="41" spans="1:69" x14ac:dyDescent="0.3">
      <c r="A41">
        <v>20</v>
      </c>
      <c r="B41" t="str">
        <f t="shared" si="0"/>
        <v>Maïs</v>
      </c>
      <c r="C41" t="str">
        <f t="shared" si="1"/>
        <v>ETE</v>
      </c>
      <c r="D41" s="869">
        <f t="shared" si="12"/>
        <v>12</v>
      </c>
      <c r="E41" s="869">
        <f t="shared" si="13"/>
        <v>12</v>
      </c>
      <c r="F41" s="869">
        <f t="shared" si="14"/>
        <v>12</v>
      </c>
      <c r="G41" s="869">
        <f t="shared" si="15"/>
        <v>12</v>
      </c>
      <c r="H41" t="s">
        <v>405</v>
      </c>
      <c r="I41">
        <f ca="1">'Générateur Emprise 15ans'!C211</f>
        <v>0</v>
      </c>
      <c r="J41" s="842">
        <f t="shared" ca="1" si="16"/>
        <v>0</v>
      </c>
      <c r="K41">
        <f t="shared" si="17"/>
        <v>0</v>
      </c>
      <c r="L41">
        <f t="shared" si="2"/>
        <v>0</v>
      </c>
      <c r="M41">
        <f t="shared" si="18"/>
        <v>0</v>
      </c>
      <c r="N41">
        <f t="shared" ca="1" si="19"/>
        <v>0</v>
      </c>
      <c r="O41">
        <f t="shared" ca="1" si="3"/>
        <v>0</v>
      </c>
      <c r="T41">
        <v>20</v>
      </c>
      <c r="U41" s="971">
        <f t="shared" si="20"/>
        <v>6.5828374560918244</v>
      </c>
      <c r="V41" s="973">
        <v>20</v>
      </c>
      <c r="W41" s="971">
        <f t="shared" si="4"/>
        <v>0</v>
      </c>
      <c r="X41" s="869">
        <f>IF('Base de données Haies'!$I$26=0,'Générateur Emprise 15ans'!U$8,IF(W41=0,$W$17,W41))</f>
        <v>12</v>
      </c>
      <c r="Y41">
        <v>20</v>
      </c>
      <c r="Z41" s="971">
        <f t="shared" si="21"/>
        <v>6.5828374560918244</v>
      </c>
      <c r="AA41" s="973">
        <v>20</v>
      </c>
      <c r="AB41" s="971">
        <f t="shared" si="5"/>
        <v>0</v>
      </c>
      <c r="AC41" s="869">
        <f>IF('Base de données Haies'!$I$26=0,'Générateur Emprise 15ans'!Z$8,IF(AB41=0,$W$17,AB41))</f>
        <v>12</v>
      </c>
      <c r="AD41">
        <v>20</v>
      </c>
      <c r="AE41" s="971">
        <f t="shared" si="22"/>
        <v>6.5828374560918244</v>
      </c>
      <c r="AF41" s="973">
        <v>20</v>
      </c>
      <c r="AG41" s="971">
        <f t="shared" si="6"/>
        <v>0</v>
      </c>
      <c r="AH41" s="869">
        <f>IF('Base de données Haies'!$I$26=0,'Générateur Emprise 15ans'!AE$8,IF(AG41=0,$W$17,AG41))</f>
        <v>12</v>
      </c>
      <c r="AI41">
        <v>20</v>
      </c>
      <c r="AJ41" s="971">
        <f t="shared" si="23"/>
        <v>6.5828374560918244</v>
      </c>
      <c r="AK41" s="973">
        <v>20</v>
      </c>
      <c r="AL41" s="971">
        <f t="shared" si="7"/>
        <v>0</v>
      </c>
      <c r="AM41" s="869">
        <f>IF('Base de données Haies'!$I$26=0,'Générateur Emprise 15ans'!AJ$8,IF(AL41=0,$W$17,AL41))</f>
        <v>12</v>
      </c>
      <c r="AO41" s="869">
        <f>+'Générateur Emprise 15ans'!K41</f>
        <v>0</v>
      </c>
      <c r="AP41" s="877">
        <f>IF(Résultats!$B73&lt;='Générateur Emprise 15ans'!$U$7,IF(Résultats!$B73&gt;'Générateur Emprise 15ans'!$F$13," ",HLOOKUP(IF(Résultats!$B73-('Générateur Emprise 15ans'!$F$12*ROUNDDOWN(Résultats!$B73/'Générateur Emprise 15ans'!$F$12,0))=0,'Générateur Emprise 15ans'!$F$12,Résultats!$B73-('Générateur Emprise 15ans'!$F$12*ROUNDDOWN(Résultats!$B73/'Générateur Emprise 15ans'!$F$12,0))),'Générateur Emprise 15ans'!$N$14:$R$15,2,FALSE)),0)</f>
        <v>0</v>
      </c>
      <c r="AQ41" s="869">
        <f>+'Générateur Emprise 15ans'!L41</f>
        <v>0</v>
      </c>
      <c r="AR41" s="876">
        <f>+AP41*Menu!$F$13</f>
        <v>0</v>
      </c>
      <c r="AS41" s="869">
        <f ca="1">+'Générateur Emprise 15ans'!D211</f>
        <v>0</v>
      </c>
      <c r="AT41" s="877">
        <f>IF(Résultats!$B73&lt;='Générateur Emprise 15ans'!$U$7,+AP41*AS41/AO41+IF(Résultats!$B73&lt;=Menu!$G$64,Menu!$D$64,0),0)</f>
        <v>0</v>
      </c>
      <c r="AU41" s="869">
        <f ca="1">+'Générateur Emprise 15ans'!C211</f>
        <v>0</v>
      </c>
      <c r="AV41" s="877">
        <f>+AT41*Menu!$F$13</f>
        <v>0</v>
      </c>
      <c r="AW41" s="1010">
        <f t="shared" si="8"/>
        <v>0</v>
      </c>
      <c r="BJ41" s="1009">
        <f>BJ40+'Générateur Emprise 15ans'!AP41/(1+Résultats!$D$29)^(Résultats!$B112-1)</f>
        <v>13878.587402849671</v>
      </c>
      <c r="BK41" s="1009">
        <f ca="1">BK40+'Générateur Emprise 15ans'!AT41/(1+Résultats!$D$30)^(Résultats!$B112-1)</f>
        <v>14228.306652992314</v>
      </c>
      <c r="BL41" s="1009">
        <f>BL40+'Générateur Emprise 15ans'!BF41/(1+Résultats!$D$30)^(Résultats!$B112-1)</f>
        <v>-295.87794422155264</v>
      </c>
      <c r="BM41" s="1009">
        <f ca="1">BM40+'Générateur Emprise 15ans'!BI41/(1+Résultats!$D$30)^(Résultats!$B112-1)</f>
        <v>13932.428708770762</v>
      </c>
      <c r="BN41" s="1009">
        <f>BN40+'Générateur Emprise 15ans'!AR41/(1+Résultats!$D$29)^(Résultats!$B112-1)</f>
        <v>55514.349611398684</v>
      </c>
      <c r="BO41" s="1009">
        <f ca="1">BO40+'Générateur Emprise 15ans'!AV41/(1+Résultats!$D$30)^(Résultats!$B112-1)</f>
        <v>56913.226611969258</v>
      </c>
      <c r="BP41" s="1009">
        <f>BP40+'Générateur Emprise 15ans'!BE41/(1+Résultats!$D$30)^(Résultats!$B112-1)</f>
        <v>-1183.5117768862106</v>
      </c>
      <c r="BQ41" s="1009">
        <f ca="1">BQ40+'Générateur Emprise 15ans'!BH41/(1+Résultats!$D$30)^(Résultats!$B112-1)</f>
        <v>55729.714835083047</v>
      </c>
    </row>
    <row r="42" spans="1:69" x14ac:dyDescent="0.3">
      <c r="A42">
        <v>21</v>
      </c>
      <c r="B42" t="str">
        <f t="shared" si="0"/>
        <v>Blé d'hiver</v>
      </c>
      <c r="C42" t="str">
        <f t="shared" si="1"/>
        <v>HIVER</v>
      </c>
      <c r="D42" s="869">
        <f t="shared" si="12"/>
        <v>12</v>
      </c>
      <c r="E42" s="869">
        <f t="shared" si="13"/>
        <v>12</v>
      </c>
      <c r="F42" s="869">
        <f t="shared" si="14"/>
        <v>12</v>
      </c>
      <c r="G42" s="869">
        <f t="shared" si="15"/>
        <v>12</v>
      </c>
      <c r="H42" t="s">
        <v>405</v>
      </c>
      <c r="I42">
        <f ca="1">'Générateur Emprise 15ans'!C212</f>
        <v>0</v>
      </c>
      <c r="J42" s="842">
        <f t="shared" ca="1" si="16"/>
        <v>0</v>
      </c>
      <c r="K42">
        <f t="shared" si="17"/>
        <v>0</v>
      </c>
      <c r="L42">
        <f t="shared" si="2"/>
        <v>0</v>
      </c>
      <c r="M42">
        <f t="shared" si="18"/>
        <v>0</v>
      </c>
      <c r="N42">
        <f t="shared" ca="1" si="19"/>
        <v>0</v>
      </c>
      <c r="O42">
        <f t="shared" ca="1" si="3"/>
        <v>0</v>
      </c>
      <c r="T42">
        <v>21</v>
      </c>
      <c r="U42" s="971">
        <f t="shared" si="20"/>
        <v>6.5898341417102513</v>
      </c>
      <c r="V42" s="973">
        <v>21</v>
      </c>
      <c r="W42" s="971">
        <f t="shared" si="4"/>
        <v>0</v>
      </c>
      <c r="X42" s="869">
        <f>IF('Base de données Haies'!$I$26=0,'Générateur Emprise 15ans'!U$8,IF(W42=0,$W$17,W42))</f>
        <v>12</v>
      </c>
      <c r="Y42">
        <v>21</v>
      </c>
      <c r="Z42" s="971">
        <f t="shared" si="21"/>
        <v>6.5898341417102513</v>
      </c>
      <c r="AA42" s="973">
        <v>21</v>
      </c>
      <c r="AB42" s="971">
        <f t="shared" si="5"/>
        <v>0</v>
      </c>
      <c r="AC42" s="869">
        <f>IF('Base de données Haies'!$I$26=0,'Générateur Emprise 15ans'!Z$8,IF(AB42=0,$W$17,AB42))</f>
        <v>12</v>
      </c>
      <c r="AD42">
        <v>21</v>
      </c>
      <c r="AE42" s="971">
        <f t="shared" si="22"/>
        <v>6.5898341417102513</v>
      </c>
      <c r="AF42" s="973">
        <v>21</v>
      </c>
      <c r="AG42" s="971">
        <f t="shared" si="6"/>
        <v>0</v>
      </c>
      <c r="AH42" s="869">
        <f>IF('Base de données Haies'!$I$26=0,'Générateur Emprise 15ans'!AE$8,IF(AG42=0,$W$17,AG42))</f>
        <v>12</v>
      </c>
      <c r="AI42">
        <v>21</v>
      </c>
      <c r="AJ42" s="971">
        <f t="shared" si="23"/>
        <v>6.5898341417102513</v>
      </c>
      <c r="AK42" s="973">
        <v>21</v>
      </c>
      <c r="AL42" s="971">
        <f t="shared" si="7"/>
        <v>0</v>
      </c>
      <c r="AM42" s="869">
        <f>IF('Base de données Haies'!$I$26=0,'Générateur Emprise 15ans'!AJ$8,IF(AL42=0,$W$17,AL42))</f>
        <v>12</v>
      </c>
      <c r="AO42" s="869">
        <f>+'Générateur Emprise 15ans'!K42</f>
        <v>0</v>
      </c>
      <c r="AP42" s="877">
        <f>IF(Résultats!$B74&lt;='Générateur Emprise 15ans'!$U$7,IF(Résultats!$B74&gt;'Générateur Emprise 15ans'!$F$13," ",HLOOKUP(IF(Résultats!$B74-('Générateur Emprise 15ans'!$F$12*ROUNDDOWN(Résultats!$B74/'Générateur Emprise 15ans'!$F$12,0))=0,'Générateur Emprise 15ans'!$F$12,Résultats!$B74-('Générateur Emprise 15ans'!$F$12*ROUNDDOWN(Résultats!$B74/'Générateur Emprise 15ans'!$F$12,0))),'Générateur Emprise 15ans'!$N$14:$R$15,2,FALSE)),0)</f>
        <v>0</v>
      </c>
      <c r="AQ42" s="869">
        <f>+'Générateur Emprise 15ans'!L42</f>
        <v>0</v>
      </c>
      <c r="AR42" s="876">
        <f>+AP42*Menu!$F$13</f>
        <v>0</v>
      </c>
      <c r="AS42" s="869">
        <f ca="1">+'Générateur Emprise 15ans'!D212</f>
        <v>0</v>
      </c>
      <c r="AT42" s="877">
        <f>IF(Résultats!$B74&lt;='Générateur Emprise 15ans'!$U$7,+AP42*AS42/AO42+IF(Résultats!$B74&lt;=Menu!$G$64,Menu!$D$64,0),0)</f>
        <v>0</v>
      </c>
      <c r="AU42" s="869">
        <f ca="1">+'Générateur Emprise 15ans'!C212</f>
        <v>0</v>
      </c>
      <c r="AV42" s="877">
        <f>+AT42*Menu!$F$13</f>
        <v>0</v>
      </c>
      <c r="AW42" s="1010">
        <f t="shared" si="8"/>
        <v>0</v>
      </c>
      <c r="BJ42" s="1009">
        <f>BJ41+'Générateur Emprise 15ans'!AP42/(1+Résultats!$D$29)^(Résultats!$B113-1)</f>
        <v>13878.587402849671</v>
      </c>
      <c r="BK42" s="1009">
        <f ca="1">BK41+'Générateur Emprise 15ans'!AT42/(1+Résultats!$D$30)^(Résultats!$B113-1)</f>
        <v>14228.306652992314</v>
      </c>
      <c r="BL42" s="1009">
        <f>BL41+'Générateur Emprise 15ans'!BF42/(1+Résultats!$D$30)^(Résultats!$B113-1)</f>
        <v>-295.87794422155264</v>
      </c>
      <c r="BM42" s="1009">
        <f ca="1">BM41+'Générateur Emprise 15ans'!BI42/(1+Résultats!$D$30)^(Résultats!$B113-1)</f>
        <v>13932.428708770762</v>
      </c>
      <c r="BN42" s="1009">
        <f>BN41+'Générateur Emprise 15ans'!AR42/(1+Résultats!$D$29)^(Résultats!$B113-1)</f>
        <v>55514.349611398684</v>
      </c>
      <c r="BO42" s="1009">
        <f ca="1">BO41+'Générateur Emprise 15ans'!AV42/(1+Résultats!$D$30)^(Résultats!$B113-1)</f>
        <v>56913.226611969258</v>
      </c>
      <c r="BP42" s="1009">
        <f>BP41+'Générateur Emprise 15ans'!BE42/(1+Résultats!$D$30)^(Résultats!$B113-1)</f>
        <v>-1183.5117768862106</v>
      </c>
      <c r="BQ42" s="1009">
        <f ca="1">BQ41+'Générateur Emprise 15ans'!BH42/(1+Résultats!$D$30)^(Résultats!$B113-1)</f>
        <v>55729.714835083047</v>
      </c>
    </row>
    <row r="43" spans="1:69" x14ac:dyDescent="0.3">
      <c r="A43">
        <v>22</v>
      </c>
      <c r="B43" t="str">
        <f t="shared" si="0"/>
        <v>Prairie temporaire</v>
      </c>
      <c r="C43" t="str">
        <f t="shared" si="1"/>
        <v>HIVER</v>
      </c>
      <c r="D43" s="869">
        <f t="shared" si="12"/>
        <v>12</v>
      </c>
      <c r="E43" s="869">
        <f t="shared" si="13"/>
        <v>12</v>
      </c>
      <c r="F43" s="869">
        <f t="shared" si="14"/>
        <v>12</v>
      </c>
      <c r="G43" s="869">
        <f t="shared" si="15"/>
        <v>12</v>
      </c>
      <c r="H43" t="s">
        <v>405</v>
      </c>
      <c r="I43">
        <f ca="1">'Générateur Emprise 15ans'!C213</f>
        <v>0</v>
      </c>
      <c r="J43" s="842">
        <f t="shared" ca="1" si="16"/>
        <v>0</v>
      </c>
      <c r="K43">
        <f t="shared" si="17"/>
        <v>0</v>
      </c>
      <c r="L43">
        <f t="shared" si="2"/>
        <v>0</v>
      </c>
      <c r="M43">
        <f t="shared" si="18"/>
        <v>0</v>
      </c>
      <c r="N43">
        <f t="shared" ca="1" si="19"/>
        <v>0</v>
      </c>
      <c r="O43">
        <f t="shared" ca="1" si="3"/>
        <v>0</v>
      </c>
      <c r="T43">
        <v>22</v>
      </c>
      <c r="U43" s="971">
        <f t="shared" si="20"/>
        <v>6.5948535250273581</v>
      </c>
      <c r="V43" s="973">
        <v>22</v>
      </c>
      <c r="W43" s="971">
        <f t="shared" si="4"/>
        <v>0</v>
      </c>
      <c r="X43" s="869">
        <f>IF('Base de données Haies'!$I$26=0,'Générateur Emprise 15ans'!U$8,IF(W43=0,$W$17,W43))</f>
        <v>12</v>
      </c>
      <c r="Y43">
        <v>22</v>
      </c>
      <c r="Z43" s="971">
        <f t="shared" si="21"/>
        <v>6.5948535250273581</v>
      </c>
      <c r="AA43" s="973">
        <v>22</v>
      </c>
      <c r="AB43" s="971">
        <f t="shared" si="5"/>
        <v>0</v>
      </c>
      <c r="AC43" s="869">
        <f>IF('Base de données Haies'!$I$26=0,'Générateur Emprise 15ans'!Z$8,IF(AB43=0,$W$17,AB43))</f>
        <v>12</v>
      </c>
      <c r="AD43">
        <v>22</v>
      </c>
      <c r="AE43" s="971">
        <f t="shared" si="22"/>
        <v>6.5948535250273581</v>
      </c>
      <c r="AF43" s="973">
        <v>22</v>
      </c>
      <c r="AG43" s="971">
        <f t="shared" si="6"/>
        <v>0</v>
      </c>
      <c r="AH43" s="869">
        <f>IF('Base de données Haies'!$I$26=0,'Générateur Emprise 15ans'!AE$8,IF(AG43=0,$W$17,AG43))</f>
        <v>12</v>
      </c>
      <c r="AI43">
        <v>22</v>
      </c>
      <c r="AJ43" s="971">
        <f t="shared" si="23"/>
        <v>6.5948535250273581</v>
      </c>
      <c r="AK43" s="973">
        <v>22</v>
      </c>
      <c r="AL43" s="971">
        <f t="shared" si="7"/>
        <v>0</v>
      </c>
      <c r="AM43" s="869">
        <f>IF('Base de données Haies'!$I$26=0,'Générateur Emprise 15ans'!AJ$8,IF(AL43=0,$W$17,AL43))</f>
        <v>12</v>
      </c>
      <c r="AO43" s="869">
        <f>+'Générateur Emprise 15ans'!K43</f>
        <v>0</v>
      </c>
      <c r="AP43" s="877">
        <f>IF(Résultats!$B75&lt;='Générateur Emprise 15ans'!$U$7,IF(Résultats!$B75&gt;'Générateur Emprise 15ans'!$F$13," ",HLOOKUP(IF(Résultats!$B75-('Générateur Emprise 15ans'!$F$12*ROUNDDOWN(Résultats!$B75/'Générateur Emprise 15ans'!$F$12,0))=0,'Générateur Emprise 15ans'!$F$12,Résultats!$B75-('Générateur Emprise 15ans'!$F$12*ROUNDDOWN(Résultats!$B75/'Générateur Emprise 15ans'!$F$12,0))),'Générateur Emprise 15ans'!$N$14:$R$15,2,FALSE)),0)</f>
        <v>0</v>
      </c>
      <c r="AQ43" s="869">
        <f>+'Générateur Emprise 15ans'!L43</f>
        <v>0</v>
      </c>
      <c r="AR43" s="876">
        <f>+AP43*Menu!$F$13</f>
        <v>0</v>
      </c>
      <c r="AS43" s="869">
        <f ca="1">+'Générateur Emprise 15ans'!D213</f>
        <v>0</v>
      </c>
      <c r="AT43" s="877">
        <f>IF(Résultats!$B75&lt;='Générateur Emprise 15ans'!$U$7,+AP43*AS43/AO43+IF(Résultats!$B75&lt;=Menu!$G$64,Menu!$D$64,0),0)</f>
        <v>0</v>
      </c>
      <c r="AU43" s="869">
        <f ca="1">+'Générateur Emprise 15ans'!C213</f>
        <v>0</v>
      </c>
      <c r="AV43" s="877">
        <f>+AT43*Menu!$F$13</f>
        <v>0</v>
      </c>
      <c r="AW43" s="1010">
        <f t="shared" si="8"/>
        <v>0</v>
      </c>
      <c r="BJ43" s="1009">
        <f>BJ42+'Générateur Emprise 15ans'!AP43/(1+Résultats!$D$29)^(Résultats!$B114-1)</f>
        <v>13878.587402849671</v>
      </c>
      <c r="BK43" s="1009">
        <f ca="1">BK42+'Générateur Emprise 15ans'!AT43/(1+Résultats!$D$30)^(Résultats!$B114-1)</f>
        <v>14228.306652992314</v>
      </c>
      <c r="BL43" s="1009">
        <f>BL42+'Générateur Emprise 15ans'!BF43/(1+Résultats!$D$30)^(Résultats!$B114-1)</f>
        <v>-295.87794422155264</v>
      </c>
      <c r="BM43" s="1009">
        <f ca="1">BM42+'Générateur Emprise 15ans'!BI43/(1+Résultats!$D$30)^(Résultats!$B114-1)</f>
        <v>13932.428708770762</v>
      </c>
      <c r="BN43" s="1009">
        <f>BN42+'Générateur Emprise 15ans'!AR43/(1+Résultats!$D$29)^(Résultats!$B114-1)</f>
        <v>55514.349611398684</v>
      </c>
      <c r="BO43" s="1009">
        <f ca="1">BO42+'Générateur Emprise 15ans'!AV43/(1+Résultats!$D$30)^(Résultats!$B114-1)</f>
        <v>56913.226611969258</v>
      </c>
      <c r="BP43" s="1009">
        <f>BP42+'Générateur Emprise 15ans'!BE43/(1+Résultats!$D$30)^(Résultats!$B114-1)</f>
        <v>-1183.5117768862106</v>
      </c>
      <c r="BQ43" s="1009">
        <f ca="1">BQ42+'Générateur Emprise 15ans'!BH43/(1+Résultats!$D$30)^(Résultats!$B114-1)</f>
        <v>55729.714835083047</v>
      </c>
    </row>
    <row r="44" spans="1:69" x14ac:dyDescent="0.3">
      <c r="A44">
        <v>23</v>
      </c>
      <c r="B44" t="str">
        <f t="shared" si="0"/>
        <v>Orge d'hiver</v>
      </c>
      <c r="C44" t="str">
        <f t="shared" si="1"/>
        <v>HIVER</v>
      </c>
      <c r="D44" s="869">
        <f t="shared" si="12"/>
        <v>12</v>
      </c>
      <c r="E44" s="869">
        <f t="shared" si="13"/>
        <v>12</v>
      </c>
      <c r="F44" s="869">
        <f t="shared" si="14"/>
        <v>12</v>
      </c>
      <c r="G44" s="869">
        <f t="shared" si="15"/>
        <v>12</v>
      </c>
      <c r="H44" t="s">
        <v>405</v>
      </c>
      <c r="I44">
        <f ca="1">'Générateur Emprise 15ans'!C214</f>
        <v>0</v>
      </c>
      <c r="J44" s="842">
        <f t="shared" ca="1" si="16"/>
        <v>0</v>
      </c>
      <c r="K44">
        <f t="shared" si="17"/>
        <v>0</v>
      </c>
      <c r="L44">
        <f t="shared" si="2"/>
        <v>0</v>
      </c>
      <c r="M44">
        <f t="shared" si="18"/>
        <v>0</v>
      </c>
      <c r="N44">
        <f t="shared" ca="1" si="19"/>
        <v>0</v>
      </c>
      <c r="O44">
        <f t="shared" ca="1" si="3"/>
        <v>0</v>
      </c>
      <c r="T44">
        <v>23</v>
      </c>
      <c r="U44" s="971">
        <f t="shared" si="20"/>
        <v>6.5984531757141651</v>
      </c>
      <c r="V44" s="973">
        <v>23</v>
      </c>
      <c r="W44" s="971">
        <f t="shared" si="4"/>
        <v>0</v>
      </c>
      <c r="X44" s="869">
        <f>IF('Base de données Haies'!$I$26=0,'Générateur Emprise 15ans'!U$8,IF(W44=0,$W$17,W44))</f>
        <v>12</v>
      </c>
      <c r="Y44">
        <v>23</v>
      </c>
      <c r="Z44" s="971">
        <f t="shared" si="21"/>
        <v>6.5984531757141651</v>
      </c>
      <c r="AA44" s="973">
        <v>23</v>
      </c>
      <c r="AB44" s="971">
        <f t="shared" si="5"/>
        <v>0</v>
      </c>
      <c r="AC44" s="869">
        <f>IF('Base de données Haies'!$I$26=0,'Générateur Emprise 15ans'!Z$8,IF(AB44=0,$W$17,AB44))</f>
        <v>12</v>
      </c>
      <c r="AD44">
        <v>23</v>
      </c>
      <c r="AE44" s="971">
        <f t="shared" si="22"/>
        <v>6.5984531757141651</v>
      </c>
      <c r="AF44" s="973">
        <v>23</v>
      </c>
      <c r="AG44" s="971">
        <f t="shared" si="6"/>
        <v>0</v>
      </c>
      <c r="AH44" s="869">
        <f>IF('Base de données Haies'!$I$26=0,'Générateur Emprise 15ans'!AE$8,IF(AG44=0,$W$17,AG44))</f>
        <v>12</v>
      </c>
      <c r="AI44">
        <v>23</v>
      </c>
      <c r="AJ44" s="971">
        <f t="shared" si="23"/>
        <v>6.5984531757141651</v>
      </c>
      <c r="AK44" s="973">
        <v>23</v>
      </c>
      <c r="AL44" s="971">
        <f t="shared" si="7"/>
        <v>0</v>
      </c>
      <c r="AM44" s="869">
        <f>IF('Base de données Haies'!$I$26=0,'Générateur Emprise 15ans'!AJ$8,IF(AL44=0,$W$17,AL44))</f>
        <v>12</v>
      </c>
      <c r="AO44" s="869">
        <f>+'Générateur Emprise 15ans'!K44</f>
        <v>0</v>
      </c>
      <c r="AP44" s="877">
        <f>IF(Résultats!$B76&lt;='Générateur Emprise 15ans'!$U$7,IF(Résultats!$B76&gt;'Générateur Emprise 15ans'!$F$13," ",HLOOKUP(IF(Résultats!$B76-('Générateur Emprise 15ans'!$F$12*ROUNDDOWN(Résultats!$B76/'Générateur Emprise 15ans'!$F$12,0))=0,'Générateur Emprise 15ans'!$F$12,Résultats!$B76-('Générateur Emprise 15ans'!$F$12*ROUNDDOWN(Résultats!$B76/'Générateur Emprise 15ans'!$F$12,0))),'Générateur Emprise 15ans'!$N$14:$R$15,2,FALSE)),0)</f>
        <v>0</v>
      </c>
      <c r="AQ44" s="869">
        <f>+'Générateur Emprise 15ans'!L44</f>
        <v>0</v>
      </c>
      <c r="AR44" s="876">
        <f>+AP44*Menu!$F$13</f>
        <v>0</v>
      </c>
      <c r="AS44" s="869">
        <f ca="1">+'Générateur Emprise 15ans'!D214</f>
        <v>0</v>
      </c>
      <c r="AT44" s="877">
        <f>IF(Résultats!$B76&lt;='Générateur Emprise 15ans'!$U$7,+AP44*AS44/AO44+IF(Résultats!$B76&lt;=Menu!$G$64,Menu!$D$64,0),0)</f>
        <v>0</v>
      </c>
      <c r="AU44" s="869">
        <f ca="1">+'Générateur Emprise 15ans'!C214</f>
        <v>0</v>
      </c>
      <c r="AV44" s="877">
        <f>+AT44*Menu!$F$13</f>
        <v>0</v>
      </c>
      <c r="AW44" s="1010">
        <f t="shared" si="8"/>
        <v>0</v>
      </c>
      <c r="BJ44" s="1009">
        <f>BJ43+'Générateur Emprise 15ans'!AP44/(1+Résultats!$D$29)^(Résultats!$B115-1)</f>
        <v>13878.587402849671</v>
      </c>
      <c r="BK44" s="1009">
        <f ca="1">BK43+'Générateur Emprise 15ans'!AT44/(1+Résultats!$D$30)^(Résultats!$B115-1)</f>
        <v>14228.306652992314</v>
      </c>
      <c r="BL44" s="1009">
        <f>BL43+'Générateur Emprise 15ans'!BF44/(1+Résultats!$D$30)^(Résultats!$B115-1)</f>
        <v>-295.87794422155264</v>
      </c>
      <c r="BM44" s="1009">
        <f ca="1">BM43+'Générateur Emprise 15ans'!BI44/(1+Résultats!$D$30)^(Résultats!$B115-1)</f>
        <v>13932.428708770762</v>
      </c>
      <c r="BN44" s="1009">
        <f>BN43+'Générateur Emprise 15ans'!AR44/(1+Résultats!$D$29)^(Résultats!$B115-1)</f>
        <v>55514.349611398684</v>
      </c>
      <c r="BO44" s="1009">
        <f ca="1">BO43+'Générateur Emprise 15ans'!AV44/(1+Résultats!$D$30)^(Résultats!$B115-1)</f>
        <v>56913.226611969258</v>
      </c>
      <c r="BP44" s="1009">
        <f>BP43+'Générateur Emprise 15ans'!BE44/(1+Résultats!$D$30)^(Résultats!$B115-1)</f>
        <v>-1183.5117768862106</v>
      </c>
      <c r="BQ44" s="1009">
        <f ca="1">BQ43+'Générateur Emprise 15ans'!BH44/(1+Résultats!$D$30)^(Résultats!$B115-1)</f>
        <v>55729.714835083047</v>
      </c>
    </row>
    <row r="45" spans="1:69" x14ac:dyDescent="0.3">
      <c r="A45">
        <v>24</v>
      </c>
      <c r="B45" t="str">
        <f t="shared" si="0"/>
        <v>Maïs</v>
      </c>
      <c r="C45" t="str">
        <f t="shared" si="1"/>
        <v>ETE</v>
      </c>
      <c r="D45" s="869">
        <f t="shared" si="12"/>
        <v>12</v>
      </c>
      <c r="E45" s="869">
        <f t="shared" si="13"/>
        <v>12</v>
      </c>
      <c r="F45" s="869">
        <f t="shared" si="14"/>
        <v>12</v>
      </c>
      <c r="G45" s="869">
        <f t="shared" si="15"/>
        <v>12</v>
      </c>
      <c r="H45" t="s">
        <v>405</v>
      </c>
      <c r="I45">
        <f ca="1">'Générateur Emprise 15ans'!C215</f>
        <v>0</v>
      </c>
      <c r="J45" s="842">
        <f t="shared" ca="1" si="16"/>
        <v>0</v>
      </c>
      <c r="K45">
        <f t="shared" si="17"/>
        <v>0</v>
      </c>
      <c r="L45">
        <f t="shared" si="2"/>
        <v>0</v>
      </c>
      <c r="M45">
        <f t="shared" si="18"/>
        <v>0</v>
      </c>
      <c r="N45">
        <f t="shared" ca="1" si="19"/>
        <v>0</v>
      </c>
      <c r="O45">
        <f t="shared" ca="1" si="3"/>
        <v>0</v>
      </c>
      <c r="T45">
        <v>24</v>
      </c>
      <c r="U45" s="971">
        <f t="shared" si="20"/>
        <v>6.6010340342826455</v>
      </c>
      <c r="V45" s="973">
        <v>24</v>
      </c>
      <c r="W45" s="971">
        <f t="shared" si="4"/>
        <v>0</v>
      </c>
      <c r="X45" s="869">
        <f>IF('Base de données Haies'!$I$26=0,'Générateur Emprise 15ans'!U$8,IF(W45=0,$W$17,W45))</f>
        <v>12</v>
      </c>
      <c r="Y45">
        <v>24</v>
      </c>
      <c r="Z45" s="971">
        <f t="shared" si="21"/>
        <v>6.6010340342826455</v>
      </c>
      <c r="AA45" s="973">
        <v>24</v>
      </c>
      <c r="AB45" s="971">
        <f t="shared" si="5"/>
        <v>0</v>
      </c>
      <c r="AC45" s="869">
        <f>IF('Base de données Haies'!$I$26=0,'Générateur Emprise 15ans'!Z$8,IF(AB45=0,$W$17,AB45))</f>
        <v>12</v>
      </c>
      <c r="AD45">
        <v>24</v>
      </c>
      <c r="AE45" s="971">
        <f t="shared" si="22"/>
        <v>6.6010340342826455</v>
      </c>
      <c r="AF45" s="973">
        <v>24</v>
      </c>
      <c r="AG45" s="971">
        <f t="shared" si="6"/>
        <v>0</v>
      </c>
      <c r="AH45" s="869">
        <f>IF('Base de données Haies'!$I$26=0,'Générateur Emprise 15ans'!AE$8,IF(AG45=0,$W$17,AG45))</f>
        <v>12</v>
      </c>
      <c r="AI45">
        <v>24</v>
      </c>
      <c r="AJ45" s="971">
        <f t="shared" si="23"/>
        <v>6.6010340342826455</v>
      </c>
      <c r="AK45" s="973">
        <v>24</v>
      </c>
      <c r="AL45" s="971">
        <f t="shared" si="7"/>
        <v>0</v>
      </c>
      <c r="AM45" s="869">
        <f>IF('Base de données Haies'!$I$26=0,'Générateur Emprise 15ans'!AJ$8,IF(AL45=0,$W$17,AL45))</f>
        <v>12</v>
      </c>
      <c r="AO45" s="869">
        <f>+'Générateur Emprise 15ans'!K45</f>
        <v>0</v>
      </c>
      <c r="AP45" s="877">
        <f>IF(Résultats!$B77&lt;='Générateur Emprise 15ans'!$U$7,IF(Résultats!$B77&gt;'Générateur Emprise 15ans'!$F$13," ",HLOOKUP(IF(Résultats!$B77-('Générateur Emprise 15ans'!$F$12*ROUNDDOWN(Résultats!$B77/'Générateur Emprise 15ans'!$F$12,0))=0,'Générateur Emprise 15ans'!$F$12,Résultats!$B77-('Générateur Emprise 15ans'!$F$12*ROUNDDOWN(Résultats!$B77/'Générateur Emprise 15ans'!$F$12,0))),'Générateur Emprise 15ans'!$N$14:$R$15,2,FALSE)),0)</f>
        <v>0</v>
      </c>
      <c r="AQ45" s="869">
        <f>+'Générateur Emprise 15ans'!L45</f>
        <v>0</v>
      </c>
      <c r="AR45" s="876">
        <f>+AP45*Menu!$F$13</f>
        <v>0</v>
      </c>
      <c r="AS45" s="869">
        <f ca="1">+'Générateur Emprise 15ans'!D215</f>
        <v>0</v>
      </c>
      <c r="AT45" s="877">
        <f>IF(Résultats!$B77&lt;='Générateur Emprise 15ans'!$U$7,+AP45*AS45/AO45+IF(Résultats!$B77&lt;=Menu!$G$64,Menu!$D$64,0),0)</f>
        <v>0</v>
      </c>
      <c r="AU45" s="869">
        <f ca="1">+'Générateur Emprise 15ans'!C215</f>
        <v>0</v>
      </c>
      <c r="AV45" s="877">
        <f>+AT45*Menu!$F$13</f>
        <v>0</v>
      </c>
      <c r="AW45" s="1010">
        <f t="shared" si="8"/>
        <v>0</v>
      </c>
      <c r="BJ45" s="1009">
        <f>BJ44+'Générateur Emprise 15ans'!AP45/(1+Résultats!$D$29)^(Résultats!$B116-1)</f>
        <v>13878.587402849671</v>
      </c>
      <c r="BK45" s="1009">
        <f ca="1">BK44+'Générateur Emprise 15ans'!AT45/(1+Résultats!$D$30)^(Résultats!$B116-1)</f>
        <v>14228.306652992314</v>
      </c>
      <c r="BL45" s="1009">
        <f>BL44+'Générateur Emprise 15ans'!BF45/(1+Résultats!$D$30)^(Résultats!$B116-1)</f>
        <v>-295.87794422155264</v>
      </c>
      <c r="BM45" s="1009">
        <f ca="1">BM44+'Générateur Emprise 15ans'!BI45/(1+Résultats!$D$30)^(Résultats!$B116-1)</f>
        <v>13932.428708770762</v>
      </c>
      <c r="BN45" s="1009">
        <f>BN44+'Générateur Emprise 15ans'!AR45/(1+Résultats!$D$29)^(Résultats!$B116-1)</f>
        <v>55514.349611398684</v>
      </c>
      <c r="BO45" s="1009">
        <f ca="1">BO44+'Générateur Emprise 15ans'!AV45/(1+Résultats!$D$30)^(Résultats!$B116-1)</f>
        <v>56913.226611969258</v>
      </c>
      <c r="BP45" s="1009">
        <f>BP44+'Générateur Emprise 15ans'!BE45/(1+Résultats!$D$30)^(Résultats!$B116-1)</f>
        <v>-1183.5117768862106</v>
      </c>
      <c r="BQ45" s="1009">
        <f ca="1">BQ44+'Générateur Emprise 15ans'!BH45/(1+Résultats!$D$30)^(Résultats!$B116-1)</f>
        <v>55729.714835083047</v>
      </c>
    </row>
    <row r="46" spans="1:69" x14ac:dyDescent="0.3">
      <c r="A46">
        <v>25</v>
      </c>
      <c r="B46" t="str">
        <f t="shared" si="0"/>
        <v>Blé d'hiver</v>
      </c>
      <c r="C46" t="str">
        <f t="shared" si="1"/>
        <v>HIVER</v>
      </c>
      <c r="D46" s="869">
        <f t="shared" si="12"/>
        <v>12</v>
      </c>
      <c r="E46" s="869">
        <f t="shared" si="13"/>
        <v>12</v>
      </c>
      <c r="F46" s="869">
        <f t="shared" si="14"/>
        <v>12</v>
      </c>
      <c r="G46" s="869">
        <f t="shared" si="15"/>
        <v>12</v>
      </c>
      <c r="H46" t="s">
        <v>405</v>
      </c>
      <c r="I46">
        <f ca="1">'Générateur Emprise 15ans'!C216</f>
        <v>0</v>
      </c>
      <c r="J46" s="842">
        <f t="shared" ca="1" si="16"/>
        <v>0</v>
      </c>
      <c r="K46">
        <f t="shared" si="17"/>
        <v>0</v>
      </c>
      <c r="L46">
        <f t="shared" si="2"/>
        <v>0</v>
      </c>
      <c r="M46">
        <f t="shared" si="18"/>
        <v>0</v>
      </c>
      <c r="N46">
        <f t="shared" ca="1" si="19"/>
        <v>0</v>
      </c>
      <c r="O46">
        <f t="shared" ca="1" si="3"/>
        <v>0</v>
      </c>
      <c r="T46">
        <v>25</v>
      </c>
      <c r="U46" s="971">
        <f t="shared" si="20"/>
        <v>6.6028841204018418</v>
      </c>
      <c r="V46" s="973">
        <v>25</v>
      </c>
      <c r="W46" s="971">
        <f t="shared" si="4"/>
        <v>0</v>
      </c>
      <c r="X46" s="869">
        <f>IF('Base de données Haies'!$I$26=0,'Générateur Emprise 15ans'!U$8,IF(W46=0,$W$17,W46))</f>
        <v>12</v>
      </c>
      <c r="Y46">
        <v>25</v>
      </c>
      <c r="Z46" s="971">
        <f t="shared" si="21"/>
        <v>6.6028841204018418</v>
      </c>
      <c r="AA46" s="973">
        <v>25</v>
      </c>
      <c r="AB46" s="971">
        <f t="shared" si="5"/>
        <v>0</v>
      </c>
      <c r="AC46" s="869">
        <f>IF('Base de données Haies'!$I$26=0,'Générateur Emprise 15ans'!Z$8,IF(AB46=0,$W$17,AB46))</f>
        <v>12</v>
      </c>
      <c r="AD46">
        <v>25</v>
      </c>
      <c r="AE46" s="971">
        <f t="shared" si="22"/>
        <v>6.6028841204018418</v>
      </c>
      <c r="AF46" s="973">
        <v>25</v>
      </c>
      <c r="AG46" s="971">
        <f t="shared" si="6"/>
        <v>0</v>
      </c>
      <c r="AH46" s="869">
        <f>IF('Base de données Haies'!$I$26=0,'Générateur Emprise 15ans'!AE$8,IF(AG46=0,$W$17,AG46))</f>
        <v>12</v>
      </c>
      <c r="AI46">
        <v>25</v>
      </c>
      <c r="AJ46" s="971">
        <f t="shared" si="23"/>
        <v>6.6028841204018418</v>
      </c>
      <c r="AK46" s="973">
        <v>25</v>
      </c>
      <c r="AL46" s="971">
        <f t="shared" si="7"/>
        <v>0</v>
      </c>
      <c r="AM46" s="869">
        <f>IF('Base de données Haies'!$I$26=0,'Générateur Emprise 15ans'!AJ$8,IF(AL46=0,$W$17,AL46))</f>
        <v>12</v>
      </c>
      <c r="AO46" s="869">
        <f>+'Générateur Emprise 15ans'!K46</f>
        <v>0</v>
      </c>
      <c r="AP46" s="877">
        <f>IF(Résultats!$B78&lt;='Générateur Emprise 15ans'!$U$7,IF(Résultats!$B78&gt;'Générateur Emprise 15ans'!$F$13," ",HLOOKUP(IF(Résultats!$B78-('Générateur Emprise 15ans'!$F$12*ROUNDDOWN(Résultats!$B78/'Générateur Emprise 15ans'!$F$12,0))=0,'Générateur Emprise 15ans'!$F$12,Résultats!$B78-('Générateur Emprise 15ans'!$F$12*ROUNDDOWN(Résultats!$B78/'Générateur Emprise 15ans'!$F$12,0))),'Générateur Emprise 15ans'!$N$14:$R$15,2,FALSE)),0)</f>
        <v>0</v>
      </c>
      <c r="AQ46" s="869">
        <f>+'Générateur Emprise 15ans'!L46</f>
        <v>0</v>
      </c>
      <c r="AR46" s="876">
        <f>+AP46*Menu!$F$13</f>
        <v>0</v>
      </c>
      <c r="AS46" s="869">
        <f ca="1">+'Générateur Emprise 15ans'!D216</f>
        <v>0</v>
      </c>
      <c r="AT46" s="877">
        <f>IF(Résultats!$B78&lt;='Générateur Emprise 15ans'!$U$7,+AP46*AS46/AO46+IF(Résultats!$B78&lt;=Menu!$G$64,Menu!$D$64,0),0)</f>
        <v>0</v>
      </c>
      <c r="AU46" s="869">
        <f ca="1">+'Générateur Emprise 15ans'!C216</f>
        <v>0</v>
      </c>
      <c r="AV46" s="877">
        <f>+AT46*Menu!$F$13</f>
        <v>0</v>
      </c>
      <c r="AW46" s="1010">
        <f t="shared" si="8"/>
        <v>0</v>
      </c>
      <c r="BJ46" s="1009">
        <f>BJ45+'Générateur Emprise 15ans'!AP46/(1+Résultats!$D$29)^(Résultats!$B117-1)</f>
        <v>13878.587402849671</v>
      </c>
      <c r="BK46" s="1009">
        <f ca="1">BK45+'Générateur Emprise 15ans'!AT46/(1+Résultats!$D$30)^(Résultats!$B117-1)</f>
        <v>14228.306652992314</v>
      </c>
      <c r="BL46" s="1009">
        <f>BL45+'Générateur Emprise 15ans'!BF46/(1+Résultats!$D$30)^(Résultats!$B117-1)</f>
        <v>-295.87794422155264</v>
      </c>
      <c r="BM46" s="1009">
        <f ca="1">BM45+'Générateur Emprise 15ans'!BI46/(1+Résultats!$D$30)^(Résultats!$B117-1)</f>
        <v>13932.428708770762</v>
      </c>
      <c r="BN46" s="1009">
        <f>BN45+'Générateur Emprise 15ans'!AR46/(1+Résultats!$D$29)^(Résultats!$B117-1)</f>
        <v>55514.349611398684</v>
      </c>
      <c r="BO46" s="1009">
        <f ca="1">BO45+'Générateur Emprise 15ans'!AV46/(1+Résultats!$D$30)^(Résultats!$B117-1)</f>
        <v>56913.226611969258</v>
      </c>
      <c r="BP46" s="1009">
        <f>BP45+'Générateur Emprise 15ans'!BE46/(1+Résultats!$D$30)^(Résultats!$B117-1)</f>
        <v>-1183.5117768862106</v>
      </c>
      <c r="BQ46" s="1009">
        <f ca="1">BQ45+'Générateur Emprise 15ans'!BH46/(1+Résultats!$D$30)^(Résultats!$B117-1)</f>
        <v>55729.714835083047</v>
      </c>
    </row>
    <row r="47" spans="1:69" x14ac:dyDescent="0.3">
      <c r="A47">
        <v>26</v>
      </c>
      <c r="B47" t="str">
        <f t="shared" si="0"/>
        <v>Prairie temporaire</v>
      </c>
      <c r="C47" t="str">
        <f t="shared" si="1"/>
        <v>HIVER</v>
      </c>
      <c r="D47" s="869">
        <f t="shared" si="12"/>
        <v>12</v>
      </c>
      <c r="E47" s="869">
        <f t="shared" si="13"/>
        <v>12</v>
      </c>
      <c r="F47" s="869">
        <f t="shared" si="14"/>
        <v>12</v>
      </c>
      <c r="G47" s="869">
        <f t="shared" si="15"/>
        <v>12</v>
      </c>
      <c r="H47" t="s">
        <v>405</v>
      </c>
      <c r="I47">
        <f ca="1">'Générateur Emprise 15ans'!C217</f>
        <v>0</v>
      </c>
      <c r="J47" s="842">
        <f t="shared" ca="1" si="16"/>
        <v>0</v>
      </c>
      <c r="K47">
        <f t="shared" si="17"/>
        <v>0</v>
      </c>
      <c r="L47">
        <f t="shared" si="2"/>
        <v>0</v>
      </c>
      <c r="M47">
        <f t="shared" si="18"/>
        <v>0</v>
      </c>
      <c r="N47">
        <f t="shared" ca="1" si="19"/>
        <v>0</v>
      </c>
      <c r="O47">
        <f t="shared" ca="1" si="3"/>
        <v>0</v>
      </c>
      <c r="T47">
        <v>26</v>
      </c>
      <c r="U47" s="971">
        <f t="shared" si="20"/>
        <v>6.6042101863535079</v>
      </c>
      <c r="V47" s="973">
        <v>26</v>
      </c>
      <c r="W47" s="971">
        <f t="shared" si="4"/>
        <v>0</v>
      </c>
      <c r="X47" s="869">
        <f>IF('Base de données Haies'!$I$26=0,'Générateur Emprise 15ans'!U$8,IF(W47=0,$W$17,W47))</f>
        <v>12</v>
      </c>
      <c r="Y47">
        <v>26</v>
      </c>
      <c r="Z47" s="971">
        <f t="shared" si="21"/>
        <v>6.6042101863535079</v>
      </c>
      <c r="AA47" s="973">
        <v>26</v>
      </c>
      <c r="AB47" s="971">
        <f t="shared" si="5"/>
        <v>0</v>
      </c>
      <c r="AC47" s="869">
        <f>IF('Base de données Haies'!$I$26=0,'Générateur Emprise 15ans'!Z$8,IF(AB47=0,$W$17,AB47))</f>
        <v>12</v>
      </c>
      <c r="AD47">
        <v>26</v>
      </c>
      <c r="AE47" s="971">
        <f t="shared" si="22"/>
        <v>6.6042101863535079</v>
      </c>
      <c r="AF47" s="973">
        <v>26</v>
      </c>
      <c r="AG47" s="971">
        <f t="shared" si="6"/>
        <v>0</v>
      </c>
      <c r="AH47" s="869">
        <f>IF('Base de données Haies'!$I$26=0,'Générateur Emprise 15ans'!AE$8,IF(AG47=0,$W$17,AG47))</f>
        <v>12</v>
      </c>
      <c r="AI47">
        <v>26</v>
      </c>
      <c r="AJ47" s="971">
        <f t="shared" si="23"/>
        <v>6.6042101863535079</v>
      </c>
      <c r="AK47" s="973">
        <v>26</v>
      </c>
      <c r="AL47" s="971">
        <f t="shared" si="7"/>
        <v>0</v>
      </c>
      <c r="AM47" s="869">
        <f>IF('Base de données Haies'!$I$26=0,'Générateur Emprise 15ans'!AJ$8,IF(AL47=0,$W$17,AL47))</f>
        <v>12</v>
      </c>
      <c r="AO47" s="869">
        <f>+'Générateur Emprise 15ans'!K47</f>
        <v>0</v>
      </c>
      <c r="AP47" s="877">
        <f>IF(Résultats!$B79&lt;='Générateur Emprise 15ans'!$U$7,IF(Résultats!$B79&gt;'Générateur Emprise 15ans'!$F$13," ",HLOOKUP(IF(Résultats!$B79-('Générateur Emprise 15ans'!$F$12*ROUNDDOWN(Résultats!$B79/'Générateur Emprise 15ans'!$F$12,0))=0,'Générateur Emprise 15ans'!$F$12,Résultats!$B79-('Générateur Emprise 15ans'!$F$12*ROUNDDOWN(Résultats!$B79/'Générateur Emprise 15ans'!$F$12,0))),'Générateur Emprise 15ans'!$N$14:$R$15,2,FALSE)),0)</f>
        <v>0</v>
      </c>
      <c r="AQ47" s="869">
        <f>+'Générateur Emprise 15ans'!L47</f>
        <v>0</v>
      </c>
      <c r="AR47" s="876">
        <f>+AP47*Menu!$F$13</f>
        <v>0</v>
      </c>
      <c r="AS47" s="869">
        <f ca="1">+'Générateur Emprise 15ans'!D217</f>
        <v>0</v>
      </c>
      <c r="AT47" s="877">
        <f>IF(Résultats!$B79&lt;='Générateur Emprise 15ans'!$U$7,+AP47*AS47/AO47+IF(Résultats!$B79&lt;=Menu!$G$64,Menu!$D$64,0),0)</f>
        <v>0</v>
      </c>
      <c r="AU47" s="869">
        <f ca="1">+'Générateur Emprise 15ans'!C217</f>
        <v>0</v>
      </c>
      <c r="AV47" s="877">
        <f>+AT47*Menu!$F$13</f>
        <v>0</v>
      </c>
      <c r="AW47" s="1010">
        <f t="shared" si="8"/>
        <v>0</v>
      </c>
      <c r="BJ47" s="1009">
        <f>BJ46+'Générateur Emprise 15ans'!AP47/(1+Résultats!$D$29)^(Résultats!$B118-1)</f>
        <v>13878.587402849671</v>
      </c>
      <c r="BK47" s="1009">
        <f ca="1">BK46+'Générateur Emprise 15ans'!AT47/(1+Résultats!$D$30)^(Résultats!$B118-1)</f>
        <v>14228.306652992314</v>
      </c>
      <c r="BL47" s="1009">
        <f>BL46+'Générateur Emprise 15ans'!BF47/(1+Résultats!$D$30)^(Résultats!$B118-1)</f>
        <v>-295.87794422155264</v>
      </c>
      <c r="BM47" s="1009">
        <f ca="1">BM46+'Générateur Emprise 15ans'!BI47/(1+Résultats!$D$30)^(Résultats!$B118-1)</f>
        <v>13932.428708770762</v>
      </c>
      <c r="BN47" s="1009">
        <f>BN46+'Générateur Emprise 15ans'!AR47/(1+Résultats!$D$29)^(Résultats!$B118-1)</f>
        <v>55514.349611398684</v>
      </c>
      <c r="BO47" s="1009">
        <f ca="1">BO46+'Générateur Emprise 15ans'!AV47/(1+Résultats!$D$30)^(Résultats!$B118-1)</f>
        <v>56913.226611969258</v>
      </c>
      <c r="BP47" s="1009">
        <f>BP46+'Générateur Emprise 15ans'!BE47/(1+Résultats!$D$30)^(Résultats!$B118-1)</f>
        <v>-1183.5117768862106</v>
      </c>
      <c r="BQ47" s="1009">
        <f ca="1">BQ46+'Générateur Emprise 15ans'!BH47/(1+Résultats!$D$30)^(Résultats!$B118-1)</f>
        <v>55729.714835083047</v>
      </c>
    </row>
    <row r="48" spans="1:69" x14ac:dyDescent="0.3">
      <c r="A48">
        <v>27</v>
      </c>
      <c r="B48" t="str">
        <f t="shared" si="0"/>
        <v>Orge d'hiver</v>
      </c>
      <c r="C48" t="str">
        <f t="shared" si="1"/>
        <v>HIVER</v>
      </c>
      <c r="D48" s="869">
        <f t="shared" si="12"/>
        <v>12</v>
      </c>
      <c r="E48" s="869">
        <f t="shared" si="13"/>
        <v>12</v>
      </c>
      <c r="F48" s="869">
        <f t="shared" si="14"/>
        <v>12</v>
      </c>
      <c r="G48" s="869">
        <f t="shared" si="15"/>
        <v>12</v>
      </c>
      <c r="H48" t="s">
        <v>405</v>
      </c>
      <c r="I48">
        <f ca="1">'Générateur Emprise 15ans'!C218</f>
        <v>0</v>
      </c>
      <c r="J48" s="842">
        <f t="shared" ca="1" si="16"/>
        <v>0</v>
      </c>
      <c r="K48">
        <f t="shared" si="17"/>
        <v>0</v>
      </c>
      <c r="L48">
        <f t="shared" si="2"/>
        <v>0</v>
      </c>
      <c r="M48">
        <f t="shared" si="18"/>
        <v>0</v>
      </c>
      <c r="N48">
        <f t="shared" ca="1" si="19"/>
        <v>0</v>
      </c>
      <c r="O48">
        <f t="shared" ca="1" si="3"/>
        <v>0</v>
      </c>
      <c r="T48">
        <v>27</v>
      </c>
      <c r="U48" s="971">
        <f t="shared" si="20"/>
        <v>6.605160570529983</v>
      </c>
      <c r="V48" s="973">
        <v>27</v>
      </c>
      <c r="W48" s="971">
        <f t="shared" si="4"/>
        <v>0</v>
      </c>
      <c r="X48" s="869">
        <f>IF('Base de données Haies'!$I$26=0,'Générateur Emprise 15ans'!U$8,IF(W48=0,$W$17,W48))</f>
        <v>12</v>
      </c>
      <c r="Y48">
        <v>27</v>
      </c>
      <c r="Z48" s="971">
        <f t="shared" si="21"/>
        <v>6.605160570529983</v>
      </c>
      <c r="AA48" s="973">
        <v>27</v>
      </c>
      <c r="AB48" s="971">
        <f t="shared" si="5"/>
        <v>0</v>
      </c>
      <c r="AC48" s="869">
        <f>IF('Base de données Haies'!$I$26=0,'Générateur Emprise 15ans'!Z$8,IF(AB48=0,$W$17,AB48))</f>
        <v>12</v>
      </c>
      <c r="AD48">
        <v>27</v>
      </c>
      <c r="AE48" s="971">
        <f t="shared" si="22"/>
        <v>6.605160570529983</v>
      </c>
      <c r="AF48" s="973">
        <v>27</v>
      </c>
      <c r="AG48" s="971">
        <f t="shared" si="6"/>
        <v>0</v>
      </c>
      <c r="AH48" s="869">
        <f>IF('Base de données Haies'!$I$26=0,'Générateur Emprise 15ans'!AE$8,IF(AG48=0,$W$17,AG48))</f>
        <v>12</v>
      </c>
      <c r="AI48">
        <v>27</v>
      </c>
      <c r="AJ48" s="971">
        <f t="shared" si="23"/>
        <v>6.605160570529983</v>
      </c>
      <c r="AK48" s="973">
        <v>27</v>
      </c>
      <c r="AL48" s="971">
        <f t="shared" si="7"/>
        <v>0</v>
      </c>
      <c r="AM48" s="869">
        <f>IF('Base de données Haies'!$I$26=0,'Générateur Emprise 15ans'!AJ$8,IF(AL48=0,$W$17,AL48))</f>
        <v>12</v>
      </c>
      <c r="AO48" s="869">
        <f>+'Générateur Emprise 15ans'!K48</f>
        <v>0</v>
      </c>
      <c r="AP48" s="877">
        <f>IF(Résultats!$B80&lt;='Générateur Emprise 15ans'!$U$7,IF(Résultats!$B80&gt;'Générateur Emprise 15ans'!$F$13," ",HLOOKUP(IF(Résultats!$B80-('Générateur Emprise 15ans'!$F$12*ROUNDDOWN(Résultats!$B80/'Générateur Emprise 15ans'!$F$12,0))=0,'Générateur Emprise 15ans'!$F$12,Résultats!$B80-('Générateur Emprise 15ans'!$F$12*ROUNDDOWN(Résultats!$B80/'Générateur Emprise 15ans'!$F$12,0))),'Générateur Emprise 15ans'!$N$14:$R$15,2,FALSE)),0)</f>
        <v>0</v>
      </c>
      <c r="AQ48" s="869">
        <f>+'Générateur Emprise 15ans'!L48</f>
        <v>0</v>
      </c>
      <c r="AR48" s="876">
        <f>+AP48*Menu!$F$13</f>
        <v>0</v>
      </c>
      <c r="AS48" s="869">
        <f ca="1">+'Générateur Emprise 15ans'!D218</f>
        <v>0</v>
      </c>
      <c r="AT48" s="877">
        <f>IF(Résultats!$B80&lt;='Générateur Emprise 15ans'!$U$7,+AP48*AS48/AO48+IF(Résultats!$B80&lt;=Menu!$G$64,Menu!$D$64,0),0)</f>
        <v>0</v>
      </c>
      <c r="AU48" s="869">
        <f ca="1">+'Générateur Emprise 15ans'!C218</f>
        <v>0</v>
      </c>
      <c r="AV48" s="877">
        <f>+AT48*Menu!$F$13</f>
        <v>0</v>
      </c>
      <c r="AW48" s="1010">
        <f t="shared" si="8"/>
        <v>0</v>
      </c>
      <c r="BJ48" s="1009">
        <f>BJ47+'Générateur Emprise 15ans'!AP48/(1+Résultats!$D$29)^(Résultats!$B119-1)</f>
        <v>13878.587402849671</v>
      </c>
      <c r="BK48" s="1009">
        <f ca="1">BK47+'Générateur Emprise 15ans'!AT48/(1+Résultats!$D$30)^(Résultats!$B119-1)</f>
        <v>14228.306652992314</v>
      </c>
      <c r="BL48" s="1009">
        <f>BL47+'Générateur Emprise 15ans'!BF48/(1+Résultats!$D$30)^(Résultats!$B119-1)</f>
        <v>-295.87794422155264</v>
      </c>
      <c r="BM48" s="1009">
        <f ca="1">BM47+'Générateur Emprise 15ans'!BI48/(1+Résultats!$D$30)^(Résultats!$B119-1)</f>
        <v>13932.428708770762</v>
      </c>
      <c r="BN48" s="1009">
        <f>BN47+'Générateur Emprise 15ans'!AR48/(1+Résultats!$D$29)^(Résultats!$B119-1)</f>
        <v>55514.349611398684</v>
      </c>
      <c r="BO48" s="1009">
        <f ca="1">BO47+'Générateur Emprise 15ans'!AV48/(1+Résultats!$D$30)^(Résultats!$B119-1)</f>
        <v>56913.226611969258</v>
      </c>
      <c r="BP48" s="1009">
        <f>BP47+'Générateur Emprise 15ans'!BE48/(1+Résultats!$D$30)^(Résultats!$B119-1)</f>
        <v>-1183.5117768862106</v>
      </c>
      <c r="BQ48" s="1009">
        <f ca="1">BQ47+'Générateur Emprise 15ans'!BH48/(1+Résultats!$D$30)^(Résultats!$B119-1)</f>
        <v>55729.714835083047</v>
      </c>
    </row>
    <row r="49" spans="1:181" x14ac:dyDescent="0.3">
      <c r="A49">
        <v>28</v>
      </c>
      <c r="B49" t="str">
        <f t="shared" si="0"/>
        <v>Maïs</v>
      </c>
      <c r="C49" t="str">
        <f t="shared" si="1"/>
        <v>ETE</v>
      </c>
      <c r="D49" s="869">
        <f t="shared" si="12"/>
        <v>12</v>
      </c>
      <c r="E49" s="869">
        <f t="shared" si="13"/>
        <v>12</v>
      </c>
      <c r="F49" s="869">
        <f t="shared" si="14"/>
        <v>12</v>
      </c>
      <c r="G49" s="869">
        <f t="shared" si="15"/>
        <v>12</v>
      </c>
      <c r="H49" t="s">
        <v>405</v>
      </c>
      <c r="I49">
        <f ca="1">'Générateur Emprise 15ans'!C219</f>
        <v>0</v>
      </c>
      <c r="J49" s="842">
        <f t="shared" ca="1" si="16"/>
        <v>0</v>
      </c>
      <c r="K49">
        <f t="shared" si="17"/>
        <v>0</v>
      </c>
      <c r="L49">
        <f t="shared" si="2"/>
        <v>0</v>
      </c>
      <c r="M49">
        <f t="shared" si="18"/>
        <v>0</v>
      </c>
      <c r="N49">
        <f t="shared" ca="1" si="19"/>
        <v>0</v>
      </c>
      <c r="O49">
        <f t="shared" ca="1" si="3"/>
        <v>0</v>
      </c>
      <c r="T49">
        <v>28</v>
      </c>
      <c r="U49" s="971">
        <f t="shared" si="20"/>
        <v>6.6058416616869815</v>
      </c>
      <c r="V49" s="973">
        <v>28</v>
      </c>
      <c r="W49" s="971">
        <f t="shared" si="4"/>
        <v>0</v>
      </c>
      <c r="X49" s="869">
        <f>IF('Base de données Haies'!$I$26=0,'Générateur Emprise 15ans'!U$8,IF(W49=0,$W$17,W49))</f>
        <v>12</v>
      </c>
      <c r="Y49">
        <v>28</v>
      </c>
      <c r="Z49" s="971">
        <f t="shared" si="21"/>
        <v>6.6058416616869815</v>
      </c>
      <c r="AA49" s="973">
        <v>28</v>
      </c>
      <c r="AB49" s="971">
        <f t="shared" si="5"/>
        <v>0</v>
      </c>
      <c r="AC49" s="869">
        <f>IF('Base de données Haies'!$I$26=0,'Générateur Emprise 15ans'!Z$8,IF(AB49=0,$W$17,AB49))</f>
        <v>12</v>
      </c>
      <c r="AD49">
        <v>28</v>
      </c>
      <c r="AE49" s="971">
        <f t="shared" si="22"/>
        <v>6.6058416616869815</v>
      </c>
      <c r="AF49" s="973">
        <v>28</v>
      </c>
      <c r="AG49" s="971">
        <f t="shared" si="6"/>
        <v>0</v>
      </c>
      <c r="AH49" s="869">
        <f>IF('Base de données Haies'!$I$26=0,'Générateur Emprise 15ans'!AE$8,IF(AG49=0,$W$17,AG49))</f>
        <v>12</v>
      </c>
      <c r="AI49">
        <v>28</v>
      </c>
      <c r="AJ49" s="971">
        <f t="shared" si="23"/>
        <v>6.6058416616869815</v>
      </c>
      <c r="AK49" s="973">
        <v>28</v>
      </c>
      <c r="AL49" s="971">
        <f t="shared" si="7"/>
        <v>0</v>
      </c>
      <c r="AM49" s="869">
        <f>IF('Base de données Haies'!$I$26=0,'Générateur Emprise 15ans'!AJ$8,IF(AL49=0,$W$17,AL49))</f>
        <v>12</v>
      </c>
      <c r="AO49" s="869">
        <f>+'Générateur Emprise 15ans'!K49</f>
        <v>0</v>
      </c>
      <c r="AP49" s="877">
        <f>IF(Résultats!$B81&lt;='Générateur Emprise 15ans'!$U$7,IF(Résultats!$B81&gt;'Générateur Emprise 15ans'!$F$13," ",HLOOKUP(IF(Résultats!$B81-('Générateur Emprise 15ans'!$F$12*ROUNDDOWN(Résultats!$B81/'Générateur Emprise 15ans'!$F$12,0))=0,'Générateur Emprise 15ans'!$F$12,Résultats!$B81-('Générateur Emprise 15ans'!$F$12*ROUNDDOWN(Résultats!$B81/'Générateur Emprise 15ans'!$F$12,0))),'Générateur Emprise 15ans'!$N$14:$R$15,2,FALSE)),0)</f>
        <v>0</v>
      </c>
      <c r="AQ49" s="869">
        <f>+'Générateur Emprise 15ans'!L49</f>
        <v>0</v>
      </c>
      <c r="AR49" s="876">
        <f>+AP49*Menu!$F$13</f>
        <v>0</v>
      </c>
      <c r="AS49" s="869">
        <f ca="1">+'Générateur Emprise 15ans'!D219</f>
        <v>0</v>
      </c>
      <c r="AT49" s="877">
        <f>IF(Résultats!$B81&lt;='Générateur Emprise 15ans'!$U$7,+AP49*AS49/AO49+IF(Résultats!$B81&lt;=Menu!$G$64,Menu!$D$64,0),0)</f>
        <v>0</v>
      </c>
      <c r="AU49" s="869">
        <f ca="1">+'Générateur Emprise 15ans'!C219</f>
        <v>0</v>
      </c>
      <c r="AV49" s="877">
        <f>+AT49*Menu!$F$13</f>
        <v>0</v>
      </c>
      <c r="AW49" s="1010">
        <f t="shared" si="8"/>
        <v>0</v>
      </c>
      <c r="BJ49" s="1009">
        <f>BJ48+'Générateur Emprise 15ans'!AP49/(1+Résultats!$D$29)^(Résultats!$B120-1)</f>
        <v>13878.587402849671</v>
      </c>
      <c r="BK49" s="1009">
        <f ca="1">BK48+'Générateur Emprise 15ans'!AT49/(1+Résultats!$D$30)^(Résultats!$B120-1)</f>
        <v>14228.306652992314</v>
      </c>
      <c r="BL49" s="1009">
        <f>BL48+'Générateur Emprise 15ans'!BF49/(1+Résultats!$D$30)^(Résultats!$B120-1)</f>
        <v>-295.87794422155264</v>
      </c>
      <c r="BM49" s="1009">
        <f ca="1">BM48+'Générateur Emprise 15ans'!BI49/(1+Résultats!$D$30)^(Résultats!$B120-1)</f>
        <v>13932.428708770762</v>
      </c>
      <c r="BN49" s="1009">
        <f>BN48+'Générateur Emprise 15ans'!AR49/(1+Résultats!$D$29)^(Résultats!$B120-1)</f>
        <v>55514.349611398684</v>
      </c>
      <c r="BO49" s="1009">
        <f ca="1">BO48+'Générateur Emprise 15ans'!AV49/(1+Résultats!$D$30)^(Résultats!$B120-1)</f>
        <v>56913.226611969258</v>
      </c>
      <c r="BP49" s="1009">
        <f>BP48+'Générateur Emprise 15ans'!BE49/(1+Résultats!$D$30)^(Résultats!$B120-1)</f>
        <v>-1183.5117768862106</v>
      </c>
      <c r="BQ49" s="1009">
        <f ca="1">BQ48+'Générateur Emprise 15ans'!BH49/(1+Résultats!$D$30)^(Résultats!$B120-1)</f>
        <v>55729.714835083047</v>
      </c>
    </row>
    <row r="50" spans="1:181" x14ac:dyDescent="0.3">
      <c r="A50">
        <v>29</v>
      </c>
      <c r="B50" t="str">
        <f t="shared" si="0"/>
        <v>Blé d'hiver</v>
      </c>
      <c r="C50" t="str">
        <f t="shared" si="1"/>
        <v>HIVER</v>
      </c>
      <c r="D50" s="869">
        <f t="shared" si="12"/>
        <v>12</v>
      </c>
      <c r="E50" s="869">
        <f t="shared" si="13"/>
        <v>12</v>
      </c>
      <c r="F50" s="869">
        <f t="shared" si="14"/>
        <v>12</v>
      </c>
      <c r="G50" s="869">
        <f t="shared" si="15"/>
        <v>12</v>
      </c>
      <c r="H50" t="s">
        <v>405</v>
      </c>
      <c r="I50" s="842">
        <f ca="1">'Générateur Emprise 15ans'!C220</f>
        <v>0</v>
      </c>
      <c r="J50" s="842">
        <f t="shared" ca="1" si="16"/>
        <v>0</v>
      </c>
      <c r="K50">
        <f t="shared" si="17"/>
        <v>0</v>
      </c>
      <c r="L50">
        <f t="shared" si="2"/>
        <v>0</v>
      </c>
      <c r="M50">
        <f t="shared" si="18"/>
        <v>0</v>
      </c>
      <c r="N50">
        <f t="shared" ca="1" si="19"/>
        <v>0</v>
      </c>
      <c r="O50">
        <f t="shared" ca="1" si="3"/>
        <v>0</v>
      </c>
      <c r="T50">
        <v>29</v>
      </c>
      <c r="U50" s="971">
        <f t="shared" si="20"/>
        <v>6.6063297418983096</v>
      </c>
      <c r="V50" s="973">
        <v>29</v>
      </c>
      <c r="W50" s="971">
        <f t="shared" si="4"/>
        <v>0</v>
      </c>
      <c r="X50" s="869">
        <f>IF('Base de données Haies'!$I$26=0,'Générateur Emprise 15ans'!U$8,IF(W50=0,$W$17,W50))</f>
        <v>12</v>
      </c>
      <c r="Y50">
        <v>29</v>
      </c>
      <c r="Z50" s="971">
        <f t="shared" si="21"/>
        <v>6.6063297418983096</v>
      </c>
      <c r="AA50" s="973">
        <v>29</v>
      </c>
      <c r="AB50" s="971">
        <f t="shared" si="5"/>
        <v>0</v>
      </c>
      <c r="AC50" s="869">
        <f>IF('Base de données Haies'!$I$26=0,'Générateur Emprise 15ans'!Z$8,IF(AB50=0,$W$17,AB50))</f>
        <v>12</v>
      </c>
      <c r="AD50">
        <v>29</v>
      </c>
      <c r="AE50" s="971">
        <f t="shared" si="22"/>
        <v>6.6063297418983096</v>
      </c>
      <c r="AF50" s="973">
        <v>29</v>
      </c>
      <c r="AG50" s="971">
        <f t="shared" si="6"/>
        <v>0</v>
      </c>
      <c r="AH50" s="869">
        <f>IF('Base de données Haies'!$I$26=0,'Générateur Emprise 15ans'!AE$8,IF(AG50=0,$W$17,AG50))</f>
        <v>12</v>
      </c>
      <c r="AI50">
        <v>29</v>
      </c>
      <c r="AJ50" s="971">
        <f t="shared" si="23"/>
        <v>6.6063297418983096</v>
      </c>
      <c r="AK50" s="973">
        <v>29</v>
      </c>
      <c r="AL50" s="971">
        <f t="shared" si="7"/>
        <v>0</v>
      </c>
      <c r="AM50" s="869">
        <f>IF('Base de données Haies'!$I$26=0,'Générateur Emprise 15ans'!AJ$8,IF(AL50=0,$W$17,AL50))</f>
        <v>12</v>
      </c>
      <c r="AO50" s="869">
        <f>+'Générateur Emprise 15ans'!K50</f>
        <v>0</v>
      </c>
      <c r="AP50" s="877">
        <f>IF(Résultats!$B82&lt;='Générateur Emprise 15ans'!$U$7,IF(Résultats!$B82&gt;'Générateur Emprise 15ans'!$F$13," ",HLOOKUP(IF(Résultats!$B82-('Générateur Emprise 15ans'!$F$12*ROUNDDOWN(Résultats!$B82/'Générateur Emprise 15ans'!$F$12,0))=0,'Générateur Emprise 15ans'!$F$12,Résultats!$B82-('Générateur Emprise 15ans'!$F$12*ROUNDDOWN(Résultats!$B82/'Générateur Emprise 15ans'!$F$12,0))),'Générateur Emprise 15ans'!$N$14:$R$15,2,FALSE)),0)</f>
        <v>0</v>
      </c>
      <c r="AQ50" s="869">
        <f>+'Générateur Emprise 15ans'!L50</f>
        <v>0</v>
      </c>
      <c r="AR50" s="876">
        <f>+AP50*Menu!$F$13</f>
        <v>0</v>
      </c>
      <c r="AS50" s="869">
        <f ca="1">+'Générateur Emprise 15ans'!D220</f>
        <v>0</v>
      </c>
      <c r="AT50" s="877">
        <f>IF(Résultats!$B82&lt;='Générateur Emprise 15ans'!$U$7,+AP50*AS50/AO50+IF(Résultats!$B82&lt;=Menu!$G$64,Menu!$D$64,0),0)</f>
        <v>0</v>
      </c>
      <c r="AU50" s="869">
        <f ca="1">+'Générateur Emprise 15ans'!C220</f>
        <v>0</v>
      </c>
      <c r="AV50" s="877">
        <f>+AT50*Menu!$F$13</f>
        <v>0</v>
      </c>
      <c r="AW50" s="1010">
        <f t="shared" si="8"/>
        <v>0</v>
      </c>
      <c r="BJ50" s="1009">
        <f>BJ49+'Générateur Emprise 15ans'!AP50/(1+Résultats!$D$29)^(Résultats!$B121-1)</f>
        <v>13878.587402849671</v>
      </c>
      <c r="BK50" s="1009">
        <f ca="1">BK49+'Générateur Emprise 15ans'!AT50/(1+Résultats!$D$30)^(Résultats!$B121-1)</f>
        <v>14228.306652992314</v>
      </c>
      <c r="BL50" s="1009">
        <f>BL49+'Générateur Emprise 15ans'!BF50/(1+Résultats!$D$30)^(Résultats!$B121-1)</f>
        <v>-295.87794422155264</v>
      </c>
      <c r="BM50" s="1009">
        <f ca="1">BM49+'Générateur Emprise 15ans'!BI50/(1+Résultats!$D$30)^(Résultats!$B121-1)</f>
        <v>13932.428708770762</v>
      </c>
      <c r="BN50" s="1009">
        <f>BN49+'Générateur Emprise 15ans'!AR50/(1+Résultats!$D$29)^(Résultats!$B121-1)</f>
        <v>55514.349611398684</v>
      </c>
      <c r="BO50" s="1009">
        <f ca="1">BO49+'Générateur Emprise 15ans'!AV50/(1+Résultats!$D$30)^(Résultats!$B121-1)</f>
        <v>56913.226611969258</v>
      </c>
      <c r="BP50" s="1009">
        <f>BP49+'Générateur Emprise 15ans'!BE50/(1+Résultats!$D$30)^(Résultats!$B121-1)</f>
        <v>-1183.5117768862106</v>
      </c>
      <c r="BQ50" s="1009">
        <f ca="1">BQ49+'Générateur Emprise 15ans'!BH50/(1+Résultats!$D$30)^(Résultats!$B121-1)</f>
        <v>55729.714835083047</v>
      </c>
    </row>
    <row r="51" spans="1:181" x14ac:dyDescent="0.3">
      <c r="A51">
        <v>30</v>
      </c>
      <c r="B51" t="str">
        <f t="shared" si="0"/>
        <v>Prairie temporaire</v>
      </c>
      <c r="C51" t="str">
        <f t="shared" si="1"/>
        <v>HIVER</v>
      </c>
      <c r="D51" s="869">
        <f t="shared" si="12"/>
        <v>12</v>
      </c>
      <c r="E51" s="869">
        <f t="shared" si="13"/>
        <v>12</v>
      </c>
      <c r="F51" s="869">
        <f t="shared" si="14"/>
        <v>12</v>
      </c>
      <c r="G51" s="869">
        <f t="shared" si="15"/>
        <v>12</v>
      </c>
      <c r="H51" t="s">
        <v>405</v>
      </c>
      <c r="I51" s="842">
        <f ca="1">'Générateur Emprise 15ans'!C221</f>
        <v>0</v>
      </c>
      <c r="J51" s="842">
        <f t="shared" ca="1" si="16"/>
        <v>0</v>
      </c>
      <c r="K51">
        <f t="shared" si="17"/>
        <v>0</v>
      </c>
      <c r="L51">
        <f t="shared" si="2"/>
        <v>0</v>
      </c>
      <c r="M51">
        <f t="shared" si="18"/>
        <v>0</v>
      </c>
      <c r="N51">
        <f t="shared" ca="1" si="19"/>
        <v>0</v>
      </c>
      <c r="O51">
        <f t="shared" ca="1" si="3"/>
        <v>0</v>
      </c>
      <c r="T51">
        <v>30</v>
      </c>
      <c r="U51" s="971">
        <f t="shared" si="20"/>
        <v>6.6066794959579829</v>
      </c>
      <c r="V51" s="973">
        <v>30</v>
      </c>
      <c r="W51" s="971">
        <f t="shared" si="4"/>
        <v>0</v>
      </c>
      <c r="X51" s="869">
        <f>IF('Base de données Haies'!$I$26=0,'Générateur Emprise 15ans'!U$8,IF(W51=0,$W$17,W51))</f>
        <v>12</v>
      </c>
      <c r="Y51">
        <v>30</v>
      </c>
      <c r="Z51" s="971">
        <f t="shared" si="21"/>
        <v>6.6066794959579829</v>
      </c>
      <c r="AA51" s="973">
        <v>30</v>
      </c>
      <c r="AB51" s="971">
        <f t="shared" si="5"/>
        <v>0</v>
      </c>
      <c r="AC51" s="869">
        <f>IF('Base de données Haies'!$I$26=0,'Générateur Emprise 15ans'!Z$8,IF(AB51=0,$W$17,AB51))</f>
        <v>12</v>
      </c>
      <c r="AD51">
        <v>30</v>
      </c>
      <c r="AE51" s="971">
        <f t="shared" si="22"/>
        <v>6.6066794959579829</v>
      </c>
      <c r="AF51" s="973">
        <v>30</v>
      </c>
      <c r="AG51" s="971">
        <f t="shared" si="6"/>
        <v>0</v>
      </c>
      <c r="AH51" s="869">
        <f>IF('Base de données Haies'!$I$26=0,'Générateur Emprise 15ans'!AE$8,IF(AG51=0,$W$17,AG51))</f>
        <v>12</v>
      </c>
      <c r="AI51">
        <v>30</v>
      </c>
      <c r="AJ51" s="971">
        <f t="shared" si="23"/>
        <v>6.6066794959579829</v>
      </c>
      <c r="AK51" s="973">
        <v>30</v>
      </c>
      <c r="AL51" s="971">
        <f t="shared" si="7"/>
        <v>0</v>
      </c>
      <c r="AM51" s="869">
        <f>IF('Base de données Haies'!$I$26=0,'Générateur Emprise 15ans'!AJ$8,IF(AL51=0,$W$17,AL51))</f>
        <v>12</v>
      </c>
      <c r="AO51" s="869">
        <f>+'Générateur Emprise 15ans'!K51</f>
        <v>0</v>
      </c>
      <c r="AP51" s="877">
        <f>IF(Résultats!$B83&lt;='Générateur Emprise 15ans'!$U$7,IF(Résultats!$B83&gt;'Générateur Emprise 15ans'!$F$13," ",HLOOKUP(IF(Résultats!$B83-('Générateur Emprise 15ans'!$F$12*ROUNDDOWN(Résultats!$B83/'Générateur Emprise 15ans'!$F$12,0))=0,'Générateur Emprise 15ans'!$F$12,Résultats!$B83-('Générateur Emprise 15ans'!$F$12*ROUNDDOWN(Résultats!$B83/'Générateur Emprise 15ans'!$F$12,0))),'Générateur Emprise 15ans'!$N$14:$R$15,2,FALSE)),0)</f>
        <v>0</v>
      </c>
      <c r="AQ51" s="869">
        <f>+'Générateur Emprise 15ans'!L51</f>
        <v>0</v>
      </c>
      <c r="AR51" s="876">
        <f>+AP51*Menu!$F$13</f>
        <v>0</v>
      </c>
      <c r="AS51" s="869">
        <f ca="1">+'Générateur Emprise 15ans'!D221</f>
        <v>0</v>
      </c>
      <c r="AT51" s="877">
        <f>IF(Résultats!$B83&lt;='Générateur Emprise 15ans'!$U$7,+AP51*AS51/AO51+IF(Résultats!$B83&lt;=Menu!$G$64,Menu!$D$64,0),0)</f>
        <v>0</v>
      </c>
      <c r="AU51" s="869">
        <f ca="1">+'Générateur Emprise 15ans'!C221</f>
        <v>0</v>
      </c>
      <c r="AV51" s="877">
        <f>+AT51*Menu!$F$13</f>
        <v>0</v>
      </c>
      <c r="AW51" s="1010">
        <f t="shared" si="8"/>
        <v>0</v>
      </c>
      <c r="BJ51" s="1009">
        <f>BJ50+'Générateur Emprise 15ans'!AP51/(1+Résultats!$D$29)^(Résultats!$B122-1)</f>
        <v>13878.587402849671</v>
      </c>
      <c r="BK51" s="1009">
        <f ca="1">BK50+'Générateur Emprise 15ans'!AT51/(1+Résultats!$D$30)^(Résultats!$B122-1)</f>
        <v>14228.306652992314</v>
      </c>
      <c r="BL51" s="1009">
        <f>BL50+'Générateur Emprise 15ans'!BF51/(1+Résultats!$D$30)^(Résultats!$B122-1)</f>
        <v>-295.87794422155264</v>
      </c>
      <c r="BM51" s="1009">
        <f ca="1">BM50+'Générateur Emprise 15ans'!BI51/(1+Résultats!$D$30)^(Résultats!$B122-1)</f>
        <v>13932.428708770762</v>
      </c>
      <c r="BN51" s="1009">
        <f>BN50+'Générateur Emprise 15ans'!AR51/(1+Résultats!$D$29)^(Résultats!$B122-1)</f>
        <v>55514.349611398684</v>
      </c>
      <c r="BO51" s="1009">
        <f ca="1">BO50+'Générateur Emprise 15ans'!AV51/(1+Résultats!$D$30)^(Résultats!$B122-1)</f>
        <v>56913.226611969258</v>
      </c>
      <c r="BP51" s="1009">
        <f>BP50+'Générateur Emprise 15ans'!BE51/(1+Résultats!$D$30)^(Résultats!$B122-1)</f>
        <v>-1183.5117768862106</v>
      </c>
      <c r="BQ51" s="1009">
        <f ca="1">BQ50+'Générateur Emprise 15ans'!BH51/(1+Résultats!$D$30)^(Résultats!$B122-1)</f>
        <v>55729.714835083047</v>
      </c>
    </row>
    <row r="52" spans="1:181" x14ac:dyDescent="0.3">
      <c r="M52">
        <f ca="1">SUM(N22:N49)</f>
        <v>11.427830400000012</v>
      </c>
      <c r="N52">
        <f ca="1">SUM(O22:O49)</f>
        <v>32.605910399999956</v>
      </c>
    </row>
    <row r="53" spans="1:181" ht="15" thickBot="1" x14ac:dyDescent="0.35"/>
    <row r="54" spans="1:181" x14ac:dyDescent="0.3">
      <c r="A54" s="629"/>
      <c r="B54" s="629"/>
      <c r="C54" s="629"/>
      <c r="D54" s="629"/>
      <c r="E54" s="629"/>
      <c r="F54" s="629"/>
      <c r="G54" s="629"/>
      <c r="H54" s="629"/>
      <c r="I54" s="629"/>
      <c r="J54" s="629"/>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9"/>
      <c r="AP54" s="629"/>
      <c r="AQ54" s="629"/>
      <c r="AR54" s="629"/>
      <c r="AS54" s="629"/>
      <c r="AT54" s="629"/>
      <c r="AU54" s="629"/>
      <c r="AV54" s="629"/>
      <c r="AW54" s="629"/>
      <c r="AX54" s="629"/>
      <c r="AY54" s="629"/>
      <c r="AZ54" s="629"/>
      <c r="BA54" s="629"/>
      <c r="BB54" s="629"/>
      <c r="BC54" s="629"/>
      <c r="BD54" s="629"/>
      <c r="BE54" s="629"/>
      <c r="BF54" s="629"/>
      <c r="BG54" s="629"/>
      <c r="BH54" s="629"/>
      <c r="BI54" s="629"/>
      <c r="BJ54" s="629"/>
      <c r="BK54" s="629"/>
      <c r="BL54" s="629"/>
      <c r="BM54" s="629"/>
      <c r="BN54" s="629"/>
      <c r="BO54" s="629"/>
      <c r="BP54" s="629"/>
      <c r="BQ54" s="629"/>
      <c r="BR54" s="629"/>
      <c r="BS54" s="629"/>
      <c r="BT54" s="629"/>
      <c r="BU54" s="629"/>
      <c r="BV54" s="629"/>
      <c r="BW54" s="629"/>
      <c r="BX54" s="629"/>
      <c r="BY54" s="629"/>
      <c r="BZ54" s="629"/>
      <c r="CA54" s="629"/>
      <c r="CB54" s="629"/>
      <c r="CC54" s="629"/>
      <c r="CD54" s="629"/>
      <c r="CE54" s="629"/>
      <c r="CF54" s="629"/>
      <c r="CG54" s="629"/>
      <c r="CH54" s="629"/>
      <c r="CI54" s="629"/>
      <c r="CJ54" s="629"/>
      <c r="CK54" s="629"/>
      <c r="CL54" s="600"/>
      <c r="CM54" s="672"/>
      <c r="CN54" s="600" t="s">
        <v>521</v>
      </c>
      <c r="CO54" s="600"/>
      <c r="CP54" s="600"/>
      <c r="CQ54" s="600"/>
      <c r="CR54" s="600"/>
      <c r="CS54" s="672"/>
      <c r="CT54" s="600" t="s">
        <v>521</v>
      </c>
      <c r="CU54" s="600"/>
      <c r="CV54" s="600"/>
      <c r="CW54" s="600"/>
      <c r="CX54" s="600"/>
      <c r="CY54" s="672"/>
      <c r="CZ54" s="600" t="s">
        <v>521</v>
      </c>
      <c r="DA54" s="600"/>
      <c r="DB54" s="600"/>
      <c r="DC54" s="600"/>
      <c r="DD54" s="600"/>
      <c r="DE54" s="672"/>
      <c r="DF54" s="600" t="s">
        <v>521</v>
      </c>
      <c r="DG54" s="600"/>
      <c r="DH54" s="600"/>
      <c r="DI54" s="600"/>
      <c r="DJ54" s="600"/>
      <c r="DK54" s="672"/>
      <c r="DL54" s="600" t="s">
        <v>521</v>
      </c>
      <c r="DM54" s="600"/>
      <c r="DN54" s="600"/>
      <c r="DO54" s="600"/>
      <c r="DP54" s="600"/>
      <c r="DQ54" s="672"/>
      <c r="DR54" s="600" t="s">
        <v>521</v>
      </c>
      <c r="DS54" s="600"/>
      <c r="DT54" s="600"/>
      <c r="DU54" s="600"/>
      <c r="DV54" s="600"/>
      <c r="DW54" s="672"/>
      <c r="DX54" s="600" t="s">
        <v>521</v>
      </c>
      <c r="DY54" s="600"/>
      <c r="DZ54" s="600"/>
      <c r="EA54" s="600"/>
      <c r="EB54" s="600"/>
      <c r="EC54" s="672"/>
      <c r="ED54" s="600" t="s">
        <v>521</v>
      </c>
      <c r="EE54" s="600"/>
      <c r="EF54" s="600"/>
      <c r="EG54" s="600"/>
      <c r="EH54" s="600"/>
      <c r="EI54" s="672"/>
      <c r="EJ54" s="600" t="s">
        <v>521</v>
      </c>
      <c r="EK54" s="600"/>
      <c r="EL54" s="600"/>
      <c r="EM54" s="600"/>
      <c r="EN54" s="600"/>
      <c r="EO54" s="672"/>
      <c r="EP54" s="600" t="s">
        <v>521</v>
      </c>
      <c r="EQ54" s="600"/>
      <c r="ER54" s="600"/>
      <c r="ES54" s="600"/>
      <c r="ET54" s="600"/>
      <c r="EU54" s="672"/>
      <c r="EV54" s="600" t="s">
        <v>521</v>
      </c>
      <c r="EW54" s="600"/>
      <c r="EX54" s="600"/>
      <c r="EY54" s="600"/>
      <c r="EZ54" s="600"/>
      <c r="FA54" s="672"/>
      <c r="FB54" s="600" t="s">
        <v>521</v>
      </c>
      <c r="FC54" s="600"/>
      <c r="FD54" s="600"/>
      <c r="FE54" s="600"/>
      <c r="FF54" s="600"/>
      <c r="FG54" s="672"/>
      <c r="FH54" s="600" t="s">
        <v>521</v>
      </c>
      <c r="FI54" s="600"/>
      <c r="FJ54" s="600"/>
      <c r="FK54" s="600"/>
      <c r="FL54" s="600"/>
      <c r="FM54" s="672"/>
      <c r="FN54" s="600" t="s">
        <v>521</v>
      </c>
      <c r="FO54" s="600"/>
      <c r="FP54" s="600"/>
      <c r="FQ54" s="600"/>
      <c r="FR54" s="600"/>
      <c r="FS54" s="672"/>
      <c r="FT54" s="600" t="s">
        <v>521</v>
      </c>
      <c r="FU54" s="600"/>
      <c r="FV54" s="600"/>
      <c r="FW54" s="600"/>
      <c r="FX54" s="600"/>
      <c r="FY54" s="672"/>
    </row>
    <row r="55" spans="1:181" x14ac:dyDescent="0.3">
      <c r="A55" s="19"/>
      <c r="B55" s="1386" t="s">
        <v>520</v>
      </c>
      <c r="C55" s="1386"/>
      <c r="D55" s="1386"/>
      <c r="E55" s="1386"/>
      <c r="F55" s="1386"/>
      <c r="G55" s="1387"/>
      <c r="H55" s="1385" t="s">
        <v>519</v>
      </c>
      <c r="I55" s="1386"/>
      <c r="J55" s="1386"/>
      <c r="K55" s="1386"/>
      <c r="L55" s="1386"/>
      <c r="M55" s="1387"/>
      <c r="N55" s="1386" t="s">
        <v>518</v>
      </c>
      <c r="O55" s="1386"/>
      <c r="P55" s="1386"/>
      <c r="Q55" s="1386"/>
      <c r="R55" s="1386"/>
      <c r="S55" s="1387"/>
      <c r="T55" s="1385" t="s">
        <v>517</v>
      </c>
      <c r="U55" s="1386"/>
      <c r="V55" s="1386"/>
      <c r="W55" s="1386"/>
      <c r="X55" s="1386"/>
      <c r="Y55" s="1387"/>
      <c r="Z55" s="1385" t="s">
        <v>516</v>
      </c>
      <c r="AA55" s="1386"/>
      <c r="AB55" s="1386"/>
      <c r="AC55" s="1386"/>
      <c r="AD55" s="1386"/>
      <c r="AE55" s="1387"/>
      <c r="AF55" s="1386" t="s">
        <v>515</v>
      </c>
      <c r="AG55" s="1386"/>
      <c r="AH55" s="1386"/>
      <c r="AI55" s="1386"/>
      <c r="AJ55" s="1386"/>
      <c r="AK55" s="1387"/>
      <c r="AL55" s="1385" t="s">
        <v>514</v>
      </c>
      <c r="AM55" s="1386"/>
      <c r="AN55" s="1386"/>
      <c r="AO55" s="1386"/>
      <c r="AP55" s="1386"/>
      <c r="AQ55" s="1387"/>
      <c r="AR55" s="1385" t="s">
        <v>513</v>
      </c>
      <c r="AS55" s="1386"/>
      <c r="AT55" s="1386"/>
      <c r="AU55" s="1386"/>
      <c r="AV55" s="1386"/>
      <c r="AW55" s="1387"/>
      <c r="AX55" s="1386" t="s">
        <v>512</v>
      </c>
      <c r="AY55" s="1386"/>
      <c r="AZ55" s="1386"/>
      <c r="BA55" s="1386"/>
      <c r="BB55" s="1386"/>
      <c r="BC55" s="1387"/>
      <c r="BD55" s="1385" t="s">
        <v>511</v>
      </c>
      <c r="BE55" s="1386"/>
      <c r="BF55" s="1386"/>
      <c r="BG55" s="1386"/>
      <c r="BH55" s="1386"/>
      <c r="BI55" s="1387"/>
      <c r="BJ55" s="1385" t="s">
        <v>510</v>
      </c>
      <c r="BK55" s="1386"/>
      <c r="BL55" s="1386"/>
      <c r="BM55" s="1386"/>
      <c r="BN55" s="1386"/>
      <c r="BO55" s="1387"/>
      <c r="BP55" s="1386" t="s">
        <v>509</v>
      </c>
      <c r="BQ55" s="1386"/>
      <c r="BR55" s="1386"/>
      <c r="BS55" s="1386"/>
      <c r="BT55" s="1386"/>
      <c r="BU55" s="1387"/>
      <c r="BV55" s="1385" t="s">
        <v>508</v>
      </c>
      <c r="BW55" s="1386"/>
      <c r="BX55" s="1386"/>
      <c r="BY55" s="1386"/>
      <c r="BZ55" s="1386"/>
      <c r="CA55" s="1387"/>
      <c r="CB55" s="1385" t="s">
        <v>507</v>
      </c>
      <c r="CC55" s="1386"/>
      <c r="CD55" s="1386"/>
      <c r="CE55" s="1386"/>
      <c r="CF55" s="1386"/>
      <c r="CG55" s="1387"/>
      <c r="CH55" s="1386" t="s">
        <v>506</v>
      </c>
      <c r="CI55" s="1386"/>
      <c r="CJ55" s="1386"/>
      <c r="CK55" s="1386"/>
      <c r="CL55" s="1386"/>
      <c r="CM55" s="1387"/>
      <c r="CN55" s="1385" t="s">
        <v>505</v>
      </c>
      <c r="CO55" s="1386"/>
      <c r="CP55" s="1386"/>
      <c r="CQ55" s="1386"/>
      <c r="CR55" s="1386"/>
      <c r="CS55" s="1387"/>
      <c r="CT55" s="1385" t="s">
        <v>504</v>
      </c>
      <c r="CU55" s="1386"/>
      <c r="CV55" s="1386"/>
      <c r="CW55" s="1386"/>
      <c r="CX55" s="1386"/>
      <c r="CY55" s="1387"/>
      <c r="CZ55" s="1386" t="s">
        <v>503</v>
      </c>
      <c r="DA55" s="1386"/>
      <c r="DB55" s="1386"/>
      <c r="DC55" s="1386"/>
      <c r="DD55" s="1386"/>
      <c r="DE55" s="1387"/>
      <c r="DF55" s="1385" t="s">
        <v>502</v>
      </c>
      <c r="DG55" s="1386"/>
      <c r="DH55" s="1386"/>
      <c r="DI55" s="1386"/>
      <c r="DJ55" s="1386"/>
      <c r="DK55" s="1387"/>
      <c r="DL55" s="1385" t="s">
        <v>501</v>
      </c>
      <c r="DM55" s="1386"/>
      <c r="DN55" s="1386"/>
      <c r="DO55" s="1386"/>
      <c r="DP55" s="1386"/>
      <c r="DQ55" s="1387"/>
      <c r="DR55" s="1386" t="s">
        <v>500</v>
      </c>
      <c r="DS55" s="1386"/>
      <c r="DT55" s="1386"/>
      <c r="DU55" s="1386"/>
      <c r="DV55" s="1386"/>
      <c r="DW55" s="1387"/>
      <c r="DX55" s="1385" t="s">
        <v>499</v>
      </c>
      <c r="DY55" s="1386"/>
      <c r="DZ55" s="1386"/>
      <c r="EA55" s="1386"/>
      <c r="EB55" s="1386"/>
      <c r="EC55" s="1387"/>
      <c r="ED55" s="1385" t="s">
        <v>498</v>
      </c>
      <c r="EE55" s="1386"/>
      <c r="EF55" s="1386"/>
      <c r="EG55" s="1386"/>
      <c r="EH55" s="1386"/>
      <c r="EI55" s="1387"/>
      <c r="EJ55" s="1386" t="s">
        <v>497</v>
      </c>
      <c r="EK55" s="1386"/>
      <c r="EL55" s="1386"/>
      <c r="EM55" s="1386"/>
      <c r="EN55" s="1386"/>
      <c r="EO55" s="1387"/>
      <c r="EP55" s="1385" t="s">
        <v>496</v>
      </c>
      <c r="EQ55" s="1386"/>
      <c r="ER55" s="1386"/>
      <c r="ES55" s="1386"/>
      <c r="ET55" s="1386"/>
      <c r="EU55" s="1387"/>
      <c r="EV55" s="1385" t="s">
        <v>495</v>
      </c>
      <c r="EW55" s="1386"/>
      <c r="EX55" s="1386"/>
      <c r="EY55" s="1386"/>
      <c r="EZ55" s="1386"/>
      <c r="FA55" s="1387"/>
      <c r="FB55" s="1386" t="s">
        <v>494</v>
      </c>
      <c r="FC55" s="1386"/>
      <c r="FD55" s="1386"/>
      <c r="FE55" s="1386"/>
      <c r="FF55" s="1386"/>
      <c r="FG55" s="1387"/>
      <c r="FH55" s="1385" t="s">
        <v>493</v>
      </c>
      <c r="FI55" s="1386"/>
      <c r="FJ55" s="1386"/>
      <c r="FK55" s="1386"/>
      <c r="FL55" s="1386"/>
      <c r="FM55" s="1387"/>
      <c r="FN55" s="1385" t="s">
        <v>596</v>
      </c>
      <c r="FO55" s="1386"/>
      <c r="FP55" s="1386"/>
      <c r="FQ55" s="1386"/>
      <c r="FR55" s="1386"/>
      <c r="FS55" s="1387"/>
      <c r="FT55" s="1385" t="s">
        <v>597</v>
      </c>
      <c r="FU55" s="1386"/>
      <c r="FV55" s="1386"/>
      <c r="FW55" s="1386"/>
      <c r="FX55" s="1386"/>
      <c r="FY55" s="1387"/>
    </row>
    <row r="56" spans="1:181" x14ac:dyDescent="0.3">
      <c r="A56" s="19"/>
      <c r="D56" t="s">
        <v>492</v>
      </c>
      <c r="G56" s="345"/>
      <c r="J56" t="s">
        <v>492</v>
      </c>
      <c r="M56" s="345"/>
      <c r="P56" t="s">
        <v>492</v>
      </c>
      <c r="S56" s="345"/>
      <c r="V56" t="s">
        <v>492</v>
      </c>
      <c r="Y56" s="345"/>
      <c r="AB56" t="s">
        <v>492</v>
      </c>
      <c r="AE56" s="345"/>
      <c r="AH56" t="s">
        <v>492</v>
      </c>
      <c r="AK56" s="345"/>
      <c r="AN56" t="s">
        <v>492</v>
      </c>
      <c r="AQ56" s="345"/>
      <c r="AT56" t="s">
        <v>492</v>
      </c>
      <c r="AW56" s="345"/>
      <c r="AZ56" t="s">
        <v>492</v>
      </c>
      <c r="BC56" s="345"/>
      <c r="BF56" t="s">
        <v>492</v>
      </c>
      <c r="BI56" s="345"/>
      <c r="BL56" t="s">
        <v>492</v>
      </c>
      <c r="BO56" s="345"/>
      <c r="BR56" t="s">
        <v>492</v>
      </c>
      <c r="BU56" s="345"/>
      <c r="BX56" t="s">
        <v>492</v>
      </c>
      <c r="CA56" s="345"/>
      <c r="CD56" t="s">
        <v>492</v>
      </c>
      <c r="CG56" s="345"/>
      <c r="CJ56" t="s">
        <v>492</v>
      </c>
      <c r="CM56" s="345"/>
      <c r="CP56" t="s">
        <v>492</v>
      </c>
      <c r="CS56" s="345"/>
      <c r="CV56" t="s">
        <v>492</v>
      </c>
      <c r="CY56" s="345"/>
      <c r="DB56" t="s">
        <v>492</v>
      </c>
      <c r="DE56" s="345"/>
      <c r="DH56" t="s">
        <v>492</v>
      </c>
      <c r="DK56" s="345"/>
      <c r="DN56" t="s">
        <v>492</v>
      </c>
      <c r="DQ56" s="345"/>
      <c r="DT56" t="s">
        <v>492</v>
      </c>
      <c r="DW56" s="345"/>
      <c r="DZ56" t="s">
        <v>492</v>
      </c>
      <c r="EC56" s="345"/>
      <c r="EF56" t="s">
        <v>492</v>
      </c>
      <c r="EI56" s="345"/>
      <c r="EL56" t="s">
        <v>492</v>
      </c>
      <c r="EO56" s="345"/>
      <c r="ER56" t="s">
        <v>492</v>
      </c>
      <c r="EU56" s="345"/>
      <c r="EX56" t="s">
        <v>492</v>
      </c>
      <c r="FA56" s="345"/>
      <c r="FD56" t="s">
        <v>492</v>
      </c>
      <c r="FG56" s="345"/>
      <c r="FJ56" t="s">
        <v>492</v>
      </c>
      <c r="FM56" s="345"/>
      <c r="FP56" t="s">
        <v>492</v>
      </c>
      <c r="FS56" s="345"/>
      <c r="FV56" t="s">
        <v>492</v>
      </c>
      <c r="FY56" s="345"/>
    </row>
    <row r="57" spans="1:181" ht="15" thickBot="1" x14ac:dyDescent="0.35">
      <c r="A57" s="19"/>
      <c r="G57" s="345"/>
      <c r="M57" s="345"/>
      <c r="S57" s="345"/>
      <c r="Y57" s="345"/>
      <c r="AE57" s="345"/>
      <c r="AK57" s="345"/>
      <c r="AQ57" s="345"/>
      <c r="AW57" s="345"/>
      <c r="BC57" s="345"/>
      <c r="BI57" s="345"/>
      <c r="BO57" s="345"/>
      <c r="BU57" s="345"/>
      <c r="CA57" s="345"/>
      <c r="CG57" s="345"/>
      <c r="CM57" s="345"/>
      <c r="CS57" s="345"/>
      <c r="CY57" s="345"/>
      <c r="DE57" s="345"/>
      <c r="DK57" s="345"/>
      <c r="DQ57" s="345"/>
      <c r="DW57" s="345"/>
      <c r="EC57" s="345"/>
      <c r="EI57" s="345"/>
      <c r="EO57" s="345"/>
      <c r="EU57" s="345"/>
      <c r="FA57" s="345"/>
      <c r="FG57" s="345"/>
      <c r="FM57" s="345"/>
      <c r="FS57" s="345"/>
      <c r="FY57" s="345"/>
    </row>
    <row r="58" spans="1:181" ht="15" thickBot="1" x14ac:dyDescent="0.35">
      <c r="A58" s="19"/>
      <c r="C58" s="629" t="s">
        <v>491</v>
      </c>
      <c r="D58" s="672" t="s">
        <v>490</v>
      </c>
      <c r="G58" s="345"/>
      <c r="I58" s="629" t="s">
        <v>491</v>
      </c>
      <c r="J58" s="672" t="s">
        <v>490</v>
      </c>
      <c r="M58" s="345"/>
      <c r="O58" s="629" t="s">
        <v>491</v>
      </c>
      <c r="P58" s="672" t="s">
        <v>490</v>
      </c>
      <c r="S58" s="345"/>
      <c r="U58" s="629" t="s">
        <v>491</v>
      </c>
      <c r="V58" s="672" t="s">
        <v>490</v>
      </c>
      <c r="Y58" s="345"/>
      <c r="AA58" s="629" t="s">
        <v>491</v>
      </c>
      <c r="AB58" s="672" t="s">
        <v>490</v>
      </c>
      <c r="AE58" s="345"/>
      <c r="AG58" s="629" t="s">
        <v>491</v>
      </c>
      <c r="AH58" s="672" t="s">
        <v>490</v>
      </c>
      <c r="AK58" s="345"/>
      <c r="AM58" s="629" t="s">
        <v>491</v>
      </c>
      <c r="AN58" s="672" t="s">
        <v>490</v>
      </c>
      <c r="AQ58" s="345"/>
      <c r="AS58" s="629" t="s">
        <v>491</v>
      </c>
      <c r="AT58" s="672" t="s">
        <v>490</v>
      </c>
      <c r="AW58" s="345"/>
      <c r="AY58" s="629" t="s">
        <v>491</v>
      </c>
      <c r="AZ58" s="672" t="s">
        <v>490</v>
      </c>
      <c r="BC58" s="345"/>
      <c r="BE58" s="629" t="s">
        <v>491</v>
      </c>
      <c r="BF58" s="672" t="s">
        <v>490</v>
      </c>
      <c r="BI58" s="345"/>
      <c r="BK58" s="629" t="s">
        <v>491</v>
      </c>
      <c r="BL58" s="672" t="s">
        <v>490</v>
      </c>
      <c r="BO58" s="345"/>
      <c r="BQ58" s="629" t="s">
        <v>491</v>
      </c>
      <c r="BR58" s="672" t="s">
        <v>490</v>
      </c>
      <c r="BU58" s="345"/>
      <c r="BW58" s="629" t="s">
        <v>491</v>
      </c>
      <c r="BX58" s="672" t="s">
        <v>490</v>
      </c>
      <c r="CA58" s="345"/>
      <c r="CC58" s="629" t="s">
        <v>491</v>
      </c>
      <c r="CD58" s="672" t="s">
        <v>490</v>
      </c>
      <c r="CG58" s="345"/>
      <c r="CI58" s="629" t="s">
        <v>491</v>
      </c>
      <c r="CJ58" s="672" t="s">
        <v>490</v>
      </c>
      <c r="CM58" s="345"/>
      <c r="CO58" s="629" t="s">
        <v>491</v>
      </c>
      <c r="CP58" s="672" t="s">
        <v>490</v>
      </c>
      <c r="CS58" s="345"/>
      <c r="CU58" s="629" t="s">
        <v>491</v>
      </c>
      <c r="CV58" s="672" t="s">
        <v>490</v>
      </c>
      <c r="CY58" s="345"/>
      <c r="DA58" s="629" t="s">
        <v>491</v>
      </c>
      <c r="DB58" s="672" t="s">
        <v>490</v>
      </c>
      <c r="DE58" s="345"/>
      <c r="DG58" s="629" t="s">
        <v>491</v>
      </c>
      <c r="DH58" s="672" t="s">
        <v>490</v>
      </c>
      <c r="DK58" s="345"/>
      <c r="DM58" s="629" t="s">
        <v>491</v>
      </c>
      <c r="DN58" s="672" t="s">
        <v>490</v>
      </c>
      <c r="DQ58" s="345"/>
      <c r="DS58" s="629" t="s">
        <v>491</v>
      </c>
      <c r="DT58" s="672" t="s">
        <v>490</v>
      </c>
      <c r="DW58" s="345"/>
      <c r="DY58" s="629" t="s">
        <v>491</v>
      </c>
      <c r="DZ58" s="672" t="s">
        <v>490</v>
      </c>
      <c r="EC58" s="345"/>
      <c r="EE58" s="629" t="s">
        <v>491</v>
      </c>
      <c r="EF58" s="672" t="s">
        <v>490</v>
      </c>
      <c r="EI58" s="345"/>
      <c r="EK58" s="629" t="s">
        <v>491</v>
      </c>
      <c r="EL58" s="672" t="s">
        <v>490</v>
      </c>
      <c r="EO58" s="345"/>
      <c r="EQ58" s="629" t="s">
        <v>491</v>
      </c>
      <c r="ER58" s="672" t="s">
        <v>490</v>
      </c>
      <c r="EU58" s="345"/>
      <c r="EW58" s="629" t="s">
        <v>491</v>
      </c>
      <c r="EX58" s="672" t="s">
        <v>490</v>
      </c>
      <c r="FA58" s="345"/>
      <c r="FC58" s="629" t="s">
        <v>491</v>
      </c>
      <c r="FD58" s="672" t="s">
        <v>490</v>
      </c>
      <c r="FG58" s="345"/>
      <c r="FI58" s="629" t="s">
        <v>491</v>
      </c>
      <c r="FJ58" s="672" t="s">
        <v>490</v>
      </c>
      <c r="FM58" s="345"/>
      <c r="FO58" s="629" t="s">
        <v>491</v>
      </c>
      <c r="FP58" s="672" t="s">
        <v>490</v>
      </c>
      <c r="FS58" s="345"/>
      <c r="FU58" s="629" t="s">
        <v>491</v>
      </c>
      <c r="FV58" s="672" t="s">
        <v>490</v>
      </c>
      <c r="FY58" s="345"/>
    </row>
    <row r="59" spans="1:181" x14ac:dyDescent="0.3">
      <c r="A59" s="19"/>
      <c r="B59" s="629" t="s">
        <v>284</v>
      </c>
      <c r="C59" s="629" t="s">
        <v>429</v>
      </c>
      <c r="D59" s="672" t="s">
        <v>428</v>
      </c>
      <c r="E59" s="672" t="s">
        <v>427</v>
      </c>
      <c r="G59" s="345"/>
      <c r="H59" s="629" t="s">
        <v>284</v>
      </c>
      <c r="I59" s="629" t="s">
        <v>429</v>
      </c>
      <c r="J59" s="672" t="s">
        <v>428</v>
      </c>
      <c r="K59" s="672" t="s">
        <v>427</v>
      </c>
      <c r="M59" s="345"/>
      <c r="N59" s="629" t="s">
        <v>284</v>
      </c>
      <c r="O59" s="629" t="s">
        <v>429</v>
      </c>
      <c r="P59" s="672" t="s">
        <v>428</v>
      </c>
      <c r="Q59" s="672" t="s">
        <v>427</v>
      </c>
      <c r="S59" s="345"/>
      <c r="T59" s="629" t="s">
        <v>284</v>
      </c>
      <c r="U59" s="629" t="s">
        <v>429</v>
      </c>
      <c r="V59" s="672" t="s">
        <v>428</v>
      </c>
      <c r="W59" s="672" t="s">
        <v>427</v>
      </c>
      <c r="Y59" s="345"/>
      <c r="Z59" s="629" t="s">
        <v>284</v>
      </c>
      <c r="AA59" s="629" t="s">
        <v>429</v>
      </c>
      <c r="AB59" s="672" t="s">
        <v>428</v>
      </c>
      <c r="AC59" s="672" t="s">
        <v>427</v>
      </c>
      <c r="AE59" s="345"/>
      <c r="AF59" s="629" t="s">
        <v>284</v>
      </c>
      <c r="AG59" s="629" t="s">
        <v>429</v>
      </c>
      <c r="AH59" s="672" t="s">
        <v>428</v>
      </c>
      <c r="AI59" s="672" t="s">
        <v>427</v>
      </c>
      <c r="AK59" s="345"/>
      <c r="AL59" s="629" t="s">
        <v>284</v>
      </c>
      <c r="AM59" s="629" t="s">
        <v>429</v>
      </c>
      <c r="AN59" s="672" t="s">
        <v>428</v>
      </c>
      <c r="AO59" s="672" t="s">
        <v>427</v>
      </c>
      <c r="AQ59" s="345"/>
      <c r="AR59" s="629" t="s">
        <v>284</v>
      </c>
      <c r="AS59" s="629" t="s">
        <v>429</v>
      </c>
      <c r="AT59" s="672" t="s">
        <v>428</v>
      </c>
      <c r="AU59" s="672" t="s">
        <v>427</v>
      </c>
      <c r="AW59" s="345"/>
      <c r="AX59" s="629" t="s">
        <v>284</v>
      </c>
      <c r="AY59" s="629" t="s">
        <v>429</v>
      </c>
      <c r="AZ59" s="672" t="s">
        <v>428</v>
      </c>
      <c r="BA59" s="672" t="s">
        <v>427</v>
      </c>
      <c r="BC59" s="345"/>
      <c r="BD59" s="629" t="s">
        <v>284</v>
      </c>
      <c r="BE59" s="629" t="s">
        <v>429</v>
      </c>
      <c r="BF59" s="672" t="s">
        <v>428</v>
      </c>
      <c r="BG59" s="672" t="s">
        <v>427</v>
      </c>
      <c r="BI59" s="345"/>
      <c r="BJ59" s="629" t="s">
        <v>284</v>
      </c>
      <c r="BK59" s="629" t="s">
        <v>429</v>
      </c>
      <c r="BL59" s="672" t="s">
        <v>428</v>
      </c>
      <c r="BM59" s="672" t="s">
        <v>427</v>
      </c>
      <c r="BO59" s="345"/>
      <c r="BP59" s="629" t="s">
        <v>284</v>
      </c>
      <c r="BQ59" s="629" t="s">
        <v>429</v>
      </c>
      <c r="BR59" s="672" t="s">
        <v>428</v>
      </c>
      <c r="BS59" s="672" t="s">
        <v>427</v>
      </c>
      <c r="BU59" s="345"/>
      <c r="BV59" s="629" t="s">
        <v>284</v>
      </c>
      <c r="BW59" s="629" t="s">
        <v>429</v>
      </c>
      <c r="BX59" s="672" t="s">
        <v>428</v>
      </c>
      <c r="BY59" s="672" t="s">
        <v>427</v>
      </c>
      <c r="CA59" s="345"/>
      <c r="CB59" s="629" t="s">
        <v>284</v>
      </c>
      <c r="CC59" s="629" t="s">
        <v>429</v>
      </c>
      <c r="CD59" s="672" t="s">
        <v>428</v>
      </c>
      <c r="CE59" s="672" t="s">
        <v>427</v>
      </c>
      <c r="CG59" s="345"/>
      <c r="CH59" s="629" t="s">
        <v>284</v>
      </c>
      <c r="CI59" s="629" t="s">
        <v>429</v>
      </c>
      <c r="CJ59" s="672" t="s">
        <v>428</v>
      </c>
      <c r="CK59" s="672" t="s">
        <v>427</v>
      </c>
      <c r="CM59" s="345"/>
      <c r="CN59" s="629" t="s">
        <v>284</v>
      </c>
      <c r="CO59" s="629" t="s">
        <v>429</v>
      </c>
      <c r="CP59" s="672" t="s">
        <v>428</v>
      </c>
      <c r="CQ59" s="672" t="s">
        <v>427</v>
      </c>
      <c r="CS59" s="345"/>
      <c r="CT59" s="629" t="s">
        <v>284</v>
      </c>
      <c r="CU59" s="629" t="s">
        <v>429</v>
      </c>
      <c r="CV59" s="672" t="s">
        <v>428</v>
      </c>
      <c r="CW59" s="672" t="s">
        <v>427</v>
      </c>
      <c r="CY59" s="345"/>
      <c r="CZ59" s="629" t="s">
        <v>284</v>
      </c>
      <c r="DA59" s="629" t="s">
        <v>429</v>
      </c>
      <c r="DB59" s="672" t="s">
        <v>428</v>
      </c>
      <c r="DC59" s="672" t="s">
        <v>427</v>
      </c>
      <c r="DE59" s="345"/>
      <c r="DF59" s="629" t="s">
        <v>284</v>
      </c>
      <c r="DG59" s="629" t="s">
        <v>429</v>
      </c>
      <c r="DH59" s="672" t="s">
        <v>428</v>
      </c>
      <c r="DI59" s="672" t="s">
        <v>427</v>
      </c>
      <c r="DK59" s="345"/>
      <c r="DL59" s="629" t="s">
        <v>284</v>
      </c>
      <c r="DM59" s="629" t="s">
        <v>429</v>
      </c>
      <c r="DN59" s="672" t="s">
        <v>428</v>
      </c>
      <c r="DO59" s="672" t="s">
        <v>427</v>
      </c>
      <c r="DQ59" s="345"/>
      <c r="DR59" s="629" t="s">
        <v>284</v>
      </c>
      <c r="DS59" s="629" t="s">
        <v>429</v>
      </c>
      <c r="DT59" s="672" t="s">
        <v>428</v>
      </c>
      <c r="DU59" s="672" t="s">
        <v>427</v>
      </c>
      <c r="DW59" s="345"/>
      <c r="DX59" s="629" t="s">
        <v>284</v>
      </c>
      <c r="DY59" s="629" t="s">
        <v>429</v>
      </c>
      <c r="DZ59" s="672" t="s">
        <v>428</v>
      </c>
      <c r="EA59" s="672" t="s">
        <v>427</v>
      </c>
      <c r="EC59" s="345"/>
      <c r="ED59" s="629" t="s">
        <v>284</v>
      </c>
      <c r="EE59" s="629" t="s">
        <v>429</v>
      </c>
      <c r="EF59" s="672" t="s">
        <v>428</v>
      </c>
      <c r="EG59" s="672" t="s">
        <v>427</v>
      </c>
      <c r="EI59" s="345"/>
      <c r="EJ59" s="629" t="s">
        <v>284</v>
      </c>
      <c r="EK59" s="629" t="s">
        <v>429</v>
      </c>
      <c r="EL59" s="672" t="s">
        <v>428</v>
      </c>
      <c r="EM59" s="672" t="s">
        <v>427</v>
      </c>
      <c r="EO59" s="345"/>
      <c r="EP59" s="629" t="s">
        <v>284</v>
      </c>
      <c r="EQ59" s="629" t="s">
        <v>429</v>
      </c>
      <c r="ER59" s="672" t="s">
        <v>428</v>
      </c>
      <c r="ES59" s="672" t="s">
        <v>427</v>
      </c>
      <c r="EU59" s="345"/>
      <c r="EV59" s="629" t="s">
        <v>284</v>
      </c>
      <c r="EW59" s="629" t="s">
        <v>429</v>
      </c>
      <c r="EX59" s="672" t="s">
        <v>428</v>
      </c>
      <c r="EY59" s="672" t="s">
        <v>427</v>
      </c>
      <c r="FA59" s="345"/>
      <c r="FB59" s="629" t="s">
        <v>284</v>
      </c>
      <c r="FC59" s="629" t="s">
        <v>429</v>
      </c>
      <c r="FD59" s="672" t="s">
        <v>428</v>
      </c>
      <c r="FE59" s="672" t="s">
        <v>427</v>
      </c>
      <c r="FG59" s="345"/>
      <c r="FH59" s="629" t="s">
        <v>284</v>
      </c>
      <c r="FI59" s="629" t="s">
        <v>429</v>
      </c>
      <c r="FJ59" s="672" t="s">
        <v>428</v>
      </c>
      <c r="FK59" s="672" t="s">
        <v>427</v>
      </c>
      <c r="FM59" s="345"/>
      <c r="FN59" s="629" t="s">
        <v>284</v>
      </c>
      <c r="FO59" s="629" t="s">
        <v>429</v>
      </c>
      <c r="FP59" s="672" t="s">
        <v>428</v>
      </c>
      <c r="FQ59" s="672" t="s">
        <v>427</v>
      </c>
      <c r="FS59" s="345"/>
      <c r="FT59" s="629" t="s">
        <v>284</v>
      </c>
      <c r="FU59" s="629" t="s">
        <v>429</v>
      </c>
      <c r="FV59" s="672" t="s">
        <v>428</v>
      </c>
      <c r="FW59" s="672" t="s">
        <v>427</v>
      </c>
      <c r="FY59" s="345"/>
    </row>
    <row r="60" spans="1:181" x14ac:dyDescent="0.3">
      <c r="A60" s="19"/>
      <c r="B60" s="827" t="s">
        <v>287</v>
      </c>
      <c r="C60" s="827">
        <f>+$B$5</f>
        <v>200</v>
      </c>
      <c r="D60" s="827">
        <f>'Générateur Emprise 15ans'!$C5</f>
        <v>2</v>
      </c>
      <c r="E60" s="834">
        <f>'Générateur Emprise 15ans'!$D22</f>
        <v>12</v>
      </c>
      <c r="G60" s="345"/>
      <c r="H60" s="19" t="s">
        <v>287</v>
      </c>
      <c r="I60" s="827">
        <f>+$B$5</f>
        <v>200</v>
      </c>
      <c r="J60" s="19">
        <f>'Générateur Emprise 15ans'!$C5</f>
        <v>2</v>
      </c>
      <c r="K60" s="345">
        <f>'Générateur Emprise 15ans'!$D23</f>
        <v>12</v>
      </c>
      <c r="M60" s="345"/>
      <c r="N60" s="19" t="s">
        <v>287</v>
      </c>
      <c r="O60" s="827">
        <f>+$B$5</f>
        <v>200</v>
      </c>
      <c r="P60" s="19">
        <f>'Générateur Emprise 15ans'!$C5</f>
        <v>2</v>
      </c>
      <c r="Q60" s="345">
        <f>'Générateur Emprise 15ans'!$D24</f>
        <v>12</v>
      </c>
      <c r="S60" s="345"/>
      <c r="T60" s="19" t="s">
        <v>287</v>
      </c>
      <c r="U60" s="827">
        <f>+$B$5</f>
        <v>200</v>
      </c>
      <c r="V60" s="19">
        <f>'Générateur Emprise 15ans'!$C5</f>
        <v>2</v>
      </c>
      <c r="W60" s="345">
        <f>'Générateur Emprise 15ans'!$D25</f>
        <v>12</v>
      </c>
      <c r="Y60" s="345"/>
      <c r="Z60" s="19" t="s">
        <v>287</v>
      </c>
      <c r="AA60" s="827">
        <f>+$B$5</f>
        <v>200</v>
      </c>
      <c r="AB60" s="19">
        <f>'Générateur Emprise 15ans'!$C5</f>
        <v>2</v>
      </c>
      <c r="AC60" s="345">
        <f>'Générateur Emprise 15ans'!$D26</f>
        <v>12</v>
      </c>
      <c r="AE60" s="345"/>
      <c r="AF60" s="19" t="s">
        <v>287</v>
      </c>
      <c r="AG60" s="827">
        <f>+$B$5</f>
        <v>200</v>
      </c>
      <c r="AH60" s="19">
        <f>'Générateur Emprise 15ans'!$C5</f>
        <v>2</v>
      </c>
      <c r="AI60" s="345">
        <f>'Générateur Emprise 15ans'!$D27</f>
        <v>12</v>
      </c>
      <c r="AK60" s="345"/>
      <c r="AL60" s="19" t="s">
        <v>287</v>
      </c>
      <c r="AM60" s="827">
        <f>+$B$5</f>
        <v>200</v>
      </c>
      <c r="AN60" s="19">
        <f>'Générateur Emprise 15ans'!$C5</f>
        <v>2</v>
      </c>
      <c r="AO60" s="345">
        <f>'Générateur Emprise 15ans'!$D28</f>
        <v>12</v>
      </c>
      <c r="AQ60" s="345"/>
      <c r="AR60" s="19" t="s">
        <v>287</v>
      </c>
      <c r="AS60" s="827">
        <f>+$B$5</f>
        <v>200</v>
      </c>
      <c r="AT60" s="19">
        <f>'Générateur Emprise 15ans'!$C5</f>
        <v>2</v>
      </c>
      <c r="AU60" s="345">
        <f>'Générateur Emprise 15ans'!$D29</f>
        <v>12</v>
      </c>
      <c r="AW60" s="345"/>
      <c r="AX60" s="19" t="s">
        <v>287</v>
      </c>
      <c r="AY60" s="827">
        <f>+$B$5</f>
        <v>200</v>
      </c>
      <c r="AZ60" s="19">
        <f>'Générateur Emprise 15ans'!$C5</f>
        <v>2</v>
      </c>
      <c r="BA60" s="345">
        <f>'Générateur Emprise 15ans'!$D30</f>
        <v>12</v>
      </c>
      <c r="BC60" s="345"/>
      <c r="BD60" s="19" t="s">
        <v>287</v>
      </c>
      <c r="BE60" s="827">
        <f>+$B$5</f>
        <v>200</v>
      </c>
      <c r="BF60" s="19">
        <f>'Générateur Emprise 15ans'!$C5</f>
        <v>2</v>
      </c>
      <c r="BG60" s="345">
        <f>'Générateur Emprise 15ans'!$D31</f>
        <v>12</v>
      </c>
      <c r="BI60" s="345"/>
      <c r="BJ60" s="19" t="s">
        <v>287</v>
      </c>
      <c r="BK60" s="827">
        <f>+$B$5</f>
        <v>200</v>
      </c>
      <c r="BL60" s="19">
        <f>'Générateur Emprise 15ans'!$C5</f>
        <v>2</v>
      </c>
      <c r="BM60" s="345">
        <f>'Générateur Emprise 15ans'!$D32</f>
        <v>12</v>
      </c>
      <c r="BO60" s="345"/>
      <c r="BP60" s="19" t="s">
        <v>287</v>
      </c>
      <c r="BQ60" s="827">
        <f>+$B$5</f>
        <v>200</v>
      </c>
      <c r="BR60" s="19">
        <f>'Générateur Emprise 15ans'!$C5</f>
        <v>2</v>
      </c>
      <c r="BS60" s="345">
        <f>'Générateur Emprise 15ans'!$D33</f>
        <v>12</v>
      </c>
      <c r="BU60" s="345"/>
      <c r="BV60" s="19" t="s">
        <v>287</v>
      </c>
      <c r="BW60" s="827">
        <f>+$B$5</f>
        <v>200</v>
      </c>
      <c r="BX60" s="19">
        <f>'Générateur Emprise 15ans'!$C5</f>
        <v>2</v>
      </c>
      <c r="BY60" s="345">
        <f>'Générateur Emprise 15ans'!$D34</f>
        <v>12</v>
      </c>
      <c r="CA60" s="345"/>
      <c r="CB60" s="19" t="s">
        <v>287</v>
      </c>
      <c r="CC60" s="827">
        <f>+$B$5</f>
        <v>200</v>
      </c>
      <c r="CD60" s="19">
        <f>'Générateur Emprise 15ans'!$C5</f>
        <v>2</v>
      </c>
      <c r="CE60" s="345">
        <f>'Générateur Emprise 15ans'!$D35</f>
        <v>12</v>
      </c>
      <c r="CG60" s="345"/>
      <c r="CH60" s="19" t="s">
        <v>287</v>
      </c>
      <c r="CI60" s="827">
        <f>+$B$5</f>
        <v>200</v>
      </c>
      <c r="CJ60" s="19">
        <f>'Générateur Emprise 15ans'!$C5</f>
        <v>2</v>
      </c>
      <c r="CK60" s="345">
        <f>'Générateur Emprise 15ans'!$D36</f>
        <v>12</v>
      </c>
      <c r="CM60" s="345"/>
      <c r="CN60" s="19" t="s">
        <v>287</v>
      </c>
      <c r="CO60" s="827">
        <f>+$B$5</f>
        <v>200</v>
      </c>
      <c r="CP60" s="19">
        <f>'Générateur Emprise 15ans'!$C5</f>
        <v>2</v>
      </c>
      <c r="CQ60" s="345">
        <f>'Générateur Emprise 15ans'!$D37</f>
        <v>12</v>
      </c>
      <c r="CS60" s="345"/>
      <c r="CT60" s="19" t="s">
        <v>287</v>
      </c>
      <c r="CU60" s="827">
        <f>+$B$5</f>
        <v>200</v>
      </c>
      <c r="CV60" s="19">
        <f>'Générateur Emprise 15ans'!$C5</f>
        <v>2</v>
      </c>
      <c r="CW60" s="345">
        <f>'Générateur Emprise 15ans'!$D38</f>
        <v>12</v>
      </c>
      <c r="CY60" s="345"/>
      <c r="CZ60" s="19" t="s">
        <v>287</v>
      </c>
      <c r="DA60" s="827">
        <f>+$B$5</f>
        <v>200</v>
      </c>
      <c r="DB60" s="19">
        <f>'Générateur Emprise 15ans'!$C5</f>
        <v>2</v>
      </c>
      <c r="DC60" s="345">
        <f>'Générateur Emprise 15ans'!$D39</f>
        <v>12</v>
      </c>
      <c r="DE60" s="345"/>
      <c r="DF60" s="19" t="s">
        <v>287</v>
      </c>
      <c r="DG60" s="827">
        <f>+$B$5</f>
        <v>200</v>
      </c>
      <c r="DH60" s="19">
        <f>'Générateur Emprise 15ans'!$C5</f>
        <v>2</v>
      </c>
      <c r="DI60" s="345">
        <f>'Générateur Emprise 15ans'!$D40</f>
        <v>12</v>
      </c>
      <c r="DK60" s="345"/>
      <c r="DL60" s="19" t="s">
        <v>287</v>
      </c>
      <c r="DM60" s="827">
        <f>+$B$5</f>
        <v>200</v>
      </c>
      <c r="DN60" s="19">
        <f>'Générateur Emprise 15ans'!$C5</f>
        <v>2</v>
      </c>
      <c r="DO60" s="345">
        <f>'Générateur Emprise 15ans'!$D41</f>
        <v>12</v>
      </c>
      <c r="DQ60" s="345"/>
      <c r="DR60" s="19" t="s">
        <v>287</v>
      </c>
      <c r="DS60" s="827">
        <f>+$B$5</f>
        <v>200</v>
      </c>
      <c r="DT60" s="19">
        <f>'Générateur Emprise 15ans'!$C5</f>
        <v>2</v>
      </c>
      <c r="DU60" s="345">
        <f>'Générateur Emprise 15ans'!$D42</f>
        <v>12</v>
      </c>
      <c r="DW60" s="345"/>
      <c r="DX60" s="19" t="s">
        <v>287</v>
      </c>
      <c r="DY60" s="827">
        <f>+$B$5</f>
        <v>200</v>
      </c>
      <c r="DZ60" s="19">
        <f>'Générateur Emprise 15ans'!$C5</f>
        <v>2</v>
      </c>
      <c r="EA60" s="345">
        <f>'Générateur Emprise 15ans'!$D43</f>
        <v>12</v>
      </c>
      <c r="EC60" s="345"/>
      <c r="ED60" s="19" t="s">
        <v>287</v>
      </c>
      <c r="EE60" s="827">
        <f>+$B$5</f>
        <v>200</v>
      </c>
      <c r="EF60" s="19">
        <f>'Générateur Emprise 15ans'!$C5</f>
        <v>2</v>
      </c>
      <c r="EG60" s="345">
        <f>'Générateur Emprise 15ans'!$D44</f>
        <v>12</v>
      </c>
      <c r="EI60" s="345"/>
      <c r="EJ60" s="19" t="s">
        <v>287</v>
      </c>
      <c r="EK60" s="827">
        <f>+$B$5</f>
        <v>200</v>
      </c>
      <c r="EL60" s="19">
        <f>'Générateur Emprise 15ans'!$C5</f>
        <v>2</v>
      </c>
      <c r="EM60" s="345">
        <f>'Générateur Emprise 15ans'!$D45</f>
        <v>12</v>
      </c>
      <c r="EO60" s="345"/>
      <c r="EP60" s="19" t="s">
        <v>287</v>
      </c>
      <c r="EQ60" s="827">
        <f>+$B$5</f>
        <v>200</v>
      </c>
      <c r="ER60" s="19">
        <f>'Générateur Emprise 15ans'!$C5</f>
        <v>2</v>
      </c>
      <c r="ES60" s="345">
        <f>'Générateur Emprise 15ans'!$D46</f>
        <v>12</v>
      </c>
      <c r="EU60" s="345"/>
      <c r="EV60" s="19" t="s">
        <v>287</v>
      </c>
      <c r="EW60" s="827">
        <f>+$B$5</f>
        <v>200</v>
      </c>
      <c r="EX60" s="19">
        <f>'Générateur Emprise 15ans'!$C5</f>
        <v>2</v>
      </c>
      <c r="EY60" s="345">
        <f>'Générateur Emprise 15ans'!$D47</f>
        <v>12</v>
      </c>
      <c r="FA60" s="345"/>
      <c r="FB60" s="19" t="s">
        <v>287</v>
      </c>
      <c r="FC60" s="827">
        <f>+$B$5</f>
        <v>200</v>
      </c>
      <c r="FD60" s="19">
        <f>'Générateur Emprise 15ans'!$C5</f>
        <v>2</v>
      </c>
      <c r="FE60" s="345">
        <f>'Générateur Emprise 15ans'!$D48</f>
        <v>12</v>
      </c>
      <c r="FG60" s="345"/>
      <c r="FH60" s="19" t="s">
        <v>287</v>
      </c>
      <c r="FI60" s="827">
        <f>+$B$5</f>
        <v>200</v>
      </c>
      <c r="FJ60" s="19">
        <f>'Générateur Emprise 15ans'!$C5</f>
        <v>2</v>
      </c>
      <c r="FK60" s="345">
        <f>'Générateur Emprise 15ans'!$D49</f>
        <v>12</v>
      </c>
      <c r="FM60" s="345"/>
      <c r="FN60" s="19" t="s">
        <v>287</v>
      </c>
      <c r="FO60" s="827">
        <f>+$B$5</f>
        <v>200</v>
      </c>
      <c r="FP60" s="19">
        <f>'Générateur Emprise 15ans'!$C5</f>
        <v>2</v>
      </c>
      <c r="FQ60" s="345">
        <f>'Générateur Emprise 15ans'!$D50</f>
        <v>12</v>
      </c>
      <c r="FS60" s="345"/>
      <c r="FT60" s="19" t="s">
        <v>287</v>
      </c>
      <c r="FU60" s="827">
        <f>+$B$5</f>
        <v>200</v>
      </c>
      <c r="FV60" s="19">
        <f>'Générateur Emprise 15ans'!$C5</f>
        <v>2</v>
      </c>
      <c r="FW60" s="345">
        <f>'Générateur Emprise 15ans'!$D51</f>
        <v>12</v>
      </c>
      <c r="FY60" s="345"/>
    </row>
    <row r="61" spans="1:181" x14ac:dyDescent="0.3">
      <c r="A61" s="19"/>
      <c r="B61" s="827" t="s">
        <v>288</v>
      </c>
      <c r="C61" s="827">
        <f>+$B$6</f>
        <v>200</v>
      </c>
      <c r="D61" s="827">
        <f>'Générateur Emprise 15ans'!$C6</f>
        <v>2</v>
      </c>
      <c r="E61" s="834">
        <f>'Générateur Emprise 15ans'!$F22</f>
        <v>12</v>
      </c>
      <c r="G61" s="345"/>
      <c r="H61" s="19" t="s">
        <v>288</v>
      </c>
      <c r="I61" s="827">
        <f>+$B$6</f>
        <v>200</v>
      </c>
      <c r="J61" s="19">
        <f>'Générateur Emprise 15ans'!$C6</f>
        <v>2</v>
      </c>
      <c r="K61" s="345">
        <f>'Générateur Emprise 15ans'!$F23</f>
        <v>12</v>
      </c>
      <c r="M61" s="345"/>
      <c r="N61" s="19" t="s">
        <v>288</v>
      </c>
      <c r="O61" s="827">
        <f>+$B$6</f>
        <v>200</v>
      </c>
      <c r="P61" s="19">
        <f>'Générateur Emprise 15ans'!$C6</f>
        <v>2</v>
      </c>
      <c r="Q61" s="345">
        <f>'Générateur Emprise 15ans'!$F24</f>
        <v>12</v>
      </c>
      <c r="S61" s="345"/>
      <c r="T61" s="19" t="s">
        <v>288</v>
      </c>
      <c r="U61" s="827">
        <f>+$B$6</f>
        <v>200</v>
      </c>
      <c r="V61" s="19">
        <f>'Générateur Emprise 15ans'!$C6</f>
        <v>2</v>
      </c>
      <c r="W61" s="345">
        <f>'Générateur Emprise 15ans'!$F25</f>
        <v>12</v>
      </c>
      <c r="Y61" s="345"/>
      <c r="Z61" s="19" t="s">
        <v>288</v>
      </c>
      <c r="AA61" s="827">
        <f>+$B$6</f>
        <v>200</v>
      </c>
      <c r="AB61" s="19">
        <f>'Générateur Emprise 15ans'!$C6</f>
        <v>2</v>
      </c>
      <c r="AC61" s="345">
        <f>'Générateur Emprise 15ans'!$F26</f>
        <v>12</v>
      </c>
      <c r="AE61" s="345"/>
      <c r="AF61" s="19" t="s">
        <v>288</v>
      </c>
      <c r="AG61" s="827">
        <f>+$B$6</f>
        <v>200</v>
      </c>
      <c r="AH61" s="19">
        <f>'Générateur Emprise 15ans'!$C6</f>
        <v>2</v>
      </c>
      <c r="AI61" s="345">
        <f>'Générateur Emprise 15ans'!$F27</f>
        <v>12</v>
      </c>
      <c r="AK61" s="345"/>
      <c r="AL61" s="19" t="s">
        <v>288</v>
      </c>
      <c r="AM61" s="827">
        <f>+$B$6</f>
        <v>200</v>
      </c>
      <c r="AN61" s="19">
        <f>'Générateur Emprise 15ans'!$C6</f>
        <v>2</v>
      </c>
      <c r="AO61" s="345">
        <f>'Générateur Emprise 15ans'!$F28</f>
        <v>12</v>
      </c>
      <c r="AQ61" s="345"/>
      <c r="AR61" s="19" t="s">
        <v>288</v>
      </c>
      <c r="AS61" s="827">
        <f>+$B$6</f>
        <v>200</v>
      </c>
      <c r="AT61" s="19">
        <f>'Générateur Emprise 15ans'!$C6</f>
        <v>2</v>
      </c>
      <c r="AU61" s="345">
        <f>'Générateur Emprise 15ans'!$F29</f>
        <v>12</v>
      </c>
      <c r="AW61" s="345"/>
      <c r="AX61" s="19" t="s">
        <v>288</v>
      </c>
      <c r="AY61" s="827">
        <f>+$B$6</f>
        <v>200</v>
      </c>
      <c r="AZ61" s="19">
        <f>'Générateur Emprise 15ans'!$C6</f>
        <v>2</v>
      </c>
      <c r="BA61" s="345">
        <f>'Générateur Emprise 15ans'!$F30</f>
        <v>12</v>
      </c>
      <c r="BC61" s="345"/>
      <c r="BD61" s="19" t="s">
        <v>288</v>
      </c>
      <c r="BE61" s="827">
        <f>+$B$6</f>
        <v>200</v>
      </c>
      <c r="BF61" s="19">
        <f>'Générateur Emprise 15ans'!$C6</f>
        <v>2</v>
      </c>
      <c r="BG61" s="345">
        <f>'Générateur Emprise 15ans'!$F31</f>
        <v>12</v>
      </c>
      <c r="BI61" s="345"/>
      <c r="BJ61" s="19" t="s">
        <v>288</v>
      </c>
      <c r="BK61" s="827">
        <f>+$B$6</f>
        <v>200</v>
      </c>
      <c r="BL61" s="19">
        <f>'Générateur Emprise 15ans'!$C6</f>
        <v>2</v>
      </c>
      <c r="BM61" s="345">
        <f>'Générateur Emprise 15ans'!$F32</f>
        <v>12</v>
      </c>
      <c r="BO61" s="345"/>
      <c r="BP61" s="19" t="s">
        <v>288</v>
      </c>
      <c r="BQ61" s="827">
        <f>+$B$6</f>
        <v>200</v>
      </c>
      <c r="BR61" s="19">
        <f>'Générateur Emprise 15ans'!$C6</f>
        <v>2</v>
      </c>
      <c r="BS61" s="345">
        <f>'Générateur Emprise 15ans'!$F33</f>
        <v>12</v>
      </c>
      <c r="BU61" s="345"/>
      <c r="BV61" s="19" t="s">
        <v>288</v>
      </c>
      <c r="BW61" s="827">
        <f>+$B$6</f>
        <v>200</v>
      </c>
      <c r="BX61" s="19">
        <f>'Générateur Emprise 15ans'!$C6</f>
        <v>2</v>
      </c>
      <c r="BY61" s="345">
        <f>'Générateur Emprise 15ans'!$F34</f>
        <v>12</v>
      </c>
      <c r="CA61" s="345"/>
      <c r="CB61" s="19" t="s">
        <v>288</v>
      </c>
      <c r="CC61" s="827">
        <f>+$B$6</f>
        <v>200</v>
      </c>
      <c r="CD61" s="19">
        <f>'Générateur Emprise 15ans'!$C6</f>
        <v>2</v>
      </c>
      <c r="CE61" s="345">
        <f>'Générateur Emprise 15ans'!$F35</f>
        <v>12</v>
      </c>
      <c r="CG61" s="345"/>
      <c r="CH61" s="19" t="s">
        <v>288</v>
      </c>
      <c r="CI61" s="827">
        <f>+$B$6</f>
        <v>200</v>
      </c>
      <c r="CJ61" s="19">
        <f>'Générateur Emprise 15ans'!$C6</f>
        <v>2</v>
      </c>
      <c r="CK61" s="345">
        <f>'Générateur Emprise 15ans'!$F36</f>
        <v>12</v>
      </c>
      <c r="CM61" s="345"/>
      <c r="CN61" s="19" t="s">
        <v>288</v>
      </c>
      <c r="CO61" s="827">
        <f>+$B$6</f>
        <v>200</v>
      </c>
      <c r="CP61" s="19">
        <f>'Générateur Emprise 15ans'!$C6</f>
        <v>2</v>
      </c>
      <c r="CQ61" s="345">
        <f>'Générateur Emprise 15ans'!$F37</f>
        <v>12</v>
      </c>
      <c r="CS61" s="345"/>
      <c r="CT61" s="19" t="s">
        <v>288</v>
      </c>
      <c r="CU61" s="827">
        <f>+$B$6</f>
        <v>200</v>
      </c>
      <c r="CV61" s="19">
        <f>'Générateur Emprise 15ans'!$C6</f>
        <v>2</v>
      </c>
      <c r="CW61" s="345">
        <f>'Générateur Emprise 15ans'!$F38</f>
        <v>12</v>
      </c>
      <c r="CY61" s="345"/>
      <c r="CZ61" s="19" t="s">
        <v>288</v>
      </c>
      <c r="DA61" s="827">
        <f>+$B$6</f>
        <v>200</v>
      </c>
      <c r="DB61" s="19">
        <f>'Générateur Emprise 15ans'!$C6</f>
        <v>2</v>
      </c>
      <c r="DC61" s="345">
        <f>'Générateur Emprise 15ans'!$F39</f>
        <v>12</v>
      </c>
      <c r="DE61" s="345"/>
      <c r="DF61" s="19" t="s">
        <v>288</v>
      </c>
      <c r="DG61" s="827">
        <f>+$B$6</f>
        <v>200</v>
      </c>
      <c r="DH61" s="19">
        <f>'Générateur Emprise 15ans'!$C6</f>
        <v>2</v>
      </c>
      <c r="DI61" s="345">
        <f>'Générateur Emprise 15ans'!$F40</f>
        <v>12</v>
      </c>
      <c r="DK61" s="345"/>
      <c r="DL61" s="19" t="s">
        <v>288</v>
      </c>
      <c r="DM61" s="827">
        <f>+$B$6</f>
        <v>200</v>
      </c>
      <c r="DN61" s="19">
        <f>'Générateur Emprise 15ans'!$C6</f>
        <v>2</v>
      </c>
      <c r="DO61" s="345">
        <f>'Générateur Emprise 15ans'!$F41</f>
        <v>12</v>
      </c>
      <c r="DQ61" s="345"/>
      <c r="DR61" s="19" t="s">
        <v>288</v>
      </c>
      <c r="DS61" s="827">
        <f>+$B$6</f>
        <v>200</v>
      </c>
      <c r="DT61" s="19">
        <f>'Générateur Emprise 15ans'!$C6</f>
        <v>2</v>
      </c>
      <c r="DU61" s="345">
        <f>'Générateur Emprise 15ans'!$F42</f>
        <v>12</v>
      </c>
      <c r="DW61" s="345"/>
      <c r="DX61" s="19" t="s">
        <v>288</v>
      </c>
      <c r="DY61" s="827">
        <f>+$B$6</f>
        <v>200</v>
      </c>
      <c r="DZ61" s="19">
        <f>'Générateur Emprise 15ans'!$C6</f>
        <v>2</v>
      </c>
      <c r="EA61" s="345">
        <f>'Générateur Emprise 15ans'!$F43</f>
        <v>12</v>
      </c>
      <c r="EC61" s="345"/>
      <c r="ED61" s="19" t="s">
        <v>288</v>
      </c>
      <c r="EE61" s="827">
        <f>+$B$6</f>
        <v>200</v>
      </c>
      <c r="EF61" s="19">
        <f>'Générateur Emprise 15ans'!$C6</f>
        <v>2</v>
      </c>
      <c r="EG61" s="345">
        <f>'Générateur Emprise 15ans'!$F44</f>
        <v>12</v>
      </c>
      <c r="EI61" s="345"/>
      <c r="EJ61" s="19" t="s">
        <v>288</v>
      </c>
      <c r="EK61" s="827">
        <f>+$B$6</f>
        <v>200</v>
      </c>
      <c r="EL61" s="19">
        <f>'Générateur Emprise 15ans'!$C6</f>
        <v>2</v>
      </c>
      <c r="EM61" s="345">
        <f>'Générateur Emprise 15ans'!$F45</f>
        <v>12</v>
      </c>
      <c r="EO61" s="345"/>
      <c r="EP61" s="19" t="s">
        <v>288</v>
      </c>
      <c r="EQ61" s="827">
        <f>+$B$6</f>
        <v>200</v>
      </c>
      <c r="ER61" s="19">
        <f>'Générateur Emprise 15ans'!$C6</f>
        <v>2</v>
      </c>
      <c r="ES61" s="345">
        <f>'Générateur Emprise 15ans'!$F46</f>
        <v>12</v>
      </c>
      <c r="EU61" s="345"/>
      <c r="EV61" s="19" t="s">
        <v>288</v>
      </c>
      <c r="EW61" s="827">
        <f>+$B$6</f>
        <v>200</v>
      </c>
      <c r="EX61" s="19">
        <f>'Générateur Emprise 15ans'!$C6</f>
        <v>2</v>
      </c>
      <c r="EY61" s="345">
        <f>'Générateur Emprise 15ans'!$F47</f>
        <v>12</v>
      </c>
      <c r="FA61" s="345"/>
      <c r="FB61" s="19" t="s">
        <v>288</v>
      </c>
      <c r="FC61" s="827">
        <f>+$B$6</f>
        <v>200</v>
      </c>
      <c r="FD61" s="19">
        <f>'Générateur Emprise 15ans'!$C6</f>
        <v>2</v>
      </c>
      <c r="FE61" s="345">
        <f>'Générateur Emprise 15ans'!$F48</f>
        <v>12</v>
      </c>
      <c r="FG61" s="345"/>
      <c r="FH61" s="19" t="s">
        <v>288</v>
      </c>
      <c r="FI61" s="827">
        <f>+$B$6</f>
        <v>200</v>
      </c>
      <c r="FJ61" s="19">
        <f>'Générateur Emprise 15ans'!$C6</f>
        <v>2</v>
      </c>
      <c r="FK61" s="345">
        <f>'Générateur Emprise 15ans'!$F49</f>
        <v>12</v>
      </c>
      <c r="FM61" s="345"/>
      <c r="FN61" s="19" t="s">
        <v>288</v>
      </c>
      <c r="FO61" s="827">
        <f>+$B$6</f>
        <v>200</v>
      </c>
      <c r="FP61" s="19">
        <f>'Générateur Emprise 15ans'!$C6</f>
        <v>2</v>
      </c>
      <c r="FQ61" s="345">
        <f>'Générateur Emprise 15ans'!$F50</f>
        <v>12</v>
      </c>
      <c r="FS61" s="345"/>
      <c r="FT61" s="19" t="s">
        <v>288</v>
      </c>
      <c r="FU61" s="827">
        <f>+$B$6</f>
        <v>200</v>
      </c>
      <c r="FV61" s="19">
        <f>'Générateur Emprise 15ans'!$C6</f>
        <v>2</v>
      </c>
      <c r="FW61" s="345">
        <f>'Générateur Emprise 15ans'!$F51</f>
        <v>12</v>
      </c>
      <c r="FY61" s="345"/>
    </row>
    <row r="62" spans="1:181" x14ac:dyDescent="0.3">
      <c r="A62" s="19"/>
      <c r="B62" s="827" t="s">
        <v>290</v>
      </c>
      <c r="C62" s="827">
        <f>+$B$7</f>
        <v>200</v>
      </c>
      <c r="D62" s="827">
        <f>'Générateur Emprise 15ans'!$C7</f>
        <v>2</v>
      </c>
      <c r="E62" s="834">
        <f>'Générateur Emprise 15ans'!$G22</f>
        <v>12</v>
      </c>
      <c r="G62" s="345"/>
      <c r="H62" s="827" t="s">
        <v>290</v>
      </c>
      <c r="I62" s="827">
        <f>+$B$7</f>
        <v>200</v>
      </c>
      <c r="J62" s="827">
        <f>'Générateur Emprise 15ans'!$C7</f>
        <v>2</v>
      </c>
      <c r="K62" s="834">
        <f>'Générateur Emprise 15ans'!$G23</f>
        <v>12</v>
      </c>
      <c r="M62" s="345"/>
      <c r="N62" s="827" t="s">
        <v>290</v>
      </c>
      <c r="O62" s="827">
        <f>+$B$7</f>
        <v>200</v>
      </c>
      <c r="P62" s="827">
        <f>'Générateur Emprise 15ans'!$C7</f>
        <v>2</v>
      </c>
      <c r="Q62" s="834">
        <f>'Générateur Emprise 15ans'!$G24</f>
        <v>12</v>
      </c>
      <c r="S62" s="345"/>
      <c r="T62" s="827" t="s">
        <v>290</v>
      </c>
      <c r="U62" s="827">
        <f>+$B$7</f>
        <v>200</v>
      </c>
      <c r="V62" s="827">
        <f>'Générateur Emprise 15ans'!$C7</f>
        <v>2</v>
      </c>
      <c r="W62" s="834">
        <f>'Générateur Emprise 15ans'!$G25</f>
        <v>12</v>
      </c>
      <c r="Y62" s="345"/>
      <c r="Z62" s="827" t="s">
        <v>290</v>
      </c>
      <c r="AA62" s="827">
        <f>+$B$7</f>
        <v>200</v>
      </c>
      <c r="AB62" s="827">
        <f>'Générateur Emprise 15ans'!$C7</f>
        <v>2</v>
      </c>
      <c r="AC62" s="834">
        <f>'Générateur Emprise 15ans'!$G26</f>
        <v>12</v>
      </c>
      <c r="AE62" s="345"/>
      <c r="AF62" s="827" t="s">
        <v>290</v>
      </c>
      <c r="AG62" s="827">
        <f>+$B$7</f>
        <v>200</v>
      </c>
      <c r="AH62" s="827">
        <f>'Générateur Emprise 15ans'!$C7</f>
        <v>2</v>
      </c>
      <c r="AI62" s="834">
        <f>'Générateur Emprise 15ans'!$G27</f>
        <v>12</v>
      </c>
      <c r="AK62" s="345"/>
      <c r="AL62" s="827" t="s">
        <v>290</v>
      </c>
      <c r="AM62" s="827">
        <f>+$B$7</f>
        <v>200</v>
      </c>
      <c r="AN62" s="827">
        <f>'Générateur Emprise 15ans'!$C7</f>
        <v>2</v>
      </c>
      <c r="AO62" s="834">
        <f>'Générateur Emprise 15ans'!$G28</f>
        <v>12</v>
      </c>
      <c r="AQ62" s="345"/>
      <c r="AR62" s="827" t="s">
        <v>290</v>
      </c>
      <c r="AS62" s="827">
        <f>+$B$7</f>
        <v>200</v>
      </c>
      <c r="AT62" s="827">
        <f>'Générateur Emprise 15ans'!$C7</f>
        <v>2</v>
      </c>
      <c r="AU62" s="834">
        <f>'Générateur Emprise 15ans'!$G29</f>
        <v>12</v>
      </c>
      <c r="AW62" s="345"/>
      <c r="AX62" s="827" t="s">
        <v>290</v>
      </c>
      <c r="AY62" s="827">
        <f>+$B$7</f>
        <v>200</v>
      </c>
      <c r="AZ62" s="827">
        <f>'Générateur Emprise 15ans'!$C7</f>
        <v>2</v>
      </c>
      <c r="BA62" s="834">
        <f>'Générateur Emprise 15ans'!$G30</f>
        <v>12</v>
      </c>
      <c r="BC62" s="345"/>
      <c r="BD62" s="827" t="s">
        <v>290</v>
      </c>
      <c r="BE62" s="827">
        <f>+$B$7</f>
        <v>200</v>
      </c>
      <c r="BF62" s="827">
        <f>'Générateur Emprise 15ans'!$C7</f>
        <v>2</v>
      </c>
      <c r="BG62" s="834">
        <f>'Générateur Emprise 15ans'!$G31</f>
        <v>12</v>
      </c>
      <c r="BI62" s="345"/>
      <c r="BJ62" s="827" t="s">
        <v>290</v>
      </c>
      <c r="BK62" s="827">
        <f>+$B$7</f>
        <v>200</v>
      </c>
      <c r="BL62" s="827">
        <f>'Générateur Emprise 15ans'!$C7</f>
        <v>2</v>
      </c>
      <c r="BM62" s="834">
        <f>'Générateur Emprise 15ans'!$G32</f>
        <v>12</v>
      </c>
      <c r="BO62" s="345"/>
      <c r="BP62" s="827" t="s">
        <v>290</v>
      </c>
      <c r="BQ62" s="827">
        <f>+$B$7</f>
        <v>200</v>
      </c>
      <c r="BR62" s="827">
        <f>'Générateur Emprise 15ans'!$C7</f>
        <v>2</v>
      </c>
      <c r="BS62" s="834">
        <f>'Générateur Emprise 15ans'!$G33</f>
        <v>12</v>
      </c>
      <c r="BU62" s="345"/>
      <c r="BV62" s="827" t="s">
        <v>290</v>
      </c>
      <c r="BW62" s="827">
        <f>+$B$7</f>
        <v>200</v>
      </c>
      <c r="BX62" s="827">
        <f>'Générateur Emprise 15ans'!$C7</f>
        <v>2</v>
      </c>
      <c r="BY62" s="834">
        <f>'Générateur Emprise 15ans'!$G34</f>
        <v>12</v>
      </c>
      <c r="CA62" s="345"/>
      <c r="CB62" s="827" t="s">
        <v>290</v>
      </c>
      <c r="CC62" s="827">
        <f>+$B$7</f>
        <v>200</v>
      </c>
      <c r="CD62" s="827">
        <f>'Générateur Emprise 15ans'!$C7</f>
        <v>2</v>
      </c>
      <c r="CE62" s="834">
        <f>'Générateur Emprise 15ans'!$G35</f>
        <v>12</v>
      </c>
      <c r="CG62" s="345"/>
      <c r="CH62" s="827" t="s">
        <v>290</v>
      </c>
      <c r="CI62" s="827">
        <f>+$B$7</f>
        <v>200</v>
      </c>
      <c r="CJ62" s="827">
        <f>'Générateur Emprise 15ans'!$C7</f>
        <v>2</v>
      </c>
      <c r="CK62" s="834">
        <f>'Générateur Emprise 15ans'!$G36</f>
        <v>12</v>
      </c>
      <c r="CM62" s="345"/>
      <c r="CN62" s="827" t="s">
        <v>290</v>
      </c>
      <c r="CO62" s="827">
        <f>+$B$7</f>
        <v>200</v>
      </c>
      <c r="CP62" s="827">
        <f>'Générateur Emprise 15ans'!$C7</f>
        <v>2</v>
      </c>
      <c r="CQ62" s="834">
        <f>'Générateur Emprise 15ans'!$G37</f>
        <v>12</v>
      </c>
      <c r="CS62" s="345"/>
      <c r="CT62" s="827" t="s">
        <v>290</v>
      </c>
      <c r="CU62" s="827">
        <f>+$B$7</f>
        <v>200</v>
      </c>
      <c r="CV62" s="827">
        <f>'Générateur Emprise 15ans'!$C7</f>
        <v>2</v>
      </c>
      <c r="CW62" s="834">
        <f>'Générateur Emprise 15ans'!$G38</f>
        <v>12</v>
      </c>
      <c r="CY62" s="345"/>
      <c r="CZ62" s="827" t="s">
        <v>290</v>
      </c>
      <c r="DA62" s="827">
        <f>+$B$7</f>
        <v>200</v>
      </c>
      <c r="DB62" s="827">
        <f>'Générateur Emprise 15ans'!$C7</f>
        <v>2</v>
      </c>
      <c r="DC62" s="834">
        <f>'Générateur Emprise 15ans'!$G39</f>
        <v>12</v>
      </c>
      <c r="DE62" s="345"/>
      <c r="DF62" s="827" t="s">
        <v>290</v>
      </c>
      <c r="DG62" s="827">
        <f>+$B$7</f>
        <v>200</v>
      </c>
      <c r="DH62" s="827">
        <f>'Générateur Emprise 15ans'!$C7</f>
        <v>2</v>
      </c>
      <c r="DI62" s="834">
        <f>'Générateur Emprise 15ans'!$G40</f>
        <v>12</v>
      </c>
      <c r="DK62" s="345"/>
      <c r="DL62" s="827" t="s">
        <v>290</v>
      </c>
      <c r="DM62" s="827">
        <f>+$B$7</f>
        <v>200</v>
      </c>
      <c r="DN62" s="827">
        <f>'Générateur Emprise 15ans'!$C7</f>
        <v>2</v>
      </c>
      <c r="DO62" s="834">
        <f>'Générateur Emprise 15ans'!$G41</f>
        <v>12</v>
      </c>
      <c r="DQ62" s="345"/>
      <c r="DR62" s="827" t="s">
        <v>290</v>
      </c>
      <c r="DS62" s="827">
        <f>+$B$7</f>
        <v>200</v>
      </c>
      <c r="DT62" s="827">
        <f>'Générateur Emprise 15ans'!$C7</f>
        <v>2</v>
      </c>
      <c r="DU62" s="834">
        <f>'Générateur Emprise 15ans'!$G42</f>
        <v>12</v>
      </c>
      <c r="DW62" s="345"/>
      <c r="DX62" s="827" t="s">
        <v>290</v>
      </c>
      <c r="DY62" s="827">
        <f>+$B$7</f>
        <v>200</v>
      </c>
      <c r="DZ62" s="827">
        <f>'Générateur Emprise 15ans'!$C7</f>
        <v>2</v>
      </c>
      <c r="EA62" s="834">
        <f>'Générateur Emprise 15ans'!$G43</f>
        <v>12</v>
      </c>
      <c r="EC62" s="345"/>
      <c r="ED62" s="827" t="s">
        <v>290</v>
      </c>
      <c r="EE62" s="827">
        <f>+$B$7</f>
        <v>200</v>
      </c>
      <c r="EF62" s="827">
        <f>'Générateur Emprise 15ans'!$C7</f>
        <v>2</v>
      </c>
      <c r="EG62" s="834">
        <f>'Générateur Emprise 15ans'!$G44</f>
        <v>12</v>
      </c>
      <c r="EI62" s="345"/>
      <c r="EJ62" s="827" t="s">
        <v>290</v>
      </c>
      <c r="EK62" s="827">
        <f>+$B$7</f>
        <v>200</v>
      </c>
      <c r="EL62" s="827">
        <f>'Générateur Emprise 15ans'!$C7</f>
        <v>2</v>
      </c>
      <c r="EM62" s="834">
        <f>'Générateur Emprise 15ans'!$G45</f>
        <v>12</v>
      </c>
      <c r="EO62" s="345"/>
      <c r="EP62" s="827" t="s">
        <v>290</v>
      </c>
      <c r="EQ62" s="827">
        <f>+$B$7</f>
        <v>200</v>
      </c>
      <c r="ER62" s="827">
        <f>'Générateur Emprise 15ans'!$C7</f>
        <v>2</v>
      </c>
      <c r="ES62" s="834">
        <f>'Générateur Emprise 15ans'!$G46</f>
        <v>12</v>
      </c>
      <c r="EU62" s="345"/>
      <c r="EV62" s="827" t="s">
        <v>290</v>
      </c>
      <c r="EW62" s="827">
        <f>+$B$7</f>
        <v>200</v>
      </c>
      <c r="EX62" s="827">
        <f>'Générateur Emprise 15ans'!$C7</f>
        <v>2</v>
      </c>
      <c r="EY62" s="834">
        <f>'Générateur Emprise 15ans'!$G47</f>
        <v>12</v>
      </c>
      <c r="FA62" s="345"/>
      <c r="FB62" s="827" t="s">
        <v>290</v>
      </c>
      <c r="FC62" s="827">
        <f>+$B$7</f>
        <v>200</v>
      </c>
      <c r="FD62" s="827">
        <f>'Générateur Emprise 15ans'!$C7</f>
        <v>2</v>
      </c>
      <c r="FE62" s="834">
        <f>'Générateur Emprise 15ans'!$G48</f>
        <v>12</v>
      </c>
      <c r="FG62" s="345"/>
      <c r="FH62" s="827" t="s">
        <v>290</v>
      </c>
      <c r="FI62" s="827">
        <f>+$B$7</f>
        <v>200</v>
      </c>
      <c r="FJ62" s="827">
        <f>'Générateur Emprise 15ans'!$C7</f>
        <v>2</v>
      </c>
      <c r="FK62" s="834">
        <f>'Générateur Emprise 15ans'!$G49</f>
        <v>12</v>
      </c>
      <c r="FM62" s="345"/>
      <c r="FN62" s="827" t="s">
        <v>290</v>
      </c>
      <c r="FO62" s="827">
        <f>+$B$7</f>
        <v>200</v>
      </c>
      <c r="FP62" s="827">
        <f>'Générateur Emprise 15ans'!$C7</f>
        <v>2</v>
      </c>
      <c r="FQ62" s="834">
        <f>'Générateur Emprise 15ans'!$G50</f>
        <v>12</v>
      </c>
      <c r="FS62" s="345"/>
      <c r="FT62" s="827" t="s">
        <v>290</v>
      </c>
      <c r="FU62" s="827">
        <f>+$B$7</f>
        <v>200</v>
      </c>
      <c r="FV62" s="827">
        <f>'Générateur Emprise 15ans'!$C7</f>
        <v>2</v>
      </c>
      <c r="FW62" s="834">
        <f>'Générateur Emprise 15ans'!$G51</f>
        <v>12</v>
      </c>
      <c r="FY62" s="345"/>
    </row>
    <row r="63" spans="1:181" ht="15" thickBot="1" x14ac:dyDescent="0.35">
      <c r="A63" s="19"/>
      <c r="B63" s="826" t="s">
        <v>292</v>
      </c>
      <c r="C63" s="826">
        <f>+$B$8</f>
        <v>200</v>
      </c>
      <c r="D63" s="827">
        <f>'Générateur Emprise 15ans'!$C8</f>
        <v>2</v>
      </c>
      <c r="E63" s="832">
        <f>'Générateur Emprise 15ans'!$E22</f>
        <v>12</v>
      </c>
      <c r="G63" s="345"/>
      <c r="H63" s="668" t="s">
        <v>292</v>
      </c>
      <c r="I63" s="826">
        <f>+$B$8</f>
        <v>200</v>
      </c>
      <c r="J63" s="19">
        <f>'Générateur Emprise 15ans'!$C8</f>
        <v>2</v>
      </c>
      <c r="K63" s="630">
        <f>'Générateur Emprise 15ans'!$E23</f>
        <v>12</v>
      </c>
      <c r="M63" s="345"/>
      <c r="N63" s="668" t="s">
        <v>292</v>
      </c>
      <c r="O63" s="826">
        <f>+$B$8</f>
        <v>200</v>
      </c>
      <c r="P63" s="19">
        <f>'Générateur Emprise 15ans'!$C8</f>
        <v>2</v>
      </c>
      <c r="Q63" s="630">
        <f>'Générateur Emprise 15ans'!$E24</f>
        <v>12</v>
      </c>
      <c r="S63" s="345"/>
      <c r="T63" s="668" t="s">
        <v>292</v>
      </c>
      <c r="U63" s="826">
        <f>+$B$8</f>
        <v>200</v>
      </c>
      <c r="V63" s="19">
        <f>'Générateur Emprise 15ans'!$C8</f>
        <v>2</v>
      </c>
      <c r="W63" s="630">
        <f>'Générateur Emprise 15ans'!$E25</f>
        <v>12</v>
      </c>
      <c r="Y63" s="345"/>
      <c r="Z63" s="668" t="s">
        <v>292</v>
      </c>
      <c r="AA63" s="826">
        <f>+$B$8</f>
        <v>200</v>
      </c>
      <c r="AB63" s="19">
        <f>'Générateur Emprise 15ans'!$C8</f>
        <v>2</v>
      </c>
      <c r="AC63" s="630">
        <f>'Générateur Emprise 15ans'!$E26</f>
        <v>12</v>
      </c>
      <c r="AE63" s="345"/>
      <c r="AF63" s="668" t="s">
        <v>292</v>
      </c>
      <c r="AG63" s="826">
        <f>+$B$8</f>
        <v>200</v>
      </c>
      <c r="AH63" s="19">
        <f>'Générateur Emprise 15ans'!$C8</f>
        <v>2</v>
      </c>
      <c r="AI63" s="630">
        <f>'Générateur Emprise 15ans'!$E27</f>
        <v>12</v>
      </c>
      <c r="AK63" s="345"/>
      <c r="AL63" s="668" t="s">
        <v>292</v>
      </c>
      <c r="AM63" s="826">
        <f>+$B$8</f>
        <v>200</v>
      </c>
      <c r="AN63" s="19">
        <f>'Générateur Emprise 15ans'!$C8</f>
        <v>2</v>
      </c>
      <c r="AO63" s="630">
        <f>'Générateur Emprise 15ans'!$E28</f>
        <v>12</v>
      </c>
      <c r="AQ63" s="345"/>
      <c r="AR63" s="668" t="s">
        <v>292</v>
      </c>
      <c r="AS63" s="826">
        <f>+$B$8</f>
        <v>200</v>
      </c>
      <c r="AT63" s="19">
        <f>'Générateur Emprise 15ans'!$C8</f>
        <v>2</v>
      </c>
      <c r="AU63" s="630">
        <f>'Générateur Emprise 15ans'!$E29</f>
        <v>12</v>
      </c>
      <c r="AW63" s="345"/>
      <c r="AX63" s="668" t="s">
        <v>292</v>
      </c>
      <c r="AY63" s="826">
        <f>+$B$8</f>
        <v>200</v>
      </c>
      <c r="AZ63" s="19">
        <f>'Générateur Emprise 15ans'!$C8</f>
        <v>2</v>
      </c>
      <c r="BA63" s="630">
        <f>'Générateur Emprise 15ans'!$E30</f>
        <v>12</v>
      </c>
      <c r="BC63" s="345"/>
      <c r="BD63" s="668" t="s">
        <v>292</v>
      </c>
      <c r="BE63" s="826">
        <f>+$B$8</f>
        <v>200</v>
      </c>
      <c r="BF63" s="19">
        <f>'Générateur Emprise 15ans'!$C8</f>
        <v>2</v>
      </c>
      <c r="BG63" s="630">
        <f>'Générateur Emprise 15ans'!$E31</f>
        <v>12</v>
      </c>
      <c r="BI63" s="345"/>
      <c r="BJ63" s="668" t="s">
        <v>292</v>
      </c>
      <c r="BK63" s="826">
        <f>+$B$8</f>
        <v>200</v>
      </c>
      <c r="BL63" s="19">
        <f>'Générateur Emprise 15ans'!$C8</f>
        <v>2</v>
      </c>
      <c r="BM63" s="630">
        <f>'Générateur Emprise 15ans'!$E32</f>
        <v>12</v>
      </c>
      <c r="BO63" s="345"/>
      <c r="BP63" s="668" t="s">
        <v>292</v>
      </c>
      <c r="BQ63" s="826">
        <f>+$B$8</f>
        <v>200</v>
      </c>
      <c r="BR63" s="19">
        <f>'Générateur Emprise 15ans'!$C8</f>
        <v>2</v>
      </c>
      <c r="BS63" s="630">
        <f>'Générateur Emprise 15ans'!$E33</f>
        <v>12</v>
      </c>
      <c r="BU63" s="345"/>
      <c r="BV63" s="668" t="s">
        <v>292</v>
      </c>
      <c r="BW63" s="826">
        <f>+$B$8</f>
        <v>200</v>
      </c>
      <c r="BX63" s="19">
        <f>'Générateur Emprise 15ans'!$C8</f>
        <v>2</v>
      </c>
      <c r="BY63" s="630">
        <f>'Générateur Emprise 15ans'!$E34</f>
        <v>12</v>
      </c>
      <c r="CA63" s="345"/>
      <c r="CB63" s="668" t="s">
        <v>292</v>
      </c>
      <c r="CC63" s="826">
        <f>+$B$8</f>
        <v>200</v>
      </c>
      <c r="CD63" s="19">
        <f>'Générateur Emprise 15ans'!$C8</f>
        <v>2</v>
      </c>
      <c r="CE63" s="630">
        <f>'Générateur Emprise 15ans'!$E35</f>
        <v>12</v>
      </c>
      <c r="CG63" s="345"/>
      <c r="CH63" s="668" t="s">
        <v>292</v>
      </c>
      <c r="CI63" s="826">
        <f>+$B$8</f>
        <v>200</v>
      </c>
      <c r="CJ63" s="19">
        <f>'Générateur Emprise 15ans'!$C8</f>
        <v>2</v>
      </c>
      <c r="CK63" s="630">
        <f>'Générateur Emprise 15ans'!$E36</f>
        <v>12</v>
      </c>
      <c r="CM63" s="345"/>
      <c r="CN63" s="668" t="s">
        <v>292</v>
      </c>
      <c r="CO63" s="826">
        <f>+$B$8</f>
        <v>200</v>
      </c>
      <c r="CP63" s="19">
        <f>'Générateur Emprise 15ans'!$C8</f>
        <v>2</v>
      </c>
      <c r="CQ63" s="630">
        <f>'Générateur Emprise 15ans'!$E37</f>
        <v>12</v>
      </c>
      <c r="CS63" s="345"/>
      <c r="CT63" s="668" t="s">
        <v>292</v>
      </c>
      <c r="CU63" s="826">
        <f>+$B$8</f>
        <v>200</v>
      </c>
      <c r="CV63" s="19">
        <f>'Générateur Emprise 15ans'!$C8</f>
        <v>2</v>
      </c>
      <c r="CW63" s="630">
        <f>'Générateur Emprise 15ans'!$E38</f>
        <v>12</v>
      </c>
      <c r="CY63" s="345"/>
      <c r="CZ63" s="668" t="s">
        <v>292</v>
      </c>
      <c r="DA63" s="826">
        <f>+$B$8</f>
        <v>200</v>
      </c>
      <c r="DB63" s="19">
        <f>'Générateur Emprise 15ans'!$C8</f>
        <v>2</v>
      </c>
      <c r="DC63" s="630">
        <f>'Générateur Emprise 15ans'!$E39</f>
        <v>12</v>
      </c>
      <c r="DE63" s="345"/>
      <c r="DF63" s="668" t="s">
        <v>292</v>
      </c>
      <c r="DG63" s="826">
        <f>+$B$8</f>
        <v>200</v>
      </c>
      <c r="DH63" s="19">
        <f>'Générateur Emprise 15ans'!$C8</f>
        <v>2</v>
      </c>
      <c r="DI63" s="630">
        <f>'Générateur Emprise 15ans'!$E40</f>
        <v>12</v>
      </c>
      <c r="DK63" s="345"/>
      <c r="DL63" s="668" t="s">
        <v>292</v>
      </c>
      <c r="DM63" s="826">
        <f>+$B$8</f>
        <v>200</v>
      </c>
      <c r="DN63" s="19">
        <f>'Générateur Emprise 15ans'!$C8</f>
        <v>2</v>
      </c>
      <c r="DO63" s="630">
        <f>'Générateur Emprise 15ans'!$E41</f>
        <v>12</v>
      </c>
      <c r="DQ63" s="345"/>
      <c r="DR63" s="668" t="s">
        <v>292</v>
      </c>
      <c r="DS63" s="826">
        <f>+$B$8</f>
        <v>200</v>
      </c>
      <c r="DT63" s="19">
        <f>'Générateur Emprise 15ans'!$C8</f>
        <v>2</v>
      </c>
      <c r="DU63" s="630">
        <f>'Générateur Emprise 15ans'!$E42</f>
        <v>12</v>
      </c>
      <c r="DW63" s="345"/>
      <c r="DX63" s="668" t="s">
        <v>292</v>
      </c>
      <c r="DY63" s="826">
        <f>+$B$8</f>
        <v>200</v>
      </c>
      <c r="DZ63" s="19">
        <f>'Générateur Emprise 15ans'!$C8</f>
        <v>2</v>
      </c>
      <c r="EA63" s="630">
        <f>'Générateur Emprise 15ans'!$E43</f>
        <v>12</v>
      </c>
      <c r="EC63" s="345"/>
      <c r="ED63" s="668" t="s">
        <v>292</v>
      </c>
      <c r="EE63" s="826">
        <f>+$B$8</f>
        <v>200</v>
      </c>
      <c r="EF63" s="19">
        <f>'Générateur Emprise 15ans'!$C8</f>
        <v>2</v>
      </c>
      <c r="EG63" s="630">
        <f>'Générateur Emprise 15ans'!$E44</f>
        <v>12</v>
      </c>
      <c r="EI63" s="345"/>
      <c r="EJ63" s="668" t="s">
        <v>292</v>
      </c>
      <c r="EK63" s="826">
        <f>+$B$8</f>
        <v>200</v>
      </c>
      <c r="EL63" s="19">
        <f>'Générateur Emprise 15ans'!$C8</f>
        <v>2</v>
      </c>
      <c r="EM63" s="630">
        <f>'Générateur Emprise 15ans'!$E45</f>
        <v>12</v>
      </c>
      <c r="EO63" s="345"/>
      <c r="EP63" s="668" t="s">
        <v>292</v>
      </c>
      <c r="EQ63" s="826">
        <f>+$B$8</f>
        <v>200</v>
      </c>
      <c r="ER63" s="19">
        <f>'Générateur Emprise 15ans'!$C8</f>
        <v>2</v>
      </c>
      <c r="ES63" s="630">
        <f>'Générateur Emprise 15ans'!$E46</f>
        <v>12</v>
      </c>
      <c r="EU63" s="345"/>
      <c r="EV63" s="668" t="s">
        <v>292</v>
      </c>
      <c r="EW63" s="826">
        <f>+$B$8</f>
        <v>200</v>
      </c>
      <c r="EX63" s="19">
        <f>'Générateur Emprise 15ans'!$C8</f>
        <v>2</v>
      </c>
      <c r="EY63" s="630">
        <f>'Générateur Emprise 15ans'!$E47</f>
        <v>12</v>
      </c>
      <c r="FA63" s="345"/>
      <c r="FB63" s="668" t="s">
        <v>292</v>
      </c>
      <c r="FC63" s="826">
        <f>+$B$8</f>
        <v>200</v>
      </c>
      <c r="FD63" s="19">
        <f>'Générateur Emprise 15ans'!$C8</f>
        <v>2</v>
      </c>
      <c r="FE63" s="630">
        <f>'Générateur Emprise 15ans'!$E48</f>
        <v>12</v>
      </c>
      <c r="FG63" s="345"/>
      <c r="FH63" s="668" t="s">
        <v>292</v>
      </c>
      <c r="FI63" s="826">
        <f>+$B$8</f>
        <v>200</v>
      </c>
      <c r="FJ63" s="19">
        <f>'Générateur Emprise 15ans'!$C8</f>
        <v>2</v>
      </c>
      <c r="FK63" s="630">
        <f>'Générateur Emprise 15ans'!$E49</f>
        <v>12</v>
      </c>
      <c r="FM63" s="345"/>
      <c r="FN63" s="668" t="s">
        <v>292</v>
      </c>
      <c r="FO63" s="826">
        <f>+$B$8</f>
        <v>200</v>
      </c>
      <c r="FP63" s="19">
        <f>'Générateur Emprise 15ans'!$C8</f>
        <v>2</v>
      </c>
      <c r="FQ63" s="630">
        <f>'Générateur Emprise 15ans'!$E50</f>
        <v>12</v>
      </c>
      <c r="FS63" s="345"/>
      <c r="FT63" s="668" t="s">
        <v>292</v>
      </c>
      <c r="FU63" s="826">
        <f>+$B$8</f>
        <v>200</v>
      </c>
      <c r="FV63" s="19">
        <f>'Générateur Emprise 15ans'!$C8</f>
        <v>2</v>
      </c>
      <c r="FW63" s="630">
        <f>'Générateur Emprise 15ans'!$E51</f>
        <v>12</v>
      </c>
      <c r="FY63" s="345"/>
    </row>
    <row r="64" spans="1:181" ht="15" thickBot="1" x14ac:dyDescent="0.35">
      <c r="A64" s="19"/>
      <c r="B64" s="847" t="s">
        <v>489</v>
      </c>
      <c r="C64" s="847">
        <f>'Générateur Emprise 15ans'!$C2-($D63+$D62)</f>
        <v>196</v>
      </c>
      <c r="D64" s="845">
        <f>'Générateur Emprise 15ans'!$B2-($D61+$D60)</f>
        <v>196</v>
      </c>
      <c r="E64" s="845">
        <f>C64*D64</f>
        <v>38416</v>
      </c>
      <c r="G64" s="345"/>
      <c r="H64" s="847" t="s">
        <v>489</v>
      </c>
      <c r="I64" s="847">
        <f>'Générateur Emprise 15ans'!$C2-($D63+$D62)</f>
        <v>196</v>
      </c>
      <c r="J64" s="845">
        <f>'Générateur Emprise 15ans'!$B2-($D61+$D60)</f>
        <v>196</v>
      </c>
      <c r="K64" s="845">
        <f>I64*J64</f>
        <v>38416</v>
      </c>
      <c r="M64" s="345"/>
      <c r="N64" s="10" t="s">
        <v>489</v>
      </c>
      <c r="O64" s="10">
        <f>'Générateur Emprise 15ans'!$C2-($D63+$D62)</f>
        <v>196</v>
      </c>
      <c r="P64" s="477">
        <f>'Générateur Emprise 15ans'!$B2-($D61+$D60)</f>
        <v>196</v>
      </c>
      <c r="Q64" s="477">
        <f>O64*P64</f>
        <v>38416</v>
      </c>
      <c r="S64" s="345"/>
      <c r="T64" s="10" t="s">
        <v>489</v>
      </c>
      <c r="U64" s="10">
        <f>'Générateur Emprise 15ans'!$C2-($D63+$D62)</f>
        <v>196</v>
      </c>
      <c r="V64" s="477">
        <f>'Générateur Emprise 15ans'!$B2-($D61+$D60)</f>
        <v>196</v>
      </c>
      <c r="W64" s="477">
        <f>U64*V64</f>
        <v>38416</v>
      </c>
      <c r="Y64" s="345"/>
      <c r="Z64" s="10" t="s">
        <v>489</v>
      </c>
      <c r="AA64" s="10">
        <f>'Générateur Emprise 15ans'!$C2-($D63+$D62)</f>
        <v>196</v>
      </c>
      <c r="AB64" s="477">
        <f>'Générateur Emprise 15ans'!$B2-($D61+$D60)</f>
        <v>196</v>
      </c>
      <c r="AC64" s="477">
        <f>AA64*AB64</f>
        <v>38416</v>
      </c>
      <c r="AE64" s="345"/>
      <c r="AF64" s="10" t="s">
        <v>489</v>
      </c>
      <c r="AG64" s="10">
        <f>'Générateur Emprise 15ans'!$C2-($D63+$D62)</f>
        <v>196</v>
      </c>
      <c r="AH64" s="477">
        <f>'Générateur Emprise 15ans'!$B2-($D61+$D60)</f>
        <v>196</v>
      </c>
      <c r="AI64" s="477">
        <f>AG64*AH64</f>
        <v>38416</v>
      </c>
      <c r="AK64" s="345"/>
      <c r="AL64" s="10" t="s">
        <v>489</v>
      </c>
      <c r="AM64" s="10">
        <f>'Générateur Emprise 15ans'!$C2-($D63+$D62)</f>
        <v>196</v>
      </c>
      <c r="AN64" s="477">
        <f>'Générateur Emprise 15ans'!$B2-($D61+$D60)</f>
        <v>196</v>
      </c>
      <c r="AO64" s="477">
        <f>AM64*AN64</f>
        <v>38416</v>
      </c>
      <c r="AQ64" s="345"/>
      <c r="AR64" s="10" t="s">
        <v>489</v>
      </c>
      <c r="AS64" s="10">
        <f>'Générateur Emprise 15ans'!$C2-($D63+$D62)</f>
        <v>196</v>
      </c>
      <c r="AT64" s="477">
        <f>'Générateur Emprise 15ans'!$B2-($D61+$D60)</f>
        <v>196</v>
      </c>
      <c r="AU64" s="477">
        <f>AS64*AT64</f>
        <v>38416</v>
      </c>
      <c r="AW64" s="345"/>
      <c r="AX64" s="10" t="s">
        <v>489</v>
      </c>
      <c r="AY64" s="10">
        <f>'Générateur Emprise 15ans'!$C2-($D63+$D62)</f>
        <v>196</v>
      </c>
      <c r="AZ64" s="477">
        <f>'Générateur Emprise 15ans'!$B2-($D61+$D60)</f>
        <v>196</v>
      </c>
      <c r="BA64" s="477">
        <f>AY64*AZ64</f>
        <v>38416</v>
      </c>
      <c r="BC64" s="345"/>
      <c r="BD64" s="10" t="s">
        <v>489</v>
      </c>
      <c r="BE64" s="10">
        <f>'Générateur Emprise 15ans'!$C2-($D63+$D62)</f>
        <v>196</v>
      </c>
      <c r="BF64" s="477">
        <f>'Générateur Emprise 15ans'!$B2-($D61+$D60)</f>
        <v>196</v>
      </c>
      <c r="BG64" s="477">
        <f>BE64*BF64</f>
        <v>38416</v>
      </c>
      <c r="BI64" s="345"/>
      <c r="BJ64" s="10" t="s">
        <v>489</v>
      </c>
      <c r="BK64" s="10">
        <f>'Générateur Emprise 15ans'!$C2-($D63+$D62)</f>
        <v>196</v>
      </c>
      <c r="BL64" s="477">
        <f>'Générateur Emprise 15ans'!$B2-($D61+$D60)</f>
        <v>196</v>
      </c>
      <c r="BM64" s="477">
        <f>BK64*BL64</f>
        <v>38416</v>
      </c>
      <c r="BO64" s="345"/>
      <c r="BP64" s="10" t="s">
        <v>489</v>
      </c>
      <c r="BQ64" s="10">
        <f>'Générateur Emprise 15ans'!$C2-($D63+$D62)</f>
        <v>196</v>
      </c>
      <c r="BR64" s="477">
        <f>'Générateur Emprise 15ans'!$B2-($D61+$D60)</f>
        <v>196</v>
      </c>
      <c r="BS64" s="477">
        <f>BQ64*BR64</f>
        <v>38416</v>
      </c>
      <c r="BU64" s="345"/>
      <c r="BV64" s="10" t="s">
        <v>489</v>
      </c>
      <c r="BW64" s="10">
        <f>'Générateur Emprise 15ans'!$C2-($D63+$D62)</f>
        <v>196</v>
      </c>
      <c r="BX64" s="477">
        <f>'Générateur Emprise 15ans'!$B2-($D61+$D60)</f>
        <v>196</v>
      </c>
      <c r="BY64" s="477">
        <f>BW64*BX64</f>
        <v>38416</v>
      </c>
      <c r="CA64" s="345"/>
      <c r="CB64" s="10" t="s">
        <v>489</v>
      </c>
      <c r="CC64" s="10">
        <f>'Générateur Emprise 15ans'!$C2-($D63+$D62)</f>
        <v>196</v>
      </c>
      <c r="CD64" s="477">
        <f>'Générateur Emprise 15ans'!$B2-($D61+$D60)</f>
        <v>196</v>
      </c>
      <c r="CE64" s="477">
        <f>CC64*CD64</f>
        <v>38416</v>
      </c>
      <c r="CG64" s="345"/>
      <c r="CH64" s="10" t="s">
        <v>489</v>
      </c>
      <c r="CI64" s="10">
        <f>'Générateur Emprise 15ans'!$C2-($D63+$D62)</f>
        <v>196</v>
      </c>
      <c r="CJ64" s="477">
        <f>'Générateur Emprise 15ans'!$B2-($D61+$D60)</f>
        <v>196</v>
      </c>
      <c r="CK64" s="477">
        <f>CI64*CJ64</f>
        <v>38416</v>
      </c>
      <c r="CM64" s="345"/>
      <c r="CN64" s="10" t="s">
        <v>489</v>
      </c>
      <c r="CO64" s="10">
        <f>'Générateur Emprise 15ans'!$C2-($D63+$D62)</f>
        <v>196</v>
      </c>
      <c r="CP64" s="477">
        <f>'Générateur Emprise 15ans'!$B2-($D61+$D60)</f>
        <v>196</v>
      </c>
      <c r="CQ64" s="477">
        <f>CO64*CP64</f>
        <v>38416</v>
      </c>
      <c r="CS64" s="345"/>
      <c r="CT64" s="10" t="s">
        <v>489</v>
      </c>
      <c r="CU64" s="10">
        <f>'Générateur Emprise 15ans'!$C2-($D63+$D62)</f>
        <v>196</v>
      </c>
      <c r="CV64" s="477">
        <f>'Générateur Emprise 15ans'!$B2-($D61+$D60)</f>
        <v>196</v>
      </c>
      <c r="CW64" s="477">
        <f>CU64*CV64</f>
        <v>38416</v>
      </c>
      <c r="CY64" s="345"/>
      <c r="CZ64" s="10" t="s">
        <v>489</v>
      </c>
      <c r="DA64" s="10">
        <f>'Générateur Emprise 15ans'!$C2-($D63+$D62)</f>
        <v>196</v>
      </c>
      <c r="DB64" s="477">
        <f>'Générateur Emprise 15ans'!$B2-($D61+$D60)</f>
        <v>196</v>
      </c>
      <c r="DC64" s="477">
        <f>DA64*DB64</f>
        <v>38416</v>
      </c>
      <c r="DE64" s="345"/>
      <c r="DF64" s="10" t="s">
        <v>489</v>
      </c>
      <c r="DG64" s="10">
        <f>'Générateur Emprise 15ans'!$C2-($D63+$D62)</f>
        <v>196</v>
      </c>
      <c r="DH64" s="477">
        <f>'Générateur Emprise 15ans'!$B2-($D61+$D60)</f>
        <v>196</v>
      </c>
      <c r="DI64" s="477">
        <f>DG64*DH64</f>
        <v>38416</v>
      </c>
      <c r="DK64" s="345"/>
      <c r="DL64" s="10" t="s">
        <v>489</v>
      </c>
      <c r="DM64" s="10">
        <f>'Générateur Emprise 15ans'!$C2-($D63+$D62)</f>
        <v>196</v>
      </c>
      <c r="DN64" s="477">
        <f>'Générateur Emprise 15ans'!$B2-($D61+$D60)</f>
        <v>196</v>
      </c>
      <c r="DO64" s="477">
        <f>DM64*DN64</f>
        <v>38416</v>
      </c>
      <c r="DQ64" s="345"/>
      <c r="DR64" s="10" t="s">
        <v>489</v>
      </c>
      <c r="DS64" s="10">
        <f>'Générateur Emprise 15ans'!$C2-($D63+$D62)</f>
        <v>196</v>
      </c>
      <c r="DT64" s="477">
        <f>'Générateur Emprise 15ans'!$B2-($D61+$D60)</f>
        <v>196</v>
      </c>
      <c r="DU64" s="477">
        <f>DS64*DT64</f>
        <v>38416</v>
      </c>
      <c r="DW64" s="345"/>
      <c r="DX64" s="10" t="s">
        <v>489</v>
      </c>
      <c r="DY64" s="10">
        <f>'Générateur Emprise 15ans'!$C2-($D63+$D62)</f>
        <v>196</v>
      </c>
      <c r="DZ64" s="477">
        <f>'Générateur Emprise 15ans'!$B2-($D61+$D60)</f>
        <v>196</v>
      </c>
      <c r="EA64" s="477">
        <f>DY64*DZ64</f>
        <v>38416</v>
      </c>
      <c r="EC64" s="345"/>
      <c r="ED64" s="10" t="s">
        <v>489</v>
      </c>
      <c r="EE64" s="10">
        <f>'Générateur Emprise 15ans'!$C2-($D63+$D62)</f>
        <v>196</v>
      </c>
      <c r="EF64" s="477">
        <f>'Générateur Emprise 15ans'!$B2-($D61+$D60)</f>
        <v>196</v>
      </c>
      <c r="EG64" s="477">
        <f>EE64*EF64</f>
        <v>38416</v>
      </c>
      <c r="EI64" s="345"/>
      <c r="EJ64" s="10" t="s">
        <v>489</v>
      </c>
      <c r="EK64" s="10">
        <f>'Générateur Emprise 15ans'!$C2-($D63+$D62)</f>
        <v>196</v>
      </c>
      <c r="EL64" s="477">
        <f>'Générateur Emprise 15ans'!$B2-($D61+$D60)</f>
        <v>196</v>
      </c>
      <c r="EM64" s="477">
        <f>EK64*EL64</f>
        <v>38416</v>
      </c>
      <c r="EO64" s="345"/>
      <c r="EP64" s="10" t="s">
        <v>489</v>
      </c>
      <c r="EQ64" s="10">
        <f>'Générateur Emprise 15ans'!$C2-($D63+$D62)</f>
        <v>196</v>
      </c>
      <c r="ER64" s="477">
        <f>'Générateur Emprise 15ans'!$B2-($D61+$D60)</f>
        <v>196</v>
      </c>
      <c r="ES64" s="477">
        <f>EQ64*ER64</f>
        <v>38416</v>
      </c>
      <c r="EU64" s="345"/>
      <c r="EV64" s="10" t="s">
        <v>489</v>
      </c>
      <c r="EW64" s="10">
        <f>'Générateur Emprise 15ans'!$C2-($D63+$D62)</f>
        <v>196</v>
      </c>
      <c r="EX64" s="477">
        <f>'Générateur Emprise 15ans'!$B2-($D61+$D60)</f>
        <v>196</v>
      </c>
      <c r="EY64" s="477">
        <f>EW64*EX64</f>
        <v>38416</v>
      </c>
      <c r="FA64" s="345"/>
      <c r="FB64" s="10" t="s">
        <v>489</v>
      </c>
      <c r="FC64" s="10">
        <f>'Générateur Emprise 15ans'!$C2-($D63+$D62)</f>
        <v>196</v>
      </c>
      <c r="FD64" s="477">
        <f>'Générateur Emprise 15ans'!$B2-($D61+$D60)</f>
        <v>196</v>
      </c>
      <c r="FE64" s="477">
        <f>FC64*FD64</f>
        <v>38416</v>
      </c>
      <c r="FG64" s="345"/>
      <c r="FH64" s="10" t="s">
        <v>489</v>
      </c>
      <c r="FI64" s="10">
        <f>'Générateur Emprise 15ans'!$C2-($D63+$D62)</f>
        <v>196</v>
      </c>
      <c r="FJ64" s="477">
        <f>'Générateur Emprise 15ans'!$B2-($D61+$D60)</f>
        <v>196</v>
      </c>
      <c r="FK64" s="477">
        <f>FI64*FJ64</f>
        <v>38416</v>
      </c>
      <c r="FM64" s="345"/>
      <c r="FN64" s="10" t="s">
        <v>489</v>
      </c>
      <c r="FO64" s="10">
        <f>'Générateur Emprise 15ans'!$C2-($D63+$D62)</f>
        <v>196</v>
      </c>
      <c r="FP64" s="477">
        <f>'Générateur Emprise 15ans'!$B2-($D61+$D60)</f>
        <v>196</v>
      </c>
      <c r="FQ64" s="477">
        <f>FO64*FP64</f>
        <v>38416</v>
      </c>
      <c r="FS64" s="345"/>
      <c r="FT64" s="10" t="s">
        <v>489</v>
      </c>
      <c r="FU64" s="10">
        <f>'Générateur Emprise 15ans'!$C2-($D63+$D62)</f>
        <v>196</v>
      </c>
      <c r="FV64" s="477">
        <f>'Générateur Emprise 15ans'!$B2-($D61+$D60)</f>
        <v>196</v>
      </c>
      <c r="FW64" s="477">
        <f>FU64*FV64</f>
        <v>38416</v>
      </c>
      <c r="FY64" s="345"/>
    </row>
    <row r="65" spans="1:181" ht="15" thickBot="1" x14ac:dyDescent="0.35">
      <c r="A65" s="19"/>
      <c r="G65" s="345"/>
      <c r="M65" s="345"/>
      <c r="S65" s="345"/>
      <c r="Y65" s="345"/>
      <c r="AE65" s="345"/>
      <c r="AK65" s="345"/>
      <c r="AQ65" s="345"/>
      <c r="AW65" s="345"/>
      <c r="BC65" s="345"/>
      <c r="BI65" s="345"/>
      <c r="BO65" s="345"/>
      <c r="BU65" s="345"/>
      <c r="CA65" s="345"/>
      <c r="CG65" s="345"/>
      <c r="CM65" s="345"/>
      <c r="CS65" s="345"/>
      <c r="CY65" s="345"/>
      <c r="DE65" s="345"/>
      <c r="DK65" s="345"/>
      <c r="DQ65" s="345"/>
      <c r="DW65" s="345"/>
      <c r="EC65" s="345"/>
      <c r="EI65" s="345"/>
      <c r="EO65" s="345"/>
      <c r="EU65" s="345"/>
      <c r="FA65" s="345"/>
      <c r="FG65" s="345"/>
      <c r="FM65" s="345"/>
      <c r="FS65" s="345"/>
      <c r="FY65" s="345"/>
    </row>
    <row r="66" spans="1:181" x14ac:dyDescent="0.3">
      <c r="A66" s="19"/>
      <c r="B66" s="629" t="s">
        <v>431</v>
      </c>
      <c r="C66" s="600" t="s">
        <v>488</v>
      </c>
      <c r="D66" s="672" t="s">
        <v>487</v>
      </c>
      <c r="G66" s="345"/>
      <c r="H66" s="629" t="s">
        <v>431</v>
      </c>
      <c r="I66" s="600" t="s">
        <v>488</v>
      </c>
      <c r="J66" s="672" t="s">
        <v>487</v>
      </c>
      <c r="M66" s="345"/>
      <c r="N66" s="629" t="s">
        <v>431</v>
      </c>
      <c r="O66" s="600" t="s">
        <v>488</v>
      </c>
      <c r="P66" s="672" t="s">
        <v>487</v>
      </c>
      <c r="S66" s="345"/>
      <c r="T66" s="629" t="s">
        <v>431</v>
      </c>
      <c r="U66" s="600" t="s">
        <v>488</v>
      </c>
      <c r="V66" s="672" t="s">
        <v>487</v>
      </c>
      <c r="Y66" s="345"/>
      <c r="Z66" s="629" t="s">
        <v>431</v>
      </c>
      <c r="AA66" s="600" t="s">
        <v>488</v>
      </c>
      <c r="AB66" s="672" t="s">
        <v>487</v>
      </c>
      <c r="AE66" s="345"/>
      <c r="AF66" s="629" t="s">
        <v>431</v>
      </c>
      <c r="AG66" s="600" t="s">
        <v>488</v>
      </c>
      <c r="AH66" s="672" t="s">
        <v>487</v>
      </c>
      <c r="AK66" s="345"/>
      <c r="AL66" s="629" t="s">
        <v>431</v>
      </c>
      <c r="AM66" s="600" t="s">
        <v>488</v>
      </c>
      <c r="AN66" s="672" t="s">
        <v>487</v>
      </c>
      <c r="AQ66" s="345"/>
      <c r="AR66" s="629" t="s">
        <v>431</v>
      </c>
      <c r="AS66" s="600" t="s">
        <v>488</v>
      </c>
      <c r="AT66" s="672" t="s">
        <v>487</v>
      </c>
      <c r="AW66" s="345"/>
      <c r="AX66" s="629" t="s">
        <v>431</v>
      </c>
      <c r="AY66" s="600" t="s">
        <v>488</v>
      </c>
      <c r="AZ66" s="672" t="s">
        <v>487</v>
      </c>
      <c r="BC66" s="345"/>
      <c r="BD66" s="629" t="s">
        <v>431</v>
      </c>
      <c r="BE66" s="600" t="s">
        <v>488</v>
      </c>
      <c r="BF66" s="672" t="s">
        <v>487</v>
      </c>
      <c r="BI66" s="345"/>
      <c r="BJ66" s="629" t="s">
        <v>431</v>
      </c>
      <c r="BK66" s="600" t="s">
        <v>488</v>
      </c>
      <c r="BL66" s="672" t="s">
        <v>487</v>
      </c>
      <c r="BO66" s="345"/>
      <c r="BP66" s="629" t="s">
        <v>431</v>
      </c>
      <c r="BQ66" s="600" t="s">
        <v>488</v>
      </c>
      <c r="BR66" s="672" t="s">
        <v>487</v>
      </c>
      <c r="BU66" s="345"/>
      <c r="BV66" s="629" t="s">
        <v>431</v>
      </c>
      <c r="BW66" s="600" t="s">
        <v>488</v>
      </c>
      <c r="BX66" s="672" t="s">
        <v>487</v>
      </c>
      <c r="CA66" s="345"/>
      <c r="CB66" s="629" t="s">
        <v>431</v>
      </c>
      <c r="CC66" s="600" t="s">
        <v>488</v>
      </c>
      <c r="CD66" s="672" t="s">
        <v>487</v>
      </c>
      <c r="CG66" s="345"/>
      <c r="CH66" s="629" t="s">
        <v>431</v>
      </c>
      <c r="CI66" s="600" t="s">
        <v>488</v>
      </c>
      <c r="CJ66" s="672" t="s">
        <v>487</v>
      </c>
      <c r="CM66" s="345"/>
      <c r="CN66" s="629" t="s">
        <v>431</v>
      </c>
      <c r="CO66" s="600" t="s">
        <v>488</v>
      </c>
      <c r="CP66" s="672" t="s">
        <v>487</v>
      </c>
      <c r="CS66" s="345"/>
      <c r="CT66" s="629" t="s">
        <v>431</v>
      </c>
      <c r="CU66" s="600" t="s">
        <v>488</v>
      </c>
      <c r="CV66" s="672" t="s">
        <v>487</v>
      </c>
      <c r="CY66" s="345"/>
      <c r="CZ66" s="629" t="s">
        <v>431</v>
      </c>
      <c r="DA66" s="600" t="s">
        <v>488</v>
      </c>
      <c r="DB66" s="672" t="s">
        <v>487</v>
      </c>
      <c r="DE66" s="345"/>
      <c r="DF66" s="629" t="s">
        <v>431</v>
      </c>
      <c r="DG66" s="600" t="s">
        <v>488</v>
      </c>
      <c r="DH66" s="672" t="s">
        <v>487</v>
      </c>
      <c r="DK66" s="345"/>
      <c r="DL66" s="629" t="s">
        <v>431</v>
      </c>
      <c r="DM66" s="600" t="s">
        <v>488</v>
      </c>
      <c r="DN66" s="672" t="s">
        <v>487</v>
      </c>
      <c r="DQ66" s="345"/>
      <c r="DR66" s="629" t="s">
        <v>431</v>
      </c>
      <c r="DS66" s="600" t="s">
        <v>488</v>
      </c>
      <c r="DT66" s="672" t="s">
        <v>487</v>
      </c>
      <c r="DW66" s="345"/>
      <c r="DX66" s="629" t="s">
        <v>431</v>
      </c>
      <c r="DY66" s="600" t="s">
        <v>488</v>
      </c>
      <c r="DZ66" s="672" t="s">
        <v>487</v>
      </c>
      <c r="EC66" s="345"/>
      <c r="ED66" s="629" t="s">
        <v>431</v>
      </c>
      <c r="EE66" s="600" t="s">
        <v>488</v>
      </c>
      <c r="EF66" s="672" t="s">
        <v>487</v>
      </c>
      <c r="EI66" s="345"/>
      <c r="EJ66" s="629" t="s">
        <v>431</v>
      </c>
      <c r="EK66" s="600" t="s">
        <v>488</v>
      </c>
      <c r="EL66" s="672" t="s">
        <v>487</v>
      </c>
      <c r="EO66" s="345"/>
      <c r="EP66" s="629" t="s">
        <v>431</v>
      </c>
      <c r="EQ66" s="600" t="s">
        <v>488</v>
      </c>
      <c r="ER66" s="672" t="s">
        <v>487</v>
      </c>
      <c r="EU66" s="345"/>
      <c r="EV66" s="629" t="s">
        <v>431</v>
      </c>
      <c r="EW66" s="600" t="s">
        <v>488</v>
      </c>
      <c r="EX66" s="672" t="s">
        <v>487</v>
      </c>
      <c r="FA66" s="345"/>
      <c r="FB66" s="629" t="s">
        <v>431</v>
      </c>
      <c r="FC66" s="600" t="s">
        <v>488</v>
      </c>
      <c r="FD66" s="672" t="s">
        <v>487</v>
      </c>
      <c r="FG66" s="345"/>
      <c r="FH66" s="629" t="s">
        <v>431</v>
      </c>
      <c r="FI66" s="600" t="s">
        <v>488</v>
      </c>
      <c r="FJ66" s="672" t="s">
        <v>487</v>
      </c>
      <c r="FM66" s="345"/>
      <c r="FN66" s="629" t="s">
        <v>431</v>
      </c>
      <c r="FO66" s="600" t="s">
        <v>488</v>
      </c>
      <c r="FP66" s="672" t="s">
        <v>487</v>
      </c>
      <c r="FS66" s="345"/>
      <c r="FT66" s="629" t="s">
        <v>431</v>
      </c>
      <c r="FU66" s="600" t="s">
        <v>488</v>
      </c>
      <c r="FV66" s="672" t="s">
        <v>487</v>
      </c>
      <c r="FY66" s="345"/>
    </row>
    <row r="67" spans="1:181" ht="15" thickBot="1" x14ac:dyDescent="0.35">
      <c r="A67" s="19"/>
      <c r="B67" s="826">
        <f>'Générateur Emprise 15ans'!$I2</f>
        <v>1</v>
      </c>
      <c r="C67" s="833">
        <f>'Générateur Emprise 15ans'!$J2</f>
        <v>11</v>
      </c>
      <c r="D67" s="832">
        <f>'Générateur Emprise 15ans'!$K2</f>
        <v>10</v>
      </c>
      <c r="G67" s="345"/>
      <c r="H67" s="668">
        <f>'Générateur Emprise 15ans'!$I2</f>
        <v>1</v>
      </c>
      <c r="I67" s="50">
        <f>'Générateur Emprise 15ans'!$J2</f>
        <v>11</v>
      </c>
      <c r="J67" s="630">
        <f>'Générateur Emprise 15ans'!$K2</f>
        <v>10</v>
      </c>
      <c r="M67" s="345"/>
      <c r="N67" s="668">
        <f>'Générateur Emprise 15ans'!$I2</f>
        <v>1</v>
      </c>
      <c r="O67" s="50">
        <f>'Générateur Emprise 15ans'!$J2</f>
        <v>11</v>
      </c>
      <c r="P67" s="630">
        <f>'Générateur Emprise 15ans'!$K2</f>
        <v>10</v>
      </c>
      <c r="S67" s="345"/>
      <c r="T67" s="668">
        <f>'Générateur Emprise 15ans'!$I2</f>
        <v>1</v>
      </c>
      <c r="U67" s="50">
        <f>'Générateur Emprise 15ans'!$J2</f>
        <v>11</v>
      </c>
      <c r="V67" s="630">
        <f>'Générateur Emprise 15ans'!$K2</f>
        <v>10</v>
      </c>
      <c r="Y67" s="345"/>
      <c r="Z67" s="668">
        <f>'Générateur Emprise 15ans'!$I2</f>
        <v>1</v>
      </c>
      <c r="AA67" s="50">
        <f>'Générateur Emprise 15ans'!$J2</f>
        <v>11</v>
      </c>
      <c r="AB67" s="630">
        <f>'Générateur Emprise 15ans'!$K2</f>
        <v>10</v>
      </c>
      <c r="AE67" s="345"/>
      <c r="AF67" s="668">
        <f>'Générateur Emprise 15ans'!$I2</f>
        <v>1</v>
      </c>
      <c r="AG67" s="50">
        <f>'Générateur Emprise 15ans'!$J2</f>
        <v>11</v>
      </c>
      <c r="AH67" s="630">
        <f>'Générateur Emprise 15ans'!$K2</f>
        <v>10</v>
      </c>
      <c r="AK67" s="345"/>
      <c r="AL67" s="668">
        <f>'Générateur Emprise 15ans'!$I2</f>
        <v>1</v>
      </c>
      <c r="AM67" s="50">
        <f>'Générateur Emprise 15ans'!$J2</f>
        <v>11</v>
      </c>
      <c r="AN67" s="630">
        <f>'Générateur Emprise 15ans'!$K2</f>
        <v>10</v>
      </c>
      <c r="AQ67" s="345"/>
      <c r="AR67" s="668">
        <f>'Générateur Emprise 15ans'!$I2</f>
        <v>1</v>
      </c>
      <c r="AS67" s="50">
        <f>'Générateur Emprise 15ans'!$J2</f>
        <v>11</v>
      </c>
      <c r="AT67" s="630">
        <f>'Générateur Emprise 15ans'!$K2</f>
        <v>10</v>
      </c>
      <c r="AW67" s="345"/>
      <c r="AX67" s="668">
        <f>'Générateur Emprise 15ans'!$I2</f>
        <v>1</v>
      </c>
      <c r="AY67" s="50">
        <f>'Générateur Emprise 15ans'!$J2</f>
        <v>11</v>
      </c>
      <c r="AZ67" s="630">
        <f>'Générateur Emprise 15ans'!$K2</f>
        <v>10</v>
      </c>
      <c r="BC67" s="345"/>
      <c r="BD67" s="668">
        <f>'Générateur Emprise 15ans'!$I2</f>
        <v>1</v>
      </c>
      <c r="BE67" s="50">
        <f>'Générateur Emprise 15ans'!$J2</f>
        <v>11</v>
      </c>
      <c r="BF67" s="630">
        <f>'Générateur Emprise 15ans'!$K2</f>
        <v>10</v>
      </c>
      <c r="BI67" s="345"/>
      <c r="BJ67" s="668">
        <f>'Générateur Emprise 15ans'!$I2</f>
        <v>1</v>
      </c>
      <c r="BK67" s="50">
        <f>'Générateur Emprise 15ans'!$J2</f>
        <v>11</v>
      </c>
      <c r="BL67" s="630">
        <f>'Générateur Emprise 15ans'!$K2</f>
        <v>10</v>
      </c>
      <c r="BO67" s="345"/>
      <c r="BP67" s="668">
        <f>'Générateur Emprise 15ans'!$I2</f>
        <v>1</v>
      </c>
      <c r="BQ67" s="50">
        <f>'Générateur Emprise 15ans'!$J2</f>
        <v>11</v>
      </c>
      <c r="BR67" s="630">
        <f>'Générateur Emprise 15ans'!$K2</f>
        <v>10</v>
      </c>
      <c r="BU67" s="345"/>
      <c r="BV67" s="668">
        <f>'Générateur Emprise 15ans'!$I2</f>
        <v>1</v>
      </c>
      <c r="BW67" s="50">
        <f>'Générateur Emprise 15ans'!$J2</f>
        <v>11</v>
      </c>
      <c r="BX67" s="630">
        <f>'Générateur Emprise 15ans'!$K2</f>
        <v>10</v>
      </c>
      <c r="CA67" s="345"/>
      <c r="CB67" s="668">
        <f>'Générateur Emprise 15ans'!$I2</f>
        <v>1</v>
      </c>
      <c r="CC67" s="50">
        <f>'Générateur Emprise 15ans'!$J2</f>
        <v>11</v>
      </c>
      <c r="CD67" s="630">
        <f>'Générateur Emprise 15ans'!$K2</f>
        <v>10</v>
      </c>
      <c r="CG67" s="345"/>
      <c r="CH67" s="668">
        <f>'Générateur Emprise 15ans'!$I2</f>
        <v>1</v>
      </c>
      <c r="CI67" s="50">
        <f>'Générateur Emprise 15ans'!$J2</f>
        <v>11</v>
      </c>
      <c r="CJ67" s="630">
        <f>'Générateur Emprise 15ans'!$K2</f>
        <v>10</v>
      </c>
      <c r="CM67" s="345"/>
      <c r="CN67" s="668">
        <f>'Générateur Emprise 15ans'!$I2</f>
        <v>1</v>
      </c>
      <c r="CO67" s="50">
        <f>'Générateur Emprise 15ans'!$J2</f>
        <v>11</v>
      </c>
      <c r="CP67" s="630">
        <f>'Générateur Emprise 15ans'!$K2</f>
        <v>10</v>
      </c>
      <c r="CS67" s="345"/>
      <c r="CT67" s="668">
        <f>'Générateur Emprise 15ans'!$I2</f>
        <v>1</v>
      </c>
      <c r="CU67" s="50">
        <f>'Générateur Emprise 15ans'!$J2</f>
        <v>11</v>
      </c>
      <c r="CV67" s="630">
        <f>'Générateur Emprise 15ans'!$K2</f>
        <v>10</v>
      </c>
      <c r="CY67" s="345"/>
      <c r="CZ67" s="668">
        <f>'Générateur Emprise 15ans'!$I2</f>
        <v>1</v>
      </c>
      <c r="DA67" s="50">
        <f>'Générateur Emprise 15ans'!$J2</f>
        <v>11</v>
      </c>
      <c r="DB67" s="630">
        <f>'Générateur Emprise 15ans'!$K2</f>
        <v>10</v>
      </c>
      <c r="DE67" s="345"/>
      <c r="DF67" s="668">
        <f>'Générateur Emprise 15ans'!$I2</f>
        <v>1</v>
      </c>
      <c r="DG67" s="50">
        <f>'Générateur Emprise 15ans'!$J2</f>
        <v>11</v>
      </c>
      <c r="DH67" s="630">
        <f>'Générateur Emprise 15ans'!$K2</f>
        <v>10</v>
      </c>
      <c r="DK67" s="345"/>
      <c r="DL67" s="668">
        <f>'Générateur Emprise 15ans'!$I2</f>
        <v>1</v>
      </c>
      <c r="DM67" s="50">
        <f>'Générateur Emprise 15ans'!$J2</f>
        <v>11</v>
      </c>
      <c r="DN67" s="630">
        <f>'Générateur Emprise 15ans'!$K2</f>
        <v>10</v>
      </c>
      <c r="DQ67" s="345"/>
      <c r="DR67" s="668">
        <f>'Générateur Emprise 15ans'!$I2</f>
        <v>1</v>
      </c>
      <c r="DS67" s="50">
        <f>'Générateur Emprise 15ans'!$J2</f>
        <v>11</v>
      </c>
      <c r="DT67" s="630">
        <f>'Générateur Emprise 15ans'!$K2</f>
        <v>10</v>
      </c>
      <c r="DW67" s="345"/>
      <c r="DX67" s="668">
        <f>'Générateur Emprise 15ans'!$I2</f>
        <v>1</v>
      </c>
      <c r="DY67" s="50">
        <f>'Générateur Emprise 15ans'!$J2</f>
        <v>11</v>
      </c>
      <c r="DZ67" s="630">
        <f>'Générateur Emprise 15ans'!$K2</f>
        <v>10</v>
      </c>
      <c r="EC67" s="345"/>
      <c r="ED67" s="668">
        <f>'Générateur Emprise 15ans'!$I2</f>
        <v>1</v>
      </c>
      <c r="EE67" s="50">
        <f>'Générateur Emprise 15ans'!$J2</f>
        <v>11</v>
      </c>
      <c r="EF67" s="630">
        <f>'Générateur Emprise 15ans'!$K2</f>
        <v>10</v>
      </c>
      <c r="EI67" s="345"/>
      <c r="EJ67" s="668">
        <f>'Générateur Emprise 15ans'!$I2</f>
        <v>1</v>
      </c>
      <c r="EK67" s="50">
        <f>'Générateur Emprise 15ans'!$J2</f>
        <v>11</v>
      </c>
      <c r="EL67" s="630">
        <f>'Générateur Emprise 15ans'!$K2</f>
        <v>10</v>
      </c>
      <c r="EO67" s="345"/>
      <c r="EP67" s="668">
        <f>'Générateur Emprise 15ans'!$I2</f>
        <v>1</v>
      </c>
      <c r="EQ67" s="50">
        <f>'Générateur Emprise 15ans'!$J2</f>
        <v>11</v>
      </c>
      <c r="ER67" s="630">
        <f>'Générateur Emprise 15ans'!$K2</f>
        <v>10</v>
      </c>
      <c r="EU67" s="345"/>
      <c r="EV67" s="668">
        <f>'Générateur Emprise 15ans'!$I2</f>
        <v>1</v>
      </c>
      <c r="EW67" s="50">
        <f>'Générateur Emprise 15ans'!$J2</f>
        <v>11</v>
      </c>
      <c r="EX67" s="630">
        <f>'Générateur Emprise 15ans'!$K2</f>
        <v>10</v>
      </c>
      <c r="FA67" s="345"/>
      <c r="FB67" s="668">
        <f>'Générateur Emprise 15ans'!$I2</f>
        <v>1</v>
      </c>
      <c r="FC67" s="50">
        <f>'Générateur Emprise 15ans'!$J2</f>
        <v>11</v>
      </c>
      <c r="FD67" s="630">
        <f>'Générateur Emprise 15ans'!$K2</f>
        <v>10</v>
      </c>
      <c r="FG67" s="345"/>
      <c r="FH67" s="668">
        <f>'Générateur Emprise 15ans'!$I2</f>
        <v>1</v>
      </c>
      <c r="FI67" s="50">
        <f>'Générateur Emprise 15ans'!$J2</f>
        <v>11</v>
      </c>
      <c r="FJ67" s="630">
        <f>'Générateur Emprise 15ans'!$K2</f>
        <v>10</v>
      </c>
      <c r="FM67" s="345"/>
      <c r="FN67" s="668">
        <f>'Générateur Emprise 15ans'!$I2</f>
        <v>1</v>
      </c>
      <c r="FO67" s="50">
        <f>'Générateur Emprise 15ans'!$J2</f>
        <v>11</v>
      </c>
      <c r="FP67" s="630">
        <f>'Générateur Emprise 15ans'!$K2</f>
        <v>10</v>
      </c>
      <c r="FS67" s="345"/>
      <c r="FT67" s="668">
        <f>'Générateur Emprise 15ans'!$I2</f>
        <v>1</v>
      </c>
      <c r="FU67" s="50">
        <f>'Générateur Emprise 15ans'!$J2</f>
        <v>11</v>
      </c>
      <c r="FV67" s="630">
        <f>'Générateur Emprise 15ans'!$K2</f>
        <v>10</v>
      </c>
      <c r="FY67" s="345"/>
    </row>
    <row r="68" spans="1:181" ht="15" thickBot="1" x14ac:dyDescent="0.35">
      <c r="A68" s="19"/>
      <c r="G68" s="345"/>
      <c r="M68" s="345"/>
      <c r="S68" s="345"/>
      <c r="Y68" s="345"/>
      <c r="AE68" s="345"/>
      <c r="AK68" s="345"/>
      <c r="AQ68" s="345"/>
      <c r="AW68" s="345"/>
      <c r="BC68" s="345"/>
      <c r="BI68" s="345"/>
      <c r="BO68" s="345"/>
      <c r="BU68" s="345"/>
      <c r="CA68" s="345"/>
      <c r="CG68" s="345"/>
      <c r="CM68" s="345"/>
      <c r="CS68" s="345"/>
      <c r="CY68" s="345"/>
      <c r="DE68" s="345"/>
      <c r="DK68" s="345"/>
      <c r="DQ68" s="345"/>
      <c r="DW68" s="345"/>
      <c r="EC68" s="345"/>
      <c r="EI68" s="345"/>
      <c r="EO68" s="345"/>
      <c r="EU68" s="345"/>
      <c r="FA68" s="345"/>
      <c r="FG68" s="345"/>
      <c r="FM68" s="345"/>
      <c r="FS68" s="345"/>
      <c r="FY68" s="345"/>
    </row>
    <row r="69" spans="1:181" ht="15" thickBot="1" x14ac:dyDescent="0.35">
      <c r="A69" s="19"/>
      <c r="B69" s="838" t="s">
        <v>486</v>
      </c>
      <c r="C69" s="600" t="s">
        <v>485</v>
      </c>
      <c r="D69" s="600" t="s">
        <v>445</v>
      </c>
      <c r="E69" s="672" t="s">
        <v>475</v>
      </c>
      <c r="G69" s="345"/>
      <c r="H69" s="838" t="s">
        <v>486</v>
      </c>
      <c r="I69" s="600" t="s">
        <v>485</v>
      </c>
      <c r="J69" s="600" t="s">
        <v>445</v>
      </c>
      <c r="K69" s="672" t="s">
        <v>475</v>
      </c>
      <c r="M69" s="345"/>
      <c r="N69" s="838" t="s">
        <v>486</v>
      </c>
      <c r="O69" s="600" t="s">
        <v>485</v>
      </c>
      <c r="P69" s="600" t="s">
        <v>445</v>
      </c>
      <c r="Q69" s="672" t="s">
        <v>475</v>
      </c>
      <c r="S69" s="345"/>
      <c r="T69" s="838" t="s">
        <v>486</v>
      </c>
      <c r="U69" s="600" t="s">
        <v>485</v>
      </c>
      <c r="V69" s="600" t="s">
        <v>445</v>
      </c>
      <c r="W69" s="672" t="s">
        <v>475</v>
      </c>
      <c r="Y69" s="345"/>
      <c r="Z69" s="838" t="s">
        <v>486</v>
      </c>
      <c r="AA69" s="600" t="s">
        <v>485</v>
      </c>
      <c r="AB69" s="600" t="s">
        <v>445</v>
      </c>
      <c r="AC69" s="672" t="s">
        <v>475</v>
      </c>
      <c r="AE69" s="345"/>
      <c r="AF69" s="838" t="s">
        <v>486</v>
      </c>
      <c r="AG69" s="600" t="s">
        <v>485</v>
      </c>
      <c r="AH69" s="600" t="s">
        <v>445</v>
      </c>
      <c r="AI69" s="672" t="s">
        <v>475</v>
      </c>
      <c r="AK69" s="345"/>
      <c r="AL69" s="838" t="s">
        <v>486</v>
      </c>
      <c r="AM69" s="600" t="s">
        <v>485</v>
      </c>
      <c r="AN69" s="600" t="s">
        <v>445</v>
      </c>
      <c r="AO69" s="672" t="s">
        <v>475</v>
      </c>
      <c r="AQ69" s="345"/>
      <c r="AR69" s="838" t="s">
        <v>486</v>
      </c>
      <c r="AS69" s="600" t="s">
        <v>485</v>
      </c>
      <c r="AT69" s="600" t="s">
        <v>445</v>
      </c>
      <c r="AU69" s="672" t="s">
        <v>475</v>
      </c>
      <c r="AW69" s="345"/>
      <c r="AX69" s="838" t="s">
        <v>486</v>
      </c>
      <c r="AY69" s="600" t="s">
        <v>485</v>
      </c>
      <c r="AZ69" s="600" t="s">
        <v>445</v>
      </c>
      <c r="BA69" s="672" t="s">
        <v>475</v>
      </c>
      <c r="BC69" s="345"/>
      <c r="BD69" s="838" t="s">
        <v>486</v>
      </c>
      <c r="BE69" s="600" t="s">
        <v>485</v>
      </c>
      <c r="BF69" s="600" t="s">
        <v>445</v>
      </c>
      <c r="BG69" s="672" t="s">
        <v>475</v>
      </c>
      <c r="BI69" s="345"/>
      <c r="BJ69" s="838" t="s">
        <v>486</v>
      </c>
      <c r="BK69" s="600" t="s">
        <v>485</v>
      </c>
      <c r="BL69" s="600" t="s">
        <v>445</v>
      </c>
      <c r="BM69" s="672" t="s">
        <v>475</v>
      </c>
      <c r="BO69" s="345"/>
      <c r="BP69" s="838" t="s">
        <v>486</v>
      </c>
      <c r="BQ69" s="600" t="s">
        <v>485</v>
      </c>
      <c r="BR69" s="600" t="s">
        <v>445</v>
      </c>
      <c r="BS69" s="672" t="s">
        <v>475</v>
      </c>
      <c r="BU69" s="345"/>
      <c r="BV69" s="838" t="s">
        <v>486</v>
      </c>
      <c r="BW69" s="600" t="s">
        <v>485</v>
      </c>
      <c r="BX69" s="600" t="s">
        <v>445</v>
      </c>
      <c r="BY69" s="672" t="s">
        <v>475</v>
      </c>
      <c r="CA69" s="345"/>
      <c r="CB69" s="838" t="s">
        <v>486</v>
      </c>
      <c r="CC69" s="600" t="s">
        <v>485</v>
      </c>
      <c r="CD69" s="600" t="s">
        <v>445</v>
      </c>
      <c r="CE69" s="672" t="s">
        <v>475</v>
      </c>
      <c r="CG69" s="345"/>
      <c r="CH69" s="838" t="s">
        <v>486</v>
      </c>
      <c r="CI69" s="600" t="s">
        <v>485</v>
      </c>
      <c r="CJ69" s="600" t="s">
        <v>445</v>
      </c>
      <c r="CK69" s="672" t="s">
        <v>475</v>
      </c>
      <c r="CM69" s="345"/>
      <c r="CN69" s="838" t="s">
        <v>486</v>
      </c>
      <c r="CO69" s="600" t="s">
        <v>485</v>
      </c>
      <c r="CP69" s="600" t="s">
        <v>445</v>
      </c>
      <c r="CQ69" s="672" t="s">
        <v>475</v>
      </c>
      <c r="CS69" s="345"/>
      <c r="CT69" s="838" t="s">
        <v>486</v>
      </c>
      <c r="CU69" s="600" t="s">
        <v>485</v>
      </c>
      <c r="CV69" s="600" t="s">
        <v>445</v>
      </c>
      <c r="CW69" s="672" t="s">
        <v>475</v>
      </c>
      <c r="CY69" s="345"/>
      <c r="CZ69" s="838" t="s">
        <v>486</v>
      </c>
      <c r="DA69" s="600" t="s">
        <v>485</v>
      </c>
      <c r="DB69" s="600" t="s">
        <v>445</v>
      </c>
      <c r="DC69" s="672" t="s">
        <v>475</v>
      </c>
      <c r="DE69" s="345"/>
      <c r="DF69" s="838" t="s">
        <v>486</v>
      </c>
      <c r="DG69" s="600" t="s">
        <v>485</v>
      </c>
      <c r="DH69" s="600" t="s">
        <v>445</v>
      </c>
      <c r="DI69" s="672" t="s">
        <v>475</v>
      </c>
      <c r="DK69" s="345"/>
      <c r="DL69" s="838" t="s">
        <v>486</v>
      </c>
      <c r="DM69" s="600" t="s">
        <v>485</v>
      </c>
      <c r="DN69" s="600" t="s">
        <v>445</v>
      </c>
      <c r="DO69" s="672" t="s">
        <v>475</v>
      </c>
      <c r="DQ69" s="345"/>
      <c r="DR69" s="838" t="s">
        <v>486</v>
      </c>
      <c r="DS69" s="600" t="s">
        <v>485</v>
      </c>
      <c r="DT69" s="600" t="s">
        <v>445</v>
      </c>
      <c r="DU69" s="672" t="s">
        <v>475</v>
      </c>
      <c r="DW69" s="345"/>
      <c r="DX69" s="838" t="s">
        <v>486</v>
      </c>
      <c r="DY69" s="600" t="s">
        <v>485</v>
      </c>
      <c r="DZ69" s="600" t="s">
        <v>445</v>
      </c>
      <c r="EA69" s="672" t="s">
        <v>475</v>
      </c>
      <c r="EC69" s="345"/>
      <c r="ED69" s="838" t="s">
        <v>486</v>
      </c>
      <c r="EE69" s="600" t="s">
        <v>485</v>
      </c>
      <c r="EF69" s="600" t="s">
        <v>445</v>
      </c>
      <c r="EG69" s="672" t="s">
        <v>475</v>
      </c>
      <c r="EI69" s="345"/>
      <c r="EJ69" s="838" t="s">
        <v>486</v>
      </c>
      <c r="EK69" s="600" t="s">
        <v>485</v>
      </c>
      <c r="EL69" s="600" t="s">
        <v>445</v>
      </c>
      <c r="EM69" s="672" t="s">
        <v>475</v>
      </c>
      <c r="EO69" s="345"/>
      <c r="EP69" s="838" t="s">
        <v>486</v>
      </c>
      <c r="EQ69" s="600" t="s">
        <v>485</v>
      </c>
      <c r="ER69" s="600" t="s">
        <v>445</v>
      </c>
      <c r="ES69" s="672" t="s">
        <v>475</v>
      </c>
      <c r="EU69" s="345"/>
      <c r="EV69" s="838" t="s">
        <v>486</v>
      </c>
      <c r="EW69" s="600" t="s">
        <v>485</v>
      </c>
      <c r="EX69" s="600" t="s">
        <v>445</v>
      </c>
      <c r="EY69" s="672" t="s">
        <v>475</v>
      </c>
      <c r="FA69" s="345"/>
      <c r="FB69" s="838" t="s">
        <v>486</v>
      </c>
      <c r="FC69" s="600" t="s">
        <v>485</v>
      </c>
      <c r="FD69" s="600" t="s">
        <v>445</v>
      </c>
      <c r="FE69" s="672" t="s">
        <v>475</v>
      </c>
      <c r="FG69" s="345"/>
      <c r="FH69" s="838" t="s">
        <v>486</v>
      </c>
      <c r="FI69" s="600" t="s">
        <v>485</v>
      </c>
      <c r="FJ69" s="600" t="s">
        <v>445</v>
      </c>
      <c r="FK69" s="672" t="s">
        <v>475</v>
      </c>
      <c r="FM69" s="345"/>
      <c r="FN69" s="838" t="s">
        <v>486</v>
      </c>
      <c r="FO69" s="600" t="s">
        <v>485</v>
      </c>
      <c r="FP69" s="600" t="s">
        <v>445</v>
      </c>
      <c r="FQ69" s="672" t="s">
        <v>475</v>
      </c>
      <c r="FS69" s="345"/>
      <c r="FT69" s="838" t="s">
        <v>486</v>
      </c>
      <c r="FU69" s="600" t="s">
        <v>485</v>
      </c>
      <c r="FV69" s="600" t="s">
        <v>445</v>
      </c>
      <c r="FW69" s="672" t="s">
        <v>475</v>
      </c>
      <c r="FY69" s="345"/>
    </row>
    <row r="70" spans="1:181" ht="15" thickBot="1" x14ac:dyDescent="0.35">
      <c r="A70" s="19"/>
      <c r="B70" s="857">
        <f>IF(AND(C67*E63&gt;C60,C67*E62&gt;C60),1,0)</f>
        <v>0</v>
      </c>
      <c r="C70" s="857">
        <f>IF(AND(C67*E61&gt;C62,C67*E60&gt;C62),1,0)</f>
        <v>0</v>
      </c>
      <c r="D70" s="856">
        <f>IF(AND(C70=1,B70=1),1,0)</f>
        <v>0</v>
      </c>
      <c r="E70" s="855">
        <f>IF(AND(B70=0,C70=0,D70=0),1,0)</f>
        <v>1</v>
      </c>
      <c r="G70" s="345"/>
      <c r="H70" s="854">
        <f>IF(AND(I67*K63&gt;I60,I67*K62&gt;I60),1,0)</f>
        <v>0</v>
      </c>
      <c r="I70" s="854">
        <f>IF(AND(I67*K61&gt;I62,I67*K60&gt;I62),1,0)</f>
        <v>0</v>
      </c>
      <c r="J70" s="853">
        <f>IF(AND(I70=1,H70=1),1,0)</f>
        <v>0</v>
      </c>
      <c r="K70" s="852">
        <f>IF(AND(H70=0,I70=0,J70=0),1,0)</f>
        <v>1</v>
      </c>
      <c r="M70" s="345"/>
      <c r="N70" s="854">
        <f>IF(AND(O67*Q63&gt;O60,O67*Q62&gt;O60),1,0)</f>
        <v>0</v>
      </c>
      <c r="O70" s="854">
        <f>IF(AND(O67*Q61&gt;O62,O67*Q60&gt;O62),1,0)</f>
        <v>0</v>
      </c>
      <c r="P70" s="853">
        <f>IF(AND(O70=1,N70=1),1,0)</f>
        <v>0</v>
      </c>
      <c r="Q70" s="852">
        <f>IF(AND(N70=0,O70=0,P70=0),1,0)</f>
        <v>1</v>
      </c>
      <c r="S70" s="345"/>
      <c r="T70" s="854">
        <f>IF(AND(U67*W63&gt;U60,U67*W62&gt;U60),1,0)</f>
        <v>0</v>
      </c>
      <c r="U70" s="854">
        <f>IF(AND(U67*W61&gt;U62,U67*W60&gt;U62),1,0)</f>
        <v>0</v>
      </c>
      <c r="V70" s="853">
        <f>IF(AND(U70=1,T70=1),1,0)</f>
        <v>0</v>
      </c>
      <c r="W70" s="852">
        <f>IF(AND(T70=0,U70=0,V70=0),1,0)</f>
        <v>1</v>
      </c>
      <c r="Y70" s="345"/>
      <c r="Z70" s="854">
        <f>IF(AND(AA67*AC63&gt;AA60,AA67*AC62&gt;AA60),1,0)</f>
        <v>0</v>
      </c>
      <c r="AA70" s="854">
        <f>IF(AND(AA67*AC61&gt;AA62,AA67*AC60&gt;AA62),1,0)</f>
        <v>0</v>
      </c>
      <c r="AB70" s="853">
        <f>IF(AND(AA70=1,Z70=1),1,0)</f>
        <v>0</v>
      </c>
      <c r="AC70" s="852">
        <f>IF(AND(Z70=0,AA70=0,AB70=0),1,0)</f>
        <v>1</v>
      </c>
      <c r="AE70" s="345"/>
      <c r="AF70" s="854">
        <f>IF(AND(AG67*AI63&gt;AG60,AG67*AI62&gt;AG60),1,0)</f>
        <v>0</v>
      </c>
      <c r="AG70" s="854">
        <f>IF(AND(AG67*AI61&gt;AG62,AG67*AI60&gt;AG62),1,0)</f>
        <v>0</v>
      </c>
      <c r="AH70" s="853">
        <f>IF(AND(AG70=1,AF70=1),1,0)</f>
        <v>0</v>
      </c>
      <c r="AI70" s="852">
        <f>IF(AND(AF70=0,AG70=0,AH70=0),1,0)</f>
        <v>1</v>
      </c>
      <c r="AK70" s="345"/>
      <c r="AL70" s="854">
        <f>IF(AND(AM67*AO63&gt;AM60,AM67*AO62&gt;AM60),1,0)</f>
        <v>0</v>
      </c>
      <c r="AM70" s="854">
        <f>IF(AND(AM67*AO61&gt;AM62,AM67*AO60&gt;AM62),1,0)</f>
        <v>0</v>
      </c>
      <c r="AN70" s="853">
        <f>IF(AND(AM70=1,AL70=1),1,0)</f>
        <v>0</v>
      </c>
      <c r="AO70" s="852">
        <f>IF(AND(AL70=0,AM70=0,AN70=0),1,0)</f>
        <v>1</v>
      </c>
      <c r="AQ70" s="345"/>
      <c r="AR70" s="854">
        <f>IF(AND(AS67*AU63&gt;AS60,AS67*AU62&gt;AS60),1,0)</f>
        <v>0</v>
      </c>
      <c r="AS70" s="854">
        <f>IF(AND(AS67*AU61&gt;AS62,AS67*AU60&gt;AS62),1,0)</f>
        <v>0</v>
      </c>
      <c r="AT70" s="853">
        <f>IF(AND(AS70=1,AR70=1),1,0)</f>
        <v>0</v>
      </c>
      <c r="AU70" s="852">
        <f>IF(AND(AR70=0,AS70=0,AT70=0),1,0)</f>
        <v>1</v>
      </c>
      <c r="AW70" s="345"/>
      <c r="AX70" s="854">
        <f>IF(AND(AY67*BA63&gt;AY60,AY67*BA62&gt;AY60),1,0)</f>
        <v>0</v>
      </c>
      <c r="AY70" s="854">
        <f>IF(AND(AY67*BA61&gt;AY62,AY67*BA60&gt;AY62),1,0)</f>
        <v>0</v>
      </c>
      <c r="AZ70" s="853">
        <f>IF(AND(AY70=1,AX70=1),1,0)</f>
        <v>0</v>
      </c>
      <c r="BA70" s="852">
        <f>IF(AND(AX70=0,AY70=0,AZ70=0),1,0)</f>
        <v>1</v>
      </c>
      <c r="BC70" s="345"/>
      <c r="BD70" s="854">
        <f>IF(AND(BE67*BG63&gt;BE60,BE67*BG62&gt;BE60),1,0)</f>
        <v>0</v>
      </c>
      <c r="BE70" s="854">
        <f>IF(AND(BE67*BG61&gt;BE62,BE67*BG60&gt;BE62),1,0)</f>
        <v>0</v>
      </c>
      <c r="BF70" s="853">
        <f>IF(AND(BE70=1,BD70=1),1,0)</f>
        <v>0</v>
      </c>
      <c r="BG70" s="852">
        <f>IF(AND(BD70=0,BE70=0,BF70=0),1,0)</f>
        <v>1</v>
      </c>
      <c r="BI70" s="345"/>
      <c r="BJ70" s="854">
        <f>IF(AND(BK67*BM63&gt;BK60,BK67*BM62&gt;BK60),1,0)</f>
        <v>0</v>
      </c>
      <c r="BK70" s="854">
        <f>IF(AND(BK67*BM61&gt;BK62,BK67*BM60&gt;BK62),1,0)</f>
        <v>0</v>
      </c>
      <c r="BL70" s="853">
        <f>IF(AND(BK70=1,BJ70=1),1,0)</f>
        <v>0</v>
      </c>
      <c r="BM70" s="852">
        <f>IF(AND(BJ70=0,BK70=0,BL70=0),1,0)</f>
        <v>1</v>
      </c>
      <c r="BO70" s="345"/>
      <c r="BP70" s="854">
        <f>IF(AND(BQ67*BS63&gt;BQ60,BQ67*BS62&gt;BQ60),1,0)</f>
        <v>0</v>
      </c>
      <c r="BQ70" s="854">
        <f>IF(AND(BQ67*BS61&gt;BQ62,BQ67*BS60&gt;BQ62),1,0)</f>
        <v>0</v>
      </c>
      <c r="BR70" s="853">
        <f>IF(AND(BQ70=1,BP70=1),1,0)</f>
        <v>0</v>
      </c>
      <c r="BS70" s="852">
        <f>IF(AND(BP70=0,BQ70=0,BR70=0),1,0)</f>
        <v>1</v>
      </c>
      <c r="BU70" s="345"/>
      <c r="BV70" s="854">
        <f>IF(AND(BW67*BY63&gt;BW60,BW67*BY62&gt;BW60),1,0)</f>
        <v>0</v>
      </c>
      <c r="BW70" s="854">
        <f>IF(AND(BW67*BY61&gt;BW62,BW67*BY60&gt;BW62),1,0)</f>
        <v>0</v>
      </c>
      <c r="BX70" s="853">
        <f>IF(AND(BW70=1,BV70=1),1,0)</f>
        <v>0</v>
      </c>
      <c r="BY70" s="852">
        <f>IF(AND(BV70=0,BW70=0,BX70=0),1,0)</f>
        <v>1</v>
      </c>
      <c r="CA70" s="345"/>
      <c r="CB70" s="854">
        <f>IF(AND(CC67*CE63&gt;CC60,CC67*CE62&gt;CC60),1,0)</f>
        <v>0</v>
      </c>
      <c r="CC70" s="854">
        <f>IF(AND(CC67*CE61&gt;CC62,CC67*CE60&gt;CC62),1,0)</f>
        <v>0</v>
      </c>
      <c r="CD70" s="853">
        <f>IF(AND(CC70=1,CB70=1),1,0)</f>
        <v>0</v>
      </c>
      <c r="CE70" s="852">
        <f>IF(AND(CB70=0,CC70=0,CD70=0),1,0)</f>
        <v>1</v>
      </c>
      <c r="CG70" s="345"/>
      <c r="CH70" s="854">
        <f>IF(AND(CI67*CK63&gt;CI60,CI67*CK62&gt;CI60),1,0)</f>
        <v>0</v>
      </c>
      <c r="CI70" s="854">
        <f>IF(AND(CI67*CK61&gt;CI62,CI67*CK60&gt;CI62),1,0)</f>
        <v>0</v>
      </c>
      <c r="CJ70" s="853">
        <f>IF(AND(CI70=1,CH70=1),1,0)</f>
        <v>0</v>
      </c>
      <c r="CK70" s="852">
        <f>IF(AND(CH70=0,CI70=0,CJ70=0),1,0)</f>
        <v>1</v>
      </c>
      <c r="CM70" s="345"/>
      <c r="CN70" s="854">
        <f>IF(AND(CO67*CQ63&gt;CO60,CO67*CQ62&gt;CO60),1,0)</f>
        <v>0</v>
      </c>
      <c r="CO70" s="854">
        <f>IF(AND(CO67*CQ61&gt;CO62,CO67*CQ60&gt;CO62),1,0)</f>
        <v>0</v>
      </c>
      <c r="CP70" s="853">
        <f>IF(AND(CO70=1,CN70=1),1,0)</f>
        <v>0</v>
      </c>
      <c r="CQ70" s="852">
        <f>IF(AND(CN70=0,CO70=0,CP70=0),1,0)</f>
        <v>1</v>
      </c>
      <c r="CS70" s="345"/>
      <c r="CT70" s="854">
        <f>IF(AND(CU67*CW63&gt;CU60,CU67*CW62&gt;CU60),1,0)</f>
        <v>0</v>
      </c>
      <c r="CU70" s="854">
        <f>IF(AND(CU67*CW61&gt;CU62,CU67*CW60&gt;CU62),1,0)</f>
        <v>0</v>
      </c>
      <c r="CV70" s="853">
        <f>IF(AND(CU70=1,CT70=1),1,0)</f>
        <v>0</v>
      </c>
      <c r="CW70" s="852">
        <f>IF(AND(CT70=0,CU70=0,CV70=0),1,0)</f>
        <v>1</v>
      </c>
      <c r="CY70" s="345"/>
      <c r="CZ70" s="854">
        <f>IF(AND(DA67*DC63&gt;DA60,DA67*DC62&gt;DA60),1,0)</f>
        <v>0</v>
      </c>
      <c r="DA70" s="854">
        <f>IF(AND(DA67*DC61&gt;DA62,DA67*DC60&gt;DA62),1,0)</f>
        <v>0</v>
      </c>
      <c r="DB70" s="853">
        <f>IF(AND(DA70=1,CZ70=1),1,0)</f>
        <v>0</v>
      </c>
      <c r="DC70" s="852">
        <f>IF(AND(CZ70=0,DA70=0,DB70=0),1,0)</f>
        <v>1</v>
      </c>
      <c r="DE70" s="345"/>
      <c r="DF70" s="854">
        <f>IF(AND(DG67*DI63&gt;DG60,DG67*DI62&gt;DG60),1,0)</f>
        <v>0</v>
      </c>
      <c r="DG70" s="854">
        <f>IF(AND(DG67*DI61&gt;DG62,DG67*DI60&gt;DG62),1,0)</f>
        <v>0</v>
      </c>
      <c r="DH70" s="853">
        <f>IF(AND(DG70=1,DF70=1),1,0)</f>
        <v>0</v>
      </c>
      <c r="DI70" s="852">
        <f>IF(AND(DF70=0,DG70=0,DH70=0),1,0)</f>
        <v>1</v>
      </c>
      <c r="DK70" s="345"/>
      <c r="DL70" s="854">
        <f>IF(AND(DM67*DO63&gt;DM60,DM67*DO62&gt;DM60),1,0)</f>
        <v>0</v>
      </c>
      <c r="DM70" s="854">
        <f>IF(AND(DM67*DO61&gt;DM62,DM67*DO60&gt;DM62),1,0)</f>
        <v>0</v>
      </c>
      <c r="DN70" s="853">
        <f>IF(AND(DM70=1,DL70=1),1,0)</f>
        <v>0</v>
      </c>
      <c r="DO70" s="852">
        <f>IF(AND(DL70=0,DM70=0,DN70=0),1,0)</f>
        <v>1</v>
      </c>
      <c r="DQ70" s="345"/>
      <c r="DR70" s="854">
        <f>IF(AND(DS67*DU63&gt;DS60,DS67*DU62&gt;DS60),1,0)</f>
        <v>0</v>
      </c>
      <c r="DS70" s="854">
        <f>IF(AND(DS67*DU61&gt;DS62,DS67*DU60&gt;DS62),1,0)</f>
        <v>0</v>
      </c>
      <c r="DT70" s="853">
        <f>IF(AND(DS70=1,DR70=1),1,0)</f>
        <v>0</v>
      </c>
      <c r="DU70" s="852">
        <f>IF(AND(DR70=0,DS70=0,DT70=0),1,0)</f>
        <v>1</v>
      </c>
      <c r="DW70" s="345"/>
      <c r="DX70" s="854">
        <f>IF(AND(DY67*EA63&gt;DY60,DY67*EA62&gt;DY60),1,0)</f>
        <v>0</v>
      </c>
      <c r="DY70" s="854">
        <f>IF(AND(DY67*EA61&gt;DY62,DY67*EA60&gt;DY62),1,0)</f>
        <v>0</v>
      </c>
      <c r="DZ70" s="853">
        <f>IF(AND(DY70=1,DX70=1),1,0)</f>
        <v>0</v>
      </c>
      <c r="EA70" s="852">
        <f>IF(AND(DX70=0,DY70=0,DZ70=0),1,0)</f>
        <v>1</v>
      </c>
      <c r="EC70" s="345"/>
      <c r="ED70" s="854">
        <f>IF(AND(EE67*EG63&gt;EE60,EE67*EG62&gt;EE60),1,0)</f>
        <v>0</v>
      </c>
      <c r="EE70" s="854">
        <f>IF(AND(EE67*EG61&gt;EE62,EE67*EG60&gt;EE62),1,0)</f>
        <v>0</v>
      </c>
      <c r="EF70" s="853">
        <f>IF(AND(EE70=1,ED70=1),1,0)</f>
        <v>0</v>
      </c>
      <c r="EG70" s="852">
        <f>IF(AND(ED70=0,EE70=0,EF70=0),1,0)</f>
        <v>1</v>
      </c>
      <c r="EI70" s="345"/>
      <c r="EJ70" s="854">
        <f>IF(AND(EK67*EM63&gt;EK60,EK67*EM62&gt;EK60),1,0)</f>
        <v>0</v>
      </c>
      <c r="EK70" s="854">
        <f>IF(AND(EK67*EM61&gt;EK62,EK67*EM60&gt;EK62),1,0)</f>
        <v>0</v>
      </c>
      <c r="EL70" s="853">
        <f>IF(AND(EK70=1,EJ70=1),1,0)</f>
        <v>0</v>
      </c>
      <c r="EM70" s="852">
        <f>IF(AND(EJ70=0,EK70=0,EL70=0),1,0)</f>
        <v>1</v>
      </c>
      <c r="EO70" s="345"/>
      <c r="EP70" s="854">
        <f>IF(AND(EQ67*ES63&gt;EQ60,EQ67*ES62&gt;EQ60),1,0)</f>
        <v>0</v>
      </c>
      <c r="EQ70" s="854">
        <f>IF(AND(EQ67*ES61&gt;EQ62,EQ67*ES60&gt;EQ62),1,0)</f>
        <v>0</v>
      </c>
      <c r="ER70" s="853">
        <f>IF(AND(EQ70=1,EP70=1),1,0)</f>
        <v>0</v>
      </c>
      <c r="ES70" s="852">
        <f>IF(AND(EP70=0,EQ70=0,ER70=0),1,0)</f>
        <v>1</v>
      </c>
      <c r="EU70" s="345"/>
      <c r="EV70" s="854">
        <f>IF(AND(EW67*EY63&gt;EW60,EW67*EY62&gt;EW60),1,0)</f>
        <v>0</v>
      </c>
      <c r="EW70" s="854">
        <f>IF(AND(EW67*EY61&gt;EW62,EW67*EY60&gt;EW62),1,0)</f>
        <v>0</v>
      </c>
      <c r="EX70" s="853">
        <f>IF(AND(EW70=1,EV70=1),1,0)</f>
        <v>0</v>
      </c>
      <c r="EY70" s="852">
        <f>IF(AND(EV70=0,EW70=0,EX70=0),1,0)</f>
        <v>1</v>
      </c>
      <c r="FA70" s="345"/>
      <c r="FB70" s="854">
        <f>IF(AND(FC67*FE63&gt;FC60,FC67*FE62&gt;FC60),1,0)</f>
        <v>0</v>
      </c>
      <c r="FC70" s="854">
        <f>IF(AND(FC67*FE61&gt;FC62,FC67*FE60&gt;FC62),1,0)</f>
        <v>0</v>
      </c>
      <c r="FD70" s="853">
        <f>IF(AND(FC70=1,FB70=1),1,0)</f>
        <v>0</v>
      </c>
      <c r="FE70" s="852">
        <f>IF(AND(FB70=0,FC70=0,FD70=0),1,0)</f>
        <v>1</v>
      </c>
      <c r="FG70" s="345"/>
      <c r="FH70" s="854">
        <f>IF(AND(FI67*FK63&gt;FI60,FI67*FK62&gt;FI60),1,0)</f>
        <v>0</v>
      </c>
      <c r="FI70" s="854">
        <f>IF(AND(FI67*FK61&gt;FI62,FI67*FK60&gt;FI62),1,0)</f>
        <v>0</v>
      </c>
      <c r="FJ70" s="853">
        <f>IF(AND(FI70=1,FH70=1),1,0)</f>
        <v>0</v>
      </c>
      <c r="FK70" s="852">
        <f>IF(AND(FH70=0,FI70=0,FJ70=0),1,0)</f>
        <v>1</v>
      </c>
      <c r="FM70" s="345"/>
      <c r="FN70" s="854">
        <f>IF(AND(FO67*FQ63&gt;FO60,FO67*FQ62&gt;FO60),1,0)</f>
        <v>0</v>
      </c>
      <c r="FO70" s="854">
        <f>IF(AND(FO67*FQ61&gt;FO62,FO67*FQ60&gt;FO62),1,0)</f>
        <v>0</v>
      </c>
      <c r="FP70" s="853">
        <f>IF(AND(FO70=1,FN70=1),1,0)</f>
        <v>0</v>
      </c>
      <c r="FQ70" s="852">
        <f>IF(AND(FN70=0,FO70=0,FP70=0),1,0)</f>
        <v>1</v>
      </c>
      <c r="FS70" s="345"/>
      <c r="FT70" s="854">
        <f>IF(AND(FU67*FW63&gt;FU60,FU67*FW62&gt;FU60),1,0)</f>
        <v>0</v>
      </c>
      <c r="FU70" s="854">
        <f>IF(AND(FU67*FW61&gt;FU62,FU67*FW60&gt;FU62),1,0)</f>
        <v>0</v>
      </c>
      <c r="FV70" s="853">
        <f>IF(AND(FU70=1,FT70=1),1,0)</f>
        <v>0</v>
      </c>
      <c r="FW70" s="852">
        <f>IF(AND(FT70=0,FU70=0,FV70=0),1,0)</f>
        <v>1</v>
      </c>
      <c r="FY70" s="345"/>
    </row>
    <row r="71" spans="1:181" ht="15" thickBot="1" x14ac:dyDescent="0.35">
      <c r="A71" s="19"/>
      <c r="G71" s="345"/>
      <c r="M71" s="345"/>
      <c r="S71" s="345"/>
      <c r="Y71" s="345"/>
      <c r="AE71" s="345"/>
      <c r="AK71" s="345"/>
      <c r="AQ71" s="345"/>
      <c r="AW71" s="345"/>
      <c r="BC71" s="345"/>
      <c r="BI71" s="345"/>
      <c r="BO71" s="345"/>
      <c r="BU71" s="345"/>
      <c r="CA71" s="345"/>
      <c r="CG71" s="345"/>
      <c r="CM71" s="345"/>
      <c r="CS71" s="345"/>
      <c r="CY71" s="345"/>
      <c r="DE71" s="345"/>
      <c r="DK71" s="345"/>
      <c r="DQ71" s="345"/>
      <c r="DW71" s="345"/>
      <c r="EC71" s="345"/>
      <c r="EI71" s="345"/>
      <c r="EO71" s="345"/>
      <c r="EU71" s="345"/>
      <c r="FA71" s="345"/>
      <c r="FG71" s="345"/>
      <c r="FM71" s="345"/>
      <c r="FS71" s="345"/>
      <c r="FY71" s="345"/>
    </row>
    <row r="72" spans="1:181" x14ac:dyDescent="0.3">
      <c r="A72" s="19"/>
      <c r="B72" s="629" t="s">
        <v>421</v>
      </c>
      <c r="C72" s="672" t="s">
        <v>420</v>
      </c>
      <c r="D72" s="629" t="s">
        <v>484</v>
      </c>
      <c r="E72" s="600" t="s">
        <v>482</v>
      </c>
      <c r="F72" s="672"/>
      <c r="G72" s="345"/>
      <c r="H72" s="629" t="s">
        <v>421</v>
      </c>
      <c r="I72" s="672" t="s">
        <v>420</v>
      </c>
      <c r="J72" s="629" t="s">
        <v>484</v>
      </c>
      <c r="K72" s="600" t="s">
        <v>482</v>
      </c>
      <c r="L72" s="672"/>
      <c r="M72" s="345"/>
      <c r="N72" s="629" t="s">
        <v>421</v>
      </c>
      <c r="O72" s="672" t="s">
        <v>420</v>
      </c>
      <c r="P72" s="629" t="s">
        <v>484</v>
      </c>
      <c r="Q72" s="600" t="s">
        <v>482</v>
      </c>
      <c r="R72" s="672"/>
      <c r="S72" s="345"/>
      <c r="T72" s="629" t="s">
        <v>421</v>
      </c>
      <c r="U72" s="672" t="s">
        <v>420</v>
      </c>
      <c r="V72" s="629" t="s">
        <v>484</v>
      </c>
      <c r="W72" s="600" t="s">
        <v>482</v>
      </c>
      <c r="X72" s="672"/>
      <c r="Y72" s="345"/>
      <c r="Z72" s="629" t="s">
        <v>421</v>
      </c>
      <c r="AA72" s="672" t="s">
        <v>420</v>
      </c>
      <c r="AB72" s="629" t="s">
        <v>484</v>
      </c>
      <c r="AC72" s="600" t="s">
        <v>482</v>
      </c>
      <c r="AD72" s="672"/>
      <c r="AE72" s="345"/>
      <c r="AF72" s="629" t="s">
        <v>421</v>
      </c>
      <c r="AG72" s="672" t="s">
        <v>420</v>
      </c>
      <c r="AH72" s="629" t="s">
        <v>484</v>
      </c>
      <c r="AI72" s="600" t="s">
        <v>482</v>
      </c>
      <c r="AJ72" s="672"/>
      <c r="AK72" s="345"/>
      <c r="AL72" s="629" t="s">
        <v>421</v>
      </c>
      <c r="AM72" s="672" t="s">
        <v>420</v>
      </c>
      <c r="AN72" s="629" t="s">
        <v>484</v>
      </c>
      <c r="AO72" s="600" t="s">
        <v>482</v>
      </c>
      <c r="AP72" s="672"/>
      <c r="AQ72" s="345"/>
      <c r="AR72" s="629" t="s">
        <v>421</v>
      </c>
      <c r="AS72" s="672" t="s">
        <v>420</v>
      </c>
      <c r="AT72" s="629" t="s">
        <v>484</v>
      </c>
      <c r="AU72" s="600" t="s">
        <v>482</v>
      </c>
      <c r="AV72" s="672"/>
      <c r="AW72" s="345"/>
      <c r="AX72" s="629" t="s">
        <v>421</v>
      </c>
      <c r="AY72" s="672" t="s">
        <v>420</v>
      </c>
      <c r="AZ72" s="629" t="s">
        <v>484</v>
      </c>
      <c r="BA72" s="600" t="s">
        <v>482</v>
      </c>
      <c r="BB72" s="672"/>
      <c r="BC72" s="345"/>
      <c r="BD72" s="629" t="s">
        <v>421</v>
      </c>
      <c r="BE72" s="672" t="s">
        <v>420</v>
      </c>
      <c r="BF72" s="629" t="s">
        <v>484</v>
      </c>
      <c r="BG72" s="600" t="s">
        <v>482</v>
      </c>
      <c r="BH72" s="672"/>
      <c r="BI72" s="345"/>
      <c r="BJ72" s="629" t="s">
        <v>421</v>
      </c>
      <c r="BK72" s="672" t="s">
        <v>420</v>
      </c>
      <c r="BL72" s="629" t="s">
        <v>484</v>
      </c>
      <c r="BM72" s="600" t="s">
        <v>482</v>
      </c>
      <c r="BN72" s="672"/>
      <c r="BO72" s="345"/>
      <c r="BP72" s="629" t="s">
        <v>421</v>
      </c>
      <c r="BQ72" s="672" t="s">
        <v>420</v>
      </c>
      <c r="BR72" s="629" t="s">
        <v>484</v>
      </c>
      <c r="BS72" s="600" t="s">
        <v>482</v>
      </c>
      <c r="BT72" s="672"/>
      <c r="BU72" s="345"/>
      <c r="BV72" s="629" t="s">
        <v>421</v>
      </c>
      <c r="BW72" s="672" t="s">
        <v>420</v>
      </c>
      <c r="BX72" s="629" t="s">
        <v>484</v>
      </c>
      <c r="BY72" s="600" t="s">
        <v>482</v>
      </c>
      <c r="BZ72" s="672"/>
      <c r="CA72" s="345"/>
      <c r="CB72" s="629" t="s">
        <v>421</v>
      </c>
      <c r="CC72" s="672" t="s">
        <v>420</v>
      </c>
      <c r="CD72" s="629" t="s">
        <v>484</v>
      </c>
      <c r="CE72" s="600" t="s">
        <v>482</v>
      </c>
      <c r="CF72" s="672"/>
      <c r="CG72" s="345"/>
      <c r="CH72" s="629" t="s">
        <v>421</v>
      </c>
      <c r="CI72" s="672" t="s">
        <v>420</v>
      </c>
      <c r="CJ72" s="629" t="s">
        <v>484</v>
      </c>
      <c r="CK72" s="600" t="s">
        <v>482</v>
      </c>
      <c r="CL72" s="672"/>
      <c r="CM72" s="345"/>
      <c r="CN72" s="629" t="s">
        <v>421</v>
      </c>
      <c r="CO72" s="672" t="s">
        <v>420</v>
      </c>
      <c r="CP72" s="629" t="s">
        <v>484</v>
      </c>
      <c r="CQ72" s="600" t="s">
        <v>482</v>
      </c>
      <c r="CR72" s="672"/>
      <c r="CS72" s="345"/>
      <c r="CT72" s="629" t="s">
        <v>421</v>
      </c>
      <c r="CU72" s="672" t="s">
        <v>420</v>
      </c>
      <c r="CV72" s="629" t="s">
        <v>484</v>
      </c>
      <c r="CW72" s="600" t="s">
        <v>482</v>
      </c>
      <c r="CX72" s="672"/>
      <c r="CY72" s="345"/>
      <c r="CZ72" s="629" t="s">
        <v>421</v>
      </c>
      <c r="DA72" s="672" t="s">
        <v>420</v>
      </c>
      <c r="DB72" s="629" t="s">
        <v>484</v>
      </c>
      <c r="DC72" s="600" t="s">
        <v>482</v>
      </c>
      <c r="DD72" s="672"/>
      <c r="DE72" s="345"/>
      <c r="DF72" s="629" t="s">
        <v>421</v>
      </c>
      <c r="DG72" s="672" t="s">
        <v>420</v>
      </c>
      <c r="DH72" s="629" t="s">
        <v>484</v>
      </c>
      <c r="DI72" s="600" t="s">
        <v>482</v>
      </c>
      <c r="DJ72" s="672"/>
      <c r="DK72" s="345"/>
      <c r="DL72" s="629" t="s">
        <v>421</v>
      </c>
      <c r="DM72" s="672" t="s">
        <v>420</v>
      </c>
      <c r="DN72" s="629" t="s">
        <v>484</v>
      </c>
      <c r="DO72" s="600" t="s">
        <v>482</v>
      </c>
      <c r="DP72" s="672"/>
      <c r="DQ72" s="345"/>
      <c r="DR72" s="629" t="s">
        <v>421</v>
      </c>
      <c r="DS72" s="672" t="s">
        <v>420</v>
      </c>
      <c r="DT72" s="629" t="s">
        <v>484</v>
      </c>
      <c r="DU72" s="600" t="s">
        <v>482</v>
      </c>
      <c r="DV72" s="672"/>
      <c r="DW72" s="345"/>
      <c r="DX72" s="629" t="s">
        <v>421</v>
      </c>
      <c r="DY72" s="672" t="s">
        <v>420</v>
      </c>
      <c r="DZ72" s="629" t="s">
        <v>484</v>
      </c>
      <c r="EA72" s="600" t="s">
        <v>482</v>
      </c>
      <c r="EB72" s="672"/>
      <c r="EC72" s="345"/>
      <c r="ED72" s="629" t="s">
        <v>421</v>
      </c>
      <c r="EE72" s="672" t="s">
        <v>420</v>
      </c>
      <c r="EF72" s="629" t="s">
        <v>484</v>
      </c>
      <c r="EG72" s="600" t="s">
        <v>482</v>
      </c>
      <c r="EH72" s="672"/>
      <c r="EI72" s="345"/>
      <c r="EJ72" s="629" t="s">
        <v>421</v>
      </c>
      <c r="EK72" s="672" t="s">
        <v>420</v>
      </c>
      <c r="EL72" s="629" t="s">
        <v>484</v>
      </c>
      <c r="EM72" s="600" t="s">
        <v>482</v>
      </c>
      <c r="EN72" s="672"/>
      <c r="EO72" s="345"/>
      <c r="EP72" s="629" t="s">
        <v>421</v>
      </c>
      <c r="EQ72" s="672" t="s">
        <v>420</v>
      </c>
      <c r="ER72" s="629" t="s">
        <v>484</v>
      </c>
      <c r="ES72" s="600" t="s">
        <v>482</v>
      </c>
      <c r="ET72" s="672"/>
      <c r="EU72" s="345"/>
      <c r="EV72" s="629" t="s">
        <v>421</v>
      </c>
      <c r="EW72" s="672" t="s">
        <v>420</v>
      </c>
      <c r="EX72" s="629" t="s">
        <v>484</v>
      </c>
      <c r="EY72" s="600" t="s">
        <v>482</v>
      </c>
      <c r="EZ72" s="672"/>
      <c r="FA72" s="345"/>
      <c r="FB72" s="629" t="s">
        <v>421</v>
      </c>
      <c r="FC72" s="672" t="s">
        <v>420</v>
      </c>
      <c r="FD72" s="629" t="s">
        <v>484</v>
      </c>
      <c r="FE72" s="600" t="s">
        <v>482</v>
      </c>
      <c r="FF72" s="672"/>
      <c r="FG72" s="345"/>
      <c r="FH72" s="629" t="s">
        <v>421</v>
      </c>
      <c r="FI72" s="672" t="s">
        <v>420</v>
      </c>
      <c r="FJ72" s="629" t="s">
        <v>484</v>
      </c>
      <c r="FK72" s="600" t="s">
        <v>482</v>
      </c>
      <c r="FL72" s="672"/>
      <c r="FM72" s="345"/>
      <c r="FN72" s="629" t="s">
        <v>421</v>
      </c>
      <c r="FO72" s="672" t="s">
        <v>420</v>
      </c>
      <c r="FP72" s="629" t="s">
        <v>484</v>
      </c>
      <c r="FQ72" s="600" t="s">
        <v>482</v>
      </c>
      <c r="FR72" s="672"/>
      <c r="FS72" s="345"/>
      <c r="FT72" s="629" t="s">
        <v>421</v>
      </c>
      <c r="FU72" s="672" t="s">
        <v>420</v>
      </c>
      <c r="FV72" s="629" t="s">
        <v>484</v>
      </c>
      <c r="FW72" s="600" t="s">
        <v>482</v>
      </c>
      <c r="FX72" s="672"/>
      <c r="FY72" s="345"/>
    </row>
    <row r="73" spans="1:181" x14ac:dyDescent="0.3">
      <c r="A73" s="19"/>
      <c r="B73" s="827" t="s">
        <v>418</v>
      </c>
      <c r="C73" s="834">
        <f>'Générateur Emprise 15ans'!$B$13*B$67</f>
        <v>1</v>
      </c>
      <c r="D73" s="827" t="s">
        <v>450</v>
      </c>
      <c r="E73" s="835">
        <f>(E60*C$73)*(C$74*E63)</f>
        <v>144</v>
      </c>
      <c r="F73" s="345"/>
      <c r="G73" s="345"/>
      <c r="H73" s="827" t="s">
        <v>418</v>
      </c>
      <c r="I73" s="834">
        <f>'Générateur Emprise 15ans'!$B$13*H$67</f>
        <v>1</v>
      </c>
      <c r="J73" s="827" t="s">
        <v>450</v>
      </c>
      <c r="K73" s="835">
        <f>(K60*I$73)*(I$74*K63)</f>
        <v>144</v>
      </c>
      <c r="L73" s="345"/>
      <c r="M73" s="345"/>
      <c r="N73" s="827" t="s">
        <v>418</v>
      </c>
      <c r="O73" s="834">
        <f>'Générateur Emprise 15ans'!$B$13*N$67</f>
        <v>1</v>
      </c>
      <c r="P73" s="827" t="s">
        <v>450</v>
      </c>
      <c r="Q73" s="835">
        <f>(Q60*O$73)*(O$74*Q63)</f>
        <v>144</v>
      </c>
      <c r="R73" s="345"/>
      <c r="S73" s="345"/>
      <c r="T73" s="827" t="s">
        <v>418</v>
      </c>
      <c r="U73" s="834">
        <f>'Générateur Emprise 15ans'!$B$13*T$67</f>
        <v>1</v>
      </c>
      <c r="V73" s="827" t="s">
        <v>450</v>
      </c>
      <c r="W73" s="835">
        <f>(W60*U$73)*(U$74*W63)</f>
        <v>144</v>
      </c>
      <c r="X73" s="345"/>
      <c r="Y73" s="345"/>
      <c r="Z73" s="827" t="s">
        <v>418</v>
      </c>
      <c r="AA73" s="834">
        <f>'Générateur Emprise 15ans'!$B$13*Z$67</f>
        <v>1</v>
      </c>
      <c r="AB73" s="827" t="s">
        <v>450</v>
      </c>
      <c r="AC73" s="835">
        <f>(AC60*AA$73)*(AA$74*AC63)</f>
        <v>144</v>
      </c>
      <c r="AD73" s="345"/>
      <c r="AE73" s="345"/>
      <c r="AF73" s="827" t="s">
        <v>418</v>
      </c>
      <c r="AG73" s="834">
        <f>'Générateur Emprise 15ans'!$B$13*AF$67</f>
        <v>1</v>
      </c>
      <c r="AH73" s="827" t="s">
        <v>450</v>
      </c>
      <c r="AI73" s="835">
        <f>(AI60*AG$73)*(AG$74*AI63)</f>
        <v>144</v>
      </c>
      <c r="AJ73" s="345"/>
      <c r="AK73" s="345"/>
      <c r="AL73" s="827" t="s">
        <v>418</v>
      </c>
      <c r="AM73" s="834">
        <f>'Générateur Emprise 15ans'!$B$13*AL$67</f>
        <v>1</v>
      </c>
      <c r="AN73" s="827" t="s">
        <v>450</v>
      </c>
      <c r="AO73" s="835">
        <f>(AO60*AM$73)*(AM$74*AO63)</f>
        <v>144</v>
      </c>
      <c r="AP73" s="345"/>
      <c r="AQ73" s="345"/>
      <c r="AR73" s="827" t="s">
        <v>418</v>
      </c>
      <c r="AS73" s="834">
        <f>'Générateur Emprise 15ans'!$B$13*AR$67</f>
        <v>1</v>
      </c>
      <c r="AT73" s="827" t="s">
        <v>450</v>
      </c>
      <c r="AU73" s="835">
        <f>(AU60*AS$73)*(AS$74*AU63)</f>
        <v>144</v>
      </c>
      <c r="AV73" s="345"/>
      <c r="AW73" s="345"/>
      <c r="AX73" s="827" t="s">
        <v>418</v>
      </c>
      <c r="AY73" s="834">
        <f>'Générateur Emprise 15ans'!$B$13*AX$67</f>
        <v>1</v>
      </c>
      <c r="AZ73" s="827" t="s">
        <v>450</v>
      </c>
      <c r="BA73" s="835">
        <f>(BA60*AY$73)*(AY$74*BA63)</f>
        <v>144</v>
      </c>
      <c r="BB73" s="345"/>
      <c r="BC73" s="345"/>
      <c r="BD73" s="827" t="s">
        <v>418</v>
      </c>
      <c r="BE73" s="834">
        <f>'Générateur Emprise 15ans'!$B$13*BD$67</f>
        <v>1</v>
      </c>
      <c r="BF73" s="827" t="s">
        <v>450</v>
      </c>
      <c r="BG73" s="835">
        <f>(BG60*BE$73)*(BE$74*BG63)</f>
        <v>144</v>
      </c>
      <c r="BH73" s="345"/>
      <c r="BI73" s="345"/>
      <c r="BJ73" s="827" t="s">
        <v>418</v>
      </c>
      <c r="BK73" s="834">
        <f>'Générateur Emprise 15ans'!$B$13*BJ$67</f>
        <v>1</v>
      </c>
      <c r="BL73" s="827" t="s">
        <v>450</v>
      </c>
      <c r="BM73" s="835">
        <f>(BM60*BK$73)*(BK$74*BM63)</f>
        <v>144</v>
      </c>
      <c r="BN73" s="345"/>
      <c r="BO73" s="345"/>
      <c r="BP73" s="827" t="s">
        <v>418</v>
      </c>
      <c r="BQ73" s="834">
        <f>'Générateur Emprise 15ans'!$B$13*BP$67</f>
        <v>1</v>
      </c>
      <c r="BR73" s="827" t="s">
        <v>450</v>
      </c>
      <c r="BS73" s="835">
        <f>(BS60*BQ$73)*(BQ$74*BS63)</f>
        <v>144</v>
      </c>
      <c r="BT73" s="345"/>
      <c r="BU73" s="345"/>
      <c r="BV73" s="827" t="s">
        <v>418</v>
      </c>
      <c r="BW73" s="834">
        <f>'Générateur Emprise 15ans'!$B$13*BV$67</f>
        <v>1</v>
      </c>
      <c r="BX73" s="827" t="s">
        <v>450</v>
      </c>
      <c r="BY73" s="835">
        <f>(BY60*BW$73)*(BW$74*BY63)</f>
        <v>144</v>
      </c>
      <c r="BZ73" s="345"/>
      <c r="CA73" s="345"/>
      <c r="CB73" s="827" t="s">
        <v>418</v>
      </c>
      <c r="CC73" s="834">
        <f>'Générateur Emprise 15ans'!$B$13*CB$67</f>
        <v>1</v>
      </c>
      <c r="CD73" s="827" t="s">
        <v>450</v>
      </c>
      <c r="CE73" s="835">
        <f>(CE60*CC$73)*(CC$74*CE63)</f>
        <v>144</v>
      </c>
      <c r="CF73" s="345"/>
      <c r="CG73" s="345"/>
      <c r="CH73" s="827" t="s">
        <v>418</v>
      </c>
      <c r="CI73" s="834">
        <f>'Générateur Emprise 15ans'!$B$13*CH$67</f>
        <v>1</v>
      </c>
      <c r="CJ73" s="827" t="s">
        <v>450</v>
      </c>
      <c r="CK73" s="835">
        <f>(CK60*CI$73)*(CI$74*CK63)</f>
        <v>144</v>
      </c>
      <c r="CL73" s="345"/>
      <c r="CM73" s="345"/>
      <c r="CN73" s="827" t="s">
        <v>418</v>
      </c>
      <c r="CO73" s="834">
        <f>'Générateur Emprise 15ans'!$B$13*CN$67</f>
        <v>1</v>
      </c>
      <c r="CP73" s="827" t="s">
        <v>450</v>
      </c>
      <c r="CQ73" s="835">
        <f>(CQ60*CO$73)*(CO$74*CQ63)</f>
        <v>144</v>
      </c>
      <c r="CR73" s="345"/>
      <c r="CS73" s="345"/>
      <c r="CT73" s="827" t="s">
        <v>418</v>
      </c>
      <c r="CU73" s="834">
        <f>'Générateur Emprise 15ans'!$B$13*CT$67</f>
        <v>1</v>
      </c>
      <c r="CV73" s="827" t="s">
        <v>450</v>
      </c>
      <c r="CW73" s="835">
        <f>(CW60*CU$73)*(CU$74*CW63)</f>
        <v>144</v>
      </c>
      <c r="CX73" s="345"/>
      <c r="CY73" s="345"/>
      <c r="CZ73" s="827" t="s">
        <v>418</v>
      </c>
      <c r="DA73" s="834">
        <f>'Générateur Emprise 15ans'!$B$13*CZ$67</f>
        <v>1</v>
      </c>
      <c r="DB73" s="827" t="s">
        <v>450</v>
      </c>
      <c r="DC73" s="835">
        <f>(DC60*DA$73)*(DA$74*DC63)</f>
        <v>144</v>
      </c>
      <c r="DD73" s="345"/>
      <c r="DE73" s="345"/>
      <c r="DF73" s="827" t="s">
        <v>418</v>
      </c>
      <c r="DG73" s="834">
        <f>'Générateur Emprise 15ans'!$B$13*DF$67</f>
        <v>1</v>
      </c>
      <c r="DH73" s="827" t="s">
        <v>450</v>
      </c>
      <c r="DI73" s="835">
        <f>(DI60*DG$73)*(DG$74*DI63)</f>
        <v>144</v>
      </c>
      <c r="DJ73" s="345"/>
      <c r="DK73" s="345"/>
      <c r="DL73" s="827" t="s">
        <v>418</v>
      </c>
      <c r="DM73" s="834">
        <f>'Générateur Emprise 15ans'!$B$13*DL$67</f>
        <v>1</v>
      </c>
      <c r="DN73" s="827" t="s">
        <v>450</v>
      </c>
      <c r="DO73" s="835">
        <f>(DO60*DM$73)*(DM$74*DO63)</f>
        <v>144</v>
      </c>
      <c r="DP73" s="345"/>
      <c r="DQ73" s="345"/>
      <c r="DR73" s="827" t="s">
        <v>418</v>
      </c>
      <c r="DS73" s="834">
        <f>'Générateur Emprise 15ans'!$B$13*DR$67</f>
        <v>1</v>
      </c>
      <c r="DT73" s="827" t="s">
        <v>450</v>
      </c>
      <c r="DU73" s="835">
        <f>(DU60*DS$73)*(DS$74*DU63)</f>
        <v>144</v>
      </c>
      <c r="DV73" s="345"/>
      <c r="DW73" s="345"/>
      <c r="DX73" s="827" t="s">
        <v>418</v>
      </c>
      <c r="DY73" s="834">
        <f>'Générateur Emprise 15ans'!$B$13*DX$67</f>
        <v>1</v>
      </c>
      <c r="DZ73" s="827" t="s">
        <v>450</v>
      </c>
      <c r="EA73" s="835">
        <f>(EA60*DY$73)*(DY$74*EA63)</f>
        <v>144</v>
      </c>
      <c r="EB73" s="345"/>
      <c r="EC73" s="345"/>
      <c r="ED73" s="827" t="s">
        <v>418</v>
      </c>
      <c r="EE73" s="834">
        <f>'Générateur Emprise 15ans'!$B$13*ED$67</f>
        <v>1</v>
      </c>
      <c r="EF73" s="827" t="s">
        <v>450</v>
      </c>
      <c r="EG73" s="835">
        <f>(EG60*EE$73)*(EE$74*EG63)</f>
        <v>144</v>
      </c>
      <c r="EH73" s="345"/>
      <c r="EI73" s="345"/>
      <c r="EJ73" s="827" t="s">
        <v>418</v>
      </c>
      <c r="EK73" s="834">
        <f>'Générateur Emprise 15ans'!$B$13*EJ$67</f>
        <v>1</v>
      </c>
      <c r="EL73" s="827" t="s">
        <v>450</v>
      </c>
      <c r="EM73" s="835">
        <f>(EM60*EK$73)*(EK$74*EM63)</f>
        <v>144</v>
      </c>
      <c r="EN73" s="345"/>
      <c r="EO73" s="345"/>
      <c r="EP73" s="827" t="s">
        <v>418</v>
      </c>
      <c r="EQ73" s="834">
        <f>'Générateur Emprise 15ans'!$B$13*EP$67</f>
        <v>1</v>
      </c>
      <c r="ER73" s="827" t="s">
        <v>450</v>
      </c>
      <c r="ES73" s="835">
        <f>(ES60*EQ$73)*(EQ$74*ES63)</f>
        <v>144</v>
      </c>
      <c r="ET73" s="345"/>
      <c r="EU73" s="345"/>
      <c r="EV73" s="827" t="s">
        <v>418</v>
      </c>
      <c r="EW73" s="834">
        <f>'Générateur Emprise 15ans'!$B$13*EV$67</f>
        <v>1</v>
      </c>
      <c r="EX73" s="827" t="s">
        <v>450</v>
      </c>
      <c r="EY73" s="835">
        <f>(EY60*EW$73)*(EW$74*EY63)</f>
        <v>144</v>
      </c>
      <c r="EZ73" s="345"/>
      <c r="FA73" s="345"/>
      <c r="FB73" s="827" t="s">
        <v>418</v>
      </c>
      <c r="FC73" s="834">
        <f>'Générateur Emprise 15ans'!$B$13*FB$67</f>
        <v>1</v>
      </c>
      <c r="FD73" s="827" t="s">
        <v>450</v>
      </c>
      <c r="FE73" s="835">
        <f>(FE60*FC$73)*(FC$74*FE63)</f>
        <v>144</v>
      </c>
      <c r="FF73" s="345"/>
      <c r="FG73" s="345"/>
      <c r="FH73" s="827" t="s">
        <v>418</v>
      </c>
      <c r="FI73" s="834">
        <f>'Générateur Emprise 15ans'!$B$13*FH$67</f>
        <v>1</v>
      </c>
      <c r="FJ73" s="827" t="s">
        <v>450</v>
      </c>
      <c r="FK73" s="835">
        <f>(FK60*FI$73)*(FI$74*FK63)</f>
        <v>144</v>
      </c>
      <c r="FL73" s="345"/>
      <c r="FM73" s="345"/>
      <c r="FN73" s="827" t="s">
        <v>418</v>
      </c>
      <c r="FO73" s="834">
        <f>'Générateur Emprise 15ans'!$B$13*FN$67</f>
        <v>1</v>
      </c>
      <c r="FP73" s="827" t="s">
        <v>450</v>
      </c>
      <c r="FQ73" s="835">
        <f>(FQ60*FO$73)*(FO$74*FQ63)</f>
        <v>144</v>
      </c>
      <c r="FR73" s="345"/>
      <c r="FS73" s="345"/>
      <c r="FT73" s="827" t="s">
        <v>418</v>
      </c>
      <c r="FU73" s="834">
        <f>'Générateur Emprise 15ans'!$B$13*FT$67</f>
        <v>1</v>
      </c>
      <c r="FV73" s="827" t="s">
        <v>450</v>
      </c>
      <c r="FW73" s="835">
        <f>(FW60*FU$73)*(FU$74*FW63)</f>
        <v>144</v>
      </c>
      <c r="FX73" s="345"/>
      <c r="FY73" s="345"/>
    </row>
    <row r="74" spans="1:181" x14ac:dyDescent="0.3">
      <c r="A74" s="19"/>
      <c r="B74" s="827" t="s">
        <v>417</v>
      </c>
      <c r="C74" s="834">
        <f>'Générateur Emprise 15ans'!$B$14*B$67</f>
        <v>1</v>
      </c>
      <c r="D74" s="827" t="s">
        <v>449</v>
      </c>
      <c r="E74" s="835">
        <f>(E61*C$75)*(C$74*E63)</f>
        <v>144</v>
      </c>
      <c r="F74" s="834"/>
      <c r="G74" s="345"/>
      <c r="H74" s="827" t="s">
        <v>417</v>
      </c>
      <c r="I74" s="834">
        <f>'Générateur Emprise 15ans'!$B$14*H$67</f>
        <v>1</v>
      </c>
      <c r="J74" s="827" t="s">
        <v>449</v>
      </c>
      <c r="K74" s="835">
        <f>(K61*I$75)*(I$74*K63)</f>
        <v>144</v>
      </c>
      <c r="L74" s="834"/>
      <c r="M74" s="345"/>
      <c r="N74" s="827" t="s">
        <v>417</v>
      </c>
      <c r="O74" s="834">
        <f>'Générateur Emprise 15ans'!$B$14*N$67</f>
        <v>1</v>
      </c>
      <c r="P74" s="827" t="s">
        <v>449</v>
      </c>
      <c r="Q74" s="835">
        <f>(Q61*O$75)*(O$74*Q63)</f>
        <v>144</v>
      </c>
      <c r="R74" s="834"/>
      <c r="S74" s="345"/>
      <c r="T74" s="827" t="s">
        <v>417</v>
      </c>
      <c r="U74" s="834">
        <f>'Générateur Emprise 15ans'!$B$14*T$67</f>
        <v>1</v>
      </c>
      <c r="V74" s="827" t="s">
        <v>449</v>
      </c>
      <c r="W74" s="835">
        <f>(W61*U$75)*(U$74*W63)</f>
        <v>144</v>
      </c>
      <c r="X74" s="834"/>
      <c r="Y74" s="345"/>
      <c r="Z74" s="827" t="s">
        <v>417</v>
      </c>
      <c r="AA74" s="834">
        <f>'Générateur Emprise 15ans'!$B$14*Z$67</f>
        <v>1</v>
      </c>
      <c r="AB74" s="827" t="s">
        <v>449</v>
      </c>
      <c r="AC74" s="835">
        <f>(AC61*AA$75)*(AA$74*AC63)</f>
        <v>144</v>
      </c>
      <c r="AD74" s="834"/>
      <c r="AE74" s="345"/>
      <c r="AF74" s="827" t="s">
        <v>417</v>
      </c>
      <c r="AG74" s="834">
        <f>'Générateur Emprise 15ans'!$B$14*AF$67</f>
        <v>1</v>
      </c>
      <c r="AH74" s="827" t="s">
        <v>449</v>
      </c>
      <c r="AI74" s="835">
        <f>(AI61*AG$75)*(AG$74*AI63)</f>
        <v>144</v>
      </c>
      <c r="AJ74" s="834"/>
      <c r="AK74" s="345"/>
      <c r="AL74" s="827" t="s">
        <v>417</v>
      </c>
      <c r="AM74" s="834">
        <f>'Générateur Emprise 15ans'!$B$14*AL$67</f>
        <v>1</v>
      </c>
      <c r="AN74" s="827" t="s">
        <v>449</v>
      </c>
      <c r="AO74" s="835">
        <f>(AO61*AM$75)*(AM$74*AO63)</f>
        <v>144</v>
      </c>
      <c r="AP74" s="834"/>
      <c r="AQ74" s="345"/>
      <c r="AR74" s="827" t="s">
        <v>417</v>
      </c>
      <c r="AS74" s="834">
        <f>'Générateur Emprise 15ans'!$B$14*AR$67</f>
        <v>1</v>
      </c>
      <c r="AT74" s="827" t="s">
        <v>449</v>
      </c>
      <c r="AU74" s="835">
        <f>(AU61*AS$75)*(AS$74*AU63)</f>
        <v>144</v>
      </c>
      <c r="AV74" s="834"/>
      <c r="AW74" s="345"/>
      <c r="AX74" s="827" t="s">
        <v>417</v>
      </c>
      <c r="AY74" s="834">
        <f>'Générateur Emprise 15ans'!$B$14*AX$67</f>
        <v>1</v>
      </c>
      <c r="AZ74" s="827" t="s">
        <v>449</v>
      </c>
      <c r="BA74" s="835">
        <f>(BA61*AY$75)*(AY$74*BA63)</f>
        <v>144</v>
      </c>
      <c r="BB74" s="834"/>
      <c r="BC74" s="345"/>
      <c r="BD74" s="827" t="s">
        <v>417</v>
      </c>
      <c r="BE74" s="834">
        <f>'Générateur Emprise 15ans'!$B$14*BD$67</f>
        <v>1</v>
      </c>
      <c r="BF74" s="827" t="s">
        <v>449</v>
      </c>
      <c r="BG74" s="835">
        <f>(BG61*BE$75)*(BE$74*BG63)</f>
        <v>144</v>
      </c>
      <c r="BH74" s="834"/>
      <c r="BI74" s="345"/>
      <c r="BJ74" s="827" t="s">
        <v>417</v>
      </c>
      <c r="BK74" s="834">
        <f>'Générateur Emprise 15ans'!$B$14*BJ$67</f>
        <v>1</v>
      </c>
      <c r="BL74" s="827" t="s">
        <v>449</v>
      </c>
      <c r="BM74" s="835">
        <f>(BM61*BK$75)*(BK$74*BM63)</f>
        <v>144</v>
      </c>
      <c r="BN74" s="834"/>
      <c r="BO74" s="345"/>
      <c r="BP74" s="827" t="s">
        <v>417</v>
      </c>
      <c r="BQ74" s="834">
        <f>'Générateur Emprise 15ans'!$B$14*BP$67</f>
        <v>1</v>
      </c>
      <c r="BR74" s="827" t="s">
        <v>449</v>
      </c>
      <c r="BS74" s="835">
        <f>(BS61*BQ$75)*(BQ$74*BS63)</f>
        <v>144</v>
      </c>
      <c r="BT74" s="834"/>
      <c r="BU74" s="345"/>
      <c r="BV74" s="827" t="s">
        <v>417</v>
      </c>
      <c r="BW74" s="834">
        <f>'Générateur Emprise 15ans'!$B$14*BV$67</f>
        <v>1</v>
      </c>
      <c r="BX74" s="827" t="s">
        <v>449</v>
      </c>
      <c r="BY74" s="835">
        <f>(BY61*BW$75)*(BW$74*BY63)</f>
        <v>144</v>
      </c>
      <c r="BZ74" s="834"/>
      <c r="CA74" s="345"/>
      <c r="CB74" s="827" t="s">
        <v>417</v>
      </c>
      <c r="CC74" s="834">
        <f>'Générateur Emprise 15ans'!$B$14*CB$67</f>
        <v>1</v>
      </c>
      <c r="CD74" s="827" t="s">
        <v>449</v>
      </c>
      <c r="CE74" s="835">
        <f>(CE61*CC$75)*(CC$74*CE63)</f>
        <v>144</v>
      </c>
      <c r="CF74" s="834"/>
      <c r="CG74" s="345"/>
      <c r="CH74" s="827" t="s">
        <v>417</v>
      </c>
      <c r="CI74" s="834">
        <f>'Générateur Emprise 15ans'!$B$14*CH$67</f>
        <v>1</v>
      </c>
      <c r="CJ74" s="827" t="s">
        <v>449</v>
      </c>
      <c r="CK74" s="835">
        <f>(CK61*CI$75)*(CI$74*CK63)</f>
        <v>144</v>
      </c>
      <c r="CL74" s="834"/>
      <c r="CM74" s="345"/>
      <c r="CN74" s="827" t="s">
        <v>417</v>
      </c>
      <c r="CO74" s="834">
        <f>'Générateur Emprise 15ans'!$B$14*CN$67</f>
        <v>1</v>
      </c>
      <c r="CP74" s="827" t="s">
        <v>449</v>
      </c>
      <c r="CQ74" s="835">
        <f>(CQ61*CO$75)*(CO$74*CQ63)</f>
        <v>144</v>
      </c>
      <c r="CR74" s="834"/>
      <c r="CS74" s="345"/>
      <c r="CT74" s="827" t="s">
        <v>417</v>
      </c>
      <c r="CU74" s="834">
        <f>'Générateur Emprise 15ans'!$B$14*CT$67</f>
        <v>1</v>
      </c>
      <c r="CV74" s="827" t="s">
        <v>449</v>
      </c>
      <c r="CW74" s="835">
        <f>(CW61*CU$75)*(CU$74*CW63)</f>
        <v>144</v>
      </c>
      <c r="CX74" s="834"/>
      <c r="CY74" s="345"/>
      <c r="CZ74" s="827" t="s">
        <v>417</v>
      </c>
      <c r="DA74" s="834">
        <f>'Générateur Emprise 15ans'!$B$14*CZ$67</f>
        <v>1</v>
      </c>
      <c r="DB74" s="827" t="s">
        <v>449</v>
      </c>
      <c r="DC74" s="835">
        <f>(DC61*DA$75)*(DA$74*DC63)</f>
        <v>144</v>
      </c>
      <c r="DD74" s="834"/>
      <c r="DE74" s="345"/>
      <c r="DF74" s="827" t="s">
        <v>417</v>
      </c>
      <c r="DG74" s="834">
        <f>'Générateur Emprise 15ans'!$B$14*DF$67</f>
        <v>1</v>
      </c>
      <c r="DH74" s="827" t="s">
        <v>449</v>
      </c>
      <c r="DI74" s="835">
        <f>(DI61*DG$75)*(DG$74*DI63)</f>
        <v>144</v>
      </c>
      <c r="DJ74" s="834"/>
      <c r="DK74" s="345"/>
      <c r="DL74" s="827" t="s">
        <v>417</v>
      </c>
      <c r="DM74" s="834">
        <f>'Générateur Emprise 15ans'!$B$14*DL$67</f>
        <v>1</v>
      </c>
      <c r="DN74" s="827" t="s">
        <v>449</v>
      </c>
      <c r="DO74" s="835">
        <f>(DO61*DM$75)*(DM$74*DO63)</f>
        <v>144</v>
      </c>
      <c r="DP74" s="834"/>
      <c r="DQ74" s="345"/>
      <c r="DR74" s="827" t="s">
        <v>417</v>
      </c>
      <c r="DS74" s="834">
        <f>'Générateur Emprise 15ans'!$B$14*DR$67</f>
        <v>1</v>
      </c>
      <c r="DT74" s="827" t="s">
        <v>449</v>
      </c>
      <c r="DU74" s="835">
        <f>(DU61*DS$75)*(DS$74*DU63)</f>
        <v>144</v>
      </c>
      <c r="DV74" s="834"/>
      <c r="DW74" s="345"/>
      <c r="DX74" s="827" t="s">
        <v>417</v>
      </c>
      <c r="DY74" s="834">
        <f>'Générateur Emprise 15ans'!$B$14*DX$67</f>
        <v>1</v>
      </c>
      <c r="DZ74" s="827" t="s">
        <v>449</v>
      </c>
      <c r="EA74" s="835">
        <f>(EA61*DY$75)*(DY$74*EA63)</f>
        <v>144</v>
      </c>
      <c r="EB74" s="834"/>
      <c r="EC74" s="345"/>
      <c r="ED74" s="827" t="s">
        <v>417</v>
      </c>
      <c r="EE74" s="834">
        <f>'Générateur Emprise 15ans'!$B$14*ED$67</f>
        <v>1</v>
      </c>
      <c r="EF74" s="827" t="s">
        <v>449</v>
      </c>
      <c r="EG74" s="835">
        <f>(EG61*EE$75)*(EE$74*EG63)</f>
        <v>144</v>
      </c>
      <c r="EH74" s="834"/>
      <c r="EI74" s="345"/>
      <c r="EJ74" s="827" t="s">
        <v>417</v>
      </c>
      <c r="EK74" s="834">
        <f>'Générateur Emprise 15ans'!$B$14*EJ$67</f>
        <v>1</v>
      </c>
      <c r="EL74" s="827" t="s">
        <v>449</v>
      </c>
      <c r="EM74" s="835">
        <f>(EM61*EK$75)*(EK$74*EM63)</f>
        <v>144</v>
      </c>
      <c r="EN74" s="834"/>
      <c r="EO74" s="345"/>
      <c r="EP74" s="827" t="s">
        <v>417</v>
      </c>
      <c r="EQ74" s="834">
        <f>'Générateur Emprise 15ans'!$B$14*EP$67</f>
        <v>1</v>
      </c>
      <c r="ER74" s="827" t="s">
        <v>449</v>
      </c>
      <c r="ES74" s="835">
        <f>(ES61*EQ$75)*(EQ$74*ES63)</f>
        <v>144</v>
      </c>
      <c r="ET74" s="834"/>
      <c r="EU74" s="345"/>
      <c r="EV74" s="827" t="s">
        <v>417</v>
      </c>
      <c r="EW74" s="834">
        <f>'Générateur Emprise 15ans'!$B$14*EV$67</f>
        <v>1</v>
      </c>
      <c r="EX74" s="827" t="s">
        <v>449</v>
      </c>
      <c r="EY74" s="835">
        <f>(EY61*EW$75)*(EW$74*EY63)</f>
        <v>144</v>
      </c>
      <c r="EZ74" s="834"/>
      <c r="FA74" s="345"/>
      <c r="FB74" s="827" t="s">
        <v>417</v>
      </c>
      <c r="FC74" s="834">
        <f>'Générateur Emprise 15ans'!$B$14*FB$67</f>
        <v>1</v>
      </c>
      <c r="FD74" s="827" t="s">
        <v>449</v>
      </c>
      <c r="FE74" s="835">
        <f>(FE61*FC$75)*(FC$74*FE63)</f>
        <v>144</v>
      </c>
      <c r="FF74" s="834"/>
      <c r="FG74" s="345"/>
      <c r="FH74" s="827" t="s">
        <v>417</v>
      </c>
      <c r="FI74" s="834">
        <f>'Générateur Emprise 15ans'!$B$14*FH$67</f>
        <v>1</v>
      </c>
      <c r="FJ74" s="827" t="s">
        <v>449</v>
      </c>
      <c r="FK74" s="835">
        <f>(FK61*FI$75)*(FI$74*FK63)</f>
        <v>144</v>
      </c>
      <c r="FL74" s="834"/>
      <c r="FM74" s="345"/>
      <c r="FN74" s="827" t="s">
        <v>417</v>
      </c>
      <c r="FO74" s="834">
        <f>'Générateur Emprise 15ans'!$B$14*FN$67</f>
        <v>1</v>
      </c>
      <c r="FP74" s="827" t="s">
        <v>449</v>
      </c>
      <c r="FQ74" s="835">
        <f>(FQ61*FO$75)*(FO$74*FQ63)</f>
        <v>144</v>
      </c>
      <c r="FR74" s="834"/>
      <c r="FS74" s="345"/>
      <c r="FT74" s="827" t="s">
        <v>417</v>
      </c>
      <c r="FU74" s="834">
        <f>'Générateur Emprise 15ans'!$B$14*FT$67</f>
        <v>1</v>
      </c>
      <c r="FV74" s="827" t="s">
        <v>449</v>
      </c>
      <c r="FW74" s="835">
        <f>(FW61*FU$75)*(FU$74*FW63)</f>
        <v>144</v>
      </c>
      <c r="FX74" s="834"/>
      <c r="FY74" s="345"/>
    </row>
    <row r="75" spans="1:181" x14ac:dyDescent="0.3">
      <c r="A75" s="19"/>
      <c r="B75" s="827" t="s">
        <v>416</v>
      </c>
      <c r="C75" s="834">
        <f>'Générateur Emprise 15ans'!$B$15*B$67</f>
        <v>1</v>
      </c>
      <c r="D75" s="827" t="s">
        <v>448</v>
      </c>
      <c r="E75" s="835">
        <f>(E61*C$75)*(C$76*E62)</f>
        <v>144</v>
      </c>
      <c r="F75" s="834"/>
      <c r="G75" s="345"/>
      <c r="H75" s="827" t="s">
        <v>416</v>
      </c>
      <c r="I75" s="834">
        <f>'Générateur Emprise 15ans'!$B$15*H$67</f>
        <v>1</v>
      </c>
      <c r="J75" s="827" t="s">
        <v>448</v>
      </c>
      <c r="K75" s="835">
        <f>(K61*I$75)*(I$76*K62)</f>
        <v>144</v>
      </c>
      <c r="L75" s="834"/>
      <c r="M75" s="345"/>
      <c r="N75" s="827" t="s">
        <v>416</v>
      </c>
      <c r="O75" s="834">
        <f>'Générateur Emprise 15ans'!$B$15*N$67</f>
        <v>1</v>
      </c>
      <c r="P75" s="827" t="s">
        <v>448</v>
      </c>
      <c r="Q75" s="835">
        <f>(Q61*O$75)*(O$76*Q62)</f>
        <v>144</v>
      </c>
      <c r="R75" s="834"/>
      <c r="S75" s="345"/>
      <c r="T75" s="827" t="s">
        <v>416</v>
      </c>
      <c r="U75" s="834">
        <f>'Générateur Emprise 15ans'!$B$15*T$67</f>
        <v>1</v>
      </c>
      <c r="V75" s="827" t="s">
        <v>448</v>
      </c>
      <c r="W75" s="835">
        <f>(W61*U$75)*(U$76*W62)</f>
        <v>144</v>
      </c>
      <c r="X75" s="834"/>
      <c r="Y75" s="345"/>
      <c r="Z75" s="827" t="s">
        <v>416</v>
      </c>
      <c r="AA75" s="834">
        <f>'Générateur Emprise 15ans'!$B$15*Z$67</f>
        <v>1</v>
      </c>
      <c r="AB75" s="827" t="s">
        <v>448</v>
      </c>
      <c r="AC75" s="835">
        <f>(AC61*AA$75)*(AA$76*AC62)</f>
        <v>144</v>
      </c>
      <c r="AD75" s="834"/>
      <c r="AE75" s="345"/>
      <c r="AF75" s="827" t="s">
        <v>416</v>
      </c>
      <c r="AG75" s="834">
        <f>'Générateur Emprise 15ans'!$B$15*AF$67</f>
        <v>1</v>
      </c>
      <c r="AH75" s="827" t="s">
        <v>448</v>
      </c>
      <c r="AI75" s="835">
        <f>(AI61*AG$75)*(AG$76*AI62)</f>
        <v>144</v>
      </c>
      <c r="AJ75" s="834"/>
      <c r="AK75" s="345"/>
      <c r="AL75" s="827" t="s">
        <v>416</v>
      </c>
      <c r="AM75" s="834">
        <f>'Générateur Emprise 15ans'!$B$15*AL$67</f>
        <v>1</v>
      </c>
      <c r="AN75" s="827" t="s">
        <v>448</v>
      </c>
      <c r="AO75" s="835">
        <f>(AO61*AM$75)*(AM$76*AO62)</f>
        <v>144</v>
      </c>
      <c r="AP75" s="834"/>
      <c r="AQ75" s="345"/>
      <c r="AR75" s="827" t="s">
        <v>416</v>
      </c>
      <c r="AS75" s="834">
        <f>'Générateur Emprise 15ans'!$B$15*AR$67</f>
        <v>1</v>
      </c>
      <c r="AT75" s="827" t="s">
        <v>448</v>
      </c>
      <c r="AU75" s="835">
        <f>(AU61*AS$75)*(AS$76*AU62)</f>
        <v>144</v>
      </c>
      <c r="AV75" s="834"/>
      <c r="AW75" s="345"/>
      <c r="AX75" s="827" t="s">
        <v>416</v>
      </c>
      <c r="AY75" s="834">
        <f>'Générateur Emprise 15ans'!$B$15*AX$67</f>
        <v>1</v>
      </c>
      <c r="AZ75" s="827" t="s">
        <v>448</v>
      </c>
      <c r="BA75" s="835">
        <f>(BA61*AY$75)*(AY$76*BA62)</f>
        <v>144</v>
      </c>
      <c r="BB75" s="834"/>
      <c r="BC75" s="345"/>
      <c r="BD75" s="827" t="s">
        <v>416</v>
      </c>
      <c r="BE75" s="834">
        <f>'Générateur Emprise 15ans'!$B$15*BD$67</f>
        <v>1</v>
      </c>
      <c r="BF75" s="827" t="s">
        <v>448</v>
      </c>
      <c r="BG75" s="835">
        <f>(BG61*BE$75)*(BE$76*BG62)</f>
        <v>144</v>
      </c>
      <c r="BH75" s="834"/>
      <c r="BI75" s="345"/>
      <c r="BJ75" s="827" t="s">
        <v>416</v>
      </c>
      <c r="BK75" s="834">
        <f>'Générateur Emprise 15ans'!$B$15*BJ$67</f>
        <v>1</v>
      </c>
      <c r="BL75" s="827" t="s">
        <v>448</v>
      </c>
      <c r="BM75" s="835">
        <f>(BM61*BK$75)*(BK$76*BM62)</f>
        <v>144</v>
      </c>
      <c r="BN75" s="834"/>
      <c r="BO75" s="345"/>
      <c r="BP75" s="827" t="s">
        <v>416</v>
      </c>
      <c r="BQ75" s="834">
        <f>'Générateur Emprise 15ans'!$B$15*BP$67</f>
        <v>1</v>
      </c>
      <c r="BR75" s="827" t="s">
        <v>448</v>
      </c>
      <c r="BS75" s="835">
        <f>(BS61*BQ$75)*(BQ$76*BS62)</f>
        <v>144</v>
      </c>
      <c r="BT75" s="834"/>
      <c r="BU75" s="345"/>
      <c r="BV75" s="827" t="s">
        <v>416</v>
      </c>
      <c r="BW75" s="834">
        <f>'Générateur Emprise 15ans'!$B$15*BV$67</f>
        <v>1</v>
      </c>
      <c r="BX75" s="827" t="s">
        <v>448</v>
      </c>
      <c r="BY75" s="835">
        <f>(BY61*BW$75)*(BW$76*BY62)</f>
        <v>144</v>
      </c>
      <c r="BZ75" s="834"/>
      <c r="CA75" s="345"/>
      <c r="CB75" s="827" t="s">
        <v>416</v>
      </c>
      <c r="CC75" s="834">
        <f>'Générateur Emprise 15ans'!$B$15*CB$67</f>
        <v>1</v>
      </c>
      <c r="CD75" s="827" t="s">
        <v>448</v>
      </c>
      <c r="CE75" s="835">
        <f>(CE61*CC$75)*(CC$76*CE62)</f>
        <v>144</v>
      </c>
      <c r="CF75" s="834"/>
      <c r="CG75" s="345"/>
      <c r="CH75" s="827" t="s">
        <v>416</v>
      </c>
      <c r="CI75" s="834">
        <f>'Générateur Emprise 15ans'!$B$15*CH$67</f>
        <v>1</v>
      </c>
      <c r="CJ75" s="827" t="s">
        <v>448</v>
      </c>
      <c r="CK75" s="835">
        <f>(CK61*CI$75)*(CI$76*CK62)</f>
        <v>144</v>
      </c>
      <c r="CL75" s="834"/>
      <c r="CM75" s="345"/>
      <c r="CN75" s="827" t="s">
        <v>416</v>
      </c>
      <c r="CO75" s="834">
        <f>'Générateur Emprise 15ans'!$B$15*CN$67</f>
        <v>1</v>
      </c>
      <c r="CP75" s="827" t="s">
        <v>448</v>
      </c>
      <c r="CQ75" s="835">
        <f>(CQ61*CO$75)*(CO$76*CQ62)</f>
        <v>144</v>
      </c>
      <c r="CR75" s="834"/>
      <c r="CS75" s="345"/>
      <c r="CT75" s="827" t="s">
        <v>416</v>
      </c>
      <c r="CU75" s="834">
        <f>'Générateur Emprise 15ans'!$B$15*CT$67</f>
        <v>1</v>
      </c>
      <c r="CV75" s="827" t="s">
        <v>448</v>
      </c>
      <c r="CW75" s="835">
        <f>(CW61*CU$75)*(CU$76*CW62)</f>
        <v>144</v>
      </c>
      <c r="CX75" s="834"/>
      <c r="CY75" s="345"/>
      <c r="CZ75" s="827" t="s">
        <v>416</v>
      </c>
      <c r="DA75" s="834">
        <f>'Générateur Emprise 15ans'!$B$15*CZ$67</f>
        <v>1</v>
      </c>
      <c r="DB75" s="827" t="s">
        <v>448</v>
      </c>
      <c r="DC75" s="835">
        <f>(DC61*DA$75)*(DA$76*DC62)</f>
        <v>144</v>
      </c>
      <c r="DD75" s="834"/>
      <c r="DE75" s="345"/>
      <c r="DF75" s="827" t="s">
        <v>416</v>
      </c>
      <c r="DG75" s="834">
        <f>'Générateur Emprise 15ans'!$B$15*DF$67</f>
        <v>1</v>
      </c>
      <c r="DH75" s="827" t="s">
        <v>448</v>
      </c>
      <c r="DI75" s="835">
        <f>(DI61*DG$75)*(DG$76*DI62)</f>
        <v>144</v>
      </c>
      <c r="DJ75" s="834"/>
      <c r="DK75" s="345"/>
      <c r="DL75" s="827" t="s">
        <v>416</v>
      </c>
      <c r="DM75" s="834">
        <f>'Générateur Emprise 15ans'!$B$15*DL$67</f>
        <v>1</v>
      </c>
      <c r="DN75" s="827" t="s">
        <v>448</v>
      </c>
      <c r="DO75" s="835">
        <f>(DO61*DM$75)*(DM$76*DO62)</f>
        <v>144</v>
      </c>
      <c r="DP75" s="834"/>
      <c r="DQ75" s="345"/>
      <c r="DR75" s="827" t="s">
        <v>416</v>
      </c>
      <c r="DS75" s="834">
        <f>'Générateur Emprise 15ans'!$B$15*DR$67</f>
        <v>1</v>
      </c>
      <c r="DT75" s="827" t="s">
        <v>448</v>
      </c>
      <c r="DU75" s="835">
        <f>(DU61*DS$75)*(DS$76*DU62)</f>
        <v>144</v>
      </c>
      <c r="DV75" s="834"/>
      <c r="DW75" s="345"/>
      <c r="DX75" s="827" t="s">
        <v>416</v>
      </c>
      <c r="DY75" s="834">
        <f>'Générateur Emprise 15ans'!$B$15*DX$67</f>
        <v>1</v>
      </c>
      <c r="DZ75" s="827" t="s">
        <v>448</v>
      </c>
      <c r="EA75" s="835">
        <f>(EA61*DY$75)*(DY$76*EA62)</f>
        <v>144</v>
      </c>
      <c r="EB75" s="834"/>
      <c r="EC75" s="345"/>
      <c r="ED75" s="827" t="s">
        <v>416</v>
      </c>
      <c r="EE75" s="834">
        <f>'Générateur Emprise 15ans'!$B$15*ED$67</f>
        <v>1</v>
      </c>
      <c r="EF75" s="827" t="s">
        <v>448</v>
      </c>
      <c r="EG75" s="835">
        <f>(EG61*EE$75)*(EE$76*EG62)</f>
        <v>144</v>
      </c>
      <c r="EH75" s="834"/>
      <c r="EI75" s="345"/>
      <c r="EJ75" s="827" t="s">
        <v>416</v>
      </c>
      <c r="EK75" s="834">
        <f>'Générateur Emprise 15ans'!$B$15*EJ$67</f>
        <v>1</v>
      </c>
      <c r="EL75" s="827" t="s">
        <v>448</v>
      </c>
      <c r="EM75" s="835">
        <f>(EM61*EK$75)*(EK$76*EM62)</f>
        <v>144</v>
      </c>
      <c r="EN75" s="834"/>
      <c r="EO75" s="345"/>
      <c r="EP75" s="827" t="s">
        <v>416</v>
      </c>
      <c r="EQ75" s="834">
        <f>'Générateur Emprise 15ans'!$B$15*EP$67</f>
        <v>1</v>
      </c>
      <c r="ER75" s="827" t="s">
        <v>448</v>
      </c>
      <c r="ES75" s="835">
        <f>(ES61*EQ$75)*(EQ$76*ES62)</f>
        <v>144</v>
      </c>
      <c r="ET75" s="834"/>
      <c r="EU75" s="345"/>
      <c r="EV75" s="827" t="s">
        <v>416</v>
      </c>
      <c r="EW75" s="834">
        <f>'Générateur Emprise 15ans'!$B$15*EV$67</f>
        <v>1</v>
      </c>
      <c r="EX75" s="827" t="s">
        <v>448</v>
      </c>
      <c r="EY75" s="835">
        <f>(EY61*EW$75)*(EW$76*EY62)</f>
        <v>144</v>
      </c>
      <c r="EZ75" s="834"/>
      <c r="FA75" s="345"/>
      <c r="FB75" s="827" t="s">
        <v>416</v>
      </c>
      <c r="FC75" s="834">
        <f>'Générateur Emprise 15ans'!$B$15*FB$67</f>
        <v>1</v>
      </c>
      <c r="FD75" s="827" t="s">
        <v>448</v>
      </c>
      <c r="FE75" s="835">
        <f>(FE61*FC$75)*(FC$76*FE62)</f>
        <v>144</v>
      </c>
      <c r="FF75" s="834"/>
      <c r="FG75" s="345"/>
      <c r="FH75" s="827" t="s">
        <v>416</v>
      </c>
      <c r="FI75" s="834">
        <f>'Générateur Emprise 15ans'!$B$15*FH$67</f>
        <v>1</v>
      </c>
      <c r="FJ75" s="827" t="s">
        <v>448</v>
      </c>
      <c r="FK75" s="835">
        <f>(FK61*FI$75)*(FI$76*FK62)</f>
        <v>144</v>
      </c>
      <c r="FL75" s="834"/>
      <c r="FM75" s="345"/>
      <c r="FN75" s="827" t="s">
        <v>416</v>
      </c>
      <c r="FO75" s="834">
        <f>'Générateur Emprise 15ans'!$B$15*FN$67</f>
        <v>1</v>
      </c>
      <c r="FP75" s="827" t="s">
        <v>448</v>
      </c>
      <c r="FQ75" s="835">
        <f>(FQ61*FO$75)*(FO$76*FQ62)</f>
        <v>144</v>
      </c>
      <c r="FR75" s="834"/>
      <c r="FS75" s="345"/>
      <c r="FT75" s="827" t="s">
        <v>416</v>
      </c>
      <c r="FU75" s="834">
        <f>'Générateur Emprise 15ans'!$B$15*FT$67</f>
        <v>1</v>
      </c>
      <c r="FV75" s="827" t="s">
        <v>448</v>
      </c>
      <c r="FW75" s="835">
        <f>(FW61*FU$75)*(FU$76*FW62)</f>
        <v>144</v>
      </c>
      <c r="FX75" s="834"/>
      <c r="FY75" s="345"/>
    </row>
    <row r="76" spans="1:181" ht="15" thickBot="1" x14ac:dyDescent="0.35">
      <c r="A76" s="19"/>
      <c r="B76" s="826" t="s">
        <v>415</v>
      </c>
      <c r="C76" s="832">
        <f>'Générateur Emprise 15ans'!$B$16*B$67</f>
        <v>1</v>
      </c>
      <c r="D76" s="826" t="s">
        <v>447</v>
      </c>
      <c r="E76" s="833">
        <f>(E60*C$76)*(C$73*E62)</f>
        <v>144</v>
      </c>
      <c r="F76" s="832"/>
      <c r="G76" s="345"/>
      <c r="H76" s="826" t="s">
        <v>415</v>
      </c>
      <c r="I76" s="832">
        <f>'Générateur Emprise 15ans'!$B$16*H$67</f>
        <v>1</v>
      </c>
      <c r="J76" s="826" t="s">
        <v>447</v>
      </c>
      <c r="K76" s="833">
        <f>(K60*I$76)*(I$73*K62)</f>
        <v>144</v>
      </c>
      <c r="L76" s="832"/>
      <c r="M76" s="345"/>
      <c r="N76" s="826" t="s">
        <v>415</v>
      </c>
      <c r="O76" s="832">
        <f>'Générateur Emprise 15ans'!$B$16*N$67</f>
        <v>1</v>
      </c>
      <c r="P76" s="826" t="s">
        <v>447</v>
      </c>
      <c r="Q76" s="833">
        <f>(Q60*O$76)*(O$73*Q62)</f>
        <v>144</v>
      </c>
      <c r="R76" s="832"/>
      <c r="S76" s="345"/>
      <c r="T76" s="826" t="s">
        <v>415</v>
      </c>
      <c r="U76" s="832">
        <f>'Générateur Emprise 15ans'!$B$16*T$67</f>
        <v>1</v>
      </c>
      <c r="V76" s="826" t="s">
        <v>447</v>
      </c>
      <c r="W76" s="833">
        <f>(W60*U$76)*(U$73*W62)</f>
        <v>144</v>
      </c>
      <c r="X76" s="832"/>
      <c r="Y76" s="345"/>
      <c r="Z76" s="826" t="s">
        <v>415</v>
      </c>
      <c r="AA76" s="832">
        <f>'Générateur Emprise 15ans'!$B$16*Z$67</f>
        <v>1</v>
      </c>
      <c r="AB76" s="826" t="s">
        <v>447</v>
      </c>
      <c r="AC76" s="833">
        <f>(AC60*AA$76)*(AA$73*AC62)</f>
        <v>144</v>
      </c>
      <c r="AD76" s="832"/>
      <c r="AE76" s="345"/>
      <c r="AF76" s="826" t="s">
        <v>415</v>
      </c>
      <c r="AG76" s="832">
        <f>'Générateur Emprise 15ans'!$B$16*AF$67</f>
        <v>1</v>
      </c>
      <c r="AH76" s="826" t="s">
        <v>447</v>
      </c>
      <c r="AI76" s="833">
        <f>(AI60*AG$76)*(AG$73*AI62)</f>
        <v>144</v>
      </c>
      <c r="AJ76" s="832"/>
      <c r="AK76" s="345"/>
      <c r="AL76" s="826" t="s">
        <v>415</v>
      </c>
      <c r="AM76" s="832">
        <f>'Générateur Emprise 15ans'!$B$16*AL$67</f>
        <v>1</v>
      </c>
      <c r="AN76" s="826" t="s">
        <v>447</v>
      </c>
      <c r="AO76" s="833">
        <f>(AO60*AM$76)*(AM$73*AO62)</f>
        <v>144</v>
      </c>
      <c r="AP76" s="832"/>
      <c r="AQ76" s="345"/>
      <c r="AR76" s="826" t="s">
        <v>415</v>
      </c>
      <c r="AS76" s="832">
        <f>'Générateur Emprise 15ans'!$B$16*AR$67</f>
        <v>1</v>
      </c>
      <c r="AT76" s="826" t="s">
        <v>447</v>
      </c>
      <c r="AU76" s="833">
        <f>(AU60*AS$76)*(AS$73*AU62)</f>
        <v>144</v>
      </c>
      <c r="AV76" s="832"/>
      <c r="AW76" s="345"/>
      <c r="AX76" s="826" t="s">
        <v>415</v>
      </c>
      <c r="AY76" s="832">
        <f>'Générateur Emprise 15ans'!$B$16*AX$67</f>
        <v>1</v>
      </c>
      <c r="AZ76" s="826" t="s">
        <v>447</v>
      </c>
      <c r="BA76" s="833">
        <f>(BA60*AY$76)*(AY$73*BA62)</f>
        <v>144</v>
      </c>
      <c r="BB76" s="832"/>
      <c r="BC76" s="345"/>
      <c r="BD76" s="826" t="s">
        <v>415</v>
      </c>
      <c r="BE76" s="832">
        <f>'Générateur Emprise 15ans'!$B$16*BD$67</f>
        <v>1</v>
      </c>
      <c r="BF76" s="826" t="s">
        <v>447</v>
      </c>
      <c r="BG76" s="833">
        <f>(BG60*BE$76)*(BE$73*BG62)</f>
        <v>144</v>
      </c>
      <c r="BH76" s="832"/>
      <c r="BI76" s="345"/>
      <c r="BJ76" s="826" t="s">
        <v>415</v>
      </c>
      <c r="BK76" s="832">
        <f>'Générateur Emprise 15ans'!$B$16*BJ$67</f>
        <v>1</v>
      </c>
      <c r="BL76" s="826" t="s">
        <v>447</v>
      </c>
      <c r="BM76" s="833">
        <f>(BM60*BK$76)*(BK$73*BM62)</f>
        <v>144</v>
      </c>
      <c r="BN76" s="832"/>
      <c r="BO76" s="345"/>
      <c r="BP76" s="826" t="s">
        <v>415</v>
      </c>
      <c r="BQ76" s="832">
        <f>'Générateur Emprise 15ans'!$B$16*BP$67</f>
        <v>1</v>
      </c>
      <c r="BR76" s="826" t="s">
        <v>447</v>
      </c>
      <c r="BS76" s="833">
        <f>(BS60*BQ$76)*(BQ$73*BS62)</f>
        <v>144</v>
      </c>
      <c r="BT76" s="832"/>
      <c r="BU76" s="345"/>
      <c r="BV76" s="826" t="s">
        <v>415</v>
      </c>
      <c r="BW76" s="832">
        <f>'Générateur Emprise 15ans'!$B$16*BV$67</f>
        <v>1</v>
      </c>
      <c r="BX76" s="826" t="s">
        <v>447</v>
      </c>
      <c r="BY76" s="833">
        <f>(BY60*BW$76)*(BW$73*BY62)</f>
        <v>144</v>
      </c>
      <c r="BZ76" s="832"/>
      <c r="CA76" s="345"/>
      <c r="CB76" s="826" t="s">
        <v>415</v>
      </c>
      <c r="CC76" s="832">
        <f>'Générateur Emprise 15ans'!$B$16*CB$67</f>
        <v>1</v>
      </c>
      <c r="CD76" s="826" t="s">
        <v>447</v>
      </c>
      <c r="CE76" s="833">
        <f>(CE60*CC$76)*(CC$73*CE62)</f>
        <v>144</v>
      </c>
      <c r="CF76" s="832"/>
      <c r="CG76" s="345"/>
      <c r="CH76" s="826" t="s">
        <v>415</v>
      </c>
      <c r="CI76" s="832">
        <f>'Générateur Emprise 15ans'!$B$16*CH$67</f>
        <v>1</v>
      </c>
      <c r="CJ76" s="826" t="s">
        <v>447</v>
      </c>
      <c r="CK76" s="833">
        <f>(CK60*CI$76)*(CI$73*CK62)</f>
        <v>144</v>
      </c>
      <c r="CL76" s="832"/>
      <c r="CM76" s="345"/>
      <c r="CN76" s="826" t="s">
        <v>415</v>
      </c>
      <c r="CO76" s="832">
        <f>'Générateur Emprise 15ans'!$B$16*CN$67</f>
        <v>1</v>
      </c>
      <c r="CP76" s="826" t="s">
        <v>447</v>
      </c>
      <c r="CQ76" s="833">
        <f>(CQ60*CO$76)*(CO$73*CQ62)</f>
        <v>144</v>
      </c>
      <c r="CR76" s="832"/>
      <c r="CS76" s="345"/>
      <c r="CT76" s="826" t="s">
        <v>415</v>
      </c>
      <c r="CU76" s="832">
        <f>'Générateur Emprise 15ans'!$B$16*CT$67</f>
        <v>1</v>
      </c>
      <c r="CV76" s="826" t="s">
        <v>447</v>
      </c>
      <c r="CW76" s="833">
        <f>(CW60*CU$76)*(CU$73*CW62)</f>
        <v>144</v>
      </c>
      <c r="CX76" s="832"/>
      <c r="CY76" s="345"/>
      <c r="CZ76" s="826" t="s">
        <v>415</v>
      </c>
      <c r="DA76" s="832">
        <f>'Générateur Emprise 15ans'!$B$16*CZ$67</f>
        <v>1</v>
      </c>
      <c r="DB76" s="826" t="s">
        <v>447</v>
      </c>
      <c r="DC76" s="833">
        <f>(DC60*DA$76)*(DA$73*DC62)</f>
        <v>144</v>
      </c>
      <c r="DD76" s="832"/>
      <c r="DE76" s="345"/>
      <c r="DF76" s="826" t="s">
        <v>415</v>
      </c>
      <c r="DG76" s="832">
        <f>'Générateur Emprise 15ans'!$B$16*DF$67</f>
        <v>1</v>
      </c>
      <c r="DH76" s="826" t="s">
        <v>447</v>
      </c>
      <c r="DI76" s="833">
        <f>(DI60*DG$76)*(DG$73*DI62)</f>
        <v>144</v>
      </c>
      <c r="DJ76" s="832"/>
      <c r="DK76" s="345"/>
      <c r="DL76" s="826" t="s">
        <v>415</v>
      </c>
      <c r="DM76" s="832">
        <f>'Générateur Emprise 15ans'!$B$16*DL$67</f>
        <v>1</v>
      </c>
      <c r="DN76" s="826" t="s">
        <v>447</v>
      </c>
      <c r="DO76" s="833">
        <f>(DO60*DM$76)*(DM$73*DO62)</f>
        <v>144</v>
      </c>
      <c r="DP76" s="832"/>
      <c r="DQ76" s="345"/>
      <c r="DR76" s="826" t="s">
        <v>415</v>
      </c>
      <c r="DS76" s="832">
        <f>'Générateur Emprise 15ans'!$B$16*DR$67</f>
        <v>1</v>
      </c>
      <c r="DT76" s="826" t="s">
        <v>447</v>
      </c>
      <c r="DU76" s="833">
        <f>(DU60*DS$76)*(DS$73*DU62)</f>
        <v>144</v>
      </c>
      <c r="DV76" s="832"/>
      <c r="DW76" s="345"/>
      <c r="DX76" s="826" t="s">
        <v>415</v>
      </c>
      <c r="DY76" s="832">
        <f>'Générateur Emprise 15ans'!$B$16*DX$67</f>
        <v>1</v>
      </c>
      <c r="DZ76" s="826" t="s">
        <v>447</v>
      </c>
      <c r="EA76" s="833">
        <f>(EA60*DY$76)*(DY$73*EA62)</f>
        <v>144</v>
      </c>
      <c r="EB76" s="832"/>
      <c r="EC76" s="345"/>
      <c r="ED76" s="826" t="s">
        <v>415</v>
      </c>
      <c r="EE76" s="832">
        <f>'Générateur Emprise 15ans'!$B$16*ED$67</f>
        <v>1</v>
      </c>
      <c r="EF76" s="826" t="s">
        <v>447</v>
      </c>
      <c r="EG76" s="833">
        <f>(EG60*EE$76)*(EE$73*EG62)</f>
        <v>144</v>
      </c>
      <c r="EH76" s="832"/>
      <c r="EI76" s="345"/>
      <c r="EJ76" s="826" t="s">
        <v>415</v>
      </c>
      <c r="EK76" s="832">
        <f>'Générateur Emprise 15ans'!$B$16*EJ$67</f>
        <v>1</v>
      </c>
      <c r="EL76" s="826" t="s">
        <v>447</v>
      </c>
      <c r="EM76" s="833">
        <f>(EM60*EK$76)*(EK$73*EM62)</f>
        <v>144</v>
      </c>
      <c r="EN76" s="832"/>
      <c r="EO76" s="345"/>
      <c r="EP76" s="826" t="s">
        <v>415</v>
      </c>
      <c r="EQ76" s="832">
        <f>'Générateur Emprise 15ans'!$B$16*EP$67</f>
        <v>1</v>
      </c>
      <c r="ER76" s="826" t="s">
        <v>447</v>
      </c>
      <c r="ES76" s="833">
        <f>(ES60*EQ$76)*(EQ$73*ES62)</f>
        <v>144</v>
      </c>
      <c r="ET76" s="832"/>
      <c r="EU76" s="345"/>
      <c r="EV76" s="826" t="s">
        <v>415</v>
      </c>
      <c r="EW76" s="832">
        <f>'Générateur Emprise 15ans'!$B$16*EV$67</f>
        <v>1</v>
      </c>
      <c r="EX76" s="826" t="s">
        <v>447</v>
      </c>
      <c r="EY76" s="833">
        <f>(EY60*EW$76)*(EW$73*EY62)</f>
        <v>144</v>
      </c>
      <c r="EZ76" s="832"/>
      <c r="FA76" s="345"/>
      <c r="FB76" s="826" t="s">
        <v>415</v>
      </c>
      <c r="FC76" s="832">
        <f>'Générateur Emprise 15ans'!$B$16*FB$67</f>
        <v>1</v>
      </c>
      <c r="FD76" s="826" t="s">
        <v>447</v>
      </c>
      <c r="FE76" s="833">
        <f>(FE60*FC$76)*(FC$73*FE62)</f>
        <v>144</v>
      </c>
      <c r="FF76" s="832"/>
      <c r="FG76" s="345"/>
      <c r="FH76" s="826" t="s">
        <v>415</v>
      </c>
      <c r="FI76" s="832">
        <f>'Générateur Emprise 15ans'!$B$16*FH$67</f>
        <v>1</v>
      </c>
      <c r="FJ76" s="826" t="s">
        <v>447</v>
      </c>
      <c r="FK76" s="833">
        <f>(FK60*FI$76)*(FI$73*FK62)</f>
        <v>144</v>
      </c>
      <c r="FL76" s="832"/>
      <c r="FM76" s="345"/>
      <c r="FN76" s="826" t="s">
        <v>415</v>
      </c>
      <c r="FO76" s="832">
        <f>'Générateur Emprise 15ans'!$B$16*FN$67</f>
        <v>1</v>
      </c>
      <c r="FP76" s="826" t="s">
        <v>447</v>
      </c>
      <c r="FQ76" s="833">
        <f>(FQ60*FO$76)*(FO$73*FQ62)</f>
        <v>144</v>
      </c>
      <c r="FR76" s="832"/>
      <c r="FS76" s="345"/>
      <c r="FT76" s="826" t="s">
        <v>415</v>
      </c>
      <c r="FU76" s="832">
        <f>'Générateur Emprise 15ans'!$B$16*FT$67</f>
        <v>1</v>
      </c>
      <c r="FV76" s="826" t="s">
        <v>447</v>
      </c>
      <c r="FW76" s="833">
        <f>(FW60*FU$76)*(FU$73*FW62)</f>
        <v>144</v>
      </c>
      <c r="FX76" s="832"/>
      <c r="FY76" s="345"/>
    </row>
    <row r="77" spans="1:181" x14ac:dyDescent="0.3">
      <c r="A77" s="19"/>
      <c r="B77" s="851"/>
      <c r="E77" s="835" t="s">
        <v>481</v>
      </c>
      <c r="F77" s="839">
        <f>SUM(E73:E76)</f>
        <v>576</v>
      </c>
      <c r="G77" s="345"/>
      <c r="H77" s="851"/>
      <c r="K77" s="835" t="s">
        <v>481</v>
      </c>
      <c r="L77" s="839">
        <f>SUM(K73:K76)</f>
        <v>576</v>
      </c>
      <c r="M77" s="345"/>
      <c r="N77" s="851"/>
      <c r="Q77" s="835" t="s">
        <v>481</v>
      </c>
      <c r="R77" s="839">
        <f>SUM(Q73:Q76)</f>
        <v>576</v>
      </c>
      <c r="S77" s="345"/>
      <c r="T77" s="851"/>
      <c r="W77" s="835" t="s">
        <v>481</v>
      </c>
      <c r="X77" s="839">
        <f>SUM(W73:W76)</f>
        <v>576</v>
      </c>
      <c r="Y77" s="345"/>
      <c r="Z77" s="851"/>
      <c r="AC77" s="835" t="s">
        <v>481</v>
      </c>
      <c r="AD77" s="839">
        <f>SUM(AC73:AC76)</f>
        <v>576</v>
      </c>
      <c r="AE77" s="345"/>
      <c r="AF77" s="851"/>
      <c r="AI77" s="835" t="s">
        <v>481</v>
      </c>
      <c r="AJ77" s="839">
        <f>SUM(AI73:AI76)</f>
        <v>576</v>
      </c>
      <c r="AK77" s="345"/>
      <c r="AL77" s="851"/>
      <c r="AO77" s="835" t="s">
        <v>481</v>
      </c>
      <c r="AP77" s="839">
        <f>SUM(AO73:AO76)</f>
        <v>576</v>
      </c>
      <c r="AQ77" s="345"/>
      <c r="AR77" s="851"/>
      <c r="AU77" s="835" t="s">
        <v>481</v>
      </c>
      <c r="AV77" s="839">
        <f>SUM(AU73:AU76)</f>
        <v>576</v>
      </c>
      <c r="AW77" s="345"/>
      <c r="AX77" s="851"/>
      <c r="BA77" s="835" t="s">
        <v>481</v>
      </c>
      <c r="BB77" s="839">
        <f>SUM(BA73:BA76)</f>
        <v>576</v>
      </c>
      <c r="BC77" s="345"/>
      <c r="BD77" s="851"/>
      <c r="BG77" s="835" t="s">
        <v>481</v>
      </c>
      <c r="BH77" s="839">
        <f>SUM(BG73:BG76)</f>
        <v>576</v>
      </c>
      <c r="BI77" s="345"/>
      <c r="BJ77" s="851"/>
      <c r="BM77" s="835" t="s">
        <v>481</v>
      </c>
      <c r="BN77" s="839">
        <f>SUM(BM73:BM76)</f>
        <v>576</v>
      </c>
      <c r="BO77" s="345"/>
      <c r="BP77" s="851"/>
      <c r="BS77" s="835" t="s">
        <v>481</v>
      </c>
      <c r="BT77" s="839">
        <f>SUM(BS73:BS76)</f>
        <v>576</v>
      </c>
      <c r="BU77" s="345"/>
      <c r="BV77" s="851"/>
      <c r="BY77" s="835" t="s">
        <v>481</v>
      </c>
      <c r="BZ77" s="839">
        <f>SUM(BY73:BY76)</f>
        <v>576</v>
      </c>
      <c r="CA77" s="345"/>
      <c r="CB77" s="851"/>
      <c r="CE77" s="835" t="s">
        <v>481</v>
      </c>
      <c r="CF77" s="839">
        <f>SUM(CE73:CE76)</f>
        <v>576</v>
      </c>
      <c r="CG77" s="345"/>
      <c r="CH77" s="851"/>
      <c r="CK77" s="835" t="s">
        <v>481</v>
      </c>
      <c r="CL77" s="839">
        <f>SUM(CK73:CK76)</f>
        <v>576</v>
      </c>
      <c r="CM77" s="345"/>
      <c r="CN77" s="851"/>
      <c r="CQ77" s="835" t="s">
        <v>481</v>
      </c>
      <c r="CR77" s="839">
        <f>SUM(CQ73:CQ76)</f>
        <v>576</v>
      </c>
      <c r="CS77" s="345"/>
      <c r="CT77" s="851"/>
      <c r="CW77" s="835" t="s">
        <v>481</v>
      </c>
      <c r="CX77" s="839">
        <f>SUM(CW73:CW76)</f>
        <v>576</v>
      </c>
      <c r="CY77" s="345"/>
      <c r="CZ77" s="851"/>
      <c r="DC77" s="835" t="s">
        <v>481</v>
      </c>
      <c r="DD77" s="839">
        <f>SUM(DC73:DC76)</f>
        <v>576</v>
      </c>
      <c r="DE77" s="345"/>
      <c r="DF77" s="851"/>
      <c r="DI77" s="835" t="s">
        <v>481</v>
      </c>
      <c r="DJ77" s="839">
        <f>SUM(DI73:DI76)</f>
        <v>576</v>
      </c>
      <c r="DK77" s="345"/>
      <c r="DL77" s="851"/>
      <c r="DO77" s="835" t="s">
        <v>481</v>
      </c>
      <c r="DP77" s="839">
        <f>SUM(DO73:DO76)</f>
        <v>576</v>
      </c>
      <c r="DQ77" s="345"/>
      <c r="DR77" s="851"/>
      <c r="DU77" s="835" t="s">
        <v>481</v>
      </c>
      <c r="DV77" s="839">
        <f>SUM(DU73:DU76)</f>
        <v>576</v>
      </c>
      <c r="DW77" s="345"/>
      <c r="DX77" s="851"/>
      <c r="EA77" s="835" t="s">
        <v>481</v>
      </c>
      <c r="EB77" s="839">
        <f>SUM(EA73:EA76)</f>
        <v>576</v>
      </c>
      <c r="EC77" s="345"/>
      <c r="ED77" s="851"/>
      <c r="EG77" s="835" t="s">
        <v>481</v>
      </c>
      <c r="EH77" s="839">
        <f>SUM(EG73:EG76)</f>
        <v>576</v>
      </c>
      <c r="EI77" s="345"/>
      <c r="EJ77" s="851"/>
      <c r="EM77" s="835" t="s">
        <v>481</v>
      </c>
      <c r="EN77" s="839">
        <f>SUM(EM73:EM76)</f>
        <v>576</v>
      </c>
      <c r="EO77" s="345"/>
      <c r="EP77" s="851"/>
      <c r="ES77" s="835" t="s">
        <v>481</v>
      </c>
      <c r="ET77" s="839">
        <f>SUM(ES73:ES76)</f>
        <v>576</v>
      </c>
      <c r="EU77" s="345"/>
      <c r="EV77" s="851"/>
      <c r="EY77" s="835" t="s">
        <v>481</v>
      </c>
      <c r="EZ77" s="839">
        <f>SUM(EY73:EY76)</f>
        <v>576</v>
      </c>
      <c r="FA77" s="345"/>
      <c r="FB77" s="851"/>
      <c r="FE77" s="835" t="s">
        <v>481</v>
      </c>
      <c r="FF77" s="839">
        <f>SUM(FE73:FE76)</f>
        <v>576</v>
      </c>
      <c r="FG77" s="345"/>
      <c r="FH77" s="851"/>
      <c r="FK77" s="835" t="s">
        <v>481</v>
      </c>
      <c r="FL77" s="839">
        <f>SUM(FK73:FK76)</f>
        <v>576</v>
      </c>
      <c r="FM77" s="345"/>
      <c r="FN77" s="851"/>
      <c r="FQ77" s="835" t="s">
        <v>481</v>
      </c>
      <c r="FR77" s="839">
        <f>SUM(FQ73:FQ76)</f>
        <v>576</v>
      </c>
      <c r="FS77" s="345"/>
      <c r="FT77" s="851"/>
      <c r="FW77" s="835" t="s">
        <v>481</v>
      </c>
      <c r="FX77" s="839">
        <f>SUM(FW73:FW76)</f>
        <v>576</v>
      </c>
      <c r="FY77" s="345"/>
    </row>
    <row r="78" spans="1:181" ht="15" thickBot="1" x14ac:dyDescent="0.35">
      <c r="A78" s="19"/>
      <c r="G78" s="345"/>
      <c r="M78" s="345"/>
      <c r="S78" s="345"/>
      <c r="Y78" s="345"/>
      <c r="AE78" s="345"/>
      <c r="AK78" s="345"/>
      <c r="AQ78" s="345"/>
      <c r="AW78" s="345"/>
      <c r="BC78" s="345"/>
      <c r="BI78" s="345"/>
      <c r="BO78" s="345"/>
      <c r="BU78" s="345"/>
      <c r="CA78" s="345"/>
      <c r="CG78" s="345"/>
      <c r="CM78" s="345"/>
      <c r="CS78" s="345"/>
      <c r="CY78" s="345"/>
      <c r="DE78" s="345"/>
      <c r="DK78" s="345"/>
      <c r="DQ78" s="345"/>
      <c r="DW78" s="345"/>
      <c r="EC78" s="345"/>
      <c r="EI78" s="345"/>
      <c r="EO78" s="345"/>
      <c r="EU78" s="345"/>
      <c r="FA78" s="345"/>
      <c r="FG78" s="345"/>
      <c r="FM78" s="345"/>
      <c r="FS78" s="345"/>
      <c r="FY78" s="345"/>
    </row>
    <row r="79" spans="1:181" x14ac:dyDescent="0.3">
      <c r="A79" s="19"/>
      <c r="B79" s="838" t="s">
        <v>483</v>
      </c>
      <c r="C79" s="600" t="s">
        <v>429</v>
      </c>
      <c r="D79" s="672" t="s">
        <v>482</v>
      </c>
      <c r="G79" s="345"/>
      <c r="H79" s="838" t="s">
        <v>483</v>
      </c>
      <c r="I79" s="600" t="s">
        <v>429</v>
      </c>
      <c r="J79" s="672" t="s">
        <v>482</v>
      </c>
      <c r="M79" s="345"/>
      <c r="N79" s="838" t="s">
        <v>483</v>
      </c>
      <c r="O79" s="600" t="s">
        <v>429</v>
      </c>
      <c r="P79" s="672" t="s">
        <v>482</v>
      </c>
      <c r="S79" s="345"/>
      <c r="T79" s="838" t="s">
        <v>483</v>
      </c>
      <c r="U79" s="600" t="s">
        <v>429</v>
      </c>
      <c r="V79" s="672" t="s">
        <v>482</v>
      </c>
      <c r="Y79" s="345"/>
      <c r="Z79" s="838" t="s">
        <v>483</v>
      </c>
      <c r="AA79" s="600" t="s">
        <v>429</v>
      </c>
      <c r="AB79" s="672" t="s">
        <v>482</v>
      </c>
      <c r="AE79" s="345"/>
      <c r="AF79" s="838" t="s">
        <v>483</v>
      </c>
      <c r="AG79" s="600" t="s">
        <v>429</v>
      </c>
      <c r="AH79" s="672" t="s">
        <v>482</v>
      </c>
      <c r="AK79" s="345"/>
      <c r="AL79" s="838" t="s">
        <v>483</v>
      </c>
      <c r="AM79" s="600" t="s">
        <v>429</v>
      </c>
      <c r="AN79" s="672" t="s">
        <v>482</v>
      </c>
      <c r="AQ79" s="345"/>
      <c r="AR79" s="838" t="s">
        <v>483</v>
      </c>
      <c r="AS79" s="600" t="s">
        <v>429</v>
      </c>
      <c r="AT79" s="672" t="s">
        <v>482</v>
      </c>
      <c r="AW79" s="345"/>
      <c r="AX79" s="838" t="s">
        <v>483</v>
      </c>
      <c r="AY79" s="600" t="s">
        <v>429</v>
      </c>
      <c r="AZ79" s="672" t="s">
        <v>482</v>
      </c>
      <c r="BC79" s="345"/>
      <c r="BD79" s="838" t="s">
        <v>483</v>
      </c>
      <c r="BE79" s="600" t="s">
        <v>429</v>
      </c>
      <c r="BF79" s="672" t="s">
        <v>482</v>
      </c>
      <c r="BI79" s="345"/>
      <c r="BJ79" s="838" t="s">
        <v>483</v>
      </c>
      <c r="BK79" s="600" t="s">
        <v>429</v>
      </c>
      <c r="BL79" s="672" t="s">
        <v>482</v>
      </c>
      <c r="BO79" s="345"/>
      <c r="BP79" s="838" t="s">
        <v>483</v>
      </c>
      <c r="BQ79" s="600" t="s">
        <v>429</v>
      </c>
      <c r="BR79" s="672" t="s">
        <v>482</v>
      </c>
      <c r="BU79" s="345"/>
      <c r="BV79" s="838" t="s">
        <v>483</v>
      </c>
      <c r="BW79" s="600" t="s">
        <v>429</v>
      </c>
      <c r="BX79" s="672" t="s">
        <v>482</v>
      </c>
      <c r="CA79" s="345"/>
      <c r="CB79" s="838" t="s">
        <v>483</v>
      </c>
      <c r="CC79" s="600" t="s">
        <v>429</v>
      </c>
      <c r="CD79" s="672" t="s">
        <v>482</v>
      </c>
      <c r="CG79" s="345"/>
      <c r="CH79" s="838" t="s">
        <v>483</v>
      </c>
      <c r="CI79" s="600" t="s">
        <v>429</v>
      </c>
      <c r="CJ79" s="672" t="s">
        <v>482</v>
      </c>
      <c r="CM79" s="345"/>
      <c r="CN79" s="838" t="s">
        <v>483</v>
      </c>
      <c r="CO79" s="600" t="s">
        <v>429</v>
      </c>
      <c r="CP79" s="672" t="s">
        <v>482</v>
      </c>
      <c r="CS79" s="345"/>
      <c r="CT79" s="838" t="s">
        <v>483</v>
      </c>
      <c r="CU79" s="600" t="s">
        <v>429</v>
      </c>
      <c r="CV79" s="672" t="s">
        <v>482</v>
      </c>
      <c r="CY79" s="345"/>
      <c r="CZ79" s="838" t="s">
        <v>483</v>
      </c>
      <c r="DA79" s="600" t="s">
        <v>429</v>
      </c>
      <c r="DB79" s="672" t="s">
        <v>482</v>
      </c>
      <c r="DE79" s="345"/>
      <c r="DF79" s="838" t="s">
        <v>483</v>
      </c>
      <c r="DG79" s="600" t="s">
        <v>429</v>
      </c>
      <c r="DH79" s="672" t="s">
        <v>482</v>
      </c>
      <c r="DK79" s="345"/>
      <c r="DL79" s="838" t="s">
        <v>483</v>
      </c>
      <c r="DM79" s="600" t="s">
        <v>429</v>
      </c>
      <c r="DN79" s="672" t="s">
        <v>482</v>
      </c>
      <c r="DQ79" s="345"/>
      <c r="DR79" s="838" t="s">
        <v>483</v>
      </c>
      <c r="DS79" s="600" t="s">
        <v>429</v>
      </c>
      <c r="DT79" s="672" t="s">
        <v>482</v>
      </c>
      <c r="DW79" s="345"/>
      <c r="DX79" s="838" t="s">
        <v>483</v>
      </c>
      <c r="DY79" s="600" t="s">
        <v>429</v>
      </c>
      <c r="DZ79" s="672" t="s">
        <v>482</v>
      </c>
      <c r="EC79" s="345"/>
      <c r="ED79" s="838" t="s">
        <v>483</v>
      </c>
      <c r="EE79" s="600" t="s">
        <v>429</v>
      </c>
      <c r="EF79" s="672" t="s">
        <v>482</v>
      </c>
      <c r="EI79" s="345"/>
      <c r="EJ79" s="838" t="s">
        <v>483</v>
      </c>
      <c r="EK79" s="600" t="s">
        <v>429</v>
      </c>
      <c r="EL79" s="672" t="s">
        <v>482</v>
      </c>
      <c r="EO79" s="345"/>
      <c r="EP79" s="838" t="s">
        <v>483</v>
      </c>
      <c r="EQ79" s="600" t="s">
        <v>429</v>
      </c>
      <c r="ER79" s="672" t="s">
        <v>482</v>
      </c>
      <c r="EU79" s="345"/>
      <c r="EV79" s="838" t="s">
        <v>483</v>
      </c>
      <c r="EW79" s="600" t="s">
        <v>429</v>
      </c>
      <c r="EX79" s="672" t="s">
        <v>482</v>
      </c>
      <c r="FA79" s="345"/>
      <c r="FB79" s="838" t="s">
        <v>483</v>
      </c>
      <c r="FC79" s="600" t="s">
        <v>429</v>
      </c>
      <c r="FD79" s="672" t="s">
        <v>482</v>
      </c>
      <c r="FG79" s="345"/>
      <c r="FH79" s="838" t="s">
        <v>483</v>
      </c>
      <c r="FI79" s="600" t="s">
        <v>429</v>
      </c>
      <c r="FJ79" s="672" t="s">
        <v>482</v>
      </c>
      <c r="FM79" s="345"/>
      <c r="FN79" s="838" t="s">
        <v>483</v>
      </c>
      <c r="FO79" s="600" t="s">
        <v>429</v>
      </c>
      <c r="FP79" s="672" t="s">
        <v>482</v>
      </c>
      <c r="FS79" s="345"/>
      <c r="FT79" s="838" t="s">
        <v>483</v>
      </c>
      <c r="FU79" s="600" t="s">
        <v>429</v>
      </c>
      <c r="FV79" s="672" t="s">
        <v>482</v>
      </c>
      <c r="FY79" s="345"/>
    </row>
    <row r="80" spans="1:181" x14ac:dyDescent="0.3">
      <c r="A80" s="19"/>
      <c r="B80" s="827" t="s">
        <v>418</v>
      </c>
      <c r="C80" s="835">
        <f>C64-((C$74*E63)+(C$76*E62))</f>
        <v>172</v>
      </c>
      <c r="D80" s="834">
        <f>C80*C$73*E60</f>
        <v>2064</v>
      </c>
      <c r="G80" s="345"/>
      <c r="H80" s="827" t="s">
        <v>418</v>
      </c>
      <c r="I80" s="835">
        <f>I64-((I$74*K63)+(I$76*K62))</f>
        <v>172</v>
      </c>
      <c r="J80" s="834">
        <f>I80*I$73*K60</f>
        <v>2064</v>
      </c>
      <c r="M80" s="345"/>
      <c r="N80" s="827" t="s">
        <v>418</v>
      </c>
      <c r="O80" s="835">
        <f>O64-((O$74*Q63)+(O$76*Q62))</f>
        <v>172</v>
      </c>
      <c r="P80" s="834">
        <f>O80*O$73*Q60</f>
        <v>2064</v>
      </c>
      <c r="S80" s="345"/>
      <c r="T80" s="827" t="s">
        <v>418</v>
      </c>
      <c r="U80" s="835">
        <f>U64-((U$74*W63)+(U$76*W62))</f>
        <v>172</v>
      </c>
      <c r="V80" s="834">
        <f>U80*U$73*W60</f>
        <v>2064</v>
      </c>
      <c r="Y80" s="345"/>
      <c r="Z80" s="827" t="s">
        <v>418</v>
      </c>
      <c r="AA80" s="835">
        <f>AA64-((AA$74*AC63)+(AA$76*AC62))</f>
        <v>172</v>
      </c>
      <c r="AB80" s="834">
        <f>AA80*AA$73*AC60</f>
        <v>2064</v>
      </c>
      <c r="AE80" s="345"/>
      <c r="AF80" s="827" t="s">
        <v>418</v>
      </c>
      <c r="AG80" s="835">
        <f>AG64-((AG$74*AI63)+(AG$76*AI62))</f>
        <v>172</v>
      </c>
      <c r="AH80" s="834">
        <f>AG80*AG$73*AI60</f>
        <v>2064</v>
      </c>
      <c r="AK80" s="345"/>
      <c r="AL80" s="827" t="s">
        <v>418</v>
      </c>
      <c r="AM80" s="835">
        <f>AM64-((AM$74*AO63)+(AM$76*AO62))</f>
        <v>172</v>
      </c>
      <c r="AN80" s="834">
        <f>AM80*AM$73*AO60</f>
        <v>2064</v>
      </c>
      <c r="AQ80" s="345"/>
      <c r="AR80" s="827" t="s">
        <v>418</v>
      </c>
      <c r="AS80" s="835">
        <f>AS64-((AS$74*AU63)+(AS$76*AU62))</f>
        <v>172</v>
      </c>
      <c r="AT80" s="834">
        <f>AS80*AS$73*AU60</f>
        <v>2064</v>
      </c>
      <c r="AW80" s="345"/>
      <c r="AX80" s="827" t="s">
        <v>418</v>
      </c>
      <c r="AY80" s="835">
        <f>AY64-((AY$74*BA63)+(AY$76*BA62))</f>
        <v>172</v>
      </c>
      <c r="AZ80" s="834">
        <f>AY80*AY$73*BA60</f>
        <v>2064</v>
      </c>
      <c r="BC80" s="345"/>
      <c r="BD80" s="827" t="s">
        <v>418</v>
      </c>
      <c r="BE80" s="835">
        <f>BE64-((BE$74*BG63)+(BE$76*BG62))</f>
        <v>172</v>
      </c>
      <c r="BF80" s="834">
        <f>BE80*BE$73*BG60</f>
        <v>2064</v>
      </c>
      <c r="BI80" s="345"/>
      <c r="BJ80" s="827" t="s">
        <v>418</v>
      </c>
      <c r="BK80" s="835">
        <f>BK64-((BK$74*BM63)+(BK$76*BM62))</f>
        <v>172</v>
      </c>
      <c r="BL80" s="834">
        <f>BK80*BK$73*BM60</f>
        <v>2064</v>
      </c>
      <c r="BO80" s="345"/>
      <c r="BP80" s="827" t="s">
        <v>418</v>
      </c>
      <c r="BQ80" s="835">
        <f>BQ64-((BQ$74*BS63)+(BQ$76*BS62))</f>
        <v>172</v>
      </c>
      <c r="BR80" s="834">
        <f>BQ80*BQ$73*BS60</f>
        <v>2064</v>
      </c>
      <c r="BU80" s="345"/>
      <c r="BV80" s="827" t="s">
        <v>418</v>
      </c>
      <c r="BW80" s="835">
        <f>BW64-((BW$74*BY63)+(BW$76*BY62))</f>
        <v>172</v>
      </c>
      <c r="BX80" s="834">
        <f>BW80*BW$73*BY60</f>
        <v>2064</v>
      </c>
      <c r="CA80" s="345"/>
      <c r="CB80" s="827" t="s">
        <v>418</v>
      </c>
      <c r="CC80" s="835">
        <f>CC64-((CC$74*CE63)+(CC$76*CE62))</f>
        <v>172</v>
      </c>
      <c r="CD80" s="834">
        <f>CC80*CC$73*CE60</f>
        <v>2064</v>
      </c>
      <c r="CG80" s="345"/>
      <c r="CH80" s="827" t="s">
        <v>418</v>
      </c>
      <c r="CI80" s="835">
        <f>CI64-((CI$74*CK63)+(CI$76*CK62))</f>
        <v>172</v>
      </c>
      <c r="CJ80" s="834">
        <f>CI80*CI$73*CK60</f>
        <v>2064</v>
      </c>
      <c r="CM80" s="345"/>
      <c r="CN80" s="827" t="s">
        <v>418</v>
      </c>
      <c r="CO80" s="835">
        <f>CO64-((CO$74*CQ63)+(CO$76*CQ62))</f>
        <v>172</v>
      </c>
      <c r="CP80" s="834">
        <f>CO80*CO$73*CQ60</f>
        <v>2064</v>
      </c>
      <c r="CS80" s="345"/>
      <c r="CT80" s="827" t="s">
        <v>418</v>
      </c>
      <c r="CU80" s="835">
        <f>CU64-((CU$74*CW63)+(CU$76*CW62))</f>
        <v>172</v>
      </c>
      <c r="CV80" s="834">
        <f>CU80*CU$73*CW60</f>
        <v>2064</v>
      </c>
      <c r="CY80" s="345"/>
      <c r="CZ80" s="827" t="s">
        <v>418</v>
      </c>
      <c r="DA80" s="835">
        <f>DA64-((DA$74*DC63)+(DA$76*DC62))</f>
        <v>172</v>
      </c>
      <c r="DB80" s="834">
        <f>DA80*DA$73*DC60</f>
        <v>2064</v>
      </c>
      <c r="DE80" s="345"/>
      <c r="DF80" s="827" t="s">
        <v>418</v>
      </c>
      <c r="DG80" s="835">
        <f>DG64-((DG$74*DI63)+(DG$76*DI62))</f>
        <v>172</v>
      </c>
      <c r="DH80" s="834">
        <f>DG80*DG$73*DI60</f>
        <v>2064</v>
      </c>
      <c r="DK80" s="345"/>
      <c r="DL80" s="827" t="s">
        <v>418</v>
      </c>
      <c r="DM80" s="835">
        <f>DM64-((DM$74*DO63)+(DM$76*DO62))</f>
        <v>172</v>
      </c>
      <c r="DN80" s="834">
        <f>DM80*DM$73*DO60</f>
        <v>2064</v>
      </c>
      <c r="DQ80" s="345"/>
      <c r="DR80" s="827" t="s">
        <v>418</v>
      </c>
      <c r="DS80" s="835">
        <f>DS64-((DS$74*DU63)+(DS$76*DU62))</f>
        <v>172</v>
      </c>
      <c r="DT80" s="834">
        <f>DS80*DS$73*DU60</f>
        <v>2064</v>
      </c>
      <c r="DW80" s="345"/>
      <c r="DX80" s="827" t="s">
        <v>418</v>
      </c>
      <c r="DY80" s="835">
        <f>DY64-((DY$74*EA63)+(DY$76*EA62))</f>
        <v>172</v>
      </c>
      <c r="DZ80" s="834">
        <f>DY80*DY$73*EA60</f>
        <v>2064</v>
      </c>
      <c r="EC80" s="345"/>
      <c r="ED80" s="827" t="s">
        <v>418</v>
      </c>
      <c r="EE80" s="835">
        <f>EE64-((EE$74*EG63)+(EE$76*EG62))</f>
        <v>172</v>
      </c>
      <c r="EF80" s="834">
        <f>EE80*EE$73*EG60</f>
        <v>2064</v>
      </c>
      <c r="EI80" s="345"/>
      <c r="EJ80" s="827" t="s">
        <v>418</v>
      </c>
      <c r="EK80" s="835">
        <f>EK64-((EK$74*EM63)+(EK$76*EM62))</f>
        <v>172</v>
      </c>
      <c r="EL80" s="834">
        <f>EK80*EK$73*EM60</f>
        <v>2064</v>
      </c>
      <c r="EO80" s="345"/>
      <c r="EP80" s="827" t="s">
        <v>418</v>
      </c>
      <c r="EQ80" s="835">
        <f>EQ64-((EQ$74*ES63)+(EQ$76*ES62))</f>
        <v>172</v>
      </c>
      <c r="ER80" s="834">
        <f>EQ80*EQ$73*ES60</f>
        <v>2064</v>
      </c>
      <c r="EU80" s="345"/>
      <c r="EV80" s="827" t="s">
        <v>418</v>
      </c>
      <c r="EW80" s="835">
        <f>EW64-((EW$74*EY63)+(EW$76*EY62))</f>
        <v>172</v>
      </c>
      <c r="EX80" s="834">
        <f>EW80*EW$73*EY60</f>
        <v>2064</v>
      </c>
      <c r="FA80" s="345"/>
      <c r="FB80" s="827" t="s">
        <v>418</v>
      </c>
      <c r="FC80" s="835">
        <f>FC64-((FC$74*FE63)+(FC$76*FE62))</f>
        <v>172</v>
      </c>
      <c r="FD80" s="834">
        <f>FC80*FC$73*FE60</f>
        <v>2064</v>
      </c>
      <c r="FG80" s="345"/>
      <c r="FH80" s="827" t="s">
        <v>418</v>
      </c>
      <c r="FI80" s="835">
        <f>FI64-((FI$74*FK63)+(FI$76*FK62))</f>
        <v>172</v>
      </c>
      <c r="FJ80" s="834">
        <f>FI80*FI$73*FK60</f>
        <v>2064</v>
      </c>
      <c r="FM80" s="345"/>
      <c r="FN80" s="827" t="s">
        <v>418</v>
      </c>
      <c r="FO80" s="835">
        <f>FO64-((FO$74*FQ63)+(FO$76*FQ62))</f>
        <v>172</v>
      </c>
      <c r="FP80" s="834">
        <f>FO80*FO$73*FQ60</f>
        <v>2064</v>
      </c>
      <c r="FS80" s="345"/>
      <c r="FT80" s="827" t="s">
        <v>418</v>
      </c>
      <c r="FU80" s="835">
        <f>FU64-((FU$74*FW63)+(FU$76*FW62))</f>
        <v>172</v>
      </c>
      <c r="FV80" s="834">
        <f>FU80*FU$73*FW60</f>
        <v>2064</v>
      </c>
      <c r="FY80" s="345"/>
    </row>
    <row r="81" spans="1:181" x14ac:dyDescent="0.3">
      <c r="A81" s="19"/>
      <c r="B81" s="827" t="s">
        <v>417</v>
      </c>
      <c r="C81" s="835">
        <f>D64-((C$75*E61)+(C$73*E60))</f>
        <v>172</v>
      </c>
      <c r="D81" s="834">
        <f>C81*C$74*E63</f>
        <v>2064</v>
      </c>
      <c r="G81" s="345"/>
      <c r="H81" s="827" t="s">
        <v>417</v>
      </c>
      <c r="I81" s="835">
        <f>J64-((I$75*K61)+(I$73*K60))</f>
        <v>172</v>
      </c>
      <c r="J81" s="834">
        <f>I81*I$74*K63</f>
        <v>2064</v>
      </c>
      <c r="M81" s="345"/>
      <c r="N81" s="827" t="s">
        <v>417</v>
      </c>
      <c r="O81" s="835">
        <f>P64-((O$75*Q61)+(O$73*Q60))</f>
        <v>172</v>
      </c>
      <c r="P81" s="834">
        <f>O81*O$74*Q63</f>
        <v>2064</v>
      </c>
      <c r="S81" s="345"/>
      <c r="T81" s="827" t="s">
        <v>417</v>
      </c>
      <c r="U81" s="835">
        <f>V64-((U$75*W61)+(U$73*W60))</f>
        <v>172</v>
      </c>
      <c r="V81" s="834">
        <f>U81*U$74*W63</f>
        <v>2064</v>
      </c>
      <c r="Y81" s="345"/>
      <c r="Z81" s="827" t="s">
        <v>417</v>
      </c>
      <c r="AA81" s="835">
        <f>AB64-((AA$75*AC61)+(AA$73*AC60))</f>
        <v>172</v>
      </c>
      <c r="AB81" s="834">
        <f>AA81*AA$74*AC63</f>
        <v>2064</v>
      </c>
      <c r="AE81" s="345"/>
      <c r="AF81" s="827" t="s">
        <v>417</v>
      </c>
      <c r="AG81" s="835">
        <f>AH64-((AG$75*AI61)+(AG$73*AI60))</f>
        <v>172</v>
      </c>
      <c r="AH81" s="834">
        <f>AG81*AG$74*AI63</f>
        <v>2064</v>
      </c>
      <c r="AK81" s="345"/>
      <c r="AL81" s="827" t="s">
        <v>417</v>
      </c>
      <c r="AM81" s="835">
        <f>AN64-((AM$75*AO61)+(AM$73*AO60))</f>
        <v>172</v>
      </c>
      <c r="AN81" s="834">
        <f>AM81*AM$74*AO63</f>
        <v>2064</v>
      </c>
      <c r="AQ81" s="345"/>
      <c r="AR81" s="827" t="s">
        <v>417</v>
      </c>
      <c r="AS81" s="835">
        <f>AT64-((AS$75*AU61)+(AS$73*AU60))</f>
        <v>172</v>
      </c>
      <c r="AT81" s="834">
        <f>AS81*AS$74*AU63</f>
        <v>2064</v>
      </c>
      <c r="AW81" s="345"/>
      <c r="AX81" s="827" t="s">
        <v>417</v>
      </c>
      <c r="AY81" s="835">
        <f>AZ64-((AY$75*BA61)+(AY$73*BA60))</f>
        <v>172</v>
      </c>
      <c r="AZ81" s="834">
        <f>AY81*AY$74*BA63</f>
        <v>2064</v>
      </c>
      <c r="BC81" s="345"/>
      <c r="BD81" s="827" t="s">
        <v>417</v>
      </c>
      <c r="BE81" s="835">
        <f>BF64-((BE$75*BG61)+(BE$73*BG60))</f>
        <v>172</v>
      </c>
      <c r="BF81" s="834">
        <f>BE81*BE$74*BG63</f>
        <v>2064</v>
      </c>
      <c r="BI81" s="345"/>
      <c r="BJ81" s="827" t="s">
        <v>417</v>
      </c>
      <c r="BK81" s="835">
        <f>BL64-((BK$75*BM61)+(BK$73*BM60))</f>
        <v>172</v>
      </c>
      <c r="BL81" s="834">
        <f>BK81*BK$74*BM63</f>
        <v>2064</v>
      </c>
      <c r="BO81" s="345"/>
      <c r="BP81" s="827" t="s">
        <v>417</v>
      </c>
      <c r="BQ81" s="835">
        <f>BR64-((BQ$75*BS61)+(BQ$73*BS60))</f>
        <v>172</v>
      </c>
      <c r="BR81" s="834">
        <f>BQ81*BQ$74*BS63</f>
        <v>2064</v>
      </c>
      <c r="BU81" s="345"/>
      <c r="BV81" s="827" t="s">
        <v>417</v>
      </c>
      <c r="BW81" s="835">
        <f>BX64-((BW$75*BY61)+(BW$73*BY60))</f>
        <v>172</v>
      </c>
      <c r="BX81" s="834">
        <f>BW81*BW$74*BY63</f>
        <v>2064</v>
      </c>
      <c r="CA81" s="345"/>
      <c r="CB81" s="827" t="s">
        <v>417</v>
      </c>
      <c r="CC81" s="835">
        <f>CD64-((CC$75*CE61)+(CC$73*CE60))</f>
        <v>172</v>
      </c>
      <c r="CD81" s="834">
        <f>CC81*CC$74*CE63</f>
        <v>2064</v>
      </c>
      <c r="CG81" s="345"/>
      <c r="CH81" s="827" t="s">
        <v>417</v>
      </c>
      <c r="CI81" s="835">
        <f>CJ64-((CI$75*CK61)+(CI$73*CK60))</f>
        <v>172</v>
      </c>
      <c r="CJ81" s="834">
        <f>CI81*CI$74*CK63</f>
        <v>2064</v>
      </c>
      <c r="CM81" s="345"/>
      <c r="CN81" s="827" t="s">
        <v>417</v>
      </c>
      <c r="CO81" s="835">
        <f>CP64-((CO$75*CQ61)+(CO$73*CQ60))</f>
        <v>172</v>
      </c>
      <c r="CP81" s="834">
        <f>CO81*CO$74*CQ63</f>
        <v>2064</v>
      </c>
      <c r="CS81" s="345"/>
      <c r="CT81" s="827" t="s">
        <v>417</v>
      </c>
      <c r="CU81" s="835">
        <f>CV64-((CU$75*CW61)+(CU$73*CW60))</f>
        <v>172</v>
      </c>
      <c r="CV81" s="834">
        <f>CU81*CU$74*CW63</f>
        <v>2064</v>
      </c>
      <c r="CY81" s="345"/>
      <c r="CZ81" s="827" t="s">
        <v>417</v>
      </c>
      <c r="DA81" s="835">
        <f>DB64-((DA$75*DC61)+(DA$73*DC60))</f>
        <v>172</v>
      </c>
      <c r="DB81" s="834">
        <f>DA81*DA$74*DC63</f>
        <v>2064</v>
      </c>
      <c r="DE81" s="345"/>
      <c r="DF81" s="827" t="s">
        <v>417</v>
      </c>
      <c r="DG81" s="835">
        <f>DH64-((DG$75*DI61)+(DG$73*DI60))</f>
        <v>172</v>
      </c>
      <c r="DH81" s="834">
        <f>DG81*DG$74*DI63</f>
        <v>2064</v>
      </c>
      <c r="DK81" s="345"/>
      <c r="DL81" s="827" t="s">
        <v>417</v>
      </c>
      <c r="DM81" s="835">
        <f>DN64-((DM$75*DO61)+(DM$73*DO60))</f>
        <v>172</v>
      </c>
      <c r="DN81" s="834">
        <f>DM81*DM$74*DO63</f>
        <v>2064</v>
      </c>
      <c r="DQ81" s="345"/>
      <c r="DR81" s="827" t="s">
        <v>417</v>
      </c>
      <c r="DS81" s="835">
        <f>DT64-((DS$75*DU61)+(DS$73*DU60))</f>
        <v>172</v>
      </c>
      <c r="DT81" s="834">
        <f>DS81*DS$74*DU63</f>
        <v>2064</v>
      </c>
      <c r="DW81" s="345"/>
      <c r="DX81" s="827" t="s">
        <v>417</v>
      </c>
      <c r="DY81" s="835">
        <f>DZ64-((DY$75*EA61)+(DY$73*EA60))</f>
        <v>172</v>
      </c>
      <c r="DZ81" s="834">
        <f>DY81*DY$74*EA63</f>
        <v>2064</v>
      </c>
      <c r="EC81" s="345"/>
      <c r="ED81" s="827" t="s">
        <v>417</v>
      </c>
      <c r="EE81" s="835">
        <f>EF64-((EE$75*EG61)+(EE$73*EG60))</f>
        <v>172</v>
      </c>
      <c r="EF81" s="834">
        <f>EE81*EE$74*EG63</f>
        <v>2064</v>
      </c>
      <c r="EI81" s="345"/>
      <c r="EJ81" s="827" t="s">
        <v>417</v>
      </c>
      <c r="EK81" s="835">
        <f>EL64-((EK$75*EM61)+(EK$73*EM60))</f>
        <v>172</v>
      </c>
      <c r="EL81" s="834">
        <f>EK81*EK$74*EM63</f>
        <v>2064</v>
      </c>
      <c r="EO81" s="345"/>
      <c r="EP81" s="827" t="s">
        <v>417</v>
      </c>
      <c r="EQ81" s="835">
        <f>ER64-((EQ$75*ES61)+(EQ$73*ES60))</f>
        <v>172</v>
      </c>
      <c r="ER81" s="834">
        <f>EQ81*EQ$74*ES63</f>
        <v>2064</v>
      </c>
      <c r="EU81" s="345"/>
      <c r="EV81" s="827" t="s">
        <v>417</v>
      </c>
      <c r="EW81" s="835">
        <f>EX64-((EW$75*EY61)+(EW$73*EY60))</f>
        <v>172</v>
      </c>
      <c r="EX81" s="834">
        <f>EW81*EW$74*EY63</f>
        <v>2064</v>
      </c>
      <c r="FA81" s="345"/>
      <c r="FB81" s="827" t="s">
        <v>417</v>
      </c>
      <c r="FC81" s="835">
        <f>FD64-((FC$75*FE61)+(FC$73*FE60))</f>
        <v>172</v>
      </c>
      <c r="FD81" s="834">
        <f>FC81*FC$74*FE63</f>
        <v>2064</v>
      </c>
      <c r="FG81" s="345"/>
      <c r="FH81" s="827" t="s">
        <v>417</v>
      </c>
      <c r="FI81" s="835">
        <f>FJ64-((FI$75*FK61)+(FI$73*FK60))</f>
        <v>172</v>
      </c>
      <c r="FJ81" s="834">
        <f>FI81*FI$74*FK63</f>
        <v>2064</v>
      </c>
      <c r="FM81" s="345"/>
      <c r="FN81" s="827" t="s">
        <v>417</v>
      </c>
      <c r="FO81" s="835">
        <f>FP64-((FO$75*FQ61)+(FO$73*FQ60))</f>
        <v>172</v>
      </c>
      <c r="FP81" s="834">
        <f>FO81*FO$74*FQ63</f>
        <v>2064</v>
      </c>
      <c r="FS81" s="345"/>
      <c r="FT81" s="827" t="s">
        <v>417</v>
      </c>
      <c r="FU81" s="835">
        <f>FV64-((FU$75*FW61)+(FU$73*FW60))</f>
        <v>172</v>
      </c>
      <c r="FV81" s="834">
        <f>FU81*FU$74*FW63</f>
        <v>2064</v>
      </c>
      <c r="FY81" s="345"/>
    </row>
    <row r="82" spans="1:181" x14ac:dyDescent="0.3">
      <c r="A82" s="19"/>
      <c r="B82" s="827" t="s">
        <v>416</v>
      </c>
      <c r="C82" s="835">
        <f>C64-((C$74*E63)+(C$76*E62))</f>
        <v>172</v>
      </c>
      <c r="D82" s="834">
        <f>C82*C$75*E61</f>
        <v>2064</v>
      </c>
      <c r="G82" s="345"/>
      <c r="H82" s="827" t="s">
        <v>416</v>
      </c>
      <c r="I82" s="835">
        <f>I64-((I$74*K63)+(I$76*K62))</f>
        <v>172</v>
      </c>
      <c r="J82" s="834">
        <f>I82*I$75*K61</f>
        <v>2064</v>
      </c>
      <c r="M82" s="345"/>
      <c r="N82" s="827" t="s">
        <v>416</v>
      </c>
      <c r="O82" s="835">
        <f>O64-((O$74*Q63)+(O$76*Q62))</f>
        <v>172</v>
      </c>
      <c r="P82" s="834">
        <f>O82*O$75*Q61</f>
        <v>2064</v>
      </c>
      <c r="S82" s="345"/>
      <c r="T82" s="827" t="s">
        <v>416</v>
      </c>
      <c r="U82" s="835">
        <f>U64-((U$74*W63)+(U$76*W62))</f>
        <v>172</v>
      </c>
      <c r="V82" s="834">
        <f>U82*U$75*W61</f>
        <v>2064</v>
      </c>
      <c r="Y82" s="345"/>
      <c r="Z82" s="827" t="s">
        <v>416</v>
      </c>
      <c r="AA82" s="835">
        <f>AA64-((AA$74*AC63)+(AA$76*AC62))</f>
        <v>172</v>
      </c>
      <c r="AB82" s="834">
        <f>AA82*AA$75*AC61</f>
        <v>2064</v>
      </c>
      <c r="AE82" s="345"/>
      <c r="AF82" s="827" t="s">
        <v>416</v>
      </c>
      <c r="AG82" s="835">
        <f>AG64-((AG$74*AI63)+(AG$76*AI62))</f>
        <v>172</v>
      </c>
      <c r="AH82" s="834">
        <f>AG82*AG$75*AI61</f>
        <v>2064</v>
      </c>
      <c r="AK82" s="345"/>
      <c r="AL82" s="827" t="s">
        <v>416</v>
      </c>
      <c r="AM82" s="835">
        <f>AM64-((AM$74*AO63)+(AM$76*AO62))</f>
        <v>172</v>
      </c>
      <c r="AN82" s="834">
        <f>AM82*AM$75*AO61</f>
        <v>2064</v>
      </c>
      <c r="AQ82" s="345"/>
      <c r="AR82" s="827" t="s">
        <v>416</v>
      </c>
      <c r="AS82" s="835">
        <f>AS64-((AS$74*AU63)+(AS$76*AU62))</f>
        <v>172</v>
      </c>
      <c r="AT82" s="834">
        <f>AS82*AS$75*AU61</f>
        <v>2064</v>
      </c>
      <c r="AW82" s="345"/>
      <c r="AX82" s="827" t="s">
        <v>416</v>
      </c>
      <c r="AY82" s="835">
        <f>AY64-((AY$74*BA63)+(AY$76*BA62))</f>
        <v>172</v>
      </c>
      <c r="AZ82" s="834">
        <f>AY82*AY$75*BA61</f>
        <v>2064</v>
      </c>
      <c r="BC82" s="345"/>
      <c r="BD82" s="827" t="s">
        <v>416</v>
      </c>
      <c r="BE82" s="835">
        <f>BE64-((BE$74*BG63)+(BE$76*BG62))</f>
        <v>172</v>
      </c>
      <c r="BF82" s="834">
        <f>BE82*BE$75*BG61</f>
        <v>2064</v>
      </c>
      <c r="BI82" s="345"/>
      <c r="BJ82" s="827" t="s">
        <v>416</v>
      </c>
      <c r="BK82" s="835">
        <f>BK64-((BK$74*BM63)+(BK$76*BM62))</f>
        <v>172</v>
      </c>
      <c r="BL82" s="834">
        <f>BK82*BK$75*BM61</f>
        <v>2064</v>
      </c>
      <c r="BO82" s="345"/>
      <c r="BP82" s="827" t="s">
        <v>416</v>
      </c>
      <c r="BQ82" s="835">
        <f>BQ64-((BQ$74*BS63)+(BQ$76*BS62))</f>
        <v>172</v>
      </c>
      <c r="BR82" s="834">
        <f>BQ82*BQ$75*BS61</f>
        <v>2064</v>
      </c>
      <c r="BU82" s="345"/>
      <c r="BV82" s="827" t="s">
        <v>416</v>
      </c>
      <c r="BW82" s="835">
        <f>BW64-((BW$74*BY63)+(BW$76*BY62))</f>
        <v>172</v>
      </c>
      <c r="BX82" s="834">
        <f>BW82*BW$75*BY61</f>
        <v>2064</v>
      </c>
      <c r="CA82" s="345"/>
      <c r="CB82" s="827" t="s">
        <v>416</v>
      </c>
      <c r="CC82" s="835">
        <f>CC64-((CC$74*CE63)+(CC$76*CE62))</f>
        <v>172</v>
      </c>
      <c r="CD82" s="834">
        <f>CC82*CC$75*CE61</f>
        <v>2064</v>
      </c>
      <c r="CG82" s="345"/>
      <c r="CH82" s="827" t="s">
        <v>416</v>
      </c>
      <c r="CI82" s="835">
        <f>CI64-((CI$74*CK63)+(CI$76*CK62))</f>
        <v>172</v>
      </c>
      <c r="CJ82" s="834">
        <f>CI82*CI$75*CK61</f>
        <v>2064</v>
      </c>
      <c r="CM82" s="345"/>
      <c r="CN82" s="827" t="s">
        <v>416</v>
      </c>
      <c r="CO82" s="835">
        <f>CO64-((CO$74*CQ63)+(CO$76*CQ62))</f>
        <v>172</v>
      </c>
      <c r="CP82" s="834">
        <f>CO82*CO$75*CQ61</f>
        <v>2064</v>
      </c>
      <c r="CS82" s="345"/>
      <c r="CT82" s="827" t="s">
        <v>416</v>
      </c>
      <c r="CU82" s="835">
        <f>CU64-((CU$74*CW63)+(CU$76*CW62))</f>
        <v>172</v>
      </c>
      <c r="CV82" s="834">
        <f>CU82*CU$75*CW61</f>
        <v>2064</v>
      </c>
      <c r="CY82" s="345"/>
      <c r="CZ82" s="827" t="s">
        <v>416</v>
      </c>
      <c r="DA82" s="835">
        <f>DA64-((DA$74*DC63)+(DA$76*DC62))</f>
        <v>172</v>
      </c>
      <c r="DB82" s="834">
        <f>DA82*DA$75*DC61</f>
        <v>2064</v>
      </c>
      <c r="DE82" s="345"/>
      <c r="DF82" s="827" t="s">
        <v>416</v>
      </c>
      <c r="DG82" s="835">
        <f>DG64-((DG$74*DI63)+(DG$76*DI62))</f>
        <v>172</v>
      </c>
      <c r="DH82" s="834">
        <f>DG82*DG$75*DI61</f>
        <v>2064</v>
      </c>
      <c r="DK82" s="345"/>
      <c r="DL82" s="827" t="s">
        <v>416</v>
      </c>
      <c r="DM82" s="835">
        <f>DM64-((DM$74*DO63)+(DM$76*DO62))</f>
        <v>172</v>
      </c>
      <c r="DN82" s="834">
        <f>DM82*DM$75*DO61</f>
        <v>2064</v>
      </c>
      <c r="DQ82" s="345"/>
      <c r="DR82" s="827" t="s">
        <v>416</v>
      </c>
      <c r="DS82" s="835">
        <f>DS64-((DS$74*DU63)+(DS$76*DU62))</f>
        <v>172</v>
      </c>
      <c r="DT82" s="834">
        <f>DS82*DS$75*DU61</f>
        <v>2064</v>
      </c>
      <c r="DW82" s="345"/>
      <c r="DX82" s="827" t="s">
        <v>416</v>
      </c>
      <c r="DY82" s="835">
        <f>DY64-((DY$74*EA63)+(DY$76*EA62))</f>
        <v>172</v>
      </c>
      <c r="DZ82" s="834">
        <f>DY82*DY$75*EA61</f>
        <v>2064</v>
      </c>
      <c r="EC82" s="345"/>
      <c r="ED82" s="827" t="s">
        <v>416</v>
      </c>
      <c r="EE82" s="835">
        <f>EE64-((EE$74*EG63)+(EE$76*EG62))</f>
        <v>172</v>
      </c>
      <c r="EF82" s="834">
        <f>EE82*EE$75*EG61</f>
        <v>2064</v>
      </c>
      <c r="EI82" s="345"/>
      <c r="EJ82" s="827" t="s">
        <v>416</v>
      </c>
      <c r="EK82" s="835">
        <f>EK64-((EK$74*EM63)+(EK$76*EM62))</f>
        <v>172</v>
      </c>
      <c r="EL82" s="834">
        <f>EK82*EK$75*EM61</f>
        <v>2064</v>
      </c>
      <c r="EO82" s="345"/>
      <c r="EP82" s="827" t="s">
        <v>416</v>
      </c>
      <c r="EQ82" s="835">
        <f>EQ64-((EQ$74*ES63)+(EQ$76*ES62))</f>
        <v>172</v>
      </c>
      <c r="ER82" s="834">
        <f>EQ82*EQ$75*ES61</f>
        <v>2064</v>
      </c>
      <c r="EU82" s="345"/>
      <c r="EV82" s="827" t="s">
        <v>416</v>
      </c>
      <c r="EW82" s="835">
        <f>EW64-((EW$74*EY63)+(EW$76*EY62))</f>
        <v>172</v>
      </c>
      <c r="EX82" s="834">
        <f>EW82*EW$75*EY61</f>
        <v>2064</v>
      </c>
      <c r="FA82" s="345"/>
      <c r="FB82" s="827" t="s">
        <v>416</v>
      </c>
      <c r="FC82" s="835">
        <f>FC64-((FC$74*FE63)+(FC$76*FE62))</f>
        <v>172</v>
      </c>
      <c r="FD82" s="834">
        <f>FC82*FC$75*FE61</f>
        <v>2064</v>
      </c>
      <c r="FG82" s="345"/>
      <c r="FH82" s="827" t="s">
        <v>416</v>
      </c>
      <c r="FI82" s="835">
        <f>FI64-((FI$74*FK63)+(FI$76*FK62))</f>
        <v>172</v>
      </c>
      <c r="FJ82" s="834">
        <f>FI82*FI$75*FK61</f>
        <v>2064</v>
      </c>
      <c r="FM82" s="345"/>
      <c r="FN82" s="827" t="s">
        <v>416</v>
      </c>
      <c r="FO82" s="835">
        <f>FO64-((FO$74*FQ63)+(FO$76*FQ62))</f>
        <v>172</v>
      </c>
      <c r="FP82" s="834">
        <f>FO82*FO$75*FQ61</f>
        <v>2064</v>
      </c>
      <c r="FS82" s="345"/>
      <c r="FT82" s="827" t="s">
        <v>416</v>
      </c>
      <c r="FU82" s="835">
        <f>FU64-((FU$74*FW63)+(FU$76*FW62))</f>
        <v>172</v>
      </c>
      <c r="FV82" s="834">
        <f>FU82*FU$75*FW61</f>
        <v>2064</v>
      </c>
      <c r="FY82" s="345"/>
    </row>
    <row r="83" spans="1:181" x14ac:dyDescent="0.3">
      <c r="A83" s="19"/>
      <c r="B83" s="827" t="s">
        <v>415</v>
      </c>
      <c r="C83" s="835">
        <f>D64-((C$75*E61)+(C$73*E60))</f>
        <v>172</v>
      </c>
      <c r="D83" s="834">
        <f>C83*C$76*E62</f>
        <v>2064</v>
      </c>
      <c r="G83" s="345"/>
      <c r="H83" s="827" t="s">
        <v>415</v>
      </c>
      <c r="I83" s="835">
        <f>J64-((I$75*K61)+(I$73*K60))</f>
        <v>172</v>
      </c>
      <c r="J83" s="834">
        <f>I83*I$76*K62</f>
        <v>2064</v>
      </c>
      <c r="M83" s="345"/>
      <c r="N83" s="827" t="s">
        <v>415</v>
      </c>
      <c r="O83" s="835">
        <f>P64-((O$75*Q61)+(O$73*Q60))</f>
        <v>172</v>
      </c>
      <c r="P83" s="834">
        <f>O83*O$76*Q62</f>
        <v>2064</v>
      </c>
      <c r="S83" s="345"/>
      <c r="T83" s="827" t="s">
        <v>415</v>
      </c>
      <c r="U83" s="835">
        <f>V64-((U$75*W61)+(U$73*W60))</f>
        <v>172</v>
      </c>
      <c r="V83" s="834">
        <f>U83*U$76*W62</f>
        <v>2064</v>
      </c>
      <c r="Y83" s="345"/>
      <c r="Z83" s="827" t="s">
        <v>415</v>
      </c>
      <c r="AA83" s="835">
        <f>AB64-((AA$75*AC61)+(AA$73*AC60))</f>
        <v>172</v>
      </c>
      <c r="AB83" s="834">
        <f>AA83*AA$76*AC62</f>
        <v>2064</v>
      </c>
      <c r="AE83" s="345"/>
      <c r="AF83" s="827" t="s">
        <v>415</v>
      </c>
      <c r="AG83" s="835">
        <f>AH64-((AG$75*AI61)+(AG$73*AI60))</f>
        <v>172</v>
      </c>
      <c r="AH83" s="834">
        <f>AG83*AG$76*AI62</f>
        <v>2064</v>
      </c>
      <c r="AK83" s="345"/>
      <c r="AL83" s="827" t="s">
        <v>415</v>
      </c>
      <c r="AM83" s="835">
        <f>AN64-((AM$75*AO61)+(AM$73*AO60))</f>
        <v>172</v>
      </c>
      <c r="AN83" s="834">
        <f>AM83*AM$76*AO62</f>
        <v>2064</v>
      </c>
      <c r="AQ83" s="345"/>
      <c r="AR83" s="827" t="s">
        <v>415</v>
      </c>
      <c r="AS83" s="835">
        <f>AT64-((AS$75*AU61)+(AS$73*AU60))</f>
        <v>172</v>
      </c>
      <c r="AT83" s="834">
        <f>AS83*AS$76*AU62</f>
        <v>2064</v>
      </c>
      <c r="AW83" s="345"/>
      <c r="AX83" s="827" t="s">
        <v>415</v>
      </c>
      <c r="AY83" s="835">
        <f>AZ64-((AY$75*BA61)+(AY$73*BA60))</f>
        <v>172</v>
      </c>
      <c r="AZ83" s="834">
        <f>AY83*AY$76*BA62</f>
        <v>2064</v>
      </c>
      <c r="BC83" s="345"/>
      <c r="BD83" s="827" t="s">
        <v>415</v>
      </c>
      <c r="BE83" s="835">
        <f>BF64-((BE$75*BG61)+(BE$73*BG60))</f>
        <v>172</v>
      </c>
      <c r="BF83" s="834">
        <f>BE83*BE$76*BG62</f>
        <v>2064</v>
      </c>
      <c r="BI83" s="345"/>
      <c r="BJ83" s="827" t="s">
        <v>415</v>
      </c>
      <c r="BK83" s="835">
        <f>BL64-((BK$75*BM61)+(BK$73*BM60))</f>
        <v>172</v>
      </c>
      <c r="BL83" s="834">
        <f>BK83*BK$76*BM62</f>
        <v>2064</v>
      </c>
      <c r="BO83" s="345"/>
      <c r="BP83" s="827" t="s">
        <v>415</v>
      </c>
      <c r="BQ83" s="835">
        <f>BR64-((BQ$75*BS61)+(BQ$73*BS60))</f>
        <v>172</v>
      </c>
      <c r="BR83" s="834">
        <f>BQ83*BQ$76*BS62</f>
        <v>2064</v>
      </c>
      <c r="BU83" s="345"/>
      <c r="BV83" s="827" t="s">
        <v>415</v>
      </c>
      <c r="BW83" s="835">
        <f>BX64-((BW$75*BY61)+(BW$73*BY60))</f>
        <v>172</v>
      </c>
      <c r="BX83" s="834">
        <f>BW83*BW$76*BY62</f>
        <v>2064</v>
      </c>
      <c r="CA83" s="345"/>
      <c r="CB83" s="827" t="s">
        <v>415</v>
      </c>
      <c r="CC83" s="835">
        <f>CD64-((CC$75*CE61)+(CC$73*CE60))</f>
        <v>172</v>
      </c>
      <c r="CD83" s="834">
        <f>CC83*CC$76*CE62</f>
        <v>2064</v>
      </c>
      <c r="CG83" s="345"/>
      <c r="CH83" s="827" t="s">
        <v>415</v>
      </c>
      <c r="CI83" s="835">
        <f>CJ64-((CI$75*CK61)+(CI$73*CK60))</f>
        <v>172</v>
      </c>
      <c r="CJ83" s="834">
        <f>CI83*CI$76*CK62</f>
        <v>2064</v>
      </c>
      <c r="CM83" s="345"/>
      <c r="CN83" s="827" t="s">
        <v>415</v>
      </c>
      <c r="CO83" s="835">
        <f>CP64-((CO$75*CQ61)+(CO$73*CQ60))</f>
        <v>172</v>
      </c>
      <c r="CP83" s="834">
        <f>CO83*CO$76*CQ62</f>
        <v>2064</v>
      </c>
      <c r="CS83" s="345"/>
      <c r="CT83" s="827" t="s">
        <v>415</v>
      </c>
      <c r="CU83" s="835">
        <f>CV64-((CU$75*CW61)+(CU$73*CW60))</f>
        <v>172</v>
      </c>
      <c r="CV83" s="834">
        <f>CU83*CU$76*CW62</f>
        <v>2064</v>
      </c>
      <c r="CY83" s="345"/>
      <c r="CZ83" s="827" t="s">
        <v>415</v>
      </c>
      <c r="DA83" s="835">
        <f>DB64-((DA$75*DC61)+(DA$73*DC60))</f>
        <v>172</v>
      </c>
      <c r="DB83" s="834">
        <f>DA83*DA$76*DC62</f>
        <v>2064</v>
      </c>
      <c r="DE83" s="345"/>
      <c r="DF83" s="827" t="s">
        <v>415</v>
      </c>
      <c r="DG83" s="835">
        <f>DH64-((DG$75*DI61)+(DG$73*DI60))</f>
        <v>172</v>
      </c>
      <c r="DH83" s="834">
        <f>DG83*DG$76*DI62</f>
        <v>2064</v>
      </c>
      <c r="DK83" s="345"/>
      <c r="DL83" s="827" t="s">
        <v>415</v>
      </c>
      <c r="DM83" s="835">
        <f>DN64-((DM$75*DO61)+(DM$73*DO60))</f>
        <v>172</v>
      </c>
      <c r="DN83" s="834">
        <f>DM83*DM$76*DO62</f>
        <v>2064</v>
      </c>
      <c r="DQ83" s="345"/>
      <c r="DR83" s="827" t="s">
        <v>415</v>
      </c>
      <c r="DS83" s="835">
        <f>DT64-((DS$75*DU61)+(DS$73*DU60))</f>
        <v>172</v>
      </c>
      <c r="DT83" s="834">
        <f>DS83*DS$76*DU62</f>
        <v>2064</v>
      </c>
      <c r="DW83" s="345"/>
      <c r="DX83" s="827" t="s">
        <v>415</v>
      </c>
      <c r="DY83" s="835">
        <f>DZ64-((DY$75*EA61)+(DY$73*EA60))</f>
        <v>172</v>
      </c>
      <c r="DZ83" s="834">
        <f>DY83*DY$76*EA62</f>
        <v>2064</v>
      </c>
      <c r="EC83" s="345"/>
      <c r="ED83" s="827" t="s">
        <v>415</v>
      </c>
      <c r="EE83" s="835">
        <f>EF64-((EE$75*EG61)+(EE$73*EG60))</f>
        <v>172</v>
      </c>
      <c r="EF83" s="834">
        <f>EE83*EE$76*EG62</f>
        <v>2064</v>
      </c>
      <c r="EI83" s="345"/>
      <c r="EJ83" s="827" t="s">
        <v>415</v>
      </c>
      <c r="EK83" s="835">
        <f>EL64-((EK$75*EM61)+(EK$73*EM60))</f>
        <v>172</v>
      </c>
      <c r="EL83" s="834">
        <f>EK83*EK$76*EM62</f>
        <v>2064</v>
      </c>
      <c r="EO83" s="345"/>
      <c r="EP83" s="827" t="s">
        <v>415</v>
      </c>
      <c r="EQ83" s="835">
        <f>ER64-((EQ$75*ES61)+(EQ$73*ES60))</f>
        <v>172</v>
      </c>
      <c r="ER83" s="834">
        <f>EQ83*EQ$76*ES62</f>
        <v>2064</v>
      </c>
      <c r="EU83" s="345"/>
      <c r="EV83" s="827" t="s">
        <v>415</v>
      </c>
      <c r="EW83" s="835">
        <f>EX64-((EW$75*EY61)+(EW$73*EY60))</f>
        <v>172</v>
      </c>
      <c r="EX83" s="834">
        <f>EW83*EW$76*EY62</f>
        <v>2064</v>
      </c>
      <c r="FA83" s="345"/>
      <c r="FB83" s="827" t="s">
        <v>415</v>
      </c>
      <c r="FC83" s="835">
        <f>FD64-((FC$75*FE61)+(FC$73*FE60))</f>
        <v>172</v>
      </c>
      <c r="FD83" s="834">
        <f>FC83*FC$76*FE62</f>
        <v>2064</v>
      </c>
      <c r="FG83" s="345"/>
      <c r="FH83" s="827" t="s">
        <v>415</v>
      </c>
      <c r="FI83" s="835">
        <f>FJ64-((FI$75*FK61)+(FI$73*FK60))</f>
        <v>172</v>
      </c>
      <c r="FJ83" s="834">
        <f>FI83*FI$76*FK62</f>
        <v>2064</v>
      </c>
      <c r="FM83" s="345"/>
      <c r="FN83" s="827" t="s">
        <v>415</v>
      </c>
      <c r="FO83" s="835">
        <f>FP64-((FO$75*FQ61)+(FO$73*FQ60))</f>
        <v>172</v>
      </c>
      <c r="FP83" s="834">
        <f>FO83*FO$76*FQ62</f>
        <v>2064</v>
      </c>
      <c r="FS83" s="345"/>
      <c r="FT83" s="827" t="s">
        <v>415</v>
      </c>
      <c r="FU83" s="835">
        <f>FV64-((FU$75*FW61)+(FU$73*FW60))</f>
        <v>172</v>
      </c>
      <c r="FV83" s="834">
        <f>FU83*FU$76*FW62</f>
        <v>2064</v>
      </c>
      <c r="FY83" s="345"/>
    </row>
    <row r="84" spans="1:181" x14ac:dyDescent="0.3">
      <c r="A84" s="19"/>
      <c r="B84" s="827"/>
      <c r="C84" s="835"/>
      <c r="D84" s="850">
        <f>SUM(D80:D83)</f>
        <v>8256</v>
      </c>
      <c r="G84" s="345"/>
      <c r="H84" s="827"/>
      <c r="I84" s="835"/>
      <c r="J84" s="850">
        <f>SUM(J80:J83)</f>
        <v>8256</v>
      </c>
      <c r="M84" s="345"/>
      <c r="N84" s="827"/>
      <c r="O84" s="835"/>
      <c r="P84" s="850">
        <f>SUM(P80:P83)</f>
        <v>8256</v>
      </c>
      <c r="S84" s="345"/>
      <c r="T84" s="827"/>
      <c r="U84" s="835"/>
      <c r="V84" s="850">
        <f>SUM(V80:V83)</f>
        <v>8256</v>
      </c>
      <c r="Y84" s="345"/>
      <c r="Z84" s="827"/>
      <c r="AA84" s="835"/>
      <c r="AB84" s="850">
        <f>SUM(AB80:AB83)</f>
        <v>8256</v>
      </c>
      <c r="AE84" s="345"/>
      <c r="AF84" s="827"/>
      <c r="AG84" s="835"/>
      <c r="AH84" s="850">
        <f>SUM(AH80:AH83)</f>
        <v>8256</v>
      </c>
      <c r="AK84" s="345"/>
      <c r="AL84" s="827"/>
      <c r="AM84" s="835"/>
      <c r="AN84" s="850">
        <f>SUM(AN80:AN83)</f>
        <v>8256</v>
      </c>
      <c r="AQ84" s="345"/>
      <c r="AR84" s="827"/>
      <c r="AS84" s="835"/>
      <c r="AT84" s="850">
        <f>SUM(AT80:AT83)</f>
        <v>8256</v>
      </c>
      <c r="AW84" s="345"/>
      <c r="AX84" s="827"/>
      <c r="AY84" s="835"/>
      <c r="AZ84" s="850">
        <f>SUM(AZ80:AZ83)</f>
        <v>8256</v>
      </c>
      <c r="BC84" s="345"/>
      <c r="BD84" s="827"/>
      <c r="BE84" s="835"/>
      <c r="BF84" s="850">
        <f>SUM(BF80:BF83)</f>
        <v>8256</v>
      </c>
      <c r="BI84" s="345"/>
      <c r="BJ84" s="827"/>
      <c r="BK84" s="835"/>
      <c r="BL84" s="850">
        <f>SUM(BL80:BL83)</f>
        <v>8256</v>
      </c>
      <c r="BO84" s="345"/>
      <c r="BP84" s="827"/>
      <c r="BQ84" s="835"/>
      <c r="BR84" s="850">
        <f>SUM(BR80:BR83)</f>
        <v>8256</v>
      </c>
      <c r="BU84" s="345"/>
      <c r="BV84" s="827"/>
      <c r="BW84" s="835"/>
      <c r="BX84" s="850">
        <f>SUM(BX80:BX83)</f>
        <v>8256</v>
      </c>
      <c r="CA84" s="345"/>
      <c r="CB84" s="827"/>
      <c r="CC84" s="835"/>
      <c r="CD84" s="850">
        <f>SUM(CD80:CD83)</f>
        <v>8256</v>
      </c>
      <c r="CG84" s="345"/>
      <c r="CH84" s="827"/>
      <c r="CI84" s="835"/>
      <c r="CJ84" s="850">
        <f>SUM(CJ80:CJ83)</f>
        <v>8256</v>
      </c>
      <c r="CM84" s="345"/>
      <c r="CN84" s="827"/>
      <c r="CO84" s="835"/>
      <c r="CP84" s="850">
        <f>SUM(CP80:CP83)</f>
        <v>8256</v>
      </c>
      <c r="CS84" s="345"/>
      <c r="CT84" s="827"/>
      <c r="CU84" s="835"/>
      <c r="CV84" s="850">
        <f>SUM(CV80:CV83)</f>
        <v>8256</v>
      </c>
      <c r="CY84" s="345"/>
      <c r="CZ84" s="827"/>
      <c r="DA84" s="835"/>
      <c r="DB84" s="850">
        <f>SUM(DB80:DB83)</f>
        <v>8256</v>
      </c>
      <c r="DE84" s="345"/>
      <c r="DF84" s="827"/>
      <c r="DG84" s="835"/>
      <c r="DH84" s="850">
        <f>SUM(DH80:DH83)</f>
        <v>8256</v>
      </c>
      <c r="DK84" s="345"/>
      <c r="DL84" s="827"/>
      <c r="DM84" s="835"/>
      <c r="DN84" s="850">
        <f>SUM(DN80:DN83)</f>
        <v>8256</v>
      </c>
      <c r="DQ84" s="345"/>
      <c r="DR84" s="827"/>
      <c r="DS84" s="835"/>
      <c r="DT84" s="850">
        <f>SUM(DT80:DT83)</f>
        <v>8256</v>
      </c>
      <c r="DW84" s="345"/>
      <c r="DX84" s="827"/>
      <c r="DY84" s="835"/>
      <c r="DZ84" s="850">
        <f>SUM(DZ80:DZ83)</f>
        <v>8256</v>
      </c>
      <c r="EC84" s="345"/>
      <c r="ED84" s="827"/>
      <c r="EE84" s="835"/>
      <c r="EF84" s="850">
        <f>SUM(EF80:EF83)</f>
        <v>8256</v>
      </c>
      <c r="EI84" s="345"/>
      <c r="EJ84" s="827"/>
      <c r="EK84" s="835"/>
      <c r="EL84" s="850">
        <f>SUM(EL80:EL83)</f>
        <v>8256</v>
      </c>
      <c r="EO84" s="345"/>
      <c r="EP84" s="827"/>
      <c r="EQ84" s="835"/>
      <c r="ER84" s="850">
        <f>SUM(ER80:ER83)</f>
        <v>8256</v>
      </c>
      <c r="EU84" s="345"/>
      <c r="EV84" s="827"/>
      <c r="EW84" s="835"/>
      <c r="EX84" s="850">
        <f>SUM(EX80:EX83)</f>
        <v>8256</v>
      </c>
      <c r="FA84" s="345"/>
      <c r="FB84" s="827"/>
      <c r="FC84" s="835"/>
      <c r="FD84" s="850">
        <f>SUM(FD80:FD83)</f>
        <v>8256</v>
      </c>
      <c r="FG84" s="345"/>
      <c r="FH84" s="827"/>
      <c r="FI84" s="835"/>
      <c r="FJ84" s="850">
        <f>SUM(FJ80:FJ83)</f>
        <v>8256</v>
      </c>
      <c r="FM84" s="345"/>
      <c r="FN84" s="827"/>
      <c r="FO84" s="835"/>
      <c r="FP84" s="850">
        <f>SUM(FP80:FP83)</f>
        <v>8256</v>
      </c>
      <c r="FS84" s="345"/>
      <c r="FT84" s="827"/>
      <c r="FU84" s="835"/>
      <c r="FV84" s="850">
        <f>SUM(FV80:FV83)</f>
        <v>8256</v>
      </c>
      <c r="FY84" s="345"/>
    </row>
    <row r="85" spans="1:181" ht="15" thickBot="1" x14ac:dyDescent="0.35">
      <c r="A85" s="19"/>
      <c r="B85" s="826"/>
      <c r="C85" s="833" t="s">
        <v>481</v>
      </c>
      <c r="D85" s="849">
        <f>F77+D84</f>
        <v>8832</v>
      </c>
      <c r="G85" s="345"/>
      <c r="H85" s="826"/>
      <c r="I85" s="833" t="s">
        <v>481</v>
      </c>
      <c r="J85" s="849">
        <f>L77+J84</f>
        <v>8832</v>
      </c>
      <c r="M85" s="345"/>
      <c r="N85" s="826"/>
      <c r="O85" s="833" t="s">
        <v>481</v>
      </c>
      <c r="P85" s="849">
        <f>R77+P84</f>
        <v>8832</v>
      </c>
      <c r="S85" s="345"/>
      <c r="T85" s="826"/>
      <c r="U85" s="833" t="s">
        <v>481</v>
      </c>
      <c r="V85" s="849">
        <f>X77+V84</f>
        <v>8832</v>
      </c>
      <c r="Y85" s="345"/>
      <c r="Z85" s="826"/>
      <c r="AA85" s="833" t="s">
        <v>481</v>
      </c>
      <c r="AB85" s="849">
        <f>AD77+AB84</f>
        <v>8832</v>
      </c>
      <c r="AE85" s="345"/>
      <c r="AF85" s="826"/>
      <c r="AG85" s="833" t="s">
        <v>481</v>
      </c>
      <c r="AH85" s="849">
        <f>AJ77+AH84</f>
        <v>8832</v>
      </c>
      <c r="AK85" s="345"/>
      <c r="AL85" s="826"/>
      <c r="AM85" s="833" t="s">
        <v>481</v>
      </c>
      <c r="AN85" s="849">
        <f>AP77+AN84</f>
        <v>8832</v>
      </c>
      <c r="AQ85" s="345"/>
      <c r="AR85" s="826"/>
      <c r="AS85" s="833" t="s">
        <v>481</v>
      </c>
      <c r="AT85" s="849">
        <f>AV77+AT84</f>
        <v>8832</v>
      </c>
      <c r="AW85" s="345"/>
      <c r="AX85" s="826"/>
      <c r="AY85" s="833" t="s">
        <v>481</v>
      </c>
      <c r="AZ85" s="849">
        <f>BB77+AZ84</f>
        <v>8832</v>
      </c>
      <c r="BC85" s="345"/>
      <c r="BD85" s="826"/>
      <c r="BE85" s="833" t="s">
        <v>481</v>
      </c>
      <c r="BF85" s="849">
        <f>BH77+BF84</f>
        <v>8832</v>
      </c>
      <c r="BI85" s="345"/>
      <c r="BJ85" s="826"/>
      <c r="BK85" s="833" t="s">
        <v>481</v>
      </c>
      <c r="BL85" s="849">
        <f>BN77+BL84</f>
        <v>8832</v>
      </c>
      <c r="BO85" s="345"/>
      <c r="BP85" s="826"/>
      <c r="BQ85" s="833" t="s">
        <v>481</v>
      </c>
      <c r="BR85" s="849">
        <f>BT77+BR84</f>
        <v>8832</v>
      </c>
      <c r="BU85" s="345"/>
      <c r="BV85" s="826"/>
      <c r="BW85" s="833" t="s">
        <v>481</v>
      </c>
      <c r="BX85" s="849">
        <f>BZ77+BX84</f>
        <v>8832</v>
      </c>
      <c r="CA85" s="345"/>
      <c r="CB85" s="826"/>
      <c r="CC85" s="833" t="s">
        <v>481</v>
      </c>
      <c r="CD85" s="849">
        <f>CF77+CD84</f>
        <v>8832</v>
      </c>
      <c r="CG85" s="345"/>
      <c r="CH85" s="826"/>
      <c r="CI85" s="833" t="s">
        <v>481</v>
      </c>
      <c r="CJ85" s="849">
        <f>CL77+CJ84</f>
        <v>8832</v>
      </c>
      <c r="CM85" s="345"/>
      <c r="CN85" s="826"/>
      <c r="CO85" s="833" t="s">
        <v>481</v>
      </c>
      <c r="CP85" s="849">
        <f>CR77+CP84</f>
        <v>8832</v>
      </c>
      <c r="CS85" s="345"/>
      <c r="CT85" s="826"/>
      <c r="CU85" s="833" t="s">
        <v>481</v>
      </c>
      <c r="CV85" s="849">
        <f>CX77+CV84</f>
        <v>8832</v>
      </c>
      <c r="CY85" s="345"/>
      <c r="CZ85" s="826"/>
      <c r="DA85" s="833" t="s">
        <v>481</v>
      </c>
      <c r="DB85" s="849">
        <f>DD77+DB84</f>
        <v>8832</v>
      </c>
      <c r="DE85" s="345"/>
      <c r="DF85" s="826"/>
      <c r="DG85" s="833" t="s">
        <v>481</v>
      </c>
      <c r="DH85" s="849">
        <f>DJ77+DH84</f>
        <v>8832</v>
      </c>
      <c r="DK85" s="345"/>
      <c r="DL85" s="826"/>
      <c r="DM85" s="833" t="s">
        <v>481</v>
      </c>
      <c r="DN85" s="849">
        <f>DP77+DN84</f>
        <v>8832</v>
      </c>
      <c r="DQ85" s="345"/>
      <c r="DR85" s="826"/>
      <c r="DS85" s="833" t="s">
        <v>481</v>
      </c>
      <c r="DT85" s="849">
        <f>DV77+DT84</f>
        <v>8832</v>
      </c>
      <c r="DW85" s="345"/>
      <c r="DX85" s="826"/>
      <c r="DY85" s="833" t="s">
        <v>481</v>
      </c>
      <c r="DZ85" s="849">
        <f>EB77+DZ84</f>
        <v>8832</v>
      </c>
      <c r="EC85" s="345"/>
      <c r="ED85" s="826"/>
      <c r="EE85" s="833" t="s">
        <v>481</v>
      </c>
      <c r="EF85" s="849">
        <f>EH77+EF84</f>
        <v>8832</v>
      </c>
      <c r="EI85" s="345"/>
      <c r="EJ85" s="826"/>
      <c r="EK85" s="833" t="s">
        <v>481</v>
      </c>
      <c r="EL85" s="849">
        <f>EN77+EL84</f>
        <v>8832</v>
      </c>
      <c r="EO85" s="345"/>
      <c r="EP85" s="826"/>
      <c r="EQ85" s="833" t="s">
        <v>481</v>
      </c>
      <c r="ER85" s="849">
        <f>ET77+ER84</f>
        <v>8832</v>
      </c>
      <c r="EU85" s="345"/>
      <c r="EV85" s="826"/>
      <c r="EW85" s="833" t="s">
        <v>481</v>
      </c>
      <c r="EX85" s="849">
        <f>EZ77+EX84</f>
        <v>8832</v>
      </c>
      <c r="FA85" s="345"/>
      <c r="FB85" s="826"/>
      <c r="FC85" s="833" t="s">
        <v>481</v>
      </c>
      <c r="FD85" s="849">
        <f>FF77+FD84</f>
        <v>8832</v>
      </c>
      <c r="FG85" s="345"/>
      <c r="FH85" s="826"/>
      <c r="FI85" s="833" t="s">
        <v>481</v>
      </c>
      <c r="FJ85" s="849">
        <f>FL77+FJ84</f>
        <v>8832</v>
      </c>
      <c r="FM85" s="345"/>
      <c r="FN85" s="826"/>
      <c r="FO85" s="833" t="s">
        <v>481</v>
      </c>
      <c r="FP85" s="849">
        <f>FR77+FP84</f>
        <v>8832</v>
      </c>
      <c r="FS85" s="345"/>
      <c r="FT85" s="826"/>
      <c r="FU85" s="833" t="s">
        <v>481</v>
      </c>
      <c r="FV85" s="849">
        <f>FX77+FV84</f>
        <v>8832</v>
      </c>
      <c r="FY85" s="345"/>
    </row>
    <row r="86" spans="1:181" ht="15" thickBot="1" x14ac:dyDescent="0.35">
      <c r="A86" s="19"/>
      <c r="C86" s="847" t="s">
        <v>480</v>
      </c>
      <c r="D86" s="848">
        <f>E64-D85</f>
        <v>29584</v>
      </c>
      <c r="G86" s="345"/>
      <c r="I86" s="847" t="s">
        <v>480</v>
      </c>
      <c r="J86" s="848">
        <f>K64-J85</f>
        <v>29584</v>
      </c>
      <c r="M86" s="345"/>
      <c r="O86" s="847" t="s">
        <v>480</v>
      </c>
      <c r="P86" s="848">
        <f>Q64-P85</f>
        <v>29584</v>
      </c>
      <c r="S86" s="345"/>
      <c r="U86" s="847" t="s">
        <v>480</v>
      </c>
      <c r="V86" s="848">
        <f>W64-V85</f>
        <v>29584</v>
      </c>
      <c r="Y86" s="345"/>
      <c r="AA86" s="847" t="s">
        <v>480</v>
      </c>
      <c r="AB86" s="848">
        <f>AC64-AB85</f>
        <v>29584</v>
      </c>
      <c r="AE86" s="345"/>
      <c r="AG86" s="847" t="s">
        <v>480</v>
      </c>
      <c r="AH86" s="848">
        <f>AI64-AH85</f>
        <v>29584</v>
      </c>
      <c r="AK86" s="345"/>
      <c r="AM86" s="847" t="s">
        <v>480</v>
      </c>
      <c r="AN86" s="848">
        <f>AO64-AN85</f>
        <v>29584</v>
      </c>
      <c r="AQ86" s="345"/>
      <c r="AS86" s="847" t="s">
        <v>480</v>
      </c>
      <c r="AT86" s="848">
        <f>AU64-AT85</f>
        <v>29584</v>
      </c>
      <c r="AW86" s="345"/>
      <c r="AY86" s="847" t="s">
        <v>480</v>
      </c>
      <c r="AZ86" s="848">
        <f>BA64-AZ85</f>
        <v>29584</v>
      </c>
      <c r="BC86" s="345"/>
      <c r="BE86" s="847" t="s">
        <v>480</v>
      </c>
      <c r="BF86" s="848">
        <f>BG64-BF85</f>
        <v>29584</v>
      </c>
      <c r="BI86" s="345"/>
      <c r="BK86" s="847" t="s">
        <v>480</v>
      </c>
      <c r="BL86" s="848">
        <f>BM64-BL85</f>
        <v>29584</v>
      </c>
      <c r="BO86" s="345"/>
      <c r="BQ86" s="847" t="s">
        <v>480</v>
      </c>
      <c r="BR86" s="848">
        <f>BS64-BR85</f>
        <v>29584</v>
      </c>
      <c r="BU86" s="345"/>
      <c r="BW86" s="847" t="s">
        <v>480</v>
      </c>
      <c r="BX86" s="848">
        <f>BY64-BX85</f>
        <v>29584</v>
      </c>
      <c r="CA86" s="345"/>
      <c r="CC86" s="847" t="s">
        <v>480</v>
      </c>
      <c r="CD86" s="848">
        <f>CE64-CD85</f>
        <v>29584</v>
      </c>
      <c r="CG86" s="345"/>
      <c r="CI86" s="847" t="s">
        <v>480</v>
      </c>
      <c r="CJ86" s="848">
        <f>CK64-CJ85</f>
        <v>29584</v>
      </c>
      <c r="CM86" s="345"/>
      <c r="CO86" s="847" t="s">
        <v>480</v>
      </c>
      <c r="CP86" s="848">
        <f>CQ64-CP85</f>
        <v>29584</v>
      </c>
      <c r="CS86" s="345"/>
      <c r="CU86" s="847" t="s">
        <v>480</v>
      </c>
      <c r="CV86" s="848">
        <f>CW64-CV85</f>
        <v>29584</v>
      </c>
      <c r="CY86" s="345"/>
      <c r="DA86" s="847" t="s">
        <v>480</v>
      </c>
      <c r="DB86" s="848">
        <f>DC64-DB85</f>
        <v>29584</v>
      </c>
      <c r="DE86" s="345"/>
      <c r="DG86" s="847" t="s">
        <v>480</v>
      </c>
      <c r="DH86" s="848">
        <f>DI64-DH85</f>
        <v>29584</v>
      </c>
      <c r="DK86" s="345"/>
      <c r="DM86" s="847" t="s">
        <v>480</v>
      </c>
      <c r="DN86" s="848">
        <f>DO64-DN85</f>
        <v>29584</v>
      </c>
      <c r="DQ86" s="345"/>
      <c r="DS86" s="847" t="s">
        <v>480</v>
      </c>
      <c r="DT86" s="848">
        <f>DU64-DT85</f>
        <v>29584</v>
      </c>
      <c r="DW86" s="345"/>
      <c r="DY86" s="847" t="s">
        <v>480</v>
      </c>
      <c r="DZ86" s="848">
        <f>EA64-DZ85</f>
        <v>29584</v>
      </c>
      <c r="EC86" s="345"/>
      <c r="EE86" s="847" t="s">
        <v>480</v>
      </c>
      <c r="EF86" s="848">
        <f>EG64-EF85</f>
        <v>29584</v>
      </c>
      <c r="EI86" s="345"/>
      <c r="EK86" s="847" t="s">
        <v>480</v>
      </c>
      <c r="EL86" s="848">
        <f>EM64-EL85</f>
        <v>29584</v>
      </c>
      <c r="EO86" s="345"/>
      <c r="EQ86" s="847" t="s">
        <v>480</v>
      </c>
      <c r="ER86" s="848">
        <f>ES64-ER85</f>
        <v>29584</v>
      </c>
      <c r="EU86" s="345"/>
      <c r="EW86" s="847" t="s">
        <v>480</v>
      </c>
      <c r="EX86" s="848">
        <f>EY64-EX85</f>
        <v>29584</v>
      </c>
      <c r="FA86" s="345"/>
      <c r="FC86" s="847" t="s">
        <v>480</v>
      </c>
      <c r="FD86" s="848">
        <f>FE64-FD85</f>
        <v>29584</v>
      </c>
      <c r="FG86" s="345"/>
      <c r="FI86" s="847" t="s">
        <v>480</v>
      </c>
      <c r="FJ86" s="848">
        <f>FK64-FJ85</f>
        <v>29584</v>
      </c>
      <c r="FM86" s="345"/>
      <c r="FO86" s="847" t="s">
        <v>480</v>
      </c>
      <c r="FP86" s="848">
        <f>FQ64-FP85</f>
        <v>29584</v>
      </c>
      <c r="FS86" s="345"/>
      <c r="FU86" s="847" t="s">
        <v>480</v>
      </c>
      <c r="FV86" s="848">
        <f>FW64-FV85</f>
        <v>29584</v>
      </c>
      <c r="FY86" s="345"/>
    </row>
    <row r="87" spans="1:181" ht="15" thickBot="1" x14ac:dyDescent="0.35">
      <c r="A87" s="19"/>
      <c r="G87" s="345"/>
      <c r="M87" s="345"/>
      <c r="S87" s="345"/>
      <c r="Y87" s="345"/>
      <c r="AE87" s="345"/>
      <c r="AK87" s="345"/>
      <c r="AQ87" s="345"/>
      <c r="AW87" s="345"/>
      <c r="BC87" s="345"/>
      <c r="BI87" s="345"/>
      <c r="BO87" s="345"/>
      <c r="BU87" s="345"/>
      <c r="CA87" s="345"/>
      <c r="CG87" s="345"/>
      <c r="CM87" s="345"/>
      <c r="CS87" s="345"/>
      <c r="CY87" s="345"/>
      <c r="DE87" s="345"/>
      <c r="DK87" s="345"/>
      <c r="DQ87" s="345"/>
      <c r="DW87" s="345"/>
      <c r="EC87" s="345"/>
      <c r="EI87" s="345"/>
      <c r="EO87" s="345"/>
      <c r="EU87" s="345"/>
      <c r="FA87" s="345"/>
      <c r="FG87" s="345"/>
      <c r="FM87" s="345"/>
      <c r="FS87" s="345"/>
      <c r="FY87" s="345"/>
    </row>
    <row r="88" spans="1:181" ht="15" thickBot="1" x14ac:dyDescent="0.35">
      <c r="A88" s="19"/>
      <c r="B88" s="847" t="s">
        <v>445</v>
      </c>
      <c r="C88" s="846"/>
      <c r="D88" s="845">
        <f>IF(D$70=1,D86,0)</f>
        <v>0</v>
      </c>
      <c r="G88" s="345"/>
      <c r="H88" s="10" t="s">
        <v>445</v>
      </c>
      <c r="I88" s="682"/>
      <c r="J88" s="477">
        <f>IF(J$70=1,J86,0)</f>
        <v>0</v>
      </c>
      <c r="M88" s="345"/>
      <c r="N88" s="10" t="s">
        <v>445</v>
      </c>
      <c r="O88" s="682"/>
      <c r="P88" s="477">
        <f>IF(P$70=1,P86,0)</f>
        <v>0</v>
      </c>
      <c r="S88" s="345"/>
      <c r="T88" s="10" t="s">
        <v>445</v>
      </c>
      <c r="U88" s="682"/>
      <c r="V88" s="477">
        <f>IF(V$70=1,V86,0)</f>
        <v>0</v>
      </c>
      <c r="Y88" s="345"/>
      <c r="Z88" s="10" t="s">
        <v>445</v>
      </c>
      <c r="AA88" s="682"/>
      <c r="AB88" s="477">
        <f>IF(AB$70=1,AB86,0)</f>
        <v>0</v>
      </c>
      <c r="AE88" s="345"/>
      <c r="AF88" s="10" t="s">
        <v>445</v>
      </c>
      <c r="AG88" s="682"/>
      <c r="AH88" s="477">
        <f>IF(AH$70=1,AH86,0)</f>
        <v>0</v>
      </c>
      <c r="AK88" s="345"/>
      <c r="AL88" s="10" t="s">
        <v>445</v>
      </c>
      <c r="AM88" s="682"/>
      <c r="AN88" s="477">
        <f>IF(AN$70=1,AN86,0)</f>
        <v>0</v>
      </c>
      <c r="AQ88" s="345"/>
      <c r="AR88" s="10" t="s">
        <v>445</v>
      </c>
      <c r="AS88" s="682"/>
      <c r="AT88" s="477">
        <f>IF(AT$70=1,AT86,0)</f>
        <v>0</v>
      </c>
      <c r="AW88" s="345"/>
      <c r="AX88" s="10" t="s">
        <v>445</v>
      </c>
      <c r="AY88" s="682"/>
      <c r="AZ88" s="477">
        <f>IF(AZ$70=1,AZ86,0)</f>
        <v>0</v>
      </c>
      <c r="BC88" s="345"/>
      <c r="BD88" s="10" t="s">
        <v>445</v>
      </c>
      <c r="BE88" s="682"/>
      <c r="BF88" s="477">
        <f>IF(BF$70=1,BF86,0)</f>
        <v>0</v>
      </c>
      <c r="BI88" s="345"/>
      <c r="BJ88" s="10" t="s">
        <v>445</v>
      </c>
      <c r="BK88" s="682"/>
      <c r="BL88" s="477">
        <f>IF(BL$70=1,BL86,0)</f>
        <v>0</v>
      </c>
      <c r="BO88" s="345"/>
      <c r="BP88" s="10" t="s">
        <v>445</v>
      </c>
      <c r="BQ88" s="682"/>
      <c r="BR88" s="477">
        <f>IF(BR$70=1,BR86,0)</f>
        <v>0</v>
      </c>
      <c r="BU88" s="345"/>
      <c r="BV88" s="10" t="s">
        <v>445</v>
      </c>
      <c r="BW88" s="682"/>
      <c r="BX88" s="477">
        <f>IF(BX$70=1,BX86,0)</f>
        <v>0</v>
      </c>
      <c r="CA88" s="345"/>
      <c r="CB88" s="10" t="s">
        <v>445</v>
      </c>
      <c r="CC88" s="682"/>
      <c r="CD88" s="477">
        <f>IF(CD$70=1,CD86,0)</f>
        <v>0</v>
      </c>
      <c r="CG88" s="345"/>
      <c r="CH88" s="10" t="s">
        <v>445</v>
      </c>
      <c r="CI88" s="682"/>
      <c r="CJ88" s="477">
        <f>IF(CJ$70=1,CJ86,0)</f>
        <v>0</v>
      </c>
      <c r="CM88" s="345"/>
      <c r="CN88" s="10" t="s">
        <v>445</v>
      </c>
      <c r="CO88" s="682"/>
      <c r="CP88" s="477">
        <f>IF(CP$70=1,CP86,0)</f>
        <v>0</v>
      </c>
      <c r="CS88" s="345"/>
      <c r="CT88" s="10" t="s">
        <v>445</v>
      </c>
      <c r="CU88" s="682"/>
      <c r="CV88" s="477">
        <f>IF(CV$70=1,CV86,0)</f>
        <v>0</v>
      </c>
      <c r="CY88" s="345"/>
      <c r="CZ88" s="10" t="s">
        <v>445</v>
      </c>
      <c r="DA88" s="682"/>
      <c r="DB88" s="477">
        <f>IF(DB$70=1,DB86,0)</f>
        <v>0</v>
      </c>
      <c r="DE88" s="345"/>
      <c r="DF88" s="10" t="s">
        <v>445</v>
      </c>
      <c r="DG88" s="682"/>
      <c r="DH88" s="477">
        <f>IF(DH$70=1,DH86,0)</f>
        <v>0</v>
      </c>
      <c r="DK88" s="345"/>
      <c r="DL88" s="10" t="s">
        <v>445</v>
      </c>
      <c r="DM88" s="682"/>
      <c r="DN88" s="477">
        <f>IF(DN$70=1,DN86,0)</f>
        <v>0</v>
      </c>
      <c r="DQ88" s="345"/>
      <c r="DR88" s="10" t="s">
        <v>445</v>
      </c>
      <c r="DS88" s="682"/>
      <c r="DT88" s="477">
        <f>IF(DT$70=1,DT86,0)</f>
        <v>0</v>
      </c>
      <c r="DW88" s="345"/>
      <c r="DX88" s="10" t="s">
        <v>445</v>
      </c>
      <c r="DY88" s="682"/>
      <c r="DZ88" s="477">
        <f>IF(DZ$70=1,DZ86,0)</f>
        <v>0</v>
      </c>
      <c r="EC88" s="345"/>
      <c r="ED88" s="10" t="s">
        <v>445</v>
      </c>
      <c r="EE88" s="682"/>
      <c r="EF88" s="477">
        <f>IF(EF$70=1,EF86,0)</f>
        <v>0</v>
      </c>
      <c r="EI88" s="345"/>
      <c r="EJ88" s="10" t="s">
        <v>445</v>
      </c>
      <c r="EK88" s="682"/>
      <c r="EL88" s="477">
        <f>IF(EL$70=1,EL86,0)</f>
        <v>0</v>
      </c>
      <c r="EO88" s="345"/>
      <c r="EP88" s="10" t="s">
        <v>445</v>
      </c>
      <c r="EQ88" s="682"/>
      <c r="ER88" s="477">
        <f>IF(ER$70=1,ER86,0)</f>
        <v>0</v>
      </c>
      <c r="EU88" s="345"/>
      <c r="EV88" s="10" t="s">
        <v>445</v>
      </c>
      <c r="EW88" s="682"/>
      <c r="EX88" s="477">
        <f>IF(EX$70=1,EX86,0)</f>
        <v>0</v>
      </c>
      <c r="FA88" s="345"/>
      <c r="FB88" s="10" t="s">
        <v>445</v>
      </c>
      <c r="FC88" s="682"/>
      <c r="FD88" s="477">
        <f>IF(FD$70=1,FD86,0)</f>
        <v>0</v>
      </c>
      <c r="FG88" s="345"/>
      <c r="FH88" s="10" t="s">
        <v>445</v>
      </c>
      <c r="FI88" s="682"/>
      <c r="FJ88" s="477">
        <f>IF(FJ$70=1,FJ86,0)</f>
        <v>0</v>
      </c>
      <c r="FM88" s="345"/>
      <c r="FN88" s="10" t="s">
        <v>445</v>
      </c>
      <c r="FO88" s="682"/>
      <c r="FP88" s="477">
        <f>IF(FP$70=1,FP86,0)</f>
        <v>0</v>
      </c>
      <c r="FS88" s="345"/>
      <c r="FT88" s="10" t="s">
        <v>445</v>
      </c>
      <c r="FU88" s="682"/>
      <c r="FV88" s="477">
        <f>IF(FV$70=1,FV86,0)</f>
        <v>0</v>
      </c>
      <c r="FY88" s="345"/>
    </row>
    <row r="89" spans="1:181" ht="15" thickBot="1" x14ac:dyDescent="0.35">
      <c r="A89" s="19"/>
      <c r="G89" s="345"/>
      <c r="M89" s="345"/>
      <c r="S89" s="345"/>
      <c r="Y89" s="345"/>
      <c r="AE89" s="345"/>
      <c r="AK89" s="345"/>
      <c r="AQ89" s="345"/>
      <c r="AW89" s="345"/>
      <c r="BC89" s="345"/>
      <c r="BI89" s="345"/>
      <c r="BO89" s="345"/>
      <c r="BU89" s="345"/>
      <c r="CA89" s="345"/>
      <c r="CG89" s="345"/>
      <c r="CM89" s="345"/>
      <c r="CS89" s="345"/>
      <c r="CY89" s="345"/>
      <c r="DE89" s="345"/>
      <c r="DK89" s="345"/>
      <c r="DQ89" s="345"/>
      <c r="DW89" s="345"/>
      <c r="EC89" s="345"/>
      <c r="EI89" s="345"/>
      <c r="EO89" s="345"/>
      <c r="EU89" s="345"/>
      <c r="FA89" s="345"/>
      <c r="FG89" s="345"/>
      <c r="FM89" s="345"/>
      <c r="FS89" s="345"/>
      <c r="FY89" s="345"/>
    </row>
    <row r="90" spans="1:181" x14ac:dyDescent="0.3">
      <c r="A90" s="19"/>
      <c r="B90" s="838" t="s">
        <v>479</v>
      </c>
      <c r="C90" s="841">
        <f>IF(E105&lt;0,F105*C109,(C110-(D114+D112))*C109)</f>
        <v>11696</v>
      </c>
      <c r="D90" s="836">
        <f>IF(AND(B$70=1,C$70=0),C90,0)</f>
        <v>0</v>
      </c>
      <c r="G90" s="345"/>
      <c r="H90" s="838" t="s">
        <v>479</v>
      </c>
      <c r="I90" s="841">
        <f>IF(K105&lt;0,L105*I109,(I110-(J114+J112))*I109)</f>
        <v>11696</v>
      </c>
      <c r="J90" s="836">
        <f>IF(AND(H$70=1,I$70=0),I90,0)</f>
        <v>0</v>
      </c>
      <c r="M90" s="345"/>
      <c r="N90" s="838" t="s">
        <v>479</v>
      </c>
      <c r="O90" s="841">
        <f>IF(Q105&lt;0,R105*O109,(O110-(P114+P112))*O109)</f>
        <v>11696</v>
      </c>
      <c r="P90" s="836">
        <f>IF(AND(N$70=1,O$70=0),O90,0)</f>
        <v>0</v>
      </c>
      <c r="S90" s="345"/>
      <c r="T90" s="838" t="s">
        <v>479</v>
      </c>
      <c r="U90" s="841">
        <f>IF(W105&lt;0,X105*U109,(U110-(V114+V112))*U109)</f>
        <v>11696</v>
      </c>
      <c r="V90" s="836">
        <f>IF(AND(T$70=1,U$70=0),U90,0)</f>
        <v>0</v>
      </c>
      <c r="Y90" s="345"/>
      <c r="Z90" s="838" t="s">
        <v>479</v>
      </c>
      <c r="AA90" s="841">
        <f>IF(AC105&lt;0,AD105*AA109,(AA110-(AB114+AB112))*AA109)</f>
        <v>11696</v>
      </c>
      <c r="AB90" s="836">
        <f>IF(AND(Z$70=1,AA$70=0),AA90,0)</f>
        <v>0</v>
      </c>
      <c r="AE90" s="345"/>
      <c r="AF90" s="838" t="s">
        <v>479</v>
      </c>
      <c r="AG90" s="841">
        <f>IF(AI105&lt;0,AJ105*AG109,(AG110-(AH114+AH112))*AG109)</f>
        <v>11696</v>
      </c>
      <c r="AH90" s="836">
        <f>IF(AND(AF$70=1,AG$70=0),AG90,0)</f>
        <v>0</v>
      </c>
      <c r="AK90" s="345"/>
      <c r="AL90" s="838" t="s">
        <v>479</v>
      </c>
      <c r="AM90" s="841">
        <f>IF(AO105&lt;0,AP105*AM109,(AM110-(AN114+AN112))*AM109)</f>
        <v>11696</v>
      </c>
      <c r="AN90" s="836">
        <f>IF(AND(AL$70=1,AM$70=0),AM90,0)</f>
        <v>0</v>
      </c>
      <c r="AQ90" s="345"/>
      <c r="AR90" s="838" t="s">
        <v>479</v>
      </c>
      <c r="AS90" s="841">
        <f>IF(AU105&lt;0,AV105*AS109,(AS110-(AT114+AT112))*AS109)</f>
        <v>11696</v>
      </c>
      <c r="AT90" s="836">
        <f>IF(AND(AR$70=1,AS$70=0),AS90,0)</f>
        <v>0</v>
      </c>
      <c r="AW90" s="345"/>
      <c r="AX90" s="838" t="s">
        <v>479</v>
      </c>
      <c r="AY90" s="841">
        <f>IF(BA105&lt;0,BB105*AY109,(AY110-(AZ114+AZ112))*AY109)</f>
        <v>11696</v>
      </c>
      <c r="AZ90" s="836">
        <f>IF(AND(AX$70=1,AY$70=0),AY90,0)</f>
        <v>0</v>
      </c>
      <c r="BC90" s="345"/>
      <c r="BD90" s="838" t="s">
        <v>479</v>
      </c>
      <c r="BE90" s="841">
        <f>IF(BG105&lt;0,BH105*BE109,(BE110-(BF114+BF112))*BE109)</f>
        <v>11696</v>
      </c>
      <c r="BF90" s="836">
        <f>IF(AND(BD$70=1,BE$70=0),BE90,0)</f>
        <v>0</v>
      </c>
      <c r="BI90" s="345"/>
      <c r="BJ90" s="838" t="s">
        <v>479</v>
      </c>
      <c r="BK90" s="841">
        <f>IF(BM105&lt;0,BN105*BK109,(BK110-(BL114+BL112))*BK109)</f>
        <v>11696</v>
      </c>
      <c r="BL90" s="836">
        <f>IF(AND(BJ$70=1,BK$70=0),BK90,0)</f>
        <v>0</v>
      </c>
      <c r="BO90" s="345"/>
      <c r="BP90" s="838" t="s">
        <v>479</v>
      </c>
      <c r="BQ90" s="841">
        <f>IF(BS105&lt;0,BT105*BQ109,(BQ110-(BR114+BR112))*BQ109)</f>
        <v>11696</v>
      </c>
      <c r="BR90" s="836">
        <f>IF(AND(BP$70=1,BQ$70=0),BQ90,0)</f>
        <v>0</v>
      </c>
      <c r="BU90" s="345"/>
      <c r="BV90" s="838" t="s">
        <v>479</v>
      </c>
      <c r="BW90" s="841">
        <f>IF(BY105&lt;0,BZ105*BW109,(BW110-(BX114+BX112))*BW109)</f>
        <v>11696</v>
      </c>
      <c r="BX90" s="836">
        <f>IF(AND(BV$70=1,BW$70=0),BW90,0)</f>
        <v>0</v>
      </c>
      <c r="CA90" s="345"/>
      <c r="CB90" s="838" t="s">
        <v>479</v>
      </c>
      <c r="CC90" s="841">
        <f>IF(CE105&lt;0,CF105*CC109,(CC110-(CD114+CD112))*CC109)</f>
        <v>11696</v>
      </c>
      <c r="CD90" s="836">
        <f>IF(AND(CB$70=1,CC$70=0),CC90,0)</f>
        <v>0</v>
      </c>
      <c r="CG90" s="345"/>
      <c r="CH90" s="838" t="s">
        <v>479</v>
      </c>
      <c r="CI90" s="841">
        <f>IF(CK105&lt;0,CL105*CI109,(CI110-(CJ114+CJ112))*CI109)</f>
        <v>11696</v>
      </c>
      <c r="CJ90" s="836">
        <f>IF(AND(CH$70=1,CI$70=0),CI90,0)</f>
        <v>0</v>
      </c>
      <c r="CM90" s="345"/>
      <c r="CN90" s="838" t="s">
        <v>479</v>
      </c>
      <c r="CO90" s="841">
        <f>IF(CQ105&lt;0,CR105*CO109,(CO110-(CP114+CP112))*CO109)</f>
        <v>11696</v>
      </c>
      <c r="CP90" s="836">
        <f>IF(AND(CN$70=1,CO$70=0),CO90,0)</f>
        <v>0</v>
      </c>
      <c r="CS90" s="345"/>
      <c r="CT90" s="838" t="s">
        <v>479</v>
      </c>
      <c r="CU90" s="841">
        <f>IF(CW105&lt;0,CX105*CU109,(CU110-(CV114+CV112))*CU109)</f>
        <v>11696</v>
      </c>
      <c r="CV90" s="836">
        <f>IF(AND(CT$70=1,CU$70=0),CU90,0)</f>
        <v>0</v>
      </c>
      <c r="CY90" s="345"/>
      <c r="CZ90" s="838" t="s">
        <v>479</v>
      </c>
      <c r="DA90" s="841">
        <f>IF(DC105&lt;0,DD105*DA109,(DA110-(DB114+DB112))*DA109)</f>
        <v>11696</v>
      </c>
      <c r="DB90" s="836">
        <f>IF(AND(CZ$70=1,DA$70=0),DA90,0)</f>
        <v>0</v>
      </c>
      <c r="DE90" s="345"/>
      <c r="DF90" s="838" t="s">
        <v>479</v>
      </c>
      <c r="DG90" s="841">
        <f>IF(DI105&lt;0,DJ105*DG109,(DG110-(DH114+DH112))*DG109)</f>
        <v>11696</v>
      </c>
      <c r="DH90" s="836">
        <f>IF(AND(DF$70=1,DG$70=0),DG90,0)</f>
        <v>0</v>
      </c>
      <c r="DK90" s="345"/>
      <c r="DL90" s="838" t="s">
        <v>479</v>
      </c>
      <c r="DM90" s="841">
        <f>IF(DO105&lt;0,DP105*DM109,(DM110-(DN114+DN112))*DM109)</f>
        <v>11696</v>
      </c>
      <c r="DN90" s="836">
        <f>IF(AND(DL$70=1,DM$70=0),DM90,0)</f>
        <v>0</v>
      </c>
      <c r="DQ90" s="345"/>
      <c r="DR90" s="838" t="s">
        <v>479</v>
      </c>
      <c r="DS90" s="841">
        <f>IF(DU105&lt;0,DV105*DS109,(DS110-(DT114+DT112))*DS109)</f>
        <v>11696</v>
      </c>
      <c r="DT90" s="836">
        <f>IF(AND(DR$70=1,DS$70=0),DS90,0)</f>
        <v>0</v>
      </c>
      <c r="DW90" s="345"/>
      <c r="DX90" s="838" t="s">
        <v>479</v>
      </c>
      <c r="DY90" s="841">
        <f>IF(EA105&lt;0,EB105*DY109,(DY110-(DZ114+DZ112))*DY109)</f>
        <v>11696</v>
      </c>
      <c r="DZ90" s="836">
        <f>IF(AND(DX$70=1,DY$70=0),DY90,0)</f>
        <v>0</v>
      </c>
      <c r="EC90" s="345"/>
      <c r="ED90" s="838" t="s">
        <v>479</v>
      </c>
      <c r="EE90" s="841">
        <f>IF(EG105&lt;0,EH105*EE109,(EE110-(EF114+EF112))*EE109)</f>
        <v>11696</v>
      </c>
      <c r="EF90" s="836">
        <f>IF(AND(ED$70=1,EE$70=0),EE90,0)</f>
        <v>0</v>
      </c>
      <c r="EI90" s="345"/>
      <c r="EJ90" s="838" t="s">
        <v>479</v>
      </c>
      <c r="EK90" s="841">
        <f>IF(EM105&lt;0,EN105*EK109,(EK110-(EL114+EL112))*EK109)</f>
        <v>11696</v>
      </c>
      <c r="EL90" s="836">
        <f>IF(AND(EJ$70=1,EK$70=0),EK90,0)</f>
        <v>0</v>
      </c>
      <c r="EO90" s="345"/>
      <c r="EP90" s="838" t="s">
        <v>479</v>
      </c>
      <c r="EQ90" s="841">
        <f>IF(ES105&lt;0,ET105*EQ109,(EQ110-(ER114+ER112))*EQ109)</f>
        <v>11696</v>
      </c>
      <c r="ER90" s="836">
        <f>IF(AND(EP$70=1,EQ$70=0),EQ90,0)</f>
        <v>0</v>
      </c>
      <c r="EU90" s="345"/>
      <c r="EV90" s="838" t="s">
        <v>479</v>
      </c>
      <c r="EW90" s="841">
        <f>IF(EY105&lt;0,EZ105*EW109,(EW110-(EX114+EX112))*EW109)</f>
        <v>11696</v>
      </c>
      <c r="EX90" s="836">
        <f>IF(AND(EV$70=1,EW$70=0),EW90,0)</f>
        <v>0</v>
      </c>
      <c r="FA90" s="345"/>
      <c r="FB90" s="838" t="s">
        <v>479</v>
      </c>
      <c r="FC90" s="841">
        <f>IF(FE105&lt;0,FF105*FC109,(FC110-(FD114+FD112))*FC109)</f>
        <v>11696</v>
      </c>
      <c r="FD90" s="836">
        <f>IF(AND(FB$70=1,FC$70=0),FC90,0)</f>
        <v>0</v>
      </c>
      <c r="FG90" s="345"/>
      <c r="FH90" s="838" t="s">
        <v>479</v>
      </c>
      <c r="FI90" s="841">
        <f>IF(FK105&lt;0,FL105*FI109,(FI110-(FJ114+FJ112))*FI109)</f>
        <v>11696</v>
      </c>
      <c r="FJ90" s="836">
        <f>IF(AND(FH$70=1,FI$70=0),FI90,0)</f>
        <v>0</v>
      </c>
      <c r="FM90" s="345"/>
      <c r="FN90" s="838" t="s">
        <v>479</v>
      </c>
      <c r="FO90" s="841">
        <f>IF(FQ105&lt;0,FR105*FO109,(FO110-(FP114+FP112))*FO109)</f>
        <v>11696</v>
      </c>
      <c r="FP90" s="836">
        <f>IF(AND(FN$70=1,FO$70=0),FO90,0)</f>
        <v>0</v>
      </c>
      <c r="FS90" s="345"/>
      <c r="FT90" s="838" t="s">
        <v>479</v>
      </c>
      <c r="FU90" s="841">
        <f>IF(FW105&lt;0,FX105*FU109,(FU110-(FV114+FV112))*FU109)</f>
        <v>11696</v>
      </c>
      <c r="FV90" s="836">
        <f>IF(AND(FT$70=1,FU$70=0),FU90,0)</f>
        <v>0</v>
      </c>
      <c r="FY90" s="345"/>
    </row>
    <row r="91" spans="1:181" x14ac:dyDescent="0.3">
      <c r="A91" s="19"/>
      <c r="B91" s="827" t="s">
        <v>439</v>
      </c>
      <c r="C91" s="839">
        <f>IF(E105&gt;0,D114*C107,((C110-D112)*C107))</f>
        <v>8944</v>
      </c>
      <c r="D91" s="834">
        <f>IF(AND(B$70=1,C$70=0),C91,0)</f>
        <v>0</v>
      </c>
      <c r="G91" s="345"/>
      <c r="H91" s="827" t="s">
        <v>439</v>
      </c>
      <c r="I91" s="839">
        <f>IF(K105&gt;0,J114*I107,((I110-J112)*I107))</f>
        <v>8944</v>
      </c>
      <c r="J91" s="834">
        <f>IF(AND(H$70=1,I$70=0),I91,0)</f>
        <v>0</v>
      </c>
      <c r="M91" s="345"/>
      <c r="N91" s="827" t="s">
        <v>439</v>
      </c>
      <c r="O91" s="839">
        <f>IF(Q105&gt;0,P114*O107,((O110-P112)*O107))</f>
        <v>8944</v>
      </c>
      <c r="P91" s="834">
        <f>IF(AND(N$70=1,O$70=0),O91,0)</f>
        <v>0</v>
      </c>
      <c r="S91" s="345"/>
      <c r="T91" s="827" t="s">
        <v>439</v>
      </c>
      <c r="U91" s="839">
        <f>IF(W105&gt;0,V114*U107,((U110-V112)*U107))</f>
        <v>8944</v>
      </c>
      <c r="V91" s="834">
        <f>IF(AND(T$70=1,U$70=0),U91,0)</f>
        <v>0</v>
      </c>
      <c r="Y91" s="345"/>
      <c r="Z91" s="827" t="s">
        <v>439</v>
      </c>
      <c r="AA91" s="839">
        <f>IF(AC105&gt;0,AB114*AA107,((AA110-AB112)*AA107))</f>
        <v>8944</v>
      </c>
      <c r="AB91" s="834">
        <f>IF(AND(Z$70=1,AA$70=0),AA91,0)</f>
        <v>0</v>
      </c>
      <c r="AE91" s="345"/>
      <c r="AF91" s="827" t="s">
        <v>439</v>
      </c>
      <c r="AG91" s="839">
        <f>IF(AI105&gt;0,AH114*AG107,((AG110-AH112)*AG107))</f>
        <v>8944</v>
      </c>
      <c r="AH91" s="834">
        <f>IF(AND(AF$70=1,AG$70=0),AG91,0)</f>
        <v>0</v>
      </c>
      <c r="AK91" s="345"/>
      <c r="AL91" s="827" t="s">
        <v>439</v>
      </c>
      <c r="AM91" s="839">
        <f>IF(AO105&gt;0,AN114*AM107,((AM110-AN112)*AM107))</f>
        <v>8944</v>
      </c>
      <c r="AN91" s="834">
        <f>IF(AND(AL$70=1,AM$70=0),AM91,0)</f>
        <v>0</v>
      </c>
      <c r="AQ91" s="345"/>
      <c r="AR91" s="827" t="s">
        <v>439</v>
      </c>
      <c r="AS91" s="839">
        <f>IF(AU105&gt;0,AT114*AS107,((AS110-AT112)*AS107))</f>
        <v>8944</v>
      </c>
      <c r="AT91" s="834">
        <f>IF(AND(AR$70=1,AS$70=0),AS91,0)</f>
        <v>0</v>
      </c>
      <c r="AW91" s="345"/>
      <c r="AX91" s="827" t="s">
        <v>439</v>
      </c>
      <c r="AY91" s="839">
        <f>IF(BA105&gt;0,AZ114*AY107,((AY110-AZ112)*AY107))</f>
        <v>8944</v>
      </c>
      <c r="AZ91" s="834">
        <f>IF(AND(AX$70=1,AY$70=0),AY91,0)</f>
        <v>0</v>
      </c>
      <c r="BC91" s="345"/>
      <c r="BD91" s="827" t="s">
        <v>439</v>
      </c>
      <c r="BE91" s="839">
        <f>IF(BG105&gt;0,BF114*BE107,((BE110-BF112)*BE107))</f>
        <v>8944</v>
      </c>
      <c r="BF91" s="834">
        <f>IF(AND(BD$70=1,BE$70=0),BE91,0)</f>
        <v>0</v>
      </c>
      <c r="BI91" s="345"/>
      <c r="BJ91" s="827" t="s">
        <v>439</v>
      </c>
      <c r="BK91" s="839">
        <f>IF(BM105&gt;0,BL114*BK107,((BK110-BL112)*BK107))</f>
        <v>8944</v>
      </c>
      <c r="BL91" s="834">
        <f>IF(AND(BJ$70=1,BK$70=0),BK91,0)</f>
        <v>0</v>
      </c>
      <c r="BO91" s="345"/>
      <c r="BP91" s="827" t="s">
        <v>439</v>
      </c>
      <c r="BQ91" s="839">
        <f>IF(BS105&gt;0,BR114*BQ107,((BQ110-BR112)*BQ107))</f>
        <v>8944</v>
      </c>
      <c r="BR91" s="834">
        <f>IF(AND(BP$70=1,BQ$70=0),BQ91,0)</f>
        <v>0</v>
      </c>
      <c r="BU91" s="345"/>
      <c r="BV91" s="827" t="s">
        <v>439</v>
      </c>
      <c r="BW91" s="839">
        <f>IF(BY105&gt;0,BX114*BW107,((BW110-BX112)*BW107))</f>
        <v>8944</v>
      </c>
      <c r="BX91" s="834">
        <f>IF(AND(BV$70=1,BW$70=0),BW91,0)</f>
        <v>0</v>
      </c>
      <c r="CA91" s="345"/>
      <c r="CB91" s="827" t="s">
        <v>439</v>
      </c>
      <c r="CC91" s="839">
        <f>IF(CE105&gt;0,CD114*CC107,((CC110-CD112)*CC107))</f>
        <v>8944</v>
      </c>
      <c r="CD91" s="834">
        <f>IF(AND(CB$70=1,CC$70=0),CC91,0)</f>
        <v>0</v>
      </c>
      <c r="CG91" s="345"/>
      <c r="CH91" s="827" t="s">
        <v>439</v>
      </c>
      <c r="CI91" s="839">
        <f>IF(CK105&gt;0,CJ114*CI107,((CI110-CJ112)*CI107))</f>
        <v>8944</v>
      </c>
      <c r="CJ91" s="834">
        <f>IF(AND(CH$70=1,CI$70=0),CI91,0)</f>
        <v>0</v>
      </c>
      <c r="CM91" s="345"/>
      <c r="CN91" s="827" t="s">
        <v>439</v>
      </c>
      <c r="CO91" s="839">
        <f>IF(CQ105&gt;0,CP114*CO107,((CO110-CP112)*CO107))</f>
        <v>8944</v>
      </c>
      <c r="CP91" s="834">
        <f>IF(AND(CN$70=1,CO$70=0),CO91,0)</f>
        <v>0</v>
      </c>
      <c r="CS91" s="345"/>
      <c r="CT91" s="827" t="s">
        <v>439</v>
      </c>
      <c r="CU91" s="839">
        <f>IF(CW105&gt;0,CV114*CU107,((CU110-CV112)*CU107))</f>
        <v>8944</v>
      </c>
      <c r="CV91" s="834">
        <f>IF(AND(CT$70=1,CU$70=0),CU91,0)</f>
        <v>0</v>
      </c>
      <c r="CY91" s="345"/>
      <c r="CZ91" s="827" t="s">
        <v>439</v>
      </c>
      <c r="DA91" s="839">
        <f>IF(DC105&gt;0,DB114*DA107,((DA110-DB112)*DA107))</f>
        <v>8944</v>
      </c>
      <c r="DB91" s="834">
        <f>IF(AND(CZ$70=1,DA$70=0),DA91,0)</f>
        <v>0</v>
      </c>
      <c r="DE91" s="345"/>
      <c r="DF91" s="827" t="s">
        <v>439</v>
      </c>
      <c r="DG91" s="839">
        <f>IF(DI105&gt;0,DH114*DG107,((DG110-DH112)*DG107))</f>
        <v>8944</v>
      </c>
      <c r="DH91" s="834">
        <f>IF(AND(DF$70=1,DG$70=0),DG91,0)</f>
        <v>0</v>
      </c>
      <c r="DK91" s="345"/>
      <c r="DL91" s="827" t="s">
        <v>439</v>
      </c>
      <c r="DM91" s="839">
        <f>IF(DO105&gt;0,DN114*DM107,((DM110-DN112)*DM107))</f>
        <v>8944</v>
      </c>
      <c r="DN91" s="834">
        <f>IF(AND(DL$70=1,DM$70=0),DM91,0)</f>
        <v>0</v>
      </c>
      <c r="DQ91" s="345"/>
      <c r="DR91" s="827" t="s">
        <v>439</v>
      </c>
      <c r="DS91" s="839">
        <f>IF(DU105&gt;0,DT114*DS107,((DS110-DT112)*DS107))</f>
        <v>8944</v>
      </c>
      <c r="DT91" s="834">
        <f>IF(AND(DR$70=1,DS$70=0),DS91,0)</f>
        <v>0</v>
      </c>
      <c r="DW91" s="345"/>
      <c r="DX91" s="827" t="s">
        <v>439</v>
      </c>
      <c r="DY91" s="839">
        <f>IF(EA105&gt;0,DZ114*DY107,((DY110-DZ112)*DY107))</f>
        <v>8944</v>
      </c>
      <c r="DZ91" s="834">
        <f>IF(AND(DX$70=1,DY$70=0),DY91,0)</f>
        <v>0</v>
      </c>
      <c r="EC91" s="345"/>
      <c r="ED91" s="827" t="s">
        <v>439</v>
      </c>
      <c r="EE91" s="839">
        <f>IF(EG105&gt;0,EF114*EE107,((EE110-EF112)*EE107))</f>
        <v>8944</v>
      </c>
      <c r="EF91" s="834">
        <f>IF(AND(ED$70=1,EE$70=0),EE91,0)</f>
        <v>0</v>
      </c>
      <c r="EI91" s="345"/>
      <c r="EJ91" s="827" t="s">
        <v>439</v>
      </c>
      <c r="EK91" s="839">
        <f>IF(EM105&gt;0,EL114*EK107,((EK110-EL112)*EK107))</f>
        <v>8944</v>
      </c>
      <c r="EL91" s="834">
        <f>IF(AND(EJ$70=1,EK$70=0),EK91,0)</f>
        <v>0</v>
      </c>
      <c r="EO91" s="345"/>
      <c r="EP91" s="827" t="s">
        <v>439</v>
      </c>
      <c r="EQ91" s="839">
        <f>IF(ES105&gt;0,ER114*EQ107,((EQ110-ER112)*EQ107))</f>
        <v>8944</v>
      </c>
      <c r="ER91" s="834">
        <f>IF(AND(EP$70=1,EQ$70=0),EQ91,0)</f>
        <v>0</v>
      </c>
      <c r="EU91" s="345"/>
      <c r="EV91" s="827" t="s">
        <v>439</v>
      </c>
      <c r="EW91" s="839">
        <f>IF(EY105&gt;0,EX114*EW107,((EW110-EX112)*EW107))</f>
        <v>8944</v>
      </c>
      <c r="EX91" s="834">
        <f>IF(AND(EV$70=1,EW$70=0),EW91,0)</f>
        <v>0</v>
      </c>
      <c r="FA91" s="345"/>
      <c r="FB91" s="827" t="s">
        <v>439</v>
      </c>
      <c r="FC91" s="839">
        <f>IF(FE105&gt;0,FD114*FC107,((FC110-FD112)*FC107))</f>
        <v>8944</v>
      </c>
      <c r="FD91" s="834">
        <f>IF(AND(FB$70=1,FC$70=0),FC91,0)</f>
        <v>0</v>
      </c>
      <c r="FG91" s="345"/>
      <c r="FH91" s="827" t="s">
        <v>439</v>
      </c>
      <c r="FI91" s="839">
        <f>IF(FK105&gt;0,FJ114*FI107,((FI110-FJ112)*FI107))</f>
        <v>8944</v>
      </c>
      <c r="FJ91" s="834">
        <f>IF(AND(FH$70=1,FI$70=0),FI91,0)</f>
        <v>0</v>
      </c>
      <c r="FM91" s="345"/>
      <c r="FN91" s="827" t="s">
        <v>439</v>
      </c>
      <c r="FO91" s="839">
        <f>IF(FQ105&gt;0,FP114*FO107,((FO110-FP112)*FO107))</f>
        <v>8944</v>
      </c>
      <c r="FP91" s="834">
        <f>IF(AND(FN$70=1,FO$70=0),FO91,0)</f>
        <v>0</v>
      </c>
      <c r="FS91" s="345"/>
      <c r="FT91" s="827" t="s">
        <v>439</v>
      </c>
      <c r="FU91" s="839">
        <f>IF(FW105&gt;0,FV114*FU107,((FU110-FV112)*FU107))</f>
        <v>8944</v>
      </c>
      <c r="FV91" s="834">
        <f>IF(AND(FT$70=1,FU$70=0),FU91,0)</f>
        <v>0</v>
      </c>
      <c r="FY91" s="345"/>
    </row>
    <row r="92" spans="1:181" ht="15" thickBot="1" x14ac:dyDescent="0.35">
      <c r="A92" s="19"/>
      <c r="B92" s="826" t="s">
        <v>435</v>
      </c>
      <c r="C92" s="844">
        <f>IF(E105&gt;0,D112*C107,((C110-D114)*C107))</f>
        <v>8944</v>
      </c>
      <c r="D92" s="832">
        <f>IF(AND(B$70=1,C$70=0),C92,0)</f>
        <v>0</v>
      </c>
      <c r="G92" s="345"/>
      <c r="H92" s="826" t="s">
        <v>435</v>
      </c>
      <c r="I92" s="839">
        <f>IF(K105&gt;0,J112*I107,((I110-J114)*I107))</f>
        <v>8944</v>
      </c>
      <c r="J92" s="832">
        <f>IF(AND(H$70=1,I$70=0),I92,0)</f>
        <v>0</v>
      </c>
      <c r="M92" s="345"/>
      <c r="N92" s="826" t="s">
        <v>435</v>
      </c>
      <c r="O92" s="839">
        <f>IF(Q105&gt;0,P112*O107,((O110-P114)*O107))</f>
        <v>8944</v>
      </c>
      <c r="P92" s="832">
        <f>IF(AND(N$70=1,O$70=0),O92,0)</f>
        <v>0</v>
      </c>
      <c r="S92" s="345"/>
      <c r="T92" s="826" t="s">
        <v>435</v>
      </c>
      <c r="U92" s="839">
        <f>IF(W105&gt;0,V112*U107,((U110-V114)*U107))</f>
        <v>8944</v>
      </c>
      <c r="V92" s="832">
        <f>IF(AND(T$70=1,U$70=0),U92,0)</f>
        <v>0</v>
      </c>
      <c r="Y92" s="345"/>
      <c r="Z92" s="826" t="s">
        <v>435</v>
      </c>
      <c r="AA92" s="839">
        <f>IF(AC105&gt;0,AB112*AA107,((AA110-AB114)*AA107))</f>
        <v>8944</v>
      </c>
      <c r="AB92" s="832">
        <f>IF(AND(Z$70=1,AA$70=0),AA92,0)</f>
        <v>0</v>
      </c>
      <c r="AE92" s="345"/>
      <c r="AF92" s="826" t="s">
        <v>435</v>
      </c>
      <c r="AG92" s="839">
        <f>IF(AI105&gt;0,AH112*AG107,((AG110-AH114)*AG107))</f>
        <v>8944</v>
      </c>
      <c r="AH92" s="832">
        <f>IF(AND(AF$70=1,AG$70=0),AG92,0)</f>
        <v>0</v>
      </c>
      <c r="AK92" s="345"/>
      <c r="AL92" s="826" t="s">
        <v>435</v>
      </c>
      <c r="AM92" s="839">
        <f>IF(AO105&gt;0,AN112*AM107,((AM110-AN114)*AM107))</f>
        <v>8944</v>
      </c>
      <c r="AN92" s="832">
        <f>IF(AND(AL$70=1,AM$70=0),AM92,0)</f>
        <v>0</v>
      </c>
      <c r="AQ92" s="345"/>
      <c r="AR92" s="826" t="s">
        <v>435</v>
      </c>
      <c r="AS92" s="839">
        <f>IF(AU105&gt;0,AT112*AS107,((AS110-AT114)*AS107))</f>
        <v>8944</v>
      </c>
      <c r="AT92" s="832">
        <f>IF(AND(AR$70=1,AS$70=0),AS92,0)</f>
        <v>0</v>
      </c>
      <c r="AW92" s="345"/>
      <c r="AX92" s="826" t="s">
        <v>435</v>
      </c>
      <c r="AY92" s="839">
        <f>IF(BA105&gt;0,AZ112*AY107,((AY110-AZ114)*AY107))</f>
        <v>8944</v>
      </c>
      <c r="AZ92" s="832">
        <f>IF(AND(AX$70=1,AY$70=0),AY92,0)</f>
        <v>0</v>
      </c>
      <c r="BC92" s="345"/>
      <c r="BD92" s="826" t="s">
        <v>435</v>
      </c>
      <c r="BE92" s="839">
        <f>IF(BG105&gt;0,BF112*BE107,((BE110-BF114)*BE107))</f>
        <v>8944</v>
      </c>
      <c r="BF92" s="832">
        <f>IF(AND(BD$70=1,BE$70=0),BE92,0)</f>
        <v>0</v>
      </c>
      <c r="BI92" s="345"/>
      <c r="BJ92" s="826" t="s">
        <v>435</v>
      </c>
      <c r="BK92" s="839">
        <f>IF(BM105&gt;0,BL112*BK107,((BK110-BL114)*BK107))</f>
        <v>8944</v>
      </c>
      <c r="BL92" s="832">
        <f>IF(AND(BJ$70=1,BK$70=0),BK92,0)</f>
        <v>0</v>
      </c>
      <c r="BO92" s="345"/>
      <c r="BP92" s="826" t="s">
        <v>435</v>
      </c>
      <c r="BQ92" s="839">
        <f>IF(BS105&gt;0,BR112*BQ107,((BQ110-BR114)*BQ107))</f>
        <v>8944</v>
      </c>
      <c r="BR92" s="832">
        <f>IF(AND(BP$70=1,BQ$70=0),BQ92,0)</f>
        <v>0</v>
      </c>
      <c r="BU92" s="345"/>
      <c r="BV92" s="826" t="s">
        <v>435</v>
      </c>
      <c r="BW92" s="839">
        <f>IF(BY105&gt;0,BX112*BW107,((BW110-BX114)*BW107))</f>
        <v>8944</v>
      </c>
      <c r="BX92" s="832">
        <f>IF(AND(BV$70=1,BW$70=0),BW92,0)</f>
        <v>0</v>
      </c>
      <c r="CA92" s="345"/>
      <c r="CB92" s="826" t="s">
        <v>435</v>
      </c>
      <c r="CC92" s="839">
        <f>IF(CE105&gt;0,CD112*CC107,((CC110-CD114)*CC107))</f>
        <v>8944</v>
      </c>
      <c r="CD92" s="832">
        <f>IF(AND(CB$70=1,CC$70=0),CC92,0)</f>
        <v>0</v>
      </c>
      <c r="CG92" s="345"/>
      <c r="CH92" s="826" t="s">
        <v>435</v>
      </c>
      <c r="CI92" s="839">
        <f>IF(CK105&gt;0,CJ112*CI107,((CI110-CJ114)*CI107))</f>
        <v>8944</v>
      </c>
      <c r="CJ92" s="832">
        <f>IF(AND(CH$70=1,CI$70=0),CI92,0)</f>
        <v>0</v>
      </c>
      <c r="CM92" s="345"/>
      <c r="CN92" s="826" t="s">
        <v>435</v>
      </c>
      <c r="CO92" s="839">
        <f>IF(CQ105&gt;0,CP112*CO107,((CO110-CP114)*CO107))</f>
        <v>8944</v>
      </c>
      <c r="CP92" s="832">
        <f>IF(AND(CN$70=1,CO$70=0),CO92,0)</f>
        <v>0</v>
      </c>
      <c r="CS92" s="345"/>
      <c r="CT92" s="826" t="s">
        <v>435</v>
      </c>
      <c r="CU92" s="839">
        <f>IF(CW105&gt;0,CV112*CU107,((CU110-CV114)*CU107))</f>
        <v>8944</v>
      </c>
      <c r="CV92" s="832">
        <f>IF(AND(CT$70=1,CU$70=0),CU92,0)</f>
        <v>0</v>
      </c>
      <c r="CY92" s="345"/>
      <c r="CZ92" s="826" t="s">
        <v>435</v>
      </c>
      <c r="DA92" s="839">
        <f>IF(DC105&gt;0,DB112*DA107,((DA110-DB114)*DA107))</f>
        <v>8944</v>
      </c>
      <c r="DB92" s="832">
        <f>IF(AND(CZ$70=1,DA$70=0),DA92,0)</f>
        <v>0</v>
      </c>
      <c r="DE92" s="345"/>
      <c r="DF92" s="826" t="s">
        <v>435</v>
      </c>
      <c r="DG92" s="839">
        <f>IF(DI105&gt;0,DH112*DG107,((DG110-DH114)*DG107))</f>
        <v>8944</v>
      </c>
      <c r="DH92" s="832">
        <f>IF(AND(DF$70=1,DG$70=0),DG92,0)</f>
        <v>0</v>
      </c>
      <c r="DK92" s="345"/>
      <c r="DL92" s="826" t="s">
        <v>435</v>
      </c>
      <c r="DM92" s="839">
        <f>IF(DO105&gt;0,DN112*DM107,((DM110-DN114)*DM107))</f>
        <v>8944</v>
      </c>
      <c r="DN92" s="832">
        <f>IF(AND(DL$70=1,DM$70=0),DM92,0)</f>
        <v>0</v>
      </c>
      <c r="DQ92" s="345"/>
      <c r="DR92" s="826" t="s">
        <v>435</v>
      </c>
      <c r="DS92" s="839">
        <f>IF(DU105&gt;0,DT112*DS107,((DS110-DT114)*DS107))</f>
        <v>8944</v>
      </c>
      <c r="DT92" s="832">
        <f>IF(AND(DR$70=1,DS$70=0),DS92,0)</f>
        <v>0</v>
      </c>
      <c r="DW92" s="345"/>
      <c r="DX92" s="826" t="s">
        <v>435</v>
      </c>
      <c r="DY92" s="839">
        <f>IF(EA105&gt;0,DZ112*DY107,((DY110-DZ114)*DY107))</f>
        <v>8944</v>
      </c>
      <c r="DZ92" s="832">
        <f>IF(AND(DX$70=1,DY$70=0),DY92,0)</f>
        <v>0</v>
      </c>
      <c r="EC92" s="345"/>
      <c r="ED92" s="826" t="s">
        <v>435</v>
      </c>
      <c r="EE92" s="839">
        <f>IF(EG105&gt;0,EF112*EE107,((EE110-EF114)*EE107))</f>
        <v>8944</v>
      </c>
      <c r="EF92" s="832">
        <f>IF(AND(ED$70=1,EE$70=0),EE92,0)</f>
        <v>0</v>
      </c>
      <c r="EI92" s="345"/>
      <c r="EJ92" s="826" t="s">
        <v>435</v>
      </c>
      <c r="EK92" s="839">
        <f>IF(EM105&gt;0,EL112*EK107,((EK110-EL114)*EK107))</f>
        <v>8944</v>
      </c>
      <c r="EL92" s="832">
        <f>IF(AND(EJ$70=1,EK$70=0),EK92,0)</f>
        <v>0</v>
      </c>
      <c r="EO92" s="345"/>
      <c r="EP92" s="826" t="s">
        <v>435</v>
      </c>
      <c r="EQ92" s="839">
        <f>IF(ES105&gt;0,ER112*EQ107,((EQ110-ER114)*EQ107))</f>
        <v>8944</v>
      </c>
      <c r="ER92" s="832">
        <f>IF(AND(EP$70=1,EQ$70=0),EQ92,0)</f>
        <v>0</v>
      </c>
      <c r="EU92" s="345"/>
      <c r="EV92" s="826" t="s">
        <v>435</v>
      </c>
      <c r="EW92" s="839">
        <f>IF(EY105&gt;0,EX112*EW107,((EW110-EX114)*EW107))</f>
        <v>8944</v>
      </c>
      <c r="EX92" s="832">
        <f>IF(AND(EV$70=1,EW$70=0),EW92,0)</f>
        <v>0</v>
      </c>
      <c r="FA92" s="345"/>
      <c r="FB92" s="826" t="s">
        <v>435</v>
      </c>
      <c r="FC92" s="839">
        <f>IF(FE105&gt;0,FD112*FC107,((FC110-FD114)*FC107))</f>
        <v>8944</v>
      </c>
      <c r="FD92" s="832">
        <f>IF(AND(FB$70=1,FC$70=0),FC92,0)</f>
        <v>0</v>
      </c>
      <c r="FG92" s="345"/>
      <c r="FH92" s="826" t="s">
        <v>435</v>
      </c>
      <c r="FI92" s="839">
        <f>IF(FK105&gt;0,FJ112*FI107,((FI110-FJ114)*FI107))</f>
        <v>8944</v>
      </c>
      <c r="FJ92" s="832">
        <f>IF(AND(FH$70=1,FI$70=0),FI92,0)</f>
        <v>0</v>
      </c>
      <c r="FM92" s="345"/>
      <c r="FN92" s="826" t="s">
        <v>435</v>
      </c>
      <c r="FO92" s="839">
        <f>IF(FQ105&gt;0,FP112*FO107,((FO110-FP114)*FO107))</f>
        <v>8944</v>
      </c>
      <c r="FP92" s="832">
        <f>IF(AND(FN$70=1,FO$70=0),FO92,0)</f>
        <v>0</v>
      </c>
      <c r="FS92" s="345"/>
      <c r="FT92" s="826" t="s">
        <v>435</v>
      </c>
      <c r="FU92" s="839">
        <f>IF(FW105&gt;0,FV112*FU107,((FU110-FV114)*FU107))</f>
        <v>8944</v>
      </c>
      <c r="FV92" s="832">
        <f>IF(AND(FT$70=1,FU$70=0),FU92,0)</f>
        <v>0</v>
      </c>
      <c r="FY92" s="345"/>
    </row>
    <row r="93" spans="1:181" x14ac:dyDescent="0.3">
      <c r="A93" s="19"/>
      <c r="B93" s="835"/>
      <c r="C93" s="843">
        <f>SUM(C90:C92)</f>
        <v>29584</v>
      </c>
      <c r="D93" s="835"/>
      <c r="G93" s="345"/>
      <c r="H93" s="835"/>
      <c r="I93" s="843">
        <f>SUM(I90:I92)</f>
        <v>29584</v>
      </c>
      <c r="J93" s="835"/>
      <c r="M93" s="345"/>
      <c r="N93" s="835"/>
      <c r="O93" s="843">
        <f>SUM(O90:O92)</f>
        <v>29584</v>
      </c>
      <c r="P93" s="835"/>
      <c r="S93" s="345"/>
      <c r="T93" s="835"/>
      <c r="U93" s="843">
        <f>SUM(U90:U92)</f>
        <v>29584</v>
      </c>
      <c r="V93" s="835"/>
      <c r="Y93" s="345"/>
      <c r="Z93" s="835"/>
      <c r="AA93" s="843">
        <f>SUM(AA90:AA92)</f>
        <v>29584</v>
      </c>
      <c r="AB93" s="835"/>
      <c r="AE93" s="345"/>
      <c r="AF93" s="835"/>
      <c r="AG93" s="843">
        <f>SUM(AG90:AG92)</f>
        <v>29584</v>
      </c>
      <c r="AH93" s="835"/>
      <c r="AK93" s="345"/>
      <c r="AL93" s="835"/>
      <c r="AM93" s="843">
        <f>SUM(AM90:AM92)</f>
        <v>29584</v>
      </c>
      <c r="AN93" s="835"/>
      <c r="AQ93" s="345"/>
      <c r="AR93" s="835"/>
      <c r="AS93" s="843">
        <f>SUM(AS90:AS92)</f>
        <v>29584</v>
      </c>
      <c r="AT93" s="835"/>
      <c r="AW93" s="345"/>
      <c r="AX93" s="835"/>
      <c r="AY93" s="843">
        <f>SUM(AY90:AY92)</f>
        <v>29584</v>
      </c>
      <c r="AZ93" s="835"/>
      <c r="BC93" s="345"/>
      <c r="BD93" s="835"/>
      <c r="BE93" s="843">
        <f>SUM(BE90:BE92)</f>
        <v>29584</v>
      </c>
      <c r="BF93" s="835"/>
      <c r="BI93" s="345"/>
      <c r="BJ93" s="835"/>
      <c r="BK93" s="843">
        <f>SUM(BK90:BK92)</f>
        <v>29584</v>
      </c>
      <c r="BL93" s="835"/>
      <c r="BO93" s="345"/>
      <c r="BP93" s="835"/>
      <c r="BQ93" s="843">
        <f>SUM(BQ90:BQ92)</f>
        <v>29584</v>
      </c>
      <c r="BR93" s="835"/>
      <c r="BU93" s="345"/>
      <c r="BV93" s="835"/>
      <c r="BW93" s="843">
        <f>SUM(BW90:BW92)</f>
        <v>29584</v>
      </c>
      <c r="BX93" s="835"/>
      <c r="CA93" s="345"/>
      <c r="CB93" s="835"/>
      <c r="CC93" s="843">
        <f>SUM(CC90:CC92)</f>
        <v>29584</v>
      </c>
      <c r="CD93" s="835"/>
      <c r="CG93" s="345"/>
      <c r="CH93" s="835"/>
      <c r="CI93" s="843">
        <f>SUM(CI90:CI92)</f>
        <v>29584</v>
      </c>
      <c r="CJ93" s="835"/>
      <c r="CM93" s="345"/>
      <c r="CN93" s="835"/>
      <c r="CO93" s="843">
        <f>SUM(CO90:CO92)</f>
        <v>29584</v>
      </c>
      <c r="CP93" s="835"/>
      <c r="CS93" s="345"/>
      <c r="CT93" s="835"/>
      <c r="CU93" s="843">
        <f>SUM(CU90:CU92)</f>
        <v>29584</v>
      </c>
      <c r="CV93" s="835"/>
      <c r="CY93" s="345"/>
      <c r="CZ93" s="835"/>
      <c r="DA93" s="843">
        <f>SUM(DA90:DA92)</f>
        <v>29584</v>
      </c>
      <c r="DB93" s="835"/>
      <c r="DE93" s="345"/>
      <c r="DF93" s="835"/>
      <c r="DG93" s="843">
        <f>SUM(DG90:DG92)</f>
        <v>29584</v>
      </c>
      <c r="DH93" s="835"/>
      <c r="DK93" s="345"/>
      <c r="DL93" s="835"/>
      <c r="DM93" s="843">
        <f>SUM(DM90:DM92)</f>
        <v>29584</v>
      </c>
      <c r="DN93" s="835"/>
      <c r="DQ93" s="345"/>
      <c r="DR93" s="835"/>
      <c r="DS93" s="843">
        <f>SUM(DS90:DS92)</f>
        <v>29584</v>
      </c>
      <c r="DT93" s="835"/>
      <c r="DW93" s="345"/>
      <c r="DX93" s="835"/>
      <c r="DY93" s="843">
        <f>SUM(DY90:DY92)</f>
        <v>29584</v>
      </c>
      <c r="DZ93" s="835"/>
      <c r="EC93" s="345"/>
      <c r="ED93" s="835"/>
      <c r="EE93" s="843">
        <f>SUM(EE90:EE92)</f>
        <v>29584</v>
      </c>
      <c r="EF93" s="835"/>
      <c r="EI93" s="345"/>
      <c r="EJ93" s="835"/>
      <c r="EK93" s="843">
        <f>SUM(EK90:EK92)</f>
        <v>29584</v>
      </c>
      <c r="EL93" s="835"/>
      <c r="EO93" s="345"/>
      <c r="EP93" s="835"/>
      <c r="EQ93" s="843">
        <f>SUM(EQ90:EQ92)</f>
        <v>29584</v>
      </c>
      <c r="ER93" s="835"/>
      <c r="EU93" s="345"/>
      <c r="EV93" s="835"/>
      <c r="EW93" s="843">
        <f>SUM(EW90:EW92)</f>
        <v>29584</v>
      </c>
      <c r="EX93" s="835"/>
      <c r="FA93" s="345"/>
      <c r="FB93" s="835"/>
      <c r="FC93" s="843">
        <f>SUM(FC90:FC92)</f>
        <v>29584</v>
      </c>
      <c r="FD93" s="835"/>
      <c r="FG93" s="345"/>
      <c r="FH93" s="835"/>
      <c r="FI93" s="843">
        <f>SUM(FI90:FI92)</f>
        <v>29584</v>
      </c>
      <c r="FJ93" s="835"/>
      <c r="FM93" s="345"/>
      <c r="FN93" s="835"/>
      <c r="FO93" s="843">
        <f>SUM(FO90:FO92)</f>
        <v>29584</v>
      </c>
      <c r="FP93" s="835"/>
      <c r="FS93" s="345"/>
      <c r="FT93" s="835"/>
      <c r="FU93" s="843">
        <f>SUM(FU90:FU92)</f>
        <v>29584</v>
      </c>
      <c r="FV93" s="835"/>
      <c r="FY93" s="345"/>
    </row>
    <row r="94" spans="1:181" x14ac:dyDescent="0.3">
      <c r="A94" s="19"/>
      <c r="B94" s="835" t="s">
        <v>477</v>
      </c>
      <c r="C94" s="839">
        <f>D86-C93</f>
        <v>0</v>
      </c>
      <c r="D94" s="835"/>
      <c r="G94" s="345"/>
      <c r="H94" s="835" t="s">
        <v>477</v>
      </c>
      <c r="I94" s="839">
        <f>J86-I93</f>
        <v>0</v>
      </c>
      <c r="J94" s="835"/>
      <c r="M94" s="345"/>
      <c r="N94" s="835" t="s">
        <v>477</v>
      </c>
      <c r="O94" s="839">
        <f>P86-O93</f>
        <v>0</v>
      </c>
      <c r="P94" s="835"/>
      <c r="S94" s="345"/>
      <c r="T94" s="835" t="s">
        <v>477</v>
      </c>
      <c r="U94" s="839">
        <f>V86-U93</f>
        <v>0</v>
      </c>
      <c r="V94" s="835"/>
      <c r="Y94" s="345"/>
      <c r="Z94" s="835" t="s">
        <v>477</v>
      </c>
      <c r="AA94" s="839">
        <f>AB86-AA93</f>
        <v>0</v>
      </c>
      <c r="AB94" s="835"/>
      <c r="AE94" s="345"/>
      <c r="AF94" s="835" t="s">
        <v>477</v>
      </c>
      <c r="AG94" s="839">
        <f>AH86-AG93</f>
        <v>0</v>
      </c>
      <c r="AH94" s="835"/>
      <c r="AK94" s="345"/>
      <c r="AL94" s="835" t="s">
        <v>477</v>
      </c>
      <c r="AM94" s="839">
        <f>AN86-AM93</f>
        <v>0</v>
      </c>
      <c r="AN94" s="835"/>
      <c r="AQ94" s="345"/>
      <c r="AR94" s="835" t="s">
        <v>477</v>
      </c>
      <c r="AS94" s="839">
        <f>AT86-AS93</f>
        <v>0</v>
      </c>
      <c r="AT94" s="835"/>
      <c r="AW94" s="345"/>
      <c r="AX94" s="835" t="s">
        <v>477</v>
      </c>
      <c r="AY94" s="839">
        <f>AZ86-AY93</f>
        <v>0</v>
      </c>
      <c r="AZ94" s="835"/>
      <c r="BC94" s="345"/>
      <c r="BD94" s="835" t="s">
        <v>477</v>
      </c>
      <c r="BE94" s="839">
        <f>BF86-BE93</f>
        <v>0</v>
      </c>
      <c r="BF94" s="835"/>
      <c r="BI94" s="345"/>
      <c r="BJ94" s="835" t="s">
        <v>477</v>
      </c>
      <c r="BK94" s="839">
        <f>BL86-BK93</f>
        <v>0</v>
      </c>
      <c r="BL94" s="835"/>
      <c r="BO94" s="345"/>
      <c r="BP94" s="835" t="s">
        <v>477</v>
      </c>
      <c r="BQ94" s="839">
        <f>BR86-BQ93</f>
        <v>0</v>
      </c>
      <c r="BR94" s="835"/>
      <c r="BU94" s="345"/>
      <c r="BV94" s="835" t="s">
        <v>477</v>
      </c>
      <c r="BW94" s="839">
        <f>BX86-BW93</f>
        <v>0</v>
      </c>
      <c r="BX94" s="835"/>
      <c r="CA94" s="345"/>
      <c r="CB94" s="835" t="s">
        <v>477</v>
      </c>
      <c r="CC94" s="839">
        <f>CD86-CC93</f>
        <v>0</v>
      </c>
      <c r="CD94" s="835"/>
      <c r="CG94" s="345"/>
      <c r="CH94" s="835" t="s">
        <v>477</v>
      </c>
      <c r="CI94" s="839">
        <f>CJ86-CI93</f>
        <v>0</v>
      </c>
      <c r="CJ94" s="835"/>
      <c r="CM94" s="345"/>
      <c r="CN94" s="835" t="s">
        <v>477</v>
      </c>
      <c r="CO94" s="839">
        <f>CP86-CO93</f>
        <v>0</v>
      </c>
      <c r="CP94" s="835"/>
      <c r="CS94" s="345"/>
      <c r="CT94" s="835" t="s">
        <v>477</v>
      </c>
      <c r="CU94" s="839">
        <f>CV86-CU93</f>
        <v>0</v>
      </c>
      <c r="CV94" s="835"/>
      <c r="CY94" s="345"/>
      <c r="CZ94" s="835" t="s">
        <v>477</v>
      </c>
      <c r="DA94" s="839">
        <f>DB86-DA93</f>
        <v>0</v>
      </c>
      <c r="DB94" s="835"/>
      <c r="DE94" s="345"/>
      <c r="DF94" s="835" t="s">
        <v>477</v>
      </c>
      <c r="DG94" s="839">
        <f>DH86-DG93</f>
        <v>0</v>
      </c>
      <c r="DH94" s="835"/>
      <c r="DK94" s="345"/>
      <c r="DL94" s="835" t="s">
        <v>477</v>
      </c>
      <c r="DM94" s="839">
        <f>DN86-DM93</f>
        <v>0</v>
      </c>
      <c r="DN94" s="835"/>
      <c r="DQ94" s="345"/>
      <c r="DR94" s="835" t="s">
        <v>477</v>
      </c>
      <c r="DS94" s="839">
        <f>DT86-DS93</f>
        <v>0</v>
      </c>
      <c r="DT94" s="835"/>
      <c r="DW94" s="345"/>
      <c r="DX94" s="835" t="s">
        <v>477</v>
      </c>
      <c r="DY94" s="839">
        <f>DZ86-DY93</f>
        <v>0</v>
      </c>
      <c r="DZ94" s="835"/>
      <c r="EC94" s="345"/>
      <c r="ED94" s="835" t="s">
        <v>477</v>
      </c>
      <c r="EE94" s="839">
        <f>EF86-EE93</f>
        <v>0</v>
      </c>
      <c r="EF94" s="835"/>
      <c r="EI94" s="345"/>
      <c r="EJ94" s="835" t="s">
        <v>477</v>
      </c>
      <c r="EK94" s="839">
        <f>EL86-EK93</f>
        <v>0</v>
      </c>
      <c r="EL94" s="835"/>
      <c r="EO94" s="345"/>
      <c r="EP94" s="835" t="s">
        <v>477</v>
      </c>
      <c r="EQ94" s="839">
        <f>ER86-EQ93</f>
        <v>0</v>
      </c>
      <c r="ER94" s="835"/>
      <c r="EU94" s="345"/>
      <c r="EV94" s="835" t="s">
        <v>477</v>
      </c>
      <c r="EW94" s="839">
        <f>EX86-EW93</f>
        <v>0</v>
      </c>
      <c r="EX94" s="835"/>
      <c r="FA94" s="345"/>
      <c r="FB94" s="835" t="s">
        <v>477</v>
      </c>
      <c r="FC94" s="839">
        <f>FD86-FC93</f>
        <v>0</v>
      </c>
      <c r="FD94" s="835"/>
      <c r="FG94" s="345"/>
      <c r="FH94" s="835" t="s">
        <v>477</v>
      </c>
      <c r="FI94" s="839">
        <f>FJ86-FI93</f>
        <v>0</v>
      </c>
      <c r="FJ94" s="835"/>
      <c r="FM94" s="345"/>
      <c r="FN94" s="835" t="s">
        <v>477</v>
      </c>
      <c r="FO94" s="839">
        <f>FP86-FO93</f>
        <v>0</v>
      </c>
      <c r="FP94" s="835"/>
      <c r="FS94" s="345"/>
      <c r="FT94" s="835" t="s">
        <v>477</v>
      </c>
      <c r="FU94" s="839">
        <f>FV86-FU93</f>
        <v>0</v>
      </c>
      <c r="FV94" s="835"/>
      <c r="FY94" s="345"/>
    </row>
    <row r="95" spans="1:181" x14ac:dyDescent="0.3">
      <c r="A95" s="19"/>
      <c r="C95" s="842"/>
      <c r="G95" s="345"/>
      <c r="I95" s="842"/>
      <c r="M95" s="345"/>
      <c r="O95" s="842"/>
      <c r="S95" s="345"/>
      <c r="U95" s="842"/>
      <c r="Y95" s="345"/>
      <c r="AA95" s="842"/>
      <c r="AE95" s="345"/>
      <c r="AG95" s="842"/>
      <c r="AK95" s="345"/>
      <c r="AM95" s="842"/>
      <c r="AQ95" s="345"/>
      <c r="AS95" s="842"/>
      <c r="AW95" s="345"/>
      <c r="AY95" s="842"/>
      <c r="BC95" s="345"/>
      <c r="BE95" s="842"/>
      <c r="BI95" s="345"/>
      <c r="BK95" s="842"/>
      <c r="BO95" s="345"/>
      <c r="BQ95" s="842"/>
      <c r="BU95" s="345"/>
      <c r="BW95" s="842"/>
      <c r="CA95" s="345"/>
      <c r="CC95" s="842"/>
      <c r="CG95" s="345"/>
      <c r="CI95" s="842"/>
      <c r="CM95" s="345"/>
      <c r="CO95" s="842"/>
      <c r="CS95" s="345"/>
      <c r="CU95" s="842"/>
      <c r="CY95" s="345"/>
      <c r="DA95" s="842"/>
      <c r="DE95" s="345"/>
      <c r="DG95" s="842"/>
      <c r="DK95" s="345"/>
      <c r="DM95" s="842"/>
      <c r="DQ95" s="345"/>
      <c r="DS95" s="842"/>
      <c r="DW95" s="345"/>
      <c r="DY95" s="842"/>
      <c r="EC95" s="345"/>
      <c r="EE95" s="842"/>
      <c r="EI95" s="345"/>
      <c r="EK95" s="842"/>
      <c r="EO95" s="345"/>
      <c r="EQ95" s="842"/>
      <c r="EU95" s="345"/>
      <c r="EW95" s="842"/>
      <c r="FA95" s="345"/>
      <c r="FC95" s="842"/>
      <c r="FG95" s="345"/>
      <c r="FI95" s="842"/>
      <c r="FM95" s="345"/>
      <c r="FO95" s="842"/>
      <c r="FS95" s="345"/>
      <c r="FU95" s="842"/>
      <c r="FY95" s="345"/>
    </row>
    <row r="96" spans="1:181" ht="15" thickBot="1" x14ac:dyDescent="0.35">
      <c r="A96" s="19"/>
      <c r="C96" s="842"/>
      <c r="G96" s="345"/>
      <c r="I96" s="842"/>
      <c r="M96" s="345"/>
      <c r="O96" s="842"/>
      <c r="S96" s="345"/>
      <c r="U96" s="842"/>
      <c r="Y96" s="345"/>
      <c r="AA96" s="842"/>
      <c r="AE96" s="345"/>
      <c r="AG96" s="842"/>
      <c r="AK96" s="345"/>
      <c r="AM96" s="842"/>
      <c r="AQ96" s="345"/>
      <c r="AS96" s="842"/>
      <c r="AW96" s="345"/>
      <c r="AY96" s="842"/>
      <c r="BC96" s="345"/>
      <c r="BE96" s="842"/>
      <c r="BI96" s="345"/>
      <c r="BK96" s="842"/>
      <c r="BO96" s="345"/>
      <c r="BQ96" s="842"/>
      <c r="BU96" s="345"/>
      <c r="BW96" s="842"/>
      <c r="CA96" s="345"/>
      <c r="CC96" s="842"/>
      <c r="CG96" s="345"/>
      <c r="CI96" s="842"/>
      <c r="CM96" s="345"/>
      <c r="CO96" s="842"/>
      <c r="CS96" s="345"/>
      <c r="CU96" s="842"/>
      <c r="CY96" s="345"/>
      <c r="DA96" s="842"/>
      <c r="DE96" s="345"/>
      <c r="DG96" s="842"/>
      <c r="DK96" s="345"/>
      <c r="DM96" s="842"/>
      <c r="DQ96" s="345"/>
      <c r="DS96" s="842"/>
      <c r="DW96" s="345"/>
      <c r="DY96" s="842"/>
      <c r="EC96" s="345"/>
      <c r="EE96" s="842"/>
      <c r="EI96" s="345"/>
      <c r="EK96" s="842"/>
      <c r="EO96" s="345"/>
      <c r="EQ96" s="842"/>
      <c r="EU96" s="345"/>
      <c r="EW96" s="842"/>
      <c r="FA96" s="345"/>
      <c r="FC96" s="842"/>
      <c r="FG96" s="345"/>
      <c r="FI96" s="842"/>
      <c r="FM96" s="345"/>
      <c r="FO96" s="842"/>
      <c r="FS96" s="345"/>
      <c r="FU96" s="842"/>
      <c r="FY96" s="345"/>
    </row>
    <row r="97" spans="1:181" x14ac:dyDescent="0.3">
      <c r="A97" s="19"/>
      <c r="B97" s="838" t="s">
        <v>478</v>
      </c>
      <c r="C97" s="841">
        <f>IF(E106&lt;0,F106*C108,(C107-(D115+D113))*C108)</f>
        <v>11696</v>
      </c>
      <c r="D97" s="836">
        <f>IF(AND(B$70=0,C$70=1),C97,0)</f>
        <v>0</v>
      </c>
      <c r="G97" s="345"/>
      <c r="H97" s="838" t="s">
        <v>478</v>
      </c>
      <c r="I97" s="841">
        <f>IF(K106&lt;0,L106*I108,(I107-(J115+J113))*I108)</f>
        <v>11696</v>
      </c>
      <c r="J97" s="836">
        <f>IF(AND(H$70=0,I$70=1),I97,0)</f>
        <v>0</v>
      </c>
      <c r="M97" s="345"/>
      <c r="N97" s="838" t="s">
        <v>478</v>
      </c>
      <c r="O97" s="841">
        <f>IF(Q106&lt;0,R106*O108,(O107-(P115+P113))*O108)</f>
        <v>11696</v>
      </c>
      <c r="P97" s="836">
        <f>IF(AND(N$70=0,O$70=1),O97,0)</f>
        <v>0</v>
      </c>
      <c r="S97" s="345"/>
      <c r="T97" s="838" t="s">
        <v>478</v>
      </c>
      <c r="U97" s="841">
        <f>IF(W106&lt;0,X106*U108,(U107-(V115+V113))*U108)</f>
        <v>11696</v>
      </c>
      <c r="V97" s="836">
        <f>IF(AND(T$70=0,U$70=1),U97,0)</f>
        <v>0</v>
      </c>
      <c r="Y97" s="345"/>
      <c r="Z97" s="838" t="s">
        <v>478</v>
      </c>
      <c r="AA97" s="841">
        <f>IF(AC106&lt;0,AD106*AA108,(AA107-(AB115+AB113))*AA108)</f>
        <v>11696</v>
      </c>
      <c r="AB97" s="836">
        <f>IF(AND(Z$70=0,AA$70=1),AA97,0)</f>
        <v>0</v>
      </c>
      <c r="AE97" s="345"/>
      <c r="AF97" s="838" t="s">
        <v>478</v>
      </c>
      <c r="AG97" s="841">
        <f>IF(AI106&lt;0,AJ106*AG108,(AG107-(AH115+AH113))*AG108)</f>
        <v>11696</v>
      </c>
      <c r="AH97" s="836">
        <f>IF(AND(AF$70=0,AG$70=1),AG97,0)</f>
        <v>0</v>
      </c>
      <c r="AK97" s="345"/>
      <c r="AL97" s="838" t="s">
        <v>478</v>
      </c>
      <c r="AM97" s="841">
        <f>IF(AO106&lt;0,AP106*AM108,(AM107-(AN115+AN113))*AM108)</f>
        <v>11696</v>
      </c>
      <c r="AN97" s="836">
        <f>IF(AND(AL$70=0,AM$70=1),AM97,0)</f>
        <v>0</v>
      </c>
      <c r="AQ97" s="345"/>
      <c r="AR97" s="838" t="s">
        <v>478</v>
      </c>
      <c r="AS97" s="841">
        <f>IF(AU106&lt;0,AV106*AS108,(AS107-(AT115+AT113))*AS108)</f>
        <v>11696</v>
      </c>
      <c r="AT97" s="836">
        <f>IF(AND(AR$70=0,AS$70=1),AS97,0)</f>
        <v>0</v>
      </c>
      <c r="AW97" s="345"/>
      <c r="AX97" s="838" t="s">
        <v>478</v>
      </c>
      <c r="AY97" s="841">
        <f>IF(BA106&lt;0,BB106*AY108,(AY107-(AZ115+AZ113))*AY108)</f>
        <v>11696</v>
      </c>
      <c r="AZ97" s="836">
        <f>IF(AND(AX$70=0,AY$70=1),AY97,0)</f>
        <v>0</v>
      </c>
      <c r="BC97" s="345"/>
      <c r="BD97" s="838" t="s">
        <v>478</v>
      </c>
      <c r="BE97" s="841">
        <f>IF(BG106&lt;0,BH106*BE108,(BE107-(BF115+BF113))*BE108)</f>
        <v>11696</v>
      </c>
      <c r="BF97" s="836">
        <f>IF(AND(BD$70=0,BE$70=1),BE97,0)</f>
        <v>0</v>
      </c>
      <c r="BI97" s="345"/>
      <c r="BJ97" s="838" t="s">
        <v>478</v>
      </c>
      <c r="BK97" s="841">
        <f>IF(BM106&lt;0,BN106*BK108,(BK107-(BL115+BL113))*BK108)</f>
        <v>11696</v>
      </c>
      <c r="BL97" s="836">
        <f>IF(AND(BJ$70=0,BK$70=1),BK97,0)</f>
        <v>0</v>
      </c>
      <c r="BO97" s="345"/>
      <c r="BP97" s="838" t="s">
        <v>478</v>
      </c>
      <c r="BQ97" s="841">
        <f>IF(BS106&lt;0,BT106*BQ108,(BQ107-(BR115+BR113))*BQ108)</f>
        <v>11696</v>
      </c>
      <c r="BR97" s="836">
        <f>IF(AND(BP$70=0,BQ$70=1),BQ97,0)</f>
        <v>0</v>
      </c>
      <c r="BU97" s="345"/>
      <c r="BV97" s="838" t="s">
        <v>478</v>
      </c>
      <c r="BW97" s="841">
        <f>IF(BY106&lt;0,BZ106*BW108,(BW107-(BX115+BX113))*BW108)</f>
        <v>11696</v>
      </c>
      <c r="BX97" s="836">
        <f>IF(AND(BV$70=0,BW$70=1),BW97,0)</f>
        <v>0</v>
      </c>
      <c r="CA97" s="345"/>
      <c r="CB97" s="838" t="s">
        <v>478</v>
      </c>
      <c r="CC97" s="841">
        <f>IF(CE106&lt;0,CF106*CC108,(CC107-(CD115+CD113))*CC108)</f>
        <v>11696</v>
      </c>
      <c r="CD97" s="836">
        <f>IF(AND(CB$70=0,CC$70=1),CC97,0)</f>
        <v>0</v>
      </c>
      <c r="CG97" s="345"/>
      <c r="CH97" s="838" t="s">
        <v>478</v>
      </c>
      <c r="CI97" s="841">
        <f>IF(CK106&lt;0,CL106*CI108,(CI107-(CJ115+CJ113))*CI108)</f>
        <v>11696</v>
      </c>
      <c r="CJ97" s="836">
        <f>IF(AND(CH$70=0,CI$70=1),CI97,0)</f>
        <v>0</v>
      </c>
      <c r="CM97" s="345"/>
      <c r="CN97" s="838" t="s">
        <v>478</v>
      </c>
      <c r="CO97" s="841">
        <f>IF(CQ106&lt;0,CR106*CO108,(CO107-(CP115+CP113))*CO108)</f>
        <v>11696</v>
      </c>
      <c r="CP97" s="836">
        <f>IF(AND(CN$70=0,CO$70=1),CO97,0)</f>
        <v>0</v>
      </c>
      <c r="CS97" s="345"/>
      <c r="CT97" s="838" t="s">
        <v>478</v>
      </c>
      <c r="CU97" s="841">
        <f>IF(CW106&lt;0,CX106*CU108,(CU107-(CV115+CV113))*CU108)</f>
        <v>11696</v>
      </c>
      <c r="CV97" s="836">
        <f>IF(AND(CT$70=0,CU$70=1),CU97,0)</f>
        <v>0</v>
      </c>
      <c r="CY97" s="345"/>
      <c r="CZ97" s="838" t="s">
        <v>478</v>
      </c>
      <c r="DA97" s="841">
        <f>IF(DC106&lt;0,DD106*DA108,(DA107-(DB115+DB113))*DA108)</f>
        <v>11696</v>
      </c>
      <c r="DB97" s="836">
        <f>IF(AND(CZ$70=0,DA$70=1),DA97,0)</f>
        <v>0</v>
      </c>
      <c r="DE97" s="345"/>
      <c r="DF97" s="838" t="s">
        <v>478</v>
      </c>
      <c r="DG97" s="841">
        <f>IF(DI106&lt;0,DJ106*DG108,(DG107-(DH115+DH113))*DG108)</f>
        <v>11696</v>
      </c>
      <c r="DH97" s="836">
        <f>IF(AND(DF$70=0,DG$70=1),DG97,0)</f>
        <v>0</v>
      </c>
      <c r="DK97" s="345"/>
      <c r="DL97" s="838" t="s">
        <v>478</v>
      </c>
      <c r="DM97" s="841">
        <f>IF(DO106&lt;0,DP106*DM108,(DM107-(DN115+DN113))*DM108)</f>
        <v>11696</v>
      </c>
      <c r="DN97" s="836">
        <f>IF(AND(DL$70=0,DM$70=1),DM97,0)</f>
        <v>0</v>
      </c>
      <c r="DQ97" s="345"/>
      <c r="DR97" s="838" t="s">
        <v>478</v>
      </c>
      <c r="DS97" s="841">
        <f>IF(DU106&lt;0,DV106*DS108,(DS107-(DT115+DT113))*DS108)</f>
        <v>11696</v>
      </c>
      <c r="DT97" s="836">
        <f>IF(AND(DR$70=0,DS$70=1),DS97,0)</f>
        <v>0</v>
      </c>
      <c r="DW97" s="345"/>
      <c r="DX97" s="838" t="s">
        <v>478</v>
      </c>
      <c r="DY97" s="841">
        <f>IF(EA106&lt;0,EB106*DY108,(DY107-(DZ115+DZ113))*DY108)</f>
        <v>11696</v>
      </c>
      <c r="DZ97" s="836">
        <f>IF(AND(DX$70=0,DY$70=1),DY97,0)</f>
        <v>0</v>
      </c>
      <c r="EC97" s="345"/>
      <c r="ED97" s="838" t="s">
        <v>478</v>
      </c>
      <c r="EE97" s="841">
        <f>IF(EG106&lt;0,EH106*EE108,(EE107-(EF115+EF113))*EE108)</f>
        <v>11696</v>
      </c>
      <c r="EF97" s="836">
        <f>IF(AND(ED$70=0,EE$70=1),EE97,0)</f>
        <v>0</v>
      </c>
      <c r="EI97" s="345"/>
      <c r="EJ97" s="838" t="s">
        <v>478</v>
      </c>
      <c r="EK97" s="841">
        <f>IF(EM106&lt;0,EN106*EK108,(EK107-(EL115+EL113))*EK108)</f>
        <v>11696</v>
      </c>
      <c r="EL97" s="836">
        <f>IF(AND(EJ$70=0,EK$70=1),EK97,0)</f>
        <v>0</v>
      </c>
      <c r="EO97" s="345"/>
      <c r="EP97" s="838" t="s">
        <v>478</v>
      </c>
      <c r="EQ97" s="841">
        <f>IF(ES106&lt;0,ET106*EQ108,(EQ107-(ER115+ER113))*EQ108)</f>
        <v>11696</v>
      </c>
      <c r="ER97" s="836">
        <f>IF(AND(EP$70=0,EQ$70=1),EQ97,0)</f>
        <v>0</v>
      </c>
      <c r="EU97" s="345"/>
      <c r="EV97" s="838" t="s">
        <v>478</v>
      </c>
      <c r="EW97" s="841">
        <f>IF(EY106&lt;0,EZ106*EW108,(EW107-(EX115+EX113))*EW108)</f>
        <v>11696</v>
      </c>
      <c r="EX97" s="836">
        <f>IF(AND(EV$70=0,EW$70=1),EW97,0)</f>
        <v>0</v>
      </c>
      <c r="FA97" s="345"/>
      <c r="FB97" s="838" t="s">
        <v>478</v>
      </c>
      <c r="FC97" s="841">
        <f>IF(FE106&lt;0,FF106*FC108,(FC107-(FD115+FD113))*FC108)</f>
        <v>11696</v>
      </c>
      <c r="FD97" s="836">
        <f>IF(AND(FB$70=0,FC$70=1),FC97,0)</f>
        <v>0</v>
      </c>
      <c r="FG97" s="345"/>
      <c r="FH97" s="838" t="s">
        <v>478</v>
      </c>
      <c r="FI97" s="841">
        <f>IF(FK106&lt;0,FL106*FI108,(FI107-(FJ115+FJ113))*FI108)</f>
        <v>11696</v>
      </c>
      <c r="FJ97" s="836">
        <f>IF(AND(FH$70=0,FI$70=1),FI97,0)</f>
        <v>0</v>
      </c>
      <c r="FM97" s="345"/>
      <c r="FN97" s="838" t="s">
        <v>478</v>
      </c>
      <c r="FO97" s="841">
        <f>IF(FQ106&lt;0,FR106*FO108,(FO107-(FP115+FP113))*FO108)</f>
        <v>11696</v>
      </c>
      <c r="FP97" s="836">
        <f>IF(AND(FN$70=0,FO$70=1),FO97,0)</f>
        <v>0</v>
      </c>
      <c r="FS97" s="345"/>
      <c r="FT97" s="838" t="s">
        <v>478</v>
      </c>
      <c r="FU97" s="841">
        <f>IF(FW106&lt;0,FX106*FU108,(FU107-(FV115+FV113))*FU108)</f>
        <v>11696</v>
      </c>
      <c r="FV97" s="836">
        <f>IF(AND(FT$70=0,FU$70=1),FU97,0)</f>
        <v>0</v>
      </c>
      <c r="FY97" s="345"/>
    </row>
    <row r="98" spans="1:181" x14ac:dyDescent="0.3">
      <c r="A98" s="19"/>
      <c r="B98" s="827" t="s">
        <v>441</v>
      </c>
      <c r="C98" s="839">
        <f>IF(E106&gt;0,C108*D113,(C107-D115)*C108)</f>
        <v>8944</v>
      </c>
      <c r="D98" s="834">
        <f>IF(AND(B$70=0,C$70=1),C98,0)</f>
        <v>0</v>
      </c>
      <c r="G98" s="345"/>
      <c r="H98" s="827" t="s">
        <v>441</v>
      </c>
      <c r="I98" s="839">
        <f>IF(K106&gt;0,I108*J113,(I107-J115)*I108)</f>
        <v>8944</v>
      </c>
      <c r="J98" s="834">
        <f>IF(AND(H$70=0,I$70=1),I98,0)</f>
        <v>0</v>
      </c>
      <c r="M98" s="345"/>
      <c r="N98" s="827" t="s">
        <v>441</v>
      </c>
      <c r="O98" s="839">
        <f>IF(Q106&gt;0,O108*P113,(O107-P115)*O108)</f>
        <v>8944</v>
      </c>
      <c r="P98" s="834">
        <f>IF(AND(N$70=0,O$70=1),O98,0)</f>
        <v>0</v>
      </c>
      <c r="S98" s="345"/>
      <c r="T98" s="827" t="s">
        <v>441</v>
      </c>
      <c r="U98" s="839">
        <f>IF(W106&gt;0,U108*V113,(U107-V115)*U108)</f>
        <v>8944</v>
      </c>
      <c r="V98" s="834">
        <f>IF(AND(T$70=0,U$70=1),U98,0)</f>
        <v>0</v>
      </c>
      <c r="Y98" s="345"/>
      <c r="Z98" s="827" t="s">
        <v>441</v>
      </c>
      <c r="AA98" s="839">
        <f>IF(AC106&gt;0,AA108*AB113,(AA107-AB115)*AA108)</f>
        <v>8944</v>
      </c>
      <c r="AB98" s="834">
        <f>IF(AND(Z$70=0,AA$70=1),AA98,0)</f>
        <v>0</v>
      </c>
      <c r="AE98" s="345"/>
      <c r="AF98" s="827" t="s">
        <v>441</v>
      </c>
      <c r="AG98" s="839">
        <f>IF(AI106&gt;0,AG108*AH113,(AG107-AH115)*AG108)</f>
        <v>8944</v>
      </c>
      <c r="AH98" s="834">
        <f>IF(AND(AF$70=0,AG$70=1),AG98,0)</f>
        <v>0</v>
      </c>
      <c r="AK98" s="345"/>
      <c r="AL98" s="827" t="s">
        <v>441</v>
      </c>
      <c r="AM98" s="839">
        <f>IF(AO106&gt;0,AM108*AN113,(AM107-AN115)*AM108)</f>
        <v>8944</v>
      </c>
      <c r="AN98" s="834">
        <f>IF(AND(AL$70=0,AM$70=1),AM98,0)</f>
        <v>0</v>
      </c>
      <c r="AQ98" s="345"/>
      <c r="AR98" s="827" t="s">
        <v>441</v>
      </c>
      <c r="AS98" s="839">
        <f>IF(AU106&gt;0,AS108*AT113,(AS107-AT115)*AS108)</f>
        <v>8944</v>
      </c>
      <c r="AT98" s="834">
        <f>IF(AND(AR$70=0,AS$70=1),AS98,0)</f>
        <v>0</v>
      </c>
      <c r="AW98" s="345"/>
      <c r="AX98" s="827" t="s">
        <v>441</v>
      </c>
      <c r="AY98" s="839">
        <f>IF(BA106&gt;0,AY108*AZ113,(AY107-AZ115)*AY108)</f>
        <v>8944</v>
      </c>
      <c r="AZ98" s="834">
        <f>IF(AND(AX$70=0,AY$70=1),AY98,0)</f>
        <v>0</v>
      </c>
      <c r="BC98" s="345"/>
      <c r="BD98" s="827" t="s">
        <v>441</v>
      </c>
      <c r="BE98" s="839">
        <f>IF(BG106&gt;0,BE108*BF113,(BE107-BF115)*BE108)</f>
        <v>8944</v>
      </c>
      <c r="BF98" s="834">
        <f>IF(AND(BD$70=0,BE$70=1),BE98,0)</f>
        <v>0</v>
      </c>
      <c r="BI98" s="345"/>
      <c r="BJ98" s="827" t="s">
        <v>441</v>
      </c>
      <c r="BK98" s="839">
        <f>IF(BM106&gt;0,BK108*BL113,(BK107-BL115)*BK108)</f>
        <v>8944</v>
      </c>
      <c r="BL98" s="834">
        <f>IF(AND(BJ$70=0,BK$70=1),BK98,0)</f>
        <v>0</v>
      </c>
      <c r="BO98" s="345"/>
      <c r="BP98" s="827" t="s">
        <v>441</v>
      </c>
      <c r="BQ98" s="839">
        <f>IF(BS106&gt;0,BQ108*BR113,(BQ107-BR115)*BQ108)</f>
        <v>8944</v>
      </c>
      <c r="BR98" s="834">
        <f>IF(AND(BP$70=0,BQ$70=1),BQ98,0)</f>
        <v>0</v>
      </c>
      <c r="BU98" s="345"/>
      <c r="BV98" s="827" t="s">
        <v>441</v>
      </c>
      <c r="BW98" s="839">
        <f>IF(BY106&gt;0,BW108*BX113,(BW107-BX115)*BW108)</f>
        <v>8944</v>
      </c>
      <c r="BX98" s="834">
        <f>IF(AND(BV$70=0,BW$70=1),BW98,0)</f>
        <v>0</v>
      </c>
      <c r="CA98" s="345"/>
      <c r="CB98" s="827" t="s">
        <v>441</v>
      </c>
      <c r="CC98" s="839">
        <f>IF(CE106&gt;0,CC108*CD113,(CC107-CD115)*CC108)</f>
        <v>8944</v>
      </c>
      <c r="CD98" s="834">
        <f>IF(AND(CB$70=0,CC$70=1),CC98,0)</f>
        <v>0</v>
      </c>
      <c r="CG98" s="345"/>
      <c r="CH98" s="827" t="s">
        <v>441</v>
      </c>
      <c r="CI98" s="839">
        <f>IF(CK106&gt;0,CI108*CJ113,(CI107-CJ115)*CI108)</f>
        <v>8944</v>
      </c>
      <c r="CJ98" s="834">
        <f>IF(AND(CH$70=0,CI$70=1),CI98,0)</f>
        <v>0</v>
      </c>
      <c r="CM98" s="345"/>
      <c r="CN98" s="827" t="s">
        <v>441</v>
      </c>
      <c r="CO98" s="839">
        <f>IF(CQ106&gt;0,CO108*CP113,(CO107-CP115)*CO108)</f>
        <v>8944</v>
      </c>
      <c r="CP98" s="834">
        <f>IF(AND(CN$70=0,CO$70=1),CO98,0)</f>
        <v>0</v>
      </c>
      <c r="CS98" s="345"/>
      <c r="CT98" s="827" t="s">
        <v>441</v>
      </c>
      <c r="CU98" s="839">
        <f>IF(CW106&gt;0,CU108*CV113,(CU107-CV115)*CU108)</f>
        <v>8944</v>
      </c>
      <c r="CV98" s="834">
        <f>IF(AND(CT$70=0,CU$70=1),CU98,0)</f>
        <v>0</v>
      </c>
      <c r="CY98" s="345"/>
      <c r="CZ98" s="827" t="s">
        <v>441</v>
      </c>
      <c r="DA98" s="839">
        <f>IF(DC106&gt;0,DA108*DB113,(DA107-DB115)*DA108)</f>
        <v>8944</v>
      </c>
      <c r="DB98" s="834">
        <f>IF(AND(CZ$70=0,DA$70=1),DA98,0)</f>
        <v>0</v>
      </c>
      <c r="DE98" s="345"/>
      <c r="DF98" s="827" t="s">
        <v>441</v>
      </c>
      <c r="DG98" s="839">
        <f>IF(DI106&gt;0,DG108*DH113,(DG107-DH115)*DG108)</f>
        <v>8944</v>
      </c>
      <c r="DH98" s="834">
        <f>IF(AND(DF$70=0,DG$70=1),DG98,0)</f>
        <v>0</v>
      </c>
      <c r="DK98" s="345"/>
      <c r="DL98" s="827" t="s">
        <v>441</v>
      </c>
      <c r="DM98" s="839">
        <f>IF(DO106&gt;0,DM108*DN113,(DM107-DN115)*DM108)</f>
        <v>8944</v>
      </c>
      <c r="DN98" s="834">
        <f>IF(AND(DL$70=0,DM$70=1),DM98,0)</f>
        <v>0</v>
      </c>
      <c r="DQ98" s="345"/>
      <c r="DR98" s="827" t="s">
        <v>441</v>
      </c>
      <c r="DS98" s="839">
        <f>IF(DU106&gt;0,DS108*DT113,(DS107-DT115)*DS108)</f>
        <v>8944</v>
      </c>
      <c r="DT98" s="834">
        <f>IF(AND(DR$70=0,DS$70=1),DS98,0)</f>
        <v>0</v>
      </c>
      <c r="DW98" s="345"/>
      <c r="DX98" s="827" t="s">
        <v>441</v>
      </c>
      <c r="DY98" s="839">
        <f>IF(EA106&gt;0,DY108*DZ113,(DY107-DZ115)*DY108)</f>
        <v>8944</v>
      </c>
      <c r="DZ98" s="834">
        <f>IF(AND(DX$70=0,DY$70=1),DY98,0)</f>
        <v>0</v>
      </c>
      <c r="EC98" s="345"/>
      <c r="ED98" s="827" t="s">
        <v>441</v>
      </c>
      <c r="EE98" s="839">
        <f>IF(EG106&gt;0,EE108*EF113,(EE107-EF115)*EE108)</f>
        <v>8944</v>
      </c>
      <c r="EF98" s="834">
        <f>IF(AND(ED$70=0,EE$70=1),EE98,0)</f>
        <v>0</v>
      </c>
      <c r="EI98" s="345"/>
      <c r="EJ98" s="827" t="s">
        <v>441</v>
      </c>
      <c r="EK98" s="839">
        <f>IF(EM106&gt;0,EK108*EL113,(EK107-EL115)*EK108)</f>
        <v>8944</v>
      </c>
      <c r="EL98" s="834">
        <f>IF(AND(EJ$70=0,EK$70=1),EK98,0)</f>
        <v>0</v>
      </c>
      <c r="EO98" s="345"/>
      <c r="EP98" s="827" t="s">
        <v>441</v>
      </c>
      <c r="EQ98" s="839">
        <f>IF(ES106&gt;0,EQ108*ER113,(EQ107-ER115)*EQ108)</f>
        <v>8944</v>
      </c>
      <c r="ER98" s="834">
        <f>IF(AND(EP$70=0,EQ$70=1),EQ98,0)</f>
        <v>0</v>
      </c>
      <c r="EU98" s="345"/>
      <c r="EV98" s="827" t="s">
        <v>441</v>
      </c>
      <c r="EW98" s="839">
        <f>IF(EY106&gt;0,EW108*EX113,(EW107-EX115)*EW108)</f>
        <v>8944</v>
      </c>
      <c r="EX98" s="834">
        <f>IF(AND(EV$70=0,EW$70=1),EW98,0)</f>
        <v>0</v>
      </c>
      <c r="FA98" s="345"/>
      <c r="FB98" s="827" t="s">
        <v>441</v>
      </c>
      <c r="FC98" s="839">
        <f>IF(FE106&gt;0,FC108*FD113,(FC107-FD115)*FC108)</f>
        <v>8944</v>
      </c>
      <c r="FD98" s="834">
        <f>IF(AND(FB$70=0,FC$70=1),FC98,0)</f>
        <v>0</v>
      </c>
      <c r="FG98" s="345"/>
      <c r="FH98" s="827" t="s">
        <v>441</v>
      </c>
      <c r="FI98" s="839">
        <f>IF(FK106&gt;0,FI108*FJ113,(FI107-FJ115)*FI108)</f>
        <v>8944</v>
      </c>
      <c r="FJ98" s="834">
        <f>IF(AND(FH$70=0,FI$70=1),FI98,0)</f>
        <v>0</v>
      </c>
      <c r="FM98" s="345"/>
      <c r="FN98" s="827" t="s">
        <v>441</v>
      </c>
      <c r="FO98" s="839">
        <f>IF(FQ106&gt;0,FO108*FP113,(FO107-FP115)*FO108)</f>
        <v>8944</v>
      </c>
      <c r="FP98" s="834">
        <f>IF(AND(FN$70=0,FO$70=1),FO98,0)</f>
        <v>0</v>
      </c>
      <c r="FS98" s="345"/>
      <c r="FT98" s="827" t="s">
        <v>441</v>
      </c>
      <c r="FU98" s="839">
        <f>IF(FW106&gt;0,FU108*FV113,(FU107-FV115)*FU108)</f>
        <v>8944</v>
      </c>
      <c r="FV98" s="834">
        <f>IF(AND(FT$70=0,FU$70=1),FU98,0)</f>
        <v>0</v>
      </c>
      <c r="FY98" s="345"/>
    </row>
    <row r="99" spans="1:181" ht="15" thickBot="1" x14ac:dyDescent="0.35">
      <c r="A99" s="19"/>
      <c r="B99" s="826" t="s">
        <v>437</v>
      </c>
      <c r="C99" s="839">
        <f>IF(E106&gt;0,C110*D115,(C107-D113)*C108)</f>
        <v>8944</v>
      </c>
      <c r="D99" s="832">
        <f>IF(AND(B$70=0,C$70=1),C99,0)</f>
        <v>0</v>
      </c>
      <c r="G99" s="345"/>
      <c r="H99" s="826" t="s">
        <v>437</v>
      </c>
      <c r="I99" s="839">
        <f>IF(K106&gt;0,I110*J115,(I107-J113)*I108)</f>
        <v>8944</v>
      </c>
      <c r="J99" s="832">
        <f>IF(AND(H$70=0,I$70=1),I99,0)</f>
        <v>0</v>
      </c>
      <c r="M99" s="345"/>
      <c r="N99" s="826" t="s">
        <v>437</v>
      </c>
      <c r="O99" s="839">
        <f>IF(Q106&gt;0,O110*P115,(O107-P113)*O108)</f>
        <v>8944</v>
      </c>
      <c r="P99" s="832">
        <f>IF(AND(N$70=0,O$70=1),O99,0)</f>
        <v>0</v>
      </c>
      <c r="S99" s="345"/>
      <c r="T99" s="826" t="s">
        <v>437</v>
      </c>
      <c r="U99" s="839">
        <f>IF(W106&gt;0,U110*V115,(U107-V113)*U108)</f>
        <v>8944</v>
      </c>
      <c r="V99" s="832">
        <f>IF(AND(T$70=0,U$70=1),U99,0)</f>
        <v>0</v>
      </c>
      <c r="Y99" s="345"/>
      <c r="Z99" s="826" t="s">
        <v>437</v>
      </c>
      <c r="AA99" s="839">
        <f>IF(AC106&gt;0,AA110*AB115,(AA107-AB113)*AA108)</f>
        <v>8944</v>
      </c>
      <c r="AB99" s="832">
        <f>IF(AND(Z$70=0,AA$70=1),AA99,0)</f>
        <v>0</v>
      </c>
      <c r="AE99" s="345"/>
      <c r="AF99" s="826" t="s">
        <v>437</v>
      </c>
      <c r="AG99" s="839">
        <f>IF(AI106&gt;0,AG110*AH115,(AG107-AH113)*AG108)</f>
        <v>8944</v>
      </c>
      <c r="AH99" s="832">
        <f>IF(AND(AF$70=0,AG$70=1),AG99,0)</f>
        <v>0</v>
      </c>
      <c r="AK99" s="345"/>
      <c r="AL99" s="826" t="s">
        <v>437</v>
      </c>
      <c r="AM99" s="839">
        <f>IF(AO106&gt;0,AM110*AN115,(AM107-AN113)*AM108)</f>
        <v>8944</v>
      </c>
      <c r="AN99" s="832">
        <f>IF(AND(AL$70=0,AM$70=1),AM99,0)</f>
        <v>0</v>
      </c>
      <c r="AQ99" s="345"/>
      <c r="AR99" s="826" t="s">
        <v>437</v>
      </c>
      <c r="AS99" s="839">
        <f>IF(AU106&gt;0,AS110*AT115,(AS107-AT113)*AS108)</f>
        <v>8944</v>
      </c>
      <c r="AT99" s="832">
        <f>IF(AND(AR$70=0,AS$70=1),AS99,0)</f>
        <v>0</v>
      </c>
      <c r="AW99" s="345"/>
      <c r="AX99" s="826" t="s">
        <v>437</v>
      </c>
      <c r="AY99" s="839">
        <f>IF(BA106&gt;0,AY110*AZ115,(AY107-AZ113)*AY108)</f>
        <v>8944</v>
      </c>
      <c r="AZ99" s="832">
        <f>IF(AND(AX$70=0,AY$70=1),AY99,0)</f>
        <v>0</v>
      </c>
      <c r="BC99" s="345"/>
      <c r="BD99" s="826" t="s">
        <v>437</v>
      </c>
      <c r="BE99" s="839">
        <f>IF(BG106&gt;0,BE110*BF115,(BE107-BF113)*BE108)</f>
        <v>8944</v>
      </c>
      <c r="BF99" s="832">
        <f>IF(AND(BD$70=0,BE$70=1),BE99,0)</f>
        <v>0</v>
      </c>
      <c r="BI99" s="345"/>
      <c r="BJ99" s="826" t="s">
        <v>437</v>
      </c>
      <c r="BK99" s="839">
        <f>IF(BM106&gt;0,BK110*BL115,(BK107-BL113)*BK108)</f>
        <v>8944</v>
      </c>
      <c r="BL99" s="832">
        <f>IF(AND(BJ$70=0,BK$70=1),BK99,0)</f>
        <v>0</v>
      </c>
      <c r="BO99" s="345"/>
      <c r="BP99" s="826" t="s">
        <v>437</v>
      </c>
      <c r="BQ99" s="839">
        <f>IF(BS106&gt;0,BQ110*BR115,(BQ107-BR113)*BQ108)</f>
        <v>8944</v>
      </c>
      <c r="BR99" s="832">
        <f>IF(AND(BP$70=0,BQ$70=1),BQ99,0)</f>
        <v>0</v>
      </c>
      <c r="BU99" s="345"/>
      <c r="BV99" s="826" t="s">
        <v>437</v>
      </c>
      <c r="BW99" s="839">
        <f>IF(BY106&gt;0,BW110*BX115,(BW107-BX113)*BW108)</f>
        <v>8944</v>
      </c>
      <c r="BX99" s="832">
        <f>IF(AND(BV$70=0,BW$70=1),BW99,0)</f>
        <v>0</v>
      </c>
      <c r="CA99" s="345"/>
      <c r="CB99" s="826" t="s">
        <v>437</v>
      </c>
      <c r="CC99" s="839">
        <f>IF(CE106&gt;0,CC110*CD115,(CC107-CD113)*CC108)</f>
        <v>8944</v>
      </c>
      <c r="CD99" s="832">
        <f>IF(AND(CB$70=0,CC$70=1),CC99,0)</f>
        <v>0</v>
      </c>
      <c r="CG99" s="345"/>
      <c r="CH99" s="826" t="s">
        <v>437</v>
      </c>
      <c r="CI99" s="839">
        <f>IF(CK106&gt;0,CI110*CJ115,(CI107-CJ113)*CI108)</f>
        <v>8944</v>
      </c>
      <c r="CJ99" s="832">
        <f>IF(AND(CH$70=0,CI$70=1),CI99,0)</f>
        <v>0</v>
      </c>
      <c r="CM99" s="345"/>
      <c r="CN99" s="826" t="s">
        <v>437</v>
      </c>
      <c r="CO99" s="839">
        <f>IF(CQ106&gt;0,CO110*CP115,(CO107-CP113)*CO108)</f>
        <v>8944</v>
      </c>
      <c r="CP99" s="832">
        <f>IF(AND(CN$70=0,CO$70=1),CO99,0)</f>
        <v>0</v>
      </c>
      <c r="CS99" s="345"/>
      <c r="CT99" s="826" t="s">
        <v>437</v>
      </c>
      <c r="CU99" s="839">
        <f>IF(CW106&gt;0,CU110*CV115,(CU107-CV113)*CU108)</f>
        <v>8944</v>
      </c>
      <c r="CV99" s="832">
        <f>IF(AND(CT$70=0,CU$70=1),CU99,0)</f>
        <v>0</v>
      </c>
      <c r="CY99" s="345"/>
      <c r="CZ99" s="826" t="s">
        <v>437</v>
      </c>
      <c r="DA99" s="839">
        <f>IF(DC106&gt;0,DA110*DB115,(DA107-DB113)*DA108)</f>
        <v>8944</v>
      </c>
      <c r="DB99" s="832">
        <f>IF(AND(CZ$70=0,DA$70=1),DA99,0)</f>
        <v>0</v>
      </c>
      <c r="DE99" s="345"/>
      <c r="DF99" s="826" t="s">
        <v>437</v>
      </c>
      <c r="DG99" s="839">
        <f>IF(DI106&gt;0,DG110*DH115,(DG107-DH113)*DG108)</f>
        <v>8944</v>
      </c>
      <c r="DH99" s="832">
        <f>IF(AND(DF$70=0,DG$70=1),DG99,0)</f>
        <v>0</v>
      </c>
      <c r="DK99" s="345"/>
      <c r="DL99" s="826" t="s">
        <v>437</v>
      </c>
      <c r="DM99" s="839">
        <f>IF(DO106&gt;0,DM110*DN115,(DM107-DN113)*DM108)</f>
        <v>8944</v>
      </c>
      <c r="DN99" s="832">
        <f>IF(AND(DL$70=0,DM$70=1),DM99,0)</f>
        <v>0</v>
      </c>
      <c r="DQ99" s="345"/>
      <c r="DR99" s="826" t="s">
        <v>437</v>
      </c>
      <c r="DS99" s="839">
        <f>IF(DU106&gt;0,DS110*DT115,(DS107-DT113)*DS108)</f>
        <v>8944</v>
      </c>
      <c r="DT99" s="832">
        <f>IF(AND(DR$70=0,DS$70=1),DS99,0)</f>
        <v>0</v>
      </c>
      <c r="DW99" s="345"/>
      <c r="DX99" s="826" t="s">
        <v>437</v>
      </c>
      <c r="DY99" s="839">
        <f>IF(EA106&gt;0,DY110*DZ115,(DY107-DZ113)*DY108)</f>
        <v>8944</v>
      </c>
      <c r="DZ99" s="832">
        <f>IF(AND(DX$70=0,DY$70=1),DY99,0)</f>
        <v>0</v>
      </c>
      <c r="EC99" s="345"/>
      <c r="ED99" s="826" t="s">
        <v>437</v>
      </c>
      <c r="EE99" s="839">
        <f>IF(EG106&gt;0,EE110*EF115,(EE107-EF113)*EE108)</f>
        <v>8944</v>
      </c>
      <c r="EF99" s="832">
        <f>IF(AND(ED$70=0,EE$70=1),EE99,0)</f>
        <v>0</v>
      </c>
      <c r="EI99" s="345"/>
      <c r="EJ99" s="826" t="s">
        <v>437</v>
      </c>
      <c r="EK99" s="839">
        <f>IF(EM106&gt;0,EK110*EL115,(EK107-EL113)*EK108)</f>
        <v>8944</v>
      </c>
      <c r="EL99" s="832">
        <f>IF(AND(EJ$70=0,EK$70=1),EK99,0)</f>
        <v>0</v>
      </c>
      <c r="EO99" s="345"/>
      <c r="EP99" s="826" t="s">
        <v>437</v>
      </c>
      <c r="EQ99" s="839">
        <f>IF(ES106&gt;0,EQ110*ER115,(EQ107-ER113)*EQ108)</f>
        <v>8944</v>
      </c>
      <c r="ER99" s="832">
        <f>IF(AND(EP$70=0,EQ$70=1),EQ99,0)</f>
        <v>0</v>
      </c>
      <c r="EU99" s="345"/>
      <c r="EV99" s="826" t="s">
        <v>437</v>
      </c>
      <c r="EW99" s="839">
        <f>IF(EY106&gt;0,EW110*EX115,(EW107-EX113)*EW108)</f>
        <v>8944</v>
      </c>
      <c r="EX99" s="832">
        <f>IF(AND(EV$70=0,EW$70=1),EW99,0)</f>
        <v>0</v>
      </c>
      <c r="FA99" s="345"/>
      <c r="FB99" s="826" t="s">
        <v>437</v>
      </c>
      <c r="FC99" s="839">
        <f>IF(FE106&gt;0,FC110*FD115,(FC107-FD113)*FC108)</f>
        <v>8944</v>
      </c>
      <c r="FD99" s="832">
        <f>IF(AND(FB$70=0,FC$70=1),FC99,0)</f>
        <v>0</v>
      </c>
      <c r="FG99" s="345"/>
      <c r="FH99" s="826" t="s">
        <v>437</v>
      </c>
      <c r="FI99" s="839">
        <f>IF(FK106&gt;0,FI110*FJ115,(FI107-FJ113)*FI108)</f>
        <v>8944</v>
      </c>
      <c r="FJ99" s="832">
        <f>IF(AND(FH$70=0,FI$70=1),FI99,0)</f>
        <v>0</v>
      </c>
      <c r="FM99" s="345"/>
      <c r="FN99" s="826" t="s">
        <v>437</v>
      </c>
      <c r="FO99" s="839">
        <f>IF(FQ106&gt;0,FO110*FP115,(FO107-FP113)*FO108)</f>
        <v>8944</v>
      </c>
      <c r="FP99" s="832">
        <f>IF(AND(FN$70=0,FO$70=1),FO99,0)</f>
        <v>0</v>
      </c>
      <c r="FS99" s="345"/>
      <c r="FT99" s="826" t="s">
        <v>437</v>
      </c>
      <c r="FU99" s="839">
        <f>IF(FW106&gt;0,FU110*FV115,(FU107-FV113)*FU108)</f>
        <v>8944</v>
      </c>
      <c r="FV99" s="832">
        <f>IF(AND(FT$70=0,FU$70=1),FU99,0)</f>
        <v>0</v>
      </c>
      <c r="FY99" s="345"/>
    </row>
    <row r="100" spans="1:181" x14ac:dyDescent="0.3">
      <c r="A100" s="19"/>
      <c r="B100" s="835"/>
      <c r="C100" s="839">
        <f>SUM(C97:C99)</f>
        <v>29584</v>
      </c>
      <c r="D100" s="835"/>
      <c r="G100" s="345"/>
      <c r="H100" s="835"/>
      <c r="I100" s="839">
        <f>SUM(I97:I99)</f>
        <v>29584</v>
      </c>
      <c r="J100" s="835"/>
      <c r="M100" s="345"/>
      <c r="N100" s="835"/>
      <c r="O100" s="839">
        <f>SUM(O97:O99)</f>
        <v>29584</v>
      </c>
      <c r="P100" s="835"/>
      <c r="S100" s="345"/>
      <c r="T100" s="835"/>
      <c r="U100" s="839">
        <f>SUM(U97:U99)</f>
        <v>29584</v>
      </c>
      <c r="V100" s="835"/>
      <c r="Y100" s="345"/>
      <c r="Z100" s="835"/>
      <c r="AA100" s="839">
        <f>SUM(AA97:AA99)</f>
        <v>29584</v>
      </c>
      <c r="AB100" s="835"/>
      <c r="AE100" s="345"/>
      <c r="AF100" s="835"/>
      <c r="AG100" s="839">
        <f>SUM(AG97:AG99)</f>
        <v>29584</v>
      </c>
      <c r="AH100" s="835"/>
      <c r="AK100" s="345"/>
      <c r="AL100" s="835"/>
      <c r="AM100" s="839">
        <f>SUM(AM97:AM99)</f>
        <v>29584</v>
      </c>
      <c r="AN100" s="835"/>
      <c r="AQ100" s="345"/>
      <c r="AR100" s="835"/>
      <c r="AS100" s="839">
        <f>SUM(AS97:AS99)</f>
        <v>29584</v>
      </c>
      <c r="AT100" s="835"/>
      <c r="AW100" s="345"/>
      <c r="AX100" s="835"/>
      <c r="AY100" s="839">
        <f>SUM(AY97:AY99)</f>
        <v>29584</v>
      </c>
      <c r="AZ100" s="835"/>
      <c r="BC100" s="345"/>
      <c r="BD100" s="835"/>
      <c r="BE100" s="839">
        <f>SUM(BE97:BE99)</f>
        <v>29584</v>
      </c>
      <c r="BF100" s="835"/>
      <c r="BI100" s="345"/>
      <c r="BJ100" s="835"/>
      <c r="BK100" s="839">
        <f>SUM(BK97:BK99)</f>
        <v>29584</v>
      </c>
      <c r="BL100" s="835"/>
      <c r="BO100" s="345"/>
      <c r="BP100" s="835"/>
      <c r="BQ100" s="839">
        <f>SUM(BQ97:BQ99)</f>
        <v>29584</v>
      </c>
      <c r="BR100" s="835"/>
      <c r="BU100" s="345"/>
      <c r="BV100" s="835"/>
      <c r="BW100" s="839">
        <f>SUM(BW97:BW99)</f>
        <v>29584</v>
      </c>
      <c r="BX100" s="835"/>
      <c r="CA100" s="345"/>
      <c r="CB100" s="835"/>
      <c r="CC100" s="839">
        <f>SUM(CC97:CC99)</f>
        <v>29584</v>
      </c>
      <c r="CD100" s="835"/>
      <c r="CG100" s="345"/>
      <c r="CH100" s="835"/>
      <c r="CI100" s="839">
        <f>SUM(CI97:CI99)</f>
        <v>29584</v>
      </c>
      <c r="CJ100" s="835"/>
      <c r="CM100" s="345"/>
      <c r="CN100" s="835"/>
      <c r="CO100" s="839">
        <f>SUM(CO97:CO99)</f>
        <v>29584</v>
      </c>
      <c r="CP100" s="835"/>
      <c r="CS100" s="345"/>
      <c r="CT100" s="835"/>
      <c r="CU100" s="839">
        <f>SUM(CU97:CU99)</f>
        <v>29584</v>
      </c>
      <c r="CV100" s="835"/>
      <c r="CY100" s="345"/>
      <c r="CZ100" s="835"/>
      <c r="DA100" s="839">
        <f>SUM(DA97:DA99)</f>
        <v>29584</v>
      </c>
      <c r="DB100" s="835"/>
      <c r="DE100" s="345"/>
      <c r="DF100" s="835"/>
      <c r="DG100" s="839">
        <f>SUM(DG97:DG99)</f>
        <v>29584</v>
      </c>
      <c r="DH100" s="835"/>
      <c r="DK100" s="345"/>
      <c r="DL100" s="835"/>
      <c r="DM100" s="839">
        <f>SUM(DM97:DM99)</f>
        <v>29584</v>
      </c>
      <c r="DN100" s="835"/>
      <c r="DQ100" s="345"/>
      <c r="DR100" s="835"/>
      <c r="DS100" s="839">
        <f>SUM(DS97:DS99)</f>
        <v>29584</v>
      </c>
      <c r="DT100" s="835"/>
      <c r="DW100" s="345"/>
      <c r="DX100" s="835"/>
      <c r="DY100" s="839">
        <f>SUM(DY97:DY99)</f>
        <v>29584</v>
      </c>
      <c r="DZ100" s="835"/>
      <c r="EC100" s="345"/>
      <c r="ED100" s="835"/>
      <c r="EE100" s="839">
        <f>SUM(EE97:EE99)</f>
        <v>29584</v>
      </c>
      <c r="EF100" s="835"/>
      <c r="EI100" s="345"/>
      <c r="EJ100" s="835"/>
      <c r="EK100" s="839">
        <f>SUM(EK97:EK99)</f>
        <v>29584</v>
      </c>
      <c r="EL100" s="835"/>
      <c r="EO100" s="345"/>
      <c r="EP100" s="835"/>
      <c r="EQ100" s="839">
        <f>SUM(EQ97:EQ99)</f>
        <v>29584</v>
      </c>
      <c r="ER100" s="835"/>
      <c r="EU100" s="345"/>
      <c r="EV100" s="835"/>
      <c r="EW100" s="839">
        <f>SUM(EW97:EW99)</f>
        <v>29584</v>
      </c>
      <c r="EX100" s="835"/>
      <c r="FA100" s="345"/>
      <c r="FB100" s="835"/>
      <c r="FC100" s="839">
        <f>SUM(FC97:FC99)</f>
        <v>29584</v>
      </c>
      <c r="FD100" s="835"/>
      <c r="FG100" s="345"/>
      <c r="FH100" s="835"/>
      <c r="FI100" s="839">
        <f>SUM(FI97:FI99)</f>
        <v>29584</v>
      </c>
      <c r="FJ100" s="835"/>
      <c r="FM100" s="345"/>
      <c r="FN100" s="835"/>
      <c r="FO100" s="839">
        <f>SUM(FO97:FO99)</f>
        <v>29584</v>
      </c>
      <c r="FP100" s="835"/>
      <c r="FS100" s="345"/>
      <c r="FT100" s="835"/>
      <c r="FU100" s="839">
        <f>SUM(FU97:FU99)</f>
        <v>29584</v>
      </c>
      <c r="FV100" s="835"/>
      <c r="FY100" s="345"/>
    </row>
    <row r="101" spans="1:181" x14ac:dyDescent="0.3">
      <c r="A101" s="19"/>
      <c r="B101" s="835" t="s">
        <v>477</v>
      </c>
      <c r="C101" s="839">
        <f>D86-C100</f>
        <v>0</v>
      </c>
      <c r="D101" s="835"/>
      <c r="G101" s="345"/>
      <c r="H101" s="835" t="s">
        <v>477</v>
      </c>
      <c r="I101" s="839">
        <f>J86-I100</f>
        <v>0</v>
      </c>
      <c r="J101" s="835"/>
      <c r="M101" s="345"/>
      <c r="N101" s="835" t="s">
        <v>477</v>
      </c>
      <c r="O101" s="839">
        <f>P86-O100</f>
        <v>0</v>
      </c>
      <c r="P101" s="835"/>
      <c r="S101" s="345"/>
      <c r="T101" s="835" t="s">
        <v>477</v>
      </c>
      <c r="U101" s="839">
        <f>V86-U100</f>
        <v>0</v>
      </c>
      <c r="V101" s="835"/>
      <c r="Y101" s="345"/>
      <c r="Z101" s="835" t="s">
        <v>477</v>
      </c>
      <c r="AA101" s="839">
        <f>AB86-AA100</f>
        <v>0</v>
      </c>
      <c r="AB101" s="835"/>
      <c r="AE101" s="345"/>
      <c r="AF101" s="835" t="s">
        <v>477</v>
      </c>
      <c r="AG101" s="839">
        <f>AH86-AG100</f>
        <v>0</v>
      </c>
      <c r="AH101" s="835"/>
      <c r="AK101" s="345"/>
      <c r="AL101" s="835" t="s">
        <v>477</v>
      </c>
      <c r="AM101" s="839">
        <f>AN86-AM100</f>
        <v>0</v>
      </c>
      <c r="AN101" s="835"/>
      <c r="AQ101" s="345"/>
      <c r="AR101" s="835" t="s">
        <v>477</v>
      </c>
      <c r="AS101" s="839">
        <f>AT86-AS100</f>
        <v>0</v>
      </c>
      <c r="AT101" s="835"/>
      <c r="AW101" s="345"/>
      <c r="AX101" s="835" t="s">
        <v>477</v>
      </c>
      <c r="AY101" s="839">
        <f>AZ86-AY100</f>
        <v>0</v>
      </c>
      <c r="AZ101" s="835"/>
      <c r="BC101" s="345"/>
      <c r="BD101" s="835" t="s">
        <v>477</v>
      </c>
      <c r="BE101" s="839">
        <f>BF86-BE100</f>
        <v>0</v>
      </c>
      <c r="BF101" s="835"/>
      <c r="BI101" s="345"/>
      <c r="BJ101" s="835" t="s">
        <v>477</v>
      </c>
      <c r="BK101" s="839">
        <f>BL86-BK100</f>
        <v>0</v>
      </c>
      <c r="BL101" s="835"/>
      <c r="BO101" s="345"/>
      <c r="BP101" s="835" t="s">
        <v>477</v>
      </c>
      <c r="BQ101" s="839">
        <f>BR86-BQ100</f>
        <v>0</v>
      </c>
      <c r="BR101" s="835"/>
      <c r="BU101" s="345"/>
      <c r="BV101" s="835" t="s">
        <v>477</v>
      </c>
      <c r="BW101" s="839">
        <f>BX86-BW100</f>
        <v>0</v>
      </c>
      <c r="BX101" s="835"/>
      <c r="CA101" s="345"/>
      <c r="CB101" s="835" t="s">
        <v>477</v>
      </c>
      <c r="CC101" s="839">
        <f>CD86-CC100</f>
        <v>0</v>
      </c>
      <c r="CD101" s="835"/>
      <c r="CG101" s="345"/>
      <c r="CH101" s="835" t="s">
        <v>477</v>
      </c>
      <c r="CI101" s="839">
        <f>CJ86-CI100</f>
        <v>0</v>
      </c>
      <c r="CJ101" s="835"/>
      <c r="CM101" s="345"/>
      <c r="CN101" s="835" t="s">
        <v>477</v>
      </c>
      <c r="CO101" s="839">
        <f>CP86-CO100</f>
        <v>0</v>
      </c>
      <c r="CP101" s="835"/>
      <c r="CS101" s="345"/>
      <c r="CT101" s="835" t="s">
        <v>477</v>
      </c>
      <c r="CU101" s="839">
        <f>CV86-CU100</f>
        <v>0</v>
      </c>
      <c r="CV101" s="835"/>
      <c r="CY101" s="345"/>
      <c r="CZ101" s="835" t="s">
        <v>477</v>
      </c>
      <c r="DA101" s="839">
        <f>DB86-DA100</f>
        <v>0</v>
      </c>
      <c r="DB101" s="835"/>
      <c r="DE101" s="345"/>
      <c r="DF101" s="835" t="s">
        <v>477</v>
      </c>
      <c r="DG101" s="839">
        <f>DH86-DG100</f>
        <v>0</v>
      </c>
      <c r="DH101" s="835"/>
      <c r="DK101" s="345"/>
      <c r="DL101" s="835" t="s">
        <v>477</v>
      </c>
      <c r="DM101" s="839">
        <f>DN86-DM100</f>
        <v>0</v>
      </c>
      <c r="DN101" s="835"/>
      <c r="DQ101" s="345"/>
      <c r="DR101" s="835" t="s">
        <v>477</v>
      </c>
      <c r="DS101" s="839">
        <f>DT86-DS100</f>
        <v>0</v>
      </c>
      <c r="DT101" s="835"/>
      <c r="DW101" s="345"/>
      <c r="DX101" s="835" t="s">
        <v>477</v>
      </c>
      <c r="DY101" s="839">
        <f>DZ86-DY100</f>
        <v>0</v>
      </c>
      <c r="DZ101" s="835"/>
      <c r="EC101" s="345"/>
      <c r="ED101" s="835" t="s">
        <v>477</v>
      </c>
      <c r="EE101" s="839">
        <f>EF86-EE100</f>
        <v>0</v>
      </c>
      <c r="EF101" s="835"/>
      <c r="EI101" s="345"/>
      <c r="EJ101" s="835" t="s">
        <v>477</v>
      </c>
      <c r="EK101" s="839">
        <f>EL86-EK100</f>
        <v>0</v>
      </c>
      <c r="EL101" s="835"/>
      <c r="EO101" s="345"/>
      <c r="EP101" s="835" t="s">
        <v>477</v>
      </c>
      <c r="EQ101" s="839">
        <f>ER86-EQ100</f>
        <v>0</v>
      </c>
      <c r="ER101" s="835"/>
      <c r="EU101" s="345"/>
      <c r="EV101" s="835" t="s">
        <v>477</v>
      </c>
      <c r="EW101" s="839">
        <f>EX86-EW100</f>
        <v>0</v>
      </c>
      <c r="EX101" s="835"/>
      <c r="FA101" s="345"/>
      <c r="FB101" s="835" t="s">
        <v>477</v>
      </c>
      <c r="FC101" s="839">
        <f>FD86-FC100</f>
        <v>0</v>
      </c>
      <c r="FD101" s="835"/>
      <c r="FG101" s="345"/>
      <c r="FH101" s="835" t="s">
        <v>477</v>
      </c>
      <c r="FI101" s="839">
        <f>FJ86-FI100</f>
        <v>0</v>
      </c>
      <c r="FJ101" s="835"/>
      <c r="FM101" s="345"/>
      <c r="FN101" s="835" t="s">
        <v>477</v>
      </c>
      <c r="FO101" s="839">
        <f>FP86-FO100</f>
        <v>0</v>
      </c>
      <c r="FP101" s="835"/>
      <c r="FS101" s="345"/>
      <c r="FT101" s="835" t="s">
        <v>477</v>
      </c>
      <c r="FU101" s="839">
        <f>FV86-FU100</f>
        <v>0</v>
      </c>
      <c r="FV101" s="835"/>
      <c r="FY101" s="345"/>
    </row>
    <row r="102" spans="1:181" x14ac:dyDescent="0.3">
      <c r="A102" s="19"/>
      <c r="G102" s="345"/>
      <c r="M102" s="345"/>
      <c r="S102" s="345"/>
      <c r="Y102" s="345"/>
      <c r="AE102" s="345"/>
      <c r="AK102" s="345"/>
      <c r="AQ102" s="345"/>
      <c r="AW102" s="345"/>
      <c r="BC102" s="345"/>
      <c r="BI102" s="345"/>
      <c r="BO102" s="345"/>
      <c r="BU102" s="345"/>
      <c r="CA102" s="345"/>
      <c r="CG102" s="345"/>
      <c r="CM102" s="345"/>
      <c r="CS102" s="345"/>
      <c r="CY102" s="345"/>
      <c r="DE102" s="345"/>
      <c r="DK102" s="345"/>
      <c r="DQ102" s="345"/>
      <c r="DW102" s="345"/>
      <c r="EC102" s="345"/>
      <c r="EI102" s="345"/>
      <c r="EO102" s="345"/>
      <c r="EU102" s="345"/>
      <c r="FA102" s="345"/>
      <c r="FG102" s="345"/>
      <c r="FM102" s="345"/>
      <c r="FS102" s="345"/>
      <c r="FY102" s="345"/>
    </row>
    <row r="103" spans="1:181" x14ac:dyDescent="0.3">
      <c r="A103" s="19"/>
      <c r="G103" s="345"/>
      <c r="M103" s="345"/>
      <c r="S103" s="345"/>
      <c r="Y103" s="345"/>
      <c r="AE103" s="345"/>
      <c r="AK103" s="345"/>
      <c r="AQ103" s="345"/>
      <c r="AW103" s="345"/>
      <c r="BC103" s="345"/>
      <c r="BI103" s="345"/>
      <c r="BO103" s="345"/>
      <c r="BU103" s="345"/>
      <c r="CA103" s="345"/>
      <c r="CG103" s="345"/>
      <c r="CM103" s="345"/>
      <c r="CS103" s="345"/>
      <c r="CY103" s="345"/>
      <c r="DE103" s="345"/>
      <c r="DK103" s="345"/>
      <c r="DQ103" s="345"/>
      <c r="DW103" s="345"/>
      <c r="EC103" s="345"/>
      <c r="EI103" s="345"/>
      <c r="EO103" s="345"/>
      <c r="EU103" s="345"/>
      <c r="FA103" s="345"/>
      <c r="FG103" s="345"/>
      <c r="FM103" s="345"/>
      <c r="FS103" s="345"/>
      <c r="FY103" s="345"/>
    </row>
    <row r="104" spans="1:181" x14ac:dyDescent="0.3">
      <c r="A104" s="19"/>
      <c r="D104" t="s">
        <v>476</v>
      </c>
      <c r="F104" t="s">
        <v>472</v>
      </c>
      <c r="G104" s="345"/>
      <c r="J104" t="s">
        <v>476</v>
      </c>
      <c r="L104" t="s">
        <v>472</v>
      </c>
      <c r="M104" s="345"/>
      <c r="P104" t="s">
        <v>476</v>
      </c>
      <c r="R104" t="s">
        <v>472</v>
      </c>
      <c r="S104" s="345"/>
      <c r="V104" t="s">
        <v>476</v>
      </c>
      <c r="X104" t="s">
        <v>472</v>
      </c>
      <c r="Y104" s="345"/>
      <c r="AB104" t="s">
        <v>476</v>
      </c>
      <c r="AD104" t="s">
        <v>472</v>
      </c>
      <c r="AE104" s="345"/>
      <c r="AH104" t="s">
        <v>476</v>
      </c>
      <c r="AJ104" t="s">
        <v>472</v>
      </c>
      <c r="AK104" s="345"/>
      <c r="AN104" t="s">
        <v>476</v>
      </c>
      <c r="AP104" t="s">
        <v>472</v>
      </c>
      <c r="AQ104" s="345"/>
      <c r="AT104" t="s">
        <v>476</v>
      </c>
      <c r="AV104" t="s">
        <v>472</v>
      </c>
      <c r="AW104" s="345"/>
      <c r="AZ104" t="s">
        <v>476</v>
      </c>
      <c r="BB104" t="s">
        <v>472</v>
      </c>
      <c r="BC104" s="345"/>
      <c r="BF104" t="s">
        <v>476</v>
      </c>
      <c r="BH104" t="s">
        <v>472</v>
      </c>
      <c r="BI104" s="345"/>
      <c r="BL104" t="s">
        <v>476</v>
      </c>
      <c r="BN104" t="s">
        <v>472</v>
      </c>
      <c r="BO104" s="345"/>
      <c r="BR104" t="s">
        <v>476</v>
      </c>
      <c r="BT104" t="s">
        <v>472</v>
      </c>
      <c r="BU104" s="345"/>
      <c r="BX104" t="s">
        <v>476</v>
      </c>
      <c r="BZ104" t="s">
        <v>472</v>
      </c>
      <c r="CA104" s="345"/>
      <c r="CD104" t="s">
        <v>476</v>
      </c>
      <c r="CF104" t="s">
        <v>472</v>
      </c>
      <c r="CG104" s="345"/>
      <c r="CJ104" t="s">
        <v>476</v>
      </c>
      <c r="CL104" t="s">
        <v>472</v>
      </c>
      <c r="CM104" s="345"/>
      <c r="CP104" t="s">
        <v>476</v>
      </c>
      <c r="CR104" t="s">
        <v>472</v>
      </c>
      <c r="CS104" s="345"/>
      <c r="CV104" t="s">
        <v>476</v>
      </c>
      <c r="CX104" t="s">
        <v>472</v>
      </c>
      <c r="CY104" s="345"/>
      <c r="DB104" t="s">
        <v>476</v>
      </c>
      <c r="DD104" t="s">
        <v>472</v>
      </c>
      <c r="DE104" s="345"/>
      <c r="DH104" t="s">
        <v>476</v>
      </c>
      <c r="DJ104" t="s">
        <v>472</v>
      </c>
      <c r="DK104" s="345"/>
      <c r="DN104" t="s">
        <v>476</v>
      </c>
      <c r="DP104" t="s">
        <v>472</v>
      </c>
      <c r="DQ104" s="345"/>
      <c r="DT104" t="s">
        <v>476</v>
      </c>
      <c r="DV104" t="s">
        <v>472</v>
      </c>
      <c r="DW104" s="345"/>
      <c r="DZ104" t="s">
        <v>476</v>
      </c>
      <c r="EB104" t="s">
        <v>472</v>
      </c>
      <c r="EC104" s="345"/>
      <c r="EF104" t="s">
        <v>476</v>
      </c>
      <c r="EH104" t="s">
        <v>472</v>
      </c>
      <c r="EI104" s="345"/>
      <c r="EL104" t="s">
        <v>476</v>
      </c>
      <c r="EN104" t="s">
        <v>472</v>
      </c>
      <c r="EO104" s="345"/>
      <c r="ER104" t="s">
        <v>476</v>
      </c>
      <c r="ET104" t="s">
        <v>472</v>
      </c>
      <c r="EU104" s="345"/>
      <c r="EX104" t="s">
        <v>476</v>
      </c>
      <c r="EZ104" t="s">
        <v>472</v>
      </c>
      <c r="FA104" s="345"/>
      <c r="FD104" t="s">
        <v>476</v>
      </c>
      <c r="FF104" t="s">
        <v>472</v>
      </c>
      <c r="FG104" s="345"/>
      <c r="FJ104" t="s">
        <v>476</v>
      </c>
      <c r="FL104" t="s">
        <v>472</v>
      </c>
      <c r="FM104" s="345"/>
      <c r="FP104" t="s">
        <v>476</v>
      </c>
      <c r="FR104" t="s">
        <v>472</v>
      </c>
      <c r="FS104" s="345"/>
      <c r="FV104" t="s">
        <v>476</v>
      </c>
      <c r="FX104" t="s">
        <v>472</v>
      </c>
      <c r="FY104" s="345"/>
    </row>
    <row r="105" spans="1:181" x14ac:dyDescent="0.3">
      <c r="A105" s="19"/>
      <c r="B105" s="835" t="s">
        <v>475</v>
      </c>
      <c r="C105" s="835"/>
      <c r="D105" s="827" t="s">
        <v>474</v>
      </c>
      <c r="E105" s="835">
        <f>C81-(D112+D114)</f>
        <v>-68</v>
      </c>
      <c r="F105" s="835">
        <f>ABS(E105)</f>
        <v>68</v>
      </c>
      <c r="G105" s="345"/>
      <c r="H105" s="835" t="s">
        <v>475</v>
      </c>
      <c r="I105" s="835"/>
      <c r="J105" s="827" t="s">
        <v>474</v>
      </c>
      <c r="K105" s="835">
        <f>I81-(J112+J114)</f>
        <v>-68</v>
      </c>
      <c r="L105" s="835">
        <f>ABS(K105)</f>
        <v>68</v>
      </c>
      <c r="M105" s="345"/>
      <c r="N105" s="835" t="s">
        <v>475</v>
      </c>
      <c r="O105" s="835"/>
      <c r="P105" s="827" t="s">
        <v>474</v>
      </c>
      <c r="Q105" s="835">
        <f>O81-(P112+P114)</f>
        <v>-68</v>
      </c>
      <c r="R105" s="835">
        <f>ABS(Q105)</f>
        <v>68</v>
      </c>
      <c r="S105" s="345"/>
      <c r="T105" s="835" t="s">
        <v>475</v>
      </c>
      <c r="U105" s="835"/>
      <c r="V105" s="827" t="s">
        <v>474</v>
      </c>
      <c r="W105" s="835">
        <f>U81-(V112+V114)</f>
        <v>-68</v>
      </c>
      <c r="X105" s="835">
        <f>ABS(W105)</f>
        <v>68</v>
      </c>
      <c r="Y105" s="345"/>
      <c r="Z105" s="835" t="s">
        <v>475</v>
      </c>
      <c r="AA105" s="835"/>
      <c r="AB105" s="827" t="s">
        <v>474</v>
      </c>
      <c r="AC105" s="835">
        <f>AA81-(AB112+AB114)</f>
        <v>-68</v>
      </c>
      <c r="AD105" s="835">
        <f>ABS(AC105)</f>
        <v>68</v>
      </c>
      <c r="AE105" s="345"/>
      <c r="AF105" s="835" t="s">
        <v>475</v>
      </c>
      <c r="AG105" s="835"/>
      <c r="AH105" s="827" t="s">
        <v>474</v>
      </c>
      <c r="AI105" s="835">
        <f>AG81-(AH112+AH114)</f>
        <v>-68</v>
      </c>
      <c r="AJ105" s="835">
        <f>ABS(AI105)</f>
        <v>68</v>
      </c>
      <c r="AK105" s="345"/>
      <c r="AL105" s="835" t="s">
        <v>475</v>
      </c>
      <c r="AM105" s="835"/>
      <c r="AN105" s="827" t="s">
        <v>474</v>
      </c>
      <c r="AO105" s="835">
        <f>AM81-(AN112+AN114)</f>
        <v>-68</v>
      </c>
      <c r="AP105" s="835">
        <f>ABS(AO105)</f>
        <v>68</v>
      </c>
      <c r="AQ105" s="345"/>
      <c r="AR105" s="835" t="s">
        <v>475</v>
      </c>
      <c r="AS105" s="835"/>
      <c r="AT105" s="827" t="s">
        <v>474</v>
      </c>
      <c r="AU105" s="835">
        <f>AS81-(AT112+AT114)</f>
        <v>-68</v>
      </c>
      <c r="AV105" s="835">
        <f>ABS(AU105)</f>
        <v>68</v>
      </c>
      <c r="AW105" s="345"/>
      <c r="AX105" s="835" t="s">
        <v>475</v>
      </c>
      <c r="AY105" s="835"/>
      <c r="AZ105" s="827" t="s">
        <v>474</v>
      </c>
      <c r="BA105" s="835">
        <f>AY81-(AZ112+AZ114)</f>
        <v>-68</v>
      </c>
      <c r="BB105" s="835">
        <f>ABS(BA105)</f>
        <v>68</v>
      </c>
      <c r="BC105" s="345"/>
      <c r="BD105" s="835" t="s">
        <v>475</v>
      </c>
      <c r="BE105" s="835"/>
      <c r="BF105" s="827" t="s">
        <v>474</v>
      </c>
      <c r="BG105" s="835">
        <f>BE81-(BF112+BF114)</f>
        <v>-68</v>
      </c>
      <c r="BH105" s="835">
        <f>ABS(BG105)</f>
        <v>68</v>
      </c>
      <c r="BI105" s="345"/>
      <c r="BJ105" s="835" t="s">
        <v>475</v>
      </c>
      <c r="BK105" s="835"/>
      <c r="BL105" s="827" t="s">
        <v>474</v>
      </c>
      <c r="BM105" s="835">
        <f>BK81-(BL112+BL114)</f>
        <v>-68</v>
      </c>
      <c r="BN105" s="835">
        <f>ABS(BM105)</f>
        <v>68</v>
      </c>
      <c r="BO105" s="345"/>
      <c r="BP105" s="835" t="s">
        <v>475</v>
      </c>
      <c r="BQ105" s="835"/>
      <c r="BR105" s="827" t="s">
        <v>474</v>
      </c>
      <c r="BS105" s="835">
        <f>BQ81-(BR112+BR114)</f>
        <v>-68</v>
      </c>
      <c r="BT105" s="835">
        <f>ABS(BS105)</f>
        <v>68</v>
      </c>
      <c r="BU105" s="345"/>
      <c r="BV105" s="835" t="s">
        <v>475</v>
      </c>
      <c r="BW105" s="835"/>
      <c r="BX105" s="827" t="s">
        <v>474</v>
      </c>
      <c r="BY105" s="835">
        <f>BW81-(BX112+BX114)</f>
        <v>-68</v>
      </c>
      <c r="BZ105" s="835">
        <f>ABS(BY105)</f>
        <v>68</v>
      </c>
      <c r="CA105" s="345"/>
      <c r="CB105" s="835" t="s">
        <v>475</v>
      </c>
      <c r="CC105" s="835"/>
      <c r="CD105" s="827" t="s">
        <v>474</v>
      </c>
      <c r="CE105" s="835">
        <f>CC81-(CD112+CD114)</f>
        <v>-68</v>
      </c>
      <c r="CF105" s="835">
        <f>ABS(CE105)</f>
        <v>68</v>
      </c>
      <c r="CG105" s="345"/>
      <c r="CH105" s="835" t="s">
        <v>475</v>
      </c>
      <c r="CI105" s="835"/>
      <c r="CJ105" s="827" t="s">
        <v>474</v>
      </c>
      <c r="CK105" s="835">
        <f>CI81-(CJ112+CJ114)</f>
        <v>-68</v>
      </c>
      <c r="CL105" s="835">
        <f>ABS(CK105)</f>
        <v>68</v>
      </c>
      <c r="CM105" s="345"/>
      <c r="CN105" s="835" t="s">
        <v>475</v>
      </c>
      <c r="CO105" s="835"/>
      <c r="CP105" s="827" t="s">
        <v>474</v>
      </c>
      <c r="CQ105" s="835">
        <f>CO81-(CP112+CP114)</f>
        <v>-68</v>
      </c>
      <c r="CR105" s="835">
        <f>ABS(CQ105)</f>
        <v>68</v>
      </c>
      <c r="CS105" s="345"/>
      <c r="CT105" s="835" t="s">
        <v>475</v>
      </c>
      <c r="CU105" s="835"/>
      <c r="CV105" s="827" t="s">
        <v>474</v>
      </c>
      <c r="CW105" s="835">
        <f>CU81-(CV112+CV114)</f>
        <v>-68</v>
      </c>
      <c r="CX105" s="835">
        <f>ABS(CW105)</f>
        <v>68</v>
      </c>
      <c r="CY105" s="345"/>
      <c r="CZ105" s="835" t="s">
        <v>475</v>
      </c>
      <c r="DA105" s="835"/>
      <c r="DB105" s="827" t="s">
        <v>474</v>
      </c>
      <c r="DC105" s="835">
        <f>DA81-(DB112+DB114)</f>
        <v>-68</v>
      </c>
      <c r="DD105" s="835">
        <f>ABS(DC105)</f>
        <v>68</v>
      </c>
      <c r="DE105" s="345"/>
      <c r="DF105" s="835" t="s">
        <v>475</v>
      </c>
      <c r="DG105" s="835"/>
      <c r="DH105" s="827" t="s">
        <v>474</v>
      </c>
      <c r="DI105" s="835">
        <f>DG81-(DH112+DH114)</f>
        <v>-68</v>
      </c>
      <c r="DJ105" s="835">
        <f>ABS(DI105)</f>
        <v>68</v>
      </c>
      <c r="DK105" s="345"/>
      <c r="DL105" s="835" t="s">
        <v>475</v>
      </c>
      <c r="DM105" s="835"/>
      <c r="DN105" s="827" t="s">
        <v>474</v>
      </c>
      <c r="DO105" s="835">
        <f>DM81-(DN112+DN114)</f>
        <v>-68</v>
      </c>
      <c r="DP105" s="835">
        <f>ABS(DO105)</f>
        <v>68</v>
      </c>
      <c r="DQ105" s="345"/>
      <c r="DR105" s="835" t="s">
        <v>475</v>
      </c>
      <c r="DS105" s="835"/>
      <c r="DT105" s="827" t="s">
        <v>474</v>
      </c>
      <c r="DU105" s="835">
        <f>DS81-(DT112+DT114)</f>
        <v>-68</v>
      </c>
      <c r="DV105" s="835">
        <f>ABS(DU105)</f>
        <v>68</v>
      </c>
      <c r="DW105" s="345"/>
      <c r="DX105" s="835" t="s">
        <v>475</v>
      </c>
      <c r="DY105" s="835"/>
      <c r="DZ105" s="827" t="s">
        <v>474</v>
      </c>
      <c r="EA105" s="835">
        <f>DY81-(DZ112+DZ114)</f>
        <v>-68</v>
      </c>
      <c r="EB105" s="835">
        <f>ABS(EA105)</f>
        <v>68</v>
      </c>
      <c r="EC105" s="345"/>
      <c r="ED105" s="835" t="s">
        <v>475</v>
      </c>
      <c r="EE105" s="835"/>
      <c r="EF105" s="827" t="s">
        <v>474</v>
      </c>
      <c r="EG105" s="835">
        <f>EE81-(EF112+EF114)</f>
        <v>-68</v>
      </c>
      <c r="EH105" s="835">
        <f>ABS(EG105)</f>
        <v>68</v>
      </c>
      <c r="EI105" s="345"/>
      <c r="EJ105" s="835" t="s">
        <v>475</v>
      </c>
      <c r="EK105" s="835"/>
      <c r="EL105" s="827" t="s">
        <v>474</v>
      </c>
      <c r="EM105" s="835">
        <f>EK81-(EL112+EL114)</f>
        <v>-68</v>
      </c>
      <c r="EN105" s="835">
        <f>ABS(EM105)</f>
        <v>68</v>
      </c>
      <c r="EO105" s="345"/>
      <c r="EP105" s="835" t="s">
        <v>475</v>
      </c>
      <c r="EQ105" s="835"/>
      <c r="ER105" s="827" t="s">
        <v>474</v>
      </c>
      <c r="ES105" s="835">
        <f>EQ81-(ER112+ER114)</f>
        <v>-68</v>
      </c>
      <c r="ET105" s="835">
        <f>ABS(ES105)</f>
        <v>68</v>
      </c>
      <c r="EU105" s="345"/>
      <c r="EV105" s="835" t="s">
        <v>475</v>
      </c>
      <c r="EW105" s="835"/>
      <c r="EX105" s="827" t="s">
        <v>474</v>
      </c>
      <c r="EY105" s="835">
        <f>EW81-(EX112+EX114)</f>
        <v>-68</v>
      </c>
      <c r="EZ105" s="835">
        <f>ABS(EY105)</f>
        <v>68</v>
      </c>
      <c r="FA105" s="345"/>
      <c r="FB105" s="835" t="s">
        <v>475</v>
      </c>
      <c r="FC105" s="835"/>
      <c r="FD105" s="827" t="s">
        <v>474</v>
      </c>
      <c r="FE105" s="835">
        <f>FC81-(FD112+FD114)</f>
        <v>-68</v>
      </c>
      <c r="FF105" s="835">
        <f>ABS(FE105)</f>
        <v>68</v>
      </c>
      <c r="FG105" s="345"/>
      <c r="FH105" s="835" t="s">
        <v>475</v>
      </c>
      <c r="FI105" s="835"/>
      <c r="FJ105" s="827" t="s">
        <v>474</v>
      </c>
      <c r="FK105" s="835">
        <f>FI81-(FJ112+FJ114)</f>
        <v>-68</v>
      </c>
      <c r="FL105" s="835">
        <f>ABS(FK105)</f>
        <v>68</v>
      </c>
      <c r="FM105" s="345"/>
      <c r="FN105" s="835" t="s">
        <v>475</v>
      </c>
      <c r="FO105" s="835"/>
      <c r="FP105" s="827" t="s">
        <v>474</v>
      </c>
      <c r="FQ105" s="835">
        <f>FO81-(FP112+FP114)</f>
        <v>-68</v>
      </c>
      <c r="FR105" s="835">
        <f>ABS(FQ105)</f>
        <v>68</v>
      </c>
      <c r="FS105" s="345"/>
      <c r="FT105" s="835" t="s">
        <v>475</v>
      </c>
      <c r="FU105" s="835"/>
      <c r="FV105" s="827" t="s">
        <v>474</v>
      </c>
      <c r="FW105" s="835">
        <f>FU81-(FV112+FV114)</f>
        <v>-68</v>
      </c>
      <c r="FX105" s="835">
        <f>ABS(FW105)</f>
        <v>68</v>
      </c>
      <c r="FY105" s="345"/>
    </row>
    <row r="106" spans="1:181" x14ac:dyDescent="0.3">
      <c r="A106" s="19"/>
      <c r="B106" s="835"/>
      <c r="C106" s="840" t="s">
        <v>472</v>
      </c>
      <c r="D106" s="827" t="s">
        <v>473</v>
      </c>
      <c r="E106" s="835">
        <f>C82-(D113+D115)</f>
        <v>-68</v>
      </c>
      <c r="F106" s="835">
        <f>ABS(E106)</f>
        <v>68</v>
      </c>
      <c r="G106" s="345"/>
      <c r="H106" s="835"/>
      <c r="I106" s="840" t="s">
        <v>472</v>
      </c>
      <c r="J106" s="827" t="s">
        <v>473</v>
      </c>
      <c r="K106" s="835">
        <f>I82-(J113+J115)</f>
        <v>-68</v>
      </c>
      <c r="L106" s="835">
        <f>ABS(K106)</f>
        <v>68</v>
      </c>
      <c r="M106" s="345"/>
      <c r="N106" s="835"/>
      <c r="O106" s="840" t="s">
        <v>472</v>
      </c>
      <c r="P106" s="827" t="s">
        <v>473</v>
      </c>
      <c r="Q106" s="835">
        <f>O82-(P113+P115)</f>
        <v>-68</v>
      </c>
      <c r="R106" s="835">
        <f>ABS(Q106)</f>
        <v>68</v>
      </c>
      <c r="S106" s="345"/>
      <c r="T106" s="835"/>
      <c r="U106" s="840" t="s">
        <v>472</v>
      </c>
      <c r="V106" s="827" t="s">
        <v>473</v>
      </c>
      <c r="W106" s="835">
        <f>U82-(V113+V115)</f>
        <v>-68</v>
      </c>
      <c r="X106" s="835">
        <f>ABS(W106)</f>
        <v>68</v>
      </c>
      <c r="Y106" s="345"/>
      <c r="Z106" s="835"/>
      <c r="AA106" s="840" t="s">
        <v>472</v>
      </c>
      <c r="AB106" s="827" t="s">
        <v>473</v>
      </c>
      <c r="AC106" s="835">
        <f>AA82-(AB113+AB115)</f>
        <v>-68</v>
      </c>
      <c r="AD106" s="835">
        <f>ABS(AC106)</f>
        <v>68</v>
      </c>
      <c r="AE106" s="345"/>
      <c r="AF106" s="835"/>
      <c r="AG106" s="840" t="s">
        <v>472</v>
      </c>
      <c r="AH106" s="827" t="s">
        <v>473</v>
      </c>
      <c r="AI106" s="835">
        <f>AG82-(AH113+AH115)</f>
        <v>-68</v>
      </c>
      <c r="AJ106" s="835">
        <f>ABS(AI106)</f>
        <v>68</v>
      </c>
      <c r="AK106" s="345"/>
      <c r="AL106" s="835"/>
      <c r="AM106" s="840" t="s">
        <v>472</v>
      </c>
      <c r="AN106" s="827" t="s">
        <v>473</v>
      </c>
      <c r="AO106" s="835">
        <f>AM82-(AN113+AN115)</f>
        <v>-68</v>
      </c>
      <c r="AP106" s="835">
        <f>ABS(AO106)</f>
        <v>68</v>
      </c>
      <c r="AQ106" s="345"/>
      <c r="AR106" s="835"/>
      <c r="AS106" s="840" t="s">
        <v>472</v>
      </c>
      <c r="AT106" s="827" t="s">
        <v>473</v>
      </c>
      <c r="AU106" s="835">
        <f>AS82-(AT113+AT115)</f>
        <v>-68</v>
      </c>
      <c r="AV106" s="835">
        <f>ABS(AU106)</f>
        <v>68</v>
      </c>
      <c r="AW106" s="345"/>
      <c r="AX106" s="835"/>
      <c r="AY106" s="840" t="s">
        <v>472</v>
      </c>
      <c r="AZ106" s="827" t="s">
        <v>473</v>
      </c>
      <c r="BA106" s="835">
        <f>AY82-(AZ113+AZ115)</f>
        <v>-68</v>
      </c>
      <c r="BB106" s="835">
        <f>ABS(BA106)</f>
        <v>68</v>
      </c>
      <c r="BC106" s="345"/>
      <c r="BD106" s="835"/>
      <c r="BE106" s="840" t="s">
        <v>472</v>
      </c>
      <c r="BF106" s="827" t="s">
        <v>473</v>
      </c>
      <c r="BG106" s="835">
        <f>BE82-(BF113+BF115)</f>
        <v>-68</v>
      </c>
      <c r="BH106" s="835">
        <f>ABS(BG106)</f>
        <v>68</v>
      </c>
      <c r="BI106" s="345"/>
      <c r="BJ106" s="835"/>
      <c r="BK106" s="840" t="s">
        <v>472</v>
      </c>
      <c r="BL106" s="827" t="s">
        <v>473</v>
      </c>
      <c r="BM106" s="835">
        <f>BK82-(BL113+BL115)</f>
        <v>-68</v>
      </c>
      <c r="BN106" s="835">
        <f>ABS(BM106)</f>
        <v>68</v>
      </c>
      <c r="BO106" s="345"/>
      <c r="BP106" s="835"/>
      <c r="BQ106" s="840" t="s">
        <v>472</v>
      </c>
      <c r="BR106" s="827" t="s">
        <v>473</v>
      </c>
      <c r="BS106" s="835">
        <f>BQ82-(BR113+BR115)</f>
        <v>-68</v>
      </c>
      <c r="BT106" s="835">
        <f>ABS(BS106)</f>
        <v>68</v>
      </c>
      <c r="BU106" s="345"/>
      <c r="BV106" s="835"/>
      <c r="BW106" s="840" t="s">
        <v>472</v>
      </c>
      <c r="BX106" s="827" t="s">
        <v>473</v>
      </c>
      <c r="BY106" s="835">
        <f>BW82-(BX113+BX115)</f>
        <v>-68</v>
      </c>
      <c r="BZ106" s="835">
        <f>ABS(BY106)</f>
        <v>68</v>
      </c>
      <c r="CA106" s="345"/>
      <c r="CB106" s="835"/>
      <c r="CC106" s="840" t="s">
        <v>472</v>
      </c>
      <c r="CD106" s="827" t="s">
        <v>473</v>
      </c>
      <c r="CE106" s="835">
        <f>CC82-(CD113+CD115)</f>
        <v>-68</v>
      </c>
      <c r="CF106" s="835">
        <f>ABS(CE106)</f>
        <v>68</v>
      </c>
      <c r="CG106" s="345"/>
      <c r="CH106" s="835"/>
      <c r="CI106" s="840" t="s">
        <v>472</v>
      </c>
      <c r="CJ106" s="827" t="s">
        <v>473</v>
      </c>
      <c r="CK106" s="835">
        <f>CI82-(CJ113+CJ115)</f>
        <v>-68</v>
      </c>
      <c r="CL106" s="835">
        <f>ABS(CK106)</f>
        <v>68</v>
      </c>
      <c r="CM106" s="345"/>
      <c r="CN106" s="835"/>
      <c r="CO106" s="840" t="s">
        <v>472</v>
      </c>
      <c r="CP106" s="827" t="s">
        <v>473</v>
      </c>
      <c r="CQ106" s="835">
        <f>CO82-(CP113+CP115)</f>
        <v>-68</v>
      </c>
      <c r="CR106" s="835">
        <f>ABS(CQ106)</f>
        <v>68</v>
      </c>
      <c r="CS106" s="345"/>
      <c r="CT106" s="835"/>
      <c r="CU106" s="840" t="s">
        <v>472</v>
      </c>
      <c r="CV106" s="827" t="s">
        <v>473</v>
      </c>
      <c r="CW106" s="835">
        <f>CU82-(CV113+CV115)</f>
        <v>-68</v>
      </c>
      <c r="CX106" s="835">
        <f>ABS(CW106)</f>
        <v>68</v>
      </c>
      <c r="CY106" s="345"/>
      <c r="CZ106" s="835"/>
      <c r="DA106" s="840" t="s">
        <v>472</v>
      </c>
      <c r="DB106" s="827" t="s">
        <v>473</v>
      </c>
      <c r="DC106" s="835">
        <f>DA82-(DB113+DB115)</f>
        <v>-68</v>
      </c>
      <c r="DD106" s="835">
        <f>ABS(DC106)</f>
        <v>68</v>
      </c>
      <c r="DE106" s="345"/>
      <c r="DF106" s="835"/>
      <c r="DG106" s="840" t="s">
        <v>472</v>
      </c>
      <c r="DH106" s="827" t="s">
        <v>473</v>
      </c>
      <c r="DI106" s="835">
        <f>DG82-(DH113+DH115)</f>
        <v>-68</v>
      </c>
      <c r="DJ106" s="835">
        <f>ABS(DI106)</f>
        <v>68</v>
      </c>
      <c r="DK106" s="345"/>
      <c r="DL106" s="835"/>
      <c r="DM106" s="840" t="s">
        <v>472</v>
      </c>
      <c r="DN106" s="827" t="s">
        <v>473</v>
      </c>
      <c r="DO106" s="835">
        <f>DM82-(DN113+DN115)</f>
        <v>-68</v>
      </c>
      <c r="DP106" s="835">
        <f>ABS(DO106)</f>
        <v>68</v>
      </c>
      <c r="DQ106" s="345"/>
      <c r="DR106" s="835"/>
      <c r="DS106" s="840" t="s">
        <v>472</v>
      </c>
      <c r="DT106" s="827" t="s">
        <v>473</v>
      </c>
      <c r="DU106" s="835">
        <f>DS82-(DT113+DT115)</f>
        <v>-68</v>
      </c>
      <c r="DV106" s="835">
        <f>ABS(DU106)</f>
        <v>68</v>
      </c>
      <c r="DW106" s="345"/>
      <c r="DX106" s="835"/>
      <c r="DY106" s="840" t="s">
        <v>472</v>
      </c>
      <c r="DZ106" s="827" t="s">
        <v>473</v>
      </c>
      <c r="EA106" s="835">
        <f>DY82-(DZ113+DZ115)</f>
        <v>-68</v>
      </c>
      <c r="EB106" s="835">
        <f>ABS(EA106)</f>
        <v>68</v>
      </c>
      <c r="EC106" s="345"/>
      <c r="ED106" s="835"/>
      <c r="EE106" s="840" t="s">
        <v>472</v>
      </c>
      <c r="EF106" s="827" t="s">
        <v>473</v>
      </c>
      <c r="EG106" s="835">
        <f>EE82-(EF113+EF115)</f>
        <v>-68</v>
      </c>
      <c r="EH106" s="835">
        <f>ABS(EG106)</f>
        <v>68</v>
      </c>
      <c r="EI106" s="345"/>
      <c r="EJ106" s="835"/>
      <c r="EK106" s="840" t="s">
        <v>472</v>
      </c>
      <c r="EL106" s="827" t="s">
        <v>473</v>
      </c>
      <c r="EM106" s="835">
        <f>EK82-(EL113+EL115)</f>
        <v>-68</v>
      </c>
      <c r="EN106" s="835">
        <f>ABS(EM106)</f>
        <v>68</v>
      </c>
      <c r="EO106" s="345"/>
      <c r="EP106" s="835"/>
      <c r="EQ106" s="840" t="s">
        <v>472</v>
      </c>
      <c r="ER106" s="827" t="s">
        <v>473</v>
      </c>
      <c r="ES106" s="835">
        <f>EQ82-(ER113+ER115)</f>
        <v>-68</v>
      </c>
      <c r="ET106" s="835">
        <f>ABS(ES106)</f>
        <v>68</v>
      </c>
      <c r="EU106" s="345"/>
      <c r="EV106" s="835"/>
      <c r="EW106" s="840" t="s">
        <v>472</v>
      </c>
      <c r="EX106" s="827" t="s">
        <v>473</v>
      </c>
      <c r="EY106" s="835">
        <f>EW82-(EX113+EX115)</f>
        <v>-68</v>
      </c>
      <c r="EZ106" s="835">
        <f>ABS(EY106)</f>
        <v>68</v>
      </c>
      <c r="FA106" s="345"/>
      <c r="FB106" s="835"/>
      <c r="FC106" s="840" t="s">
        <v>472</v>
      </c>
      <c r="FD106" s="827" t="s">
        <v>473</v>
      </c>
      <c r="FE106" s="835">
        <f>FC82-(FD113+FD115)</f>
        <v>-68</v>
      </c>
      <c r="FF106" s="835">
        <f>ABS(FE106)</f>
        <v>68</v>
      </c>
      <c r="FG106" s="345"/>
      <c r="FH106" s="835"/>
      <c r="FI106" s="840" t="s">
        <v>472</v>
      </c>
      <c r="FJ106" s="827" t="s">
        <v>473</v>
      </c>
      <c r="FK106" s="835">
        <f>FI82-(FJ113+FJ115)</f>
        <v>-68</v>
      </c>
      <c r="FL106" s="835">
        <f>ABS(FK106)</f>
        <v>68</v>
      </c>
      <c r="FM106" s="345"/>
      <c r="FN106" s="835"/>
      <c r="FO106" s="840" t="s">
        <v>472</v>
      </c>
      <c r="FP106" s="827" t="s">
        <v>473</v>
      </c>
      <c r="FQ106" s="835">
        <f>FO82-(FP113+FP115)</f>
        <v>-68</v>
      </c>
      <c r="FR106" s="835">
        <f>ABS(FQ106)</f>
        <v>68</v>
      </c>
      <c r="FS106" s="345"/>
      <c r="FT106" s="835"/>
      <c r="FU106" s="840" t="s">
        <v>472</v>
      </c>
      <c r="FV106" s="827" t="s">
        <v>473</v>
      </c>
      <c r="FW106" s="835">
        <f>FU82-(FV113+FV115)</f>
        <v>-68</v>
      </c>
      <c r="FX106" s="835">
        <f>ABS(FW106)</f>
        <v>68</v>
      </c>
      <c r="FY106" s="345"/>
    </row>
    <row r="107" spans="1:181" x14ac:dyDescent="0.3">
      <c r="A107" s="19"/>
      <c r="B107" s="827" t="s">
        <v>418</v>
      </c>
      <c r="C107" s="840">
        <f>C80</f>
        <v>172</v>
      </c>
      <c r="D107" s="835"/>
      <c r="E107" s="835"/>
      <c r="F107" s="835"/>
      <c r="G107" s="345"/>
      <c r="H107" s="827" t="s">
        <v>418</v>
      </c>
      <c r="I107" s="840">
        <f>I80</f>
        <v>172</v>
      </c>
      <c r="J107" s="835"/>
      <c r="K107" s="835"/>
      <c r="L107" s="835"/>
      <c r="M107" s="345"/>
      <c r="N107" s="827" t="s">
        <v>418</v>
      </c>
      <c r="O107" s="840">
        <f>O80</f>
        <v>172</v>
      </c>
      <c r="P107" s="835"/>
      <c r="Q107" s="835"/>
      <c r="R107" s="835"/>
      <c r="S107" s="345"/>
      <c r="T107" s="827" t="s">
        <v>418</v>
      </c>
      <c r="U107" s="840">
        <f>U80</f>
        <v>172</v>
      </c>
      <c r="V107" s="835"/>
      <c r="W107" s="835"/>
      <c r="X107" s="835"/>
      <c r="Y107" s="345"/>
      <c r="Z107" s="827" t="s">
        <v>418</v>
      </c>
      <c r="AA107" s="840">
        <f>AA80</f>
        <v>172</v>
      </c>
      <c r="AB107" s="835"/>
      <c r="AC107" s="835"/>
      <c r="AD107" s="835"/>
      <c r="AE107" s="345"/>
      <c r="AF107" s="827" t="s">
        <v>418</v>
      </c>
      <c r="AG107" s="840">
        <f>AG80</f>
        <v>172</v>
      </c>
      <c r="AH107" s="835"/>
      <c r="AI107" s="835"/>
      <c r="AJ107" s="835"/>
      <c r="AK107" s="345"/>
      <c r="AL107" s="827" t="s">
        <v>418</v>
      </c>
      <c r="AM107" s="840">
        <f>AM80</f>
        <v>172</v>
      </c>
      <c r="AN107" s="835"/>
      <c r="AO107" s="835"/>
      <c r="AP107" s="835"/>
      <c r="AQ107" s="345"/>
      <c r="AR107" s="827" t="s">
        <v>418</v>
      </c>
      <c r="AS107" s="840">
        <f>AS80</f>
        <v>172</v>
      </c>
      <c r="AT107" s="835"/>
      <c r="AU107" s="835"/>
      <c r="AV107" s="835"/>
      <c r="AW107" s="345"/>
      <c r="AX107" s="827" t="s">
        <v>418</v>
      </c>
      <c r="AY107" s="840">
        <f>AY80</f>
        <v>172</v>
      </c>
      <c r="AZ107" s="835"/>
      <c r="BA107" s="835"/>
      <c r="BB107" s="835"/>
      <c r="BC107" s="345"/>
      <c r="BD107" s="827" t="s">
        <v>418</v>
      </c>
      <c r="BE107" s="840">
        <f>BE80</f>
        <v>172</v>
      </c>
      <c r="BF107" s="835"/>
      <c r="BG107" s="835"/>
      <c r="BH107" s="835"/>
      <c r="BI107" s="345"/>
      <c r="BJ107" s="827" t="s">
        <v>418</v>
      </c>
      <c r="BK107" s="840">
        <f>BK80</f>
        <v>172</v>
      </c>
      <c r="BL107" s="835"/>
      <c r="BM107" s="835"/>
      <c r="BN107" s="835"/>
      <c r="BO107" s="345"/>
      <c r="BP107" s="827" t="s">
        <v>418</v>
      </c>
      <c r="BQ107" s="840">
        <f>BQ80</f>
        <v>172</v>
      </c>
      <c r="BR107" s="835"/>
      <c r="BS107" s="835"/>
      <c r="BT107" s="835"/>
      <c r="BU107" s="345"/>
      <c r="BV107" s="827" t="s">
        <v>418</v>
      </c>
      <c r="BW107" s="840">
        <f>BW80</f>
        <v>172</v>
      </c>
      <c r="BX107" s="835"/>
      <c r="BY107" s="835"/>
      <c r="BZ107" s="835"/>
      <c r="CA107" s="345"/>
      <c r="CB107" s="827" t="s">
        <v>418</v>
      </c>
      <c r="CC107" s="840">
        <f>CC80</f>
        <v>172</v>
      </c>
      <c r="CD107" s="835"/>
      <c r="CE107" s="835"/>
      <c r="CF107" s="835"/>
      <c r="CG107" s="345"/>
      <c r="CH107" s="827" t="s">
        <v>418</v>
      </c>
      <c r="CI107" s="840">
        <f>CI80</f>
        <v>172</v>
      </c>
      <c r="CJ107" s="835"/>
      <c r="CK107" s="835"/>
      <c r="CL107" s="835"/>
      <c r="CM107" s="345"/>
      <c r="CN107" s="827" t="s">
        <v>418</v>
      </c>
      <c r="CO107" s="840">
        <f>CO80</f>
        <v>172</v>
      </c>
      <c r="CP107" s="835"/>
      <c r="CQ107" s="835"/>
      <c r="CR107" s="835"/>
      <c r="CS107" s="345"/>
      <c r="CT107" s="827" t="s">
        <v>418</v>
      </c>
      <c r="CU107" s="840">
        <f>CU80</f>
        <v>172</v>
      </c>
      <c r="CV107" s="835"/>
      <c r="CW107" s="835"/>
      <c r="CX107" s="835"/>
      <c r="CY107" s="345"/>
      <c r="CZ107" s="827" t="s">
        <v>418</v>
      </c>
      <c r="DA107" s="840">
        <f>DA80</f>
        <v>172</v>
      </c>
      <c r="DB107" s="835"/>
      <c r="DC107" s="835"/>
      <c r="DD107" s="835"/>
      <c r="DE107" s="345"/>
      <c r="DF107" s="827" t="s">
        <v>418</v>
      </c>
      <c r="DG107" s="840">
        <f>DG80</f>
        <v>172</v>
      </c>
      <c r="DH107" s="835"/>
      <c r="DI107" s="835"/>
      <c r="DJ107" s="835"/>
      <c r="DK107" s="345"/>
      <c r="DL107" s="827" t="s">
        <v>418</v>
      </c>
      <c r="DM107" s="840">
        <f>DM80</f>
        <v>172</v>
      </c>
      <c r="DN107" s="835"/>
      <c r="DO107" s="835"/>
      <c r="DP107" s="835"/>
      <c r="DQ107" s="345"/>
      <c r="DR107" s="827" t="s">
        <v>418</v>
      </c>
      <c r="DS107" s="840">
        <f>DS80</f>
        <v>172</v>
      </c>
      <c r="DT107" s="835"/>
      <c r="DU107" s="835"/>
      <c r="DV107" s="835"/>
      <c r="DW107" s="345"/>
      <c r="DX107" s="827" t="s">
        <v>418</v>
      </c>
      <c r="DY107" s="840">
        <f>DY80</f>
        <v>172</v>
      </c>
      <c r="DZ107" s="835"/>
      <c r="EA107" s="835"/>
      <c r="EB107" s="835"/>
      <c r="EC107" s="345"/>
      <c r="ED107" s="827" t="s">
        <v>418</v>
      </c>
      <c r="EE107" s="840">
        <f>EE80</f>
        <v>172</v>
      </c>
      <c r="EF107" s="835"/>
      <c r="EG107" s="835"/>
      <c r="EH107" s="835"/>
      <c r="EI107" s="345"/>
      <c r="EJ107" s="827" t="s">
        <v>418</v>
      </c>
      <c r="EK107" s="840">
        <f>EK80</f>
        <v>172</v>
      </c>
      <c r="EL107" s="835"/>
      <c r="EM107" s="835"/>
      <c r="EN107" s="835"/>
      <c r="EO107" s="345"/>
      <c r="EP107" s="827" t="s">
        <v>418</v>
      </c>
      <c r="EQ107" s="840">
        <f>EQ80</f>
        <v>172</v>
      </c>
      <c r="ER107" s="835"/>
      <c r="ES107" s="835"/>
      <c r="ET107" s="835"/>
      <c r="EU107" s="345"/>
      <c r="EV107" s="827" t="s">
        <v>418</v>
      </c>
      <c r="EW107" s="840">
        <f>EW80</f>
        <v>172</v>
      </c>
      <c r="EX107" s="835"/>
      <c r="EY107" s="835"/>
      <c r="EZ107" s="835"/>
      <c r="FA107" s="345"/>
      <c r="FB107" s="827" t="s">
        <v>418</v>
      </c>
      <c r="FC107" s="840">
        <f>FC80</f>
        <v>172</v>
      </c>
      <c r="FD107" s="835"/>
      <c r="FE107" s="835"/>
      <c r="FF107" s="835"/>
      <c r="FG107" s="345"/>
      <c r="FH107" s="827" t="s">
        <v>418</v>
      </c>
      <c r="FI107" s="840">
        <f>FI80</f>
        <v>172</v>
      </c>
      <c r="FJ107" s="835"/>
      <c r="FK107" s="835"/>
      <c r="FL107" s="835"/>
      <c r="FM107" s="345"/>
      <c r="FN107" s="827" t="s">
        <v>418</v>
      </c>
      <c r="FO107" s="840">
        <f>FO80</f>
        <v>172</v>
      </c>
      <c r="FP107" s="835"/>
      <c r="FQ107" s="835"/>
      <c r="FR107" s="835"/>
      <c r="FS107" s="345"/>
      <c r="FT107" s="827" t="s">
        <v>418</v>
      </c>
      <c r="FU107" s="840">
        <f>FU80</f>
        <v>172</v>
      </c>
      <c r="FV107" s="835"/>
      <c r="FW107" s="835"/>
      <c r="FX107" s="835"/>
      <c r="FY107" s="345"/>
    </row>
    <row r="108" spans="1:181" x14ac:dyDescent="0.3">
      <c r="A108" s="19"/>
      <c r="B108" s="827" t="s">
        <v>417</v>
      </c>
      <c r="C108" s="840">
        <f>C81</f>
        <v>172</v>
      </c>
      <c r="D108" s="835"/>
      <c r="E108" s="835"/>
      <c r="F108" s="835"/>
      <c r="G108" s="345"/>
      <c r="H108" s="827" t="s">
        <v>417</v>
      </c>
      <c r="I108" s="840">
        <f>I81</f>
        <v>172</v>
      </c>
      <c r="J108" s="835"/>
      <c r="K108" s="835"/>
      <c r="L108" s="835"/>
      <c r="M108" s="345"/>
      <c r="N108" s="827" t="s">
        <v>417</v>
      </c>
      <c r="O108" s="840">
        <f>O81</f>
        <v>172</v>
      </c>
      <c r="P108" s="835"/>
      <c r="Q108" s="835"/>
      <c r="R108" s="835"/>
      <c r="S108" s="345"/>
      <c r="T108" s="827" t="s">
        <v>417</v>
      </c>
      <c r="U108" s="840">
        <f>U81</f>
        <v>172</v>
      </c>
      <c r="V108" s="835"/>
      <c r="W108" s="835"/>
      <c r="X108" s="835"/>
      <c r="Y108" s="345"/>
      <c r="Z108" s="827" t="s">
        <v>417</v>
      </c>
      <c r="AA108" s="840">
        <f>AA81</f>
        <v>172</v>
      </c>
      <c r="AB108" s="835"/>
      <c r="AC108" s="835"/>
      <c r="AD108" s="835"/>
      <c r="AE108" s="345"/>
      <c r="AF108" s="827" t="s">
        <v>417</v>
      </c>
      <c r="AG108" s="840">
        <f>AG81</f>
        <v>172</v>
      </c>
      <c r="AH108" s="835"/>
      <c r="AI108" s="835"/>
      <c r="AJ108" s="835"/>
      <c r="AK108" s="345"/>
      <c r="AL108" s="827" t="s">
        <v>417</v>
      </c>
      <c r="AM108" s="840">
        <f>AM81</f>
        <v>172</v>
      </c>
      <c r="AN108" s="835"/>
      <c r="AO108" s="835"/>
      <c r="AP108" s="835"/>
      <c r="AQ108" s="345"/>
      <c r="AR108" s="827" t="s">
        <v>417</v>
      </c>
      <c r="AS108" s="840">
        <f>AS81</f>
        <v>172</v>
      </c>
      <c r="AT108" s="835"/>
      <c r="AU108" s="835"/>
      <c r="AV108" s="835"/>
      <c r="AW108" s="345"/>
      <c r="AX108" s="827" t="s">
        <v>417</v>
      </c>
      <c r="AY108" s="840">
        <f>AY81</f>
        <v>172</v>
      </c>
      <c r="AZ108" s="835"/>
      <c r="BA108" s="835"/>
      <c r="BB108" s="835"/>
      <c r="BC108" s="345"/>
      <c r="BD108" s="827" t="s">
        <v>417</v>
      </c>
      <c r="BE108" s="840">
        <f>BE81</f>
        <v>172</v>
      </c>
      <c r="BF108" s="835"/>
      <c r="BG108" s="835"/>
      <c r="BH108" s="835"/>
      <c r="BI108" s="345"/>
      <c r="BJ108" s="827" t="s">
        <v>417</v>
      </c>
      <c r="BK108" s="840">
        <f>BK81</f>
        <v>172</v>
      </c>
      <c r="BL108" s="835"/>
      <c r="BM108" s="835"/>
      <c r="BN108" s="835"/>
      <c r="BO108" s="345"/>
      <c r="BP108" s="827" t="s">
        <v>417</v>
      </c>
      <c r="BQ108" s="840">
        <f>BQ81</f>
        <v>172</v>
      </c>
      <c r="BR108" s="835"/>
      <c r="BS108" s="835"/>
      <c r="BT108" s="835"/>
      <c r="BU108" s="345"/>
      <c r="BV108" s="827" t="s">
        <v>417</v>
      </c>
      <c r="BW108" s="840">
        <f>BW81</f>
        <v>172</v>
      </c>
      <c r="BX108" s="835"/>
      <c r="BY108" s="835"/>
      <c r="BZ108" s="835"/>
      <c r="CA108" s="345"/>
      <c r="CB108" s="827" t="s">
        <v>417</v>
      </c>
      <c r="CC108" s="840">
        <f>CC81</f>
        <v>172</v>
      </c>
      <c r="CD108" s="835"/>
      <c r="CE108" s="835"/>
      <c r="CF108" s="835"/>
      <c r="CG108" s="345"/>
      <c r="CH108" s="827" t="s">
        <v>417</v>
      </c>
      <c r="CI108" s="840">
        <f>CI81</f>
        <v>172</v>
      </c>
      <c r="CJ108" s="835"/>
      <c r="CK108" s="835"/>
      <c r="CL108" s="835"/>
      <c r="CM108" s="345"/>
      <c r="CN108" s="827" t="s">
        <v>417</v>
      </c>
      <c r="CO108" s="840">
        <f>CO81</f>
        <v>172</v>
      </c>
      <c r="CP108" s="835"/>
      <c r="CQ108" s="835"/>
      <c r="CR108" s="835"/>
      <c r="CS108" s="345"/>
      <c r="CT108" s="827" t="s">
        <v>417</v>
      </c>
      <c r="CU108" s="840">
        <f>CU81</f>
        <v>172</v>
      </c>
      <c r="CV108" s="835"/>
      <c r="CW108" s="835"/>
      <c r="CX108" s="835"/>
      <c r="CY108" s="345"/>
      <c r="CZ108" s="827" t="s">
        <v>417</v>
      </c>
      <c r="DA108" s="840">
        <f>DA81</f>
        <v>172</v>
      </c>
      <c r="DB108" s="835"/>
      <c r="DC108" s="835"/>
      <c r="DD108" s="835"/>
      <c r="DE108" s="345"/>
      <c r="DF108" s="827" t="s">
        <v>417</v>
      </c>
      <c r="DG108" s="840">
        <f>DG81</f>
        <v>172</v>
      </c>
      <c r="DH108" s="835"/>
      <c r="DI108" s="835"/>
      <c r="DJ108" s="835"/>
      <c r="DK108" s="345"/>
      <c r="DL108" s="827" t="s">
        <v>417</v>
      </c>
      <c r="DM108" s="840">
        <f>DM81</f>
        <v>172</v>
      </c>
      <c r="DN108" s="835"/>
      <c r="DO108" s="835"/>
      <c r="DP108" s="835"/>
      <c r="DQ108" s="345"/>
      <c r="DR108" s="827" t="s">
        <v>417</v>
      </c>
      <c r="DS108" s="840">
        <f>DS81</f>
        <v>172</v>
      </c>
      <c r="DT108" s="835"/>
      <c r="DU108" s="835"/>
      <c r="DV108" s="835"/>
      <c r="DW108" s="345"/>
      <c r="DX108" s="827" t="s">
        <v>417</v>
      </c>
      <c r="DY108" s="840">
        <f>DY81</f>
        <v>172</v>
      </c>
      <c r="DZ108" s="835"/>
      <c r="EA108" s="835"/>
      <c r="EB108" s="835"/>
      <c r="EC108" s="345"/>
      <c r="ED108" s="827" t="s">
        <v>417</v>
      </c>
      <c r="EE108" s="840">
        <f>EE81</f>
        <v>172</v>
      </c>
      <c r="EF108" s="835"/>
      <c r="EG108" s="835"/>
      <c r="EH108" s="835"/>
      <c r="EI108" s="345"/>
      <c r="EJ108" s="827" t="s">
        <v>417</v>
      </c>
      <c r="EK108" s="840">
        <f>EK81</f>
        <v>172</v>
      </c>
      <c r="EL108" s="835"/>
      <c r="EM108" s="835"/>
      <c r="EN108" s="835"/>
      <c r="EO108" s="345"/>
      <c r="EP108" s="827" t="s">
        <v>417</v>
      </c>
      <c r="EQ108" s="840">
        <f>EQ81</f>
        <v>172</v>
      </c>
      <c r="ER108" s="835"/>
      <c r="ES108" s="835"/>
      <c r="ET108" s="835"/>
      <c r="EU108" s="345"/>
      <c r="EV108" s="827" t="s">
        <v>417</v>
      </c>
      <c r="EW108" s="840">
        <f>EW81</f>
        <v>172</v>
      </c>
      <c r="EX108" s="835"/>
      <c r="EY108" s="835"/>
      <c r="EZ108" s="835"/>
      <c r="FA108" s="345"/>
      <c r="FB108" s="827" t="s">
        <v>417</v>
      </c>
      <c r="FC108" s="840">
        <f>FC81</f>
        <v>172</v>
      </c>
      <c r="FD108" s="835"/>
      <c r="FE108" s="835"/>
      <c r="FF108" s="835"/>
      <c r="FG108" s="345"/>
      <c r="FH108" s="827" t="s">
        <v>417</v>
      </c>
      <c r="FI108" s="840">
        <f>FI81</f>
        <v>172</v>
      </c>
      <c r="FJ108" s="835"/>
      <c r="FK108" s="835"/>
      <c r="FL108" s="835"/>
      <c r="FM108" s="345"/>
      <c r="FN108" s="827" t="s">
        <v>417</v>
      </c>
      <c r="FO108" s="840">
        <f>FO81</f>
        <v>172</v>
      </c>
      <c r="FP108" s="835"/>
      <c r="FQ108" s="835"/>
      <c r="FR108" s="835"/>
      <c r="FS108" s="345"/>
      <c r="FT108" s="827" t="s">
        <v>417</v>
      </c>
      <c r="FU108" s="840">
        <f>FU81</f>
        <v>172</v>
      </c>
      <c r="FV108" s="835"/>
      <c r="FW108" s="835"/>
      <c r="FX108" s="835"/>
      <c r="FY108" s="345"/>
    </row>
    <row r="109" spans="1:181" x14ac:dyDescent="0.3">
      <c r="A109" s="19"/>
      <c r="B109" s="827" t="s">
        <v>416</v>
      </c>
      <c r="C109" s="840">
        <f>C82</f>
        <v>172</v>
      </c>
      <c r="D109" s="835"/>
      <c r="E109" s="835"/>
      <c r="F109" s="835"/>
      <c r="G109" s="345"/>
      <c r="H109" s="827" t="s">
        <v>416</v>
      </c>
      <c r="I109" s="840">
        <f>I82</f>
        <v>172</v>
      </c>
      <c r="J109" s="835"/>
      <c r="K109" s="835"/>
      <c r="L109" s="835"/>
      <c r="M109" s="345"/>
      <c r="N109" s="827" t="s">
        <v>416</v>
      </c>
      <c r="O109" s="840">
        <f>O82</f>
        <v>172</v>
      </c>
      <c r="P109" s="835"/>
      <c r="Q109" s="835"/>
      <c r="R109" s="835"/>
      <c r="S109" s="345"/>
      <c r="T109" s="827" t="s">
        <v>416</v>
      </c>
      <c r="U109" s="840">
        <f>U82</f>
        <v>172</v>
      </c>
      <c r="V109" s="835"/>
      <c r="W109" s="835"/>
      <c r="X109" s="835"/>
      <c r="Y109" s="345"/>
      <c r="Z109" s="827" t="s">
        <v>416</v>
      </c>
      <c r="AA109" s="840">
        <f>AA82</f>
        <v>172</v>
      </c>
      <c r="AB109" s="835"/>
      <c r="AC109" s="835"/>
      <c r="AD109" s="835"/>
      <c r="AE109" s="345"/>
      <c r="AF109" s="827" t="s">
        <v>416</v>
      </c>
      <c r="AG109" s="840">
        <f>AG82</f>
        <v>172</v>
      </c>
      <c r="AH109" s="835"/>
      <c r="AI109" s="835"/>
      <c r="AJ109" s="835"/>
      <c r="AK109" s="345"/>
      <c r="AL109" s="827" t="s">
        <v>416</v>
      </c>
      <c r="AM109" s="840">
        <f>AM82</f>
        <v>172</v>
      </c>
      <c r="AN109" s="835"/>
      <c r="AO109" s="835"/>
      <c r="AP109" s="835"/>
      <c r="AQ109" s="345"/>
      <c r="AR109" s="827" t="s">
        <v>416</v>
      </c>
      <c r="AS109" s="840">
        <f>AS82</f>
        <v>172</v>
      </c>
      <c r="AT109" s="835"/>
      <c r="AU109" s="835"/>
      <c r="AV109" s="835"/>
      <c r="AW109" s="345"/>
      <c r="AX109" s="827" t="s">
        <v>416</v>
      </c>
      <c r="AY109" s="840">
        <f>AY82</f>
        <v>172</v>
      </c>
      <c r="AZ109" s="835"/>
      <c r="BA109" s="835"/>
      <c r="BB109" s="835"/>
      <c r="BC109" s="345"/>
      <c r="BD109" s="827" t="s">
        <v>416</v>
      </c>
      <c r="BE109" s="840">
        <f>BE82</f>
        <v>172</v>
      </c>
      <c r="BF109" s="835"/>
      <c r="BG109" s="835"/>
      <c r="BH109" s="835"/>
      <c r="BI109" s="345"/>
      <c r="BJ109" s="827" t="s">
        <v>416</v>
      </c>
      <c r="BK109" s="840">
        <f>BK82</f>
        <v>172</v>
      </c>
      <c r="BL109" s="835"/>
      <c r="BM109" s="835"/>
      <c r="BN109" s="835"/>
      <c r="BO109" s="345"/>
      <c r="BP109" s="827" t="s">
        <v>416</v>
      </c>
      <c r="BQ109" s="840">
        <f>BQ82</f>
        <v>172</v>
      </c>
      <c r="BR109" s="835"/>
      <c r="BS109" s="835"/>
      <c r="BT109" s="835"/>
      <c r="BU109" s="345"/>
      <c r="BV109" s="827" t="s">
        <v>416</v>
      </c>
      <c r="BW109" s="840">
        <f>BW82</f>
        <v>172</v>
      </c>
      <c r="BX109" s="835"/>
      <c r="BY109" s="835"/>
      <c r="BZ109" s="835"/>
      <c r="CA109" s="345"/>
      <c r="CB109" s="827" t="s">
        <v>416</v>
      </c>
      <c r="CC109" s="840">
        <f>CC82</f>
        <v>172</v>
      </c>
      <c r="CD109" s="835"/>
      <c r="CE109" s="835"/>
      <c r="CF109" s="835"/>
      <c r="CG109" s="345"/>
      <c r="CH109" s="827" t="s">
        <v>416</v>
      </c>
      <c r="CI109" s="840">
        <f>CI82</f>
        <v>172</v>
      </c>
      <c r="CJ109" s="835"/>
      <c r="CK109" s="835"/>
      <c r="CL109" s="835"/>
      <c r="CM109" s="345"/>
      <c r="CN109" s="827" t="s">
        <v>416</v>
      </c>
      <c r="CO109" s="840">
        <f>CO82</f>
        <v>172</v>
      </c>
      <c r="CP109" s="835"/>
      <c r="CQ109" s="835"/>
      <c r="CR109" s="835"/>
      <c r="CS109" s="345"/>
      <c r="CT109" s="827" t="s">
        <v>416</v>
      </c>
      <c r="CU109" s="840">
        <f>CU82</f>
        <v>172</v>
      </c>
      <c r="CV109" s="835"/>
      <c r="CW109" s="835"/>
      <c r="CX109" s="835"/>
      <c r="CY109" s="345"/>
      <c r="CZ109" s="827" t="s">
        <v>416</v>
      </c>
      <c r="DA109" s="840">
        <f>DA82</f>
        <v>172</v>
      </c>
      <c r="DB109" s="835"/>
      <c r="DC109" s="835"/>
      <c r="DD109" s="835"/>
      <c r="DE109" s="345"/>
      <c r="DF109" s="827" t="s">
        <v>416</v>
      </c>
      <c r="DG109" s="840">
        <f>DG82</f>
        <v>172</v>
      </c>
      <c r="DH109" s="835"/>
      <c r="DI109" s="835"/>
      <c r="DJ109" s="835"/>
      <c r="DK109" s="345"/>
      <c r="DL109" s="827" t="s">
        <v>416</v>
      </c>
      <c r="DM109" s="840">
        <f>DM82</f>
        <v>172</v>
      </c>
      <c r="DN109" s="835"/>
      <c r="DO109" s="835"/>
      <c r="DP109" s="835"/>
      <c r="DQ109" s="345"/>
      <c r="DR109" s="827" t="s">
        <v>416</v>
      </c>
      <c r="DS109" s="840">
        <f>DS82</f>
        <v>172</v>
      </c>
      <c r="DT109" s="835"/>
      <c r="DU109" s="835"/>
      <c r="DV109" s="835"/>
      <c r="DW109" s="345"/>
      <c r="DX109" s="827" t="s">
        <v>416</v>
      </c>
      <c r="DY109" s="840">
        <f>DY82</f>
        <v>172</v>
      </c>
      <c r="DZ109" s="835"/>
      <c r="EA109" s="835"/>
      <c r="EB109" s="835"/>
      <c r="EC109" s="345"/>
      <c r="ED109" s="827" t="s">
        <v>416</v>
      </c>
      <c r="EE109" s="840">
        <f>EE82</f>
        <v>172</v>
      </c>
      <c r="EF109" s="835"/>
      <c r="EG109" s="835"/>
      <c r="EH109" s="835"/>
      <c r="EI109" s="345"/>
      <c r="EJ109" s="827" t="s">
        <v>416</v>
      </c>
      <c r="EK109" s="840">
        <f>EK82</f>
        <v>172</v>
      </c>
      <c r="EL109" s="835"/>
      <c r="EM109" s="835"/>
      <c r="EN109" s="835"/>
      <c r="EO109" s="345"/>
      <c r="EP109" s="827" t="s">
        <v>416</v>
      </c>
      <c r="EQ109" s="840">
        <f>EQ82</f>
        <v>172</v>
      </c>
      <c r="ER109" s="835"/>
      <c r="ES109" s="835"/>
      <c r="ET109" s="835"/>
      <c r="EU109" s="345"/>
      <c r="EV109" s="827" t="s">
        <v>416</v>
      </c>
      <c r="EW109" s="840">
        <f>EW82</f>
        <v>172</v>
      </c>
      <c r="EX109" s="835"/>
      <c r="EY109" s="835"/>
      <c r="EZ109" s="835"/>
      <c r="FA109" s="345"/>
      <c r="FB109" s="827" t="s">
        <v>416</v>
      </c>
      <c r="FC109" s="840">
        <f>FC82</f>
        <v>172</v>
      </c>
      <c r="FD109" s="835"/>
      <c r="FE109" s="835"/>
      <c r="FF109" s="835"/>
      <c r="FG109" s="345"/>
      <c r="FH109" s="827" t="s">
        <v>416</v>
      </c>
      <c r="FI109" s="840">
        <f>FI82</f>
        <v>172</v>
      </c>
      <c r="FJ109" s="835"/>
      <c r="FK109" s="835"/>
      <c r="FL109" s="835"/>
      <c r="FM109" s="345"/>
      <c r="FN109" s="827" t="s">
        <v>416</v>
      </c>
      <c r="FO109" s="840">
        <f>FO82</f>
        <v>172</v>
      </c>
      <c r="FP109" s="835"/>
      <c r="FQ109" s="835"/>
      <c r="FR109" s="835"/>
      <c r="FS109" s="345"/>
      <c r="FT109" s="827" t="s">
        <v>416</v>
      </c>
      <c r="FU109" s="840">
        <f>FU82</f>
        <v>172</v>
      </c>
      <c r="FV109" s="835"/>
      <c r="FW109" s="835"/>
      <c r="FX109" s="835"/>
      <c r="FY109" s="345"/>
    </row>
    <row r="110" spans="1:181" x14ac:dyDescent="0.3">
      <c r="A110" s="19"/>
      <c r="B110" s="827" t="s">
        <v>415</v>
      </c>
      <c r="C110" s="840">
        <f>C83</f>
        <v>172</v>
      </c>
      <c r="D110" s="835"/>
      <c r="E110" s="835"/>
      <c r="F110" s="835"/>
      <c r="G110" s="345"/>
      <c r="H110" s="827" t="s">
        <v>415</v>
      </c>
      <c r="I110" s="840">
        <f>I83</f>
        <v>172</v>
      </c>
      <c r="J110" s="835"/>
      <c r="K110" s="835"/>
      <c r="L110" s="835"/>
      <c r="M110" s="345"/>
      <c r="N110" s="827" t="s">
        <v>415</v>
      </c>
      <c r="O110" s="840">
        <f>O83</f>
        <v>172</v>
      </c>
      <c r="P110" s="835"/>
      <c r="Q110" s="835"/>
      <c r="R110" s="835"/>
      <c r="S110" s="345"/>
      <c r="T110" s="827" t="s">
        <v>415</v>
      </c>
      <c r="U110" s="840">
        <f>U83</f>
        <v>172</v>
      </c>
      <c r="V110" s="835"/>
      <c r="W110" s="835"/>
      <c r="X110" s="835"/>
      <c r="Y110" s="345"/>
      <c r="Z110" s="827" t="s">
        <v>415</v>
      </c>
      <c r="AA110" s="840">
        <f>AA83</f>
        <v>172</v>
      </c>
      <c r="AB110" s="835"/>
      <c r="AC110" s="835"/>
      <c r="AD110" s="835"/>
      <c r="AE110" s="345"/>
      <c r="AF110" s="827" t="s">
        <v>415</v>
      </c>
      <c r="AG110" s="840">
        <f>AG83</f>
        <v>172</v>
      </c>
      <c r="AH110" s="835"/>
      <c r="AI110" s="835"/>
      <c r="AJ110" s="835"/>
      <c r="AK110" s="345"/>
      <c r="AL110" s="827" t="s">
        <v>415</v>
      </c>
      <c r="AM110" s="840">
        <f>AM83</f>
        <v>172</v>
      </c>
      <c r="AN110" s="835"/>
      <c r="AO110" s="835"/>
      <c r="AP110" s="835"/>
      <c r="AQ110" s="345"/>
      <c r="AR110" s="827" t="s">
        <v>415</v>
      </c>
      <c r="AS110" s="840">
        <f>AS83</f>
        <v>172</v>
      </c>
      <c r="AT110" s="835"/>
      <c r="AU110" s="835"/>
      <c r="AV110" s="835"/>
      <c r="AW110" s="345"/>
      <c r="AX110" s="827" t="s">
        <v>415</v>
      </c>
      <c r="AY110" s="840">
        <f>AY83</f>
        <v>172</v>
      </c>
      <c r="AZ110" s="835"/>
      <c r="BA110" s="835"/>
      <c r="BB110" s="835"/>
      <c r="BC110" s="345"/>
      <c r="BD110" s="827" t="s">
        <v>415</v>
      </c>
      <c r="BE110" s="840">
        <f>BE83</f>
        <v>172</v>
      </c>
      <c r="BF110" s="835"/>
      <c r="BG110" s="835"/>
      <c r="BH110" s="835"/>
      <c r="BI110" s="345"/>
      <c r="BJ110" s="827" t="s">
        <v>415</v>
      </c>
      <c r="BK110" s="840">
        <f>BK83</f>
        <v>172</v>
      </c>
      <c r="BL110" s="835"/>
      <c r="BM110" s="835"/>
      <c r="BN110" s="835"/>
      <c r="BO110" s="345"/>
      <c r="BP110" s="827" t="s">
        <v>415</v>
      </c>
      <c r="BQ110" s="840">
        <f>BQ83</f>
        <v>172</v>
      </c>
      <c r="BR110" s="835"/>
      <c r="BS110" s="835"/>
      <c r="BT110" s="835"/>
      <c r="BU110" s="345"/>
      <c r="BV110" s="827" t="s">
        <v>415</v>
      </c>
      <c r="BW110" s="840">
        <f>BW83</f>
        <v>172</v>
      </c>
      <c r="BX110" s="835"/>
      <c r="BY110" s="835"/>
      <c r="BZ110" s="835"/>
      <c r="CA110" s="345"/>
      <c r="CB110" s="827" t="s">
        <v>415</v>
      </c>
      <c r="CC110" s="840">
        <f>CC83</f>
        <v>172</v>
      </c>
      <c r="CD110" s="835"/>
      <c r="CE110" s="835"/>
      <c r="CF110" s="835"/>
      <c r="CG110" s="345"/>
      <c r="CH110" s="827" t="s">
        <v>415</v>
      </c>
      <c r="CI110" s="840">
        <f>CI83</f>
        <v>172</v>
      </c>
      <c r="CJ110" s="835"/>
      <c r="CK110" s="835"/>
      <c r="CL110" s="835"/>
      <c r="CM110" s="345"/>
      <c r="CN110" s="827" t="s">
        <v>415</v>
      </c>
      <c r="CO110" s="840">
        <f>CO83</f>
        <v>172</v>
      </c>
      <c r="CP110" s="835"/>
      <c r="CQ110" s="835"/>
      <c r="CR110" s="835"/>
      <c r="CS110" s="345"/>
      <c r="CT110" s="827" t="s">
        <v>415</v>
      </c>
      <c r="CU110" s="840">
        <f>CU83</f>
        <v>172</v>
      </c>
      <c r="CV110" s="835"/>
      <c r="CW110" s="835"/>
      <c r="CX110" s="835"/>
      <c r="CY110" s="345"/>
      <c r="CZ110" s="827" t="s">
        <v>415</v>
      </c>
      <c r="DA110" s="840">
        <f>DA83</f>
        <v>172</v>
      </c>
      <c r="DB110" s="835"/>
      <c r="DC110" s="835"/>
      <c r="DD110" s="835"/>
      <c r="DE110" s="345"/>
      <c r="DF110" s="827" t="s">
        <v>415</v>
      </c>
      <c r="DG110" s="840">
        <f>DG83</f>
        <v>172</v>
      </c>
      <c r="DH110" s="835"/>
      <c r="DI110" s="835"/>
      <c r="DJ110" s="835"/>
      <c r="DK110" s="345"/>
      <c r="DL110" s="827" t="s">
        <v>415</v>
      </c>
      <c r="DM110" s="840">
        <f>DM83</f>
        <v>172</v>
      </c>
      <c r="DN110" s="835"/>
      <c r="DO110" s="835"/>
      <c r="DP110" s="835"/>
      <c r="DQ110" s="345"/>
      <c r="DR110" s="827" t="s">
        <v>415</v>
      </c>
      <c r="DS110" s="840">
        <f>DS83</f>
        <v>172</v>
      </c>
      <c r="DT110" s="835"/>
      <c r="DU110" s="835"/>
      <c r="DV110" s="835"/>
      <c r="DW110" s="345"/>
      <c r="DX110" s="827" t="s">
        <v>415</v>
      </c>
      <c r="DY110" s="840">
        <f>DY83</f>
        <v>172</v>
      </c>
      <c r="DZ110" s="835"/>
      <c r="EA110" s="835"/>
      <c r="EB110" s="835"/>
      <c r="EC110" s="345"/>
      <c r="ED110" s="827" t="s">
        <v>415</v>
      </c>
      <c r="EE110" s="840">
        <f>EE83</f>
        <v>172</v>
      </c>
      <c r="EF110" s="835"/>
      <c r="EG110" s="835"/>
      <c r="EH110" s="835"/>
      <c r="EI110" s="345"/>
      <c r="EJ110" s="827" t="s">
        <v>415</v>
      </c>
      <c r="EK110" s="840">
        <f>EK83</f>
        <v>172</v>
      </c>
      <c r="EL110" s="835"/>
      <c r="EM110" s="835"/>
      <c r="EN110" s="835"/>
      <c r="EO110" s="345"/>
      <c r="EP110" s="827" t="s">
        <v>415</v>
      </c>
      <c r="EQ110" s="840">
        <f>EQ83</f>
        <v>172</v>
      </c>
      <c r="ER110" s="835"/>
      <c r="ES110" s="835"/>
      <c r="ET110" s="835"/>
      <c r="EU110" s="345"/>
      <c r="EV110" s="827" t="s">
        <v>415</v>
      </c>
      <c r="EW110" s="840">
        <f>EW83</f>
        <v>172</v>
      </c>
      <c r="EX110" s="835"/>
      <c r="EY110" s="835"/>
      <c r="EZ110" s="835"/>
      <c r="FA110" s="345"/>
      <c r="FB110" s="827" t="s">
        <v>415</v>
      </c>
      <c r="FC110" s="840">
        <f>FC83</f>
        <v>172</v>
      </c>
      <c r="FD110" s="835"/>
      <c r="FE110" s="835"/>
      <c r="FF110" s="835"/>
      <c r="FG110" s="345"/>
      <c r="FH110" s="827" t="s">
        <v>415</v>
      </c>
      <c r="FI110" s="840">
        <f>FI83</f>
        <v>172</v>
      </c>
      <c r="FJ110" s="835"/>
      <c r="FK110" s="835"/>
      <c r="FL110" s="835"/>
      <c r="FM110" s="345"/>
      <c r="FN110" s="827" t="s">
        <v>415</v>
      </c>
      <c r="FO110" s="840">
        <f>FO83</f>
        <v>172</v>
      </c>
      <c r="FP110" s="835"/>
      <c r="FQ110" s="835"/>
      <c r="FR110" s="835"/>
      <c r="FS110" s="345"/>
      <c r="FT110" s="827" t="s">
        <v>415</v>
      </c>
      <c r="FU110" s="840">
        <f>FU83</f>
        <v>172</v>
      </c>
      <c r="FV110" s="835"/>
      <c r="FW110" s="835"/>
      <c r="FX110" s="835"/>
      <c r="FY110" s="345"/>
    </row>
    <row r="111" spans="1:181" x14ac:dyDescent="0.3">
      <c r="A111" s="19"/>
      <c r="B111" s="835"/>
      <c r="C111" s="840"/>
      <c r="D111" s="840" t="s">
        <v>472</v>
      </c>
      <c r="E111" s="835"/>
      <c r="F111" s="835"/>
      <c r="G111" s="345"/>
      <c r="H111" s="835"/>
      <c r="I111" s="840"/>
      <c r="J111" s="840" t="s">
        <v>472</v>
      </c>
      <c r="K111" s="835"/>
      <c r="L111" s="835"/>
      <c r="M111" s="345"/>
      <c r="N111" s="835"/>
      <c r="O111" s="840"/>
      <c r="P111" s="840" t="s">
        <v>472</v>
      </c>
      <c r="Q111" s="835"/>
      <c r="R111" s="835"/>
      <c r="S111" s="345"/>
      <c r="T111" s="835"/>
      <c r="U111" s="840"/>
      <c r="V111" s="840" t="s">
        <v>472</v>
      </c>
      <c r="W111" s="835"/>
      <c r="X111" s="835"/>
      <c r="Y111" s="345"/>
      <c r="Z111" s="835"/>
      <c r="AA111" s="840"/>
      <c r="AB111" s="840" t="s">
        <v>472</v>
      </c>
      <c r="AC111" s="835"/>
      <c r="AD111" s="835"/>
      <c r="AE111" s="345"/>
      <c r="AF111" s="835"/>
      <c r="AG111" s="840"/>
      <c r="AH111" s="840" t="s">
        <v>472</v>
      </c>
      <c r="AI111" s="835"/>
      <c r="AJ111" s="835"/>
      <c r="AK111" s="345"/>
      <c r="AL111" s="835"/>
      <c r="AM111" s="840"/>
      <c r="AN111" s="840" t="s">
        <v>472</v>
      </c>
      <c r="AO111" s="835"/>
      <c r="AP111" s="835"/>
      <c r="AQ111" s="345"/>
      <c r="AR111" s="835"/>
      <c r="AS111" s="840"/>
      <c r="AT111" s="840" t="s">
        <v>472</v>
      </c>
      <c r="AU111" s="835"/>
      <c r="AV111" s="835"/>
      <c r="AW111" s="345"/>
      <c r="AX111" s="835"/>
      <c r="AY111" s="840"/>
      <c r="AZ111" s="840" t="s">
        <v>472</v>
      </c>
      <c r="BA111" s="835"/>
      <c r="BB111" s="835"/>
      <c r="BC111" s="345"/>
      <c r="BD111" s="835"/>
      <c r="BE111" s="840"/>
      <c r="BF111" s="840" t="s">
        <v>472</v>
      </c>
      <c r="BG111" s="835"/>
      <c r="BH111" s="835"/>
      <c r="BI111" s="345"/>
      <c r="BJ111" s="835"/>
      <c r="BK111" s="840"/>
      <c r="BL111" s="840" t="s">
        <v>472</v>
      </c>
      <c r="BM111" s="835"/>
      <c r="BN111" s="835"/>
      <c r="BO111" s="345"/>
      <c r="BP111" s="835"/>
      <c r="BQ111" s="840"/>
      <c r="BR111" s="840" t="s">
        <v>472</v>
      </c>
      <c r="BS111" s="835"/>
      <c r="BT111" s="835"/>
      <c r="BU111" s="345"/>
      <c r="BV111" s="835"/>
      <c r="BW111" s="840"/>
      <c r="BX111" s="840" t="s">
        <v>472</v>
      </c>
      <c r="BY111" s="835"/>
      <c r="BZ111" s="835"/>
      <c r="CA111" s="345"/>
      <c r="CB111" s="835"/>
      <c r="CC111" s="840"/>
      <c r="CD111" s="840" t="s">
        <v>472</v>
      </c>
      <c r="CE111" s="835"/>
      <c r="CF111" s="835"/>
      <c r="CG111" s="345"/>
      <c r="CH111" s="835"/>
      <c r="CI111" s="840"/>
      <c r="CJ111" s="840" t="s">
        <v>472</v>
      </c>
      <c r="CK111" s="835"/>
      <c r="CL111" s="835"/>
      <c r="CM111" s="345"/>
      <c r="CN111" s="835"/>
      <c r="CO111" s="840"/>
      <c r="CP111" s="840" t="s">
        <v>472</v>
      </c>
      <c r="CQ111" s="835"/>
      <c r="CR111" s="835"/>
      <c r="CS111" s="345"/>
      <c r="CT111" s="835"/>
      <c r="CU111" s="840"/>
      <c r="CV111" s="840" t="s">
        <v>472</v>
      </c>
      <c r="CW111" s="835"/>
      <c r="CX111" s="835"/>
      <c r="CY111" s="345"/>
      <c r="CZ111" s="835"/>
      <c r="DA111" s="840"/>
      <c r="DB111" s="840" t="s">
        <v>472</v>
      </c>
      <c r="DC111" s="835"/>
      <c r="DD111" s="835"/>
      <c r="DE111" s="345"/>
      <c r="DF111" s="835"/>
      <c r="DG111" s="840"/>
      <c r="DH111" s="840" t="s">
        <v>472</v>
      </c>
      <c r="DI111" s="835"/>
      <c r="DJ111" s="835"/>
      <c r="DK111" s="345"/>
      <c r="DL111" s="835"/>
      <c r="DM111" s="840"/>
      <c r="DN111" s="840" t="s">
        <v>472</v>
      </c>
      <c r="DO111" s="835"/>
      <c r="DP111" s="835"/>
      <c r="DQ111" s="345"/>
      <c r="DR111" s="835"/>
      <c r="DS111" s="840"/>
      <c r="DT111" s="840" t="s">
        <v>472</v>
      </c>
      <c r="DU111" s="835"/>
      <c r="DV111" s="835"/>
      <c r="DW111" s="345"/>
      <c r="DX111" s="835"/>
      <c r="DY111" s="840"/>
      <c r="DZ111" s="840" t="s">
        <v>472</v>
      </c>
      <c r="EA111" s="835"/>
      <c r="EB111" s="835"/>
      <c r="EC111" s="345"/>
      <c r="ED111" s="835"/>
      <c r="EE111" s="840"/>
      <c r="EF111" s="840" t="s">
        <v>472</v>
      </c>
      <c r="EG111" s="835"/>
      <c r="EH111" s="835"/>
      <c r="EI111" s="345"/>
      <c r="EJ111" s="835"/>
      <c r="EK111" s="840"/>
      <c r="EL111" s="840" t="s">
        <v>472</v>
      </c>
      <c r="EM111" s="835"/>
      <c r="EN111" s="835"/>
      <c r="EO111" s="345"/>
      <c r="EP111" s="835"/>
      <c r="EQ111" s="840"/>
      <c r="ER111" s="840" t="s">
        <v>472</v>
      </c>
      <c r="ES111" s="835"/>
      <c r="ET111" s="835"/>
      <c r="EU111" s="345"/>
      <c r="EV111" s="835"/>
      <c r="EW111" s="840"/>
      <c r="EX111" s="840" t="s">
        <v>472</v>
      </c>
      <c r="EY111" s="835"/>
      <c r="EZ111" s="835"/>
      <c r="FA111" s="345"/>
      <c r="FB111" s="835"/>
      <c r="FC111" s="840"/>
      <c r="FD111" s="840" t="s">
        <v>472</v>
      </c>
      <c r="FE111" s="835"/>
      <c r="FF111" s="835"/>
      <c r="FG111" s="345"/>
      <c r="FH111" s="835"/>
      <c r="FI111" s="840"/>
      <c r="FJ111" s="840" t="s">
        <v>472</v>
      </c>
      <c r="FK111" s="835"/>
      <c r="FL111" s="835"/>
      <c r="FM111" s="345"/>
      <c r="FN111" s="835"/>
      <c r="FO111" s="840"/>
      <c r="FP111" s="840" t="s">
        <v>472</v>
      </c>
      <c r="FQ111" s="835"/>
      <c r="FR111" s="835"/>
      <c r="FS111" s="345"/>
      <c r="FT111" s="835"/>
      <c r="FU111" s="840"/>
      <c r="FV111" s="840" t="s">
        <v>472</v>
      </c>
      <c r="FW111" s="835"/>
      <c r="FX111" s="835"/>
      <c r="FY111" s="345"/>
    </row>
    <row r="112" spans="1:181" x14ac:dyDescent="0.3">
      <c r="A112" s="19"/>
      <c r="B112" s="835" t="s">
        <v>471</v>
      </c>
      <c r="C112" s="840">
        <f>D$67*E60</f>
        <v>120</v>
      </c>
      <c r="D112" s="840">
        <f>IF(C112&gt;C108,C108,C112)</f>
        <v>120</v>
      </c>
      <c r="E112" s="835"/>
      <c r="F112" s="835" t="s">
        <v>470</v>
      </c>
      <c r="G112" s="345"/>
      <c r="H112" s="835" t="s">
        <v>471</v>
      </c>
      <c r="I112" s="840">
        <f>$D$67*K60</f>
        <v>120</v>
      </c>
      <c r="J112" s="840">
        <f>IF(I112&gt;I108,I108,I112)</f>
        <v>120</v>
      </c>
      <c r="K112" s="835"/>
      <c r="L112" s="835" t="s">
        <v>470</v>
      </c>
      <c r="M112" s="345"/>
      <c r="N112" s="835" t="s">
        <v>471</v>
      </c>
      <c r="O112" s="840">
        <f>$D$67*Q60</f>
        <v>120</v>
      </c>
      <c r="P112" s="840">
        <f>IF(O112&gt;O108,O108,O112)</f>
        <v>120</v>
      </c>
      <c r="Q112" s="835"/>
      <c r="R112" s="835" t="s">
        <v>470</v>
      </c>
      <c r="S112" s="345"/>
      <c r="T112" s="835" t="s">
        <v>471</v>
      </c>
      <c r="U112" s="840">
        <f>$D$67*W60</f>
        <v>120</v>
      </c>
      <c r="V112" s="840">
        <f>IF(U112&gt;U108,U108,U112)</f>
        <v>120</v>
      </c>
      <c r="W112" s="835"/>
      <c r="X112" s="835" t="s">
        <v>470</v>
      </c>
      <c r="Y112" s="345"/>
      <c r="Z112" s="835" t="s">
        <v>471</v>
      </c>
      <c r="AA112" s="840">
        <f>$D$67*AC60</f>
        <v>120</v>
      </c>
      <c r="AB112" s="840">
        <f>IF(AA112&gt;AA108,AA108,AA112)</f>
        <v>120</v>
      </c>
      <c r="AC112" s="835"/>
      <c r="AD112" s="835" t="s">
        <v>470</v>
      </c>
      <c r="AE112" s="345"/>
      <c r="AF112" s="835" t="s">
        <v>471</v>
      </c>
      <c r="AG112" s="840">
        <f>$D$67*AI60</f>
        <v>120</v>
      </c>
      <c r="AH112" s="840">
        <f>IF(AG112&gt;AG108,AG108,AG112)</f>
        <v>120</v>
      </c>
      <c r="AI112" s="835"/>
      <c r="AJ112" s="835" t="s">
        <v>470</v>
      </c>
      <c r="AK112" s="345"/>
      <c r="AL112" s="835" t="s">
        <v>471</v>
      </c>
      <c r="AM112" s="840">
        <f>$D$67*AO60</f>
        <v>120</v>
      </c>
      <c r="AN112" s="840">
        <f>IF(AM112&gt;AM108,AM108,AM112)</f>
        <v>120</v>
      </c>
      <c r="AO112" s="835"/>
      <c r="AP112" s="835" t="s">
        <v>470</v>
      </c>
      <c r="AQ112" s="345"/>
      <c r="AR112" s="835" t="s">
        <v>471</v>
      </c>
      <c r="AS112" s="840">
        <f>$D$67*AU60</f>
        <v>120</v>
      </c>
      <c r="AT112" s="840">
        <f>IF(AS112&gt;AS108,AS108,AS112)</f>
        <v>120</v>
      </c>
      <c r="AU112" s="835"/>
      <c r="AV112" s="835" t="s">
        <v>470</v>
      </c>
      <c r="AW112" s="345"/>
      <c r="AX112" s="835" t="s">
        <v>471</v>
      </c>
      <c r="AY112" s="840">
        <f>$D$67*BA60</f>
        <v>120</v>
      </c>
      <c r="AZ112" s="840">
        <f>IF(AY112&gt;AY108,AY108,AY112)</f>
        <v>120</v>
      </c>
      <c r="BA112" s="835"/>
      <c r="BB112" s="835" t="s">
        <v>470</v>
      </c>
      <c r="BC112" s="345"/>
      <c r="BD112" s="835" t="s">
        <v>471</v>
      </c>
      <c r="BE112" s="840">
        <f>$D$67*BG60</f>
        <v>120</v>
      </c>
      <c r="BF112" s="840">
        <f>IF(BE112&gt;BE108,BE108,BE112)</f>
        <v>120</v>
      </c>
      <c r="BG112" s="835"/>
      <c r="BH112" s="835" t="s">
        <v>470</v>
      </c>
      <c r="BI112" s="345"/>
      <c r="BJ112" s="835" t="s">
        <v>471</v>
      </c>
      <c r="BK112" s="840">
        <f>$D$67*BM60</f>
        <v>120</v>
      </c>
      <c r="BL112" s="840">
        <f>IF(BK112&gt;BK108,BK108,BK112)</f>
        <v>120</v>
      </c>
      <c r="BM112" s="835"/>
      <c r="BN112" s="835" t="s">
        <v>470</v>
      </c>
      <c r="BO112" s="345"/>
      <c r="BP112" s="835" t="s">
        <v>471</v>
      </c>
      <c r="BQ112" s="840">
        <f>$D$67*BS60</f>
        <v>120</v>
      </c>
      <c r="BR112" s="840">
        <f>IF(BQ112&gt;BQ108,BQ108,BQ112)</f>
        <v>120</v>
      </c>
      <c r="BS112" s="835"/>
      <c r="BT112" s="835" t="s">
        <v>470</v>
      </c>
      <c r="BU112" s="345"/>
      <c r="BV112" s="835" t="s">
        <v>471</v>
      </c>
      <c r="BW112" s="840">
        <f>$D$67*BY60</f>
        <v>120</v>
      </c>
      <c r="BX112" s="840">
        <f>IF(BW112&gt;BW108,BW108,BW112)</f>
        <v>120</v>
      </c>
      <c r="BY112" s="835"/>
      <c r="BZ112" s="835" t="s">
        <v>470</v>
      </c>
      <c r="CA112" s="345"/>
      <c r="CB112" s="835" t="s">
        <v>471</v>
      </c>
      <c r="CC112" s="840">
        <f>$D$67*CE60</f>
        <v>120</v>
      </c>
      <c r="CD112" s="840">
        <f>IF(CC112&gt;CC108,CC108,CC112)</f>
        <v>120</v>
      </c>
      <c r="CE112" s="835"/>
      <c r="CF112" s="835" t="s">
        <v>470</v>
      </c>
      <c r="CG112" s="345"/>
      <c r="CH112" s="835" t="s">
        <v>471</v>
      </c>
      <c r="CI112" s="840">
        <f>$D$67*CK60</f>
        <v>120</v>
      </c>
      <c r="CJ112" s="840">
        <f>IF(CI112&gt;CI108,CI108,CI112)</f>
        <v>120</v>
      </c>
      <c r="CK112" s="835"/>
      <c r="CL112" s="835" t="s">
        <v>470</v>
      </c>
      <c r="CM112" s="345"/>
      <c r="CN112" s="835" t="s">
        <v>471</v>
      </c>
      <c r="CO112" s="840">
        <f>$D$67*CQ60</f>
        <v>120</v>
      </c>
      <c r="CP112" s="840">
        <f>IF(CO112&gt;CO108,CO108,CO112)</f>
        <v>120</v>
      </c>
      <c r="CQ112" s="835"/>
      <c r="CR112" s="835" t="s">
        <v>470</v>
      </c>
      <c r="CS112" s="345"/>
      <c r="CT112" s="835" t="s">
        <v>471</v>
      </c>
      <c r="CU112" s="840">
        <f>$D$67*CW60</f>
        <v>120</v>
      </c>
      <c r="CV112" s="840">
        <f>IF(CU112&gt;CU108,CU108,CU112)</f>
        <v>120</v>
      </c>
      <c r="CW112" s="835"/>
      <c r="CX112" s="835" t="s">
        <v>470</v>
      </c>
      <c r="CY112" s="345"/>
      <c r="CZ112" s="835" t="s">
        <v>471</v>
      </c>
      <c r="DA112" s="840">
        <f>$D$67*DC60</f>
        <v>120</v>
      </c>
      <c r="DB112" s="840">
        <f>IF(DA112&gt;DA108,DA108,DA112)</f>
        <v>120</v>
      </c>
      <c r="DC112" s="835"/>
      <c r="DD112" s="835" t="s">
        <v>470</v>
      </c>
      <c r="DE112" s="345"/>
      <c r="DF112" s="835" t="s">
        <v>471</v>
      </c>
      <c r="DG112" s="840">
        <f>$D$67*DI60</f>
        <v>120</v>
      </c>
      <c r="DH112" s="840">
        <f>IF(DG112&gt;DG108,DG108,DG112)</f>
        <v>120</v>
      </c>
      <c r="DI112" s="835"/>
      <c r="DJ112" s="835" t="s">
        <v>470</v>
      </c>
      <c r="DK112" s="345"/>
      <c r="DL112" s="835" t="s">
        <v>471</v>
      </c>
      <c r="DM112" s="840">
        <f>$D$67*DO60</f>
        <v>120</v>
      </c>
      <c r="DN112" s="840">
        <f>IF(DM112&gt;DM108,DM108,DM112)</f>
        <v>120</v>
      </c>
      <c r="DO112" s="835"/>
      <c r="DP112" s="835" t="s">
        <v>470</v>
      </c>
      <c r="DQ112" s="345"/>
      <c r="DR112" s="835" t="s">
        <v>471</v>
      </c>
      <c r="DS112" s="840">
        <f>$D$67*DU60</f>
        <v>120</v>
      </c>
      <c r="DT112" s="840">
        <f>IF(DS112&gt;DS108,DS108,DS112)</f>
        <v>120</v>
      </c>
      <c r="DU112" s="835"/>
      <c r="DV112" s="835" t="s">
        <v>470</v>
      </c>
      <c r="DW112" s="345"/>
      <c r="DX112" s="835" t="s">
        <v>471</v>
      </c>
      <c r="DY112" s="840">
        <f>$D$67*EA60</f>
        <v>120</v>
      </c>
      <c r="DZ112" s="840">
        <f>IF(DY112&gt;DY108,DY108,DY112)</f>
        <v>120</v>
      </c>
      <c r="EA112" s="835"/>
      <c r="EB112" s="835" t="s">
        <v>470</v>
      </c>
      <c r="EC112" s="345"/>
      <c r="ED112" s="835" t="s">
        <v>471</v>
      </c>
      <c r="EE112" s="840">
        <f>$D$67*EG60</f>
        <v>120</v>
      </c>
      <c r="EF112" s="840">
        <f>IF(EE112&gt;EE108,EE108,EE112)</f>
        <v>120</v>
      </c>
      <c r="EG112" s="835"/>
      <c r="EH112" s="835" t="s">
        <v>470</v>
      </c>
      <c r="EI112" s="345"/>
      <c r="EJ112" s="835" t="s">
        <v>471</v>
      </c>
      <c r="EK112" s="840">
        <f>$D$67*EM60</f>
        <v>120</v>
      </c>
      <c r="EL112" s="840">
        <f>IF(EK112&gt;EK108,EK108,EK112)</f>
        <v>120</v>
      </c>
      <c r="EM112" s="835"/>
      <c r="EN112" s="835" t="s">
        <v>470</v>
      </c>
      <c r="EO112" s="345"/>
      <c r="EP112" s="835" t="s">
        <v>471</v>
      </c>
      <c r="EQ112" s="840">
        <f>$D$67*ES60</f>
        <v>120</v>
      </c>
      <c r="ER112" s="840">
        <f>IF(EQ112&gt;EQ108,EQ108,EQ112)</f>
        <v>120</v>
      </c>
      <c r="ES112" s="835"/>
      <c r="ET112" s="835" t="s">
        <v>470</v>
      </c>
      <c r="EU112" s="345"/>
      <c r="EV112" s="835" t="s">
        <v>471</v>
      </c>
      <c r="EW112" s="840">
        <f>$D$67*EY60</f>
        <v>120</v>
      </c>
      <c r="EX112" s="840">
        <f>IF(EW112&gt;EW108,EW108,EW112)</f>
        <v>120</v>
      </c>
      <c r="EY112" s="835"/>
      <c r="EZ112" s="835" t="s">
        <v>470</v>
      </c>
      <c r="FA112" s="345"/>
      <c r="FB112" s="835" t="s">
        <v>471</v>
      </c>
      <c r="FC112" s="840">
        <f>$D$67*FE60</f>
        <v>120</v>
      </c>
      <c r="FD112" s="840">
        <f>IF(FC112&gt;FC108,FC108,FC112)</f>
        <v>120</v>
      </c>
      <c r="FE112" s="835"/>
      <c r="FF112" s="835" t="s">
        <v>470</v>
      </c>
      <c r="FG112" s="345"/>
      <c r="FH112" s="835" t="s">
        <v>471</v>
      </c>
      <c r="FI112" s="840">
        <f>$D$67*FK60</f>
        <v>120</v>
      </c>
      <c r="FJ112" s="840">
        <f>IF(FI112&gt;FI108,FI108,FI112)</f>
        <v>120</v>
      </c>
      <c r="FK112" s="835"/>
      <c r="FL112" s="835" t="s">
        <v>470</v>
      </c>
      <c r="FM112" s="345"/>
      <c r="FN112" s="835" t="s">
        <v>471</v>
      </c>
      <c r="FO112" s="840">
        <f>$D$67*FQ60</f>
        <v>120</v>
      </c>
      <c r="FP112" s="840">
        <f>IF(FO112&gt;FO108,FO108,FO112)</f>
        <v>120</v>
      </c>
      <c r="FQ112" s="835"/>
      <c r="FR112" s="835" t="s">
        <v>470</v>
      </c>
      <c r="FS112" s="345"/>
      <c r="FT112" s="835" t="s">
        <v>471</v>
      </c>
      <c r="FU112" s="840">
        <f>$D$67*FW60</f>
        <v>120</v>
      </c>
      <c r="FV112" s="840">
        <f>IF(FU112&gt;FU108,FU108,FU112)</f>
        <v>120</v>
      </c>
      <c r="FW112" s="835"/>
      <c r="FX112" s="835" t="s">
        <v>470</v>
      </c>
      <c r="FY112" s="345"/>
    </row>
    <row r="113" spans="1:181" x14ac:dyDescent="0.3">
      <c r="A113" s="19"/>
      <c r="B113" s="835" t="s">
        <v>469</v>
      </c>
      <c r="C113" s="840">
        <f>D$67*E63</f>
        <v>120</v>
      </c>
      <c r="D113" s="840">
        <f>IF(C113&gt;C109,C109,C113)</f>
        <v>120</v>
      </c>
      <c r="E113" s="835"/>
      <c r="F113" s="835">
        <f>C107*C108</f>
        <v>29584</v>
      </c>
      <c r="G113" s="345"/>
      <c r="H113" s="835" t="s">
        <v>469</v>
      </c>
      <c r="I113" s="840">
        <f>$D$67*K63</f>
        <v>120</v>
      </c>
      <c r="J113" s="840">
        <f>IF(I113&gt;I109,I109,I113)</f>
        <v>120</v>
      </c>
      <c r="K113" s="835"/>
      <c r="L113" s="835">
        <f>I107*I108</f>
        <v>29584</v>
      </c>
      <c r="M113" s="345"/>
      <c r="N113" s="835" t="s">
        <v>469</v>
      </c>
      <c r="O113" s="840">
        <f>$D$67*Q63</f>
        <v>120</v>
      </c>
      <c r="P113" s="840">
        <f>IF(O113&gt;O109,O109,O113)</f>
        <v>120</v>
      </c>
      <c r="Q113" s="835"/>
      <c r="R113" s="835">
        <f>O107*O108</f>
        <v>29584</v>
      </c>
      <c r="S113" s="345"/>
      <c r="T113" s="835" t="s">
        <v>469</v>
      </c>
      <c r="U113" s="840">
        <f>$D$67*W63</f>
        <v>120</v>
      </c>
      <c r="V113" s="840">
        <f>IF(U113&gt;U109,U109,U113)</f>
        <v>120</v>
      </c>
      <c r="W113" s="835"/>
      <c r="X113" s="835">
        <f>U107*U108</f>
        <v>29584</v>
      </c>
      <c r="Y113" s="345"/>
      <c r="Z113" s="835" t="s">
        <v>469</v>
      </c>
      <c r="AA113" s="840">
        <f>$D$67*AC63</f>
        <v>120</v>
      </c>
      <c r="AB113" s="840">
        <f>IF(AA113&gt;AA109,AA109,AA113)</f>
        <v>120</v>
      </c>
      <c r="AC113" s="835"/>
      <c r="AD113" s="835">
        <f>AA107*AA108</f>
        <v>29584</v>
      </c>
      <c r="AE113" s="345"/>
      <c r="AF113" s="835" t="s">
        <v>469</v>
      </c>
      <c r="AG113" s="840">
        <f>$D$67*AI63</f>
        <v>120</v>
      </c>
      <c r="AH113" s="840">
        <f>IF(AG113&gt;AG109,AG109,AG113)</f>
        <v>120</v>
      </c>
      <c r="AI113" s="835"/>
      <c r="AJ113" s="835">
        <f>AG107*AG108</f>
        <v>29584</v>
      </c>
      <c r="AK113" s="345"/>
      <c r="AL113" s="835" t="s">
        <v>469</v>
      </c>
      <c r="AM113" s="840">
        <f>$D$67*AO63</f>
        <v>120</v>
      </c>
      <c r="AN113" s="840">
        <f>IF(AM113&gt;AM109,AM109,AM113)</f>
        <v>120</v>
      </c>
      <c r="AO113" s="835"/>
      <c r="AP113" s="835">
        <f>AM107*AM108</f>
        <v>29584</v>
      </c>
      <c r="AQ113" s="345"/>
      <c r="AR113" s="835" t="s">
        <v>469</v>
      </c>
      <c r="AS113" s="840">
        <f>$D$67*AU63</f>
        <v>120</v>
      </c>
      <c r="AT113" s="840">
        <f>IF(AS113&gt;AS109,AS109,AS113)</f>
        <v>120</v>
      </c>
      <c r="AU113" s="835"/>
      <c r="AV113" s="835">
        <f>AS107*AS108</f>
        <v>29584</v>
      </c>
      <c r="AW113" s="345"/>
      <c r="AX113" s="835" t="s">
        <v>469</v>
      </c>
      <c r="AY113" s="840">
        <f>$D$67*BA63</f>
        <v>120</v>
      </c>
      <c r="AZ113" s="840">
        <f>IF(AY113&gt;AY109,AY109,AY113)</f>
        <v>120</v>
      </c>
      <c r="BA113" s="835"/>
      <c r="BB113" s="835">
        <f>AY107*AY108</f>
        <v>29584</v>
      </c>
      <c r="BC113" s="345"/>
      <c r="BD113" s="835" t="s">
        <v>469</v>
      </c>
      <c r="BE113" s="840">
        <f>$D$67*BG63</f>
        <v>120</v>
      </c>
      <c r="BF113" s="840">
        <f>IF(BE113&gt;BE109,BE109,BE113)</f>
        <v>120</v>
      </c>
      <c r="BG113" s="835"/>
      <c r="BH113" s="835">
        <f>BE107*BE108</f>
        <v>29584</v>
      </c>
      <c r="BI113" s="345"/>
      <c r="BJ113" s="835" t="s">
        <v>469</v>
      </c>
      <c r="BK113" s="840">
        <f>$D$67*BM63</f>
        <v>120</v>
      </c>
      <c r="BL113" s="840">
        <f>IF(BK113&gt;BK109,BK109,BK113)</f>
        <v>120</v>
      </c>
      <c r="BM113" s="835"/>
      <c r="BN113" s="835">
        <f>BK107*BK108</f>
        <v>29584</v>
      </c>
      <c r="BO113" s="345"/>
      <c r="BP113" s="835" t="s">
        <v>469</v>
      </c>
      <c r="BQ113" s="840">
        <f>$D$67*BS63</f>
        <v>120</v>
      </c>
      <c r="BR113" s="840">
        <f>IF(BQ113&gt;BQ109,BQ109,BQ113)</f>
        <v>120</v>
      </c>
      <c r="BS113" s="835"/>
      <c r="BT113" s="835">
        <f>BQ107*BQ108</f>
        <v>29584</v>
      </c>
      <c r="BU113" s="345"/>
      <c r="BV113" s="835" t="s">
        <v>469</v>
      </c>
      <c r="BW113" s="840">
        <f>$D$67*BY63</f>
        <v>120</v>
      </c>
      <c r="BX113" s="840">
        <f>IF(BW113&gt;BW109,BW109,BW113)</f>
        <v>120</v>
      </c>
      <c r="BY113" s="835"/>
      <c r="BZ113" s="835">
        <f>BW107*BW108</f>
        <v>29584</v>
      </c>
      <c r="CA113" s="345"/>
      <c r="CB113" s="835" t="s">
        <v>469</v>
      </c>
      <c r="CC113" s="840">
        <f>$D$67*CE63</f>
        <v>120</v>
      </c>
      <c r="CD113" s="840">
        <f>IF(CC113&gt;CC109,CC109,CC113)</f>
        <v>120</v>
      </c>
      <c r="CE113" s="835"/>
      <c r="CF113" s="835">
        <f>CC107*CC108</f>
        <v>29584</v>
      </c>
      <c r="CG113" s="345"/>
      <c r="CH113" s="835" t="s">
        <v>469</v>
      </c>
      <c r="CI113" s="840">
        <f>$D$67*CK63</f>
        <v>120</v>
      </c>
      <c r="CJ113" s="840">
        <f>IF(CI113&gt;CI109,CI109,CI113)</f>
        <v>120</v>
      </c>
      <c r="CK113" s="835"/>
      <c r="CL113" s="835">
        <f>CI107*CI108</f>
        <v>29584</v>
      </c>
      <c r="CM113" s="345"/>
      <c r="CN113" s="835" t="s">
        <v>469</v>
      </c>
      <c r="CO113" s="840">
        <f>$D$67*CQ63</f>
        <v>120</v>
      </c>
      <c r="CP113" s="840">
        <f>IF(CO113&gt;CO109,CO109,CO113)</f>
        <v>120</v>
      </c>
      <c r="CQ113" s="835"/>
      <c r="CR113" s="835">
        <f>CO107*CO108</f>
        <v>29584</v>
      </c>
      <c r="CS113" s="345"/>
      <c r="CT113" s="835" t="s">
        <v>469</v>
      </c>
      <c r="CU113" s="840">
        <f>$D$67*CW63</f>
        <v>120</v>
      </c>
      <c r="CV113" s="840">
        <f>IF(CU113&gt;CU109,CU109,CU113)</f>
        <v>120</v>
      </c>
      <c r="CW113" s="835"/>
      <c r="CX113" s="835">
        <f>CU107*CU108</f>
        <v>29584</v>
      </c>
      <c r="CY113" s="345"/>
      <c r="CZ113" s="835" t="s">
        <v>469</v>
      </c>
      <c r="DA113" s="840">
        <f>$D$67*DC63</f>
        <v>120</v>
      </c>
      <c r="DB113" s="840">
        <f>IF(DA113&gt;DA109,DA109,DA113)</f>
        <v>120</v>
      </c>
      <c r="DC113" s="835"/>
      <c r="DD113" s="835">
        <f>DA107*DA108</f>
        <v>29584</v>
      </c>
      <c r="DE113" s="345"/>
      <c r="DF113" s="835" t="s">
        <v>469</v>
      </c>
      <c r="DG113" s="840">
        <f>$D$67*DI63</f>
        <v>120</v>
      </c>
      <c r="DH113" s="840">
        <f>IF(DG113&gt;DG109,DG109,DG113)</f>
        <v>120</v>
      </c>
      <c r="DI113" s="835"/>
      <c r="DJ113" s="835">
        <f>DG107*DG108</f>
        <v>29584</v>
      </c>
      <c r="DK113" s="345"/>
      <c r="DL113" s="835" t="s">
        <v>469</v>
      </c>
      <c r="DM113" s="840">
        <f>$D$67*DO63</f>
        <v>120</v>
      </c>
      <c r="DN113" s="840">
        <f>IF(DM113&gt;DM109,DM109,DM113)</f>
        <v>120</v>
      </c>
      <c r="DO113" s="835"/>
      <c r="DP113" s="835">
        <f>DM107*DM108</f>
        <v>29584</v>
      </c>
      <c r="DQ113" s="345"/>
      <c r="DR113" s="835" t="s">
        <v>469</v>
      </c>
      <c r="DS113" s="840">
        <f>$D$67*DU63</f>
        <v>120</v>
      </c>
      <c r="DT113" s="840">
        <f>IF(DS113&gt;DS109,DS109,DS113)</f>
        <v>120</v>
      </c>
      <c r="DU113" s="835"/>
      <c r="DV113" s="835">
        <f>DS107*DS108</f>
        <v>29584</v>
      </c>
      <c r="DW113" s="345"/>
      <c r="DX113" s="835" t="s">
        <v>469</v>
      </c>
      <c r="DY113" s="840">
        <f>$D$67*EA63</f>
        <v>120</v>
      </c>
      <c r="DZ113" s="840">
        <f>IF(DY113&gt;DY109,DY109,DY113)</f>
        <v>120</v>
      </c>
      <c r="EA113" s="835"/>
      <c r="EB113" s="835">
        <f>DY107*DY108</f>
        <v>29584</v>
      </c>
      <c r="EC113" s="345"/>
      <c r="ED113" s="835" t="s">
        <v>469</v>
      </c>
      <c r="EE113" s="840">
        <f>$D$67*EG63</f>
        <v>120</v>
      </c>
      <c r="EF113" s="840">
        <f>IF(EE113&gt;EE109,EE109,EE113)</f>
        <v>120</v>
      </c>
      <c r="EG113" s="835"/>
      <c r="EH113" s="835">
        <f>EE107*EE108</f>
        <v>29584</v>
      </c>
      <c r="EI113" s="345"/>
      <c r="EJ113" s="835" t="s">
        <v>469</v>
      </c>
      <c r="EK113" s="840">
        <f>$D$67*EM63</f>
        <v>120</v>
      </c>
      <c r="EL113" s="840">
        <f>IF(EK113&gt;EK109,EK109,EK113)</f>
        <v>120</v>
      </c>
      <c r="EM113" s="835"/>
      <c r="EN113" s="835">
        <f>EK107*EK108</f>
        <v>29584</v>
      </c>
      <c r="EO113" s="345"/>
      <c r="EP113" s="835" t="s">
        <v>469</v>
      </c>
      <c r="EQ113" s="840">
        <f>$D$67*ES63</f>
        <v>120</v>
      </c>
      <c r="ER113" s="840">
        <f>IF(EQ113&gt;EQ109,EQ109,EQ113)</f>
        <v>120</v>
      </c>
      <c r="ES113" s="835"/>
      <c r="ET113" s="835">
        <f>EQ107*EQ108</f>
        <v>29584</v>
      </c>
      <c r="EU113" s="345"/>
      <c r="EV113" s="835" t="s">
        <v>469</v>
      </c>
      <c r="EW113" s="840">
        <f>$D$67*EY63</f>
        <v>120</v>
      </c>
      <c r="EX113" s="840">
        <f>IF(EW113&gt;EW109,EW109,EW113)</f>
        <v>120</v>
      </c>
      <c r="EY113" s="835"/>
      <c r="EZ113" s="835">
        <f>EW107*EW108</f>
        <v>29584</v>
      </c>
      <c r="FA113" s="345"/>
      <c r="FB113" s="835" t="s">
        <v>469</v>
      </c>
      <c r="FC113" s="840">
        <f>$D$67*FE63</f>
        <v>120</v>
      </c>
      <c r="FD113" s="840">
        <f>IF(FC113&gt;FC109,FC109,FC113)</f>
        <v>120</v>
      </c>
      <c r="FE113" s="835"/>
      <c r="FF113" s="835">
        <f>FC107*FC108</f>
        <v>29584</v>
      </c>
      <c r="FG113" s="345"/>
      <c r="FH113" s="835" t="s">
        <v>469</v>
      </c>
      <c r="FI113" s="840">
        <f>$D$67*FK63</f>
        <v>120</v>
      </c>
      <c r="FJ113" s="840">
        <f>IF(FI113&gt;FI109,FI109,FI113)</f>
        <v>120</v>
      </c>
      <c r="FK113" s="835"/>
      <c r="FL113" s="835">
        <f>FI107*FI108</f>
        <v>29584</v>
      </c>
      <c r="FM113" s="345"/>
      <c r="FN113" s="835" t="s">
        <v>469</v>
      </c>
      <c r="FO113" s="840">
        <f>$D$67*FQ63</f>
        <v>120</v>
      </c>
      <c r="FP113" s="840">
        <f>IF(FO113&gt;FO109,FO109,FO113)</f>
        <v>120</v>
      </c>
      <c r="FQ113" s="835"/>
      <c r="FR113" s="835">
        <f>FO107*FO108</f>
        <v>29584</v>
      </c>
      <c r="FS113" s="345"/>
      <c r="FT113" s="835" t="s">
        <v>469</v>
      </c>
      <c r="FU113" s="840">
        <f>$D$67*FW63</f>
        <v>120</v>
      </c>
      <c r="FV113" s="840">
        <f>IF(FU113&gt;FU109,FU109,FU113)</f>
        <v>120</v>
      </c>
      <c r="FW113" s="835"/>
      <c r="FX113" s="835">
        <f>FU107*FU108</f>
        <v>29584</v>
      </c>
      <c r="FY113" s="345"/>
    </row>
    <row r="114" spans="1:181" x14ac:dyDescent="0.3">
      <c r="A114" s="19"/>
      <c r="B114" s="835" t="s">
        <v>468</v>
      </c>
      <c r="C114" s="840">
        <f>D$67*E61</f>
        <v>120</v>
      </c>
      <c r="D114" s="840">
        <f>IF(C114&gt;C110,C110,C114)</f>
        <v>120</v>
      </c>
      <c r="E114" s="835"/>
      <c r="F114" s="835"/>
      <c r="G114" s="345"/>
      <c r="H114" s="835" t="s">
        <v>468</v>
      </c>
      <c r="I114" s="840">
        <f>$D$67*K61</f>
        <v>120</v>
      </c>
      <c r="J114" s="840">
        <f>IF(I114&gt;I110,I110,I114)</f>
        <v>120</v>
      </c>
      <c r="K114" s="835"/>
      <c r="L114" s="835"/>
      <c r="M114" s="345"/>
      <c r="N114" s="835" t="s">
        <v>468</v>
      </c>
      <c r="O114" s="840">
        <f>$D$67*Q61</f>
        <v>120</v>
      </c>
      <c r="P114" s="840">
        <f>IF(O114&gt;O110,O110,O114)</f>
        <v>120</v>
      </c>
      <c r="Q114" s="835"/>
      <c r="R114" s="835"/>
      <c r="S114" s="345"/>
      <c r="T114" s="835" t="s">
        <v>468</v>
      </c>
      <c r="U114" s="840">
        <f>$D$67*W61</f>
        <v>120</v>
      </c>
      <c r="V114" s="840">
        <f>IF(U114&gt;U110,U110,U114)</f>
        <v>120</v>
      </c>
      <c r="W114" s="835"/>
      <c r="X114" s="835"/>
      <c r="Y114" s="345"/>
      <c r="Z114" s="835" t="s">
        <v>468</v>
      </c>
      <c r="AA114" s="840">
        <f>$D$67*AC61</f>
        <v>120</v>
      </c>
      <c r="AB114" s="840">
        <f>IF(AA114&gt;AA110,AA110,AA114)</f>
        <v>120</v>
      </c>
      <c r="AC114" s="835"/>
      <c r="AD114" s="835"/>
      <c r="AE114" s="345"/>
      <c r="AF114" s="835" t="s">
        <v>468</v>
      </c>
      <c r="AG114" s="840">
        <f>$D$67*AI61</f>
        <v>120</v>
      </c>
      <c r="AH114" s="840">
        <f>IF(AG114&gt;AG110,AG110,AG114)</f>
        <v>120</v>
      </c>
      <c r="AI114" s="835"/>
      <c r="AJ114" s="835"/>
      <c r="AK114" s="345"/>
      <c r="AL114" s="835" t="s">
        <v>468</v>
      </c>
      <c r="AM114" s="840">
        <f>$D$67*AO61</f>
        <v>120</v>
      </c>
      <c r="AN114" s="840">
        <f>IF(AM114&gt;AM110,AM110,AM114)</f>
        <v>120</v>
      </c>
      <c r="AO114" s="835"/>
      <c r="AP114" s="835"/>
      <c r="AQ114" s="345"/>
      <c r="AR114" s="835" t="s">
        <v>468</v>
      </c>
      <c r="AS114" s="840">
        <f>$D$67*AU61</f>
        <v>120</v>
      </c>
      <c r="AT114" s="840">
        <f>IF(AS114&gt;AS110,AS110,AS114)</f>
        <v>120</v>
      </c>
      <c r="AU114" s="835"/>
      <c r="AV114" s="835"/>
      <c r="AW114" s="345"/>
      <c r="AX114" s="835" t="s">
        <v>468</v>
      </c>
      <c r="AY114" s="840">
        <f>$D$67*BA61</f>
        <v>120</v>
      </c>
      <c r="AZ114" s="840">
        <f>IF(AY114&gt;AY110,AY110,AY114)</f>
        <v>120</v>
      </c>
      <c r="BA114" s="835"/>
      <c r="BB114" s="835"/>
      <c r="BC114" s="345"/>
      <c r="BD114" s="835" t="s">
        <v>468</v>
      </c>
      <c r="BE114" s="840">
        <f>$D$67*BG61</f>
        <v>120</v>
      </c>
      <c r="BF114" s="840">
        <f>IF(BE114&gt;BE110,BE110,BE114)</f>
        <v>120</v>
      </c>
      <c r="BG114" s="835"/>
      <c r="BH114" s="835"/>
      <c r="BI114" s="345"/>
      <c r="BJ114" s="835" t="s">
        <v>468</v>
      </c>
      <c r="BK114" s="840">
        <f>$D$67*BM61</f>
        <v>120</v>
      </c>
      <c r="BL114" s="840">
        <f>IF(BK114&gt;BK110,BK110,BK114)</f>
        <v>120</v>
      </c>
      <c r="BM114" s="835"/>
      <c r="BN114" s="835"/>
      <c r="BO114" s="345"/>
      <c r="BP114" s="835" t="s">
        <v>468</v>
      </c>
      <c r="BQ114" s="840">
        <f>$D$67*BS61</f>
        <v>120</v>
      </c>
      <c r="BR114" s="840">
        <f>IF(BQ114&gt;BQ110,BQ110,BQ114)</f>
        <v>120</v>
      </c>
      <c r="BS114" s="835"/>
      <c r="BT114" s="835"/>
      <c r="BU114" s="345"/>
      <c r="BV114" s="835" t="s">
        <v>468</v>
      </c>
      <c r="BW114" s="840">
        <f>$D$67*BY61</f>
        <v>120</v>
      </c>
      <c r="BX114" s="840">
        <f>IF(BW114&gt;BW110,BW110,BW114)</f>
        <v>120</v>
      </c>
      <c r="BY114" s="835"/>
      <c r="BZ114" s="835"/>
      <c r="CA114" s="345"/>
      <c r="CB114" s="835" t="s">
        <v>468</v>
      </c>
      <c r="CC114" s="840">
        <f>$D$67*CE61</f>
        <v>120</v>
      </c>
      <c r="CD114" s="840">
        <f>IF(CC114&gt;CC110,CC110,CC114)</f>
        <v>120</v>
      </c>
      <c r="CE114" s="835"/>
      <c r="CF114" s="835"/>
      <c r="CG114" s="345"/>
      <c r="CH114" s="835" t="s">
        <v>468</v>
      </c>
      <c r="CI114" s="840">
        <f>$D$67*CK61</f>
        <v>120</v>
      </c>
      <c r="CJ114" s="840">
        <f>IF(CI114&gt;CI110,CI110,CI114)</f>
        <v>120</v>
      </c>
      <c r="CK114" s="835"/>
      <c r="CL114" s="835"/>
      <c r="CM114" s="345"/>
      <c r="CN114" s="835" t="s">
        <v>468</v>
      </c>
      <c r="CO114" s="840">
        <f>$D$67*CQ61</f>
        <v>120</v>
      </c>
      <c r="CP114" s="840">
        <f>IF(CO114&gt;CO110,CO110,CO114)</f>
        <v>120</v>
      </c>
      <c r="CQ114" s="835"/>
      <c r="CR114" s="835"/>
      <c r="CS114" s="345"/>
      <c r="CT114" s="835" t="s">
        <v>468</v>
      </c>
      <c r="CU114" s="840">
        <f>$D$67*CW61</f>
        <v>120</v>
      </c>
      <c r="CV114" s="840">
        <f>IF(CU114&gt;CU110,CU110,CU114)</f>
        <v>120</v>
      </c>
      <c r="CW114" s="835"/>
      <c r="CX114" s="835"/>
      <c r="CY114" s="345"/>
      <c r="CZ114" s="835" t="s">
        <v>468</v>
      </c>
      <c r="DA114" s="840">
        <f>$D$67*DC61</f>
        <v>120</v>
      </c>
      <c r="DB114" s="840">
        <f>IF(DA114&gt;DA110,DA110,DA114)</f>
        <v>120</v>
      </c>
      <c r="DC114" s="835"/>
      <c r="DD114" s="835"/>
      <c r="DE114" s="345"/>
      <c r="DF114" s="835" t="s">
        <v>468</v>
      </c>
      <c r="DG114" s="840">
        <f>$D$67*DI61</f>
        <v>120</v>
      </c>
      <c r="DH114" s="840">
        <f>IF(DG114&gt;DG110,DG110,DG114)</f>
        <v>120</v>
      </c>
      <c r="DI114" s="835"/>
      <c r="DJ114" s="835"/>
      <c r="DK114" s="345"/>
      <c r="DL114" s="835" t="s">
        <v>468</v>
      </c>
      <c r="DM114" s="840">
        <f>$D$67*DO61</f>
        <v>120</v>
      </c>
      <c r="DN114" s="840">
        <f>IF(DM114&gt;DM110,DM110,DM114)</f>
        <v>120</v>
      </c>
      <c r="DO114" s="835"/>
      <c r="DP114" s="835"/>
      <c r="DQ114" s="345"/>
      <c r="DR114" s="835" t="s">
        <v>468</v>
      </c>
      <c r="DS114" s="840">
        <f>$D$67*DU61</f>
        <v>120</v>
      </c>
      <c r="DT114" s="840">
        <f>IF(DS114&gt;DS110,DS110,DS114)</f>
        <v>120</v>
      </c>
      <c r="DU114" s="835"/>
      <c r="DV114" s="835"/>
      <c r="DW114" s="345"/>
      <c r="DX114" s="835" t="s">
        <v>468</v>
      </c>
      <c r="DY114" s="840">
        <f>$D$67*EA61</f>
        <v>120</v>
      </c>
      <c r="DZ114" s="840">
        <f>IF(DY114&gt;DY110,DY110,DY114)</f>
        <v>120</v>
      </c>
      <c r="EA114" s="835"/>
      <c r="EB114" s="835"/>
      <c r="EC114" s="345"/>
      <c r="ED114" s="835" t="s">
        <v>468</v>
      </c>
      <c r="EE114" s="840">
        <f>$D$67*EG61</f>
        <v>120</v>
      </c>
      <c r="EF114" s="840">
        <f>IF(EE114&gt;EE110,EE110,EE114)</f>
        <v>120</v>
      </c>
      <c r="EG114" s="835"/>
      <c r="EH114" s="835"/>
      <c r="EI114" s="345"/>
      <c r="EJ114" s="835" t="s">
        <v>468</v>
      </c>
      <c r="EK114" s="840">
        <f>$D$67*EM61</f>
        <v>120</v>
      </c>
      <c r="EL114" s="840">
        <f>IF(EK114&gt;EK110,EK110,EK114)</f>
        <v>120</v>
      </c>
      <c r="EM114" s="835"/>
      <c r="EN114" s="835"/>
      <c r="EO114" s="345"/>
      <c r="EP114" s="835" t="s">
        <v>468</v>
      </c>
      <c r="EQ114" s="840">
        <f>$D$67*ES61</f>
        <v>120</v>
      </c>
      <c r="ER114" s="840">
        <f>IF(EQ114&gt;EQ110,EQ110,EQ114)</f>
        <v>120</v>
      </c>
      <c r="ES114" s="835"/>
      <c r="ET114" s="835"/>
      <c r="EU114" s="345"/>
      <c r="EV114" s="835" t="s">
        <v>468</v>
      </c>
      <c r="EW114" s="840">
        <f>$D$67*EY61</f>
        <v>120</v>
      </c>
      <c r="EX114" s="840">
        <f>IF(EW114&gt;EW110,EW110,EW114)</f>
        <v>120</v>
      </c>
      <c r="EY114" s="835"/>
      <c r="EZ114" s="835"/>
      <c r="FA114" s="345"/>
      <c r="FB114" s="835" t="s">
        <v>468</v>
      </c>
      <c r="FC114" s="840">
        <f>$D$67*FE61</f>
        <v>120</v>
      </c>
      <c r="FD114" s="840">
        <f>IF(FC114&gt;FC110,FC110,FC114)</f>
        <v>120</v>
      </c>
      <c r="FE114" s="835"/>
      <c r="FF114" s="835"/>
      <c r="FG114" s="345"/>
      <c r="FH114" s="835" t="s">
        <v>468</v>
      </c>
      <c r="FI114" s="840">
        <f>$D$67*FK61</f>
        <v>120</v>
      </c>
      <c r="FJ114" s="840">
        <f>IF(FI114&gt;FI110,FI110,FI114)</f>
        <v>120</v>
      </c>
      <c r="FK114" s="835"/>
      <c r="FL114" s="835"/>
      <c r="FM114" s="345"/>
      <c r="FN114" s="835" t="s">
        <v>468</v>
      </c>
      <c r="FO114" s="840">
        <f>$D$67*FQ61</f>
        <v>120</v>
      </c>
      <c r="FP114" s="840">
        <f>IF(FO114&gt;FO110,FO110,FO114)</f>
        <v>120</v>
      </c>
      <c r="FQ114" s="835"/>
      <c r="FR114" s="835"/>
      <c r="FS114" s="345"/>
      <c r="FT114" s="835" t="s">
        <v>468</v>
      </c>
      <c r="FU114" s="840">
        <f>$D$67*FW61</f>
        <v>120</v>
      </c>
      <c r="FV114" s="840">
        <f>IF(FU114&gt;FU110,FU110,FU114)</f>
        <v>120</v>
      </c>
      <c r="FW114" s="835"/>
      <c r="FX114" s="835"/>
      <c r="FY114" s="345"/>
    </row>
    <row r="115" spans="1:181" x14ac:dyDescent="0.3">
      <c r="A115" s="19"/>
      <c r="B115" s="835" t="s">
        <v>467</v>
      </c>
      <c r="C115" s="840">
        <f>D$67*E62</f>
        <v>120</v>
      </c>
      <c r="D115" s="840">
        <f>IF(C115&gt;C107,C107,C115)</f>
        <v>120</v>
      </c>
      <c r="E115" s="835"/>
      <c r="F115" s="835"/>
      <c r="G115" s="345"/>
      <c r="H115" s="835" t="s">
        <v>467</v>
      </c>
      <c r="I115" s="840">
        <f>$D$67*K62</f>
        <v>120</v>
      </c>
      <c r="J115" s="840">
        <f>IF(I115&gt;I107,I107,I115)</f>
        <v>120</v>
      </c>
      <c r="K115" s="835"/>
      <c r="L115" s="835"/>
      <c r="M115" s="345"/>
      <c r="N115" s="835" t="s">
        <v>467</v>
      </c>
      <c r="O115" s="840">
        <f>$D$67*Q62</f>
        <v>120</v>
      </c>
      <c r="P115" s="840">
        <f>IF(O115&gt;O107,O107,O115)</f>
        <v>120</v>
      </c>
      <c r="Q115" s="835"/>
      <c r="R115" s="835"/>
      <c r="S115" s="345"/>
      <c r="T115" s="835" t="s">
        <v>467</v>
      </c>
      <c r="U115" s="840">
        <f>$D$67*W62</f>
        <v>120</v>
      </c>
      <c r="V115" s="840">
        <f>IF(U115&gt;U107,U107,U115)</f>
        <v>120</v>
      </c>
      <c r="W115" s="835"/>
      <c r="X115" s="835"/>
      <c r="Y115" s="345"/>
      <c r="Z115" s="835" t="s">
        <v>467</v>
      </c>
      <c r="AA115" s="840">
        <f>$D$67*AC62</f>
        <v>120</v>
      </c>
      <c r="AB115" s="840">
        <f>IF(AA115&gt;AA107,AA107,AA115)</f>
        <v>120</v>
      </c>
      <c r="AC115" s="835"/>
      <c r="AD115" s="835"/>
      <c r="AE115" s="345"/>
      <c r="AF115" s="835" t="s">
        <v>467</v>
      </c>
      <c r="AG115" s="840">
        <f>$D$67*AI62</f>
        <v>120</v>
      </c>
      <c r="AH115" s="840">
        <f>IF(AG115&gt;AG107,AG107,AG115)</f>
        <v>120</v>
      </c>
      <c r="AI115" s="835"/>
      <c r="AJ115" s="835"/>
      <c r="AK115" s="345"/>
      <c r="AL115" s="835" t="s">
        <v>467</v>
      </c>
      <c r="AM115" s="840">
        <f>$D$67*AO62</f>
        <v>120</v>
      </c>
      <c r="AN115" s="840">
        <f>IF(AM115&gt;AM107,AM107,AM115)</f>
        <v>120</v>
      </c>
      <c r="AO115" s="835"/>
      <c r="AP115" s="835"/>
      <c r="AQ115" s="345"/>
      <c r="AR115" s="835" t="s">
        <v>467</v>
      </c>
      <c r="AS115" s="840">
        <f>$D$67*AU62</f>
        <v>120</v>
      </c>
      <c r="AT115" s="840">
        <f>IF(AS115&gt;AS107,AS107,AS115)</f>
        <v>120</v>
      </c>
      <c r="AU115" s="835"/>
      <c r="AV115" s="835"/>
      <c r="AW115" s="345"/>
      <c r="AX115" s="835" t="s">
        <v>467</v>
      </c>
      <c r="AY115" s="840">
        <f>$D$67*BA62</f>
        <v>120</v>
      </c>
      <c r="AZ115" s="840">
        <f>IF(AY115&gt;AY107,AY107,AY115)</f>
        <v>120</v>
      </c>
      <c r="BA115" s="835"/>
      <c r="BB115" s="835"/>
      <c r="BC115" s="345"/>
      <c r="BD115" s="835" t="s">
        <v>467</v>
      </c>
      <c r="BE115" s="840">
        <f>$D$67*BG62</f>
        <v>120</v>
      </c>
      <c r="BF115" s="840">
        <f>IF(BE115&gt;BE107,BE107,BE115)</f>
        <v>120</v>
      </c>
      <c r="BG115" s="835"/>
      <c r="BH115" s="835"/>
      <c r="BI115" s="345"/>
      <c r="BJ115" s="835" t="s">
        <v>467</v>
      </c>
      <c r="BK115" s="840">
        <f>$D$67*BM62</f>
        <v>120</v>
      </c>
      <c r="BL115" s="840">
        <f>IF(BK115&gt;BK107,BK107,BK115)</f>
        <v>120</v>
      </c>
      <c r="BM115" s="835"/>
      <c r="BN115" s="835"/>
      <c r="BO115" s="345"/>
      <c r="BP115" s="835" t="s">
        <v>467</v>
      </c>
      <c r="BQ115" s="840">
        <f>$D$67*BS62</f>
        <v>120</v>
      </c>
      <c r="BR115" s="840">
        <f>IF(BQ115&gt;BQ107,BQ107,BQ115)</f>
        <v>120</v>
      </c>
      <c r="BS115" s="835"/>
      <c r="BT115" s="835"/>
      <c r="BU115" s="345"/>
      <c r="BV115" s="835" t="s">
        <v>467</v>
      </c>
      <c r="BW115" s="840">
        <f>$D$67*BY62</f>
        <v>120</v>
      </c>
      <c r="BX115" s="840">
        <f>IF(BW115&gt;BW107,BW107,BW115)</f>
        <v>120</v>
      </c>
      <c r="BY115" s="835"/>
      <c r="BZ115" s="835"/>
      <c r="CA115" s="345"/>
      <c r="CB115" s="835" t="s">
        <v>467</v>
      </c>
      <c r="CC115" s="840">
        <f>$D$67*CE62</f>
        <v>120</v>
      </c>
      <c r="CD115" s="840">
        <f>IF(CC115&gt;CC107,CC107,CC115)</f>
        <v>120</v>
      </c>
      <c r="CE115" s="835"/>
      <c r="CF115" s="835"/>
      <c r="CG115" s="345"/>
      <c r="CH115" s="835" t="s">
        <v>467</v>
      </c>
      <c r="CI115" s="840">
        <f>$D$67*CK62</f>
        <v>120</v>
      </c>
      <c r="CJ115" s="840">
        <f>IF(CI115&gt;CI107,CI107,CI115)</f>
        <v>120</v>
      </c>
      <c r="CK115" s="835"/>
      <c r="CL115" s="835"/>
      <c r="CM115" s="345"/>
      <c r="CN115" s="835" t="s">
        <v>467</v>
      </c>
      <c r="CO115" s="840">
        <f>$D$67*CQ62</f>
        <v>120</v>
      </c>
      <c r="CP115" s="840">
        <f>IF(CO115&gt;CO107,CO107,CO115)</f>
        <v>120</v>
      </c>
      <c r="CQ115" s="835"/>
      <c r="CR115" s="835"/>
      <c r="CS115" s="345"/>
      <c r="CT115" s="835" t="s">
        <v>467</v>
      </c>
      <c r="CU115" s="840">
        <f>$D$67*CW62</f>
        <v>120</v>
      </c>
      <c r="CV115" s="840">
        <f>IF(CU115&gt;CU107,CU107,CU115)</f>
        <v>120</v>
      </c>
      <c r="CW115" s="835"/>
      <c r="CX115" s="835"/>
      <c r="CY115" s="345"/>
      <c r="CZ115" s="835" t="s">
        <v>467</v>
      </c>
      <c r="DA115" s="840">
        <f>$D$67*DC62</f>
        <v>120</v>
      </c>
      <c r="DB115" s="840">
        <f>IF(DA115&gt;DA107,DA107,DA115)</f>
        <v>120</v>
      </c>
      <c r="DC115" s="835"/>
      <c r="DD115" s="835"/>
      <c r="DE115" s="345"/>
      <c r="DF115" s="835" t="s">
        <v>467</v>
      </c>
      <c r="DG115" s="840">
        <f>$D$67*DI62</f>
        <v>120</v>
      </c>
      <c r="DH115" s="840">
        <f>IF(DG115&gt;DG107,DG107,DG115)</f>
        <v>120</v>
      </c>
      <c r="DI115" s="835"/>
      <c r="DJ115" s="835"/>
      <c r="DK115" s="345"/>
      <c r="DL115" s="835" t="s">
        <v>467</v>
      </c>
      <c r="DM115" s="840">
        <f>$D$67*DO62</f>
        <v>120</v>
      </c>
      <c r="DN115" s="840">
        <f>IF(DM115&gt;DM107,DM107,DM115)</f>
        <v>120</v>
      </c>
      <c r="DO115" s="835"/>
      <c r="DP115" s="835"/>
      <c r="DQ115" s="345"/>
      <c r="DR115" s="835" t="s">
        <v>467</v>
      </c>
      <c r="DS115" s="840">
        <f>$D$67*DU62</f>
        <v>120</v>
      </c>
      <c r="DT115" s="840">
        <f>IF(DS115&gt;DS107,DS107,DS115)</f>
        <v>120</v>
      </c>
      <c r="DU115" s="835"/>
      <c r="DV115" s="835"/>
      <c r="DW115" s="345"/>
      <c r="DX115" s="835" t="s">
        <v>467</v>
      </c>
      <c r="DY115" s="840">
        <f>$D$67*EA62</f>
        <v>120</v>
      </c>
      <c r="DZ115" s="840">
        <f>IF(DY115&gt;DY107,DY107,DY115)</f>
        <v>120</v>
      </c>
      <c r="EA115" s="835"/>
      <c r="EB115" s="835"/>
      <c r="EC115" s="345"/>
      <c r="ED115" s="835" t="s">
        <v>467</v>
      </c>
      <c r="EE115" s="840">
        <f>$D$67*EG62</f>
        <v>120</v>
      </c>
      <c r="EF115" s="840">
        <f>IF(EE115&gt;EE107,EE107,EE115)</f>
        <v>120</v>
      </c>
      <c r="EG115" s="835"/>
      <c r="EH115" s="835"/>
      <c r="EI115" s="345"/>
      <c r="EJ115" s="835" t="s">
        <v>467</v>
      </c>
      <c r="EK115" s="840">
        <f>$D$67*EM62</f>
        <v>120</v>
      </c>
      <c r="EL115" s="840">
        <f>IF(EK115&gt;EK107,EK107,EK115)</f>
        <v>120</v>
      </c>
      <c r="EM115" s="835"/>
      <c r="EN115" s="835"/>
      <c r="EO115" s="345"/>
      <c r="EP115" s="835" t="s">
        <v>467</v>
      </c>
      <c r="EQ115" s="840">
        <f>$D$67*ES62</f>
        <v>120</v>
      </c>
      <c r="ER115" s="840">
        <f>IF(EQ115&gt;EQ107,EQ107,EQ115)</f>
        <v>120</v>
      </c>
      <c r="ES115" s="835"/>
      <c r="ET115" s="835"/>
      <c r="EU115" s="345"/>
      <c r="EV115" s="835" t="s">
        <v>467</v>
      </c>
      <c r="EW115" s="840">
        <f>$D$67*EY62</f>
        <v>120</v>
      </c>
      <c r="EX115" s="840">
        <f>IF(EW115&gt;EW107,EW107,EW115)</f>
        <v>120</v>
      </c>
      <c r="EY115" s="835"/>
      <c r="EZ115" s="835"/>
      <c r="FA115" s="345"/>
      <c r="FB115" s="835" t="s">
        <v>467</v>
      </c>
      <c r="FC115" s="840">
        <f>$D$67*FE62</f>
        <v>120</v>
      </c>
      <c r="FD115" s="840">
        <f>IF(FC115&gt;FC107,FC107,FC115)</f>
        <v>120</v>
      </c>
      <c r="FE115" s="835"/>
      <c r="FF115" s="835"/>
      <c r="FG115" s="345"/>
      <c r="FH115" s="835" t="s">
        <v>467</v>
      </c>
      <c r="FI115" s="840">
        <f>$D$67*FK62</f>
        <v>120</v>
      </c>
      <c r="FJ115" s="840">
        <f>IF(FI115&gt;FI107,FI107,FI115)</f>
        <v>120</v>
      </c>
      <c r="FK115" s="835"/>
      <c r="FL115" s="835"/>
      <c r="FM115" s="345"/>
      <c r="FN115" s="835" t="s">
        <v>467</v>
      </c>
      <c r="FO115" s="840">
        <f>$D$67*FQ62</f>
        <v>120</v>
      </c>
      <c r="FP115" s="840">
        <f>IF(FO115&gt;FO107,FO107,FO115)</f>
        <v>120</v>
      </c>
      <c r="FQ115" s="835"/>
      <c r="FR115" s="835"/>
      <c r="FS115" s="345"/>
      <c r="FT115" s="835" t="s">
        <v>467</v>
      </c>
      <c r="FU115" s="840">
        <f>$D$67*FW62</f>
        <v>120</v>
      </c>
      <c r="FV115" s="840">
        <f>IF(FU115&gt;FU107,FU107,FU115)</f>
        <v>120</v>
      </c>
      <c r="FW115" s="835"/>
      <c r="FX115" s="835"/>
      <c r="FY115" s="345"/>
    </row>
    <row r="116" spans="1:181" ht="15" thickBot="1" x14ac:dyDescent="0.35">
      <c r="A116" s="19"/>
      <c r="B116" s="835"/>
      <c r="C116" s="835" t="s">
        <v>466</v>
      </c>
      <c r="D116" s="835" t="s">
        <v>465</v>
      </c>
      <c r="E116" s="835"/>
      <c r="F116" s="835"/>
      <c r="G116" s="345"/>
      <c r="H116" s="835"/>
      <c r="I116" s="835" t="s">
        <v>466</v>
      </c>
      <c r="J116" s="835" t="s">
        <v>465</v>
      </c>
      <c r="K116" s="835"/>
      <c r="L116" s="835"/>
      <c r="M116" s="345"/>
      <c r="N116" s="835"/>
      <c r="O116" s="835" t="s">
        <v>466</v>
      </c>
      <c r="P116" s="835" t="s">
        <v>465</v>
      </c>
      <c r="Q116" s="835"/>
      <c r="R116" s="835"/>
      <c r="S116" s="345"/>
      <c r="T116" s="835"/>
      <c r="U116" s="835" t="s">
        <v>466</v>
      </c>
      <c r="V116" s="835" t="s">
        <v>465</v>
      </c>
      <c r="W116" s="835"/>
      <c r="X116" s="835"/>
      <c r="Y116" s="345"/>
      <c r="Z116" s="835"/>
      <c r="AA116" s="835" t="s">
        <v>466</v>
      </c>
      <c r="AB116" s="835" t="s">
        <v>465</v>
      </c>
      <c r="AC116" s="835"/>
      <c r="AD116" s="835"/>
      <c r="AE116" s="345"/>
      <c r="AF116" s="835"/>
      <c r="AG116" s="835" t="s">
        <v>466</v>
      </c>
      <c r="AH116" s="835" t="s">
        <v>465</v>
      </c>
      <c r="AI116" s="835"/>
      <c r="AJ116" s="835"/>
      <c r="AK116" s="345"/>
      <c r="AL116" s="835"/>
      <c r="AM116" s="835" t="s">
        <v>466</v>
      </c>
      <c r="AN116" s="835" t="s">
        <v>465</v>
      </c>
      <c r="AO116" s="835"/>
      <c r="AP116" s="835"/>
      <c r="AQ116" s="345"/>
      <c r="AR116" s="835"/>
      <c r="AS116" s="835" t="s">
        <v>466</v>
      </c>
      <c r="AT116" s="835" t="s">
        <v>465</v>
      </c>
      <c r="AU116" s="835"/>
      <c r="AV116" s="835"/>
      <c r="AW116" s="345"/>
      <c r="AX116" s="835"/>
      <c r="AY116" s="835" t="s">
        <v>466</v>
      </c>
      <c r="AZ116" s="835" t="s">
        <v>465</v>
      </c>
      <c r="BA116" s="835"/>
      <c r="BB116" s="835"/>
      <c r="BC116" s="345"/>
      <c r="BD116" s="835"/>
      <c r="BE116" s="835" t="s">
        <v>466</v>
      </c>
      <c r="BF116" s="835" t="s">
        <v>465</v>
      </c>
      <c r="BG116" s="835"/>
      <c r="BH116" s="835"/>
      <c r="BI116" s="345"/>
      <c r="BJ116" s="835"/>
      <c r="BK116" s="835" t="s">
        <v>466</v>
      </c>
      <c r="BL116" s="835" t="s">
        <v>465</v>
      </c>
      <c r="BM116" s="835"/>
      <c r="BN116" s="835"/>
      <c r="BO116" s="345"/>
      <c r="BP116" s="835"/>
      <c r="BQ116" s="835" t="s">
        <v>466</v>
      </c>
      <c r="BR116" s="835" t="s">
        <v>465</v>
      </c>
      <c r="BS116" s="835"/>
      <c r="BT116" s="835"/>
      <c r="BU116" s="345"/>
      <c r="BV116" s="835"/>
      <c r="BW116" s="835" t="s">
        <v>466</v>
      </c>
      <c r="BX116" s="835" t="s">
        <v>465</v>
      </c>
      <c r="BY116" s="835"/>
      <c r="BZ116" s="835"/>
      <c r="CA116" s="345"/>
      <c r="CB116" s="835"/>
      <c r="CC116" s="835" t="s">
        <v>466</v>
      </c>
      <c r="CD116" s="835" t="s">
        <v>465</v>
      </c>
      <c r="CE116" s="835"/>
      <c r="CF116" s="835"/>
      <c r="CG116" s="345"/>
      <c r="CH116" s="835"/>
      <c r="CI116" s="835" t="s">
        <v>466</v>
      </c>
      <c r="CJ116" s="835" t="s">
        <v>465</v>
      </c>
      <c r="CK116" s="835"/>
      <c r="CL116" s="835"/>
      <c r="CM116" s="345"/>
      <c r="CN116" s="835"/>
      <c r="CO116" s="835" t="s">
        <v>466</v>
      </c>
      <c r="CP116" s="835" t="s">
        <v>465</v>
      </c>
      <c r="CQ116" s="835"/>
      <c r="CR116" s="835"/>
      <c r="CS116" s="345"/>
      <c r="CT116" s="835"/>
      <c r="CU116" s="835" t="s">
        <v>466</v>
      </c>
      <c r="CV116" s="835" t="s">
        <v>465</v>
      </c>
      <c r="CW116" s="835"/>
      <c r="CX116" s="835"/>
      <c r="CY116" s="345"/>
      <c r="CZ116" s="835"/>
      <c r="DA116" s="835" t="s">
        <v>466</v>
      </c>
      <c r="DB116" s="835" t="s">
        <v>465</v>
      </c>
      <c r="DC116" s="835"/>
      <c r="DD116" s="835"/>
      <c r="DE116" s="345"/>
      <c r="DF116" s="835"/>
      <c r="DG116" s="835" t="s">
        <v>466</v>
      </c>
      <c r="DH116" s="835" t="s">
        <v>465</v>
      </c>
      <c r="DI116" s="835"/>
      <c r="DJ116" s="835"/>
      <c r="DK116" s="345"/>
      <c r="DL116" s="835"/>
      <c r="DM116" s="835" t="s">
        <v>466</v>
      </c>
      <c r="DN116" s="835" t="s">
        <v>465</v>
      </c>
      <c r="DO116" s="835"/>
      <c r="DP116" s="835"/>
      <c r="DQ116" s="345"/>
      <c r="DR116" s="835"/>
      <c r="DS116" s="835" t="s">
        <v>466</v>
      </c>
      <c r="DT116" s="835" t="s">
        <v>465</v>
      </c>
      <c r="DU116" s="835"/>
      <c r="DV116" s="835"/>
      <c r="DW116" s="345"/>
      <c r="DX116" s="835"/>
      <c r="DY116" s="835" t="s">
        <v>466</v>
      </c>
      <c r="DZ116" s="835" t="s">
        <v>465</v>
      </c>
      <c r="EA116" s="835"/>
      <c r="EB116" s="835"/>
      <c r="EC116" s="345"/>
      <c r="ED116" s="835"/>
      <c r="EE116" s="835" t="s">
        <v>466</v>
      </c>
      <c r="EF116" s="835" t="s">
        <v>465</v>
      </c>
      <c r="EG116" s="835"/>
      <c r="EH116" s="835"/>
      <c r="EI116" s="345"/>
      <c r="EJ116" s="835"/>
      <c r="EK116" s="835" t="s">
        <v>466</v>
      </c>
      <c r="EL116" s="835" t="s">
        <v>465</v>
      </c>
      <c r="EM116" s="835"/>
      <c r="EN116" s="835"/>
      <c r="EO116" s="345"/>
      <c r="EP116" s="835"/>
      <c r="EQ116" s="835" t="s">
        <v>466</v>
      </c>
      <c r="ER116" s="835" t="s">
        <v>465</v>
      </c>
      <c r="ES116" s="835"/>
      <c r="ET116" s="835"/>
      <c r="EU116" s="345"/>
      <c r="EV116" s="835"/>
      <c r="EW116" s="835" t="s">
        <v>466</v>
      </c>
      <c r="EX116" s="835" t="s">
        <v>465</v>
      </c>
      <c r="EY116" s="835"/>
      <c r="EZ116" s="835"/>
      <c r="FA116" s="345"/>
      <c r="FB116" s="835"/>
      <c r="FC116" s="835" t="s">
        <v>466</v>
      </c>
      <c r="FD116" s="835" t="s">
        <v>465</v>
      </c>
      <c r="FE116" s="835"/>
      <c r="FF116" s="835"/>
      <c r="FG116" s="345"/>
      <c r="FH116" s="835"/>
      <c r="FI116" s="835" t="s">
        <v>466</v>
      </c>
      <c r="FJ116" s="835" t="s">
        <v>465</v>
      </c>
      <c r="FK116" s="835"/>
      <c r="FL116" s="835"/>
      <c r="FM116" s="345"/>
      <c r="FN116" s="835"/>
      <c r="FO116" s="835" t="s">
        <v>466</v>
      </c>
      <c r="FP116" s="835" t="s">
        <v>465</v>
      </c>
      <c r="FQ116" s="835"/>
      <c r="FR116" s="835"/>
      <c r="FS116" s="345"/>
      <c r="FT116" s="835"/>
      <c r="FU116" s="835" t="s">
        <v>466</v>
      </c>
      <c r="FV116" s="835" t="s">
        <v>465</v>
      </c>
      <c r="FW116" s="835"/>
      <c r="FX116" s="835"/>
      <c r="FY116" s="345"/>
    </row>
    <row r="117" spans="1:181" x14ac:dyDescent="0.3">
      <c r="A117" s="19"/>
      <c r="B117" s="838" t="s">
        <v>442</v>
      </c>
      <c r="C117" s="837">
        <f>IF(E105&lt;0,C81-D114,D112)</f>
        <v>52</v>
      </c>
      <c r="D117" s="837">
        <f>IF(E106&lt;0,C80-D115,D113)</f>
        <v>52</v>
      </c>
      <c r="E117" s="837">
        <f t="shared" ref="E117:E124" si="24">IF($E$70=1,D117*C117,0)</f>
        <v>2704</v>
      </c>
      <c r="F117" s="836"/>
      <c r="G117" s="345"/>
      <c r="H117" s="838" t="s">
        <v>442</v>
      </c>
      <c r="I117" s="837">
        <f>IF(K105&lt;0,I81-J114,J112)</f>
        <v>52</v>
      </c>
      <c r="J117" s="837">
        <f>IF(K106&lt;0,I80-J115,J113)</f>
        <v>52</v>
      </c>
      <c r="K117" s="837">
        <f t="shared" ref="K117:K124" si="25">IF($E$70=1,J117*I117,0)</f>
        <v>2704</v>
      </c>
      <c r="L117" s="836"/>
      <c r="M117" s="345"/>
      <c r="N117" s="838" t="s">
        <v>442</v>
      </c>
      <c r="O117" s="837">
        <f>IF(Q105&lt;0,O81-P114,P112)</f>
        <v>52</v>
      </c>
      <c r="P117" s="837">
        <f>IF(Q106&lt;0,O80-P115,P113)</f>
        <v>52</v>
      </c>
      <c r="Q117" s="837">
        <f t="shared" ref="Q117:Q124" si="26">IF($E$70=1,P117*O117,0)</f>
        <v>2704</v>
      </c>
      <c r="R117" s="836"/>
      <c r="S117" s="345"/>
      <c r="T117" s="838" t="s">
        <v>442</v>
      </c>
      <c r="U117" s="837">
        <f>IF(W105&lt;0,U81-V114,V112)</f>
        <v>52</v>
      </c>
      <c r="V117" s="837">
        <f>IF(W106&lt;0,U80-V115,V113)</f>
        <v>52</v>
      </c>
      <c r="W117" s="837">
        <f t="shared" ref="W117:W124" si="27">IF($E$70=1,V117*U117,0)</f>
        <v>2704</v>
      </c>
      <c r="X117" s="836"/>
      <c r="Y117" s="345"/>
      <c r="Z117" s="838" t="s">
        <v>442</v>
      </c>
      <c r="AA117" s="837">
        <f>IF(AC105&lt;0,AA81-AB114,AB112)</f>
        <v>52</v>
      </c>
      <c r="AB117" s="837">
        <f>IF(AC106&lt;0,AA80-AB115,AB113)</f>
        <v>52</v>
      </c>
      <c r="AC117" s="837">
        <f t="shared" ref="AC117:AC124" si="28">IF($E$70=1,AB117*AA117,0)</f>
        <v>2704</v>
      </c>
      <c r="AD117" s="836"/>
      <c r="AE117" s="345"/>
      <c r="AF117" s="838" t="s">
        <v>442</v>
      </c>
      <c r="AG117" s="837">
        <f>IF(AI105&lt;0,AG81-AH114,AH112)</f>
        <v>52</v>
      </c>
      <c r="AH117" s="837">
        <f>IF(AI106&lt;0,AG80-AH115,AH113)</f>
        <v>52</v>
      </c>
      <c r="AI117" s="837">
        <f t="shared" ref="AI117:AI124" si="29">IF($E$70=1,AH117*AG117,0)</f>
        <v>2704</v>
      </c>
      <c r="AJ117" s="836"/>
      <c r="AK117" s="345"/>
      <c r="AL117" s="838" t="s">
        <v>442</v>
      </c>
      <c r="AM117" s="837">
        <f>IF(AO105&lt;0,AM81-AN114,AN112)</f>
        <v>52</v>
      </c>
      <c r="AN117" s="837">
        <f>IF(AO106&lt;0,AM80-AN115,AN113)</f>
        <v>52</v>
      </c>
      <c r="AO117" s="837">
        <f t="shared" ref="AO117:AO124" si="30">IF($E$70=1,AN117*AM117,0)</f>
        <v>2704</v>
      </c>
      <c r="AP117" s="836"/>
      <c r="AQ117" s="345"/>
      <c r="AR117" s="838" t="s">
        <v>442</v>
      </c>
      <c r="AS117" s="837">
        <f>IF(AU105&lt;0,AS81-AT114,AT112)</f>
        <v>52</v>
      </c>
      <c r="AT117" s="837">
        <f>IF(AU106&lt;0,AS80-AT115,AT113)</f>
        <v>52</v>
      </c>
      <c r="AU117" s="837">
        <f t="shared" ref="AU117:AU124" si="31">IF($E$70=1,AT117*AS117,0)</f>
        <v>2704</v>
      </c>
      <c r="AV117" s="836"/>
      <c r="AW117" s="345"/>
      <c r="AX117" s="838" t="s">
        <v>442</v>
      </c>
      <c r="AY117" s="837">
        <f>IF(BA105&lt;0,AY81-AZ114,AZ112)</f>
        <v>52</v>
      </c>
      <c r="AZ117" s="837">
        <f>IF(BA106&lt;0,AY80-AZ115,AZ113)</f>
        <v>52</v>
      </c>
      <c r="BA117" s="837">
        <f t="shared" ref="BA117:BA124" si="32">IF($E$70=1,AZ117*AY117,0)</f>
        <v>2704</v>
      </c>
      <c r="BB117" s="836"/>
      <c r="BC117" s="345"/>
      <c r="BD117" s="838" t="s">
        <v>442</v>
      </c>
      <c r="BE117" s="837">
        <f>IF(BG105&lt;0,BE81-BF114,BF112)</f>
        <v>52</v>
      </c>
      <c r="BF117" s="837">
        <f>IF(BG106&lt;0,BE80-BF115,BF113)</f>
        <v>52</v>
      </c>
      <c r="BG117" s="837">
        <f t="shared" ref="BG117:BG124" si="33">IF($E$70=1,BF117*BE117,0)</f>
        <v>2704</v>
      </c>
      <c r="BH117" s="836"/>
      <c r="BI117" s="345"/>
      <c r="BJ117" s="838" t="s">
        <v>442</v>
      </c>
      <c r="BK117" s="837">
        <f>IF(BM105&lt;0,BK81-BL114,BL112)</f>
        <v>52</v>
      </c>
      <c r="BL117" s="837">
        <f>IF(BM106&lt;0,BK80-BL115,BL113)</f>
        <v>52</v>
      </c>
      <c r="BM117" s="837">
        <f t="shared" ref="BM117:BM124" si="34">IF($E$70=1,BL117*BK117,0)</f>
        <v>2704</v>
      </c>
      <c r="BN117" s="836"/>
      <c r="BO117" s="345"/>
      <c r="BP117" s="838" t="s">
        <v>442</v>
      </c>
      <c r="BQ117" s="837">
        <f>IF(BS105&lt;0,BQ81-BR114,BR112)</f>
        <v>52</v>
      </c>
      <c r="BR117" s="837">
        <f>IF(BS106&lt;0,BQ80-BR115,BR113)</f>
        <v>52</v>
      </c>
      <c r="BS117" s="837">
        <f t="shared" ref="BS117:BS124" si="35">IF($E$70=1,BR117*BQ117,0)</f>
        <v>2704</v>
      </c>
      <c r="BT117" s="836"/>
      <c r="BU117" s="345"/>
      <c r="BV117" s="838" t="s">
        <v>442</v>
      </c>
      <c r="BW117" s="837">
        <f>IF(BY105&lt;0,BW81-BX114,BX112)</f>
        <v>52</v>
      </c>
      <c r="BX117" s="837">
        <f>IF(BY106&lt;0,BW80-BX115,BX113)</f>
        <v>52</v>
      </c>
      <c r="BY117" s="837">
        <f t="shared" ref="BY117:BY124" si="36">IF($E$70=1,BX117*BW117,0)</f>
        <v>2704</v>
      </c>
      <c r="BZ117" s="836"/>
      <c r="CA117" s="345"/>
      <c r="CB117" s="838" t="s">
        <v>442</v>
      </c>
      <c r="CC117" s="837">
        <f>IF(CE105&lt;0,CC81-CD114,CD112)</f>
        <v>52</v>
      </c>
      <c r="CD117" s="837">
        <f>IF(CE106&lt;0,CC80-CD115,CD113)</f>
        <v>52</v>
      </c>
      <c r="CE117" s="837">
        <f t="shared" ref="CE117:CE124" si="37">IF($E$70=1,CD117*CC117,0)</f>
        <v>2704</v>
      </c>
      <c r="CF117" s="836"/>
      <c r="CG117" s="345"/>
      <c r="CH117" s="838" t="s">
        <v>442</v>
      </c>
      <c r="CI117" s="837">
        <f>IF(CK105&lt;0,CI81-CJ114,CJ112)</f>
        <v>52</v>
      </c>
      <c r="CJ117" s="837">
        <f>IF(CK106&lt;0,CI80-CJ115,CJ113)</f>
        <v>52</v>
      </c>
      <c r="CK117" s="837">
        <f t="shared" ref="CK117:CK124" si="38">IF($E$70=1,CJ117*CI117,0)</f>
        <v>2704</v>
      </c>
      <c r="CL117" s="836"/>
      <c r="CM117" s="345"/>
      <c r="CN117" s="838" t="s">
        <v>442</v>
      </c>
      <c r="CO117" s="837">
        <f>IF(CQ105&lt;0,CO81-CP114,CP112)</f>
        <v>52</v>
      </c>
      <c r="CP117" s="837">
        <f>IF(CQ106&lt;0,CO80-CP115,CP113)</f>
        <v>52</v>
      </c>
      <c r="CQ117" s="837">
        <f t="shared" ref="CQ117:CQ124" si="39">IF($E$70=1,CP117*CO117,0)</f>
        <v>2704</v>
      </c>
      <c r="CR117" s="836"/>
      <c r="CS117" s="345"/>
      <c r="CT117" s="838" t="s">
        <v>442</v>
      </c>
      <c r="CU117" s="837">
        <f>IF(CW105&lt;0,CU81-CV114,CV112)</f>
        <v>52</v>
      </c>
      <c r="CV117" s="837">
        <f>IF(CW106&lt;0,CU80-CV115,CV113)</f>
        <v>52</v>
      </c>
      <c r="CW117" s="837">
        <f t="shared" ref="CW117:CW124" si="40">IF($E$70=1,CV117*CU117,0)</f>
        <v>2704</v>
      </c>
      <c r="CX117" s="836"/>
      <c r="CY117" s="345"/>
      <c r="CZ117" s="838" t="s">
        <v>442</v>
      </c>
      <c r="DA117" s="837">
        <f>IF(DC105&lt;0,DA81-DB114,DB112)</f>
        <v>52</v>
      </c>
      <c r="DB117" s="837">
        <f>IF(DC106&lt;0,DA80-DB115,DB113)</f>
        <v>52</v>
      </c>
      <c r="DC117" s="837">
        <f t="shared" ref="DC117:DC124" si="41">IF($E$70=1,DB117*DA117,0)</f>
        <v>2704</v>
      </c>
      <c r="DD117" s="836"/>
      <c r="DE117" s="345"/>
      <c r="DF117" s="838" t="s">
        <v>442</v>
      </c>
      <c r="DG117" s="837">
        <f>IF(DI105&lt;0,DG81-DH114,DH112)</f>
        <v>52</v>
      </c>
      <c r="DH117" s="837">
        <f>IF(DI106&lt;0,DG80-DH115,DH113)</f>
        <v>52</v>
      </c>
      <c r="DI117" s="837">
        <f t="shared" ref="DI117:DI124" si="42">IF($E$70=1,DH117*DG117,0)</f>
        <v>2704</v>
      </c>
      <c r="DJ117" s="836"/>
      <c r="DK117" s="345"/>
      <c r="DL117" s="838" t="s">
        <v>442</v>
      </c>
      <c r="DM117" s="837">
        <f>IF(DO105&lt;0,DM81-DN114,DN112)</f>
        <v>52</v>
      </c>
      <c r="DN117" s="837">
        <f>IF(DO106&lt;0,DM80-DN115,DN113)</f>
        <v>52</v>
      </c>
      <c r="DO117" s="837">
        <f t="shared" ref="DO117:DO124" si="43">IF($E$70=1,DN117*DM117,0)</f>
        <v>2704</v>
      </c>
      <c r="DP117" s="836"/>
      <c r="DQ117" s="345"/>
      <c r="DR117" s="838" t="s">
        <v>442</v>
      </c>
      <c r="DS117" s="837">
        <f>IF(DU105&lt;0,DS81-DT114,DT112)</f>
        <v>52</v>
      </c>
      <c r="DT117" s="837">
        <f>IF(DU106&lt;0,DS80-DT115,DT113)</f>
        <v>52</v>
      </c>
      <c r="DU117" s="837">
        <f t="shared" ref="DU117:DU124" si="44">IF($E$70=1,DT117*DS117,0)</f>
        <v>2704</v>
      </c>
      <c r="DV117" s="836"/>
      <c r="DW117" s="345"/>
      <c r="DX117" s="838" t="s">
        <v>442</v>
      </c>
      <c r="DY117" s="837">
        <f>IF(EA105&lt;0,DY81-DZ114,DZ112)</f>
        <v>52</v>
      </c>
      <c r="DZ117" s="837">
        <f>IF(EA106&lt;0,DY80-DZ115,DZ113)</f>
        <v>52</v>
      </c>
      <c r="EA117" s="837">
        <f t="shared" ref="EA117:EA124" si="45">IF($E$70=1,DZ117*DY117,0)</f>
        <v>2704</v>
      </c>
      <c r="EB117" s="836"/>
      <c r="EC117" s="345"/>
      <c r="ED117" s="838" t="s">
        <v>442</v>
      </c>
      <c r="EE117" s="837">
        <f>IF(EG105&lt;0,EE81-EF114,EF112)</f>
        <v>52</v>
      </c>
      <c r="EF117" s="837">
        <f>IF(EG106&lt;0,EE80-EF115,EF113)</f>
        <v>52</v>
      </c>
      <c r="EG117" s="837">
        <f t="shared" ref="EG117:EG124" si="46">IF($E$70=1,EF117*EE117,0)</f>
        <v>2704</v>
      </c>
      <c r="EH117" s="836"/>
      <c r="EI117" s="345"/>
      <c r="EJ117" s="838" t="s">
        <v>442</v>
      </c>
      <c r="EK117" s="837">
        <f>IF(EM105&lt;0,EK81-EL114,EL112)</f>
        <v>52</v>
      </c>
      <c r="EL117" s="837">
        <f>IF(EM106&lt;0,EK80-EL115,EL113)</f>
        <v>52</v>
      </c>
      <c r="EM117" s="837">
        <f t="shared" ref="EM117:EM124" si="47">IF($E$70=1,EL117*EK117,0)</f>
        <v>2704</v>
      </c>
      <c r="EN117" s="836"/>
      <c r="EO117" s="345"/>
      <c r="EP117" s="838" t="s">
        <v>442</v>
      </c>
      <c r="EQ117" s="837">
        <f>IF(ES105&lt;0,EQ81-ER114,ER112)</f>
        <v>52</v>
      </c>
      <c r="ER117" s="837">
        <f>IF(ES106&lt;0,EQ80-ER115,ER113)</f>
        <v>52</v>
      </c>
      <c r="ES117" s="837">
        <f t="shared" ref="ES117:ES124" si="48">IF($E$70=1,ER117*EQ117,0)</f>
        <v>2704</v>
      </c>
      <c r="ET117" s="836"/>
      <c r="EU117" s="345"/>
      <c r="EV117" s="838" t="s">
        <v>442</v>
      </c>
      <c r="EW117" s="837">
        <f>IF(EY105&lt;0,EW81-EX114,EX112)</f>
        <v>52</v>
      </c>
      <c r="EX117" s="837">
        <f>IF(EY106&lt;0,EW80-EX115,EX113)</f>
        <v>52</v>
      </c>
      <c r="EY117" s="837">
        <f t="shared" ref="EY117:EY124" si="49">IF($E$70=1,EX117*EW117,0)</f>
        <v>2704</v>
      </c>
      <c r="EZ117" s="836"/>
      <c r="FA117" s="345"/>
      <c r="FB117" s="838" t="s">
        <v>442</v>
      </c>
      <c r="FC117" s="837">
        <f>IF(FE105&lt;0,FC81-FD114,FD112)</f>
        <v>52</v>
      </c>
      <c r="FD117" s="837">
        <f>IF(FE106&lt;0,FC80-FD115,FD113)</f>
        <v>52</v>
      </c>
      <c r="FE117" s="837">
        <f t="shared" ref="FE117:FE124" si="50">IF($E$70=1,FD117*FC117,0)</f>
        <v>2704</v>
      </c>
      <c r="FF117" s="836"/>
      <c r="FG117" s="345"/>
      <c r="FH117" s="838" t="s">
        <v>442</v>
      </c>
      <c r="FI117" s="837">
        <f>IF(FK105&lt;0,FI81-FJ114,FJ112)</f>
        <v>52</v>
      </c>
      <c r="FJ117" s="837">
        <f>IF(FK106&lt;0,FI80-FJ115,FJ113)</f>
        <v>52</v>
      </c>
      <c r="FK117" s="837">
        <f t="shared" ref="FK117:FK124" si="51">IF($E$70=1,FJ117*FI117,0)</f>
        <v>2704</v>
      </c>
      <c r="FL117" s="836"/>
      <c r="FM117" s="345"/>
      <c r="FN117" s="838" t="s">
        <v>442</v>
      </c>
      <c r="FO117" s="837">
        <f>IF(FQ105&lt;0,FO81-FP114,FP112)</f>
        <v>52</v>
      </c>
      <c r="FP117" s="837">
        <f>IF(FQ106&lt;0,FO80-FP115,FP113)</f>
        <v>52</v>
      </c>
      <c r="FQ117" s="837">
        <f t="shared" ref="FQ117:FQ124" si="52">IF($E$70=1,FP117*FO117,0)</f>
        <v>2704</v>
      </c>
      <c r="FR117" s="836"/>
      <c r="FS117" s="345"/>
      <c r="FT117" s="838" t="s">
        <v>442</v>
      </c>
      <c r="FU117" s="837">
        <f>IF(FW105&lt;0,FU81-FV114,FV112)</f>
        <v>52</v>
      </c>
      <c r="FV117" s="837">
        <f>IF(FW106&lt;0,FU80-FV115,FV113)</f>
        <v>52</v>
      </c>
      <c r="FW117" s="837">
        <f t="shared" ref="FW117:FW124" si="53">IF($E$70=1,FV117*FU117,0)</f>
        <v>2704</v>
      </c>
      <c r="FX117" s="836"/>
      <c r="FY117" s="345"/>
    </row>
    <row r="118" spans="1:181" x14ac:dyDescent="0.3">
      <c r="A118" s="19"/>
      <c r="B118" s="827" t="s">
        <v>441</v>
      </c>
      <c r="C118" s="835">
        <f>IF(E105&lt;0,F105,C81-(C112+C114))</f>
        <v>68</v>
      </c>
      <c r="D118" s="835">
        <f>IF(E106&lt;0,C80-D115,D113)</f>
        <v>52</v>
      </c>
      <c r="E118" s="835">
        <f t="shared" si="24"/>
        <v>3536</v>
      </c>
      <c r="F118" s="834"/>
      <c r="G118" s="345"/>
      <c r="H118" s="827" t="s">
        <v>441</v>
      </c>
      <c r="I118" s="835">
        <f>IF(K105&lt;0,L105,I81-(I112+I114))</f>
        <v>68</v>
      </c>
      <c r="J118" s="835">
        <f>IF(K106&lt;0,I80-J115,J113)</f>
        <v>52</v>
      </c>
      <c r="K118" s="835">
        <f t="shared" si="25"/>
        <v>3536</v>
      </c>
      <c r="L118" s="834"/>
      <c r="M118" s="345"/>
      <c r="N118" s="827" t="s">
        <v>441</v>
      </c>
      <c r="O118" s="835">
        <f>IF(Q105&lt;0,R105,O81-(O112+O114))</f>
        <v>68</v>
      </c>
      <c r="P118" s="835">
        <f>IF(Q106&lt;0,O80-P115,P113)</f>
        <v>52</v>
      </c>
      <c r="Q118" s="835">
        <f t="shared" si="26"/>
        <v>3536</v>
      </c>
      <c r="R118" s="834"/>
      <c r="S118" s="345"/>
      <c r="T118" s="827" t="s">
        <v>441</v>
      </c>
      <c r="U118" s="835">
        <f>IF(W105&lt;0,X105,U81-(U112+U114))</f>
        <v>68</v>
      </c>
      <c r="V118" s="835">
        <f>IF(W106&lt;0,U80-V115,V113)</f>
        <v>52</v>
      </c>
      <c r="W118" s="835">
        <f t="shared" si="27"/>
        <v>3536</v>
      </c>
      <c r="X118" s="834"/>
      <c r="Y118" s="345"/>
      <c r="Z118" s="827" t="s">
        <v>441</v>
      </c>
      <c r="AA118" s="835">
        <f>IF(AC105&lt;0,AD105,AA81-(AA112+AA114))</f>
        <v>68</v>
      </c>
      <c r="AB118" s="835">
        <f>IF(AC106&lt;0,AA80-AB115,AB113)</f>
        <v>52</v>
      </c>
      <c r="AC118" s="835">
        <f t="shared" si="28"/>
        <v>3536</v>
      </c>
      <c r="AD118" s="834"/>
      <c r="AE118" s="345"/>
      <c r="AF118" s="827" t="s">
        <v>441</v>
      </c>
      <c r="AG118" s="835">
        <f>IF(AI105&lt;0,AJ105,AG81-(AG112+AG114))</f>
        <v>68</v>
      </c>
      <c r="AH118" s="835">
        <f>IF(AI106&lt;0,AG80-AH115,AH113)</f>
        <v>52</v>
      </c>
      <c r="AI118" s="835">
        <f t="shared" si="29"/>
        <v>3536</v>
      </c>
      <c r="AJ118" s="834"/>
      <c r="AK118" s="345"/>
      <c r="AL118" s="827" t="s">
        <v>441</v>
      </c>
      <c r="AM118" s="835">
        <f>IF(AO105&lt;0,AP105,AM81-(AM112+AM114))</f>
        <v>68</v>
      </c>
      <c r="AN118" s="835">
        <f>IF(AO106&lt;0,AM80-AN115,AN113)</f>
        <v>52</v>
      </c>
      <c r="AO118" s="835">
        <f t="shared" si="30"/>
        <v>3536</v>
      </c>
      <c r="AP118" s="834"/>
      <c r="AQ118" s="345"/>
      <c r="AR118" s="827" t="s">
        <v>441</v>
      </c>
      <c r="AS118" s="835">
        <f>IF(AU105&lt;0,AV105,AS81-(AS112+AS114))</f>
        <v>68</v>
      </c>
      <c r="AT118" s="835">
        <f>IF(AU106&lt;0,AS80-AT115,AT113)</f>
        <v>52</v>
      </c>
      <c r="AU118" s="835">
        <f t="shared" si="31"/>
        <v>3536</v>
      </c>
      <c r="AV118" s="834"/>
      <c r="AW118" s="345"/>
      <c r="AX118" s="827" t="s">
        <v>441</v>
      </c>
      <c r="AY118" s="835">
        <f>IF(BA105&lt;0,BB105,AY81-(AY112+AY114))</f>
        <v>68</v>
      </c>
      <c r="AZ118" s="835">
        <f>IF(BA106&lt;0,AY80-AZ115,AZ113)</f>
        <v>52</v>
      </c>
      <c r="BA118" s="835">
        <f t="shared" si="32"/>
        <v>3536</v>
      </c>
      <c r="BB118" s="834"/>
      <c r="BC118" s="345"/>
      <c r="BD118" s="827" t="s">
        <v>441</v>
      </c>
      <c r="BE118" s="835">
        <f>IF(BG105&lt;0,BH105,BE81-(BE112+BE114))</f>
        <v>68</v>
      </c>
      <c r="BF118" s="835">
        <f>IF(BG106&lt;0,BE80-BF115,BF113)</f>
        <v>52</v>
      </c>
      <c r="BG118" s="835">
        <f t="shared" si="33"/>
        <v>3536</v>
      </c>
      <c r="BH118" s="834"/>
      <c r="BI118" s="345"/>
      <c r="BJ118" s="827" t="s">
        <v>441</v>
      </c>
      <c r="BK118" s="835">
        <f>IF(BM105&lt;0,BN105,BK81-(BK112+BK114))</f>
        <v>68</v>
      </c>
      <c r="BL118" s="835">
        <f>IF(BM106&lt;0,BK80-BL115,BL113)</f>
        <v>52</v>
      </c>
      <c r="BM118" s="835">
        <f t="shared" si="34"/>
        <v>3536</v>
      </c>
      <c r="BN118" s="834"/>
      <c r="BO118" s="345"/>
      <c r="BP118" s="827" t="s">
        <v>441</v>
      </c>
      <c r="BQ118" s="835">
        <f>IF(BS105&lt;0,BT105,BQ81-(BQ112+BQ114))</f>
        <v>68</v>
      </c>
      <c r="BR118" s="835">
        <f>IF(BS106&lt;0,BQ80-BR115,BR113)</f>
        <v>52</v>
      </c>
      <c r="BS118" s="835">
        <f t="shared" si="35"/>
        <v>3536</v>
      </c>
      <c r="BT118" s="834"/>
      <c r="BU118" s="345"/>
      <c r="BV118" s="827" t="s">
        <v>441</v>
      </c>
      <c r="BW118" s="835">
        <f>IF(BY105&lt;0,BZ105,BW81-(BW112+BW114))</f>
        <v>68</v>
      </c>
      <c r="BX118" s="835">
        <f>IF(BY106&lt;0,BW80-BX115,BX113)</f>
        <v>52</v>
      </c>
      <c r="BY118" s="835">
        <f t="shared" si="36"/>
        <v>3536</v>
      </c>
      <c r="BZ118" s="834"/>
      <c r="CA118" s="345"/>
      <c r="CB118" s="827" t="s">
        <v>441</v>
      </c>
      <c r="CC118" s="835">
        <f>IF(CE105&lt;0,CF105,CC81-(CC112+CC114))</f>
        <v>68</v>
      </c>
      <c r="CD118" s="835">
        <f>IF(CE106&lt;0,CC80-CD115,CD113)</f>
        <v>52</v>
      </c>
      <c r="CE118" s="835">
        <f t="shared" si="37"/>
        <v>3536</v>
      </c>
      <c r="CF118" s="834"/>
      <c r="CG118" s="345"/>
      <c r="CH118" s="827" t="s">
        <v>441</v>
      </c>
      <c r="CI118" s="835">
        <f>IF(CK105&lt;0,CL105,CI81-(CI112+CI114))</f>
        <v>68</v>
      </c>
      <c r="CJ118" s="835">
        <f>IF(CK106&lt;0,CI80-CJ115,CJ113)</f>
        <v>52</v>
      </c>
      <c r="CK118" s="835">
        <f t="shared" si="38"/>
        <v>3536</v>
      </c>
      <c r="CL118" s="834"/>
      <c r="CM118" s="345"/>
      <c r="CN118" s="827" t="s">
        <v>441</v>
      </c>
      <c r="CO118" s="835">
        <f>IF(CQ105&lt;0,CR105,CO81-(CO112+CO114))</f>
        <v>68</v>
      </c>
      <c r="CP118" s="835">
        <f>IF(CQ106&lt;0,CO80-CP115,CP113)</f>
        <v>52</v>
      </c>
      <c r="CQ118" s="835">
        <f t="shared" si="39"/>
        <v>3536</v>
      </c>
      <c r="CR118" s="834"/>
      <c r="CS118" s="345"/>
      <c r="CT118" s="827" t="s">
        <v>441</v>
      </c>
      <c r="CU118" s="835">
        <f>IF(CW105&lt;0,CX105,CU81-(CU112+CU114))</f>
        <v>68</v>
      </c>
      <c r="CV118" s="835">
        <f>IF(CW106&lt;0,CU80-CV115,CV113)</f>
        <v>52</v>
      </c>
      <c r="CW118" s="835">
        <f t="shared" si="40"/>
        <v>3536</v>
      </c>
      <c r="CX118" s="834"/>
      <c r="CY118" s="345"/>
      <c r="CZ118" s="827" t="s">
        <v>441</v>
      </c>
      <c r="DA118" s="835">
        <f>IF(DC105&lt;0,DD105,DA81-(DA112+DA114))</f>
        <v>68</v>
      </c>
      <c r="DB118" s="835">
        <f>IF(DC106&lt;0,DA80-DB115,DB113)</f>
        <v>52</v>
      </c>
      <c r="DC118" s="835">
        <f t="shared" si="41"/>
        <v>3536</v>
      </c>
      <c r="DD118" s="834"/>
      <c r="DE118" s="345"/>
      <c r="DF118" s="827" t="s">
        <v>441</v>
      </c>
      <c r="DG118" s="835">
        <f>IF(DI105&lt;0,DJ105,DG81-(DG112+DG114))</f>
        <v>68</v>
      </c>
      <c r="DH118" s="835">
        <f>IF(DI106&lt;0,DG80-DH115,DH113)</f>
        <v>52</v>
      </c>
      <c r="DI118" s="835">
        <f t="shared" si="42"/>
        <v>3536</v>
      </c>
      <c r="DJ118" s="834"/>
      <c r="DK118" s="345"/>
      <c r="DL118" s="827" t="s">
        <v>441</v>
      </c>
      <c r="DM118" s="835">
        <f>IF(DO105&lt;0,DP105,DM81-(DM112+DM114))</f>
        <v>68</v>
      </c>
      <c r="DN118" s="835">
        <f>IF(DO106&lt;0,DM80-DN115,DN113)</f>
        <v>52</v>
      </c>
      <c r="DO118" s="835">
        <f t="shared" si="43"/>
        <v>3536</v>
      </c>
      <c r="DP118" s="834"/>
      <c r="DQ118" s="345"/>
      <c r="DR118" s="827" t="s">
        <v>441</v>
      </c>
      <c r="DS118" s="835">
        <f>IF(DU105&lt;0,DV105,DS81-(DS112+DS114))</f>
        <v>68</v>
      </c>
      <c r="DT118" s="835">
        <f>IF(DU106&lt;0,DS80-DT115,DT113)</f>
        <v>52</v>
      </c>
      <c r="DU118" s="835">
        <f t="shared" si="44"/>
        <v>3536</v>
      </c>
      <c r="DV118" s="834"/>
      <c r="DW118" s="345"/>
      <c r="DX118" s="827" t="s">
        <v>441</v>
      </c>
      <c r="DY118" s="835">
        <f>IF(EA105&lt;0,EB105,DY81-(DY112+DY114))</f>
        <v>68</v>
      </c>
      <c r="DZ118" s="835">
        <f>IF(EA106&lt;0,DY80-DZ115,DZ113)</f>
        <v>52</v>
      </c>
      <c r="EA118" s="835">
        <f t="shared" si="45"/>
        <v>3536</v>
      </c>
      <c r="EB118" s="834"/>
      <c r="EC118" s="345"/>
      <c r="ED118" s="827" t="s">
        <v>441</v>
      </c>
      <c r="EE118" s="835">
        <f>IF(EG105&lt;0,EH105,EE81-(EE112+EE114))</f>
        <v>68</v>
      </c>
      <c r="EF118" s="835">
        <f>IF(EG106&lt;0,EE80-EF115,EF113)</f>
        <v>52</v>
      </c>
      <c r="EG118" s="835">
        <f t="shared" si="46"/>
        <v>3536</v>
      </c>
      <c r="EH118" s="834"/>
      <c r="EI118" s="345"/>
      <c r="EJ118" s="827" t="s">
        <v>441</v>
      </c>
      <c r="EK118" s="835">
        <f>IF(EM105&lt;0,EN105,EK81-(EK112+EK114))</f>
        <v>68</v>
      </c>
      <c r="EL118" s="835">
        <f>IF(EM106&lt;0,EK80-EL115,EL113)</f>
        <v>52</v>
      </c>
      <c r="EM118" s="835">
        <f t="shared" si="47"/>
        <v>3536</v>
      </c>
      <c r="EN118" s="834"/>
      <c r="EO118" s="345"/>
      <c r="EP118" s="827" t="s">
        <v>441</v>
      </c>
      <c r="EQ118" s="835">
        <f>IF(ES105&lt;0,ET105,EQ81-(EQ112+EQ114))</f>
        <v>68</v>
      </c>
      <c r="ER118" s="835">
        <f>IF(ES106&lt;0,EQ80-ER115,ER113)</f>
        <v>52</v>
      </c>
      <c r="ES118" s="835">
        <f t="shared" si="48"/>
        <v>3536</v>
      </c>
      <c r="ET118" s="834"/>
      <c r="EU118" s="345"/>
      <c r="EV118" s="827" t="s">
        <v>441</v>
      </c>
      <c r="EW118" s="835">
        <f>IF(EY105&lt;0,EZ105,EW81-(EW112+EW114))</f>
        <v>68</v>
      </c>
      <c r="EX118" s="835">
        <f>IF(EY106&lt;0,EW80-EX115,EX113)</f>
        <v>52</v>
      </c>
      <c r="EY118" s="835">
        <f t="shared" si="49"/>
        <v>3536</v>
      </c>
      <c r="EZ118" s="834"/>
      <c r="FA118" s="345"/>
      <c r="FB118" s="827" t="s">
        <v>441</v>
      </c>
      <c r="FC118" s="835">
        <f>IF(FE105&lt;0,FF105,FC81-(FC112+FC114))</f>
        <v>68</v>
      </c>
      <c r="FD118" s="835">
        <f>IF(FE106&lt;0,FC80-FD115,FD113)</f>
        <v>52</v>
      </c>
      <c r="FE118" s="835">
        <f t="shared" si="50"/>
        <v>3536</v>
      </c>
      <c r="FF118" s="834"/>
      <c r="FG118" s="345"/>
      <c r="FH118" s="827" t="s">
        <v>441</v>
      </c>
      <c r="FI118" s="835">
        <f>IF(FK105&lt;0,FL105,FI81-(FI112+FI114))</f>
        <v>68</v>
      </c>
      <c r="FJ118" s="835">
        <f>IF(FK106&lt;0,FI80-FJ115,FJ113)</f>
        <v>52</v>
      </c>
      <c r="FK118" s="835">
        <f t="shared" si="51"/>
        <v>3536</v>
      </c>
      <c r="FL118" s="834"/>
      <c r="FM118" s="345"/>
      <c r="FN118" s="827" t="s">
        <v>441</v>
      </c>
      <c r="FO118" s="835">
        <f>IF(FQ105&lt;0,FR105,FO81-(FO112+FO114))</f>
        <v>68</v>
      </c>
      <c r="FP118" s="835">
        <f>IF(FQ106&lt;0,FO80-FP115,FP113)</f>
        <v>52</v>
      </c>
      <c r="FQ118" s="835">
        <f t="shared" si="52"/>
        <v>3536</v>
      </c>
      <c r="FR118" s="834"/>
      <c r="FS118" s="345"/>
      <c r="FT118" s="827" t="s">
        <v>441</v>
      </c>
      <c r="FU118" s="835">
        <f>IF(FW105&lt;0,FX105,FU81-(FU112+FU114))</f>
        <v>68</v>
      </c>
      <c r="FV118" s="835">
        <f>IF(FW106&lt;0,FU80-FV115,FV113)</f>
        <v>52</v>
      </c>
      <c r="FW118" s="835">
        <f t="shared" si="53"/>
        <v>3536</v>
      </c>
      <c r="FX118" s="834"/>
      <c r="FY118" s="345"/>
    </row>
    <row r="119" spans="1:181" x14ac:dyDescent="0.3">
      <c r="A119" s="19"/>
      <c r="B119" s="827" t="s">
        <v>440</v>
      </c>
      <c r="C119" s="835">
        <f>IF(E105&lt;0,C81-D112,D114)</f>
        <v>52</v>
      </c>
      <c r="D119" s="835">
        <f>IF(E106&lt;0,C80-D115,D113)</f>
        <v>52</v>
      </c>
      <c r="E119" s="835">
        <f t="shared" si="24"/>
        <v>2704</v>
      </c>
      <c r="F119" s="834"/>
      <c r="G119" s="345"/>
      <c r="H119" s="827" t="s">
        <v>440</v>
      </c>
      <c r="I119" s="835">
        <f>IF(K105&lt;0,I81-J112,J114)</f>
        <v>52</v>
      </c>
      <c r="J119" s="835">
        <f>IF(K106&lt;0,I80-J115,J113)</f>
        <v>52</v>
      </c>
      <c r="K119" s="835">
        <f t="shared" si="25"/>
        <v>2704</v>
      </c>
      <c r="L119" s="834"/>
      <c r="M119" s="345"/>
      <c r="N119" s="827" t="s">
        <v>440</v>
      </c>
      <c r="O119" s="835">
        <f>IF(Q105&lt;0,O81-P112,P114)</f>
        <v>52</v>
      </c>
      <c r="P119" s="835">
        <f>IF(Q106&lt;0,O80-P115,P113)</f>
        <v>52</v>
      </c>
      <c r="Q119" s="835">
        <f t="shared" si="26"/>
        <v>2704</v>
      </c>
      <c r="R119" s="834"/>
      <c r="S119" s="345"/>
      <c r="T119" s="827" t="s">
        <v>440</v>
      </c>
      <c r="U119" s="835">
        <f>IF(W105&lt;0,U81-V112,V114)</f>
        <v>52</v>
      </c>
      <c r="V119" s="835">
        <f>IF(W106&lt;0,U80-V115,V113)</f>
        <v>52</v>
      </c>
      <c r="W119" s="835">
        <f t="shared" si="27"/>
        <v>2704</v>
      </c>
      <c r="X119" s="834"/>
      <c r="Y119" s="345"/>
      <c r="Z119" s="827" t="s">
        <v>440</v>
      </c>
      <c r="AA119" s="835">
        <f>IF(AC105&lt;0,AA81-AB112,AB114)</f>
        <v>52</v>
      </c>
      <c r="AB119" s="835">
        <f>IF(AC106&lt;0,AA80-AB115,AB113)</f>
        <v>52</v>
      </c>
      <c r="AC119" s="835">
        <f t="shared" si="28"/>
        <v>2704</v>
      </c>
      <c r="AD119" s="834"/>
      <c r="AE119" s="345"/>
      <c r="AF119" s="827" t="s">
        <v>440</v>
      </c>
      <c r="AG119" s="835">
        <f>IF(AI105&lt;0,AG81-AH112,AH114)</f>
        <v>52</v>
      </c>
      <c r="AH119" s="835">
        <f>IF(AI106&lt;0,AG80-AH115,AH113)</f>
        <v>52</v>
      </c>
      <c r="AI119" s="835">
        <f t="shared" si="29"/>
        <v>2704</v>
      </c>
      <c r="AJ119" s="834"/>
      <c r="AK119" s="345"/>
      <c r="AL119" s="827" t="s">
        <v>440</v>
      </c>
      <c r="AM119" s="835">
        <f>IF(AO105&lt;0,AM81-AN112,AN114)</f>
        <v>52</v>
      </c>
      <c r="AN119" s="835">
        <f>IF(AO106&lt;0,AM80-AN115,AN113)</f>
        <v>52</v>
      </c>
      <c r="AO119" s="835">
        <f t="shared" si="30"/>
        <v>2704</v>
      </c>
      <c r="AP119" s="834"/>
      <c r="AQ119" s="345"/>
      <c r="AR119" s="827" t="s">
        <v>440</v>
      </c>
      <c r="AS119" s="835">
        <f>IF(AU105&lt;0,AS81-AT112,AT114)</f>
        <v>52</v>
      </c>
      <c r="AT119" s="835">
        <f>IF(AU106&lt;0,AS80-AT115,AT113)</f>
        <v>52</v>
      </c>
      <c r="AU119" s="835">
        <f t="shared" si="31"/>
        <v>2704</v>
      </c>
      <c r="AV119" s="834"/>
      <c r="AW119" s="345"/>
      <c r="AX119" s="827" t="s">
        <v>440</v>
      </c>
      <c r="AY119" s="835">
        <f>IF(BA105&lt;0,AY81-AZ112,AZ114)</f>
        <v>52</v>
      </c>
      <c r="AZ119" s="835">
        <f>IF(BA106&lt;0,AY80-AZ115,AZ113)</f>
        <v>52</v>
      </c>
      <c r="BA119" s="835">
        <f t="shared" si="32"/>
        <v>2704</v>
      </c>
      <c r="BB119" s="834"/>
      <c r="BC119" s="345"/>
      <c r="BD119" s="827" t="s">
        <v>440</v>
      </c>
      <c r="BE119" s="835">
        <f>IF(BG105&lt;0,BE81-BF112,BF114)</f>
        <v>52</v>
      </c>
      <c r="BF119" s="835">
        <f>IF(BG106&lt;0,BE80-BF115,BF113)</f>
        <v>52</v>
      </c>
      <c r="BG119" s="835">
        <f t="shared" si="33"/>
        <v>2704</v>
      </c>
      <c r="BH119" s="834"/>
      <c r="BI119" s="345"/>
      <c r="BJ119" s="827" t="s">
        <v>440</v>
      </c>
      <c r="BK119" s="835">
        <f>IF(BM105&lt;0,BK81-BL112,BL114)</f>
        <v>52</v>
      </c>
      <c r="BL119" s="835">
        <f>IF(BM106&lt;0,BK80-BL115,BL113)</f>
        <v>52</v>
      </c>
      <c r="BM119" s="835">
        <f t="shared" si="34"/>
        <v>2704</v>
      </c>
      <c r="BN119" s="834"/>
      <c r="BO119" s="345"/>
      <c r="BP119" s="827" t="s">
        <v>440</v>
      </c>
      <c r="BQ119" s="835">
        <f>IF(BS105&lt;0,BQ81-BR112,BR114)</f>
        <v>52</v>
      </c>
      <c r="BR119" s="835">
        <f>IF(BS106&lt;0,BQ80-BR115,BR113)</f>
        <v>52</v>
      </c>
      <c r="BS119" s="835">
        <f t="shared" si="35"/>
        <v>2704</v>
      </c>
      <c r="BT119" s="834"/>
      <c r="BU119" s="345"/>
      <c r="BV119" s="827" t="s">
        <v>440</v>
      </c>
      <c r="BW119" s="835">
        <f>IF(BY105&lt;0,BW81-BX112,BX114)</f>
        <v>52</v>
      </c>
      <c r="BX119" s="835">
        <f>IF(BY106&lt;0,BW80-BX115,BX113)</f>
        <v>52</v>
      </c>
      <c r="BY119" s="835">
        <f t="shared" si="36"/>
        <v>2704</v>
      </c>
      <c r="BZ119" s="834"/>
      <c r="CA119" s="345"/>
      <c r="CB119" s="827" t="s">
        <v>440</v>
      </c>
      <c r="CC119" s="835">
        <f>IF(CE105&lt;0,CC81-CD112,CD114)</f>
        <v>52</v>
      </c>
      <c r="CD119" s="835">
        <f>IF(CE106&lt;0,CC80-CD115,CD113)</f>
        <v>52</v>
      </c>
      <c r="CE119" s="835">
        <f t="shared" si="37"/>
        <v>2704</v>
      </c>
      <c r="CF119" s="834"/>
      <c r="CG119" s="345"/>
      <c r="CH119" s="827" t="s">
        <v>440</v>
      </c>
      <c r="CI119" s="835">
        <f>IF(CK105&lt;0,CI81-CJ112,CJ114)</f>
        <v>52</v>
      </c>
      <c r="CJ119" s="835">
        <f>IF(CK106&lt;0,CI80-CJ115,CJ113)</f>
        <v>52</v>
      </c>
      <c r="CK119" s="835">
        <f t="shared" si="38"/>
        <v>2704</v>
      </c>
      <c r="CL119" s="834"/>
      <c r="CM119" s="345"/>
      <c r="CN119" s="827" t="s">
        <v>440</v>
      </c>
      <c r="CO119" s="835">
        <f>IF(CQ105&lt;0,CO81-CP112,CP114)</f>
        <v>52</v>
      </c>
      <c r="CP119" s="835">
        <f>IF(CQ106&lt;0,CO80-CP115,CP113)</f>
        <v>52</v>
      </c>
      <c r="CQ119" s="835">
        <f t="shared" si="39"/>
        <v>2704</v>
      </c>
      <c r="CR119" s="834"/>
      <c r="CS119" s="345"/>
      <c r="CT119" s="827" t="s">
        <v>440</v>
      </c>
      <c r="CU119" s="835">
        <f>IF(CW105&lt;0,CU81-CV112,CV114)</f>
        <v>52</v>
      </c>
      <c r="CV119" s="835">
        <f>IF(CW106&lt;0,CU80-CV115,CV113)</f>
        <v>52</v>
      </c>
      <c r="CW119" s="835">
        <f t="shared" si="40"/>
        <v>2704</v>
      </c>
      <c r="CX119" s="834"/>
      <c r="CY119" s="345"/>
      <c r="CZ119" s="827" t="s">
        <v>440</v>
      </c>
      <c r="DA119" s="835">
        <f>IF(DC105&lt;0,DA81-DB112,DB114)</f>
        <v>52</v>
      </c>
      <c r="DB119" s="835">
        <f>IF(DC106&lt;0,DA80-DB115,DB113)</f>
        <v>52</v>
      </c>
      <c r="DC119" s="835">
        <f t="shared" si="41"/>
        <v>2704</v>
      </c>
      <c r="DD119" s="834"/>
      <c r="DE119" s="345"/>
      <c r="DF119" s="827" t="s">
        <v>440</v>
      </c>
      <c r="DG119" s="835">
        <f>IF(DI105&lt;0,DG81-DH112,DH114)</f>
        <v>52</v>
      </c>
      <c r="DH119" s="835">
        <f>IF(DI106&lt;0,DG80-DH115,DH113)</f>
        <v>52</v>
      </c>
      <c r="DI119" s="835">
        <f t="shared" si="42"/>
        <v>2704</v>
      </c>
      <c r="DJ119" s="834"/>
      <c r="DK119" s="345"/>
      <c r="DL119" s="827" t="s">
        <v>440</v>
      </c>
      <c r="DM119" s="835">
        <f>IF(DO105&lt;0,DM81-DN112,DN114)</f>
        <v>52</v>
      </c>
      <c r="DN119" s="835">
        <f>IF(DO106&lt;0,DM80-DN115,DN113)</f>
        <v>52</v>
      </c>
      <c r="DO119" s="835">
        <f t="shared" si="43"/>
        <v>2704</v>
      </c>
      <c r="DP119" s="834"/>
      <c r="DQ119" s="345"/>
      <c r="DR119" s="827" t="s">
        <v>440</v>
      </c>
      <c r="DS119" s="835">
        <f>IF(DU105&lt;0,DS81-DT112,DT114)</f>
        <v>52</v>
      </c>
      <c r="DT119" s="835">
        <f>IF(DU106&lt;0,DS80-DT115,DT113)</f>
        <v>52</v>
      </c>
      <c r="DU119" s="835">
        <f t="shared" si="44"/>
        <v>2704</v>
      </c>
      <c r="DV119" s="834"/>
      <c r="DW119" s="345"/>
      <c r="DX119" s="827" t="s">
        <v>440</v>
      </c>
      <c r="DY119" s="835">
        <f>IF(EA105&lt;0,DY81-DZ112,DZ114)</f>
        <v>52</v>
      </c>
      <c r="DZ119" s="835">
        <f>IF(EA106&lt;0,DY80-DZ115,DZ113)</f>
        <v>52</v>
      </c>
      <c r="EA119" s="835">
        <f t="shared" si="45"/>
        <v>2704</v>
      </c>
      <c r="EB119" s="834"/>
      <c r="EC119" s="345"/>
      <c r="ED119" s="827" t="s">
        <v>440</v>
      </c>
      <c r="EE119" s="835">
        <f>IF(EG105&lt;0,EE81-EF112,EF114)</f>
        <v>52</v>
      </c>
      <c r="EF119" s="835">
        <f>IF(EG106&lt;0,EE80-EF115,EF113)</f>
        <v>52</v>
      </c>
      <c r="EG119" s="835">
        <f t="shared" si="46"/>
        <v>2704</v>
      </c>
      <c r="EH119" s="834"/>
      <c r="EI119" s="345"/>
      <c r="EJ119" s="827" t="s">
        <v>440</v>
      </c>
      <c r="EK119" s="835">
        <f>IF(EM105&lt;0,EK81-EL112,EL114)</f>
        <v>52</v>
      </c>
      <c r="EL119" s="835">
        <f>IF(EM106&lt;0,EK80-EL115,EL113)</f>
        <v>52</v>
      </c>
      <c r="EM119" s="835">
        <f t="shared" si="47"/>
        <v>2704</v>
      </c>
      <c r="EN119" s="834"/>
      <c r="EO119" s="345"/>
      <c r="EP119" s="827" t="s">
        <v>440</v>
      </c>
      <c r="EQ119" s="835">
        <f>IF(ES105&lt;0,EQ81-ER112,ER114)</f>
        <v>52</v>
      </c>
      <c r="ER119" s="835">
        <f>IF(ES106&lt;0,EQ80-ER115,ER113)</f>
        <v>52</v>
      </c>
      <c r="ES119" s="835">
        <f t="shared" si="48"/>
        <v>2704</v>
      </c>
      <c r="ET119" s="834"/>
      <c r="EU119" s="345"/>
      <c r="EV119" s="827" t="s">
        <v>440</v>
      </c>
      <c r="EW119" s="835">
        <f>IF(EY105&lt;0,EW81-EX112,EX114)</f>
        <v>52</v>
      </c>
      <c r="EX119" s="835">
        <f>IF(EY106&lt;0,EW80-EX115,EX113)</f>
        <v>52</v>
      </c>
      <c r="EY119" s="835">
        <f t="shared" si="49"/>
        <v>2704</v>
      </c>
      <c r="EZ119" s="834"/>
      <c r="FA119" s="345"/>
      <c r="FB119" s="827" t="s">
        <v>440</v>
      </c>
      <c r="FC119" s="835">
        <f>IF(FE105&lt;0,FC81-FD112,FD114)</f>
        <v>52</v>
      </c>
      <c r="FD119" s="835">
        <f>IF(FE106&lt;0,FC80-FD115,FD113)</f>
        <v>52</v>
      </c>
      <c r="FE119" s="835">
        <f t="shared" si="50"/>
        <v>2704</v>
      </c>
      <c r="FF119" s="834"/>
      <c r="FG119" s="345"/>
      <c r="FH119" s="827" t="s">
        <v>440</v>
      </c>
      <c r="FI119" s="835">
        <f>IF(FK105&lt;0,FI81-FJ112,FJ114)</f>
        <v>52</v>
      </c>
      <c r="FJ119" s="835">
        <f>IF(FK106&lt;0,FI80-FJ115,FJ113)</f>
        <v>52</v>
      </c>
      <c r="FK119" s="835">
        <f t="shared" si="51"/>
        <v>2704</v>
      </c>
      <c r="FL119" s="834"/>
      <c r="FM119" s="345"/>
      <c r="FN119" s="827" t="s">
        <v>440</v>
      </c>
      <c r="FO119" s="835">
        <f>IF(FQ105&lt;0,FO81-FP112,FP114)</f>
        <v>52</v>
      </c>
      <c r="FP119" s="835">
        <f>IF(FQ106&lt;0,FO80-FP115,FP113)</f>
        <v>52</v>
      </c>
      <c r="FQ119" s="835">
        <f t="shared" si="52"/>
        <v>2704</v>
      </c>
      <c r="FR119" s="834"/>
      <c r="FS119" s="345"/>
      <c r="FT119" s="827" t="s">
        <v>440</v>
      </c>
      <c r="FU119" s="835">
        <f>IF(FW105&lt;0,FU81-FV112,FV114)</f>
        <v>52</v>
      </c>
      <c r="FV119" s="835">
        <f>IF(FW106&lt;0,FU80-FV115,FV113)</f>
        <v>52</v>
      </c>
      <c r="FW119" s="835">
        <f t="shared" si="53"/>
        <v>2704</v>
      </c>
      <c r="FX119" s="834"/>
      <c r="FY119" s="345"/>
    </row>
    <row r="120" spans="1:181" x14ac:dyDescent="0.3">
      <c r="A120" s="19"/>
      <c r="B120" s="827" t="s">
        <v>439</v>
      </c>
      <c r="C120" s="835">
        <f>IF(E105&lt;0,C81-D112,D114)</f>
        <v>52</v>
      </c>
      <c r="D120" s="835">
        <f>F106</f>
        <v>68</v>
      </c>
      <c r="E120" s="835">
        <f t="shared" si="24"/>
        <v>3536</v>
      </c>
      <c r="F120" s="834"/>
      <c r="G120" s="345"/>
      <c r="H120" s="827" t="s">
        <v>439</v>
      </c>
      <c r="I120" s="835">
        <f>IF(K105&lt;0,I81-J112,J114)</f>
        <v>52</v>
      </c>
      <c r="J120" s="835">
        <f>L106</f>
        <v>68</v>
      </c>
      <c r="K120" s="835">
        <f t="shared" si="25"/>
        <v>3536</v>
      </c>
      <c r="L120" s="834"/>
      <c r="M120" s="345"/>
      <c r="N120" s="827" t="s">
        <v>439</v>
      </c>
      <c r="O120" s="835">
        <f>IF(Q105&lt;0,O81-P112,P114)</f>
        <v>52</v>
      </c>
      <c r="P120" s="835">
        <f>R106</f>
        <v>68</v>
      </c>
      <c r="Q120" s="835">
        <f t="shared" si="26"/>
        <v>3536</v>
      </c>
      <c r="R120" s="834"/>
      <c r="S120" s="345"/>
      <c r="T120" s="827" t="s">
        <v>439</v>
      </c>
      <c r="U120" s="835">
        <f>IF(W105&lt;0,U81-V112,V114)</f>
        <v>52</v>
      </c>
      <c r="V120" s="835">
        <f>X106</f>
        <v>68</v>
      </c>
      <c r="W120" s="835">
        <f t="shared" si="27"/>
        <v>3536</v>
      </c>
      <c r="X120" s="834"/>
      <c r="Y120" s="345"/>
      <c r="Z120" s="827" t="s">
        <v>439</v>
      </c>
      <c r="AA120" s="835">
        <f>IF(AC105&lt;0,AA81-AB112,AB114)</f>
        <v>52</v>
      </c>
      <c r="AB120" s="835">
        <f>AD106</f>
        <v>68</v>
      </c>
      <c r="AC120" s="835">
        <f t="shared" si="28"/>
        <v>3536</v>
      </c>
      <c r="AD120" s="834"/>
      <c r="AE120" s="345"/>
      <c r="AF120" s="827" t="s">
        <v>439</v>
      </c>
      <c r="AG120" s="835">
        <f>IF(AI105&lt;0,AG81-AH112,AH114)</f>
        <v>52</v>
      </c>
      <c r="AH120" s="835">
        <f>AJ106</f>
        <v>68</v>
      </c>
      <c r="AI120" s="835">
        <f t="shared" si="29"/>
        <v>3536</v>
      </c>
      <c r="AJ120" s="834"/>
      <c r="AK120" s="345"/>
      <c r="AL120" s="827" t="s">
        <v>439</v>
      </c>
      <c r="AM120" s="835">
        <f>IF(AO105&lt;0,AM81-AN112,AN114)</f>
        <v>52</v>
      </c>
      <c r="AN120" s="835">
        <f>AP106</f>
        <v>68</v>
      </c>
      <c r="AO120" s="835">
        <f t="shared" si="30"/>
        <v>3536</v>
      </c>
      <c r="AP120" s="834"/>
      <c r="AQ120" s="345"/>
      <c r="AR120" s="827" t="s">
        <v>439</v>
      </c>
      <c r="AS120" s="835">
        <f>IF(AU105&lt;0,AS81-AT112,AT114)</f>
        <v>52</v>
      </c>
      <c r="AT120" s="835">
        <f>AV106</f>
        <v>68</v>
      </c>
      <c r="AU120" s="835">
        <f t="shared" si="31"/>
        <v>3536</v>
      </c>
      <c r="AV120" s="834"/>
      <c r="AW120" s="345"/>
      <c r="AX120" s="827" t="s">
        <v>439</v>
      </c>
      <c r="AY120" s="835">
        <f>IF(BA105&lt;0,AY81-AZ112,AZ114)</f>
        <v>52</v>
      </c>
      <c r="AZ120" s="835">
        <f>BB106</f>
        <v>68</v>
      </c>
      <c r="BA120" s="835">
        <f t="shared" si="32"/>
        <v>3536</v>
      </c>
      <c r="BB120" s="834"/>
      <c r="BC120" s="345"/>
      <c r="BD120" s="827" t="s">
        <v>439</v>
      </c>
      <c r="BE120" s="835">
        <f>IF(BG105&lt;0,BE81-BF112,BF114)</f>
        <v>52</v>
      </c>
      <c r="BF120" s="835">
        <f>BH106</f>
        <v>68</v>
      </c>
      <c r="BG120" s="835">
        <f t="shared" si="33"/>
        <v>3536</v>
      </c>
      <c r="BH120" s="834"/>
      <c r="BI120" s="345"/>
      <c r="BJ120" s="827" t="s">
        <v>439</v>
      </c>
      <c r="BK120" s="835">
        <f>IF(BM105&lt;0,BK81-BL112,BL114)</f>
        <v>52</v>
      </c>
      <c r="BL120" s="835">
        <f>BN106</f>
        <v>68</v>
      </c>
      <c r="BM120" s="835">
        <f t="shared" si="34"/>
        <v>3536</v>
      </c>
      <c r="BN120" s="834"/>
      <c r="BO120" s="345"/>
      <c r="BP120" s="827" t="s">
        <v>439</v>
      </c>
      <c r="BQ120" s="835">
        <f>IF(BS105&lt;0,BQ81-BR112,BR114)</f>
        <v>52</v>
      </c>
      <c r="BR120" s="835">
        <f>BT106</f>
        <v>68</v>
      </c>
      <c r="BS120" s="835">
        <f t="shared" si="35"/>
        <v>3536</v>
      </c>
      <c r="BT120" s="834"/>
      <c r="BU120" s="345"/>
      <c r="BV120" s="827" t="s">
        <v>439</v>
      </c>
      <c r="BW120" s="835">
        <f>IF(BY105&lt;0,BW81-BX112,BX114)</f>
        <v>52</v>
      </c>
      <c r="BX120" s="835">
        <f>BZ106</f>
        <v>68</v>
      </c>
      <c r="BY120" s="835">
        <f t="shared" si="36"/>
        <v>3536</v>
      </c>
      <c r="BZ120" s="834"/>
      <c r="CA120" s="345"/>
      <c r="CB120" s="827" t="s">
        <v>439</v>
      </c>
      <c r="CC120" s="835">
        <f>IF(CE105&lt;0,CC81-CD112,CD114)</f>
        <v>52</v>
      </c>
      <c r="CD120" s="835">
        <f>CF106</f>
        <v>68</v>
      </c>
      <c r="CE120" s="835">
        <f t="shared" si="37"/>
        <v>3536</v>
      </c>
      <c r="CF120" s="834"/>
      <c r="CG120" s="345"/>
      <c r="CH120" s="827" t="s">
        <v>439</v>
      </c>
      <c r="CI120" s="835">
        <f>IF(CK105&lt;0,CI81-CJ112,CJ114)</f>
        <v>52</v>
      </c>
      <c r="CJ120" s="835">
        <f>CL106</f>
        <v>68</v>
      </c>
      <c r="CK120" s="835">
        <f t="shared" si="38"/>
        <v>3536</v>
      </c>
      <c r="CL120" s="834"/>
      <c r="CM120" s="345"/>
      <c r="CN120" s="827" t="s">
        <v>439</v>
      </c>
      <c r="CO120" s="835">
        <f>IF(CQ105&lt;0,CO81-CP112,CP114)</f>
        <v>52</v>
      </c>
      <c r="CP120" s="835">
        <f>CR106</f>
        <v>68</v>
      </c>
      <c r="CQ120" s="835">
        <f t="shared" si="39"/>
        <v>3536</v>
      </c>
      <c r="CR120" s="834"/>
      <c r="CS120" s="345"/>
      <c r="CT120" s="827" t="s">
        <v>439</v>
      </c>
      <c r="CU120" s="835">
        <f>IF(CW105&lt;0,CU81-CV112,CV114)</f>
        <v>52</v>
      </c>
      <c r="CV120" s="835">
        <f>CX106</f>
        <v>68</v>
      </c>
      <c r="CW120" s="835">
        <f t="shared" si="40"/>
        <v>3536</v>
      </c>
      <c r="CX120" s="834"/>
      <c r="CY120" s="345"/>
      <c r="CZ120" s="827" t="s">
        <v>439</v>
      </c>
      <c r="DA120" s="835">
        <f>IF(DC105&lt;0,DA81-DB112,DB114)</f>
        <v>52</v>
      </c>
      <c r="DB120" s="835">
        <f>DD106</f>
        <v>68</v>
      </c>
      <c r="DC120" s="835">
        <f t="shared" si="41"/>
        <v>3536</v>
      </c>
      <c r="DD120" s="834"/>
      <c r="DE120" s="345"/>
      <c r="DF120" s="827" t="s">
        <v>439</v>
      </c>
      <c r="DG120" s="835">
        <f>IF(DI105&lt;0,DG81-DH112,DH114)</f>
        <v>52</v>
      </c>
      <c r="DH120" s="835">
        <f>DJ106</f>
        <v>68</v>
      </c>
      <c r="DI120" s="835">
        <f t="shared" si="42"/>
        <v>3536</v>
      </c>
      <c r="DJ120" s="834"/>
      <c r="DK120" s="345"/>
      <c r="DL120" s="827" t="s">
        <v>439</v>
      </c>
      <c r="DM120" s="835">
        <f>IF(DO105&lt;0,DM81-DN112,DN114)</f>
        <v>52</v>
      </c>
      <c r="DN120" s="835">
        <f>DP106</f>
        <v>68</v>
      </c>
      <c r="DO120" s="835">
        <f t="shared" si="43"/>
        <v>3536</v>
      </c>
      <c r="DP120" s="834"/>
      <c r="DQ120" s="345"/>
      <c r="DR120" s="827" t="s">
        <v>439</v>
      </c>
      <c r="DS120" s="835">
        <f>IF(DU105&lt;0,DS81-DT112,DT114)</f>
        <v>52</v>
      </c>
      <c r="DT120" s="835">
        <f>DV106</f>
        <v>68</v>
      </c>
      <c r="DU120" s="835">
        <f t="shared" si="44"/>
        <v>3536</v>
      </c>
      <c r="DV120" s="834"/>
      <c r="DW120" s="345"/>
      <c r="DX120" s="827" t="s">
        <v>439</v>
      </c>
      <c r="DY120" s="835">
        <f>IF(EA105&lt;0,DY81-DZ112,DZ114)</f>
        <v>52</v>
      </c>
      <c r="DZ120" s="835">
        <f>EB106</f>
        <v>68</v>
      </c>
      <c r="EA120" s="835">
        <f t="shared" si="45"/>
        <v>3536</v>
      </c>
      <c r="EB120" s="834"/>
      <c r="EC120" s="345"/>
      <c r="ED120" s="827" t="s">
        <v>439</v>
      </c>
      <c r="EE120" s="835">
        <f>IF(EG105&lt;0,EE81-EF112,EF114)</f>
        <v>52</v>
      </c>
      <c r="EF120" s="835">
        <f>EH106</f>
        <v>68</v>
      </c>
      <c r="EG120" s="835">
        <f t="shared" si="46"/>
        <v>3536</v>
      </c>
      <c r="EH120" s="834"/>
      <c r="EI120" s="345"/>
      <c r="EJ120" s="827" t="s">
        <v>439</v>
      </c>
      <c r="EK120" s="835">
        <f>IF(EM105&lt;0,EK81-EL112,EL114)</f>
        <v>52</v>
      </c>
      <c r="EL120" s="835">
        <f>EN106</f>
        <v>68</v>
      </c>
      <c r="EM120" s="835">
        <f t="shared" si="47"/>
        <v>3536</v>
      </c>
      <c r="EN120" s="834"/>
      <c r="EO120" s="345"/>
      <c r="EP120" s="827" t="s">
        <v>439</v>
      </c>
      <c r="EQ120" s="835">
        <f>IF(ES105&lt;0,EQ81-ER112,ER114)</f>
        <v>52</v>
      </c>
      <c r="ER120" s="835">
        <f>ET106</f>
        <v>68</v>
      </c>
      <c r="ES120" s="835">
        <f t="shared" si="48"/>
        <v>3536</v>
      </c>
      <c r="ET120" s="834"/>
      <c r="EU120" s="345"/>
      <c r="EV120" s="827" t="s">
        <v>439</v>
      </c>
      <c r="EW120" s="835">
        <f>IF(EY105&lt;0,EW81-EX112,EX114)</f>
        <v>52</v>
      </c>
      <c r="EX120" s="835">
        <f>EZ106</f>
        <v>68</v>
      </c>
      <c r="EY120" s="835">
        <f t="shared" si="49"/>
        <v>3536</v>
      </c>
      <c r="EZ120" s="834"/>
      <c r="FA120" s="345"/>
      <c r="FB120" s="827" t="s">
        <v>439</v>
      </c>
      <c r="FC120" s="835">
        <f>IF(FE105&lt;0,FC81-FD112,FD114)</f>
        <v>52</v>
      </c>
      <c r="FD120" s="835">
        <f>FF106</f>
        <v>68</v>
      </c>
      <c r="FE120" s="835">
        <f t="shared" si="50"/>
        <v>3536</v>
      </c>
      <c r="FF120" s="834"/>
      <c r="FG120" s="345"/>
      <c r="FH120" s="827" t="s">
        <v>439</v>
      </c>
      <c r="FI120" s="835">
        <f>IF(FK105&lt;0,FI81-FJ112,FJ114)</f>
        <v>52</v>
      </c>
      <c r="FJ120" s="835">
        <f>FL106</f>
        <v>68</v>
      </c>
      <c r="FK120" s="835">
        <f t="shared" si="51"/>
        <v>3536</v>
      </c>
      <c r="FL120" s="834"/>
      <c r="FM120" s="345"/>
      <c r="FN120" s="827" t="s">
        <v>439</v>
      </c>
      <c r="FO120" s="835">
        <f>IF(FQ105&lt;0,FO81-FP112,FP114)</f>
        <v>52</v>
      </c>
      <c r="FP120" s="835">
        <f>FR106</f>
        <v>68</v>
      </c>
      <c r="FQ120" s="835">
        <f t="shared" si="52"/>
        <v>3536</v>
      </c>
      <c r="FR120" s="834"/>
      <c r="FS120" s="345"/>
      <c r="FT120" s="827" t="s">
        <v>439</v>
      </c>
      <c r="FU120" s="835">
        <f>IF(FW105&lt;0,FU81-FV112,FV114)</f>
        <v>52</v>
      </c>
      <c r="FV120" s="835">
        <f>FX106</f>
        <v>68</v>
      </c>
      <c r="FW120" s="835">
        <f t="shared" si="53"/>
        <v>3536</v>
      </c>
      <c r="FX120" s="834"/>
      <c r="FY120" s="345"/>
    </row>
    <row r="121" spans="1:181" x14ac:dyDescent="0.3">
      <c r="A121" s="19"/>
      <c r="B121" s="827" t="s">
        <v>438</v>
      </c>
      <c r="C121" s="835">
        <f>IF(E105&lt;0,C81-D112,D114)</f>
        <v>52</v>
      </c>
      <c r="D121" s="835">
        <f>IF(E106&lt;0,C80-D113,D115)</f>
        <v>52</v>
      </c>
      <c r="E121" s="835">
        <f t="shared" si="24"/>
        <v>2704</v>
      </c>
      <c r="F121" s="834"/>
      <c r="G121" s="345"/>
      <c r="H121" s="827" t="s">
        <v>438</v>
      </c>
      <c r="I121" s="835">
        <f>IF(K105&lt;0,I81-J112,J114)</f>
        <v>52</v>
      </c>
      <c r="J121" s="835">
        <f>IF(K106&lt;0,I80-J113,J115)</f>
        <v>52</v>
      </c>
      <c r="K121" s="835">
        <f t="shared" si="25"/>
        <v>2704</v>
      </c>
      <c r="L121" s="834"/>
      <c r="M121" s="345"/>
      <c r="N121" s="827" t="s">
        <v>438</v>
      </c>
      <c r="O121" s="835">
        <f>IF(Q105&lt;0,O81-P112,P114)</f>
        <v>52</v>
      </c>
      <c r="P121" s="835">
        <f>IF(Q106&lt;0,O80-P113,P115)</f>
        <v>52</v>
      </c>
      <c r="Q121" s="835">
        <f t="shared" si="26"/>
        <v>2704</v>
      </c>
      <c r="R121" s="834"/>
      <c r="S121" s="345"/>
      <c r="T121" s="827" t="s">
        <v>438</v>
      </c>
      <c r="U121" s="835">
        <f>IF(W105&lt;0,U81-V112,V114)</f>
        <v>52</v>
      </c>
      <c r="V121" s="835">
        <f>IF(W106&lt;0,U80-V113,V115)</f>
        <v>52</v>
      </c>
      <c r="W121" s="835">
        <f t="shared" si="27"/>
        <v>2704</v>
      </c>
      <c r="X121" s="834"/>
      <c r="Y121" s="345"/>
      <c r="Z121" s="827" t="s">
        <v>438</v>
      </c>
      <c r="AA121" s="835">
        <f>IF(AC105&lt;0,AA81-AB112,AB114)</f>
        <v>52</v>
      </c>
      <c r="AB121" s="835">
        <f>IF(AC106&lt;0,AA80-AB113,AB115)</f>
        <v>52</v>
      </c>
      <c r="AC121" s="835">
        <f t="shared" si="28"/>
        <v>2704</v>
      </c>
      <c r="AD121" s="834"/>
      <c r="AE121" s="345"/>
      <c r="AF121" s="827" t="s">
        <v>438</v>
      </c>
      <c r="AG121" s="835">
        <f>IF(AI105&lt;0,AG81-AH112,AH114)</f>
        <v>52</v>
      </c>
      <c r="AH121" s="835">
        <f>IF(AI106&lt;0,AG80-AH113,AH115)</f>
        <v>52</v>
      </c>
      <c r="AI121" s="835">
        <f t="shared" si="29"/>
        <v>2704</v>
      </c>
      <c r="AJ121" s="834"/>
      <c r="AK121" s="345"/>
      <c r="AL121" s="827" t="s">
        <v>438</v>
      </c>
      <c r="AM121" s="835">
        <f>IF(AO105&lt;0,AM81-AN112,AN114)</f>
        <v>52</v>
      </c>
      <c r="AN121" s="835">
        <f>IF(AO106&lt;0,AM80-AN113,AN115)</f>
        <v>52</v>
      </c>
      <c r="AO121" s="835">
        <f t="shared" si="30"/>
        <v>2704</v>
      </c>
      <c r="AP121" s="834"/>
      <c r="AQ121" s="345"/>
      <c r="AR121" s="827" t="s">
        <v>438</v>
      </c>
      <c r="AS121" s="835">
        <f>IF(AU105&lt;0,AS81-AT112,AT114)</f>
        <v>52</v>
      </c>
      <c r="AT121" s="835">
        <f>IF(AU106&lt;0,AS80-AT113,AT115)</f>
        <v>52</v>
      </c>
      <c r="AU121" s="835">
        <f t="shared" si="31"/>
        <v>2704</v>
      </c>
      <c r="AV121" s="834"/>
      <c r="AW121" s="345"/>
      <c r="AX121" s="827" t="s">
        <v>438</v>
      </c>
      <c r="AY121" s="835">
        <f>IF(BA105&lt;0,AY81-AZ112,AZ114)</f>
        <v>52</v>
      </c>
      <c r="AZ121" s="835">
        <f>IF(BA106&lt;0,AY80-AZ113,AZ115)</f>
        <v>52</v>
      </c>
      <c r="BA121" s="835">
        <f t="shared" si="32"/>
        <v>2704</v>
      </c>
      <c r="BB121" s="834"/>
      <c r="BC121" s="345"/>
      <c r="BD121" s="827" t="s">
        <v>438</v>
      </c>
      <c r="BE121" s="835">
        <f>IF(BG105&lt;0,BE81-BF112,BF114)</f>
        <v>52</v>
      </c>
      <c r="BF121" s="835">
        <f>IF(BG106&lt;0,BE80-BF113,BF115)</f>
        <v>52</v>
      </c>
      <c r="BG121" s="835">
        <f t="shared" si="33"/>
        <v>2704</v>
      </c>
      <c r="BH121" s="834"/>
      <c r="BI121" s="345"/>
      <c r="BJ121" s="827" t="s">
        <v>438</v>
      </c>
      <c r="BK121" s="835">
        <f>IF(BM105&lt;0,BK81-BL112,BL114)</f>
        <v>52</v>
      </c>
      <c r="BL121" s="835">
        <f>IF(BM106&lt;0,BK80-BL113,BL115)</f>
        <v>52</v>
      </c>
      <c r="BM121" s="835">
        <f t="shared" si="34"/>
        <v>2704</v>
      </c>
      <c r="BN121" s="834"/>
      <c r="BO121" s="345"/>
      <c r="BP121" s="827" t="s">
        <v>438</v>
      </c>
      <c r="BQ121" s="835">
        <f>IF(BS105&lt;0,BQ81-BR112,BR114)</f>
        <v>52</v>
      </c>
      <c r="BR121" s="835">
        <f>IF(BS106&lt;0,BQ80-BR113,BR115)</f>
        <v>52</v>
      </c>
      <c r="BS121" s="835">
        <f t="shared" si="35"/>
        <v>2704</v>
      </c>
      <c r="BT121" s="834"/>
      <c r="BU121" s="345"/>
      <c r="BV121" s="827" t="s">
        <v>438</v>
      </c>
      <c r="BW121" s="835">
        <f>IF(BY105&lt;0,BW81-BX112,BX114)</f>
        <v>52</v>
      </c>
      <c r="BX121" s="835">
        <f>IF(BY106&lt;0,BW80-BX113,BX115)</f>
        <v>52</v>
      </c>
      <c r="BY121" s="835">
        <f t="shared" si="36"/>
        <v>2704</v>
      </c>
      <c r="BZ121" s="834"/>
      <c r="CA121" s="345"/>
      <c r="CB121" s="827" t="s">
        <v>438</v>
      </c>
      <c r="CC121" s="835">
        <f>IF(CE105&lt;0,CC81-CD112,CD114)</f>
        <v>52</v>
      </c>
      <c r="CD121" s="835">
        <f>IF(CE106&lt;0,CC80-CD113,CD115)</f>
        <v>52</v>
      </c>
      <c r="CE121" s="835">
        <f t="shared" si="37"/>
        <v>2704</v>
      </c>
      <c r="CF121" s="834"/>
      <c r="CG121" s="345"/>
      <c r="CH121" s="827" t="s">
        <v>438</v>
      </c>
      <c r="CI121" s="835">
        <f>IF(CK105&lt;0,CI81-CJ112,CJ114)</f>
        <v>52</v>
      </c>
      <c r="CJ121" s="835">
        <f>IF(CK106&lt;0,CI80-CJ113,CJ115)</f>
        <v>52</v>
      </c>
      <c r="CK121" s="835">
        <f t="shared" si="38"/>
        <v>2704</v>
      </c>
      <c r="CL121" s="834"/>
      <c r="CM121" s="345"/>
      <c r="CN121" s="827" t="s">
        <v>438</v>
      </c>
      <c r="CO121" s="835">
        <f>IF(CQ105&lt;0,CO81-CP112,CP114)</f>
        <v>52</v>
      </c>
      <c r="CP121" s="835">
        <f>IF(CQ106&lt;0,CO80-CP113,CP115)</f>
        <v>52</v>
      </c>
      <c r="CQ121" s="835">
        <f t="shared" si="39"/>
        <v>2704</v>
      </c>
      <c r="CR121" s="834"/>
      <c r="CS121" s="345"/>
      <c r="CT121" s="827" t="s">
        <v>438</v>
      </c>
      <c r="CU121" s="835">
        <f>IF(CW105&lt;0,CU81-CV112,CV114)</f>
        <v>52</v>
      </c>
      <c r="CV121" s="835">
        <f>IF(CW106&lt;0,CU80-CV113,CV115)</f>
        <v>52</v>
      </c>
      <c r="CW121" s="835">
        <f t="shared" si="40"/>
        <v>2704</v>
      </c>
      <c r="CX121" s="834"/>
      <c r="CY121" s="345"/>
      <c r="CZ121" s="827" t="s">
        <v>438</v>
      </c>
      <c r="DA121" s="835">
        <f>IF(DC105&lt;0,DA81-DB112,DB114)</f>
        <v>52</v>
      </c>
      <c r="DB121" s="835">
        <f>IF(DC106&lt;0,DA80-DB113,DB115)</f>
        <v>52</v>
      </c>
      <c r="DC121" s="835">
        <f t="shared" si="41"/>
        <v>2704</v>
      </c>
      <c r="DD121" s="834"/>
      <c r="DE121" s="345"/>
      <c r="DF121" s="827" t="s">
        <v>438</v>
      </c>
      <c r="DG121" s="835">
        <f>IF(DI105&lt;0,DG81-DH112,DH114)</f>
        <v>52</v>
      </c>
      <c r="DH121" s="835">
        <f>IF(DI106&lt;0,DG80-DH113,DH115)</f>
        <v>52</v>
      </c>
      <c r="DI121" s="835">
        <f t="shared" si="42"/>
        <v>2704</v>
      </c>
      <c r="DJ121" s="834"/>
      <c r="DK121" s="345"/>
      <c r="DL121" s="827" t="s">
        <v>438</v>
      </c>
      <c r="DM121" s="835">
        <f>IF(DO105&lt;0,DM81-DN112,DN114)</f>
        <v>52</v>
      </c>
      <c r="DN121" s="835">
        <f>IF(DO106&lt;0,DM80-DN113,DN115)</f>
        <v>52</v>
      </c>
      <c r="DO121" s="835">
        <f t="shared" si="43"/>
        <v>2704</v>
      </c>
      <c r="DP121" s="834"/>
      <c r="DQ121" s="345"/>
      <c r="DR121" s="827" t="s">
        <v>438</v>
      </c>
      <c r="DS121" s="835">
        <f>IF(DU105&lt;0,DS81-DT112,DT114)</f>
        <v>52</v>
      </c>
      <c r="DT121" s="835">
        <f>IF(DU106&lt;0,DS80-DT113,DT115)</f>
        <v>52</v>
      </c>
      <c r="DU121" s="835">
        <f t="shared" si="44"/>
        <v>2704</v>
      </c>
      <c r="DV121" s="834"/>
      <c r="DW121" s="345"/>
      <c r="DX121" s="827" t="s">
        <v>438</v>
      </c>
      <c r="DY121" s="835">
        <f>IF(EA105&lt;0,DY81-DZ112,DZ114)</f>
        <v>52</v>
      </c>
      <c r="DZ121" s="835">
        <f>IF(EA106&lt;0,DY80-DZ113,DZ115)</f>
        <v>52</v>
      </c>
      <c r="EA121" s="835">
        <f t="shared" si="45"/>
        <v>2704</v>
      </c>
      <c r="EB121" s="834"/>
      <c r="EC121" s="345"/>
      <c r="ED121" s="827" t="s">
        <v>438</v>
      </c>
      <c r="EE121" s="835">
        <f>IF(EG105&lt;0,EE81-EF112,EF114)</f>
        <v>52</v>
      </c>
      <c r="EF121" s="835">
        <f>IF(EG106&lt;0,EE80-EF113,EF115)</f>
        <v>52</v>
      </c>
      <c r="EG121" s="835">
        <f t="shared" si="46"/>
        <v>2704</v>
      </c>
      <c r="EH121" s="834"/>
      <c r="EI121" s="345"/>
      <c r="EJ121" s="827" t="s">
        <v>438</v>
      </c>
      <c r="EK121" s="835">
        <f>IF(EM105&lt;0,EK81-EL112,EL114)</f>
        <v>52</v>
      </c>
      <c r="EL121" s="835">
        <f>IF(EM106&lt;0,EK80-EL113,EL115)</f>
        <v>52</v>
      </c>
      <c r="EM121" s="835">
        <f t="shared" si="47"/>
        <v>2704</v>
      </c>
      <c r="EN121" s="834"/>
      <c r="EO121" s="345"/>
      <c r="EP121" s="827" t="s">
        <v>438</v>
      </c>
      <c r="EQ121" s="835">
        <f>IF(ES105&lt;0,EQ81-ER112,ER114)</f>
        <v>52</v>
      </c>
      <c r="ER121" s="835">
        <f>IF(ES106&lt;0,EQ80-ER113,ER115)</f>
        <v>52</v>
      </c>
      <c r="ES121" s="835">
        <f t="shared" si="48"/>
        <v>2704</v>
      </c>
      <c r="ET121" s="834"/>
      <c r="EU121" s="345"/>
      <c r="EV121" s="827" t="s">
        <v>438</v>
      </c>
      <c r="EW121" s="835">
        <f>IF(EY105&lt;0,EW81-EX112,EX114)</f>
        <v>52</v>
      </c>
      <c r="EX121" s="835">
        <f>IF(EY106&lt;0,EW80-EX113,EX115)</f>
        <v>52</v>
      </c>
      <c r="EY121" s="835">
        <f t="shared" si="49"/>
        <v>2704</v>
      </c>
      <c r="EZ121" s="834"/>
      <c r="FA121" s="345"/>
      <c r="FB121" s="827" t="s">
        <v>438</v>
      </c>
      <c r="FC121" s="835">
        <f>IF(FE105&lt;0,FC81-FD112,FD114)</f>
        <v>52</v>
      </c>
      <c r="FD121" s="835">
        <f>IF(FE106&lt;0,FC80-FD113,FD115)</f>
        <v>52</v>
      </c>
      <c r="FE121" s="835">
        <f t="shared" si="50"/>
        <v>2704</v>
      </c>
      <c r="FF121" s="834"/>
      <c r="FG121" s="345"/>
      <c r="FH121" s="827" t="s">
        <v>438</v>
      </c>
      <c r="FI121" s="835">
        <f>IF(FK105&lt;0,FI81-FJ112,FJ114)</f>
        <v>52</v>
      </c>
      <c r="FJ121" s="835">
        <f>IF(FK106&lt;0,FI80-FJ113,FJ115)</f>
        <v>52</v>
      </c>
      <c r="FK121" s="835">
        <f t="shared" si="51"/>
        <v>2704</v>
      </c>
      <c r="FL121" s="834"/>
      <c r="FM121" s="345"/>
      <c r="FN121" s="827" t="s">
        <v>438</v>
      </c>
      <c r="FO121" s="835">
        <f>IF(FQ105&lt;0,FO81-FP112,FP114)</f>
        <v>52</v>
      </c>
      <c r="FP121" s="835">
        <f>IF(FQ106&lt;0,FO80-FP113,FP115)</f>
        <v>52</v>
      </c>
      <c r="FQ121" s="835">
        <f t="shared" si="52"/>
        <v>2704</v>
      </c>
      <c r="FR121" s="834"/>
      <c r="FS121" s="345"/>
      <c r="FT121" s="827" t="s">
        <v>438</v>
      </c>
      <c r="FU121" s="835">
        <f>IF(FW105&lt;0,FU81-FV112,FV114)</f>
        <v>52</v>
      </c>
      <c r="FV121" s="835">
        <f>IF(FW106&lt;0,FU80-FV113,FV115)</f>
        <v>52</v>
      </c>
      <c r="FW121" s="835">
        <f t="shared" si="53"/>
        <v>2704</v>
      </c>
      <c r="FX121" s="834"/>
      <c r="FY121" s="345"/>
    </row>
    <row r="122" spans="1:181" x14ac:dyDescent="0.3">
      <c r="A122" s="19"/>
      <c r="B122" s="827" t="s">
        <v>437</v>
      </c>
      <c r="C122" s="835">
        <f>F105</f>
        <v>68</v>
      </c>
      <c r="D122" s="835">
        <f>IF(E106&lt;0,C80-D113,D115)</f>
        <v>52</v>
      </c>
      <c r="E122" s="835">
        <f t="shared" si="24"/>
        <v>3536</v>
      </c>
      <c r="F122" s="834"/>
      <c r="G122" s="345"/>
      <c r="H122" s="827" t="s">
        <v>437</v>
      </c>
      <c r="I122" s="835">
        <f>L105</f>
        <v>68</v>
      </c>
      <c r="J122" s="835">
        <f>IF(K106&lt;0,I80-J113,J115)</f>
        <v>52</v>
      </c>
      <c r="K122" s="835">
        <f t="shared" si="25"/>
        <v>3536</v>
      </c>
      <c r="L122" s="834"/>
      <c r="M122" s="345"/>
      <c r="N122" s="827" t="s">
        <v>437</v>
      </c>
      <c r="O122" s="835">
        <f>R105</f>
        <v>68</v>
      </c>
      <c r="P122" s="835">
        <f>IF(Q106&lt;0,O80-P113,P115)</f>
        <v>52</v>
      </c>
      <c r="Q122" s="835">
        <f t="shared" si="26"/>
        <v>3536</v>
      </c>
      <c r="R122" s="834"/>
      <c r="S122" s="345"/>
      <c r="T122" s="827" t="s">
        <v>437</v>
      </c>
      <c r="U122" s="835">
        <f>X105</f>
        <v>68</v>
      </c>
      <c r="V122" s="835">
        <f>IF(W106&lt;0,U80-V113,V115)</f>
        <v>52</v>
      </c>
      <c r="W122" s="835">
        <f t="shared" si="27"/>
        <v>3536</v>
      </c>
      <c r="X122" s="834"/>
      <c r="Y122" s="345"/>
      <c r="Z122" s="827" t="s">
        <v>437</v>
      </c>
      <c r="AA122" s="835">
        <f>AD105</f>
        <v>68</v>
      </c>
      <c r="AB122" s="835">
        <f>IF(AC106&lt;0,AA80-AB113,AB115)</f>
        <v>52</v>
      </c>
      <c r="AC122" s="835">
        <f t="shared" si="28"/>
        <v>3536</v>
      </c>
      <c r="AD122" s="834"/>
      <c r="AE122" s="345"/>
      <c r="AF122" s="827" t="s">
        <v>437</v>
      </c>
      <c r="AG122" s="835">
        <f>AJ105</f>
        <v>68</v>
      </c>
      <c r="AH122" s="835">
        <f>IF(AI106&lt;0,AG80-AH113,AH115)</f>
        <v>52</v>
      </c>
      <c r="AI122" s="835">
        <f t="shared" si="29"/>
        <v>3536</v>
      </c>
      <c r="AJ122" s="834"/>
      <c r="AK122" s="345"/>
      <c r="AL122" s="827" t="s">
        <v>437</v>
      </c>
      <c r="AM122" s="835">
        <f>AP105</f>
        <v>68</v>
      </c>
      <c r="AN122" s="835">
        <f>IF(AO106&lt;0,AM80-AN113,AN115)</f>
        <v>52</v>
      </c>
      <c r="AO122" s="835">
        <f t="shared" si="30"/>
        <v>3536</v>
      </c>
      <c r="AP122" s="834"/>
      <c r="AQ122" s="345"/>
      <c r="AR122" s="827" t="s">
        <v>437</v>
      </c>
      <c r="AS122" s="835">
        <f>AV105</f>
        <v>68</v>
      </c>
      <c r="AT122" s="835">
        <f>IF(AU106&lt;0,AS80-AT113,AT115)</f>
        <v>52</v>
      </c>
      <c r="AU122" s="835">
        <f t="shared" si="31"/>
        <v>3536</v>
      </c>
      <c r="AV122" s="834"/>
      <c r="AW122" s="345"/>
      <c r="AX122" s="827" t="s">
        <v>437</v>
      </c>
      <c r="AY122" s="835">
        <f>BB105</f>
        <v>68</v>
      </c>
      <c r="AZ122" s="835">
        <f>IF(BA106&lt;0,AY80-AZ113,AZ115)</f>
        <v>52</v>
      </c>
      <c r="BA122" s="835">
        <f t="shared" si="32"/>
        <v>3536</v>
      </c>
      <c r="BB122" s="834"/>
      <c r="BC122" s="345"/>
      <c r="BD122" s="827" t="s">
        <v>437</v>
      </c>
      <c r="BE122" s="835">
        <f>BH105</f>
        <v>68</v>
      </c>
      <c r="BF122" s="835">
        <f>IF(BG106&lt;0,BE80-BF113,BF115)</f>
        <v>52</v>
      </c>
      <c r="BG122" s="835">
        <f t="shared" si="33"/>
        <v>3536</v>
      </c>
      <c r="BH122" s="834"/>
      <c r="BI122" s="345"/>
      <c r="BJ122" s="827" t="s">
        <v>437</v>
      </c>
      <c r="BK122" s="835">
        <f>BN105</f>
        <v>68</v>
      </c>
      <c r="BL122" s="835">
        <f>IF(BM106&lt;0,BK80-BL113,BL115)</f>
        <v>52</v>
      </c>
      <c r="BM122" s="835">
        <f t="shared" si="34"/>
        <v>3536</v>
      </c>
      <c r="BN122" s="834"/>
      <c r="BO122" s="345"/>
      <c r="BP122" s="827" t="s">
        <v>437</v>
      </c>
      <c r="BQ122" s="835">
        <f>BT105</f>
        <v>68</v>
      </c>
      <c r="BR122" s="835">
        <f>IF(BS106&lt;0,BQ80-BR113,BR115)</f>
        <v>52</v>
      </c>
      <c r="BS122" s="835">
        <f t="shared" si="35"/>
        <v>3536</v>
      </c>
      <c r="BT122" s="834"/>
      <c r="BU122" s="345"/>
      <c r="BV122" s="827" t="s">
        <v>437</v>
      </c>
      <c r="BW122" s="835">
        <f>BZ105</f>
        <v>68</v>
      </c>
      <c r="BX122" s="835">
        <f>IF(BY106&lt;0,BW80-BX113,BX115)</f>
        <v>52</v>
      </c>
      <c r="BY122" s="835">
        <f t="shared" si="36"/>
        <v>3536</v>
      </c>
      <c r="BZ122" s="834"/>
      <c r="CA122" s="345"/>
      <c r="CB122" s="827" t="s">
        <v>437</v>
      </c>
      <c r="CC122" s="835">
        <f>CF105</f>
        <v>68</v>
      </c>
      <c r="CD122" s="835">
        <f>IF(CE106&lt;0,CC80-CD113,CD115)</f>
        <v>52</v>
      </c>
      <c r="CE122" s="835">
        <f t="shared" si="37"/>
        <v>3536</v>
      </c>
      <c r="CF122" s="834"/>
      <c r="CG122" s="345"/>
      <c r="CH122" s="827" t="s">
        <v>437</v>
      </c>
      <c r="CI122" s="835">
        <f>CL105</f>
        <v>68</v>
      </c>
      <c r="CJ122" s="835">
        <f>IF(CK106&lt;0,CI80-CJ113,CJ115)</f>
        <v>52</v>
      </c>
      <c r="CK122" s="835">
        <f t="shared" si="38"/>
        <v>3536</v>
      </c>
      <c r="CL122" s="834"/>
      <c r="CM122" s="345"/>
      <c r="CN122" s="827" t="s">
        <v>437</v>
      </c>
      <c r="CO122" s="835">
        <f>CR105</f>
        <v>68</v>
      </c>
      <c r="CP122" s="835">
        <f>IF(CQ106&lt;0,CO80-CP113,CP115)</f>
        <v>52</v>
      </c>
      <c r="CQ122" s="835">
        <f t="shared" si="39"/>
        <v>3536</v>
      </c>
      <c r="CR122" s="834"/>
      <c r="CS122" s="345"/>
      <c r="CT122" s="827" t="s">
        <v>437</v>
      </c>
      <c r="CU122" s="835">
        <f>CX105</f>
        <v>68</v>
      </c>
      <c r="CV122" s="835">
        <f>IF(CW106&lt;0,CU80-CV113,CV115)</f>
        <v>52</v>
      </c>
      <c r="CW122" s="835">
        <f t="shared" si="40"/>
        <v>3536</v>
      </c>
      <c r="CX122" s="834"/>
      <c r="CY122" s="345"/>
      <c r="CZ122" s="827" t="s">
        <v>437</v>
      </c>
      <c r="DA122" s="835">
        <f>DD105</f>
        <v>68</v>
      </c>
      <c r="DB122" s="835">
        <f>IF(DC106&lt;0,DA80-DB113,DB115)</f>
        <v>52</v>
      </c>
      <c r="DC122" s="835">
        <f t="shared" si="41"/>
        <v>3536</v>
      </c>
      <c r="DD122" s="834"/>
      <c r="DE122" s="345"/>
      <c r="DF122" s="827" t="s">
        <v>437</v>
      </c>
      <c r="DG122" s="835">
        <f>DJ105</f>
        <v>68</v>
      </c>
      <c r="DH122" s="835">
        <f>IF(DI106&lt;0,DG80-DH113,DH115)</f>
        <v>52</v>
      </c>
      <c r="DI122" s="835">
        <f t="shared" si="42"/>
        <v>3536</v>
      </c>
      <c r="DJ122" s="834"/>
      <c r="DK122" s="345"/>
      <c r="DL122" s="827" t="s">
        <v>437</v>
      </c>
      <c r="DM122" s="835">
        <f>DP105</f>
        <v>68</v>
      </c>
      <c r="DN122" s="835">
        <f>IF(DO106&lt;0,DM80-DN113,DN115)</f>
        <v>52</v>
      </c>
      <c r="DO122" s="835">
        <f t="shared" si="43"/>
        <v>3536</v>
      </c>
      <c r="DP122" s="834"/>
      <c r="DQ122" s="345"/>
      <c r="DR122" s="827" t="s">
        <v>437</v>
      </c>
      <c r="DS122" s="835">
        <f>DV105</f>
        <v>68</v>
      </c>
      <c r="DT122" s="835">
        <f>IF(DU106&lt;0,DS80-DT113,DT115)</f>
        <v>52</v>
      </c>
      <c r="DU122" s="835">
        <f t="shared" si="44"/>
        <v>3536</v>
      </c>
      <c r="DV122" s="834"/>
      <c r="DW122" s="345"/>
      <c r="DX122" s="827" t="s">
        <v>437</v>
      </c>
      <c r="DY122" s="835">
        <f>EB105</f>
        <v>68</v>
      </c>
      <c r="DZ122" s="835">
        <f>IF(EA106&lt;0,DY80-DZ113,DZ115)</f>
        <v>52</v>
      </c>
      <c r="EA122" s="835">
        <f t="shared" si="45"/>
        <v>3536</v>
      </c>
      <c r="EB122" s="834"/>
      <c r="EC122" s="345"/>
      <c r="ED122" s="827" t="s">
        <v>437</v>
      </c>
      <c r="EE122" s="835">
        <f>EH105</f>
        <v>68</v>
      </c>
      <c r="EF122" s="835">
        <f>IF(EG106&lt;0,EE80-EF113,EF115)</f>
        <v>52</v>
      </c>
      <c r="EG122" s="835">
        <f t="shared" si="46"/>
        <v>3536</v>
      </c>
      <c r="EH122" s="834"/>
      <c r="EI122" s="345"/>
      <c r="EJ122" s="827" t="s">
        <v>437</v>
      </c>
      <c r="EK122" s="835">
        <f>EN105</f>
        <v>68</v>
      </c>
      <c r="EL122" s="835">
        <f>IF(EM106&lt;0,EK80-EL113,EL115)</f>
        <v>52</v>
      </c>
      <c r="EM122" s="835">
        <f t="shared" si="47"/>
        <v>3536</v>
      </c>
      <c r="EN122" s="834"/>
      <c r="EO122" s="345"/>
      <c r="EP122" s="827" t="s">
        <v>437</v>
      </c>
      <c r="EQ122" s="835">
        <f>ET105</f>
        <v>68</v>
      </c>
      <c r="ER122" s="835">
        <f>IF(ES106&lt;0,EQ80-ER113,ER115)</f>
        <v>52</v>
      </c>
      <c r="ES122" s="835">
        <f t="shared" si="48"/>
        <v>3536</v>
      </c>
      <c r="ET122" s="834"/>
      <c r="EU122" s="345"/>
      <c r="EV122" s="827" t="s">
        <v>437</v>
      </c>
      <c r="EW122" s="835">
        <f>EZ105</f>
        <v>68</v>
      </c>
      <c r="EX122" s="835">
        <f>IF(EY106&lt;0,EW80-EX113,EX115)</f>
        <v>52</v>
      </c>
      <c r="EY122" s="835">
        <f t="shared" si="49"/>
        <v>3536</v>
      </c>
      <c r="EZ122" s="834"/>
      <c r="FA122" s="345"/>
      <c r="FB122" s="827" t="s">
        <v>437</v>
      </c>
      <c r="FC122" s="835">
        <f>FF105</f>
        <v>68</v>
      </c>
      <c r="FD122" s="835">
        <f>IF(FE106&lt;0,FC80-FD113,FD115)</f>
        <v>52</v>
      </c>
      <c r="FE122" s="835">
        <f t="shared" si="50"/>
        <v>3536</v>
      </c>
      <c r="FF122" s="834"/>
      <c r="FG122" s="345"/>
      <c r="FH122" s="827" t="s">
        <v>437</v>
      </c>
      <c r="FI122" s="835">
        <f>FL105</f>
        <v>68</v>
      </c>
      <c r="FJ122" s="835">
        <f>IF(FK106&lt;0,FI80-FJ113,FJ115)</f>
        <v>52</v>
      </c>
      <c r="FK122" s="835">
        <f t="shared" si="51"/>
        <v>3536</v>
      </c>
      <c r="FL122" s="834"/>
      <c r="FM122" s="345"/>
      <c r="FN122" s="827" t="s">
        <v>437</v>
      </c>
      <c r="FO122" s="835">
        <f>FR105</f>
        <v>68</v>
      </c>
      <c r="FP122" s="835">
        <f>IF(FQ106&lt;0,FO80-FP113,FP115)</f>
        <v>52</v>
      </c>
      <c r="FQ122" s="835">
        <f t="shared" si="52"/>
        <v>3536</v>
      </c>
      <c r="FR122" s="834"/>
      <c r="FS122" s="345"/>
      <c r="FT122" s="827" t="s">
        <v>437</v>
      </c>
      <c r="FU122" s="835">
        <f>FX105</f>
        <v>68</v>
      </c>
      <c r="FV122" s="835">
        <f>IF(FW106&lt;0,FU80-FV113,FV115)</f>
        <v>52</v>
      </c>
      <c r="FW122" s="835">
        <f t="shared" si="53"/>
        <v>3536</v>
      </c>
      <c r="FX122" s="834"/>
      <c r="FY122" s="345"/>
    </row>
    <row r="123" spans="1:181" x14ac:dyDescent="0.3">
      <c r="A123" s="19"/>
      <c r="B123" s="827" t="s">
        <v>436</v>
      </c>
      <c r="C123" s="835">
        <f>IF(E105&lt;0,C81-D114,D112)</f>
        <v>52</v>
      </c>
      <c r="D123" s="835">
        <f>IF(E106&lt;0,C80-D113,D115)</f>
        <v>52</v>
      </c>
      <c r="E123" s="835">
        <f t="shared" si="24"/>
        <v>2704</v>
      </c>
      <c r="F123" s="834"/>
      <c r="G123" s="345"/>
      <c r="H123" s="827" t="s">
        <v>436</v>
      </c>
      <c r="I123" s="835">
        <f>IF(K105&lt;0,I81-J114,J112)</f>
        <v>52</v>
      </c>
      <c r="J123" s="835">
        <f>IF(K106&lt;0,I80-J113,J115)</f>
        <v>52</v>
      </c>
      <c r="K123" s="835">
        <f t="shared" si="25"/>
        <v>2704</v>
      </c>
      <c r="L123" s="834"/>
      <c r="M123" s="345"/>
      <c r="N123" s="827" t="s">
        <v>436</v>
      </c>
      <c r="O123" s="835">
        <f>IF(Q105&lt;0,O81-P114,P112)</f>
        <v>52</v>
      </c>
      <c r="P123" s="835">
        <f>IF(Q106&lt;0,O80-P113,P115)</f>
        <v>52</v>
      </c>
      <c r="Q123" s="835">
        <f t="shared" si="26"/>
        <v>2704</v>
      </c>
      <c r="R123" s="834"/>
      <c r="S123" s="345"/>
      <c r="T123" s="827" t="s">
        <v>436</v>
      </c>
      <c r="U123" s="835">
        <f>IF(W105&lt;0,U81-V114,V112)</f>
        <v>52</v>
      </c>
      <c r="V123" s="835">
        <f>IF(W106&lt;0,U80-V113,V115)</f>
        <v>52</v>
      </c>
      <c r="W123" s="835">
        <f t="shared" si="27"/>
        <v>2704</v>
      </c>
      <c r="X123" s="834"/>
      <c r="Y123" s="345"/>
      <c r="Z123" s="827" t="s">
        <v>436</v>
      </c>
      <c r="AA123" s="835">
        <f>IF(AC105&lt;0,AA81-AB114,AB112)</f>
        <v>52</v>
      </c>
      <c r="AB123" s="835">
        <f>IF(AC106&lt;0,AA80-AB113,AB115)</f>
        <v>52</v>
      </c>
      <c r="AC123" s="835">
        <f t="shared" si="28"/>
        <v>2704</v>
      </c>
      <c r="AD123" s="834"/>
      <c r="AE123" s="345"/>
      <c r="AF123" s="827" t="s">
        <v>436</v>
      </c>
      <c r="AG123" s="835">
        <f>IF(AI105&lt;0,AG81-AH114,AH112)</f>
        <v>52</v>
      </c>
      <c r="AH123" s="835">
        <f>IF(AI106&lt;0,AG80-AH113,AH115)</f>
        <v>52</v>
      </c>
      <c r="AI123" s="835">
        <f t="shared" si="29"/>
        <v>2704</v>
      </c>
      <c r="AJ123" s="834"/>
      <c r="AK123" s="345"/>
      <c r="AL123" s="827" t="s">
        <v>436</v>
      </c>
      <c r="AM123" s="835">
        <f>IF(AO105&lt;0,AM81-AN114,AN112)</f>
        <v>52</v>
      </c>
      <c r="AN123" s="835">
        <f>IF(AO106&lt;0,AM80-AN113,AN115)</f>
        <v>52</v>
      </c>
      <c r="AO123" s="835">
        <f t="shared" si="30"/>
        <v>2704</v>
      </c>
      <c r="AP123" s="834"/>
      <c r="AQ123" s="345"/>
      <c r="AR123" s="827" t="s">
        <v>436</v>
      </c>
      <c r="AS123" s="835">
        <f>IF(AU105&lt;0,AS81-AT114,AT112)</f>
        <v>52</v>
      </c>
      <c r="AT123" s="835">
        <f>IF(AU106&lt;0,AS80-AT113,AT115)</f>
        <v>52</v>
      </c>
      <c r="AU123" s="835">
        <f t="shared" si="31"/>
        <v>2704</v>
      </c>
      <c r="AV123" s="834"/>
      <c r="AW123" s="345"/>
      <c r="AX123" s="827" t="s">
        <v>436</v>
      </c>
      <c r="AY123" s="835">
        <f>IF(BA105&lt;0,AY81-AZ114,AZ112)</f>
        <v>52</v>
      </c>
      <c r="AZ123" s="835">
        <f>IF(BA106&lt;0,AY80-AZ113,AZ115)</f>
        <v>52</v>
      </c>
      <c r="BA123" s="835">
        <f t="shared" si="32"/>
        <v>2704</v>
      </c>
      <c r="BB123" s="834"/>
      <c r="BC123" s="345"/>
      <c r="BD123" s="827" t="s">
        <v>436</v>
      </c>
      <c r="BE123" s="835">
        <f>IF(BG105&lt;0,BE81-BF114,BF112)</f>
        <v>52</v>
      </c>
      <c r="BF123" s="835">
        <f>IF(BG106&lt;0,BE80-BF113,BF115)</f>
        <v>52</v>
      </c>
      <c r="BG123" s="835">
        <f t="shared" si="33"/>
        <v>2704</v>
      </c>
      <c r="BH123" s="834"/>
      <c r="BI123" s="345"/>
      <c r="BJ123" s="827" t="s">
        <v>436</v>
      </c>
      <c r="BK123" s="835">
        <f>IF(BM105&lt;0,BK81-BL114,BL112)</f>
        <v>52</v>
      </c>
      <c r="BL123" s="835">
        <f>IF(BM106&lt;0,BK80-BL113,BL115)</f>
        <v>52</v>
      </c>
      <c r="BM123" s="835">
        <f t="shared" si="34"/>
        <v>2704</v>
      </c>
      <c r="BN123" s="834"/>
      <c r="BO123" s="345"/>
      <c r="BP123" s="827" t="s">
        <v>436</v>
      </c>
      <c r="BQ123" s="835">
        <f>IF(BS105&lt;0,BQ81-BR114,BR112)</f>
        <v>52</v>
      </c>
      <c r="BR123" s="835">
        <f>IF(BS106&lt;0,BQ80-BR113,BR115)</f>
        <v>52</v>
      </c>
      <c r="BS123" s="835">
        <f t="shared" si="35"/>
        <v>2704</v>
      </c>
      <c r="BT123" s="834"/>
      <c r="BU123" s="345"/>
      <c r="BV123" s="827" t="s">
        <v>436</v>
      </c>
      <c r="BW123" s="835">
        <f>IF(BY105&lt;0,BW81-BX114,BX112)</f>
        <v>52</v>
      </c>
      <c r="BX123" s="835">
        <f>IF(BY106&lt;0,BW80-BX113,BX115)</f>
        <v>52</v>
      </c>
      <c r="BY123" s="835">
        <f t="shared" si="36"/>
        <v>2704</v>
      </c>
      <c r="BZ123" s="834"/>
      <c r="CA123" s="345"/>
      <c r="CB123" s="827" t="s">
        <v>436</v>
      </c>
      <c r="CC123" s="835">
        <f>IF(CE105&lt;0,CC81-CD114,CD112)</f>
        <v>52</v>
      </c>
      <c r="CD123" s="835">
        <f>IF(CE106&lt;0,CC80-CD113,CD115)</f>
        <v>52</v>
      </c>
      <c r="CE123" s="835">
        <f t="shared" si="37"/>
        <v>2704</v>
      </c>
      <c r="CF123" s="834"/>
      <c r="CG123" s="345"/>
      <c r="CH123" s="827" t="s">
        <v>436</v>
      </c>
      <c r="CI123" s="835">
        <f>IF(CK105&lt;0,CI81-CJ114,CJ112)</f>
        <v>52</v>
      </c>
      <c r="CJ123" s="835">
        <f>IF(CK106&lt;0,CI80-CJ113,CJ115)</f>
        <v>52</v>
      </c>
      <c r="CK123" s="835">
        <f t="shared" si="38"/>
        <v>2704</v>
      </c>
      <c r="CL123" s="834"/>
      <c r="CM123" s="345"/>
      <c r="CN123" s="827" t="s">
        <v>436</v>
      </c>
      <c r="CO123" s="835">
        <f>IF(CQ105&lt;0,CO81-CP114,CP112)</f>
        <v>52</v>
      </c>
      <c r="CP123" s="835">
        <f>IF(CQ106&lt;0,CO80-CP113,CP115)</f>
        <v>52</v>
      </c>
      <c r="CQ123" s="835">
        <f t="shared" si="39"/>
        <v>2704</v>
      </c>
      <c r="CR123" s="834"/>
      <c r="CS123" s="345"/>
      <c r="CT123" s="827" t="s">
        <v>436</v>
      </c>
      <c r="CU123" s="835">
        <f>IF(CW105&lt;0,CU81-CV114,CV112)</f>
        <v>52</v>
      </c>
      <c r="CV123" s="835">
        <f>IF(CW106&lt;0,CU80-CV113,CV115)</f>
        <v>52</v>
      </c>
      <c r="CW123" s="835">
        <f t="shared" si="40"/>
        <v>2704</v>
      </c>
      <c r="CX123" s="834"/>
      <c r="CY123" s="345"/>
      <c r="CZ123" s="827" t="s">
        <v>436</v>
      </c>
      <c r="DA123" s="835">
        <f>IF(DC105&lt;0,DA81-DB114,DB112)</f>
        <v>52</v>
      </c>
      <c r="DB123" s="835">
        <f>IF(DC106&lt;0,DA80-DB113,DB115)</f>
        <v>52</v>
      </c>
      <c r="DC123" s="835">
        <f t="shared" si="41"/>
        <v>2704</v>
      </c>
      <c r="DD123" s="834"/>
      <c r="DE123" s="345"/>
      <c r="DF123" s="827" t="s">
        <v>436</v>
      </c>
      <c r="DG123" s="835">
        <f>IF(DI105&lt;0,DG81-DH114,DH112)</f>
        <v>52</v>
      </c>
      <c r="DH123" s="835">
        <f>IF(DI106&lt;0,DG80-DH113,DH115)</f>
        <v>52</v>
      </c>
      <c r="DI123" s="835">
        <f t="shared" si="42"/>
        <v>2704</v>
      </c>
      <c r="DJ123" s="834"/>
      <c r="DK123" s="345"/>
      <c r="DL123" s="827" t="s">
        <v>436</v>
      </c>
      <c r="DM123" s="835">
        <f>IF(DO105&lt;0,DM81-DN114,DN112)</f>
        <v>52</v>
      </c>
      <c r="DN123" s="835">
        <f>IF(DO106&lt;0,DM80-DN113,DN115)</f>
        <v>52</v>
      </c>
      <c r="DO123" s="835">
        <f t="shared" si="43"/>
        <v>2704</v>
      </c>
      <c r="DP123" s="834"/>
      <c r="DQ123" s="345"/>
      <c r="DR123" s="827" t="s">
        <v>436</v>
      </c>
      <c r="DS123" s="835">
        <f>IF(DU105&lt;0,DS81-DT114,DT112)</f>
        <v>52</v>
      </c>
      <c r="DT123" s="835">
        <f>IF(DU106&lt;0,DS80-DT113,DT115)</f>
        <v>52</v>
      </c>
      <c r="DU123" s="835">
        <f t="shared" si="44"/>
        <v>2704</v>
      </c>
      <c r="DV123" s="834"/>
      <c r="DW123" s="345"/>
      <c r="DX123" s="827" t="s">
        <v>436</v>
      </c>
      <c r="DY123" s="835">
        <f>IF(EA105&lt;0,DY81-DZ114,DZ112)</f>
        <v>52</v>
      </c>
      <c r="DZ123" s="835">
        <f>IF(EA106&lt;0,DY80-DZ113,DZ115)</f>
        <v>52</v>
      </c>
      <c r="EA123" s="835">
        <f t="shared" si="45"/>
        <v>2704</v>
      </c>
      <c r="EB123" s="834"/>
      <c r="EC123" s="345"/>
      <c r="ED123" s="827" t="s">
        <v>436</v>
      </c>
      <c r="EE123" s="835">
        <f>IF(EG105&lt;0,EE81-EF114,EF112)</f>
        <v>52</v>
      </c>
      <c r="EF123" s="835">
        <f>IF(EG106&lt;0,EE80-EF113,EF115)</f>
        <v>52</v>
      </c>
      <c r="EG123" s="835">
        <f t="shared" si="46"/>
        <v>2704</v>
      </c>
      <c r="EH123" s="834"/>
      <c r="EI123" s="345"/>
      <c r="EJ123" s="827" t="s">
        <v>436</v>
      </c>
      <c r="EK123" s="835">
        <f>IF(EM105&lt;0,EK81-EL114,EL112)</f>
        <v>52</v>
      </c>
      <c r="EL123" s="835">
        <f>IF(EM106&lt;0,EK80-EL113,EL115)</f>
        <v>52</v>
      </c>
      <c r="EM123" s="835">
        <f t="shared" si="47"/>
        <v>2704</v>
      </c>
      <c r="EN123" s="834"/>
      <c r="EO123" s="345"/>
      <c r="EP123" s="827" t="s">
        <v>436</v>
      </c>
      <c r="EQ123" s="835">
        <f>IF(ES105&lt;0,EQ81-ER114,ER112)</f>
        <v>52</v>
      </c>
      <c r="ER123" s="835">
        <f>IF(ES106&lt;0,EQ80-ER113,ER115)</f>
        <v>52</v>
      </c>
      <c r="ES123" s="835">
        <f t="shared" si="48"/>
        <v>2704</v>
      </c>
      <c r="ET123" s="834"/>
      <c r="EU123" s="345"/>
      <c r="EV123" s="827" t="s">
        <v>436</v>
      </c>
      <c r="EW123" s="835">
        <f>IF(EY105&lt;0,EW81-EX114,EX112)</f>
        <v>52</v>
      </c>
      <c r="EX123" s="835">
        <f>IF(EY106&lt;0,EW80-EX113,EX115)</f>
        <v>52</v>
      </c>
      <c r="EY123" s="835">
        <f t="shared" si="49"/>
        <v>2704</v>
      </c>
      <c r="EZ123" s="834"/>
      <c r="FA123" s="345"/>
      <c r="FB123" s="827" t="s">
        <v>436</v>
      </c>
      <c r="FC123" s="835">
        <f>IF(FE105&lt;0,FC81-FD114,FD112)</f>
        <v>52</v>
      </c>
      <c r="FD123" s="835">
        <f>IF(FE106&lt;0,FC80-FD113,FD115)</f>
        <v>52</v>
      </c>
      <c r="FE123" s="835">
        <f t="shared" si="50"/>
        <v>2704</v>
      </c>
      <c r="FF123" s="834"/>
      <c r="FG123" s="345"/>
      <c r="FH123" s="827" t="s">
        <v>436</v>
      </c>
      <c r="FI123" s="835">
        <f>IF(FK105&lt;0,FI81-FJ114,FJ112)</f>
        <v>52</v>
      </c>
      <c r="FJ123" s="835">
        <f>IF(FK106&lt;0,FI80-FJ113,FJ115)</f>
        <v>52</v>
      </c>
      <c r="FK123" s="835">
        <f t="shared" si="51"/>
        <v>2704</v>
      </c>
      <c r="FL123" s="834"/>
      <c r="FM123" s="345"/>
      <c r="FN123" s="827" t="s">
        <v>436</v>
      </c>
      <c r="FO123" s="835">
        <f>IF(FQ105&lt;0,FO81-FP114,FP112)</f>
        <v>52</v>
      </c>
      <c r="FP123" s="835">
        <f>IF(FQ106&lt;0,FO80-FP113,FP115)</f>
        <v>52</v>
      </c>
      <c r="FQ123" s="835">
        <f t="shared" si="52"/>
        <v>2704</v>
      </c>
      <c r="FR123" s="834"/>
      <c r="FS123" s="345"/>
      <c r="FT123" s="827" t="s">
        <v>436</v>
      </c>
      <c r="FU123" s="835">
        <f>IF(FW105&lt;0,FU81-FV114,FV112)</f>
        <v>52</v>
      </c>
      <c r="FV123" s="835">
        <f>IF(FW106&lt;0,FU80-FV113,FV115)</f>
        <v>52</v>
      </c>
      <c r="FW123" s="835">
        <f t="shared" si="53"/>
        <v>2704</v>
      </c>
      <c r="FX123" s="834"/>
      <c r="FY123" s="345"/>
    </row>
    <row r="124" spans="1:181" x14ac:dyDescent="0.3">
      <c r="A124" s="19"/>
      <c r="B124" s="827" t="s">
        <v>435</v>
      </c>
      <c r="C124" s="835">
        <f>IF(E105&lt;0,C81-D114,D112)</f>
        <v>52</v>
      </c>
      <c r="D124" s="835">
        <f>F106</f>
        <v>68</v>
      </c>
      <c r="E124" s="835">
        <f t="shared" si="24"/>
        <v>3536</v>
      </c>
      <c r="F124" s="834"/>
      <c r="G124" s="345"/>
      <c r="H124" s="827" t="s">
        <v>435</v>
      </c>
      <c r="I124" s="835">
        <f>IF(K105&lt;0,I81-J114,J112)</f>
        <v>52</v>
      </c>
      <c r="J124" s="835">
        <f>L106</f>
        <v>68</v>
      </c>
      <c r="K124" s="835">
        <f t="shared" si="25"/>
        <v>3536</v>
      </c>
      <c r="L124" s="834"/>
      <c r="M124" s="345"/>
      <c r="N124" s="827" t="s">
        <v>435</v>
      </c>
      <c r="O124" s="835">
        <f>IF(Q105&lt;0,O81-P114,P112)</f>
        <v>52</v>
      </c>
      <c r="P124" s="835">
        <f>R106</f>
        <v>68</v>
      </c>
      <c r="Q124" s="835">
        <f t="shared" si="26"/>
        <v>3536</v>
      </c>
      <c r="R124" s="834"/>
      <c r="S124" s="345"/>
      <c r="T124" s="827" t="s">
        <v>435</v>
      </c>
      <c r="U124" s="835">
        <f>IF(W105&lt;0,U81-V114,V112)</f>
        <v>52</v>
      </c>
      <c r="V124" s="835">
        <f>X106</f>
        <v>68</v>
      </c>
      <c r="W124" s="835">
        <f t="shared" si="27"/>
        <v>3536</v>
      </c>
      <c r="X124" s="834"/>
      <c r="Y124" s="345"/>
      <c r="Z124" s="827" t="s">
        <v>435</v>
      </c>
      <c r="AA124" s="835">
        <f>IF(AC105&lt;0,AA81-AB114,AB112)</f>
        <v>52</v>
      </c>
      <c r="AB124" s="835">
        <f>AD106</f>
        <v>68</v>
      </c>
      <c r="AC124" s="835">
        <f t="shared" si="28"/>
        <v>3536</v>
      </c>
      <c r="AD124" s="834"/>
      <c r="AE124" s="345"/>
      <c r="AF124" s="827" t="s">
        <v>435</v>
      </c>
      <c r="AG124" s="835">
        <f>IF(AI105&lt;0,AG81-AH114,AH112)</f>
        <v>52</v>
      </c>
      <c r="AH124" s="835">
        <f>AJ106</f>
        <v>68</v>
      </c>
      <c r="AI124" s="835">
        <f t="shared" si="29"/>
        <v>3536</v>
      </c>
      <c r="AJ124" s="834"/>
      <c r="AK124" s="345"/>
      <c r="AL124" s="827" t="s">
        <v>435</v>
      </c>
      <c r="AM124" s="835">
        <f>IF(AO105&lt;0,AM81-AN114,AN112)</f>
        <v>52</v>
      </c>
      <c r="AN124" s="835">
        <f>AP106</f>
        <v>68</v>
      </c>
      <c r="AO124" s="835">
        <f t="shared" si="30"/>
        <v>3536</v>
      </c>
      <c r="AP124" s="834"/>
      <c r="AQ124" s="345"/>
      <c r="AR124" s="827" t="s">
        <v>435</v>
      </c>
      <c r="AS124" s="835">
        <f>IF(AU105&lt;0,AS81-AT114,AT112)</f>
        <v>52</v>
      </c>
      <c r="AT124" s="835">
        <f>AV106</f>
        <v>68</v>
      </c>
      <c r="AU124" s="835">
        <f t="shared" si="31"/>
        <v>3536</v>
      </c>
      <c r="AV124" s="834"/>
      <c r="AW124" s="345"/>
      <c r="AX124" s="827" t="s">
        <v>435</v>
      </c>
      <c r="AY124" s="835">
        <f>IF(BA105&lt;0,AY81-AZ114,AZ112)</f>
        <v>52</v>
      </c>
      <c r="AZ124" s="835">
        <f>BB106</f>
        <v>68</v>
      </c>
      <c r="BA124" s="835">
        <f t="shared" si="32"/>
        <v>3536</v>
      </c>
      <c r="BB124" s="834"/>
      <c r="BC124" s="345"/>
      <c r="BD124" s="827" t="s">
        <v>435</v>
      </c>
      <c r="BE124" s="835">
        <f>IF(BG105&lt;0,BE81-BF114,BF112)</f>
        <v>52</v>
      </c>
      <c r="BF124" s="835">
        <f>BH106</f>
        <v>68</v>
      </c>
      <c r="BG124" s="835">
        <f t="shared" si="33"/>
        <v>3536</v>
      </c>
      <c r="BH124" s="834"/>
      <c r="BI124" s="345"/>
      <c r="BJ124" s="827" t="s">
        <v>435</v>
      </c>
      <c r="BK124" s="835">
        <f>IF(BM105&lt;0,BK81-BL114,BL112)</f>
        <v>52</v>
      </c>
      <c r="BL124" s="835">
        <f>BN106</f>
        <v>68</v>
      </c>
      <c r="BM124" s="835">
        <f t="shared" si="34"/>
        <v>3536</v>
      </c>
      <c r="BN124" s="834"/>
      <c r="BO124" s="345"/>
      <c r="BP124" s="827" t="s">
        <v>435</v>
      </c>
      <c r="BQ124" s="835">
        <f>IF(BS105&lt;0,BQ81-BR114,BR112)</f>
        <v>52</v>
      </c>
      <c r="BR124" s="835">
        <f>BT106</f>
        <v>68</v>
      </c>
      <c r="BS124" s="835">
        <f t="shared" si="35"/>
        <v>3536</v>
      </c>
      <c r="BT124" s="834"/>
      <c r="BU124" s="345"/>
      <c r="BV124" s="827" t="s">
        <v>435</v>
      </c>
      <c r="BW124" s="835">
        <f>IF(BY105&lt;0,BW81-BX114,BX112)</f>
        <v>52</v>
      </c>
      <c r="BX124" s="835">
        <f>BZ106</f>
        <v>68</v>
      </c>
      <c r="BY124" s="835">
        <f t="shared" si="36"/>
        <v>3536</v>
      </c>
      <c r="BZ124" s="834"/>
      <c r="CA124" s="345"/>
      <c r="CB124" s="827" t="s">
        <v>435</v>
      </c>
      <c r="CC124" s="835">
        <f>IF(CE105&lt;0,CC81-CD114,CD112)</f>
        <v>52</v>
      </c>
      <c r="CD124" s="835">
        <f>CF106</f>
        <v>68</v>
      </c>
      <c r="CE124" s="835">
        <f t="shared" si="37"/>
        <v>3536</v>
      </c>
      <c r="CF124" s="834"/>
      <c r="CG124" s="345"/>
      <c r="CH124" s="827" t="s">
        <v>435</v>
      </c>
      <c r="CI124" s="835">
        <f>IF(CK105&lt;0,CI81-CJ114,CJ112)</f>
        <v>52</v>
      </c>
      <c r="CJ124" s="835">
        <f>CL106</f>
        <v>68</v>
      </c>
      <c r="CK124" s="835">
        <f t="shared" si="38"/>
        <v>3536</v>
      </c>
      <c r="CL124" s="834"/>
      <c r="CM124" s="345"/>
      <c r="CN124" s="827" t="s">
        <v>435</v>
      </c>
      <c r="CO124" s="835">
        <f>IF(CQ105&lt;0,CO81-CP114,CP112)</f>
        <v>52</v>
      </c>
      <c r="CP124" s="835">
        <f>CR106</f>
        <v>68</v>
      </c>
      <c r="CQ124" s="835">
        <f t="shared" si="39"/>
        <v>3536</v>
      </c>
      <c r="CR124" s="834"/>
      <c r="CS124" s="345"/>
      <c r="CT124" s="827" t="s">
        <v>435</v>
      </c>
      <c r="CU124" s="835">
        <f>IF(CW105&lt;0,CU81-CV114,CV112)</f>
        <v>52</v>
      </c>
      <c r="CV124" s="835">
        <f>CX106</f>
        <v>68</v>
      </c>
      <c r="CW124" s="835">
        <f t="shared" si="40"/>
        <v>3536</v>
      </c>
      <c r="CX124" s="834"/>
      <c r="CY124" s="345"/>
      <c r="CZ124" s="827" t="s">
        <v>435</v>
      </c>
      <c r="DA124" s="835">
        <f>IF(DC105&lt;0,DA81-DB114,DB112)</f>
        <v>52</v>
      </c>
      <c r="DB124" s="835">
        <f>DD106</f>
        <v>68</v>
      </c>
      <c r="DC124" s="835">
        <f t="shared" si="41"/>
        <v>3536</v>
      </c>
      <c r="DD124" s="834"/>
      <c r="DE124" s="345"/>
      <c r="DF124" s="827" t="s">
        <v>435</v>
      </c>
      <c r="DG124" s="835">
        <f>IF(DI105&lt;0,DG81-DH114,DH112)</f>
        <v>52</v>
      </c>
      <c r="DH124" s="835">
        <f>DJ106</f>
        <v>68</v>
      </c>
      <c r="DI124" s="835">
        <f t="shared" si="42"/>
        <v>3536</v>
      </c>
      <c r="DJ124" s="834"/>
      <c r="DK124" s="345"/>
      <c r="DL124" s="827" t="s">
        <v>435</v>
      </c>
      <c r="DM124" s="835">
        <f>IF(DO105&lt;0,DM81-DN114,DN112)</f>
        <v>52</v>
      </c>
      <c r="DN124" s="835">
        <f>DP106</f>
        <v>68</v>
      </c>
      <c r="DO124" s="835">
        <f t="shared" si="43"/>
        <v>3536</v>
      </c>
      <c r="DP124" s="834"/>
      <c r="DQ124" s="345"/>
      <c r="DR124" s="827" t="s">
        <v>435</v>
      </c>
      <c r="DS124" s="835">
        <f>IF(DU105&lt;0,DS81-DT114,DT112)</f>
        <v>52</v>
      </c>
      <c r="DT124" s="835">
        <f>DV106</f>
        <v>68</v>
      </c>
      <c r="DU124" s="835">
        <f t="shared" si="44"/>
        <v>3536</v>
      </c>
      <c r="DV124" s="834"/>
      <c r="DW124" s="345"/>
      <c r="DX124" s="827" t="s">
        <v>435</v>
      </c>
      <c r="DY124" s="835">
        <f>IF(EA105&lt;0,DY81-DZ114,DZ112)</f>
        <v>52</v>
      </c>
      <c r="DZ124" s="835">
        <f>EB106</f>
        <v>68</v>
      </c>
      <c r="EA124" s="835">
        <f t="shared" si="45"/>
        <v>3536</v>
      </c>
      <c r="EB124" s="834"/>
      <c r="EC124" s="345"/>
      <c r="ED124" s="827" t="s">
        <v>435</v>
      </c>
      <c r="EE124" s="835">
        <f>IF(EG105&lt;0,EE81-EF114,EF112)</f>
        <v>52</v>
      </c>
      <c r="EF124" s="835">
        <f>EH106</f>
        <v>68</v>
      </c>
      <c r="EG124" s="835">
        <f t="shared" si="46"/>
        <v>3536</v>
      </c>
      <c r="EH124" s="834"/>
      <c r="EI124" s="345"/>
      <c r="EJ124" s="827" t="s">
        <v>435</v>
      </c>
      <c r="EK124" s="835">
        <f>IF(EM105&lt;0,EK81-EL114,EL112)</f>
        <v>52</v>
      </c>
      <c r="EL124" s="835">
        <f>EN106</f>
        <v>68</v>
      </c>
      <c r="EM124" s="835">
        <f t="shared" si="47"/>
        <v>3536</v>
      </c>
      <c r="EN124" s="834"/>
      <c r="EO124" s="345"/>
      <c r="EP124" s="827" t="s">
        <v>435</v>
      </c>
      <c r="EQ124" s="835">
        <f>IF(ES105&lt;0,EQ81-ER114,ER112)</f>
        <v>52</v>
      </c>
      <c r="ER124" s="835">
        <f>ET106</f>
        <v>68</v>
      </c>
      <c r="ES124" s="835">
        <f t="shared" si="48"/>
        <v>3536</v>
      </c>
      <c r="ET124" s="834"/>
      <c r="EU124" s="345"/>
      <c r="EV124" s="827" t="s">
        <v>435</v>
      </c>
      <c r="EW124" s="835">
        <f>IF(EY105&lt;0,EW81-EX114,EX112)</f>
        <v>52</v>
      </c>
      <c r="EX124" s="835">
        <f>EZ106</f>
        <v>68</v>
      </c>
      <c r="EY124" s="835">
        <f t="shared" si="49"/>
        <v>3536</v>
      </c>
      <c r="EZ124" s="834"/>
      <c r="FA124" s="345"/>
      <c r="FB124" s="827" t="s">
        <v>435</v>
      </c>
      <c r="FC124" s="835">
        <f>IF(FE105&lt;0,FC81-FD114,FD112)</f>
        <v>52</v>
      </c>
      <c r="FD124" s="835">
        <f>FF106</f>
        <v>68</v>
      </c>
      <c r="FE124" s="835">
        <f t="shared" si="50"/>
        <v>3536</v>
      </c>
      <c r="FF124" s="834"/>
      <c r="FG124" s="345"/>
      <c r="FH124" s="827" t="s">
        <v>435</v>
      </c>
      <c r="FI124" s="835">
        <f>IF(FK105&lt;0,FI81-FJ114,FJ112)</f>
        <v>52</v>
      </c>
      <c r="FJ124" s="835">
        <f>FL106</f>
        <v>68</v>
      </c>
      <c r="FK124" s="835">
        <f t="shared" si="51"/>
        <v>3536</v>
      </c>
      <c r="FL124" s="834"/>
      <c r="FM124" s="345"/>
      <c r="FN124" s="827" t="s">
        <v>435</v>
      </c>
      <c r="FO124" s="835">
        <f>IF(FQ105&lt;0,FO81-FP114,FP112)</f>
        <v>52</v>
      </c>
      <c r="FP124" s="835">
        <f>FR106</f>
        <v>68</v>
      </c>
      <c r="FQ124" s="835">
        <f t="shared" si="52"/>
        <v>3536</v>
      </c>
      <c r="FR124" s="834"/>
      <c r="FS124" s="345"/>
      <c r="FT124" s="827" t="s">
        <v>435</v>
      </c>
      <c r="FU124" s="835">
        <f>IF(FW105&lt;0,FU81-FV114,FV112)</f>
        <v>52</v>
      </c>
      <c r="FV124" s="835">
        <f>FX106</f>
        <v>68</v>
      </c>
      <c r="FW124" s="835">
        <f t="shared" si="53"/>
        <v>3536</v>
      </c>
      <c r="FX124" s="834"/>
      <c r="FY124" s="345"/>
    </row>
    <row r="125" spans="1:181" ht="15" thickBot="1" x14ac:dyDescent="0.35">
      <c r="A125" s="19"/>
      <c r="B125" s="826" t="s">
        <v>434</v>
      </c>
      <c r="C125" s="833">
        <f>F105</f>
        <v>68</v>
      </c>
      <c r="D125" s="833">
        <f>F106</f>
        <v>68</v>
      </c>
      <c r="E125" s="833">
        <f>IF($E$70=1,ABS(D125*C125),0)</f>
        <v>4624</v>
      </c>
      <c r="F125" s="832"/>
      <c r="G125" s="345"/>
      <c r="H125" s="826" t="s">
        <v>434</v>
      </c>
      <c r="I125" s="833">
        <f>L105</f>
        <v>68</v>
      </c>
      <c r="J125" s="833">
        <f>L106</f>
        <v>68</v>
      </c>
      <c r="K125" s="833">
        <f>IF($E$70=1,ABS(J125*I125),0)</f>
        <v>4624</v>
      </c>
      <c r="L125" s="832"/>
      <c r="M125" s="345"/>
      <c r="N125" s="826" t="s">
        <v>434</v>
      </c>
      <c r="O125" s="833">
        <f>R105</f>
        <v>68</v>
      </c>
      <c r="P125" s="833">
        <f>R106</f>
        <v>68</v>
      </c>
      <c r="Q125" s="833">
        <f>IF($E$70=1,ABS(P125*O125),0)</f>
        <v>4624</v>
      </c>
      <c r="R125" s="832"/>
      <c r="S125" s="345"/>
      <c r="T125" s="826" t="s">
        <v>434</v>
      </c>
      <c r="U125" s="833">
        <f>X105</f>
        <v>68</v>
      </c>
      <c r="V125" s="833">
        <f>X106</f>
        <v>68</v>
      </c>
      <c r="W125" s="833">
        <f>IF($E$70=1,ABS(V125*U125),0)</f>
        <v>4624</v>
      </c>
      <c r="X125" s="832"/>
      <c r="Y125" s="345"/>
      <c r="Z125" s="826" t="s">
        <v>434</v>
      </c>
      <c r="AA125" s="833">
        <f>AD105</f>
        <v>68</v>
      </c>
      <c r="AB125" s="833">
        <f>AD106</f>
        <v>68</v>
      </c>
      <c r="AC125" s="833">
        <f>IF($E$70=1,ABS(AB125*AA125),0)</f>
        <v>4624</v>
      </c>
      <c r="AD125" s="832"/>
      <c r="AE125" s="345"/>
      <c r="AF125" s="826" t="s">
        <v>434</v>
      </c>
      <c r="AG125" s="833">
        <f>AJ105</f>
        <v>68</v>
      </c>
      <c r="AH125" s="833">
        <f>AJ106</f>
        <v>68</v>
      </c>
      <c r="AI125" s="833">
        <f>IF($E$70=1,ABS(AH125*AG125),0)</f>
        <v>4624</v>
      </c>
      <c r="AJ125" s="832"/>
      <c r="AK125" s="345"/>
      <c r="AL125" s="826" t="s">
        <v>434</v>
      </c>
      <c r="AM125" s="833">
        <f>AP105</f>
        <v>68</v>
      </c>
      <c r="AN125" s="833">
        <f>AP106</f>
        <v>68</v>
      </c>
      <c r="AO125" s="833">
        <f>IF($E$70=1,ABS(AN125*AM125),0)</f>
        <v>4624</v>
      </c>
      <c r="AP125" s="832"/>
      <c r="AQ125" s="345"/>
      <c r="AR125" s="826" t="s">
        <v>434</v>
      </c>
      <c r="AS125" s="833">
        <f>AV105</f>
        <v>68</v>
      </c>
      <c r="AT125" s="833">
        <f>AV106</f>
        <v>68</v>
      </c>
      <c r="AU125" s="833">
        <f>IF($E$70=1,ABS(AT125*AS125),0)</f>
        <v>4624</v>
      </c>
      <c r="AV125" s="832"/>
      <c r="AW125" s="345"/>
      <c r="AX125" s="826" t="s">
        <v>434</v>
      </c>
      <c r="AY125" s="833">
        <f>BB105</f>
        <v>68</v>
      </c>
      <c r="AZ125" s="833">
        <f>BB106</f>
        <v>68</v>
      </c>
      <c r="BA125" s="833">
        <f>IF($E$70=1,ABS(AZ125*AY125),0)</f>
        <v>4624</v>
      </c>
      <c r="BB125" s="832"/>
      <c r="BC125" s="345"/>
      <c r="BD125" s="826" t="s">
        <v>434</v>
      </c>
      <c r="BE125" s="833">
        <f>BH105</f>
        <v>68</v>
      </c>
      <c r="BF125" s="833">
        <f>BH106</f>
        <v>68</v>
      </c>
      <c r="BG125" s="833">
        <f>IF($E$70=1,ABS(BF125*BE125),0)</f>
        <v>4624</v>
      </c>
      <c r="BH125" s="832"/>
      <c r="BI125" s="345"/>
      <c r="BJ125" s="826" t="s">
        <v>434</v>
      </c>
      <c r="BK125" s="833">
        <f>BN105</f>
        <v>68</v>
      </c>
      <c r="BL125" s="833">
        <f>BN106</f>
        <v>68</v>
      </c>
      <c r="BM125" s="833">
        <f>IF($E$70=1,ABS(BL125*BK125),0)</f>
        <v>4624</v>
      </c>
      <c r="BN125" s="832"/>
      <c r="BO125" s="345"/>
      <c r="BP125" s="826" t="s">
        <v>434</v>
      </c>
      <c r="BQ125" s="833">
        <f>BT105</f>
        <v>68</v>
      </c>
      <c r="BR125" s="833">
        <f>BT106</f>
        <v>68</v>
      </c>
      <c r="BS125" s="833">
        <f>IF($E$70=1,ABS(BR125*BQ125),0)</f>
        <v>4624</v>
      </c>
      <c r="BT125" s="832"/>
      <c r="BU125" s="345"/>
      <c r="BV125" s="826" t="s">
        <v>434</v>
      </c>
      <c r="BW125" s="833">
        <f>BZ105</f>
        <v>68</v>
      </c>
      <c r="BX125" s="833">
        <f>BZ106</f>
        <v>68</v>
      </c>
      <c r="BY125" s="833">
        <f>IF($E$70=1,ABS(BX125*BW125),0)</f>
        <v>4624</v>
      </c>
      <c r="BZ125" s="832"/>
      <c r="CA125" s="345"/>
      <c r="CB125" s="826" t="s">
        <v>434</v>
      </c>
      <c r="CC125" s="833">
        <f>CF105</f>
        <v>68</v>
      </c>
      <c r="CD125" s="833">
        <f>CF106</f>
        <v>68</v>
      </c>
      <c r="CE125" s="833">
        <f>IF($E$70=1,ABS(CD125*CC125),0)</f>
        <v>4624</v>
      </c>
      <c r="CF125" s="832"/>
      <c r="CG125" s="345"/>
      <c r="CH125" s="826" t="s">
        <v>434</v>
      </c>
      <c r="CI125" s="833">
        <f>CL105</f>
        <v>68</v>
      </c>
      <c r="CJ125" s="833">
        <f>CL106</f>
        <v>68</v>
      </c>
      <c r="CK125" s="833">
        <f>IF($E$70=1,ABS(CJ125*CI125),0)</f>
        <v>4624</v>
      </c>
      <c r="CL125" s="832"/>
      <c r="CM125" s="345"/>
      <c r="CN125" s="826" t="s">
        <v>434</v>
      </c>
      <c r="CO125" s="833">
        <f>CR105</f>
        <v>68</v>
      </c>
      <c r="CP125" s="833">
        <f>CR106</f>
        <v>68</v>
      </c>
      <c r="CQ125" s="833">
        <f>IF($E$70=1,ABS(CP125*CO125),0)</f>
        <v>4624</v>
      </c>
      <c r="CR125" s="832"/>
      <c r="CS125" s="345"/>
      <c r="CT125" s="826" t="s">
        <v>434</v>
      </c>
      <c r="CU125" s="833">
        <f>CX105</f>
        <v>68</v>
      </c>
      <c r="CV125" s="833">
        <f>CX106</f>
        <v>68</v>
      </c>
      <c r="CW125" s="833">
        <f>IF($E$70=1,ABS(CV125*CU125),0)</f>
        <v>4624</v>
      </c>
      <c r="CX125" s="832"/>
      <c r="CY125" s="345"/>
      <c r="CZ125" s="826" t="s">
        <v>434</v>
      </c>
      <c r="DA125" s="833">
        <f>DD105</f>
        <v>68</v>
      </c>
      <c r="DB125" s="833">
        <f>DD106</f>
        <v>68</v>
      </c>
      <c r="DC125" s="833">
        <f>IF($E$70=1,ABS(DB125*DA125),0)</f>
        <v>4624</v>
      </c>
      <c r="DD125" s="832"/>
      <c r="DE125" s="345"/>
      <c r="DF125" s="826" t="s">
        <v>434</v>
      </c>
      <c r="DG125" s="833">
        <f>DJ105</f>
        <v>68</v>
      </c>
      <c r="DH125" s="833">
        <f>DJ106</f>
        <v>68</v>
      </c>
      <c r="DI125" s="833">
        <f>IF($E$70=1,ABS(DH125*DG125),0)</f>
        <v>4624</v>
      </c>
      <c r="DJ125" s="832"/>
      <c r="DK125" s="345"/>
      <c r="DL125" s="826" t="s">
        <v>434</v>
      </c>
      <c r="DM125" s="833">
        <f>DP105</f>
        <v>68</v>
      </c>
      <c r="DN125" s="833">
        <f>DP106</f>
        <v>68</v>
      </c>
      <c r="DO125" s="833">
        <f>IF($E$70=1,ABS(DN125*DM125),0)</f>
        <v>4624</v>
      </c>
      <c r="DP125" s="832"/>
      <c r="DQ125" s="345"/>
      <c r="DR125" s="826" t="s">
        <v>434</v>
      </c>
      <c r="DS125" s="833">
        <f>DV105</f>
        <v>68</v>
      </c>
      <c r="DT125" s="833">
        <f>DV106</f>
        <v>68</v>
      </c>
      <c r="DU125" s="833">
        <f>IF($E$70=1,ABS(DT125*DS125),0)</f>
        <v>4624</v>
      </c>
      <c r="DV125" s="832"/>
      <c r="DW125" s="345"/>
      <c r="DX125" s="826" t="s">
        <v>434</v>
      </c>
      <c r="DY125" s="833">
        <f>EB105</f>
        <v>68</v>
      </c>
      <c r="DZ125" s="833">
        <f>EB106</f>
        <v>68</v>
      </c>
      <c r="EA125" s="833">
        <f>IF($E$70=1,ABS(DZ125*DY125),0)</f>
        <v>4624</v>
      </c>
      <c r="EB125" s="832"/>
      <c r="EC125" s="345"/>
      <c r="ED125" s="826" t="s">
        <v>434</v>
      </c>
      <c r="EE125" s="833">
        <f>EH105</f>
        <v>68</v>
      </c>
      <c r="EF125" s="833">
        <f>EH106</f>
        <v>68</v>
      </c>
      <c r="EG125" s="833">
        <f>IF($E$70=1,ABS(EF125*EE125),0)</f>
        <v>4624</v>
      </c>
      <c r="EH125" s="832"/>
      <c r="EI125" s="345"/>
      <c r="EJ125" s="826" t="s">
        <v>434</v>
      </c>
      <c r="EK125" s="833">
        <f>EN105</f>
        <v>68</v>
      </c>
      <c r="EL125" s="833">
        <f>EN106</f>
        <v>68</v>
      </c>
      <c r="EM125" s="833">
        <f>IF($E$70=1,ABS(EL125*EK125),0)</f>
        <v>4624</v>
      </c>
      <c r="EN125" s="832"/>
      <c r="EO125" s="345"/>
      <c r="EP125" s="826" t="s">
        <v>434</v>
      </c>
      <c r="EQ125" s="833">
        <f>ET105</f>
        <v>68</v>
      </c>
      <c r="ER125" s="833">
        <f>ET106</f>
        <v>68</v>
      </c>
      <c r="ES125" s="833">
        <f>IF($E$70=1,ABS(ER125*EQ125),0)</f>
        <v>4624</v>
      </c>
      <c r="ET125" s="832"/>
      <c r="EU125" s="345"/>
      <c r="EV125" s="826" t="s">
        <v>434</v>
      </c>
      <c r="EW125" s="833">
        <f>EZ105</f>
        <v>68</v>
      </c>
      <c r="EX125" s="833">
        <f>EZ106</f>
        <v>68</v>
      </c>
      <c r="EY125" s="833">
        <f>IF($E$70=1,ABS(EX125*EW125),0)</f>
        <v>4624</v>
      </c>
      <c r="EZ125" s="832"/>
      <c r="FA125" s="345"/>
      <c r="FB125" s="826" t="s">
        <v>434</v>
      </c>
      <c r="FC125" s="833">
        <f>FF105</f>
        <v>68</v>
      </c>
      <c r="FD125" s="833">
        <f>FF106</f>
        <v>68</v>
      </c>
      <c r="FE125" s="833">
        <f>IF($E$70=1,ABS(FD125*FC125),0)</f>
        <v>4624</v>
      </c>
      <c r="FF125" s="832"/>
      <c r="FG125" s="345"/>
      <c r="FH125" s="826" t="s">
        <v>434</v>
      </c>
      <c r="FI125" s="833">
        <f>FL105</f>
        <v>68</v>
      </c>
      <c r="FJ125" s="833">
        <f>FL106</f>
        <v>68</v>
      </c>
      <c r="FK125" s="833">
        <f>IF($E$70=1,ABS(FJ125*FI125),0)</f>
        <v>4624</v>
      </c>
      <c r="FL125" s="832"/>
      <c r="FM125" s="345"/>
      <c r="FN125" s="826" t="s">
        <v>434</v>
      </c>
      <c r="FO125" s="833">
        <f>FR105</f>
        <v>68</v>
      </c>
      <c r="FP125" s="833">
        <f>FR106</f>
        <v>68</v>
      </c>
      <c r="FQ125" s="833">
        <f>IF($E$70=1,ABS(FP125*FO125),0)</f>
        <v>4624</v>
      </c>
      <c r="FR125" s="832"/>
      <c r="FS125" s="345"/>
      <c r="FT125" s="826" t="s">
        <v>434</v>
      </c>
      <c r="FU125" s="833">
        <f>FX105</f>
        <v>68</v>
      </c>
      <c r="FV125" s="833">
        <f>FX106</f>
        <v>68</v>
      </c>
      <c r="FW125" s="833">
        <f>IF($E$70=1,ABS(FV125*FU125),0)</f>
        <v>4624</v>
      </c>
      <c r="FX125" s="832"/>
      <c r="FY125" s="345"/>
    </row>
    <row r="126" spans="1:181" x14ac:dyDescent="0.3">
      <c r="A126" s="19"/>
      <c r="E126" s="835">
        <f>SUM(E117:E125)</f>
        <v>29584</v>
      </c>
      <c r="F126" s="835"/>
      <c r="G126" s="345"/>
      <c r="K126" s="835">
        <f>SUM(K117:K125)</f>
        <v>29584</v>
      </c>
      <c r="L126" s="835"/>
      <c r="M126" s="345"/>
      <c r="Q126" s="835">
        <f>SUM(Q117:Q125)</f>
        <v>29584</v>
      </c>
      <c r="R126" s="835"/>
      <c r="S126" s="345"/>
      <c r="W126" s="835">
        <f>SUM(W117:W125)</f>
        <v>29584</v>
      </c>
      <c r="X126" s="835"/>
      <c r="Y126" s="345"/>
      <c r="AC126" s="835">
        <f>SUM(AC117:AC125)</f>
        <v>29584</v>
      </c>
      <c r="AD126" s="835"/>
      <c r="AE126" s="345"/>
      <c r="AI126" s="835">
        <f>SUM(AI117:AI125)</f>
        <v>29584</v>
      </c>
      <c r="AJ126" s="835"/>
      <c r="AK126" s="345"/>
      <c r="AO126" s="835">
        <f>SUM(AO117:AO125)</f>
        <v>29584</v>
      </c>
      <c r="AP126" s="835"/>
      <c r="AQ126" s="345"/>
      <c r="AU126" s="835">
        <f>SUM(AU117:AU125)</f>
        <v>29584</v>
      </c>
      <c r="AV126" s="835"/>
      <c r="AW126" s="345"/>
      <c r="BA126" s="835">
        <f>SUM(BA117:BA125)</f>
        <v>29584</v>
      </c>
      <c r="BB126" s="835"/>
      <c r="BC126" s="345"/>
      <c r="BG126" s="835">
        <f>SUM(BG117:BG125)</f>
        <v>29584</v>
      </c>
      <c r="BH126" s="835"/>
      <c r="BI126" s="345"/>
      <c r="BM126" s="835">
        <f>SUM(BM117:BM125)</f>
        <v>29584</v>
      </c>
      <c r="BN126" s="835"/>
      <c r="BO126" s="345"/>
      <c r="BS126" s="835">
        <f>SUM(BS117:BS125)</f>
        <v>29584</v>
      </c>
      <c r="BT126" s="835"/>
      <c r="BU126" s="345"/>
      <c r="BY126" s="835">
        <f>SUM(BY117:BY125)</f>
        <v>29584</v>
      </c>
      <c r="BZ126" s="835"/>
      <c r="CA126" s="345"/>
      <c r="CE126" s="835">
        <f>SUM(CE117:CE125)</f>
        <v>29584</v>
      </c>
      <c r="CF126" s="835"/>
      <c r="CG126" s="345"/>
      <c r="CK126" s="835">
        <f>SUM(CK117:CK125)</f>
        <v>29584</v>
      </c>
      <c r="CL126" s="835"/>
      <c r="CM126" s="345"/>
      <c r="CQ126" s="835">
        <f>SUM(CQ117:CQ125)</f>
        <v>29584</v>
      </c>
      <c r="CR126" s="835"/>
      <c r="CS126" s="345"/>
      <c r="CW126" s="835">
        <f>SUM(CW117:CW125)</f>
        <v>29584</v>
      </c>
      <c r="CX126" s="835"/>
      <c r="CY126" s="345"/>
      <c r="DC126" s="835">
        <f>SUM(DC117:DC125)</f>
        <v>29584</v>
      </c>
      <c r="DD126" s="835"/>
      <c r="DE126" s="345"/>
      <c r="DI126" s="835">
        <f>SUM(DI117:DI125)</f>
        <v>29584</v>
      </c>
      <c r="DJ126" s="835"/>
      <c r="DK126" s="345"/>
      <c r="DO126" s="835">
        <f>SUM(DO117:DO125)</f>
        <v>29584</v>
      </c>
      <c r="DP126" s="835"/>
      <c r="DQ126" s="345"/>
      <c r="DU126" s="835">
        <f>SUM(DU117:DU125)</f>
        <v>29584</v>
      </c>
      <c r="DV126" s="835"/>
      <c r="DW126" s="345"/>
      <c r="EA126" s="835">
        <f>SUM(EA117:EA125)</f>
        <v>29584</v>
      </c>
      <c r="EB126" s="835"/>
      <c r="EC126" s="345"/>
      <c r="EG126" s="835">
        <f>SUM(EG117:EG125)</f>
        <v>29584</v>
      </c>
      <c r="EH126" s="835"/>
      <c r="EI126" s="345"/>
      <c r="EM126" s="835">
        <f>SUM(EM117:EM125)</f>
        <v>29584</v>
      </c>
      <c r="EN126" s="835"/>
      <c r="EO126" s="345"/>
      <c r="ES126" s="835">
        <f>SUM(ES117:ES125)</f>
        <v>29584</v>
      </c>
      <c r="ET126" s="835"/>
      <c r="EU126" s="345"/>
      <c r="EY126" s="835">
        <f>SUM(EY117:EY125)</f>
        <v>29584</v>
      </c>
      <c r="EZ126" s="835"/>
      <c r="FA126" s="345"/>
      <c r="FE126" s="835">
        <f>SUM(FE117:FE125)</f>
        <v>29584</v>
      </c>
      <c r="FF126" s="835"/>
      <c r="FG126" s="345"/>
      <c r="FK126" s="835">
        <f>SUM(FK117:FK125)</f>
        <v>29584</v>
      </c>
      <c r="FL126" s="835"/>
      <c r="FM126" s="345"/>
      <c r="FQ126" s="835">
        <f>SUM(FQ117:FQ125)</f>
        <v>29584</v>
      </c>
      <c r="FR126" s="835"/>
      <c r="FS126" s="345"/>
      <c r="FW126" s="835">
        <f>SUM(FW117:FW125)</f>
        <v>29584</v>
      </c>
      <c r="FX126" s="835"/>
      <c r="FY126" s="345"/>
    </row>
    <row r="127" spans="1:181" x14ac:dyDescent="0.3">
      <c r="A127" s="19"/>
      <c r="B127" s="835" t="s">
        <v>464</v>
      </c>
      <c r="C127" s="839">
        <f>D86-E126</f>
        <v>0</v>
      </c>
      <c r="E127" s="835"/>
      <c r="F127" s="835"/>
      <c r="G127" s="345"/>
      <c r="H127" s="835" t="s">
        <v>464</v>
      </c>
      <c r="I127" s="839">
        <f>J86-K126</f>
        <v>0</v>
      </c>
      <c r="K127" s="835"/>
      <c r="L127" s="835"/>
      <c r="M127" s="345"/>
      <c r="N127" s="835" t="s">
        <v>464</v>
      </c>
      <c r="O127" s="839">
        <f>P86-Q126</f>
        <v>0</v>
      </c>
      <c r="Q127" s="835"/>
      <c r="R127" s="835"/>
      <c r="S127" s="345"/>
      <c r="T127" s="835" t="s">
        <v>464</v>
      </c>
      <c r="U127" s="839">
        <f>V86-W126</f>
        <v>0</v>
      </c>
      <c r="W127" s="835"/>
      <c r="X127" s="835"/>
      <c r="Y127" s="345"/>
      <c r="Z127" s="835" t="s">
        <v>464</v>
      </c>
      <c r="AA127" s="839">
        <f>AB86-AC126</f>
        <v>0</v>
      </c>
      <c r="AC127" s="835"/>
      <c r="AD127" s="835"/>
      <c r="AE127" s="345"/>
      <c r="AF127" s="835" t="s">
        <v>464</v>
      </c>
      <c r="AG127" s="839">
        <f>AH86-AI126</f>
        <v>0</v>
      </c>
      <c r="AI127" s="835"/>
      <c r="AJ127" s="835"/>
      <c r="AK127" s="345"/>
      <c r="AL127" s="835" t="s">
        <v>464</v>
      </c>
      <c r="AM127" s="839">
        <f>AN86-AO126</f>
        <v>0</v>
      </c>
      <c r="AO127" s="835"/>
      <c r="AP127" s="835"/>
      <c r="AQ127" s="345"/>
      <c r="AR127" s="835" t="s">
        <v>464</v>
      </c>
      <c r="AS127" s="839">
        <f>AT86-AU126</f>
        <v>0</v>
      </c>
      <c r="AU127" s="835"/>
      <c r="AV127" s="835"/>
      <c r="AW127" s="345"/>
      <c r="AX127" s="835" t="s">
        <v>464</v>
      </c>
      <c r="AY127" s="839">
        <f>AZ86-BA126</f>
        <v>0</v>
      </c>
      <c r="BA127" s="835"/>
      <c r="BB127" s="835"/>
      <c r="BC127" s="345"/>
      <c r="BD127" s="835" t="s">
        <v>464</v>
      </c>
      <c r="BE127" s="839">
        <f>BF86-BG126</f>
        <v>0</v>
      </c>
      <c r="BG127" s="835"/>
      <c r="BH127" s="835"/>
      <c r="BI127" s="345"/>
      <c r="BJ127" s="835" t="s">
        <v>464</v>
      </c>
      <c r="BK127" s="839">
        <f>BL86-BM126</f>
        <v>0</v>
      </c>
      <c r="BM127" s="835"/>
      <c r="BN127" s="835"/>
      <c r="BO127" s="345"/>
      <c r="BP127" s="835" t="s">
        <v>464</v>
      </c>
      <c r="BQ127" s="839">
        <f>BR86-BS126</f>
        <v>0</v>
      </c>
      <c r="BS127" s="835"/>
      <c r="BT127" s="835"/>
      <c r="BU127" s="345"/>
      <c r="BV127" s="835" t="s">
        <v>464</v>
      </c>
      <c r="BW127" s="839">
        <f>BX86-BY126</f>
        <v>0</v>
      </c>
      <c r="BY127" s="835"/>
      <c r="BZ127" s="835"/>
      <c r="CA127" s="345"/>
      <c r="CB127" s="835" t="s">
        <v>464</v>
      </c>
      <c r="CC127" s="839">
        <f>CD86-CE126</f>
        <v>0</v>
      </c>
      <c r="CE127" s="835"/>
      <c r="CF127" s="835"/>
      <c r="CG127" s="345"/>
      <c r="CH127" s="835" t="s">
        <v>464</v>
      </c>
      <c r="CI127" s="839">
        <f>CJ86-CK126</f>
        <v>0</v>
      </c>
      <c r="CK127" s="835"/>
      <c r="CL127" s="835"/>
      <c r="CM127" s="345"/>
      <c r="CN127" s="835" t="s">
        <v>464</v>
      </c>
      <c r="CO127" s="839">
        <f>CP86-CQ126</f>
        <v>0</v>
      </c>
      <c r="CQ127" s="835"/>
      <c r="CR127" s="835"/>
      <c r="CS127" s="345"/>
      <c r="CT127" s="835" t="s">
        <v>464</v>
      </c>
      <c r="CU127" s="839">
        <f>CV86-CW126</f>
        <v>0</v>
      </c>
      <c r="CW127" s="835"/>
      <c r="CX127" s="835"/>
      <c r="CY127" s="345"/>
      <c r="CZ127" s="835" t="s">
        <v>464</v>
      </c>
      <c r="DA127" s="839">
        <f>DB86-DC126</f>
        <v>0</v>
      </c>
      <c r="DC127" s="835"/>
      <c r="DD127" s="835"/>
      <c r="DE127" s="345"/>
      <c r="DF127" s="835" t="s">
        <v>464</v>
      </c>
      <c r="DG127" s="839">
        <f>DH86-DI126</f>
        <v>0</v>
      </c>
      <c r="DI127" s="835"/>
      <c r="DJ127" s="835"/>
      <c r="DK127" s="345"/>
      <c r="DL127" s="835" t="s">
        <v>464</v>
      </c>
      <c r="DM127" s="839">
        <f>DN86-DO126</f>
        <v>0</v>
      </c>
      <c r="DO127" s="835"/>
      <c r="DP127" s="835"/>
      <c r="DQ127" s="345"/>
      <c r="DR127" s="835" t="s">
        <v>464</v>
      </c>
      <c r="DS127" s="839">
        <f>DT86-DU126</f>
        <v>0</v>
      </c>
      <c r="DU127" s="835"/>
      <c r="DV127" s="835"/>
      <c r="DW127" s="345"/>
      <c r="DX127" s="835" t="s">
        <v>464</v>
      </c>
      <c r="DY127" s="839">
        <f>DZ86-EA126</f>
        <v>0</v>
      </c>
      <c r="EA127" s="835"/>
      <c r="EB127" s="835"/>
      <c r="EC127" s="345"/>
      <c r="ED127" s="835" t="s">
        <v>464</v>
      </c>
      <c r="EE127" s="839">
        <f>EF86-EG126</f>
        <v>0</v>
      </c>
      <c r="EG127" s="835"/>
      <c r="EH127" s="835"/>
      <c r="EI127" s="345"/>
      <c r="EJ127" s="835" t="s">
        <v>464</v>
      </c>
      <c r="EK127" s="839">
        <f>EL86-EM126</f>
        <v>0</v>
      </c>
      <c r="EM127" s="835"/>
      <c r="EN127" s="835"/>
      <c r="EO127" s="345"/>
      <c r="EP127" s="835" t="s">
        <v>464</v>
      </c>
      <c r="EQ127" s="839">
        <f>ER86-ES126</f>
        <v>0</v>
      </c>
      <c r="ES127" s="835"/>
      <c r="ET127" s="835"/>
      <c r="EU127" s="345"/>
      <c r="EV127" s="835" t="s">
        <v>464</v>
      </c>
      <c r="EW127" s="839">
        <f>EX86-EY126</f>
        <v>0</v>
      </c>
      <c r="EY127" s="835"/>
      <c r="EZ127" s="835"/>
      <c r="FA127" s="345"/>
      <c r="FB127" s="835" t="s">
        <v>464</v>
      </c>
      <c r="FC127" s="839">
        <f>FD86-FE126</f>
        <v>0</v>
      </c>
      <c r="FE127" s="835"/>
      <c r="FF127" s="835"/>
      <c r="FG127" s="345"/>
      <c r="FH127" s="835" t="s">
        <v>464</v>
      </c>
      <c r="FI127" s="839">
        <f>FJ86-FK126</f>
        <v>0</v>
      </c>
      <c r="FK127" s="835"/>
      <c r="FL127" s="835"/>
      <c r="FM127" s="345"/>
      <c r="FN127" s="835" t="s">
        <v>464</v>
      </c>
      <c r="FO127" s="839">
        <f>FP86-FQ126</f>
        <v>0</v>
      </c>
      <c r="FQ127" s="835"/>
      <c r="FR127" s="835"/>
      <c r="FS127" s="345"/>
      <c r="FT127" s="835" t="s">
        <v>464</v>
      </c>
      <c r="FU127" s="839">
        <f>FV86-FW126</f>
        <v>0</v>
      </c>
      <c r="FW127" s="835"/>
      <c r="FX127" s="835"/>
      <c r="FY127" s="345"/>
    </row>
    <row r="128" spans="1:181" ht="15" thickBot="1" x14ac:dyDescent="0.35">
      <c r="A128" s="19"/>
      <c r="G128" s="345"/>
      <c r="M128" s="345"/>
      <c r="S128" s="345"/>
      <c r="Y128" s="345"/>
      <c r="AE128" s="345"/>
      <c r="AK128" s="345"/>
      <c r="AQ128" s="345"/>
      <c r="AW128" s="345"/>
      <c r="BC128" s="345"/>
      <c r="BI128" s="345"/>
      <c r="BO128" s="345"/>
      <c r="BU128" s="345"/>
      <c r="CA128" s="345"/>
      <c r="CG128" s="345"/>
      <c r="CM128" s="345"/>
      <c r="CS128" s="345"/>
      <c r="CY128" s="345"/>
      <c r="DE128" s="345"/>
      <c r="DK128" s="345"/>
      <c r="DQ128" s="345"/>
      <c r="DW128" s="345"/>
      <c r="EC128" s="345"/>
      <c r="EI128" s="345"/>
      <c r="EO128" s="345"/>
      <c r="EU128" s="345"/>
      <c r="FA128" s="345"/>
      <c r="FG128" s="345"/>
      <c r="FM128" s="345"/>
      <c r="FS128" s="345"/>
      <c r="FY128" s="345"/>
    </row>
    <row r="129" spans="1:181" x14ac:dyDescent="0.3">
      <c r="A129" s="19"/>
      <c r="B129" s="838"/>
      <c r="C129" s="837" t="s">
        <v>463</v>
      </c>
      <c r="D129" s="837"/>
      <c r="E129" s="837"/>
      <c r="F129" s="836"/>
      <c r="G129" s="345"/>
      <c r="I129" t="s">
        <v>463</v>
      </c>
      <c r="M129" s="345"/>
      <c r="O129" t="s">
        <v>463</v>
      </c>
      <c r="S129" s="345"/>
      <c r="U129" t="s">
        <v>463</v>
      </c>
      <c r="Y129" s="345"/>
      <c r="AA129" t="s">
        <v>463</v>
      </c>
      <c r="AE129" s="345"/>
      <c r="AG129" t="s">
        <v>463</v>
      </c>
      <c r="AK129" s="345"/>
      <c r="AM129" t="s">
        <v>463</v>
      </c>
      <c r="AQ129" s="345"/>
      <c r="AS129" t="s">
        <v>463</v>
      </c>
      <c r="AW129" s="345"/>
      <c r="AY129" t="s">
        <v>463</v>
      </c>
      <c r="BC129" s="345"/>
      <c r="BE129" t="s">
        <v>463</v>
      </c>
      <c r="BI129" s="345"/>
      <c r="BK129" t="s">
        <v>463</v>
      </c>
      <c r="BO129" s="345"/>
      <c r="BQ129" t="s">
        <v>463</v>
      </c>
      <c r="BU129" s="345"/>
      <c r="BW129" t="s">
        <v>463</v>
      </c>
      <c r="CA129" s="345"/>
      <c r="CC129" t="s">
        <v>463</v>
      </c>
      <c r="CG129" s="345"/>
      <c r="CI129" t="s">
        <v>463</v>
      </c>
      <c r="CM129" s="345"/>
      <c r="CO129" t="s">
        <v>463</v>
      </c>
      <c r="CS129" s="345"/>
      <c r="CU129" t="s">
        <v>463</v>
      </c>
      <c r="CY129" s="345"/>
      <c r="DA129" t="s">
        <v>463</v>
      </c>
      <c r="DE129" s="345"/>
      <c r="DG129" t="s">
        <v>463</v>
      </c>
      <c r="DK129" s="345"/>
      <c r="DM129" t="s">
        <v>463</v>
      </c>
      <c r="DQ129" s="345"/>
      <c r="DS129" t="s">
        <v>463</v>
      </c>
      <c r="DW129" s="345"/>
      <c r="DY129" t="s">
        <v>463</v>
      </c>
      <c r="EC129" s="345"/>
      <c r="EE129" t="s">
        <v>463</v>
      </c>
      <c r="EI129" s="345"/>
      <c r="EK129" t="s">
        <v>463</v>
      </c>
      <c r="EO129" s="345"/>
      <c r="EQ129" t="s">
        <v>463</v>
      </c>
      <c r="EU129" s="345"/>
      <c r="EW129" t="s">
        <v>463</v>
      </c>
      <c r="FA129" s="345"/>
      <c r="FC129" t="s">
        <v>463</v>
      </c>
      <c r="FG129" s="345"/>
      <c r="FI129" t="s">
        <v>463</v>
      </c>
      <c r="FM129" s="345"/>
      <c r="FO129" t="s">
        <v>463</v>
      </c>
      <c r="FS129" s="345"/>
      <c r="FU129" t="s">
        <v>463</v>
      </c>
      <c r="FY129" s="345"/>
    </row>
    <row r="130" spans="1:181" x14ac:dyDescent="0.3">
      <c r="A130" s="19"/>
      <c r="B130" s="827"/>
      <c r="C130" s="835"/>
      <c r="D130" s="835"/>
      <c r="E130" s="835"/>
      <c r="F130" s="834"/>
      <c r="G130" s="345"/>
      <c r="M130" s="345"/>
      <c r="S130" s="345"/>
      <c r="Y130" s="345"/>
      <c r="AE130" s="345"/>
      <c r="AK130" s="345"/>
      <c r="AQ130" s="345"/>
      <c r="AW130" s="345"/>
      <c r="BC130" s="345"/>
      <c r="BI130" s="345"/>
      <c r="BO130" s="345"/>
      <c r="BU130" s="345"/>
      <c r="CA130" s="345"/>
      <c r="CG130" s="345"/>
      <c r="CM130" s="345"/>
      <c r="CS130" s="345"/>
      <c r="CY130" s="345"/>
      <c r="DE130" s="345"/>
      <c r="DK130" s="345"/>
      <c r="DQ130" s="345"/>
      <c r="DW130" s="345"/>
      <c r="EC130" s="345"/>
      <c r="EI130" s="345"/>
      <c r="EO130" s="345"/>
      <c r="EU130" s="345"/>
      <c r="FA130" s="345"/>
      <c r="FG130" s="345"/>
      <c r="FM130" s="345"/>
      <c r="FS130" s="345"/>
      <c r="FY130" s="345"/>
    </row>
    <row r="131" spans="1:181" ht="15" thickBot="1" x14ac:dyDescent="0.35">
      <c r="A131" s="19"/>
      <c r="B131" s="826"/>
      <c r="C131" s="833">
        <f>IF(AND('Générateur Emprise 15ans'!$C22="ETE",'Générateur Emprise 15ans'!$H22="Positif"),'Générateur Emprise 15ans'!$J6,0)</f>
        <v>0</v>
      </c>
      <c r="D131" s="833">
        <f>IF(AND('Générateur Emprise 15ans'!$C22="HIVER",'Générateur Emprise 15ans'!$H22="Positif"),'Générateur Emprise 15ans'!$J7,0)</f>
        <v>15</v>
      </c>
      <c r="E131" s="833">
        <f>IF(AND('Générateur Emprise 15ans'!$C22="ETE",'Générateur Emprise 15ans'!$H22="Negatif"),'Générateur Emprise 15ans'!$K6,0)</f>
        <v>0</v>
      </c>
      <c r="F131" s="832">
        <f>IF(AND('Générateur Emprise 15ans'!$C22="HIVER",'Générateur Emprise 15ans'!$H22="Negatif"),'Générateur Emprise 15ans'!$K7,0)</f>
        <v>0</v>
      </c>
      <c r="G131" s="345"/>
      <c r="I131">
        <f>IF(AND('Générateur Emprise 15ans'!$C23="ETE",'Générateur Emprise 15ans'!$H23="Positif"),'Générateur Emprise 15ans'!$J6,0)</f>
        <v>0</v>
      </c>
      <c r="J131">
        <f>IF(AND('Générateur Emprise 15ans'!$C23="HIVER",'Générateur Emprise 15ans'!$H23="Positif"),'Générateur Emprise 15ans'!$J7,0)</f>
        <v>15</v>
      </c>
      <c r="K131">
        <f>IF(AND('Générateur Emprise 15ans'!$C23="ETE",'Générateur Emprise 15ans'!$H23="Negatif"),'Générateur Emprise 15ans'!$K6,0)</f>
        <v>0</v>
      </c>
      <c r="L131">
        <f>IF(AND('Générateur Emprise 15ans'!$C23="HIVER",'Générateur Emprise 15ans'!$H23="Negatif"),'Générateur Emprise 15ans'!$K7,0)</f>
        <v>0</v>
      </c>
      <c r="M131" s="345"/>
      <c r="O131">
        <f>IF(AND('Générateur Emprise 15ans'!$C24="ETE",'Générateur Emprise 15ans'!$H24="Positif"),'Générateur Emprise 15ans'!$J6,0)</f>
        <v>0</v>
      </c>
      <c r="P131">
        <f>IF(AND('Générateur Emprise 15ans'!$C24="HIVER",'Générateur Emprise 15ans'!$H24="Positif"),'Générateur Emprise 15ans'!$J7,0)</f>
        <v>15</v>
      </c>
      <c r="Q131">
        <f>IF(AND('Générateur Emprise 15ans'!$C24="ETE",'Générateur Emprise 15ans'!$H24="Negatif"),'Générateur Emprise 15ans'!$K6,0)</f>
        <v>0</v>
      </c>
      <c r="R131">
        <f>IF(AND('Générateur Emprise 15ans'!$C24="HIVER",'Générateur Emprise 15ans'!$H24="Negatif"),'Générateur Emprise 15ans'!$K7,0)</f>
        <v>0</v>
      </c>
      <c r="S131" s="345"/>
      <c r="U131">
        <f>IF(AND('Générateur Emprise 15ans'!$C25="ETE",'Générateur Emprise 15ans'!$H25="Positif"),'Générateur Emprise 15ans'!$J6,0)</f>
        <v>15</v>
      </c>
      <c r="V131">
        <f>IF(AND('Générateur Emprise 15ans'!$C25="HIVER",'Générateur Emprise 15ans'!$H25="Positif"),'Générateur Emprise 15ans'!$J7,0)</f>
        <v>0</v>
      </c>
      <c r="W131">
        <f>IF(AND('Générateur Emprise 15ans'!$C25="ETE",'Générateur Emprise 15ans'!$H25="Negatif"),'Générateur Emprise 15ans'!$K6,0)</f>
        <v>0</v>
      </c>
      <c r="X131">
        <f>IF(AND('Générateur Emprise 15ans'!$C25="HIVER",'Générateur Emprise 15ans'!$H25="Negatif"),'Générateur Emprise 15ans'!$K7,0)</f>
        <v>0</v>
      </c>
      <c r="Y131" s="345"/>
      <c r="AA131">
        <f>IF(AND('Générateur Emprise 15ans'!$C26="ETE",'Générateur Emprise 15ans'!$H26="Positif"),'Générateur Emprise 15ans'!$J6,0)</f>
        <v>0</v>
      </c>
      <c r="AB131">
        <f>IF(AND('Générateur Emprise 15ans'!$C26="HIVER",'Générateur Emprise 15ans'!$H26="Positif"),'Générateur Emprise 15ans'!$J7,0)</f>
        <v>15</v>
      </c>
      <c r="AC131">
        <f>IF(AND('Générateur Emprise 15ans'!$C26="ETE",'Générateur Emprise 15ans'!$H26="Negatif"),'Générateur Emprise 15ans'!$K6,0)</f>
        <v>0</v>
      </c>
      <c r="AD131">
        <f>IF(AND('Générateur Emprise 15ans'!$C26="HIVER",'Générateur Emprise 15ans'!$H26="Negatif"),'Générateur Emprise 15ans'!$K7,0)</f>
        <v>0</v>
      </c>
      <c r="AE131" s="345"/>
      <c r="AG131">
        <f>IF(AND('Générateur Emprise 15ans'!$C27="ETE",'Générateur Emprise 15ans'!$H27="Positif"),'Générateur Emprise 15ans'!$J6,0)</f>
        <v>0</v>
      </c>
      <c r="AH131">
        <f>IF(AND('Générateur Emprise 15ans'!$C27="HIVER",'Générateur Emprise 15ans'!$H27="Positif"),'Générateur Emprise 15ans'!$J7,0)</f>
        <v>15</v>
      </c>
      <c r="AI131">
        <f>IF(AND('Générateur Emprise 15ans'!$C27="ETE",'Générateur Emprise 15ans'!$H27="Negatif"),'Générateur Emprise 15ans'!$K6,0)</f>
        <v>0</v>
      </c>
      <c r="AJ131">
        <f>IF(AND('Générateur Emprise 15ans'!$C27="HIVER",'Générateur Emprise 15ans'!$H27="Negatif"),'Générateur Emprise 15ans'!$K7,0)</f>
        <v>0</v>
      </c>
      <c r="AK131" s="345"/>
      <c r="AM131">
        <f>IF(AND('Générateur Emprise 15ans'!$C28="ETE",'Générateur Emprise 15ans'!$H28="Positif"),'Générateur Emprise 15ans'!$J6,0)</f>
        <v>0</v>
      </c>
      <c r="AN131">
        <f>IF(AND('Générateur Emprise 15ans'!$C28="HIVER",'Générateur Emprise 15ans'!$H28="Positif"),'Générateur Emprise 15ans'!$J7,0)</f>
        <v>15</v>
      </c>
      <c r="AO131">
        <f>IF(AND('Générateur Emprise 15ans'!$C28="ETE",'Générateur Emprise 15ans'!$H28="Negatif"),'Générateur Emprise 15ans'!$K6,0)</f>
        <v>0</v>
      </c>
      <c r="AP131">
        <f>IF(AND('Générateur Emprise 15ans'!$C28="HIVER",'Générateur Emprise 15ans'!$H28="Negatif"),'Générateur Emprise 15ans'!$K7,0)</f>
        <v>0</v>
      </c>
      <c r="AQ131" s="345"/>
      <c r="AS131">
        <f>IF(AND('Générateur Emprise 15ans'!$C29="ETE",'Générateur Emprise 15ans'!$H29="Positif"),'Générateur Emprise 15ans'!$J6,0)</f>
        <v>15</v>
      </c>
      <c r="AT131">
        <f>IF(AND('Générateur Emprise 15ans'!$C29="HIVER",'Générateur Emprise 15ans'!$H29="Positif"),'Générateur Emprise 15ans'!$J7,0)</f>
        <v>0</v>
      </c>
      <c r="AU131">
        <f>IF(AND('Générateur Emprise 15ans'!$C29="ETE",'Générateur Emprise 15ans'!$H29="Negatif"),'Générateur Emprise 15ans'!$K6,0)</f>
        <v>0</v>
      </c>
      <c r="AV131">
        <f>IF(AND('Générateur Emprise 15ans'!$C29="HIVER",'Générateur Emprise 15ans'!$H29="Negatif"),'Générateur Emprise 15ans'!$K7,0)</f>
        <v>0</v>
      </c>
      <c r="AW131" s="345"/>
      <c r="AY131">
        <f>IF(AND('Générateur Emprise 15ans'!$C30="ETE",'Générateur Emprise 15ans'!$H30="Positif"),'Générateur Emprise 15ans'!$J6,0)</f>
        <v>0</v>
      </c>
      <c r="AZ131">
        <f>IF(AND('Générateur Emprise 15ans'!$C30="HIVER",'Générateur Emprise 15ans'!$H30="Positif"),'Générateur Emprise 15ans'!$J7,0)</f>
        <v>15</v>
      </c>
      <c r="BA131">
        <f>IF(AND('Générateur Emprise 15ans'!$C30="ETE",'Générateur Emprise 15ans'!$H30="Negatif"),'Générateur Emprise 15ans'!$K6,0)</f>
        <v>0</v>
      </c>
      <c r="BB131">
        <f>IF(AND('Générateur Emprise 15ans'!$C30="HIVER",'Générateur Emprise 15ans'!$H30="Negatif"),'Générateur Emprise 15ans'!$K7,0)</f>
        <v>0</v>
      </c>
      <c r="BC131" s="345"/>
      <c r="BE131">
        <f>IF(AND('Générateur Emprise 15ans'!$C31="ETE",'Générateur Emprise 15ans'!$H31="Positif"),'Générateur Emprise 15ans'!$J6,0)</f>
        <v>0</v>
      </c>
      <c r="BF131">
        <f>IF(AND('Générateur Emprise 15ans'!$C31="HIVER",'Générateur Emprise 15ans'!$H31="Positif"),'Générateur Emprise 15ans'!$J7,0)</f>
        <v>15</v>
      </c>
      <c r="BG131">
        <f>IF(AND('Générateur Emprise 15ans'!$C31="ETE",'Générateur Emprise 15ans'!$H31="Negatif"),'Générateur Emprise 15ans'!$K6,0)</f>
        <v>0</v>
      </c>
      <c r="BH131">
        <f>IF(AND('Générateur Emprise 15ans'!$C31="HIVER",'Générateur Emprise 15ans'!$H31="Negatif"),'Générateur Emprise 15ans'!$K7,0)</f>
        <v>0</v>
      </c>
      <c r="BI131" s="345"/>
      <c r="BK131">
        <f>IF(AND('Générateur Emprise 15ans'!$C32="ETE",'Générateur Emprise 15ans'!$H32="Positif"),'Générateur Emprise 15ans'!$J6,0)</f>
        <v>0</v>
      </c>
      <c r="BL131">
        <f>IF(AND('Générateur Emprise 15ans'!$C32="HIVER",'Générateur Emprise 15ans'!$H32="Positif"),'Générateur Emprise 15ans'!$J7,0)</f>
        <v>15</v>
      </c>
      <c r="BM131">
        <f>IF(AND('Générateur Emprise 15ans'!$C32="ETE",'Générateur Emprise 15ans'!$H32="Negatif"),'Générateur Emprise 15ans'!$K6,0)</f>
        <v>0</v>
      </c>
      <c r="BN131">
        <f>IF(AND('Générateur Emprise 15ans'!$C32="HIVER",'Générateur Emprise 15ans'!$H32="Negatif"),'Générateur Emprise 15ans'!$K7,0)</f>
        <v>0</v>
      </c>
      <c r="BO131" s="345"/>
      <c r="BQ131">
        <f>IF(AND('Générateur Emprise 15ans'!$C33="ETE",'Générateur Emprise 15ans'!$H33="Positif"),'Générateur Emprise 15ans'!$J6,0)</f>
        <v>15</v>
      </c>
      <c r="BR131">
        <f>IF(AND('Générateur Emprise 15ans'!$C33="HIVER",'Générateur Emprise 15ans'!$H33="Positif"),'Générateur Emprise 15ans'!$J7,0)</f>
        <v>0</v>
      </c>
      <c r="BS131">
        <f>IF(AND('Générateur Emprise 15ans'!$C33="ETE",'Générateur Emprise 15ans'!$H33="Negatif"),'Générateur Emprise 15ans'!$K6,0)</f>
        <v>0</v>
      </c>
      <c r="BT131">
        <f>IF(AND('Générateur Emprise 15ans'!$C33="HIVER",'Générateur Emprise 15ans'!$H33="Negatif"),'Générateur Emprise 15ans'!$K7,0)</f>
        <v>0</v>
      </c>
      <c r="BU131" s="345"/>
      <c r="BW131">
        <f>IF(AND('Générateur Emprise 15ans'!$C34="ETE",'Générateur Emprise 15ans'!$H34="Positif"),'Générateur Emprise 15ans'!$J6,0)</f>
        <v>0</v>
      </c>
      <c r="BX131">
        <f>IF(AND('Générateur Emprise 15ans'!$C34="HIVER",'Générateur Emprise 15ans'!$H34="Positif"),'Générateur Emprise 15ans'!$J7,0)</f>
        <v>15</v>
      </c>
      <c r="BY131">
        <f>IF(AND('Générateur Emprise 15ans'!$C34="ETE",'Générateur Emprise 15ans'!$H34="Negatif"),'Générateur Emprise 15ans'!$K6,0)</f>
        <v>0</v>
      </c>
      <c r="BZ131">
        <f>IF(AND('Générateur Emprise 15ans'!$C34="HIVER",'Générateur Emprise 15ans'!$H34="Negatif"),'Générateur Emprise 15ans'!$K7,0)</f>
        <v>0</v>
      </c>
      <c r="CA131" s="345"/>
      <c r="CC131">
        <f>IF(AND('Générateur Emprise 15ans'!$C35="ETE",'Générateur Emprise 15ans'!$H35="Positif"),'Générateur Emprise 15ans'!$J6,0)</f>
        <v>0</v>
      </c>
      <c r="CD131">
        <f>IF(AND('Générateur Emprise 15ans'!$C35="HIVER",'Générateur Emprise 15ans'!$H35="Positif"),'Générateur Emprise 15ans'!$J7,0)</f>
        <v>15</v>
      </c>
      <c r="CE131">
        <f>IF(AND('Générateur Emprise 15ans'!$C35="ETE",'Générateur Emprise 15ans'!$H35="Negatif"),'Générateur Emprise 15ans'!$K6,0)</f>
        <v>0</v>
      </c>
      <c r="CF131">
        <f>IF(AND('Générateur Emprise 15ans'!$C35="HIVER",'Générateur Emprise 15ans'!$H35="Negatif"),'Générateur Emprise 15ans'!$K7,0)</f>
        <v>0</v>
      </c>
      <c r="CG131" s="345"/>
      <c r="CI131">
        <f>IF(AND('Générateur Emprise 15ans'!$C36="ETE",'Générateur Emprise 15ans'!$H36="Positif"),'Générateur Emprise 15ans'!$J$6,0)</f>
        <v>0</v>
      </c>
      <c r="CJ131">
        <f>IF(AND('Générateur Emprise 15ans'!$C36="HIVER",'Générateur Emprise 15ans'!$H36="Positif"),'Générateur Emprise 15ans'!$J$7,0)</f>
        <v>15</v>
      </c>
      <c r="CK131">
        <f>IF(AND('Générateur Emprise 15ans'!$C36="ETE",'Générateur Emprise 15ans'!$H36="Negatif"),'Générateur Emprise 15ans'!$K$6,0)</f>
        <v>0</v>
      </c>
      <c r="CL131">
        <f>IF(AND('Générateur Emprise 15ans'!$C36="HIVER",'Générateur Emprise 15ans'!$H36="Negatif"),'Générateur Emprise 15ans'!$K$7,0)</f>
        <v>0</v>
      </c>
      <c r="CM131" s="345"/>
      <c r="CO131">
        <f>IF(AND('Générateur Emprise 15ans'!$C37="ETE",'Générateur Emprise 15ans'!$H37="Positif"),'Générateur Emprise 15ans'!$J$6,0)</f>
        <v>15</v>
      </c>
      <c r="CP131">
        <f>IF(AND('Générateur Emprise 15ans'!$C37="HIVER",'Générateur Emprise 15ans'!$H37="Positif"),'Générateur Emprise 15ans'!$J$7,0)</f>
        <v>0</v>
      </c>
      <c r="CQ131">
        <f>IF(AND('Générateur Emprise 15ans'!$C37="ETE",'Générateur Emprise 15ans'!$H37="Negatif"),'Générateur Emprise 15ans'!$K$6,0)</f>
        <v>0</v>
      </c>
      <c r="CR131">
        <f>IF(AND('Générateur Emprise 15ans'!$C37="HIVER",'Générateur Emprise 15ans'!$H37="Negatif"),'Générateur Emprise 15ans'!$K$7,0)</f>
        <v>0</v>
      </c>
      <c r="CS131" s="345"/>
      <c r="CU131">
        <f>IF(AND('Générateur Emprise 15ans'!$C38="ETE",'Générateur Emprise 15ans'!$H38="Positif"),'Générateur Emprise 15ans'!$J$6,0)</f>
        <v>0</v>
      </c>
      <c r="CV131">
        <f>IF(AND('Générateur Emprise 15ans'!$C38="HIVER",'Générateur Emprise 15ans'!$H38="Positif"),'Générateur Emprise 15ans'!$J$7,0)</f>
        <v>15</v>
      </c>
      <c r="CW131">
        <f>IF(AND('Générateur Emprise 15ans'!$C38="ETE",'Générateur Emprise 15ans'!$H38="Negatif"),'Générateur Emprise 15ans'!$K$6,0)</f>
        <v>0</v>
      </c>
      <c r="CX131">
        <f>IF(AND('Générateur Emprise 15ans'!$C38="HIVER",'Générateur Emprise 15ans'!$H38="Negatif"),'Générateur Emprise 15ans'!$K$7,0)</f>
        <v>0</v>
      </c>
      <c r="CY131" s="345"/>
      <c r="DA131">
        <f>IF(AND('Générateur Emprise 15ans'!$C39="ETE",'Générateur Emprise 15ans'!$H39="Positif"),'Générateur Emprise 15ans'!$J$6,0)</f>
        <v>0</v>
      </c>
      <c r="DB131">
        <f>IF(AND('Générateur Emprise 15ans'!$C39="HIVER",'Générateur Emprise 15ans'!$H39="Positif"),'Générateur Emprise 15ans'!$J$7,0)</f>
        <v>15</v>
      </c>
      <c r="DC131">
        <f>IF(AND('Générateur Emprise 15ans'!$C39="ETE",'Générateur Emprise 15ans'!$H39="Negatif"),'Générateur Emprise 15ans'!$K$6,0)</f>
        <v>0</v>
      </c>
      <c r="DD131">
        <f>IF(AND('Générateur Emprise 15ans'!$C39="HIVER",'Générateur Emprise 15ans'!$H39="Negatif"),'Générateur Emprise 15ans'!$K$7,0)</f>
        <v>0</v>
      </c>
      <c r="DE131" s="345"/>
      <c r="DG131">
        <f>IF(AND('Générateur Emprise 15ans'!$C40="ETE",'Générateur Emprise 15ans'!$H40="Positif"),'Générateur Emprise 15ans'!$J$6,0)</f>
        <v>0</v>
      </c>
      <c r="DH131">
        <f>IF(AND('Générateur Emprise 15ans'!$C40="HIVER",'Générateur Emprise 15ans'!$H40="Positif"),'Générateur Emprise 15ans'!$J$7,0)</f>
        <v>15</v>
      </c>
      <c r="DI131">
        <f>IF(AND('Générateur Emprise 15ans'!$C40="ETE",'Générateur Emprise 15ans'!$H40="Negatif"),'Générateur Emprise 15ans'!$K$6,0)</f>
        <v>0</v>
      </c>
      <c r="DJ131">
        <f>IF(AND('Générateur Emprise 15ans'!$C40="HIVER",'Générateur Emprise 15ans'!$H40="Negatif"),'Générateur Emprise 15ans'!$K$7,0)</f>
        <v>0</v>
      </c>
      <c r="DK131" s="345"/>
      <c r="DM131">
        <f>IF(AND('Générateur Emprise 15ans'!$C41="ETE",'Générateur Emprise 15ans'!$H41="Positif"),'Générateur Emprise 15ans'!$J$6,0)</f>
        <v>15</v>
      </c>
      <c r="DN131">
        <f>IF(AND('Générateur Emprise 15ans'!$C41="HIVER",'Générateur Emprise 15ans'!$H41="Positif"),'Générateur Emprise 15ans'!$J$7,0)</f>
        <v>0</v>
      </c>
      <c r="DO131">
        <f>IF(AND('Générateur Emprise 15ans'!$C41="ETE",'Générateur Emprise 15ans'!$H41="Negatif"),'Générateur Emprise 15ans'!$K$6,0)</f>
        <v>0</v>
      </c>
      <c r="DP131">
        <f>IF(AND('Générateur Emprise 15ans'!$C41="HIVER",'Générateur Emprise 15ans'!$H41="Negatif"),'Générateur Emprise 15ans'!$K$7,0)</f>
        <v>0</v>
      </c>
      <c r="DQ131" s="345"/>
      <c r="DS131">
        <f>IF(AND('Générateur Emprise 15ans'!$C42="ETE",'Générateur Emprise 15ans'!$H42="Positif"),'Générateur Emprise 15ans'!$J$6,0)</f>
        <v>0</v>
      </c>
      <c r="DT131">
        <f>IF(AND('Générateur Emprise 15ans'!$C42="HIVER",'Générateur Emprise 15ans'!$H42="Positif"),'Générateur Emprise 15ans'!$J$7,0)</f>
        <v>15</v>
      </c>
      <c r="DU131">
        <f>IF(AND('Générateur Emprise 15ans'!$C42="ETE",'Générateur Emprise 15ans'!$H42="Negatif"),'Générateur Emprise 15ans'!$K$6,0)</f>
        <v>0</v>
      </c>
      <c r="DV131">
        <f>IF(AND('Générateur Emprise 15ans'!$C42="HIVER",'Générateur Emprise 15ans'!$H42="Negatif"),'Générateur Emprise 15ans'!$K$7,0)</f>
        <v>0</v>
      </c>
      <c r="DW131" s="345"/>
      <c r="DY131">
        <f>IF(AND('Générateur Emprise 15ans'!$C43="ETE",'Générateur Emprise 15ans'!$H43="Positif"),'Générateur Emprise 15ans'!$J$6,0)</f>
        <v>0</v>
      </c>
      <c r="DZ131">
        <f>IF(AND('Générateur Emprise 15ans'!$C43="HIVER",'Générateur Emprise 15ans'!$H43="Positif"),'Générateur Emprise 15ans'!$J$7,0)</f>
        <v>15</v>
      </c>
      <c r="EA131">
        <f>IF(AND('Générateur Emprise 15ans'!$C43="ETE",'Générateur Emprise 15ans'!$H43="Negatif"),'Générateur Emprise 15ans'!$K$6,0)</f>
        <v>0</v>
      </c>
      <c r="EB131">
        <f>IF(AND('Générateur Emprise 15ans'!$C43="HIVER",'Générateur Emprise 15ans'!$H43="Negatif"),'Générateur Emprise 15ans'!$K$7,0)</f>
        <v>0</v>
      </c>
      <c r="EC131" s="345"/>
      <c r="EE131">
        <f>IF(AND('Générateur Emprise 15ans'!$C44="ETE",'Générateur Emprise 15ans'!$H44="Positif"),'Générateur Emprise 15ans'!$J$6,0)</f>
        <v>0</v>
      </c>
      <c r="EF131">
        <f>IF(AND('Générateur Emprise 15ans'!$C44="HIVER",'Générateur Emprise 15ans'!$H44="Positif"),'Générateur Emprise 15ans'!$J$7,0)</f>
        <v>15</v>
      </c>
      <c r="EG131">
        <f>IF(AND('Générateur Emprise 15ans'!$C44="ETE",'Générateur Emprise 15ans'!$H44="Negatif"),'Générateur Emprise 15ans'!$K$6,0)</f>
        <v>0</v>
      </c>
      <c r="EH131">
        <f>IF(AND('Générateur Emprise 15ans'!$C44="HIVER",'Générateur Emprise 15ans'!$H44="Negatif"),'Générateur Emprise 15ans'!$K$7,0)</f>
        <v>0</v>
      </c>
      <c r="EI131" s="345"/>
      <c r="EK131">
        <f>IF(AND('Générateur Emprise 15ans'!$C45="ETE",'Générateur Emprise 15ans'!$H45="Positif"),'Générateur Emprise 15ans'!$J$6,0)</f>
        <v>15</v>
      </c>
      <c r="EL131">
        <f>IF(AND('Générateur Emprise 15ans'!$C45="HIVER",'Générateur Emprise 15ans'!$H45="Positif"),'Générateur Emprise 15ans'!$J$7,0)</f>
        <v>0</v>
      </c>
      <c r="EM131">
        <f>IF(AND('Générateur Emprise 15ans'!$C45="ETE",'Générateur Emprise 15ans'!$H45="Negatif"),'Générateur Emprise 15ans'!$K$6,0)</f>
        <v>0</v>
      </c>
      <c r="EN131">
        <f>IF(AND('Générateur Emprise 15ans'!$C45="HIVER",'Générateur Emprise 15ans'!$H45="Negatif"),'Générateur Emprise 15ans'!$K$7,0)</f>
        <v>0</v>
      </c>
      <c r="EO131" s="345"/>
      <c r="EQ131">
        <f>IF(AND('Générateur Emprise 15ans'!$C46="ETE",'Générateur Emprise 15ans'!$H46="Positif"),'Générateur Emprise 15ans'!$J$6,0)</f>
        <v>0</v>
      </c>
      <c r="ER131">
        <f>IF(AND('Générateur Emprise 15ans'!$C46="HIVER",'Générateur Emprise 15ans'!$H46="Positif"),'Générateur Emprise 15ans'!$J$7,0)</f>
        <v>15</v>
      </c>
      <c r="ES131">
        <f>IF(AND('Générateur Emprise 15ans'!$C46="ETE",'Générateur Emprise 15ans'!$H46="Negatif"),'Générateur Emprise 15ans'!$K$6,0)</f>
        <v>0</v>
      </c>
      <c r="ET131">
        <f>IF(AND('Générateur Emprise 15ans'!$C46="HIVER",'Générateur Emprise 15ans'!$H46="Negatif"),'Générateur Emprise 15ans'!$K$7,0)</f>
        <v>0</v>
      </c>
      <c r="EU131" s="345"/>
      <c r="EW131">
        <f>IF(AND('Générateur Emprise 15ans'!$C47="ETE",'Générateur Emprise 15ans'!$H47="Positif"),'Générateur Emprise 15ans'!$J$6,0)</f>
        <v>0</v>
      </c>
      <c r="EX131">
        <f>IF(AND('Générateur Emprise 15ans'!$C47="HIVER",'Générateur Emprise 15ans'!$H47="Positif"),'Générateur Emprise 15ans'!$J$7,0)</f>
        <v>15</v>
      </c>
      <c r="EY131">
        <f>IF(AND('Générateur Emprise 15ans'!$C47="ETE",'Générateur Emprise 15ans'!$H47="Negatif"),'Générateur Emprise 15ans'!$K$6,0)</f>
        <v>0</v>
      </c>
      <c r="EZ131">
        <f>IF(AND('Générateur Emprise 15ans'!$C47="HIVER",'Générateur Emprise 15ans'!$H47="Negatif"),'Générateur Emprise 15ans'!$K$7,0)</f>
        <v>0</v>
      </c>
      <c r="FA131" s="345"/>
      <c r="FC131">
        <f>IF(AND('Générateur Emprise 15ans'!$C48="ETE",'Générateur Emprise 15ans'!$H48="Positif"),'Générateur Emprise 15ans'!$J$6,0)</f>
        <v>0</v>
      </c>
      <c r="FD131">
        <f>IF(AND('Générateur Emprise 15ans'!$C48="HIVER",'Générateur Emprise 15ans'!$H48="Positif"),'Générateur Emprise 15ans'!$J$7,0)</f>
        <v>15</v>
      </c>
      <c r="FE131">
        <f>IF(AND('Générateur Emprise 15ans'!$C48="ETE",'Générateur Emprise 15ans'!$H48="Negatif"),'Générateur Emprise 15ans'!$K$6,0)</f>
        <v>0</v>
      </c>
      <c r="FF131">
        <f>IF(AND('Générateur Emprise 15ans'!$C48="HIVER",'Générateur Emprise 15ans'!$H48="Negatif"),'Générateur Emprise 15ans'!$K$7,0)</f>
        <v>0</v>
      </c>
      <c r="FG131" s="345"/>
      <c r="FI131">
        <f>IF(AND('Générateur Emprise 15ans'!$C49="ETE",'Générateur Emprise 15ans'!$H49="Positif"),'Générateur Emprise 15ans'!$J$6,0)</f>
        <v>15</v>
      </c>
      <c r="FJ131">
        <f>IF(AND('Générateur Emprise 15ans'!$C49="HIVER",'Générateur Emprise 15ans'!$H49="Positif"),'Générateur Emprise 15ans'!$J$7,0)</f>
        <v>0</v>
      </c>
      <c r="FK131">
        <f>IF(AND('Générateur Emprise 15ans'!$C49="ETE",'Générateur Emprise 15ans'!$H49="Negatif"),'Générateur Emprise 15ans'!$K$6,0)</f>
        <v>0</v>
      </c>
      <c r="FL131">
        <f>IF(AND('Générateur Emprise 15ans'!$C49="HIVER",'Générateur Emprise 15ans'!$H49="Negatif"),'Générateur Emprise 15ans'!$K$7,0)</f>
        <v>0</v>
      </c>
      <c r="FM131" s="345"/>
      <c r="FO131">
        <f>IF(AND('Générateur Emprise 15ans'!$C50="ETE",'Générateur Emprise 15ans'!$H50="Positif"),'Générateur Emprise 15ans'!$J$6,0)</f>
        <v>0</v>
      </c>
      <c r="FP131">
        <f>IF(AND('Générateur Emprise 15ans'!$C50="HIVER",'Générateur Emprise 15ans'!$H50="Positif"),'Générateur Emprise 15ans'!$J$7,0)</f>
        <v>15</v>
      </c>
      <c r="FQ131">
        <f>IF(AND('Générateur Emprise 15ans'!$C50="ETE",'Générateur Emprise 15ans'!$H50="Negatif"),'Générateur Emprise 15ans'!$K$6,0)</f>
        <v>0</v>
      </c>
      <c r="FR131">
        <f>IF(AND('Générateur Emprise 15ans'!$C50="HIVER",'Générateur Emprise 15ans'!$H50="Negatif"),'Générateur Emprise 15ans'!$K$7,0)</f>
        <v>0</v>
      </c>
      <c r="FS131" s="345"/>
      <c r="FU131">
        <f>IF(AND('Générateur Emprise 15ans'!$C51="ETE",'Générateur Emprise 15ans'!$H51="Positif"),'Générateur Emprise 15ans'!$J$6,0)</f>
        <v>0</v>
      </c>
      <c r="FV131">
        <f>IF(AND('Générateur Emprise 15ans'!$C51="HIVER",'Générateur Emprise 15ans'!$H51="Positif"),'Générateur Emprise 15ans'!$J$7,0)</f>
        <v>15</v>
      </c>
      <c r="FW131">
        <f>IF(AND('Générateur Emprise 15ans'!$C51="ETE",'Générateur Emprise 15ans'!$H51="Negatif"),'Générateur Emprise 15ans'!$K$6,0)</f>
        <v>0</v>
      </c>
      <c r="FX131">
        <f>IF(AND('Générateur Emprise 15ans'!$C51="HIVER",'Générateur Emprise 15ans'!$H51="Negatif"),'Générateur Emprise 15ans'!$K$7,0)</f>
        <v>0</v>
      </c>
      <c r="FY131" s="345"/>
    </row>
    <row r="132" spans="1:181" x14ac:dyDescent="0.3">
      <c r="A132" s="19"/>
      <c r="G132" s="345"/>
      <c r="M132" s="345"/>
      <c r="S132" s="345"/>
      <c r="Y132" s="345"/>
      <c r="AE132" s="345"/>
      <c r="AK132" s="345"/>
      <c r="AQ132" s="345"/>
      <c r="AW132" s="345"/>
      <c r="BC132" s="345"/>
      <c r="BI132" s="345"/>
      <c r="BO132" s="345"/>
      <c r="BU132" s="345"/>
      <c r="CA132" s="345"/>
      <c r="CG132" s="345"/>
      <c r="CM132" s="345"/>
      <c r="CS132" s="345"/>
      <c r="CY132" s="345"/>
      <c r="DE132" s="345"/>
      <c r="DK132" s="345"/>
      <c r="DQ132" s="345"/>
      <c r="DW132" s="345"/>
      <c r="EC132" s="345"/>
      <c r="EI132" s="345"/>
      <c r="EO132" s="345"/>
      <c r="EU132" s="345"/>
      <c r="FA132" s="345"/>
      <c r="FG132" s="345"/>
      <c r="FM132" s="345"/>
      <c r="FS132" s="345"/>
      <c r="FY132" s="345"/>
    </row>
    <row r="133" spans="1:181" ht="15" thickBot="1" x14ac:dyDescent="0.35">
      <c r="A133" s="19"/>
      <c r="G133" s="345"/>
      <c r="M133" s="345"/>
      <c r="S133" s="345"/>
      <c r="Y133" s="345"/>
      <c r="AE133" s="345"/>
      <c r="AK133" s="345"/>
      <c r="AQ133" s="345"/>
      <c r="AW133" s="345"/>
      <c r="BC133" s="345"/>
      <c r="BI133" s="345"/>
      <c r="BO133" s="345"/>
      <c r="BU133" s="345"/>
      <c r="CA133" s="345"/>
      <c r="CG133" s="345"/>
      <c r="CM133" s="345"/>
      <c r="CS133" s="345"/>
      <c r="CY133" s="345"/>
      <c r="DE133" s="345"/>
      <c r="DK133" s="345"/>
      <c r="DQ133" s="345"/>
      <c r="DW133" s="345"/>
      <c r="EC133" s="345"/>
      <c r="EI133" s="345"/>
      <c r="EO133" s="345"/>
      <c r="EU133" s="345"/>
      <c r="FA133" s="345"/>
      <c r="FG133" s="345"/>
      <c r="FM133" s="345"/>
      <c r="FS133" s="345"/>
      <c r="FY133" s="345"/>
    </row>
    <row r="134" spans="1:181" x14ac:dyDescent="0.3">
      <c r="A134" s="19"/>
      <c r="B134" s="838">
        <f>'Générateur Emprise 15ans'!$I5</f>
        <v>0</v>
      </c>
      <c r="C134" s="837" t="str">
        <f>'Générateur Emprise 15ans'!$J5</f>
        <v>Gain max brise vent</v>
      </c>
      <c r="D134" s="837" t="str">
        <f>'Générateur Emprise 15ans'!$L5</f>
        <v>Effet negatif de la haie</v>
      </c>
      <c r="E134" s="837"/>
      <c r="F134" s="836"/>
      <c r="G134" s="345"/>
      <c r="H134">
        <f>'Générateur Emprise 15ans'!$I5</f>
        <v>0</v>
      </c>
      <c r="I134" t="str">
        <f>'Générateur Emprise 15ans'!$J5</f>
        <v>Gain max brise vent</v>
      </c>
      <c r="J134" t="str">
        <f>'Générateur Emprise 15ans'!$L5</f>
        <v>Effet negatif de la haie</v>
      </c>
      <c r="M134" s="345"/>
      <c r="N134">
        <f>'Générateur Emprise 15ans'!$I5</f>
        <v>0</v>
      </c>
      <c r="O134" t="str">
        <f>'Générateur Emprise 15ans'!$J5</f>
        <v>Gain max brise vent</v>
      </c>
      <c r="P134" t="str">
        <f>'Générateur Emprise 15ans'!$L5</f>
        <v>Effet negatif de la haie</v>
      </c>
      <c r="S134" s="345"/>
      <c r="T134">
        <f>'Générateur Emprise 15ans'!$I5</f>
        <v>0</v>
      </c>
      <c r="U134" t="str">
        <f>'Générateur Emprise 15ans'!$J5</f>
        <v>Gain max brise vent</v>
      </c>
      <c r="V134" t="str">
        <f>'Générateur Emprise 15ans'!$L5</f>
        <v>Effet negatif de la haie</v>
      </c>
      <c r="Y134" s="345"/>
      <c r="Z134">
        <f>'Générateur Emprise 15ans'!$I5</f>
        <v>0</v>
      </c>
      <c r="AA134" t="str">
        <f>'Générateur Emprise 15ans'!$J5</f>
        <v>Gain max brise vent</v>
      </c>
      <c r="AB134" t="str">
        <f>'Générateur Emprise 15ans'!$L5</f>
        <v>Effet negatif de la haie</v>
      </c>
      <c r="AE134" s="345"/>
      <c r="AF134">
        <f>'Générateur Emprise 15ans'!$I5</f>
        <v>0</v>
      </c>
      <c r="AG134" t="str">
        <f>'Générateur Emprise 15ans'!$J5</f>
        <v>Gain max brise vent</v>
      </c>
      <c r="AH134" t="str">
        <f>'Générateur Emprise 15ans'!$L5</f>
        <v>Effet negatif de la haie</v>
      </c>
      <c r="AK134" s="345"/>
      <c r="AL134">
        <f>'Générateur Emprise 15ans'!$I5</f>
        <v>0</v>
      </c>
      <c r="AM134" t="str">
        <f>'Générateur Emprise 15ans'!$J5</f>
        <v>Gain max brise vent</v>
      </c>
      <c r="AN134" t="str">
        <f>'Générateur Emprise 15ans'!$L5</f>
        <v>Effet negatif de la haie</v>
      </c>
      <c r="AQ134" s="345"/>
      <c r="AR134">
        <f>'Générateur Emprise 15ans'!$I5</f>
        <v>0</v>
      </c>
      <c r="AS134" t="str">
        <f>'Générateur Emprise 15ans'!$J5</f>
        <v>Gain max brise vent</v>
      </c>
      <c r="AT134" t="str">
        <f>'Générateur Emprise 15ans'!$L5</f>
        <v>Effet negatif de la haie</v>
      </c>
      <c r="AW134" s="345"/>
      <c r="AX134">
        <f>'Générateur Emprise 15ans'!$I5</f>
        <v>0</v>
      </c>
      <c r="AY134" t="str">
        <f>'Générateur Emprise 15ans'!$J5</f>
        <v>Gain max brise vent</v>
      </c>
      <c r="AZ134" t="str">
        <f>'Générateur Emprise 15ans'!$L5</f>
        <v>Effet negatif de la haie</v>
      </c>
      <c r="BC134" s="345"/>
      <c r="BD134">
        <f>'Générateur Emprise 15ans'!$I5</f>
        <v>0</v>
      </c>
      <c r="BE134" t="str">
        <f>'Générateur Emprise 15ans'!$J5</f>
        <v>Gain max brise vent</v>
      </c>
      <c r="BF134" t="str">
        <f>'Générateur Emprise 15ans'!$L5</f>
        <v>Effet negatif de la haie</v>
      </c>
      <c r="BI134" s="345"/>
      <c r="BJ134">
        <f>'Générateur Emprise 15ans'!$I5</f>
        <v>0</v>
      </c>
      <c r="BK134" t="str">
        <f>'Générateur Emprise 15ans'!$J5</f>
        <v>Gain max brise vent</v>
      </c>
      <c r="BL134" t="str">
        <f>'Générateur Emprise 15ans'!$L5</f>
        <v>Effet negatif de la haie</v>
      </c>
      <c r="BO134" s="345"/>
      <c r="BP134">
        <f>'Générateur Emprise 15ans'!$I5</f>
        <v>0</v>
      </c>
      <c r="BQ134" t="str">
        <f>'Générateur Emprise 15ans'!$J5</f>
        <v>Gain max brise vent</v>
      </c>
      <c r="BR134" t="str">
        <f>'Générateur Emprise 15ans'!$L5</f>
        <v>Effet negatif de la haie</v>
      </c>
      <c r="BU134" s="345"/>
      <c r="BV134">
        <f>'Générateur Emprise 15ans'!$I5</f>
        <v>0</v>
      </c>
      <c r="BW134" t="str">
        <f>'Générateur Emprise 15ans'!$J5</f>
        <v>Gain max brise vent</v>
      </c>
      <c r="BX134" t="str">
        <f>'Générateur Emprise 15ans'!$L5</f>
        <v>Effet negatif de la haie</v>
      </c>
      <c r="CA134" s="345"/>
      <c r="CB134">
        <f>'Générateur Emprise 15ans'!$I5</f>
        <v>0</v>
      </c>
      <c r="CC134" t="str">
        <f>'Générateur Emprise 15ans'!$J5</f>
        <v>Gain max brise vent</v>
      </c>
      <c r="CD134" t="str">
        <f>'Générateur Emprise 15ans'!$L5</f>
        <v>Effet negatif de la haie</v>
      </c>
      <c r="CG134" s="345"/>
      <c r="CH134">
        <f>'Générateur Emprise 15ans'!$I5</f>
        <v>0</v>
      </c>
      <c r="CI134" t="str">
        <f>'Générateur Emprise 15ans'!$J5</f>
        <v>Gain max brise vent</v>
      </c>
      <c r="CJ134" t="str">
        <f>'Générateur Emprise 15ans'!$L5</f>
        <v>Effet negatif de la haie</v>
      </c>
      <c r="CM134" s="345"/>
      <c r="CN134">
        <f>'Générateur Emprise 15ans'!$I5</f>
        <v>0</v>
      </c>
      <c r="CO134" t="str">
        <f>'Générateur Emprise 15ans'!$J5</f>
        <v>Gain max brise vent</v>
      </c>
      <c r="CP134" t="str">
        <f>'Générateur Emprise 15ans'!$L5</f>
        <v>Effet negatif de la haie</v>
      </c>
      <c r="CS134" s="345"/>
      <c r="CT134">
        <f>'Générateur Emprise 15ans'!$I5</f>
        <v>0</v>
      </c>
      <c r="CU134" t="str">
        <f>'Générateur Emprise 15ans'!$J5</f>
        <v>Gain max brise vent</v>
      </c>
      <c r="CV134" t="str">
        <f>'Générateur Emprise 15ans'!$L5</f>
        <v>Effet negatif de la haie</v>
      </c>
      <c r="CY134" s="345"/>
      <c r="CZ134">
        <f>'Générateur Emprise 15ans'!$I5</f>
        <v>0</v>
      </c>
      <c r="DA134" t="str">
        <f>'Générateur Emprise 15ans'!$J5</f>
        <v>Gain max brise vent</v>
      </c>
      <c r="DB134" t="str">
        <f>'Générateur Emprise 15ans'!$L5</f>
        <v>Effet negatif de la haie</v>
      </c>
      <c r="DE134" s="345"/>
      <c r="DF134">
        <f>'Générateur Emprise 15ans'!$I5</f>
        <v>0</v>
      </c>
      <c r="DG134" t="str">
        <f>'Générateur Emprise 15ans'!$J5</f>
        <v>Gain max brise vent</v>
      </c>
      <c r="DH134" t="str">
        <f>'Générateur Emprise 15ans'!$L5</f>
        <v>Effet negatif de la haie</v>
      </c>
      <c r="DK134" s="345"/>
      <c r="DL134">
        <f>'Générateur Emprise 15ans'!$I5</f>
        <v>0</v>
      </c>
      <c r="DM134" t="str">
        <f>'Générateur Emprise 15ans'!$J5</f>
        <v>Gain max brise vent</v>
      </c>
      <c r="DN134" t="str">
        <f>'Générateur Emprise 15ans'!$L5</f>
        <v>Effet negatif de la haie</v>
      </c>
      <c r="DQ134" s="345"/>
      <c r="DR134">
        <f>'Générateur Emprise 15ans'!$I5</f>
        <v>0</v>
      </c>
      <c r="DS134" t="str">
        <f>'Générateur Emprise 15ans'!$J5</f>
        <v>Gain max brise vent</v>
      </c>
      <c r="DT134" t="str">
        <f>'Générateur Emprise 15ans'!$L5</f>
        <v>Effet negatif de la haie</v>
      </c>
      <c r="DW134" s="345"/>
      <c r="DX134">
        <f>'Générateur Emprise 15ans'!$I5</f>
        <v>0</v>
      </c>
      <c r="DY134" t="str">
        <f>'Générateur Emprise 15ans'!$J5</f>
        <v>Gain max brise vent</v>
      </c>
      <c r="DZ134" t="str">
        <f>'Générateur Emprise 15ans'!$L5</f>
        <v>Effet negatif de la haie</v>
      </c>
      <c r="EC134" s="345"/>
      <c r="ED134">
        <f>'Générateur Emprise 15ans'!$I5</f>
        <v>0</v>
      </c>
      <c r="EE134" t="str">
        <f>'Générateur Emprise 15ans'!$J5</f>
        <v>Gain max brise vent</v>
      </c>
      <c r="EF134" t="str">
        <f>'Générateur Emprise 15ans'!$L5</f>
        <v>Effet negatif de la haie</v>
      </c>
      <c r="EI134" s="345"/>
      <c r="EJ134">
        <f>'Générateur Emprise 15ans'!$I5</f>
        <v>0</v>
      </c>
      <c r="EK134" t="str">
        <f>'Générateur Emprise 15ans'!$J5</f>
        <v>Gain max brise vent</v>
      </c>
      <c r="EL134" t="str">
        <f>'Générateur Emprise 15ans'!$L5</f>
        <v>Effet negatif de la haie</v>
      </c>
      <c r="EO134" s="345"/>
      <c r="EP134">
        <f>'Générateur Emprise 15ans'!$I5</f>
        <v>0</v>
      </c>
      <c r="EQ134" t="str">
        <f>'Générateur Emprise 15ans'!$J5</f>
        <v>Gain max brise vent</v>
      </c>
      <c r="ER134" t="str">
        <f>'Générateur Emprise 15ans'!$L5</f>
        <v>Effet negatif de la haie</v>
      </c>
      <c r="EU134" s="345"/>
      <c r="EV134">
        <f>'Générateur Emprise 15ans'!$I5</f>
        <v>0</v>
      </c>
      <c r="EW134" t="str">
        <f>'Générateur Emprise 15ans'!$J5</f>
        <v>Gain max brise vent</v>
      </c>
      <c r="EX134" t="str">
        <f>'Générateur Emprise 15ans'!$L5</f>
        <v>Effet negatif de la haie</v>
      </c>
      <c r="FA134" s="345"/>
      <c r="FB134">
        <f>'Générateur Emprise 15ans'!$I5</f>
        <v>0</v>
      </c>
      <c r="FC134" t="str">
        <f>'Générateur Emprise 15ans'!$J5</f>
        <v>Gain max brise vent</v>
      </c>
      <c r="FD134" t="str">
        <f>'Générateur Emprise 15ans'!$L5</f>
        <v>Effet negatif de la haie</v>
      </c>
      <c r="FG134" s="345"/>
      <c r="FH134">
        <f>'Générateur Emprise 15ans'!$I5</f>
        <v>0</v>
      </c>
      <c r="FI134" t="str">
        <f>'Générateur Emprise 15ans'!$J5</f>
        <v>Gain max brise vent</v>
      </c>
      <c r="FJ134" t="str">
        <f>'Générateur Emprise 15ans'!$L5</f>
        <v>Effet negatif de la haie</v>
      </c>
      <c r="FM134" s="345"/>
      <c r="FN134">
        <f>'Générateur Emprise 15ans'!$I5</f>
        <v>0</v>
      </c>
      <c r="FO134" t="str">
        <f>'Générateur Emprise 15ans'!$J5</f>
        <v>Gain max brise vent</v>
      </c>
      <c r="FP134" t="str">
        <f>'Générateur Emprise 15ans'!$L5</f>
        <v>Effet negatif de la haie</v>
      </c>
      <c r="FS134" s="345"/>
      <c r="FT134">
        <f>'Générateur Emprise 15ans'!$I5</f>
        <v>0</v>
      </c>
      <c r="FU134" t="str">
        <f>'Générateur Emprise 15ans'!$J5</f>
        <v>Gain max brise vent</v>
      </c>
      <c r="FV134" t="str">
        <f>'Générateur Emprise 15ans'!$L5</f>
        <v>Effet negatif de la haie</v>
      </c>
      <c r="FY134" s="345"/>
    </row>
    <row r="135" spans="1:181" x14ac:dyDescent="0.3">
      <c r="A135" s="19"/>
      <c r="B135" s="827">
        <f>+K22</f>
        <v>7.8</v>
      </c>
      <c r="C135" s="835">
        <f>SUM(C131:F131)/100</f>
        <v>0.15</v>
      </c>
      <c r="D135" s="835">
        <f>IF('Générateur Emprise 15ans'!$C22="ETE",'Générateur Emprise 15ans'!$L$6,'Générateur Emprise 15ans'!$L$7)/100</f>
        <v>-0.2</v>
      </c>
      <c r="E135" s="835"/>
      <c r="F135" s="834"/>
      <c r="G135" s="345"/>
      <c r="H135">
        <f>+K23</f>
        <v>10</v>
      </c>
      <c r="I135">
        <f>SUM(I131:L131)/100</f>
        <v>0.15</v>
      </c>
      <c r="J135">
        <f>IF('Générateur Emprise 15ans'!$C23="ETE",'Générateur Emprise 15ans'!$L$6,'Générateur Emprise 15ans'!$L$7)/100</f>
        <v>-0.2</v>
      </c>
      <c r="M135" s="345"/>
      <c r="N135">
        <f>+K24</f>
        <v>8.5</v>
      </c>
      <c r="O135">
        <f>SUM(O$131:R$131)/100</f>
        <v>0.15</v>
      </c>
      <c r="P135">
        <f>IF('Générateur Emprise 15ans'!$C24="ETE",'Générateur Emprise 15ans'!$L$6,'Générateur Emprise 15ans'!$L$7)/100</f>
        <v>-0.2</v>
      </c>
      <c r="S135" s="345"/>
      <c r="T135">
        <f>+K25</f>
        <v>9.5</v>
      </c>
      <c r="U135">
        <f>SUM(U$131:X$131)/100</f>
        <v>0.15</v>
      </c>
      <c r="V135">
        <f>IF('Générateur Emprise 15ans'!$C25="ETE",'Générateur Emprise 15ans'!$L$6,'Générateur Emprise 15ans'!$L$7)/100</f>
        <v>-0.05</v>
      </c>
      <c r="Y135" s="345"/>
      <c r="Z135">
        <f>+K26</f>
        <v>7.8</v>
      </c>
      <c r="AA135">
        <f>SUM(AA$131:AD$131)/100</f>
        <v>0.15</v>
      </c>
      <c r="AB135">
        <f>IF('Générateur Emprise 15ans'!$C26="ETE",'Générateur Emprise 15ans'!$L$6,'Générateur Emprise 15ans'!$L$7)/100</f>
        <v>-0.2</v>
      </c>
      <c r="AE135" s="345"/>
      <c r="AF135">
        <f>+K27</f>
        <v>10</v>
      </c>
      <c r="AG135">
        <f>SUM(AG$131:AJ$131)/100</f>
        <v>0.15</v>
      </c>
      <c r="AH135">
        <f>IF('Générateur Emprise 15ans'!$C27="ETE",'Générateur Emprise 15ans'!$L$6,'Générateur Emprise 15ans'!$L$7)/100</f>
        <v>-0.2</v>
      </c>
      <c r="AK135" s="345"/>
      <c r="AL135">
        <f>+K28</f>
        <v>8.5</v>
      </c>
      <c r="AM135">
        <f>SUM(AM$131:AP$131)/100</f>
        <v>0.15</v>
      </c>
      <c r="AN135">
        <f>IF('Générateur Emprise 15ans'!$C28="ETE",'Générateur Emprise 15ans'!$L$6,'Générateur Emprise 15ans'!$L$7)/100</f>
        <v>-0.2</v>
      </c>
      <c r="AQ135" s="345"/>
      <c r="AR135">
        <f>+K29</f>
        <v>9.5</v>
      </c>
      <c r="AS135">
        <f>SUM(AS$131:AV$131)/100</f>
        <v>0.15</v>
      </c>
      <c r="AT135">
        <f>IF('Générateur Emprise 15ans'!$C29="ETE",'Générateur Emprise 15ans'!$L$6,'Générateur Emprise 15ans'!$L$7)/100</f>
        <v>-0.05</v>
      </c>
      <c r="AW135" s="345"/>
      <c r="AX135">
        <f>+K30</f>
        <v>7.8</v>
      </c>
      <c r="AY135">
        <f>SUM(AY$131:BB$131)/100</f>
        <v>0.15</v>
      </c>
      <c r="AZ135">
        <f>IF('Générateur Emprise 15ans'!$C30="ETE",'Générateur Emprise 15ans'!$L$6,'Générateur Emprise 15ans'!$L$7)/100</f>
        <v>-0.2</v>
      </c>
      <c r="BC135" s="345"/>
      <c r="BD135">
        <f>+K31</f>
        <v>10</v>
      </c>
      <c r="BE135">
        <f>SUM(BE131:BH131)/100</f>
        <v>0.15</v>
      </c>
      <c r="BF135">
        <f>IF('Générateur Emprise 15ans'!$C31="ETE",'Générateur Emprise 15ans'!$L$6,'Générateur Emprise 15ans'!$L$7)/100</f>
        <v>-0.2</v>
      </c>
      <c r="BI135" s="345"/>
      <c r="BJ135">
        <f>+K32</f>
        <v>8.5</v>
      </c>
      <c r="BK135">
        <f>SUM(BK131:BN131)/100</f>
        <v>0.15</v>
      </c>
      <c r="BL135">
        <f>IF('Générateur Emprise 15ans'!$C32="ETE",'Générateur Emprise 15ans'!$L$6,'Générateur Emprise 15ans'!$L$7)/100</f>
        <v>-0.2</v>
      </c>
      <c r="BO135" s="345"/>
      <c r="BP135">
        <f>+K33</f>
        <v>9.5</v>
      </c>
      <c r="BQ135">
        <f>SUM(BQ131:BT131)/100</f>
        <v>0.15</v>
      </c>
      <c r="BR135">
        <f>IF('Générateur Emprise 15ans'!$C33="ETE",'Générateur Emprise 15ans'!$L$6,'Générateur Emprise 15ans'!$L$7)/100</f>
        <v>-0.05</v>
      </c>
      <c r="BU135" s="345"/>
      <c r="BV135">
        <f>+K34</f>
        <v>7.8</v>
      </c>
      <c r="BW135">
        <f>SUM(BW131:BZ131)/100</f>
        <v>0.15</v>
      </c>
      <c r="BX135">
        <f>IF('Générateur Emprise 15ans'!$C34="ETE",'Générateur Emprise 15ans'!$L$6,'Générateur Emprise 15ans'!$L$7)/100</f>
        <v>-0.2</v>
      </c>
      <c r="CA135" s="345"/>
      <c r="CB135">
        <f>+K35</f>
        <v>10</v>
      </c>
      <c r="CC135">
        <f>SUM(CC131:CF131)/100</f>
        <v>0.15</v>
      </c>
      <c r="CD135">
        <f>IF('Générateur Emprise 15ans'!$C35="ETE",'Générateur Emprise 15ans'!$L$6,'Générateur Emprise 15ans'!$L$7)/100</f>
        <v>-0.2</v>
      </c>
      <c r="CG135" s="345"/>
      <c r="CH135">
        <f>+K36</f>
        <v>8.5</v>
      </c>
      <c r="CI135">
        <f>SUM(CI131:CL131)/100</f>
        <v>0.15</v>
      </c>
      <c r="CJ135">
        <f>IF('Générateur Emprise 15ans'!$C36="ETE",'Générateur Emprise 15ans'!$L$6,'Générateur Emprise 15ans'!$L$7)/100</f>
        <v>-0.2</v>
      </c>
      <c r="CM135" s="345"/>
      <c r="CN135">
        <f>+K37</f>
        <v>0</v>
      </c>
      <c r="CO135">
        <f>SUM(CO131:CR131)/100</f>
        <v>0.15</v>
      </c>
      <c r="CP135">
        <f>IF('Générateur Emprise 15ans'!$C37="ETE",'Générateur Emprise 15ans'!$L$6,'Générateur Emprise 15ans'!$L$7)/100</f>
        <v>-0.05</v>
      </c>
      <c r="CS135" s="345"/>
      <c r="CT135">
        <f>+K38</f>
        <v>0</v>
      </c>
      <c r="CU135">
        <f>SUM(CU131:CX131)/100</f>
        <v>0.15</v>
      </c>
      <c r="CV135">
        <f>IF('Générateur Emprise 15ans'!$C38="ETE",'Générateur Emprise 15ans'!$L$6,'Générateur Emprise 15ans'!$L$7)/100</f>
        <v>-0.2</v>
      </c>
      <c r="CY135" s="345"/>
      <c r="CZ135">
        <f>+K39</f>
        <v>0</v>
      </c>
      <c r="DA135">
        <f>SUM(DA131:DD131)/100</f>
        <v>0.15</v>
      </c>
      <c r="DB135">
        <f>IF('Générateur Emprise 15ans'!$C39="ETE",'Générateur Emprise 15ans'!$L$6,'Générateur Emprise 15ans'!$L$7)/100</f>
        <v>-0.2</v>
      </c>
      <c r="DE135" s="345"/>
      <c r="DF135">
        <f>+K40</f>
        <v>0</v>
      </c>
      <c r="DG135">
        <f>SUM(DG131:DJ131)/100</f>
        <v>0.15</v>
      </c>
      <c r="DH135">
        <f>IF('Générateur Emprise 15ans'!$C40="ETE",'Générateur Emprise 15ans'!$L$6,'Générateur Emprise 15ans'!$L$7)/100</f>
        <v>-0.2</v>
      </c>
      <c r="DK135" s="345"/>
      <c r="DL135">
        <f>+K41</f>
        <v>0</v>
      </c>
      <c r="DM135">
        <f>SUM(DM131:DP131)/100</f>
        <v>0.15</v>
      </c>
      <c r="DN135">
        <f>IF('Générateur Emprise 15ans'!$C41="ETE",'Générateur Emprise 15ans'!$L$6,'Générateur Emprise 15ans'!$L$7)/100</f>
        <v>-0.05</v>
      </c>
      <c r="DQ135" s="345"/>
      <c r="DR135">
        <f>+K42</f>
        <v>0</v>
      </c>
      <c r="DS135">
        <f>SUM(DS131:DV131)/100</f>
        <v>0.15</v>
      </c>
      <c r="DT135">
        <f>IF('Générateur Emprise 15ans'!$C42="ETE",'Générateur Emprise 15ans'!$L$6,'Générateur Emprise 15ans'!$L$7)/100</f>
        <v>-0.2</v>
      </c>
      <c r="DW135" s="345"/>
      <c r="DX135">
        <f>+K43</f>
        <v>0</v>
      </c>
      <c r="DY135">
        <f>SUM(DY131:EB131)/100</f>
        <v>0.15</v>
      </c>
      <c r="DZ135">
        <f>IF('Générateur Emprise 15ans'!$C43="ETE",'Générateur Emprise 15ans'!$L$6,'Générateur Emprise 15ans'!$L$7)/100</f>
        <v>-0.2</v>
      </c>
      <c r="EC135" s="345"/>
      <c r="ED135">
        <f>+K44</f>
        <v>0</v>
      </c>
      <c r="EE135">
        <f>SUM(EE131:EH131)/100</f>
        <v>0.15</v>
      </c>
      <c r="EF135">
        <f>IF('Générateur Emprise 15ans'!$C44="ETE",'Générateur Emprise 15ans'!$L$6,'Générateur Emprise 15ans'!$L$7)/100</f>
        <v>-0.2</v>
      </c>
      <c r="EI135" s="345"/>
      <c r="EJ135">
        <f>+K45</f>
        <v>0</v>
      </c>
      <c r="EK135">
        <f>SUM(EK131:EN131)/100</f>
        <v>0.15</v>
      </c>
      <c r="EL135">
        <f>IF('Générateur Emprise 15ans'!$C45="ETE",'Générateur Emprise 15ans'!$L$6,'Générateur Emprise 15ans'!$L$7)/100</f>
        <v>-0.05</v>
      </c>
      <c r="EO135" s="345"/>
      <c r="EP135">
        <f>+K46</f>
        <v>0</v>
      </c>
      <c r="EQ135">
        <f>SUM(EQ131:ET131)/100</f>
        <v>0.15</v>
      </c>
      <c r="ER135">
        <f>IF('Générateur Emprise 15ans'!$C46="ETE",'Générateur Emprise 15ans'!$L$6,'Générateur Emprise 15ans'!$L$7)/100</f>
        <v>-0.2</v>
      </c>
      <c r="EU135" s="345"/>
      <c r="EV135">
        <f>+K47</f>
        <v>0</v>
      </c>
      <c r="EW135">
        <f>SUM(EW131:EZ131)/100</f>
        <v>0.15</v>
      </c>
      <c r="EX135">
        <f>IF('Générateur Emprise 15ans'!$C47="ETE",'Générateur Emprise 15ans'!$L$6,'Générateur Emprise 15ans'!$L$7)/100</f>
        <v>-0.2</v>
      </c>
      <c r="FA135" s="345"/>
      <c r="FB135">
        <f>+K48</f>
        <v>0</v>
      </c>
      <c r="FC135">
        <f>SUM(FC131:FF131)/100</f>
        <v>0.15</v>
      </c>
      <c r="FD135">
        <f>IF('Générateur Emprise 15ans'!$C48="ETE",'Générateur Emprise 15ans'!$L$6,'Générateur Emprise 15ans'!$L$7)/100</f>
        <v>-0.2</v>
      </c>
      <c r="FG135" s="345"/>
      <c r="FH135">
        <f>+K49</f>
        <v>0</v>
      </c>
      <c r="FI135">
        <f>SUM(FI131:FL131)/100</f>
        <v>0.15</v>
      </c>
      <c r="FJ135">
        <f>IF('Générateur Emprise 15ans'!$C49="ETE",'Générateur Emprise 15ans'!$L$6,'Générateur Emprise 15ans'!$L$7)/100</f>
        <v>-0.05</v>
      </c>
      <c r="FM135" s="345"/>
      <c r="FN135">
        <f>+K50</f>
        <v>0</v>
      </c>
      <c r="FO135">
        <f>SUM(FO131:FR131)/100</f>
        <v>0.15</v>
      </c>
      <c r="FP135">
        <f>IF('Générateur Emprise 15ans'!$C50="ETE",'Générateur Emprise 15ans'!$L$6,'Générateur Emprise 15ans'!$L$7)/100</f>
        <v>-0.2</v>
      </c>
      <c r="FS135" s="345"/>
      <c r="FT135">
        <f>+K51</f>
        <v>0</v>
      </c>
      <c r="FU135">
        <f>SUM(FU131:FX131)/100</f>
        <v>0.15</v>
      </c>
      <c r="FV135">
        <f>IF('Générateur Emprise 15ans'!$C51="ETE",'Générateur Emprise 15ans'!$L$6,'Générateur Emprise 15ans'!$L$7)/100</f>
        <v>-0.2</v>
      </c>
      <c r="FY135" s="345"/>
    </row>
    <row r="136" spans="1:181" ht="15" thickBot="1" x14ac:dyDescent="0.35">
      <c r="A136" s="19"/>
      <c r="B136" s="826"/>
      <c r="C136" s="833"/>
      <c r="D136" s="833"/>
      <c r="E136" s="833"/>
      <c r="F136" s="832"/>
      <c r="G136" s="345"/>
      <c r="M136" s="345"/>
      <c r="S136" s="345"/>
      <c r="Y136" s="345"/>
      <c r="AE136" s="345"/>
      <c r="AK136" s="345"/>
      <c r="AQ136" s="345"/>
      <c r="AW136" s="345"/>
      <c r="BC136" s="345"/>
      <c r="BI136" s="345"/>
      <c r="BO136" s="345"/>
      <c r="BU136" s="345"/>
      <c r="CA136" s="345"/>
      <c r="CG136" s="345"/>
      <c r="CM136" s="345"/>
      <c r="CS136" s="345"/>
      <c r="CY136" s="345"/>
      <c r="DE136" s="345"/>
      <c r="DK136" s="345"/>
      <c r="DQ136" s="345"/>
      <c r="DW136" s="345"/>
      <c r="EC136" s="345"/>
      <c r="EI136" s="345"/>
      <c r="EO136" s="345"/>
      <c r="EU136" s="345"/>
      <c r="FA136" s="345"/>
      <c r="FG136" s="345"/>
      <c r="FM136" s="345"/>
      <c r="FS136" s="345"/>
      <c r="FY136" s="345"/>
    </row>
    <row r="137" spans="1:181" ht="15" thickBot="1" x14ac:dyDescent="0.35">
      <c r="A137" s="19"/>
      <c r="G137" s="345"/>
      <c r="M137" s="345"/>
      <c r="S137" s="345"/>
      <c r="Y137" s="345"/>
      <c r="AE137" s="345"/>
      <c r="AK137" s="345"/>
      <c r="AQ137" s="345"/>
      <c r="AW137" s="345"/>
      <c r="BC137" s="345"/>
      <c r="BI137" s="345"/>
      <c r="BO137" s="345"/>
      <c r="BU137" s="345"/>
      <c r="CA137" s="345"/>
      <c r="CG137" s="345"/>
      <c r="CM137" s="345"/>
      <c r="CS137" s="345"/>
      <c r="CY137" s="345"/>
      <c r="DE137" s="345"/>
      <c r="DK137" s="345"/>
      <c r="DQ137" s="345"/>
      <c r="DW137" s="345"/>
      <c r="EC137" s="345"/>
      <c r="EI137" s="345"/>
      <c r="EO137" s="345"/>
      <c r="EU137" s="345"/>
      <c r="FA137" s="345"/>
      <c r="FG137" s="345"/>
      <c r="FM137" s="345"/>
      <c r="FS137" s="345"/>
      <c r="FY137" s="345"/>
    </row>
    <row r="138" spans="1:181" x14ac:dyDescent="0.3">
      <c r="A138" s="19"/>
      <c r="B138" s="838"/>
      <c r="C138" s="837" t="s">
        <v>462</v>
      </c>
      <c r="D138" s="837"/>
      <c r="E138" s="837"/>
      <c r="F138" s="836"/>
      <c r="G138" s="345"/>
      <c r="I138" t="s">
        <v>462</v>
      </c>
      <c r="M138" s="345"/>
      <c r="O138" t="s">
        <v>462</v>
      </c>
      <c r="S138" s="345"/>
      <c r="U138" t="s">
        <v>462</v>
      </c>
      <c r="Y138" s="345"/>
      <c r="AA138" t="s">
        <v>462</v>
      </c>
      <c r="AE138" s="345"/>
      <c r="AG138" t="s">
        <v>462</v>
      </c>
      <c r="AK138" s="345"/>
      <c r="AM138" t="s">
        <v>462</v>
      </c>
      <c r="AQ138" s="345"/>
      <c r="AS138" t="s">
        <v>462</v>
      </c>
      <c r="AW138" s="345"/>
      <c r="AY138" t="s">
        <v>462</v>
      </c>
      <c r="BC138" s="345"/>
      <c r="BE138" t="s">
        <v>462</v>
      </c>
      <c r="BI138" s="345"/>
      <c r="BK138" t="s">
        <v>462</v>
      </c>
      <c r="BO138" s="345"/>
      <c r="BQ138" t="s">
        <v>462</v>
      </c>
      <c r="BU138" s="345"/>
      <c r="BW138" t="s">
        <v>462</v>
      </c>
      <c r="CA138" s="345"/>
      <c r="CC138" t="s">
        <v>462</v>
      </c>
      <c r="CG138" s="345"/>
      <c r="CI138" t="s">
        <v>462</v>
      </c>
      <c r="CM138" s="345"/>
      <c r="CO138" t="s">
        <v>462</v>
      </c>
      <c r="CS138" s="345"/>
      <c r="CU138" t="s">
        <v>462</v>
      </c>
      <c r="CY138" s="345"/>
      <c r="DA138" t="s">
        <v>462</v>
      </c>
      <c r="DE138" s="345"/>
      <c r="DG138" t="s">
        <v>462</v>
      </c>
      <c r="DK138" s="345"/>
      <c r="DM138" t="s">
        <v>462</v>
      </c>
      <c r="DQ138" s="345"/>
      <c r="DS138" t="s">
        <v>462</v>
      </c>
      <c r="DW138" s="345"/>
      <c r="DY138" t="s">
        <v>462</v>
      </c>
      <c r="EC138" s="345"/>
      <c r="EE138" t="s">
        <v>462</v>
      </c>
      <c r="EI138" s="345"/>
      <c r="EK138" t="s">
        <v>462</v>
      </c>
      <c r="EO138" s="345"/>
      <c r="EQ138" t="s">
        <v>462</v>
      </c>
      <c r="EU138" s="345"/>
      <c r="EW138" t="s">
        <v>462</v>
      </c>
      <c r="FA138" s="345"/>
      <c r="FC138" t="s">
        <v>462</v>
      </c>
      <c r="FG138" s="345"/>
      <c r="FI138" t="s">
        <v>462</v>
      </c>
      <c r="FM138" s="345"/>
      <c r="FO138" t="s">
        <v>462</v>
      </c>
      <c r="FS138" s="345"/>
      <c r="FU138" t="s">
        <v>462</v>
      </c>
      <c r="FY138" s="345"/>
    </row>
    <row r="139" spans="1:181" x14ac:dyDescent="0.3">
      <c r="A139" s="19"/>
      <c r="B139" s="827" t="s">
        <v>461</v>
      </c>
      <c r="C139" s="835">
        <f>'Générateur Emprise 15ans'!$F5</f>
        <v>0.2</v>
      </c>
      <c r="D139" s="835"/>
      <c r="E139" s="835" t="s">
        <v>460</v>
      </c>
      <c r="F139" s="834">
        <f>IF(E105&lt;0,C139+C140,0)</f>
        <v>0.7</v>
      </c>
      <c r="G139" s="345"/>
      <c r="H139" t="s">
        <v>461</v>
      </c>
      <c r="I139">
        <f>'Générateur Emprise 15ans'!$F5</f>
        <v>0.2</v>
      </c>
      <c r="K139" t="s">
        <v>460</v>
      </c>
      <c r="L139">
        <f>IF(K105&lt;0,I139+I140,0)</f>
        <v>0.7</v>
      </c>
      <c r="M139" s="345"/>
      <c r="N139" t="s">
        <v>461</v>
      </c>
      <c r="O139">
        <f>'Générateur Emprise 15ans'!$F5</f>
        <v>0.2</v>
      </c>
      <c r="Q139" t="s">
        <v>460</v>
      </c>
      <c r="R139">
        <f>IF(Q105&lt;0,O139+O140,0)</f>
        <v>0.7</v>
      </c>
      <c r="S139" s="345"/>
      <c r="T139" t="s">
        <v>461</v>
      </c>
      <c r="U139">
        <f>'Générateur Emprise 15ans'!$F5</f>
        <v>0.2</v>
      </c>
      <c r="W139" t="s">
        <v>460</v>
      </c>
      <c r="X139">
        <f>IF(W105&lt;0,U139+U140,0)</f>
        <v>0.7</v>
      </c>
      <c r="Y139" s="345"/>
      <c r="Z139" t="s">
        <v>461</v>
      </c>
      <c r="AA139">
        <f>'Générateur Emprise 15ans'!$F5</f>
        <v>0.2</v>
      </c>
      <c r="AC139" t="s">
        <v>460</v>
      </c>
      <c r="AD139">
        <f>IF(AC105&lt;0,AA139+AA140,0)</f>
        <v>0.7</v>
      </c>
      <c r="AE139" s="345"/>
      <c r="AF139" t="s">
        <v>461</v>
      </c>
      <c r="AG139">
        <f>'Générateur Emprise 15ans'!$F5</f>
        <v>0.2</v>
      </c>
      <c r="AI139" t="s">
        <v>460</v>
      </c>
      <c r="AJ139">
        <f>IF(AI105&lt;0,AG139+AG140,0)</f>
        <v>0.7</v>
      </c>
      <c r="AK139" s="345"/>
      <c r="AL139" t="s">
        <v>461</v>
      </c>
      <c r="AM139">
        <f>'Générateur Emprise 15ans'!$F5</f>
        <v>0.2</v>
      </c>
      <c r="AO139" t="s">
        <v>460</v>
      </c>
      <c r="AP139">
        <f>IF(AO105&lt;0,AM139+AM140,0)</f>
        <v>0.7</v>
      </c>
      <c r="AQ139" s="345"/>
      <c r="AR139" t="s">
        <v>461</v>
      </c>
      <c r="AS139">
        <f>'Générateur Emprise 15ans'!$F5</f>
        <v>0.2</v>
      </c>
      <c r="AU139" t="s">
        <v>460</v>
      </c>
      <c r="AV139">
        <f>IF(AU105&lt;0,AS139+AS140,0)</f>
        <v>0.7</v>
      </c>
      <c r="AW139" s="345"/>
      <c r="AX139" t="s">
        <v>461</v>
      </c>
      <c r="AY139">
        <f>'Générateur Emprise 15ans'!$F5</f>
        <v>0.2</v>
      </c>
      <c r="BA139" t="s">
        <v>460</v>
      </c>
      <c r="BB139">
        <f>IF(BA105&lt;0,AY139+AY140,0)</f>
        <v>0.7</v>
      </c>
      <c r="BC139" s="345"/>
      <c r="BD139" t="s">
        <v>461</v>
      </c>
      <c r="BE139">
        <f>'Générateur Emprise 15ans'!$F5</f>
        <v>0.2</v>
      </c>
      <c r="BG139" t="s">
        <v>460</v>
      </c>
      <c r="BH139">
        <f>IF(BG105&lt;0,BE139+BE140,0)</f>
        <v>0.7</v>
      </c>
      <c r="BI139" s="345"/>
      <c r="BJ139" t="s">
        <v>461</v>
      </c>
      <c r="BK139">
        <f>'Générateur Emprise 15ans'!$F5</f>
        <v>0.2</v>
      </c>
      <c r="BM139" t="s">
        <v>460</v>
      </c>
      <c r="BN139">
        <f>IF(BM105&lt;0,BK139+BK140,0)</f>
        <v>0.7</v>
      </c>
      <c r="BO139" s="345"/>
      <c r="BP139" t="s">
        <v>461</v>
      </c>
      <c r="BQ139">
        <f>'Générateur Emprise 15ans'!$F5</f>
        <v>0.2</v>
      </c>
      <c r="BS139" t="s">
        <v>460</v>
      </c>
      <c r="BT139">
        <f>IF(BS105&lt;0,BQ139+BQ140,0)</f>
        <v>0.7</v>
      </c>
      <c r="BU139" s="345"/>
      <c r="BV139" t="s">
        <v>461</v>
      </c>
      <c r="BW139">
        <f>'Générateur Emprise 15ans'!$F5</f>
        <v>0.2</v>
      </c>
      <c r="BY139" t="s">
        <v>460</v>
      </c>
      <c r="BZ139">
        <f>IF(BY105&lt;0,BW139+BW140,0)</f>
        <v>0.7</v>
      </c>
      <c r="CA139" s="345"/>
      <c r="CB139" t="s">
        <v>461</v>
      </c>
      <c r="CC139">
        <f>'Générateur Emprise 15ans'!$F5</f>
        <v>0.2</v>
      </c>
      <c r="CE139" t="s">
        <v>460</v>
      </c>
      <c r="CF139">
        <f>IF(CE105&lt;0,CC139+CC140,0)</f>
        <v>0.7</v>
      </c>
      <c r="CG139" s="345"/>
      <c r="CH139" t="s">
        <v>461</v>
      </c>
      <c r="CI139">
        <f>'Générateur Emprise 15ans'!$F5</f>
        <v>0.2</v>
      </c>
      <c r="CK139" t="s">
        <v>460</v>
      </c>
      <c r="CL139">
        <f>IF(CK105&lt;0,CI139+CI140,0)</f>
        <v>0.7</v>
      </c>
      <c r="CM139" s="345"/>
      <c r="CN139" t="s">
        <v>461</v>
      </c>
      <c r="CO139">
        <f>'Générateur Emprise 15ans'!$F5</f>
        <v>0.2</v>
      </c>
      <c r="CQ139" t="s">
        <v>460</v>
      </c>
      <c r="CR139">
        <f>IF(CQ105&lt;0,CO139+CO140,0)</f>
        <v>0.7</v>
      </c>
      <c r="CS139" s="345"/>
      <c r="CT139" t="s">
        <v>461</v>
      </c>
      <c r="CU139">
        <f>'Générateur Emprise 15ans'!$F5</f>
        <v>0.2</v>
      </c>
      <c r="CW139" t="s">
        <v>460</v>
      </c>
      <c r="CX139">
        <f>IF(CW105&lt;0,CU139+CU140,0)</f>
        <v>0.7</v>
      </c>
      <c r="CY139" s="345"/>
      <c r="CZ139" t="s">
        <v>461</v>
      </c>
      <c r="DA139">
        <f>'Générateur Emprise 15ans'!$F5</f>
        <v>0.2</v>
      </c>
      <c r="DC139" t="s">
        <v>460</v>
      </c>
      <c r="DD139">
        <f>IF(DC105&lt;0,DA139+DA140,0)</f>
        <v>0.7</v>
      </c>
      <c r="DE139" s="345"/>
      <c r="DF139" t="s">
        <v>461</v>
      </c>
      <c r="DG139">
        <f>'Générateur Emprise 15ans'!$F5</f>
        <v>0.2</v>
      </c>
      <c r="DI139" t="s">
        <v>460</v>
      </c>
      <c r="DJ139">
        <f>IF(DI105&lt;0,DG139+DG140,0)</f>
        <v>0.7</v>
      </c>
      <c r="DK139" s="345"/>
      <c r="DL139" t="s">
        <v>461</v>
      </c>
      <c r="DM139">
        <f>'Générateur Emprise 15ans'!$F5</f>
        <v>0.2</v>
      </c>
      <c r="DO139" t="s">
        <v>460</v>
      </c>
      <c r="DP139">
        <f>IF(DO105&lt;0,DM139+DM140,0)</f>
        <v>0.7</v>
      </c>
      <c r="DQ139" s="345"/>
      <c r="DR139" t="s">
        <v>461</v>
      </c>
      <c r="DS139">
        <f>'Générateur Emprise 15ans'!$F5</f>
        <v>0.2</v>
      </c>
      <c r="DU139" t="s">
        <v>460</v>
      </c>
      <c r="DV139">
        <f>IF(DU105&lt;0,DS139+DS140,0)</f>
        <v>0.7</v>
      </c>
      <c r="DW139" s="345"/>
      <c r="DX139" t="s">
        <v>461</v>
      </c>
      <c r="DY139">
        <f>'Générateur Emprise 15ans'!$F5</f>
        <v>0.2</v>
      </c>
      <c r="EA139" t="s">
        <v>460</v>
      </c>
      <c r="EB139">
        <f>IF(EA105&lt;0,DY139+DY140,0)</f>
        <v>0.7</v>
      </c>
      <c r="EC139" s="345"/>
      <c r="ED139" t="s">
        <v>461</v>
      </c>
      <c r="EE139">
        <f>'Générateur Emprise 15ans'!$F5</f>
        <v>0.2</v>
      </c>
      <c r="EG139" t="s">
        <v>460</v>
      </c>
      <c r="EH139">
        <f>IF(EG105&lt;0,EE139+EE140,0)</f>
        <v>0.7</v>
      </c>
      <c r="EI139" s="345"/>
      <c r="EJ139" t="s">
        <v>461</v>
      </c>
      <c r="EK139">
        <f>'Générateur Emprise 15ans'!$F5</f>
        <v>0.2</v>
      </c>
      <c r="EM139" t="s">
        <v>460</v>
      </c>
      <c r="EN139">
        <f>IF(EM105&lt;0,EK139+EK140,0)</f>
        <v>0.7</v>
      </c>
      <c r="EO139" s="345"/>
      <c r="EP139" t="s">
        <v>461</v>
      </c>
      <c r="EQ139">
        <f>'Générateur Emprise 15ans'!$F5</f>
        <v>0.2</v>
      </c>
      <c r="ES139" t="s">
        <v>460</v>
      </c>
      <c r="ET139">
        <f>IF(ES105&lt;0,EQ139+EQ140,0)</f>
        <v>0.7</v>
      </c>
      <c r="EU139" s="345"/>
      <c r="EV139" t="s">
        <v>461</v>
      </c>
      <c r="EW139">
        <f>'Générateur Emprise 15ans'!$F5</f>
        <v>0.2</v>
      </c>
      <c r="EY139" t="s">
        <v>460</v>
      </c>
      <c r="EZ139">
        <f>IF(EY105&lt;0,EW139+EW140,0)</f>
        <v>0.7</v>
      </c>
      <c r="FA139" s="345"/>
      <c r="FB139" t="s">
        <v>461</v>
      </c>
      <c r="FC139">
        <f>'Générateur Emprise 15ans'!$F5</f>
        <v>0.2</v>
      </c>
      <c r="FE139" t="s">
        <v>460</v>
      </c>
      <c r="FF139">
        <f>IF(FE105&lt;0,FC139+FC140,0)</f>
        <v>0.7</v>
      </c>
      <c r="FG139" s="345"/>
      <c r="FH139" t="s">
        <v>461</v>
      </c>
      <c r="FI139">
        <f>'Générateur Emprise 15ans'!$F5</f>
        <v>0.2</v>
      </c>
      <c r="FK139" t="s">
        <v>460</v>
      </c>
      <c r="FL139">
        <f>IF(FK105&lt;0,FI139+FI140,0)</f>
        <v>0.7</v>
      </c>
      <c r="FM139" s="345"/>
      <c r="FN139" t="s">
        <v>461</v>
      </c>
      <c r="FO139">
        <f>'Générateur Emprise 15ans'!$F5</f>
        <v>0.2</v>
      </c>
      <c r="FQ139" t="s">
        <v>460</v>
      </c>
      <c r="FR139">
        <f>IF(FQ105&lt;0,FO139+FO140,0)</f>
        <v>0.7</v>
      </c>
      <c r="FS139" s="345"/>
      <c r="FT139" t="s">
        <v>461</v>
      </c>
      <c r="FU139">
        <f>'Générateur Emprise 15ans'!$F5</f>
        <v>0.2</v>
      </c>
      <c r="FW139" t="s">
        <v>460</v>
      </c>
      <c r="FX139">
        <f>IF(FW105&lt;0,FU139+FU140,0)</f>
        <v>0.7</v>
      </c>
      <c r="FY139" s="345"/>
    </row>
    <row r="140" spans="1:181" x14ac:dyDescent="0.3">
      <c r="A140" s="19"/>
      <c r="B140" s="827" t="s">
        <v>459</v>
      </c>
      <c r="C140" s="835">
        <f>'Générateur Emprise 15ans'!$F6</f>
        <v>0.5</v>
      </c>
      <c r="D140" s="835"/>
      <c r="E140" s="835" t="s">
        <v>458</v>
      </c>
      <c r="F140" s="834">
        <f>IF(E106&lt;0,C141+C142,0)</f>
        <v>1</v>
      </c>
      <c r="G140" s="345"/>
      <c r="H140" t="s">
        <v>459</v>
      </c>
      <c r="I140">
        <f>'Générateur Emprise 15ans'!$F6</f>
        <v>0.5</v>
      </c>
      <c r="K140" t="s">
        <v>458</v>
      </c>
      <c r="L140">
        <f>IF(K106&lt;0,I141+I142,0)</f>
        <v>1</v>
      </c>
      <c r="M140" s="345"/>
      <c r="N140" t="s">
        <v>459</v>
      </c>
      <c r="O140">
        <f>'Générateur Emprise 15ans'!$F6</f>
        <v>0.5</v>
      </c>
      <c r="Q140" t="s">
        <v>458</v>
      </c>
      <c r="R140">
        <f>IF(Q106&lt;0,O141+O142,0)</f>
        <v>1</v>
      </c>
      <c r="S140" s="345"/>
      <c r="T140" t="s">
        <v>459</v>
      </c>
      <c r="U140">
        <f>'Générateur Emprise 15ans'!$F6</f>
        <v>0.5</v>
      </c>
      <c r="W140" t="s">
        <v>458</v>
      </c>
      <c r="X140">
        <f>IF(W106&lt;0,U141+U142,0)</f>
        <v>1</v>
      </c>
      <c r="Y140" s="345"/>
      <c r="Z140" t="s">
        <v>459</v>
      </c>
      <c r="AA140">
        <f>'Générateur Emprise 15ans'!$F6</f>
        <v>0.5</v>
      </c>
      <c r="AC140" t="s">
        <v>458</v>
      </c>
      <c r="AD140">
        <f>IF(AC106&lt;0,AA141+AA142,0)</f>
        <v>1</v>
      </c>
      <c r="AE140" s="345"/>
      <c r="AF140" t="s">
        <v>459</v>
      </c>
      <c r="AG140">
        <f>'Générateur Emprise 15ans'!$F6</f>
        <v>0.5</v>
      </c>
      <c r="AI140" t="s">
        <v>458</v>
      </c>
      <c r="AJ140">
        <f>IF(AI106&lt;0,AG141+AG142,0)</f>
        <v>1</v>
      </c>
      <c r="AK140" s="345"/>
      <c r="AL140" t="s">
        <v>459</v>
      </c>
      <c r="AM140">
        <f>'Générateur Emprise 15ans'!$F6</f>
        <v>0.5</v>
      </c>
      <c r="AO140" t="s">
        <v>458</v>
      </c>
      <c r="AP140">
        <f>IF(AO106&lt;0,AM141+AM142,0)</f>
        <v>1</v>
      </c>
      <c r="AQ140" s="345"/>
      <c r="AR140" t="s">
        <v>459</v>
      </c>
      <c r="AS140">
        <f>'Générateur Emprise 15ans'!$F6</f>
        <v>0.5</v>
      </c>
      <c r="AU140" t="s">
        <v>458</v>
      </c>
      <c r="AV140">
        <f>IF(AU106&lt;0,AS141+AS142,0)</f>
        <v>1</v>
      </c>
      <c r="AW140" s="345"/>
      <c r="AX140" t="s">
        <v>459</v>
      </c>
      <c r="AY140">
        <f>'Générateur Emprise 15ans'!$F6</f>
        <v>0.5</v>
      </c>
      <c r="BA140" t="s">
        <v>458</v>
      </c>
      <c r="BB140">
        <f>IF(BA106&lt;0,AY141+AY142,0)</f>
        <v>1</v>
      </c>
      <c r="BC140" s="345"/>
      <c r="BD140" t="s">
        <v>459</v>
      </c>
      <c r="BE140">
        <f>'Générateur Emprise 15ans'!$F6</f>
        <v>0.5</v>
      </c>
      <c r="BG140" t="s">
        <v>458</v>
      </c>
      <c r="BH140">
        <f>IF(BG106&lt;0,BE141+BE142,0)</f>
        <v>1</v>
      </c>
      <c r="BI140" s="345"/>
      <c r="BJ140" t="s">
        <v>459</v>
      </c>
      <c r="BK140">
        <f>'Générateur Emprise 15ans'!$F6</f>
        <v>0.5</v>
      </c>
      <c r="BM140" t="s">
        <v>458</v>
      </c>
      <c r="BN140">
        <f>IF(BM106&lt;0,BK141+BK142,0)</f>
        <v>1</v>
      </c>
      <c r="BO140" s="345"/>
      <c r="BP140" t="s">
        <v>459</v>
      </c>
      <c r="BQ140">
        <f>'Générateur Emprise 15ans'!$F6</f>
        <v>0.5</v>
      </c>
      <c r="BS140" t="s">
        <v>458</v>
      </c>
      <c r="BT140">
        <f>IF(BS106&lt;0,BQ141+BQ142,0)</f>
        <v>1</v>
      </c>
      <c r="BU140" s="345"/>
      <c r="BV140" t="s">
        <v>459</v>
      </c>
      <c r="BW140">
        <f>'Générateur Emprise 15ans'!$F6</f>
        <v>0.5</v>
      </c>
      <c r="BY140" t="s">
        <v>458</v>
      </c>
      <c r="BZ140">
        <f>IF(BY106&lt;0,BW141+BW142,0)</f>
        <v>1</v>
      </c>
      <c r="CA140" s="345"/>
      <c r="CB140" t="s">
        <v>459</v>
      </c>
      <c r="CC140">
        <f>'Générateur Emprise 15ans'!$F6</f>
        <v>0.5</v>
      </c>
      <c r="CE140" t="s">
        <v>458</v>
      </c>
      <c r="CF140">
        <f>IF(CE106&lt;0,CC141+CC142,0)</f>
        <v>1</v>
      </c>
      <c r="CG140" s="345"/>
      <c r="CH140" t="s">
        <v>459</v>
      </c>
      <c r="CI140">
        <f>'Générateur Emprise 15ans'!$F6</f>
        <v>0.5</v>
      </c>
      <c r="CK140" t="s">
        <v>458</v>
      </c>
      <c r="CL140">
        <f>IF(CK106&lt;0,CI141+CI142,0)</f>
        <v>1</v>
      </c>
      <c r="CM140" s="345"/>
      <c r="CN140" t="s">
        <v>459</v>
      </c>
      <c r="CO140">
        <f>'Générateur Emprise 15ans'!$F6</f>
        <v>0.5</v>
      </c>
      <c r="CQ140" t="s">
        <v>458</v>
      </c>
      <c r="CR140">
        <f>IF(CQ106&lt;0,CO141+CO142,0)</f>
        <v>1</v>
      </c>
      <c r="CS140" s="345"/>
      <c r="CT140" t="s">
        <v>459</v>
      </c>
      <c r="CU140">
        <f>'Générateur Emprise 15ans'!$F6</f>
        <v>0.5</v>
      </c>
      <c r="CW140" t="s">
        <v>458</v>
      </c>
      <c r="CX140">
        <f>IF(CW106&lt;0,CU141+CU142,0)</f>
        <v>1</v>
      </c>
      <c r="CY140" s="345"/>
      <c r="CZ140" t="s">
        <v>459</v>
      </c>
      <c r="DA140">
        <f>'Générateur Emprise 15ans'!$F6</f>
        <v>0.5</v>
      </c>
      <c r="DC140" t="s">
        <v>458</v>
      </c>
      <c r="DD140">
        <f>IF(DC106&lt;0,DA141+DA142,0)</f>
        <v>1</v>
      </c>
      <c r="DE140" s="345"/>
      <c r="DF140" t="s">
        <v>459</v>
      </c>
      <c r="DG140">
        <f>'Générateur Emprise 15ans'!$F6</f>
        <v>0.5</v>
      </c>
      <c r="DI140" t="s">
        <v>458</v>
      </c>
      <c r="DJ140">
        <f>IF(DI106&lt;0,DG141+DG142,0)</f>
        <v>1</v>
      </c>
      <c r="DK140" s="345"/>
      <c r="DL140" t="s">
        <v>459</v>
      </c>
      <c r="DM140">
        <f>'Générateur Emprise 15ans'!$F6</f>
        <v>0.5</v>
      </c>
      <c r="DO140" t="s">
        <v>458</v>
      </c>
      <c r="DP140">
        <f>IF(DO106&lt;0,DM141+DM142,0)</f>
        <v>1</v>
      </c>
      <c r="DQ140" s="345"/>
      <c r="DR140" t="s">
        <v>459</v>
      </c>
      <c r="DS140">
        <f>'Générateur Emprise 15ans'!$F6</f>
        <v>0.5</v>
      </c>
      <c r="DU140" t="s">
        <v>458</v>
      </c>
      <c r="DV140">
        <f>IF(DU106&lt;0,DS141+DS142,0)</f>
        <v>1</v>
      </c>
      <c r="DW140" s="345"/>
      <c r="DX140" t="s">
        <v>459</v>
      </c>
      <c r="DY140">
        <f>'Générateur Emprise 15ans'!$F6</f>
        <v>0.5</v>
      </c>
      <c r="EA140" t="s">
        <v>458</v>
      </c>
      <c r="EB140">
        <f>IF(EA106&lt;0,DY141+DY142,0)</f>
        <v>1</v>
      </c>
      <c r="EC140" s="345"/>
      <c r="ED140" t="s">
        <v>459</v>
      </c>
      <c r="EE140">
        <f>'Générateur Emprise 15ans'!$F6</f>
        <v>0.5</v>
      </c>
      <c r="EG140" t="s">
        <v>458</v>
      </c>
      <c r="EH140">
        <f>IF(EG106&lt;0,EE141+EE142,0)</f>
        <v>1</v>
      </c>
      <c r="EI140" s="345"/>
      <c r="EJ140" t="s">
        <v>459</v>
      </c>
      <c r="EK140">
        <f>'Générateur Emprise 15ans'!$F6</f>
        <v>0.5</v>
      </c>
      <c r="EM140" t="s">
        <v>458</v>
      </c>
      <c r="EN140">
        <f>IF(EM106&lt;0,EK141+EK142,0)</f>
        <v>1</v>
      </c>
      <c r="EO140" s="345"/>
      <c r="EP140" t="s">
        <v>459</v>
      </c>
      <c r="EQ140">
        <f>'Générateur Emprise 15ans'!$F6</f>
        <v>0.5</v>
      </c>
      <c r="ES140" t="s">
        <v>458</v>
      </c>
      <c r="ET140">
        <f>IF(ES106&lt;0,EQ141+EQ142,0)</f>
        <v>1</v>
      </c>
      <c r="EU140" s="345"/>
      <c r="EV140" t="s">
        <v>459</v>
      </c>
      <c r="EW140">
        <f>'Générateur Emprise 15ans'!$F6</f>
        <v>0.5</v>
      </c>
      <c r="EY140" t="s">
        <v>458</v>
      </c>
      <c r="EZ140">
        <f>IF(EY106&lt;0,EW141+EW142,0)</f>
        <v>1</v>
      </c>
      <c r="FA140" s="345"/>
      <c r="FB140" t="s">
        <v>459</v>
      </c>
      <c r="FC140">
        <f>'Générateur Emprise 15ans'!$F6</f>
        <v>0.5</v>
      </c>
      <c r="FE140" t="s">
        <v>458</v>
      </c>
      <c r="FF140">
        <f>IF(FE106&lt;0,FC141+FC142,0)</f>
        <v>1</v>
      </c>
      <c r="FG140" s="345"/>
      <c r="FH140" t="s">
        <v>459</v>
      </c>
      <c r="FI140">
        <f>'Générateur Emprise 15ans'!$F6</f>
        <v>0.5</v>
      </c>
      <c r="FK140" t="s">
        <v>458</v>
      </c>
      <c r="FL140">
        <f>IF(FK106&lt;0,FI141+FI142,0)</f>
        <v>1</v>
      </c>
      <c r="FM140" s="345"/>
      <c r="FN140" t="s">
        <v>459</v>
      </c>
      <c r="FO140">
        <f>'Générateur Emprise 15ans'!$F6</f>
        <v>0.5</v>
      </c>
      <c r="FQ140" t="s">
        <v>458</v>
      </c>
      <c r="FR140">
        <f>IF(FQ106&lt;0,FO141+FO142,0)</f>
        <v>1</v>
      </c>
      <c r="FS140" s="345"/>
      <c r="FT140" t="s">
        <v>459</v>
      </c>
      <c r="FU140">
        <f>'Générateur Emprise 15ans'!$F6</f>
        <v>0.5</v>
      </c>
      <c r="FW140" t="s">
        <v>458</v>
      </c>
      <c r="FX140">
        <f>IF(FW106&lt;0,FU141+FU142,0)</f>
        <v>1</v>
      </c>
      <c r="FY140" s="345"/>
    </row>
    <row r="141" spans="1:181" x14ac:dyDescent="0.3">
      <c r="A141" s="19"/>
      <c r="B141" s="827" t="s">
        <v>457</v>
      </c>
      <c r="C141" s="835">
        <f>'Générateur Emprise 15ans'!$F7</f>
        <v>0.2</v>
      </c>
      <c r="D141" s="835"/>
      <c r="E141" s="835" t="s">
        <v>18</v>
      </c>
      <c r="F141" s="834">
        <f>IF(AND(C125&lt;0,D125&lt;0),SUM(C139:C142),0)</f>
        <v>0</v>
      </c>
      <c r="G141" s="345"/>
      <c r="H141" t="s">
        <v>457</v>
      </c>
      <c r="I141">
        <f>'Générateur Emprise 15ans'!$F7</f>
        <v>0.2</v>
      </c>
      <c r="K141" t="s">
        <v>18</v>
      </c>
      <c r="L141">
        <f>IF(AND(I125&lt;0,J125&lt;0),SUM(I139:I142),0)</f>
        <v>0</v>
      </c>
      <c r="M141" s="345"/>
      <c r="N141" t="s">
        <v>457</v>
      </c>
      <c r="O141">
        <f>'Générateur Emprise 15ans'!$F7</f>
        <v>0.2</v>
      </c>
      <c r="Q141" t="s">
        <v>18</v>
      </c>
      <c r="R141">
        <f>IF(AND(O125&lt;0,P125&lt;0),SUM(O139:O142),0)</f>
        <v>0</v>
      </c>
      <c r="S141" s="345"/>
      <c r="T141" t="s">
        <v>457</v>
      </c>
      <c r="U141">
        <f>'Générateur Emprise 15ans'!$F7</f>
        <v>0.2</v>
      </c>
      <c r="W141" t="s">
        <v>18</v>
      </c>
      <c r="X141">
        <f>IF(AND(U125&lt;0,V125&lt;0),SUM(U139:U142),0)</f>
        <v>0</v>
      </c>
      <c r="Y141" s="345"/>
      <c r="Z141" t="s">
        <v>457</v>
      </c>
      <c r="AA141">
        <f>'Générateur Emprise 15ans'!$F7</f>
        <v>0.2</v>
      </c>
      <c r="AC141" t="s">
        <v>18</v>
      </c>
      <c r="AD141">
        <f>IF(AND(AA125&lt;0,AB125&lt;0),SUM(AA139:AA142),0)</f>
        <v>0</v>
      </c>
      <c r="AE141" s="345"/>
      <c r="AF141" t="s">
        <v>457</v>
      </c>
      <c r="AG141">
        <f>'Générateur Emprise 15ans'!$F7</f>
        <v>0.2</v>
      </c>
      <c r="AI141" t="s">
        <v>18</v>
      </c>
      <c r="AJ141">
        <f>IF(AND(AG125&lt;0,AH125&lt;0),SUM(AG139:AG142),0)</f>
        <v>0</v>
      </c>
      <c r="AK141" s="345"/>
      <c r="AL141" t="s">
        <v>457</v>
      </c>
      <c r="AM141">
        <f>'Générateur Emprise 15ans'!$F7</f>
        <v>0.2</v>
      </c>
      <c r="AO141" t="s">
        <v>18</v>
      </c>
      <c r="AP141">
        <f>IF(AND(AM125&lt;0,AN125&lt;0),SUM(AM139:AM142),0)</f>
        <v>0</v>
      </c>
      <c r="AQ141" s="345"/>
      <c r="AR141" t="s">
        <v>457</v>
      </c>
      <c r="AS141">
        <f>'Générateur Emprise 15ans'!$F7</f>
        <v>0.2</v>
      </c>
      <c r="AU141" t="s">
        <v>18</v>
      </c>
      <c r="AV141">
        <f>IF(AND(AS125&lt;0,AT125&lt;0),SUM(AS139:AS142),0)</f>
        <v>0</v>
      </c>
      <c r="AW141" s="345"/>
      <c r="AX141" t="s">
        <v>457</v>
      </c>
      <c r="AY141">
        <f>'Générateur Emprise 15ans'!$F7</f>
        <v>0.2</v>
      </c>
      <c r="BA141" t="s">
        <v>18</v>
      </c>
      <c r="BB141">
        <f>IF(AND(AY125&lt;0,AZ125&lt;0),SUM(AY139:AY142),0)</f>
        <v>0</v>
      </c>
      <c r="BC141" s="345"/>
      <c r="BD141" t="s">
        <v>457</v>
      </c>
      <c r="BE141">
        <f>'Générateur Emprise 15ans'!$F7</f>
        <v>0.2</v>
      </c>
      <c r="BG141" t="s">
        <v>18</v>
      </c>
      <c r="BH141">
        <f>IF(AND(BE125&lt;0,BF125&lt;0),SUM(BE139:BE142),0)</f>
        <v>0</v>
      </c>
      <c r="BI141" s="345"/>
      <c r="BJ141" t="s">
        <v>457</v>
      </c>
      <c r="BK141">
        <f>'Générateur Emprise 15ans'!$F7</f>
        <v>0.2</v>
      </c>
      <c r="BM141" t="s">
        <v>18</v>
      </c>
      <c r="BN141">
        <f>IF(AND(BK125&lt;0,BL125&lt;0),SUM(BK139:BK142),0)</f>
        <v>0</v>
      </c>
      <c r="BO141" s="345"/>
      <c r="BP141" t="s">
        <v>457</v>
      </c>
      <c r="BQ141">
        <f>'Générateur Emprise 15ans'!$F7</f>
        <v>0.2</v>
      </c>
      <c r="BS141" t="s">
        <v>18</v>
      </c>
      <c r="BT141">
        <f>IF(AND(BQ125&lt;0,BR125&lt;0),SUM(BQ139:BQ142),0)</f>
        <v>0</v>
      </c>
      <c r="BU141" s="345"/>
      <c r="BV141" t="s">
        <v>457</v>
      </c>
      <c r="BW141">
        <f>'Générateur Emprise 15ans'!$F7</f>
        <v>0.2</v>
      </c>
      <c r="BY141" t="s">
        <v>18</v>
      </c>
      <c r="BZ141">
        <f>IF(AND(BW125&lt;0,BX125&lt;0),SUM(BW139:BW142),0)</f>
        <v>0</v>
      </c>
      <c r="CA141" s="345"/>
      <c r="CB141" t="s">
        <v>457</v>
      </c>
      <c r="CC141">
        <f>'Générateur Emprise 15ans'!$F7</f>
        <v>0.2</v>
      </c>
      <c r="CE141" t="s">
        <v>18</v>
      </c>
      <c r="CF141">
        <f>IF(AND(CC125&lt;0,CD125&lt;0),SUM(CC139:CC142),0)</f>
        <v>0</v>
      </c>
      <c r="CG141" s="345"/>
      <c r="CH141" t="s">
        <v>457</v>
      </c>
      <c r="CI141">
        <f>'Générateur Emprise 15ans'!$F7</f>
        <v>0.2</v>
      </c>
      <c r="CK141" t="s">
        <v>18</v>
      </c>
      <c r="CL141">
        <f>IF(AND(CI125&lt;0,CJ125&lt;0),SUM(CI139:CI142),0)</f>
        <v>0</v>
      </c>
      <c r="CM141" s="345"/>
      <c r="CN141" t="s">
        <v>457</v>
      </c>
      <c r="CO141">
        <f>'Générateur Emprise 15ans'!$F7</f>
        <v>0.2</v>
      </c>
      <c r="CQ141" t="s">
        <v>18</v>
      </c>
      <c r="CR141">
        <f>IF(AND(CO125&lt;0,CP125&lt;0),SUM(CO139:CO142),0)</f>
        <v>0</v>
      </c>
      <c r="CS141" s="345"/>
      <c r="CT141" t="s">
        <v>457</v>
      </c>
      <c r="CU141">
        <f>'Générateur Emprise 15ans'!$F7</f>
        <v>0.2</v>
      </c>
      <c r="CW141" t="s">
        <v>18</v>
      </c>
      <c r="CX141">
        <f>IF(AND(CU125&lt;0,CV125&lt;0),SUM(CU139:CU142),0)</f>
        <v>0</v>
      </c>
      <c r="CY141" s="345"/>
      <c r="CZ141" t="s">
        <v>457</v>
      </c>
      <c r="DA141">
        <f>'Générateur Emprise 15ans'!$F7</f>
        <v>0.2</v>
      </c>
      <c r="DC141" t="s">
        <v>18</v>
      </c>
      <c r="DD141">
        <f>IF(AND(DA125&lt;0,DB125&lt;0),SUM(DA139:DA142),0)</f>
        <v>0</v>
      </c>
      <c r="DE141" s="345"/>
      <c r="DF141" t="s">
        <v>457</v>
      </c>
      <c r="DG141">
        <f>'Générateur Emprise 15ans'!$F7</f>
        <v>0.2</v>
      </c>
      <c r="DI141" t="s">
        <v>18</v>
      </c>
      <c r="DJ141">
        <f>IF(AND(DG125&lt;0,DH125&lt;0),SUM(DG139:DG142),0)</f>
        <v>0</v>
      </c>
      <c r="DK141" s="345"/>
      <c r="DL141" t="s">
        <v>457</v>
      </c>
      <c r="DM141">
        <f>'Générateur Emprise 15ans'!$F7</f>
        <v>0.2</v>
      </c>
      <c r="DO141" t="s">
        <v>18</v>
      </c>
      <c r="DP141">
        <f>IF(AND(DM125&lt;0,DN125&lt;0),SUM(DM139:DM142),0)</f>
        <v>0</v>
      </c>
      <c r="DQ141" s="345"/>
      <c r="DR141" t="s">
        <v>457</v>
      </c>
      <c r="DS141">
        <f>'Générateur Emprise 15ans'!$F7</f>
        <v>0.2</v>
      </c>
      <c r="DU141" t="s">
        <v>18</v>
      </c>
      <c r="DV141">
        <f>IF(AND(DS125&lt;0,DT125&lt;0),SUM(DS139:DS142),0)</f>
        <v>0</v>
      </c>
      <c r="DW141" s="345"/>
      <c r="DX141" t="s">
        <v>457</v>
      </c>
      <c r="DY141">
        <f>'Générateur Emprise 15ans'!$F7</f>
        <v>0.2</v>
      </c>
      <c r="EA141" t="s">
        <v>18</v>
      </c>
      <c r="EB141">
        <f>IF(AND(DY125&lt;0,DZ125&lt;0),SUM(DY139:DY142),0)</f>
        <v>0</v>
      </c>
      <c r="EC141" s="345"/>
      <c r="ED141" t="s">
        <v>457</v>
      </c>
      <c r="EE141">
        <f>'Générateur Emprise 15ans'!$F7</f>
        <v>0.2</v>
      </c>
      <c r="EG141" t="s">
        <v>18</v>
      </c>
      <c r="EH141">
        <f>IF(AND(EE125&lt;0,EF125&lt;0),SUM(EE139:EE142),0)</f>
        <v>0</v>
      </c>
      <c r="EI141" s="345"/>
      <c r="EJ141" t="s">
        <v>457</v>
      </c>
      <c r="EK141">
        <f>'Générateur Emprise 15ans'!$F7</f>
        <v>0.2</v>
      </c>
      <c r="EM141" t="s">
        <v>18</v>
      </c>
      <c r="EN141">
        <f>IF(AND(EK125&lt;0,EL125&lt;0),SUM(EK139:EK142),0)</f>
        <v>0</v>
      </c>
      <c r="EO141" s="345"/>
      <c r="EP141" t="s">
        <v>457</v>
      </c>
      <c r="EQ141">
        <f>'Générateur Emprise 15ans'!$F7</f>
        <v>0.2</v>
      </c>
      <c r="ES141" t="s">
        <v>18</v>
      </c>
      <c r="ET141">
        <f>IF(AND(EQ125&lt;0,ER125&lt;0),SUM(EQ139:EQ142),0)</f>
        <v>0</v>
      </c>
      <c r="EU141" s="345"/>
      <c r="EV141" t="s">
        <v>457</v>
      </c>
      <c r="EW141">
        <f>'Générateur Emprise 15ans'!$F7</f>
        <v>0.2</v>
      </c>
      <c r="EY141" t="s">
        <v>18</v>
      </c>
      <c r="EZ141">
        <f>IF(AND(EW125&lt;0,EX125&lt;0),SUM(EW139:EW142),0)</f>
        <v>0</v>
      </c>
      <c r="FA141" s="345"/>
      <c r="FB141" t="s">
        <v>457</v>
      </c>
      <c r="FC141">
        <f>'Générateur Emprise 15ans'!$F7</f>
        <v>0.2</v>
      </c>
      <c r="FE141" t="s">
        <v>18</v>
      </c>
      <c r="FF141">
        <f>IF(AND(FC125&lt;0,FD125&lt;0),SUM(FC139:FC142),0)</f>
        <v>0</v>
      </c>
      <c r="FG141" s="345"/>
      <c r="FH141" t="s">
        <v>457</v>
      </c>
      <c r="FI141">
        <f>'Générateur Emprise 15ans'!$F7</f>
        <v>0.2</v>
      </c>
      <c r="FK141" t="s">
        <v>18</v>
      </c>
      <c r="FL141">
        <f>IF(AND(FI125&lt;0,FJ125&lt;0),SUM(FI139:FI142),0)</f>
        <v>0</v>
      </c>
      <c r="FM141" s="345"/>
      <c r="FN141" t="s">
        <v>457</v>
      </c>
      <c r="FO141">
        <f>'Générateur Emprise 15ans'!$F7</f>
        <v>0.2</v>
      </c>
      <c r="FQ141" t="s">
        <v>18</v>
      </c>
      <c r="FR141">
        <f>IF(AND(FO125&lt;0,FP125&lt;0),SUM(FO139:FO142),0)</f>
        <v>0</v>
      </c>
      <c r="FS141" s="345"/>
      <c r="FT141" t="s">
        <v>457</v>
      </c>
      <c r="FU141">
        <f>'Générateur Emprise 15ans'!$F7</f>
        <v>0.2</v>
      </c>
      <c r="FW141" t="s">
        <v>18</v>
      </c>
      <c r="FX141">
        <f>IF(AND(FU125&lt;0,FV125&lt;0),SUM(FU139:FU142),0)</f>
        <v>0</v>
      </c>
      <c r="FY141" s="345"/>
    </row>
    <row r="142" spans="1:181" ht="15" thickBot="1" x14ac:dyDescent="0.35">
      <c r="A142" s="19"/>
      <c r="B142" s="826" t="s">
        <v>456</v>
      </c>
      <c r="C142" s="833">
        <f>'Générateur Emprise 15ans'!$F8</f>
        <v>0.8</v>
      </c>
      <c r="D142" s="833"/>
      <c r="E142" s="833"/>
      <c r="F142" s="832"/>
      <c r="G142" s="345"/>
      <c r="H142" t="s">
        <v>456</v>
      </c>
      <c r="I142">
        <f>'Générateur Emprise 15ans'!$F8</f>
        <v>0.8</v>
      </c>
      <c r="M142" s="345"/>
      <c r="N142" t="s">
        <v>456</v>
      </c>
      <c r="O142">
        <f>'Générateur Emprise 15ans'!$F8</f>
        <v>0.8</v>
      </c>
      <c r="S142" s="345"/>
      <c r="T142" t="s">
        <v>456</v>
      </c>
      <c r="U142">
        <f>'Générateur Emprise 15ans'!$F8</f>
        <v>0.8</v>
      </c>
      <c r="Y142" s="345"/>
      <c r="Z142" t="s">
        <v>456</v>
      </c>
      <c r="AA142">
        <f>'Générateur Emprise 15ans'!$F8</f>
        <v>0.8</v>
      </c>
      <c r="AE142" s="345"/>
      <c r="AF142" t="s">
        <v>456</v>
      </c>
      <c r="AG142">
        <f>'Générateur Emprise 15ans'!$F8</f>
        <v>0.8</v>
      </c>
      <c r="AK142" s="345"/>
      <c r="AL142" t="s">
        <v>456</v>
      </c>
      <c r="AM142">
        <f>'Générateur Emprise 15ans'!$F8</f>
        <v>0.8</v>
      </c>
      <c r="AQ142" s="345"/>
      <c r="AR142" t="s">
        <v>456</v>
      </c>
      <c r="AS142">
        <f>'Générateur Emprise 15ans'!$F8</f>
        <v>0.8</v>
      </c>
      <c r="AW142" s="345"/>
      <c r="AX142" t="s">
        <v>456</v>
      </c>
      <c r="AY142">
        <f>'Générateur Emprise 15ans'!$F8</f>
        <v>0.8</v>
      </c>
      <c r="BC142" s="345"/>
      <c r="BD142" t="s">
        <v>456</v>
      </c>
      <c r="BE142">
        <f>'Générateur Emprise 15ans'!$F8</f>
        <v>0.8</v>
      </c>
      <c r="BI142" s="345"/>
      <c r="BJ142" t="s">
        <v>456</v>
      </c>
      <c r="BK142">
        <f>'Générateur Emprise 15ans'!$F8</f>
        <v>0.8</v>
      </c>
      <c r="BO142" s="345"/>
      <c r="BP142" t="s">
        <v>456</v>
      </c>
      <c r="BQ142">
        <f>'Générateur Emprise 15ans'!$F8</f>
        <v>0.8</v>
      </c>
      <c r="BU142" s="345"/>
      <c r="BV142" t="s">
        <v>456</v>
      </c>
      <c r="BW142">
        <f>'Générateur Emprise 15ans'!$F8</f>
        <v>0.8</v>
      </c>
      <c r="CA142" s="345"/>
      <c r="CB142" t="s">
        <v>456</v>
      </c>
      <c r="CC142">
        <f>'Générateur Emprise 15ans'!$F8</f>
        <v>0.8</v>
      </c>
      <c r="CG142" s="345"/>
      <c r="CH142" t="s">
        <v>456</v>
      </c>
      <c r="CI142">
        <f>'Générateur Emprise 15ans'!$F8</f>
        <v>0.8</v>
      </c>
      <c r="CM142" s="345"/>
      <c r="CN142" t="s">
        <v>456</v>
      </c>
      <c r="CO142">
        <f>'Générateur Emprise 15ans'!$F8</f>
        <v>0.8</v>
      </c>
      <c r="CS142" s="345"/>
      <c r="CT142" t="s">
        <v>456</v>
      </c>
      <c r="CU142">
        <f>'Générateur Emprise 15ans'!$F8</f>
        <v>0.8</v>
      </c>
      <c r="CY142" s="345"/>
      <c r="CZ142" t="s">
        <v>456</v>
      </c>
      <c r="DA142">
        <f>'Générateur Emprise 15ans'!$F8</f>
        <v>0.8</v>
      </c>
      <c r="DE142" s="345"/>
      <c r="DF142" t="s">
        <v>456</v>
      </c>
      <c r="DG142">
        <f>'Générateur Emprise 15ans'!$F8</f>
        <v>0.8</v>
      </c>
      <c r="DK142" s="345"/>
      <c r="DL142" t="s">
        <v>456</v>
      </c>
      <c r="DM142">
        <f>'Générateur Emprise 15ans'!$F8</f>
        <v>0.8</v>
      </c>
      <c r="DQ142" s="345"/>
      <c r="DR142" t="s">
        <v>456</v>
      </c>
      <c r="DS142">
        <f>'Générateur Emprise 15ans'!$F8</f>
        <v>0.8</v>
      </c>
      <c r="DW142" s="345"/>
      <c r="DX142" t="s">
        <v>456</v>
      </c>
      <c r="DY142">
        <f>'Générateur Emprise 15ans'!$F8</f>
        <v>0.8</v>
      </c>
      <c r="EC142" s="345"/>
      <c r="ED142" t="s">
        <v>456</v>
      </c>
      <c r="EE142">
        <f>'Générateur Emprise 15ans'!$F8</f>
        <v>0.8</v>
      </c>
      <c r="EI142" s="345"/>
      <c r="EJ142" t="s">
        <v>456</v>
      </c>
      <c r="EK142">
        <f>'Générateur Emprise 15ans'!$F8</f>
        <v>0.8</v>
      </c>
      <c r="EO142" s="345"/>
      <c r="EP142" t="s">
        <v>456</v>
      </c>
      <c r="EQ142">
        <f>'Générateur Emprise 15ans'!$F8</f>
        <v>0.8</v>
      </c>
      <c r="EU142" s="345"/>
      <c r="EV142" t="s">
        <v>456</v>
      </c>
      <c r="EW142">
        <f>'Générateur Emprise 15ans'!$F8</f>
        <v>0.8</v>
      </c>
      <c r="FA142" s="345"/>
      <c r="FB142" t="s">
        <v>456</v>
      </c>
      <c r="FC142">
        <f>'Générateur Emprise 15ans'!$F8</f>
        <v>0.8</v>
      </c>
      <c r="FG142" s="345"/>
      <c r="FH142" t="s">
        <v>456</v>
      </c>
      <c r="FI142">
        <f>'Générateur Emprise 15ans'!$F8</f>
        <v>0.8</v>
      </c>
      <c r="FM142" s="345"/>
      <c r="FN142" t="s">
        <v>456</v>
      </c>
      <c r="FO142">
        <f>'Générateur Emprise 15ans'!$F8</f>
        <v>0.8</v>
      </c>
      <c r="FS142" s="345"/>
      <c r="FT142" t="s">
        <v>456</v>
      </c>
      <c r="FU142">
        <f>'Générateur Emprise 15ans'!$F8</f>
        <v>0.8</v>
      </c>
      <c r="FY142" s="345"/>
    </row>
    <row r="143" spans="1:181" ht="15" thickBot="1" x14ac:dyDescent="0.35">
      <c r="A143" s="19"/>
      <c r="G143" s="345"/>
      <c r="M143" s="345"/>
      <c r="S143" s="345"/>
      <c r="Y143" s="345"/>
      <c r="AE143" s="345"/>
      <c r="AK143" s="345"/>
      <c r="AQ143" s="345"/>
      <c r="AW143" s="345"/>
      <c r="BC143" s="345"/>
      <c r="BI143" s="345"/>
      <c r="BO143" s="345"/>
      <c r="BU143" s="345"/>
      <c r="CA143" s="345"/>
      <c r="CG143" s="345"/>
      <c r="CM143" s="345"/>
      <c r="CS143" s="345"/>
      <c r="CY143" s="345"/>
      <c r="DE143" s="345"/>
      <c r="DK143" s="345"/>
      <c r="DQ143" s="345"/>
      <c r="DW143" s="345"/>
      <c r="EC143" s="345"/>
      <c r="EI143" s="345"/>
      <c r="EO143" s="345"/>
      <c r="EU143" s="345"/>
      <c r="FA143" s="345"/>
      <c r="FG143" s="345"/>
      <c r="FM143" s="345"/>
      <c r="FS143" s="345"/>
      <c r="FY143" s="345"/>
    </row>
    <row r="144" spans="1:181" x14ac:dyDescent="0.3">
      <c r="A144" s="19"/>
      <c r="B144" s="838"/>
      <c r="C144" s="837" t="s">
        <v>455</v>
      </c>
      <c r="D144" s="837" t="s">
        <v>454</v>
      </c>
      <c r="E144" s="837" t="s">
        <v>453</v>
      </c>
      <c r="F144" s="837" t="s">
        <v>452</v>
      </c>
      <c r="G144" s="836"/>
      <c r="H144" s="838"/>
      <c r="I144" s="837" t="s">
        <v>455</v>
      </c>
      <c r="J144" s="837" t="s">
        <v>454</v>
      </c>
      <c r="K144" s="837" t="s">
        <v>453</v>
      </c>
      <c r="L144" s="837" t="s">
        <v>452</v>
      </c>
      <c r="M144" s="836"/>
      <c r="N144" s="838"/>
      <c r="O144" s="837" t="s">
        <v>455</v>
      </c>
      <c r="P144" s="837" t="s">
        <v>454</v>
      </c>
      <c r="Q144" s="837" t="s">
        <v>453</v>
      </c>
      <c r="R144" s="837" t="s">
        <v>452</v>
      </c>
      <c r="S144" s="836"/>
      <c r="T144" s="838"/>
      <c r="U144" s="837" t="s">
        <v>455</v>
      </c>
      <c r="V144" s="837" t="s">
        <v>454</v>
      </c>
      <c r="W144" s="837" t="s">
        <v>453</v>
      </c>
      <c r="X144" s="837" t="s">
        <v>452</v>
      </c>
      <c r="Y144" s="836"/>
      <c r="Z144" s="838"/>
      <c r="AA144" s="837" t="s">
        <v>455</v>
      </c>
      <c r="AB144" s="837" t="s">
        <v>454</v>
      </c>
      <c r="AC144" s="837" t="s">
        <v>453</v>
      </c>
      <c r="AD144" s="837" t="s">
        <v>452</v>
      </c>
      <c r="AE144" s="836"/>
      <c r="AF144" s="838"/>
      <c r="AG144" s="837" t="s">
        <v>455</v>
      </c>
      <c r="AH144" s="837" t="s">
        <v>454</v>
      </c>
      <c r="AI144" s="837" t="s">
        <v>453</v>
      </c>
      <c r="AJ144" s="837" t="s">
        <v>452</v>
      </c>
      <c r="AK144" s="836"/>
      <c r="AL144" s="838"/>
      <c r="AM144" s="837" t="s">
        <v>455</v>
      </c>
      <c r="AN144" s="837" t="s">
        <v>454</v>
      </c>
      <c r="AO144" s="837" t="s">
        <v>453</v>
      </c>
      <c r="AP144" s="837" t="s">
        <v>452</v>
      </c>
      <c r="AQ144" s="836"/>
      <c r="AR144" s="838"/>
      <c r="AS144" s="837" t="s">
        <v>455</v>
      </c>
      <c r="AT144" s="837" t="s">
        <v>454</v>
      </c>
      <c r="AU144" s="837" t="s">
        <v>453</v>
      </c>
      <c r="AV144" s="837" t="s">
        <v>452</v>
      </c>
      <c r="AW144" s="836"/>
      <c r="AX144" s="838"/>
      <c r="AY144" s="837" t="s">
        <v>455</v>
      </c>
      <c r="AZ144" s="837" t="s">
        <v>454</v>
      </c>
      <c r="BA144" s="837" t="s">
        <v>453</v>
      </c>
      <c r="BB144" s="837" t="s">
        <v>452</v>
      </c>
      <c r="BC144" s="836"/>
      <c r="BD144" s="838"/>
      <c r="BE144" s="837" t="s">
        <v>455</v>
      </c>
      <c r="BF144" s="837" t="s">
        <v>454</v>
      </c>
      <c r="BG144" s="837" t="s">
        <v>453</v>
      </c>
      <c r="BH144" s="837" t="s">
        <v>452</v>
      </c>
      <c r="BI144" s="836"/>
      <c r="BJ144" s="838"/>
      <c r="BK144" s="837" t="s">
        <v>455</v>
      </c>
      <c r="BL144" s="837" t="s">
        <v>454</v>
      </c>
      <c r="BM144" s="837" t="s">
        <v>453</v>
      </c>
      <c r="BN144" s="837" t="s">
        <v>452</v>
      </c>
      <c r="BO144" s="836"/>
      <c r="BP144" s="838"/>
      <c r="BQ144" s="837" t="s">
        <v>455</v>
      </c>
      <c r="BR144" s="837" t="s">
        <v>454</v>
      </c>
      <c r="BS144" s="837" t="s">
        <v>453</v>
      </c>
      <c r="BT144" s="837" t="s">
        <v>452</v>
      </c>
      <c r="BU144" s="836"/>
      <c r="BV144" s="838"/>
      <c r="BW144" s="837" t="s">
        <v>455</v>
      </c>
      <c r="BX144" s="837" t="s">
        <v>454</v>
      </c>
      <c r="BY144" s="837" t="s">
        <v>453</v>
      </c>
      <c r="BZ144" s="837" t="s">
        <v>452</v>
      </c>
      <c r="CA144" s="836"/>
      <c r="CB144" s="838"/>
      <c r="CC144" s="837" t="s">
        <v>455</v>
      </c>
      <c r="CD144" s="837" t="s">
        <v>454</v>
      </c>
      <c r="CE144" s="837" t="s">
        <v>453</v>
      </c>
      <c r="CF144" s="837" t="s">
        <v>452</v>
      </c>
      <c r="CG144" s="836"/>
      <c r="CH144" s="838"/>
      <c r="CI144" s="837" t="s">
        <v>455</v>
      </c>
      <c r="CJ144" s="837" t="s">
        <v>454</v>
      </c>
      <c r="CK144" s="837" t="s">
        <v>453</v>
      </c>
      <c r="CL144" s="837" t="s">
        <v>452</v>
      </c>
      <c r="CM144" s="836"/>
      <c r="CN144" s="838"/>
      <c r="CO144" s="837" t="s">
        <v>455</v>
      </c>
      <c r="CP144" s="837" t="s">
        <v>454</v>
      </c>
      <c r="CQ144" s="837" t="s">
        <v>453</v>
      </c>
      <c r="CR144" s="837" t="s">
        <v>452</v>
      </c>
      <c r="CS144" s="836"/>
      <c r="CT144" s="838"/>
      <c r="CU144" s="837" t="s">
        <v>455</v>
      </c>
      <c r="CV144" s="837" t="s">
        <v>454</v>
      </c>
      <c r="CW144" s="837" t="s">
        <v>453</v>
      </c>
      <c r="CX144" s="837" t="s">
        <v>452</v>
      </c>
      <c r="CY144" s="836"/>
      <c r="CZ144" s="838"/>
      <c r="DA144" s="837" t="s">
        <v>455</v>
      </c>
      <c r="DB144" s="837" t="s">
        <v>454</v>
      </c>
      <c r="DC144" s="837" t="s">
        <v>453</v>
      </c>
      <c r="DD144" s="837" t="s">
        <v>452</v>
      </c>
      <c r="DE144" s="836"/>
      <c r="DF144" s="838"/>
      <c r="DG144" s="837" t="s">
        <v>455</v>
      </c>
      <c r="DH144" s="837" t="s">
        <v>454</v>
      </c>
      <c r="DI144" s="837" t="s">
        <v>453</v>
      </c>
      <c r="DJ144" s="837" t="s">
        <v>452</v>
      </c>
      <c r="DK144" s="836"/>
      <c r="DL144" s="838"/>
      <c r="DM144" s="837" t="s">
        <v>455</v>
      </c>
      <c r="DN144" s="837" t="s">
        <v>454</v>
      </c>
      <c r="DO144" s="837" t="s">
        <v>453</v>
      </c>
      <c r="DP144" s="837" t="s">
        <v>452</v>
      </c>
      <c r="DQ144" s="836"/>
      <c r="DR144" s="838"/>
      <c r="DS144" s="837" t="s">
        <v>455</v>
      </c>
      <c r="DT144" s="837" t="s">
        <v>454</v>
      </c>
      <c r="DU144" s="837" t="s">
        <v>453</v>
      </c>
      <c r="DV144" s="837" t="s">
        <v>452</v>
      </c>
      <c r="DW144" s="836"/>
      <c r="DX144" s="838"/>
      <c r="DY144" s="837" t="s">
        <v>455</v>
      </c>
      <c r="DZ144" s="837" t="s">
        <v>454</v>
      </c>
      <c r="EA144" s="837" t="s">
        <v>453</v>
      </c>
      <c r="EB144" s="837" t="s">
        <v>452</v>
      </c>
      <c r="EC144" s="836"/>
      <c r="ED144" s="838"/>
      <c r="EE144" s="837" t="s">
        <v>455</v>
      </c>
      <c r="EF144" s="837" t="s">
        <v>454</v>
      </c>
      <c r="EG144" s="837" t="s">
        <v>453</v>
      </c>
      <c r="EH144" s="837" t="s">
        <v>452</v>
      </c>
      <c r="EI144" s="836"/>
      <c r="EJ144" s="838"/>
      <c r="EK144" s="837" t="s">
        <v>455</v>
      </c>
      <c r="EL144" s="837" t="s">
        <v>454</v>
      </c>
      <c r="EM144" s="837" t="s">
        <v>453</v>
      </c>
      <c r="EN144" s="837" t="s">
        <v>452</v>
      </c>
      <c r="EO144" s="836"/>
      <c r="EP144" s="838"/>
      <c r="EQ144" s="837" t="s">
        <v>455</v>
      </c>
      <c r="ER144" s="837" t="s">
        <v>454</v>
      </c>
      <c r="ES144" s="837" t="s">
        <v>453</v>
      </c>
      <c r="ET144" s="837" t="s">
        <v>452</v>
      </c>
      <c r="EU144" s="836"/>
      <c r="EV144" s="838"/>
      <c r="EW144" s="837" t="s">
        <v>455</v>
      </c>
      <c r="EX144" s="837" t="s">
        <v>454</v>
      </c>
      <c r="EY144" s="837" t="s">
        <v>453</v>
      </c>
      <c r="EZ144" s="837" t="s">
        <v>452</v>
      </c>
      <c r="FA144" s="836"/>
      <c r="FB144" s="838"/>
      <c r="FC144" s="837" t="s">
        <v>455</v>
      </c>
      <c r="FD144" s="837" t="s">
        <v>454</v>
      </c>
      <c r="FE144" s="837" t="s">
        <v>453</v>
      </c>
      <c r="FF144" s="837" t="s">
        <v>452</v>
      </c>
      <c r="FG144" s="836"/>
      <c r="FH144" s="838"/>
      <c r="FI144" s="837" t="s">
        <v>455</v>
      </c>
      <c r="FJ144" s="837" t="s">
        <v>454</v>
      </c>
      <c r="FK144" s="837" t="s">
        <v>453</v>
      </c>
      <c r="FL144" s="837" t="s">
        <v>452</v>
      </c>
      <c r="FM144" s="836"/>
      <c r="FN144" s="838"/>
      <c r="FO144" s="837" t="s">
        <v>455</v>
      </c>
      <c r="FP144" s="837" t="s">
        <v>454</v>
      </c>
      <c r="FQ144" s="837" t="s">
        <v>453</v>
      </c>
      <c r="FR144" s="837" t="s">
        <v>452</v>
      </c>
      <c r="FS144" s="836"/>
      <c r="FT144" s="838"/>
      <c r="FU144" s="837" t="s">
        <v>455</v>
      </c>
      <c r="FV144" s="837" t="s">
        <v>454</v>
      </c>
      <c r="FW144" s="837" t="s">
        <v>453</v>
      </c>
      <c r="FX144" s="837" t="s">
        <v>452</v>
      </c>
      <c r="FY144" s="836"/>
    </row>
    <row r="145" spans="1:181" x14ac:dyDescent="0.3">
      <c r="A145" s="19"/>
      <c r="B145" s="827" t="s">
        <v>451</v>
      </c>
      <c r="C145" s="835"/>
      <c r="D145" s="835"/>
      <c r="E145" s="835"/>
      <c r="F145" s="835"/>
      <c r="G145" s="834"/>
      <c r="H145" s="827" t="s">
        <v>451</v>
      </c>
      <c r="I145" s="835"/>
      <c r="J145" s="835"/>
      <c r="K145" s="835"/>
      <c r="L145" s="835"/>
      <c r="M145" s="834"/>
      <c r="N145" s="827" t="s">
        <v>451</v>
      </c>
      <c r="O145" s="835"/>
      <c r="P145" s="835"/>
      <c r="Q145" s="835"/>
      <c r="R145" s="835"/>
      <c r="S145" s="834"/>
      <c r="T145" s="827" t="s">
        <v>451</v>
      </c>
      <c r="U145" s="835"/>
      <c r="V145" s="835"/>
      <c r="W145" s="835"/>
      <c r="X145" s="835"/>
      <c r="Y145" s="834"/>
      <c r="Z145" s="827" t="s">
        <v>451</v>
      </c>
      <c r="AA145" s="835"/>
      <c r="AB145" s="835"/>
      <c r="AC145" s="835"/>
      <c r="AD145" s="835"/>
      <c r="AE145" s="834"/>
      <c r="AF145" s="827" t="s">
        <v>451</v>
      </c>
      <c r="AG145" s="835"/>
      <c r="AH145" s="835"/>
      <c r="AI145" s="835"/>
      <c r="AJ145" s="835"/>
      <c r="AK145" s="834"/>
      <c r="AL145" s="827" t="s">
        <v>451</v>
      </c>
      <c r="AM145" s="835"/>
      <c r="AN145" s="835"/>
      <c r="AO145" s="835"/>
      <c r="AP145" s="835"/>
      <c r="AQ145" s="834"/>
      <c r="AR145" s="827" t="s">
        <v>451</v>
      </c>
      <c r="AS145" s="835"/>
      <c r="AT145" s="835"/>
      <c r="AU145" s="835"/>
      <c r="AV145" s="835"/>
      <c r="AW145" s="834"/>
      <c r="AX145" s="827" t="s">
        <v>451</v>
      </c>
      <c r="AY145" s="835"/>
      <c r="AZ145" s="835"/>
      <c r="BA145" s="835"/>
      <c r="BB145" s="835"/>
      <c r="BC145" s="834"/>
      <c r="BD145" s="827" t="s">
        <v>451</v>
      </c>
      <c r="BE145" s="835"/>
      <c r="BF145" s="835"/>
      <c r="BG145" s="835"/>
      <c r="BH145" s="835"/>
      <c r="BI145" s="834"/>
      <c r="BJ145" s="827" t="s">
        <v>451</v>
      </c>
      <c r="BK145" s="835"/>
      <c r="BL145" s="835"/>
      <c r="BM145" s="835"/>
      <c r="BN145" s="835"/>
      <c r="BO145" s="834"/>
      <c r="BP145" s="827" t="s">
        <v>451</v>
      </c>
      <c r="BQ145" s="835"/>
      <c r="BR145" s="835"/>
      <c r="BS145" s="835"/>
      <c r="BT145" s="835"/>
      <c r="BU145" s="834"/>
      <c r="BV145" s="827" t="s">
        <v>451</v>
      </c>
      <c r="BW145" s="835"/>
      <c r="BX145" s="835"/>
      <c r="BY145" s="835"/>
      <c r="BZ145" s="835"/>
      <c r="CA145" s="834"/>
      <c r="CB145" s="827" t="s">
        <v>451</v>
      </c>
      <c r="CC145" s="835"/>
      <c r="CD145" s="835"/>
      <c r="CE145" s="835"/>
      <c r="CF145" s="835"/>
      <c r="CG145" s="834"/>
      <c r="CH145" s="827" t="s">
        <v>451</v>
      </c>
      <c r="CI145" s="835"/>
      <c r="CJ145" s="835"/>
      <c r="CK145" s="835"/>
      <c r="CL145" s="835"/>
      <c r="CM145" s="834"/>
      <c r="CN145" s="827" t="s">
        <v>451</v>
      </c>
      <c r="CO145" s="835"/>
      <c r="CP145" s="835"/>
      <c r="CQ145" s="835"/>
      <c r="CR145" s="835"/>
      <c r="CS145" s="834"/>
      <c r="CT145" s="827" t="s">
        <v>451</v>
      </c>
      <c r="CU145" s="835"/>
      <c r="CV145" s="835"/>
      <c r="CW145" s="835"/>
      <c r="CX145" s="835"/>
      <c r="CY145" s="834"/>
      <c r="CZ145" s="827" t="s">
        <v>451</v>
      </c>
      <c r="DA145" s="835"/>
      <c r="DB145" s="835"/>
      <c r="DC145" s="835"/>
      <c r="DD145" s="835"/>
      <c r="DE145" s="834"/>
      <c r="DF145" s="827" t="s">
        <v>451</v>
      </c>
      <c r="DG145" s="835"/>
      <c r="DH145" s="835"/>
      <c r="DI145" s="835"/>
      <c r="DJ145" s="835"/>
      <c r="DK145" s="834"/>
      <c r="DL145" s="827" t="s">
        <v>451</v>
      </c>
      <c r="DM145" s="835"/>
      <c r="DN145" s="835"/>
      <c r="DO145" s="835"/>
      <c r="DP145" s="835"/>
      <c r="DQ145" s="834"/>
      <c r="DR145" s="827" t="s">
        <v>451</v>
      </c>
      <c r="DS145" s="835"/>
      <c r="DT145" s="835"/>
      <c r="DU145" s="835"/>
      <c r="DV145" s="835"/>
      <c r="DW145" s="834"/>
      <c r="DX145" s="827" t="s">
        <v>451</v>
      </c>
      <c r="DY145" s="835"/>
      <c r="DZ145" s="835"/>
      <c r="EA145" s="835"/>
      <c r="EB145" s="835"/>
      <c r="EC145" s="834"/>
      <c r="ED145" s="827" t="s">
        <v>451</v>
      </c>
      <c r="EE145" s="835"/>
      <c r="EF145" s="835"/>
      <c r="EG145" s="835"/>
      <c r="EH145" s="835"/>
      <c r="EI145" s="834"/>
      <c r="EJ145" s="827" t="s">
        <v>451</v>
      </c>
      <c r="EK145" s="835"/>
      <c r="EL145" s="835"/>
      <c r="EM145" s="835"/>
      <c r="EN145" s="835"/>
      <c r="EO145" s="834"/>
      <c r="EP145" s="827" t="s">
        <v>451</v>
      </c>
      <c r="EQ145" s="835"/>
      <c r="ER145" s="835"/>
      <c r="ES145" s="835"/>
      <c r="ET145" s="835"/>
      <c r="EU145" s="834"/>
      <c r="EV145" s="827" t="s">
        <v>451</v>
      </c>
      <c r="EW145" s="835"/>
      <c r="EX145" s="835"/>
      <c r="EY145" s="835"/>
      <c r="EZ145" s="835"/>
      <c r="FA145" s="834"/>
      <c r="FB145" s="827" t="s">
        <v>451</v>
      </c>
      <c r="FC145" s="835"/>
      <c r="FD145" s="835"/>
      <c r="FE145" s="835"/>
      <c r="FF145" s="835"/>
      <c r="FG145" s="834"/>
      <c r="FH145" s="827" t="s">
        <v>451</v>
      </c>
      <c r="FI145" s="835"/>
      <c r="FJ145" s="835"/>
      <c r="FK145" s="835"/>
      <c r="FL145" s="835"/>
      <c r="FM145" s="834"/>
      <c r="FN145" s="827" t="s">
        <v>451</v>
      </c>
      <c r="FO145" s="835"/>
      <c r="FP145" s="835"/>
      <c r="FQ145" s="835"/>
      <c r="FR145" s="835"/>
      <c r="FS145" s="834"/>
      <c r="FT145" s="827" t="s">
        <v>451</v>
      </c>
      <c r="FU145" s="835"/>
      <c r="FV145" s="835"/>
      <c r="FW145" s="835"/>
      <c r="FX145" s="835"/>
      <c r="FY145" s="834"/>
    </row>
    <row r="146" spans="1:181" x14ac:dyDescent="0.3">
      <c r="A146" s="19"/>
      <c r="B146" s="827" t="s">
        <v>450</v>
      </c>
      <c r="C146" s="835">
        <f>('Générateur Emprise 15ans'!$C$13+'Générateur Emprise 15ans'!$C$14)/(2*100)</f>
        <v>0.75</v>
      </c>
      <c r="D146" s="835">
        <f>(D$135*2*C146)</f>
        <v>-0.30000000000000004</v>
      </c>
      <c r="E146" s="835">
        <f>B$135+(B$135*D146)</f>
        <v>5.4599999999999991</v>
      </c>
      <c r="F146" s="835">
        <f>E146*E73/10000</f>
        <v>7.8623999999999986E-2</v>
      </c>
      <c r="G146" s="834"/>
      <c r="H146" s="827" t="s">
        <v>450</v>
      </c>
      <c r="I146" s="835">
        <f>('Générateur Emprise 15ans'!$C$13+'Générateur Emprise 15ans'!$C$14)/(2*100)</f>
        <v>0.75</v>
      </c>
      <c r="J146" s="835">
        <f>(J$135*2*I146)</f>
        <v>-0.30000000000000004</v>
      </c>
      <c r="K146" s="835">
        <f>H$135+(H$135*J146)</f>
        <v>7</v>
      </c>
      <c r="L146" s="835">
        <f>K146*K73/10000</f>
        <v>0.1008</v>
      </c>
      <c r="M146" s="834"/>
      <c r="N146" s="827" t="s">
        <v>450</v>
      </c>
      <c r="O146" s="835">
        <f>('Générateur Emprise 15ans'!$C$13+'Générateur Emprise 15ans'!$C$14)/(2*100)</f>
        <v>0.75</v>
      </c>
      <c r="P146" s="835">
        <f>(P$135*2*O146)</f>
        <v>-0.30000000000000004</v>
      </c>
      <c r="Q146" s="835">
        <f>N$135+(N$135*P146)</f>
        <v>5.9499999999999993</v>
      </c>
      <c r="R146" s="835">
        <f>Q146*Q73/10000</f>
        <v>8.5679999999999992E-2</v>
      </c>
      <c r="S146" s="834"/>
      <c r="T146" s="827" t="s">
        <v>450</v>
      </c>
      <c r="U146" s="835">
        <f>('Générateur Emprise 15ans'!$C$13+'Générateur Emprise 15ans'!$C$14)/(2*100)</f>
        <v>0.75</v>
      </c>
      <c r="V146" s="835">
        <f>(V$135*2*U146)</f>
        <v>-7.5000000000000011E-2</v>
      </c>
      <c r="W146" s="835">
        <f>T$135+(T$135*V146)</f>
        <v>8.7874999999999996</v>
      </c>
      <c r="X146" s="835">
        <f>W146*W73/10000</f>
        <v>0.12653999999999999</v>
      </c>
      <c r="Y146" s="834"/>
      <c r="Z146" s="827" t="s">
        <v>450</v>
      </c>
      <c r="AA146" s="835">
        <f>('Générateur Emprise 15ans'!$C$13+'Générateur Emprise 15ans'!$C$14)/(2*100)</f>
        <v>0.75</v>
      </c>
      <c r="AB146" s="835">
        <f>(AB$135*2*AA146)</f>
        <v>-0.30000000000000004</v>
      </c>
      <c r="AC146" s="835">
        <f>Z$135+(Z$135*AB146)</f>
        <v>5.4599999999999991</v>
      </c>
      <c r="AD146" s="835">
        <f>AC146*AC73/10000</f>
        <v>7.8623999999999986E-2</v>
      </c>
      <c r="AE146" s="834"/>
      <c r="AF146" s="827" t="s">
        <v>450</v>
      </c>
      <c r="AG146" s="835">
        <f>('Générateur Emprise 15ans'!$C$13+'Générateur Emprise 15ans'!$C$14)/(2*100)</f>
        <v>0.75</v>
      </c>
      <c r="AH146" s="835">
        <f>(AH$135*2*AG146)</f>
        <v>-0.30000000000000004</v>
      </c>
      <c r="AI146" s="835">
        <f>AF$135+(AF$135*AH146)</f>
        <v>7</v>
      </c>
      <c r="AJ146" s="835">
        <f>AI146*AI73/10000</f>
        <v>0.1008</v>
      </c>
      <c r="AK146" s="834"/>
      <c r="AL146" s="827" t="s">
        <v>450</v>
      </c>
      <c r="AM146" s="835">
        <f>('Générateur Emprise 15ans'!$C$13+'Générateur Emprise 15ans'!$C$14)/(2*100)</f>
        <v>0.75</v>
      </c>
      <c r="AN146" s="835">
        <f>(AN$135*2*AM146)</f>
        <v>-0.30000000000000004</v>
      </c>
      <c r="AO146" s="835">
        <f>AL$135+(AL$135*AN146)</f>
        <v>5.9499999999999993</v>
      </c>
      <c r="AP146" s="835">
        <f>AO146*AO73/10000</f>
        <v>8.5679999999999992E-2</v>
      </c>
      <c r="AQ146" s="834"/>
      <c r="AR146" s="827" t="s">
        <v>450</v>
      </c>
      <c r="AS146" s="835">
        <f>('Générateur Emprise 15ans'!$C$13+'Générateur Emprise 15ans'!$C$14)/(2*100)</f>
        <v>0.75</v>
      </c>
      <c r="AT146" s="835">
        <f>(AT$135*2*AS146)</f>
        <v>-7.5000000000000011E-2</v>
      </c>
      <c r="AU146" s="835">
        <f>AR$135+(AR$135*AT146)</f>
        <v>8.7874999999999996</v>
      </c>
      <c r="AV146" s="835">
        <f>AU146*AU73/10000</f>
        <v>0.12653999999999999</v>
      </c>
      <c r="AW146" s="834"/>
      <c r="AX146" s="827" t="s">
        <v>450</v>
      </c>
      <c r="AY146" s="835">
        <f>('Générateur Emprise 15ans'!$C$13+'Générateur Emprise 15ans'!$C$14)/(2*100)</f>
        <v>0.75</v>
      </c>
      <c r="AZ146" s="835">
        <f>(AZ$135*2*AY146)</f>
        <v>-0.30000000000000004</v>
      </c>
      <c r="BA146" s="835">
        <f>AX$135+(AX$135*AZ146)</f>
        <v>5.4599999999999991</v>
      </c>
      <c r="BB146" s="835">
        <f>BA146*BA73/10000</f>
        <v>7.8623999999999986E-2</v>
      </c>
      <c r="BC146" s="834"/>
      <c r="BD146" s="827" t="s">
        <v>450</v>
      </c>
      <c r="BE146" s="835">
        <f>('Générateur Emprise 15ans'!$C$13+'Générateur Emprise 15ans'!$C$14)/(2*100)</f>
        <v>0.75</v>
      </c>
      <c r="BF146" s="835">
        <f>(BF$135*2*BE146)</f>
        <v>-0.30000000000000004</v>
      </c>
      <c r="BG146" s="835">
        <f>BD$135+(BD$135*BF146)</f>
        <v>7</v>
      </c>
      <c r="BH146" s="835">
        <f>BG146*BG73/10000</f>
        <v>0.1008</v>
      </c>
      <c r="BI146" s="834"/>
      <c r="BJ146" s="827" t="s">
        <v>450</v>
      </c>
      <c r="BK146" s="835">
        <f>('Générateur Emprise 15ans'!$C$13+'Générateur Emprise 15ans'!$C$14)/(2*100)</f>
        <v>0.75</v>
      </c>
      <c r="BL146" s="835">
        <f>(BL$135*2*BK146)</f>
        <v>-0.30000000000000004</v>
      </c>
      <c r="BM146" s="835">
        <f>BJ$135+(BJ$135*BL146)</f>
        <v>5.9499999999999993</v>
      </c>
      <c r="BN146" s="835">
        <f>BM146*BM73/10000</f>
        <v>8.5679999999999992E-2</v>
      </c>
      <c r="BO146" s="834"/>
      <c r="BP146" s="827" t="s">
        <v>450</v>
      </c>
      <c r="BQ146" s="835">
        <f>('Générateur Emprise 15ans'!$C$13+'Générateur Emprise 15ans'!$C$14)/(2*100)</f>
        <v>0.75</v>
      </c>
      <c r="BR146" s="835">
        <f>(BR$135*2*BQ146)</f>
        <v>-7.5000000000000011E-2</v>
      </c>
      <c r="BS146" s="835">
        <f>BP$135+(BP$135*BR146)</f>
        <v>8.7874999999999996</v>
      </c>
      <c r="BT146" s="835">
        <f>BS146*BS73/10000</f>
        <v>0.12653999999999999</v>
      </c>
      <c r="BU146" s="834"/>
      <c r="BV146" s="827" t="s">
        <v>450</v>
      </c>
      <c r="BW146" s="835">
        <f>('Générateur Emprise 15ans'!$C$13+'Générateur Emprise 15ans'!$C$14)/(2*100)</f>
        <v>0.75</v>
      </c>
      <c r="BX146" s="835">
        <f>(BX$135*2*BW146)</f>
        <v>-0.30000000000000004</v>
      </c>
      <c r="BY146" s="835">
        <f>BV$135+(BV$135*BX146)</f>
        <v>5.4599999999999991</v>
      </c>
      <c r="BZ146" s="835">
        <f>BY146*BY73/10000</f>
        <v>7.8623999999999986E-2</v>
      </c>
      <c r="CA146" s="834"/>
      <c r="CB146" s="827" t="s">
        <v>450</v>
      </c>
      <c r="CC146" s="835">
        <f>('Générateur Emprise 15ans'!$C$13+'Générateur Emprise 15ans'!$C$14)/(2*100)</f>
        <v>0.75</v>
      </c>
      <c r="CD146" s="835">
        <f>(CD$135*2*CC146)</f>
        <v>-0.30000000000000004</v>
      </c>
      <c r="CE146" s="835">
        <f>CB$135+(CB$135*CD146)</f>
        <v>7</v>
      </c>
      <c r="CF146" s="835">
        <f>CE146*CE73/10000</f>
        <v>0.1008</v>
      </c>
      <c r="CG146" s="834"/>
      <c r="CH146" s="827" t="s">
        <v>450</v>
      </c>
      <c r="CI146" s="835">
        <f>('Générateur Emprise 15ans'!$C$13+'Générateur Emprise 15ans'!$C$14)/(2*100)</f>
        <v>0.75</v>
      </c>
      <c r="CJ146" s="835">
        <f>(CJ$135*2*CI146)</f>
        <v>-0.30000000000000004</v>
      </c>
      <c r="CK146" s="835">
        <f>CH$135+(CH$135*CJ146)</f>
        <v>5.9499999999999993</v>
      </c>
      <c r="CL146" s="835">
        <f>CK146*CK73/10000</f>
        <v>8.5679999999999992E-2</v>
      </c>
      <c r="CM146" s="834"/>
      <c r="CN146" s="827" t="s">
        <v>450</v>
      </c>
      <c r="CO146" s="835">
        <f>('Générateur Emprise 15ans'!$C$13+'Générateur Emprise 15ans'!$C$14)/(2*100)</f>
        <v>0.75</v>
      </c>
      <c r="CP146" s="835">
        <f>(CP$135*2*CO146)</f>
        <v>-7.5000000000000011E-2</v>
      </c>
      <c r="CQ146" s="835">
        <f>CN$135+(CN$135*CP146)</f>
        <v>0</v>
      </c>
      <c r="CR146" s="835">
        <f>CQ146*CQ73/10000</f>
        <v>0</v>
      </c>
      <c r="CS146" s="834"/>
      <c r="CT146" s="827" t="s">
        <v>450</v>
      </c>
      <c r="CU146" s="835">
        <f>('Générateur Emprise 15ans'!$C$13+'Générateur Emprise 15ans'!$C$14)/(2*100)</f>
        <v>0.75</v>
      </c>
      <c r="CV146" s="835">
        <f>(CV$135*2*CU146)</f>
        <v>-0.30000000000000004</v>
      </c>
      <c r="CW146" s="835">
        <f>CT$135+(CT$135*CV146)</f>
        <v>0</v>
      </c>
      <c r="CX146" s="835">
        <f>CW146*CW73/10000</f>
        <v>0</v>
      </c>
      <c r="CY146" s="834"/>
      <c r="CZ146" s="827" t="s">
        <v>450</v>
      </c>
      <c r="DA146" s="835">
        <f>('Générateur Emprise 15ans'!$C$13+'Générateur Emprise 15ans'!$C$14)/(2*100)</f>
        <v>0.75</v>
      </c>
      <c r="DB146" s="835">
        <f>(DB$135*2*DA146)</f>
        <v>-0.30000000000000004</v>
      </c>
      <c r="DC146" s="835">
        <f>CZ$135+(CZ$135*DB146)</f>
        <v>0</v>
      </c>
      <c r="DD146" s="835">
        <f>DC146*DC73/10000</f>
        <v>0</v>
      </c>
      <c r="DE146" s="834"/>
      <c r="DF146" s="827" t="s">
        <v>450</v>
      </c>
      <c r="DG146" s="835">
        <f>('Générateur Emprise 15ans'!$C$13+'Générateur Emprise 15ans'!$C$14)/(2*100)</f>
        <v>0.75</v>
      </c>
      <c r="DH146" s="835">
        <f>(DH$135*2*DG146)</f>
        <v>-0.30000000000000004</v>
      </c>
      <c r="DI146" s="835">
        <f>DF$135+(DF$135*DH146)</f>
        <v>0</v>
      </c>
      <c r="DJ146" s="835">
        <f>DI146*DI73/10000</f>
        <v>0</v>
      </c>
      <c r="DK146" s="834"/>
      <c r="DL146" s="827" t="s">
        <v>450</v>
      </c>
      <c r="DM146" s="835">
        <f>('Générateur Emprise 15ans'!$C$13+'Générateur Emprise 15ans'!$C$14)/(2*100)</f>
        <v>0.75</v>
      </c>
      <c r="DN146" s="835">
        <f>(DN$135*2*DM146)</f>
        <v>-7.5000000000000011E-2</v>
      </c>
      <c r="DO146" s="835">
        <f>DL$135+(DL$135*DN146)</f>
        <v>0</v>
      </c>
      <c r="DP146" s="835">
        <f>DO146*DO73/10000</f>
        <v>0</v>
      </c>
      <c r="DQ146" s="834"/>
      <c r="DR146" s="827" t="s">
        <v>450</v>
      </c>
      <c r="DS146" s="835">
        <f>('Générateur Emprise 15ans'!$C$13+'Générateur Emprise 15ans'!$C$14)/(2*100)</f>
        <v>0.75</v>
      </c>
      <c r="DT146" s="835">
        <f>(DT$135*2*DS146)</f>
        <v>-0.30000000000000004</v>
      </c>
      <c r="DU146" s="835">
        <f>DR$135+(DR$135*DT146)</f>
        <v>0</v>
      </c>
      <c r="DV146" s="835">
        <f>DU146*DU73/10000</f>
        <v>0</v>
      </c>
      <c r="DW146" s="834"/>
      <c r="DX146" s="827" t="s">
        <v>450</v>
      </c>
      <c r="DY146" s="835">
        <f>('Générateur Emprise 15ans'!$C$13+'Générateur Emprise 15ans'!$C$14)/(2*100)</f>
        <v>0.75</v>
      </c>
      <c r="DZ146" s="835">
        <f>(DZ$135*2*DY146)</f>
        <v>-0.30000000000000004</v>
      </c>
      <c r="EA146" s="835">
        <f>DX$135+(DX$135*DZ146)</f>
        <v>0</v>
      </c>
      <c r="EB146" s="835">
        <f>EA146*EA73/10000</f>
        <v>0</v>
      </c>
      <c r="EC146" s="834"/>
      <c r="ED146" s="827" t="s">
        <v>450</v>
      </c>
      <c r="EE146" s="835">
        <f>('Générateur Emprise 15ans'!$C$13+'Générateur Emprise 15ans'!$C$14)/(2*100)</f>
        <v>0.75</v>
      </c>
      <c r="EF146" s="835">
        <f>(EF$135*2*EE146)</f>
        <v>-0.30000000000000004</v>
      </c>
      <c r="EG146" s="835">
        <f>ED$135+(ED$135*EF146)</f>
        <v>0</v>
      </c>
      <c r="EH146" s="835">
        <f>EG146*EG73/10000</f>
        <v>0</v>
      </c>
      <c r="EI146" s="834"/>
      <c r="EJ146" s="827" t="s">
        <v>450</v>
      </c>
      <c r="EK146" s="835">
        <f>('Générateur Emprise 15ans'!$C$13+'Générateur Emprise 15ans'!$C$14)/(2*100)</f>
        <v>0.75</v>
      </c>
      <c r="EL146" s="835">
        <f>(EL$135*2*EK146)</f>
        <v>-7.5000000000000011E-2</v>
      </c>
      <c r="EM146" s="835">
        <f>EJ$135+(EJ$135*EL146)</f>
        <v>0</v>
      </c>
      <c r="EN146" s="835">
        <f>EM146*EM73/10000</f>
        <v>0</v>
      </c>
      <c r="EO146" s="834"/>
      <c r="EP146" s="827" t="s">
        <v>450</v>
      </c>
      <c r="EQ146" s="835">
        <f>('Générateur Emprise 15ans'!$C$13+'Générateur Emprise 15ans'!$C$14)/(2*100)</f>
        <v>0.75</v>
      </c>
      <c r="ER146" s="835">
        <f>(ER$135*2*EQ146)</f>
        <v>-0.30000000000000004</v>
      </c>
      <c r="ES146" s="835">
        <f>EP$135+(EP$135*ER146)</f>
        <v>0</v>
      </c>
      <c r="ET146" s="835">
        <f>ES146*ES73/10000</f>
        <v>0</v>
      </c>
      <c r="EU146" s="834"/>
      <c r="EV146" s="827" t="s">
        <v>450</v>
      </c>
      <c r="EW146" s="835">
        <f>('Générateur Emprise 15ans'!$C$13+'Générateur Emprise 15ans'!$C$14)/(2*100)</f>
        <v>0.75</v>
      </c>
      <c r="EX146" s="835">
        <f>(EX$135*2*EW146)</f>
        <v>-0.30000000000000004</v>
      </c>
      <c r="EY146" s="835">
        <f>EV$135+(EV$135*EX146)</f>
        <v>0</v>
      </c>
      <c r="EZ146" s="835">
        <f>EY146*EY73/10000</f>
        <v>0</v>
      </c>
      <c r="FA146" s="834"/>
      <c r="FB146" s="827" t="s">
        <v>450</v>
      </c>
      <c r="FC146" s="835">
        <f>('Générateur Emprise 15ans'!$C$13+'Générateur Emprise 15ans'!$C$14)/(2*100)</f>
        <v>0.75</v>
      </c>
      <c r="FD146" s="835">
        <f>(FD$135*2*FC146)</f>
        <v>-0.30000000000000004</v>
      </c>
      <c r="FE146" s="835">
        <f>FB$135+(FB$135*FD146)</f>
        <v>0</v>
      </c>
      <c r="FF146" s="835">
        <f>FE146*FE73/10000</f>
        <v>0</v>
      </c>
      <c r="FG146" s="834"/>
      <c r="FH146" s="827" t="s">
        <v>450</v>
      </c>
      <c r="FI146" s="835">
        <f>('Générateur Emprise 15ans'!$C$13+'Générateur Emprise 15ans'!$C$14)/(2*100)</f>
        <v>0.75</v>
      </c>
      <c r="FJ146" s="835">
        <f>(FJ$135*2*FI146)</f>
        <v>-7.5000000000000011E-2</v>
      </c>
      <c r="FK146" s="835">
        <f>FH$135+(FH$135*FJ146)</f>
        <v>0</v>
      </c>
      <c r="FL146" s="835">
        <f>FK146*FK73/10000</f>
        <v>0</v>
      </c>
      <c r="FM146" s="834"/>
      <c r="FN146" s="827" t="s">
        <v>450</v>
      </c>
      <c r="FO146" s="835">
        <f>('Générateur Emprise 15ans'!$C$13+'Générateur Emprise 15ans'!$C$14)/(2*100)</f>
        <v>0.75</v>
      </c>
      <c r="FP146" s="835">
        <f>(FP$135*2*FO146)</f>
        <v>-0.30000000000000004</v>
      </c>
      <c r="FQ146" s="835">
        <f>FN$135+(FN$135*FP146)</f>
        <v>0</v>
      </c>
      <c r="FR146" s="835">
        <f>FQ146*FQ73/10000</f>
        <v>0</v>
      </c>
      <c r="FS146" s="834"/>
      <c r="FT146" s="827" t="s">
        <v>450</v>
      </c>
      <c r="FU146" s="835">
        <f>('Générateur Emprise 15ans'!$C$13+'Générateur Emprise 15ans'!$C$14)/(2*100)</f>
        <v>0.75</v>
      </c>
      <c r="FV146" s="835">
        <f>(FV$135*2*FU146)</f>
        <v>-0.30000000000000004</v>
      </c>
      <c r="FW146" s="835">
        <f>FT$135+(FT$135*FV146)</f>
        <v>0</v>
      </c>
      <c r="FX146" s="835">
        <f>FW146*FW73/10000</f>
        <v>0</v>
      </c>
      <c r="FY146" s="834"/>
    </row>
    <row r="147" spans="1:181" x14ac:dyDescent="0.3">
      <c r="A147" s="19"/>
      <c r="B147" s="827" t="s">
        <v>449</v>
      </c>
      <c r="C147" s="835">
        <f>('Générateur Emprise 15ans'!$C$14+'Générateur Emprise 15ans'!$C$15)/(2*100)</f>
        <v>0.75</v>
      </c>
      <c r="D147" s="835">
        <f>(D$135*2*C147)</f>
        <v>-0.30000000000000004</v>
      </c>
      <c r="E147" s="835">
        <f>B$135+(B$135*D147)</f>
        <v>5.4599999999999991</v>
      </c>
      <c r="F147" s="835">
        <f>E147*E74/10000</f>
        <v>7.8623999999999986E-2</v>
      </c>
      <c r="G147" s="834"/>
      <c r="H147" s="827" t="s">
        <v>449</v>
      </c>
      <c r="I147" s="835">
        <f>('Générateur Emprise 15ans'!$C$14+'Générateur Emprise 15ans'!$C$15)/(2*100)</f>
        <v>0.75</v>
      </c>
      <c r="J147" s="835">
        <f>(J$135*2*I147)</f>
        <v>-0.30000000000000004</v>
      </c>
      <c r="K147" s="835">
        <f>H$135+(H$135*J147)</f>
        <v>7</v>
      </c>
      <c r="L147" s="835">
        <f>K147*K74/10000</f>
        <v>0.1008</v>
      </c>
      <c r="M147" s="834"/>
      <c r="N147" s="827" t="s">
        <v>449</v>
      </c>
      <c r="O147" s="835">
        <f>('Générateur Emprise 15ans'!$C$14+'Générateur Emprise 15ans'!$C$15)/(2*100)</f>
        <v>0.75</v>
      </c>
      <c r="P147" s="835">
        <f>(P$135*2*O147)</f>
        <v>-0.30000000000000004</v>
      </c>
      <c r="Q147" s="835">
        <f>N$135+(N$135*P147)</f>
        <v>5.9499999999999993</v>
      </c>
      <c r="R147" s="835">
        <f>Q147*Q74/10000</f>
        <v>8.5679999999999992E-2</v>
      </c>
      <c r="S147" s="834"/>
      <c r="T147" s="827" t="s">
        <v>449</v>
      </c>
      <c r="U147" s="835">
        <f>('Générateur Emprise 15ans'!$C$14+'Générateur Emprise 15ans'!$C$15)/(2*100)</f>
        <v>0.75</v>
      </c>
      <c r="V147" s="835">
        <f>(V$135*2*U147)</f>
        <v>-7.5000000000000011E-2</v>
      </c>
      <c r="W147" s="835">
        <f>T$135+(T$135*V147)</f>
        <v>8.7874999999999996</v>
      </c>
      <c r="X147" s="835">
        <f>W147*W74/10000</f>
        <v>0.12653999999999999</v>
      </c>
      <c r="Y147" s="834"/>
      <c r="Z147" s="827" t="s">
        <v>449</v>
      </c>
      <c r="AA147" s="835">
        <f>('Générateur Emprise 15ans'!$C$14+'Générateur Emprise 15ans'!$C$15)/(2*100)</f>
        <v>0.75</v>
      </c>
      <c r="AB147" s="835">
        <f>(AB$135*2*AA147)</f>
        <v>-0.30000000000000004</v>
      </c>
      <c r="AC147" s="835">
        <f>Z$135+(Z$135*AB147)</f>
        <v>5.4599999999999991</v>
      </c>
      <c r="AD147" s="835">
        <f>AC147*AC74/10000</f>
        <v>7.8623999999999986E-2</v>
      </c>
      <c r="AE147" s="834"/>
      <c r="AF147" s="827" t="s">
        <v>449</v>
      </c>
      <c r="AG147" s="835">
        <f>('Générateur Emprise 15ans'!$C$14+'Générateur Emprise 15ans'!$C$15)/(2*100)</f>
        <v>0.75</v>
      </c>
      <c r="AH147" s="835">
        <f>(AH$135*2*AG147)</f>
        <v>-0.30000000000000004</v>
      </c>
      <c r="AI147" s="835">
        <f>AF$135+(AF$135*AH147)</f>
        <v>7</v>
      </c>
      <c r="AJ147" s="835">
        <f>AI147*AI74/10000</f>
        <v>0.1008</v>
      </c>
      <c r="AK147" s="834"/>
      <c r="AL147" s="827" t="s">
        <v>449</v>
      </c>
      <c r="AM147" s="835">
        <f>('Générateur Emprise 15ans'!$C$14+'Générateur Emprise 15ans'!$C$15)/(2*100)</f>
        <v>0.75</v>
      </c>
      <c r="AN147" s="835">
        <f>(AN$135*2*AM147)</f>
        <v>-0.30000000000000004</v>
      </c>
      <c r="AO147" s="835">
        <f>AL$135+(AL$135*AN147)</f>
        <v>5.9499999999999993</v>
      </c>
      <c r="AP147" s="835">
        <f>AO147*AO74/10000</f>
        <v>8.5679999999999992E-2</v>
      </c>
      <c r="AQ147" s="834"/>
      <c r="AR147" s="827" t="s">
        <v>449</v>
      </c>
      <c r="AS147" s="835">
        <f>('Générateur Emprise 15ans'!$C$14+'Générateur Emprise 15ans'!$C$15)/(2*100)</f>
        <v>0.75</v>
      </c>
      <c r="AT147" s="835">
        <f>(AT$135*2*AS147)</f>
        <v>-7.5000000000000011E-2</v>
      </c>
      <c r="AU147" s="835">
        <f>AR$135+(AR$135*AT147)</f>
        <v>8.7874999999999996</v>
      </c>
      <c r="AV147" s="835">
        <f>AU147*AU74/10000</f>
        <v>0.12653999999999999</v>
      </c>
      <c r="AW147" s="834"/>
      <c r="AX147" s="827" t="s">
        <v>449</v>
      </c>
      <c r="AY147" s="835">
        <f>('Générateur Emprise 15ans'!$C$14+'Générateur Emprise 15ans'!$C$15)/(2*100)</f>
        <v>0.75</v>
      </c>
      <c r="AZ147" s="835">
        <f>(AZ$135*2*AY147)</f>
        <v>-0.30000000000000004</v>
      </c>
      <c r="BA147" s="835">
        <f>AX$135+(AX$135*AZ147)</f>
        <v>5.4599999999999991</v>
      </c>
      <c r="BB147" s="835">
        <f>BA147*BA74/10000</f>
        <v>7.8623999999999986E-2</v>
      </c>
      <c r="BC147" s="834"/>
      <c r="BD147" s="827" t="s">
        <v>449</v>
      </c>
      <c r="BE147" s="835">
        <f>('Générateur Emprise 15ans'!$C$14+'Générateur Emprise 15ans'!$C$15)/(2*100)</f>
        <v>0.75</v>
      </c>
      <c r="BF147" s="835">
        <f>(BF$135*2*BE147)</f>
        <v>-0.30000000000000004</v>
      </c>
      <c r="BG147" s="835">
        <f>BD$135+(BD$135*BF147)</f>
        <v>7</v>
      </c>
      <c r="BH147" s="835">
        <f>BG147*BG74/10000</f>
        <v>0.1008</v>
      </c>
      <c r="BI147" s="834"/>
      <c r="BJ147" s="827" t="s">
        <v>449</v>
      </c>
      <c r="BK147" s="835">
        <f>('Générateur Emprise 15ans'!$C$14+'Générateur Emprise 15ans'!$C$15)/(2*100)</f>
        <v>0.75</v>
      </c>
      <c r="BL147" s="835">
        <f>(BL$135*2*BK147)</f>
        <v>-0.30000000000000004</v>
      </c>
      <c r="BM147" s="835">
        <f>BJ$135+(BJ$135*BL147)</f>
        <v>5.9499999999999993</v>
      </c>
      <c r="BN147" s="835">
        <f>BM147*BM74/10000</f>
        <v>8.5679999999999992E-2</v>
      </c>
      <c r="BO147" s="834"/>
      <c r="BP147" s="827" t="s">
        <v>449</v>
      </c>
      <c r="BQ147" s="835">
        <f>('Générateur Emprise 15ans'!$C$14+'Générateur Emprise 15ans'!$C$15)/(2*100)</f>
        <v>0.75</v>
      </c>
      <c r="BR147" s="835">
        <f>(BR$135*2*BQ147)</f>
        <v>-7.5000000000000011E-2</v>
      </c>
      <c r="BS147" s="835">
        <f>BP$135+(BP$135*BR147)</f>
        <v>8.7874999999999996</v>
      </c>
      <c r="BT147" s="835">
        <f>BS147*BS74/10000</f>
        <v>0.12653999999999999</v>
      </c>
      <c r="BU147" s="834"/>
      <c r="BV147" s="827" t="s">
        <v>449</v>
      </c>
      <c r="BW147" s="835">
        <f>('Générateur Emprise 15ans'!$C$14+'Générateur Emprise 15ans'!$C$15)/(2*100)</f>
        <v>0.75</v>
      </c>
      <c r="BX147" s="835">
        <f>(BX$135*2*BW147)</f>
        <v>-0.30000000000000004</v>
      </c>
      <c r="BY147" s="835">
        <f>BV$135+(BV$135*BX147)</f>
        <v>5.4599999999999991</v>
      </c>
      <c r="BZ147" s="835">
        <f>BY147*BY74/10000</f>
        <v>7.8623999999999986E-2</v>
      </c>
      <c r="CA147" s="834"/>
      <c r="CB147" s="827" t="s">
        <v>449</v>
      </c>
      <c r="CC147" s="835">
        <f>('Générateur Emprise 15ans'!$C$14+'Générateur Emprise 15ans'!$C$15)/(2*100)</f>
        <v>0.75</v>
      </c>
      <c r="CD147" s="835">
        <f>(CD$135*2*CC147)</f>
        <v>-0.30000000000000004</v>
      </c>
      <c r="CE147" s="835">
        <f>CB$135+(CB$135*CD147)</f>
        <v>7</v>
      </c>
      <c r="CF147" s="835">
        <f>CE147*CE74/10000</f>
        <v>0.1008</v>
      </c>
      <c r="CG147" s="834"/>
      <c r="CH147" s="827" t="s">
        <v>449</v>
      </c>
      <c r="CI147" s="835">
        <f>('Générateur Emprise 15ans'!$C$14+'Générateur Emprise 15ans'!$C$15)/(2*100)</f>
        <v>0.75</v>
      </c>
      <c r="CJ147" s="835">
        <f>(CJ$135*2*CI147)</f>
        <v>-0.30000000000000004</v>
      </c>
      <c r="CK147" s="835">
        <f>CH$135+(CH$135*CJ147)</f>
        <v>5.9499999999999993</v>
      </c>
      <c r="CL147" s="835">
        <f>CK147*CK74/10000</f>
        <v>8.5679999999999992E-2</v>
      </c>
      <c r="CM147" s="834"/>
      <c r="CN147" s="827" t="s">
        <v>449</v>
      </c>
      <c r="CO147" s="835">
        <f>('Générateur Emprise 15ans'!$C$14+'Générateur Emprise 15ans'!$C$15)/(2*100)</f>
        <v>0.75</v>
      </c>
      <c r="CP147" s="835">
        <f>(CP$135*2*CO147)</f>
        <v>-7.5000000000000011E-2</v>
      </c>
      <c r="CQ147" s="835">
        <f>CN$135+(CN$135*CP147)</f>
        <v>0</v>
      </c>
      <c r="CR147" s="835">
        <f>CQ147*CQ74/10000</f>
        <v>0</v>
      </c>
      <c r="CS147" s="834"/>
      <c r="CT147" s="827" t="s">
        <v>449</v>
      </c>
      <c r="CU147" s="835">
        <f>('Générateur Emprise 15ans'!$C$14+'Générateur Emprise 15ans'!$C$15)/(2*100)</f>
        <v>0.75</v>
      </c>
      <c r="CV147" s="835">
        <f>(CV$135*2*CU147)</f>
        <v>-0.30000000000000004</v>
      </c>
      <c r="CW147" s="835">
        <f>CT$135+(CT$135*CV147)</f>
        <v>0</v>
      </c>
      <c r="CX147" s="835">
        <f>CW147*CW74/10000</f>
        <v>0</v>
      </c>
      <c r="CY147" s="834"/>
      <c r="CZ147" s="827" t="s">
        <v>449</v>
      </c>
      <c r="DA147" s="835">
        <f>('Générateur Emprise 15ans'!$C$14+'Générateur Emprise 15ans'!$C$15)/(2*100)</f>
        <v>0.75</v>
      </c>
      <c r="DB147" s="835">
        <f>(DB$135*2*DA147)</f>
        <v>-0.30000000000000004</v>
      </c>
      <c r="DC147" s="835">
        <f>CZ$135+(CZ$135*DB147)</f>
        <v>0</v>
      </c>
      <c r="DD147" s="835">
        <f>DC147*DC74/10000</f>
        <v>0</v>
      </c>
      <c r="DE147" s="834"/>
      <c r="DF147" s="827" t="s">
        <v>449</v>
      </c>
      <c r="DG147" s="835">
        <f>('Générateur Emprise 15ans'!$C$14+'Générateur Emprise 15ans'!$C$15)/(2*100)</f>
        <v>0.75</v>
      </c>
      <c r="DH147" s="835">
        <f>(DH$135*2*DG147)</f>
        <v>-0.30000000000000004</v>
      </c>
      <c r="DI147" s="835">
        <f>DF$135+(DF$135*DH147)</f>
        <v>0</v>
      </c>
      <c r="DJ147" s="835">
        <f>DI147*DI74/10000</f>
        <v>0</v>
      </c>
      <c r="DK147" s="834"/>
      <c r="DL147" s="827" t="s">
        <v>449</v>
      </c>
      <c r="DM147" s="835">
        <f>('Générateur Emprise 15ans'!$C$14+'Générateur Emprise 15ans'!$C$15)/(2*100)</f>
        <v>0.75</v>
      </c>
      <c r="DN147" s="835">
        <f>(DN$135*2*DM147)</f>
        <v>-7.5000000000000011E-2</v>
      </c>
      <c r="DO147" s="835">
        <f>DL$135+(DL$135*DN147)</f>
        <v>0</v>
      </c>
      <c r="DP147" s="835">
        <f>DO147*DO74/10000</f>
        <v>0</v>
      </c>
      <c r="DQ147" s="834"/>
      <c r="DR147" s="827" t="s">
        <v>449</v>
      </c>
      <c r="DS147" s="835">
        <f>('Générateur Emprise 15ans'!$C$14+'Générateur Emprise 15ans'!$C$15)/(2*100)</f>
        <v>0.75</v>
      </c>
      <c r="DT147" s="835">
        <f>(DT$135*2*DS147)</f>
        <v>-0.30000000000000004</v>
      </c>
      <c r="DU147" s="835">
        <f>DR$135+(DR$135*DT147)</f>
        <v>0</v>
      </c>
      <c r="DV147" s="835">
        <f>DU147*DU74/10000</f>
        <v>0</v>
      </c>
      <c r="DW147" s="834"/>
      <c r="DX147" s="827" t="s">
        <v>449</v>
      </c>
      <c r="DY147" s="835">
        <f>('Générateur Emprise 15ans'!$C$14+'Générateur Emprise 15ans'!$C$15)/(2*100)</f>
        <v>0.75</v>
      </c>
      <c r="DZ147" s="835">
        <f>(DZ$135*2*DY147)</f>
        <v>-0.30000000000000004</v>
      </c>
      <c r="EA147" s="835">
        <f>DX$135+(DX$135*DZ147)</f>
        <v>0</v>
      </c>
      <c r="EB147" s="835">
        <f>EA147*EA74/10000</f>
        <v>0</v>
      </c>
      <c r="EC147" s="834"/>
      <c r="ED147" s="827" t="s">
        <v>449</v>
      </c>
      <c r="EE147" s="835">
        <f>('Générateur Emprise 15ans'!$C$14+'Générateur Emprise 15ans'!$C$15)/(2*100)</f>
        <v>0.75</v>
      </c>
      <c r="EF147" s="835">
        <f>(EF$135*2*EE147)</f>
        <v>-0.30000000000000004</v>
      </c>
      <c r="EG147" s="835">
        <f>ED$135+(ED$135*EF147)</f>
        <v>0</v>
      </c>
      <c r="EH147" s="835">
        <f>EG147*EG74/10000</f>
        <v>0</v>
      </c>
      <c r="EI147" s="834"/>
      <c r="EJ147" s="827" t="s">
        <v>449</v>
      </c>
      <c r="EK147" s="835">
        <f>('Générateur Emprise 15ans'!$C$14+'Générateur Emprise 15ans'!$C$15)/(2*100)</f>
        <v>0.75</v>
      </c>
      <c r="EL147" s="835">
        <f>(EL$135*2*EK147)</f>
        <v>-7.5000000000000011E-2</v>
      </c>
      <c r="EM147" s="835">
        <f>EJ$135+(EJ$135*EL147)</f>
        <v>0</v>
      </c>
      <c r="EN147" s="835">
        <f>EM147*EM74/10000</f>
        <v>0</v>
      </c>
      <c r="EO147" s="834"/>
      <c r="EP147" s="827" t="s">
        <v>449</v>
      </c>
      <c r="EQ147" s="835">
        <f>('Générateur Emprise 15ans'!$C$14+'Générateur Emprise 15ans'!$C$15)/(2*100)</f>
        <v>0.75</v>
      </c>
      <c r="ER147" s="835">
        <f>(ER$135*2*EQ147)</f>
        <v>-0.30000000000000004</v>
      </c>
      <c r="ES147" s="835">
        <f>EP$135+(EP$135*ER147)</f>
        <v>0</v>
      </c>
      <c r="ET147" s="835">
        <f>ES147*ES74/10000</f>
        <v>0</v>
      </c>
      <c r="EU147" s="834"/>
      <c r="EV147" s="827" t="s">
        <v>449</v>
      </c>
      <c r="EW147" s="835">
        <f>('Générateur Emprise 15ans'!$C$14+'Générateur Emprise 15ans'!$C$15)/(2*100)</f>
        <v>0.75</v>
      </c>
      <c r="EX147" s="835">
        <f>(EX$135*2*EW147)</f>
        <v>-0.30000000000000004</v>
      </c>
      <c r="EY147" s="835">
        <f>EV$135+(EV$135*EX147)</f>
        <v>0</v>
      </c>
      <c r="EZ147" s="835">
        <f>EY147*EY74/10000</f>
        <v>0</v>
      </c>
      <c r="FA147" s="834"/>
      <c r="FB147" s="827" t="s">
        <v>449</v>
      </c>
      <c r="FC147" s="835">
        <f>('Générateur Emprise 15ans'!$C$14+'Générateur Emprise 15ans'!$C$15)/(2*100)</f>
        <v>0.75</v>
      </c>
      <c r="FD147" s="835">
        <f>(FD$135*2*FC147)</f>
        <v>-0.30000000000000004</v>
      </c>
      <c r="FE147" s="835">
        <f>FB$135+(FB$135*FD147)</f>
        <v>0</v>
      </c>
      <c r="FF147" s="835">
        <f>FE147*FE74/10000</f>
        <v>0</v>
      </c>
      <c r="FG147" s="834"/>
      <c r="FH147" s="827" t="s">
        <v>449</v>
      </c>
      <c r="FI147" s="835">
        <f>('Générateur Emprise 15ans'!$C$14+'Générateur Emprise 15ans'!$C$15)/(2*100)</f>
        <v>0.75</v>
      </c>
      <c r="FJ147" s="835">
        <f>(FJ$135*2*FI147)</f>
        <v>-7.5000000000000011E-2</v>
      </c>
      <c r="FK147" s="835">
        <f>FH$135+(FH$135*FJ147)</f>
        <v>0</v>
      </c>
      <c r="FL147" s="835">
        <f>FK147*FK74/10000</f>
        <v>0</v>
      </c>
      <c r="FM147" s="834"/>
      <c r="FN147" s="827" t="s">
        <v>449</v>
      </c>
      <c r="FO147" s="835">
        <f>('Générateur Emprise 15ans'!$C$14+'Générateur Emprise 15ans'!$C$15)/(2*100)</f>
        <v>0.75</v>
      </c>
      <c r="FP147" s="835">
        <f>(FP$135*2*FO147)</f>
        <v>-0.30000000000000004</v>
      </c>
      <c r="FQ147" s="835">
        <f>FN$135+(FN$135*FP147)</f>
        <v>0</v>
      </c>
      <c r="FR147" s="835">
        <f>FQ147*FQ74/10000</f>
        <v>0</v>
      </c>
      <c r="FS147" s="834"/>
      <c r="FT147" s="827" t="s">
        <v>449</v>
      </c>
      <c r="FU147" s="835">
        <f>('Générateur Emprise 15ans'!$C$14+'Générateur Emprise 15ans'!$C$15)/(2*100)</f>
        <v>0.75</v>
      </c>
      <c r="FV147" s="835">
        <f>(FV$135*2*FU147)</f>
        <v>-0.30000000000000004</v>
      </c>
      <c r="FW147" s="835">
        <f>FT$135+(FT$135*FV147)</f>
        <v>0</v>
      </c>
      <c r="FX147" s="835">
        <f>FW147*FW74/10000</f>
        <v>0</v>
      </c>
      <c r="FY147" s="834"/>
    </row>
    <row r="148" spans="1:181" x14ac:dyDescent="0.3">
      <c r="A148" s="19"/>
      <c r="B148" s="827" t="s">
        <v>448</v>
      </c>
      <c r="C148" s="835">
        <f>('Générateur Emprise 15ans'!$C$15+'Générateur Emprise 15ans'!$C$16)/(2*100)</f>
        <v>1.25</v>
      </c>
      <c r="D148" s="835">
        <f>(D$135*2*C148)</f>
        <v>-0.5</v>
      </c>
      <c r="E148" s="835">
        <f>B$135+(B$135*D148)</f>
        <v>3.9</v>
      </c>
      <c r="F148" s="835">
        <f>E148*E75/10000</f>
        <v>5.6160000000000002E-2</v>
      </c>
      <c r="G148" s="834"/>
      <c r="H148" s="827" t="s">
        <v>448</v>
      </c>
      <c r="I148" s="835">
        <f>('Générateur Emprise 15ans'!$C$15+'Générateur Emprise 15ans'!$C$16)/(2*100)</f>
        <v>1.25</v>
      </c>
      <c r="J148" s="835">
        <f>(J$135*2*I148)</f>
        <v>-0.5</v>
      </c>
      <c r="K148" s="835">
        <f>H$135+(H$135*J148)</f>
        <v>5</v>
      </c>
      <c r="L148" s="835">
        <f>K148*K75/10000</f>
        <v>7.1999999999999995E-2</v>
      </c>
      <c r="M148" s="834"/>
      <c r="N148" s="827" t="s">
        <v>448</v>
      </c>
      <c r="O148" s="835">
        <f>('Générateur Emprise 15ans'!$C$15+'Générateur Emprise 15ans'!$C$16)/(2*100)</f>
        <v>1.25</v>
      </c>
      <c r="P148" s="835">
        <f>(P$135*2*O148)</f>
        <v>-0.5</v>
      </c>
      <c r="Q148" s="835">
        <f>N$135+(N$135*P148)</f>
        <v>4.25</v>
      </c>
      <c r="R148" s="835">
        <f>Q148*Q75/10000</f>
        <v>6.1199999999999997E-2</v>
      </c>
      <c r="S148" s="834"/>
      <c r="T148" s="827" t="s">
        <v>448</v>
      </c>
      <c r="U148" s="835">
        <f>('Générateur Emprise 15ans'!$C$15+'Générateur Emprise 15ans'!$C$16)/(2*100)</f>
        <v>1.25</v>
      </c>
      <c r="V148" s="835">
        <f>(V$135*2*U148)</f>
        <v>-0.125</v>
      </c>
      <c r="W148" s="835">
        <f>T$135+(T$135*V148)</f>
        <v>8.3125</v>
      </c>
      <c r="X148" s="835">
        <f>W148*W75/10000</f>
        <v>0.1197</v>
      </c>
      <c r="Y148" s="834"/>
      <c r="Z148" s="827" t="s">
        <v>448</v>
      </c>
      <c r="AA148" s="835">
        <f>('Générateur Emprise 15ans'!$C$15+'Générateur Emprise 15ans'!$C$16)/(2*100)</f>
        <v>1.25</v>
      </c>
      <c r="AB148" s="835">
        <f>(AB$135*2*AA148)</f>
        <v>-0.5</v>
      </c>
      <c r="AC148" s="835">
        <f>Z$135+(Z$135*AB148)</f>
        <v>3.9</v>
      </c>
      <c r="AD148" s="835">
        <f>AC148*AC75/10000</f>
        <v>5.6160000000000002E-2</v>
      </c>
      <c r="AE148" s="834"/>
      <c r="AF148" s="827" t="s">
        <v>448</v>
      </c>
      <c r="AG148" s="835">
        <f>('Générateur Emprise 15ans'!$C$15+'Générateur Emprise 15ans'!$C$16)/(2*100)</f>
        <v>1.25</v>
      </c>
      <c r="AH148" s="835">
        <f>(AH$135*2*AG148)</f>
        <v>-0.5</v>
      </c>
      <c r="AI148" s="835">
        <f>AF$135+(AF$135*AH148)</f>
        <v>5</v>
      </c>
      <c r="AJ148" s="835">
        <f>AI148*AI75/10000</f>
        <v>7.1999999999999995E-2</v>
      </c>
      <c r="AK148" s="834"/>
      <c r="AL148" s="827" t="s">
        <v>448</v>
      </c>
      <c r="AM148" s="835">
        <f>('Générateur Emprise 15ans'!$C$15+'Générateur Emprise 15ans'!$C$16)/(2*100)</f>
        <v>1.25</v>
      </c>
      <c r="AN148" s="835">
        <f>(AN$135*2*AM148)</f>
        <v>-0.5</v>
      </c>
      <c r="AO148" s="835">
        <f>AL$135+(AL$135*AN148)</f>
        <v>4.25</v>
      </c>
      <c r="AP148" s="835">
        <f>AO148*AO75/10000</f>
        <v>6.1199999999999997E-2</v>
      </c>
      <c r="AQ148" s="834"/>
      <c r="AR148" s="827" t="s">
        <v>448</v>
      </c>
      <c r="AS148" s="835">
        <f>('Générateur Emprise 15ans'!$C$15+'Générateur Emprise 15ans'!$C$16)/(2*100)</f>
        <v>1.25</v>
      </c>
      <c r="AT148" s="835">
        <f>(AT$135*2*AS148)</f>
        <v>-0.125</v>
      </c>
      <c r="AU148" s="835">
        <f>AR$135+(AR$135*AT148)</f>
        <v>8.3125</v>
      </c>
      <c r="AV148" s="835">
        <f>AU148*AU75/10000</f>
        <v>0.1197</v>
      </c>
      <c r="AW148" s="834"/>
      <c r="AX148" s="827" t="s">
        <v>448</v>
      </c>
      <c r="AY148" s="835">
        <f>('Générateur Emprise 15ans'!$C$15+'Générateur Emprise 15ans'!$C$16)/(2*100)</f>
        <v>1.25</v>
      </c>
      <c r="AZ148" s="835">
        <f>(AZ$135*2*AY148)</f>
        <v>-0.5</v>
      </c>
      <c r="BA148" s="835">
        <f>AX$135+(AX$135*AZ148)</f>
        <v>3.9</v>
      </c>
      <c r="BB148" s="835">
        <f>BA148*BA75/10000</f>
        <v>5.6160000000000002E-2</v>
      </c>
      <c r="BC148" s="834"/>
      <c r="BD148" s="827" t="s">
        <v>448</v>
      </c>
      <c r="BE148" s="835">
        <f>('Générateur Emprise 15ans'!$C$15+'Générateur Emprise 15ans'!$C$16)/(2*100)</f>
        <v>1.25</v>
      </c>
      <c r="BF148" s="835">
        <f>(BF$135*2*BE148)</f>
        <v>-0.5</v>
      </c>
      <c r="BG148" s="835">
        <f>BD$135+(BD$135*BF148)</f>
        <v>5</v>
      </c>
      <c r="BH148" s="835">
        <f>BG148*BG75/10000</f>
        <v>7.1999999999999995E-2</v>
      </c>
      <c r="BI148" s="834"/>
      <c r="BJ148" s="827" t="s">
        <v>448</v>
      </c>
      <c r="BK148" s="835">
        <f>('Générateur Emprise 15ans'!$C$15+'Générateur Emprise 15ans'!$C$16)/(2*100)</f>
        <v>1.25</v>
      </c>
      <c r="BL148" s="835">
        <f>(BL$135*2*BK148)</f>
        <v>-0.5</v>
      </c>
      <c r="BM148" s="835">
        <f>BJ$135+(BJ$135*BL148)</f>
        <v>4.25</v>
      </c>
      <c r="BN148" s="835">
        <f>BM148*BM75/10000</f>
        <v>6.1199999999999997E-2</v>
      </c>
      <c r="BO148" s="834"/>
      <c r="BP148" s="827" t="s">
        <v>448</v>
      </c>
      <c r="BQ148" s="835">
        <f>('Générateur Emprise 15ans'!$C$15+'Générateur Emprise 15ans'!$C$16)/(2*100)</f>
        <v>1.25</v>
      </c>
      <c r="BR148" s="835">
        <f>(BR$135*2*BQ148)</f>
        <v>-0.125</v>
      </c>
      <c r="BS148" s="835">
        <f>BP$135+(BP$135*BR148)</f>
        <v>8.3125</v>
      </c>
      <c r="BT148" s="835">
        <f>BS148*BS75/10000</f>
        <v>0.1197</v>
      </c>
      <c r="BU148" s="834"/>
      <c r="BV148" s="827" t="s">
        <v>448</v>
      </c>
      <c r="BW148" s="835">
        <f>('Générateur Emprise 15ans'!$C$15+'Générateur Emprise 15ans'!$C$16)/(2*100)</f>
        <v>1.25</v>
      </c>
      <c r="BX148" s="835">
        <f>(BX$135*2*BW148)</f>
        <v>-0.5</v>
      </c>
      <c r="BY148" s="835">
        <f>BV$135+(BV$135*BX148)</f>
        <v>3.9</v>
      </c>
      <c r="BZ148" s="835">
        <f>BY148*BY75/10000</f>
        <v>5.6160000000000002E-2</v>
      </c>
      <c r="CA148" s="834"/>
      <c r="CB148" s="827" t="s">
        <v>448</v>
      </c>
      <c r="CC148" s="835">
        <f>('Générateur Emprise 15ans'!$C$15+'Générateur Emprise 15ans'!$C$16)/(2*100)</f>
        <v>1.25</v>
      </c>
      <c r="CD148" s="835">
        <f>(CD$135*2*CC148)</f>
        <v>-0.5</v>
      </c>
      <c r="CE148" s="835">
        <f>CB$135+(CB$135*CD148)</f>
        <v>5</v>
      </c>
      <c r="CF148" s="835">
        <f>CE148*CE75/10000</f>
        <v>7.1999999999999995E-2</v>
      </c>
      <c r="CG148" s="834"/>
      <c r="CH148" s="827" t="s">
        <v>448</v>
      </c>
      <c r="CI148" s="835">
        <f>('Générateur Emprise 15ans'!$C$15+'Générateur Emprise 15ans'!$C$16)/(2*100)</f>
        <v>1.25</v>
      </c>
      <c r="CJ148" s="835">
        <f>(CJ$135*2*CI148)</f>
        <v>-0.5</v>
      </c>
      <c r="CK148" s="835">
        <f>CH$135+(CH$135*CJ148)</f>
        <v>4.25</v>
      </c>
      <c r="CL148" s="835">
        <f>CK148*CK75/10000</f>
        <v>6.1199999999999997E-2</v>
      </c>
      <c r="CM148" s="834"/>
      <c r="CN148" s="827" t="s">
        <v>448</v>
      </c>
      <c r="CO148" s="835">
        <f>('Générateur Emprise 15ans'!$C$15+'Générateur Emprise 15ans'!$C$16)/(2*100)</f>
        <v>1.25</v>
      </c>
      <c r="CP148" s="835">
        <f>(CP$135*2*CO148)</f>
        <v>-0.125</v>
      </c>
      <c r="CQ148" s="835">
        <f>CN$135+(CN$135*CP148)</f>
        <v>0</v>
      </c>
      <c r="CR148" s="835">
        <f>CQ148*CQ75/10000</f>
        <v>0</v>
      </c>
      <c r="CS148" s="834"/>
      <c r="CT148" s="827" t="s">
        <v>448</v>
      </c>
      <c r="CU148" s="835">
        <f>('Générateur Emprise 15ans'!$C$15+'Générateur Emprise 15ans'!$C$16)/(2*100)</f>
        <v>1.25</v>
      </c>
      <c r="CV148" s="835">
        <f>(CV$135*2*CU148)</f>
        <v>-0.5</v>
      </c>
      <c r="CW148" s="835">
        <f>CT$135+(CT$135*CV148)</f>
        <v>0</v>
      </c>
      <c r="CX148" s="835">
        <f>CW148*CW75/10000</f>
        <v>0</v>
      </c>
      <c r="CY148" s="834"/>
      <c r="CZ148" s="827" t="s">
        <v>448</v>
      </c>
      <c r="DA148" s="835">
        <f>('Générateur Emprise 15ans'!$C$15+'Générateur Emprise 15ans'!$C$16)/(2*100)</f>
        <v>1.25</v>
      </c>
      <c r="DB148" s="835">
        <f>(DB$135*2*DA148)</f>
        <v>-0.5</v>
      </c>
      <c r="DC148" s="835">
        <f>CZ$135+(CZ$135*DB148)</f>
        <v>0</v>
      </c>
      <c r="DD148" s="835">
        <f>DC148*DC75/10000</f>
        <v>0</v>
      </c>
      <c r="DE148" s="834"/>
      <c r="DF148" s="827" t="s">
        <v>448</v>
      </c>
      <c r="DG148" s="835">
        <f>('Générateur Emprise 15ans'!$C$15+'Générateur Emprise 15ans'!$C$16)/(2*100)</f>
        <v>1.25</v>
      </c>
      <c r="DH148" s="835">
        <f>(DH$135*2*DG148)</f>
        <v>-0.5</v>
      </c>
      <c r="DI148" s="835">
        <f>DF$135+(DF$135*DH148)</f>
        <v>0</v>
      </c>
      <c r="DJ148" s="835">
        <f>DI148*DI75/10000</f>
        <v>0</v>
      </c>
      <c r="DK148" s="834"/>
      <c r="DL148" s="827" t="s">
        <v>448</v>
      </c>
      <c r="DM148" s="835">
        <f>('Générateur Emprise 15ans'!$C$15+'Générateur Emprise 15ans'!$C$16)/(2*100)</f>
        <v>1.25</v>
      </c>
      <c r="DN148" s="835">
        <f>(DN$135*2*DM148)</f>
        <v>-0.125</v>
      </c>
      <c r="DO148" s="835">
        <f>DL$135+(DL$135*DN148)</f>
        <v>0</v>
      </c>
      <c r="DP148" s="835">
        <f>DO148*DO75/10000</f>
        <v>0</v>
      </c>
      <c r="DQ148" s="834"/>
      <c r="DR148" s="827" t="s">
        <v>448</v>
      </c>
      <c r="DS148" s="835">
        <f>('Générateur Emprise 15ans'!$C$15+'Générateur Emprise 15ans'!$C$16)/(2*100)</f>
        <v>1.25</v>
      </c>
      <c r="DT148" s="835">
        <f>(DT$135*2*DS148)</f>
        <v>-0.5</v>
      </c>
      <c r="DU148" s="835">
        <f>DR$135+(DR$135*DT148)</f>
        <v>0</v>
      </c>
      <c r="DV148" s="835">
        <f>DU148*DU75/10000</f>
        <v>0</v>
      </c>
      <c r="DW148" s="834"/>
      <c r="DX148" s="827" t="s">
        <v>448</v>
      </c>
      <c r="DY148" s="835">
        <f>('Générateur Emprise 15ans'!$C$15+'Générateur Emprise 15ans'!$C$16)/(2*100)</f>
        <v>1.25</v>
      </c>
      <c r="DZ148" s="835">
        <f>(DZ$135*2*DY148)</f>
        <v>-0.5</v>
      </c>
      <c r="EA148" s="835">
        <f>DX$135+(DX$135*DZ148)</f>
        <v>0</v>
      </c>
      <c r="EB148" s="835">
        <f>EA148*EA75/10000</f>
        <v>0</v>
      </c>
      <c r="EC148" s="834"/>
      <c r="ED148" s="827" t="s">
        <v>448</v>
      </c>
      <c r="EE148" s="835">
        <f>('Générateur Emprise 15ans'!$C$15+'Générateur Emprise 15ans'!$C$16)/(2*100)</f>
        <v>1.25</v>
      </c>
      <c r="EF148" s="835">
        <f>(EF$135*2*EE148)</f>
        <v>-0.5</v>
      </c>
      <c r="EG148" s="835">
        <f>ED$135+(ED$135*EF148)</f>
        <v>0</v>
      </c>
      <c r="EH148" s="835">
        <f>EG148*EG75/10000</f>
        <v>0</v>
      </c>
      <c r="EI148" s="834"/>
      <c r="EJ148" s="827" t="s">
        <v>448</v>
      </c>
      <c r="EK148" s="835">
        <f>('Générateur Emprise 15ans'!$C$15+'Générateur Emprise 15ans'!$C$16)/(2*100)</f>
        <v>1.25</v>
      </c>
      <c r="EL148" s="835">
        <f>(EL$135*2*EK148)</f>
        <v>-0.125</v>
      </c>
      <c r="EM148" s="835">
        <f>EJ$135+(EJ$135*EL148)</f>
        <v>0</v>
      </c>
      <c r="EN148" s="835">
        <f>EM148*EM75/10000</f>
        <v>0</v>
      </c>
      <c r="EO148" s="834"/>
      <c r="EP148" s="827" t="s">
        <v>448</v>
      </c>
      <c r="EQ148" s="835">
        <f>('Générateur Emprise 15ans'!$C$15+'Générateur Emprise 15ans'!$C$16)/(2*100)</f>
        <v>1.25</v>
      </c>
      <c r="ER148" s="835">
        <f>(ER$135*2*EQ148)</f>
        <v>-0.5</v>
      </c>
      <c r="ES148" s="835">
        <f>EP$135+(EP$135*ER148)</f>
        <v>0</v>
      </c>
      <c r="ET148" s="835">
        <f>ES148*ES75/10000</f>
        <v>0</v>
      </c>
      <c r="EU148" s="834"/>
      <c r="EV148" s="827" t="s">
        <v>448</v>
      </c>
      <c r="EW148" s="835">
        <f>('Générateur Emprise 15ans'!$C$15+'Générateur Emprise 15ans'!$C$16)/(2*100)</f>
        <v>1.25</v>
      </c>
      <c r="EX148" s="835">
        <f>(EX$135*2*EW148)</f>
        <v>-0.5</v>
      </c>
      <c r="EY148" s="835">
        <f>EV$135+(EV$135*EX148)</f>
        <v>0</v>
      </c>
      <c r="EZ148" s="835">
        <f>EY148*EY75/10000</f>
        <v>0</v>
      </c>
      <c r="FA148" s="834"/>
      <c r="FB148" s="827" t="s">
        <v>448</v>
      </c>
      <c r="FC148" s="835">
        <f>('Générateur Emprise 15ans'!$C$15+'Générateur Emprise 15ans'!$C$16)/(2*100)</f>
        <v>1.25</v>
      </c>
      <c r="FD148" s="835">
        <f>(FD$135*2*FC148)</f>
        <v>-0.5</v>
      </c>
      <c r="FE148" s="835">
        <f>FB$135+(FB$135*FD148)</f>
        <v>0</v>
      </c>
      <c r="FF148" s="835">
        <f>FE148*FE75/10000</f>
        <v>0</v>
      </c>
      <c r="FG148" s="834"/>
      <c r="FH148" s="827" t="s">
        <v>448</v>
      </c>
      <c r="FI148" s="835">
        <f>('Générateur Emprise 15ans'!$C$15+'Générateur Emprise 15ans'!$C$16)/(2*100)</f>
        <v>1.25</v>
      </c>
      <c r="FJ148" s="835">
        <f>(FJ$135*2*FI148)</f>
        <v>-0.125</v>
      </c>
      <c r="FK148" s="835">
        <f>FH$135+(FH$135*FJ148)</f>
        <v>0</v>
      </c>
      <c r="FL148" s="835">
        <f>FK148*FK75/10000</f>
        <v>0</v>
      </c>
      <c r="FM148" s="834"/>
      <c r="FN148" s="827" t="s">
        <v>448</v>
      </c>
      <c r="FO148" s="835">
        <f>('Générateur Emprise 15ans'!$C$15+'Générateur Emprise 15ans'!$C$16)/(2*100)</f>
        <v>1.25</v>
      </c>
      <c r="FP148" s="835">
        <f>(FP$135*2*FO148)</f>
        <v>-0.5</v>
      </c>
      <c r="FQ148" s="835">
        <f>FN$135+(FN$135*FP148)</f>
        <v>0</v>
      </c>
      <c r="FR148" s="835">
        <f>FQ148*FQ75/10000</f>
        <v>0</v>
      </c>
      <c r="FS148" s="834"/>
      <c r="FT148" s="827" t="s">
        <v>448</v>
      </c>
      <c r="FU148" s="835">
        <f>('Générateur Emprise 15ans'!$C$15+'Générateur Emprise 15ans'!$C$16)/(2*100)</f>
        <v>1.25</v>
      </c>
      <c r="FV148" s="835">
        <f>(FV$135*2*FU148)</f>
        <v>-0.5</v>
      </c>
      <c r="FW148" s="835">
        <f>FT$135+(FT$135*FV148)</f>
        <v>0</v>
      </c>
      <c r="FX148" s="835">
        <f>FW148*FW75/10000</f>
        <v>0</v>
      </c>
      <c r="FY148" s="834"/>
    </row>
    <row r="149" spans="1:181" x14ac:dyDescent="0.3">
      <c r="A149" s="19"/>
      <c r="B149" s="827" t="s">
        <v>447</v>
      </c>
      <c r="C149" s="835">
        <f>('Générateur Emprise 15ans'!$C$16+'Générateur Emprise 15ans'!$C$13)/(2*100)</f>
        <v>1.25</v>
      </c>
      <c r="D149" s="835">
        <f>(D$135*2*C149)</f>
        <v>-0.5</v>
      </c>
      <c r="E149" s="835">
        <f>B$135+(B$135*D149)</f>
        <v>3.9</v>
      </c>
      <c r="F149" s="835">
        <f>E149*E76/10000</f>
        <v>5.6160000000000002E-2</v>
      </c>
      <c r="G149" s="834"/>
      <c r="H149" s="827" t="s">
        <v>447</v>
      </c>
      <c r="I149" s="835">
        <f>('Générateur Emprise 15ans'!$C$16+'Générateur Emprise 15ans'!$C$13)/(2*100)</f>
        <v>1.25</v>
      </c>
      <c r="J149" s="835">
        <f>(J$135*2*I149)</f>
        <v>-0.5</v>
      </c>
      <c r="K149" s="835">
        <f>H$135+(H$135*J149)</f>
        <v>5</v>
      </c>
      <c r="L149" s="835">
        <f>K149*K76/10000</f>
        <v>7.1999999999999995E-2</v>
      </c>
      <c r="M149" s="834"/>
      <c r="N149" s="827" t="s">
        <v>447</v>
      </c>
      <c r="O149" s="835">
        <f>('Générateur Emprise 15ans'!$C$16+'Générateur Emprise 15ans'!$C$13)/(2*100)</f>
        <v>1.25</v>
      </c>
      <c r="P149" s="835">
        <f>(P$135*2*O149)</f>
        <v>-0.5</v>
      </c>
      <c r="Q149" s="835">
        <f>N$135+(N$135*P149)</f>
        <v>4.25</v>
      </c>
      <c r="R149" s="835">
        <f>Q149*Q76/10000</f>
        <v>6.1199999999999997E-2</v>
      </c>
      <c r="S149" s="834"/>
      <c r="T149" s="827" t="s">
        <v>447</v>
      </c>
      <c r="U149" s="835">
        <f>('Générateur Emprise 15ans'!$C$16+'Générateur Emprise 15ans'!$C$13)/(2*100)</f>
        <v>1.25</v>
      </c>
      <c r="V149" s="835">
        <f>(V$135*2*U149)</f>
        <v>-0.125</v>
      </c>
      <c r="W149" s="835">
        <f>T$135+(T$135*V149)</f>
        <v>8.3125</v>
      </c>
      <c r="X149" s="835">
        <f>W149*W76/10000</f>
        <v>0.1197</v>
      </c>
      <c r="Y149" s="834"/>
      <c r="Z149" s="827" t="s">
        <v>447</v>
      </c>
      <c r="AA149" s="835">
        <f>('Générateur Emprise 15ans'!$C$16+'Générateur Emprise 15ans'!$C$13)/(2*100)</f>
        <v>1.25</v>
      </c>
      <c r="AB149" s="835">
        <f>(AB$135*2*AA149)</f>
        <v>-0.5</v>
      </c>
      <c r="AC149" s="835">
        <f>Z$135+(Z$135*AB149)</f>
        <v>3.9</v>
      </c>
      <c r="AD149" s="835">
        <f>AC149*AC76/10000</f>
        <v>5.6160000000000002E-2</v>
      </c>
      <c r="AE149" s="834"/>
      <c r="AF149" s="827" t="s">
        <v>447</v>
      </c>
      <c r="AG149" s="835">
        <f>('Générateur Emprise 15ans'!$C$16+'Générateur Emprise 15ans'!$C$13)/(2*100)</f>
        <v>1.25</v>
      </c>
      <c r="AH149" s="835">
        <f>(AH$135*2*AG149)</f>
        <v>-0.5</v>
      </c>
      <c r="AI149" s="835">
        <f>AF$135+(AF$135*AH149)</f>
        <v>5</v>
      </c>
      <c r="AJ149" s="835">
        <f>AI149*AI76/10000</f>
        <v>7.1999999999999995E-2</v>
      </c>
      <c r="AK149" s="834"/>
      <c r="AL149" s="827" t="s">
        <v>447</v>
      </c>
      <c r="AM149" s="835">
        <f>('Générateur Emprise 15ans'!$C$16+'Générateur Emprise 15ans'!$C$13)/(2*100)</f>
        <v>1.25</v>
      </c>
      <c r="AN149" s="835">
        <f>(AN$135*2*AM149)</f>
        <v>-0.5</v>
      </c>
      <c r="AO149" s="835">
        <f>AL$135+(AL$135*AN149)</f>
        <v>4.25</v>
      </c>
      <c r="AP149" s="835">
        <f>AO149*AO76/10000</f>
        <v>6.1199999999999997E-2</v>
      </c>
      <c r="AQ149" s="834"/>
      <c r="AR149" s="827" t="s">
        <v>447</v>
      </c>
      <c r="AS149" s="835">
        <f>('Générateur Emprise 15ans'!$C$16+'Générateur Emprise 15ans'!$C$13)/(2*100)</f>
        <v>1.25</v>
      </c>
      <c r="AT149" s="835">
        <f>(AT$135*2*AS149)</f>
        <v>-0.125</v>
      </c>
      <c r="AU149" s="835">
        <f>AR$135+(AR$135*AT149)</f>
        <v>8.3125</v>
      </c>
      <c r="AV149" s="835">
        <f>AU149*AU76/10000</f>
        <v>0.1197</v>
      </c>
      <c r="AW149" s="834"/>
      <c r="AX149" s="827" t="s">
        <v>447</v>
      </c>
      <c r="AY149" s="835">
        <f>('Générateur Emprise 15ans'!$C$16+'Générateur Emprise 15ans'!$C$13)/(2*100)</f>
        <v>1.25</v>
      </c>
      <c r="AZ149" s="835">
        <f>(AZ$135*2*AY149)</f>
        <v>-0.5</v>
      </c>
      <c r="BA149" s="835">
        <f>AX$135+(AX$135*AZ149)</f>
        <v>3.9</v>
      </c>
      <c r="BB149" s="835">
        <f>BA149*BA76/10000</f>
        <v>5.6160000000000002E-2</v>
      </c>
      <c r="BC149" s="834"/>
      <c r="BD149" s="827" t="s">
        <v>447</v>
      </c>
      <c r="BE149" s="835">
        <f>('Générateur Emprise 15ans'!$C$16+'Générateur Emprise 15ans'!$C$13)/(2*100)</f>
        <v>1.25</v>
      </c>
      <c r="BF149" s="835">
        <f>(BF$135*2*BE149)</f>
        <v>-0.5</v>
      </c>
      <c r="BG149" s="835">
        <f>BD$135+(BD$135*BF149)</f>
        <v>5</v>
      </c>
      <c r="BH149" s="835">
        <f>BG149*BG76/10000</f>
        <v>7.1999999999999995E-2</v>
      </c>
      <c r="BI149" s="834"/>
      <c r="BJ149" s="827" t="s">
        <v>447</v>
      </c>
      <c r="BK149" s="835">
        <f>('Générateur Emprise 15ans'!$C$16+'Générateur Emprise 15ans'!$C$13)/(2*100)</f>
        <v>1.25</v>
      </c>
      <c r="BL149" s="835">
        <f>(BL$135*2*BK149)</f>
        <v>-0.5</v>
      </c>
      <c r="BM149" s="835">
        <f>BJ$135+(BJ$135*BL149)</f>
        <v>4.25</v>
      </c>
      <c r="BN149" s="835">
        <f>BM149*BM76/10000</f>
        <v>6.1199999999999997E-2</v>
      </c>
      <c r="BO149" s="834"/>
      <c r="BP149" s="827" t="s">
        <v>447</v>
      </c>
      <c r="BQ149" s="835">
        <f>('Générateur Emprise 15ans'!$C$16+'Générateur Emprise 15ans'!$C$13)/(2*100)</f>
        <v>1.25</v>
      </c>
      <c r="BR149" s="835">
        <f>(BR$135*2*BQ149)</f>
        <v>-0.125</v>
      </c>
      <c r="BS149" s="835">
        <f>BP$135+(BP$135*BR149)</f>
        <v>8.3125</v>
      </c>
      <c r="BT149" s="835">
        <f>BS149*BS76/10000</f>
        <v>0.1197</v>
      </c>
      <c r="BU149" s="834"/>
      <c r="BV149" s="827" t="s">
        <v>447</v>
      </c>
      <c r="BW149" s="835">
        <f>('Générateur Emprise 15ans'!$C$16+'Générateur Emprise 15ans'!$C$13)/(2*100)</f>
        <v>1.25</v>
      </c>
      <c r="BX149" s="835">
        <f>(BX$135*2*BW149)</f>
        <v>-0.5</v>
      </c>
      <c r="BY149" s="835">
        <f>BV$135+(BV$135*BX149)</f>
        <v>3.9</v>
      </c>
      <c r="BZ149" s="835">
        <f>BY149*BY76/10000</f>
        <v>5.6160000000000002E-2</v>
      </c>
      <c r="CA149" s="834"/>
      <c r="CB149" s="827" t="s">
        <v>447</v>
      </c>
      <c r="CC149" s="835">
        <f>('Générateur Emprise 15ans'!$C$16+'Générateur Emprise 15ans'!$C$13)/(2*100)</f>
        <v>1.25</v>
      </c>
      <c r="CD149" s="835">
        <f>(CD$135*2*CC149)</f>
        <v>-0.5</v>
      </c>
      <c r="CE149" s="835">
        <f>CB$135+(CB$135*CD149)</f>
        <v>5</v>
      </c>
      <c r="CF149" s="835">
        <f>CE149*CE76/10000</f>
        <v>7.1999999999999995E-2</v>
      </c>
      <c r="CG149" s="834"/>
      <c r="CH149" s="827" t="s">
        <v>447</v>
      </c>
      <c r="CI149" s="835">
        <f>('Générateur Emprise 15ans'!$C$16+'Générateur Emprise 15ans'!$C$13)/(2*100)</f>
        <v>1.25</v>
      </c>
      <c r="CJ149" s="835">
        <f>(CJ$135*2*CI149)</f>
        <v>-0.5</v>
      </c>
      <c r="CK149" s="835">
        <f>CH$135+(CH$135*CJ149)</f>
        <v>4.25</v>
      </c>
      <c r="CL149" s="835">
        <f>CK149*CK76/10000</f>
        <v>6.1199999999999997E-2</v>
      </c>
      <c r="CM149" s="834"/>
      <c r="CN149" s="827" t="s">
        <v>447</v>
      </c>
      <c r="CO149" s="835">
        <f>('Générateur Emprise 15ans'!$C$16+'Générateur Emprise 15ans'!$C$13)/(2*100)</f>
        <v>1.25</v>
      </c>
      <c r="CP149" s="835">
        <f>(CP$135*2*CO149)</f>
        <v>-0.125</v>
      </c>
      <c r="CQ149" s="835">
        <f>CN$135+(CN$135*CP149)</f>
        <v>0</v>
      </c>
      <c r="CR149" s="835">
        <f>CQ149*CQ76/10000</f>
        <v>0</v>
      </c>
      <c r="CS149" s="834"/>
      <c r="CT149" s="827" t="s">
        <v>447</v>
      </c>
      <c r="CU149" s="835">
        <f>('Générateur Emprise 15ans'!$C$16+'Générateur Emprise 15ans'!$C$13)/(2*100)</f>
        <v>1.25</v>
      </c>
      <c r="CV149" s="835">
        <f>(CV$135*2*CU149)</f>
        <v>-0.5</v>
      </c>
      <c r="CW149" s="835">
        <f>CT$135+(CT$135*CV149)</f>
        <v>0</v>
      </c>
      <c r="CX149" s="835">
        <f>CW149*CW76/10000</f>
        <v>0</v>
      </c>
      <c r="CY149" s="834"/>
      <c r="CZ149" s="827" t="s">
        <v>447</v>
      </c>
      <c r="DA149" s="835">
        <f>('Générateur Emprise 15ans'!$C$16+'Générateur Emprise 15ans'!$C$13)/(2*100)</f>
        <v>1.25</v>
      </c>
      <c r="DB149" s="835">
        <f>(DB$135*2*DA149)</f>
        <v>-0.5</v>
      </c>
      <c r="DC149" s="835">
        <f>CZ$135+(CZ$135*DB149)</f>
        <v>0</v>
      </c>
      <c r="DD149" s="835">
        <f>DC149*DC76/10000</f>
        <v>0</v>
      </c>
      <c r="DE149" s="834"/>
      <c r="DF149" s="827" t="s">
        <v>447</v>
      </c>
      <c r="DG149" s="835">
        <f>('Générateur Emprise 15ans'!$C$16+'Générateur Emprise 15ans'!$C$13)/(2*100)</f>
        <v>1.25</v>
      </c>
      <c r="DH149" s="835">
        <f>(DH$135*2*DG149)</f>
        <v>-0.5</v>
      </c>
      <c r="DI149" s="835">
        <f>DF$135+(DF$135*DH149)</f>
        <v>0</v>
      </c>
      <c r="DJ149" s="835">
        <f>DI149*DI76/10000</f>
        <v>0</v>
      </c>
      <c r="DK149" s="834"/>
      <c r="DL149" s="827" t="s">
        <v>447</v>
      </c>
      <c r="DM149" s="835">
        <f>('Générateur Emprise 15ans'!$C$16+'Générateur Emprise 15ans'!$C$13)/(2*100)</f>
        <v>1.25</v>
      </c>
      <c r="DN149" s="835">
        <f>(DN$135*2*DM149)</f>
        <v>-0.125</v>
      </c>
      <c r="DO149" s="835">
        <f>DL$135+(DL$135*DN149)</f>
        <v>0</v>
      </c>
      <c r="DP149" s="835">
        <f>DO149*DO76/10000</f>
        <v>0</v>
      </c>
      <c r="DQ149" s="834"/>
      <c r="DR149" s="827" t="s">
        <v>447</v>
      </c>
      <c r="DS149" s="835">
        <f>('Générateur Emprise 15ans'!$C$16+'Générateur Emprise 15ans'!$C$13)/(2*100)</f>
        <v>1.25</v>
      </c>
      <c r="DT149" s="835">
        <f>(DT$135*2*DS149)</f>
        <v>-0.5</v>
      </c>
      <c r="DU149" s="835">
        <f>DR$135+(DR$135*DT149)</f>
        <v>0</v>
      </c>
      <c r="DV149" s="835">
        <f>DU149*DU76/10000</f>
        <v>0</v>
      </c>
      <c r="DW149" s="834"/>
      <c r="DX149" s="827" t="s">
        <v>447</v>
      </c>
      <c r="DY149" s="835">
        <f>('Générateur Emprise 15ans'!$C$16+'Générateur Emprise 15ans'!$C$13)/(2*100)</f>
        <v>1.25</v>
      </c>
      <c r="DZ149" s="835">
        <f>(DZ$135*2*DY149)</f>
        <v>-0.5</v>
      </c>
      <c r="EA149" s="835">
        <f>DX$135+(DX$135*DZ149)</f>
        <v>0</v>
      </c>
      <c r="EB149" s="835">
        <f>EA149*EA76/10000</f>
        <v>0</v>
      </c>
      <c r="EC149" s="834"/>
      <c r="ED149" s="827" t="s">
        <v>447</v>
      </c>
      <c r="EE149" s="835">
        <f>('Générateur Emprise 15ans'!$C$16+'Générateur Emprise 15ans'!$C$13)/(2*100)</f>
        <v>1.25</v>
      </c>
      <c r="EF149" s="835">
        <f>(EF$135*2*EE149)</f>
        <v>-0.5</v>
      </c>
      <c r="EG149" s="835">
        <f>ED$135+(ED$135*EF149)</f>
        <v>0</v>
      </c>
      <c r="EH149" s="835">
        <f>EG149*EG76/10000</f>
        <v>0</v>
      </c>
      <c r="EI149" s="834"/>
      <c r="EJ149" s="827" t="s">
        <v>447</v>
      </c>
      <c r="EK149" s="835">
        <f>('Générateur Emprise 15ans'!$C$16+'Générateur Emprise 15ans'!$C$13)/(2*100)</f>
        <v>1.25</v>
      </c>
      <c r="EL149" s="835">
        <f>(EL$135*2*EK149)</f>
        <v>-0.125</v>
      </c>
      <c r="EM149" s="835">
        <f>EJ$135+(EJ$135*EL149)</f>
        <v>0</v>
      </c>
      <c r="EN149" s="835">
        <f>EM149*EM76/10000</f>
        <v>0</v>
      </c>
      <c r="EO149" s="834"/>
      <c r="EP149" s="827" t="s">
        <v>447</v>
      </c>
      <c r="EQ149" s="835">
        <f>('Générateur Emprise 15ans'!$C$16+'Générateur Emprise 15ans'!$C$13)/(2*100)</f>
        <v>1.25</v>
      </c>
      <c r="ER149" s="835">
        <f>(ER$135*2*EQ149)</f>
        <v>-0.5</v>
      </c>
      <c r="ES149" s="835">
        <f>EP$135+(EP$135*ER149)</f>
        <v>0</v>
      </c>
      <c r="ET149" s="835">
        <f>ES149*ES76/10000</f>
        <v>0</v>
      </c>
      <c r="EU149" s="834"/>
      <c r="EV149" s="827" t="s">
        <v>447</v>
      </c>
      <c r="EW149" s="835">
        <f>('Générateur Emprise 15ans'!$C$16+'Générateur Emprise 15ans'!$C$13)/(2*100)</f>
        <v>1.25</v>
      </c>
      <c r="EX149" s="835">
        <f>(EX$135*2*EW149)</f>
        <v>-0.5</v>
      </c>
      <c r="EY149" s="835">
        <f>EV$135+(EV$135*EX149)</f>
        <v>0</v>
      </c>
      <c r="EZ149" s="835">
        <f>EY149*EY76/10000</f>
        <v>0</v>
      </c>
      <c r="FA149" s="834"/>
      <c r="FB149" s="827" t="s">
        <v>447</v>
      </c>
      <c r="FC149" s="835">
        <f>('Générateur Emprise 15ans'!$C$16+'Générateur Emprise 15ans'!$C$13)/(2*100)</f>
        <v>1.25</v>
      </c>
      <c r="FD149" s="835">
        <f>(FD$135*2*FC149)</f>
        <v>-0.5</v>
      </c>
      <c r="FE149" s="835">
        <f>FB$135+(FB$135*FD149)</f>
        <v>0</v>
      </c>
      <c r="FF149" s="835">
        <f>FE149*FE76/10000</f>
        <v>0</v>
      </c>
      <c r="FG149" s="834"/>
      <c r="FH149" s="827" t="s">
        <v>447</v>
      </c>
      <c r="FI149" s="835">
        <f>('Générateur Emprise 15ans'!$C$16+'Générateur Emprise 15ans'!$C$13)/(2*100)</f>
        <v>1.25</v>
      </c>
      <c r="FJ149" s="835">
        <f>(FJ$135*2*FI149)</f>
        <v>-0.125</v>
      </c>
      <c r="FK149" s="835">
        <f>FH$135+(FH$135*FJ149)</f>
        <v>0</v>
      </c>
      <c r="FL149" s="835">
        <f>FK149*FK76/10000</f>
        <v>0</v>
      </c>
      <c r="FM149" s="834"/>
      <c r="FN149" s="827" t="s">
        <v>447</v>
      </c>
      <c r="FO149" s="835">
        <f>('Générateur Emprise 15ans'!$C$16+'Générateur Emprise 15ans'!$C$13)/(2*100)</f>
        <v>1.25</v>
      </c>
      <c r="FP149" s="835">
        <f>(FP$135*2*FO149)</f>
        <v>-0.5</v>
      </c>
      <c r="FQ149" s="835">
        <f>FN$135+(FN$135*FP149)</f>
        <v>0</v>
      </c>
      <c r="FR149" s="835">
        <f>FQ149*FQ76/10000</f>
        <v>0</v>
      </c>
      <c r="FS149" s="834"/>
      <c r="FT149" s="827" t="s">
        <v>447</v>
      </c>
      <c r="FU149" s="835">
        <f>('Générateur Emprise 15ans'!$C$16+'Générateur Emprise 15ans'!$C$13)/(2*100)</f>
        <v>1.25</v>
      </c>
      <c r="FV149" s="835">
        <f>(FV$135*2*FU149)</f>
        <v>-0.5</v>
      </c>
      <c r="FW149" s="835">
        <f>FT$135+(FT$135*FV149)</f>
        <v>0</v>
      </c>
      <c r="FX149" s="835">
        <f>FW149*FW76/10000</f>
        <v>0</v>
      </c>
      <c r="FY149" s="834"/>
    </row>
    <row r="150" spans="1:181" x14ac:dyDescent="0.3">
      <c r="A150" s="19"/>
      <c r="B150" s="827"/>
      <c r="C150" s="835"/>
      <c r="D150" s="835"/>
      <c r="E150" s="835"/>
      <c r="F150" s="835"/>
      <c r="G150" s="834"/>
      <c r="H150" s="827"/>
      <c r="I150" s="835"/>
      <c r="J150" s="835"/>
      <c r="K150" s="835"/>
      <c r="L150" s="835"/>
      <c r="M150" s="834"/>
      <c r="N150" s="827"/>
      <c r="O150" s="835"/>
      <c r="P150" s="835"/>
      <c r="Q150" s="835"/>
      <c r="R150" s="835"/>
      <c r="S150" s="834"/>
      <c r="T150" s="827"/>
      <c r="U150" s="835"/>
      <c r="V150" s="835"/>
      <c r="W150" s="835"/>
      <c r="X150" s="835"/>
      <c r="Y150" s="834"/>
      <c r="Z150" s="827"/>
      <c r="AA150" s="835"/>
      <c r="AB150" s="835"/>
      <c r="AC150" s="835"/>
      <c r="AD150" s="835"/>
      <c r="AE150" s="834"/>
      <c r="AF150" s="827"/>
      <c r="AG150" s="835"/>
      <c r="AH150" s="835"/>
      <c r="AI150" s="835"/>
      <c r="AJ150" s="835"/>
      <c r="AK150" s="834"/>
      <c r="AL150" s="827"/>
      <c r="AM150" s="835"/>
      <c r="AN150" s="835"/>
      <c r="AO150" s="835"/>
      <c r="AP150" s="835"/>
      <c r="AQ150" s="834"/>
      <c r="AR150" s="827"/>
      <c r="AS150" s="835"/>
      <c r="AT150" s="835"/>
      <c r="AU150" s="835"/>
      <c r="AV150" s="835"/>
      <c r="AW150" s="834"/>
      <c r="AX150" s="827"/>
      <c r="AY150" s="835"/>
      <c r="AZ150" s="835"/>
      <c r="BA150" s="835"/>
      <c r="BB150" s="835"/>
      <c r="BC150" s="834"/>
      <c r="BD150" s="827"/>
      <c r="BE150" s="835"/>
      <c r="BF150" s="835"/>
      <c r="BG150" s="835"/>
      <c r="BH150" s="835"/>
      <c r="BI150" s="834"/>
      <c r="BJ150" s="827"/>
      <c r="BK150" s="835"/>
      <c r="BL150" s="835"/>
      <c r="BM150" s="835"/>
      <c r="BN150" s="835"/>
      <c r="BO150" s="834"/>
      <c r="BP150" s="827"/>
      <c r="BQ150" s="835"/>
      <c r="BR150" s="835"/>
      <c r="BS150" s="835"/>
      <c r="BT150" s="835"/>
      <c r="BU150" s="834"/>
      <c r="BV150" s="827"/>
      <c r="BW150" s="835"/>
      <c r="BX150" s="835"/>
      <c r="BY150" s="835"/>
      <c r="BZ150" s="835"/>
      <c r="CA150" s="834"/>
      <c r="CB150" s="827"/>
      <c r="CC150" s="835"/>
      <c r="CD150" s="835"/>
      <c r="CE150" s="835"/>
      <c r="CF150" s="835"/>
      <c r="CG150" s="834"/>
      <c r="CH150" s="827"/>
      <c r="CI150" s="835"/>
      <c r="CJ150" s="835"/>
      <c r="CK150" s="835"/>
      <c r="CL150" s="835"/>
      <c r="CM150" s="834"/>
      <c r="CN150" s="827"/>
      <c r="CO150" s="835"/>
      <c r="CP150" s="835"/>
      <c r="CQ150" s="835"/>
      <c r="CR150" s="835"/>
      <c r="CS150" s="834"/>
      <c r="CT150" s="827"/>
      <c r="CU150" s="835"/>
      <c r="CV150" s="835"/>
      <c r="CW150" s="835"/>
      <c r="CX150" s="835"/>
      <c r="CY150" s="834"/>
      <c r="CZ150" s="827"/>
      <c r="DA150" s="835"/>
      <c r="DB150" s="835"/>
      <c r="DC150" s="835"/>
      <c r="DD150" s="835"/>
      <c r="DE150" s="834"/>
      <c r="DF150" s="827"/>
      <c r="DG150" s="835"/>
      <c r="DH150" s="835"/>
      <c r="DI150" s="835"/>
      <c r="DJ150" s="835"/>
      <c r="DK150" s="834"/>
      <c r="DL150" s="827"/>
      <c r="DM150" s="835"/>
      <c r="DN150" s="835"/>
      <c r="DO150" s="835"/>
      <c r="DP150" s="835"/>
      <c r="DQ150" s="834"/>
      <c r="DR150" s="827"/>
      <c r="DS150" s="835"/>
      <c r="DT150" s="835"/>
      <c r="DU150" s="835"/>
      <c r="DV150" s="835"/>
      <c r="DW150" s="834"/>
      <c r="DX150" s="827"/>
      <c r="DY150" s="835"/>
      <c r="DZ150" s="835"/>
      <c r="EA150" s="835"/>
      <c r="EB150" s="835"/>
      <c r="EC150" s="834"/>
      <c r="ED150" s="827"/>
      <c r="EE150" s="835"/>
      <c r="EF150" s="835"/>
      <c r="EG150" s="835"/>
      <c r="EH150" s="835"/>
      <c r="EI150" s="834"/>
      <c r="EJ150" s="827"/>
      <c r="EK150" s="835"/>
      <c r="EL150" s="835"/>
      <c r="EM150" s="835"/>
      <c r="EN150" s="835"/>
      <c r="EO150" s="834"/>
      <c r="EP150" s="827"/>
      <c r="EQ150" s="835"/>
      <c r="ER150" s="835"/>
      <c r="ES150" s="835"/>
      <c r="ET150" s="835"/>
      <c r="EU150" s="834"/>
      <c r="EV150" s="827"/>
      <c r="EW150" s="835"/>
      <c r="EX150" s="835"/>
      <c r="EY150" s="835"/>
      <c r="EZ150" s="835"/>
      <c r="FA150" s="834"/>
      <c r="FB150" s="827"/>
      <c r="FC150" s="835"/>
      <c r="FD150" s="835"/>
      <c r="FE150" s="835"/>
      <c r="FF150" s="835"/>
      <c r="FG150" s="834"/>
      <c r="FH150" s="827"/>
      <c r="FI150" s="835"/>
      <c r="FJ150" s="835"/>
      <c r="FK150" s="835"/>
      <c r="FL150" s="835"/>
      <c r="FM150" s="834"/>
      <c r="FN150" s="827"/>
      <c r="FO150" s="835"/>
      <c r="FP150" s="835"/>
      <c r="FQ150" s="835"/>
      <c r="FR150" s="835"/>
      <c r="FS150" s="834"/>
      <c r="FT150" s="827"/>
      <c r="FU150" s="835"/>
      <c r="FV150" s="835"/>
      <c r="FW150" s="835"/>
      <c r="FX150" s="835"/>
      <c r="FY150" s="834"/>
    </row>
    <row r="151" spans="1:181" x14ac:dyDescent="0.3">
      <c r="A151" s="19"/>
      <c r="B151" s="827"/>
      <c r="C151" s="835"/>
      <c r="D151" s="835"/>
      <c r="E151" s="835"/>
      <c r="F151" s="835"/>
      <c r="G151" s="834"/>
      <c r="H151" s="827"/>
      <c r="I151" s="835"/>
      <c r="J151" s="835"/>
      <c r="K151" s="835"/>
      <c r="L151" s="835"/>
      <c r="M151" s="834"/>
      <c r="N151" s="827"/>
      <c r="O151" s="835"/>
      <c r="P151" s="835"/>
      <c r="Q151" s="835"/>
      <c r="R151" s="835"/>
      <c r="S151" s="834"/>
      <c r="T151" s="827"/>
      <c r="U151" s="835"/>
      <c r="V151" s="835"/>
      <c r="W151" s="835"/>
      <c r="X151" s="835"/>
      <c r="Y151" s="834"/>
      <c r="Z151" s="827"/>
      <c r="AA151" s="835"/>
      <c r="AB151" s="835"/>
      <c r="AC151" s="835"/>
      <c r="AD151" s="835"/>
      <c r="AE151" s="834"/>
      <c r="AF151" s="827"/>
      <c r="AG151" s="835"/>
      <c r="AH151" s="835"/>
      <c r="AI151" s="835"/>
      <c r="AJ151" s="835"/>
      <c r="AK151" s="834"/>
      <c r="AL151" s="827"/>
      <c r="AM151" s="835"/>
      <c r="AN151" s="835"/>
      <c r="AO151" s="835"/>
      <c r="AP151" s="835"/>
      <c r="AQ151" s="834"/>
      <c r="AR151" s="827"/>
      <c r="AS151" s="835"/>
      <c r="AT151" s="835"/>
      <c r="AU151" s="835"/>
      <c r="AV151" s="835"/>
      <c r="AW151" s="834"/>
      <c r="AX151" s="827"/>
      <c r="AY151" s="835"/>
      <c r="AZ151" s="835"/>
      <c r="BA151" s="835"/>
      <c r="BB151" s="835"/>
      <c r="BC151" s="834"/>
      <c r="BD151" s="827"/>
      <c r="BE151" s="835"/>
      <c r="BF151" s="835"/>
      <c r="BG151" s="835"/>
      <c r="BH151" s="835"/>
      <c r="BI151" s="834"/>
      <c r="BJ151" s="827"/>
      <c r="BK151" s="835"/>
      <c r="BL151" s="835"/>
      <c r="BM151" s="835"/>
      <c r="BN151" s="835"/>
      <c r="BO151" s="834"/>
      <c r="BP151" s="827"/>
      <c r="BQ151" s="835"/>
      <c r="BR151" s="835"/>
      <c r="BS151" s="835"/>
      <c r="BT151" s="835"/>
      <c r="BU151" s="834"/>
      <c r="BV151" s="827"/>
      <c r="BW151" s="835"/>
      <c r="BX151" s="835"/>
      <c r="BY151" s="835"/>
      <c r="BZ151" s="835"/>
      <c r="CA151" s="834"/>
      <c r="CB151" s="827"/>
      <c r="CC151" s="835"/>
      <c r="CD151" s="835"/>
      <c r="CE151" s="835"/>
      <c r="CF151" s="835"/>
      <c r="CG151" s="834"/>
      <c r="CH151" s="827"/>
      <c r="CI151" s="835"/>
      <c r="CJ151" s="835"/>
      <c r="CK151" s="835"/>
      <c r="CL151" s="835"/>
      <c r="CM151" s="834"/>
      <c r="CN151" s="827"/>
      <c r="CO151" s="835"/>
      <c r="CP151" s="835"/>
      <c r="CQ151" s="835"/>
      <c r="CR151" s="835"/>
      <c r="CS151" s="834"/>
      <c r="CT151" s="827"/>
      <c r="CU151" s="835"/>
      <c r="CV151" s="835"/>
      <c r="CW151" s="835"/>
      <c r="CX151" s="835"/>
      <c r="CY151" s="834"/>
      <c r="CZ151" s="827"/>
      <c r="DA151" s="835"/>
      <c r="DB151" s="835"/>
      <c r="DC151" s="835"/>
      <c r="DD151" s="835"/>
      <c r="DE151" s="834"/>
      <c r="DF151" s="827"/>
      <c r="DG151" s="835"/>
      <c r="DH151" s="835"/>
      <c r="DI151" s="835"/>
      <c r="DJ151" s="835"/>
      <c r="DK151" s="834"/>
      <c r="DL151" s="827"/>
      <c r="DM151" s="835"/>
      <c r="DN151" s="835"/>
      <c r="DO151" s="835"/>
      <c r="DP151" s="835"/>
      <c r="DQ151" s="834"/>
      <c r="DR151" s="827"/>
      <c r="DS151" s="835"/>
      <c r="DT151" s="835"/>
      <c r="DU151" s="835"/>
      <c r="DV151" s="835"/>
      <c r="DW151" s="834"/>
      <c r="DX151" s="827"/>
      <c r="DY151" s="835"/>
      <c r="DZ151" s="835"/>
      <c r="EA151" s="835"/>
      <c r="EB151" s="835"/>
      <c r="EC151" s="834"/>
      <c r="ED151" s="827"/>
      <c r="EE151" s="835"/>
      <c r="EF151" s="835"/>
      <c r="EG151" s="835"/>
      <c r="EH151" s="835"/>
      <c r="EI151" s="834"/>
      <c r="EJ151" s="827"/>
      <c r="EK151" s="835"/>
      <c r="EL151" s="835"/>
      <c r="EM151" s="835"/>
      <c r="EN151" s="835"/>
      <c r="EO151" s="834"/>
      <c r="EP151" s="827"/>
      <c r="EQ151" s="835"/>
      <c r="ER151" s="835"/>
      <c r="ES151" s="835"/>
      <c r="ET151" s="835"/>
      <c r="EU151" s="834"/>
      <c r="EV151" s="827"/>
      <c r="EW151" s="835"/>
      <c r="EX151" s="835"/>
      <c r="EY151" s="835"/>
      <c r="EZ151" s="835"/>
      <c r="FA151" s="834"/>
      <c r="FB151" s="827"/>
      <c r="FC151" s="835"/>
      <c r="FD151" s="835"/>
      <c r="FE151" s="835"/>
      <c r="FF151" s="835"/>
      <c r="FG151" s="834"/>
      <c r="FH151" s="827"/>
      <c r="FI151" s="835"/>
      <c r="FJ151" s="835"/>
      <c r="FK151" s="835"/>
      <c r="FL151" s="835"/>
      <c r="FM151" s="834"/>
      <c r="FN151" s="827"/>
      <c r="FO151" s="835"/>
      <c r="FP151" s="835"/>
      <c r="FQ151" s="835"/>
      <c r="FR151" s="835"/>
      <c r="FS151" s="834"/>
      <c r="FT151" s="827"/>
      <c r="FU151" s="835"/>
      <c r="FV151" s="835"/>
      <c r="FW151" s="835"/>
      <c r="FX151" s="835"/>
      <c r="FY151" s="834"/>
    </row>
    <row r="152" spans="1:181" x14ac:dyDescent="0.3">
      <c r="A152" s="19"/>
      <c r="B152" s="827" t="s">
        <v>446</v>
      </c>
      <c r="C152" s="835"/>
      <c r="D152" s="835"/>
      <c r="E152" s="835"/>
      <c r="F152" s="835"/>
      <c r="G152" s="834"/>
      <c r="H152" s="827" t="s">
        <v>446</v>
      </c>
      <c r="I152" s="835"/>
      <c r="J152" s="835"/>
      <c r="K152" s="835"/>
      <c r="L152" s="835"/>
      <c r="M152" s="834"/>
      <c r="N152" s="827" t="s">
        <v>446</v>
      </c>
      <c r="O152" s="835"/>
      <c r="P152" s="835"/>
      <c r="Q152" s="835"/>
      <c r="R152" s="835"/>
      <c r="S152" s="834"/>
      <c r="T152" s="827" t="s">
        <v>446</v>
      </c>
      <c r="U152" s="835"/>
      <c r="V152" s="835"/>
      <c r="W152" s="835"/>
      <c r="X152" s="835"/>
      <c r="Y152" s="834"/>
      <c r="Z152" s="827" t="s">
        <v>446</v>
      </c>
      <c r="AA152" s="835"/>
      <c r="AB152" s="835"/>
      <c r="AC152" s="835"/>
      <c r="AD152" s="835"/>
      <c r="AE152" s="834"/>
      <c r="AF152" s="827" t="s">
        <v>446</v>
      </c>
      <c r="AG152" s="835"/>
      <c r="AH152" s="835"/>
      <c r="AI152" s="835"/>
      <c r="AJ152" s="835"/>
      <c r="AK152" s="834"/>
      <c r="AL152" s="827" t="s">
        <v>446</v>
      </c>
      <c r="AM152" s="835"/>
      <c r="AN152" s="835"/>
      <c r="AO152" s="835"/>
      <c r="AP152" s="835"/>
      <c r="AQ152" s="834"/>
      <c r="AR152" s="827" t="s">
        <v>446</v>
      </c>
      <c r="AS152" s="835"/>
      <c r="AT152" s="835"/>
      <c r="AU152" s="835"/>
      <c r="AV152" s="835"/>
      <c r="AW152" s="834"/>
      <c r="AX152" s="827" t="s">
        <v>446</v>
      </c>
      <c r="AY152" s="835"/>
      <c r="AZ152" s="835"/>
      <c r="BA152" s="835"/>
      <c r="BB152" s="835"/>
      <c r="BC152" s="834"/>
      <c r="BD152" s="827" t="s">
        <v>446</v>
      </c>
      <c r="BE152" s="835"/>
      <c r="BF152" s="835"/>
      <c r="BG152" s="835"/>
      <c r="BH152" s="835"/>
      <c r="BI152" s="834"/>
      <c r="BJ152" s="827" t="s">
        <v>446</v>
      </c>
      <c r="BK152" s="835"/>
      <c r="BL152" s="835"/>
      <c r="BM152" s="835"/>
      <c r="BN152" s="835"/>
      <c r="BO152" s="834"/>
      <c r="BP152" s="827" t="s">
        <v>446</v>
      </c>
      <c r="BQ152" s="835"/>
      <c r="BR152" s="835"/>
      <c r="BS152" s="835"/>
      <c r="BT152" s="835"/>
      <c r="BU152" s="834"/>
      <c r="BV152" s="827" t="s">
        <v>446</v>
      </c>
      <c r="BW152" s="835"/>
      <c r="BX152" s="835"/>
      <c r="BY152" s="835"/>
      <c r="BZ152" s="835"/>
      <c r="CA152" s="834"/>
      <c r="CB152" s="827" t="s">
        <v>446</v>
      </c>
      <c r="CC152" s="835"/>
      <c r="CD152" s="835"/>
      <c r="CE152" s="835"/>
      <c r="CF152" s="835"/>
      <c r="CG152" s="834"/>
      <c r="CH152" s="827" t="s">
        <v>446</v>
      </c>
      <c r="CI152" s="835"/>
      <c r="CJ152" s="835"/>
      <c r="CK152" s="835"/>
      <c r="CL152" s="835"/>
      <c r="CM152" s="834"/>
      <c r="CN152" s="827" t="s">
        <v>446</v>
      </c>
      <c r="CO152" s="835"/>
      <c r="CP152" s="835"/>
      <c r="CQ152" s="835"/>
      <c r="CR152" s="835"/>
      <c r="CS152" s="834"/>
      <c r="CT152" s="827" t="s">
        <v>446</v>
      </c>
      <c r="CU152" s="835"/>
      <c r="CV152" s="835"/>
      <c r="CW152" s="835"/>
      <c r="CX152" s="835"/>
      <c r="CY152" s="834"/>
      <c r="CZ152" s="827" t="s">
        <v>446</v>
      </c>
      <c r="DA152" s="835"/>
      <c r="DB152" s="835"/>
      <c r="DC152" s="835"/>
      <c r="DD152" s="835"/>
      <c r="DE152" s="834"/>
      <c r="DF152" s="827" t="s">
        <v>446</v>
      </c>
      <c r="DG152" s="835"/>
      <c r="DH152" s="835"/>
      <c r="DI152" s="835"/>
      <c r="DJ152" s="835"/>
      <c r="DK152" s="834"/>
      <c r="DL152" s="827" t="s">
        <v>446</v>
      </c>
      <c r="DM152" s="835"/>
      <c r="DN152" s="835"/>
      <c r="DO152" s="835"/>
      <c r="DP152" s="835"/>
      <c r="DQ152" s="834"/>
      <c r="DR152" s="827" t="s">
        <v>446</v>
      </c>
      <c r="DS152" s="835"/>
      <c r="DT152" s="835"/>
      <c r="DU152" s="835"/>
      <c r="DV152" s="835"/>
      <c r="DW152" s="834"/>
      <c r="DX152" s="827" t="s">
        <v>446</v>
      </c>
      <c r="DY152" s="835"/>
      <c r="DZ152" s="835"/>
      <c r="EA152" s="835"/>
      <c r="EB152" s="835"/>
      <c r="EC152" s="834"/>
      <c r="ED152" s="827" t="s">
        <v>446</v>
      </c>
      <c r="EE152" s="835"/>
      <c r="EF152" s="835"/>
      <c r="EG152" s="835"/>
      <c r="EH152" s="835"/>
      <c r="EI152" s="834"/>
      <c r="EJ152" s="827" t="s">
        <v>446</v>
      </c>
      <c r="EK152" s="835"/>
      <c r="EL152" s="835"/>
      <c r="EM152" s="835"/>
      <c r="EN152" s="835"/>
      <c r="EO152" s="834"/>
      <c r="EP152" s="827" t="s">
        <v>446</v>
      </c>
      <c r="EQ152" s="835"/>
      <c r="ER152" s="835"/>
      <c r="ES152" s="835"/>
      <c r="ET152" s="835"/>
      <c r="EU152" s="834"/>
      <c r="EV152" s="827" t="s">
        <v>446</v>
      </c>
      <c r="EW152" s="835"/>
      <c r="EX152" s="835"/>
      <c r="EY152" s="835"/>
      <c r="EZ152" s="835"/>
      <c r="FA152" s="834"/>
      <c r="FB152" s="827" t="s">
        <v>446</v>
      </c>
      <c r="FC152" s="835"/>
      <c r="FD152" s="835"/>
      <c r="FE152" s="835"/>
      <c r="FF152" s="835"/>
      <c r="FG152" s="834"/>
      <c r="FH152" s="827" t="s">
        <v>446</v>
      </c>
      <c r="FI152" s="835"/>
      <c r="FJ152" s="835"/>
      <c r="FK152" s="835"/>
      <c r="FL152" s="835"/>
      <c r="FM152" s="834"/>
      <c r="FN152" s="827" t="s">
        <v>446</v>
      </c>
      <c r="FO152" s="835"/>
      <c r="FP152" s="835"/>
      <c r="FQ152" s="835"/>
      <c r="FR152" s="835"/>
      <c r="FS152" s="834"/>
      <c r="FT152" s="827" t="s">
        <v>446</v>
      </c>
      <c r="FU152" s="835"/>
      <c r="FV152" s="835"/>
      <c r="FW152" s="835"/>
      <c r="FX152" s="835"/>
      <c r="FY152" s="834"/>
    </row>
    <row r="153" spans="1:181" x14ac:dyDescent="0.3">
      <c r="A153" s="19"/>
      <c r="B153" s="827" t="s">
        <v>418</v>
      </c>
      <c r="C153" s="835">
        <f>'Générateur Emprise 15ans'!$C$13/100</f>
        <v>1</v>
      </c>
      <c r="D153" s="835">
        <f>D$135*C153</f>
        <v>-0.2</v>
      </c>
      <c r="E153" s="835">
        <f>B$135+(B$135*D153)</f>
        <v>6.24</v>
      </c>
      <c r="F153" s="835">
        <f>E153*D80/10000</f>
        <v>1.287936</v>
      </c>
      <c r="G153" s="834"/>
      <c r="H153" s="827" t="s">
        <v>418</v>
      </c>
      <c r="I153" s="835">
        <f>'Générateur Emprise 15ans'!$C$13/100</f>
        <v>1</v>
      </c>
      <c r="J153" s="835">
        <f>J$135*I153</f>
        <v>-0.2</v>
      </c>
      <c r="K153" s="835">
        <f>H$135+(H$135*J153)</f>
        <v>8</v>
      </c>
      <c r="L153" s="835">
        <f>K153*J80/10000</f>
        <v>1.6512</v>
      </c>
      <c r="M153" s="834"/>
      <c r="N153" s="827" t="s">
        <v>418</v>
      </c>
      <c r="O153" s="835">
        <f>'Générateur Emprise 15ans'!$C$13/100</f>
        <v>1</v>
      </c>
      <c r="P153" s="835">
        <f>P$135*O153</f>
        <v>-0.2</v>
      </c>
      <c r="Q153" s="835">
        <f>N$135+(N$135*P153)</f>
        <v>6.8</v>
      </c>
      <c r="R153" s="835">
        <f>Q153*P80/10000</f>
        <v>1.4035199999999999</v>
      </c>
      <c r="S153" s="834"/>
      <c r="T153" s="827" t="s">
        <v>418</v>
      </c>
      <c r="U153" s="835">
        <f>'Générateur Emprise 15ans'!$C$13/100</f>
        <v>1</v>
      </c>
      <c r="V153" s="835">
        <f>V$135*U153</f>
        <v>-0.05</v>
      </c>
      <c r="W153" s="835">
        <f>T$135+(T$135*V153)</f>
        <v>9.0250000000000004</v>
      </c>
      <c r="X153" s="835">
        <f>W153*V80/10000</f>
        <v>1.8627600000000002</v>
      </c>
      <c r="Y153" s="834"/>
      <c r="Z153" s="827" t="s">
        <v>418</v>
      </c>
      <c r="AA153" s="835">
        <f>'Générateur Emprise 15ans'!$C$13/100</f>
        <v>1</v>
      </c>
      <c r="AB153" s="835">
        <f>AB$135*AA153</f>
        <v>-0.2</v>
      </c>
      <c r="AC153" s="835">
        <f>Z$135+(Z$135*AB153)</f>
        <v>6.24</v>
      </c>
      <c r="AD153" s="835">
        <f>AC153*AB80/10000</f>
        <v>1.287936</v>
      </c>
      <c r="AE153" s="834"/>
      <c r="AF153" s="827" t="s">
        <v>418</v>
      </c>
      <c r="AG153" s="835">
        <f>'Générateur Emprise 15ans'!$C$13/100</f>
        <v>1</v>
      </c>
      <c r="AH153" s="835">
        <f>AH$135*AG153</f>
        <v>-0.2</v>
      </c>
      <c r="AI153" s="835">
        <f>AF$135+(AF$135*AH153)</f>
        <v>8</v>
      </c>
      <c r="AJ153" s="835">
        <f>AI153*AH80/10000</f>
        <v>1.6512</v>
      </c>
      <c r="AK153" s="834"/>
      <c r="AL153" s="827" t="s">
        <v>418</v>
      </c>
      <c r="AM153" s="835">
        <f>'Générateur Emprise 15ans'!$C$13/100</f>
        <v>1</v>
      </c>
      <c r="AN153" s="835">
        <f>AN$135*AM153</f>
        <v>-0.2</v>
      </c>
      <c r="AO153" s="835">
        <f>AL$135+(AL$135*AN153)</f>
        <v>6.8</v>
      </c>
      <c r="AP153" s="835">
        <f>AO153*AN80/10000</f>
        <v>1.4035199999999999</v>
      </c>
      <c r="AQ153" s="834"/>
      <c r="AR153" s="827" t="s">
        <v>418</v>
      </c>
      <c r="AS153" s="835">
        <f>'Générateur Emprise 15ans'!$C$13/100</f>
        <v>1</v>
      </c>
      <c r="AT153" s="835">
        <f>AT$135*AS153</f>
        <v>-0.05</v>
      </c>
      <c r="AU153" s="835">
        <f>AR$135+(AR$135*AT153)</f>
        <v>9.0250000000000004</v>
      </c>
      <c r="AV153" s="835">
        <f>AU153*AT80/10000</f>
        <v>1.8627600000000002</v>
      </c>
      <c r="AW153" s="834"/>
      <c r="AX153" s="827" t="s">
        <v>418</v>
      </c>
      <c r="AY153" s="835">
        <f>'Générateur Emprise 15ans'!$C$13/100</f>
        <v>1</v>
      </c>
      <c r="AZ153" s="835">
        <f>AZ$135*AY153</f>
        <v>-0.2</v>
      </c>
      <c r="BA153" s="835">
        <f>AX$135+(AX$135*AZ153)</f>
        <v>6.24</v>
      </c>
      <c r="BB153" s="835">
        <f>BA153*AZ80/10000</f>
        <v>1.287936</v>
      </c>
      <c r="BC153" s="834"/>
      <c r="BD153" s="827" t="s">
        <v>418</v>
      </c>
      <c r="BE153" s="835">
        <f>'Générateur Emprise 15ans'!$C$13/100</f>
        <v>1</v>
      </c>
      <c r="BF153" s="835">
        <f>BF$135*BE153</f>
        <v>-0.2</v>
      </c>
      <c r="BG153" s="835">
        <f>BD$135+(BD$135*BF153)</f>
        <v>8</v>
      </c>
      <c r="BH153" s="835">
        <f>BG153*BF80/10000</f>
        <v>1.6512</v>
      </c>
      <c r="BI153" s="834"/>
      <c r="BJ153" s="827" t="s">
        <v>418</v>
      </c>
      <c r="BK153" s="835">
        <f>'Générateur Emprise 15ans'!$C$13/100</f>
        <v>1</v>
      </c>
      <c r="BL153" s="835">
        <f>BL$135*BK153</f>
        <v>-0.2</v>
      </c>
      <c r="BM153" s="835">
        <f>BJ$135+(BJ$135*BL153)</f>
        <v>6.8</v>
      </c>
      <c r="BN153" s="835">
        <f>BM153*BL80/10000</f>
        <v>1.4035199999999999</v>
      </c>
      <c r="BO153" s="834"/>
      <c r="BP153" s="827" t="s">
        <v>418</v>
      </c>
      <c r="BQ153" s="835">
        <f>'Générateur Emprise 15ans'!$C$13/100</f>
        <v>1</v>
      </c>
      <c r="BR153" s="835">
        <f>BR$135*BQ153</f>
        <v>-0.05</v>
      </c>
      <c r="BS153" s="835">
        <f>BP$135+(BP$135*BR153)</f>
        <v>9.0250000000000004</v>
      </c>
      <c r="BT153" s="835">
        <f>BS153*BR80/10000</f>
        <v>1.8627600000000002</v>
      </c>
      <c r="BU153" s="834"/>
      <c r="BV153" s="827" t="s">
        <v>418</v>
      </c>
      <c r="BW153" s="835">
        <f>'Générateur Emprise 15ans'!$C$13/100</f>
        <v>1</v>
      </c>
      <c r="BX153" s="835">
        <f>BX$135*BW153</f>
        <v>-0.2</v>
      </c>
      <c r="BY153" s="835">
        <f>BV$135+(BV$135*BX153)</f>
        <v>6.24</v>
      </c>
      <c r="BZ153" s="835">
        <f>BY153*BX80/10000</f>
        <v>1.287936</v>
      </c>
      <c r="CA153" s="834"/>
      <c r="CB153" s="827" t="s">
        <v>418</v>
      </c>
      <c r="CC153" s="835">
        <f>'Générateur Emprise 15ans'!$C$13/100</f>
        <v>1</v>
      </c>
      <c r="CD153" s="835">
        <f>CD$135*CC153</f>
        <v>-0.2</v>
      </c>
      <c r="CE153" s="835">
        <f>CB$135+(CB$135*CD153)</f>
        <v>8</v>
      </c>
      <c r="CF153" s="835">
        <f>CE153*CD80/10000</f>
        <v>1.6512</v>
      </c>
      <c r="CG153" s="834"/>
      <c r="CH153" s="827" t="s">
        <v>418</v>
      </c>
      <c r="CI153" s="835">
        <f>'Générateur Emprise 15ans'!$C$13/100</f>
        <v>1</v>
      </c>
      <c r="CJ153" s="835">
        <f>CJ$135*CI153</f>
        <v>-0.2</v>
      </c>
      <c r="CK153" s="835">
        <f>CH$135+(CH$135*CJ153)</f>
        <v>6.8</v>
      </c>
      <c r="CL153" s="835">
        <f>CK153*CJ80/10000</f>
        <v>1.4035199999999999</v>
      </c>
      <c r="CM153" s="834"/>
      <c r="CN153" s="827" t="s">
        <v>418</v>
      </c>
      <c r="CO153" s="835">
        <f>'Générateur Emprise 15ans'!$C$13/100</f>
        <v>1</v>
      </c>
      <c r="CP153" s="835">
        <f>CP$135*CO153</f>
        <v>-0.05</v>
      </c>
      <c r="CQ153" s="835">
        <f>CN$135+(CN$135*CP153)</f>
        <v>0</v>
      </c>
      <c r="CR153" s="835">
        <f>CQ153*CP80/10000</f>
        <v>0</v>
      </c>
      <c r="CS153" s="834"/>
      <c r="CT153" s="827" t="s">
        <v>418</v>
      </c>
      <c r="CU153" s="835">
        <f>'Générateur Emprise 15ans'!$C$13/100</f>
        <v>1</v>
      </c>
      <c r="CV153" s="835">
        <f>CV$135*CU153</f>
        <v>-0.2</v>
      </c>
      <c r="CW153" s="835">
        <f>CT$135+(CT$135*CV153)</f>
        <v>0</v>
      </c>
      <c r="CX153" s="835">
        <f>CW153*CV80/10000</f>
        <v>0</v>
      </c>
      <c r="CY153" s="834"/>
      <c r="CZ153" s="827" t="s">
        <v>418</v>
      </c>
      <c r="DA153" s="835">
        <f>'Générateur Emprise 15ans'!$C$13/100</f>
        <v>1</v>
      </c>
      <c r="DB153" s="835">
        <f>DB$135*DA153</f>
        <v>-0.2</v>
      </c>
      <c r="DC153" s="835">
        <f>CZ$135+(CZ$135*DB153)</f>
        <v>0</v>
      </c>
      <c r="DD153" s="835">
        <f>DC153*DB80/10000</f>
        <v>0</v>
      </c>
      <c r="DE153" s="834"/>
      <c r="DF153" s="827" t="s">
        <v>418</v>
      </c>
      <c r="DG153" s="835">
        <f>'Générateur Emprise 15ans'!$C$13/100</f>
        <v>1</v>
      </c>
      <c r="DH153" s="835">
        <f>DH$135*DG153</f>
        <v>-0.2</v>
      </c>
      <c r="DI153" s="835">
        <f>DF$135+(DF$135*DH153)</f>
        <v>0</v>
      </c>
      <c r="DJ153" s="835">
        <f>DI153*DH80/10000</f>
        <v>0</v>
      </c>
      <c r="DK153" s="834"/>
      <c r="DL153" s="827" t="s">
        <v>418</v>
      </c>
      <c r="DM153" s="835">
        <f>'Générateur Emprise 15ans'!$C$13/100</f>
        <v>1</v>
      </c>
      <c r="DN153" s="835">
        <f>DN$135*DM153</f>
        <v>-0.05</v>
      </c>
      <c r="DO153" s="835">
        <f>DL$135+(DL$135*DN153)</f>
        <v>0</v>
      </c>
      <c r="DP153" s="835">
        <f>DO153*DN80/10000</f>
        <v>0</v>
      </c>
      <c r="DQ153" s="834"/>
      <c r="DR153" s="827" t="s">
        <v>418</v>
      </c>
      <c r="DS153" s="835">
        <f>'Générateur Emprise 15ans'!$C$13/100</f>
        <v>1</v>
      </c>
      <c r="DT153" s="835">
        <f>DT$135*DS153</f>
        <v>-0.2</v>
      </c>
      <c r="DU153" s="835">
        <f>DR$135+(DR$135*DT153)</f>
        <v>0</v>
      </c>
      <c r="DV153" s="835">
        <f>DU153*DT80/10000</f>
        <v>0</v>
      </c>
      <c r="DW153" s="834"/>
      <c r="DX153" s="827" t="s">
        <v>418</v>
      </c>
      <c r="DY153" s="835">
        <f>'Générateur Emprise 15ans'!$C$13/100</f>
        <v>1</v>
      </c>
      <c r="DZ153" s="835">
        <f>DZ$135*DY153</f>
        <v>-0.2</v>
      </c>
      <c r="EA153" s="835">
        <f>DX$135+(DX$135*DZ153)</f>
        <v>0</v>
      </c>
      <c r="EB153" s="835">
        <f>EA153*DZ80/10000</f>
        <v>0</v>
      </c>
      <c r="EC153" s="834"/>
      <c r="ED153" s="827" t="s">
        <v>418</v>
      </c>
      <c r="EE153" s="835">
        <f>'Générateur Emprise 15ans'!$C$13/100</f>
        <v>1</v>
      </c>
      <c r="EF153" s="835">
        <f>EF$135*EE153</f>
        <v>-0.2</v>
      </c>
      <c r="EG153" s="835">
        <f>ED$135+(ED$135*EF153)</f>
        <v>0</v>
      </c>
      <c r="EH153" s="835">
        <f>EG153*EF80/10000</f>
        <v>0</v>
      </c>
      <c r="EI153" s="834"/>
      <c r="EJ153" s="827" t="s">
        <v>418</v>
      </c>
      <c r="EK153" s="835">
        <f>'Générateur Emprise 15ans'!$C$13/100</f>
        <v>1</v>
      </c>
      <c r="EL153" s="835">
        <f>EL$135*EK153</f>
        <v>-0.05</v>
      </c>
      <c r="EM153" s="835">
        <f>EJ$135+(EJ$135*EL153)</f>
        <v>0</v>
      </c>
      <c r="EN153" s="835">
        <f>EM153*EL80/10000</f>
        <v>0</v>
      </c>
      <c r="EO153" s="834"/>
      <c r="EP153" s="827" t="s">
        <v>418</v>
      </c>
      <c r="EQ153" s="835">
        <f>'Générateur Emprise 15ans'!$C$13/100</f>
        <v>1</v>
      </c>
      <c r="ER153" s="835">
        <f>ER$135*EQ153</f>
        <v>-0.2</v>
      </c>
      <c r="ES153" s="835">
        <f>EP$135+(EP$135*ER153)</f>
        <v>0</v>
      </c>
      <c r="ET153" s="835">
        <f>ES153*ER80/10000</f>
        <v>0</v>
      </c>
      <c r="EU153" s="834"/>
      <c r="EV153" s="827" t="s">
        <v>418</v>
      </c>
      <c r="EW153" s="835">
        <f>'Générateur Emprise 15ans'!$C$13/100</f>
        <v>1</v>
      </c>
      <c r="EX153" s="835">
        <f>EX$135*EW153</f>
        <v>-0.2</v>
      </c>
      <c r="EY153" s="835">
        <f>EV$135+(EV$135*EX153)</f>
        <v>0</v>
      </c>
      <c r="EZ153" s="835">
        <f>EY153*EX80/10000</f>
        <v>0</v>
      </c>
      <c r="FA153" s="834"/>
      <c r="FB153" s="827" t="s">
        <v>418</v>
      </c>
      <c r="FC153" s="835">
        <f>'Générateur Emprise 15ans'!$C$13/100</f>
        <v>1</v>
      </c>
      <c r="FD153" s="835">
        <f>FD$135*FC153</f>
        <v>-0.2</v>
      </c>
      <c r="FE153" s="835">
        <f>FB$135+(FB$135*FD153)</f>
        <v>0</v>
      </c>
      <c r="FF153" s="835">
        <f>FE153*FD80/10000</f>
        <v>0</v>
      </c>
      <c r="FG153" s="834"/>
      <c r="FH153" s="827" t="s">
        <v>418</v>
      </c>
      <c r="FI153" s="835">
        <f>'Générateur Emprise 15ans'!$C$13/100</f>
        <v>1</v>
      </c>
      <c r="FJ153" s="835">
        <f>FJ$135*FI153</f>
        <v>-0.05</v>
      </c>
      <c r="FK153" s="835">
        <f>FH$135+(FH$135*FJ153)</f>
        <v>0</v>
      </c>
      <c r="FL153" s="835">
        <f>FK153*FJ80/10000</f>
        <v>0</v>
      </c>
      <c r="FM153" s="834"/>
      <c r="FN153" s="827" t="s">
        <v>418</v>
      </c>
      <c r="FO153" s="835">
        <f>'Générateur Emprise 15ans'!$C$13/100</f>
        <v>1</v>
      </c>
      <c r="FP153" s="835">
        <f>FP$135*FO153</f>
        <v>-0.2</v>
      </c>
      <c r="FQ153" s="835">
        <f>FN$135+(FN$135*FP153)</f>
        <v>0</v>
      </c>
      <c r="FR153" s="835">
        <f>FQ153*FP80/10000</f>
        <v>0</v>
      </c>
      <c r="FS153" s="834"/>
      <c r="FT153" s="827" t="s">
        <v>418</v>
      </c>
      <c r="FU153" s="835">
        <f>'Générateur Emprise 15ans'!$C$13/100</f>
        <v>1</v>
      </c>
      <c r="FV153" s="835">
        <f>FV$135*FU153</f>
        <v>-0.2</v>
      </c>
      <c r="FW153" s="835">
        <f>FT$135+(FT$135*FV153)</f>
        <v>0</v>
      </c>
      <c r="FX153" s="835">
        <f>FW153*FV80/10000</f>
        <v>0</v>
      </c>
      <c r="FY153" s="834"/>
    </row>
    <row r="154" spans="1:181" x14ac:dyDescent="0.3">
      <c r="A154" s="19"/>
      <c r="B154" s="827" t="s">
        <v>417</v>
      </c>
      <c r="C154" s="835">
        <f>'Générateur Emprise 15ans'!$C$14/100</f>
        <v>0.5</v>
      </c>
      <c r="D154" s="835">
        <f>D$135*C154</f>
        <v>-0.1</v>
      </c>
      <c r="E154" s="835">
        <f>B$135+(B$135*D154)</f>
        <v>7.02</v>
      </c>
      <c r="F154" s="835">
        <f>E154*D81/10000</f>
        <v>1.448928</v>
      </c>
      <c r="G154" s="834"/>
      <c r="H154" s="827" t="s">
        <v>417</v>
      </c>
      <c r="I154" s="835">
        <f>'Générateur Emprise 15ans'!$C$14/100</f>
        <v>0.5</v>
      </c>
      <c r="J154" s="835">
        <f>J$135*I154</f>
        <v>-0.1</v>
      </c>
      <c r="K154" s="835">
        <f>H$135+(H$135*J154)</f>
        <v>9</v>
      </c>
      <c r="L154" s="835">
        <f>K154*J81/10000</f>
        <v>1.8575999999999999</v>
      </c>
      <c r="M154" s="834"/>
      <c r="N154" s="827" t="s">
        <v>417</v>
      </c>
      <c r="O154" s="835">
        <f>'Générateur Emprise 15ans'!$C$14/100</f>
        <v>0.5</v>
      </c>
      <c r="P154" s="835">
        <f>P$135*O154</f>
        <v>-0.1</v>
      </c>
      <c r="Q154" s="835">
        <f>N$135+(N$135*P154)</f>
        <v>7.65</v>
      </c>
      <c r="R154" s="835">
        <f>Q154*P81/10000</f>
        <v>1.5789600000000001</v>
      </c>
      <c r="S154" s="834"/>
      <c r="T154" s="827" t="s">
        <v>417</v>
      </c>
      <c r="U154" s="835">
        <f>'Générateur Emprise 15ans'!$C$14/100</f>
        <v>0.5</v>
      </c>
      <c r="V154" s="835">
        <f>V$135*U154</f>
        <v>-2.5000000000000001E-2</v>
      </c>
      <c r="W154" s="835">
        <f>T$135+(T$135*V154)</f>
        <v>9.2624999999999993</v>
      </c>
      <c r="X154" s="835">
        <f>W154*V81/10000</f>
        <v>1.91178</v>
      </c>
      <c r="Y154" s="834"/>
      <c r="Z154" s="827" t="s">
        <v>417</v>
      </c>
      <c r="AA154" s="835">
        <f>'Générateur Emprise 15ans'!$C$14/100</f>
        <v>0.5</v>
      </c>
      <c r="AB154" s="835">
        <f>AB$135*AA154</f>
        <v>-0.1</v>
      </c>
      <c r="AC154" s="835">
        <f>Z$135+(Z$135*AB154)</f>
        <v>7.02</v>
      </c>
      <c r="AD154" s="835">
        <f>AC154*AB81/10000</f>
        <v>1.448928</v>
      </c>
      <c r="AE154" s="834"/>
      <c r="AF154" s="827" t="s">
        <v>417</v>
      </c>
      <c r="AG154" s="835">
        <f>'Générateur Emprise 15ans'!$C$14/100</f>
        <v>0.5</v>
      </c>
      <c r="AH154" s="835">
        <f>AH$135*AG154</f>
        <v>-0.1</v>
      </c>
      <c r="AI154" s="835">
        <f>AF$135+(AF$135*AH154)</f>
        <v>9</v>
      </c>
      <c r="AJ154" s="835">
        <f>AI154*AH81/10000</f>
        <v>1.8575999999999999</v>
      </c>
      <c r="AK154" s="834"/>
      <c r="AL154" s="827" t="s">
        <v>417</v>
      </c>
      <c r="AM154" s="835">
        <f>'Générateur Emprise 15ans'!$C$14/100</f>
        <v>0.5</v>
      </c>
      <c r="AN154" s="835">
        <f>AN$135*AM154</f>
        <v>-0.1</v>
      </c>
      <c r="AO154" s="835">
        <f>AL$135+(AL$135*AN154)</f>
        <v>7.65</v>
      </c>
      <c r="AP154" s="835">
        <f>AO154*AN81/10000</f>
        <v>1.5789600000000001</v>
      </c>
      <c r="AQ154" s="834"/>
      <c r="AR154" s="827" t="s">
        <v>417</v>
      </c>
      <c r="AS154" s="835">
        <f>'Générateur Emprise 15ans'!$C$14/100</f>
        <v>0.5</v>
      </c>
      <c r="AT154" s="835">
        <f>AT$135*AS154</f>
        <v>-2.5000000000000001E-2</v>
      </c>
      <c r="AU154" s="835">
        <f>AR$135+(AR$135*AT154)</f>
        <v>9.2624999999999993</v>
      </c>
      <c r="AV154" s="835">
        <f>AU154*AT81/10000</f>
        <v>1.91178</v>
      </c>
      <c r="AW154" s="834"/>
      <c r="AX154" s="827" t="s">
        <v>417</v>
      </c>
      <c r="AY154" s="835">
        <f>'Générateur Emprise 15ans'!$C$14/100</f>
        <v>0.5</v>
      </c>
      <c r="AZ154" s="835">
        <f>AZ$135*AY154</f>
        <v>-0.1</v>
      </c>
      <c r="BA154" s="835">
        <f>AX$135+(AX$135*AZ154)</f>
        <v>7.02</v>
      </c>
      <c r="BB154" s="835">
        <f>BA154*AZ81/10000</f>
        <v>1.448928</v>
      </c>
      <c r="BC154" s="834"/>
      <c r="BD154" s="827" t="s">
        <v>417</v>
      </c>
      <c r="BE154" s="835">
        <f>'Générateur Emprise 15ans'!$C$14/100</f>
        <v>0.5</v>
      </c>
      <c r="BF154" s="835">
        <f>BF$135*BE154</f>
        <v>-0.1</v>
      </c>
      <c r="BG154" s="835">
        <f>BD$135+(BD$135*BF154)</f>
        <v>9</v>
      </c>
      <c r="BH154" s="835">
        <f>BG154*BF81/10000</f>
        <v>1.8575999999999999</v>
      </c>
      <c r="BI154" s="834"/>
      <c r="BJ154" s="827" t="s">
        <v>417</v>
      </c>
      <c r="BK154" s="835">
        <f>'Générateur Emprise 15ans'!$C$14/100</f>
        <v>0.5</v>
      </c>
      <c r="BL154" s="835">
        <f>BL$135*BK154</f>
        <v>-0.1</v>
      </c>
      <c r="BM154" s="835">
        <f>BJ$135+(BJ$135*BL154)</f>
        <v>7.65</v>
      </c>
      <c r="BN154" s="835">
        <f>BM154*BL81/10000</f>
        <v>1.5789600000000001</v>
      </c>
      <c r="BO154" s="834"/>
      <c r="BP154" s="827" t="s">
        <v>417</v>
      </c>
      <c r="BQ154" s="835">
        <f>'Générateur Emprise 15ans'!$C$14/100</f>
        <v>0.5</v>
      </c>
      <c r="BR154" s="835">
        <f>BR$135*BQ154</f>
        <v>-2.5000000000000001E-2</v>
      </c>
      <c r="BS154" s="835">
        <f>BP$135+(BP$135*BR154)</f>
        <v>9.2624999999999993</v>
      </c>
      <c r="BT154" s="835">
        <f>BS154*BR81/10000</f>
        <v>1.91178</v>
      </c>
      <c r="BU154" s="834"/>
      <c r="BV154" s="827" t="s">
        <v>417</v>
      </c>
      <c r="BW154" s="835">
        <f>'Générateur Emprise 15ans'!$C$14/100</f>
        <v>0.5</v>
      </c>
      <c r="BX154" s="835">
        <f>BX$135*BW154</f>
        <v>-0.1</v>
      </c>
      <c r="BY154" s="835">
        <f>BV$135+(BV$135*BX154)</f>
        <v>7.02</v>
      </c>
      <c r="BZ154" s="835">
        <f>BY154*BX81/10000</f>
        <v>1.448928</v>
      </c>
      <c r="CA154" s="834"/>
      <c r="CB154" s="827" t="s">
        <v>417</v>
      </c>
      <c r="CC154" s="835">
        <f>'Générateur Emprise 15ans'!$C$14/100</f>
        <v>0.5</v>
      </c>
      <c r="CD154" s="835">
        <f>CD$135*CC154</f>
        <v>-0.1</v>
      </c>
      <c r="CE154" s="835">
        <f>CB$135+(CB$135*CD154)</f>
        <v>9</v>
      </c>
      <c r="CF154" s="835">
        <f>CE154*CD81/10000</f>
        <v>1.8575999999999999</v>
      </c>
      <c r="CG154" s="834"/>
      <c r="CH154" s="827" t="s">
        <v>417</v>
      </c>
      <c r="CI154" s="835">
        <f>'Générateur Emprise 15ans'!$C$14/100</f>
        <v>0.5</v>
      </c>
      <c r="CJ154" s="835">
        <f>CJ$135*CI154</f>
        <v>-0.1</v>
      </c>
      <c r="CK154" s="835">
        <f>CH$135+(CH$135*CJ154)</f>
        <v>7.65</v>
      </c>
      <c r="CL154" s="835">
        <f>CK154*CJ81/10000</f>
        <v>1.5789600000000001</v>
      </c>
      <c r="CM154" s="834"/>
      <c r="CN154" s="827" t="s">
        <v>417</v>
      </c>
      <c r="CO154" s="835">
        <f>'Générateur Emprise 15ans'!$C$14/100</f>
        <v>0.5</v>
      </c>
      <c r="CP154" s="835">
        <f>CP$135*CO154</f>
        <v>-2.5000000000000001E-2</v>
      </c>
      <c r="CQ154" s="835">
        <f>CN$135+(CN$135*CP154)</f>
        <v>0</v>
      </c>
      <c r="CR154" s="835">
        <f>CQ154*CP81/10000</f>
        <v>0</v>
      </c>
      <c r="CS154" s="834"/>
      <c r="CT154" s="827" t="s">
        <v>417</v>
      </c>
      <c r="CU154" s="835">
        <f>'Générateur Emprise 15ans'!$C$14/100</f>
        <v>0.5</v>
      </c>
      <c r="CV154" s="835">
        <f>CV$135*CU154</f>
        <v>-0.1</v>
      </c>
      <c r="CW154" s="835">
        <f>CT$135+(CT$135*CV154)</f>
        <v>0</v>
      </c>
      <c r="CX154" s="835">
        <f>CW154*CV81/10000</f>
        <v>0</v>
      </c>
      <c r="CY154" s="834"/>
      <c r="CZ154" s="827" t="s">
        <v>417</v>
      </c>
      <c r="DA154" s="835">
        <f>'Générateur Emprise 15ans'!$C$14/100</f>
        <v>0.5</v>
      </c>
      <c r="DB154" s="835">
        <f>DB$135*DA154</f>
        <v>-0.1</v>
      </c>
      <c r="DC154" s="835">
        <f>CZ$135+(CZ$135*DB154)</f>
        <v>0</v>
      </c>
      <c r="DD154" s="835">
        <f>DC154*DB81/10000</f>
        <v>0</v>
      </c>
      <c r="DE154" s="834"/>
      <c r="DF154" s="827" t="s">
        <v>417</v>
      </c>
      <c r="DG154" s="835">
        <f>'Générateur Emprise 15ans'!$C$14/100</f>
        <v>0.5</v>
      </c>
      <c r="DH154" s="835">
        <f>DH$135*DG154</f>
        <v>-0.1</v>
      </c>
      <c r="DI154" s="835">
        <f>DF$135+(DF$135*DH154)</f>
        <v>0</v>
      </c>
      <c r="DJ154" s="835">
        <f>DI154*DH81/10000</f>
        <v>0</v>
      </c>
      <c r="DK154" s="834"/>
      <c r="DL154" s="827" t="s">
        <v>417</v>
      </c>
      <c r="DM154" s="835">
        <f>'Générateur Emprise 15ans'!$C$14/100</f>
        <v>0.5</v>
      </c>
      <c r="DN154" s="835">
        <f>DN$135*DM154</f>
        <v>-2.5000000000000001E-2</v>
      </c>
      <c r="DO154" s="835">
        <f>DL$135+(DL$135*DN154)</f>
        <v>0</v>
      </c>
      <c r="DP154" s="835">
        <f>DO154*DN81/10000</f>
        <v>0</v>
      </c>
      <c r="DQ154" s="834"/>
      <c r="DR154" s="827" t="s">
        <v>417</v>
      </c>
      <c r="DS154" s="835">
        <f>'Générateur Emprise 15ans'!$C$14/100</f>
        <v>0.5</v>
      </c>
      <c r="DT154" s="835">
        <f>DT$135*DS154</f>
        <v>-0.1</v>
      </c>
      <c r="DU154" s="835">
        <f>DR$135+(DR$135*DT154)</f>
        <v>0</v>
      </c>
      <c r="DV154" s="835">
        <f>DU154*DT81/10000</f>
        <v>0</v>
      </c>
      <c r="DW154" s="834"/>
      <c r="DX154" s="827" t="s">
        <v>417</v>
      </c>
      <c r="DY154" s="835">
        <f>'Générateur Emprise 15ans'!$C$14/100</f>
        <v>0.5</v>
      </c>
      <c r="DZ154" s="835">
        <f>DZ$135*DY154</f>
        <v>-0.1</v>
      </c>
      <c r="EA154" s="835">
        <f>DX$135+(DX$135*DZ154)</f>
        <v>0</v>
      </c>
      <c r="EB154" s="835">
        <f>EA154*DZ81/10000</f>
        <v>0</v>
      </c>
      <c r="EC154" s="834"/>
      <c r="ED154" s="827" t="s">
        <v>417</v>
      </c>
      <c r="EE154" s="835">
        <f>'Générateur Emprise 15ans'!$C$14/100</f>
        <v>0.5</v>
      </c>
      <c r="EF154" s="835">
        <f>EF$135*EE154</f>
        <v>-0.1</v>
      </c>
      <c r="EG154" s="835">
        <f>ED$135+(ED$135*EF154)</f>
        <v>0</v>
      </c>
      <c r="EH154" s="835">
        <f>EG154*EF81/10000</f>
        <v>0</v>
      </c>
      <c r="EI154" s="834"/>
      <c r="EJ154" s="827" t="s">
        <v>417</v>
      </c>
      <c r="EK154" s="835">
        <f>'Générateur Emprise 15ans'!$C$14/100</f>
        <v>0.5</v>
      </c>
      <c r="EL154" s="835">
        <f>EL$135*EK154</f>
        <v>-2.5000000000000001E-2</v>
      </c>
      <c r="EM154" s="835">
        <f>EJ$135+(EJ$135*EL154)</f>
        <v>0</v>
      </c>
      <c r="EN154" s="835">
        <f>EM154*EL81/10000</f>
        <v>0</v>
      </c>
      <c r="EO154" s="834"/>
      <c r="EP154" s="827" t="s">
        <v>417</v>
      </c>
      <c r="EQ154" s="835">
        <f>'Générateur Emprise 15ans'!$C$14/100</f>
        <v>0.5</v>
      </c>
      <c r="ER154" s="835">
        <f>ER$135*EQ154</f>
        <v>-0.1</v>
      </c>
      <c r="ES154" s="835">
        <f>EP$135+(EP$135*ER154)</f>
        <v>0</v>
      </c>
      <c r="ET154" s="835">
        <f>ES154*ER81/10000</f>
        <v>0</v>
      </c>
      <c r="EU154" s="834"/>
      <c r="EV154" s="827" t="s">
        <v>417</v>
      </c>
      <c r="EW154" s="835">
        <f>'Générateur Emprise 15ans'!$C$14/100</f>
        <v>0.5</v>
      </c>
      <c r="EX154" s="835">
        <f>EX$135*EW154</f>
        <v>-0.1</v>
      </c>
      <c r="EY154" s="835">
        <f>EV$135+(EV$135*EX154)</f>
        <v>0</v>
      </c>
      <c r="EZ154" s="835">
        <f>EY154*EX81/10000</f>
        <v>0</v>
      </c>
      <c r="FA154" s="834"/>
      <c r="FB154" s="827" t="s">
        <v>417</v>
      </c>
      <c r="FC154" s="835">
        <f>'Générateur Emprise 15ans'!$C$14/100</f>
        <v>0.5</v>
      </c>
      <c r="FD154" s="835">
        <f>FD$135*FC154</f>
        <v>-0.1</v>
      </c>
      <c r="FE154" s="835">
        <f>FB$135+(FB$135*FD154)</f>
        <v>0</v>
      </c>
      <c r="FF154" s="835">
        <f>FE154*FD81/10000</f>
        <v>0</v>
      </c>
      <c r="FG154" s="834"/>
      <c r="FH154" s="827" t="s">
        <v>417</v>
      </c>
      <c r="FI154" s="835">
        <f>'Générateur Emprise 15ans'!$C$14/100</f>
        <v>0.5</v>
      </c>
      <c r="FJ154" s="835">
        <f>FJ$135*FI154</f>
        <v>-2.5000000000000001E-2</v>
      </c>
      <c r="FK154" s="835">
        <f>FH$135+(FH$135*FJ154)</f>
        <v>0</v>
      </c>
      <c r="FL154" s="835">
        <f>FK154*FJ81/10000</f>
        <v>0</v>
      </c>
      <c r="FM154" s="834"/>
      <c r="FN154" s="827" t="s">
        <v>417</v>
      </c>
      <c r="FO154" s="835">
        <f>'Générateur Emprise 15ans'!$C$14/100</f>
        <v>0.5</v>
      </c>
      <c r="FP154" s="835">
        <f>FP$135*FO154</f>
        <v>-0.1</v>
      </c>
      <c r="FQ154" s="835">
        <f>FN$135+(FN$135*FP154)</f>
        <v>0</v>
      </c>
      <c r="FR154" s="835">
        <f>FQ154*FP81/10000</f>
        <v>0</v>
      </c>
      <c r="FS154" s="834"/>
      <c r="FT154" s="827" t="s">
        <v>417</v>
      </c>
      <c r="FU154" s="835">
        <f>'Générateur Emprise 15ans'!$C$14/100</f>
        <v>0.5</v>
      </c>
      <c r="FV154" s="835">
        <f>FV$135*FU154</f>
        <v>-0.1</v>
      </c>
      <c r="FW154" s="835">
        <f>FT$135+(FT$135*FV154)</f>
        <v>0</v>
      </c>
      <c r="FX154" s="835">
        <f>FW154*FV81/10000</f>
        <v>0</v>
      </c>
      <c r="FY154" s="834"/>
    </row>
    <row r="155" spans="1:181" x14ac:dyDescent="0.3">
      <c r="A155" s="19"/>
      <c r="B155" s="827" t="s">
        <v>416</v>
      </c>
      <c r="C155" s="835">
        <f>'Générateur Emprise 15ans'!$C$15/100</f>
        <v>1</v>
      </c>
      <c r="D155" s="835">
        <f>D$135*C155</f>
        <v>-0.2</v>
      </c>
      <c r="E155" s="835">
        <f>B$135+(B$135*D155)</f>
        <v>6.24</v>
      </c>
      <c r="F155" s="835">
        <f>E155*D82/10000</f>
        <v>1.287936</v>
      </c>
      <c r="G155" s="834"/>
      <c r="H155" s="827" t="s">
        <v>416</v>
      </c>
      <c r="I155" s="835">
        <f>'Générateur Emprise 15ans'!$C$15/100</f>
        <v>1</v>
      </c>
      <c r="J155" s="835">
        <f>J$135*I155</f>
        <v>-0.2</v>
      </c>
      <c r="K155" s="835">
        <f>H$135+(H$135*J155)</f>
        <v>8</v>
      </c>
      <c r="L155" s="835">
        <f>K155*J82/10000</f>
        <v>1.6512</v>
      </c>
      <c r="M155" s="834"/>
      <c r="N155" s="827" t="s">
        <v>416</v>
      </c>
      <c r="O155" s="835">
        <f>'Générateur Emprise 15ans'!$C$15/100</f>
        <v>1</v>
      </c>
      <c r="P155" s="835">
        <f>P$135*O155</f>
        <v>-0.2</v>
      </c>
      <c r="Q155" s="835">
        <f>N$135+(N$135*P155)</f>
        <v>6.8</v>
      </c>
      <c r="R155" s="835">
        <f>Q155*P82/10000</f>
        <v>1.4035199999999999</v>
      </c>
      <c r="S155" s="834"/>
      <c r="T155" s="827" t="s">
        <v>416</v>
      </c>
      <c r="U155" s="835">
        <f>'Générateur Emprise 15ans'!$C$15/100</f>
        <v>1</v>
      </c>
      <c r="V155" s="835">
        <f>V$135*U155</f>
        <v>-0.05</v>
      </c>
      <c r="W155" s="835">
        <f>T$135+(T$135*V155)</f>
        <v>9.0250000000000004</v>
      </c>
      <c r="X155" s="835">
        <f>W155*V82/10000</f>
        <v>1.8627600000000002</v>
      </c>
      <c r="Y155" s="834"/>
      <c r="Z155" s="827" t="s">
        <v>416</v>
      </c>
      <c r="AA155" s="835">
        <f>'Générateur Emprise 15ans'!$C$15/100</f>
        <v>1</v>
      </c>
      <c r="AB155" s="835">
        <f>AB$135*AA155</f>
        <v>-0.2</v>
      </c>
      <c r="AC155" s="835">
        <f>Z$135+(Z$135*AB155)</f>
        <v>6.24</v>
      </c>
      <c r="AD155" s="835">
        <f>AC155*AB82/10000</f>
        <v>1.287936</v>
      </c>
      <c r="AE155" s="834"/>
      <c r="AF155" s="827" t="s">
        <v>416</v>
      </c>
      <c r="AG155" s="835">
        <f>'Générateur Emprise 15ans'!$C$15/100</f>
        <v>1</v>
      </c>
      <c r="AH155" s="835">
        <f>AH$135*AG155</f>
        <v>-0.2</v>
      </c>
      <c r="AI155" s="835">
        <f>AF$135+(AF$135*AH155)</f>
        <v>8</v>
      </c>
      <c r="AJ155" s="835">
        <f>AI155*AH82/10000</f>
        <v>1.6512</v>
      </c>
      <c r="AK155" s="834"/>
      <c r="AL155" s="827" t="s">
        <v>416</v>
      </c>
      <c r="AM155" s="835">
        <f>'Générateur Emprise 15ans'!$C$15/100</f>
        <v>1</v>
      </c>
      <c r="AN155" s="835">
        <f>AN$135*AM155</f>
        <v>-0.2</v>
      </c>
      <c r="AO155" s="835">
        <f>AL$135+(AL$135*AN155)</f>
        <v>6.8</v>
      </c>
      <c r="AP155" s="835">
        <f>AO155*AN82/10000</f>
        <v>1.4035199999999999</v>
      </c>
      <c r="AQ155" s="834"/>
      <c r="AR155" s="827" t="s">
        <v>416</v>
      </c>
      <c r="AS155" s="835">
        <f>'Générateur Emprise 15ans'!$C$15/100</f>
        <v>1</v>
      </c>
      <c r="AT155" s="835">
        <f>AT$135*AS155</f>
        <v>-0.05</v>
      </c>
      <c r="AU155" s="835">
        <f>AR$135+(AR$135*AT155)</f>
        <v>9.0250000000000004</v>
      </c>
      <c r="AV155" s="835">
        <f>AU155*AT82/10000</f>
        <v>1.8627600000000002</v>
      </c>
      <c r="AW155" s="834"/>
      <c r="AX155" s="827" t="s">
        <v>416</v>
      </c>
      <c r="AY155" s="835">
        <f>'Générateur Emprise 15ans'!$C$15/100</f>
        <v>1</v>
      </c>
      <c r="AZ155" s="835">
        <f>AZ$135*AY155</f>
        <v>-0.2</v>
      </c>
      <c r="BA155" s="835">
        <f>AX$135+(AX$135*AZ155)</f>
        <v>6.24</v>
      </c>
      <c r="BB155" s="835">
        <f>BA155*AZ82/10000</f>
        <v>1.287936</v>
      </c>
      <c r="BC155" s="834"/>
      <c r="BD155" s="827" t="s">
        <v>416</v>
      </c>
      <c r="BE155" s="835">
        <f>'Générateur Emprise 15ans'!$C$15/100</f>
        <v>1</v>
      </c>
      <c r="BF155" s="835">
        <f>BF$135*BE155</f>
        <v>-0.2</v>
      </c>
      <c r="BG155" s="835">
        <f>BD$135+(BD$135*BF155)</f>
        <v>8</v>
      </c>
      <c r="BH155" s="835">
        <f>BG155*BF82/10000</f>
        <v>1.6512</v>
      </c>
      <c r="BI155" s="834"/>
      <c r="BJ155" s="827" t="s">
        <v>416</v>
      </c>
      <c r="BK155" s="835">
        <f>'Générateur Emprise 15ans'!$C$15/100</f>
        <v>1</v>
      </c>
      <c r="BL155" s="835">
        <f>BL$135*BK155</f>
        <v>-0.2</v>
      </c>
      <c r="BM155" s="835">
        <f>BJ$135+(BJ$135*BL155)</f>
        <v>6.8</v>
      </c>
      <c r="BN155" s="835">
        <f>BM155*BL82/10000</f>
        <v>1.4035199999999999</v>
      </c>
      <c r="BO155" s="834"/>
      <c r="BP155" s="827" t="s">
        <v>416</v>
      </c>
      <c r="BQ155" s="835">
        <f>'Générateur Emprise 15ans'!$C$15/100</f>
        <v>1</v>
      </c>
      <c r="BR155" s="835">
        <f>BR$135*BQ155</f>
        <v>-0.05</v>
      </c>
      <c r="BS155" s="835">
        <f>BP$135+(BP$135*BR155)</f>
        <v>9.0250000000000004</v>
      </c>
      <c r="BT155" s="835">
        <f>BS155*BR82/10000</f>
        <v>1.8627600000000002</v>
      </c>
      <c r="BU155" s="834"/>
      <c r="BV155" s="827" t="s">
        <v>416</v>
      </c>
      <c r="BW155" s="835">
        <f>'Générateur Emprise 15ans'!$C$15/100</f>
        <v>1</v>
      </c>
      <c r="BX155" s="835">
        <f>BX$135*BW155</f>
        <v>-0.2</v>
      </c>
      <c r="BY155" s="835">
        <f>BV$135+(BV$135*BX155)</f>
        <v>6.24</v>
      </c>
      <c r="BZ155" s="835">
        <f>BY155*BX82/10000</f>
        <v>1.287936</v>
      </c>
      <c r="CA155" s="834"/>
      <c r="CB155" s="827" t="s">
        <v>416</v>
      </c>
      <c r="CC155" s="835">
        <f>'Générateur Emprise 15ans'!$C$15/100</f>
        <v>1</v>
      </c>
      <c r="CD155" s="835">
        <f>CD$135*CC155</f>
        <v>-0.2</v>
      </c>
      <c r="CE155" s="835">
        <f>CB$135+(CB$135*CD155)</f>
        <v>8</v>
      </c>
      <c r="CF155" s="835">
        <f>CE155*CD82/10000</f>
        <v>1.6512</v>
      </c>
      <c r="CG155" s="834"/>
      <c r="CH155" s="827" t="s">
        <v>416</v>
      </c>
      <c r="CI155" s="835">
        <f>'Générateur Emprise 15ans'!$C$15/100</f>
        <v>1</v>
      </c>
      <c r="CJ155" s="835">
        <f>CJ$135*CI155</f>
        <v>-0.2</v>
      </c>
      <c r="CK155" s="835">
        <f>CH$135+(CH$135*CJ155)</f>
        <v>6.8</v>
      </c>
      <c r="CL155" s="835">
        <f>CK155*CJ82/10000</f>
        <v>1.4035199999999999</v>
      </c>
      <c r="CM155" s="834"/>
      <c r="CN155" s="827" t="s">
        <v>416</v>
      </c>
      <c r="CO155" s="835">
        <f>'Générateur Emprise 15ans'!$C$15/100</f>
        <v>1</v>
      </c>
      <c r="CP155" s="835">
        <f>CP$135*CO155</f>
        <v>-0.05</v>
      </c>
      <c r="CQ155" s="835">
        <f>CN$135+(CN$135*CP155)</f>
        <v>0</v>
      </c>
      <c r="CR155" s="835">
        <f>CQ155*CP82/10000</f>
        <v>0</v>
      </c>
      <c r="CS155" s="834"/>
      <c r="CT155" s="827" t="s">
        <v>416</v>
      </c>
      <c r="CU155" s="835">
        <f>'Générateur Emprise 15ans'!$C$15/100</f>
        <v>1</v>
      </c>
      <c r="CV155" s="835">
        <f>CV$135*CU155</f>
        <v>-0.2</v>
      </c>
      <c r="CW155" s="835">
        <f>CT$135+(CT$135*CV155)</f>
        <v>0</v>
      </c>
      <c r="CX155" s="835">
        <f>CW155*CV82/10000</f>
        <v>0</v>
      </c>
      <c r="CY155" s="834"/>
      <c r="CZ155" s="827" t="s">
        <v>416</v>
      </c>
      <c r="DA155" s="835">
        <f>'Générateur Emprise 15ans'!$C$15/100</f>
        <v>1</v>
      </c>
      <c r="DB155" s="835">
        <f>DB$135*DA155</f>
        <v>-0.2</v>
      </c>
      <c r="DC155" s="835">
        <f>CZ$135+(CZ$135*DB155)</f>
        <v>0</v>
      </c>
      <c r="DD155" s="835">
        <f>DC155*DB82/10000</f>
        <v>0</v>
      </c>
      <c r="DE155" s="834"/>
      <c r="DF155" s="827" t="s">
        <v>416</v>
      </c>
      <c r="DG155" s="835">
        <f>'Générateur Emprise 15ans'!$C$15/100</f>
        <v>1</v>
      </c>
      <c r="DH155" s="835">
        <f>DH$135*DG155</f>
        <v>-0.2</v>
      </c>
      <c r="DI155" s="835">
        <f>DF$135+(DF$135*DH155)</f>
        <v>0</v>
      </c>
      <c r="DJ155" s="835">
        <f>DI155*DH82/10000</f>
        <v>0</v>
      </c>
      <c r="DK155" s="834"/>
      <c r="DL155" s="827" t="s">
        <v>416</v>
      </c>
      <c r="DM155" s="835">
        <f>'Générateur Emprise 15ans'!$C$15/100</f>
        <v>1</v>
      </c>
      <c r="DN155" s="835">
        <f>DN$135*DM155</f>
        <v>-0.05</v>
      </c>
      <c r="DO155" s="835">
        <f>DL$135+(DL$135*DN155)</f>
        <v>0</v>
      </c>
      <c r="DP155" s="835">
        <f>DO155*DN82/10000</f>
        <v>0</v>
      </c>
      <c r="DQ155" s="834"/>
      <c r="DR155" s="827" t="s">
        <v>416</v>
      </c>
      <c r="DS155" s="835">
        <f>'Générateur Emprise 15ans'!$C$15/100</f>
        <v>1</v>
      </c>
      <c r="DT155" s="835">
        <f>DT$135*DS155</f>
        <v>-0.2</v>
      </c>
      <c r="DU155" s="835">
        <f>DR$135+(DR$135*DT155)</f>
        <v>0</v>
      </c>
      <c r="DV155" s="835">
        <f>DU155*DT82/10000</f>
        <v>0</v>
      </c>
      <c r="DW155" s="834"/>
      <c r="DX155" s="827" t="s">
        <v>416</v>
      </c>
      <c r="DY155" s="835">
        <f>'Générateur Emprise 15ans'!$C$15/100</f>
        <v>1</v>
      </c>
      <c r="DZ155" s="835">
        <f>DZ$135*DY155</f>
        <v>-0.2</v>
      </c>
      <c r="EA155" s="835">
        <f>DX$135+(DX$135*DZ155)</f>
        <v>0</v>
      </c>
      <c r="EB155" s="835">
        <f>EA155*DZ82/10000</f>
        <v>0</v>
      </c>
      <c r="EC155" s="834"/>
      <c r="ED155" s="827" t="s">
        <v>416</v>
      </c>
      <c r="EE155" s="835">
        <f>'Générateur Emprise 15ans'!$C$15/100</f>
        <v>1</v>
      </c>
      <c r="EF155" s="835">
        <f>EF$135*EE155</f>
        <v>-0.2</v>
      </c>
      <c r="EG155" s="835">
        <f>ED$135+(ED$135*EF155)</f>
        <v>0</v>
      </c>
      <c r="EH155" s="835">
        <f>EG155*EF82/10000</f>
        <v>0</v>
      </c>
      <c r="EI155" s="834"/>
      <c r="EJ155" s="827" t="s">
        <v>416</v>
      </c>
      <c r="EK155" s="835">
        <f>'Générateur Emprise 15ans'!$C$15/100</f>
        <v>1</v>
      </c>
      <c r="EL155" s="835">
        <f>EL$135*EK155</f>
        <v>-0.05</v>
      </c>
      <c r="EM155" s="835">
        <f>EJ$135+(EJ$135*EL155)</f>
        <v>0</v>
      </c>
      <c r="EN155" s="835">
        <f>EM155*EL82/10000</f>
        <v>0</v>
      </c>
      <c r="EO155" s="834"/>
      <c r="EP155" s="827" t="s">
        <v>416</v>
      </c>
      <c r="EQ155" s="835">
        <f>'Générateur Emprise 15ans'!$C$15/100</f>
        <v>1</v>
      </c>
      <c r="ER155" s="835">
        <f>ER$135*EQ155</f>
        <v>-0.2</v>
      </c>
      <c r="ES155" s="835">
        <f>EP$135+(EP$135*ER155)</f>
        <v>0</v>
      </c>
      <c r="ET155" s="835">
        <f>ES155*ER82/10000</f>
        <v>0</v>
      </c>
      <c r="EU155" s="834"/>
      <c r="EV155" s="827" t="s">
        <v>416</v>
      </c>
      <c r="EW155" s="835">
        <f>'Générateur Emprise 15ans'!$C$15/100</f>
        <v>1</v>
      </c>
      <c r="EX155" s="835">
        <f>EX$135*EW155</f>
        <v>-0.2</v>
      </c>
      <c r="EY155" s="835">
        <f>EV$135+(EV$135*EX155)</f>
        <v>0</v>
      </c>
      <c r="EZ155" s="835">
        <f>EY155*EX82/10000</f>
        <v>0</v>
      </c>
      <c r="FA155" s="834"/>
      <c r="FB155" s="827" t="s">
        <v>416</v>
      </c>
      <c r="FC155" s="835">
        <f>'Générateur Emprise 15ans'!$C$15/100</f>
        <v>1</v>
      </c>
      <c r="FD155" s="835">
        <f>FD$135*FC155</f>
        <v>-0.2</v>
      </c>
      <c r="FE155" s="835">
        <f>FB$135+(FB$135*FD155)</f>
        <v>0</v>
      </c>
      <c r="FF155" s="835">
        <f>FE155*FD82/10000</f>
        <v>0</v>
      </c>
      <c r="FG155" s="834"/>
      <c r="FH155" s="827" t="s">
        <v>416</v>
      </c>
      <c r="FI155" s="835">
        <f>'Générateur Emprise 15ans'!$C$15/100</f>
        <v>1</v>
      </c>
      <c r="FJ155" s="835">
        <f>FJ$135*FI155</f>
        <v>-0.05</v>
      </c>
      <c r="FK155" s="835">
        <f>FH$135+(FH$135*FJ155)</f>
        <v>0</v>
      </c>
      <c r="FL155" s="835">
        <f>FK155*FJ82/10000</f>
        <v>0</v>
      </c>
      <c r="FM155" s="834"/>
      <c r="FN155" s="827" t="s">
        <v>416</v>
      </c>
      <c r="FO155" s="835">
        <f>'Générateur Emprise 15ans'!$C$15/100</f>
        <v>1</v>
      </c>
      <c r="FP155" s="835">
        <f>FP$135*FO155</f>
        <v>-0.2</v>
      </c>
      <c r="FQ155" s="835">
        <f>FN$135+(FN$135*FP155)</f>
        <v>0</v>
      </c>
      <c r="FR155" s="835">
        <f>FQ155*FP82/10000</f>
        <v>0</v>
      </c>
      <c r="FS155" s="834"/>
      <c r="FT155" s="827" t="s">
        <v>416</v>
      </c>
      <c r="FU155" s="835">
        <f>'Générateur Emprise 15ans'!$C$15/100</f>
        <v>1</v>
      </c>
      <c r="FV155" s="835">
        <f>FV$135*FU155</f>
        <v>-0.2</v>
      </c>
      <c r="FW155" s="835">
        <f>FT$135+(FT$135*FV155)</f>
        <v>0</v>
      </c>
      <c r="FX155" s="835">
        <f>FW155*FV82/10000</f>
        <v>0</v>
      </c>
      <c r="FY155" s="834"/>
    </row>
    <row r="156" spans="1:181" x14ac:dyDescent="0.3">
      <c r="A156" s="19"/>
      <c r="B156" s="827" t="s">
        <v>415</v>
      </c>
      <c r="C156" s="835">
        <f>'Générateur Emprise 15ans'!$C$16/100</f>
        <v>1.5</v>
      </c>
      <c r="D156" s="835">
        <f>D$135*C156</f>
        <v>-0.30000000000000004</v>
      </c>
      <c r="E156" s="835">
        <f>B$135+(B$135*D156)</f>
        <v>5.4599999999999991</v>
      </c>
      <c r="F156" s="835">
        <f>E156*D83/10000</f>
        <v>1.1269439999999999</v>
      </c>
      <c r="G156" s="834"/>
      <c r="H156" s="827" t="s">
        <v>415</v>
      </c>
      <c r="I156" s="835">
        <f>'Générateur Emprise 15ans'!$C$16/100</f>
        <v>1.5</v>
      </c>
      <c r="J156" s="835">
        <f>J$135*I156</f>
        <v>-0.30000000000000004</v>
      </c>
      <c r="K156" s="835">
        <f>H$135+(H$135*J156)</f>
        <v>7</v>
      </c>
      <c r="L156" s="835">
        <f>K156*J83/10000</f>
        <v>1.4448000000000001</v>
      </c>
      <c r="M156" s="834"/>
      <c r="N156" s="827" t="s">
        <v>415</v>
      </c>
      <c r="O156" s="835">
        <f>'Générateur Emprise 15ans'!$C$16/100</f>
        <v>1.5</v>
      </c>
      <c r="P156" s="835">
        <f>P$135*O156</f>
        <v>-0.30000000000000004</v>
      </c>
      <c r="Q156" s="835">
        <f>N$135+(N$135*P156)</f>
        <v>5.9499999999999993</v>
      </c>
      <c r="R156" s="835">
        <f>Q156*P83/10000</f>
        <v>1.2280799999999998</v>
      </c>
      <c r="S156" s="834"/>
      <c r="T156" s="827" t="s">
        <v>415</v>
      </c>
      <c r="U156" s="835">
        <f>'Générateur Emprise 15ans'!$C$16/100</f>
        <v>1.5</v>
      </c>
      <c r="V156" s="835">
        <f>V$135*U156</f>
        <v>-7.5000000000000011E-2</v>
      </c>
      <c r="W156" s="835">
        <f>T$135+(T$135*V156)</f>
        <v>8.7874999999999996</v>
      </c>
      <c r="X156" s="835">
        <f>W156*V83/10000</f>
        <v>1.8137399999999997</v>
      </c>
      <c r="Y156" s="834"/>
      <c r="Z156" s="827" t="s">
        <v>415</v>
      </c>
      <c r="AA156" s="835">
        <f>'Générateur Emprise 15ans'!$C$16/100</f>
        <v>1.5</v>
      </c>
      <c r="AB156" s="835">
        <f>AB$135*AA156</f>
        <v>-0.30000000000000004</v>
      </c>
      <c r="AC156" s="835">
        <f>Z$135+(Z$135*AB156)</f>
        <v>5.4599999999999991</v>
      </c>
      <c r="AD156" s="835">
        <f>AC156*AB83/10000</f>
        <v>1.1269439999999999</v>
      </c>
      <c r="AE156" s="834"/>
      <c r="AF156" s="827" t="s">
        <v>415</v>
      </c>
      <c r="AG156" s="835">
        <f>'Générateur Emprise 15ans'!$C$16/100</f>
        <v>1.5</v>
      </c>
      <c r="AH156" s="835">
        <f>AH$135*AG156</f>
        <v>-0.30000000000000004</v>
      </c>
      <c r="AI156" s="835">
        <f>AF$135+(AF$135*AH156)</f>
        <v>7</v>
      </c>
      <c r="AJ156" s="835">
        <f>AI156*AH83/10000</f>
        <v>1.4448000000000001</v>
      </c>
      <c r="AK156" s="834"/>
      <c r="AL156" s="827" t="s">
        <v>415</v>
      </c>
      <c r="AM156" s="835">
        <f>'Générateur Emprise 15ans'!$C$16/100</f>
        <v>1.5</v>
      </c>
      <c r="AN156" s="835">
        <f>AN$135*AM156</f>
        <v>-0.30000000000000004</v>
      </c>
      <c r="AO156" s="835">
        <f>AL$135+(AL$135*AN156)</f>
        <v>5.9499999999999993</v>
      </c>
      <c r="AP156" s="835">
        <f>AO156*AN83/10000</f>
        <v>1.2280799999999998</v>
      </c>
      <c r="AQ156" s="834"/>
      <c r="AR156" s="827" t="s">
        <v>415</v>
      </c>
      <c r="AS156" s="835">
        <f>'Générateur Emprise 15ans'!$C$16/100</f>
        <v>1.5</v>
      </c>
      <c r="AT156" s="835">
        <f>AT$135*AS156</f>
        <v>-7.5000000000000011E-2</v>
      </c>
      <c r="AU156" s="835">
        <f>AR$135+(AR$135*AT156)</f>
        <v>8.7874999999999996</v>
      </c>
      <c r="AV156" s="835">
        <f>AU156*AT83/10000</f>
        <v>1.8137399999999997</v>
      </c>
      <c r="AW156" s="834"/>
      <c r="AX156" s="827" t="s">
        <v>415</v>
      </c>
      <c r="AY156" s="835">
        <f>'Générateur Emprise 15ans'!$C$16/100</f>
        <v>1.5</v>
      </c>
      <c r="AZ156" s="835">
        <f>AZ$135*AY156</f>
        <v>-0.30000000000000004</v>
      </c>
      <c r="BA156" s="835">
        <f>AX$135+(AX$135*AZ156)</f>
        <v>5.4599999999999991</v>
      </c>
      <c r="BB156" s="835">
        <f>BA156*AZ83/10000</f>
        <v>1.1269439999999999</v>
      </c>
      <c r="BC156" s="834"/>
      <c r="BD156" s="827" t="s">
        <v>415</v>
      </c>
      <c r="BE156" s="835">
        <f>'Générateur Emprise 15ans'!$C$16/100</f>
        <v>1.5</v>
      </c>
      <c r="BF156" s="835">
        <f>BF$135*BE156</f>
        <v>-0.30000000000000004</v>
      </c>
      <c r="BG156" s="835">
        <f>BD$135+(BD$135*BF156)</f>
        <v>7</v>
      </c>
      <c r="BH156" s="835">
        <f>BG156*BF83/10000</f>
        <v>1.4448000000000001</v>
      </c>
      <c r="BI156" s="834"/>
      <c r="BJ156" s="827" t="s">
        <v>415</v>
      </c>
      <c r="BK156" s="835">
        <f>'Générateur Emprise 15ans'!$C$16/100</f>
        <v>1.5</v>
      </c>
      <c r="BL156" s="835">
        <f>BL$135*BK156</f>
        <v>-0.30000000000000004</v>
      </c>
      <c r="BM156" s="835">
        <f>BJ$135+(BJ$135*BL156)</f>
        <v>5.9499999999999993</v>
      </c>
      <c r="BN156" s="835">
        <f>BM156*BL83/10000</f>
        <v>1.2280799999999998</v>
      </c>
      <c r="BO156" s="834"/>
      <c r="BP156" s="827" t="s">
        <v>415</v>
      </c>
      <c r="BQ156" s="835">
        <f>'Générateur Emprise 15ans'!$C$16/100</f>
        <v>1.5</v>
      </c>
      <c r="BR156" s="835">
        <f>BR$135*BQ156</f>
        <v>-7.5000000000000011E-2</v>
      </c>
      <c r="BS156" s="835">
        <f>BP$135+(BP$135*BR156)</f>
        <v>8.7874999999999996</v>
      </c>
      <c r="BT156" s="835">
        <f>BS156*BR83/10000</f>
        <v>1.8137399999999997</v>
      </c>
      <c r="BU156" s="834"/>
      <c r="BV156" s="827" t="s">
        <v>415</v>
      </c>
      <c r="BW156" s="835">
        <f>'Générateur Emprise 15ans'!$C$16/100</f>
        <v>1.5</v>
      </c>
      <c r="BX156" s="835">
        <f>BX$135*BW156</f>
        <v>-0.30000000000000004</v>
      </c>
      <c r="BY156" s="835">
        <f>BV$135+(BV$135*BX156)</f>
        <v>5.4599999999999991</v>
      </c>
      <c r="BZ156" s="835">
        <f>BY156*BX83/10000</f>
        <v>1.1269439999999999</v>
      </c>
      <c r="CA156" s="834"/>
      <c r="CB156" s="827" t="s">
        <v>415</v>
      </c>
      <c r="CC156" s="835">
        <f>'Générateur Emprise 15ans'!$C$16/100</f>
        <v>1.5</v>
      </c>
      <c r="CD156" s="835">
        <f>CD$135*CC156</f>
        <v>-0.30000000000000004</v>
      </c>
      <c r="CE156" s="835">
        <f>CB$135+(CB$135*CD156)</f>
        <v>7</v>
      </c>
      <c r="CF156" s="835">
        <f>CE156*CD83/10000</f>
        <v>1.4448000000000001</v>
      </c>
      <c r="CG156" s="834"/>
      <c r="CH156" s="827" t="s">
        <v>415</v>
      </c>
      <c r="CI156" s="835">
        <f>'Générateur Emprise 15ans'!$C$16/100</f>
        <v>1.5</v>
      </c>
      <c r="CJ156" s="835">
        <f>CJ$135*CI156</f>
        <v>-0.30000000000000004</v>
      </c>
      <c r="CK156" s="835">
        <f>CH$135+(CH$135*CJ156)</f>
        <v>5.9499999999999993</v>
      </c>
      <c r="CL156" s="835">
        <f>CK156*CJ83/10000</f>
        <v>1.2280799999999998</v>
      </c>
      <c r="CM156" s="834"/>
      <c r="CN156" s="827" t="s">
        <v>415</v>
      </c>
      <c r="CO156" s="835">
        <f>'Générateur Emprise 15ans'!$C$16/100</f>
        <v>1.5</v>
      </c>
      <c r="CP156" s="835">
        <f>CP$135*CO156</f>
        <v>-7.5000000000000011E-2</v>
      </c>
      <c r="CQ156" s="835">
        <f>CN$135+(CN$135*CP156)</f>
        <v>0</v>
      </c>
      <c r="CR156" s="835">
        <f>CQ156*CP83/10000</f>
        <v>0</v>
      </c>
      <c r="CS156" s="834"/>
      <c r="CT156" s="827" t="s">
        <v>415</v>
      </c>
      <c r="CU156" s="835">
        <f>'Générateur Emprise 15ans'!$C$16/100</f>
        <v>1.5</v>
      </c>
      <c r="CV156" s="835">
        <f>CV$135*CU156</f>
        <v>-0.30000000000000004</v>
      </c>
      <c r="CW156" s="835">
        <f>CT$135+(CT$135*CV156)</f>
        <v>0</v>
      </c>
      <c r="CX156" s="835">
        <f>CW156*CV83/10000</f>
        <v>0</v>
      </c>
      <c r="CY156" s="834"/>
      <c r="CZ156" s="827" t="s">
        <v>415</v>
      </c>
      <c r="DA156" s="835">
        <f>'Générateur Emprise 15ans'!$C$16/100</f>
        <v>1.5</v>
      </c>
      <c r="DB156" s="835">
        <f>DB$135*DA156</f>
        <v>-0.30000000000000004</v>
      </c>
      <c r="DC156" s="835">
        <f>CZ$135+(CZ$135*DB156)</f>
        <v>0</v>
      </c>
      <c r="DD156" s="835">
        <f>DC156*DB83/10000</f>
        <v>0</v>
      </c>
      <c r="DE156" s="834"/>
      <c r="DF156" s="827" t="s">
        <v>415</v>
      </c>
      <c r="DG156" s="835">
        <f>'Générateur Emprise 15ans'!$C$16/100</f>
        <v>1.5</v>
      </c>
      <c r="DH156" s="835">
        <f>DH$135*DG156</f>
        <v>-0.30000000000000004</v>
      </c>
      <c r="DI156" s="835">
        <f>DF$135+(DF$135*DH156)</f>
        <v>0</v>
      </c>
      <c r="DJ156" s="835">
        <f>DI156*DH83/10000</f>
        <v>0</v>
      </c>
      <c r="DK156" s="834"/>
      <c r="DL156" s="827" t="s">
        <v>415</v>
      </c>
      <c r="DM156" s="835">
        <f>'Générateur Emprise 15ans'!$C$16/100</f>
        <v>1.5</v>
      </c>
      <c r="DN156" s="835">
        <f>DN$135*DM156</f>
        <v>-7.5000000000000011E-2</v>
      </c>
      <c r="DO156" s="835">
        <f>DL$135+(DL$135*DN156)</f>
        <v>0</v>
      </c>
      <c r="DP156" s="835">
        <f>DO156*DN83/10000</f>
        <v>0</v>
      </c>
      <c r="DQ156" s="834"/>
      <c r="DR156" s="827" t="s">
        <v>415</v>
      </c>
      <c r="DS156" s="835">
        <f>'Générateur Emprise 15ans'!$C$16/100</f>
        <v>1.5</v>
      </c>
      <c r="DT156" s="835">
        <f>DT$135*DS156</f>
        <v>-0.30000000000000004</v>
      </c>
      <c r="DU156" s="835">
        <f>DR$135+(DR$135*DT156)</f>
        <v>0</v>
      </c>
      <c r="DV156" s="835">
        <f>DU156*DT83/10000</f>
        <v>0</v>
      </c>
      <c r="DW156" s="834"/>
      <c r="DX156" s="827" t="s">
        <v>415</v>
      </c>
      <c r="DY156" s="835">
        <f>'Générateur Emprise 15ans'!$C$16/100</f>
        <v>1.5</v>
      </c>
      <c r="DZ156" s="835">
        <f>DZ$135*DY156</f>
        <v>-0.30000000000000004</v>
      </c>
      <c r="EA156" s="835">
        <f>DX$135+(DX$135*DZ156)</f>
        <v>0</v>
      </c>
      <c r="EB156" s="835">
        <f>EA156*DZ83/10000</f>
        <v>0</v>
      </c>
      <c r="EC156" s="834"/>
      <c r="ED156" s="827" t="s">
        <v>415</v>
      </c>
      <c r="EE156" s="835">
        <f>'Générateur Emprise 15ans'!$C$16/100</f>
        <v>1.5</v>
      </c>
      <c r="EF156" s="835">
        <f>EF$135*EE156</f>
        <v>-0.30000000000000004</v>
      </c>
      <c r="EG156" s="835">
        <f>ED$135+(ED$135*EF156)</f>
        <v>0</v>
      </c>
      <c r="EH156" s="835">
        <f>EG156*EF83/10000</f>
        <v>0</v>
      </c>
      <c r="EI156" s="834"/>
      <c r="EJ156" s="827" t="s">
        <v>415</v>
      </c>
      <c r="EK156" s="835">
        <f>'Générateur Emprise 15ans'!$C$16/100</f>
        <v>1.5</v>
      </c>
      <c r="EL156" s="835">
        <f>EL$135*EK156</f>
        <v>-7.5000000000000011E-2</v>
      </c>
      <c r="EM156" s="835">
        <f>EJ$135+(EJ$135*EL156)</f>
        <v>0</v>
      </c>
      <c r="EN156" s="835">
        <f>EM156*EL83/10000</f>
        <v>0</v>
      </c>
      <c r="EO156" s="834"/>
      <c r="EP156" s="827" t="s">
        <v>415</v>
      </c>
      <c r="EQ156" s="835">
        <f>'Générateur Emprise 15ans'!$C$16/100</f>
        <v>1.5</v>
      </c>
      <c r="ER156" s="835">
        <f>ER$135*EQ156</f>
        <v>-0.30000000000000004</v>
      </c>
      <c r="ES156" s="835">
        <f>EP$135+(EP$135*ER156)</f>
        <v>0</v>
      </c>
      <c r="ET156" s="835">
        <f>ES156*ER83/10000</f>
        <v>0</v>
      </c>
      <c r="EU156" s="834"/>
      <c r="EV156" s="827" t="s">
        <v>415</v>
      </c>
      <c r="EW156" s="835">
        <f>'Générateur Emprise 15ans'!$C$16/100</f>
        <v>1.5</v>
      </c>
      <c r="EX156" s="835">
        <f>EX$135*EW156</f>
        <v>-0.30000000000000004</v>
      </c>
      <c r="EY156" s="835">
        <f>EV$135+(EV$135*EX156)</f>
        <v>0</v>
      </c>
      <c r="EZ156" s="835">
        <f>EY156*EX83/10000</f>
        <v>0</v>
      </c>
      <c r="FA156" s="834"/>
      <c r="FB156" s="827" t="s">
        <v>415</v>
      </c>
      <c r="FC156" s="835">
        <f>'Générateur Emprise 15ans'!$C$16/100</f>
        <v>1.5</v>
      </c>
      <c r="FD156" s="835">
        <f>FD$135*FC156</f>
        <v>-0.30000000000000004</v>
      </c>
      <c r="FE156" s="835">
        <f>FB$135+(FB$135*FD156)</f>
        <v>0</v>
      </c>
      <c r="FF156" s="835">
        <f>FE156*FD83/10000</f>
        <v>0</v>
      </c>
      <c r="FG156" s="834"/>
      <c r="FH156" s="827" t="s">
        <v>415</v>
      </c>
      <c r="FI156" s="835">
        <f>'Générateur Emprise 15ans'!$C$16/100</f>
        <v>1.5</v>
      </c>
      <c r="FJ156" s="835">
        <f>FJ$135*FI156</f>
        <v>-7.5000000000000011E-2</v>
      </c>
      <c r="FK156" s="835">
        <f>FH$135+(FH$135*FJ156)</f>
        <v>0</v>
      </c>
      <c r="FL156" s="835">
        <f>FK156*FJ83/10000</f>
        <v>0</v>
      </c>
      <c r="FM156" s="834"/>
      <c r="FN156" s="827" t="s">
        <v>415</v>
      </c>
      <c r="FO156" s="835">
        <f>'Générateur Emprise 15ans'!$C$16/100</f>
        <v>1.5</v>
      </c>
      <c r="FP156" s="835">
        <f>FP$135*FO156</f>
        <v>-0.30000000000000004</v>
      </c>
      <c r="FQ156" s="835">
        <f>FN$135+(FN$135*FP156)</f>
        <v>0</v>
      </c>
      <c r="FR156" s="835">
        <f>FQ156*FP83/10000</f>
        <v>0</v>
      </c>
      <c r="FS156" s="834"/>
      <c r="FT156" s="827" t="s">
        <v>415</v>
      </c>
      <c r="FU156" s="835">
        <f>'Générateur Emprise 15ans'!$C$16/100</f>
        <v>1.5</v>
      </c>
      <c r="FV156" s="835">
        <f>FV$135*FU156</f>
        <v>-0.30000000000000004</v>
      </c>
      <c r="FW156" s="835">
        <f>FT$135+(FT$135*FV156)</f>
        <v>0</v>
      </c>
      <c r="FX156" s="835">
        <f>FW156*FV83/10000</f>
        <v>0</v>
      </c>
      <c r="FY156" s="834"/>
    </row>
    <row r="157" spans="1:181" x14ac:dyDescent="0.3">
      <c r="A157" s="19"/>
      <c r="B157" s="827"/>
      <c r="C157" s="835"/>
      <c r="D157" s="835"/>
      <c r="E157" s="835"/>
      <c r="F157" s="835"/>
      <c r="G157" s="834"/>
      <c r="H157" s="827"/>
      <c r="I157" s="835"/>
      <c r="J157" s="835"/>
      <c r="K157" s="835"/>
      <c r="L157" s="835"/>
      <c r="M157" s="834"/>
      <c r="N157" s="827"/>
      <c r="O157" s="835"/>
      <c r="P157" s="835"/>
      <c r="Q157" s="835"/>
      <c r="R157" s="835"/>
      <c r="S157" s="834"/>
      <c r="T157" s="827"/>
      <c r="U157" s="835"/>
      <c r="V157" s="835"/>
      <c r="W157" s="835"/>
      <c r="X157" s="835"/>
      <c r="Y157" s="834"/>
      <c r="Z157" s="827"/>
      <c r="AA157" s="835"/>
      <c r="AB157" s="835"/>
      <c r="AC157" s="835"/>
      <c r="AD157" s="835"/>
      <c r="AE157" s="834"/>
      <c r="AF157" s="827"/>
      <c r="AG157" s="835"/>
      <c r="AH157" s="835"/>
      <c r="AI157" s="835"/>
      <c r="AJ157" s="835"/>
      <c r="AK157" s="834"/>
      <c r="AL157" s="827"/>
      <c r="AM157" s="835"/>
      <c r="AN157" s="835"/>
      <c r="AO157" s="835"/>
      <c r="AP157" s="835"/>
      <c r="AQ157" s="834"/>
      <c r="AR157" s="827"/>
      <c r="AS157" s="835"/>
      <c r="AT157" s="835"/>
      <c r="AU157" s="835"/>
      <c r="AV157" s="835"/>
      <c r="AW157" s="834"/>
      <c r="AX157" s="827"/>
      <c r="AY157" s="835"/>
      <c r="AZ157" s="835"/>
      <c r="BA157" s="835"/>
      <c r="BB157" s="835"/>
      <c r="BC157" s="834"/>
      <c r="BD157" s="827"/>
      <c r="BE157" s="835"/>
      <c r="BF157" s="835"/>
      <c r="BG157" s="835"/>
      <c r="BH157" s="835"/>
      <c r="BI157" s="834"/>
      <c r="BJ157" s="827"/>
      <c r="BK157" s="835"/>
      <c r="BL157" s="835"/>
      <c r="BM157" s="835"/>
      <c r="BN157" s="835"/>
      <c r="BO157" s="834"/>
      <c r="BP157" s="827"/>
      <c r="BQ157" s="835"/>
      <c r="BR157" s="835"/>
      <c r="BS157" s="835"/>
      <c r="BT157" s="835"/>
      <c r="BU157" s="834"/>
      <c r="BV157" s="827"/>
      <c r="BW157" s="835"/>
      <c r="BX157" s="835"/>
      <c r="BY157" s="835"/>
      <c r="BZ157" s="835"/>
      <c r="CA157" s="834"/>
      <c r="CB157" s="827"/>
      <c r="CC157" s="835"/>
      <c r="CD157" s="835"/>
      <c r="CE157" s="835"/>
      <c r="CF157" s="835"/>
      <c r="CG157" s="834"/>
      <c r="CH157" s="827"/>
      <c r="CI157" s="835"/>
      <c r="CJ157" s="835"/>
      <c r="CK157" s="835"/>
      <c r="CL157" s="835"/>
      <c r="CM157" s="834"/>
      <c r="CN157" s="827"/>
      <c r="CO157" s="835"/>
      <c r="CP157" s="835"/>
      <c r="CQ157" s="835"/>
      <c r="CR157" s="835"/>
      <c r="CS157" s="834"/>
      <c r="CT157" s="827"/>
      <c r="CU157" s="835"/>
      <c r="CV157" s="835"/>
      <c r="CW157" s="835"/>
      <c r="CX157" s="835"/>
      <c r="CY157" s="834"/>
      <c r="CZ157" s="827"/>
      <c r="DA157" s="835"/>
      <c r="DB157" s="835"/>
      <c r="DC157" s="835"/>
      <c r="DD157" s="835"/>
      <c r="DE157" s="834"/>
      <c r="DF157" s="827"/>
      <c r="DG157" s="835"/>
      <c r="DH157" s="835"/>
      <c r="DI157" s="835"/>
      <c r="DJ157" s="835"/>
      <c r="DK157" s="834"/>
      <c r="DL157" s="827"/>
      <c r="DM157" s="835"/>
      <c r="DN157" s="835"/>
      <c r="DO157" s="835"/>
      <c r="DP157" s="835"/>
      <c r="DQ157" s="834"/>
      <c r="DR157" s="827"/>
      <c r="DS157" s="835"/>
      <c r="DT157" s="835"/>
      <c r="DU157" s="835"/>
      <c r="DV157" s="835"/>
      <c r="DW157" s="834"/>
      <c r="DX157" s="827"/>
      <c r="DY157" s="835"/>
      <c r="DZ157" s="835"/>
      <c r="EA157" s="835"/>
      <c r="EB157" s="835"/>
      <c r="EC157" s="834"/>
      <c r="ED157" s="827"/>
      <c r="EE157" s="835"/>
      <c r="EF157" s="835"/>
      <c r="EG157" s="835"/>
      <c r="EH157" s="835"/>
      <c r="EI157" s="834"/>
      <c r="EJ157" s="827"/>
      <c r="EK157" s="835"/>
      <c r="EL157" s="835"/>
      <c r="EM157" s="835"/>
      <c r="EN157" s="835"/>
      <c r="EO157" s="834"/>
      <c r="EP157" s="827"/>
      <c r="EQ157" s="835"/>
      <c r="ER157" s="835"/>
      <c r="ES157" s="835"/>
      <c r="ET157" s="835"/>
      <c r="EU157" s="834"/>
      <c r="EV157" s="827"/>
      <c r="EW157" s="835"/>
      <c r="EX157" s="835"/>
      <c r="EY157" s="835"/>
      <c r="EZ157" s="835"/>
      <c r="FA157" s="834"/>
      <c r="FB157" s="827"/>
      <c r="FC157" s="835"/>
      <c r="FD157" s="835"/>
      <c r="FE157" s="835"/>
      <c r="FF157" s="835"/>
      <c r="FG157" s="834"/>
      <c r="FH157" s="827"/>
      <c r="FI157" s="835"/>
      <c r="FJ157" s="835"/>
      <c r="FK157" s="835"/>
      <c r="FL157" s="835"/>
      <c r="FM157" s="834"/>
      <c r="FN157" s="827"/>
      <c r="FO157" s="835"/>
      <c r="FP157" s="835"/>
      <c r="FQ157" s="835"/>
      <c r="FR157" s="835"/>
      <c r="FS157" s="834"/>
      <c r="FT157" s="827"/>
      <c r="FU157" s="835"/>
      <c r="FV157" s="835"/>
      <c r="FW157" s="835"/>
      <c r="FX157" s="835"/>
      <c r="FY157" s="834"/>
    </row>
    <row r="158" spans="1:181" x14ac:dyDescent="0.3">
      <c r="A158" s="19"/>
      <c r="B158" s="827" t="s">
        <v>445</v>
      </c>
      <c r="C158" s="835">
        <f>SUM(C139:C142)</f>
        <v>1.7</v>
      </c>
      <c r="D158" s="835">
        <f>IF(C158&gt;1,1,C158)</f>
        <v>1</v>
      </c>
      <c r="E158" s="835">
        <f>IF(D70=1,B$135+D158*C135*B135,0)</f>
        <v>0</v>
      </c>
      <c r="F158" s="835">
        <f>D88*E158/10000</f>
        <v>0</v>
      </c>
      <c r="G158" s="834"/>
      <c r="H158" s="827" t="s">
        <v>445</v>
      </c>
      <c r="I158" s="835">
        <f>SUM(I139:I142)</f>
        <v>1.7</v>
      </c>
      <c r="J158" s="835">
        <f>IF(I158&gt;1,1,I158)</f>
        <v>1</v>
      </c>
      <c r="K158" s="835">
        <f>IF(J70=1,H$135+J158*I135*H135,0)</f>
        <v>0</v>
      </c>
      <c r="L158" s="835">
        <f>J88*K158/10000</f>
        <v>0</v>
      </c>
      <c r="M158" s="834"/>
      <c r="N158" s="827" t="s">
        <v>445</v>
      </c>
      <c r="O158" s="835">
        <f>SUM(O139:O142)</f>
        <v>1.7</v>
      </c>
      <c r="P158" s="835">
        <f>IF(O158&gt;1,1,O158)</f>
        <v>1</v>
      </c>
      <c r="Q158" s="835">
        <f>IF(P70=1,N$135+P158*O135*N135,0)</f>
        <v>0</v>
      </c>
      <c r="R158" s="835">
        <f>P88*Q158/10000</f>
        <v>0</v>
      </c>
      <c r="S158" s="834"/>
      <c r="T158" s="827" t="s">
        <v>445</v>
      </c>
      <c r="U158" s="835">
        <f>SUM(U139:U142)</f>
        <v>1.7</v>
      </c>
      <c r="V158" s="835">
        <f>IF(U158&gt;1,1,U158)</f>
        <v>1</v>
      </c>
      <c r="W158" s="835">
        <f>IF(V70=1,T$135+V158*U135*T135,0)</f>
        <v>0</v>
      </c>
      <c r="X158" s="835">
        <f>V88*W158/10000</f>
        <v>0</v>
      </c>
      <c r="Y158" s="834"/>
      <c r="Z158" s="827" t="s">
        <v>445</v>
      </c>
      <c r="AA158" s="835">
        <f>SUM(AA139:AA142)</f>
        <v>1.7</v>
      </c>
      <c r="AB158" s="835">
        <f>IF(AA158&gt;1,1,AA158)</f>
        <v>1</v>
      </c>
      <c r="AC158" s="835">
        <f>IF(AB70=1,Z$135+AB158*AA135*Z135,0)</f>
        <v>0</v>
      </c>
      <c r="AD158" s="835">
        <f>AB88*AC158/10000</f>
        <v>0</v>
      </c>
      <c r="AE158" s="834"/>
      <c r="AF158" s="827" t="s">
        <v>445</v>
      </c>
      <c r="AG158" s="835">
        <f>SUM(AG139:AG142)</f>
        <v>1.7</v>
      </c>
      <c r="AH158" s="835">
        <f>IF(AG158&gt;1,1,AG158)</f>
        <v>1</v>
      </c>
      <c r="AI158" s="835">
        <f>IF(AH70=1,AF$135+AH158*AG135*AF135,0)</f>
        <v>0</v>
      </c>
      <c r="AJ158" s="835">
        <f>AH88*AI158/10000</f>
        <v>0</v>
      </c>
      <c r="AK158" s="834"/>
      <c r="AL158" s="827" t="s">
        <v>445</v>
      </c>
      <c r="AM158" s="835">
        <f>SUM(AM139:AM142)</f>
        <v>1.7</v>
      </c>
      <c r="AN158" s="835">
        <f>IF(AM158&gt;1,1,AM158)</f>
        <v>1</v>
      </c>
      <c r="AO158" s="835">
        <f>IF(AN70=1,AL$135+AN158*AM135*AL135,0)</f>
        <v>0</v>
      </c>
      <c r="AP158" s="835">
        <f>AN88*AO158/10000</f>
        <v>0</v>
      </c>
      <c r="AQ158" s="834"/>
      <c r="AR158" s="827" t="s">
        <v>445</v>
      </c>
      <c r="AS158" s="835">
        <f>SUM(AS139:AS142)</f>
        <v>1.7</v>
      </c>
      <c r="AT158" s="835">
        <f>IF(AS158&gt;1,1,AS158)</f>
        <v>1</v>
      </c>
      <c r="AU158" s="835">
        <f>IF(AT70=1,AR$135+AT158*AS135*AR135,0)</f>
        <v>0</v>
      </c>
      <c r="AV158" s="835">
        <f>AT88*AU158/10000</f>
        <v>0</v>
      </c>
      <c r="AW158" s="834"/>
      <c r="AX158" s="827" t="s">
        <v>445</v>
      </c>
      <c r="AY158" s="835">
        <f>SUM(AY139:AY142)</f>
        <v>1.7</v>
      </c>
      <c r="AZ158" s="835">
        <f>IF(AY158&gt;1,1,AY158)</f>
        <v>1</v>
      </c>
      <c r="BA158" s="835">
        <f>IF(AZ70=1,AX$135+AZ158*AY135*AX135,0)</f>
        <v>0</v>
      </c>
      <c r="BB158" s="835">
        <f>AZ88*BA158/10000</f>
        <v>0</v>
      </c>
      <c r="BC158" s="834"/>
      <c r="BD158" s="827" t="s">
        <v>445</v>
      </c>
      <c r="BE158" s="835">
        <f>SUM(BE139:BE142)</f>
        <v>1.7</v>
      </c>
      <c r="BF158" s="835">
        <f>IF(BE158&gt;1,1,BE158)</f>
        <v>1</v>
      </c>
      <c r="BG158" s="835">
        <f>IF(BF70=1,BD$135+BF158*BE135*BD135,0)</f>
        <v>0</v>
      </c>
      <c r="BH158" s="835">
        <f>BF88*BG158/10000</f>
        <v>0</v>
      </c>
      <c r="BI158" s="834"/>
      <c r="BJ158" s="827" t="s">
        <v>445</v>
      </c>
      <c r="BK158" s="835">
        <f>SUM(BK139:BK142)</f>
        <v>1.7</v>
      </c>
      <c r="BL158" s="835">
        <f>IF(BK158&gt;1,1,BK158)</f>
        <v>1</v>
      </c>
      <c r="BM158" s="835">
        <f>IF(BL70=1,BJ$135+BL158*BK135*BJ135,0)</f>
        <v>0</v>
      </c>
      <c r="BN158" s="835">
        <f>BL88*BM158/10000</f>
        <v>0</v>
      </c>
      <c r="BO158" s="834"/>
      <c r="BP158" s="827" t="s">
        <v>445</v>
      </c>
      <c r="BQ158" s="835">
        <f>SUM(BQ139:BQ142)</f>
        <v>1.7</v>
      </c>
      <c r="BR158" s="835">
        <f>IF(BQ158&gt;1,1,BQ158)</f>
        <v>1</v>
      </c>
      <c r="BS158" s="835">
        <f>IF(BR70=1,BP$135+BR158*BQ135*BP135,0)</f>
        <v>0</v>
      </c>
      <c r="BT158" s="835">
        <f>BR88*BS158/10000</f>
        <v>0</v>
      </c>
      <c r="BU158" s="834"/>
      <c r="BV158" s="827" t="s">
        <v>445</v>
      </c>
      <c r="BW158" s="835">
        <f>SUM(BW139:BW142)</f>
        <v>1.7</v>
      </c>
      <c r="BX158" s="835">
        <f>IF(BW158&gt;1,1,BW158)</f>
        <v>1</v>
      </c>
      <c r="BY158" s="835">
        <f>IF(BX70=1,BV$135+BX158*BW135*BV135,0)</f>
        <v>0</v>
      </c>
      <c r="BZ158" s="835">
        <f>BX88*BY158/10000</f>
        <v>0</v>
      </c>
      <c r="CA158" s="834"/>
      <c r="CB158" s="827" t="s">
        <v>445</v>
      </c>
      <c r="CC158" s="835">
        <f>SUM(CC139:CC142)</f>
        <v>1.7</v>
      </c>
      <c r="CD158" s="835">
        <f>IF(CC158&gt;1,1,CC158)</f>
        <v>1</v>
      </c>
      <c r="CE158" s="835">
        <f>IF(CD70=1,CB$135+CD158*CC135*CB135,0)</f>
        <v>0</v>
      </c>
      <c r="CF158" s="835">
        <f>CD88*CE158/10000</f>
        <v>0</v>
      </c>
      <c r="CG158" s="834"/>
      <c r="CH158" s="827" t="s">
        <v>445</v>
      </c>
      <c r="CI158" s="835">
        <f>SUM(CI139:CI142)</f>
        <v>1.7</v>
      </c>
      <c r="CJ158" s="835">
        <f>IF(CI158&gt;1,1,CI158)</f>
        <v>1</v>
      </c>
      <c r="CK158" s="835">
        <f>IF(CJ70=1,CH$135+CJ158*CI135*CH135,0)</f>
        <v>0</v>
      </c>
      <c r="CL158" s="835">
        <f>CJ88*CK158/10000</f>
        <v>0</v>
      </c>
      <c r="CM158" s="834"/>
      <c r="CN158" s="827" t="s">
        <v>445</v>
      </c>
      <c r="CO158" s="835">
        <f>SUM(CO139:CO142)</f>
        <v>1.7</v>
      </c>
      <c r="CP158" s="835">
        <f>IF(CO158&gt;1,1,CO158)</f>
        <v>1</v>
      </c>
      <c r="CQ158" s="835">
        <f>IF(CP70=1,CN$135+CP158*CO135*CN135,0)</f>
        <v>0</v>
      </c>
      <c r="CR158" s="835">
        <f>CP88*CQ158/10000</f>
        <v>0</v>
      </c>
      <c r="CS158" s="834"/>
      <c r="CT158" s="827" t="s">
        <v>445</v>
      </c>
      <c r="CU158" s="835">
        <f>SUM(CU139:CU142)</f>
        <v>1.7</v>
      </c>
      <c r="CV158" s="835">
        <f>IF(CU158&gt;1,1,CU158)</f>
        <v>1</v>
      </c>
      <c r="CW158" s="835">
        <f>IF(CV70=1,CT$135+CV158*CU135*CT135,0)</f>
        <v>0</v>
      </c>
      <c r="CX158" s="835">
        <f>CV88*CW158/10000</f>
        <v>0</v>
      </c>
      <c r="CY158" s="834"/>
      <c r="CZ158" s="827" t="s">
        <v>445</v>
      </c>
      <c r="DA158" s="835">
        <f>SUM(DA139:DA142)</f>
        <v>1.7</v>
      </c>
      <c r="DB158" s="835">
        <f>IF(DA158&gt;1,1,DA158)</f>
        <v>1</v>
      </c>
      <c r="DC158" s="835">
        <f>IF(DB70=1,CZ$135+DB158*DA135*CZ135,0)</f>
        <v>0</v>
      </c>
      <c r="DD158" s="835">
        <f>DB88*DC158/10000</f>
        <v>0</v>
      </c>
      <c r="DE158" s="834"/>
      <c r="DF158" s="827" t="s">
        <v>445</v>
      </c>
      <c r="DG158" s="835">
        <f>SUM(DG139:DG142)</f>
        <v>1.7</v>
      </c>
      <c r="DH158" s="835">
        <f>IF(DG158&gt;1,1,DG158)</f>
        <v>1</v>
      </c>
      <c r="DI158" s="835">
        <f>IF(DH70=1,DF$135+DH158*DG135*DF135,0)</f>
        <v>0</v>
      </c>
      <c r="DJ158" s="835">
        <f>DH88*DI158/10000</f>
        <v>0</v>
      </c>
      <c r="DK158" s="834"/>
      <c r="DL158" s="827" t="s">
        <v>445</v>
      </c>
      <c r="DM158" s="835">
        <f>SUM(DM139:DM142)</f>
        <v>1.7</v>
      </c>
      <c r="DN158" s="835">
        <f>IF(DM158&gt;1,1,DM158)</f>
        <v>1</v>
      </c>
      <c r="DO158" s="835">
        <f>IF(DN70=1,DL$135+DN158*DM135*DL135,0)</f>
        <v>0</v>
      </c>
      <c r="DP158" s="835">
        <f>DN88*DO158/10000</f>
        <v>0</v>
      </c>
      <c r="DQ158" s="834"/>
      <c r="DR158" s="827" t="s">
        <v>445</v>
      </c>
      <c r="DS158" s="835">
        <f>SUM(DS139:DS142)</f>
        <v>1.7</v>
      </c>
      <c r="DT158" s="835">
        <f>IF(DS158&gt;1,1,DS158)</f>
        <v>1</v>
      </c>
      <c r="DU158" s="835">
        <f>IF(DT70=1,DR$135+DT158*DS135*DR135,0)</f>
        <v>0</v>
      </c>
      <c r="DV158" s="835">
        <f>DT88*DU158/10000</f>
        <v>0</v>
      </c>
      <c r="DW158" s="834"/>
      <c r="DX158" s="827" t="s">
        <v>445</v>
      </c>
      <c r="DY158" s="835">
        <f>SUM(DY139:DY142)</f>
        <v>1.7</v>
      </c>
      <c r="DZ158" s="835">
        <f>IF(DY158&gt;1,1,DY158)</f>
        <v>1</v>
      </c>
      <c r="EA158" s="835">
        <f>IF(DZ70=1,DX$135+DZ158*DY135*DX135,0)</f>
        <v>0</v>
      </c>
      <c r="EB158" s="835">
        <f>DZ88*EA158/10000</f>
        <v>0</v>
      </c>
      <c r="EC158" s="834"/>
      <c r="ED158" s="827" t="s">
        <v>445</v>
      </c>
      <c r="EE158" s="835">
        <f>SUM(EE139:EE142)</f>
        <v>1.7</v>
      </c>
      <c r="EF158" s="835">
        <f>IF(EE158&gt;1,1,EE158)</f>
        <v>1</v>
      </c>
      <c r="EG158" s="835">
        <f>IF(EF70=1,ED$135+EF158*EE135*ED135,0)</f>
        <v>0</v>
      </c>
      <c r="EH158" s="835">
        <f>EF88*EG158/10000</f>
        <v>0</v>
      </c>
      <c r="EI158" s="834"/>
      <c r="EJ158" s="827" t="s">
        <v>445</v>
      </c>
      <c r="EK158" s="835">
        <f>SUM(EK139:EK142)</f>
        <v>1.7</v>
      </c>
      <c r="EL158" s="835">
        <f>IF(EK158&gt;1,1,EK158)</f>
        <v>1</v>
      </c>
      <c r="EM158" s="835">
        <f>IF(EL70=1,EJ$135+EL158*EK135*EJ135,0)</f>
        <v>0</v>
      </c>
      <c r="EN158" s="835">
        <f>EL88*EM158/10000</f>
        <v>0</v>
      </c>
      <c r="EO158" s="834"/>
      <c r="EP158" s="827" t="s">
        <v>445</v>
      </c>
      <c r="EQ158" s="835">
        <f>SUM(EQ139:EQ142)</f>
        <v>1.7</v>
      </c>
      <c r="ER158" s="835">
        <f>IF(EQ158&gt;1,1,EQ158)</f>
        <v>1</v>
      </c>
      <c r="ES158" s="835">
        <f>IF(ER70=1,EP$135+ER158*EQ135*EP135,0)</f>
        <v>0</v>
      </c>
      <c r="ET158" s="835">
        <f>ER88*ES158/10000</f>
        <v>0</v>
      </c>
      <c r="EU158" s="834"/>
      <c r="EV158" s="827" t="s">
        <v>445</v>
      </c>
      <c r="EW158" s="835">
        <f>SUM(EW139:EW142)</f>
        <v>1.7</v>
      </c>
      <c r="EX158" s="835">
        <f>IF(EW158&gt;1,1,EW158)</f>
        <v>1</v>
      </c>
      <c r="EY158" s="835">
        <f>IF(EX70=1,EV$135+EX158*EW135*EV135,0)</f>
        <v>0</v>
      </c>
      <c r="EZ158" s="835">
        <f>EX88*EY158/10000</f>
        <v>0</v>
      </c>
      <c r="FA158" s="834"/>
      <c r="FB158" s="827" t="s">
        <v>445</v>
      </c>
      <c r="FC158" s="835">
        <f>SUM(FC139:FC142)</f>
        <v>1.7</v>
      </c>
      <c r="FD158" s="835">
        <f>IF(FC158&gt;1,1,FC158)</f>
        <v>1</v>
      </c>
      <c r="FE158" s="835">
        <f>IF(FD70=1,FB$135+FD158*FC135*FB135,0)</f>
        <v>0</v>
      </c>
      <c r="FF158" s="835">
        <f>FD88*FE158/10000</f>
        <v>0</v>
      </c>
      <c r="FG158" s="834"/>
      <c r="FH158" s="827" t="s">
        <v>445</v>
      </c>
      <c r="FI158" s="835">
        <f>SUM(FI139:FI142)</f>
        <v>1.7</v>
      </c>
      <c r="FJ158" s="835">
        <f>IF(FI158&gt;1,1,FI158)</f>
        <v>1</v>
      </c>
      <c r="FK158" s="835">
        <f>IF(FJ70=1,FH$135+FJ158*FI135*FH135,0)</f>
        <v>0</v>
      </c>
      <c r="FL158" s="835">
        <f>FJ88*FK158/10000</f>
        <v>0</v>
      </c>
      <c r="FM158" s="834"/>
      <c r="FN158" s="827" t="s">
        <v>445</v>
      </c>
      <c r="FO158" s="835">
        <f>SUM(FO139:FO142)</f>
        <v>1.7</v>
      </c>
      <c r="FP158" s="835">
        <f>IF(FO158&gt;1,1,FO158)</f>
        <v>1</v>
      </c>
      <c r="FQ158" s="835">
        <f>IF(FP70=1,FN$135+FP158*FO135*FN135,0)</f>
        <v>0</v>
      </c>
      <c r="FR158" s="835">
        <f>FP88*FQ158/10000</f>
        <v>0</v>
      </c>
      <c r="FS158" s="834"/>
      <c r="FT158" s="827" t="s">
        <v>445</v>
      </c>
      <c r="FU158" s="835">
        <f>SUM(FU139:FU142)</f>
        <v>1.7</v>
      </c>
      <c r="FV158" s="835">
        <f>IF(FU158&gt;1,1,FU158)</f>
        <v>1</v>
      </c>
      <c r="FW158" s="835">
        <f>IF(FV70=1,FT$135+FV158*FU135*FT135,0)</f>
        <v>0</v>
      </c>
      <c r="FX158" s="835">
        <f>FV88*FW158/10000</f>
        <v>0</v>
      </c>
      <c r="FY158" s="834"/>
    </row>
    <row r="159" spans="1:181" x14ac:dyDescent="0.3">
      <c r="A159" s="19"/>
      <c r="B159" s="827"/>
      <c r="C159" s="835"/>
      <c r="D159" s="835"/>
      <c r="E159" s="835"/>
      <c r="F159" s="835"/>
      <c r="G159" s="834"/>
      <c r="H159" s="827"/>
      <c r="I159" s="835"/>
      <c r="J159" s="835"/>
      <c r="K159" s="835"/>
      <c r="L159" s="835"/>
      <c r="M159" s="834"/>
      <c r="N159" s="827"/>
      <c r="O159" s="835"/>
      <c r="P159" s="835"/>
      <c r="Q159" s="835"/>
      <c r="R159" s="835"/>
      <c r="S159" s="834"/>
      <c r="T159" s="827"/>
      <c r="U159" s="835"/>
      <c r="V159" s="835"/>
      <c r="W159" s="835"/>
      <c r="X159" s="835"/>
      <c r="Y159" s="834"/>
      <c r="Z159" s="827"/>
      <c r="AA159" s="835"/>
      <c r="AB159" s="835"/>
      <c r="AC159" s="835"/>
      <c r="AD159" s="835"/>
      <c r="AE159" s="834"/>
      <c r="AF159" s="827"/>
      <c r="AG159" s="835"/>
      <c r="AH159" s="835"/>
      <c r="AI159" s="835"/>
      <c r="AJ159" s="835"/>
      <c r="AK159" s="834"/>
      <c r="AL159" s="827"/>
      <c r="AM159" s="835"/>
      <c r="AN159" s="835"/>
      <c r="AO159" s="835"/>
      <c r="AP159" s="835"/>
      <c r="AQ159" s="834"/>
      <c r="AR159" s="827"/>
      <c r="AS159" s="835"/>
      <c r="AT159" s="835"/>
      <c r="AU159" s="835"/>
      <c r="AV159" s="835"/>
      <c r="AW159" s="834"/>
      <c r="AX159" s="827"/>
      <c r="AY159" s="835"/>
      <c r="AZ159" s="835"/>
      <c r="BA159" s="835"/>
      <c r="BB159" s="835"/>
      <c r="BC159" s="834"/>
      <c r="BD159" s="827"/>
      <c r="BE159" s="835"/>
      <c r="BF159" s="835"/>
      <c r="BG159" s="835"/>
      <c r="BH159" s="835"/>
      <c r="BI159" s="834"/>
      <c r="BJ159" s="827"/>
      <c r="BK159" s="835"/>
      <c r="BL159" s="835"/>
      <c r="BM159" s="835"/>
      <c r="BN159" s="835"/>
      <c r="BO159" s="834"/>
      <c r="BP159" s="827"/>
      <c r="BQ159" s="835"/>
      <c r="BR159" s="835"/>
      <c r="BS159" s="835"/>
      <c r="BT159" s="835"/>
      <c r="BU159" s="834"/>
      <c r="BV159" s="827"/>
      <c r="BW159" s="835"/>
      <c r="BX159" s="835"/>
      <c r="BY159" s="835"/>
      <c r="BZ159" s="835"/>
      <c r="CA159" s="834"/>
      <c r="CB159" s="827"/>
      <c r="CC159" s="835"/>
      <c r="CD159" s="835"/>
      <c r="CE159" s="835"/>
      <c r="CF159" s="835"/>
      <c r="CG159" s="834"/>
      <c r="CH159" s="827"/>
      <c r="CI159" s="835"/>
      <c r="CJ159" s="835"/>
      <c r="CK159" s="835"/>
      <c r="CL159" s="835"/>
      <c r="CM159" s="834"/>
      <c r="CN159" s="827"/>
      <c r="CO159" s="835"/>
      <c r="CP159" s="835"/>
      <c r="CQ159" s="835"/>
      <c r="CR159" s="835"/>
      <c r="CS159" s="834"/>
      <c r="CT159" s="827"/>
      <c r="CU159" s="835"/>
      <c r="CV159" s="835"/>
      <c r="CW159" s="835"/>
      <c r="CX159" s="835"/>
      <c r="CY159" s="834"/>
      <c r="CZ159" s="827"/>
      <c r="DA159" s="835"/>
      <c r="DB159" s="835"/>
      <c r="DC159" s="835"/>
      <c r="DD159" s="835"/>
      <c r="DE159" s="834"/>
      <c r="DF159" s="827"/>
      <c r="DG159" s="835"/>
      <c r="DH159" s="835"/>
      <c r="DI159" s="835"/>
      <c r="DJ159" s="835"/>
      <c r="DK159" s="834"/>
      <c r="DL159" s="827"/>
      <c r="DM159" s="835"/>
      <c r="DN159" s="835"/>
      <c r="DO159" s="835"/>
      <c r="DP159" s="835"/>
      <c r="DQ159" s="834"/>
      <c r="DR159" s="827"/>
      <c r="DS159" s="835"/>
      <c r="DT159" s="835"/>
      <c r="DU159" s="835"/>
      <c r="DV159" s="835"/>
      <c r="DW159" s="834"/>
      <c r="DX159" s="827"/>
      <c r="DY159" s="835"/>
      <c r="DZ159" s="835"/>
      <c r="EA159" s="835"/>
      <c r="EB159" s="835"/>
      <c r="EC159" s="834"/>
      <c r="ED159" s="827"/>
      <c r="EE159" s="835"/>
      <c r="EF159" s="835"/>
      <c r="EG159" s="835"/>
      <c r="EH159" s="835"/>
      <c r="EI159" s="834"/>
      <c r="EJ159" s="827"/>
      <c r="EK159" s="835"/>
      <c r="EL159" s="835"/>
      <c r="EM159" s="835"/>
      <c r="EN159" s="835"/>
      <c r="EO159" s="834"/>
      <c r="EP159" s="827"/>
      <c r="EQ159" s="835"/>
      <c r="ER159" s="835"/>
      <c r="ES159" s="835"/>
      <c r="ET159" s="835"/>
      <c r="EU159" s="834"/>
      <c r="EV159" s="827"/>
      <c r="EW159" s="835"/>
      <c r="EX159" s="835"/>
      <c r="EY159" s="835"/>
      <c r="EZ159" s="835"/>
      <c r="FA159" s="834"/>
      <c r="FB159" s="827"/>
      <c r="FC159" s="835"/>
      <c r="FD159" s="835"/>
      <c r="FE159" s="835"/>
      <c r="FF159" s="835"/>
      <c r="FG159" s="834"/>
      <c r="FH159" s="827"/>
      <c r="FI159" s="835"/>
      <c r="FJ159" s="835"/>
      <c r="FK159" s="835"/>
      <c r="FL159" s="835"/>
      <c r="FM159" s="834"/>
      <c r="FN159" s="827"/>
      <c r="FO159" s="835"/>
      <c r="FP159" s="835"/>
      <c r="FQ159" s="835"/>
      <c r="FR159" s="835"/>
      <c r="FS159" s="834"/>
      <c r="FT159" s="827"/>
      <c r="FU159" s="835"/>
      <c r="FV159" s="835"/>
      <c r="FW159" s="835"/>
      <c r="FX159" s="835"/>
      <c r="FY159" s="834"/>
    </row>
    <row r="160" spans="1:181" x14ac:dyDescent="0.3">
      <c r="A160" s="19"/>
      <c r="B160" s="827"/>
      <c r="C160" s="835"/>
      <c r="D160" s="835"/>
      <c r="E160" s="835"/>
      <c r="F160" s="835"/>
      <c r="G160" s="834"/>
      <c r="H160" s="827"/>
      <c r="I160" s="835"/>
      <c r="J160" s="835"/>
      <c r="K160" s="835"/>
      <c r="L160" s="835"/>
      <c r="M160" s="834"/>
      <c r="N160" s="827"/>
      <c r="O160" s="835"/>
      <c r="P160" s="835"/>
      <c r="Q160" s="835"/>
      <c r="R160" s="835"/>
      <c r="S160" s="834"/>
      <c r="T160" s="827"/>
      <c r="U160" s="835"/>
      <c r="V160" s="835"/>
      <c r="W160" s="835"/>
      <c r="X160" s="835"/>
      <c r="Y160" s="834"/>
      <c r="Z160" s="827"/>
      <c r="AA160" s="835"/>
      <c r="AB160" s="835"/>
      <c r="AC160" s="835"/>
      <c r="AD160" s="835"/>
      <c r="AE160" s="834"/>
      <c r="AF160" s="827"/>
      <c r="AG160" s="835"/>
      <c r="AH160" s="835"/>
      <c r="AI160" s="835"/>
      <c r="AJ160" s="835"/>
      <c r="AK160" s="834"/>
      <c r="AL160" s="827"/>
      <c r="AM160" s="835"/>
      <c r="AN160" s="835"/>
      <c r="AO160" s="835"/>
      <c r="AP160" s="835"/>
      <c r="AQ160" s="834"/>
      <c r="AR160" s="827"/>
      <c r="AS160" s="835"/>
      <c r="AT160" s="835"/>
      <c r="AU160" s="835"/>
      <c r="AV160" s="835"/>
      <c r="AW160" s="834"/>
      <c r="AX160" s="827"/>
      <c r="AY160" s="835"/>
      <c r="AZ160" s="835"/>
      <c r="BA160" s="835"/>
      <c r="BB160" s="835"/>
      <c r="BC160" s="834"/>
      <c r="BD160" s="827"/>
      <c r="BE160" s="835"/>
      <c r="BF160" s="835"/>
      <c r="BG160" s="835"/>
      <c r="BH160" s="835"/>
      <c r="BI160" s="834"/>
      <c r="BJ160" s="827"/>
      <c r="BK160" s="835"/>
      <c r="BL160" s="835"/>
      <c r="BM160" s="835"/>
      <c r="BN160" s="835"/>
      <c r="BO160" s="834"/>
      <c r="BP160" s="827"/>
      <c r="BQ160" s="835"/>
      <c r="BR160" s="835"/>
      <c r="BS160" s="835"/>
      <c r="BT160" s="835"/>
      <c r="BU160" s="834"/>
      <c r="BV160" s="827"/>
      <c r="BW160" s="835"/>
      <c r="BX160" s="835"/>
      <c r="BY160" s="835"/>
      <c r="BZ160" s="835"/>
      <c r="CA160" s="834"/>
      <c r="CB160" s="827"/>
      <c r="CC160" s="835"/>
      <c r="CD160" s="835"/>
      <c r="CE160" s="835"/>
      <c r="CF160" s="835"/>
      <c r="CG160" s="834"/>
      <c r="CH160" s="827"/>
      <c r="CI160" s="835"/>
      <c r="CJ160" s="835"/>
      <c r="CK160" s="835"/>
      <c r="CL160" s="835"/>
      <c r="CM160" s="834"/>
      <c r="CN160" s="827"/>
      <c r="CO160" s="835"/>
      <c r="CP160" s="835"/>
      <c r="CQ160" s="835"/>
      <c r="CR160" s="835"/>
      <c r="CS160" s="834"/>
      <c r="CT160" s="827"/>
      <c r="CU160" s="835"/>
      <c r="CV160" s="835"/>
      <c r="CW160" s="835"/>
      <c r="CX160" s="835"/>
      <c r="CY160" s="834"/>
      <c r="CZ160" s="827"/>
      <c r="DA160" s="835"/>
      <c r="DB160" s="835"/>
      <c r="DC160" s="835"/>
      <c r="DD160" s="835"/>
      <c r="DE160" s="834"/>
      <c r="DF160" s="827"/>
      <c r="DG160" s="835"/>
      <c r="DH160" s="835"/>
      <c r="DI160" s="835"/>
      <c r="DJ160" s="835"/>
      <c r="DK160" s="834"/>
      <c r="DL160" s="827"/>
      <c r="DM160" s="835"/>
      <c r="DN160" s="835"/>
      <c r="DO160" s="835"/>
      <c r="DP160" s="835"/>
      <c r="DQ160" s="834"/>
      <c r="DR160" s="827"/>
      <c r="DS160" s="835"/>
      <c r="DT160" s="835"/>
      <c r="DU160" s="835"/>
      <c r="DV160" s="835"/>
      <c r="DW160" s="834"/>
      <c r="DX160" s="827"/>
      <c r="DY160" s="835"/>
      <c r="DZ160" s="835"/>
      <c r="EA160" s="835"/>
      <c r="EB160" s="835"/>
      <c r="EC160" s="834"/>
      <c r="ED160" s="827"/>
      <c r="EE160" s="835"/>
      <c r="EF160" s="835"/>
      <c r="EG160" s="835"/>
      <c r="EH160" s="835"/>
      <c r="EI160" s="834"/>
      <c r="EJ160" s="827"/>
      <c r="EK160" s="835"/>
      <c r="EL160" s="835"/>
      <c r="EM160" s="835"/>
      <c r="EN160" s="835"/>
      <c r="EO160" s="834"/>
      <c r="EP160" s="827"/>
      <c r="EQ160" s="835"/>
      <c r="ER160" s="835"/>
      <c r="ES160" s="835"/>
      <c r="ET160" s="835"/>
      <c r="EU160" s="834"/>
      <c r="EV160" s="827"/>
      <c r="EW160" s="835"/>
      <c r="EX160" s="835"/>
      <c r="EY160" s="835"/>
      <c r="EZ160" s="835"/>
      <c r="FA160" s="834"/>
      <c r="FB160" s="827"/>
      <c r="FC160" s="835"/>
      <c r="FD160" s="835"/>
      <c r="FE160" s="835"/>
      <c r="FF160" s="835"/>
      <c r="FG160" s="834"/>
      <c r="FH160" s="827"/>
      <c r="FI160" s="835"/>
      <c r="FJ160" s="835"/>
      <c r="FK160" s="835"/>
      <c r="FL160" s="835"/>
      <c r="FM160" s="834"/>
      <c r="FN160" s="827"/>
      <c r="FO160" s="835"/>
      <c r="FP160" s="835"/>
      <c r="FQ160" s="835"/>
      <c r="FR160" s="835"/>
      <c r="FS160" s="834"/>
      <c r="FT160" s="827"/>
      <c r="FU160" s="835"/>
      <c r="FV160" s="835"/>
      <c r="FW160" s="835"/>
      <c r="FX160" s="835"/>
      <c r="FY160" s="834"/>
    </row>
    <row r="161" spans="1:181" x14ac:dyDescent="0.3">
      <c r="A161" s="19"/>
      <c r="B161" s="827" t="s">
        <v>444</v>
      </c>
      <c r="C161" s="835">
        <f>IF(E105&lt;0,C141+C142+C140+C139,C141+C142)</f>
        <v>1.7</v>
      </c>
      <c r="D161" s="835">
        <f>IF(C161&gt;1,1,C161)</f>
        <v>1</v>
      </c>
      <c r="E161" s="835">
        <f>IF(AND(B$70=1,C$70=0),B$135+B$135*D161*C$135,0)</f>
        <v>0</v>
      </c>
      <c r="F161" s="835">
        <f>E161*D90/10000</f>
        <v>0</v>
      </c>
      <c r="G161" s="834"/>
      <c r="H161" s="827" t="s">
        <v>444</v>
      </c>
      <c r="I161" s="835">
        <f>IF(K105&lt;0,I141+I142+I140+I139,I141+I142)</f>
        <v>1.7</v>
      </c>
      <c r="J161" s="835">
        <f>IF(I161&gt;1,1,I161)</f>
        <v>1</v>
      </c>
      <c r="K161" s="835">
        <f>IF(AND(H$70=1,I$70=0),H$135+H$135*J161*I$135,0)</f>
        <v>0</v>
      </c>
      <c r="L161" s="835">
        <f>K161*J90/10000</f>
        <v>0</v>
      </c>
      <c r="M161" s="834"/>
      <c r="N161" s="827" t="s">
        <v>444</v>
      </c>
      <c r="O161" s="835">
        <f>IF(Q105&lt;0,O141+O142+O140+O139,O141+O142)</f>
        <v>1.7</v>
      </c>
      <c r="P161" s="835">
        <f>IF(O161&gt;1,1,O161)</f>
        <v>1</v>
      </c>
      <c r="Q161" s="835">
        <f>IF(AND(N$70=1,O$70=0),N$135+N$135*P161*O$135,0)</f>
        <v>0</v>
      </c>
      <c r="R161" s="835">
        <f>Q161*P90/10000</f>
        <v>0</v>
      </c>
      <c r="S161" s="834"/>
      <c r="T161" s="827" t="s">
        <v>444</v>
      </c>
      <c r="U161" s="835">
        <f>IF(W105&lt;0,U141+U142+U140+U139,U141+U142)</f>
        <v>1.7</v>
      </c>
      <c r="V161" s="835">
        <f>IF(U161&gt;1,1,U161)</f>
        <v>1</v>
      </c>
      <c r="W161" s="835">
        <f>IF(AND(T$70=1,U$70=0),T$135+T$135*V161*U$135,0)</f>
        <v>0</v>
      </c>
      <c r="X161" s="835">
        <f>W161*V90/10000</f>
        <v>0</v>
      </c>
      <c r="Y161" s="834"/>
      <c r="Z161" s="827" t="s">
        <v>444</v>
      </c>
      <c r="AA161" s="835">
        <f>IF(AC105&lt;0,AA141+AA142+AA140+AA139,AA141+AA142)</f>
        <v>1.7</v>
      </c>
      <c r="AB161" s="835">
        <f>IF(AA161&gt;1,1,AA161)</f>
        <v>1</v>
      </c>
      <c r="AC161" s="835">
        <f>IF(AND(Z$70=1,AA$70=0),Z$135+Z$135*AB161*AA$135,0)</f>
        <v>0</v>
      </c>
      <c r="AD161" s="835">
        <f>AC161*AB90/10000</f>
        <v>0</v>
      </c>
      <c r="AE161" s="834"/>
      <c r="AF161" s="827" t="s">
        <v>444</v>
      </c>
      <c r="AG161" s="835">
        <f>IF(AI105&lt;0,AG141+AG142+AG140+AG139,AG141+AG142)</f>
        <v>1.7</v>
      </c>
      <c r="AH161" s="835">
        <f>IF(AG161&gt;1,1,AG161)</f>
        <v>1</v>
      </c>
      <c r="AI161" s="835">
        <f>IF(AND(AF$70=1,AG$70=0),AF$135+AF$135*AH161*AG$135,0)</f>
        <v>0</v>
      </c>
      <c r="AJ161" s="835">
        <f>AI161*AH90/10000</f>
        <v>0</v>
      </c>
      <c r="AK161" s="834"/>
      <c r="AL161" s="827" t="s">
        <v>444</v>
      </c>
      <c r="AM161" s="835">
        <f>IF(AO105&lt;0,AM141+AM142+AM140+AM139,AM141+AM142)</f>
        <v>1.7</v>
      </c>
      <c r="AN161" s="835">
        <f>IF(AM161&gt;1,1,AM161)</f>
        <v>1</v>
      </c>
      <c r="AO161" s="835">
        <f>IF(AND(AL$70=1,AM$70=0),AL$135+AL$135*AN161*AM$135,0)</f>
        <v>0</v>
      </c>
      <c r="AP161" s="835">
        <f>AO161*AN90/10000</f>
        <v>0</v>
      </c>
      <c r="AQ161" s="834"/>
      <c r="AR161" s="827" t="s">
        <v>444</v>
      </c>
      <c r="AS161" s="835">
        <f>IF(AU105&lt;0,AS141+AS142+AS140+AS139,AS141+AS142)</f>
        <v>1.7</v>
      </c>
      <c r="AT161" s="835">
        <f>IF(AS161&gt;1,1,AS161)</f>
        <v>1</v>
      </c>
      <c r="AU161" s="835">
        <f>IF(AND(AR$70=1,AS$70=0),AR$135+AR$135*AT161*AS$135,0)</f>
        <v>0</v>
      </c>
      <c r="AV161" s="835">
        <f>AU161*AT90/10000</f>
        <v>0</v>
      </c>
      <c r="AW161" s="834"/>
      <c r="AX161" s="827" t="s">
        <v>444</v>
      </c>
      <c r="AY161" s="835">
        <f>IF(BA105&lt;0,AY141+AY142+AY140+AY139,AY141+AY142)</f>
        <v>1.7</v>
      </c>
      <c r="AZ161" s="835">
        <f>IF(AY161&gt;1,1,AY161)</f>
        <v>1</v>
      </c>
      <c r="BA161" s="835">
        <f>IF(AND(AX$70=1,AY$70=0),AX$135+AX$135*AZ161*AY$135,0)</f>
        <v>0</v>
      </c>
      <c r="BB161" s="835">
        <f>BA161*AZ90/10000</f>
        <v>0</v>
      </c>
      <c r="BC161" s="834"/>
      <c r="BD161" s="827" t="s">
        <v>444</v>
      </c>
      <c r="BE161" s="835">
        <f>IF(BG105&lt;0,BE141+BE142+BE140+BE139,BE141+BE142)</f>
        <v>1.7</v>
      </c>
      <c r="BF161" s="835">
        <f>IF(BE161&gt;1,1,BE161)</f>
        <v>1</v>
      </c>
      <c r="BG161" s="835">
        <f>IF(AND(BD$70=1,BE$70=0),BD$135+BD$135*BF161*BE$135,0)</f>
        <v>0</v>
      </c>
      <c r="BH161" s="835">
        <f>BG161*BF90/10000</f>
        <v>0</v>
      </c>
      <c r="BI161" s="834"/>
      <c r="BJ161" s="827" t="s">
        <v>444</v>
      </c>
      <c r="BK161" s="835">
        <f>IF(BM105&lt;0,BK141+BK142+BK140+BK139,BK141+BK142)</f>
        <v>1.7</v>
      </c>
      <c r="BL161" s="835">
        <f>IF(BK161&gt;1,1,BK161)</f>
        <v>1</v>
      </c>
      <c r="BM161" s="835">
        <f>IF(AND(BJ$70=1,BK$70=0),BJ$135+BJ$135*BL161*BK$135,0)</f>
        <v>0</v>
      </c>
      <c r="BN161" s="835">
        <f>BM161*BL90/10000</f>
        <v>0</v>
      </c>
      <c r="BO161" s="834"/>
      <c r="BP161" s="827" t="s">
        <v>444</v>
      </c>
      <c r="BQ161" s="835">
        <f>IF(BS105&lt;0,BQ141+BQ142+BQ140+BQ139,BQ141+BQ142)</f>
        <v>1.7</v>
      </c>
      <c r="BR161" s="835">
        <f>IF(BQ161&gt;1,1,BQ161)</f>
        <v>1</v>
      </c>
      <c r="BS161" s="835">
        <f>IF(AND(BP$70=1,BQ$70=0),BP$135+BP$135*BR161*BQ$135,0)</f>
        <v>0</v>
      </c>
      <c r="BT161" s="835">
        <f>BS161*BR90/10000</f>
        <v>0</v>
      </c>
      <c r="BU161" s="834"/>
      <c r="BV161" s="827" t="s">
        <v>444</v>
      </c>
      <c r="BW161" s="835">
        <f>IF(BY105&lt;0,BW141+BW142+BW140+BW139,BW141+BW142)</f>
        <v>1.7</v>
      </c>
      <c r="BX161" s="835">
        <f>IF(BW161&gt;1,1,BW161)</f>
        <v>1</v>
      </c>
      <c r="BY161" s="835">
        <f>IF(AND(BV$70=1,BW$70=0),BV$135+BV$135*BX161*BW$135,0)</f>
        <v>0</v>
      </c>
      <c r="BZ161" s="835">
        <f>BY161*BX90/10000</f>
        <v>0</v>
      </c>
      <c r="CA161" s="834"/>
      <c r="CB161" s="827" t="s">
        <v>444</v>
      </c>
      <c r="CC161" s="835">
        <f>IF(CE105&lt;0,CC141+CC142+CC140+CC139,CC141+CC142)</f>
        <v>1.7</v>
      </c>
      <c r="CD161" s="835">
        <f>IF(CC161&gt;1,1,CC161)</f>
        <v>1</v>
      </c>
      <c r="CE161" s="835">
        <f>IF(AND(CB$70=1,CC$70=0),CB$135+CB$135*CD161*CC$135,0)</f>
        <v>0</v>
      </c>
      <c r="CF161" s="835">
        <f>CE161*CD90/10000</f>
        <v>0</v>
      </c>
      <c r="CG161" s="834"/>
      <c r="CH161" s="827" t="s">
        <v>444</v>
      </c>
      <c r="CI161" s="835">
        <f>IF(CK105&lt;0,CI141+CI142+CI140+CI139,CI141+CI142)</f>
        <v>1.7</v>
      </c>
      <c r="CJ161" s="835">
        <f>IF(CI161&gt;1,1,CI161)</f>
        <v>1</v>
      </c>
      <c r="CK161" s="835">
        <f>IF(AND(CH$70=1,CI$70=0),CH$135+CH$135*CJ161*CI$135,0)</f>
        <v>0</v>
      </c>
      <c r="CL161" s="835">
        <f>CK161*CJ90/10000</f>
        <v>0</v>
      </c>
      <c r="CM161" s="834"/>
      <c r="CN161" s="827" t="s">
        <v>444</v>
      </c>
      <c r="CO161" s="835">
        <f>IF(CQ105&lt;0,CO141+CO142+CO140+CO139,CO141+CO142)</f>
        <v>1.7</v>
      </c>
      <c r="CP161" s="835">
        <f>IF(CO161&gt;1,1,CO161)</f>
        <v>1</v>
      </c>
      <c r="CQ161" s="835">
        <f>IF(AND(CN$70=1,CO$70=0),CN$135+CN$135*CP161*CO$135,0)</f>
        <v>0</v>
      </c>
      <c r="CR161" s="835">
        <f>CQ161*CP90/10000</f>
        <v>0</v>
      </c>
      <c r="CS161" s="834"/>
      <c r="CT161" s="827" t="s">
        <v>444</v>
      </c>
      <c r="CU161" s="835">
        <f>IF(CW105&lt;0,CU141+CU142+CU140+CU139,CU141+CU142)</f>
        <v>1.7</v>
      </c>
      <c r="CV161" s="835">
        <f>IF(CU161&gt;1,1,CU161)</f>
        <v>1</v>
      </c>
      <c r="CW161" s="835">
        <f>IF(AND(CT$70=1,CU$70=0),CT$135+CT$135*CV161*CU$135,0)</f>
        <v>0</v>
      </c>
      <c r="CX161" s="835">
        <f>CW161*CV90/10000</f>
        <v>0</v>
      </c>
      <c r="CY161" s="834"/>
      <c r="CZ161" s="827" t="s">
        <v>444</v>
      </c>
      <c r="DA161" s="835">
        <f>IF(DC105&lt;0,DA141+DA142+DA140+DA139,DA141+DA142)</f>
        <v>1.7</v>
      </c>
      <c r="DB161" s="835">
        <f>IF(DA161&gt;1,1,DA161)</f>
        <v>1</v>
      </c>
      <c r="DC161" s="835">
        <f>IF(AND(CZ$70=1,DA$70=0),CZ$135+CZ$135*DB161*DA$135,0)</f>
        <v>0</v>
      </c>
      <c r="DD161" s="835">
        <f>DC161*DB90/10000</f>
        <v>0</v>
      </c>
      <c r="DE161" s="834"/>
      <c r="DF161" s="827" t="s">
        <v>444</v>
      </c>
      <c r="DG161" s="835">
        <f>IF(DI105&lt;0,DG141+DG142+DG140+DG139,DG141+DG142)</f>
        <v>1.7</v>
      </c>
      <c r="DH161" s="835">
        <f>IF(DG161&gt;1,1,DG161)</f>
        <v>1</v>
      </c>
      <c r="DI161" s="835">
        <f>IF(AND(DF$70=1,DG$70=0),DF$135+DF$135*DH161*DG$135,0)</f>
        <v>0</v>
      </c>
      <c r="DJ161" s="835">
        <f>DI161*DH90/10000</f>
        <v>0</v>
      </c>
      <c r="DK161" s="834"/>
      <c r="DL161" s="827" t="s">
        <v>444</v>
      </c>
      <c r="DM161" s="835">
        <f>IF(DO105&lt;0,DM141+DM142+DM140+DM139,DM141+DM142)</f>
        <v>1.7</v>
      </c>
      <c r="DN161" s="835">
        <f>IF(DM161&gt;1,1,DM161)</f>
        <v>1</v>
      </c>
      <c r="DO161" s="835">
        <f>IF(AND(DL$70=1,DM$70=0),DL$135+DL$135*DN161*DM$135,0)</f>
        <v>0</v>
      </c>
      <c r="DP161" s="835">
        <f>DO161*DN90/10000</f>
        <v>0</v>
      </c>
      <c r="DQ161" s="834"/>
      <c r="DR161" s="827" t="s">
        <v>444</v>
      </c>
      <c r="DS161" s="835">
        <f>IF(DU105&lt;0,DS141+DS142+DS140+DS139,DS141+DS142)</f>
        <v>1.7</v>
      </c>
      <c r="DT161" s="835">
        <f>IF(DS161&gt;1,1,DS161)</f>
        <v>1</v>
      </c>
      <c r="DU161" s="835">
        <f>IF(AND(DR$70=1,DS$70=0),DR$135+DR$135*DT161*DS$135,0)</f>
        <v>0</v>
      </c>
      <c r="DV161" s="835">
        <f>DU161*DT90/10000</f>
        <v>0</v>
      </c>
      <c r="DW161" s="834"/>
      <c r="DX161" s="827" t="s">
        <v>444</v>
      </c>
      <c r="DY161" s="835">
        <f>IF(EA105&lt;0,DY141+DY142+DY140+DY139,DY141+DY142)</f>
        <v>1.7</v>
      </c>
      <c r="DZ161" s="835">
        <f>IF(DY161&gt;1,1,DY161)</f>
        <v>1</v>
      </c>
      <c r="EA161" s="835">
        <f>IF(AND(DX$70=1,DY$70=0),DX$135+DX$135*DZ161*DY$135,0)</f>
        <v>0</v>
      </c>
      <c r="EB161" s="835">
        <f>EA161*DZ90/10000</f>
        <v>0</v>
      </c>
      <c r="EC161" s="834"/>
      <c r="ED161" s="827" t="s">
        <v>444</v>
      </c>
      <c r="EE161" s="835">
        <f>IF(EG105&lt;0,EE141+EE142+EE140+EE139,EE141+EE142)</f>
        <v>1.7</v>
      </c>
      <c r="EF161" s="835">
        <f>IF(EE161&gt;1,1,EE161)</f>
        <v>1</v>
      </c>
      <c r="EG161" s="835">
        <f>IF(AND(ED$70=1,EE$70=0),ED$135+ED$135*EF161*EE$135,0)</f>
        <v>0</v>
      </c>
      <c r="EH161" s="835">
        <f>EG161*EF90/10000</f>
        <v>0</v>
      </c>
      <c r="EI161" s="834"/>
      <c r="EJ161" s="827" t="s">
        <v>444</v>
      </c>
      <c r="EK161" s="835">
        <f>IF(EM105&lt;0,EK141+EK142+EK140+EK139,EK141+EK142)</f>
        <v>1.7</v>
      </c>
      <c r="EL161" s="835">
        <f>IF(EK161&gt;1,1,EK161)</f>
        <v>1</v>
      </c>
      <c r="EM161" s="835">
        <f>IF(AND(EJ$70=1,EK$70=0),EJ$135+EJ$135*EL161*EK$135,0)</f>
        <v>0</v>
      </c>
      <c r="EN161" s="835">
        <f>EM161*EL90/10000</f>
        <v>0</v>
      </c>
      <c r="EO161" s="834"/>
      <c r="EP161" s="827" t="s">
        <v>444</v>
      </c>
      <c r="EQ161" s="835">
        <f>IF(ES105&lt;0,EQ141+EQ142+EQ140+EQ139,EQ141+EQ142)</f>
        <v>1.7</v>
      </c>
      <c r="ER161" s="835">
        <f>IF(EQ161&gt;1,1,EQ161)</f>
        <v>1</v>
      </c>
      <c r="ES161" s="835">
        <f>IF(AND(EP$70=1,EQ$70=0),EP$135+EP$135*ER161*EQ$135,0)</f>
        <v>0</v>
      </c>
      <c r="ET161" s="835">
        <f>ES161*ER90/10000</f>
        <v>0</v>
      </c>
      <c r="EU161" s="834"/>
      <c r="EV161" s="827" t="s">
        <v>444</v>
      </c>
      <c r="EW161" s="835">
        <f>IF(EY105&lt;0,EW141+EW142+EW140+EW139,EW141+EW142)</f>
        <v>1.7</v>
      </c>
      <c r="EX161" s="835">
        <f>IF(EW161&gt;1,1,EW161)</f>
        <v>1</v>
      </c>
      <c r="EY161" s="835">
        <f>IF(AND(EV$70=1,EW$70=0),EV$135+EV$135*EX161*EW$135,0)</f>
        <v>0</v>
      </c>
      <c r="EZ161" s="835">
        <f>EY161*EX90/10000</f>
        <v>0</v>
      </c>
      <c r="FA161" s="834"/>
      <c r="FB161" s="827" t="s">
        <v>444</v>
      </c>
      <c r="FC161" s="835">
        <f>IF(FE105&lt;0,FC141+FC142+FC140+FC139,FC141+FC142)</f>
        <v>1.7</v>
      </c>
      <c r="FD161" s="835">
        <f>IF(FC161&gt;1,1,FC161)</f>
        <v>1</v>
      </c>
      <c r="FE161" s="835">
        <f>IF(AND(FB$70=1,FC$70=0),FB$135+FB$135*FD161*FC$135,0)</f>
        <v>0</v>
      </c>
      <c r="FF161" s="835">
        <f>FE161*FD90/10000</f>
        <v>0</v>
      </c>
      <c r="FG161" s="834"/>
      <c r="FH161" s="827" t="s">
        <v>444</v>
      </c>
      <c r="FI161" s="835">
        <f>IF(FK105&lt;0,FI141+FI142+FI140+FI139,FI141+FI142)</f>
        <v>1.7</v>
      </c>
      <c r="FJ161" s="835">
        <f>IF(FI161&gt;1,1,FI161)</f>
        <v>1</v>
      </c>
      <c r="FK161" s="835">
        <f>IF(AND(FH$70=1,FI$70=0),FH$135+FH$135*FJ161*FI$135,0)</f>
        <v>0</v>
      </c>
      <c r="FL161" s="835">
        <f>FK161*FJ90/10000</f>
        <v>0</v>
      </c>
      <c r="FM161" s="834"/>
      <c r="FN161" s="827" t="s">
        <v>444</v>
      </c>
      <c r="FO161" s="835">
        <f>IF(FQ105&lt;0,FO141+FO142+FO140+FO139,FO141+FO142)</f>
        <v>1.7</v>
      </c>
      <c r="FP161" s="835">
        <f>IF(FO161&gt;1,1,FO161)</f>
        <v>1</v>
      </c>
      <c r="FQ161" s="835">
        <f>IF(AND(FN$70=1,FO$70=0),FN$135+FN$135*FP161*FO$135,0)</f>
        <v>0</v>
      </c>
      <c r="FR161" s="835">
        <f>FQ161*FP90/10000</f>
        <v>0</v>
      </c>
      <c r="FS161" s="834"/>
      <c r="FT161" s="827" t="s">
        <v>444</v>
      </c>
      <c r="FU161" s="835">
        <f>IF(FW105&lt;0,FU141+FU142+FU140+FU139,FU141+FU142)</f>
        <v>1.7</v>
      </c>
      <c r="FV161" s="835">
        <f>IF(FU161&gt;1,1,FU161)</f>
        <v>1</v>
      </c>
      <c r="FW161" s="835">
        <f>IF(AND(FT$70=1,FU$70=0),FT$135+FT$135*FV161*FU$135,0)</f>
        <v>0</v>
      </c>
      <c r="FX161" s="835">
        <f>FW161*FV90/10000</f>
        <v>0</v>
      </c>
      <c r="FY161" s="834"/>
    </row>
    <row r="162" spans="1:181" x14ac:dyDescent="0.3">
      <c r="A162" s="19"/>
      <c r="B162" s="827" t="s">
        <v>439</v>
      </c>
      <c r="C162" s="835">
        <f>C140</f>
        <v>0.5</v>
      </c>
      <c r="D162" s="835">
        <f>IF(C162&gt;1,1,C162)</f>
        <v>0.5</v>
      </c>
      <c r="E162" s="835">
        <f>IF(AND(B$70=1,C$70=0),B$135+B$135*D162*C$135,0)</f>
        <v>0</v>
      </c>
      <c r="F162" s="835">
        <f>E162*D91/10000</f>
        <v>0</v>
      </c>
      <c r="G162" s="834"/>
      <c r="H162" s="827" t="s">
        <v>439</v>
      </c>
      <c r="I162" s="835">
        <f>I140</f>
        <v>0.5</v>
      </c>
      <c r="J162" s="835">
        <f>IF(I162&gt;1,1,I162)</f>
        <v>0.5</v>
      </c>
      <c r="K162" s="835">
        <f>IF(AND(H$70=1,I$70=0),H$135+H$135*J162*I$135,0)</f>
        <v>0</v>
      </c>
      <c r="L162" s="835">
        <f>K162*J91/10000</f>
        <v>0</v>
      </c>
      <c r="M162" s="834"/>
      <c r="N162" s="827" t="s">
        <v>439</v>
      </c>
      <c r="O162" s="835">
        <f>O140</f>
        <v>0.5</v>
      </c>
      <c r="P162" s="835">
        <f>IF(O162&gt;1,1,O162)</f>
        <v>0.5</v>
      </c>
      <c r="Q162" s="835">
        <f>IF(AND(N$70=1,O$70=0),N$135+N$135*P162*O$135,0)</f>
        <v>0</v>
      </c>
      <c r="R162" s="835">
        <f>Q162*P91/10000</f>
        <v>0</v>
      </c>
      <c r="S162" s="834"/>
      <c r="T162" s="827" t="s">
        <v>439</v>
      </c>
      <c r="U162" s="835">
        <f>U140</f>
        <v>0.5</v>
      </c>
      <c r="V162" s="835">
        <f>IF(U162&gt;1,1,U162)</f>
        <v>0.5</v>
      </c>
      <c r="W162" s="835">
        <f>IF(AND(T$70=1,U$70=0),T$135+T$135*V162*U$135,0)</f>
        <v>0</v>
      </c>
      <c r="X162" s="835">
        <f>W162*V91/10000</f>
        <v>0</v>
      </c>
      <c r="Y162" s="834"/>
      <c r="Z162" s="827" t="s">
        <v>439</v>
      </c>
      <c r="AA162" s="835">
        <f>AA140</f>
        <v>0.5</v>
      </c>
      <c r="AB162" s="835">
        <f>IF(AA162&gt;1,1,AA162)</f>
        <v>0.5</v>
      </c>
      <c r="AC162" s="835">
        <f>IF(AND(Z$70=1,AA$70=0),Z$135+Z$135*AB162*AA$135,0)</f>
        <v>0</v>
      </c>
      <c r="AD162" s="835">
        <f>AC162*AB91/10000</f>
        <v>0</v>
      </c>
      <c r="AE162" s="834"/>
      <c r="AF162" s="827" t="s">
        <v>439</v>
      </c>
      <c r="AG162" s="835">
        <f>AG140</f>
        <v>0.5</v>
      </c>
      <c r="AH162" s="835">
        <f>IF(AG162&gt;1,1,AG162)</f>
        <v>0.5</v>
      </c>
      <c r="AI162" s="835">
        <f>IF(AND(AF$70=1,AG$70=0),AF$135+AF$135*AH162*AG$135,0)</f>
        <v>0</v>
      </c>
      <c r="AJ162" s="835">
        <f>AI162*AH91/10000</f>
        <v>0</v>
      </c>
      <c r="AK162" s="834"/>
      <c r="AL162" s="827" t="s">
        <v>439</v>
      </c>
      <c r="AM162" s="835">
        <f>AM140</f>
        <v>0.5</v>
      </c>
      <c r="AN162" s="835">
        <f>IF(AM162&gt;1,1,AM162)</f>
        <v>0.5</v>
      </c>
      <c r="AO162" s="835">
        <f>IF(AND(AL$70=1,AM$70=0),AL$135+AL$135*AN162*AM$135,0)</f>
        <v>0</v>
      </c>
      <c r="AP162" s="835">
        <f>AO162*AN91/10000</f>
        <v>0</v>
      </c>
      <c r="AQ162" s="834"/>
      <c r="AR162" s="827" t="s">
        <v>439</v>
      </c>
      <c r="AS162" s="835">
        <f>AS140</f>
        <v>0.5</v>
      </c>
      <c r="AT162" s="835">
        <f>IF(AS162&gt;1,1,AS162)</f>
        <v>0.5</v>
      </c>
      <c r="AU162" s="835">
        <f>IF(AND(AR$70=1,AS$70=0),AR$135+AR$135*AT162*AS$135,0)</f>
        <v>0</v>
      </c>
      <c r="AV162" s="835">
        <f>AU162*AT91/10000</f>
        <v>0</v>
      </c>
      <c r="AW162" s="834"/>
      <c r="AX162" s="827" t="s">
        <v>439</v>
      </c>
      <c r="AY162" s="835">
        <f>AY140</f>
        <v>0.5</v>
      </c>
      <c r="AZ162" s="835">
        <f>IF(AY162&gt;1,1,AY162)</f>
        <v>0.5</v>
      </c>
      <c r="BA162" s="835">
        <f>IF(AND(AX$70=1,AY$70=0),AX$135+AX$135*AZ162*AY$135,0)</f>
        <v>0</v>
      </c>
      <c r="BB162" s="835">
        <f>BA162*AZ91/10000</f>
        <v>0</v>
      </c>
      <c r="BC162" s="834"/>
      <c r="BD162" s="827" t="s">
        <v>439</v>
      </c>
      <c r="BE162" s="835">
        <f>BE140</f>
        <v>0.5</v>
      </c>
      <c r="BF162" s="835">
        <f>IF(BE162&gt;1,1,BE162)</f>
        <v>0.5</v>
      </c>
      <c r="BG162" s="835">
        <f>IF(AND(BD$70=1,BE$70=0),BD$135+BD$135*BF162*BE$135,0)</f>
        <v>0</v>
      </c>
      <c r="BH162" s="835">
        <f>BG162*BF91/10000</f>
        <v>0</v>
      </c>
      <c r="BI162" s="834"/>
      <c r="BJ162" s="827" t="s">
        <v>439</v>
      </c>
      <c r="BK162" s="835">
        <f>BK140</f>
        <v>0.5</v>
      </c>
      <c r="BL162" s="835">
        <f>IF(BK162&gt;1,1,BK162)</f>
        <v>0.5</v>
      </c>
      <c r="BM162" s="835">
        <f>IF(AND(BJ$70=1,BK$70=0),BJ$135+BJ$135*BL162*BK$135,0)</f>
        <v>0</v>
      </c>
      <c r="BN162" s="835">
        <f>BM162*BL91/10000</f>
        <v>0</v>
      </c>
      <c r="BO162" s="834"/>
      <c r="BP162" s="827" t="s">
        <v>439</v>
      </c>
      <c r="BQ162" s="835">
        <f>BQ140</f>
        <v>0.5</v>
      </c>
      <c r="BR162" s="835">
        <f>IF(BQ162&gt;1,1,BQ162)</f>
        <v>0.5</v>
      </c>
      <c r="BS162" s="835">
        <f>IF(AND(BP$70=1,BQ$70=0),BP$135+BP$135*BR162*BQ$135,0)</f>
        <v>0</v>
      </c>
      <c r="BT162" s="835">
        <f>BS162*BR91/10000</f>
        <v>0</v>
      </c>
      <c r="BU162" s="834"/>
      <c r="BV162" s="827" t="s">
        <v>439</v>
      </c>
      <c r="BW162" s="835">
        <f>BW140</f>
        <v>0.5</v>
      </c>
      <c r="BX162" s="835">
        <f>IF(BW162&gt;1,1,BW162)</f>
        <v>0.5</v>
      </c>
      <c r="BY162" s="835">
        <f>IF(AND(BV$70=1,BW$70=0),BV$135+BV$135*BX162*BW$135,0)</f>
        <v>0</v>
      </c>
      <c r="BZ162" s="835">
        <f>BY162*BX91/10000</f>
        <v>0</v>
      </c>
      <c r="CA162" s="834"/>
      <c r="CB162" s="827" t="s">
        <v>439</v>
      </c>
      <c r="CC162" s="835">
        <f>CC140</f>
        <v>0.5</v>
      </c>
      <c r="CD162" s="835">
        <f>IF(CC162&gt;1,1,CC162)</f>
        <v>0.5</v>
      </c>
      <c r="CE162" s="835">
        <f>IF(AND(CB$70=1,CC$70=0),CB$135+CB$135*CD162*CC$135,0)</f>
        <v>0</v>
      </c>
      <c r="CF162" s="835">
        <f>CE162*CD91/10000</f>
        <v>0</v>
      </c>
      <c r="CG162" s="834"/>
      <c r="CH162" s="827" t="s">
        <v>439</v>
      </c>
      <c r="CI162" s="835">
        <f>CI140</f>
        <v>0.5</v>
      </c>
      <c r="CJ162" s="835">
        <f>IF(CI162&gt;1,1,CI162)</f>
        <v>0.5</v>
      </c>
      <c r="CK162" s="835">
        <f>IF(AND(CH$70=1,CI$70=0),CH$135+CH$135*CJ162*CI$135,0)</f>
        <v>0</v>
      </c>
      <c r="CL162" s="835">
        <f>CK162*CJ91/10000</f>
        <v>0</v>
      </c>
      <c r="CM162" s="834"/>
      <c r="CN162" s="827" t="s">
        <v>439</v>
      </c>
      <c r="CO162" s="835">
        <f>CO140</f>
        <v>0.5</v>
      </c>
      <c r="CP162" s="835">
        <f>IF(CO162&gt;1,1,CO162)</f>
        <v>0.5</v>
      </c>
      <c r="CQ162" s="835">
        <f>IF(AND(CN$70=1,CO$70=0),CN$135+CN$135*CP162*CO$135,0)</f>
        <v>0</v>
      </c>
      <c r="CR162" s="835">
        <f>CQ162*CP91/10000</f>
        <v>0</v>
      </c>
      <c r="CS162" s="834"/>
      <c r="CT162" s="827" t="s">
        <v>439</v>
      </c>
      <c r="CU162" s="835">
        <f>CU140</f>
        <v>0.5</v>
      </c>
      <c r="CV162" s="835">
        <f>IF(CU162&gt;1,1,CU162)</f>
        <v>0.5</v>
      </c>
      <c r="CW162" s="835">
        <f>IF(AND(CT$70=1,CU$70=0),CT$135+CT$135*CV162*CU$135,0)</f>
        <v>0</v>
      </c>
      <c r="CX162" s="835">
        <f>CW162*CV91/10000</f>
        <v>0</v>
      </c>
      <c r="CY162" s="834"/>
      <c r="CZ162" s="827" t="s">
        <v>439</v>
      </c>
      <c r="DA162" s="835">
        <f>DA140</f>
        <v>0.5</v>
      </c>
      <c r="DB162" s="835">
        <f>IF(DA162&gt;1,1,DA162)</f>
        <v>0.5</v>
      </c>
      <c r="DC162" s="835">
        <f>IF(AND(CZ$70=1,DA$70=0),CZ$135+CZ$135*DB162*DA$135,0)</f>
        <v>0</v>
      </c>
      <c r="DD162" s="835">
        <f>DC162*DB91/10000</f>
        <v>0</v>
      </c>
      <c r="DE162" s="834"/>
      <c r="DF162" s="827" t="s">
        <v>439</v>
      </c>
      <c r="DG162" s="835">
        <f>DG140</f>
        <v>0.5</v>
      </c>
      <c r="DH162" s="835">
        <f>IF(DG162&gt;1,1,DG162)</f>
        <v>0.5</v>
      </c>
      <c r="DI162" s="835">
        <f>IF(AND(DF$70=1,DG$70=0),DF$135+DF$135*DH162*DG$135,0)</f>
        <v>0</v>
      </c>
      <c r="DJ162" s="835">
        <f>DI162*DH91/10000</f>
        <v>0</v>
      </c>
      <c r="DK162" s="834"/>
      <c r="DL162" s="827" t="s">
        <v>439</v>
      </c>
      <c r="DM162" s="835">
        <f>DM140</f>
        <v>0.5</v>
      </c>
      <c r="DN162" s="835">
        <f>IF(DM162&gt;1,1,DM162)</f>
        <v>0.5</v>
      </c>
      <c r="DO162" s="835">
        <f>IF(AND(DL$70=1,DM$70=0),DL$135+DL$135*DN162*DM$135,0)</f>
        <v>0</v>
      </c>
      <c r="DP162" s="835">
        <f>DO162*DN91/10000</f>
        <v>0</v>
      </c>
      <c r="DQ162" s="834"/>
      <c r="DR162" s="827" t="s">
        <v>439</v>
      </c>
      <c r="DS162" s="835">
        <f>DS140</f>
        <v>0.5</v>
      </c>
      <c r="DT162" s="835">
        <f>IF(DS162&gt;1,1,DS162)</f>
        <v>0.5</v>
      </c>
      <c r="DU162" s="835">
        <f>IF(AND(DR$70=1,DS$70=0),DR$135+DR$135*DT162*DS$135,0)</f>
        <v>0</v>
      </c>
      <c r="DV162" s="835">
        <f>DU162*DT91/10000</f>
        <v>0</v>
      </c>
      <c r="DW162" s="834"/>
      <c r="DX162" s="827" t="s">
        <v>439</v>
      </c>
      <c r="DY162" s="835">
        <f>DY140</f>
        <v>0.5</v>
      </c>
      <c r="DZ162" s="835">
        <f>IF(DY162&gt;1,1,DY162)</f>
        <v>0.5</v>
      </c>
      <c r="EA162" s="835">
        <f>IF(AND(DX$70=1,DY$70=0),DX$135+DX$135*DZ162*DY$135,0)</f>
        <v>0</v>
      </c>
      <c r="EB162" s="835">
        <f>EA162*DZ91/10000</f>
        <v>0</v>
      </c>
      <c r="EC162" s="834"/>
      <c r="ED162" s="827" t="s">
        <v>439</v>
      </c>
      <c r="EE162" s="835">
        <f>EE140</f>
        <v>0.5</v>
      </c>
      <c r="EF162" s="835">
        <f>IF(EE162&gt;1,1,EE162)</f>
        <v>0.5</v>
      </c>
      <c r="EG162" s="835">
        <f>IF(AND(ED$70=1,EE$70=0),ED$135+ED$135*EF162*EE$135,0)</f>
        <v>0</v>
      </c>
      <c r="EH162" s="835">
        <f>EG162*EF91/10000</f>
        <v>0</v>
      </c>
      <c r="EI162" s="834"/>
      <c r="EJ162" s="827" t="s">
        <v>439</v>
      </c>
      <c r="EK162" s="835">
        <f>EK140</f>
        <v>0.5</v>
      </c>
      <c r="EL162" s="835">
        <f>IF(EK162&gt;1,1,EK162)</f>
        <v>0.5</v>
      </c>
      <c r="EM162" s="835">
        <f>IF(AND(EJ$70=1,EK$70=0),EJ$135+EJ$135*EL162*EK$135,0)</f>
        <v>0</v>
      </c>
      <c r="EN162" s="835">
        <f>EM162*EL91/10000</f>
        <v>0</v>
      </c>
      <c r="EO162" s="834"/>
      <c r="EP162" s="827" t="s">
        <v>439</v>
      </c>
      <c r="EQ162" s="835">
        <f>EQ140</f>
        <v>0.5</v>
      </c>
      <c r="ER162" s="835">
        <f>IF(EQ162&gt;1,1,EQ162)</f>
        <v>0.5</v>
      </c>
      <c r="ES162" s="835">
        <f>IF(AND(EP$70=1,EQ$70=0),EP$135+EP$135*ER162*EQ$135,0)</f>
        <v>0</v>
      </c>
      <c r="ET162" s="835">
        <f>ES162*ER91/10000</f>
        <v>0</v>
      </c>
      <c r="EU162" s="834"/>
      <c r="EV162" s="827" t="s">
        <v>439</v>
      </c>
      <c r="EW162" s="835">
        <f>EW140</f>
        <v>0.5</v>
      </c>
      <c r="EX162" s="835">
        <f>IF(EW162&gt;1,1,EW162)</f>
        <v>0.5</v>
      </c>
      <c r="EY162" s="835">
        <f>IF(AND(EV$70=1,EW$70=0),EV$135+EV$135*EX162*EW$135,0)</f>
        <v>0</v>
      </c>
      <c r="EZ162" s="835">
        <f>EY162*EX91/10000</f>
        <v>0</v>
      </c>
      <c r="FA162" s="834"/>
      <c r="FB162" s="827" t="s">
        <v>439</v>
      </c>
      <c r="FC162" s="835">
        <f>FC140</f>
        <v>0.5</v>
      </c>
      <c r="FD162" s="835">
        <f>IF(FC162&gt;1,1,FC162)</f>
        <v>0.5</v>
      </c>
      <c r="FE162" s="835">
        <f>IF(AND(FB$70=1,FC$70=0),FB$135+FB$135*FD162*FC$135,0)</f>
        <v>0</v>
      </c>
      <c r="FF162" s="835">
        <f>FE162*FD91/10000</f>
        <v>0</v>
      </c>
      <c r="FG162" s="834"/>
      <c r="FH162" s="827" t="s">
        <v>439</v>
      </c>
      <c r="FI162" s="835">
        <f>FI140</f>
        <v>0.5</v>
      </c>
      <c r="FJ162" s="835">
        <f>IF(FI162&gt;1,1,FI162)</f>
        <v>0.5</v>
      </c>
      <c r="FK162" s="835">
        <f>IF(AND(FH$70=1,FI$70=0),FH$135+FH$135*FJ162*FI$135,0)</f>
        <v>0</v>
      </c>
      <c r="FL162" s="835">
        <f>FK162*FJ91/10000</f>
        <v>0</v>
      </c>
      <c r="FM162" s="834"/>
      <c r="FN162" s="827" t="s">
        <v>439</v>
      </c>
      <c r="FO162" s="835">
        <f>FO140</f>
        <v>0.5</v>
      </c>
      <c r="FP162" s="835">
        <f>IF(FO162&gt;1,1,FO162)</f>
        <v>0.5</v>
      </c>
      <c r="FQ162" s="835">
        <f>IF(AND(FN$70=1,FO$70=0),FN$135+FN$135*FP162*FO$135,0)</f>
        <v>0</v>
      </c>
      <c r="FR162" s="835">
        <f>FQ162*FP91/10000</f>
        <v>0</v>
      </c>
      <c r="FS162" s="834"/>
      <c r="FT162" s="827" t="s">
        <v>439</v>
      </c>
      <c r="FU162" s="835">
        <f>FU140</f>
        <v>0.5</v>
      </c>
      <c r="FV162" s="835">
        <f>IF(FU162&gt;1,1,FU162)</f>
        <v>0.5</v>
      </c>
      <c r="FW162" s="835">
        <f>IF(AND(FT$70=1,FU$70=0),FT$135+FT$135*FV162*FU$135,0)</f>
        <v>0</v>
      </c>
      <c r="FX162" s="835">
        <f>FW162*FV91/10000</f>
        <v>0</v>
      </c>
      <c r="FY162" s="834"/>
    </row>
    <row r="163" spans="1:181" x14ac:dyDescent="0.3">
      <c r="A163" s="19"/>
      <c r="B163" s="827" t="s">
        <v>435</v>
      </c>
      <c r="C163" s="835">
        <f>C139</f>
        <v>0.2</v>
      </c>
      <c r="D163" s="835">
        <f>IF(C163&gt;1,1,C163)</f>
        <v>0.2</v>
      </c>
      <c r="E163" s="835">
        <f>IF(AND(B$70=1,C$70=0),B$135+B$135*D163*C$135,0)</f>
        <v>0</v>
      </c>
      <c r="F163" s="835">
        <f>E163*D92/10000</f>
        <v>0</v>
      </c>
      <c r="G163" s="834"/>
      <c r="H163" s="827" t="s">
        <v>435</v>
      </c>
      <c r="I163" s="835">
        <f>I139</f>
        <v>0.2</v>
      </c>
      <c r="J163" s="835">
        <f>IF(I163&gt;1,1,I163)</f>
        <v>0.2</v>
      </c>
      <c r="K163" s="835">
        <f>IF(AND(H$70=1,I$70=0),H$135+H$135*J163*I$135,0)</f>
        <v>0</v>
      </c>
      <c r="L163" s="835">
        <f>K163*J92/10000</f>
        <v>0</v>
      </c>
      <c r="M163" s="834"/>
      <c r="N163" s="827" t="s">
        <v>435</v>
      </c>
      <c r="O163" s="835">
        <f>O139</f>
        <v>0.2</v>
      </c>
      <c r="P163" s="835">
        <f>IF(O163&gt;1,1,O163)</f>
        <v>0.2</v>
      </c>
      <c r="Q163" s="835">
        <f>IF(AND(N$70=1,O$70=0),N$135+N$135*P163*O$135,0)</f>
        <v>0</v>
      </c>
      <c r="R163" s="835">
        <f>Q163*P92/10000</f>
        <v>0</v>
      </c>
      <c r="S163" s="834"/>
      <c r="T163" s="827" t="s">
        <v>435</v>
      </c>
      <c r="U163" s="835">
        <f>U139</f>
        <v>0.2</v>
      </c>
      <c r="V163" s="835">
        <f>IF(U163&gt;1,1,U163)</f>
        <v>0.2</v>
      </c>
      <c r="W163" s="835">
        <f>IF(AND(T$70=1,U$70=0),T$135+T$135*V163*U$135,0)</f>
        <v>0</v>
      </c>
      <c r="X163" s="835">
        <f>W163*V92/10000</f>
        <v>0</v>
      </c>
      <c r="Y163" s="834"/>
      <c r="Z163" s="827" t="s">
        <v>435</v>
      </c>
      <c r="AA163" s="835">
        <f>AA139</f>
        <v>0.2</v>
      </c>
      <c r="AB163" s="835">
        <f>IF(AA163&gt;1,1,AA163)</f>
        <v>0.2</v>
      </c>
      <c r="AC163" s="835">
        <f>IF(AND(Z$70=1,AA$70=0),Z$135+Z$135*AB163*AA$135,0)</f>
        <v>0</v>
      </c>
      <c r="AD163" s="835">
        <f>AC163*AB92/10000</f>
        <v>0</v>
      </c>
      <c r="AE163" s="834"/>
      <c r="AF163" s="827" t="s">
        <v>435</v>
      </c>
      <c r="AG163" s="835">
        <f>AG139</f>
        <v>0.2</v>
      </c>
      <c r="AH163" s="835">
        <f>IF(AG163&gt;1,1,AG163)</f>
        <v>0.2</v>
      </c>
      <c r="AI163" s="835">
        <f>IF(AND(AF$70=1,AG$70=0),AF$135+AF$135*AH163*AG$135,0)</f>
        <v>0</v>
      </c>
      <c r="AJ163" s="835">
        <f>AI163*AH92/10000</f>
        <v>0</v>
      </c>
      <c r="AK163" s="834"/>
      <c r="AL163" s="827" t="s">
        <v>435</v>
      </c>
      <c r="AM163" s="835">
        <f>AM139</f>
        <v>0.2</v>
      </c>
      <c r="AN163" s="835">
        <f>IF(AM163&gt;1,1,AM163)</f>
        <v>0.2</v>
      </c>
      <c r="AO163" s="835">
        <f>IF(AND(AL$70=1,AM$70=0),AL$135+AL$135*AN163*AM$135,0)</f>
        <v>0</v>
      </c>
      <c r="AP163" s="835">
        <f>AO163*AN92/10000</f>
        <v>0</v>
      </c>
      <c r="AQ163" s="834"/>
      <c r="AR163" s="827" t="s">
        <v>435</v>
      </c>
      <c r="AS163" s="835">
        <f>AS139</f>
        <v>0.2</v>
      </c>
      <c r="AT163" s="835">
        <f>IF(AS163&gt;1,1,AS163)</f>
        <v>0.2</v>
      </c>
      <c r="AU163" s="835">
        <f>IF(AND(AR$70=1,AS$70=0),AR$135+AR$135*AT163*AS$135,0)</f>
        <v>0</v>
      </c>
      <c r="AV163" s="835">
        <f>AU163*AT92/10000</f>
        <v>0</v>
      </c>
      <c r="AW163" s="834"/>
      <c r="AX163" s="827" t="s">
        <v>435</v>
      </c>
      <c r="AY163" s="835">
        <f>AY139</f>
        <v>0.2</v>
      </c>
      <c r="AZ163" s="835">
        <f>IF(AY163&gt;1,1,AY163)</f>
        <v>0.2</v>
      </c>
      <c r="BA163" s="835">
        <f>IF(AND(AX$70=1,AY$70=0),AX$135+AX$135*AZ163*AY$135,0)</f>
        <v>0</v>
      </c>
      <c r="BB163" s="835">
        <f>BA163*AZ92/10000</f>
        <v>0</v>
      </c>
      <c r="BC163" s="834"/>
      <c r="BD163" s="827" t="s">
        <v>435</v>
      </c>
      <c r="BE163" s="835">
        <f>BE139</f>
        <v>0.2</v>
      </c>
      <c r="BF163" s="835">
        <f>IF(BE163&gt;1,1,BE163)</f>
        <v>0.2</v>
      </c>
      <c r="BG163" s="835">
        <f>IF(AND(BD$70=1,BE$70=0),BD$135+BD$135*BF163*BE$135,0)</f>
        <v>0</v>
      </c>
      <c r="BH163" s="835">
        <f>BG163*BF92/10000</f>
        <v>0</v>
      </c>
      <c r="BI163" s="834"/>
      <c r="BJ163" s="827" t="s">
        <v>435</v>
      </c>
      <c r="BK163" s="835">
        <f>BK139</f>
        <v>0.2</v>
      </c>
      <c r="BL163" s="835">
        <f>IF(BK163&gt;1,1,BK163)</f>
        <v>0.2</v>
      </c>
      <c r="BM163" s="835">
        <f>IF(AND(BJ$70=1,BK$70=0),BJ$135+BJ$135*BL163*BK$135,0)</f>
        <v>0</v>
      </c>
      <c r="BN163" s="835">
        <f>BM163*BL92/10000</f>
        <v>0</v>
      </c>
      <c r="BO163" s="834"/>
      <c r="BP163" s="827" t="s">
        <v>435</v>
      </c>
      <c r="BQ163" s="835">
        <f>BQ139</f>
        <v>0.2</v>
      </c>
      <c r="BR163" s="835">
        <f>IF(BQ163&gt;1,1,BQ163)</f>
        <v>0.2</v>
      </c>
      <c r="BS163" s="835">
        <f>IF(AND(BP$70=1,BQ$70=0),BP$135+BP$135*BR163*BQ$135,0)</f>
        <v>0</v>
      </c>
      <c r="BT163" s="835">
        <f>BS163*BR92/10000</f>
        <v>0</v>
      </c>
      <c r="BU163" s="834"/>
      <c r="BV163" s="827" t="s">
        <v>435</v>
      </c>
      <c r="BW163" s="835">
        <f>BW139</f>
        <v>0.2</v>
      </c>
      <c r="BX163" s="835">
        <f>IF(BW163&gt;1,1,BW163)</f>
        <v>0.2</v>
      </c>
      <c r="BY163" s="835">
        <f>IF(AND(BV$70=1,BW$70=0),BV$135+BV$135*BX163*BW$135,0)</f>
        <v>0</v>
      </c>
      <c r="BZ163" s="835">
        <f>BY163*BX92/10000</f>
        <v>0</v>
      </c>
      <c r="CA163" s="834"/>
      <c r="CB163" s="827" t="s">
        <v>435</v>
      </c>
      <c r="CC163" s="835">
        <f>CC139</f>
        <v>0.2</v>
      </c>
      <c r="CD163" s="835">
        <f>IF(CC163&gt;1,1,CC163)</f>
        <v>0.2</v>
      </c>
      <c r="CE163" s="835">
        <f>IF(AND(CB$70=1,CC$70=0),CB$135+CB$135*CD163*CC$135,0)</f>
        <v>0</v>
      </c>
      <c r="CF163" s="835">
        <f>CE163*CD92/10000</f>
        <v>0</v>
      </c>
      <c r="CG163" s="834"/>
      <c r="CH163" s="827" t="s">
        <v>435</v>
      </c>
      <c r="CI163" s="835">
        <f>CI139</f>
        <v>0.2</v>
      </c>
      <c r="CJ163" s="835">
        <f>IF(CI163&gt;1,1,CI163)</f>
        <v>0.2</v>
      </c>
      <c r="CK163" s="835">
        <f>IF(AND(CH$70=1,CI$70=0),CH$135+CH$135*CJ163*CI$135,0)</f>
        <v>0</v>
      </c>
      <c r="CL163" s="835">
        <f>CK163*CJ92/10000</f>
        <v>0</v>
      </c>
      <c r="CM163" s="834"/>
      <c r="CN163" s="827" t="s">
        <v>435</v>
      </c>
      <c r="CO163" s="835">
        <f>CO139</f>
        <v>0.2</v>
      </c>
      <c r="CP163" s="835">
        <f>IF(CO163&gt;1,1,CO163)</f>
        <v>0.2</v>
      </c>
      <c r="CQ163" s="835">
        <f>IF(AND(CN$70=1,CO$70=0),CN$135+CN$135*CP163*CO$135,0)</f>
        <v>0</v>
      </c>
      <c r="CR163" s="835">
        <f>CQ163*CP92/10000</f>
        <v>0</v>
      </c>
      <c r="CS163" s="834"/>
      <c r="CT163" s="827" t="s">
        <v>435</v>
      </c>
      <c r="CU163" s="835">
        <f>CU139</f>
        <v>0.2</v>
      </c>
      <c r="CV163" s="835">
        <f>IF(CU163&gt;1,1,CU163)</f>
        <v>0.2</v>
      </c>
      <c r="CW163" s="835">
        <f>IF(AND(CT$70=1,CU$70=0),CT$135+CT$135*CV163*CU$135,0)</f>
        <v>0</v>
      </c>
      <c r="CX163" s="835">
        <f>CW163*CV92/10000</f>
        <v>0</v>
      </c>
      <c r="CY163" s="834"/>
      <c r="CZ163" s="827" t="s">
        <v>435</v>
      </c>
      <c r="DA163" s="835">
        <f>DA139</f>
        <v>0.2</v>
      </c>
      <c r="DB163" s="835">
        <f>IF(DA163&gt;1,1,DA163)</f>
        <v>0.2</v>
      </c>
      <c r="DC163" s="835">
        <f>IF(AND(CZ$70=1,DA$70=0),CZ$135+CZ$135*DB163*DA$135,0)</f>
        <v>0</v>
      </c>
      <c r="DD163" s="835">
        <f>DC163*DB92/10000</f>
        <v>0</v>
      </c>
      <c r="DE163" s="834"/>
      <c r="DF163" s="827" t="s">
        <v>435</v>
      </c>
      <c r="DG163" s="835">
        <f>DG139</f>
        <v>0.2</v>
      </c>
      <c r="DH163" s="835">
        <f>IF(DG163&gt;1,1,DG163)</f>
        <v>0.2</v>
      </c>
      <c r="DI163" s="835">
        <f>IF(AND(DF$70=1,DG$70=0),DF$135+DF$135*DH163*DG$135,0)</f>
        <v>0</v>
      </c>
      <c r="DJ163" s="835">
        <f>DI163*DH92/10000</f>
        <v>0</v>
      </c>
      <c r="DK163" s="834"/>
      <c r="DL163" s="827" t="s">
        <v>435</v>
      </c>
      <c r="DM163" s="835">
        <f>DM139</f>
        <v>0.2</v>
      </c>
      <c r="DN163" s="835">
        <f>IF(DM163&gt;1,1,DM163)</f>
        <v>0.2</v>
      </c>
      <c r="DO163" s="835">
        <f>IF(AND(DL$70=1,DM$70=0),DL$135+DL$135*DN163*DM$135,0)</f>
        <v>0</v>
      </c>
      <c r="DP163" s="835">
        <f>DO163*DN92/10000</f>
        <v>0</v>
      </c>
      <c r="DQ163" s="834"/>
      <c r="DR163" s="827" t="s">
        <v>435</v>
      </c>
      <c r="DS163" s="835">
        <f>DS139</f>
        <v>0.2</v>
      </c>
      <c r="DT163" s="835">
        <f>IF(DS163&gt;1,1,DS163)</f>
        <v>0.2</v>
      </c>
      <c r="DU163" s="835">
        <f>IF(AND(DR$70=1,DS$70=0),DR$135+DR$135*DT163*DS$135,0)</f>
        <v>0</v>
      </c>
      <c r="DV163" s="835">
        <f>DU163*DT92/10000</f>
        <v>0</v>
      </c>
      <c r="DW163" s="834"/>
      <c r="DX163" s="827" t="s">
        <v>435</v>
      </c>
      <c r="DY163" s="835">
        <f>DY139</f>
        <v>0.2</v>
      </c>
      <c r="DZ163" s="835">
        <f>IF(DY163&gt;1,1,DY163)</f>
        <v>0.2</v>
      </c>
      <c r="EA163" s="835">
        <f>IF(AND(DX$70=1,DY$70=0),DX$135+DX$135*DZ163*DY$135,0)</f>
        <v>0</v>
      </c>
      <c r="EB163" s="835">
        <f>EA163*DZ92/10000</f>
        <v>0</v>
      </c>
      <c r="EC163" s="834"/>
      <c r="ED163" s="827" t="s">
        <v>435</v>
      </c>
      <c r="EE163" s="835">
        <f>EE139</f>
        <v>0.2</v>
      </c>
      <c r="EF163" s="835">
        <f>IF(EE163&gt;1,1,EE163)</f>
        <v>0.2</v>
      </c>
      <c r="EG163" s="835">
        <f>IF(AND(ED$70=1,EE$70=0),ED$135+ED$135*EF163*EE$135,0)</f>
        <v>0</v>
      </c>
      <c r="EH163" s="835">
        <f>EG163*EF92/10000</f>
        <v>0</v>
      </c>
      <c r="EI163" s="834"/>
      <c r="EJ163" s="827" t="s">
        <v>435</v>
      </c>
      <c r="EK163" s="835">
        <f>EK139</f>
        <v>0.2</v>
      </c>
      <c r="EL163" s="835">
        <f>IF(EK163&gt;1,1,EK163)</f>
        <v>0.2</v>
      </c>
      <c r="EM163" s="835">
        <f>IF(AND(EJ$70=1,EK$70=0),EJ$135+EJ$135*EL163*EK$135,0)</f>
        <v>0</v>
      </c>
      <c r="EN163" s="835">
        <f>EM163*EL92/10000</f>
        <v>0</v>
      </c>
      <c r="EO163" s="834"/>
      <c r="EP163" s="827" t="s">
        <v>435</v>
      </c>
      <c r="EQ163" s="835">
        <f>EQ139</f>
        <v>0.2</v>
      </c>
      <c r="ER163" s="835">
        <f>IF(EQ163&gt;1,1,EQ163)</f>
        <v>0.2</v>
      </c>
      <c r="ES163" s="835">
        <f>IF(AND(EP$70=1,EQ$70=0),EP$135+EP$135*ER163*EQ$135,0)</f>
        <v>0</v>
      </c>
      <c r="ET163" s="835">
        <f>ES163*ER92/10000</f>
        <v>0</v>
      </c>
      <c r="EU163" s="834"/>
      <c r="EV163" s="827" t="s">
        <v>435</v>
      </c>
      <c r="EW163" s="835">
        <f>EW139</f>
        <v>0.2</v>
      </c>
      <c r="EX163" s="835">
        <f>IF(EW163&gt;1,1,EW163)</f>
        <v>0.2</v>
      </c>
      <c r="EY163" s="835">
        <f>IF(AND(EV$70=1,EW$70=0),EV$135+EV$135*EX163*EW$135,0)</f>
        <v>0</v>
      </c>
      <c r="EZ163" s="835">
        <f>EY163*EX92/10000</f>
        <v>0</v>
      </c>
      <c r="FA163" s="834"/>
      <c r="FB163" s="827" t="s">
        <v>435</v>
      </c>
      <c r="FC163" s="835">
        <f>FC139</f>
        <v>0.2</v>
      </c>
      <c r="FD163" s="835">
        <f>IF(FC163&gt;1,1,FC163)</f>
        <v>0.2</v>
      </c>
      <c r="FE163" s="835">
        <f>IF(AND(FB$70=1,FC$70=0),FB$135+FB$135*FD163*FC$135,0)</f>
        <v>0</v>
      </c>
      <c r="FF163" s="835">
        <f>FE163*FD92/10000</f>
        <v>0</v>
      </c>
      <c r="FG163" s="834"/>
      <c r="FH163" s="827" t="s">
        <v>435</v>
      </c>
      <c r="FI163" s="835">
        <f>FI139</f>
        <v>0.2</v>
      </c>
      <c r="FJ163" s="835">
        <f>IF(FI163&gt;1,1,FI163)</f>
        <v>0.2</v>
      </c>
      <c r="FK163" s="835">
        <f>IF(AND(FH$70=1,FI$70=0),FH$135+FH$135*FJ163*FI$135,0)</f>
        <v>0</v>
      </c>
      <c r="FL163" s="835">
        <f>FK163*FJ92/10000</f>
        <v>0</v>
      </c>
      <c r="FM163" s="834"/>
      <c r="FN163" s="827" t="s">
        <v>435</v>
      </c>
      <c r="FO163" s="835">
        <f>FO139</f>
        <v>0.2</v>
      </c>
      <c r="FP163" s="835">
        <f>IF(FO163&gt;1,1,FO163)</f>
        <v>0.2</v>
      </c>
      <c r="FQ163" s="835">
        <f>IF(AND(FN$70=1,FO$70=0),FN$135+FN$135*FP163*FO$135,0)</f>
        <v>0</v>
      </c>
      <c r="FR163" s="835">
        <f>FQ163*FP92/10000</f>
        <v>0</v>
      </c>
      <c r="FS163" s="834"/>
      <c r="FT163" s="827" t="s">
        <v>435</v>
      </c>
      <c r="FU163" s="835">
        <f>FU139</f>
        <v>0.2</v>
      </c>
      <c r="FV163" s="835">
        <f>IF(FU163&gt;1,1,FU163)</f>
        <v>0.2</v>
      </c>
      <c r="FW163" s="835">
        <f>IF(AND(FT$70=1,FU$70=0),FT$135+FT$135*FV163*FU$135,0)</f>
        <v>0</v>
      </c>
      <c r="FX163" s="835">
        <f>FW163*FV92/10000</f>
        <v>0</v>
      </c>
      <c r="FY163" s="834"/>
    </row>
    <row r="164" spans="1:181" x14ac:dyDescent="0.3">
      <c r="A164" s="19"/>
      <c r="B164" s="827"/>
      <c r="C164" s="835"/>
      <c r="D164" s="835"/>
      <c r="E164" s="835"/>
      <c r="F164" s="835"/>
      <c r="G164" s="834"/>
      <c r="H164" s="827"/>
      <c r="I164" s="835"/>
      <c r="J164" s="835"/>
      <c r="K164" s="835"/>
      <c r="L164" s="835"/>
      <c r="M164" s="834"/>
      <c r="N164" s="827"/>
      <c r="O164" s="835"/>
      <c r="P164" s="835"/>
      <c r="Q164" s="835"/>
      <c r="R164" s="835"/>
      <c r="S164" s="834"/>
      <c r="T164" s="827"/>
      <c r="U164" s="835"/>
      <c r="V164" s="835"/>
      <c r="W164" s="835"/>
      <c r="X164" s="835"/>
      <c r="Y164" s="834"/>
      <c r="Z164" s="827"/>
      <c r="AA164" s="835"/>
      <c r="AB164" s="835"/>
      <c r="AC164" s="835"/>
      <c r="AD164" s="835"/>
      <c r="AE164" s="834"/>
      <c r="AF164" s="827"/>
      <c r="AG164" s="835"/>
      <c r="AH164" s="835"/>
      <c r="AI164" s="835"/>
      <c r="AJ164" s="835"/>
      <c r="AK164" s="834"/>
      <c r="AL164" s="827"/>
      <c r="AM164" s="835"/>
      <c r="AN164" s="835"/>
      <c r="AO164" s="835"/>
      <c r="AP164" s="835"/>
      <c r="AQ164" s="834"/>
      <c r="AR164" s="827"/>
      <c r="AS164" s="835"/>
      <c r="AT164" s="835"/>
      <c r="AU164" s="835"/>
      <c r="AV164" s="835"/>
      <c r="AW164" s="834"/>
      <c r="AX164" s="827"/>
      <c r="AY164" s="835"/>
      <c r="AZ164" s="835"/>
      <c r="BA164" s="835"/>
      <c r="BB164" s="835"/>
      <c r="BC164" s="834"/>
      <c r="BD164" s="827"/>
      <c r="BE164" s="835"/>
      <c r="BF164" s="835"/>
      <c r="BG164" s="835"/>
      <c r="BH164" s="835"/>
      <c r="BI164" s="834"/>
      <c r="BJ164" s="827"/>
      <c r="BK164" s="835"/>
      <c r="BL164" s="835"/>
      <c r="BM164" s="835"/>
      <c r="BN164" s="835"/>
      <c r="BO164" s="834"/>
      <c r="BP164" s="827"/>
      <c r="BQ164" s="835"/>
      <c r="BR164" s="835"/>
      <c r="BS164" s="835"/>
      <c r="BT164" s="835"/>
      <c r="BU164" s="834"/>
      <c r="BV164" s="827"/>
      <c r="BW164" s="835"/>
      <c r="BX164" s="835"/>
      <c r="BY164" s="835"/>
      <c r="BZ164" s="835"/>
      <c r="CA164" s="834"/>
      <c r="CB164" s="827"/>
      <c r="CC164" s="835"/>
      <c r="CD164" s="835"/>
      <c r="CE164" s="835"/>
      <c r="CF164" s="835"/>
      <c r="CG164" s="834"/>
      <c r="CH164" s="827"/>
      <c r="CI164" s="835"/>
      <c r="CJ164" s="835"/>
      <c r="CK164" s="835"/>
      <c r="CL164" s="835"/>
      <c r="CM164" s="834"/>
      <c r="CN164" s="827"/>
      <c r="CO164" s="835"/>
      <c r="CP164" s="835"/>
      <c r="CQ164" s="835"/>
      <c r="CR164" s="835"/>
      <c r="CS164" s="834"/>
      <c r="CT164" s="827"/>
      <c r="CU164" s="835"/>
      <c r="CV164" s="835"/>
      <c r="CW164" s="835"/>
      <c r="CX164" s="835"/>
      <c r="CY164" s="834"/>
      <c r="CZ164" s="827"/>
      <c r="DA164" s="835"/>
      <c r="DB164" s="835"/>
      <c r="DC164" s="835"/>
      <c r="DD164" s="835"/>
      <c r="DE164" s="834"/>
      <c r="DF164" s="827"/>
      <c r="DG164" s="835"/>
      <c r="DH164" s="835"/>
      <c r="DI164" s="835"/>
      <c r="DJ164" s="835"/>
      <c r="DK164" s="834"/>
      <c r="DL164" s="827"/>
      <c r="DM164" s="835"/>
      <c r="DN164" s="835"/>
      <c r="DO164" s="835"/>
      <c r="DP164" s="835"/>
      <c r="DQ164" s="834"/>
      <c r="DR164" s="827"/>
      <c r="DS164" s="835"/>
      <c r="DT164" s="835"/>
      <c r="DU164" s="835"/>
      <c r="DV164" s="835"/>
      <c r="DW164" s="834"/>
      <c r="DX164" s="827"/>
      <c r="DY164" s="835"/>
      <c r="DZ164" s="835"/>
      <c r="EA164" s="835"/>
      <c r="EB164" s="835"/>
      <c r="EC164" s="834"/>
      <c r="ED164" s="827"/>
      <c r="EE164" s="835"/>
      <c r="EF164" s="835"/>
      <c r="EG164" s="835"/>
      <c r="EH164" s="835"/>
      <c r="EI164" s="834"/>
      <c r="EJ164" s="827"/>
      <c r="EK164" s="835"/>
      <c r="EL164" s="835"/>
      <c r="EM164" s="835"/>
      <c r="EN164" s="835"/>
      <c r="EO164" s="834"/>
      <c r="EP164" s="827"/>
      <c r="EQ164" s="835"/>
      <c r="ER164" s="835"/>
      <c r="ES164" s="835"/>
      <c r="ET164" s="835"/>
      <c r="EU164" s="834"/>
      <c r="EV164" s="827"/>
      <c r="EW164" s="835"/>
      <c r="EX164" s="835"/>
      <c r="EY164" s="835"/>
      <c r="EZ164" s="835"/>
      <c r="FA164" s="834"/>
      <c r="FB164" s="827"/>
      <c r="FC164" s="835"/>
      <c r="FD164" s="835"/>
      <c r="FE164" s="835"/>
      <c r="FF164" s="835"/>
      <c r="FG164" s="834"/>
      <c r="FH164" s="827"/>
      <c r="FI164" s="835"/>
      <c r="FJ164" s="835"/>
      <c r="FK164" s="835"/>
      <c r="FL164" s="835"/>
      <c r="FM164" s="834"/>
      <c r="FN164" s="827"/>
      <c r="FO164" s="835"/>
      <c r="FP164" s="835"/>
      <c r="FQ164" s="835"/>
      <c r="FR164" s="835"/>
      <c r="FS164" s="834"/>
      <c r="FT164" s="827"/>
      <c r="FU164" s="835"/>
      <c r="FV164" s="835"/>
      <c r="FW164" s="835"/>
      <c r="FX164" s="835"/>
      <c r="FY164" s="834"/>
    </row>
    <row r="165" spans="1:181" x14ac:dyDescent="0.3">
      <c r="A165" s="19"/>
      <c r="B165" s="827" t="s">
        <v>443</v>
      </c>
      <c r="C165" s="835">
        <f>IF(E105&lt;0,C141+C142+C140+C139,C139+C140)</f>
        <v>1.7</v>
      </c>
      <c r="D165" s="835">
        <f>IF(C165&gt;1,1,C165)</f>
        <v>1</v>
      </c>
      <c r="E165" s="835">
        <f>IF(AND(B$70=0,C$70=1),B$135+B$135*D165*C$135,0)</f>
        <v>0</v>
      </c>
      <c r="F165" s="835">
        <f>E165*D97/10000</f>
        <v>0</v>
      </c>
      <c r="G165" s="834"/>
      <c r="H165" s="827" t="s">
        <v>443</v>
      </c>
      <c r="I165" s="835">
        <f>IF(K105&lt;0,I141+I142+I140+I139,I139+I140)</f>
        <v>1.7</v>
      </c>
      <c r="J165" s="835">
        <f>IF(I165&gt;1,1,I165)</f>
        <v>1</v>
      </c>
      <c r="K165" s="835">
        <f>IF(AND(H$70=0,I$70=1),H$135+H$135*J165*I$135,0)</f>
        <v>0</v>
      </c>
      <c r="L165" s="835">
        <f>K165*J97/10000</f>
        <v>0</v>
      </c>
      <c r="M165" s="834"/>
      <c r="N165" s="827" t="s">
        <v>443</v>
      </c>
      <c r="O165" s="835">
        <f>IF(Q105&lt;0,O141+O142+O140+O139,O139+O140)</f>
        <v>1.7</v>
      </c>
      <c r="P165" s="835">
        <f>IF(O165&gt;1,1,O165)</f>
        <v>1</v>
      </c>
      <c r="Q165" s="835">
        <f>IF(AND(N$70=0,O$70=1),N$135+N$135*P165*O$135,0)</f>
        <v>0</v>
      </c>
      <c r="R165" s="835">
        <f>Q165*P97/10000</f>
        <v>0</v>
      </c>
      <c r="S165" s="834"/>
      <c r="T165" s="827" t="s">
        <v>443</v>
      </c>
      <c r="U165" s="835">
        <f>IF(W105&lt;0,U141+U142+U140+U139,U139+U140)</f>
        <v>1.7</v>
      </c>
      <c r="V165" s="835">
        <f>IF(U165&gt;1,1,U165)</f>
        <v>1</v>
      </c>
      <c r="W165" s="835">
        <f>IF(AND(T$70=0,U$70=1),T$135+T$135*V165*U$135,0)</f>
        <v>0</v>
      </c>
      <c r="X165" s="835">
        <f>W165*V97/10000</f>
        <v>0</v>
      </c>
      <c r="Y165" s="834"/>
      <c r="Z165" s="827" t="s">
        <v>443</v>
      </c>
      <c r="AA165" s="835">
        <f>IF(AC105&lt;0,AA141+AA142+AA140+AA139,AA139+AA140)</f>
        <v>1.7</v>
      </c>
      <c r="AB165" s="835">
        <f>IF(AA165&gt;1,1,AA165)</f>
        <v>1</v>
      </c>
      <c r="AC165" s="835">
        <f>IF(AND(Z$70=0,AA$70=1),Z$135+Z$135*AB165*AA$135,0)</f>
        <v>0</v>
      </c>
      <c r="AD165" s="835">
        <f>AC165*AB97/10000</f>
        <v>0</v>
      </c>
      <c r="AE165" s="834"/>
      <c r="AF165" s="827" t="s">
        <v>443</v>
      </c>
      <c r="AG165" s="835">
        <f>IF(AI105&lt;0,AG141+AG142+AG140+AG139,AG139+AG140)</f>
        <v>1.7</v>
      </c>
      <c r="AH165" s="835">
        <f>IF(AG165&gt;1,1,AG165)</f>
        <v>1</v>
      </c>
      <c r="AI165" s="835">
        <f>IF(AND(AF$70=0,AG$70=1),AF$135+AF$135*AH165*AG$135,0)</f>
        <v>0</v>
      </c>
      <c r="AJ165" s="835">
        <f>AI165*AH97/10000</f>
        <v>0</v>
      </c>
      <c r="AK165" s="834"/>
      <c r="AL165" s="827" t="s">
        <v>443</v>
      </c>
      <c r="AM165" s="835">
        <f>IF(AO105&lt;0,AM141+AM142+AM140+AM139,AM139+AM140)</f>
        <v>1.7</v>
      </c>
      <c r="AN165" s="835">
        <f>IF(AM165&gt;1,1,AM165)</f>
        <v>1</v>
      </c>
      <c r="AO165" s="835">
        <f>IF(AND(AL$70=0,AM$70=1),AL$135+AL$135*AN165*AM$135,0)</f>
        <v>0</v>
      </c>
      <c r="AP165" s="835">
        <f>AO165*AN97/10000</f>
        <v>0</v>
      </c>
      <c r="AQ165" s="834"/>
      <c r="AR165" s="827" t="s">
        <v>443</v>
      </c>
      <c r="AS165" s="835">
        <f>IF(AU105&lt;0,AS141+AS142+AS140+AS139,AS139+AS140)</f>
        <v>1.7</v>
      </c>
      <c r="AT165" s="835">
        <f>IF(AS165&gt;1,1,AS165)</f>
        <v>1</v>
      </c>
      <c r="AU165" s="835">
        <f>IF(AND(AR$70=0,AS$70=1),AR$135+AR$135*AT165*AS$135,0)</f>
        <v>0</v>
      </c>
      <c r="AV165" s="835">
        <f>AU165*AT97/10000</f>
        <v>0</v>
      </c>
      <c r="AW165" s="834"/>
      <c r="AX165" s="827" t="s">
        <v>443</v>
      </c>
      <c r="AY165" s="835">
        <f>IF(BA105&lt;0,AY141+AY142+AY140+AY139,AY139+AY140)</f>
        <v>1.7</v>
      </c>
      <c r="AZ165" s="835">
        <f>IF(AY165&gt;1,1,AY165)</f>
        <v>1</v>
      </c>
      <c r="BA165" s="835">
        <f>IF(AND(AX$70=0,AY$70=1),AX$135+AX$135*AZ165*AY$135,0)</f>
        <v>0</v>
      </c>
      <c r="BB165" s="835">
        <f>BA165*AZ97/10000</f>
        <v>0</v>
      </c>
      <c r="BC165" s="834"/>
      <c r="BD165" s="827" t="s">
        <v>443</v>
      </c>
      <c r="BE165" s="835">
        <f>IF(BG105&lt;0,BE141+BE142+BE140+BE139,BE139+BE140)</f>
        <v>1.7</v>
      </c>
      <c r="BF165" s="835">
        <f>IF(BE165&gt;1,1,BE165)</f>
        <v>1</v>
      </c>
      <c r="BG165" s="835">
        <f>IF(AND(BD$70=0,BE$70=1),BD$135+BD$135*BF165*BE$135,0)</f>
        <v>0</v>
      </c>
      <c r="BH165" s="835">
        <f>BG165*BF97/10000</f>
        <v>0</v>
      </c>
      <c r="BI165" s="834"/>
      <c r="BJ165" s="827" t="s">
        <v>443</v>
      </c>
      <c r="BK165" s="835">
        <f>IF(BM105&lt;0,BK141+BK142+BK140+BK139,BK139+BK140)</f>
        <v>1.7</v>
      </c>
      <c r="BL165" s="835">
        <f>IF(BK165&gt;1,1,BK165)</f>
        <v>1</v>
      </c>
      <c r="BM165" s="835">
        <f>IF(AND(BJ$70=0,BK$70=1),BJ$135+BJ$135*BL165*BK$135,0)</f>
        <v>0</v>
      </c>
      <c r="BN165" s="835">
        <f>BM165*BL97/10000</f>
        <v>0</v>
      </c>
      <c r="BO165" s="834"/>
      <c r="BP165" s="827" t="s">
        <v>443</v>
      </c>
      <c r="BQ165" s="835">
        <f>IF(BS105&lt;0,BQ141+BQ142+BQ140+BQ139,BQ139+BQ140)</f>
        <v>1.7</v>
      </c>
      <c r="BR165" s="835">
        <f>IF(BQ165&gt;1,1,BQ165)</f>
        <v>1</v>
      </c>
      <c r="BS165" s="835">
        <f>IF(AND(BP$70=0,BQ$70=1),BP$135+BP$135*BR165*BQ$135,0)</f>
        <v>0</v>
      </c>
      <c r="BT165" s="835">
        <f>BS165*BR97/10000</f>
        <v>0</v>
      </c>
      <c r="BU165" s="834"/>
      <c r="BV165" s="827" t="s">
        <v>443</v>
      </c>
      <c r="BW165" s="835">
        <f>IF(BY105&lt;0,BW141+BW142+BW140+BW139,BW139+BW140)</f>
        <v>1.7</v>
      </c>
      <c r="BX165" s="835">
        <f>IF(BW165&gt;1,1,BW165)</f>
        <v>1</v>
      </c>
      <c r="BY165" s="835">
        <f>IF(AND(BV$70=0,BW$70=1),BV$135+BV$135*BX165*BW$135,0)</f>
        <v>0</v>
      </c>
      <c r="BZ165" s="835">
        <f>BY165*BX97/10000</f>
        <v>0</v>
      </c>
      <c r="CA165" s="834"/>
      <c r="CB165" s="827" t="s">
        <v>443</v>
      </c>
      <c r="CC165" s="835">
        <f>IF(CE105&lt;0,CC141+CC142+CC140+CC139,CC139+CC140)</f>
        <v>1.7</v>
      </c>
      <c r="CD165" s="835">
        <f>IF(CC165&gt;1,1,CC165)</f>
        <v>1</v>
      </c>
      <c r="CE165" s="835">
        <f>IF(AND(CB$70=0,CC$70=1),CB$135+CB$135*CD165*CC$135,0)</f>
        <v>0</v>
      </c>
      <c r="CF165" s="835">
        <f>CE165*CD97/10000</f>
        <v>0</v>
      </c>
      <c r="CG165" s="834"/>
      <c r="CH165" s="827" t="s">
        <v>443</v>
      </c>
      <c r="CI165" s="835">
        <f>IF(CK105&lt;0,CI141+CI142+CI140+CI139,CI139+CI140)</f>
        <v>1.7</v>
      </c>
      <c r="CJ165" s="835">
        <f>IF(CI165&gt;1,1,CI165)</f>
        <v>1</v>
      </c>
      <c r="CK165" s="835">
        <f>IF(AND(CH$70=0,CI$70=1),CH$135+CH$135*CJ165*CI$135,0)</f>
        <v>0</v>
      </c>
      <c r="CL165" s="835">
        <f>CK165*CJ97/10000</f>
        <v>0</v>
      </c>
      <c r="CM165" s="834"/>
      <c r="CN165" s="827" t="s">
        <v>443</v>
      </c>
      <c r="CO165" s="835">
        <f>IF(CQ105&lt;0,CO141+CO142+CO140+CO139,CO139+CO140)</f>
        <v>1.7</v>
      </c>
      <c r="CP165" s="835">
        <f>IF(CO165&gt;1,1,CO165)</f>
        <v>1</v>
      </c>
      <c r="CQ165" s="835">
        <f>IF(AND(CN$70=0,CO$70=1),CN$135+CN$135*CP165*CO$135,0)</f>
        <v>0</v>
      </c>
      <c r="CR165" s="835">
        <f>CQ165*CP97/10000</f>
        <v>0</v>
      </c>
      <c r="CS165" s="834"/>
      <c r="CT165" s="827" t="s">
        <v>443</v>
      </c>
      <c r="CU165" s="835">
        <f>IF(CW105&lt;0,CU141+CU142+CU140+CU139,CU139+CU140)</f>
        <v>1.7</v>
      </c>
      <c r="CV165" s="835">
        <f>IF(CU165&gt;1,1,CU165)</f>
        <v>1</v>
      </c>
      <c r="CW165" s="835">
        <f>IF(AND(CT$70=0,CU$70=1),CT$135+CT$135*CV165*CU$135,0)</f>
        <v>0</v>
      </c>
      <c r="CX165" s="835">
        <f>CW165*CV97/10000</f>
        <v>0</v>
      </c>
      <c r="CY165" s="834"/>
      <c r="CZ165" s="827" t="s">
        <v>443</v>
      </c>
      <c r="DA165" s="835">
        <f>IF(DC105&lt;0,DA141+DA142+DA140+DA139,DA139+DA140)</f>
        <v>1.7</v>
      </c>
      <c r="DB165" s="835">
        <f>IF(DA165&gt;1,1,DA165)</f>
        <v>1</v>
      </c>
      <c r="DC165" s="835">
        <f>IF(AND(CZ$70=0,DA$70=1),CZ$135+CZ$135*DB165*DA$135,0)</f>
        <v>0</v>
      </c>
      <c r="DD165" s="835">
        <f>DC165*DB97/10000</f>
        <v>0</v>
      </c>
      <c r="DE165" s="834"/>
      <c r="DF165" s="827" t="s">
        <v>443</v>
      </c>
      <c r="DG165" s="835">
        <f>IF(DI105&lt;0,DG141+DG142+DG140+DG139,DG139+DG140)</f>
        <v>1.7</v>
      </c>
      <c r="DH165" s="835">
        <f>IF(DG165&gt;1,1,DG165)</f>
        <v>1</v>
      </c>
      <c r="DI165" s="835">
        <f>IF(AND(DF$70=0,DG$70=1),DF$135+DF$135*DH165*DG$135,0)</f>
        <v>0</v>
      </c>
      <c r="DJ165" s="835">
        <f>DI165*DH97/10000</f>
        <v>0</v>
      </c>
      <c r="DK165" s="834"/>
      <c r="DL165" s="827" t="s">
        <v>443</v>
      </c>
      <c r="DM165" s="835">
        <f>IF(DO105&lt;0,DM141+DM142+DM140+DM139,DM139+DM140)</f>
        <v>1.7</v>
      </c>
      <c r="DN165" s="835">
        <f>IF(DM165&gt;1,1,DM165)</f>
        <v>1</v>
      </c>
      <c r="DO165" s="835">
        <f>IF(AND(DL$70=0,DM$70=1),DL$135+DL$135*DN165*DM$135,0)</f>
        <v>0</v>
      </c>
      <c r="DP165" s="835">
        <f>DO165*DN97/10000</f>
        <v>0</v>
      </c>
      <c r="DQ165" s="834"/>
      <c r="DR165" s="827" t="s">
        <v>443</v>
      </c>
      <c r="DS165" s="835">
        <f>IF(DU105&lt;0,DS141+DS142+DS140+DS139,DS139+DS140)</f>
        <v>1.7</v>
      </c>
      <c r="DT165" s="835">
        <f>IF(DS165&gt;1,1,DS165)</f>
        <v>1</v>
      </c>
      <c r="DU165" s="835">
        <f>IF(AND(DR$70=0,DS$70=1),DR$135+DR$135*DT165*DS$135,0)</f>
        <v>0</v>
      </c>
      <c r="DV165" s="835">
        <f>DU165*DT97/10000</f>
        <v>0</v>
      </c>
      <c r="DW165" s="834"/>
      <c r="DX165" s="827" t="s">
        <v>443</v>
      </c>
      <c r="DY165" s="835">
        <f>IF(EA105&lt;0,DY141+DY142+DY140+DY139,DY139+DY140)</f>
        <v>1.7</v>
      </c>
      <c r="DZ165" s="835">
        <f>IF(DY165&gt;1,1,DY165)</f>
        <v>1</v>
      </c>
      <c r="EA165" s="835">
        <f>IF(AND(DX$70=0,DY$70=1),DX$135+DX$135*DZ165*DY$135,0)</f>
        <v>0</v>
      </c>
      <c r="EB165" s="835">
        <f>EA165*DZ97/10000</f>
        <v>0</v>
      </c>
      <c r="EC165" s="834"/>
      <c r="ED165" s="827" t="s">
        <v>443</v>
      </c>
      <c r="EE165" s="835">
        <f>IF(EG105&lt;0,EE141+EE142+EE140+EE139,EE139+EE140)</f>
        <v>1.7</v>
      </c>
      <c r="EF165" s="835">
        <f>IF(EE165&gt;1,1,EE165)</f>
        <v>1</v>
      </c>
      <c r="EG165" s="835">
        <f>IF(AND(ED$70=0,EE$70=1),ED$135+ED$135*EF165*EE$135,0)</f>
        <v>0</v>
      </c>
      <c r="EH165" s="835">
        <f>EG165*EF97/10000</f>
        <v>0</v>
      </c>
      <c r="EI165" s="834"/>
      <c r="EJ165" s="827" t="s">
        <v>443</v>
      </c>
      <c r="EK165" s="835">
        <f>IF(EM105&lt;0,EK141+EK142+EK140+EK139,EK139+EK140)</f>
        <v>1.7</v>
      </c>
      <c r="EL165" s="835">
        <f>IF(EK165&gt;1,1,EK165)</f>
        <v>1</v>
      </c>
      <c r="EM165" s="835">
        <f>IF(AND(EJ$70=0,EK$70=1),EJ$135+EJ$135*EL165*EK$135,0)</f>
        <v>0</v>
      </c>
      <c r="EN165" s="835">
        <f>EM165*EL97/10000</f>
        <v>0</v>
      </c>
      <c r="EO165" s="834"/>
      <c r="EP165" s="827" t="s">
        <v>443</v>
      </c>
      <c r="EQ165" s="835">
        <f>IF(ES105&lt;0,EQ141+EQ142+EQ140+EQ139,EQ139+EQ140)</f>
        <v>1.7</v>
      </c>
      <c r="ER165" s="835">
        <f>IF(EQ165&gt;1,1,EQ165)</f>
        <v>1</v>
      </c>
      <c r="ES165" s="835">
        <f>IF(AND(EP$70=0,EQ$70=1),EP$135+EP$135*ER165*EQ$135,0)</f>
        <v>0</v>
      </c>
      <c r="ET165" s="835">
        <f>ES165*ER97/10000</f>
        <v>0</v>
      </c>
      <c r="EU165" s="834"/>
      <c r="EV165" s="827" t="s">
        <v>443</v>
      </c>
      <c r="EW165" s="835">
        <f>IF(EY105&lt;0,EW141+EW142+EW140+EW139,EW139+EW140)</f>
        <v>1.7</v>
      </c>
      <c r="EX165" s="835">
        <f>IF(EW165&gt;1,1,EW165)</f>
        <v>1</v>
      </c>
      <c r="EY165" s="835">
        <f>IF(AND(EV$70=0,EW$70=1),EV$135+EV$135*EX165*EW$135,0)</f>
        <v>0</v>
      </c>
      <c r="EZ165" s="835">
        <f>EY165*EX97/10000</f>
        <v>0</v>
      </c>
      <c r="FA165" s="834"/>
      <c r="FB165" s="827" t="s">
        <v>443</v>
      </c>
      <c r="FC165" s="835">
        <f>IF(FE105&lt;0,FC141+FC142+FC140+FC139,FC139+FC140)</f>
        <v>1.7</v>
      </c>
      <c r="FD165" s="835">
        <f>IF(FC165&gt;1,1,FC165)</f>
        <v>1</v>
      </c>
      <c r="FE165" s="835">
        <f>IF(AND(FB$70=0,FC$70=1),FB$135+FB$135*FD165*FC$135,0)</f>
        <v>0</v>
      </c>
      <c r="FF165" s="835">
        <f>FE165*FD97/10000</f>
        <v>0</v>
      </c>
      <c r="FG165" s="834"/>
      <c r="FH165" s="827" t="s">
        <v>443</v>
      </c>
      <c r="FI165" s="835">
        <f>IF(FK105&lt;0,FI141+FI142+FI140+FI139,FI139+FI140)</f>
        <v>1.7</v>
      </c>
      <c r="FJ165" s="835">
        <f>IF(FI165&gt;1,1,FI165)</f>
        <v>1</v>
      </c>
      <c r="FK165" s="835">
        <f>IF(AND(FH$70=0,FI$70=1),FH$135+FH$135*FJ165*FI$135,0)</f>
        <v>0</v>
      </c>
      <c r="FL165" s="835">
        <f>FK165*FJ97/10000</f>
        <v>0</v>
      </c>
      <c r="FM165" s="834"/>
      <c r="FN165" s="827" t="s">
        <v>443</v>
      </c>
      <c r="FO165" s="835">
        <f>IF(FQ105&lt;0,FO141+FO142+FO140+FO139,FO139+FO140)</f>
        <v>1.7</v>
      </c>
      <c r="FP165" s="835">
        <f>IF(FO165&gt;1,1,FO165)</f>
        <v>1</v>
      </c>
      <c r="FQ165" s="835">
        <f>IF(AND(FN$70=0,FO$70=1),FN$135+FN$135*FP165*FO$135,0)</f>
        <v>0</v>
      </c>
      <c r="FR165" s="835">
        <f>FQ165*FP97/10000</f>
        <v>0</v>
      </c>
      <c r="FS165" s="834"/>
      <c r="FT165" s="827" t="s">
        <v>443</v>
      </c>
      <c r="FU165" s="835">
        <f>IF(FW105&lt;0,FU141+FU142+FU140+FU139,FU139+FU140)</f>
        <v>1.7</v>
      </c>
      <c r="FV165" s="835">
        <f>IF(FU165&gt;1,1,FU165)</f>
        <v>1</v>
      </c>
      <c r="FW165" s="835">
        <f>IF(AND(FT$70=0,FU$70=1),FT$135+FT$135*FV165*FU$135,0)</f>
        <v>0</v>
      </c>
      <c r="FX165" s="835">
        <f>FW165*FV97/10000</f>
        <v>0</v>
      </c>
      <c r="FY165" s="834"/>
    </row>
    <row r="166" spans="1:181" x14ac:dyDescent="0.3">
      <c r="A166" s="19"/>
      <c r="B166" s="827" t="s">
        <v>441</v>
      </c>
      <c r="C166" s="835">
        <f>C142</f>
        <v>0.8</v>
      </c>
      <c r="D166" s="835">
        <f>IF(C166&gt;1,1,C166)</f>
        <v>0.8</v>
      </c>
      <c r="E166" s="835">
        <f>IF(AND(B$70=0,C$70=1),B$135+B$135*D166*C$135,0)</f>
        <v>0</v>
      </c>
      <c r="F166" s="835">
        <f>E166*D98/10000</f>
        <v>0</v>
      </c>
      <c r="G166" s="834"/>
      <c r="H166" s="827" t="s">
        <v>441</v>
      </c>
      <c r="I166" s="835">
        <f>I142</f>
        <v>0.8</v>
      </c>
      <c r="J166" s="835">
        <f>IF(I166&gt;1,1,I166)</f>
        <v>0.8</v>
      </c>
      <c r="K166" s="835">
        <f>IF(AND(H$70=0,I$70=1),H$135+H$135*J166*I$135,0)</f>
        <v>0</v>
      </c>
      <c r="L166" s="835">
        <f>K166*J98/10000</f>
        <v>0</v>
      </c>
      <c r="M166" s="834"/>
      <c r="N166" s="827" t="s">
        <v>441</v>
      </c>
      <c r="O166" s="835">
        <f>O142</f>
        <v>0.8</v>
      </c>
      <c r="P166" s="835">
        <f>IF(O166&gt;1,1,O166)</f>
        <v>0.8</v>
      </c>
      <c r="Q166" s="835">
        <f>IF(AND(N$70=0,O$70=1),N$135+N$135*P166*O$135,0)</f>
        <v>0</v>
      </c>
      <c r="R166" s="835">
        <f>Q166*P98/10000</f>
        <v>0</v>
      </c>
      <c r="S166" s="834"/>
      <c r="T166" s="827" t="s">
        <v>441</v>
      </c>
      <c r="U166" s="835">
        <f>U142</f>
        <v>0.8</v>
      </c>
      <c r="V166" s="835">
        <f>IF(U166&gt;1,1,U166)</f>
        <v>0.8</v>
      </c>
      <c r="W166" s="835">
        <f>IF(AND(T$70=0,U$70=1),T$135+T$135*V166*U$135,0)</f>
        <v>0</v>
      </c>
      <c r="X166" s="835">
        <f>W166*V98/10000</f>
        <v>0</v>
      </c>
      <c r="Y166" s="834"/>
      <c r="Z166" s="827" t="s">
        <v>441</v>
      </c>
      <c r="AA166" s="835">
        <f>AA142</f>
        <v>0.8</v>
      </c>
      <c r="AB166" s="835">
        <f>IF(AA166&gt;1,1,AA166)</f>
        <v>0.8</v>
      </c>
      <c r="AC166" s="835">
        <f>IF(AND(Z$70=0,AA$70=1),Z$135+Z$135*AB166*AA$135,0)</f>
        <v>0</v>
      </c>
      <c r="AD166" s="835">
        <f>AC166*AB98/10000</f>
        <v>0</v>
      </c>
      <c r="AE166" s="834"/>
      <c r="AF166" s="827" t="s">
        <v>441</v>
      </c>
      <c r="AG166" s="835">
        <f>AG142</f>
        <v>0.8</v>
      </c>
      <c r="AH166" s="835">
        <f>IF(AG166&gt;1,1,AG166)</f>
        <v>0.8</v>
      </c>
      <c r="AI166" s="835">
        <f>IF(AND(AF$70=0,AG$70=1),AF$135+AF$135*AH166*AG$135,0)</f>
        <v>0</v>
      </c>
      <c r="AJ166" s="835">
        <f>AI166*AH98/10000</f>
        <v>0</v>
      </c>
      <c r="AK166" s="834"/>
      <c r="AL166" s="827" t="s">
        <v>441</v>
      </c>
      <c r="AM166" s="835">
        <f>AM142</f>
        <v>0.8</v>
      </c>
      <c r="AN166" s="835">
        <f>IF(AM166&gt;1,1,AM166)</f>
        <v>0.8</v>
      </c>
      <c r="AO166" s="835">
        <f>IF(AND(AL$70=0,AM$70=1),AL$135+AL$135*AN166*AM$135,0)</f>
        <v>0</v>
      </c>
      <c r="AP166" s="835">
        <f>AO166*AN98/10000</f>
        <v>0</v>
      </c>
      <c r="AQ166" s="834"/>
      <c r="AR166" s="827" t="s">
        <v>441</v>
      </c>
      <c r="AS166" s="835">
        <f>AS142</f>
        <v>0.8</v>
      </c>
      <c r="AT166" s="835">
        <f>IF(AS166&gt;1,1,AS166)</f>
        <v>0.8</v>
      </c>
      <c r="AU166" s="835">
        <f>IF(AND(AR$70=0,AS$70=1),AR$135+AR$135*AT166*AS$135,0)</f>
        <v>0</v>
      </c>
      <c r="AV166" s="835">
        <f>AU166*AT98/10000</f>
        <v>0</v>
      </c>
      <c r="AW166" s="834"/>
      <c r="AX166" s="827" t="s">
        <v>441</v>
      </c>
      <c r="AY166" s="835">
        <f>AY142</f>
        <v>0.8</v>
      </c>
      <c r="AZ166" s="835">
        <f>IF(AY166&gt;1,1,AY166)</f>
        <v>0.8</v>
      </c>
      <c r="BA166" s="835">
        <f>IF(AND(AX$70=0,AY$70=1),AX$135+AX$135*AZ166*AY$135,0)</f>
        <v>0</v>
      </c>
      <c r="BB166" s="835">
        <f>BA166*AZ98/10000</f>
        <v>0</v>
      </c>
      <c r="BC166" s="834"/>
      <c r="BD166" s="827" t="s">
        <v>441</v>
      </c>
      <c r="BE166" s="835">
        <f>BE142</f>
        <v>0.8</v>
      </c>
      <c r="BF166" s="835">
        <f>IF(BE166&gt;1,1,BE166)</f>
        <v>0.8</v>
      </c>
      <c r="BG166" s="835">
        <f>IF(AND(BD$70=0,BE$70=1),BD$135+BD$135*BF166*BE$135,0)</f>
        <v>0</v>
      </c>
      <c r="BH166" s="835">
        <f>BG166*BF98/10000</f>
        <v>0</v>
      </c>
      <c r="BI166" s="834"/>
      <c r="BJ166" s="827" t="s">
        <v>441</v>
      </c>
      <c r="BK166" s="835">
        <f>BK142</f>
        <v>0.8</v>
      </c>
      <c r="BL166" s="835">
        <f>IF(BK166&gt;1,1,BK166)</f>
        <v>0.8</v>
      </c>
      <c r="BM166" s="835">
        <f>IF(AND(BJ$70=0,BK$70=1),BJ$135+BJ$135*BL166*BK$135,0)</f>
        <v>0</v>
      </c>
      <c r="BN166" s="835">
        <f>BM166*BL98/10000</f>
        <v>0</v>
      </c>
      <c r="BO166" s="834"/>
      <c r="BP166" s="827" t="s">
        <v>441</v>
      </c>
      <c r="BQ166" s="835">
        <f>BQ142</f>
        <v>0.8</v>
      </c>
      <c r="BR166" s="835">
        <f>IF(BQ166&gt;1,1,BQ166)</f>
        <v>0.8</v>
      </c>
      <c r="BS166" s="835">
        <f>IF(AND(BP$70=0,BQ$70=1),BP$135+BP$135*BR166*BQ$135,0)</f>
        <v>0</v>
      </c>
      <c r="BT166" s="835">
        <f>BS166*BR98/10000</f>
        <v>0</v>
      </c>
      <c r="BU166" s="834"/>
      <c r="BV166" s="827" t="s">
        <v>441</v>
      </c>
      <c r="BW166" s="835">
        <f>BW142</f>
        <v>0.8</v>
      </c>
      <c r="BX166" s="835">
        <f>IF(BW166&gt;1,1,BW166)</f>
        <v>0.8</v>
      </c>
      <c r="BY166" s="835">
        <f>IF(AND(BV$70=0,BW$70=1),BV$135+BV$135*BX166*BW$135,0)</f>
        <v>0</v>
      </c>
      <c r="BZ166" s="835">
        <f>BY166*BX98/10000</f>
        <v>0</v>
      </c>
      <c r="CA166" s="834"/>
      <c r="CB166" s="827" t="s">
        <v>441</v>
      </c>
      <c r="CC166" s="835">
        <f>CC142</f>
        <v>0.8</v>
      </c>
      <c r="CD166" s="835">
        <f>IF(CC166&gt;1,1,CC166)</f>
        <v>0.8</v>
      </c>
      <c r="CE166" s="835">
        <f>IF(AND(CB$70=0,CC$70=1),CB$135+CB$135*CD166*CC$135,0)</f>
        <v>0</v>
      </c>
      <c r="CF166" s="835">
        <f>CE166*CD98/10000</f>
        <v>0</v>
      </c>
      <c r="CG166" s="834"/>
      <c r="CH166" s="827" t="s">
        <v>441</v>
      </c>
      <c r="CI166" s="835">
        <f>CI142</f>
        <v>0.8</v>
      </c>
      <c r="CJ166" s="835">
        <f>IF(CI166&gt;1,1,CI166)</f>
        <v>0.8</v>
      </c>
      <c r="CK166" s="835">
        <f>IF(AND(CH$70=0,CI$70=1),CH$135+CH$135*CJ166*CI$135,0)</f>
        <v>0</v>
      </c>
      <c r="CL166" s="835">
        <f>CK166*CJ98/10000</f>
        <v>0</v>
      </c>
      <c r="CM166" s="834"/>
      <c r="CN166" s="827" t="s">
        <v>441</v>
      </c>
      <c r="CO166" s="835">
        <f>CO142</f>
        <v>0.8</v>
      </c>
      <c r="CP166" s="835">
        <f>IF(CO166&gt;1,1,CO166)</f>
        <v>0.8</v>
      </c>
      <c r="CQ166" s="835">
        <f>IF(AND(CN$70=0,CO$70=1),CN$135+CN$135*CP166*CO$135,0)</f>
        <v>0</v>
      </c>
      <c r="CR166" s="835">
        <f>CQ166*CP98/10000</f>
        <v>0</v>
      </c>
      <c r="CS166" s="834"/>
      <c r="CT166" s="827" t="s">
        <v>441</v>
      </c>
      <c r="CU166" s="835">
        <f>CU142</f>
        <v>0.8</v>
      </c>
      <c r="CV166" s="835">
        <f>IF(CU166&gt;1,1,CU166)</f>
        <v>0.8</v>
      </c>
      <c r="CW166" s="835">
        <f>IF(AND(CT$70=0,CU$70=1),CT$135+CT$135*CV166*CU$135,0)</f>
        <v>0</v>
      </c>
      <c r="CX166" s="835">
        <f>CW166*CV98/10000</f>
        <v>0</v>
      </c>
      <c r="CY166" s="834"/>
      <c r="CZ166" s="827" t="s">
        <v>441</v>
      </c>
      <c r="DA166" s="835">
        <f>DA142</f>
        <v>0.8</v>
      </c>
      <c r="DB166" s="835">
        <f>IF(DA166&gt;1,1,DA166)</f>
        <v>0.8</v>
      </c>
      <c r="DC166" s="835">
        <f>IF(AND(CZ$70=0,DA$70=1),CZ$135+CZ$135*DB166*DA$135,0)</f>
        <v>0</v>
      </c>
      <c r="DD166" s="835">
        <f>DC166*DB98/10000</f>
        <v>0</v>
      </c>
      <c r="DE166" s="834"/>
      <c r="DF166" s="827" t="s">
        <v>441</v>
      </c>
      <c r="DG166" s="835">
        <f>DG142</f>
        <v>0.8</v>
      </c>
      <c r="DH166" s="835">
        <f>IF(DG166&gt;1,1,DG166)</f>
        <v>0.8</v>
      </c>
      <c r="DI166" s="835">
        <f>IF(AND(DF$70=0,DG$70=1),DF$135+DF$135*DH166*DG$135,0)</f>
        <v>0</v>
      </c>
      <c r="DJ166" s="835">
        <f>DI166*DH98/10000</f>
        <v>0</v>
      </c>
      <c r="DK166" s="834"/>
      <c r="DL166" s="827" t="s">
        <v>441</v>
      </c>
      <c r="DM166" s="835">
        <f>DM142</f>
        <v>0.8</v>
      </c>
      <c r="DN166" s="835">
        <f>IF(DM166&gt;1,1,DM166)</f>
        <v>0.8</v>
      </c>
      <c r="DO166" s="835">
        <f>IF(AND(DL$70=0,DM$70=1),DL$135+DL$135*DN166*DM$135,0)</f>
        <v>0</v>
      </c>
      <c r="DP166" s="835">
        <f>DO166*DN98/10000</f>
        <v>0</v>
      </c>
      <c r="DQ166" s="834"/>
      <c r="DR166" s="827" t="s">
        <v>441</v>
      </c>
      <c r="DS166" s="835">
        <f>DS142</f>
        <v>0.8</v>
      </c>
      <c r="DT166" s="835">
        <f>IF(DS166&gt;1,1,DS166)</f>
        <v>0.8</v>
      </c>
      <c r="DU166" s="835">
        <f>IF(AND(DR$70=0,DS$70=1),DR$135+DR$135*DT166*DS$135,0)</f>
        <v>0</v>
      </c>
      <c r="DV166" s="835">
        <f>DU166*DT98/10000</f>
        <v>0</v>
      </c>
      <c r="DW166" s="834"/>
      <c r="DX166" s="827" t="s">
        <v>441</v>
      </c>
      <c r="DY166" s="835">
        <f>DY142</f>
        <v>0.8</v>
      </c>
      <c r="DZ166" s="835">
        <f>IF(DY166&gt;1,1,DY166)</f>
        <v>0.8</v>
      </c>
      <c r="EA166" s="835">
        <f>IF(AND(DX$70=0,DY$70=1),DX$135+DX$135*DZ166*DY$135,0)</f>
        <v>0</v>
      </c>
      <c r="EB166" s="835">
        <f>EA166*DZ98/10000</f>
        <v>0</v>
      </c>
      <c r="EC166" s="834"/>
      <c r="ED166" s="827" t="s">
        <v>441</v>
      </c>
      <c r="EE166" s="835">
        <f>EE142</f>
        <v>0.8</v>
      </c>
      <c r="EF166" s="835">
        <f>IF(EE166&gt;1,1,EE166)</f>
        <v>0.8</v>
      </c>
      <c r="EG166" s="835">
        <f>IF(AND(ED$70=0,EE$70=1),ED$135+ED$135*EF166*EE$135,0)</f>
        <v>0</v>
      </c>
      <c r="EH166" s="835">
        <f>EG166*EF98/10000</f>
        <v>0</v>
      </c>
      <c r="EI166" s="834"/>
      <c r="EJ166" s="827" t="s">
        <v>441</v>
      </c>
      <c r="EK166" s="835">
        <f>EK142</f>
        <v>0.8</v>
      </c>
      <c r="EL166" s="835">
        <f>IF(EK166&gt;1,1,EK166)</f>
        <v>0.8</v>
      </c>
      <c r="EM166" s="835">
        <f>IF(AND(EJ$70=0,EK$70=1),EJ$135+EJ$135*EL166*EK$135,0)</f>
        <v>0</v>
      </c>
      <c r="EN166" s="835">
        <f>EM166*EL98/10000</f>
        <v>0</v>
      </c>
      <c r="EO166" s="834"/>
      <c r="EP166" s="827" t="s">
        <v>441</v>
      </c>
      <c r="EQ166" s="835">
        <f>EQ142</f>
        <v>0.8</v>
      </c>
      <c r="ER166" s="835">
        <f>IF(EQ166&gt;1,1,EQ166)</f>
        <v>0.8</v>
      </c>
      <c r="ES166" s="835">
        <f>IF(AND(EP$70=0,EQ$70=1),EP$135+EP$135*ER166*EQ$135,0)</f>
        <v>0</v>
      </c>
      <c r="ET166" s="835">
        <f>ES166*ER98/10000</f>
        <v>0</v>
      </c>
      <c r="EU166" s="834"/>
      <c r="EV166" s="827" t="s">
        <v>441</v>
      </c>
      <c r="EW166" s="835">
        <f>EW142</f>
        <v>0.8</v>
      </c>
      <c r="EX166" s="835">
        <f>IF(EW166&gt;1,1,EW166)</f>
        <v>0.8</v>
      </c>
      <c r="EY166" s="835">
        <f>IF(AND(EV$70=0,EW$70=1),EV$135+EV$135*EX166*EW$135,0)</f>
        <v>0</v>
      </c>
      <c r="EZ166" s="835">
        <f>EY166*EX98/10000</f>
        <v>0</v>
      </c>
      <c r="FA166" s="834"/>
      <c r="FB166" s="827" t="s">
        <v>441</v>
      </c>
      <c r="FC166" s="835">
        <f>FC142</f>
        <v>0.8</v>
      </c>
      <c r="FD166" s="835">
        <f>IF(FC166&gt;1,1,FC166)</f>
        <v>0.8</v>
      </c>
      <c r="FE166" s="835">
        <f>IF(AND(FB$70=0,FC$70=1),FB$135+FB$135*FD166*FC$135,0)</f>
        <v>0</v>
      </c>
      <c r="FF166" s="835">
        <f>FE166*FD98/10000</f>
        <v>0</v>
      </c>
      <c r="FG166" s="834"/>
      <c r="FH166" s="827" t="s">
        <v>441</v>
      </c>
      <c r="FI166" s="835">
        <f>FI142</f>
        <v>0.8</v>
      </c>
      <c r="FJ166" s="835">
        <f>IF(FI166&gt;1,1,FI166)</f>
        <v>0.8</v>
      </c>
      <c r="FK166" s="835">
        <f>IF(AND(FH$70=0,FI$70=1),FH$135+FH$135*FJ166*FI$135,0)</f>
        <v>0</v>
      </c>
      <c r="FL166" s="835">
        <f>FK166*FJ98/10000</f>
        <v>0</v>
      </c>
      <c r="FM166" s="834"/>
      <c r="FN166" s="827" t="s">
        <v>441</v>
      </c>
      <c r="FO166" s="835">
        <f>FO142</f>
        <v>0.8</v>
      </c>
      <c r="FP166" s="835">
        <f>IF(FO166&gt;1,1,FO166)</f>
        <v>0.8</v>
      </c>
      <c r="FQ166" s="835">
        <f>IF(AND(FN$70=0,FO$70=1),FN$135+FN$135*FP166*FO$135,0)</f>
        <v>0</v>
      </c>
      <c r="FR166" s="835">
        <f>FQ166*FP98/10000</f>
        <v>0</v>
      </c>
      <c r="FS166" s="834"/>
      <c r="FT166" s="827" t="s">
        <v>441</v>
      </c>
      <c r="FU166" s="835">
        <f>FU142</f>
        <v>0.8</v>
      </c>
      <c r="FV166" s="835">
        <f>IF(FU166&gt;1,1,FU166)</f>
        <v>0.8</v>
      </c>
      <c r="FW166" s="835">
        <f>IF(AND(FT$70=0,FU$70=1),FT$135+FT$135*FV166*FU$135,0)</f>
        <v>0</v>
      </c>
      <c r="FX166" s="835">
        <f>FW166*FV98/10000</f>
        <v>0</v>
      </c>
      <c r="FY166" s="834"/>
    </row>
    <row r="167" spans="1:181" x14ac:dyDescent="0.3">
      <c r="A167" s="19"/>
      <c r="B167" s="827" t="s">
        <v>437</v>
      </c>
      <c r="C167" s="835">
        <f>C141</f>
        <v>0.2</v>
      </c>
      <c r="D167" s="835">
        <f>IF(C167&gt;1,1,C167)</f>
        <v>0.2</v>
      </c>
      <c r="E167" s="835">
        <f>IF(AND(B$70=0,C$70=1),B$135+B$135*D167*C$135,0)</f>
        <v>0</v>
      </c>
      <c r="F167" s="835">
        <f>E167*D99/10000</f>
        <v>0</v>
      </c>
      <c r="G167" s="834"/>
      <c r="H167" s="827" t="s">
        <v>437</v>
      </c>
      <c r="I167" s="835">
        <f>I141</f>
        <v>0.2</v>
      </c>
      <c r="J167" s="835">
        <f>IF(I167&gt;1,1,I167)</f>
        <v>0.2</v>
      </c>
      <c r="K167" s="835">
        <f>IF(AND(H$70=0,I$70=1),H$135+H$135*J167*I$135,0)</f>
        <v>0</v>
      </c>
      <c r="L167" s="835">
        <f>K167*J99/10000</f>
        <v>0</v>
      </c>
      <c r="M167" s="834"/>
      <c r="N167" s="827" t="s">
        <v>437</v>
      </c>
      <c r="O167" s="835">
        <f>O141</f>
        <v>0.2</v>
      </c>
      <c r="P167" s="835">
        <f>IF(O167&gt;1,1,O167)</f>
        <v>0.2</v>
      </c>
      <c r="Q167" s="835">
        <f>IF(AND(N$70=0,O$70=1),N$135+N$135*P167*O$135,0)</f>
        <v>0</v>
      </c>
      <c r="R167" s="835">
        <f>Q167*P99/10000</f>
        <v>0</v>
      </c>
      <c r="S167" s="834"/>
      <c r="T167" s="827" t="s">
        <v>437</v>
      </c>
      <c r="U167" s="835">
        <f>U141</f>
        <v>0.2</v>
      </c>
      <c r="V167" s="835">
        <f>IF(U167&gt;1,1,U167)</f>
        <v>0.2</v>
      </c>
      <c r="W167" s="835">
        <f>IF(AND(T$70=0,U$70=1),T$135+T$135*V167*U$135,0)</f>
        <v>0</v>
      </c>
      <c r="X167" s="835">
        <f>W167*V99/10000</f>
        <v>0</v>
      </c>
      <c r="Y167" s="834"/>
      <c r="Z167" s="827" t="s">
        <v>437</v>
      </c>
      <c r="AA167" s="835">
        <f>AA141</f>
        <v>0.2</v>
      </c>
      <c r="AB167" s="835">
        <f>IF(AA167&gt;1,1,AA167)</f>
        <v>0.2</v>
      </c>
      <c r="AC167" s="835">
        <f>IF(AND(Z$70=0,AA$70=1),Z$135+Z$135*AB167*AA$135,0)</f>
        <v>0</v>
      </c>
      <c r="AD167" s="835">
        <f>AC167*AB99/10000</f>
        <v>0</v>
      </c>
      <c r="AE167" s="834"/>
      <c r="AF167" s="827" t="s">
        <v>437</v>
      </c>
      <c r="AG167" s="835">
        <f>AG141</f>
        <v>0.2</v>
      </c>
      <c r="AH167" s="835">
        <f>IF(AG167&gt;1,1,AG167)</f>
        <v>0.2</v>
      </c>
      <c r="AI167" s="835">
        <f>IF(AND(AF$70=0,AG$70=1),AF$135+AF$135*AH167*AG$135,0)</f>
        <v>0</v>
      </c>
      <c r="AJ167" s="835">
        <f>AI167*AH99/10000</f>
        <v>0</v>
      </c>
      <c r="AK167" s="834"/>
      <c r="AL167" s="827" t="s">
        <v>437</v>
      </c>
      <c r="AM167" s="835">
        <f>AM141</f>
        <v>0.2</v>
      </c>
      <c r="AN167" s="835">
        <f>IF(AM167&gt;1,1,AM167)</f>
        <v>0.2</v>
      </c>
      <c r="AO167" s="835">
        <f>IF(AND(AL$70=0,AM$70=1),AL$135+AL$135*AN167*AM$135,0)</f>
        <v>0</v>
      </c>
      <c r="AP167" s="835">
        <f>AO167*AN99/10000</f>
        <v>0</v>
      </c>
      <c r="AQ167" s="834"/>
      <c r="AR167" s="827" t="s">
        <v>437</v>
      </c>
      <c r="AS167" s="835">
        <f>AS141</f>
        <v>0.2</v>
      </c>
      <c r="AT167" s="835">
        <f>IF(AS167&gt;1,1,AS167)</f>
        <v>0.2</v>
      </c>
      <c r="AU167" s="835">
        <f>IF(AND(AR$70=0,AS$70=1),AR$135+AR$135*AT167*AS$135,0)</f>
        <v>0</v>
      </c>
      <c r="AV167" s="835">
        <f>AU167*AT99/10000</f>
        <v>0</v>
      </c>
      <c r="AW167" s="834"/>
      <c r="AX167" s="827" t="s">
        <v>437</v>
      </c>
      <c r="AY167" s="835">
        <f>AY141</f>
        <v>0.2</v>
      </c>
      <c r="AZ167" s="835">
        <f>IF(AY167&gt;1,1,AY167)</f>
        <v>0.2</v>
      </c>
      <c r="BA167" s="835">
        <f>IF(AND(AX$70=0,AY$70=1),AX$135+AX$135*AZ167*AY$135,0)</f>
        <v>0</v>
      </c>
      <c r="BB167" s="835">
        <f>BA167*AZ99/10000</f>
        <v>0</v>
      </c>
      <c r="BC167" s="834"/>
      <c r="BD167" s="827" t="s">
        <v>437</v>
      </c>
      <c r="BE167" s="835">
        <f>BE141</f>
        <v>0.2</v>
      </c>
      <c r="BF167" s="835">
        <f>IF(BE167&gt;1,1,BE167)</f>
        <v>0.2</v>
      </c>
      <c r="BG167" s="835">
        <f>IF(AND(BD$70=0,BE$70=1),BD$135+BD$135*BF167*BE$135,0)</f>
        <v>0</v>
      </c>
      <c r="BH167" s="835">
        <f>BG167*BF99/10000</f>
        <v>0</v>
      </c>
      <c r="BI167" s="834"/>
      <c r="BJ167" s="827" t="s">
        <v>437</v>
      </c>
      <c r="BK167" s="835">
        <f>BK141</f>
        <v>0.2</v>
      </c>
      <c r="BL167" s="835">
        <f>IF(BK167&gt;1,1,BK167)</f>
        <v>0.2</v>
      </c>
      <c r="BM167" s="835">
        <f>IF(AND(BJ$70=0,BK$70=1),BJ$135+BJ$135*BL167*BK$135,0)</f>
        <v>0</v>
      </c>
      <c r="BN167" s="835">
        <f>BM167*BL99/10000</f>
        <v>0</v>
      </c>
      <c r="BO167" s="834"/>
      <c r="BP167" s="827" t="s">
        <v>437</v>
      </c>
      <c r="BQ167" s="835">
        <f>BQ141</f>
        <v>0.2</v>
      </c>
      <c r="BR167" s="835">
        <f>IF(BQ167&gt;1,1,BQ167)</f>
        <v>0.2</v>
      </c>
      <c r="BS167" s="835">
        <f>IF(AND(BP$70=0,BQ$70=1),BP$135+BP$135*BR167*BQ$135,0)</f>
        <v>0</v>
      </c>
      <c r="BT167" s="835">
        <f>BS167*BR99/10000</f>
        <v>0</v>
      </c>
      <c r="BU167" s="834"/>
      <c r="BV167" s="827" t="s">
        <v>437</v>
      </c>
      <c r="BW167" s="835">
        <f>BW141</f>
        <v>0.2</v>
      </c>
      <c r="BX167" s="835">
        <f>IF(BW167&gt;1,1,BW167)</f>
        <v>0.2</v>
      </c>
      <c r="BY167" s="835">
        <f>IF(AND(BV$70=0,BW$70=1),BV$135+BV$135*BX167*BW$135,0)</f>
        <v>0</v>
      </c>
      <c r="BZ167" s="835">
        <f>BY167*BX99/10000</f>
        <v>0</v>
      </c>
      <c r="CA167" s="834"/>
      <c r="CB167" s="827" t="s">
        <v>437</v>
      </c>
      <c r="CC167" s="835">
        <f>CC141</f>
        <v>0.2</v>
      </c>
      <c r="CD167" s="835">
        <f>IF(CC167&gt;1,1,CC167)</f>
        <v>0.2</v>
      </c>
      <c r="CE167" s="835">
        <f>IF(AND(CB$70=0,CC$70=1),CB$135+CB$135*CD167*CC$135,0)</f>
        <v>0</v>
      </c>
      <c r="CF167" s="835">
        <f>CE167*CD99/10000</f>
        <v>0</v>
      </c>
      <c r="CG167" s="834"/>
      <c r="CH167" s="827" t="s">
        <v>437</v>
      </c>
      <c r="CI167" s="835">
        <f>CI141</f>
        <v>0.2</v>
      </c>
      <c r="CJ167" s="835">
        <f>IF(CI167&gt;1,1,CI167)</f>
        <v>0.2</v>
      </c>
      <c r="CK167" s="835">
        <f>IF(AND(CH$70=0,CI$70=1),CH$135+CH$135*CJ167*CI$135,0)</f>
        <v>0</v>
      </c>
      <c r="CL167" s="835">
        <f>CK167*CJ99/10000</f>
        <v>0</v>
      </c>
      <c r="CM167" s="834"/>
      <c r="CN167" s="827" t="s">
        <v>437</v>
      </c>
      <c r="CO167" s="835">
        <f>CO141</f>
        <v>0.2</v>
      </c>
      <c r="CP167" s="835">
        <f>IF(CO167&gt;1,1,CO167)</f>
        <v>0.2</v>
      </c>
      <c r="CQ167" s="835">
        <f>IF(AND(CN$70=0,CO$70=1),CN$135+CN$135*CP167*CO$135,0)</f>
        <v>0</v>
      </c>
      <c r="CR167" s="835">
        <f>CQ167*CP99/10000</f>
        <v>0</v>
      </c>
      <c r="CS167" s="834"/>
      <c r="CT167" s="827" t="s">
        <v>437</v>
      </c>
      <c r="CU167" s="835">
        <f>CU141</f>
        <v>0.2</v>
      </c>
      <c r="CV167" s="835">
        <f>IF(CU167&gt;1,1,CU167)</f>
        <v>0.2</v>
      </c>
      <c r="CW167" s="835">
        <f>IF(AND(CT$70=0,CU$70=1),CT$135+CT$135*CV167*CU$135,0)</f>
        <v>0</v>
      </c>
      <c r="CX167" s="835">
        <f>CW167*CV99/10000</f>
        <v>0</v>
      </c>
      <c r="CY167" s="834"/>
      <c r="CZ167" s="827" t="s">
        <v>437</v>
      </c>
      <c r="DA167" s="835">
        <f>DA141</f>
        <v>0.2</v>
      </c>
      <c r="DB167" s="835">
        <f>IF(DA167&gt;1,1,DA167)</f>
        <v>0.2</v>
      </c>
      <c r="DC167" s="835">
        <f>IF(AND(CZ$70=0,DA$70=1),CZ$135+CZ$135*DB167*DA$135,0)</f>
        <v>0</v>
      </c>
      <c r="DD167" s="835">
        <f>DC167*DB99/10000</f>
        <v>0</v>
      </c>
      <c r="DE167" s="834"/>
      <c r="DF167" s="827" t="s">
        <v>437</v>
      </c>
      <c r="DG167" s="835">
        <f>DG141</f>
        <v>0.2</v>
      </c>
      <c r="DH167" s="835">
        <f>IF(DG167&gt;1,1,DG167)</f>
        <v>0.2</v>
      </c>
      <c r="DI167" s="835">
        <f>IF(AND(DF$70=0,DG$70=1),DF$135+DF$135*DH167*DG$135,0)</f>
        <v>0</v>
      </c>
      <c r="DJ167" s="835">
        <f>DI167*DH99/10000</f>
        <v>0</v>
      </c>
      <c r="DK167" s="834"/>
      <c r="DL167" s="827" t="s">
        <v>437</v>
      </c>
      <c r="DM167" s="835">
        <f>DM141</f>
        <v>0.2</v>
      </c>
      <c r="DN167" s="835">
        <f>IF(DM167&gt;1,1,DM167)</f>
        <v>0.2</v>
      </c>
      <c r="DO167" s="835">
        <f>IF(AND(DL$70=0,DM$70=1),DL$135+DL$135*DN167*DM$135,0)</f>
        <v>0</v>
      </c>
      <c r="DP167" s="835">
        <f>DO167*DN99/10000</f>
        <v>0</v>
      </c>
      <c r="DQ167" s="834"/>
      <c r="DR167" s="827" t="s">
        <v>437</v>
      </c>
      <c r="DS167" s="835">
        <f>DS141</f>
        <v>0.2</v>
      </c>
      <c r="DT167" s="835">
        <f>IF(DS167&gt;1,1,DS167)</f>
        <v>0.2</v>
      </c>
      <c r="DU167" s="835">
        <f>IF(AND(DR$70=0,DS$70=1),DR$135+DR$135*DT167*DS$135,0)</f>
        <v>0</v>
      </c>
      <c r="DV167" s="835">
        <f>DU167*DT99/10000</f>
        <v>0</v>
      </c>
      <c r="DW167" s="834"/>
      <c r="DX167" s="827" t="s">
        <v>437</v>
      </c>
      <c r="DY167" s="835">
        <f>DY141</f>
        <v>0.2</v>
      </c>
      <c r="DZ167" s="835">
        <f>IF(DY167&gt;1,1,DY167)</f>
        <v>0.2</v>
      </c>
      <c r="EA167" s="835">
        <f>IF(AND(DX$70=0,DY$70=1),DX$135+DX$135*DZ167*DY$135,0)</f>
        <v>0</v>
      </c>
      <c r="EB167" s="835">
        <f>EA167*DZ99/10000</f>
        <v>0</v>
      </c>
      <c r="EC167" s="834"/>
      <c r="ED167" s="827" t="s">
        <v>437</v>
      </c>
      <c r="EE167" s="835">
        <f>EE141</f>
        <v>0.2</v>
      </c>
      <c r="EF167" s="835">
        <f>IF(EE167&gt;1,1,EE167)</f>
        <v>0.2</v>
      </c>
      <c r="EG167" s="835">
        <f>IF(AND(ED$70=0,EE$70=1),ED$135+ED$135*EF167*EE$135,0)</f>
        <v>0</v>
      </c>
      <c r="EH167" s="835">
        <f>EG167*EF99/10000</f>
        <v>0</v>
      </c>
      <c r="EI167" s="834"/>
      <c r="EJ167" s="827" t="s">
        <v>437</v>
      </c>
      <c r="EK167" s="835">
        <f>EK141</f>
        <v>0.2</v>
      </c>
      <c r="EL167" s="835">
        <f>IF(EK167&gt;1,1,EK167)</f>
        <v>0.2</v>
      </c>
      <c r="EM167" s="835">
        <f>IF(AND(EJ$70=0,EK$70=1),EJ$135+EJ$135*EL167*EK$135,0)</f>
        <v>0</v>
      </c>
      <c r="EN167" s="835">
        <f>EM167*EL99/10000</f>
        <v>0</v>
      </c>
      <c r="EO167" s="834"/>
      <c r="EP167" s="827" t="s">
        <v>437</v>
      </c>
      <c r="EQ167" s="835">
        <f>EQ141</f>
        <v>0.2</v>
      </c>
      <c r="ER167" s="835">
        <f>IF(EQ167&gt;1,1,EQ167)</f>
        <v>0.2</v>
      </c>
      <c r="ES167" s="835">
        <f>IF(AND(EP$70=0,EQ$70=1),EP$135+EP$135*ER167*EQ$135,0)</f>
        <v>0</v>
      </c>
      <c r="ET167" s="835">
        <f>ES167*ER99/10000</f>
        <v>0</v>
      </c>
      <c r="EU167" s="834"/>
      <c r="EV167" s="827" t="s">
        <v>437</v>
      </c>
      <c r="EW167" s="835">
        <f>EW141</f>
        <v>0.2</v>
      </c>
      <c r="EX167" s="835">
        <f>IF(EW167&gt;1,1,EW167)</f>
        <v>0.2</v>
      </c>
      <c r="EY167" s="835">
        <f>IF(AND(EV$70=0,EW$70=1),EV$135+EV$135*EX167*EW$135,0)</f>
        <v>0</v>
      </c>
      <c r="EZ167" s="835">
        <f>EY167*EX99/10000</f>
        <v>0</v>
      </c>
      <c r="FA167" s="834"/>
      <c r="FB167" s="827" t="s">
        <v>437</v>
      </c>
      <c r="FC167" s="835">
        <f>FC141</f>
        <v>0.2</v>
      </c>
      <c r="FD167" s="835">
        <f>IF(FC167&gt;1,1,FC167)</f>
        <v>0.2</v>
      </c>
      <c r="FE167" s="835">
        <f>IF(AND(FB$70=0,FC$70=1),FB$135+FB$135*FD167*FC$135,0)</f>
        <v>0</v>
      </c>
      <c r="FF167" s="835">
        <f>FE167*FD99/10000</f>
        <v>0</v>
      </c>
      <c r="FG167" s="834"/>
      <c r="FH167" s="827" t="s">
        <v>437</v>
      </c>
      <c r="FI167" s="835">
        <f>FI141</f>
        <v>0.2</v>
      </c>
      <c r="FJ167" s="835">
        <f>IF(FI167&gt;1,1,FI167)</f>
        <v>0.2</v>
      </c>
      <c r="FK167" s="835">
        <f>IF(AND(FH$70=0,FI$70=1),FH$135+FH$135*FJ167*FI$135,0)</f>
        <v>0</v>
      </c>
      <c r="FL167" s="835">
        <f>FK167*FJ99/10000</f>
        <v>0</v>
      </c>
      <c r="FM167" s="834"/>
      <c r="FN167" s="827" t="s">
        <v>437</v>
      </c>
      <c r="FO167" s="835">
        <f>FO141</f>
        <v>0.2</v>
      </c>
      <c r="FP167" s="835">
        <f>IF(FO167&gt;1,1,FO167)</f>
        <v>0.2</v>
      </c>
      <c r="FQ167" s="835">
        <f>IF(AND(FN$70=0,FO$70=1),FN$135+FN$135*FP167*FO$135,0)</f>
        <v>0</v>
      </c>
      <c r="FR167" s="835">
        <f>FQ167*FP99/10000</f>
        <v>0</v>
      </c>
      <c r="FS167" s="834"/>
      <c r="FT167" s="827" t="s">
        <v>437</v>
      </c>
      <c r="FU167" s="835">
        <f>FU141</f>
        <v>0.2</v>
      </c>
      <c r="FV167" s="835">
        <f>IF(FU167&gt;1,1,FU167)</f>
        <v>0.2</v>
      </c>
      <c r="FW167" s="835">
        <f>IF(AND(FT$70=0,FU$70=1),FT$135+FT$135*FV167*FU$135,0)</f>
        <v>0</v>
      </c>
      <c r="FX167" s="835">
        <f>FW167*FV99/10000</f>
        <v>0</v>
      </c>
      <c r="FY167" s="834"/>
    </row>
    <row r="168" spans="1:181" x14ac:dyDescent="0.3">
      <c r="A168" s="19"/>
      <c r="B168" s="827"/>
      <c r="C168" s="835"/>
      <c r="D168" s="835"/>
      <c r="E168" s="835"/>
      <c r="F168" s="835"/>
      <c r="G168" s="834"/>
      <c r="H168" s="827"/>
      <c r="I168" s="835"/>
      <c r="J168" s="835"/>
      <c r="K168" s="835"/>
      <c r="L168" s="835"/>
      <c r="M168" s="834"/>
      <c r="N168" s="827"/>
      <c r="O168" s="835"/>
      <c r="P168" s="835"/>
      <c r="Q168" s="835"/>
      <c r="R168" s="835"/>
      <c r="S168" s="834"/>
      <c r="T168" s="827"/>
      <c r="U168" s="835"/>
      <c r="V168" s="835"/>
      <c r="W168" s="835"/>
      <c r="X168" s="835"/>
      <c r="Y168" s="834"/>
      <c r="Z168" s="827"/>
      <c r="AA168" s="835"/>
      <c r="AB168" s="835"/>
      <c r="AC168" s="835"/>
      <c r="AD168" s="835"/>
      <c r="AE168" s="834"/>
      <c r="AF168" s="827"/>
      <c r="AG168" s="835"/>
      <c r="AH168" s="835"/>
      <c r="AI168" s="835"/>
      <c r="AJ168" s="835"/>
      <c r="AK168" s="834"/>
      <c r="AL168" s="827"/>
      <c r="AM168" s="835"/>
      <c r="AN168" s="835"/>
      <c r="AO168" s="835"/>
      <c r="AP168" s="835"/>
      <c r="AQ168" s="834"/>
      <c r="AR168" s="827"/>
      <c r="AS168" s="835"/>
      <c r="AT168" s="835"/>
      <c r="AU168" s="835"/>
      <c r="AV168" s="835"/>
      <c r="AW168" s="834"/>
      <c r="AX168" s="827"/>
      <c r="AY168" s="835"/>
      <c r="AZ168" s="835"/>
      <c r="BA168" s="835"/>
      <c r="BB168" s="835"/>
      <c r="BC168" s="834"/>
      <c r="BD168" s="827"/>
      <c r="BE168" s="835"/>
      <c r="BF168" s="835"/>
      <c r="BG168" s="835"/>
      <c r="BH168" s="835"/>
      <c r="BI168" s="834"/>
      <c r="BJ168" s="827"/>
      <c r="BK168" s="835"/>
      <c r="BL168" s="835"/>
      <c r="BM168" s="835"/>
      <c r="BN168" s="835"/>
      <c r="BO168" s="834"/>
      <c r="BP168" s="827"/>
      <c r="BQ168" s="835"/>
      <c r="BR168" s="835"/>
      <c r="BS168" s="835"/>
      <c r="BT168" s="835"/>
      <c r="BU168" s="834"/>
      <c r="BV168" s="827"/>
      <c r="BW168" s="835"/>
      <c r="BX168" s="835"/>
      <c r="BY168" s="835"/>
      <c r="BZ168" s="835"/>
      <c r="CA168" s="834"/>
      <c r="CB168" s="827"/>
      <c r="CC168" s="835"/>
      <c r="CD168" s="835"/>
      <c r="CE168" s="835"/>
      <c r="CF168" s="835"/>
      <c r="CG168" s="834"/>
      <c r="CH168" s="827"/>
      <c r="CI168" s="835"/>
      <c r="CJ168" s="835"/>
      <c r="CK168" s="835"/>
      <c r="CL168" s="835"/>
      <c r="CM168" s="834"/>
      <c r="CN168" s="827"/>
      <c r="CO168" s="835"/>
      <c r="CP168" s="835"/>
      <c r="CQ168" s="835"/>
      <c r="CR168" s="835"/>
      <c r="CS168" s="834"/>
      <c r="CT168" s="827"/>
      <c r="CU168" s="835"/>
      <c r="CV168" s="835"/>
      <c r="CW168" s="835"/>
      <c r="CX168" s="835"/>
      <c r="CY168" s="834"/>
      <c r="CZ168" s="827"/>
      <c r="DA168" s="835"/>
      <c r="DB168" s="835"/>
      <c r="DC168" s="835"/>
      <c r="DD168" s="835"/>
      <c r="DE168" s="834"/>
      <c r="DF168" s="827"/>
      <c r="DG168" s="835"/>
      <c r="DH168" s="835"/>
      <c r="DI168" s="835"/>
      <c r="DJ168" s="835"/>
      <c r="DK168" s="834"/>
      <c r="DL168" s="827"/>
      <c r="DM168" s="835"/>
      <c r="DN168" s="835"/>
      <c r="DO168" s="835"/>
      <c r="DP168" s="835"/>
      <c r="DQ168" s="834"/>
      <c r="DR168" s="827"/>
      <c r="DS168" s="835"/>
      <c r="DT168" s="835"/>
      <c r="DU168" s="835"/>
      <c r="DV168" s="835"/>
      <c r="DW168" s="834"/>
      <c r="DX168" s="827"/>
      <c r="DY168" s="835"/>
      <c r="DZ168" s="835"/>
      <c r="EA168" s="835"/>
      <c r="EB168" s="835"/>
      <c r="EC168" s="834"/>
      <c r="ED168" s="827"/>
      <c r="EE168" s="835"/>
      <c r="EF168" s="835"/>
      <c r="EG168" s="835"/>
      <c r="EH168" s="835"/>
      <c r="EI168" s="834"/>
      <c r="EJ168" s="827"/>
      <c r="EK168" s="835"/>
      <c r="EL168" s="835"/>
      <c r="EM168" s="835"/>
      <c r="EN168" s="835"/>
      <c r="EO168" s="834"/>
      <c r="EP168" s="827"/>
      <c r="EQ168" s="835"/>
      <c r="ER168" s="835"/>
      <c r="ES168" s="835"/>
      <c r="ET168" s="835"/>
      <c r="EU168" s="834"/>
      <c r="EV168" s="827"/>
      <c r="EW168" s="835"/>
      <c r="EX168" s="835"/>
      <c r="EY168" s="835"/>
      <c r="EZ168" s="835"/>
      <c r="FA168" s="834"/>
      <c r="FB168" s="827"/>
      <c r="FC168" s="835"/>
      <c r="FD168" s="835"/>
      <c r="FE168" s="835"/>
      <c r="FF168" s="835"/>
      <c r="FG168" s="834"/>
      <c r="FH168" s="827"/>
      <c r="FI168" s="835"/>
      <c r="FJ168" s="835"/>
      <c r="FK168" s="835"/>
      <c r="FL168" s="835"/>
      <c r="FM168" s="834"/>
      <c r="FN168" s="827"/>
      <c r="FO168" s="835"/>
      <c r="FP168" s="835"/>
      <c r="FQ168" s="835"/>
      <c r="FR168" s="835"/>
      <c r="FS168" s="834"/>
      <c r="FT168" s="827"/>
      <c r="FU168" s="835"/>
      <c r="FV168" s="835"/>
      <c r="FW168" s="835"/>
      <c r="FX168" s="835"/>
      <c r="FY168" s="834"/>
    </row>
    <row r="169" spans="1:181" x14ac:dyDescent="0.3">
      <c r="A169" s="19"/>
      <c r="B169" s="827"/>
      <c r="C169" s="835"/>
      <c r="D169" s="835"/>
      <c r="E169" s="835"/>
      <c r="F169" s="835"/>
      <c r="G169" s="834"/>
      <c r="H169" s="827"/>
      <c r="I169" s="835"/>
      <c r="J169" s="835"/>
      <c r="K169" s="835"/>
      <c r="L169" s="835"/>
      <c r="M169" s="834"/>
      <c r="N169" s="827"/>
      <c r="O169" s="835"/>
      <c r="P169" s="835"/>
      <c r="Q169" s="835"/>
      <c r="R169" s="835"/>
      <c r="S169" s="834"/>
      <c r="T169" s="827"/>
      <c r="U169" s="835"/>
      <c r="V169" s="835"/>
      <c r="W169" s="835"/>
      <c r="X169" s="835"/>
      <c r="Y169" s="834"/>
      <c r="Z169" s="827"/>
      <c r="AA169" s="835"/>
      <c r="AB169" s="835"/>
      <c r="AC169" s="835"/>
      <c r="AD169" s="835"/>
      <c r="AE169" s="834"/>
      <c r="AF169" s="827"/>
      <c r="AG169" s="835"/>
      <c r="AH169" s="835"/>
      <c r="AI169" s="835"/>
      <c r="AJ169" s="835"/>
      <c r="AK169" s="834"/>
      <c r="AL169" s="827"/>
      <c r="AM169" s="835"/>
      <c r="AN169" s="835"/>
      <c r="AO169" s="835"/>
      <c r="AP169" s="835"/>
      <c r="AQ169" s="834"/>
      <c r="AR169" s="827"/>
      <c r="AS169" s="835"/>
      <c r="AT169" s="835"/>
      <c r="AU169" s="835"/>
      <c r="AV169" s="835"/>
      <c r="AW169" s="834"/>
      <c r="AX169" s="827"/>
      <c r="AY169" s="835"/>
      <c r="AZ169" s="835"/>
      <c r="BA169" s="835"/>
      <c r="BB169" s="835"/>
      <c r="BC169" s="834"/>
      <c r="BD169" s="827"/>
      <c r="BE169" s="835"/>
      <c r="BF169" s="835"/>
      <c r="BG169" s="835"/>
      <c r="BH169" s="835"/>
      <c r="BI169" s="834"/>
      <c r="BJ169" s="827"/>
      <c r="BK169" s="835"/>
      <c r="BL169" s="835"/>
      <c r="BM169" s="835"/>
      <c r="BN169" s="835"/>
      <c r="BO169" s="834"/>
      <c r="BP169" s="827"/>
      <c r="BQ169" s="835"/>
      <c r="BR169" s="835"/>
      <c r="BS169" s="835"/>
      <c r="BT169" s="835"/>
      <c r="BU169" s="834"/>
      <c r="BV169" s="827"/>
      <c r="BW169" s="835"/>
      <c r="BX169" s="835"/>
      <c r="BY169" s="835"/>
      <c r="BZ169" s="835"/>
      <c r="CA169" s="834"/>
      <c r="CB169" s="827"/>
      <c r="CC169" s="835"/>
      <c r="CD169" s="835"/>
      <c r="CE169" s="835"/>
      <c r="CF169" s="835"/>
      <c r="CG169" s="834"/>
      <c r="CH169" s="827"/>
      <c r="CI169" s="835"/>
      <c r="CJ169" s="835"/>
      <c r="CK169" s="835"/>
      <c r="CL169" s="835"/>
      <c r="CM169" s="834"/>
      <c r="CN169" s="827"/>
      <c r="CO169" s="835"/>
      <c r="CP169" s="835"/>
      <c r="CQ169" s="835"/>
      <c r="CR169" s="835"/>
      <c r="CS169" s="834"/>
      <c r="CT169" s="827"/>
      <c r="CU169" s="835"/>
      <c r="CV169" s="835"/>
      <c r="CW169" s="835"/>
      <c r="CX169" s="835"/>
      <c r="CY169" s="834"/>
      <c r="CZ169" s="827"/>
      <c r="DA169" s="835"/>
      <c r="DB169" s="835"/>
      <c r="DC169" s="835"/>
      <c r="DD169" s="835"/>
      <c r="DE169" s="834"/>
      <c r="DF169" s="827"/>
      <c r="DG169" s="835"/>
      <c r="DH169" s="835"/>
      <c r="DI169" s="835"/>
      <c r="DJ169" s="835"/>
      <c r="DK169" s="834"/>
      <c r="DL169" s="827"/>
      <c r="DM169" s="835"/>
      <c r="DN169" s="835"/>
      <c r="DO169" s="835"/>
      <c r="DP169" s="835"/>
      <c r="DQ169" s="834"/>
      <c r="DR169" s="827"/>
      <c r="DS169" s="835"/>
      <c r="DT169" s="835"/>
      <c r="DU169" s="835"/>
      <c r="DV169" s="835"/>
      <c r="DW169" s="834"/>
      <c r="DX169" s="827"/>
      <c r="DY169" s="835"/>
      <c r="DZ169" s="835"/>
      <c r="EA169" s="835"/>
      <c r="EB169" s="835"/>
      <c r="EC169" s="834"/>
      <c r="ED169" s="827"/>
      <c r="EE169" s="835"/>
      <c r="EF169" s="835"/>
      <c r="EG169" s="835"/>
      <c r="EH169" s="835"/>
      <c r="EI169" s="834"/>
      <c r="EJ169" s="827"/>
      <c r="EK169" s="835"/>
      <c r="EL169" s="835"/>
      <c r="EM169" s="835"/>
      <c r="EN169" s="835"/>
      <c r="EO169" s="834"/>
      <c r="EP169" s="827"/>
      <c r="EQ169" s="835"/>
      <c r="ER169" s="835"/>
      <c r="ES169" s="835"/>
      <c r="ET169" s="835"/>
      <c r="EU169" s="834"/>
      <c r="EV169" s="827"/>
      <c r="EW169" s="835"/>
      <c r="EX169" s="835"/>
      <c r="EY169" s="835"/>
      <c r="EZ169" s="835"/>
      <c r="FA169" s="834"/>
      <c r="FB169" s="827"/>
      <c r="FC169" s="835"/>
      <c r="FD169" s="835"/>
      <c r="FE169" s="835"/>
      <c r="FF169" s="835"/>
      <c r="FG169" s="834"/>
      <c r="FH169" s="827"/>
      <c r="FI169" s="835"/>
      <c r="FJ169" s="835"/>
      <c r="FK169" s="835"/>
      <c r="FL169" s="835"/>
      <c r="FM169" s="834"/>
      <c r="FN169" s="827"/>
      <c r="FO169" s="835"/>
      <c r="FP169" s="835"/>
      <c r="FQ169" s="835"/>
      <c r="FR169" s="835"/>
      <c r="FS169" s="834"/>
      <c r="FT169" s="827"/>
      <c r="FU169" s="835"/>
      <c r="FV169" s="835"/>
      <c r="FW169" s="835"/>
      <c r="FX169" s="835"/>
      <c r="FY169" s="834"/>
    </row>
    <row r="170" spans="1:181" x14ac:dyDescent="0.3">
      <c r="A170" s="19"/>
      <c r="B170" s="827" t="s">
        <v>442</v>
      </c>
      <c r="C170" s="835">
        <f>C139+C142</f>
        <v>1</v>
      </c>
      <c r="D170" s="835">
        <f t="shared" ref="D170:D178" si="54">IF(C170&gt;1,1,C170)</f>
        <v>1</v>
      </c>
      <c r="E170" s="835">
        <f t="shared" ref="E170:E178" si="55">IF(E$70=1,B$135+B$135*D170*C$135,0)</f>
        <v>8.9699999999999989</v>
      </c>
      <c r="F170" s="835">
        <f t="shared" ref="F170:F178" si="56">E170*E117/10000</f>
        <v>2.4254879999999996</v>
      </c>
      <c r="G170" s="834"/>
      <c r="H170" s="827" t="s">
        <v>442</v>
      </c>
      <c r="I170" s="835">
        <f>I139+I142</f>
        <v>1</v>
      </c>
      <c r="J170" s="835">
        <f t="shared" ref="J170:J178" si="57">IF(I170&gt;1,1,I170)</f>
        <v>1</v>
      </c>
      <c r="K170" s="835">
        <f t="shared" ref="K170:K178" si="58">IF(K$70=1,H$135+H$135*J170*I$135,0)</f>
        <v>11.5</v>
      </c>
      <c r="L170" s="835">
        <f t="shared" ref="L170:L178" si="59">K170*K117/10000</f>
        <v>3.1095999999999999</v>
      </c>
      <c r="M170" s="834"/>
      <c r="N170" s="827" t="s">
        <v>442</v>
      </c>
      <c r="O170" s="835">
        <f>O139+O142</f>
        <v>1</v>
      </c>
      <c r="P170" s="835">
        <f t="shared" ref="P170:P178" si="60">IF(O170&gt;1,1,O170)</f>
        <v>1</v>
      </c>
      <c r="Q170" s="835">
        <f t="shared" ref="Q170:Q178" si="61">IF(Q$70=1,N$135+N$135*P170*O$135,0)</f>
        <v>9.7750000000000004</v>
      </c>
      <c r="R170" s="835">
        <f t="shared" ref="R170:R178" si="62">Q170*Q117/10000</f>
        <v>2.6431600000000004</v>
      </c>
      <c r="S170" s="834"/>
      <c r="T170" s="827" t="s">
        <v>442</v>
      </c>
      <c r="U170" s="835">
        <f>U139+U142</f>
        <v>1</v>
      </c>
      <c r="V170" s="835">
        <f t="shared" ref="V170:V178" si="63">IF(U170&gt;1,1,U170)</f>
        <v>1</v>
      </c>
      <c r="W170" s="835">
        <f t="shared" ref="W170:W178" si="64">IF(W$70=1,T$135+T$135*V170*U$135,0)</f>
        <v>10.925000000000001</v>
      </c>
      <c r="X170" s="835">
        <f t="shared" ref="X170:X178" si="65">W170*W117/10000</f>
        <v>2.9541200000000001</v>
      </c>
      <c r="Y170" s="834"/>
      <c r="Z170" s="827" t="s">
        <v>442</v>
      </c>
      <c r="AA170" s="835">
        <f>AA139+AA142</f>
        <v>1</v>
      </c>
      <c r="AB170" s="835">
        <f t="shared" ref="AB170:AB178" si="66">IF(AA170&gt;1,1,AA170)</f>
        <v>1</v>
      </c>
      <c r="AC170" s="835">
        <f t="shared" ref="AC170:AC178" si="67">IF(AC$70=1,Z$135+Z$135*AB170*AA$135,0)</f>
        <v>8.9699999999999989</v>
      </c>
      <c r="AD170" s="835">
        <f t="shared" ref="AD170:AD178" si="68">AC170*AC117/10000</f>
        <v>2.4254879999999996</v>
      </c>
      <c r="AE170" s="834"/>
      <c r="AF170" s="827" t="s">
        <v>442</v>
      </c>
      <c r="AG170" s="835">
        <f>AG139+AG142</f>
        <v>1</v>
      </c>
      <c r="AH170" s="835">
        <f t="shared" ref="AH170:AH178" si="69">IF(AG170&gt;1,1,AG170)</f>
        <v>1</v>
      </c>
      <c r="AI170" s="835">
        <f t="shared" ref="AI170:AI178" si="70">IF(AI$70=1,AF$135+AF$135*AH170*AG$135,0)</f>
        <v>11.5</v>
      </c>
      <c r="AJ170" s="835">
        <f t="shared" ref="AJ170:AJ178" si="71">AI170*AI117/10000</f>
        <v>3.1095999999999999</v>
      </c>
      <c r="AK170" s="834"/>
      <c r="AL170" s="827" t="s">
        <v>442</v>
      </c>
      <c r="AM170" s="835">
        <f>AM139+AM142</f>
        <v>1</v>
      </c>
      <c r="AN170" s="835">
        <f t="shared" ref="AN170:AN178" si="72">IF(AM170&gt;1,1,AM170)</f>
        <v>1</v>
      </c>
      <c r="AO170" s="835">
        <f t="shared" ref="AO170:AO178" si="73">IF(AO$70=1,AL$135+AL$135*AN170*AM$135,0)</f>
        <v>9.7750000000000004</v>
      </c>
      <c r="AP170" s="835">
        <f t="shared" ref="AP170:AP178" si="74">AO170*AO117/10000</f>
        <v>2.6431600000000004</v>
      </c>
      <c r="AQ170" s="834"/>
      <c r="AR170" s="827" t="s">
        <v>442</v>
      </c>
      <c r="AS170" s="835">
        <f>AS139+AS142</f>
        <v>1</v>
      </c>
      <c r="AT170" s="835">
        <f t="shared" ref="AT170:AT178" si="75">IF(AS170&gt;1,1,AS170)</f>
        <v>1</v>
      </c>
      <c r="AU170" s="835">
        <f t="shared" ref="AU170:AU178" si="76">IF(AU$70=1,AR$135+AR$135*AT170*AS$135,0)</f>
        <v>10.925000000000001</v>
      </c>
      <c r="AV170" s="835">
        <f t="shared" ref="AV170:AV178" si="77">AU170*AU117/10000</f>
        <v>2.9541200000000001</v>
      </c>
      <c r="AW170" s="834"/>
      <c r="AX170" s="827" t="s">
        <v>442</v>
      </c>
      <c r="AY170" s="835">
        <f>AY139+AY142</f>
        <v>1</v>
      </c>
      <c r="AZ170" s="835">
        <f t="shared" ref="AZ170:AZ178" si="78">IF(AY170&gt;1,1,AY170)</f>
        <v>1</v>
      </c>
      <c r="BA170" s="835">
        <f t="shared" ref="BA170:BA178" si="79">IF(BA$70=1,AX$135+AX$135*AZ170*AY$135,0)</f>
        <v>8.9699999999999989</v>
      </c>
      <c r="BB170" s="835">
        <f t="shared" ref="BB170:BB178" si="80">BA170*BA117/10000</f>
        <v>2.4254879999999996</v>
      </c>
      <c r="BC170" s="834"/>
      <c r="BD170" s="827" t="s">
        <v>442</v>
      </c>
      <c r="BE170" s="835">
        <f>BE139+BE142</f>
        <v>1</v>
      </c>
      <c r="BF170" s="835">
        <f t="shared" ref="BF170:BF178" si="81">IF(BE170&gt;1,1,BE170)</f>
        <v>1</v>
      </c>
      <c r="BG170" s="835">
        <f t="shared" ref="BG170:BG178" si="82">IF(BG$70=1,BD$135+BD$135*BF170*BE$135,0)</f>
        <v>11.5</v>
      </c>
      <c r="BH170" s="835">
        <f t="shared" ref="BH170:BH178" si="83">BG170*BG117/10000</f>
        <v>3.1095999999999999</v>
      </c>
      <c r="BI170" s="834"/>
      <c r="BJ170" s="827" t="s">
        <v>442</v>
      </c>
      <c r="BK170" s="835">
        <f>BK139+BK142</f>
        <v>1</v>
      </c>
      <c r="BL170" s="835">
        <f t="shared" ref="BL170:BL178" si="84">IF(BK170&gt;1,1,BK170)</f>
        <v>1</v>
      </c>
      <c r="BM170" s="835">
        <f t="shared" ref="BM170:BM178" si="85">IF(BM$70=1,BJ$135+BJ$135*BL170*BK$135,0)</f>
        <v>9.7750000000000004</v>
      </c>
      <c r="BN170" s="835">
        <f t="shared" ref="BN170:BN178" si="86">BM170*BM117/10000</f>
        <v>2.6431600000000004</v>
      </c>
      <c r="BO170" s="834"/>
      <c r="BP170" s="827" t="s">
        <v>442</v>
      </c>
      <c r="BQ170" s="835">
        <f>BQ139+BQ142</f>
        <v>1</v>
      </c>
      <c r="BR170" s="835">
        <f t="shared" ref="BR170:BR178" si="87">IF(BQ170&gt;1,1,BQ170)</f>
        <v>1</v>
      </c>
      <c r="BS170" s="835">
        <f t="shared" ref="BS170:BS178" si="88">IF(BS$70=1,BP$135+BP$135*BR170*BQ$135,0)</f>
        <v>10.925000000000001</v>
      </c>
      <c r="BT170" s="835">
        <f t="shared" ref="BT170:BT178" si="89">BS170*BS117/10000</f>
        <v>2.9541200000000001</v>
      </c>
      <c r="BU170" s="834"/>
      <c r="BV170" s="827" t="s">
        <v>442</v>
      </c>
      <c r="BW170" s="835">
        <f>BW139+BW142</f>
        <v>1</v>
      </c>
      <c r="BX170" s="835">
        <f t="shared" ref="BX170:BX178" si="90">IF(BW170&gt;1,1,BW170)</f>
        <v>1</v>
      </c>
      <c r="BY170" s="835">
        <f t="shared" ref="BY170:BY178" si="91">IF(BY$70=1,BV$135+BV$135*BX170*BW$135,0)</f>
        <v>8.9699999999999989</v>
      </c>
      <c r="BZ170" s="835">
        <f t="shared" ref="BZ170:BZ178" si="92">BY170*BY117/10000</f>
        <v>2.4254879999999996</v>
      </c>
      <c r="CA170" s="834"/>
      <c r="CB170" s="827" t="s">
        <v>442</v>
      </c>
      <c r="CC170" s="835">
        <f>CC139+CC142</f>
        <v>1</v>
      </c>
      <c r="CD170" s="835">
        <f t="shared" ref="CD170:CD178" si="93">IF(CC170&gt;1,1,CC170)</f>
        <v>1</v>
      </c>
      <c r="CE170" s="835">
        <f t="shared" ref="CE170:CE178" si="94">IF(CE$70=1,CB$135+CB$135*CD170*CC$135,0)</f>
        <v>11.5</v>
      </c>
      <c r="CF170" s="835">
        <f t="shared" ref="CF170:CF178" si="95">CE170*CE117/10000</f>
        <v>3.1095999999999999</v>
      </c>
      <c r="CG170" s="834"/>
      <c r="CH170" s="827" t="s">
        <v>442</v>
      </c>
      <c r="CI170" s="835">
        <f>CI139+CI142</f>
        <v>1</v>
      </c>
      <c r="CJ170" s="835">
        <f t="shared" ref="CJ170:CJ178" si="96">IF(CI170&gt;1,1,CI170)</f>
        <v>1</v>
      </c>
      <c r="CK170" s="835">
        <f t="shared" ref="CK170:CK178" si="97">IF(CK$70=1,CH$135+CH$135*CJ170*CI$135,0)</f>
        <v>9.7750000000000004</v>
      </c>
      <c r="CL170" s="835">
        <f t="shared" ref="CL170:CL178" si="98">CK170*CK117/10000</f>
        <v>2.6431600000000004</v>
      </c>
      <c r="CM170" s="834"/>
      <c r="CN170" s="827" t="s">
        <v>442</v>
      </c>
      <c r="CO170" s="835">
        <f>CO139+CO142</f>
        <v>1</v>
      </c>
      <c r="CP170" s="835">
        <f t="shared" ref="CP170:CP178" si="99">IF(CO170&gt;1,1,CO170)</f>
        <v>1</v>
      </c>
      <c r="CQ170" s="835">
        <f t="shared" ref="CQ170:CQ178" si="100">IF(CQ$70=1,CN$135+CN$135*CP170*CO$135,0)</f>
        <v>0</v>
      </c>
      <c r="CR170" s="835">
        <f t="shared" ref="CR170:CR178" si="101">CQ170*CQ117/10000</f>
        <v>0</v>
      </c>
      <c r="CS170" s="834"/>
      <c r="CT170" s="827" t="s">
        <v>442</v>
      </c>
      <c r="CU170" s="835">
        <f>CU139+CU142</f>
        <v>1</v>
      </c>
      <c r="CV170" s="835">
        <f t="shared" ref="CV170:CV178" si="102">IF(CU170&gt;1,1,CU170)</f>
        <v>1</v>
      </c>
      <c r="CW170" s="835">
        <f t="shared" ref="CW170:CW178" si="103">IF(CW$70=1,CT$135+CT$135*CV170*CU$135,0)</f>
        <v>0</v>
      </c>
      <c r="CX170" s="835">
        <f t="shared" ref="CX170:CX178" si="104">CW170*CW117/10000</f>
        <v>0</v>
      </c>
      <c r="CY170" s="834"/>
      <c r="CZ170" s="827" t="s">
        <v>442</v>
      </c>
      <c r="DA170" s="835">
        <f>DA139+DA142</f>
        <v>1</v>
      </c>
      <c r="DB170" s="835">
        <f t="shared" ref="DB170:DB178" si="105">IF(DA170&gt;1,1,DA170)</f>
        <v>1</v>
      </c>
      <c r="DC170" s="835">
        <f t="shared" ref="DC170:DC178" si="106">IF(DC$70=1,CZ$135+CZ$135*DB170*DA$135,0)</f>
        <v>0</v>
      </c>
      <c r="DD170" s="835">
        <f t="shared" ref="DD170:DD178" si="107">DC170*DC117/10000</f>
        <v>0</v>
      </c>
      <c r="DE170" s="834"/>
      <c r="DF170" s="827" t="s">
        <v>442</v>
      </c>
      <c r="DG170" s="835">
        <f>DG139+DG142</f>
        <v>1</v>
      </c>
      <c r="DH170" s="835">
        <f t="shared" ref="DH170:DH178" si="108">IF(DG170&gt;1,1,DG170)</f>
        <v>1</v>
      </c>
      <c r="DI170" s="835">
        <f t="shared" ref="DI170:DI178" si="109">IF(DI$70=1,DF$135+DF$135*DH170*DG$135,0)</f>
        <v>0</v>
      </c>
      <c r="DJ170" s="835">
        <f t="shared" ref="DJ170:DJ178" si="110">DI170*DI117/10000</f>
        <v>0</v>
      </c>
      <c r="DK170" s="834"/>
      <c r="DL170" s="827" t="s">
        <v>442</v>
      </c>
      <c r="DM170" s="835">
        <f>DM139+DM142</f>
        <v>1</v>
      </c>
      <c r="DN170" s="835">
        <f t="shared" ref="DN170:DN178" si="111">IF(DM170&gt;1,1,DM170)</f>
        <v>1</v>
      </c>
      <c r="DO170" s="835">
        <f t="shared" ref="DO170:DO178" si="112">IF(DO$70=1,DL$135+DL$135*DN170*DM$135,0)</f>
        <v>0</v>
      </c>
      <c r="DP170" s="835">
        <f t="shared" ref="DP170:DP178" si="113">DO170*DO117/10000</f>
        <v>0</v>
      </c>
      <c r="DQ170" s="834"/>
      <c r="DR170" s="827" t="s">
        <v>442</v>
      </c>
      <c r="DS170" s="835">
        <f>DS139+DS142</f>
        <v>1</v>
      </c>
      <c r="DT170" s="835">
        <f t="shared" ref="DT170:DT178" si="114">IF(DS170&gt;1,1,DS170)</f>
        <v>1</v>
      </c>
      <c r="DU170" s="835">
        <f t="shared" ref="DU170:DU178" si="115">IF(DU$70=1,DR$135+DR$135*DT170*DS$135,0)</f>
        <v>0</v>
      </c>
      <c r="DV170" s="835">
        <f t="shared" ref="DV170:DV178" si="116">DU170*DU117/10000</f>
        <v>0</v>
      </c>
      <c r="DW170" s="834"/>
      <c r="DX170" s="827" t="s">
        <v>442</v>
      </c>
      <c r="DY170" s="835">
        <f>DY139+DY142</f>
        <v>1</v>
      </c>
      <c r="DZ170" s="835">
        <f t="shared" ref="DZ170:DZ178" si="117">IF(DY170&gt;1,1,DY170)</f>
        <v>1</v>
      </c>
      <c r="EA170" s="835">
        <f t="shared" ref="EA170:EA178" si="118">IF(EA$70=1,DX$135+DX$135*DZ170*DY$135,0)</f>
        <v>0</v>
      </c>
      <c r="EB170" s="835">
        <f t="shared" ref="EB170:EB178" si="119">EA170*EA117/10000</f>
        <v>0</v>
      </c>
      <c r="EC170" s="834"/>
      <c r="ED170" s="827" t="s">
        <v>442</v>
      </c>
      <c r="EE170" s="835">
        <f>EE139+EE142</f>
        <v>1</v>
      </c>
      <c r="EF170" s="835">
        <f t="shared" ref="EF170:EF178" si="120">IF(EE170&gt;1,1,EE170)</f>
        <v>1</v>
      </c>
      <c r="EG170" s="835">
        <f t="shared" ref="EG170:EG178" si="121">IF(EG$70=1,ED$135+ED$135*EF170*EE$135,0)</f>
        <v>0</v>
      </c>
      <c r="EH170" s="835">
        <f t="shared" ref="EH170:EH178" si="122">EG170*EG117/10000</f>
        <v>0</v>
      </c>
      <c r="EI170" s="834"/>
      <c r="EJ170" s="827" t="s">
        <v>442</v>
      </c>
      <c r="EK170" s="835">
        <f>EK139+EK142</f>
        <v>1</v>
      </c>
      <c r="EL170" s="835">
        <f t="shared" ref="EL170:EL178" si="123">IF(EK170&gt;1,1,EK170)</f>
        <v>1</v>
      </c>
      <c r="EM170" s="835">
        <f t="shared" ref="EM170:EM178" si="124">IF(EM$70=1,EJ$135+EJ$135*EL170*EK$135,0)</f>
        <v>0</v>
      </c>
      <c r="EN170" s="835">
        <f t="shared" ref="EN170:EN178" si="125">EM170*EM117/10000</f>
        <v>0</v>
      </c>
      <c r="EO170" s="834"/>
      <c r="EP170" s="827" t="s">
        <v>442</v>
      </c>
      <c r="EQ170" s="835">
        <f>EQ139+EQ142</f>
        <v>1</v>
      </c>
      <c r="ER170" s="835">
        <f t="shared" ref="ER170:ER178" si="126">IF(EQ170&gt;1,1,EQ170)</f>
        <v>1</v>
      </c>
      <c r="ES170" s="835">
        <f t="shared" ref="ES170:ES178" si="127">IF(ES$70=1,EP$135+EP$135*ER170*EQ$135,0)</f>
        <v>0</v>
      </c>
      <c r="ET170" s="835">
        <f t="shared" ref="ET170:ET178" si="128">ES170*ES117/10000</f>
        <v>0</v>
      </c>
      <c r="EU170" s="834"/>
      <c r="EV170" s="827" t="s">
        <v>442</v>
      </c>
      <c r="EW170" s="835">
        <f>EW139+EW142</f>
        <v>1</v>
      </c>
      <c r="EX170" s="835">
        <f t="shared" ref="EX170:EX178" si="129">IF(EW170&gt;1,1,EW170)</f>
        <v>1</v>
      </c>
      <c r="EY170" s="835">
        <f t="shared" ref="EY170:EY178" si="130">IF(EY$70=1,EV$135+EV$135*EX170*EW$135,0)</f>
        <v>0</v>
      </c>
      <c r="EZ170" s="835">
        <f t="shared" ref="EZ170:EZ178" si="131">EY170*EY117/10000</f>
        <v>0</v>
      </c>
      <c r="FA170" s="834"/>
      <c r="FB170" s="827" t="s">
        <v>442</v>
      </c>
      <c r="FC170" s="835">
        <f>FC139+FC142</f>
        <v>1</v>
      </c>
      <c r="FD170" s="835">
        <f t="shared" ref="FD170:FD178" si="132">IF(FC170&gt;1,1,FC170)</f>
        <v>1</v>
      </c>
      <c r="FE170" s="835">
        <f t="shared" ref="FE170:FE178" si="133">IF(FE$70=1,FB$135+FB$135*FD170*FC$135,0)</f>
        <v>0</v>
      </c>
      <c r="FF170" s="835">
        <f t="shared" ref="FF170:FF178" si="134">FE170*FE117/10000</f>
        <v>0</v>
      </c>
      <c r="FG170" s="834"/>
      <c r="FH170" s="827" t="s">
        <v>442</v>
      </c>
      <c r="FI170" s="835">
        <f>FI139+FI142</f>
        <v>1</v>
      </c>
      <c r="FJ170" s="835">
        <f t="shared" ref="FJ170:FJ178" si="135">IF(FI170&gt;1,1,FI170)</f>
        <v>1</v>
      </c>
      <c r="FK170" s="835">
        <f t="shared" ref="FK170:FK178" si="136">IF(FK$70=1,FH$135+FH$135*FJ170*FI$135,0)</f>
        <v>0</v>
      </c>
      <c r="FL170" s="835">
        <f t="shared" ref="FL170:FL178" si="137">FK170*FK117/10000</f>
        <v>0</v>
      </c>
      <c r="FM170" s="834"/>
      <c r="FN170" s="827" t="s">
        <v>442</v>
      </c>
      <c r="FO170" s="835">
        <f>FO139+FO142</f>
        <v>1</v>
      </c>
      <c r="FP170" s="835">
        <f t="shared" ref="FP170:FP178" si="138">IF(FO170&gt;1,1,FO170)</f>
        <v>1</v>
      </c>
      <c r="FQ170" s="835">
        <f t="shared" ref="FQ170:FQ178" si="139">IF(FQ$70=1,FN$135+FN$135*FP170*FO$135,0)</f>
        <v>0</v>
      </c>
      <c r="FR170" s="835">
        <f t="shared" ref="FR170:FR178" si="140">FQ170*FQ117/10000</f>
        <v>0</v>
      </c>
      <c r="FS170" s="834"/>
      <c r="FT170" s="827" t="s">
        <v>442</v>
      </c>
      <c r="FU170" s="835">
        <f>FU139+FU142</f>
        <v>1</v>
      </c>
      <c r="FV170" s="835">
        <f t="shared" ref="FV170:FV178" si="141">IF(FU170&gt;1,1,FU170)</f>
        <v>1</v>
      </c>
      <c r="FW170" s="835">
        <f t="shared" ref="FW170:FW178" si="142">IF(FW$70=1,FT$135+FT$135*FV170*FU$135,0)</f>
        <v>0</v>
      </c>
      <c r="FX170" s="835">
        <f t="shared" ref="FX170:FX178" si="143">FW170*FW117/10000</f>
        <v>0</v>
      </c>
      <c r="FY170" s="834"/>
    </row>
    <row r="171" spans="1:181" x14ac:dyDescent="0.3">
      <c r="A171" s="19"/>
      <c r="B171" s="827" t="s">
        <v>441</v>
      </c>
      <c r="C171" s="835">
        <f>IF(E105&lt;0,C142+C139+C140,C142)</f>
        <v>1.5</v>
      </c>
      <c r="D171" s="835">
        <f t="shared" si="54"/>
        <v>1</v>
      </c>
      <c r="E171" s="835">
        <f t="shared" si="55"/>
        <v>8.9699999999999989</v>
      </c>
      <c r="F171" s="835">
        <f t="shared" si="56"/>
        <v>3.1717919999999995</v>
      </c>
      <c r="G171" s="834"/>
      <c r="H171" s="827" t="s">
        <v>441</v>
      </c>
      <c r="I171" s="835">
        <f>IF(K105&lt;0,I142+I139+I140,I142)</f>
        <v>1.5</v>
      </c>
      <c r="J171" s="835">
        <f t="shared" si="57"/>
        <v>1</v>
      </c>
      <c r="K171" s="835">
        <f t="shared" si="58"/>
        <v>11.5</v>
      </c>
      <c r="L171" s="835">
        <f t="shared" si="59"/>
        <v>4.0663999999999998</v>
      </c>
      <c r="M171" s="834"/>
      <c r="N171" s="827" t="s">
        <v>441</v>
      </c>
      <c r="O171" s="835">
        <f>IF(Q105&lt;0,O142+O139+O140,O142)</f>
        <v>1.5</v>
      </c>
      <c r="P171" s="835">
        <f t="shared" si="60"/>
        <v>1</v>
      </c>
      <c r="Q171" s="835">
        <f t="shared" si="61"/>
        <v>9.7750000000000004</v>
      </c>
      <c r="R171" s="835">
        <f t="shared" si="62"/>
        <v>3.4564400000000002</v>
      </c>
      <c r="S171" s="834"/>
      <c r="T171" s="827" t="s">
        <v>441</v>
      </c>
      <c r="U171" s="835">
        <f>IF(W105&lt;0,U142+U139+U140,U142)</f>
        <v>1.5</v>
      </c>
      <c r="V171" s="835">
        <f t="shared" si="63"/>
        <v>1</v>
      </c>
      <c r="W171" s="835">
        <f t="shared" si="64"/>
        <v>10.925000000000001</v>
      </c>
      <c r="X171" s="835">
        <f t="shared" si="65"/>
        <v>3.8630800000000001</v>
      </c>
      <c r="Y171" s="834"/>
      <c r="Z171" s="827" t="s">
        <v>441</v>
      </c>
      <c r="AA171" s="835">
        <f>IF(AC105&lt;0,AA142+AA139+AA140,AA142)</f>
        <v>1.5</v>
      </c>
      <c r="AB171" s="835">
        <f t="shared" si="66"/>
        <v>1</v>
      </c>
      <c r="AC171" s="835">
        <f t="shared" si="67"/>
        <v>8.9699999999999989</v>
      </c>
      <c r="AD171" s="835">
        <f t="shared" si="68"/>
        <v>3.1717919999999995</v>
      </c>
      <c r="AE171" s="834"/>
      <c r="AF171" s="827" t="s">
        <v>441</v>
      </c>
      <c r="AG171" s="835">
        <f>IF(AI105&lt;0,AG142+AG139+AG140,AG142)</f>
        <v>1.5</v>
      </c>
      <c r="AH171" s="835">
        <f t="shared" si="69"/>
        <v>1</v>
      </c>
      <c r="AI171" s="835">
        <f t="shared" si="70"/>
        <v>11.5</v>
      </c>
      <c r="AJ171" s="835">
        <f t="shared" si="71"/>
        <v>4.0663999999999998</v>
      </c>
      <c r="AK171" s="834"/>
      <c r="AL171" s="827" t="s">
        <v>441</v>
      </c>
      <c r="AM171" s="835">
        <f>IF(AO105&lt;0,AM142+AM139+AM140,AM142)</f>
        <v>1.5</v>
      </c>
      <c r="AN171" s="835">
        <f t="shared" si="72"/>
        <v>1</v>
      </c>
      <c r="AO171" s="835">
        <f t="shared" si="73"/>
        <v>9.7750000000000004</v>
      </c>
      <c r="AP171" s="835">
        <f t="shared" si="74"/>
        <v>3.4564400000000002</v>
      </c>
      <c r="AQ171" s="834"/>
      <c r="AR171" s="827" t="s">
        <v>441</v>
      </c>
      <c r="AS171" s="835">
        <f>IF(AU105&lt;0,AS142+AS139+AS140,AS142)</f>
        <v>1.5</v>
      </c>
      <c r="AT171" s="835">
        <f t="shared" si="75"/>
        <v>1</v>
      </c>
      <c r="AU171" s="835">
        <f t="shared" si="76"/>
        <v>10.925000000000001</v>
      </c>
      <c r="AV171" s="835">
        <f t="shared" si="77"/>
        <v>3.8630800000000001</v>
      </c>
      <c r="AW171" s="834"/>
      <c r="AX171" s="827" t="s">
        <v>441</v>
      </c>
      <c r="AY171" s="835">
        <f>IF(BA105&lt;0,AY142+AY139+AY140,AY142)</f>
        <v>1.5</v>
      </c>
      <c r="AZ171" s="835">
        <f t="shared" si="78"/>
        <v>1</v>
      </c>
      <c r="BA171" s="835">
        <f t="shared" si="79"/>
        <v>8.9699999999999989</v>
      </c>
      <c r="BB171" s="835">
        <f t="shared" si="80"/>
        <v>3.1717919999999995</v>
      </c>
      <c r="BC171" s="834"/>
      <c r="BD171" s="827" t="s">
        <v>441</v>
      </c>
      <c r="BE171" s="835">
        <f>IF(BG105&lt;0,BE142+BE139+BE140,BE142)</f>
        <v>1.5</v>
      </c>
      <c r="BF171" s="835">
        <f t="shared" si="81"/>
        <v>1</v>
      </c>
      <c r="BG171" s="835">
        <f t="shared" si="82"/>
        <v>11.5</v>
      </c>
      <c r="BH171" s="835">
        <f t="shared" si="83"/>
        <v>4.0663999999999998</v>
      </c>
      <c r="BI171" s="834"/>
      <c r="BJ171" s="827" t="s">
        <v>441</v>
      </c>
      <c r="BK171" s="835">
        <f>IF(BM105&lt;0,BK142+BK139+BK140,BK142)</f>
        <v>1.5</v>
      </c>
      <c r="BL171" s="835">
        <f t="shared" si="84"/>
        <v>1</v>
      </c>
      <c r="BM171" s="835">
        <f t="shared" si="85"/>
        <v>9.7750000000000004</v>
      </c>
      <c r="BN171" s="835">
        <f t="shared" si="86"/>
        <v>3.4564400000000002</v>
      </c>
      <c r="BO171" s="834"/>
      <c r="BP171" s="827" t="s">
        <v>441</v>
      </c>
      <c r="BQ171" s="835">
        <f>IF(BS105&lt;0,BQ142+BQ139+BQ140,BQ142)</f>
        <v>1.5</v>
      </c>
      <c r="BR171" s="835">
        <f t="shared" si="87"/>
        <v>1</v>
      </c>
      <c r="BS171" s="835">
        <f t="shared" si="88"/>
        <v>10.925000000000001</v>
      </c>
      <c r="BT171" s="835">
        <f t="shared" si="89"/>
        <v>3.8630800000000001</v>
      </c>
      <c r="BU171" s="834"/>
      <c r="BV171" s="827" t="s">
        <v>441</v>
      </c>
      <c r="BW171" s="835">
        <f>IF(BY105&lt;0,BW142+BW139+BW140,BW142)</f>
        <v>1.5</v>
      </c>
      <c r="BX171" s="835">
        <f t="shared" si="90"/>
        <v>1</v>
      </c>
      <c r="BY171" s="835">
        <f t="shared" si="91"/>
        <v>8.9699999999999989</v>
      </c>
      <c r="BZ171" s="835">
        <f t="shared" si="92"/>
        <v>3.1717919999999995</v>
      </c>
      <c r="CA171" s="834"/>
      <c r="CB171" s="827" t="s">
        <v>441</v>
      </c>
      <c r="CC171" s="835">
        <f>IF(CE105&lt;0,CC142+CC139+CC140,CC142)</f>
        <v>1.5</v>
      </c>
      <c r="CD171" s="835">
        <f t="shared" si="93"/>
        <v>1</v>
      </c>
      <c r="CE171" s="835">
        <f t="shared" si="94"/>
        <v>11.5</v>
      </c>
      <c r="CF171" s="835">
        <f t="shared" si="95"/>
        <v>4.0663999999999998</v>
      </c>
      <c r="CG171" s="834"/>
      <c r="CH171" s="827" t="s">
        <v>441</v>
      </c>
      <c r="CI171" s="835">
        <f>IF(CK105&lt;0,CI142+CI139+CI140,CI142)</f>
        <v>1.5</v>
      </c>
      <c r="CJ171" s="835">
        <f t="shared" si="96"/>
        <v>1</v>
      </c>
      <c r="CK171" s="835">
        <f t="shared" si="97"/>
        <v>9.7750000000000004</v>
      </c>
      <c r="CL171" s="835">
        <f t="shared" si="98"/>
        <v>3.4564400000000002</v>
      </c>
      <c r="CM171" s="834"/>
      <c r="CN171" s="827" t="s">
        <v>441</v>
      </c>
      <c r="CO171" s="835">
        <f>IF(CQ105&lt;0,CO142+CO139+CO140,CO142)</f>
        <v>1.5</v>
      </c>
      <c r="CP171" s="835">
        <f t="shared" si="99"/>
        <v>1</v>
      </c>
      <c r="CQ171" s="835">
        <f t="shared" si="100"/>
        <v>0</v>
      </c>
      <c r="CR171" s="835">
        <f t="shared" si="101"/>
        <v>0</v>
      </c>
      <c r="CS171" s="834"/>
      <c r="CT171" s="827" t="s">
        <v>441</v>
      </c>
      <c r="CU171" s="835">
        <f>IF(CW105&lt;0,CU142+CU139+CU140,CU142)</f>
        <v>1.5</v>
      </c>
      <c r="CV171" s="835">
        <f t="shared" si="102"/>
        <v>1</v>
      </c>
      <c r="CW171" s="835">
        <f t="shared" si="103"/>
        <v>0</v>
      </c>
      <c r="CX171" s="835">
        <f t="shared" si="104"/>
        <v>0</v>
      </c>
      <c r="CY171" s="834"/>
      <c r="CZ171" s="827" t="s">
        <v>441</v>
      </c>
      <c r="DA171" s="835">
        <f>IF(DC105&lt;0,DA142+DA139+DA140,DA142)</f>
        <v>1.5</v>
      </c>
      <c r="DB171" s="835">
        <f t="shared" si="105"/>
        <v>1</v>
      </c>
      <c r="DC171" s="835">
        <f t="shared" si="106"/>
        <v>0</v>
      </c>
      <c r="DD171" s="835">
        <f t="shared" si="107"/>
        <v>0</v>
      </c>
      <c r="DE171" s="834"/>
      <c r="DF171" s="827" t="s">
        <v>441</v>
      </c>
      <c r="DG171" s="835">
        <f>IF(DI105&lt;0,DG142+DG139+DG140,DG142)</f>
        <v>1.5</v>
      </c>
      <c r="DH171" s="835">
        <f t="shared" si="108"/>
        <v>1</v>
      </c>
      <c r="DI171" s="835">
        <f t="shared" si="109"/>
        <v>0</v>
      </c>
      <c r="DJ171" s="835">
        <f t="shared" si="110"/>
        <v>0</v>
      </c>
      <c r="DK171" s="834"/>
      <c r="DL171" s="827" t="s">
        <v>441</v>
      </c>
      <c r="DM171" s="835">
        <f>IF(DO105&lt;0,DM142+DM139+DM140,DM142)</f>
        <v>1.5</v>
      </c>
      <c r="DN171" s="835">
        <f t="shared" si="111"/>
        <v>1</v>
      </c>
      <c r="DO171" s="835">
        <f t="shared" si="112"/>
        <v>0</v>
      </c>
      <c r="DP171" s="835">
        <f t="shared" si="113"/>
        <v>0</v>
      </c>
      <c r="DQ171" s="834"/>
      <c r="DR171" s="827" t="s">
        <v>441</v>
      </c>
      <c r="DS171" s="835">
        <f>IF(DU105&lt;0,DS142+DS139+DS140,DS142)</f>
        <v>1.5</v>
      </c>
      <c r="DT171" s="835">
        <f t="shared" si="114"/>
        <v>1</v>
      </c>
      <c r="DU171" s="835">
        <f t="shared" si="115"/>
        <v>0</v>
      </c>
      <c r="DV171" s="835">
        <f t="shared" si="116"/>
        <v>0</v>
      </c>
      <c r="DW171" s="834"/>
      <c r="DX171" s="827" t="s">
        <v>441</v>
      </c>
      <c r="DY171" s="835">
        <f>IF(EA105&lt;0,DY142+DY139+DY140,DY142)</f>
        <v>1.5</v>
      </c>
      <c r="DZ171" s="835">
        <f t="shared" si="117"/>
        <v>1</v>
      </c>
      <c r="EA171" s="835">
        <f t="shared" si="118"/>
        <v>0</v>
      </c>
      <c r="EB171" s="835">
        <f t="shared" si="119"/>
        <v>0</v>
      </c>
      <c r="EC171" s="834"/>
      <c r="ED171" s="827" t="s">
        <v>441</v>
      </c>
      <c r="EE171" s="835">
        <f>IF(EG105&lt;0,EE142+EE139+EE140,EE142)</f>
        <v>1.5</v>
      </c>
      <c r="EF171" s="835">
        <f t="shared" si="120"/>
        <v>1</v>
      </c>
      <c r="EG171" s="835">
        <f t="shared" si="121"/>
        <v>0</v>
      </c>
      <c r="EH171" s="835">
        <f t="shared" si="122"/>
        <v>0</v>
      </c>
      <c r="EI171" s="834"/>
      <c r="EJ171" s="827" t="s">
        <v>441</v>
      </c>
      <c r="EK171" s="835">
        <f>IF(EM105&lt;0,EK142+EK139+EK140,EK142)</f>
        <v>1.5</v>
      </c>
      <c r="EL171" s="835">
        <f t="shared" si="123"/>
        <v>1</v>
      </c>
      <c r="EM171" s="835">
        <f t="shared" si="124"/>
        <v>0</v>
      </c>
      <c r="EN171" s="835">
        <f t="shared" si="125"/>
        <v>0</v>
      </c>
      <c r="EO171" s="834"/>
      <c r="EP171" s="827" t="s">
        <v>441</v>
      </c>
      <c r="EQ171" s="835">
        <f>IF(ES105&lt;0,EQ142+EQ139+EQ140,EQ142)</f>
        <v>1.5</v>
      </c>
      <c r="ER171" s="835">
        <f t="shared" si="126"/>
        <v>1</v>
      </c>
      <c r="ES171" s="835">
        <f t="shared" si="127"/>
        <v>0</v>
      </c>
      <c r="ET171" s="835">
        <f t="shared" si="128"/>
        <v>0</v>
      </c>
      <c r="EU171" s="834"/>
      <c r="EV171" s="827" t="s">
        <v>441</v>
      </c>
      <c r="EW171" s="835">
        <f>IF(EY105&lt;0,EW142+EW139+EW140,EW142)</f>
        <v>1.5</v>
      </c>
      <c r="EX171" s="835">
        <f t="shared" si="129"/>
        <v>1</v>
      </c>
      <c r="EY171" s="835">
        <f t="shared" si="130"/>
        <v>0</v>
      </c>
      <c r="EZ171" s="835">
        <f t="shared" si="131"/>
        <v>0</v>
      </c>
      <c r="FA171" s="834"/>
      <c r="FB171" s="827" t="s">
        <v>441</v>
      </c>
      <c r="FC171" s="835">
        <f>IF(FE105&lt;0,FC142+FC139+FC140,FC142)</f>
        <v>1.5</v>
      </c>
      <c r="FD171" s="835">
        <f t="shared" si="132"/>
        <v>1</v>
      </c>
      <c r="FE171" s="835">
        <f t="shared" si="133"/>
        <v>0</v>
      </c>
      <c r="FF171" s="835">
        <f t="shared" si="134"/>
        <v>0</v>
      </c>
      <c r="FG171" s="834"/>
      <c r="FH171" s="827" t="s">
        <v>441</v>
      </c>
      <c r="FI171" s="835">
        <f>IF(FK105&lt;0,FI142+FI139+FI140,FI142)</f>
        <v>1.5</v>
      </c>
      <c r="FJ171" s="835">
        <f t="shared" si="135"/>
        <v>1</v>
      </c>
      <c r="FK171" s="835">
        <f t="shared" si="136"/>
        <v>0</v>
      </c>
      <c r="FL171" s="835">
        <f t="shared" si="137"/>
        <v>0</v>
      </c>
      <c r="FM171" s="834"/>
      <c r="FN171" s="827" t="s">
        <v>441</v>
      </c>
      <c r="FO171" s="835">
        <f>IF(FQ105&lt;0,FO142+FO139+FO140,FO142)</f>
        <v>1.5</v>
      </c>
      <c r="FP171" s="835">
        <f t="shared" si="138"/>
        <v>1</v>
      </c>
      <c r="FQ171" s="835">
        <f t="shared" si="139"/>
        <v>0</v>
      </c>
      <c r="FR171" s="835">
        <f t="shared" si="140"/>
        <v>0</v>
      </c>
      <c r="FS171" s="834"/>
      <c r="FT171" s="827" t="s">
        <v>441</v>
      </c>
      <c r="FU171" s="835">
        <f>IF(FW105&lt;0,FU142+FU139+FU140,FU142)</f>
        <v>1.5</v>
      </c>
      <c r="FV171" s="835">
        <f t="shared" si="141"/>
        <v>1</v>
      </c>
      <c r="FW171" s="835">
        <f t="shared" si="142"/>
        <v>0</v>
      </c>
      <c r="FX171" s="835">
        <f t="shared" si="143"/>
        <v>0</v>
      </c>
      <c r="FY171" s="834"/>
    </row>
    <row r="172" spans="1:181" x14ac:dyDescent="0.3">
      <c r="A172" s="19"/>
      <c r="B172" s="827" t="s">
        <v>440</v>
      </c>
      <c r="C172" s="835">
        <f>C142+C140</f>
        <v>1.3</v>
      </c>
      <c r="D172" s="835">
        <f t="shared" si="54"/>
        <v>1</v>
      </c>
      <c r="E172" s="835">
        <f t="shared" si="55"/>
        <v>8.9699999999999989</v>
      </c>
      <c r="F172" s="835">
        <f t="shared" si="56"/>
        <v>2.4254879999999996</v>
      </c>
      <c r="G172" s="834"/>
      <c r="H172" s="827" t="s">
        <v>440</v>
      </c>
      <c r="I172" s="835">
        <f>I142+I140</f>
        <v>1.3</v>
      </c>
      <c r="J172" s="835">
        <f t="shared" si="57"/>
        <v>1</v>
      </c>
      <c r="K172" s="835">
        <f t="shared" si="58"/>
        <v>11.5</v>
      </c>
      <c r="L172" s="835">
        <f t="shared" si="59"/>
        <v>3.1095999999999999</v>
      </c>
      <c r="M172" s="834"/>
      <c r="N172" s="827" t="s">
        <v>440</v>
      </c>
      <c r="O172" s="835">
        <f>O142+O140</f>
        <v>1.3</v>
      </c>
      <c r="P172" s="835">
        <f t="shared" si="60"/>
        <v>1</v>
      </c>
      <c r="Q172" s="835">
        <f t="shared" si="61"/>
        <v>9.7750000000000004</v>
      </c>
      <c r="R172" s="835">
        <f t="shared" si="62"/>
        <v>2.6431600000000004</v>
      </c>
      <c r="S172" s="834"/>
      <c r="T172" s="827" t="s">
        <v>440</v>
      </c>
      <c r="U172" s="835">
        <f>U142+U140</f>
        <v>1.3</v>
      </c>
      <c r="V172" s="835">
        <f t="shared" si="63"/>
        <v>1</v>
      </c>
      <c r="W172" s="835">
        <f t="shared" si="64"/>
        <v>10.925000000000001</v>
      </c>
      <c r="X172" s="835">
        <f t="shared" si="65"/>
        <v>2.9541200000000001</v>
      </c>
      <c r="Y172" s="834"/>
      <c r="Z172" s="827" t="s">
        <v>440</v>
      </c>
      <c r="AA172" s="835">
        <f>AA142+AA140</f>
        <v>1.3</v>
      </c>
      <c r="AB172" s="835">
        <f t="shared" si="66"/>
        <v>1</v>
      </c>
      <c r="AC172" s="835">
        <f t="shared" si="67"/>
        <v>8.9699999999999989</v>
      </c>
      <c r="AD172" s="835">
        <f t="shared" si="68"/>
        <v>2.4254879999999996</v>
      </c>
      <c r="AE172" s="834"/>
      <c r="AF172" s="827" t="s">
        <v>440</v>
      </c>
      <c r="AG172" s="835">
        <f>AG142+AG140</f>
        <v>1.3</v>
      </c>
      <c r="AH172" s="835">
        <f t="shared" si="69"/>
        <v>1</v>
      </c>
      <c r="AI172" s="835">
        <f t="shared" si="70"/>
        <v>11.5</v>
      </c>
      <c r="AJ172" s="835">
        <f t="shared" si="71"/>
        <v>3.1095999999999999</v>
      </c>
      <c r="AK172" s="834"/>
      <c r="AL172" s="827" t="s">
        <v>440</v>
      </c>
      <c r="AM172" s="835">
        <f>AM142+AM140</f>
        <v>1.3</v>
      </c>
      <c r="AN172" s="835">
        <f t="shared" si="72"/>
        <v>1</v>
      </c>
      <c r="AO172" s="835">
        <f t="shared" si="73"/>
        <v>9.7750000000000004</v>
      </c>
      <c r="AP172" s="835">
        <f t="shared" si="74"/>
        <v>2.6431600000000004</v>
      </c>
      <c r="AQ172" s="834"/>
      <c r="AR172" s="827" t="s">
        <v>440</v>
      </c>
      <c r="AS172" s="835">
        <f>AS142+AS140</f>
        <v>1.3</v>
      </c>
      <c r="AT172" s="835">
        <f t="shared" si="75"/>
        <v>1</v>
      </c>
      <c r="AU172" s="835">
        <f t="shared" si="76"/>
        <v>10.925000000000001</v>
      </c>
      <c r="AV172" s="835">
        <f t="shared" si="77"/>
        <v>2.9541200000000001</v>
      </c>
      <c r="AW172" s="834"/>
      <c r="AX172" s="827" t="s">
        <v>440</v>
      </c>
      <c r="AY172" s="835">
        <f>AY142+AY140</f>
        <v>1.3</v>
      </c>
      <c r="AZ172" s="835">
        <f t="shared" si="78"/>
        <v>1</v>
      </c>
      <c r="BA172" s="835">
        <f t="shared" si="79"/>
        <v>8.9699999999999989</v>
      </c>
      <c r="BB172" s="835">
        <f t="shared" si="80"/>
        <v>2.4254879999999996</v>
      </c>
      <c r="BC172" s="834"/>
      <c r="BD172" s="827" t="s">
        <v>440</v>
      </c>
      <c r="BE172" s="835">
        <f>BE142+BE140</f>
        <v>1.3</v>
      </c>
      <c r="BF172" s="835">
        <f t="shared" si="81"/>
        <v>1</v>
      </c>
      <c r="BG172" s="835">
        <f t="shared" si="82"/>
        <v>11.5</v>
      </c>
      <c r="BH172" s="835">
        <f t="shared" si="83"/>
        <v>3.1095999999999999</v>
      </c>
      <c r="BI172" s="834"/>
      <c r="BJ172" s="827" t="s">
        <v>440</v>
      </c>
      <c r="BK172" s="835">
        <f>BK142+BK140</f>
        <v>1.3</v>
      </c>
      <c r="BL172" s="835">
        <f t="shared" si="84"/>
        <v>1</v>
      </c>
      <c r="BM172" s="835">
        <f t="shared" si="85"/>
        <v>9.7750000000000004</v>
      </c>
      <c r="BN172" s="835">
        <f t="shared" si="86"/>
        <v>2.6431600000000004</v>
      </c>
      <c r="BO172" s="834"/>
      <c r="BP172" s="827" t="s">
        <v>440</v>
      </c>
      <c r="BQ172" s="835">
        <f>BQ142+BQ140</f>
        <v>1.3</v>
      </c>
      <c r="BR172" s="835">
        <f t="shared" si="87"/>
        <v>1</v>
      </c>
      <c r="BS172" s="835">
        <f t="shared" si="88"/>
        <v>10.925000000000001</v>
      </c>
      <c r="BT172" s="835">
        <f t="shared" si="89"/>
        <v>2.9541200000000001</v>
      </c>
      <c r="BU172" s="834"/>
      <c r="BV172" s="827" t="s">
        <v>440</v>
      </c>
      <c r="BW172" s="835">
        <f>BW142+BW140</f>
        <v>1.3</v>
      </c>
      <c r="BX172" s="835">
        <f t="shared" si="90"/>
        <v>1</v>
      </c>
      <c r="BY172" s="835">
        <f t="shared" si="91"/>
        <v>8.9699999999999989</v>
      </c>
      <c r="BZ172" s="835">
        <f t="shared" si="92"/>
        <v>2.4254879999999996</v>
      </c>
      <c r="CA172" s="834"/>
      <c r="CB172" s="827" t="s">
        <v>440</v>
      </c>
      <c r="CC172" s="835">
        <f>CC142+CC140</f>
        <v>1.3</v>
      </c>
      <c r="CD172" s="835">
        <f t="shared" si="93"/>
        <v>1</v>
      </c>
      <c r="CE172" s="835">
        <f t="shared" si="94"/>
        <v>11.5</v>
      </c>
      <c r="CF172" s="835">
        <f t="shared" si="95"/>
        <v>3.1095999999999999</v>
      </c>
      <c r="CG172" s="834"/>
      <c r="CH172" s="827" t="s">
        <v>440</v>
      </c>
      <c r="CI172" s="835">
        <f>CI142+CI140</f>
        <v>1.3</v>
      </c>
      <c r="CJ172" s="835">
        <f t="shared" si="96"/>
        <v>1</v>
      </c>
      <c r="CK172" s="835">
        <f t="shared" si="97"/>
        <v>9.7750000000000004</v>
      </c>
      <c r="CL172" s="835">
        <f t="shared" si="98"/>
        <v>2.6431600000000004</v>
      </c>
      <c r="CM172" s="834"/>
      <c r="CN172" s="827" t="s">
        <v>440</v>
      </c>
      <c r="CO172" s="835">
        <f>CO142+CO140</f>
        <v>1.3</v>
      </c>
      <c r="CP172" s="835">
        <f t="shared" si="99"/>
        <v>1</v>
      </c>
      <c r="CQ172" s="835">
        <f t="shared" si="100"/>
        <v>0</v>
      </c>
      <c r="CR172" s="835">
        <f t="shared" si="101"/>
        <v>0</v>
      </c>
      <c r="CS172" s="834"/>
      <c r="CT172" s="827" t="s">
        <v>440</v>
      </c>
      <c r="CU172" s="835">
        <f>CU142+CU140</f>
        <v>1.3</v>
      </c>
      <c r="CV172" s="835">
        <f t="shared" si="102"/>
        <v>1</v>
      </c>
      <c r="CW172" s="835">
        <f t="shared" si="103"/>
        <v>0</v>
      </c>
      <c r="CX172" s="835">
        <f t="shared" si="104"/>
        <v>0</v>
      </c>
      <c r="CY172" s="834"/>
      <c r="CZ172" s="827" t="s">
        <v>440</v>
      </c>
      <c r="DA172" s="835">
        <f>DA142+DA140</f>
        <v>1.3</v>
      </c>
      <c r="DB172" s="835">
        <f t="shared" si="105"/>
        <v>1</v>
      </c>
      <c r="DC172" s="835">
        <f t="shared" si="106"/>
        <v>0</v>
      </c>
      <c r="DD172" s="835">
        <f t="shared" si="107"/>
        <v>0</v>
      </c>
      <c r="DE172" s="834"/>
      <c r="DF172" s="827" t="s">
        <v>440</v>
      </c>
      <c r="DG172" s="835">
        <f>DG142+DG140</f>
        <v>1.3</v>
      </c>
      <c r="DH172" s="835">
        <f t="shared" si="108"/>
        <v>1</v>
      </c>
      <c r="DI172" s="835">
        <f t="shared" si="109"/>
        <v>0</v>
      </c>
      <c r="DJ172" s="835">
        <f t="shared" si="110"/>
        <v>0</v>
      </c>
      <c r="DK172" s="834"/>
      <c r="DL172" s="827" t="s">
        <v>440</v>
      </c>
      <c r="DM172" s="835">
        <f>DM142+DM140</f>
        <v>1.3</v>
      </c>
      <c r="DN172" s="835">
        <f t="shared" si="111"/>
        <v>1</v>
      </c>
      <c r="DO172" s="835">
        <f t="shared" si="112"/>
        <v>0</v>
      </c>
      <c r="DP172" s="835">
        <f t="shared" si="113"/>
        <v>0</v>
      </c>
      <c r="DQ172" s="834"/>
      <c r="DR172" s="827" t="s">
        <v>440</v>
      </c>
      <c r="DS172" s="835">
        <f>DS142+DS140</f>
        <v>1.3</v>
      </c>
      <c r="DT172" s="835">
        <f t="shared" si="114"/>
        <v>1</v>
      </c>
      <c r="DU172" s="835">
        <f t="shared" si="115"/>
        <v>0</v>
      </c>
      <c r="DV172" s="835">
        <f t="shared" si="116"/>
        <v>0</v>
      </c>
      <c r="DW172" s="834"/>
      <c r="DX172" s="827" t="s">
        <v>440</v>
      </c>
      <c r="DY172" s="835">
        <f>DY142+DY140</f>
        <v>1.3</v>
      </c>
      <c r="DZ172" s="835">
        <f t="shared" si="117"/>
        <v>1</v>
      </c>
      <c r="EA172" s="835">
        <f t="shared" si="118"/>
        <v>0</v>
      </c>
      <c r="EB172" s="835">
        <f t="shared" si="119"/>
        <v>0</v>
      </c>
      <c r="EC172" s="834"/>
      <c r="ED172" s="827" t="s">
        <v>440</v>
      </c>
      <c r="EE172" s="835">
        <f>EE142+EE140</f>
        <v>1.3</v>
      </c>
      <c r="EF172" s="835">
        <f t="shared" si="120"/>
        <v>1</v>
      </c>
      <c r="EG172" s="835">
        <f t="shared" si="121"/>
        <v>0</v>
      </c>
      <c r="EH172" s="835">
        <f t="shared" si="122"/>
        <v>0</v>
      </c>
      <c r="EI172" s="834"/>
      <c r="EJ172" s="827" t="s">
        <v>440</v>
      </c>
      <c r="EK172" s="835">
        <f>EK142+EK140</f>
        <v>1.3</v>
      </c>
      <c r="EL172" s="835">
        <f t="shared" si="123"/>
        <v>1</v>
      </c>
      <c r="EM172" s="835">
        <f t="shared" si="124"/>
        <v>0</v>
      </c>
      <c r="EN172" s="835">
        <f t="shared" si="125"/>
        <v>0</v>
      </c>
      <c r="EO172" s="834"/>
      <c r="EP172" s="827" t="s">
        <v>440</v>
      </c>
      <c r="EQ172" s="835">
        <f>EQ142+EQ140</f>
        <v>1.3</v>
      </c>
      <c r="ER172" s="835">
        <f t="shared" si="126"/>
        <v>1</v>
      </c>
      <c r="ES172" s="835">
        <f t="shared" si="127"/>
        <v>0</v>
      </c>
      <c r="ET172" s="835">
        <f t="shared" si="128"/>
        <v>0</v>
      </c>
      <c r="EU172" s="834"/>
      <c r="EV172" s="827" t="s">
        <v>440</v>
      </c>
      <c r="EW172" s="835">
        <f>EW142+EW140</f>
        <v>1.3</v>
      </c>
      <c r="EX172" s="835">
        <f t="shared" si="129"/>
        <v>1</v>
      </c>
      <c r="EY172" s="835">
        <f t="shared" si="130"/>
        <v>0</v>
      </c>
      <c r="EZ172" s="835">
        <f t="shared" si="131"/>
        <v>0</v>
      </c>
      <c r="FA172" s="834"/>
      <c r="FB172" s="827" t="s">
        <v>440</v>
      </c>
      <c r="FC172" s="835">
        <f>FC142+FC140</f>
        <v>1.3</v>
      </c>
      <c r="FD172" s="835">
        <f t="shared" si="132"/>
        <v>1</v>
      </c>
      <c r="FE172" s="835">
        <f t="shared" si="133"/>
        <v>0</v>
      </c>
      <c r="FF172" s="835">
        <f t="shared" si="134"/>
        <v>0</v>
      </c>
      <c r="FG172" s="834"/>
      <c r="FH172" s="827" t="s">
        <v>440</v>
      </c>
      <c r="FI172" s="835">
        <f>FI142+FI140</f>
        <v>1.3</v>
      </c>
      <c r="FJ172" s="835">
        <f t="shared" si="135"/>
        <v>1</v>
      </c>
      <c r="FK172" s="835">
        <f t="shared" si="136"/>
        <v>0</v>
      </c>
      <c r="FL172" s="835">
        <f t="shared" si="137"/>
        <v>0</v>
      </c>
      <c r="FM172" s="834"/>
      <c r="FN172" s="827" t="s">
        <v>440</v>
      </c>
      <c r="FO172" s="835">
        <f>FO142+FO140</f>
        <v>1.3</v>
      </c>
      <c r="FP172" s="835">
        <f t="shared" si="138"/>
        <v>1</v>
      </c>
      <c r="FQ172" s="835">
        <f t="shared" si="139"/>
        <v>0</v>
      </c>
      <c r="FR172" s="835">
        <f t="shared" si="140"/>
        <v>0</v>
      </c>
      <c r="FS172" s="834"/>
      <c r="FT172" s="827" t="s">
        <v>440</v>
      </c>
      <c r="FU172" s="835">
        <f>FU142+FU140</f>
        <v>1.3</v>
      </c>
      <c r="FV172" s="835">
        <f t="shared" si="141"/>
        <v>1</v>
      </c>
      <c r="FW172" s="835">
        <f t="shared" si="142"/>
        <v>0</v>
      </c>
      <c r="FX172" s="835">
        <f t="shared" si="143"/>
        <v>0</v>
      </c>
      <c r="FY172" s="834"/>
    </row>
    <row r="173" spans="1:181" x14ac:dyDescent="0.3">
      <c r="A173" s="19"/>
      <c r="B173" s="827" t="s">
        <v>439</v>
      </c>
      <c r="C173" s="835">
        <f>IF(E106&lt;0,C142+C140+C141,C140)</f>
        <v>1.5</v>
      </c>
      <c r="D173" s="835">
        <f t="shared" si="54"/>
        <v>1</v>
      </c>
      <c r="E173" s="835">
        <f t="shared" si="55"/>
        <v>8.9699999999999989</v>
      </c>
      <c r="F173" s="835">
        <f t="shared" si="56"/>
        <v>3.1717919999999995</v>
      </c>
      <c r="G173" s="834"/>
      <c r="H173" s="827" t="s">
        <v>439</v>
      </c>
      <c r="I173" s="835">
        <f>IF(K106&lt;0,I142+I140+I141,I140)</f>
        <v>1.5</v>
      </c>
      <c r="J173" s="835">
        <f t="shared" si="57"/>
        <v>1</v>
      </c>
      <c r="K173" s="835">
        <f t="shared" si="58"/>
        <v>11.5</v>
      </c>
      <c r="L173" s="835">
        <f t="shared" si="59"/>
        <v>4.0663999999999998</v>
      </c>
      <c r="M173" s="834"/>
      <c r="N173" s="827" t="s">
        <v>439</v>
      </c>
      <c r="O173" s="835">
        <f>IF(Q106&lt;0,O142+O140+O141,O140)</f>
        <v>1.5</v>
      </c>
      <c r="P173" s="835">
        <f t="shared" si="60"/>
        <v>1</v>
      </c>
      <c r="Q173" s="835">
        <f t="shared" si="61"/>
        <v>9.7750000000000004</v>
      </c>
      <c r="R173" s="835">
        <f t="shared" si="62"/>
        <v>3.4564400000000002</v>
      </c>
      <c r="S173" s="834"/>
      <c r="T173" s="827" t="s">
        <v>439</v>
      </c>
      <c r="U173" s="835">
        <f>IF(W106&lt;0,U142+U140+U141,U140)</f>
        <v>1.5</v>
      </c>
      <c r="V173" s="835">
        <f t="shared" si="63"/>
        <v>1</v>
      </c>
      <c r="W173" s="835">
        <f t="shared" si="64"/>
        <v>10.925000000000001</v>
      </c>
      <c r="X173" s="835">
        <f t="shared" si="65"/>
        <v>3.8630800000000001</v>
      </c>
      <c r="Y173" s="834"/>
      <c r="Z173" s="827" t="s">
        <v>439</v>
      </c>
      <c r="AA173" s="835">
        <f>IF(AC106&lt;0,AA142+AA140+AA141,AA140)</f>
        <v>1.5</v>
      </c>
      <c r="AB173" s="835">
        <f t="shared" si="66"/>
        <v>1</v>
      </c>
      <c r="AC173" s="835">
        <f t="shared" si="67"/>
        <v>8.9699999999999989</v>
      </c>
      <c r="AD173" s="835">
        <f t="shared" si="68"/>
        <v>3.1717919999999995</v>
      </c>
      <c r="AE173" s="834"/>
      <c r="AF173" s="827" t="s">
        <v>439</v>
      </c>
      <c r="AG173" s="835">
        <f>IF(AI106&lt;0,AG142+AG140+AG141,AG140)</f>
        <v>1.5</v>
      </c>
      <c r="AH173" s="835">
        <f t="shared" si="69"/>
        <v>1</v>
      </c>
      <c r="AI173" s="835">
        <f t="shared" si="70"/>
        <v>11.5</v>
      </c>
      <c r="AJ173" s="835">
        <f t="shared" si="71"/>
        <v>4.0663999999999998</v>
      </c>
      <c r="AK173" s="834"/>
      <c r="AL173" s="827" t="s">
        <v>439</v>
      </c>
      <c r="AM173" s="835">
        <f>IF(AO106&lt;0,AM142+AM140+AM141,AM140)</f>
        <v>1.5</v>
      </c>
      <c r="AN173" s="835">
        <f t="shared" si="72"/>
        <v>1</v>
      </c>
      <c r="AO173" s="835">
        <f t="shared" si="73"/>
        <v>9.7750000000000004</v>
      </c>
      <c r="AP173" s="835">
        <f t="shared" si="74"/>
        <v>3.4564400000000002</v>
      </c>
      <c r="AQ173" s="834"/>
      <c r="AR173" s="827" t="s">
        <v>439</v>
      </c>
      <c r="AS173" s="835">
        <f>IF(AU106&lt;0,AS142+AS140+AS141,AS140)</f>
        <v>1.5</v>
      </c>
      <c r="AT173" s="835">
        <f t="shared" si="75"/>
        <v>1</v>
      </c>
      <c r="AU173" s="835">
        <f t="shared" si="76"/>
        <v>10.925000000000001</v>
      </c>
      <c r="AV173" s="835">
        <f t="shared" si="77"/>
        <v>3.8630800000000001</v>
      </c>
      <c r="AW173" s="834"/>
      <c r="AX173" s="827" t="s">
        <v>439</v>
      </c>
      <c r="AY173" s="835">
        <f>IF(BA106&lt;0,AY142+AY140+AY141,AY140)</f>
        <v>1.5</v>
      </c>
      <c r="AZ173" s="835">
        <f t="shared" si="78"/>
        <v>1</v>
      </c>
      <c r="BA173" s="835">
        <f t="shared" si="79"/>
        <v>8.9699999999999989</v>
      </c>
      <c r="BB173" s="835">
        <f t="shared" si="80"/>
        <v>3.1717919999999995</v>
      </c>
      <c r="BC173" s="834"/>
      <c r="BD173" s="827" t="s">
        <v>439</v>
      </c>
      <c r="BE173" s="835">
        <f>IF(BG106&lt;0,BE142+BE140+BE141,BE140)</f>
        <v>1.5</v>
      </c>
      <c r="BF173" s="835">
        <f t="shared" si="81"/>
        <v>1</v>
      </c>
      <c r="BG173" s="835">
        <f t="shared" si="82"/>
        <v>11.5</v>
      </c>
      <c r="BH173" s="835">
        <f t="shared" si="83"/>
        <v>4.0663999999999998</v>
      </c>
      <c r="BI173" s="834"/>
      <c r="BJ173" s="827" t="s">
        <v>439</v>
      </c>
      <c r="BK173" s="835">
        <f>IF(BM106&lt;0,BK142+BK140+BK141,BK140)</f>
        <v>1.5</v>
      </c>
      <c r="BL173" s="835">
        <f t="shared" si="84"/>
        <v>1</v>
      </c>
      <c r="BM173" s="835">
        <f t="shared" si="85"/>
        <v>9.7750000000000004</v>
      </c>
      <c r="BN173" s="835">
        <f t="shared" si="86"/>
        <v>3.4564400000000002</v>
      </c>
      <c r="BO173" s="834"/>
      <c r="BP173" s="827" t="s">
        <v>439</v>
      </c>
      <c r="BQ173" s="835">
        <f>IF(BS106&lt;0,BQ142+BQ140+BQ141,BQ140)</f>
        <v>1.5</v>
      </c>
      <c r="BR173" s="835">
        <f t="shared" si="87"/>
        <v>1</v>
      </c>
      <c r="BS173" s="835">
        <f t="shared" si="88"/>
        <v>10.925000000000001</v>
      </c>
      <c r="BT173" s="835">
        <f t="shared" si="89"/>
        <v>3.8630800000000001</v>
      </c>
      <c r="BU173" s="834"/>
      <c r="BV173" s="827" t="s">
        <v>439</v>
      </c>
      <c r="BW173" s="835">
        <f>IF(BY106&lt;0,BW142+BW140+BW141,BW140)</f>
        <v>1.5</v>
      </c>
      <c r="BX173" s="835">
        <f t="shared" si="90"/>
        <v>1</v>
      </c>
      <c r="BY173" s="835">
        <f t="shared" si="91"/>
        <v>8.9699999999999989</v>
      </c>
      <c r="BZ173" s="835">
        <f t="shared" si="92"/>
        <v>3.1717919999999995</v>
      </c>
      <c r="CA173" s="834"/>
      <c r="CB173" s="827" t="s">
        <v>439</v>
      </c>
      <c r="CC173" s="835">
        <f>IF(CE106&lt;0,CC142+CC140+CC141,CC140)</f>
        <v>1.5</v>
      </c>
      <c r="CD173" s="835">
        <f t="shared" si="93"/>
        <v>1</v>
      </c>
      <c r="CE173" s="835">
        <f t="shared" si="94"/>
        <v>11.5</v>
      </c>
      <c r="CF173" s="835">
        <f t="shared" si="95"/>
        <v>4.0663999999999998</v>
      </c>
      <c r="CG173" s="834"/>
      <c r="CH173" s="827" t="s">
        <v>439</v>
      </c>
      <c r="CI173" s="835">
        <f>IF(CK106&lt;0,CI142+CI140+CI141,CI140)</f>
        <v>1.5</v>
      </c>
      <c r="CJ173" s="835">
        <f t="shared" si="96"/>
        <v>1</v>
      </c>
      <c r="CK173" s="835">
        <f t="shared" si="97"/>
        <v>9.7750000000000004</v>
      </c>
      <c r="CL173" s="835">
        <f t="shared" si="98"/>
        <v>3.4564400000000002</v>
      </c>
      <c r="CM173" s="834"/>
      <c r="CN173" s="827" t="s">
        <v>439</v>
      </c>
      <c r="CO173" s="835">
        <f>IF(CQ106&lt;0,CO142+CO140+CO141,CO140)</f>
        <v>1.5</v>
      </c>
      <c r="CP173" s="835">
        <f t="shared" si="99"/>
        <v>1</v>
      </c>
      <c r="CQ173" s="835">
        <f t="shared" si="100"/>
        <v>0</v>
      </c>
      <c r="CR173" s="835">
        <f t="shared" si="101"/>
        <v>0</v>
      </c>
      <c r="CS173" s="834"/>
      <c r="CT173" s="827" t="s">
        <v>439</v>
      </c>
      <c r="CU173" s="835">
        <f>IF(CW106&lt;0,CU142+CU140+CU141,CU140)</f>
        <v>1.5</v>
      </c>
      <c r="CV173" s="835">
        <f t="shared" si="102"/>
        <v>1</v>
      </c>
      <c r="CW173" s="835">
        <f t="shared" si="103"/>
        <v>0</v>
      </c>
      <c r="CX173" s="835">
        <f t="shared" si="104"/>
        <v>0</v>
      </c>
      <c r="CY173" s="834"/>
      <c r="CZ173" s="827" t="s">
        <v>439</v>
      </c>
      <c r="DA173" s="835">
        <f>IF(DC106&lt;0,DA142+DA140+DA141,DA140)</f>
        <v>1.5</v>
      </c>
      <c r="DB173" s="835">
        <f t="shared" si="105"/>
        <v>1</v>
      </c>
      <c r="DC173" s="835">
        <f t="shared" si="106"/>
        <v>0</v>
      </c>
      <c r="DD173" s="835">
        <f t="shared" si="107"/>
        <v>0</v>
      </c>
      <c r="DE173" s="834"/>
      <c r="DF173" s="827" t="s">
        <v>439</v>
      </c>
      <c r="DG173" s="835">
        <f>IF(DI106&lt;0,DG142+DG140+DG141,DG140)</f>
        <v>1.5</v>
      </c>
      <c r="DH173" s="835">
        <f t="shared" si="108"/>
        <v>1</v>
      </c>
      <c r="DI173" s="835">
        <f t="shared" si="109"/>
        <v>0</v>
      </c>
      <c r="DJ173" s="835">
        <f t="shared" si="110"/>
        <v>0</v>
      </c>
      <c r="DK173" s="834"/>
      <c r="DL173" s="827" t="s">
        <v>439</v>
      </c>
      <c r="DM173" s="835">
        <f>IF(DO106&lt;0,DM142+DM140+DM141,DM140)</f>
        <v>1.5</v>
      </c>
      <c r="DN173" s="835">
        <f t="shared" si="111"/>
        <v>1</v>
      </c>
      <c r="DO173" s="835">
        <f t="shared" si="112"/>
        <v>0</v>
      </c>
      <c r="DP173" s="835">
        <f t="shared" si="113"/>
        <v>0</v>
      </c>
      <c r="DQ173" s="834"/>
      <c r="DR173" s="827" t="s">
        <v>439</v>
      </c>
      <c r="DS173" s="835">
        <f>IF(DU106&lt;0,DS142+DS140+DS141,DS140)</f>
        <v>1.5</v>
      </c>
      <c r="DT173" s="835">
        <f t="shared" si="114"/>
        <v>1</v>
      </c>
      <c r="DU173" s="835">
        <f t="shared" si="115"/>
        <v>0</v>
      </c>
      <c r="DV173" s="835">
        <f t="shared" si="116"/>
        <v>0</v>
      </c>
      <c r="DW173" s="834"/>
      <c r="DX173" s="827" t="s">
        <v>439</v>
      </c>
      <c r="DY173" s="835">
        <f>IF(EA106&lt;0,DY142+DY140+DY141,DY140)</f>
        <v>1.5</v>
      </c>
      <c r="DZ173" s="835">
        <f t="shared" si="117"/>
        <v>1</v>
      </c>
      <c r="EA173" s="835">
        <f t="shared" si="118"/>
        <v>0</v>
      </c>
      <c r="EB173" s="835">
        <f t="shared" si="119"/>
        <v>0</v>
      </c>
      <c r="EC173" s="834"/>
      <c r="ED173" s="827" t="s">
        <v>439</v>
      </c>
      <c r="EE173" s="835">
        <f>IF(EG106&lt;0,EE142+EE140+EE141,EE140)</f>
        <v>1.5</v>
      </c>
      <c r="EF173" s="835">
        <f t="shared" si="120"/>
        <v>1</v>
      </c>
      <c r="EG173" s="835">
        <f t="shared" si="121"/>
        <v>0</v>
      </c>
      <c r="EH173" s="835">
        <f t="shared" si="122"/>
        <v>0</v>
      </c>
      <c r="EI173" s="834"/>
      <c r="EJ173" s="827" t="s">
        <v>439</v>
      </c>
      <c r="EK173" s="835">
        <f>IF(EM106&lt;0,EK142+EK140+EK141,EK140)</f>
        <v>1.5</v>
      </c>
      <c r="EL173" s="835">
        <f t="shared" si="123"/>
        <v>1</v>
      </c>
      <c r="EM173" s="835">
        <f t="shared" si="124"/>
        <v>0</v>
      </c>
      <c r="EN173" s="835">
        <f t="shared" si="125"/>
        <v>0</v>
      </c>
      <c r="EO173" s="834"/>
      <c r="EP173" s="827" t="s">
        <v>439</v>
      </c>
      <c r="EQ173" s="835">
        <f>IF(ES106&lt;0,EQ142+EQ140+EQ141,EQ140)</f>
        <v>1.5</v>
      </c>
      <c r="ER173" s="835">
        <f t="shared" si="126"/>
        <v>1</v>
      </c>
      <c r="ES173" s="835">
        <f t="shared" si="127"/>
        <v>0</v>
      </c>
      <c r="ET173" s="835">
        <f t="shared" si="128"/>
        <v>0</v>
      </c>
      <c r="EU173" s="834"/>
      <c r="EV173" s="827" t="s">
        <v>439</v>
      </c>
      <c r="EW173" s="835">
        <f>IF(EY106&lt;0,EW142+EW140+EW141,EW140)</f>
        <v>1.5</v>
      </c>
      <c r="EX173" s="835">
        <f t="shared" si="129"/>
        <v>1</v>
      </c>
      <c r="EY173" s="835">
        <f t="shared" si="130"/>
        <v>0</v>
      </c>
      <c r="EZ173" s="835">
        <f t="shared" si="131"/>
        <v>0</v>
      </c>
      <c r="FA173" s="834"/>
      <c r="FB173" s="827" t="s">
        <v>439</v>
      </c>
      <c r="FC173" s="835">
        <f>IF(FE106&lt;0,FC142+FC140+FC141,FC140)</f>
        <v>1.5</v>
      </c>
      <c r="FD173" s="835">
        <f t="shared" si="132"/>
        <v>1</v>
      </c>
      <c r="FE173" s="835">
        <f t="shared" si="133"/>
        <v>0</v>
      </c>
      <c r="FF173" s="835">
        <f t="shared" si="134"/>
        <v>0</v>
      </c>
      <c r="FG173" s="834"/>
      <c r="FH173" s="827" t="s">
        <v>439</v>
      </c>
      <c r="FI173" s="835">
        <f>IF(FK106&lt;0,FI142+FI140+FI141,FI140)</f>
        <v>1.5</v>
      </c>
      <c r="FJ173" s="835">
        <f t="shared" si="135"/>
        <v>1</v>
      </c>
      <c r="FK173" s="835">
        <f t="shared" si="136"/>
        <v>0</v>
      </c>
      <c r="FL173" s="835">
        <f t="shared" si="137"/>
        <v>0</v>
      </c>
      <c r="FM173" s="834"/>
      <c r="FN173" s="827" t="s">
        <v>439</v>
      </c>
      <c r="FO173" s="835">
        <f>IF(FQ106&lt;0,FO142+FO140+FO141,FO140)</f>
        <v>1.5</v>
      </c>
      <c r="FP173" s="835">
        <f t="shared" si="138"/>
        <v>1</v>
      </c>
      <c r="FQ173" s="835">
        <f t="shared" si="139"/>
        <v>0</v>
      </c>
      <c r="FR173" s="835">
        <f t="shared" si="140"/>
        <v>0</v>
      </c>
      <c r="FS173" s="834"/>
      <c r="FT173" s="827" t="s">
        <v>439</v>
      </c>
      <c r="FU173" s="835">
        <f>IF(FW106&lt;0,FU142+FU140+FU141,FU140)</f>
        <v>1.5</v>
      </c>
      <c r="FV173" s="835">
        <f t="shared" si="141"/>
        <v>1</v>
      </c>
      <c r="FW173" s="835">
        <f t="shared" si="142"/>
        <v>0</v>
      </c>
      <c r="FX173" s="835">
        <f t="shared" si="143"/>
        <v>0</v>
      </c>
      <c r="FY173" s="834"/>
    </row>
    <row r="174" spans="1:181" x14ac:dyDescent="0.3">
      <c r="A174" s="19"/>
      <c r="B174" s="827" t="s">
        <v>438</v>
      </c>
      <c r="C174" s="835">
        <f>C141+C140</f>
        <v>0.7</v>
      </c>
      <c r="D174" s="835">
        <f t="shared" si="54"/>
        <v>0.7</v>
      </c>
      <c r="E174" s="835">
        <f t="shared" si="55"/>
        <v>8.6189999999999998</v>
      </c>
      <c r="F174" s="835">
        <f t="shared" si="56"/>
        <v>2.3305775999999998</v>
      </c>
      <c r="G174" s="834"/>
      <c r="H174" s="827" t="s">
        <v>438</v>
      </c>
      <c r="I174" s="835">
        <f>I141+I140</f>
        <v>0.7</v>
      </c>
      <c r="J174" s="835">
        <f t="shared" si="57"/>
        <v>0.7</v>
      </c>
      <c r="K174" s="835">
        <f t="shared" si="58"/>
        <v>11.05</v>
      </c>
      <c r="L174" s="835">
        <f t="shared" si="59"/>
        <v>2.9879199999999999</v>
      </c>
      <c r="M174" s="834"/>
      <c r="N174" s="827" t="s">
        <v>438</v>
      </c>
      <c r="O174" s="835">
        <f>O141+O140</f>
        <v>0.7</v>
      </c>
      <c r="P174" s="835">
        <f t="shared" si="60"/>
        <v>0.7</v>
      </c>
      <c r="Q174" s="835">
        <f t="shared" si="61"/>
        <v>9.3925000000000001</v>
      </c>
      <c r="R174" s="835">
        <f t="shared" si="62"/>
        <v>2.5397319999999999</v>
      </c>
      <c r="S174" s="834"/>
      <c r="T174" s="827" t="s">
        <v>438</v>
      </c>
      <c r="U174" s="835">
        <f>U141+U140</f>
        <v>0.7</v>
      </c>
      <c r="V174" s="835">
        <f t="shared" si="63"/>
        <v>0.7</v>
      </c>
      <c r="W174" s="835">
        <f t="shared" si="64"/>
        <v>10.4975</v>
      </c>
      <c r="X174" s="835">
        <f t="shared" si="65"/>
        <v>2.838524</v>
      </c>
      <c r="Y174" s="834"/>
      <c r="Z174" s="827" t="s">
        <v>438</v>
      </c>
      <c r="AA174" s="835">
        <f>AA141+AA140</f>
        <v>0.7</v>
      </c>
      <c r="AB174" s="835">
        <f t="shared" si="66"/>
        <v>0.7</v>
      </c>
      <c r="AC174" s="835">
        <f t="shared" si="67"/>
        <v>8.6189999999999998</v>
      </c>
      <c r="AD174" s="835">
        <f t="shared" si="68"/>
        <v>2.3305775999999998</v>
      </c>
      <c r="AE174" s="834"/>
      <c r="AF174" s="827" t="s">
        <v>438</v>
      </c>
      <c r="AG174" s="835">
        <f>AG141+AG140</f>
        <v>0.7</v>
      </c>
      <c r="AH174" s="835">
        <f t="shared" si="69"/>
        <v>0.7</v>
      </c>
      <c r="AI174" s="835">
        <f t="shared" si="70"/>
        <v>11.05</v>
      </c>
      <c r="AJ174" s="835">
        <f t="shared" si="71"/>
        <v>2.9879199999999999</v>
      </c>
      <c r="AK174" s="834"/>
      <c r="AL174" s="827" t="s">
        <v>438</v>
      </c>
      <c r="AM174" s="835">
        <f>AM141+AM140</f>
        <v>0.7</v>
      </c>
      <c r="AN174" s="835">
        <f t="shared" si="72"/>
        <v>0.7</v>
      </c>
      <c r="AO174" s="835">
        <f t="shared" si="73"/>
        <v>9.3925000000000001</v>
      </c>
      <c r="AP174" s="835">
        <f t="shared" si="74"/>
        <v>2.5397319999999999</v>
      </c>
      <c r="AQ174" s="834"/>
      <c r="AR174" s="827" t="s">
        <v>438</v>
      </c>
      <c r="AS174" s="835">
        <f>AS141+AS140</f>
        <v>0.7</v>
      </c>
      <c r="AT174" s="835">
        <f t="shared" si="75"/>
        <v>0.7</v>
      </c>
      <c r="AU174" s="835">
        <f t="shared" si="76"/>
        <v>10.4975</v>
      </c>
      <c r="AV174" s="835">
        <f t="shared" si="77"/>
        <v>2.838524</v>
      </c>
      <c r="AW174" s="834"/>
      <c r="AX174" s="827" t="s">
        <v>438</v>
      </c>
      <c r="AY174" s="835">
        <f>AY141+AY140</f>
        <v>0.7</v>
      </c>
      <c r="AZ174" s="835">
        <f t="shared" si="78"/>
        <v>0.7</v>
      </c>
      <c r="BA174" s="835">
        <f t="shared" si="79"/>
        <v>8.6189999999999998</v>
      </c>
      <c r="BB174" s="835">
        <f t="shared" si="80"/>
        <v>2.3305775999999998</v>
      </c>
      <c r="BC174" s="834"/>
      <c r="BD174" s="827" t="s">
        <v>438</v>
      </c>
      <c r="BE174" s="835">
        <f>BE141+BE140</f>
        <v>0.7</v>
      </c>
      <c r="BF174" s="835">
        <f t="shared" si="81"/>
        <v>0.7</v>
      </c>
      <c r="BG174" s="835">
        <f t="shared" si="82"/>
        <v>11.05</v>
      </c>
      <c r="BH174" s="835">
        <f t="shared" si="83"/>
        <v>2.9879199999999999</v>
      </c>
      <c r="BI174" s="834"/>
      <c r="BJ174" s="827" t="s">
        <v>438</v>
      </c>
      <c r="BK174" s="835">
        <f>BK141+BK140</f>
        <v>0.7</v>
      </c>
      <c r="BL174" s="835">
        <f t="shared" si="84"/>
        <v>0.7</v>
      </c>
      <c r="BM174" s="835">
        <f t="shared" si="85"/>
        <v>9.3925000000000001</v>
      </c>
      <c r="BN174" s="835">
        <f t="shared" si="86"/>
        <v>2.5397319999999999</v>
      </c>
      <c r="BO174" s="834"/>
      <c r="BP174" s="827" t="s">
        <v>438</v>
      </c>
      <c r="BQ174" s="835">
        <f>BQ141+BQ140</f>
        <v>0.7</v>
      </c>
      <c r="BR174" s="835">
        <f t="shared" si="87"/>
        <v>0.7</v>
      </c>
      <c r="BS174" s="835">
        <f t="shared" si="88"/>
        <v>10.4975</v>
      </c>
      <c r="BT174" s="835">
        <f t="shared" si="89"/>
        <v>2.838524</v>
      </c>
      <c r="BU174" s="834"/>
      <c r="BV174" s="827" t="s">
        <v>438</v>
      </c>
      <c r="BW174" s="835">
        <f>BW141+BW140</f>
        <v>0.7</v>
      </c>
      <c r="BX174" s="835">
        <f t="shared" si="90"/>
        <v>0.7</v>
      </c>
      <c r="BY174" s="835">
        <f t="shared" si="91"/>
        <v>8.6189999999999998</v>
      </c>
      <c r="BZ174" s="835">
        <f t="shared" si="92"/>
        <v>2.3305775999999998</v>
      </c>
      <c r="CA174" s="834"/>
      <c r="CB174" s="827" t="s">
        <v>438</v>
      </c>
      <c r="CC174" s="835">
        <f>CC141+CC140</f>
        <v>0.7</v>
      </c>
      <c r="CD174" s="835">
        <f t="shared" si="93"/>
        <v>0.7</v>
      </c>
      <c r="CE174" s="835">
        <f t="shared" si="94"/>
        <v>11.05</v>
      </c>
      <c r="CF174" s="835">
        <f t="shared" si="95"/>
        <v>2.9879199999999999</v>
      </c>
      <c r="CG174" s="834"/>
      <c r="CH174" s="827" t="s">
        <v>438</v>
      </c>
      <c r="CI174" s="835">
        <f>CI141+CI140</f>
        <v>0.7</v>
      </c>
      <c r="CJ174" s="835">
        <f t="shared" si="96"/>
        <v>0.7</v>
      </c>
      <c r="CK174" s="835">
        <f t="shared" si="97"/>
        <v>9.3925000000000001</v>
      </c>
      <c r="CL174" s="835">
        <f t="shared" si="98"/>
        <v>2.5397319999999999</v>
      </c>
      <c r="CM174" s="834"/>
      <c r="CN174" s="827" t="s">
        <v>438</v>
      </c>
      <c r="CO174" s="835">
        <f>CO141+CO140</f>
        <v>0.7</v>
      </c>
      <c r="CP174" s="835">
        <f t="shared" si="99"/>
        <v>0.7</v>
      </c>
      <c r="CQ174" s="835">
        <f t="shared" si="100"/>
        <v>0</v>
      </c>
      <c r="CR174" s="835">
        <f t="shared" si="101"/>
        <v>0</v>
      </c>
      <c r="CS174" s="834"/>
      <c r="CT174" s="827" t="s">
        <v>438</v>
      </c>
      <c r="CU174" s="835">
        <f>CU141+CU140</f>
        <v>0.7</v>
      </c>
      <c r="CV174" s="835">
        <f t="shared" si="102"/>
        <v>0.7</v>
      </c>
      <c r="CW174" s="835">
        <f t="shared" si="103"/>
        <v>0</v>
      </c>
      <c r="CX174" s="835">
        <f t="shared" si="104"/>
        <v>0</v>
      </c>
      <c r="CY174" s="834"/>
      <c r="CZ174" s="827" t="s">
        <v>438</v>
      </c>
      <c r="DA174" s="835">
        <f>DA141+DA140</f>
        <v>0.7</v>
      </c>
      <c r="DB174" s="835">
        <f t="shared" si="105"/>
        <v>0.7</v>
      </c>
      <c r="DC174" s="835">
        <f t="shared" si="106"/>
        <v>0</v>
      </c>
      <c r="DD174" s="835">
        <f t="shared" si="107"/>
        <v>0</v>
      </c>
      <c r="DE174" s="834"/>
      <c r="DF174" s="827" t="s">
        <v>438</v>
      </c>
      <c r="DG174" s="835">
        <f>DG141+DG140</f>
        <v>0.7</v>
      </c>
      <c r="DH174" s="835">
        <f t="shared" si="108"/>
        <v>0.7</v>
      </c>
      <c r="DI174" s="835">
        <f t="shared" si="109"/>
        <v>0</v>
      </c>
      <c r="DJ174" s="835">
        <f t="shared" si="110"/>
        <v>0</v>
      </c>
      <c r="DK174" s="834"/>
      <c r="DL174" s="827" t="s">
        <v>438</v>
      </c>
      <c r="DM174" s="835">
        <f>DM141+DM140</f>
        <v>0.7</v>
      </c>
      <c r="DN174" s="835">
        <f t="shared" si="111"/>
        <v>0.7</v>
      </c>
      <c r="DO174" s="835">
        <f t="shared" si="112"/>
        <v>0</v>
      </c>
      <c r="DP174" s="835">
        <f t="shared" si="113"/>
        <v>0</v>
      </c>
      <c r="DQ174" s="834"/>
      <c r="DR174" s="827" t="s">
        <v>438</v>
      </c>
      <c r="DS174" s="835">
        <f>DS141+DS140</f>
        <v>0.7</v>
      </c>
      <c r="DT174" s="835">
        <f t="shared" si="114"/>
        <v>0.7</v>
      </c>
      <c r="DU174" s="835">
        <f t="shared" si="115"/>
        <v>0</v>
      </c>
      <c r="DV174" s="835">
        <f t="shared" si="116"/>
        <v>0</v>
      </c>
      <c r="DW174" s="834"/>
      <c r="DX174" s="827" t="s">
        <v>438</v>
      </c>
      <c r="DY174" s="835">
        <f>DY141+DY140</f>
        <v>0.7</v>
      </c>
      <c r="DZ174" s="835">
        <f t="shared" si="117"/>
        <v>0.7</v>
      </c>
      <c r="EA174" s="835">
        <f t="shared" si="118"/>
        <v>0</v>
      </c>
      <c r="EB174" s="835">
        <f t="shared" si="119"/>
        <v>0</v>
      </c>
      <c r="EC174" s="834"/>
      <c r="ED174" s="827" t="s">
        <v>438</v>
      </c>
      <c r="EE174" s="835">
        <f>EE141+EE140</f>
        <v>0.7</v>
      </c>
      <c r="EF174" s="835">
        <f t="shared" si="120"/>
        <v>0.7</v>
      </c>
      <c r="EG174" s="835">
        <f t="shared" si="121"/>
        <v>0</v>
      </c>
      <c r="EH174" s="835">
        <f t="shared" si="122"/>
        <v>0</v>
      </c>
      <c r="EI174" s="834"/>
      <c r="EJ174" s="827" t="s">
        <v>438</v>
      </c>
      <c r="EK174" s="835">
        <f>EK141+EK140</f>
        <v>0.7</v>
      </c>
      <c r="EL174" s="835">
        <f t="shared" si="123"/>
        <v>0.7</v>
      </c>
      <c r="EM174" s="835">
        <f t="shared" si="124"/>
        <v>0</v>
      </c>
      <c r="EN174" s="835">
        <f t="shared" si="125"/>
        <v>0</v>
      </c>
      <c r="EO174" s="834"/>
      <c r="EP174" s="827" t="s">
        <v>438</v>
      </c>
      <c r="EQ174" s="835">
        <f>EQ141+EQ140</f>
        <v>0.7</v>
      </c>
      <c r="ER174" s="835">
        <f t="shared" si="126"/>
        <v>0.7</v>
      </c>
      <c r="ES174" s="835">
        <f t="shared" si="127"/>
        <v>0</v>
      </c>
      <c r="ET174" s="835">
        <f t="shared" si="128"/>
        <v>0</v>
      </c>
      <c r="EU174" s="834"/>
      <c r="EV174" s="827" t="s">
        <v>438</v>
      </c>
      <c r="EW174" s="835">
        <f>EW141+EW140</f>
        <v>0.7</v>
      </c>
      <c r="EX174" s="835">
        <f t="shared" si="129"/>
        <v>0.7</v>
      </c>
      <c r="EY174" s="835">
        <f t="shared" si="130"/>
        <v>0</v>
      </c>
      <c r="EZ174" s="835">
        <f t="shared" si="131"/>
        <v>0</v>
      </c>
      <c r="FA174" s="834"/>
      <c r="FB174" s="827" t="s">
        <v>438</v>
      </c>
      <c r="FC174" s="835">
        <f>FC141+FC140</f>
        <v>0.7</v>
      </c>
      <c r="FD174" s="835">
        <f t="shared" si="132"/>
        <v>0.7</v>
      </c>
      <c r="FE174" s="835">
        <f t="shared" si="133"/>
        <v>0</v>
      </c>
      <c r="FF174" s="835">
        <f t="shared" si="134"/>
        <v>0</v>
      </c>
      <c r="FG174" s="834"/>
      <c r="FH174" s="827" t="s">
        <v>438</v>
      </c>
      <c r="FI174" s="835">
        <f>FI141+FI140</f>
        <v>0.7</v>
      </c>
      <c r="FJ174" s="835">
        <f t="shared" si="135"/>
        <v>0.7</v>
      </c>
      <c r="FK174" s="835">
        <f t="shared" si="136"/>
        <v>0</v>
      </c>
      <c r="FL174" s="835">
        <f t="shared" si="137"/>
        <v>0</v>
      </c>
      <c r="FM174" s="834"/>
      <c r="FN174" s="827" t="s">
        <v>438</v>
      </c>
      <c r="FO174" s="835">
        <f>FO141+FO140</f>
        <v>0.7</v>
      </c>
      <c r="FP174" s="835">
        <f t="shared" si="138"/>
        <v>0.7</v>
      </c>
      <c r="FQ174" s="835">
        <f t="shared" si="139"/>
        <v>0</v>
      </c>
      <c r="FR174" s="835">
        <f t="shared" si="140"/>
        <v>0</v>
      </c>
      <c r="FS174" s="834"/>
      <c r="FT174" s="827" t="s">
        <v>438</v>
      </c>
      <c r="FU174" s="835">
        <f>FU141+FU140</f>
        <v>0.7</v>
      </c>
      <c r="FV174" s="835">
        <f t="shared" si="141"/>
        <v>0.7</v>
      </c>
      <c r="FW174" s="835">
        <f t="shared" si="142"/>
        <v>0</v>
      </c>
      <c r="FX174" s="835">
        <f t="shared" si="143"/>
        <v>0</v>
      </c>
      <c r="FY174" s="834"/>
    </row>
    <row r="175" spans="1:181" x14ac:dyDescent="0.3">
      <c r="A175" s="19"/>
      <c r="B175" s="827" t="s">
        <v>437</v>
      </c>
      <c r="C175" s="835">
        <f>IF(E105&lt;0,C140+C141+C139,C141)</f>
        <v>0.89999999999999991</v>
      </c>
      <c r="D175" s="835">
        <f t="shared" si="54"/>
        <v>0.89999999999999991</v>
      </c>
      <c r="E175" s="835">
        <f t="shared" si="55"/>
        <v>8.8529999999999998</v>
      </c>
      <c r="F175" s="835">
        <f t="shared" si="56"/>
        <v>3.1304208</v>
      </c>
      <c r="G175" s="834"/>
      <c r="H175" s="827" t="s">
        <v>437</v>
      </c>
      <c r="I175" s="835">
        <f>IF(K105&lt;0,I140+I141+I139,I141)</f>
        <v>0.89999999999999991</v>
      </c>
      <c r="J175" s="835">
        <f t="shared" si="57"/>
        <v>0.89999999999999991</v>
      </c>
      <c r="K175" s="835">
        <f t="shared" si="58"/>
        <v>11.35</v>
      </c>
      <c r="L175" s="835">
        <f t="shared" si="59"/>
        <v>4.0133599999999996</v>
      </c>
      <c r="M175" s="834"/>
      <c r="N175" s="827" t="s">
        <v>437</v>
      </c>
      <c r="O175" s="835">
        <f>IF(Q105&lt;0,O140+O141+O139,O141)</f>
        <v>0.89999999999999991</v>
      </c>
      <c r="P175" s="835">
        <f t="shared" si="60"/>
        <v>0.89999999999999991</v>
      </c>
      <c r="Q175" s="835">
        <f t="shared" si="61"/>
        <v>9.6475000000000009</v>
      </c>
      <c r="R175" s="835">
        <f t="shared" si="62"/>
        <v>3.4113560000000005</v>
      </c>
      <c r="S175" s="834"/>
      <c r="T175" s="827" t="s">
        <v>437</v>
      </c>
      <c r="U175" s="835">
        <f>IF(W105&lt;0,U140+U141+U139,U141)</f>
        <v>0.89999999999999991</v>
      </c>
      <c r="V175" s="835">
        <f t="shared" si="63"/>
        <v>0.89999999999999991</v>
      </c>
      <c r="W175" s="835">
        <f t="shared" si="64"/>
        <v>10.782499999999999</v>
      </c>
      <c r="X175" s="835">
        <f t="shared" si="65"/>
        <v>3.8126919999999997</v>
      </c>
      <c r="Y175" s="834"/>
      <c r="Z175" s="827" t="s">
        <v>437</v>
      </c>
      <c r="AA175" s="835">
        <f>IF(AC105&lt;0,AA140+AA141+AA139,AA141)</f>
        <v>0.89999999999999991</v>
      </c>
      <c r="AB175" s="835">
        <f t="shared" si="66"/>
        <v>0.89999999999999991</v>
      </c>
      <c r="AC175" s="835">
        <f t="shared" si="67"/>
        <v>8.8529999999999998</v>
      </c>
      <c r="AD175" s="835">
        <f t="shared" si="68"/>
        <v>3.1304208</v>
      </c>
      <c r="AE175" s="834"/>
      <c r="AF175" s="827" t="s">
        <v>437</v>
      </c>
      <c r="AG175" s="835">
        <f>IF(AI105&lt;0,AG140+AG141+AG139,AG141)</f>
        <v>0.89999999999999991</v>
      </c>
      <c r="AH175" s="835">
        <f t="shared" si="69"/>
        <v>0.89999999999999991</v>
      </c>
      <c r="AI175" s="835">
        <f t="shared" si="70"/>
        <v>11.35</v>
      </c>
      <c r="AJ175" s="835">
        <f t="shared" si="71"/>
        <v>4.0133599999999996</v>
      </c>
      <c r="AK175" s="834"/>
      <c r="AL175" s="827" t="s">
        <v>437</v>
      </c>
      <c r="AM175" s="835">
        <f>IF(AO105&lt;0,AM140+AM141+AM139,AM141)</f>
        <v>0.89999999999999991</v>
      </c>
      <c r="AN175" s="835">
        <f t="shared" si="72"/>
        <v>0.89999999999999991</v>
      </c>
      <c r="AO175" s="835">
        <f t="shared" si="73"/>
        <v>9.6475000000000009</v>
      </c>
      <c r="AP175" s="835">
        <f t="shared" si="74"/>
        <v>3.4113560000000005</v>
      </c>
      <c r="AQ175" s="834"/>
      <c r="AR175" s="827" t="s">
        <v>437</v>
      </c>
      <c r="AS175" s="835">
        <f>IF(AU105&lt;0,AS140+AS141+AS139,AS141)</f>
        <v>0.89999999999999991</v>
      </c>
      <c r="AT175" s="835">
        <f t="shared" si="75"/>
        <v>0.89999999999999991</v>
      </c>
      <c r="AU175" s="835">
        <f t="shared" si="76"/>
        <v>10.782499999999999</v>
      </c>
      <c r="AV175" s="835">
        <f t="shared" si="77"/>
        <v>3.8126919999999997</v>
      </c>
      <c r="AW175" s="834"/>
      <c r="AX175" s="827" t="s">
        <v>437</v>
      </c>
      <c r="AY175" s="835">
        <f>IF(BA105&lt;0,AY140+AY141+AY139,AY141)</f>
        <v>0.89999999999999991</v>
      </c>
      <c r="AZ175" s="835">
        <f t="shared" si="78"/>
        <v>0.89999999999999991</v>
      </c>
      <c r="BA175" s="835">
        <f t="shared" si="79"/>
        <v>8.8529999999999998</v>
      </c>
      <c r="BB175" s="835">
        <f t="shared" si="80"/>
        <v>3.1304208</v>
      </c>
      <c r="BC175" s="834"/>
      <c r="BD175" s="827" t="s">
        <v>437</v>
      </c>
      <c r="BE175" s="835">
        <f>IF(BG105&lt;0,BE140+BE141+BE139,BE141)</f>
        <v>0.89999999999999991</v>
      </c>
      <c r="BF175" s="835">
        <f t="shared" si="81"/>
        <v>0.89999999999999991</v>
      </c>
      <c r="BG175" s="835">
        <f t="shared" si="82"/>
        <v>11.35</v>
      </c>
      <c r="BH175" s="835">
        <f t="shared" si="83"/>
        <v>4.0133599999999996</v>
      </c>
      <c r="BI175" s="834"/>
      <c r="BJ175" s="827" t="s">
        <v>437</v>
      </c>
      <c r="BK175" s="835">
        <f>IF(BM105&lt;0,BK140+BK141+BK139,BK141)</f>
        <v>0.89999999999999991</v>
      </c>
      <c r="BL175" s="835">
        <f t="shared" si="84"/>
        <v>0.89999999999999991</v>
      </c>
      <c r="BM175" s="835">
        <f t="shared" si="85"/>
        <v>9.6475000000000009</v>
      </c>
      <c r="BN175" s="835">
        <f t="shared" si="86"/>
        <v>3.4113560000000005</v>
      </c>
      <c r="BO175" s="834"/>
      <c r="BP175" s="827" t="s">
        <v>437</v>
      </c>
      <c r="BQ175" s="835">
        <f>IF(BS105&lt;0,BQ140+BQ141+BQ139,BQ141)</f>
        <v>0.89999999999999991</v>
      </c>
      <c r="BR175" s="835">
        <f t="shared" si="87"/>
        <v>0.89999999999999991</v>
      </c>
      <c r="BS175" s="835">
        <f t="shared" si="88"/>
        <v>10.782499999999999</v>
      </c>
      <c r="BT175" s="835">
        <f t="shared" si="89"/>
        <v>3.8126919999999997</v>
      </c>
      <c r="BU175" s="834"/>
      <c r="BV175" s="827" t="s">
        <v>437</v>
      </c>
      <c r="BW175" s="835">
        <f>IF(BY105&lt;0,BW140+BW141+BW139,BW141)</f>
        <v>0.89999999999999991</v>
      </c>
      <c r="BX175" s="835">
        <f t="shared" si="90"/>
        <v>0.89999999999999991</v>
      </c>
      <c r="BY175" s="835">
        <f t="shared" si="91"/>
        <v>8.8529999999999998</v>
      </c>
      <c r="BZ175" s="835">
        <f t="shared" si="92"/>
        <v>3.1304208</v>
      </c>
      <c r="CA175" s="834"/>
      <c r="CB175" s="827" t="s">
        <v>437</v>
      </c>
      <c r="CC175" s="835">
        <f>IF(CE105&lt;0,CC140+CC141+CC139,CC141)</f>
        <v>0.89999999999999991</v>
      </c>
      <c r="CD175" s="835">
        <f t="shared" si="93"/>
        <v>0.89999999999999991</v>
      </c>
      <c r="CE175" s="835">
        <f t="shared" si="94"/>
        <v>11.35</v>
      </c>
      <c r="CF175" s="835">
        <f t="shared" si="95"/>
        <v>4.0133599999999996</v>
      </c>
      <c r="CG175" s="834"/>
      <c r="CH175" s="827" t="s">
        <v>437</v>
      </c>
      <c r="CI175" s="835">
        <f>IF(CK105&lt;0,CI140+CI141+CI139,CI141)</f>
        <v>0.89999999999999991</v>
      </c>
      <c r="CJ175" s="835">
        <f t="shared" si="96"/>
        <v>0.89999999999999991</v>
      </c>
      <c r="CK175" s="835">
        <f t="shared" si="97"/>
        <v>9.6475000000000009</v>
      </c>
      <c r="CL175" s="835">
        <f t="shared" si="98"/>
        <v>3.4113560000000005</v>
      </c>
      <c r="CM175" s="834"/>
      <c r="CN175" s="827" t="s">
        <v>437</v>
      </c>
      <c r="CO175" s="835">
        <f>IF(CQ105&lt;0,CO140+CO141+CO139,CO141)</f>
        <v>0.89999999999999991</v>
      </c>
      <c r="CP175" s="835">
        <f t="shared" si="99"/>
        <v>0.89999999999999991</v>
      </c>
      <c r="CQ175" s="835">
        <f t="shared" si="100"/>
        <v>0</v>
      </c>
      <c r="CR175" s="835">
        <f t="shared" si="101"/>
        <v>0</v>
      </c>
      <c r="CS175" s="834"/>
      <c r="CT175" s="827" t="s">
        <v>437</v>
      </c>
      <c r="CU175" s="835">
        <f>IF(CW105&lt;0,CU140+CU141+CU139,CU141)</f>
        <v>0.89999999999999991</v>
      </c>
      <c r="CV175" s="835">
        <f t="shared" si="102"/>
        <v>0.89999999999999991</v>
      </c>
      <c r="CW175" s="835">
        <f t="shared" si="103"/>
        <v>0</v>
      </c>
      <c r="CX175" s="835">
        <f t="shared" si="104"/>
        <v>0</v>
      </c>
      <c r="CY175" s="834"/>
      <c r="CZ175" s="827" t="s">
        <v>437</v>
      </c>
      <c r="DA175" s="835">
        <f>IF(DC105&lt;0,DA140+DA141+DA139,DA141)</f>
        <v>0.89999999999999991</v>
      </c>
      <c r="DB175" s="835">
        <f t="shared" si="105"/>
        <v>0.89999999999999991</v>
      </c>
      <c r="DC175" s="835">
        <f t="shared" si="106"/>
        <v>0</v>
      </c>
      <c r="DD175" s="835">
        <f t="shared" si="107"/>
        <v>0</v>
      </c>
      <c r="DE175" s="834"/>
      <c r="DF175" s="827" t="s">
        <v>437</v>
      </c>
      <c r="DG175" s="835">
        <f>IF(DI105&lt;0,DG140+DG141+DG139,DG141)</f>
        <v>0.89999999999999991</v>
      </c>
      <c r="DH175" s="835">
        <f t="shared" si="108"/>
        <v>0.89999999999999991</v>
      </c>
      <c r="DI175" s="835">
        <f t="shared" si="109"/>
        <v>0</v>
      </c>
      <c r="DJ175" s="835">
        <f t="shared" si="110"/>
        <v>0</v>
      </c>
      <c r="DK175" s="834"/>
      <c r="DL175" s="827" t="s">
        <v>437</v>
      </c>
      <c r="DM175" s="835">
        <f>IF(DO105&lt;0,DM140+DM141+DM139,DM141)</f>
        <v>0.89999999999999991</v>
      </c>
      <c r="DN175" s="835">
        <f t="shared" si="111"/>
        <v>0.89999999999999991</v>
      </c>
      <c r="DO175" s="835">
        <f t="shared" si="112"/>
        <v>0</v>
      </c>
      <c r="DP175" s="835">
        <f t="shared" si="113"/>
        <v>0</v>
      </c>
      <c r="DQ175" s="834"/>
      <c r="DR175" s="827" t="s">
        <v>437</v>
      </c>
      <c r="DS175" s="835">
        <f>IF(DU105&lt;0,DS140+DS141+DS139,DS141)</f>
        <v>0.89999999999999991</v>
      </c>
      <c r="DT175" s="835">
        <f t="shared" si="114"/>
        <v>0.89999999999999991</v>
      </c>
      <c r="DU175" s="835">
        <f t="shared" si="115"/>
        <v>0</v>
      </c>
      <c r="DV175" s="835">
        <f t="shared" si="116"/>
        <v>0</v>
      </c>
      <c r="DW175" s="834"/>
      <c r="DX175" s="827" t="s">
        <v>437</v>
      </c>
      <c r="DY175" s="835">
        <f>IF(EA105&lt;0,DY140+DY141+DY139,DY141)</f>
        <v>0.89999999999999991</v>
      </c>
      <c r="DZ175" s="835">
        <f t="shared" si="117"/>
        <v>0.89999999999999991</v>
      </c>
      <c r="EA175" s="835">
        <f t="shared" si="118"/>
        <v>0</v>
      </c>
      <c r="EB175" s="835">
        <f t="shared" si="119"/>
        <v>0</v>
      </c>
      <c r="EC175" s="834"/>
      <c r="ED175" s="827" t="s">
        <v>437</v>
      </c>
      <c r="EE175" s="835">
        <f>IF(EG105&lt;0,EE140+EE141+EE139,EE141)</f>
        <v>0.89999999999999991</v>
      </c>
      <c r="EF175" s="835">
        <f t="shared" si="120"/>
        <v>0.89999999999999991</v>
      </c>
      <c r="EG175" s="835">
        <f t="shared" si="121"/>
        <v>0</v>
      </c>
      <c r="EH175" s="835">
        <f t="shared" si="122"/>
        <v>0</v>
      </c>
      <c r="EI175" s="834"/>
      <c r="EJ175" s="827" t="s">
        <v>437</v>
      </c>
      <c r="EK175" s="835">
        <f>IF(EM105&lt;0,EK140+EK141+EK139,EK141)</f>
        <v>0.89999999999999991</v>
      </c>
      <c r="EL175" s="835">
        <f t="shared" si="123"/>
        <v>0.89999999999999991</v>
      </c>
      <c r="EM175" s="835">
        <f t="shared" si="124"/>
        <v>0</v>
      </c>
      <c r="EN175" s="835">
        <f t="shared" si="125"/>
        <v>0</v>
      </c>
      <c r="EO175" s="834"/>
      <c r="EP175" s="827" t="s">
        <v>437</v>
      </c>
      <c r="EQ175" s="835">
        <f>IF(ES105&lt;0,EQ140+EQ141+EQ139,EQ141)</f>
        <v>0.89999999999999991</v>
      </c>
      <c r="ER175" s="835">
        <f t="shared" si="126"/>
        <v>0.89999999999999991</v>
      </c>
      <c r="ES175" s="835">
        <f t="shared" si="127"/>
        <v>0</v>
      </c>
      <c r="ET175" s="835">
        <f t="shared" si="128"/>
        <v>0</v>
      </c>
      <c r="EU175" s="834"/>
      <c r="EV175" s="827" t="s">
        <v>437</v>
      </c>
      <c r="EW175" s="835">
        <f>IF(EY105&lt;0,EW140+EW141+EW139,EW141)</f>
        <v>0.89999999999999991</v>
      </c>
      <c r="EX175" s="835">
        <f t="shared" si="129"/>
        <v>0.89999999999999991</v>
      </c>
      <c r="EY175" s="835">
        <f t="shared" si="130"/>
        <v>0</v>
      </c>
      <c r="EZ175" s="835">
        <f t="shared" si="131"/>
        <v>0</v>
      </c>
      <c r="FA175" s="834"/>
      <c r="FB175" s="827" t="s">
        <v>437</v>
      </c>
      <c r="FC175" s="835">
        <f>IF(FE105&lt;0,FC140+FC141+FC139,FC141)</f>
        <v>0.89999999999999991</v>
      </c>
      <c r="FD175" s="835">
        <f t="shared" si="132"/>
        <v>0.89999999999999991</v>
      </c>
      <c r="FE175" s="835">
        <f t="shared" si="133"/>
        <v>0</v>
      </c>
      <c r="FF175" s="835">
        <f t="shared" si="134"/>
        <v>0</v>
      </c>
      <c r="FG175" s="834"/>
      <c r="FH175" s="827" t="s">
        <v>437</v>
      </c>
      <c r="FI175" s="835">
        <f>IF(FK105&lt;0,FI140+FI141+FI139,FI141)</f>
        <v>0.89999999999999991</v>
      </c>
      <c r="FJ175" s="835">
        <f t="shared" si="135"/>
        <v>0.89999999999999991</v>
      </c>
      <c r="FK175" s="835">
        <f t="shared" si="136"/>
        <v>0</v>
      </c>
      <c r="FL175" s="835">
        <f t="shared" si="137"/>
        <v>0</v>
      </c>
      <c r="FM175" s="834"/>
      <c r="FN175" s="827" t="s">
        <v>437</v>
      </c>
      <c r="FO175" s="835">
        <f>IF(FQ105&lt;0,FO140+FO141+FO139,FO141)</f>
        <v>0.89999999999999991</v>
      </c>
      <c r="FP175" s="835">
        <f t="shared" si="138"/>
        <v>0.89999999999999991</v>
      </c>
      <c r="FQ175" s="835">
        <f t="shared" si="139"/>
        <v>0</v>
      </c>
      <c r="FR175" s="835">
        <f t="shared" si="140"/>
        <v>0</v>
      </c>
      <c r="FS175" s="834"/>
      <c r="FT175" s="827" t="s">
        <v>437</v>
      </c>
      <c r="FU175" s="835">
        <f>IF(FW105&lt;0,FU140+FU141+FU139,FU141)</f>
        <v>0.89999999999999991</v>
      </c>
      <c r="FV175" s="835">
        <f t="shared" si="141"/>
        <v>0.89999999999999991</v>
      </c>
      <c r="FW175" s="835">
        <f t="shared" si="142"/>
        <v>0</v>
      </c>
      <c r="FX175" s="835">
        <f t="shared" si="143"/>
        <v>0</v>
      </c>
      <c r="FY175" s="834"/>
    </row>
    <row r="176" spans="1:181" x14ac:dyDescent="0.3">
      <c r="A176" s="19"/>
      <c r="B176" s="827" t="s">
        <v>436</v>
      </c>
      <c r="C176" s="835">
        <f>C139+C141</f>
        <v>0.4</v>
      </c>
      <c r="D176" s="835">
        <f t="shared" si="54"/>
        <v>0.4</v>
      </c>
      <c r="E176" s="835">
        <f t="shared" si="55"/>
        <v>8.2680000000000007</v>
      </c>
      <c r="F176" s="835">
        <f t="shared" si="56"/>
        <v>2.2356672000000004</v>
      </c>
      <c r="G176" s="834"/>
      <c r="H176" s="827" t="s">
        <v>436</v>
      </c>
      <c r="I176" s="835">
        <f>I139+I141</f>
        <v>0.4</v>
      </c>
      <c r="J176" s="835">
        <f t="shared" si="57"/>
        <v>0.4</v>
      </c>
      <c r="K176" s="835">
        <f t="shared" si="58"/>
        <v>10.6</v>
      </c>
      <c r="L176" s="835">
        <f t="shared" si="59"/>
        <v>2.8662399999999999</v>
      </c>
      <c r="M176" s="834"/>
      <c r="N176" s="827" t="s">
        <v>436</v>
      </c>
      <c r="O176" s="835">
        <f>O139+O141</f>
        <v>0.4</v>
      </c>
      <c r="P176" s="835">
        <f t="shared" si="60"/>
        <v>0.4</v>
      </c>
      <c r="Q176" s="835">
        <f t="shared" si="61"/>
        <v>9.01</v>
      </c>
      <c r="R176" s="835">
        <f t="shared" si="62"/>
        <v>2.4363040000000002</v>
      </c>
      <c r="S176" s="834"/>
      <c r="T176" s="827" t="s">
        <v>436</v>
      </c>
      <c r="U176" s="835">
        <f>U139+U141</f>
        <v>0.4</v>
      </c>
      <c r="V176" s="835">
        <f t="shared" si="63"/>
        <v>0.4</v>
      </c>
      <c r="W176" s="835">
        <f t="shared" si="64"/>
        <v>10.07</v>
      </c>
      <c r="X176" s="835">
        <f t="shared" si="65"/>
        <v>2.7229280000000005</v>
      </c>
      <c r="Y176" s="834"/>
      <c r="Z176" s="827" t="s">
        <v>436</v>
      </c>
      <c r="AA176" s="835">
        <f>AA139+AA141</f>
        <v>0.4</v>
      </c>
      <c r="AB176" s="835">
        <f t="shared" si="66"/>
        <v>0.4</v>
      </c>
      <c r="AC176" s="835">
        <f t="shared" si="67"/>
        <v>8.2680000000000007</v>
      </c>
      <c r="AD176" s="835">
        <f t="shared" si="68"/>
        <v>2.2356672000000004</v>
      </c>
      <c r="AE176" s="834"/>
      <c r="AF176" s="827" t="s">
        <v>436</v>
      </c>
      <c r="AG176" s="835">
        <f>AG139+AG141</f>
        <v>0.4</v>
      </c>
      <c r="AH176" s="835">
        <f t="shared" si="69"/>
        <v>0.4</v>
      </c>
      <c r="AI176" s="835">
        <f t="shared" si="70"/>
        <v>10.6</v>
      </c>
      <c r="AJ176" s="835">
        <f t="shared" si="71"/>
        <v>2.8662399999999999</v>
      </c>
      <c r="AK176" s="834"/>
      <c r="AL176" s="827" t="s">
        <v>436</v>
      </c>
      <c r="AM176" s="835">
        <f>AM139+AM141</f>
        <v>0.4</v>
      </c>
      <c r="AN176" s="835">
        <f t="shared" si="72"/>
        <v>0.4</v>
      </c>
      <c r="AO176" s="835">
        <f t="shared" si="73"/>
        <v>9.01</v>
      </c>
      <c r="AP176" s="835">
        <f t="shared" si="74"/>
        <v>2.4363040000000002</v>
      </c>
      <c r="AQ176" s="834"/>
      <c r="AR176" s="827" t="s">
        <v>436</v>
      </c>
      <c r="AS176" s="835">
        <f>AS139+AS141</f>
        <v>0.4</v>
      </c>
      <c r="AT176" s="835">
        <f t="shared" si="75"/>
        <v>0.4</v>
      </c>
      <c r="AU176" s="835">
        <f t="shared" si="76"/>
        <v>10.07</v>
      </c>
      <c r="AV176" s="835">
        <f t="shared" si="77"/>
        <v>2.7229280000000005</v>
      </c>
      <c r="AW176" s="834"/>
      <c r="AX176" s="827" t="s">
        <v>436</v>
      </c>
      <c r="AY176" s="835">
        <f>AY139+AY141</f>
        <v>0.4</v>
      </c>
      <c r="AZ176" s="835">
        <f t="shared" si="78"/>
        <v>0.4</v>
      </c>
      <c r="BA176" s="835">
        <f t="shared" si="79"/>
        <v>8.2680000000000007</v>
      </c>
      <c r="BB176" s="835">
        <f t="shared" si="80"/>
        <v>2.2356672000000004</v>
      </c>
      <c r="BC176" s="834"/>
      <c r="BD176" s="827" t="s">
        <v>436</v>
      </c>
      <c r="BE176" s="835">
        <f>BE139+BE141</f>
        <v>0.4</v>
      </c>
      <c r="BF176" s="835">
        <f t="shared" si="81"/>
        <v>0.4</v>
      </c>
      <c r="BG176" s="835">
        <f t="shared" si="82"/>
        <v>10.6</v>
      </c>
      <c r="BH176" s="835">
        <f t="shared" si="83"/>
        <v>2.8662399999999999</v>
      </c>
      <c r="BI176" s="834"/>
      <c r="BJ176" s="827" t="s">
        <v>436</v>
      </c>
      <c r="BK176" s="835">
        <f>BK139+BK141</f>
        <v>0.4</v>
      </c>
      <c r="BL176" s="835">
        <f t="shared" si="84"/>
        <v>0.4</v>
      </c>
      <c r="BM176" s="835">
        <f t="shared" si="85"/>
        <v>9.01</v>
      </c>
      <c r="BN176" s="835">
        <f t="shared" si="86"/>
        <v>2.4363040000000002</v>
      </c>
      <c r="BO176" s="834"/>
      <c r="BP176" s="827" t="s">
        <v>436</v>
      </c>
      <c r="BQ176" s="835">
        <f>BQ139+BQ141</f>
        <v>0.4</v>
      </c>
      <c r="BR176" s="835">
        <f t="shared" si="87"/>
        <v>0.4</v>
      </c>
      <c r="BS176" s="835">
        <f t="shared" si="88"/>
        <v>10.07</v>
      </c>
      <c r="BT176" s="835">
        <f t="shared" si="89"/>
        <v>2.7229280000000005</v>
      </c>
      <c r="BU176" s="834"/>
      <c r="BV176" s="827" t="s">
        <v>436</v>
      </c>
      <c r="BW176" s="835">
        <f>BW139+BW141</f>
        <v>0.4</v>
      </c>
      <c r="BX176" s="835">
        <f t="shared" si="90"/>
        <v>0.4</v>
      </c>
      <c r="BY176" s="835">
        <f t="shared" si="91"/>
        <v>8.2680000000000007</v>
      </c>
      <c r="BZ176" s="835">
        <f t="shared" si="92"/>
        <v>2.2356672000000004</v>
      </c>
      <c r="CA176" s="834"/>
      <c r="CB176" s="827" t="s">
        <v>436</v>
      </c>
      <c r="CC176" s="835">
        <f>CC139+CC141</f>
        <v>0.4</v>
      </c>
      <c r="CD176" s="835">
        <f t="shared" si="93"/>
        <v>0.4</v>
      </c>
      <c r="CE176" s="835">
        <f t="shared" si="94"/>
        <v>10.6</v>
      </c>
      <c r="CF176" s="835">
        <f t="shared" si="95"/>
        <v>2.8662399999999999</v>
      </c>
      <c r="CG176" s="834"/>
      <c r="CH176" s="827" t="s">
        <v>436</v>
      </c>
      <c r="CI176" s="835">
        <f>CI139+CI141</f>
        <v>0.4</v>
      </c>
      <c r="CJ176" s="835">
        <f t="shared" si="96"/>
        <v>0.4</v>
      </c>
      <c r="CK176" s="835">
        <f t="shared" si="97"/>
        <v>9.01</v>
      </c>
      <c r="CL176" s="835">
        <f t="shared" si="98"/>
        <v>2.4363040000000002</v>
      </c>
      <c r="CM176" s="834"/>
      <c r="CN176" s="827" t="s">
        <v>436</v>
      </c>
      <c r="CO176" s="835">
        <f>CO139+CO141</f>
        <v>0.4</v>
      </c>
      <c r="CP176" s="835">
        <f t="shared" si="99"/>
        <v>0.4</v>
      </c>
      <c r="CQ176" s="835">
        <f t="shared" si="100"/>
        <v>0</v>
      </c>
      <c r="CR176" s="835">
        <f t="shared" si="101"/>
        <v>0</v>
      </c>
      <c r="CS176" s="834"/>
      <c r="CT176" s="827" t="s">
        <v>436</v>
      </c>
      <c r="CU176" s="835">
        <f>CU139+CU141</f>
        <v>0.4</v>
      </c>
      <c r="CV176" s="835">
        <f t="shared" si="102"/>
        <v>0.4</v>
      </c>
      <c r="CW176" s="835">
        <f t="shared" si="103"/>
        <v>0</v>
      </c>
      <c r="CX176" s="835">
        <f t="shared" si="104"/>
        <v>0</v>
      </c>
      <c r="CY176" s="834"/>
      <c r="CZ176" s="827" t="s">
        <v>436</v>
      </c>
      <c r="DA176" s="835">
        <f>DA139+DA141</f>
        <v>0.4</v>
      </c>
      <c r="DB176" s="835">
        <f t="shared" si="105"/>
        <v>0.4</v>
      </c>
      <c r="DC176" s="835">
        <f t="shared" si="106"/>
        <v>0</v>
      </c>
      <c r="DD176" s="835">
        <f t="shared" si="107"/>
        <v>0</v>
      </c>
      <c r="DE176" s="834"/>
      <c r="DF176" s="827" t="s">
        <v>436</v>
      </c>
      <c r="DG176" s="835">
        <f>DG139+DG141</f>
        <v>0.4</v>
      </c>
      <c r="DH176" s="835">
        <f t="shared" si="108"/>
        <v>0.4</v>
      </c>
      <c r="DI176" s="835">
        <f t="shared" si="109"/>
        <v>0</v>
      </c>
      <c r="DJ176" s="835">
        <f t="shared" si="110"/>
        <v>0</v>
      </c>
      <c r="DK176" s="834"/>
      <c r="DL176" s="827" t="s">
        <v>436</v>
      </c>
      <c r="DM176" s="835">
        <f>DM139+DM141</f>
        <v>0.4</v>
      </c>
      <c r="DN176" s="835">
        <f t="shared" si="111"/>
        <v>0.4</v>
      </c>
      <c r="DO176" s="835">
        <f t="shared" si="112"/>
        <v>0</v>
      </c>
      <c r="DP176" s="835">
        <f t="shared" si="113"/>
        <v>0</v>
      </c>
      <c r="DQ176" s="834"/>
      <c r="DR176" s="827" t="s">
        <v>436</v>
      </c>
      <c r="DS176" s="835">
        <f>DS139+DS141</f>
        <v>0.4</v>
      </c>
      <c r="DT176" s="835">
        <f t="shared" si="114"/>
        <v>0.4</v>
      </c>
      <c r="DU176" s="835">
        <f t="shared" si="115"/>
        <v>0</v>
      </c>
      <c r="DV176" s="835">
        <f t="shared" si="116"/>
        <v>0</v>
      </c>
      <c r="DW176" s="834"/>
      <c r="DX176" s="827" t="s">
        <v>436</v>
      </c>
      <c r="DY176" s="835">
        <f>DY139+DY141</f>
        <v>0.4</v>
      </c>
      <c r="DZ176" s="835">
        <f t="shared" si="117"/>
        <v>0.4</v>
      </c>
      <c r="EA176" s="835">
        <f t="shared" si="118"/>
        <v>0</v>
      </c>
      <c r="EB176" s="835">
        <f t="shared" si="119"/>
        <v>0</v>
      </c>
      <c r="EC176" s="834"/>
      <c r="ED176" s="827" t="s">
        <v>436</v>
      </c>
      <c r="EE176" s="835">
        <f>EE139+EE141</f>
        <v>0.4</v>
      </c>
      <c r="EF176" s="835">
        <f t="shared" si="120"/>
        <v>0.4</v>
      </c>
      <c r="EG176" s="835">
        <f t="shared" si="121"/>
        <v>0</v>
      </c>
      <c r="EH176" s="835">
        <f t="shared" si="122"/>
        <v>0</v>
      </c>
      <c r="EI176" s="834"/>
      <c r="EJ176" s="827" t="s">
        <v>436</v>
      </c>
      <c r="EK176" s="835">
        <f>EK139+EK141</f>
        <v>0.4</v>
      </c>
      <c r="EL176" s="835">
        <f t="shared" si="123"/>
        <v>0.4</v>
      </c>
      <c r="EM176" s="835">
        <f t="shared" si="124"/>
        <v>0</v>
      </c>
      <c r="EN176" s="835">
        <f t="shared" si="125"/>
        <v>0</v>
      </c>
      <c r="EO176" s="834"/>
      <c r="EP176" s="827" t="s">
        <v>436</v>
      </c>
      <c r="EQ176" s="835">
        <f>EQ139+EQ141</f>
        <v>0.4</v>
      </c>
      <c r="ER176" s="835">
        <f t="shared" si="126"/>
        <v>0.4</v>
      </c>
      <c r="ES176" s="835">
        <f t="shared" si="127"/>
        <v>0</v>
      </c>
      <c r="ET176" s="835">
        <f t="shared" si="128"/>
        <v>0</v>
      </c>
      <c r="EU176" s="834"/>
      <c r="EV176" s="827" t="s">
        <v>436</v>
      </c>
      <c r="EW176" s="835">
        <f>EW139+EW141</f>
        <v>0.4</v>
      </c>
      <c r="EX176" s="835">
        <f t="shared" si="129"/>
        <v>0.4</v>
      </c>
      <c r="EY176" s="835">
        <f t="shared" si="130"/>
        <v>0</v>
      </c>
      <c r="EZ176" s="835">
        <f t="shared" si="131"/>
        <v>0</v>
      </c>
      <c r="FA176" s="834"/>
      <c r="FB176" s="827" t="s">
        <v>436</v>
      </c>
      <c r="FC176" s="835">
        <f>FC139+FC141</f>
        <v>0.4</v>
      </c>
      <c r="FD176" s="835">
        <f t="shared" si="132"/>
        <v>0.4</v>
      </c>
      <c r="FE176" s="835">
        <f t="shared" si="133"/>
        <v>0</v>
      </c>
      <c r="FF176" s="835">
        <f t="shared" si="134"/>
        <v>0</v>
      </c>
      <c r="FG176" s="834"/>
      <c r="FH176" s="827" t="s">
        <v>436</v>
      </c>
      <c r="FI176" s="835">
        <f>FI139+FI141</f>
        <v>0.4</v>
      </c>
      <c r="FJ176" s="835">
        <f t="shared" si="135"/>
        <v>0.4</v>
      </c>
      <c r="FK176" s="835">
        <f t="shared" si="136"/>
        <v>0</v>
      </c>
      <c r="FL176" s="835">
        <f t="shared" si="137"/>
        <v>0</v>
      </c>
      <c r="FM176" s="834"/>
      <c r="FN176" s="827" t="s">
        <v>436</v>
      </c>
      <c r="FO176" s="835">
        <f>FO139+FO141</f>
        <v>0.4</v>
      </c>
      <c r="FP176" s="835">
        <f t="shared" si="138"/>
        <v>0.4</v>
      </c>
      <c r="FQ176" s="835">
        <f t="shared" si="139"/>
        <v>0</v>
      </c>
      <c r="FR176" s="835">
        <f t="shared" si="140"/>
        <v>0</v>
      </c>
      <c r="FS176" s="834"/>
      <c r="FT176" s="827" t="s">
        <v>436</v>
      </c>
      <c r="FU176" s="835">
        <f>FU139+FU141</f>
        <v>0.4</v>
      </c>
      <c r="FV176" s="835">
        <f t="shared" si="141"/>
        <v>0.4</v>
      </c>
      <c r="FW176" s="835">
        <f t="shared" si="142"/>
        <v>0</v>
      </c>
      <c r="FX176" s="835">
        <f t="shared" si="143"/>
        <v>0</v>
      </c>
      <c r="FY176" s="834"/>
    </row>
    <row r="177" spans="1:181" x14ac:dyDescent="0.3">
      <c r="A177" s="19"/>
      <c r="B177" s="827" t="s">
        <v>435</v>
      </c>
      <c r="C177" s="835">
        <f>IF(E106&lt;0,C142+C139+C141,C139)</f>
        <v>1.2</v>
      </c>
      <c r="D177" s="835">
        <f t="shared" si="54"/>
        <v>1</v>
      </c>
      <c r="E177" s="835">
        <f t="shared" si="55"/>
        <v>8.9699999999999989</v>
      </c>
      <c r="F177" s="835">
        <f t="shared" si="56"/>
        <v>3.1717919999999995</v>
      </c>
      <c r="G177" s="834"/>
      <c r="H177" s="827" t="s">
        <v>435</v>
      </c>
      <c r="I177" s="835">
        <f>IF(K106&lt;0,I142+I139+I141,I139)</f>
        <v>1.2</v>
      </c>
      <c r="J177" s="835">
        <f t="shared" si="57"/>
        <v>1</v>
      </c>
      <c r="K177" s="835">
        <f t="shared" si="58"/>
        <v>11.5</v>
      </c>
      <c r="L177" s="835">
        <f t="shared" si="59"/>
        <v>4.0663999999999998</v>
      </c>
      <c r="M177" s="834"/>
      <c r="N177" s="827" t="s">
        <v>435</v>
      </c>
      <c r="O177" s="835">
        <f>IF(Q106&lt;0,O142+O139+O141,O139)</f>
        <v>1.2</v>
      </c>
      <c r="P177" s="835">
        <f t="shared" si="60"/>
        <v>1</v>
      </c>
      <c r="Q177" s="835">
        <f t="shared" si="61"/>
        <v>9.7750000000000004</v>
      </c>
      <c r="R177" s="835">
        <f t="shared" si="62"/>
        <v>3.4564400000000002</v>
      </c>
      <c r="S177" s="834"/>
      <c r="T177" s="827" t="s">
        <v>435</v>
      </c>
      <c r="U177" s="835">
        <f>IF(W106&lt;0,U142+U139+U141,U139)</f>
        <v>1.2</v>
      </c>
      <c r="V177" s="835">
        <f t="shared" si="63"/>
        <v>1</v>
      </c>
      <c r="W177" s="835">
        <f t="shared" si="64"/>
        <v>10.925000000000001</v>
      </c>
      <c r="X177" s="835">
        <f t="shared" si="65"/>
        <v>3.8630800000000001</v>
      </c>
      <c r="Y177" s="834"/>
      <c r="Z177" s="827" t="s">
        <v>435</v>
      </c>
      <c r="AA177" s="835">
        <f>IF(AC106&lt;0,AA142+AA139+AA141,AA139)</f>
        <v>1.2</v>
      </c>
      <c r="AB177" s="835">
        <f t="shared" si="66"/>
        <v>1</v>
      </c>
      <c r="AC177" s="835">
        <f t="shared" si="67"/>
        <v>8.9699999999999989</v>
      </c>
      <c r="AD177" s="835">
        <f t="shared" si="68"/>
        <v>3.1717919999999995</v>
      </c>
      <c r="AE177" s="834"/>
      <c r="AF177" s="827" t="s">
        <v>435</v>
      </c>
      <c r="AG177" s="835">
        <f>IF(AI106&lt;0,AG142+AG139+AG141,AG139)</f>
        <v>1.2</v>
      </c>
      <c r="AH177" s="835">
        <f t="shared" si="69"/>
        <v>1</v>
      </c>
      <c r="AI177" s="835">
        <f t="shared" si="70"/>
        <v>11.5</v>
      </c>
      <c r="AJ177" s="835">
        <f t="shared" si="71"/>
        <v>4.0663999999999998</v>
      </c>
      <c r="AK177" s="834"/>
      <c r="AL177" s="827" t="s">
        <v>435</v>
      </c>
      <c r="AM177" s="835">
        <f>IF(AO106&lt;0,AM142+AM139+AM141,AM139)</f>
        <v>1.2</v>
      </c>
      <c r="AN177" s="835">
        <f t="shared" si="72"/>
        <v>1</v>
      </c>
      <c r="AO177" s="835">
        <f t="shared" si="73"/>
        <v>9.7750000000000004</v>
      </c>
      <c r="AP177" s="835">
        <f t="shared" si="74"/>
        <v>3.4564400000000002</v>
      </c>
      <c r="AQ177" s="834"/>
      <c r="AR177" s="827" t="s">
        <v>435</v>
      </c>
      <c r="AS177" s="835">
        <f>IF(AU106&lt;0,AS142+AS139+AS141,AS139)</f>
        <v>1.2</v>
      </c>
      <c r="AT177" s="835">
        <f t="shared" si="75"/>
        <v>1</v>
      </c>
      <c r="AU177" s="835">
        <f t="shared" si="76"/>
        <v>10.925000000000001</v>
      </c>
      <c r="AV177" s="835">
        <f t="shared" si="77"/>
        <v>3.8630800000000001</v>
      </c>
      <c r="AW177" s="834"/>
      <c r="AX177" s="827" t="s">
        <v>435</v>
      </c>
      <c r="AY177" s="835">
        <f>IF(BA106&lt;0,AY142+AY139+AY141,AY139)</f>
        <v>1.2</v>
      </c>
      <c r="AZ177" s="835">
        <f t="shared" si="78"/>
        <v>1</v>
      </c>
      <c r="BA177" s="835">
        <f t="shared" si="79"/>
        <v>8.9699999999999989</v>
      </c>
      <c r="BB177" s="835">
        <f t="shared" si="80"/>
        <v>3.1717919999999995</v>
      </c>
      <c r="BC177" s="834"/>
      <c r="BD177" s="827" t="s">
        <v>435</v>
      </c>
      <c r="BE177" s="835">
        <f>IF(BG106&lt;0,BE142+BE139+BE141,BE139)</f>
        <v>1.2</v>
      </c>
      <c r="BF177" s="835">
        <f t="shared" si="81"/>
        <v>1</v>
      </c>
      <c r="BG177" s="835">
        <f t="shared" si="82"/>
        <v>11.5</v>
      </c>
      <c r="BH177" s="835">
        <f t="shared" si="83"/>
        <v>4.0663999999999998</v>
      </c>
      <c r="BI177" s="834"/>
      <c r="BJ177" s="827" t="s">
        <v>435</v>
      </c>
      <c r="BK177" s="835">
        <f>IF(BM106&lt;0,BK142+BK139+BK141,BK139)</f>
        <v>1.2</v>
      </c>
      <c r="BL177" s="835">
        <f t="shared" si="84"/>
        <v>1</v>
      </c>
      <c r="BM177" s="835">
        <f t="shared" si="85"/>
        <v>9.7750000000000004</v>
      </c>
      <c r="BN177" s="835">
        <f t="shared" si="86"/>
        <v>3.4564400000000002</v>
      </c>
      <c r="BO177" s="834"/>
      <c r="BP177" s="827" t="s">
        <v>435</v>
      </c>
      <c r="BQ177" s="835">
        <f>IF(BS106&lt;0,BQ142+BQ139+BQ141,BQ139)</f>
        <v>1.2</v>
      </c>
      <c r="BR177" s="835">
        <f t="shared" si="87"/>
        <v>1</v>
      </c>
      <c r="BS177" s="835">
        <f t="shared" si="88"/>
        <v>10.925000000000001</v>
      </c>
      <c r="BT177" s="835">
        <f t="shared" si="89"/>
        <v>3.8630800000000001</v>
      </c>
      <c r="BU177" s="834"/>
      <c r="BV177" s="827" t="s">
        <v>435</v>
      </c>
      <c r="BW177" s="835">
        <f>IF(BY106&lt;0,BW142+BW139+BW141,BW139)</f>
        <v>1.2</v>
      </c>
      <c r="BX177" s="835">
        <f t="shared" si="90"/>
        <v>1</v>
      </c>
      <c r="BY177" s="835">
        <f t="shared" si="91"/>
        <v>8.9699999999999989</v>
      </c>
      <c r="BZ177" s="835">
        <f t="shared" si="92"/>
        <v>3.1717919999999995</v>
      </c>
      <c r="CA177" s="834"/>
      <c r="CB177" s="827" t="s">
        <v>435</v>
      </c>
      <c r="CC177" s="835">
        <f>IF(CE106&lt;0,CC142+CC139+CC141,CC139)</f>
        <v>1.2</v>
      </c>
      <c r="CD177" s="835">
        <f t="shared" si="93"/>
        <v>1</v>
      </c>
      <c r="CE177" s="835">
        <f t="shared" si="94"/>
        <v>11.5</v>
      </c>
      <c r="CF177" s="835">
        <f t="shared" si="95"/>
        <v>4.0663999999999998</v>
      </c>
      <c r="CG177" s="834"/>
      <c r="CH177" s="827" t="s">
        <v>435</v>
      </c>
      <c r="CI177" s="835">
        <f>IF(CK106&lt;0,CI142+CI139+CI141,CI139)</f>
        <v>1.2</v>
      </c>
      <c r="CJ177" s="835">
        <f t="shared" si="96"/>
        <v>1</v>
      </c>
      <c r="CK177" s="835">
        <f t="shared" si="97"/>
        <v>9.7750000000000004</v>
      </c>
      <c r="CL177" s="835">
        <f t="shared" si="98"/>
        <v>3.4564400000000002</v>
      </c>
      <c r="CM177" s="834"/>
      <c r="CN177" s="827" t="s">
        <v>435</v>
      </c>
      <c r="CO177" s="835">
        <f>IF(CQ106&lt;0,CO142+CO139+CO141,CO139)</f>
        <v>1.2</v>
      </c>
      <c r="CP177" s="835">
        <f t="shared" si="99"/>
        <v>1</v>
      </c>
      <c r="CQ177" s="835">
        <f t="shared" si="100"/>
        <v>0</v>
      </c>
      <c r="CR177" s="835">
        <f t="shared" si="101"/>
        <v>0</v>
      </c>
      <c r="CS177" s="834"/>
      <c r="CT177" s="827" t="s">
        <v>435</v>
      </c>
      <c r="CU177" s="835">
        <f>IF(CW106&lt;0,CU142+CU139+CU141,CU139)</f>
        <v>1.2</v>
      </c>
      <c r="CV177" s="835">
        <f t="shared" si="102"/>
        <v>1</v>
      </c>
      <c r="CW177" s="835">
        <f t="shared" si="103"/>
        <v>0</v>
      </c>
      <c r="CX177" s="835">
        <f t="shared" si="104"/>
        <v>0</v>
      </c>
      <c r="CY177" s="834"/>
      <c r="CZ177" s="827" t="s">
        <v>435</v>
      </c>
      <c r="DA177" s="835">
        <f>IF(DC106&lt;0,DA142+DA139+DA141,DA139)</f>
        <v>1.2</v>
      </c>
      <c r="DB177" s="835">
        <f t="shared" si="105"/>
        <v>1</v>
      </c>
      <c r="DC177" s="835">
        <f t="shared" si="106"/>
        <v>0</v>
      </c>
      <c r="DD177" s="835">
        <f t="shared" si="107"/>
        <v>0</v>
      </c>
      <c r="DE177" s="834"/>
      <c r="DF177" s="827" t="s">
        <v>435</v>
      </c>
      <c r="DG177" s="835">
        <f>IF(DI106&lt;0,DG142+DG139+DG141,DG139)</f>
        <v>1.2</v>
      </c>
      <c r="DH177" s="835">
        <f t="shared" si="108"/>
        <v>1</v>
      </c>
      <c r="DI177" s="835">
        <f t="shared" si="109"/>
        <v>0</v>
      </c>
      <c r="DJ177" s="835">
        <f t="shared" si="110"/>
        <v>0</v>
      </c>
      <c r="DK177" s="834"/>
      <c r="DL177" s="827" t="s">
        <v>435</v>
      </c>
      <c r="DM177" s="835">
        <f>IF(DO106&lt;0,DM142+DM139+DM141,DM139)</f>
        <v>1.2</v>
      </c>
      <c r="DN177" s="835">
        <f t="shared" si="111"/>
        <v>1</v>
      </c>
      <c r="DO177" s="835">
        <f t="shared" si="112"/>
        <v>0</v>
      </c>
      <c r="DP177" s="835">
        <f t="shared" si="113"/>
        <v>0</v>
      </c>
      <c r="DQ177" s="834"/>
      <c r="DR177" s="827" t="s">
        <v>435</v>
      </c>
      <c r="DS177" s="835">
        <f>IF(DU106&lt;0,DS142+DS139+DS141,DS139)</f>
        <v>1.2</v>
      </c>
      <c r="DT177" s="835">
        <f t="shared" si="114"/>
        <v>1</v>
      </c>
      <c r="DU177" s="835">
        <f t="shared" si="115"/>
        <v>0</v>
      </c>
      <c r="DV177" s="835">
        <f t="shared" si="116"/>
        <v>0</v>
      </c>
      <c r="DW177" s="834"/>
      <c r="DX177" s="827" t="s">
        <v>435</v>
      </c>
      <c r="DY177" s="835">
        <f>IF(EA106&lt;0,DY142+DY139+DY141,DY139)</f>
        <v>1.2</v>
      </c>
      <c r="DZ177" s="835">
        <f t="shared" si="117"/>
        <v>1</v>
      </c>
      <c r="EA177" s="835">
        <f t="shared" si="118"/>
        <v>0</v>
      </c>
      <c r="EB177" s="835">
        <f t="shared" si="119"/>
        <v>0</v>
      </c>
      <c r="EC177" s="834"/>
      <c r="ED177" s="827" t="s">
        <v>435</v>
      </c>
      <c r="EE177" s="835">
        <f>IF(EG106&lt;0,EE142+EE139+EE141,EE139)</f>
        <v>1.2</v>
      </c>
      <c r="EF177" s="835">
        <f t="shared" si="120"/>
        <v>1</v>
      </c>
      <c r="EG177" s="835">
        <f t="shared" si="121"/>
        <v>0</v>
      </c>
      <c r="EH177" s="835">
        <f t="shared" si="122"/>
        <v>0</v>
      </c>
      <c r="EI177" s="834"/>
      <c r="EJ177" s="827" t="s">
        <v>435</v>
      </c>
      <c r="EK177" s="835">
        <f>IF(EM106&lt;0,EK142+EK139+EK141,EK139)</f>
        <v>1.2</v>
      </c>
      <c r="EL177" s="835">
        <f t="shared" si="123"/>
        <v>1</v>
      </c>
      <c r="EM177" s="835">
        <f t="shared" si="124"/>
        <v>0</v>
      </c>
      <c r="EN177" s="835">
        <f t="shared" si="125"/>
        <v>0</v>
      </c>
      <c r="EO177" s="834"/>
      <c r="EP177" s="827" t="s">
        <v>435</v>
      </c>
      <c r="EQ177" s="835">
        <f>IF(ES106&lt;0,EQ142+EQ139+EQ141,EQ139)</f>
        <v>1.2</v>
      </c>
      <c r="ER177" s="835">
        <f t="shared" si="126"/>
        <v>1</v>
      </c>
      <c r="ES177" s="835">
        <f t="shared" si="127"/>
        <v>0</v>
      </c>
      <c r="ET177" s="835">
        <f t="shared" si="128"/>
        <v>0</v>
      </c>
      <c r="EU177" s="834"/>
      <c r="EV177" s="827" t="s">
        <v>435</v>
      </c>
      <c r="EW177" s="835">
        <f>IF(EY106&lt;0,EW142+EW139+EW141,EW139)</f>
        <v>1.2</v>
      </c>
      <c r="EX177" s="835">
        <f t="shared" si="129"/>
        <v>1</v>
      </c>
      <c r="EY177" s="835">
        <f t="shared" si="130"/>
        <v>0</v>
      </c>
      <c r="EZ177" s="835">
        <f t="shared" si="131"/>
        <v>0</v>
      </c>
      <c r="FA177" s="834"/>
      <c r="FB177" s="827" t="s">
        <v>435</v>
      </c>
      <c r="FC177" s="835">
        <f>IF(FE106&lt;0,FC142+FC139+FC141,FC139)</f>
        <v>1.2</v>
      </c>
      <c r="FD177" s="835">
        <f t="shared" si="132"/>
        <v>1</v>
      </c>
      <c r="FE177" s="835">
        <f t="shared" si="133"/>
        <v>0</v>
      </c>
      <c r="FF177" s="835">
        <f t="shared" si="134"/>
        <v>0</v>
      </c>
      <c r="FG177" s="834"/>
      <c r="FH177" s="827" t="s">
        <v>435</v>
      </c>
      <c r="FI177" s="835">
        <f>IF(FK106&lt;0,FI142+FI139+FI141,FI139)</f>
        <v>1.2</v>
      </c>
      <c r="FJ177" s="835">
        <f t="shared" si="135"/>
        <v>1</v>
      </c>
      <c r="FK177" s="835">
        <f t="shared" si="136"/>
        <v>0</v>
      </c>
      <c r="FL177" s="835">
        <f t="shared" si="137"/>
        <v>0</v>
      </c>
      <c r="FM177" s="834"/>
      <c r="FN177" s="827" t="s">
        <v>435</v>
      </c>
      <c r="FO177" s="835">
        <f>IF(FQ106&lt;0,FO142+FO139+FO141,FO139)</f>
        <v>1.2</v>
      </c>
      <c r="FP177" s="835">
        <f t="shared" si="138"/>
        <v>1</v>
      </c>
      <c r="FQ177" s="835">
        <f t="shared" si="139"/>
        <v>0</v>
      </c>
      <c r="FR177" s="835">
        <f t="shared" si="140"/>
        <v>0</v>
      </c>
      <c r="FS177" s="834"/>
      <c r="FT177" s="827" t="s">
        <v>435</v>
      </c>
      <c r="FU177" s="835">
        <f>IF(FW106&lt;0,FU142+FU139+FU141,FU139)</f>
        <v>1.2</v>
      </c>
      <c r="FV177" s="835">
        <f t="shared" si="141"/>
        <v>1</v>
      </c>
      <c r="FW177" s="835">
        <f t="shared" si="142"/>
        <v>0</v>
      </c>
      <c r="FX177" s="835">
        <f t="shared" si="143"/>
        <v>0</v>
      </c>
      <c r="FY177" s="834"/>
    </row>
    <row r="178" spans="1:181" x14ac:dyDescent="0.3">
      <c r="A178" s="19"/>
      <c r="B178" s="827" t="s">
        <v>434</v>
      </c>
      <c r="C178" s="835">
        <f>F139+F140</f>
        <v>1.7</v>
      </c>
      <c r="D178" s="835">
        <f t="shared" si="54"/>
        <v>1</v>
      </c>
      <c r="E178" s="835">
        <f t="shared" si="55"/>
        <v>8.9699999999999989</v>
      </c>
      <c r="F178" s="835">
        <f t="shared" si="56"/>
        <v>4.147727999999999</v>
      </c>
      <c r="G178" s="834"/>
      <c r="H178" s="827" t="s">
        <v>434</v>
      </c>
      <c r="I178" s="835">
        <f>L139+L140</f>
        <v>1.7</v>
      </c>
      <c r="J178" s="835">
        <f t="shared" si="57"/>
        <v>1</v>
      </c>
      <c r="K178" s="835">
        <f t="shared" si="58"/>
        <v>11.5</v>
      </c>
      <c r="L178" s="835">
        <f t="shared" si="59"/>
        <v>5.3175999999999997</v>
      </c>
      <c r="M178" s="834"/>
      <c r="N178" s="827" t="s">
        <v>434</v>
      </c>
      <c r="O178" s="835">
        <f>R139+R140</f>
        <v>1.7</v>
      </c>
      <c r="P178" s="835">
        <f t="shared" si="60"/>
        <v>1</v>
      </c>
      <c r="Q178" s="835">
        <f t="shared" si="61"/>
        <v>9.7750000000000004</v>
      </c>
      <c r="R178" s="835">
        <f t="shared" si="62"/>
        <v>4.5199600000000002</v>
      </c>
      <c r="S178" s="834"/>
      <c r="T178" s="827" t="s">
        <v>434</v>
      </c>
      <c r="U178" s="835">
        <f>X139+X140</f>
        <v>1.7</v>
      </c>
      <c r="V178" s="835">
        <f t="shared" si="63"/>
        <v>1</v>
      </c>
      <c r="W178" s="835">
        <f t="shared" si="64"/>
        <v>10.925000000000001</v>
      </c>
      <c r="X178" s="835">
        <f t="shared" si="65"/>
        <v>5.0517200000000004</v>
      </c>
      <c r="Y178" s="834"/>
      <c r="Z178" s="827" t="s">
        <v>434</v>
      </c>
      <c r="AA178" s="835">
        <f>AD139+AD140</f>
        <v>1.7</v>
      </c>
      <c r="AB178" s="835">
        <f t="shared" si="66"/>
        <v>1</v>
      </c>
      <c r="AC178" s="835">
        <f t="shared" si="67"/>
        <v>8.9699999999999989</v>
      </c>
      <c r="AD178" s="835">
        <f t="shared" si="68"/>
        <v>4.147727999999999</v>
      </c>
      <c r="AE178" s="834"/>
      <c r="AF178" s="827" t="s">
        <v>434</v>
      </c>
      <c r="AG178" s="835">
        <f>AJ139+AJ140</f>
        <v>1.7</v>
      </c>
      <c r="AH178" s="835">
        <f t="shared" si="69"/>
        <v>1</v>
      </c>
      <c r="AI178" s="835">
        <f t="shared" si="70"/>
        <v>11.5</v>
      </c>
      <c r="AJ178" s="835">
        <f t="shared" si="71"/>
        <v>5.3175999999999997</v>
      </c>
      <c r="AK178" s="834"/>
      <c r="AL178" s="827" t="s">
        <v>434</v>
      </c>
      <c r="AM178" s="835">
        <f>AP139+AP140</f>
        <v>1.7</v>
      </c>
      <c r="AN178" s="835">
        <f t="shared" si="72"/>
        <v>1</v>
      </c>
      <c r="AO178" s="835">
        <f t="shared" si="73"/>
        <v>9.7750000000000004</v>
      </c>
      <c r="AP178" s="835">
        <f t="shared" si="74"/>
        <v>4.5199600000000002</v>
      </c>
      <c r="AQ178" s="834"/>
      <c r="AR178" s="827" t="s">
        <v>434</v>
      </c>
      <c r="AS178" s="835">
        <f>AV139+AV140</f>
        <v>1.7</v>
      </c>
      <c r="AT178" s="835">
        <f t="shared" si="75"/>
        <v>1</v>
      </c>
      <c r="AU178" s="835">
        <f t="shared" si="76"/>
        <v>10.925000000000001</v>
      </c>
      <c r="AV178" s="835">
        <f t="shared" si="77"/>
        <v>5.0517200000000004</v>
      </c>
      <c r="AW178" s="834"/>
      <c r="AX178" s="827" t="s">
        <v>434</v>
      </c>
      <c r="AY178" s="835">
        <f>BB139+BB140</f>
        <v>1.7</v>
      </c>
      <c r="AZ178" s="835">
        <f t="shared" si="78"/>
        <v>1</v>
      </c>
      <c r="BA178" s="835">
        <f t="shared" si="79"/>
        <v>8.9699999999999989</v>
      </c>
      <c r="BB178" s="835">
        <f t="shared" si="80"/>
        <v>4.147727999999999</v>
      </c>
      <c r="BC178" s="834"/>
      <c r="BD178" s="827" t="s">
        <v>434</v>
      </c>
      <c r="BE178" s="835">
        <f>BH139+BH140</f>
        <v>1.7</v>
      </c>
      <c r="BF178" s="835">
        <f t="shared" si="81"/>
        <v>1</v>
      </c>
      <c r="BG178" s="835">
        <f t="shared" si="82"/>
        <v>11.5</v>
      </c>
      <c r="BH178" s="835">
        <f t="shared" si="83"/>
        <v>5.3175999999999997</v>
      </c>
      <c r="BI178" s="834"/>
      <c r="BJ178" s="827" t="s">
        <v>434</v>
      </c>
      <c r="BK178" s="835">
        <f>BN139+BN140</f>
        <v>1.7</v>
      </c>
      <c r="BL178" s="835">
        <f t="shared" si="84"/>
        <v>1</v>
      </c>
      <c r="BM178" s="835">
        <f t="shared" si="85"/>
        <v>9.7750000000000004</v>
      </c>
      <c r="BN178" s="835">
        <f t="shared" si="86"/>
        <v>4.5199600000000002</v>
      </c>
      <c r="BO178" s="834"/>
      <c r="BP178" s="827" t="s">
        <v>434</v>
      </c>
      <c r="BQ178" s="835">
        <f>BT139+BT140</f>
        <v>1.7</v>
      </c>
      <c r="BR178" s="835">
        <f t="shared" si="87"/>
        <v>1</v>
      </c>
      <c r="BS178" s="835">
        <f t="shared" si="88"/>
        <v>10.925000000000001</v>
      </c>
      <c r="BT178" s="835">
        <f t="shared" si="89"/>
        <v>5.0517200000000004</v>
      </c>
      <c r="BU178" s="834"/>
      <c r="BV178" s="827" t="s">
        <v>434</v>
      </c>
      <c r="BW178" s="835">
        <f>BZ139+BZ140</f>
        <v>1.7</v>
      </c>
      <c r="BX178" s="835">
        <f t="shared" si="90"/>
        <v>1</v>
      </c>
      <c r="BY178" s="835">
        <f t="shared" si="91"/>
        <v>8.9699999999999989</v>
      </c>
      <c r="BZ178" s="835">
        <f t="shared" si="92"/>
        <v>4.147727999999999</v>
      </c>
      <c r="CA178" s="834"/>
      <c r="CB178" s="827" t="s">
        <v>434</v>
      </c>
      <c r="CC178" s="835">
        <f>CF139+CF140</f>
        <v>1.7</v>
      </c>
      <c r="CD178" s="835">
        <f t="shared" si="93"/>
        <v>1</v>
      </c>
      <c r="CE178" s="835">
        <f t="shared" si="94"/>
        <v>11.5</v>
      </c>
      <c r="CF178" s="835">
        <f t="shared" si="95"/>
        <v>5.3175999999999997</v>
      </c>
      <c r="CG178" s="834"/>
      <c r="CH178" s="827" t="s">
        <v>434</v>
      </c>
      <c r="CI178" s="835">
        <f>CL139+CL140</f>
        <v>1.7</v>
      </c>
      <c r="CJ178" s="835">
        <f t="shared" si="96"/>
        <v>1</v>
      </c>
      <c r="CK178" s="835">
        <f t="shared" si="97"/>
        <v>9.7750000000000004</v>
      </c>
      <c r="CL178" s="835">
        <f t="shared" si="98"/>
        <v>4.5199600000000002</v>
      </c>
      <c r="CM178" s="834"/>
      <c r="CN178" s="827" t="s">
        <v>434</v>
      </c>
      <c r="CO178" s="835">
        <f>CR139+CR140</f>
        <v>1.7</v>
      </c>
      <c r="CP178" s="835">
        <f t="shared" si="99"/>
        <v>1</v>
      </c>
      <c r="CQ178" s="835">
        <f t="shared" si="100"/>
        <v>0</v>
      </c>
      <c r="CR178" s="835">
        <f t="shared" si="101"/>
        <v>0</v>
      </c>
      <c r="CS178" s="834"/>
      <c r="CT178" s="827" t="s">
        <v>434</v>
      </c>
      <c r="CU178" s="835">
        <f>CX139+CX140</f>
        <v>1.7</v>
      </c>
      <c r="CV178" s="835">
        <f t="shared" si="102"/>
        <v>1</v>
      </c>
      <c r="CW178" s="835">
        <f t="shared" si="103"/>
        <v>0</v>
      </c>
      <c r="CX178" s="835">
        <f t="shared" si="104"/>
        <v>0</v>
      </c>
      <c r="CY178" s="834"/>
      <c r="CZ178" s="827" t="s">
        <v>434</v>
      </c>
      <c r="DA178" s="835">
        <f>DD139+DD140</f>
        <v>1.7</v>
      </c>
      <c r="DB178" s="835">
        <f t="shared" si="105"/>
        <v>1</v>
      </c>
      <c r="DC178" s="835">
        <f t="shared" si="106"/>
        <v>0</v>
      </c>
      <c r="DD178" s="835">
        <f t="shared" si="107"/>
        <v>0</v>
      </c>
      <c r="DE178" s="834"/>
      <c r="DF178" s="827" t="s">
        <v>434</v>
      </c>
      <c r="DG178" s="835">
        <f>DJ139+DJ140</f>
        <v>1.7</v>
      </c>
      <c r="DH178" s="835">
        <f t="shared" si="108"/>
        <v>1</v>
      </c>
      <c r="DI178" s="835">
        <f t="shared" si="109"/>
        <v>0</v>
      </c>
      <c r="DJ178" s="835">
        <f t="shared" si="110"/>
        <v>0</v>
      </c>
      <c r="DK178" s="834"/>
      <c r="DL178" s="827" t="s">
        <v>434</v>
      </c>
      <c r="DM178" s="835">
        <f>DP139+DP140</f>
        <v>1.7</v>
      </c>
      <c r="DN178" s="835">
        <f t="shared" si="111"/>
        <v>1</v>
      </c>
      <c r="DO178" s="835">
        <f t="shared" si="112"/>
        <v>0</v>
      </c>
      <c r="DP178" s="835">
        <f t="shared" si="113"/>
        <v>0</v>
      </c>
      <c r="DQ178" s="834"/>
      <c r="DR178" s="827" t="s">
        <v>434</v>
      </c>
      <c r="DS178" s="835">
        <f>DV139+DV140</f>
        <v>1.7</v>
      </c>
      <c r="DT178" s="835">
        <f t="shared" si="114"/>
        <v>1</v>
      </c>
      <c r="DU178" s="835">
        <f t="shared" si="115"/>
        <v>0</v>
      </c>
      <c r="DV178" s="835">
        <f t="shared" si="116"/>
        <v>0</v>
      </c>
      <c r="DW178" s="834"/>
      <c r="DX178" s="827" t="s">
        <v>434</v>
      </c>
      <c r="DY178" s="835">
        <f>EB139+EB140</f>
        <v>1.7</v>
      </c>
      <c r="DZ178" s="835">
        <f t="shared" si="117"/>
        <v>1</v>
      </c>
      <c r="EA178" s="835">
        <f t="shared" si="118"/>
        <v>0</v>
      </c>
      <c r="EB178" s="835">
        <f t="shared" si="119"/>
        <v>0</v>
      </c>
      <c r="EC178" s="834"/>
      <c r="ED178" s="827" t="s">
        <v>434</v>
      </c>
      <c r="EE178" s="835">
        <f>EH139+EH140</f>
        <v>1.7</v>
      </c>
      <c r="EF178" s="835">
        <f t="shared" si="120"/>
        <v>1</v>
      </c>
      <c r="EG178" s="835">
        <f t="shared" si="121"/>
        <v>0</v>
      </c>
      <c r="EH178" s="835">
        <f t="shared" si="122"/>
        <v>0</v>
      </c>
      <c r="EI178" s="834"/>
      <c r="EJ178" s="827" t="s">
        <v>434</v>
      </c>
      <c r="EK178" s="835">
        <f>EN139+EN140</f>
        <v>1.7</v>
      </c>
      <c r="EL178" s="835">
        <f t="shared" si="123"/>
        <v>1</v>
      </c>
      <c r="EM178" s="835">
        <f t="shared" si="124"/>
        <v>0</v>
      </c>
      <c r="EN178" s="835">
        <f t="shared" si="125"/>
        <v>0</v>
      </c>
      <c r="EO178" s="834"/>
      <c r="EP178" s="827" t="s">
        <v>434</v>
      </c>
      <c r="EQ178" s="835">
        <f>ET139+ET140</f>
        <v>1.7</v>
      </c>
      <c r="ER178" s="835">
        <f t="shared" si="126"/>
        <v>1</v>
      </c>
      <c r="ES178" s="835">
        <f t="shared" si="127"/>
        <v>0</v>
      </c>
      <c r="ET178" s="835">
        <f t="shared" si="128"/>
        <v>0</v>
      </c>
      <c r="EU178" s="834"/>
      <c r="EV178" s="827" t="s">
        <v>434</v>
      </c>
      <c r="EW178" s="835">
        <f>EZ139+EZ140</f>
        <v>1.7</v>
      </c>
      <c r="EX178" s="835">
        <f t="shared" si="129"/>
        <v>1</v>
      </c>
      <c r="EY178" s="835">
        <f t="shared" si="130"/>
        <v>0</v>
      </c>
      <c r="EZ178" s="835">
        <f t="shared" si="131"/>
        <v>0</v>
      </c>
      <c r="FA178" s="834"/>
      <c r="FB178" s="827" t="s">
        <v>434</v>
      </c>
      <c r="FC178" s="835">
        <f>FF139+FF140</f>
        <v>1.7</v>
      </c>
      <c r="FD178" s="835">
        <f t="shared" si="132"/>
        <v>1</v>
      </c>
      <c r="FE178" s="835">
        <f t="shared" si="133"/>
        <v>0</v>
      </c>
      <c r="FF178" s="835">
        <f t="shared" si="134"/>
        <v>0</v>
      </c>
      <c r="FG178" s="834"/>
      <c r="FH178" s="827" t="s">
        <v>434</v>
      </c>
      <c r="FI178" s="835">
        <f>FL139+FL140</f>
        <v>1.7</v>
      </c>
      <c r="FJ178" s="835">
        <f t="shared" si="135"/>
        <v>1</v>
      </c>
      <c r="FK178" s="835">
        <f t="shared" si="136"/>
        <v>0</v>
      </c>
      <c r="FL178" s="835">
        <f t="shared" si="137"/>
        <v>0</v>
      </c>
      <c r="FM178" s="834"/>
      <c r="FN178" s="827" t="s">
        <v>434</v>
      </c>
      <c r="FO178" s="835">
        <f>FR139+FR140</f>
        <v>1.7</v>
      </c>
      <c r="FP178" s="835">
        <f t="shared" si="138"/>
        <v>1</v>
      </c>
      <c r="FQ178" s="835">
        <f t="shared" si="139"/>
        <v>0</v>
      </c>
      <c r="FR178" s="835">
        <f t="shared" si="140"/>
        <v>0</v>
      </c>
      <c r="FS178" s="834"/>
      <c r="FT178" s="827" t="s">
        <v>434</v>
      </c>
      <c r="FU178" s="835">
        <f>FX139+FX140</f>
        <v>1.7</v>
      </c>
      <c r="FV178" s="835">
        <f t="shared" si="141"/>
        <v>1</v>
      </c>
      <c r="FW178" s="835">
        <f t="shared" si="142"/>
        <v>0</v>
      </c>
      <c r="FX178" s="835">
        <f t="shared" si="143"/>
        <v>0</v>
      </c>
      <c r="FY178" s="834"/>
    </row>
    <row r="179" spans="1:181" ht="15" thickBot="1" x14ac:dyDescent="0.35">
      <c r="A179" s="19"/>
      <c r="B179" s="826"/>
      <c r="C179" s="833"/>
      <c r="D179" s="833"/>
      <c r="E179" s="833"/>
      <c r="F179" s="833"/>
      <c r="G179" s="832"/>
      <c r="H179" s="826"/>
      <c r="I179" s="833"/>
      <c r="J179" s="833"/>
      <c r="K179" s="833"/>
      <c r="L179" s="833"/>
      <c r="M179" s="832"/>
      <c r="N179" s="826"/>
      <c r="O179" s="833"/>
      <c r="P179" s="833"/>
      <c r="Q179" s="833"/>
      <c r="R179" s="833"/>
      <c r="S179" s="832"/>
      <c r="T179" s="826"/>
      <c r="U179" s="833"/>
      <c r="V179" s="833"/>
      <c r="W179" s="833"/>
      <c r="X179" s="833"/>
      <c r="Y179" s="832"/>
      <c r="Z179" s="826"/>
      <c r="AA179" s="833"/>
      <c r="AB179" s="833"/>
      <c r="AC179" s="833"/>
      <c r="AD179" s="833"/>
      <c r="AE179" s="832"/>
      <c r="AF179" s="826"/>
      <c r="AG179" s="833"/>
      <c r="AH179" s="833"/>
      <c r="AI179" s="833"/>
      <c r="AJ179" s="833"/>
      <c r="AK179" s="832"/>
      <c r="AL179" s="826"/>
      <c r="AM179" s="833"/>
      <c r="AN179" s="833"/>
      <c r="AO179" s="833"/>
      <c r="AP179" s="833"/>
      <c r="AQ179" s="832"/>
      <c r="AR179" s="826"/>
      <c r="AS179" s="833"/>
      <c r="AT179" s="833"/>
      <c r="AU179" s="833"/>
      <c r="AV179" s="833"/>
      <c r="AW179" s="832"/>
      <c r="AX179" s="826"/>
      <c r="AY179" s="833"/>
      <c r="AZ179" s="833"/>
      <c r="BA179" s="833"/>
      <c r="BB179" s="833"/>
      <c r="BC179" s="832"/>
      <c r="BD179" s="826"/>
      <c r="BE179" s="833"/>
      <c r="BF179" s="833"/>
      <c r="BG179" s="833"/>
      <c r="BH179" s="833"/>
      <c r="BI179" s="832"/>
      <c r="BJ179" s="826"/>
      <c r="BK179" s="833"/>
      <c r="BL179" s="833"/>
      <c r="BM179" s="833"/>
      <c r="BN179" s="833"/>
      <c r="BO179" s="832"/>
      <c r="BP179" s="826"/>
      <c r="BQ179" s="833"/>
      <c r="BR179" s="833"/>
      <c r="BS179" s="833"/>
      <c r="BT179" s="833"/>
      <c r="BU179" s="832"/>
      <c r="BV179" s="826"/>
      <c r="BW179" s="833"/>
      <c r="BX179" s="833"/>
      <c r="BY179" s="833"/>
      <c r="BZ179" s="833"/>
      <c r="CA179" s="832"/>
      <c r="CB179" s="826"/>
      <c r="CC179" s="833"/>
      <c r="CD179" s="833"/>
      <c r="CE179" s="833"/>
      <c r="CF179" s="833"/>
      <c r="CG179" s="832"/>
      <c r="CH179" s="826"/>
      <c r="CI179" s="833"/>
      <c r="CJ179" s="833"/>
      <c r="CK179" s="833"/>
      <c r="CL179" s="833"/>
      <c r="CM179" s="832"/>
      <c r="CN179" s="826"/>
      <c r="CO179" s="833"/>
      <c r="CP179" s="833"/>
      <c r="CQ179" s="833"/>
      <c r="CR179" s="833"/>
      <c r="CS179" s="832"/>
      <c r="CT179" s="826"/>
      <c r="CU179" s="833"/>
      <c r="CV179" s="833"/>
      <c r="CW179" s="833"/>
      <c r="CX179" s="833"/>
      <c r="CY179" s="832"/>
      <c r="CZ179" s="826"/>
      <c r="DA179" s="833"/>
      <c r="DB179" s="833"/>
      <c r="DC179" s="833"/>
      <c r="DD179" s="833"/>
      <c r="DE179" s="832"/>
      <c r="DF179" s="826"/>
      <c r="DG179" s="833"/>
      <c r="DH179" s="833"/>
      <c r="DI179" s="833"/>
      <c r="DJ179" s="833"/>
      <c r="DK179" s="832"/>
      <c r="DL179" s="826"/>
      <c r="DM179" s="833"/>
      <c r="DN179" s="833"/>
      <c r="DO179" s="833"/>
      <c r="DP179" s="833"/>
      <c r="DQ179" s="832"/>
      <c r="DR179" s="826"/>
      <c r="DS179" s="833"/>
      <c r="DT179" s="833"/>
      <c r="DU179" s="833"/>
      <c r="DV179" s="833"/>
      <c r="DW179" s="832"/>
      <c r="DX179" s="826"/>
      <c r="DY179" s="833"/>
      <c r="DZ179" s="833"/>
      <c r="EA179" s="833"/>
      <c r="EB179" s="833"/>
      <c r="EC179" s="832"/>
      <c r="ED179" s="826"/>
      <c r="EE179" s="833"/>
      <c r="EF179" s="833"/>
      <c r="EG179" s="833"/>
      <c r="EH179" s="833"/>
      <c r="EI179" s="832"/>
      <c r="EJ179" s="826"/>
      <c r="EK179" s="833"/>
      <c r="EL179" s="833"/>
      <c r="EM179" s="833"/>
      <c r="EN179" s="833"/>
      <c r="EO179" s="832"/>
      <c r="EP179" s="826"/>
      <c r="EQ179" s="833"/>
      <c r="ER179" s="833"/>
      <c r="ES179" s="833"/>
      <c r="ET179" s="833"/>
      <c r="EU179" s="832"/>
      <c r="EV179" s="826"/>
      <c r="EW179" s="833"/>
      <c r="EX179" s="833"/>
      <c r="EY179" s="833"/>
      <c r="EZ179" s="833"/>
      <c r="FA179" s="832"/>
      <c r="FB179" s="826"/>
      <c r="FC179" s="833"/>
      <c r="FD179" s="833"/>
      <c r="FE179" s="833"/>
      <c r="FF179" s="833"/>
      <c r="FG179" s="832"/>
      <c r="FH179" s="826"/>
      <c r="FI179" s="833"/>
      <c r="FJ179" s="833"/>
      <c r="FK179" s="833"/>
      <c r="FL179" s="833"/>
      <c r="FM179" s="832"/>
      <c r="FN179" s="826"/>
      <c r="FO179" s="833"/>
      <c r="FP179" s="833"/>
      <c r="FQ179" s="833"/>
      <c r="FR179" s="833"/>
      <c r="FS179" s="832"/>
      <c r="FT179" s="826"/>
      <c r="FU179" s="833"/>
      <c r="FV179" s="833"/>
      <c r="FW179" s="833"/>
      <c r="FX179" s="833"/>
      <c r="FY179" s="832"/>
    </row>
    <row r="180" spans="1:181" ht="15" thickBot="1" x14ac:dyDescent="0.35">
      <c r="A180" s="19"/>
      <c r="B180" s="682"/>
      <c r="C180" s="682"/>
      <c r="D180" s="682"/>
      <c r="E180" s="682" t="s">
        <v>18</v>
      </c>
      <c r="F180" s="682">
        <f>SUM(F146:F178)</f>
        <v>31.632057600000003</v>
      </c>
      <c r="G180" s="477"/>
      <c r="H180" s="682"/>
      <c r="I180" s="682"/>
      <c r="J180" s="682"/>
      <c r="K180" s="682" t="s">
        <v>18</v>
      </c>
      <c r="L180" s="682">
        <f>SUM(L146:L178)</f>
        <v>40.553919999999998</v>
      </c>
      <c r="M180" s="477"/>
      <c r="N180" s="682"/>
      <c r="O180" s="682"/>
      <c r="P180" s="682"/>
      <c r="Q180" s="682" t="s">
        <v>18</v>
      </c>
      <c r="R180" s="682">
        <f>SUM(R146:R178)</f>
        <v>34.470832000000001</v>
      </c>
      <c r="S180" s="477"/>
      <c r="T180" s="682"/>
      <c r="U180" s="682"/>
      <c r="V180" s="682"/>
      <c r="W180" s="682" t="s">
        <v>18</v>
      </c>
      <c r="X180" s="682">
        <f>SUM(X146:X178)</f>
        <v>39.866864</v>
      </c>
      <c r="Y180" s="477"/>
      <c r="Z180" s="682"/>
      <c r="AA180" s="682"/>
      <c r="AB180" s="682"/>
      <c r="AC180" s="682" t="s">
        <v>18</v>
      </c>
      <c r="AD180" s="682">
        <f>SUM(AD146:AD178)</f>
        <v>31.632057600000003</v>
      </c>
      <c r="AE180" s="477"/>
      <c r="AF180" s="682"/>
      <c r="AG180" s="682"/>
      <c r="AH180" s="682"/>
      <c r="AI180" s="682" t="s">
        <v>18</v>
      </c>
      <c r="AJ180" s="682">
        <f>SUM(AJ146:AJ178)</f>
        <v>40.553919999999998</v>
      </c>
      <c r="AK180" s="477"/>
      <c r="AL180" s="682"/>
      <c r="AM180" s="682"/>
      <c r="AN180" s="682"/>
      <c r="AO180" s="682" t="s">
        <v>18</v>
      </c>
      <c r="AP180" s="682">
        <f>SUM(AP146:AP178)</f>
        <v>34.470832000000001</v>
      </c>
      <c r="AQ180" s="477"/>
      <c r="AR180" s="682"/>
      <c r="AS180" s="682"/>
      <c r="AT180" s="682"/>
      <c r="AU180" s="682" t="s">
        <v>18</v>
      </c>
      <c r="AV180" s="682">
        <f>SUM(AV146:AV178)</f>
        <v>39.866864</v>
      </c>
      <c r="AW180" s="477"/>
      <c r="AX180" s="682"/>
      <c r="AY180" s="682"/>
      <c r="AZ180" s="682"/>
      <c r="BA180" s="682" t="s">
        <v>18</v>
      </c>
      <c r="BB180" s="682">
        <f>SUM(BB146:BB178)</f>
        <v>31.632057600000003</v>
      </c>
      <c r="BC180" s="477"/>
      <c r="BD180" s="682"/>
      <c r="BE180" s="682"/>
      <c r="BF180" s="682"/>
      <c r="BG180" s="682" t="s">
        <v>18</v>
      </c>
      <c r="BH180" s="682">
        <f>SUM(BH146:BH178)</f>
        <v>40.553919999999998</v>
      </c>
      <c r="BI180" s="477"/>
      <c r="BJ180" s="682"/>
      <c r="BK180" s="682"/>
      <c r="BL180" s="682"/>
      <c r="BM180" s="682" t="s">
        <v>18</v>
      </c>
      <c r="BN180" s="682">
        <f>SUM(BN146:BN178)</f>
        <v>34.470832000000001</v>
      </c>
      <c r="BO180" s="477"/>
      <c r="BP180" s="682"/>
      <c r="BQ180" s="682"/>
      <c r="BR180" s="682"/>
      <c r="BS180" s="682" t="s">
        <v>18</v>
      </c>
      <c r="BT180" s="682">
        <f>SUM(BT146:BT178)</f>
        <v>39.866864</v>
      </c>
      <c r="BU180" s="477"/>
      <c r="BV180" s="682"/>
      <c r="BW180" s="682"/>
      <c r="BX180" s="682"/>
      <c r="BY180" s="682" t="s">
        <v>18</v>
      </c>
      <c r="BZ180" s="682">
        <f>SUM(BZ146:BZ178)</f>
        <v>31.632057600000003</v>
      </c>
      <c r="CA180" s="477"/>
      <c r="CB180" s="682"/>
      <c r="CC180" s="682"/>
      <c r="CD180" s="682"/>
      <c r="CE180" s="682" t="s">
        <v>18</v>
      </c>
      <c r="CF180" s="682">
        <f>SUM(CF146:CF178)</f>
        <v>40.553919999999998</v>
      </c>
      <c r="CG180" s="477"/>
      <c r="CH180" s="682"/>
      <c r="CI180" s="682"/>
      <c r="CJ180" s="682"/>
      <c r="CK180" s="682" t="s">
        <v>18</v>
      </c>
      <c r="CL180" s="682">
        <f>SUM(CL146:CL178)</f>
        <v>34.470832000000001</v>
      </c>
      <c r="CM180" s="477"/>
      <c r="CN180" s="682"/>
      <c r="CO180" s="682"/>
      <c r="CP180" s="682"/>
      <c r="CQ180" s="682" t="s">
        <v>18</v>
      </c>
      <c r="CR180" s="682">
        <f>SUM(CR146:CR178)</f>
        <v>0</v>
      </c>
      <c r="CS180" s="477"/>
      <c r="CT180" s="682"/>
      <c r="CU180" s="682"/>
      <c r="CV180" s="682"/>
      <c r="CW180" s="682" t="s">
        <v>18</v>
      </c>
      <c r="CX180" s="682">
        <f>SUM(CX146:CX178)</f>
        <v>0</v>
      </c>
      <c r="CY180" s="477"/>
      <c r="CZ180" s="682"/>
      <c r="DA180" s="682"/>
      <c r="DB180" s="682"/>
      <c r="DC180" s="682" t="s">
        <v>18</v>
      </c>
      <c r="DD180" s="682">
        <f>SUM(DD146:DD178)</f>
        <v>0</v>
      </c>
      <c r="DE180" s="477"/>
      <c r="DF180" s="682"/>
      <c r="DG180" s="682"/>
      <c r="DH180" s="682"/>
      <c r="DI180" s="682" t="s">
        <v>18</v>
      </c>
      <c r="DJ180" s="682">
        <f>SUM(DJ146:DJ178)</f>
        <v>0</v>
      </c>
      <c r="DK180" s="477"/>
      <c r="DL180" s="682"/>
      <c r="DM180" s="682"/>
      <c r="DN180" s="682"/>
      <c r="DO180" s="682" t="s">
        <v>18</v>
      </c>
      <c r="DP180" s="682">
        <f>SUM(DP146:DP178)</f>
        <v>0</v>
      </c>
      <c r="DQ180" s="477"/>
      <c r="DR180" s="682"/>
      <c r="DS180" s="682"/>
      <c r="DT180" s="682"/>
      <c r="DU180" s="682" t="s">
        <v>18</v>
      </c>
      <c r="DV180" s="682">
        <f>SUM(DV146:DV178)</f>
        <v>0</v>
      </c>
      <c r="DW180" s="477"/>
      <c r="DX180" s="682"/>
      <c r="DY180" s="682"/>
      <c r="DZ180" s="682"/>
      <c r="EA180" s="682" t="s">
        <v>18</v>
      </c>
      <c r="EB180" s="682">
        <f>SUM(EB146:EB178)</f>
        <v>0</v>
      </c>
      <c r="EC180" s="477"/>
      <c r="ED180" s="682"/>
      <c r="EE180" s="682"/>
      <c r="EF180" s="682"/>
      <c r="EG180" s="682" t="s">
        <v>18</v>
      </c>
      <c r="EH180" s="682">
        <f>SUM(EH146:EH178)</f>
        <v>0</v>
      </c>
      <c r="EI180" s="477"/>
      <c r="EJ180" s="682"/>
      <c r="EK180" s="682"/>
      <c r="EL180" s="682"/>
      <c r="EM180" s="682" t="s">
        <v>18</v>
      </c>
      <c r="EN180" s="682">
        <f>SUM(EN146:EN178)</f>
        <v>0</v>
      </c>
      <c r="EO180" s="477"/>
      <c r="EP180" s="682"/>
      <c r="EQ180" s="682"/>
      <c r="ER180" s="682"/>
      <c r="ES180" s="682" t="s">
        <v>18</v>
      </c>
      <c r="ET180" s="682">
        <f>SUM(ET146:ET178)</f>
        <v>0</v>
      </c>
      <c r="EU180" s="477"/>
      <c r="EV180" s="682"/>
      <c r="EW180" s="682"/>
      <c r="EX180" s="682"/>
      <c r="EY180" s="682" t="s">
        <v>18</v>
      </c>
      <c r="EZ180" s="682">
        <f>SUM(EZ146:EZ178)</f>
        <v>0</v>
      </c>
      <c r="FA180" s="477"/>
      <c r="FB180" s="682"/>
      <c r="FC180" s="682"/>
      <c r="FD180" s="682"/>
      <c r="FE180" s="682" t="s">
        <v>18</v>
      </c>
      <c r="FF180" s="682">
        <f>SUM(FF146:FF178)</f>
        <v>0</v>
      </c>
      <c r="FG180" s="477"/>
      <c r="FH180" s="682"/>
      <c r="FI180" s="682"/>
      <c r="FJ180" s="682"/>
      <c r="FK180" s="682" t="s">
        <v>18</v>
      </c>
      <c r="FL180" s="682">
        <f>SUM(FL146:FL178)</f>
        <v>0</v>
      </c>
      <c r="FM180" s="477"/>
      <c r="FN180" s="682"/>
      <c r="FO180" s="682"/>
      <c r="FP180" s="682"/>
      <c r="FQ180" s="682" t="s">
        <v>18</v>
      </c>
      <c r="FR180" s="682">
        <f>SUM(FR146:FR178)</f>
        <v>0</v>
      </c>
      <c r="FS180" s="477"/>
      <c r="FT180" s="682"/>
      <c r="FU180" s="682"/>
      <c r="FV180" s="682"/>
      <c r="FW180" s="682" t="s">
        <v>18</v>
      </c>
      <c r="FX180" s="682">
        <f>SUM(FX146:FX178)</f>
        <v>0</v>
      </c>
      <c r="FY180" s="477"/>
    </row>
    <row r="181" spans="1:181" x14ac:dyDescent="0.3">
      <c r="B181" s="1388">
        <v>1</v>
      </c>
      <c r="C181" s="1388"/>
      <c r="D181" s="1388"/>
      <c r="E181" s="1388"/>
      <c r="F181" s="1388"/>
      <c r="G181" s="1388"/>
      <c r="H181" s="1388">
        <v>2</v>
      </c>
      <c r="I181" s="1388"/>
      <c r="J181" s="1388"/>
      <c r="K181" s="1388"/>
      <c r="L181" s="1388"/>
      <c r="M181" s="1388"/>
      <c r="N181" s="1388">
        <v>3</v>
      </c>
      <c r="O181" s="1388"/>
      <c r="P181" s="1388"/>
      <c r="Q181" s="1388"/>
      <c r="R181" s="1388"/>
      <c r="S181" s="1388"/>
      <c r="T181" s="1388">
        <v>4</v>
      </c>
      <c r="U181" s="1388"/>
      <c r="V181" s="1388"/>
      <c r="W181" s="1388"/>
      <c r="X181" s="1388"/>
      <c r="Y181" s="1388"/>
      <c r="Z181" s="1388">
        <v>5</v>
      </c>
      <c r="AA181" s="1388"/>
      <c r="AB181" s="1388"/>
      <c r="AC181" s="1388"/>
      <c r="AD181" s="1388"/>
      <c r="AE181" s="1388"/>
      <c r="AF181" s="1388">
        <v>6</v>
      </c>
      <c r="AG181" s="1388"/>
      <c r="AH181" s="1388"/>
      <c r="AI181" s="1388"/>
      <c r="AJ181" s="1388"/>
      <c r="AK181" s="1388"/>
      <c r="AL181" s="1388">
        <v>7</v>
      </c>
      <c r="AM181" s="1388"/>
      <c r="AN181" s="1388"/>
      <c r="AO181" s="1388"/>
      <c r="AP181" s="1388"/>
      <c r="AQ181" s="1388"/>
      <c r="AR181" s="1388">
        <v>8</v>
      </c>
      <c r="AS181" s="1388"/>
      <c r="AT181" s="1388"/>
      <c r="AU181" s="1388"/>
      <c r="AV181" s="1388"/>
      <c r="AW181" s="1388"/>
      <c r="AX181" s="1388">
        <v>9</v>
      </c>
      <c r="AY181" s="1388"/>
      <c r="AZ181" s="1388"/>
      <c r="BA181" s="1388"/>
      <c r="BB181" s="1388"/>
      <c r="BC181" s="1388"/>
      <c r="BD181" s="1388">
        <v>10</v>
      </c>
      <c r="BE181" s="1388"/>
      <c r="BF181" s="1388"/>
      <c r="BG181" s="1388"/>
      <c r="BH181" s="1388"/>
      <c r="BI181" s="1388"/>
      <c r="BJ181" s="1388">
        <v>11</v>
      </c>
      <c r="BK181" s="1388"/>
      <c r="BL181" s="1388"/>
      <c r="BM181" s="1388"/>
      <c r="BN181" s="1388"/>
      <c r="BO181" s="1388"/>
      <c r="BP181" s="1388">
        <v>12</v>
      </c>
      <c r="BQ181" s="1388"/>
      <c r="BR181" s="1388"/>
      <c r="BS181" s="1388"/>
      <c r="BT181" s="1388"/>
      <c r="BU181" s="1388"/>
      <c r="BV181" s="1388">
        <v>13</v>
      </c>
      <c r="BW181" s="1388"/>
      <c r="BX181" s="1388"/>
      <c r="BY181" s="1388"/>
      <c r="BZ181" s="1388"/>
      <c r="CA181" s="1388"/>
      <c r="CB181" s="1388">
        <v>14</v>
      </c>
      <c r="CC181" s="1388"/>
      <c r="CD181" s="1388"/>
      <c r="CE181" s="1388"/>
      <c r="CF181" s="1388"/>
      <c r="CG181" s="1388"/>
      <c r="CH181" s="1388">
        <v>15</v>
      </c>
      <c r="CI181" s="1388"/>
      <c r="CJ181" s="1388"/>
      <c r="CK181" s="1388"/>
      <c r="CL181" s="1388"/>
      <c r="CM181" s="1388"/>
      <c r="CN181" s="1388">
        <v>16</v>
      </c>
      <c r="CO181" s="1388"/>
      <c r="CP181" s="1388"/>
      <c r="CQ181" s="1388"/>
      <c r="CR181" s="1388"/>
      <c r="CS181" s="1388"/>
      <c r="CT181" s="1388">
        <v>17</v>
      </c>
      <c r="CU181" s="1388"/>
      <c r="CV181" s="1388"/>
      <c r="CW181" s="1388"/>
      <c r="CX181" s="1388"/>
      <c r="CY181" s="1388"/>
      <c r="CZ181" s="1388">
        <v>18</v>
      </c>
      <c r="DA181" s="1388"/>
      <c r="DB181" s="1388"/>
      <c r="DC181" s="1388"/>
      <c r="DD181" s="1388"/>
      <c r="DE181" s="1388"/>
      <c r="DF181" s="1388">
        <v>19</v>
      </c>
      <c r="DG181" s="1388"/>
      <c r="DH181" s="1388"/>
      <c r="DI181" s="1388"/>
      <c r="DJ181" s="1388"/>
      <c r="DK181" s="1388"/>
      <c r="DL181" s="1388">
        <v>20</v>
      </c>
      <c r="DM181" s="1388"/>
      <c r="DN181" s="1388"/>
      <c r="DO181" s="1388"/>
      <c r="DP181" s="1388"/>
      <c r="DQ181" s="1388"/>
      <c r="DR181" s="1388">
        <v>21</v>
      </c>
      <c r="DS181" s="1388"/>
      <c r="DT181" s="1388"/>
      <c r="DU181" s="1388"/>
      <c r="DV181" s="1388"/>
      <c r="DW181" s="1388"/>
      <c r="DX181" s="1388">
        <v>22</v>
      </c>
      <c r="DY181" s="1388"/>
      <c r="DZ181" s="1388"/>
      <c r="EA181" s="1388"/>
      <c r="EB181" s="1388"/>
      <c r="EC181" s="1388"/>
      <c r="ED181" s="1388">
        <v>23</v>
      </c>
      <c r="EE181" s="1388"/>
      <c r="EF181" s="1388"/>
      <c r="EG181" s="1388"/>
      <c r="EH181" s="1388"/>
      <c r="EI181" s="1388"/>
      <c r="EJ181" s="1388">
        <v>24</v>
      </c>
      <c r="EK181" s="1388"/>
      <c r="EL181" s="1388"/>
      <c r="EM181" s="1388"/>
      <c r="EN181" s="1388"/>
      <c r="EO181" s="1388"/>
      <c r="EP181" s="1388">
        <v>25</v>
      </c>
      <c r="EQ181" s="1388"/>
      <c r="ER181" s="1388"/>
      <c r="ES181" s="1388"/>
      <c r="ET181" s="1388"/>
      <c r="EU181" s="1388"/>
      <c r="EV181" s="1388">
        <v>26</v>
      </c>
      <c r="EW181" s="1388"/>
      <c r="EX181" s="1388"/>
      <c r="EY181" s="1388"/>
      <c r="EZ181" s="1388"/>
      <c r="FA181" s="1388"/>
      <c r="FB181" s="1388">
        <v>27</v>
      </c>
      <c r="FC181" s="1388"/>
      <c r="FD181" s="1388"/>
      <c r="FE181" s="1388"/>
      <c r="FF181" s="1388"/>
      <c r="FG181" s="1388"/>
      <c r="FH181" s="1388">
        <v>28</v>
      </c>
      <c r="FI181" s="1388"/>
      <c r="FJ181" s="1388"/>
      <c r="FK181" s="1388"/>
      <c r="FL181" s="1388"/>
      <c r="FM181" s="1388"/>
      <c r="FN181" s="1388">
        <v>29</v>
      </c>
      <c r="FO181" s="1388"/>
      <c r="FP181" s="1388"/>
      <c r="FQ181" s="1388"/>
      <c r="FR181" s="1388"/>
      <c r="FS181" s="1388"/>
      <c r="FT181" s="1388">
        <v>30</v>
      </c>
      <c r="FU181" s="1388"/>
      <c r="FV181" s="1388"/>
      <c r="FW181" s="1388"/>
      <c r="FX181" s="1388"/>
      <c r="FY181" s="1388"/>
    </row>
    <row r="183" spans="1:181" x14ac:dyDescent="0.3">
      <c r="B183">
        <f>(COLUMN(L180)-11)*6</f>
        <v>6</v>
      </c>
      <c r="C183">
        <f>COLUMN(L180)</f>
        <v>12</v>
      </c>
    </row>
    <row r="185" spans="1:181" x14ac:dyDescent="0.3">
      <c r="A185" t="s">
        <v>433</v>
      </c>
    </row>
    <row r="186" spans="1:181" x14ac:dyDescent="0.3">
      <c r="A186">
        <v>1</v>
      </c>
      <c r="B186">
        <v>2</v>
      </c>
      <c r="C186">
        <v>3</v>
      </c>
      <c r="D186">
        <v>4</v>
      </c>
      <c r="E186">
        <v>5</v>
      </c>
      <c r="F186">
        <v>6</v>
      </c>
      <c r="G186">
        <v>7</v>
      </c>
      <c r="H186">
        <v>8</v>
      </c>
      <c r="I186">
        <v>9</v>
      </c>
      <c r="J186">
        <v>10</v>
      </c>
      <c r="K186">
        <v>11</v>
      </c>
      <c r="L186">
        <v>12</v>
      </c>
      <c r="M186">
        <v>13</v>
      </c>
      <c r="N186">
        <v>14</v>
      </c>
      <c r="O186">
        <v>15</v>
      </c>
      <c r="P186">
        <v>16</v>
      </c>
      <c r="Q186">
        <v>17</v>
      </c>
      <c r="R186">
        <v>18</v>
      </c>
      <c r="S186">
        <v>19</v>
      </c>
      <c r="T186">
        <v>20</v>
      </c>
      <c r="U186">
        <v>21</v>
      </c>
      <c r="V186">
        <v>22</v>
      </c>
      <c r="W186">
        <v>23</v>
      </c>
      <c r="X186">
        <v>24</v>
      </c>
      <c r="Y186">
        <v>25</v>
      </c>
      <c r="Z186">
        <v>26</v>
      </c>
      <c r="AA186">
        <v>27</v>
      </c>
      <c r="AB186">
        <v>28</v>
      </c>
      <c r="AC186">
        <v>29</v>
      </c>
      <c r="AD186">
        <v>30</v>
      </c>
    </row>
    <row r="187" spans="1:181" x14ac:dyDescent="0.3">
      <c r="A187">
        <f t="shared" ref="A187:AA187" ca="1" si="144">OFFSET($F$180,0,(COLUMN(K180)-11)*6)</f>
        <v>31.632057600000003</v>
      </c>
      <c r="B187">
        <f t="shared" ca="1" si="144"/>
        <v>40.553919999999998</v>
      </c>
      <c r="C187">
        <f t="shared" ca="1" si="144"/>
        <v>34.470832000000001</v>
      </c>
      <c r="D187">
        <f t="shared" ca="1" si="144"/>
        <v>39.866864</v>
      </c>
      <c r="E187">
        <f t="shared" ca="1" si="144"/>
        <v>31.632057600000003</v>
      </c>
      <c r="F187">
        <f t="shared" ca="1" si="144"/>
        <v>40.553919999999998</v>
      </c>
      <c r="G187">
        <f t="shared" ca="1" si="144"/>
        <v>34.470832000000001</v>
      </c>
      <c r="H187">
        <f t="shared" ca="1" si="144"/>
        <v>39.866864</v>
      </c>
      <c r="I187">
        <f t="shared" ca="1" si="144"/>
        <v>31.632057600000003</v>
      </c>
      <c r="J187">
        <f t="shared" ca="1" si="144"/>
        <v>40.553919999999998</v>
      </c>
      <c r="K187">
        <f t="shared" ca="1" si="144"/>
        <v>34.470832000000001</v>
      </c>
      <c r="L187">
        <f t="shared" ca="1" si="144"/>
        <v>39.866864</v>
      </c>
      <c r="M187">
        <f t="shared" ca="1" si="144"/>
        <v>31.632057600000003</v>
      </c>
      <c r="N187">
        <f t="shared" ca="1" si="144"/>
        <v>40.553919999999998</v>
      </c>
      <c r="O187">
        <f t="shared" ca="1" si="144"/>
        <v>34.470832000000001</v>
      </c>
      <c r="P187">
        <f t="shared" ca="1" si="144"/>
        <v>0</v>
      </c>
      <c r="Q187">
        <f t="shared" ca="1" si="144"/>
        <v>0</v>
      </c>
      <c r="R187">
        <f t="shared" ca="1" si="144"/>
        <v>0</v>
      </c>
      <c r="S187">
        <f t="shared" ca="1" si="144"/>
        <v>0</v>
      </c>
      <c r="T187">
        <f t="shared" ca="1" si="144"/>
        <v>0</v>
      </c>
      <c r="U187">
        <f t="shared" ca="1" si="144"/>
        <v>0</v>
      </c>
      <c r="V187">
        <f t="shared" ca="1" si="144"/>
        <v>0</v>
      </c>
      <c r="W187">
        <f t="shared" ca="1" si="144"/>
        <v>0</v>
      </c>
      <c r="X187">
        <f t="shared" ca="1" si="144"/>
        <v>0</v>
      </c>
      <c r="Y187">
        <f t="shared" ca="1" si="144"/>
        <v>0</v>
      </c>
      <c r="Z187">
        <f t="shared" ca="1" si="144"/>
        <v>0</v>
      </c>
      <c r="AA187">
        <f t="shared" ca="1" si="144"/>
        <v>0</v>
      </c>
      <c r="AB187">
        <f ca="1">OFFSET($F$180,0,(COLUMN(AL180)-11)*6)</f>
        <v>0</v>
      </c>
      <c r="AC187">
        <f ca="1">OFFSET($F$180,0,(COLUMN(AM180)-11)*6)</f>
        <v>0</v>
      </c>
      <c r="AD187">
        <f ca="1">OFFSET($F$180,0,(COLUMN(AN180)-11)*6)</f>
        <v>0</v>
      </c>
    </row>
    <row r="190" spans="1:181" x14ac:dyDescent="0.3">
      <c r="C190" t="s">
        <v>542</v>
      </c>
      <c r="E190" t="s">
        <v>545</v>
      </c>
    </row>
    <row r="191" spans="1:181" x14ac:dyDescent="0.3">
      <c r="C191" t="s">
        <v>543</v>
      </c>
      <c r="D191" t="s">
        <v>544</v>
      </c>
      <c r="E191" t="s">
        <v>543</v>
      </c>
      <c r="F191" t="s">
        <v>544</v>
      </c>
    </row>
    <row r="192" spans="1:181" x14ac:dyDescent="0.3">
      <c r="B192">
        <f t="array" ref="B192:C221">TRANSPOSE(A186:AD187)</f>
        <v>1</v>
      </c>
      <c r="C192" s="914">
        <f ca="1"/>
        <v>31.632057600000003</v>
      </c>
      <c r="D192" s="870">
        <f ca="1">+C192/Menu!$F$13</f>
        <v>7.9080144000000008</v>
      </c>
      <c r="E192">
        <f t="shared" ref="E192:E221" si="145">+L22</f>
        <v>31.2</v>
      </c>
      <c r="F192">
        <f t="shared" ref="F192:F221" si="146">+K22</f>
        <v>7.8</v>
      </c>
    </row>
    <row r="193" spans="2:6" x14ac:dyDescent="0.3">
      <c r="B193">
        <v>2</v>
      </c>
      <c r="C193" s="914">
        <f ca="1"/>
        <v>40.553919999999998</v>
      </c>
      <c r="D193" s="870">
        <f ca="1">+C193/Menu!$F$13</f>
        <v>10.138479999999999</v>
      </c>
      <c r="E193">
        <f t="shared" si="145"/>
        <v>40</v>
      </c>
      <c r="F193">
        <f t="shared" si="146"/>
        <v>10</v>
      </c>
    </row>
    <row r="194" spans="2:6" x14ac:dyDescent="0.3">
      <c r="B194">
        <v>3</v>
      </c>
      <c r="C194" s="914">
        <f ca="1"/>
        <v>34.470832000000001</v>
      </c>
      <c r="D194" s="870">
        <f ca="1">+C194/Menu!$F$13</f>
        <v>8.6177080000000004</v>
      </c>
      <c r="E194">
        <f t="shared" si="145"/>
        <v>34</v>
      </c>
      <c r="F194">
        <f t="shared" si="146"/>
        <v>8.5</v>
      </c>
    </row>
    <row r="195" spans="2:6" x14ac:dyDescent="0.3">
      <c r="B195">
        <v>4</v>
      </c>
      <c r="C195" s="914">
        <f ca="1"/>
        <v>39.866864</v>
      </c>
      <c r="D195" s="870">
        <f ca="1">+C195/Menu!$F$13</f>
        <v>9.9667159999999999</v>
      </c>
      <c r="E195">
        <f t="shared" si="145"/>
        <v>38</v>
      </c>
      <c r="F195">
        <f t="shared" si="146"/>
        <v>9.5</v>
      </c>
    </row>
    <row r="196" spans="2:6" x14ac:dyDescent="0.3">
      <c r="B196">
        <v>5</v>
      </c>
      <c r="C196" s="914">
        <f ca="1"/>
        <v>31.632057600000003</v>
      </c>
      <c r="D196" s="870">
        <f ca="1">+C196/Menu!$F$13</f>
        <v>7.9080144000000008</v>
      </c>
      <c r="E196">
        <f t="shared" si="145"/>
        <v>31.2</v>
      </c>
      <c r="F196">
        <f t="shared" si="146"/>
        <v>7.8</v>
      </c>
    </row>
    <row r="197" spans="2:6" x14ac:dyDescent="0.3">
      <c r="B197">
        <v>6</v>
      </c>
      <c r="C197" s="914">
        <f ca="1"/>
        <v>40.553919999999998</v>
      </c>
      <c r="D197" s="870">
        <f ca="1">+C197/Menu!$F$13</f>
        <v>10.138479999999999</v>
      </c>
      <c r="E197">
        <f t="shared" si="145"/>
        <v>40</v>
      </c>
      <c r="F197">
        <f t="shared" si="146"/>
        <v>10</v>
      </c>
    </row>
    <row r="198" spans="2:6" x14ac:dyDescent="0.3">
      <c r="B198">
        <v>7</v>
      </c>
      <c r="C198" s="914">
        <f ca="1"/>
        <v>34.470832000000001</v>
      </c>
      <c r="D198" s="870">
        <f ca="1">+C198/Menu!$F$13</f>
        <v>8.6177080000000004</v>
      </c>
      <c r="E198">
        <f t="shared" si="145"/>
        <v>34</v>
      </c>
      <c r="F198">
        <f t="shared" si="146"/>
        <v>8.5</v>
      </c>
    </row>
    <row r="199" spans="2:6" x14ac:dyDescent="0.3">
      <c r="B199">
        <v>8</v>
      </c>
      <c r="C199" s="914">
        <f ca="1"/>
        <v>39.866864</v>
      </c>
      <c r="D199" s="870">
        <f ca="1">+C199/Menu!$F$13</f>
        <v>9.9667159999999999</v>
      </c>
      <c r="E199">
        <f t="shared" si="145"/>
        <v>38</v>
      </c>
      <c r="F199">
        <f t="shared" si="146"/>
        <v>9.5</v>
      </c>
    </row>
    <row r="200" spans="2:6" x14ac:dyDescent="0.3">
      <c r="B200">
        <v>9</v>
      </c>
      <c r="C200" s="914">
        <f ca="1"/>
        <v>31.632057600000003</v>
      </c>
      <c r="D200" s="870">
        <f ca="1">+C200/Menu!$F$13</f>
        <v>7.9080144000000008</v>
      </c>
      <c r="E200">
        <f t="shared" si="145"/>
        <v>31.2</v>
      </c>
      <c r="F200">
        <f t="shared" si="146"/>
        <v>7.8</v>
      </c>
    </row>
    <row r="201" spans="2:6" x14ac:dyDescent="0.3">
      <c r="B201">
        <v>10</v>
      </c>
      <c r="C201" s="914">
        <f ca="1"/>
        <v>40.553919999999998</v>
      </c>
      <c r="D201" s="870">
        <f ca="1">+C201/Menu!$F$13</f>
        <v>10.138479999999999</v>
      </c>
      <c r="E201">
        <f t="shared" si="145"/>
        <v>40</v>
      </c>
      <c r="F201">
        <f t="shared" si="146"/>
        <v>10</v>
      </c>
    </row>
    <row r="202" spans="2:6" x14ac:dyDescent="0.3">
      <c r="B202">
        <v>11</v>
      </c>
      <c r="C202" s="914">
        <f ca="1"/>
        <v>34.470832000000001</v>
      </c>
      <c r="D202" s="870">
        <f ca="1">+C202/Menu!$F$13</f>
        <v>8.6177080000000004</v>
      </c>
      <c r="E202">
        <f t="shared" si="145"/>
        <v>34</v>
      </c>
      <c r="F202">
        <f t="shared" si="146"/>
        <v>8.5</v>
      </c>
    </row>
    <row r="203" spans="2:6" x14ac:dyDescent="0.3">
      <c r="B203">
        <v>12</v>
      </c>
      <c r="C203" s="914">
        <f ca="1"/>
        <v>39.866864</v>
      </c>
      <c r="D203" s="870">
        <f ca="1">+C203/Menu!$F$13</f>
        <v>9.9667159999999999</v>
      </c>
      <c r="E203">
        <f t="shared" si="145"/>
        <v>38</v>
      </c>
      <c r="F203">
        <f t="shared" si="146"/>
        <v>9.5</v>
      </c>
    </row>
    <row r="204" spans="2:6" x14ac:dyDescent="0.3">
      <c r="B204">
        <v>13</v>
      </c>
      <c r="C204" s="914">
        <f ca="1"/>
        <v>31.632057600000003</v>
      </c>
      <c r="D204" s="870">
        <f ca="1">+C204/Menu!$F$13</f>
        <v>7.9080144000000008</v>
      </c>
      <c r="E204">
        <f t="shared" si="145"/>
        <v>31.2</v>
      </c>
      <c r="F204">
        <f t="shared" si="146"/>
        <v>7.8</v>
      </c>
    </row>
    <row r="205" spans="2:6" x14ac:dyDescent="0.3">
      <c r="B205">
        <v>14</v>
      </c>
      <c r="C205" s="914">
        <f ca="1"/>
        <v>40.553919999999998</v>
      </c>
      <c r="D205" s="870">
        <f ca="1">+C205/Menu!$F$13</f>
        <v>10.138479999999999</v>
      </c>
      <c r="E205">
        <f t="shared" si="145"/>
        <v>40</v>
      </c>
      <c r="F205">
        <f t="shared" si="146"/>
        <v>10</v>
      </c>
    </row>
    <row r="206" spans="2:6" x14ac:dyDescent="0.3">
      <c r="B206">
        <v>15</v>
      </c>
      <c r="C206" s="914">
        <f ca="1"/>
        <v>34.470832000000001</v>
      </c>
      <c r="D206" s="870">
        <f ca="1">+C206/Menu!$F$13</f>
        <v>8.6177080000000004</v>
      </c>
      <c r="E206">
        <f t="shared" si="145"/>
        <v>34</v>
      </c>
      <c r="F206">
        <f t="shared" si="146"/>
        <v>8.5</v>
      </c>
    </row>
    <row r="207" spans="2:6" x14ac:dyDescent="0.3">
      <c r="B207">
        <v>16</v>
      </c>
      <c r="C207" s="914">
        <f ca="1"/>
        <v>0</v>
      </c>
      <c r="D207" s="870">
        <f ca="1">+C207/Menu!$F$13</f>
        <v>0</v>
      </c>
      <c r="E207">
        <f t="shared" si="145"/>
        <v>0</v>
      </c>
      <c r="F207">
        <f t="shared" si="146"/>
        <v>0</v>
      </c>
    </row>
    <row r="208" spans="2:6" x14ac:dyDescent="0.3">
      <c r="B208">
        <v>17</v>
      </c>
      <c r="C208" s="914">
        <f ca="1"/>
        <v>0</v>
      </c>
      <c r="D208" s="870">
        <f ca="1">+C208/Menu!$F$13</f>
        <v>0</v>
      </c>
      <c r="E208">
        <f t="shared" si="145"/>
        <v>0</v>
      </c>
      <c r="F208">
        <f t="shared" si="146"/>
        <v>0</v>
      </c>
    </row>
    <row r="209" spans="2:6" x14ac:dyDescent="0.3">
      <c r="B209">
        <v>18</v>
      </c>
      <c r="C209" s="914">
        <f ca="1"/>
        <v>0</v>
      </c>
      <c r="D209" s="870">
        <f ca="1">+C209/Menu!$F$13</f>
        <v>0</v>
      </c>
      <c r="E209">
        <f t="shared" si="145"/>
        <v>0</v>
      </c>
      <c r="F209">
        <f t="shared" si="146"/>
        <v>0</v>
      </c>
    </row>
    <row r="210" spans="2:6" x14ac:dyDescent="0.3">
      <c r="B210">
        <v>19</v>
      </c>
      <c r="C210" s="914">
        <f ca="1"/>
        <v>0</v>
      </c>
      <c r="D210" s="870">
        <f ca="1">+C210/Menu!$F$13</f>
        <v>0</v>
      </c>
      <c r="E210">
        <f t="shared" si="145"/>
        <v>0</v>
      </c>
      <c r="F210">
        <f t="shared" si="146"/>
        <v>0</v>
      </c>
    </row>
    <row r="211" spans="2:6" x14ac:dyDescent="0.3">
      <c r="B211">
        <v>20</v>
      </c>
      <c r="C211" s="914">
        <f ca="1"/>
        <v>0</v>
      </c>
      <c r="D211" s="870">
        <f ca="1">+C211/Menu!$F$13</f>
        <v>0</v>
      </c>
      <c r="E211">
        <f t="shared" si="145"/>
        <v>0</v>
      </c>
      <c r="F211">
        <f t="shared" si="146"/>
        <v>0</v>
      </c>
    </row>
    <row r="212" spans="2:6" x14ac:dyDescent="0.3">
      <c r="B212">
        <v>21</v>
      </c>
      <c r="C212" s="914">
        <f ca="1"/>
        <v>0</v>
      </c>
      <c r="D212" s="870">
        <f ca="1">+C212/Menu!$F$13</f>
        <v>0</v>
      </c>
      <c r="E212">
        <f t="shared" si="145"/>
        <v>0</v>
      </c>
      <c r="F212">
        <f t="shared" si="146"/>
        <v>0</v>
      </c>
    </row>
    <row r="213" spans="2:6" x14ac:dyDescent="0.3">
      <c r="B213">
        <v>22</v>
      </c>
      <c r="C213" s="914">
        <f ca="1"/>
        <v>0</v>
      </c>
      <c r="D213" s="870">
        <f ca="1">+C213/Menu!$F$13</f>
        <v>0</v>
      </c>
      <c r="E213">
        <f t="shared" si="145"/>
        <v>0</v>
      </c>
      <c r="F213">
        <f t="shared" si="146"/>
        <v>0</v>
      </c>
    </row>
    <row r="214" spans="2:6" x14ac:dyDescent="0.3">
      <c r="B214">
        <v>23</v>
      </c>
      <c r="C214" s="914">
        <f ca="1"/>
        <v>0</v>
      </c>
      <c r="D214" s="870">
        <f ca="1">+C214/Menu!$F$13</f>
        <v>0</v>
      </c>
      <c r="E214">
        <f t="shared" si="145"/>
        <v>0</v>
      </c>
      <c r="F214">
        <f t="shared" si="146"/>
        <v>0</v>
      </c>
    </row>
    <row r="215" spans="2:6" x14ac:dyDescent="0.3">
      <c r="B215">
        <v>24</v>
      </c>
      <c r="C215" s="914">
        <f ca="1"/>
        <v>0</v>
      </c>
      <c r="D215" s="870">
        <f ca="1">+C215/Menu!$F$13</f>
        <v>0</v>
      </c>
      <c r="E215">
        <f t="shared" si="145"/>
        <v>0</v>
      </c>
      <c r="F215">
        <f t="shared" si="146"/>
        <v>0</v>
      </c>
    </row>
    <row r="216" spans="2:6" x14ac:dyDescent="0.3">
      <c r="B216">
        <v>25</v>
      </c>
      <c r="C216" s="914">
        <f ca="1"/>
        <v>0</v>
      </c>
      <c r="D216" s="870">
        <f ca="1">+C216/Menu!$F$13</f>
        <v>0</v>
      </c>
      <c r="E216">
        <f t="shared" si="145"/>
        <v>0</v>
      </c>
      <c r="F216">
        <f t="shared" si="146"/>
        <v>0</v>
      </c>
    </row>
    <row r="217" spans="2:6" x14ac:dyDescent="0.3">
      <c r="B217">
        <v>26</v>
      </c>
      <c r="C217" s="914">
        <f ca="1"/>
        <v>0</v>
      </c>
      <c r="D217" s="870">
        <f ca="1">+C217/Menu!$F$13</f>
        <v>0</v>
      </c>
      <c r="E217">
        <f t="shared" si="145"/>
        <v>0</v>
      </c>
      <c r="F217">
        <f t="shared" si="146"/>
        <v>0</v>
      </c>
    </row>
    <row r="218" spans="2:6" x14ac:dyDescent="0.3">
      <c r="B218">
        <v>27</v>
      </c>
      <c r="C218" s="914">
        <f ca="1"/>
        <v>0</v>
      </c>
      <c r="D218" s="870">
        <f ca="1">+C218/Menu!$F$13</f>
        <v>0</v>
      </c>
      <c r="E218">
        <f t="shared" si="145"/>
        <v>0</v>
      </c>
      <c r="F218">
        <f t="shared" si="146"/>
        <v>0</v>
      </c>
    </row>
    <row r="219" spans="2:6" x14ac:dyDescent="0.3">
      <c r="B219">
        <v>28</v>
      </c>
      <c r="C219" s="914">
        <f ca="1"/>
        <v>0</v>
      </c>
      <c r="D219" s="870">
        <f ca="1">+C219/Menu!$F$13</f>
        <v>0</v>
      </c>
      <c r="E219">
        <f t="shared" si="145"/>
        <v>0</v>
      </c>
      <c r="F219">
        <f t="shared" si="146"/>
        <v>0</v>
      </c>
    </row>
    <row r="220" spans="2:6" x14ac:dyDescent="0.3">
      <c r="B220">
        <v>29</v>
      </c>
      <c r="C220" s="914">
        <f ca="1"/>
        <v>0</v>
      </c>
      <c r="D220" s="870">
        <f ca="1">+C220/Menu!$F$13</f>
        <v>0</v>
      </c>
      <c r="E220">
        <f t="shared" si="145"/>
        <v>0</v>
      </c>
      <c r="F220">
        <f t="shared" si="146"/>
        <v>0</v>
      </c>
    </row>
    <row r="221" spans="2:6" x14ac:dyDescent="0.3">
      <c r="B221">
        <v>30</v>
      </c>
      <c r="C221" s="914">
        <f ca="1"/>
        <v>0</v>
      </c>
      <c r="D221" s="870">
        <f ca="1">+C221/Menu!$F$13</f>
        <v>0</v>
      </c>
      <c r="E221">
        <f t="shared" si="145"/>
        <v>0</v>
      </c>
      <c r="F221">
        <f t="shared" si="146"/>
        <v>0</v>
      </c>
    </row>
  </sheetData>
  <mergeCells count="61">
    <mergeCell ref="BJ55:BO55"/>
    <mergeCell ref="M19:N19"/>
    <mergeCell ref="B55:G55"/>
    <mergeCell ref="H55:M55"/>
    <mergeCell ref="N55:S55"/>
    <mergeCell ref="T55:Y55"/>
    <mergeCell ref="Z55:AE55"/>
    <mergeCell ref="AF55:AK55"/>
    <mergeCell ref="AL55:AQ55"/>
    <mergeCell ref="AR55:AW55"/>
    <mergeCell ref="AX55:BC55"/>
    <mergeCell ref="BD55:BI55"/>
    <mergeCell ref="ED55:EI55"/>
    <mergeCell ref="BP55:BU55"/>
    <mergeCell ref="BV55:CA55"/>
    <mergeCell ref="CB55:CG55"/>
    <mergeCell ref="CH55:CM55"/>
    <mergeCell ref="CN55:CS55"/>
    <mergeCell ref="CT55:CY55"/>
    <mergeCell ref="CZ55:DE55"/>
    <mergeCell ref="DF55:DK55"/>
    <mergeCell ref="DL55:DQ55"/>
    <mergeCell ref="DR55:DW55"/>
    <mergeCell ref="DX55:EC55"/>
    <mergeCell ref="FT55:FY55"/>
    <mergeCell ref="B181:G181"/>
    <mergeCell ref="H181:M181"/>
    <mergeCell ref="N181:S181"/>
    <mergeCell ref="T181:Y181"/>
    <mergeCell ref="Z181:AE181"/>
    <mergeCell ref="AF181:AK181"/>
    <mergeCell ref="AL181:AQ181"/>
    <mergeCell ref="AR181:AW181"/>
    <mergeCell ref="AX181:BC181"/>
    <mergeCell ref="EJ55:EO55"/>
    <mergeCell ref="EP55:EU55"/>
    <mergeCell ref="EV55:FA55"/>
    <mergeCell ref="FB55:FG55"/>
    <mergeCell ref="FH55:FM55"/>
    <mergeCell ref="FN55:FS55"/>
    <mergeCell ref="DR181:DW181"/>
    <mergeCell ref="BD181:BI181"/>
    <mergeCell ref="BJ181:BO181"/>
    <mergeCell ref="BP181:BU181"/>
    <mergeCell ref="BV181:CA181"/>
    <mergeCell ref="CB181:CG181"/>
    <mergeCell ref="CH181:CM181"/>
    <mergeCell ref="CN181:CS181"/>
    <mergeCell ref="CT181:CY181"/>
    <mergeCell ref="CZ181:DE181"/>
    <mergeCell ref="DF181:DK181"/>
    <mergeCell ref="DL181:DQ181"/>
    <mergeCell ref="FH181:FM181"/>
    <mergeCell ref="FN181:FS181"/>
    <mergeCell ref="FT181:FY181"/>
    <mergeCell ref="DX181:EC181"/>
    <mergeCell ref="ED181:EI181"/>
    <mergeCell ref="EJ181:EO181"/>
    <mergeCell ref="EP181:EU181"/>
    <mergeCell ref="EV181:FA181"/>
    <mergeCell ref="FB181:FG181"/>
  </mergeCells>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068F0-B17D-4F6A-B805-107308D189E0}">
  <sheetPr>
    <tabColor theme="3" tint="0.79998168889431442"/>
  </sheetPr>
  <dimension ref="A1:FY221"/>
  <sheetViews>
    <sheetView topLeftCell="S8" zoomScale="70" zoomScaleNormal="70" workbookViewId="0">
      <selection activeCell="AY22" sqref="AY22"/>
    </sheetView>
  </sheetViews>
  <sheetFormatPr baseColWidth="10" defaultRowHeight="14.4" x14ac:dyDescent="0.3"/>
  <cols>
    <col min="1" max="1" width="18.5546875" bestFit="1" customWidth="1"/>
    <col min="3" max="3" width="20.6640625" bestFit="1" customWidth="1"/>
    <col min="4" max="4" width="12.21875" bestFit="1" customWidth="1"/>
    <col min="5" max="5" width="15.44140625" customWidth="1"/>
    <col min="6" max="6" width="25.77734375" bestFit="1" customWidth="1"/>
    <col min="7" max="7" width="14.33203125" customWidth="1"/>
    <col min="8" max="8" width="15.6640625" bestFit="1" customWidth="1"/>
    <col min="9" max="9" width="18.33203125" bestFit="1" customWidth="1"/>
    <col min="10" max="12" width="20.6640625" bestFit="1" customWidth="1"/>
    <col min="13" max="13" width="18.33203125" bestFit="1" customWidth="1"/>
    <col min="14" max="14" width="26" bestFit="1" customWidth="1"/>
    <col min="33" max="33" width="11.21875" customWidth="1"/>
    <col min="44" max="44" width="13.21875" customWidth="1"/>
    <col min="69" max="69" width="12.77734375" bestFit="1" customWidth="1"/>
  </cols>
  <sheetData>
    <row r="1" spans="1:38" x14ac:dyDescent="0.3">
      <c r="A1" t="s">
        <v>432</v>
      </c>
      <c r="B1" t="s">
        <v>281</v>
      </c>
      <c r="C1" t="s">
        <v>282</v>
      </c>
      <c r="I1" s="629" t="s">
        <v>431</v>
      </c>
      <c r="J1" s="600" t="s">
        <v>283</v>
      </c>
      <c r="K1" s="672" t="s">
        <v>430</v>
      </c>
    </row>
    <row r="2" spans="1:38" ht="15" thickBot="1" x14ac:dyDescent="0.35">
      <c r="B2" s="828">
        <f>+Menu!D13</f>
        <v>200</v>
      </c>
      <c r="C2" s="828">
        <f>+Menu!E13</f>
        <v>200</v>
      </c>
      <c r="I2" s="831">
        <f>+Menu!D55</f>
        <v>1</v>
      </c>
      <c r="J2" s="830">
        <f>+Menu!E55</f>
        <v>11</v>
      </c>
      <c r="K2" s="829">
        <f>+Menu!F55</f>
        <v>10</v>
      </c>
    </row>
    <row r="3" spans="1:38" ht="15" thickBot="1" x14ac:dyDescent="0.35"/>
    <row r="4" spans="1:38" x14ac:dyDescent="0.3">
      <c r="A4" s="697" t="s">
        <v>284</v>
      </c>
      <c r="B4" s="613" t="s">
        <v>429</v>
      </c>
      <c r="C4" s="613" t="s">
        <v>428</v>
      </c>
      <c r="D4" s="613" t="s">
        <v>427</v>
      </c>
      <c r="E4" s="613" t="s">
        <v>285</v>
      </c>
      <c r="F4" s="614" t="s">
        <v>286</v>
      </c>
      <c r="T4" t="s">
        <v>623</v>
      </c>
      <c r="Y4" t="s">
        <v>622</v>
      </c>
      <c r="AD4" t="s">
        <v>624</v>
      </c>
      <c r="AI4" t="s">
        <v>625</v>
      </c>
    </row>
    <row r="5" spans="1:38" x14ac:dyDescent="0.3">
      <c r="A5" s="698" t="s">
        <v>287</v>
      </c>
      <c r="B5" s="522">
        <f>+Menu!D20</f>
        <v>200</v>
      </c>
      <c r="C5" s="522">
        <f>+Menu!H20</f>
        <v>2</v>
      </c>
      <c r="D5" s="522">
        <f>+Menu!G34</f>
        <v>12</v>
      </c>
      <c r="E5" s="522">
        <f>+Menu!H34</f>
        <v>0.5</v>
      </c>
      <c r="F5" s="522">
        <f>+Menu!I34</f>
        <v>0.2</v>
      </c>
      <c r="H5" s="454" t="s">
        <v>223</v>
      </c>
      <c r="I5" s="454"/>
      <c r="J5" s="454" t="s">
        <v>426</v>
      </c>
      <c r="K5" s="454" t="s">
        <v>425</v>
      </c>
      <c r="L5" s="454" t="s">
        <v>424</v>
      </c>
    </row>
    <row r="6" spans="1:38" x14ac:dyDescent="0.3">
      <c r="A6" s="698" t="s">
        <v>288</v>
      </c>
      <c r="B6" s="522">
        <f>+Menu!D21</f>
        <v>200</v>
      </c>
      <c r="C6" s="522">
        <f>+Menu!H21</f>
        <v>2</v>
      </c>
      <c r="D6" s="522">
        <f>+Menu!G35</f>
        <v>12</v>
      </c>
      <c r="E6" s="522">
        <f>+Menu!H35</f>
        <v>0.8</v>
      </c>
      <c r="F6" s="522">
        <f>+Menu!I35</f>
        <v>0.5</v>
      </c>
      <c r="H6" s="454" t="s">
        <v>289</v>
      </c>
      <c r="I6" s="863"/>
      <c r="J6" s="1107">
        <f>+Menu!H59*100</f>
        <v>15</v>
      </c>
      <c r="K6" s="1107">
        <f>+Menu!I59*100</f>
        <v>-20</v>
      </c>
      <c r="L6" s="1107">
        <f>+Menu!G59*100</f>
        <v>-5</v>
      </c>
    </row>
    <row r="7" spans="1:38" x14ac:dyDescent="0.3">
      <c r="A7" s="698" t="s">
        <v>290</v>
      </c>
      <c r="B7" s="522">
        <f>+Menu!D22</f>
        <v>200</v>
      </c>
      <c r="C7" s="522">
        <f>+Menu!H22</f>
        <v>2</v>
      </c>
      <c r="D7" s="522">
        <f>+Menu!G36</f>
        <v>12</v>
      </c>
      <c r="E7" s="522">
        <f>+Menu!H36</f>
        <v>0.7</v>
      </c>
      <c r="F7" s="522">
        <f>+Menu!I36</f>
        <v>0.2</v>
      </c>
      <c r="H7" s="454" t="s">
        <v>291</v>
      </c>
      <c r="I7" s="863"/>
      <c r="J7" s="1107">
        <f>+Menu!H60*100</f>
        <v>15</v>
      </c>
      <c r="K7" s="1107">
        <f>+Menu!I60*100</f>
        <v>-5</v>
      </c>
      <c r="L7" s="1107">
        <f>+Menu!G60*100</f>
        <v>-20</v>
      </c>
      <c r="N7" s="454" t="s">
        <v>413</v>
      </c>
      <c r="O7" s="476">
        <v>1</v>
      </c>
      <c r="P7" s="476">
        <v>2</v>
      </c>
      <c r="Q7" s="476">
        <v>3</v>
      </c>
      <c r="R7" s="476">
        <v>4</v>
      </c>
      <c r="T7" t="s">
        <v>620</v>
      </c>
      <c r="U7" s="974">
        <v>20</v>
      </c>
      <c r="V7" t="s">
        <v>297</v>
      </c>
      <c r="Y7" t="s">
        <v>620</v>
      </c>
      <c r="Z7" s="974">
        <f>+U7</f>
        <v>20</v>
      </c>
      <c r="AA7" t="s">
        <v>297</v>
      </c>
      <c r="AD7" t="s">
        <v>620</v>
      </c>
      <c r="AE7" s="974">
        <f>+U7</f>
        <v>20</v>
      </c>
      <c r="AF7" t="s">
        <v>297</v>
      </c>
      <c r="AI7" t="s">
        <v>620</v>
      </c>
      <c r="AJ7" s="974">
        <f>+U7</f>
        <v>20</v>
      </c>
      <c r="AK7" t="s">
        <v>297</v>
      </c>
    </row>
    <row r="8" spans="1:38" ht="15" thickBot="1" x14ac:dyDescent="0.35">
      <c r="A8" s="696" t="s">
        <v>292</v>
      </c>
      <c r="B8" s="859">
        <f>+Menu!D23</f>
        <v>200</v>
      </c>
      <c r="C8" s="522">
        <f>+Menu!H23</f>
        <v>2</v>
      </c>
      <c r="D8" s="522">
        <f>+Menu!G37</f>
        <v>12</v>
      </c>
      <c r="E8" s="522">
        <f>+Menu!H37</f>
        <v>0.6</v>
      </c>
      <c r="F8" s="522">
        <f>+Menu!I37</f>
        <v>0.8</v>
      </c>
      <c r="N8" s="454" t="s">
        <v>223</v>
      </c>
      <c r="O8" s="476" t="str">
        <f>+H10</f>
        <v>Blé d'hiver</v>
      </c>
      <c r="P8" s="476" t="str">
        <f>+H11</f>
        <v>Prairie temporaire</v>
      </c>
      <c r="Q8" s="476" t="str">
        <f>+H12</f>
        <v>Orge d'hiver</v>
      </c>
      <c r="R8" s="476" t="str">
        <f>+H13</f>
        <v>Maïs</v>
      </c>
      <c r="T8" t="s">
        <v>621</v>
      </c>
      <c r="U8" s="975">
        <f>+Menu!G34</f>
        <v>12</v>
      </c>
      <c r="V8" t="s">
        <v>472</v>
      </c>
      <c r="Y8" t="s">
        <v>621</v>
      </c>
      <c r="Z8" s="975">
        <f>+Menu!G37</f>
        <v>12</v>
      </c>
      <c r="AA8" t="s">
        <v>472</v>
      </c>
      <c r="AD8" t="s">
        <v>621</v>
      </c>
      <c r="AE8" s="975">
        <f>+Menu!G35</f>
        <v>12</v>
      </c>
      <c r="AF8" t="s">
        <v>472</v>
      </c>
      <c r="AI8" t="s">
        <v>621</v>
      </c>
      <c r="AJ8" s="975">
        <f>+Menu!G36</f>
        <v>12</v>
      </c>
      <c r="AK8" t="s">
        <v>472</v>
      </c>
    </row>
    <row r="9" spans="1:38" ht="15" thickBot="1" x14ac:dyDescent="0.35">
      <c r="A9" s="668" t="s">
        <v>423</v>
      </c>
      <c r="B9" s="50">
        <f>B2-(C8+C7)</f>
        <v>196</v>
      </c>
      <c r="C9" s="630">
        <f>C2-(C5+C6)</f>
        <v>196</v>
      </c>
      <c r="I9" s="454" t="s">
        <v>527</v>
      </c>
      <c r="J9" s="454" t="s">
        <v>525</v>
      </c>
      <c r="K9" s="454" t="s">
        <v>556</v>
      </c>
      <c r="L9" s="454"/>
      <c r="N9" s="454" t="s">
        <v>525</v>
      </c>
      <c r="O9" s="476">
        <f>+J10</f>
        <v>7.8</v>
      </c>
      <c r="P9" s="476">
        <f>+J11</f>
        <v>10</v>
      </c>
      <c r="Q9" s="476">
        <f>+J12</f>
        <v>8.5</v>
      </c>
      <c r="R9" s="476">
        <f>+J13</f>
        <v>9.5</v>
      </c>
    </row>
    <row r="10" spans="1:38" x14ac:dyDescent="0.3">
      <c r="H10" s="864" t="str">
        <f>+Menu!C46</f>
        <v>Blé d'hiver</v>
      </c>
      <c r="I10" s="523" t="str">
        <f>IF(Menu!C46=Menu!$V$6, "HIVER",IF(Menu!C46=Menu!$V$7,"HIVER",IF(Menu!C46=Menu!$V$8,"HIVER",IF(Menu!C46=Menu!$V$13,"HIVER",IF(Menu!C46=Menu!$V$16,"HIVER",IF(H10="0","","ETE"))))))</f>
        <v>HIVER</v>
      </c>
      <c r="J10" s="522">
        <f>+Menu!E46</f>
        <v>7.8</v>
      </c>
      <c r="K10" s="663">
        <f>+Menu!J46</f>
        <v>1194.2</v>
      </c>
      <c r="L10" s="454"/>
      <c r="N10" s="454" t="s">
        <v>413</v>
      </c>
      <c r="O10" s="476">
        <v>1</v>
      </c>
      <c r="P10" s="476">
        <v>2</v>
      </c>
      <c r="Q10" s="476">
        <v>3</v>
      </c>
      <c r="R10" s="476">
        <v>4</v>
      </c>
    </row>
    <row r="11" spans="1:38" ht="15" thickBot="1" x14ac:dyDescent="0.35">
      <c r="A11" t="s">
        <v>422</v>
      </c>
      <c r="H11" s="864" t="str">
        <f>+Menu!C47</f>
        <v>Prairie temporaire</v>
      </c>
      <c r="I11" s="523" t="str">
        <f>IF(Menu!C47=Menu!$V$6, "HIVER",IF(Menu!C47=Menu!$V$7,"HIVER",IF(Menu!C47=Menu!$V$8,"HIVER",IF(Menu!C47=Menu!$V$13,"HIVER",IF(Menu!C47=Menu!$V$16,"HIVER",IF(H11="0","","ETE"))))))</f>
        <v>HIVER</v>
      </c>
      <c r="J11" s="522">
        <f>+Menu!E47</f>
        <v>10</v>
      </c>
      <c r="K11" s="663">
        <f>+Menu!J47</f>
        <v>927</v>
      </c>
      <c r="L11" s="454"/>
      <c r="N11" s="454" t="s">
        <v>541</v>
      </c>
      <c r="O11" s="454" t="str">
        <f>+I10</f>
        <v>HIVER</v>
      </c>
      <c r="P11" s="454" t="str">
        <f>+I11</f>
        <v>HIVER</v>
      </c>
      <c r="Q11" s="454" t="str">
        <f>+I12</f>
        <v>HIVER</v>
      </c>
      <c r="R11" s="454" t="str">
        <f>+I13</f>
        <v>ETE</v>
      </c>
      <c r="U11" s="966"/>
      <c r="V11" s="967" t="s">
        <v>612</v>
      </c>
      <c r="Z11" s="966"/>
      <c r="AA11" s="967" t="s">
        <v>612</v>
      </c>
      <c r="AE11" s="966"/>
      <c r="AF11" s="967" t="s">
        <v>612</v>
      </c>
      <c r="AJ11" s="966"/>
      <c r="AK11" s="967" t="s">
        <v>612</v>
      </c>
    </row>
    <row r="12" spans="1:38" x14ac:dyDescent="0.3">
      <c r="A12" s="629" t="s">
        <v>421</v>
      </c>
      <c r="B12" s="672" t="s">
        <v>420</v>
      </c>
      <c r="C12" s="684" t="s">
        <v>419</v>
      </c>
      <c r="E12" s="828" t="s">
        <v>540</v>
      </c>
      <c r="F12" s="866">
        <f>+Menu!D43</f>
        <v>4</v>
      </c>
      <c r="H12" s="864" t="str">
        <f>+Menu!C48</f>
        <v>Orge d'hiver</v>
      </c>
      <c r="I12" s="523" t="str">
        <f>IF(Menu!C48=Menu!$V$6, "HIVER",IF(Menu!C48=Menu!$V$7,"HIVER",IF(Menu!C48=Menu!$V$8,"HIVER",IF(Menu!C48=Menu!$V$13,"HIVER",IF(Menu!C48=Menu!$V$16,"HIVER",IF(H12="0","","ETE"))))))</f>
        <v>HIVER</v>
      </c>
      <c r="J12" s="522">
        <f>+Menu!E48</f>
        <v>8.5</v>
      </c>
      <c r="K12" s="663">
        <f>+Menu!J48</f>
        <v>1280.5</v>
      </c>
      <c r="L12" s="454"/>
      <c r="N12" s="454" t="s">
        <v>413</v>
      </c>
      <c r="O12" s="476">
        <v>1</v>
      </c>
      <c r="P12" s="476">
        <v>2</v>
      </c>
      <c r="Q12" s="476">
        <v>3</v>
      </c>
      <c r="R12" s="476">
        <v>4</v>
      </c>
      <c r="U12" s="966"/>
      <c r="V12" s="968" t="s">
        <v>613</v>
      </c>
      <c r="Z12" s="966"/>
      <c r="AA12" s="968" t="s">
        <v>613</v>
      </c>
      <c r="AE12" s="966"/>
      <c r="AF12" s="968" t="s">
        <v>613</v>
      </c>
      <c r="AJ12" s="966"/>
      <c r="AK12" s="968" t="s">
        <v>613</v>
      </c>
    </row>
    <row r="13" spans="1:38" x14ac:dyDescent="0.3">
      <c r="A13" s="827" t="s">
        <v>418</v>
      </c>
      <c r="B13" s="345">
        <v>1</v>
      </c>
      <c r="C13" s="867">
        <v>100</v>
      </c>
      <c r="E13" s="828" t="s">
        <v>592</v>
      </c>
      <c r="F13" s="866">
        <v>30</v>
      </c>
      <c r="H13" s="864" t="str">
        <f>+Menu!C49</f>
        <v>Maïs</v>
      </c>
      <c r="I13" s="523" t="str">
        <f>IF(Menu!C49=Menu!$V$6, "HIVER",IF(Menu!C49=Menu!$V$7,"HIVER",IF(Menu!C49=Menu!$V$8,"HIVER",IF(Menu!C49=Menu!$V$13,"HIVER",IF(Menu!C49=Menu!$V$16,"HIVER",IF(H13="0","","ETE"))))))</f>
        <v>ETE</v>
      </c>
      <c r="J13" s="522">
        <f>+Menu!E49</f>
        <v>9.5</v>
      </c>
      <c r="K13" s="663">
        <f>+Menu!J49</f>
        <v>1472</v>
      </c>
      <c r="L13" s="454"/>
      <c r="N13" s="865" t="s">
        <v>525</v>
      </c>
      <c r="O13" s="476">
        <f>+J10</f>
        <v>7.8</v>
      </c>
      <c r="P13" s="476">
        <f>+J11</f>
        <v>10</v>
      </c>
      <c r="Q13" s="476">
        <f>+J12</f>
        <v>8.5</v>
      </c>
      <c r="R13" s="476">
        <f>+J13</f>
        <v>9.5</v>
      </c>
      <c r="U13" s="966"/>
      <c r="V13" s="966"/>
      <c r="Z13" s="966"/>
      <c r="AA13" s="966"/>
      <c r="AE13" s="966"/>
      <c r="AF13" s="966"/>
      <c r="AJ13" s="966"/>
      <c r="AK13" s="966"/>
    </row>
    <row r="14" spans="1:38" x14ac:dyDescent="0.3">
      <c r="A14" s="827" t="s">
        <v>417</v>
      </c>
      <c r="B14" s="345">
        <v>1</v>
      </c>
      <c r="C14" s="867">
        <v>50</v>
      </c>
      <c r="E14" s="828" t="s">
        <v>593</v>
      </c>
      <c r="F14" s="866">
        <f>+Menu!D170</f>
        <v>10</v>
      </c>
      <c r="N14" s="454" t="str">
        <f>+N12</f>
        <v>Année</v>
      </c>
      <c r="O14" s="454">
        <f>+O12</f>
        <v>1</v>
      </c>
      <c r="P14" s="454">
        <f>+P12</f>
        <v>2</v>
      </c>
      <c r="Q14" s="454">
        <f>+Q12</f>
        <v>3</v>
      </c>
      <c r="R14" s="454">
        <f>+R12</f>
        <v>4</v>
      </c>
      <c r="T14" t="s">
        <v>614</v>
      </c>
      <c r="U14" s="966">
        <v>10</v>
      </c>
      <c r="V14" s="966"/>
      <c r="Y14" t="s">
        <v>614</v>
      </c>
      <c r="Z14" s="966">
        <v>10</v>
      </c>
      <c r="AA14" s="966"/>
      <c r="AD14" t="s">
        <v>614</v>
      </c>
      <c r="AE14" s="966">
        <v>10</v>
      </c>
      <c r="AF14" s="966"/>
      <c r="AI14" t="s">
        <v>614</v>
      </c>
      <c r="AJ14" s="966">
        <v>10</v>
      </c>
      <c r="AK14" s="966"/>
    </row>
    <row r="15" spans="1:38" ht="72" x14ac:dyDescent="0.3">
      <c r="A15" s="827" t="s">
        <v>416</v>
      </c>
      <c r="B15" s="345">
        <v>1</v>
      </c>
      <c r="C15" s="867">
        <v>100</v>
      </c>
      <c r="E15" t="s">
        <v>594</v>
      </c>
      <c r="F15" s="4">
        <f>+(F13+F14)/2</f>
        <v>20</v>
      </c>
      <c r="N15" s="454" t="s">
        <v>555</v>
      </c>
      <c r="O15" s="663">
        <f>+K10</f>
        <v>1194.2</v>
      </c>
      <c r="P15" s="663">
        <f>+K11</f>
        <v>927</v>
      </c>
      <c r="Q15" s="663">
        <f>+K12</f>
        <v>1280.5</v>
      </c>
      <c r="R15" s="663">
        <f>+K13</f>
        <v>1472</v>
      </c>
      <c r="T15" t="s">
        <v>615</v>
      </c>
      <c r="U15" s="966">
        <v>0</v>
      </c>
      <c r="V15" s="966"/>
      <c r="W15" s="913" t="s">
        <v>616</v>
      </c>
      <c r="Y15" t="s">
        <v>615</v>
      </c>
      <c r="Z15" s="966">
        <v>0</v>
      </c>
      <c r="AA15" s="966"/>
      <c r="AB15" s="913" t="s">
        <v>616</v>
      </c>
      <c r="AD15" t="s">
        <v>615</v>
      </c>
      <c r="AE15" s="966">
        <v>0</v>
      </c>
      <c r="AF15" s="966"/>
      <c r="AG15" s="913" t="s">
        <v>616</v>
      </c>
      <c r="AI15" t="s">
        <v>615</v>
      </c>
      <c r="AJ15" s="966">
        <v>0</v>
      </c>
      <c r="AK15" s="966"/>
      <c r="AL15" s="913" t="s">
        <v>616</v>
      </c>
    </row>
    <row r="16" spans="1:38" ht="15" thickBot="1" x14ac:dyDescent="0.35">
      <c r="A16" s="826" t="s">
        <v>415</v>
      </c>
      <c r="B16" s="630">
        <v>1</v>
      </c>
      <c r="C16" s="868">
        <v>150</v>
      </c>
      <c r="T16" t="s">
        <v>617</v>
      </c>
      <c r="U16" s="969">
        <f>0.25*U8</f>
        <v>3</v>
      </c>
      <c r="V16" s="969"/>
      <c r="W16" s="970">
        <f>+U7</f>
        <v>20</v>
      </c>
      <c r="Y16" t="s">
        <v>617</v>
      </c>
      <c r="Z16" s="969">
        <f>0.25*Z8</f>
        <v>3</v>
      </c>
      <c r="AA16" s="969"/>
      <c r="AB16" s="970">
        <f>+Z7</f>
        <v>20</v>
      </c>
      <c r="AD16" t="s">
        <v>617</v>
      </c>
      <c r="AE16" s="969">
        <f>0.25*AE8</f>
        <v>3</v>
      </c>
      <c r="AF16" s="969"/>
      <c r="AG16" s="970">
        <f>+AE7</f>
        <v>20</v>
      </c>
      <c r="AI16" t="s">
        <v>617</v>
      </c>
      <c r="AJ16" s="969">
        <f>0.25*AJ8</f>
        <v>3</v>
      </c>
      <c r="AK16" s="969"/>
      <c r="AL16" s="970">
        <f>+AJ7</f>
        <v>20</v>
      </c>
    </row>
    <row r="17" spans="1:69" x14ac:dyDescent="0.3">
      <c r="T17" t="s">
        <v>618</v>
      </c>
      <c r="U17" s="969">
        <v>2</v>
      </c>
      <c r="V17" s="969"/>
      <c r="W17" s="970">
        <f>+U8</f>
        <v>12</v>
      </c>
      <c r="Y17" t="s">
        <v>618</v>
      </c>
      <c r="Z17" s="969">
        <v>2</v>
      </c>
      <c r="AA17" s="969"/>
      <c r="AB17" s="970">
        <f>+Z8</f>
        <v>12</v>
      </c>
      <c r="AD17" t="s">
        <v>618</v>
      </c>
      <c r="AE17" s="969">
        <v>2</v>
      </c>
      <c r="AF17" s="969"/>
      <c r="AG17" s="970">
        <f>+AE8</f>
        <v>12</v>
      </c>
      <c r="AI17" t="s">
        <v>618</v>
      </c>
      <c r="AJ17" s="969">
        <v>2</v>
      </c>
      <c r="AK17" s="969"/>
      <c r="AL17" s="970">
        <f>+AJ8</f>
        <v>12</v>
      </c>
      <c r="BJ17" t="s">
        <v>652</v>
      </c>
    </row>
    <row r="18" spans="1:69" ht="15" thickBot="1" x14ac:dyDescent="0.35">
      <c r="W18" s="842">
        <f>VLOOKUP(W16,T21:U51,2)</f>
        <v>6.5828374560918244</v>
      </c>
      <c r="AB18" s="842">
        <f>VLOOKUP(AB16,Y21:Z51,2)</f>
        <v>6.5828374560918244</v>
      </c>
      <c r="AG18" s="842">
        <f>VLOOKUP(AG16,AD21:AE51,2)</f>
        <v>6.5828374560918244</v>
      </c>
      <c r="AL18" s="842">
        <f>VLOOKUP(AL16,AI21:AJ51,2)</f>
        <v>6.5828374560918244</v>
      </c>
      <c r="AO18" s="1006"/>
      <c r="AP18" s="1006"/>
      <c r="AQ18" s="1006"/>
      <c r="AR18" s="1006"/>
      <c r="AS18" s="1007" t="s">
        <v>773</v>
      </c>
      <c r="AT18" s="1007"/>
      <c r="AU18" s="1007"/>
      <c r="AV18" s="1007"/>
      <c r="AW18" s="1007"/>
      <c r="AX18" s="1007"/>
      <c r="AY18" s="1007"/>
      <c r="AZ18" s="1007"/>
      <c r="BA18" s="1007"/>
      <c r="BB18" s="1007"/>
      <c r="BC18" s="1007"/>
      <c r="BD18" s="1007"/>
      <c r="BE18" s="1007"/>
      <c r="BF18" s="1007"/>
      <c r="BG18" s="1007"/>
      <c r="BH18" s="1007"/>
      <c r="BI18" s="1007"/>
      <c r="BJ18" t="s">
        <v>720</v>
      </c>
      <c r="BN18" t="s">
        <v>721</v>
      </c>
    </row>
    <row r="19" spans="1:69" ht="15" thickBot="1" x14ac:dyDescent="0.35">
      <c r="M19" s="1386" t="s">
        <v>414</v>
      </c>
      <c r="N19" s="1386"/>
      <c r="X19" t="s">
        <v>619</v>
      </c>
      <c r="AC19" t="s">
        <v>619</v>
      </c>
      <c r="AH19" t="s">
        <v>619</v>
      </c>
      <c r="AM19" t="s">
        <v>619</v>
      </c>
      <c r="AO19" s="1006" t="s">
        <v>553</v>
      </c>
      <c r="AP19" s="1006"/>
      <c r="AQ19" s="1006"/>
      <c r="AR19" s="1006"/>
      <c r="AS19" s="1008" t="s">
        <v>558</v>
      </c>
      <c r="AT19" s="1008"/>
      <c r="AU19" s="1008"/>
      <c r="AV19" s="1008"/>
      <c r="AW19" s="1008"/>
      <c r="AX19" s="88" t="s">
        <v>703</v>
      </c>
      <c r="AY19" s="88"/>
      <c r="AZ19" s="88"/>
      <c r="BA19" s="88"/>
      <c r="BB19" s="88"/>
      <c r="BC19" s="88"/>
      <c r="BD19" s="88"/>
      <c r="BE19" s="88"/>
      <c r="BF19" s="88"/>
      <c r="BG19" s="88"/>
      <c r="BH19" s="528" t="s">
        <v>700</v>
      </c>
      <c r="BI19" s="528"/>
      <c r="BJ19" s="1105" t="s">
        <v>722</v>
      </c>
      <c r="BK19" s="1091" t="s">
        <v>714</v>
      </c>
      <c r="BL19" s="1091"/>
      <c r="BM19" s="1091"/>
      <c r="BN19" s="1105" t="s">
        <v>722</v>
      </c>
      <c r="BO19" s="1091" t="s">
        <v>714</v>
      </c>
      <c r="BP19" s="1091"/>
      <c r="BQ19" s="1091"/>
    </row>
    <row r="20" spans="1:69" ht="29.4" thickBot="1" x14ac:dyDescent="0.35">
      <c r="I20" s="872" t="s">
        <v>551</v>
      </c>
      <c r="J20" s="872"/>
      <c r="K20" s="871" t="s">
        <v>549</v>
      </c>
      <c r="L20" s="871"/>
      <c r="M20" t="s">
        <v>552</v>
      </c>
      <c r="N20" s="873">
        <f>+M22/L22</f>
        <v>0.96040000000000003</v>
      </c>
      <c r="T20" t="s">
        <v>413</v>
      </c>
      <c r="U20" s="971">
        <f>($U$15-$U$14)/(1+EXP((T21-$U$17)/$U$16))+$U$14</f>
        <v>3.392436312341828</v>
      </c>
      <c r="V20" s="971"/>
      <c r="W20" s="972"/>
      <c r="Y20" t="s">
        <v>413</v>
      </c>
      <c r="Z20" s="971">
        <f>($U$15-$U$14)/(1+EXP((Y21-$U$17)/$U$16))+$U$14</f>
        <v>3.392436312341828</v>
      </c>
      <c r="AA20" s="971"/>
      <c r="AB20" s="972"/>
      <c r="AD20" t="s">
        <v>413</v>
      </c>
      <c r="AE20" s="971">
        <f>($U$15-$U$14)/(1+EXP((AD21-$U$17)/$U$16))+$U$14</f>
        <v>3.392436312341828</v>
      </c>
      <c r="AF20" s="971"/>
      <c r="AG20" s="972"/>
      <c r="AI20" t="s">
        <v>413</v>
      </c>
      <c r="AJ20" s="971">
        <f>($U$15-$U$14)/(1+EXP((AI21-$U$17)/$U$16))+$U$14</f>
        <v>3.392436312341828</v>
      </c>
      <c r="AK20" s="971"/>
      <c r="AL20" s="972"/>
      <c r="AO20" s="1006"/>
      <c r="AP20" s="1006"/>
      <c r="AQ20" s="1006"/>
      <c r="AR20" s="1006"/>
      <c r="AS20" s="1008"/>
      <c r="AT20" s="1008"/>
      <c r="AU20" s="1008"/>
      <c r="AV20" s="1008"/>
      <c r="AW20" s="1008"/>
      <c r="AX20" s="88"/>
      <c r="AY20" s="88" t="s">
        <v>691</v>
      </c>
      <c r="AZ20" s="88"/>
      <c r="BA20" s="88"/>
      <c r="BB20" s="88" t="s">
        <v>695</v>
      </c>
      <c r="BC20" s="88"/>
      <c r="BD20" s="88"/>
      <c r="BE20" s="88"/>
      <c r="BF20" s="88"/>
      <c r="BG20" s="88"/>
      <c r="BH20" s="528" t="s">
        <v>704</v>
      </c>
      <c r="BI20" s="528"/>
      <c r="BJ20" s="1106" t="s">
        <v>668</v>
      </c>
      <c r="BK20" s="1097" t="s">
        <v>713</v>
      </c>
      <c r="BL20" s="1094" t="s">
        <v>711</v>
      </c>
      <c r="BM20" s="1092" t="s">
        <v>658</v>
      </c>
      <c r="BN20" s="1106" t="s">
        <v>668</v>
      </c>
      <c r="BO20" s="1097" t="s">
        <v>713</v>
      </c>
      <c r="BP20" s="1094" t="s">
        <v>711</v>
      </c>
      <c r="BQ20" s="1092" t="s">
        <v>658</v>
      </c>
    </row>
    <row r="21" spans="1:69" ht="28.8" x14ac:dyDescent="0.3">
      <c r="A21" t="s">
        <v>413</v>
      </c>
      <c r="C21" t="s">
        <v>223</v>
      </c>
      <c r="D21" t="s">
        <v>412</v>
      </c>
      <c r="E21" t="s">
        <v>411</v>
      </c>
      <c r="F21" t="s">
        <v>410</v>
      </c>
      <c r="G21" t="s">
        <v>409</v>
      </c>
      <c r="H21" t="s">
        <v>408</v>
      </c>
      <c r="I21" s="872" t="s">
        <v>548</v>
      </c>
      <c r="J21" s="872" t="s">
        <v>550</v>
      </c>
      <c r="K21" s="871" t="s">
        <v>547</v>
      </c>
      <c r="L21" s="871" t="s">
        <v>548</v>
      </c>
      <c r="M21" t="s">
        <v>546</v>
      </c>
      <c r="N21" t="s">
        <v>407</v>
      </c>
      <c r="O21" t="s">
        <v>406</v>
      </c>
      <c r="T21">
        <v>0</v>
      </c>
      <c r="U21" s="971">
        <v>0</v>
      </c>
      <c r="V21" s="973">
        <v>0</v>
      </c>
      <c r="W21" s="971">
        <f>IF(T21&gt;$W$16,0,U21*$W$17/$W$18)</f>
        <v>0</v>
      </c>
      <c r="X21" s="869">
        <f>IF('Base de données Haies'!$I$26=0,'Générateur Emprise 20ans'!U$8,0)</f>
        <v>12</v>
      </c>
      <c r="Y21">
        <v>0</v>
      </c>
      <c r="Z21" s="971">
        <v>0</v>
      </c>
      <c r="AA21" s="973">
        <v>0</v>
      </c>
      <c r="AB21" s="971">
        <f>IF(Y21&gt;$W$16,0,Z21*$W$17/$W$18)</f>
        <v>0</v>
      </c>
      <c r="AC21" s="869">
        <f>IF('Base de données Haies'!$I$26=0,'Générateur Emprise 20ans'!Z$8,0)</f>
        <v>12</v>
      </c>
      <c r="AD21">
        <v>0</v>
      </c>
      <c r="AE21" s="971">
        <v>0</v>
      </c>
      <c r="AF21" s="973">
        <v>0</v>
      </c>
      <c r="AG21" s="971">
        <f>IF(AD21&gt;$W$16,0,AE21*$W$17/$W$18)</f>
        <v>0</v>
      </c>
      <c r="AH21" s="869">
        <f>IF('Base de données Haies'!$I$26=0,'Générateur Emprise 20ans'!AE$8,0)</f>
        <v>12</v>
      </c>
      <c r="AI21">
        <v>0</v>
      </c>
      <c r="AJ21" s="971">
        <v>0</v>
      </c>
      <c r="AK21" s="973">
        <v>0</v>
      </c>
      <c r="AL21" s="971">
        <f>IF(AI21&gt;$W$16,0,AJ21*$W$17/$W$18)</f>
        <v>0</v>
      </c>
      <c r="AM21" s="869">
        <f>IF('Base de données Haies'!$I$26=0,'Générateur Emprise 20ans'!AJ$8,0)</f>
        <v>12</v>
      </c>
      <c r="AO21" s="1030" t="s">
        <v>554</v>
      </c>
      <c r="AP21" s="1030" t="s">
        <v>689</v>
      </c>
      <c r="AQ21" s="1030" t="s">
        <v>557</v>
      </c>
      <c r="AR21" s="1030" t="s">
        <v>688</v>
      </c>
      <c r="AS21" s="1029" t="s">
        <v>554</v>
      </c>
      <c r="AT21" s="1029" t="s">
        <v>689</v>
      </c>
      <c r="AU21" s="1029" t="s">
        <v>557</v>
      </c>
      <c r="AV21" s="1029" t="s">
        <v>688</v>
      </c>
      <c r="AW21" s="1029" t="s">
        <v>690</v>
      </c>
      <c r="AX21" s="1036" t="s">
        <v>694</v>
      </c>
      <c r="AY21" s="1035" t="s">
        <v>693</v>
      </c>
      <c r="AZ21" s="1035" t="s">
        <v>351</v>
      </c>
      <c r="BA21" s="1035" t="s">
        <v>692</v>
      </c>
      <c r="BB21" s="1035" t="s">
        <v>693</v>
      </c>
      <c r="BC21" s="1035" t="s">
        <v>351</v>
      </c>
      <c r="BD21" s="1035" t="s">
        <v>692</v>
      </c>
      <c r="BE21" s="1035" t="s">
        <v>696</v>
      </c>
      <c r="BF21" s="1035" t="s">
        <v>697</v>
      </c>
      <c r="BG21" s="1035" t="s">
        <v>698</v>
      </c>
      <c r="BH21" s="528" t="s">
        <v>696</v>
      </c>
      <c r="BI21" s="528" t="s">
        <v>701</v>
      </c>
    </row>
    <row r="22" spans="1:69" x14ac:dyDescent="0.3">
      <c r="A22">
        <v>1</v>
      </c>
      <c r="B22" t="str">
        <f t="shared" ref="B22:B51" si="0">IF(A22&gt;$F$13," ",HLOOKUP(IF(A22-(F$12*ROUNDDOWN(A22/F$12,0))=0,F$12,A22-(F$12*ROUNDDOWN(A22/F$12,0))),$N$7:$R$8,2,FALSE))</f>
        <v>Blé d'hiver</v>
      </c>
      <c r="C22" t="str">
        <f t="shared" ref="C22:C51" si="1">IF(A22&gt;$F$13," ",HLOOKUP(IF(A22-(F$12*ROUNDDOWN(A22/F$12,0))=0,F$12,A22-(F$12*ROUNDDOWN(A22/F$12,0))),$N$10:$R$11,2,FALSE))</f>
        <v>HIVER</v>
      </c>
      <c r="D22" s="869">
        <f>+$X21</f>
        <v>12</v>
      </c>
      <c r="E22" s="869">
        <f>+AC21</f>
        <v>12</v>
      </c>
      <c r="F22" s="869">
        <f>+AH21</f>
        <v>12</v>
      </c>
      <c r="G22" s="869">
        <f>+AM21</f>
        <v>12</v>
      </c>
      <c r="H22" t="s">
        <v>405</v>
      </c>
      <c r="I22" s="842">
        <f ca="1">'Générateur Emprise 20ans'!C192</f>
        <v>31.632057600000003</v>
      </c>
      <c r="J22" s="842">
        <f ca="1">I22/($B$9*$C$9/10000)</f>
        <v>8.2340841316118283</v>
      </c>
      <c r="K22">
        <f>IF(A22&lt;=$U$7,IF(A22&gt;$F$13," ",HLOOKUP(IF(A22-(F$12*ROUNDDOWN(A22/F$12,0))=0,F$12,A22-(F$12*ROUNDDOWN(A22/F$12,0))),$N$12:$R$13,2,FALSE)),0)</f>
        <v>7.8</v>
      </c>
      <c r="L22">
        <f t="shared" ref="L22:L51" si="2">K22*($B$2*$C$2)/10000</f>
        <v>31.2</v>
      </c>
      <c r="M22">
        <f>IF(C22="ETE",(B$2-(C$5+C$6))*(C$2-(C$7+C$8))/10000*K22,(B$2-(C$5+C$6))*(C$2-(C$7+C$8))/10000*K22)</f>
        <v>29.964480000000002</v>
      </c>
      <c r="N22">
        <f ca="1">I22-L22</f>
        <v>0.43205760000000382</v>
      </c>
      <c r="O22">
        <f t="shared" ref="O22:O51" ca="1" si="3">I22-M22</f>
        <v>1.6675776000000013</v>
      </c>
      <c r="T22">
        <v>1</v>
      </c>
      <c r="U22" s="971">
        <f>($U$15-$U$14)/(1+EXP((T22-$U$17)/$U$16))+$U$14-$U$20</f>
        <v>0.7818616230350246</v>
      </c>
      <c r="V22" s="973">
        <v>1</v>
      </c>
      <c r="W22" s="971">
        <f t="shared" ref="W22:W51" si="4">IF(T22&gt;$W$16,0,U22*$W$17/$W$18)</f>
        <v>1.4252728460943211</v>
      </c>
      <c r="X22" s="869">
        <f>IF('Base de données Haies'!$I$26=0,'Générateur Emprise 20ans'!U$8,IF(W22=0,$W$17,W22))</f>
        <v>12</v>
      </c>
      <c r="Y22">
        <v>1</v>
      </c>
      <c r="Z22" s="971">
        <f>($U$15-$U$14)/(1+EXP((Y22-$U$17)/$U$16))+$U$14-$U$20</f>
        <v>0.7818616230350246</v>
      </c>
      <c r="AA22" s="973">
        <v>1</v>
      </c>
      <c r="AB22" s="971">
        <f t="shared" ref="AB22:AB51" si="5">IF(Y22&gt;$W$16,0,Z22*$W$17/$W$18)</f>
        <v>1.4252728460943211</v>
      </c>
      <c r="AC22" s="869">
        <f>IF('Base de données Haies'!$I$26=0,'Générateur Emprise 20ans'!Z$8,IF(AB22=0,$W$17,AB22))</f>
        <v>12</v>
      </c>
      <c r="AD22">
        <v>1</v>
      </c>
      <c r="AE22" s="971">
        <f>($U$15-$U$14)/(1+EXP((AD22-$U$17)/$U$16))+$U$14-$U$20</f>
        <v>0.7818616230350246</v>
      </c>
      <c r="AF22" s="973">
        <v>1</v>
      </c>
      <c r="AG22" s="971">
        <f t="shared" ref="AG22:AG51" si="6">IF(AD22&gt;$W$16,0,AE22*$W$17/$W$18)</f>
        <v>1.4252728460943211</v>
      </c>
      <c r="AH22" s="869">
        <f>IF('Base de données Haies'!$I$26=0,'Générateur Emprise 20ans'!AE$8,IF(AG22=0,$W$17,AG22))</f>
        <v>12</v>
      </c>
      <c r="AI22">
        <v>1</v>
      </c>
      <c r="AJ22" s="971">
        <f>($U$15-$U$14)/(1+EXP((AI22-$U$17)/$U$16))+$U$14-$U$20</f>
        <v>0.7818616230350246</v>
      </c>
      <c r="AK22" s="973">
        <v>1</v>
      </c>
      <c r="AL22" s="971">
        <f t="shared" ref="AL22:AL51" si="7">IF(AI22&gt;$W$16,0,AJ22*$W$17/$W$18)</f>
        <v>1.4252728460943211</v>
      </c>
      <c r="AM22" s="869">
        <f>IF('Base de données Haies'!$I$26=0,'Générateur Emprise 20ans'!AJ$8,IF(AL22=0,$W$17,AL22))</f>
        <v>12</v>
      </c>
      <c r="AO22" s="869">
        <f>+'Générateur Emprise 20ans'!K22</f>
        <v>7.8</v>
      </c>
      <c r="AP22" s="877">
        <f>IF(Résultats!$B54&lt;='Générateur Emprise 20ans'!$U$7,IF(Résultats!$B54&gt;'Générateur Emprise 20ans'!$F$13," ",HLOOKUP(IF(Résultats!$B54-('Générateur Emprise 20ans'!$F$12*ROUNDDOWN(Résultats!$B54/'Générateur Emprise 20ans'!$F$12,0))=0,'Générateur Emprise 20ans'!$F$12,Résultats!$B54-('Générateur Emprise 20ans'!$F$12*ROUNDDOWN(Résultats!$B54/'Générateur Emprise 20ans'!$F$12,0))),'Générateur Emprise 20ans'!$N$14:$R$15,2,FALSE)),0)</f>
        <v>1194.2</v>
      </c>
      <c r="AQ22" s="869">
        <f>+'Générateur Emprise 20ans'!L22</f>
        <v>31.2</v>
      </c>
      <c r="AR22" s="876">
        <f>+AP22*Menu!$F$13</f>
        <v>4776.8</v>
      </c>
      <c r="AS22" s="869">
        <f ca="1">+'Générateur Emprise 20ans'!D192</f>
        <v>7.9080144000000008</v>
      </c>
      <c r="AT22" s="877">
        <f ca="1">IF(Résultats!$B54&lt;='Générateur Emprise 20ans'!$U$7,+AP22*AS22/AO22+IF(Résultats!$B54&lt;=Menu!$G$64,Menu!$D$64,0),0)</f>
        <v>1217.7372816000002</v>
      </c>
      <c r="AU22" s="869">
        <f ca="1">+'Générateur Emprise 20ans'!C192</f>
        <v>31.632057600000003</v>
      </c>
      <c r="AV22" s="877">
        <f ca="1">+AT22*Menu!$F$13</f>
        <v>4870.9491264000008</v>
      </c>
      <c r="AW22" s="1010">
        <f t="shared" ref="AW22:AW51" ca="1" si="8">IF(AO22&gt;0,+AV22/AR22,0)</f>
        <v>1.0197096647127786</v>
      </c>
      <c r="AX22" s="876">
        <f>+'Base de données Haies'!I26*Menu!D246*Menu!E89+(Menu!D247+Menu!D248)*Menu!D95*1000*'Base de données Haies'!I26+IF(Résultats!B54&lt;Menu!$D$253,Menu!$D$252*Menu!$F$13,0)</f>
        <v>0</v>
      </c>
      <c r="AY22" s="1034">
        <f>+IF('Base de données Haies'!$I$26=1,Menu!$E$88)*Menu!$D$95+Menu!$L$141</f>
        <v>102.35226107226109</v>
      </c>
      <c r="AZ22" s="1034">
        <f>+AY22/Menu!$F$13</f>
        <v>25.588065268065272</v>
      </c>
      <c r="BA22" s="1034">
        <f>+AY22/Menu!$D$123</f>
        <v>127.94032634032635</v>
      </c>
      <c r="BE22" s="1034">
        <f t="shared" ref="BE22:BE31" si="9">+AX22+BB22-AY22</f>
        <v>-102.35226107226109</v>
      </c>
      <c r="BF22" s="1034">
        <f>+BE22/Menu!$F$13</f>
        <v>-25.588065268065272</v>
      </c>
      <c r="BG22" s="1034">
        <f>+BE22/Menu!$D$123</f>
        <v>-127.94032634032635</v>
      </c>
      <c r="BH22" s="1009">
        <f t="shared" ref="BH22:BH31" ca="1" si="10">+BE22+AV22</f>
        <v>4768.5968653277396</v>
      </c>
      <c r="BI22" s="1009">
        <f t="shared" ref="BI22:BI31" ca="1" si="11">+BF22+AT22</f>
        <v>1192.1492163319349</v>
      </c>
      <c r="BJ22" s="1009">
        <f>Résultats!D92+'Générateur Emprise 20ans'!AP22/(1+Résultats!$D$29)^(Résultats!$B93-1)</f>
        <v>1194.2</v>
      </c>
      <c r="BK22" s="1009">
        <f ca="1">Résultats!U92+'Générateur Emprise 20ans'!AT22/(1+Résultats!$D$30)^(Résultats!$B93-1)</f>
        <v>1217.7372816000002</v>
      </c>
      <c r="BL22" s="1009">
        <f>Résultats!AE92+'Générateur Emprise 20ans'!BF22/(1+Résultats!$D$30)^(Résultats!$B93-1)</f>
        <v>-25.588065268065272</v>
      </c>
      <c r="BM22" s="1009">
        <f ca="1">Résultats!AE92+'Générateur Emprise 20ans'!BI22/(1+Résultats!$D$30)^(Résultats!$B93-1)</f>
        <v>1192.1492163319349</v>
      </c>
      <c r="BN22" s="1009">
        <f>Résultats!I92+'Générateur Emprise 20ans'!AR22/(1+Résultats!$D$29)^(Résultats!$B93-1)</f>
        <v>4776.8</v>
      </c>
      <c r="BO22" s="1009">
        <f ca="1">Résultats!Z92+'Générateur Emprise 20ans'!AV22/(1+Résultats!$D$30)^(Résultats!$B93-1)</f>
        <v>4870.9491264000008</v>
      </c>
      <c r="BP22" s="1009">
        <f>Résultats!AJ92+'Générateur Emprise 20ans'!BE22/(1+Résultats!$D$30)^(Résultats!$B93-1)</f>
        <v>-102.35226107226109</v>
      </c>
      <c r="BQ22" s="1009">
        <f ca="1">Résultats!AT92+'Générateur Emprise 20ans'!BH22/(1+Résultats!$D$30)^(Résultats!$B93-1)</f>
        <v>4768.5968653277396</v>
      </c>
    </row>
    <row r="23" spans="1:69" x14ac:dyDescent="0.3">
      <c r="A23">
        <v>2</v>
      </c>
      <c r="B23" t="str">
        <f t="shared" si="0"/>
        <v>Prairie temporaire</v>
      </c>
      <c r="C23" t="str">
        <f t="shared" si="1"/>
        <v>HIVER</v>
      </c>
      <c r="D23" s="869">
        <f t="shared" ref="D23:D51" si="12">+$X22</f>
        <v>12</v>
      </c>
      <c r="E23" s="869">
        <f t="shared" ref="E23:E51" si="13">+AC22</f>
        <v>12</v>
      </c>
      <c r="F23" s="869">
        <f t="shared" ref="F23:F51" si="14">+AH22</f>
        <v>12</v>
      </c>
      <c r="G23" s="869">
        <f t="shared" ref="G23:G51" si="15">+AM22</f>
        <v>12</v>
      </c>
      <c r="H23" t="s">
        <v>405</v>
      </c>
      <c r="I23" s="842">
        <f ca="1">'Générateur Emprise 20ans'!C193</f>
        <v>40.553919999999998</v>
      </c>
      <c r="J23" s="842">
        <f t="shared" ref="J23:J51" ca="1" si="16">I23/($B$9*$C$9/10000)</f>
        <v>10.556518117451061</v>
      </c>
      <c r="K23">
        <f t="shared" ref="K23:K51" si="17">IF(A23&lt;=$U$7,IF(A23&gt;$F$13," ",HLOOKUP(IF(A23-(F$12*ROUNDDOWN(A23/F$12,0))=0,F$12,A23-(F$12*ROUNDDOWN(A23/F$12,0))),$N$12:$R$13,2,FALSE)),0)</f>
        <v>10</v>
      </c>
      <c r="L23">
        <f t="shared" si="2"/>
        <v>40</v>
      </c>
      <c r="M23">
        <f t="shared" ref="M23:M51" si="18">IF(C23="ETE",(B$2-(C$5+C$6))*(C$2-(C$7+C$8))/10000*K23,(B$2-(C$5+C$6))*(C$2-(C$7+C$8))/10000*K23)</f>
        <v>38.416000000000004</v>
      </c>
      <c r="N23">
        <f t="shared" ref="N23:N51" ca="1" si="19">I23-L23</f>
        <v>0.55391999999999797</v>
      </c>
      <c r="O23">
        <f t="shared" ca="1" si="3"/>
        <v>2.137919999999994</v>
      </c>
      <c r="T23">
        <v>2</v>
      </c>
      <c r="U23" s="971">
        <f t="shared" ref="U23:U51" si="20">($U$15-$U$14)/(1+EXP((T23-$U$17)/$U$16))+$U$14-$U$20</f>
        <v>1.607563687658172</v>
      </c>
      <c r="V23" s="973">
        <v>2</v>
      </c>
      <c r="W23" s="971">
        <f t="shared" si="4"/>
        <v>2.9304634028364465</v>
      </c>
      <c r="X23" s="869">
        <f>IF('Base de données Haies'!$I$26=0,'Générateur Emprise 20ans'!U$8,IF(W23=0,$W$17,W23))</f>
        <v>12</v>
      </c>
      <c r="Y23">
        <v>2</v>
      </c>
      <c r="Z23" s="971">
        <f t="shared" ref="Z23:Z51" si="21">($U$15-$U$14)/(1+EXP((Y23-$U$17)/$U$16))+$U$14-$U$20</f>
        <v>1.607563687658172</v>
      </c>
      <c r="AA23" s="973">
        <v>2</v>
      </c>
      <c r="AB23" s="971">
        <f t="shared" si="5"/>
        <v>2.9304634028364465</v>
      </c>
      <c r="AC23" s="869">
        <f>IF('Base de données Haies'!$I$26=0,'Générateur Emprise 20ans'!Z$8,IF(AB23=0,$W$17,AB23))</f>
        <v>12</v>
      </c>
      <c r="AD23">
        <v>2</v>
      </c>
      <c r="AE23" s="971">
        <f t="shared" ref="AE23:AE51" si="22">($U$15-$U$14)/(1+EXP((AD23-$U$17)/$U$16))+$U$14-$U$20</f>
        <v>1.607563687658172</v>
      </c>
      <c r="AF23" s="973">
        <v>2</v>
      </c>
      <c r="AG23" s="971">
        <f t="shared" si="6"/>
        <v>2.9304634028364465</v>
      </c>
      <c r="AH23" s="869">
        <f>IF('Base de données Haies'!$I$26=0,'Générateur Emprise 20ans'!AE$8,IF(AG23=0,$W$17,AG23))</f>
        <v>12</v>
      </c>
      <c r="AI23">
        <v>2</v>
      </c>
      <c r="AJ23" s="971">
        <f t="shared" ref="AJ23:AJ51" si="23">($U$15-$U$14)/(1+EXP((AI23-$U$17)/$U$16))+$U$14-$U$20</f>
        <v>1.607563687658172</v>
      </c>
      <c r="AK23" s="973">
        <v>2</v>
      </c>
      <c r="AL23" s="971">
        <f t="shared" si="7"/>
        <v>2.9304634028364465</v>
      </c>
      <c r="AM23" s="869">
        <f>IF('Base de données Haies'!$I$26=0,'Générateur Emprise 20ans'!AJ$8,IF(AL23=0,$W$17,AL23))</f>
        <v>12</v>
      </c>
      <c r="AO23" s="869">
        <f>+'Générateur Emprise 20ans'!K23</f>
        <v>10</v>
      </c>
      <c r="AP23" s="877">
        <f>IF(Résultats!$B55&lt;='Générateur Emprise 20ans'!$U$7,IF(Résultats!$B55&gt;'Générateur Emprise 20ans'!$F$13," ",HLOOKUP(IF(Résultats!$B55-('Générateur Emprise 20ans'!$F$12*ROUNDDOWN(Résultats!$B55/'Générateur Emprise 20ans'!$F$12,0))=0,'Générateur Emprise 20ans'!$F$12,Résultats!$B55-('Générateur Emprise 20ans'!$F$12*ROUNDDOWN(Résultats!$B55/'Générateur Emprise 20ans'!$F$12,0))),'Générateur Emprise 20ans'!$N$14:$R$15,2,FALSE)),0)</f>
        <v>927</v>
      </c>
      <c r="AQ23" s="869">
        <f>+'Générateur Emprise 20ans'!L23</f>
        <v>40</v>
      </c>
      <c r="AR23" s="876">
        <f>+AP23*Menu!$F$13</f>
        <v>3708</v>
      </c>
      <c r="AS23" s="869">
        <f ca="1">+'Générateur Emprise 20ans'!D193</f>
        <v>10.138479999999999</v>
      </c>
      <c r="AT23" s="877">
        <f ca="1">IF(Résultats!$B55&lt;='Générateur Emprise 20ans'!$U$7,+AP23*AS23/AO23+IF(Résultats!$B55&lt;=Menu!$G$64,Menu!$D$64,0),0)</f>
        <v>946.83709599999997</v>
      </c>
      <c r="AU23" s="869">
        <f ca="1">+'Générateur Emprise 20ans'!C193</f>
        <v>40.553919999999998</v>
      </c>
      <c r="AV23" s="877">
        <f ca="1">+AT23*Menu!$F$13</f>
        <v>3787.3483839999999</v>
      </c>
      <c r="AW23" s="1010">
        <f t="shared" ca="1" si="8"/>
        <v>1.0213992405609493</v>
      </c>
      <c r="AX23" s="876">
        <f>+IF(Résultats!B55&lt;=Menu!$D$253,Menu!$D$252*Menu!$F$13,0)</f>
        <v>0</v>
      </c>
      <c r="AY23" s="1034">
        <f>+Menu!$L$141</f>
        <v>102.35226107226109</v>
      </c>
      <c r="AZ23" s="1034">
        <f>+AY23/Menu!$F$13</f>
        <v>25.588065268065272</v>
      </c>
      <c r="BA23" s="1034">
        <f>+AY23/Menu!$D$123</f>
        <v>127.94032634032635</v>
      </c>
      <c r="BE23" s="1034">
        <f t="shared" si="9"/>
        <v>-102.35226107226109</v>
      </c>
      <c r="BF23" s="1034">
        <f>+BE23/Menu!$F$13</f>
        <v>-25.588065268065272</v>
      </c>
      <c r="BG23" s="1034">
        <f>+BE23/Menu!$D$123</f>
        <v>-127.94032634032635</v>
      </c>
      <c r="BH23" s="1009">
        <f t="shared" ca="1" si="10"/>
        <v>3684.9961229277387</v>
      </c>
      <c r="BI23" s="1009">
        <f t="shared" ca="1" si="11"/>
        <v>921.24903073193468</v>
      </c>
      <c r="BJ23" s="1009">
        <f>BJ22+'Générateur Emprise 20ans'!AP23/(1+Résultats!$D$29)^(Résultats!$B94-1)</f>
        <v>2085.5461538461541</v>
      </c>
      <c r="BK23" s="1009">
        <f ca="1">BK22+'Générateur Emprise 20ans'!AT23/(1+Résultats!$D$30)^(Résultats!$B94-1)</f>
        <v>2128.1575662153846</v>
      </c>
      <c r="BL23" s="1009">
        <f>BL22+'Générateur Emprise 20ans'!BF23/(1+Résultats!$D$30)^(Résultats!$B94-1)</f>
        <v>-50.191974179666495</v>
      </c>
      <c r="BM23" s="1009">
        <f ca="1">BM22+'Générateur Emprise 20ans'!BI23/(1+Résultats!$D$30)^(Résultats!$B94-1)</f>
        <v>2077.9655920357181</v>
      </c>
      <c r="BN23" s="1009">
        <f>BN22+'Générateur Emprise 20ans'!AR23/(1+Résultats!$D$29)^(Résultats!$B94-1)</f>
        <v>8342.1846153846163</v>
      </c>
      <c r="BO23" s="1009">
        <f ca="1">BO22+'Générateur Emprise 20ans'!AV23/(1+Résultats!$D$30)^(Résultats!$B94-1)</f>
        <v>8512.6302648615383</v>
      </c>
      <c r="BP23" s="1009">
        <f>BP22+'Générateur Emprise 20ans'!BE23/(1+Résultats!$D$30)^(Résultats!$B94-1)</f>
        <v>-200.76789671866598</v>
      </c>
      <c r="BQ23" s="1009">
        <f ca="1">BQ22+'Générateur Emprise 20ans'!BH23/(1+Résultats!$D$30)^(Résultats!$B94-1)</f>
        <v>8311.8623681428726</v>
      </c>
    </row>
    <row r="24" spans="1:69" x14ac:dyDescent="0.3">
      <c r="A24">
        <v>3</v>
      </c>
      <c r="B24" t="str">
        <f t="shared" si="0"/>
        <v>Orge d'hiver</v>
      </c>
      <c r="C24" t="str">
        <f t="shared" si="1"/>
        <v>HIVER</v>
      </c>
      <c r="D24" s="869">
        <f t="shared" si="12"/>
        <v>12</v>
      </c>
      <c r="E24" s="869">
        <f t="shared" si="13"/>
        <v>12</v>
      </c>
      <c r="F24" s="869">
        <f t="shared" si="14"/>
        <v>12</v>
      </c>
      <c r="G24" s="869">
        <f t="shared" si="15"/>
        <v>12</v>
      </c>
      <c r="H24" t="s">
        <v>405</v>
      </c>
      <c r="I24" s="842">
        <f ca="1">'Générateur Emprise 20ans'!C194</f>
        <v>34.470832000000001</v>
      </c>
      <c r="J24" s="842">
        <f t="shared" ca="1" si="16"/>
        <v>8.973040399833403</v>
      </c>
      <c r="K24">
        <f t="shared" si="17"/>
        <v>8.5</v>
      </c>
      <c r="L24">
        <f t="shared" si="2"/>
        <v>34</v>
      </c>
      <c r="M24">
        <f t="shared" si="18"/>
        <v>32.653600000000004</v>
      </c>
      <c r="N24">
        <f t="shared" ca="1" si="19"/>
        <v>0.47083200000000147</v>
      </c>
      <c r="O24">
        <f t="shared" ca="1" si="3"/>
        <v>1.8172319999999971</v>
      </c>
      <c r="T24">
        <v>3</v>
      </c>
      <c r="U24" s="971">
        <f t="shared" si="20"/>
        <v>2.4332657522813195</v>
      </c>
      <c r="V24" s="973">
        <v>3</v>
      </c>
      <c r="W24" s="971">
        <f t="shared" si="4"/>
        <v>4.4356539595785716</v>
      </c>
      <c r="X24" s="869">
        <f>IF('Base de données Haies'!$I$26=0,'Générateur Emprise 20ans'!U$8,IF(W24=0,$W$17,W24))</f>
        <v>12</v>
      </c>
      <c r="Y24">
        <v>3</v>
      </c>
      <c r="Z24" s="971">
        <f t="shared" si="21"/>
        <v>2.4332657522813195</v>
      </c>
      <c r="AA24" s="973">
        <v>3</v>
      </c>
      <c r="AB24" s="971">
        <f t="shared" si="5"/>
        <v>4.4356539595785716</v>
      </c>
      <c r="AC24" s="869">
        <f>IF('Base de données Haies'!$I$26=0,'Générateur Emprise 20ans'!Z$8,IF(AB24=0,$W$17,AB24))</f>
        <v>12</v>
      </c>
      <c r="AD24">
        <v>3</v>
      </c>
      <c r="AE24" s="971">
        <f t="shared" si="22"/>
        <v>2.4332657522813195</v>
      </c>
      <c r="AF24" s="973">
        <v>3</v>
      </c>
      <c r="AG24" s="971">
        <f t="shared" si="6"/>
        <v>4.4356539595785716</v>
      </c>
      <c r="AH24" s="869">
        <f>IF('Base de données Haies'!$I$26=0,'Générateur Emprise 20ans'!AE$8,IF(AG24=0,$W$17,AG24))</f>
        <v>12</v>
      </c>
      <c r="AI24">
        <v>3</v>
      </c>
      <c r="AJ24" s="971">
        <f t="shared" si="23"/>
        <v>2.4332657522813195</v>
      </c>
      <c r="AK24" s="973">
        <v>3</v>
      </c>
      <c r="AL24" s="971">
        <f t="shared" si="7"/>
        <v>4.4356539595785716</v>
      </c>
      <c r="AM24" s="869">
        <f>IF('Base de données Haies'!$I$26=0,'Générateur Emprise 20ans'!AJ$8,IF(AL24=0,$W$17,AL24))</f>
        <v>12</v>
      </c>
      <c r="AO24" s="869">
        <f>+'Générateur Emprise 20ans'!K24</f>
        <v>8.5</v>
      </c>
      <c r="AP24" s="877">
        <f>IF(Résultats!$B56&lt;='Générateur Emprise 20ans'!$U$7,IF(Résultats!$B56&gt;'Générateur Emprise 20ans'!$F$13," ",HLOOKUP(IF(Résultats!$B56-('Générateur Emprise 20ans'!$F$12*ROUNDDOWN(Résultats!$B56/'Générateur Emprise 20ans'!$F$12,0))=0,'Générateur Emprise 20ans'!$F$12,Résultats!$B56-('Générateur Emprise 20ans'!$F$12*ROUNDDOWN(Résultats!$B56/'Générateur Emprise 20ans'!$F$12,0))),'Générateur Emprise 20ans'!$N$14:$R$15,2,FALSE)),0)</f>
        <v>1280.5</v>
      </c>
      <c r="AQ24" s="869">
        <f>+'Générateur Emprise 20ans'!L24</f>
        <v>34</v>
      </c>
      <c r="AR24" s="876">
        <f>+AP24*Menu!$F$13</f>
        <v>5122</v>
      </c>
      <c r="AS24" s="869">
        <f ca="1">+'Générateur Emprise 20ans'!D194</f>
        <v>8.6177080000000004</v>
      </c>
      <c r="AT24" s="877">
        <f ca="1">IF(Résultats!$B56&lt;='Générateur Emprise 20ans'!$U$7,+AP24*AS24/AO24+IF(Résultats!$B56&lt;=Menu!$G$64,Menu!$D$64,0),0)</f>
        <v>1305.2323640000002</v>
      </c>
      <c r="AU24" s="869">
        <f ca="1">+'Générateur Emprise 20ans'!C194</f>
        <v>34.470832000000001</v>
      </c>
      <c r="AV24" s="877">
        <f ca="1">+AT24*Menu!$F$13</f>
        <v>5220.9294560000008</v>
      </c>
      <c r="AW24" s="1010">
        <f t="shared" ca="1" si="8"/>
        <v>1.0193146146036707</v>
      </c>
      <c r="AX24" s="876">
        <f>+IF(Résultats!B56&lt;=Menu!$D$253,Menu!$D$252*Menu!$F$13,0)</f>
        <v>0</v>
      </c>
      <c r="AY24" s="1034">
        <f>+Menu!$L$141</f>
        <v>102.35226107226109</v>
      </c>
      <c r="AZ24" s="1034">
        <f>+AY24/Menu!$F$13</f>
        <v>25.588065268065272</v>
      </c>
      <c r="BA24" s="1034">
        <f>+AY24/Menu!$D$123</f>
        <v>127.94032634032635</v>
      </c>
      <c r="BE24" s="1034">
        <f t="shared" si="9"/>
        <v>-102.35226107226109</v>
      </c>
      <c r="BF24" s="1034">
        <f>+BE24/Menu!$F$13</f>
        <v>-25.588065268065272</v>
      </c>
      <c r="BG24" s="1034">
        <f>+BE24/Menu!$D$123</f>
        <v>-127.94032634032635</v>
      </c>
      <c r="BH24" s="1009">
        <f t="shared" ca="1" si="10"/>
        <v>5118.5771949277396</v>
      </c>
      <c r="BI24" s="1009">
        <f t="shared" ca="1" si="11"/>
        <v>1279.6442987319349</v>
      </c>
      <c r="BJ24" s="1009">
        <f>BJ23+'Générateur Emprise 20ans'!AP24/(1+Résultats!$D$29)^(Résultats!$B95-1)</f>
        <v>3269.4403846153846</v>
      </c>
      <c r="BK24" s="1009">
        <f ca="1">BK23+'Générateur Emprise 20ans'!AT24/(1+Résultats!$D$30)^(Résultats!$B95-1)</f>
        <v>3334.9182577834317</v>
      </c>
      <c r="BL24" s="1009">
        <f>BL23+'Générateur Emprise 20ans'!BF24/(1+Résultats!$D$30)^(Résultats!$B95-1)</f>
        <v>-73.84957890235998</v>
      </c>
      <c r="BM24" s="1009">
        <f ca="1">BM23+'Générateur Emprise 20ans'!BI24/(1+Résultats!$D$30)^(Résultats!$B95-1)</f>
        <v>3261.0686788810717</v>
      </c>
      <c r="BN24" s="1009">
        <f>BN23+'Générateur Emprise 20ans'!AR24/(1+Résultats!$D$29)^(Résultats!$B95-1)</f>
        <v>13077.761538461538</v>
      </c>
      <c r="BO24" s="1009">
        <f ca="1">BO23+'Générateur Emprise 20ans'!AV24/(1+Résultats!$D$30)^(Résultats!$B95-1)</f>
        <v>13339.673031133727</v>
      </c>
      <c r="BP24" s="1009">
        <f>BP23+'Générateur Emprise 20ans'!BE24/(1+Résultats!$D$30)^(Résultats!$B95-1)</f>
        <v>-295.39831560943992</v>
      </c>
      <c r="BQ24" s="1009">
        <f ca="1">BQ23+'Générateur Emprise 20ans'!BH24/(1+Résultats!$D$30)^(Résultats!$B95-1)</f>
        <v>13044.274715524287</v>
      </c>
    </row>
    <row r="25" spans="1:69" x14ac:dyDescent="0.3">
      <c r="A25">
        <v>4</v>
      </c>
      <c r="B25" t="str">
        <f t="shared" si="0"/>
        <v>Maïs</v>
      </c>
      <c r="C25" t="str">
        <f t="shared" si="1"/>
        <v>ETE</v>
      </c>
      <c r="D25" s="869">
        <f t="shared" si="12"/>
        <v>12</v>
      </c>
      <c r="E25" s="869">
        <f t="shared" si="13"/>
        <v>12</v>
      </c>
      <c r="F25" s="869">
        <f t="shared" si="14"/>
        <v>12</v>
      </c>
      <c r="G25" s="869">
        <f t="shared" si="15"/>
        <v>12</v>
      </c>
      <c r="H25" t="s">
        <v>405</v>
      </c>
      <c r="I25" s="842">
        <f ca="1">'Générateur Emprise 20ans'!C195</f>
        <v>39.866864</v>
      </c>
      <c r="J25" s="842">
        <f t="shared" ca="1" si="16"/>
        <v>10.377671803415243</v>
      </c>
      <c r="K25">
        <f t="shared" si="17"/>
        <v>9.5</v>
      </c>
      <c r="L25">
        <f t="shared" si="2"/>
        <v>38</v>
      </c>
      <c r="M25">
        <f t="shared" si="18"/>
        <v>36.495200000000004</v>
      </c>
      <c r="N25">
        <f t="shared" ca="1" si="19"/>
        <v>1.8668639999999996</v>
      </c>
      <c r="O25">
        <f t="shared" ca="1" si="3"/>
        <v>3.3716639999999956</v>
      </c>
      <c r="T25">
        <v>4</v>
      </c>
      <c r="U25" s="971">
        <f t="shared" si="20"/>
        <v>3.2151273753163432</v>
      </c>
      <c r="V25" s="973">
        <v>4</v>
      </c>
      <c r="W25" s="971">
        <f t="shared" si="4"/>
        <v>5.860926805672892</v>
      </c>
      <c r="X25" s="869">
        <f>IF('Base de données Haies'!$I$26=0,'Générateur Emprise 20ans'!U$8,IF(W25=0,$W$17,W25))</f>
        <v>12</v>
      </c>
      <c r="Y25">
        <v>4</v>
      </c>
      <c r="Z25" s="971">
        <f t="shared" si="21"/>
        <v>3.2151273753163432</v>
      </c>
      <c r="AA25" s="973">
        <v>4</v>
      </c>
      <c r="AB25" s="971">
        <f t="shared" si="5"/>
        <v>5.860926805672892</v>
      </c>
      <c r="AC25" s="869">
        <f>IF('Base de données Haies'!$I$26=0,'Générateur Emprise 20ans'!Z$8,IF(AB25=0,$W$17,AB25))</f>
        <v>12</v>
      </c>
      <c r="AD25">
        <v>4</v>
      </c>
      <c r="AE25" s="971">
        <f t="shared" si="22"/>
        <v>3.2151273753163432</v>
      </c>
      <c r="AF25" s="973">
        <v>4</v>
      </c>
      <c r="AG25" s="971">
        <f t="shared" si="6"/>
        <v>5.860926805672892</v>
      </c>
      <c r="AH25" s="869">
        <f>IF('Base de données Haies'!$I$26=0,'Générateur Emprise 20ans'!AE$8,IF(AG25=0,$W$17,AG25))</f>
        <v>12</v>
      </c>
      <c r="AI25">
        <v>4</v>
      </c>
      <c r="AJ25" s="971">
        <f t="shared" si="23"/>
        <v>3.2151273753163432</v>
      </c>
      <c r="AK25" s="973">
        <v>4</v>
      </c>
      <c r="AL25" s="971">
        <f t="shared" si="7"/>
        <v>5.860926805672892</v>
      </c>
      <c r="AM25" s="869">
        <f>IF('Base de données Haies'!$I$26=0,'Générateur Emprise 20ans'!AJ$8,IF(AL25=0,$W$17,AL25))</f>
        <v>12</v>
      </c>
      <c r="AO25" s="869">
        <f>+'Générateur Emprise 20ans'!K25</f>
        <v>9.5</v>
      </c>
      <c r="AP25" s="877">
        <f>IF(Résultats!$B57&lt;='Générateur Emprise 20ans'!$U$7,IF(Résultats!$B57&gt;'Générateur Emprise 20ans'!$F$13," ",HLOOKUP(IF(Résultats!$B57-('Générateur Emprise 20ans'!$F$12*ROUNDDOWN(Résultats!$B57/'Générateur Emprise 20ans'!$F$12,0))=0,'Générateur Emprise 20ans'!$F$12,Résultats!$B57-('Générateur Emprise 20ans'!$F$12*ROUNDDOWN(Résultats!$B57/'Générateur Emprise 20ans'!$F$12,0))),'Générateur Emprise 20ans'!$N$14:$R$15,2,FALSE)),0)</f>
        <v>1472</v>
      </c>
      <c r="AQ25" s="869">
        <f>+'Générateur Emprise 20ans'!L25</f>
        <v>38</v>
      </c>
      <c r="AR25" s="876">
        <f>+AP25*Menu!$F$13</f>
        <v>5888</v>
      </c>
      <c r="AS25" s="869">
        <f ca="1">+'Générateur Emprise 20ans'!D195</f>
        <v>9.9667159999999999</v>
      </c>
      <c r="AT25" s="877">
        <f ca="1">IF(Résultats!$B57&lt;='Générateur Emprise 20ans'!$U$7,+AP25*AS25/AO25+IF(Résultats!$B57&lt;=Menu!$G$64,Menu!$D$64,0),0)</f>
        <v>1551.3164159999999</v>
      </c>
      <c r="AU25" s="869">
        <f ca="1">+'Générateur Emprise 20ans'!C195</f>
        <v>39.866864</v>
      </c>
      <c r="AV25" s="877">
        <f ca="1">+AT25*Menu!$F$13</f>
        <v>6205.2656639999996</v>
      </c>
      <c r="AW25" s="1010">
        <f t="shared" ca="1" si="8"/>
        <v>1.0538834347826087</v>
      </c>
      <c r="AX25" s="876">
        <f>+IF(Résultats!B57&lt;=Menu!$D$253,Menu!$D$252*Menu!$F$13,0)</f>
        <v>0</v>
      </c>
      <c r="AY25" s="1034">
        <f>+Menu!$L$141</f>
        <v>102.35226107226109</v>
      </c>
      <c r="AZ25" s="1034">
        <f>+AY25/Menu!$F$13</f>
        <v>25.588065268065272</v>
      </c>
      <c r="BA25" s="1034">
        <f>+AY25/Menu!$D$123</f>
        <v>127.94032634032635</v>
      </c>
      <c r="BE25" s="1034">
        <f t="shared" si="9"/>
        <v>-102.35226107226109</v>
      </c>
      <c r="BF25" s="1034">
        <f>+BE25/Menu!$F$13</f>
        <v>-25.588065268065272</v>
      </c>
      <c r="BG25" s="1034">
        <f>+BE25/Menu!$D$123</f>
        <v>-127.94032634032635</v>
      </c>
      <c r="BH25" s="1009">
        <f t="shared" ca="1" si="10"/>
        <v>6102.9134029277384</v>
      </c>
      <c r="BI25" s="1009">
        <f t="shared" ca="1" si="11"/>
        <v>1525.7283507319346</v>
      </c>
      <c r="BJ25" s="1009">
        <f>BJ24+'Générateur Emprise 20ans'!AP25/(1+Résultats!$D$29)^(Résultats!$B96-1)</f>
        <v>4578.0430245789712</v>
      </c>
      <c r="BK25" s="1009">
        <f ca="1">BK24+'Générateur Emprise 20ans'!AT25/(1+Résultats!$D$30)^(Résultats!$B96-1)</f>
        <v>4714.0329027538455</v>
      </c>
      <c r="BL25" s="1009">
        <f>BL24+'Générateur Emprise 20ans'!BF25/(1+Résultats!$D$30)^(Résultats!$B96-1)</f>
        <v>-96.597275751103709</v>
      </c>
      <c r="BM25" s="1009">
        <f ca="1">BM24+'Générateur Emprise 20ans'!BI25/(1+Résultats!$D$30)^(Résultats!$B96-1)</f>
        <v>4617.435627002742</v>
      </c>
      <c r="BN25" s="1009">
        <f>BN24+'Générateur Emprise 20ans'!AR25/(1+Résultats!$D$29)^(Résultats!$B96-1)</f>
        <v>18312.172098315885</v>
      </c>
      <c r="BO25" s="1009">
        <f ca="1">BO24+'Générateur Emprise 20ans'!AV25/(1+Résultats!$D$30)^(Résultats!$B96-1)</f>
        <v>18856.131611015382</v>
      </c>
      <c r="BP25" s="1009">
        <f>BP24+'Générateur Emprise 20ans'!BE25/(1+Résultats!$D$30)^(Résultats!$B96-1)</f>
        <v>-386.38910300441484</v>
      </c>
      <c r="BQ25" s="1009">
        <f ca="1">BQ24+'Générateur Emprise 20ans'!BH25/(1+Résultats!$D$30)^(Résultats!$B96-1)</f>
        <v>18469.742508010968</v>
      </c>
    </row>
    <row r="26" spans="1:69" x14ac:dyDescent="0.3">
      <c r="A26">
        <v>5</v>
      </c>
      <c r="B26" t="str">
        <f t="shared" si="0"/>
        <v>Blé d'hiver</v>
      </c>
      <c r="C26" t="str">
        <f t="shared" si="1"/>
        <v>HIVER</v>
      </c>
      <c r="D26" s="869">
        <f t="shared" si="12"/>
        <v>12</v>
      </c>
      <c r="E26" s="869">
        <f t="shared" si="13"/>
        <v>12</v>
      </c>
      <c r="F26" s="869">
        <f t="shared" si="14"/>
        <v>12</v>
      </c>
      <c r="G26" s="869">
        <f t="shared" si="15"/>
        <v>12</v>
      </c>
      <c r="H26" t="s">
        <v>405</v>
      </c>
      <c r="I26" s="842">
        <f ca="1">'Générateur Emprise 20ans'!C196</f>
        <v>31.632057600000003</v>
      </c>
      <c r="J26" s="842">
        <f t="shared" ca="1" si="16"/>
        <v>8.2340841316118283</v>
      </c>
      <c r="K26">
        <f t="shared" si="17"/>
        <v>7.8</v>
      </c>
      <c r="L26">
        <f t="shared" si="2"/>
        <v>31.2</v>
      </c>
      <c r="M26">
        <f t="shared" si="18"/>
        <v>29.964480000000002</v>
      </c>
      <c r="N26">
        <f t="shared" ca="1" si="19"/>
        <v>0.43205760000000382</v>
      </c>
      <c r="O26">
        <f t="shared" ca="1" si="3"/>
        <v>1.6675776000000013</v>
      </c>
      <c r="T26">
        <v>5</v>
      </c>
      <c r="U26" s="971">
        <f t="shared" si="20"/>
        <v>3.9181494739582208</v>
      </c>
      <c r="V26" s="973">
        <v>5</v>
      </c>
      <c r="W26" s="971">
        <f t="shared" si="4"/>
        <v>7.1424813389532975</v>
      </c>
      <c r="X26" s="869">
        <f>IF('Base de données Haies'!$I$26=0,'Générateur Emprise 20ans'!U$8,IF(W26=0,$W$17,W26))</f>
        <v>12</v>
      </c>
      <c r="Y26">
        <v>5</v>
      </c>
      <c r="Z26" s="971">
        <f t="shared" si="21"/>
        <v>3.9181494739582208</v>
      </c>
      <c r="AA26" s="973">
        <v>5</v>
      </c>
      <c r="AB26" s="971">
        <f t="shared" si="5"/>
        <v>7.1424813389532975</v>
      </c>
      <c r="AC26" s="869">
        <f>IF('Base de données Haies'!$I$26=0,'Générateur Emprise 20ans'!Z$8,IF(AB26=0,$W$17,AB26))</f>
        <v>12</v>
      </c>
      <c r="AD26">
        <v>5</v>
      </c>
      <c r="AE26" s="971">
        <f t="shared" si="22"/>
        <v>3.9181494739582208</v>
      </c>
      <c r="AF26" s="973">
        <v>5</v>
      </c>
      <c r="AG26" s="971">
        <f t="shared" si="6"/>
        <v>7.1424813389532975</v>
      </c>
      <c r="AH26" s="869">
        <f>IF('Base de données Haies'!$I$26=0,'Générateur Emprise 20ans'!AE$8,IF(AG26=0,$W$17,AG26))</f>
        <v>12</v>
      </c>
      <c r="AI26">
        <v>5</v>
      </c>
      <c r="AJ26" s="971">
        <f t="shared" si="23"/>
        <v>3.9181494739582208</v>
      </c>
      <c r="AK26" s="973">
        <v>5</v>
      </c>
      <c r="AL26" s="971">
        <f t="shared" si="7"/>
        <v>7.1424813389532975</v>
      </c>
      <c r="AM26" s="869">
        <f>IF('Base de données Haies'!$I$26=0,'Générateur Emprise 20ans'!AJ$8,IF(AL26=0,$W$17,AL26))</f>
        <v>12</v>
      </c>
      <c r="AO26" s="869">
        <f>+'Générateur Emprise 20ans'!K26</f>
        <v>7.8</v>
      </c>
      <c r="AP26" s="877">
        <f>IF(Résultats!$B58&lt;='Générateur Emprise 20ans'!$U$7,IF(Résultats!$B58&gt;'Générateur Emprise 20ans'!$F$13," ",HLOOKUP(IF(Résultats!$B58-('Générateur Emprise 20ans'!$F$12*ROUNDDOWN(Résultats!$B58/'Générateur Emprise 20ans'!$F$12,0))=0,'Générateur Emprise 20ans'!$F$12,Résultats!$B58-('Générateur Emprise 20ans'!$F$12*ROUNDDOWN(Résultats!$B58/'Générateur Emprise 20ans'!$F$12,0))),'Générateur Emprise 20ans'!$N$14:$R$15,2,FALSE)),0)</f>
        <v>1194.2</v>
      </c>
      <c r="AQ26" s="869">
        <f>+'Générateur Emprise 20ans'!L26</f>
        <v>31.2</v>
      </c>
      <c r="AR26" s="876">
        <f>+AP26*Menu!$F$13</f>
        <v>4776.8</v>
      </c>
      <c r="AS26" s="869">
        <f ca="1">+'Générateur Emprise 20ans'!D196</f>
        <v>7.9080144000000008</v>
      </c>
      <c r="AT26" s="877">
        <f ca="1">IF(Résultats!$B58&lt;='Générateur Emprise 20ans'!$U$7,+AP26*AS26/AO26+IF(Résultats!$B58&lt;=Menu!$G$64,Menu!$D$64,0),0)</f>
        <v>1217.7372816000002</v>
      </c>
      <c r="AU26" s="869">
        <f ca="1">+'Générateur Emprise 20ans'!C196</f>
        <v>31.632057600000003</v>
      </c>
      <c r="AV26" s="877">
        <f ca="1">+AT26*Menu!$F$13</f>
        <v>4870.9491264000008</v>
      </c>
      <c r="AW26" s="1010">
        <f t="shared" ca="1" si="8"/>
        <v>1.0197096647127786</v>
      </c>
      <c r="AX26" s="876">
        <f>+IF(Résultats!B58&lt;=Menu!$D$253,Menu!$D$252*Menu!$F$13,0)</f>
        <v>0</v>
      </c>
      <c r="AY26" s="1034">
        <f>+Menu!$L$141</f>
        <v>102.35226107226109</v>
      </c>
      <c r="AZ26" s="1034">
        <f>+AY26/Menu!$F$13</f>
        <v>25.588065268065272</v>
      </c>
      <c r="BA26" s="1034">
        <f>+AY26/Menu!$D$123</f>
        <v>127.94032634032635</v>
      </c>
      <c r="BE26" s="1034">
        <f t="shared" si="9"/>
        <v>-102.35226107226109</v>
      </c>
      <c r="BF26" s="1034">
        <f>+BE26/Menu!$F$13</f>
        <v>-25.588065268065272</v>
      </c>
      <c r="BG26" s="1034">
        <f>+BE26/Menu!$D$123</f>
        <v>-127.94032634032635</v>
      </c>
      <c r="BH26" s="1009">
        <f t="shared" ca="1" si="10"/>
        <v>4768.5968653277396</v>
      </c>
      <c r="BI26" s="1009">
        <f t="shared" ca="1" si="11"/>
        <v>1192.1492163319349</v>
      </c>
      <c r="BJ26" s="1009">
        <f>BJ25+'Générateur Emprise 20ans'!AP26/(1+Résultats!$D$29)^(Résultats!$B97-1)</f>
        <v>5598.8501895066693</v>
      </c>
      <c r="BK26" s="1009">
        <f ca="1">BK25+'Générateur Emprise 20ans'!AT26/(1+Résultats!$D$30)^(Résultats!$B97-1)</f>
        <v>5754.9598346386711</v>
      </c>
      <c r="BL26" s="1009">
        <f>BL25+'Générateur Emprise 20ans'!BF26/(1+Résultats!$D$30)^(Résultats!$B97-1)</f>
        <v>-118.47006118258807</v>
      </c>
      <c r="BM26" s="1009">
        <f ca="1">BM25+'Générateur Emprise 20ans'!BI26/(1+Résultats!$D$30)^(Résultats!$B97-1)</f>
        <v>5636.4897734560827</v>
      </c>
      <c r="BN26" s="1009">
        <f>BN25+'Générateur Emprise 20ans'!AR26/(1+Résultats!$D$29)^(Résultats!$B97-1)</f>
        <v>22395.400758026677</v>
      </c>
      <c r="BO26" s="1009">
        <f ca="1">BO25+'Générateur Emprise 20ans'!AV26/(1+Résultats!$D$30)^(Résultats!$B97-1)</f>
        <v>23019.839338554684</v>
      </c>
      <c r="BP26" s="1009">
        <f>BP25+'Générateur Emprise 20ans'!BE26/(1+Résultats!$D$30)^(Résultats!$B97-1)</f>
        <v>-473.88024473035227</v>
      </c>
      <c r="BQ26" s="1009">
        <f ca="1">BQ25+'Générateur Emprise 20ans'!BH26/(1+Résultats!$D$30)^(Résultats!$B97-1)</f>
        <v>22545.959093824331</v>
      </c>
    </row>
    <row r="27" spans="1:69" x14ac:dyDescent="0.3">
      <c r="A27">
        <v>6</v>
      </c>
      <c r="B27" t="str">
        <f t="shared" si="0"/>
        <v>Prairie temporaire</v>
      </c>
      <c r="C27" t="str">
        <f t="shared" si="1"/>
        <v>HIVER</v>
      </c>
      <c r="D27" s="869">
        <f t="shared" si="12"/>
        <v>12</v>
      </c>
      <c r="E27" s="869">
        <f t="shared" si="13"/>
        <v>12</v>
      </c>
      <c r="F27" s="869">
        <f t="shared" si="14"/>
        <v>12</v>
      </c>
      <c r="G27" s="869">
        <f t="shared" si="15"/>
        <v>12</v>
      </c>
      <c r="H27" t="s">
        <v>405</v>
      </c>
      <c r="I27" s="842">
        <f ca="1">'Générateur Emprise 20ans'!C197</f>
        <v>40.553919999999998</v>
      </c>
      <c r="J27" s="842">
        <f t="shared" ca="1" si="16"/>
        <v>10.556518117451061</v>
      </c>
      <c r="K27">
        <f t="shared" si="17"/>
        <v>10</v>
      </c>
      <c r="L27">
        <f t="shared" si="2"/>
        <v>40</v>
      </c>
      <c r="M27">
        <f t="shared" si="18"/>
        <v>38.416000000000004</v>
      </c>
      <c r="N27">
        <f t="shared" ca="1" si="19"/>
        <v>0.55391999999999797</v>
      </c>
      <c r="O27">
        <f t="shared" ca="1" si="3"/>
        <v>2.137919999999994</v>
      </c>
      <c r="T27">
        <v>6</v>
      </c>
      <c r="U27" s="971">
        <f t="shared" si="20"/>
        <v>4.5214784143977225</v>
      </c>
      <c r="V27" s="973">
        <v>6</v>
      </c>
      <c r="W27" s="971">
        <f t="shared" si="4"/>
        <v>8.2423030091016454</v>
      </c>
      <c r="X27" s="869">
        <f>IF('Base de données Haies'!$I$26=0,'Générateur Emprise 20ans'!U$8,IF(W27=0,$W$17,W27))</f>
        <v>12</v>
      </c>
      <c r="Y27">
        <v>6</v>
      </c>
      <c r="Z27" s="971">
        <f t="shared" si="21"/>
        <v>4.5214784143977225</v>
      </c>
      <c r="AA27" s="973">
        <v>6</v>
      </c>
      <c r="AB27" s="971">
        <f t="shared" si="5"/>
        <v>8.2423030091016454</v>
      </c>
      <c r="AC27" s="869">
        <f>IF('Base de données Haies'!$I$26=0,'Générateur Emprise 20ans'!Z$8,IF(AB27=0,$W$17,AB27))</f>
        <v>12</v>
      </c>
      <c r="AD27">
        <v>6</v>
      </c>
      <c r="AE27" s="971">
        <f t="shared" si="22"/>
        <v>4.5214784143977225</v>
      </c>
      <c r="AF27" s="973">
        <v>6</v>
      </c>
      <c r="AG27" s="971">
        <f t="shared" si="6"/>
        <v>8.2423030091016454</v>
      </c>
      <c r="AH27" s="869">
        <f>IF('Base de données Haies'!$I$26=0,'Générateur Emprise 20ans'!AE$8,IF(AG27=0,$W$17,AG27))</f>
        <v>12</v>
      </c>
      <c r="AI27">
        <v>6</v>
      </c>
      <c r="AJ27" s="971">
        <f t="shared" si="23"/>
        <v>4.5214784143977225</v>
      </c>
      <c r="AK27" s="973">
        <v>6</v>
      </c>
      <c r="AL27" s="971">
        <f t="shared" si="7"/>
        <v>8.2423030091016454</v>
      </c>
      <c r="AM27" s="869">
        <f>IF('Base de données Haies'!$I$26=0,'Générateur Emprise 20ans'!AJ$8,IF(AL27=0,$W$17,AL27))</f>
        <v>12</v>
      </c>
      <c r="AO27" s="869">
        <f>+'Générateur Emprise 20ans'!K27</f>
        <v>10</v>
      </c>
      <c r="AP27" s="877">
        <f>IF(Résultats!$B59&lt;='Générateur Emprise 20ans'!$U$7,IF(Résultats!$B59&gt;'Générateur Emprise 20ans'!$F$13," ",HLOOKUP(IF(Résultats!$B59-('Générateur Emprise 20ans'!$F$12*ROUNDDOWN(Résultats!$B59/'Générateur Emprise 20ans'!$F$12,0))=0,'Générateur Emprise 20ans'!$F$12,Résultats!$B59-('Générateur Emprise 20ans'!$F$12*ROUNDDOWN(Résultats!$B59/'Générateur Emprise 20ans'!$F$12,0))),'Générateur Emprise 20ans'!$N$14:$R$15,2,FALSE)),0)</f>
        <v>927</v>
      </c>
      <c r="AQ27" s="869">
        <f>+'Générateur Emprise 20ans'!L27</f>
        <v>40</v>
      </c>
      <c r="AR27" s="876">
        <f>+AP27*Menu!$F$13</f>
        <v>3708</v>
      </c>
      <c r="AS27" s="869">
        <f ca="1">+'Générateur Emprise 20ans'!D197</f>
        <v>10.138479999999999</v>
      </c>
      <c r="AT27" s="877">
        <f ca="1">IF(Résultats!$B59&lt;='Générateur Emprise 20ans'!$U$7,+AP27*AS27/AO27+IF(Résultats!$B59&lt;=Menu!$G$64,Menu!$D$64,0),0)</f>
        <v>946.83709599999997</v>
      </c>
      <c r="AU27" s="869">
        <f ca="1">+'Générateur Emprise 20ans'!C197</f>
        <v>40.553919999999998</v>
      </c>
      <c r="AV27" s="877">
        <f ca="1">+AT27*Menu!$F$13</f>
        <v>3787.3483839999999</v>
      </c>
      <c r="AW27" s="1010">
        <f t="shared" ca="1" si="8"/>
        <v>1.0213992405609493</v>
      </c>
      <c r="AX27" s="876">
        <f>+IF(Résultats!B59&lt;=Menu!$D$253,Menu!$D$252*Menu!$F$13,0)</f>
        <v>0</v>
      </c>
      <c r="AY27" s="1034">
        <f>+Menu!$L$141</f>
        <v>102.35226107226109</v>
      </c>
      <c r="AZ27" s="1034">
        <f>+AY27/Menu!$F$13</f>
        <v>25.588065268065272</v>
      </c>
      <c r="BA27" s="1034">
        <f>+AY27/Menu!$D$123</f>
        <v>127.94032634032635</v>
      </c>
      <c r="BE27" s="1034">
        <f t="shared" si="9"/>
        <v>-102.35226107226109</v>
      </c>
      <c r="BF27" s="1034">
        <f>+BE27/Menu!$F$13</f>
        <v>-25.588065268065272</v>
      </c>
      <c r="BG27" s="1034">
        <f>+BE27/Menu!$D$123</f>
        <v>-127.94032634032635</v>
      </c>
      <c r="BH27" s="1009">
        <f t="shared" ca="1" si="10"/>
        <v>3684.9961229277387</v>
      </c>
      <c r="BI27" s="1009">
        <f t="shared" ca="1" si="11"/>
        <v>921.24903073193468</v>
      </c>
      <c r="BJ27" s="1009">
        <f>BJ26+'Générateur Emprise 20ans'!AP27/(1+Résultats!$D$29)^(Résultats!$B98-1)</f>
        <v>6360.7766174725884</v>
      </c>
      <c r="BK27" s="1009">
        <f ca="1">BK26+'Générateur Emprise 20ans'!AT27/(1+Résultats!$D$30)^(Résultats!$B98-1)</f>
        <v>6533.1909095263773</v>
      </c>
      <c r="BL27" s="1009">
        <f>BL26+'Générateur Emprise 20ans'!BF27/(1+Résultats!$D$30)^(Résultats!$B98-1)</f>
        <v>-139.5015856359384</v>
      </c>
      <c r="BM27" s="1009">
        <f ca="1">BM26+'Générateur Emprise 20ans'!BI27/(1+Résultats!$D$30)^(Résultats!$B98-1)</f>
        <v>6393.6893238904386</v>
      </c>
      <c r="BN27" s="1009">
        <f>BN26+'Générateur Emprise 20ans'!AR27/(1+Résultats!$D$29)^(Résultats!$B98-1)</f>
        <v>25443.106469890354</v>
      </c>
      <c r="BO27" s="1009">
        <f ca="1">BO26+'Générateur Emprise 20ans'!AV27/(1+Résultats!$D$30)^(Résultats!$B98-1)</f>
        <v>26132.763638105509</v>
      </c>
      <c r="BP27" s="1009">
        <f>BP26+'Générateur Emprise 20ans'!BE27/(1+Résultats!$D$30)^(Résultats!$B98-1)</f>
        <v>-558.00634254375359</v>
      </c>
      <c r="BQ27" s="1009">
        <f ca="1">BQ26+'Générateur Emprise 20ans'!BH27/(1+Résultats!$D$30)^(Résultats!$B98-1)</f>
        <v>25574.757295561754</v>
      </c>
    </row>
    <row r="28" spans="1:69" x14ac:dyDescent="0.3">
      <c r="A28">
        <v>7</v>
      </c>
      <c r="B28" t="str">
        <f t="shared" si="0"/>
        <v>Orge d'hiver</v>
      </c>
      <c r="C28" t="str">
        <f t="shared" si="1"/>
        <v>HIVER</v>
      </c>
      <c r="D28" s="869">
        <f t="shared" si="12"/>
        <v>12</v>
      </c>
      <c r="E28" s="869">
        <f t="shared" si="13"/>
        <v>12</v>
      </c>
      <c r="F28" s="869">
        <f t="shared" si="14"/>
        <v>12</v>
      </c>
      <c r="G28" s="869">
        <f t="shared" si="15"/>
        <v>12</v>
      </c>
      <c r="H28" t="s">
        <v>405</v>
      </c>
      <c r="I28" s="842">
        <f ca="1">'Générateur Emprise 20ans'!C198</f>
        <v>34.470832000000001</v>
      </c>
      <c r="J28" s="842">
        <f t="shared" ca="1" si="16"/>
        <v>8.973040399833403</v>
      </c>
      <c r="K28">
        <f t="shared" si="17"/>
        <v>8.5</v>
      </c>
      <c r="L28">
        <f t="shared" si="2"/>
        <v>34</v>
      </c>
      <c r="M28">
        <f t="shared" si="18"/>
        <v>32.653600000000004</v>
      </c>
      <c r="N28">
        <f t="shared" ca="1" si="19"/>
        <v>0.47083200000000147</v>
      </c>
      <c r="O28">
        <f t="shared" ca="1" si="3"/>
        <v>1.8172319999999971</v>
      </c>
      <c r="T28">
        <v>7</v>
      </c>
      <c r="U28" s="971">
        <f t="shared" si="20"/>
        <v>5.0188726388490208</v>
      </c>
      <c r="V28" s="973">
        <v>7</v>
      </c>
      <c r="W28" s="971">
        <f t="shared" si="4"/>
        <v>9.1490139423773957</v>
      </c>
      <c r="X28" s="869">
        <f>IF('Base de données Haies'!$I$26=0,'Générateur Emprise 20ans'!U$8,IF(W28=0,$W$17,W28))</f>
        <v>12</v>
      </c>
      <c r="Y28">
        <v>7</v>
      </c>
      <c r="Z28" s="971">
        <f t="shared" si="21"/>
        <v>5.0188726388490208</v>
      </c>
      <c r="AA28" s="973">
        <v>7</v>
      </c>
      <c r="AB28" s="971">
        <f t="shared" si="5"/>
        <v>9.1490139423773957</v>
      </c>
      <c r="AC28" s="869">
        <f>IF('Base de données Haies'!$I$26=0,'Générateur Emprise 20ans'!Z$8,IF(AB28=0,$W$17,AB28))</f>
        <v>12</v>
      </c>
      <c r="AD28">
        <v>7</v>
      </c>
      <c r="AE28" s="971">
        <f t="shared" si="22"/>
        <v>5.0188726388490208</v>
      </c>
      <c r="AF28" s="973">
        <v>7</v>
      </c>
      <c r="AG28" s="971">
        <f t="shared" si="6"/>
        <v>9.1490139423773957</v>
      </c>
      <c r="AH28" s="869">
        <f>IF('Base de données Haies'!$I$26=0,'Générateur Emprise 20ans'!AE$8,IF(AG28=0,$W$17,AG28))</f>
        <v>12</v>
      </c>
      <c r="AI28">
        <v>7</v>
      </c>
      <c r="AJ28" s="971">
        <f t="shared" si="23"/>
        <v>5.0188726388490208</v>
      </c>
      <c r="AK28" s="973">
        <v>7</v>
      </c>
      <c r="AL28" s="971">
        <f t="shared" si="7"/>
        <v>9.1490139423773957</v>
      </c>
      <c r="AM28" s="869">
        <f>IF('Base de données Haies'!$I$26=0,'Générateur Emprise 20ans'!AJ$8,IF(AL28=0,$W$17,AL28))</f>
        <v>12</v>
      </c>
      <c r="AO28" s="869">
        <f>+'Générateur Emprise 20ans'!K28</f>
        <v>8.5</v>
      </c>
      <c r="AP28" s="877">
        <f>IF(Résultats!$B60&lt;='Générateur Emprise 20ans'!$U$7,IF(Résultats!$B60&gt;'Générateur Emprise 20ans'!$F$13," ",HLOOKUP(IF(Résultats!$B60-('Générateur Emprise 20ans'!$F$12*ROUNDDOWN(Résultats!$B60/'Générateur Emprise 20ans'!$F$12,0))=0,'Générateur Emprise 20ans'!$F$12,Résultats!$B60-('Générateur Emprise 20ans'!$F$12*ROUNDDOWN(Résultats!$B60/'Générateur Emprise 20ans'!$F$12,0))),'Générateur Emprise 20ans'!$N$14:$R$15,2,FALSE)),0)</f>
        <v>1280.5</v>
      </c>
      <c r="AQ28" s="869">
        <f>+'Générateur Emprise 20ans'!L28</f>
        <v>34</v>
      </c>
      <c r="AR28" s="876">
        <f>+AP28*Menu!$F$13</f>
        <v>5122</v>
      </c>
      <c r="AS28" s="869">
        <f ca="1">+'Générateur Emprise 20ans'!D198</f>
        <v>8.6177080000000004</v>
      </c>
      <c r="AT28" s="877">
        <f ca="1">IF(Résultats!$B60&lt;='Générateur Emprise 20ans'!$U$7,+AP28*AS28/AO28+IF(Résultats!$B60&lt;=Menu!$G$64,Menu!$D$64,0),0)</f>
        <v>1298.2323640000002</v>
      </c>
      <c r="AU28" s="869">
        <f ca="1">+'Générateur Emprise 20ans'!C198</f>
        <v>34.470832000000001</v>
      </c>
      <c r="AV28" s="877">
        <f ca="1">+AT28*Menu!$F$13</f>
        <v>5192.9294560000008</v>
      </c>
      <c r="AW28" s="1010">
        <f t="shared" ca="1" si="8"/>
        <v>1.0138480000000001</v>
      </c>
      <c r="AX28" s="876">
        <f>+IF(Résultats!B60&lt;=Menu!$D$253,Menu!$D$252*Menu!$F$13,0)</f>
        <v>0</v>
      </c>
      <c r="AY28" s="1034">
        <f>+Menu!$L$141</f>
        <v>102.35226107226109</v>
      </c>
      <c r="AZ28" s="1034">
        <f>+AY28/Menu!$F$13</f>
        <v>25.588065268065272</v>
      </c>
      <c r="BA28" s="1034">
        <f>+AY28/Menu!$D$123</f>
        <v>127.94032634032635</v>
      </c>
      <c r="BE28" s="1034">
        <f t="shared" si="9"/>
        <v>-102.35226107226109</v>
      </c>
      <c r="BF28" s="1034">
        <f>+BE28/Menu!$F$13</f>
        <v>-25.588065268065272</v>
      </c>
      <c r="BG28" s="1034">
        <f>+BE28/Menu!$D$123</f>
        <v>-127.94032634032635</v>
      </c>
      <c r="BH28" s="1009">
        <f t="shared" ca="1" si="10"/>
        <v>5090.5771949277396</v>
      </c>
      <c r="BI28" s="1009">
        <f t="shared" ca="1" si="11"/>
        <v>1272.6442987319349</v>
      </c>
      <c r="BJ28" s="1009">
        <f>BJ27+'Générateur Emprise 20ans'!AP28/(1+Résultats!$D$29)^(Résultats!$B99-1)</f>
        <v>7372.7743676700402</v>
      </c>
      <c r="BK28" s="1009">
        <f ca="1">BK27+'Générateur Emprise 20ans'!AT28/(1+Résultats!$D$30)^(Résultats!$B99-1)</f>
        <v>7559.2028045685638</v>
      </c>
      <c r="BL28" s="1009">
        <f>BL27+'Générateur Emprise 20ans'!BF28/(1+Résultats!$D$30)^(Résultats!$B99-1)</f>
        <v>-159.72420530262141</v>
      </c>
      <c r="BM28" s="1009">
        <f ca="1">BM27+'Générateur Emprise 20ans'!BI28/(1+Résultats!$D$30)^(Résultats!$B99-1)</f>
        <v>7399.4785992659417</v>
      </c>
      <c r="BN28" s="1009">
        <f>BN27+'Générateur Emprise 20ans'!AR28/(1+Résultats!$D$29)^(Résultats!$B99-1)</f>
        <v>29491.097470680161</v>
      </c>
      <c r="BO28" s="1009">
        <f ca="1">BO27+'Générateur Emprise 20ans'!AV28/(1+Résultats!$D$30)^(Résultats!$B99-1)</f>
        <v>30236.811218274255</v>
      </c>
      <c r="BP28" s="1009">
        <f>BP27+'Générateur Emprise 20ans'!BE28/(1+Résultats!$D$30)^(Résultats!$B99-1)</f>
        <v>-638.89682121048565</v>
      </c>
      <c r="BQ28" s="1009">
        <f ca="1">BQ27+'Générateur Emprise 20ans'!BH28/(1+Résultats!$D$30)^(Résultats!$B99-1)</f>
        <v>29597.914397063767</v>
      </c>
    </row>
    <row r="29" spans="1:69" x14ac:dyDescent="0.3">
      <c r="A29">
        <v>8</v>
      </c>
      <c r="B29" t="str">
        <f t="shared" si="0"/>
        <v>Maïs</v>
      </c>
      <c r="C29" t="str">
        <f t="shared" si="1"/>
        <v>ETE</v>
      </c>
      <c r="D29" s="869">
        <f t="shared" si="12"/>
        <v>12</v>
      </c>
      <c r="E29" s="869">
        <f t="shared" si="13"/>
        <v>12</v>
      </c>
      <c r="F29" s="869">
        <f t="shared" si="14"/>
        <v>12</v>
      </c>
      <c r="G29" s="869">
        <f t="shared" si="15"/>
        <v>12</v>
      </c>
      <c r="H29" t="s">
        <v>405</v>
      </c>
      <c r="I29" s="842">
        <f ca="1">'Générateur Emprise 20ans'!C199</f>
        <v>39.866864</v>
      </c>
      <c r="J29" s="842">
        <f t="shared" ca="1" si="16"/>
        <v>10.377671803415243</v>
      </c>
      <c r="K29">
        <f t="shared" si="17"/>
        <v>9.5</v>
      </c>
      <c r="L29">
        <f t="shared" si="2"/>
        <v>38</v>
      </c>
      <c r="M29">
        <f t="shared" si="18"/>
        <v>36.495200000000004</v>
      </c>
      <c r="N29">
        <f t="shared" ca="1" si="19"/>
        <v>1.8668639999999996</v>
      </c>
      <c r="O29">
        <f t="shared" ca="1" si="3"/>
        <v>3.3716639999999956</v>
      </c>
      <c r="T29">
        <v>8</v>
      </c>
      <c r="U29" s="971">
        <f t="shared" si="20"/>
        <v>5.4155344674369958</v>
      </c>
      <c r="V29" s="973">
        <v>8</v>
      </c>
      <c r="W29" s="971">
        <f t="shared" si="4"/>
        <v>9.8720975632027592</v>
      </c>
      <c r="X29" s="869">
        <f>IF('Base de données Haies'!$I$26=0,'Générateur Emprise 20ans'!U$8,IF(W29=0,$W$17,W29))</f>
        <v>12</v>
      </c>
      <c r="Y29">
        <v>8</v>
      </c>
      <c r="Z29" s="971">
        <f t="shared" si="21"/>
        <v>5.4155344674369958</v>
      </c>
      <c r="AA29" s="973">
        <v>8</v>
      </c>
      <c r="AB29" s="971">
        <f t="shared" si="5"/>
        <v>9.8720975632027592</v>
      </c>
      <c r="AC29" s="869">
        <f>IF('Base de données Haies'!$I$26=0,'Générateur Emprise 20ans'!Z$8,IF(AB29=0,$W$17,AB29))</f>
        <v>12</v>
      </c>
      <c r="AD29">
        <v>8</v>
      </c>
      <c r="AE29" s="971">
        <f t="shared" si="22"/>
        <v>5.4155344674369958</v>
      </c>
      <c r="AF29" s="973">
        <v>8</v>
      </c>
      <c r="AG29" s="971">
        <f t="shared" si="6"/>
        <v>9.8720975632027592</v>
      </c>
      <c r="AH29" s="869">
        <f>IF('Base de données Haies'!$I$26=0,'Générateur Emprise 20ans'!AE$8,IF(AG29=0,$W$17,AG29))</f>
        <v>12</v>
      </c>
      <c r="AI29">
        <v>8</v>
      </c>
      <c r="AJ29" s="971">
        <f t="shared" si="23"/>
        <v>5.4155344674369958</v>
      </c>
      <c r="AK29" s="973">
        <v>8</v>
      </c>
      <c r="AL29" s="971">
        <f t="shared" si="7"/>
        <v>9.8720975632027592</v>
      </c>
      <c r="AM29" s="869">
        <f>IF('Base de données Haies'!$I$26=0,'Générateur Emprise 20ans'!AJ$8,IF(AL29=0,$W$17,AL29))</f>
        <v>12</v>
      </c>
      <c r="AO29" s="869">
        <f>+'Générateur Emprise 20ans'!K29</f>
        <v>9.5</v>
      </c>
      <c r="AP29" s="877">
        <f>IF(Résultats!$B61&lt;='Générateur Emprise 20ans'!$U$7,IF(Résultats!$B61&gt;'Générateur Emprise 20ans'!$F$13," ",HLOOKUP(IF(Résultats!$B61-('Générateur Emprise 20ans'!$F$12*ROUNDDOWN(Résultats!$B61/'Générateur Emprise 20ans'!$F$12,0))=0,'Générateur Emprise 20ans'!$F$12,Résultats!$B61-('Générateur Emprise 20ans'!$F$12*ROUNDDOWN(Résultats!$B61/'Générateur Emprise 20ans'!$F$12,0))),'Générateur Emprise 20ans'!$N$14:$R$15,2,FALSE)),0)</f>
        <v>1472</v>
      </c>
      <c r="AQ29" s="869">
        <f>+'Générateur Emprise 20ans'!L29</f>
        <v>38</v>
      </c>
      <c r="AR29" s="876">
        <f>+AP29*Menu!$F$13</f>
        <v>5888</v>
      </c>
      <c r="AS29" s="869">
        <f ca="1">+'Générateur Emprise 20ans'!D199</f>
        <v>9.9667159999999999</v>
      </c>
      <c r="AT29" s="877">
        <f ca="1">IF(Résultats!$B61&lt;='Générateur Emprise 20ans'!$U$7,+AP29*AS29/AO29+IF(Résultats!$B61&lt;=Menu!$G$64,Menu!$D$64,0),0)</f>
        <v>1544.3164159999999</v>
      </c>
      <c r="AU29" s="869">
        <f ca="1">+'Générateur Emprise 20ans'!C199</f>
        <v>39.866864</v>
      </c>
      <c r="AV29" s="877">
        <f ca="1">+AT29*Menu!$F$13</f>
        <v>6177.2656639999996</v>
      </c>
      <c r="AW29" s="1010">
        <f t="shared" ca="1" si="8"/>
        <v>1.0491279999999998</v>
      </c>
      <c r="AX29" s="876">
        <f>+IF(Résultats!B61&lt;=Menu!$D$253,Menu!$D$252*Menu!$F$13,0)</f>
        <v>0</v>
      </c>
      <c r="AY29" s="1034">
        <f>+Menu!$L$141</f>
        <v>102.35226107226109</v>
      </c>
      <c r="AZ29" s="1034">
        <f>+AY29/Menu!$F$13</f>
        <v>25.588065268065272</v>
      </c>
      <c r="BA29" s="1034">
        <f>+AY29/Menu!$D$123</f>
        <v>127.94032634032635</v>
      </c>
      <c r="BE29" s="1034">
        <f t="shared" si="9"/>
        <v>-102.35226107226109</v>
      </c>
      <c r="BF29" s="1034">
        <f>+BE29/Menu!$F$13</f>
        <v>-25.588065268065272</v>
      </c>
      <c r="BG29" s="1034">
        <f>+BE29/Menu!$D$123</f>
        <v>-127.94032634032635</v>
      </c>
      <c r="BH29" s="1009">
        <f t="shared" ca="1" si="10"/>
        <v>6074.9134029277384</v>
      </c>
      <c r="BI29" s="1009">
        <f t="shared" ca="1" si="11"/>
        <v>1518.7283507319346</v>
      </c>
      <c r="BJ29" s="1009">
        <f>BJ28+'Générateur Emprise 20ans'!AP29/(1+Résultats!$D$29)^(Résultats!$B100-1)</f>
        <v>8491.3733887034778</v>
      </c>
      <c r="BK29" s="1009">
        <f ca="1">BK28+'Générateur Emprise 20ans'!AT29/(1+Résultats!$D$30)^(Résultats!$B100-1)</f>
        <v>8732.7563583073315</v>
      </c>
      <c r="BL29" s="1009">
        <f>BL28+'Générateur Emprise 20ans'!BF29/(1+Résultats!$D$30)^(Résultats!$B100-1)</f>
        <v>-179.16903190520125</v>
      </c>
      <c r="BM29" s="1009">
        <f ca="1">BM28+'Générateur Emprise 20ans'!BI29/(1+Résultats!$D$30)^(Résultats!$B100-1)</f>
        <v>8553.5873264021302</v>
      </c>
      <c r="BN29" s="1009">
        <f>BN28+'Générateur Emprise 20ans'!AR29/(1+Résultats!$D$29)^(Résultats!$B100-1)</f>
        <v>33965.493554813911</v>
      </c>
      <c r="BO29" s="1009">
        <f ca="1">BO28+'Générateur Emprise 20ans'!AV29/(1+Résultats!$D$30)^(Résultats!$B100-1)</f>
        <v>34931.025433229326</v>
      </c>
      <c r="BP29" s="1009">
        <f>BP28+'Générateur Emprise 20ans'!BE29/(1+Résultats!$D$30)^(Résultats!$B100-1)</f>
        <v>-716.676127620805</v>
      </c>
      <c r="BQ29" s="1009">
        <f ca="1">BQ28+'Générateur Emprise 20ans'!BH29/(1+Résultats!$D$30)^(Résultats!$B100-1)</f>
        <v>34214.349305608521</v>
      </c>
    </row>
    <row r="30" spans="1:69" x14ac:dyDescent="0.3">
      <c r="A30">
        <v>9</v>
      </c>
      <c r="B30" t="str">
        <f t="shared" si="0"/>
        <v>Blé d'hiver</v>
      </c>
      <c r="C30" t="str">
        <f t="shared" si="1"/>
        <v>HIVER</v>
      </c>
      <c r="D30" s="869">
        <f t="shared" si="12"/>
        <v>12</v>
      </c>
      <c r="E30" s="869">
        <f t="shared" si="13"/>
        <v>12</v>
      </c>
      <c r="F30" s="869">
        <f t="shared" si="14"/>
        <v>12</v>
      </c>
      <c r="G30" s="869">
        <f t="shared" si="15"/>
        <v>12</v>
      </c>
      <c r="H30" t="s">
        <v>405</v>
      </c>
      <c r="I30" s="842">
        <f ca="1">'Générateur Emprise 20ans'!C200</f>
        <v>31.632057600000003</v>
      </c>
      <c r="J30" s="842">
        <f t="shared" ca="1" si="16"/>
        <v>8.2340841316118283</v>
      </c>
      <c r="K30">
        <f t="shared" si="17"/>
        <v>7.8</v>
      </c>
      <c r="L30">
        <f t="shared" si="2"/>
        <v>31.2</v>
      </c>
      <c r="M30">
        <f t="shared" si="18"/>
        <v>29.964480000000002</v>
      </c>
      <c r="N30">
        <f t="shared" ca="1" si="19"/>
        <v>0.43205760000000382</v>
      </c>
      <c r="O30">
        <f t="shared" ca="1" si="3"/>
        <v>1.6675776000000013</v>
      </c>
      <c r="T30">
        <v>9</v>
      </c>
      <c r="U30" s="971">
        <f t="shared" si="20"/>
        <v>5.7235669155875888</v>
      </c>
      <c r="V30" s="973">
        <v>9</v>
      </c>
      <c r="W30" s="971">
        <f t="shared" si="4"/>
        <v>10.433616726096025</v>
      </c>
      <c r="X30" s="869">
        <f>IF('Base de données Haies'!$I$26=0,'Générateur Emprise 20ans'!U$8,IF(W30=0,$W$17,W30))</f>
        <v>12</v>
      </c>
      <c r="Y30">
        <v>9</v>
      </c>
      <c r="Z30" s="971">
        <f t="shared" si="21"/>
        <v>5.7235669155875888</v>
      </c>
      <c r="AA30" s="973">
        <v>9</v>
      </c>
      <c r="AB30" s="971">
        <f t="shared" si="5"/>
        <v>10.433616726096025</v>
      </c>
      <c r="AC30" s="869">
        <f>IF('Base de données Haies'!$I$26=0,'Générateur Emprise 20ans'!Z$8,IF(AB30=0,$W$17,AB30))</f>
        <v>12</v>
      </c>
      <c r="AD30">
        <v>9</v>
      </c>
      <c r="AE30" s="971">
        <f t="shared" si="22"/>
        <v>5.7235669155875888</v>
      </c>
      <c r="AF30" s="973">
        <v>9</v>
      </c>
      <c r="AG30" s="971">
        <f t="shared" si="6"/>
        <v>10.433616726096025</v>
      </c>
      <c r="AH30" s="869">
        <f>IF('Base de données Haies'!$I$26=0,'Générateur Emprise 20ans'!AE$8,IF(AG30=0,$W$17,AG30))</f>
        <v>12</v>
      </c>
      <c r="AI30">
        <v>9</v>
      </c>
      <c r="AJ30" s="971">
        <f t="shared" si="23"/>
        <v>5.7235669155875888</v>
      </c>
      <c r="AK30" s="973">
        <v>9</v>
      </c>
      <c r="AL30" s="971">
        <f t="shared" si="7"/>
        <v>10.433616726096025</v>
      </c>
      <c r="AM30" s="869">
        <f>IF('Base de données Haies'!$I$26=0,'Générateur Emprise 20ans'!AJ$8,IF(AL30=0,$W$17,AL30))</f>
        <v>12</v>
      </c>
      <c r="AO30" s="869">
        <f>+'Générateur Emprise 20ans'!K30</f>
        <v>7.8</v>
      </c>
      <c r="AP30" s="877">
        <f>IF(Résultats!$B62&lt;='Générateur Emprise 20ans'!$U$7,IF(Résultats!$B62&gt;'Générateur Emprise 20ans'!$F$13," ",HLOOKUP(IF(Résultats!$B62-('Générateur Emprise 20ans'!$F$12*ROUNDDOWN(Résultats!$B62/'Générateur Emprise 20ans'!$F$12,0))=0,'Générateur Emprise 20ans'!$F$12,Résultats!$B62-('Générateur Emprise 20ans'!$F$12*ROUNDDOWN(Résultats!$B62/'Générateur Emprise 20ans'!$F$12,0))),'Générateur Emprise 20ans'!$N$14:$R$15,2,FALSE)),0)</f>
        <v>1194.2</v>
      </c>
      <c r="AQ30" s="869">
        <f>+'Générateur Emprise 20ans'!L30</f>
        <v>31.2</v>
      </c>
      <c r="AR30" s="876">
        <f>+AP30*Menu!$F$13</f>
        <v>4776.8</v>
      </c>
      <c r="AS30" s="869">
        <f ca="1">+'Générateur Emprise 20ans'!D200</f>
        <v>7.9080144000000008</v>
      </c>
      <c r="AT30" s="877">
        <f ca="1">IF(Résultats!$B62&lt;='Générateur Emprise 20ans'!$U$7,+AP30*AS30/AO30+IF(Résultats!$B62&lt;=Menu!$G$64,Menu!$D$64,0),0)</f>
        <v>1210.7372816000002</v>
      </c>
      <c r="AU30" s="869">
        <f ca="1">+'Générateur Emprise 20ans'!C200</f>
        <v>31.632057600000003</v>
      </c>
      <c r="AV30" s="877">
        <f ca="1">+AT30*Menu!$F$13</f>
        <v>4842.9491264000008</v>
      </c>
      <c r="AW30" s="1010">
        <f t="shared" ca="1" si="8"/>
        <v>1.0138480000000001</v>
      </c>
      <c r="AX30" s="876">
        <f>+IF(Résultats!B62&lt;=Menu!$D$253,Menu!$D$252*Menu!$F$13,0)</f>
        <v>0</v>
      </c>
      <c r="AY30" s="1034">
        <f>+Menu!$L$141</f>
        <v>102.35226107226109</v>
      </c>
      <c r="AZ30" s="1034">
        <f>+AY30/Menu!$F$13</f>
        <v>25.588065268065272</v>
      </c>
      <c r="BA30" s="1034">
        <f>+AY30/Menu!$D$123</f>
        <v>127.94032634032635</v>
      </c>
      <c r="BE30" s="1034">
        <f t="shared" si="9"/>
        <v>-102.35226107226109</v>
      </c>
      <c r="BF30" s="1034">
        <f>+BE30/Menu!$F$13</f>
        <v>-25.588065268065272</v>
      </c>
      <c r="BG30" s="1034">
        <f>+BE30/Menu!$D$123</f>
        <v>-127.94032634032635</v>
      </c>
      <c r="BH30" s="1009">
        <f t="shared" ca="1" si="10"/>
        <v>4740.5968653277396</v>
      </c>
      <c r="BI30" s="1009">
        <f t="shared" ca="1" si="11"/>
        <v>1185.1492163319349</v>
      </c>
      <c r="BJ30" s="1009">
        <f>BJ29+'Générateur Emprise 20ans'!AP30/(1+Résultats!$D$29)^(Résultats!$B101-1)</f>
        <v>9363.9636315168464</v>
      </c>
      <c r="BK30" s="1009">
        <f ca="1">BK29+'Générateur Emprise 20ans'!AT30/(1+Résultats!$D$30)^(Résultats!$B101-1)</f>
        <v>9617.4302308031802</v>
      </c>
      <c r="BL30" s="1009">
        <f>BL29+'Générateur Emprise 20ans'!BF30/(1+Résultats!$D$30)^(Résultats!$B101-1)</f>
        <v>-197.865980561528</v>
      </c>
      <c r="BM30" s="1009">
        <f ca="1">BM29+'Générateur Emprise 20ans'!BI30/(1+Résultats!$D$30)^(Résultats!$B101-1)</f>
        <v>9419.5642502416522</v>
      </c>
      <c r="BN30" s="1009">
        <f>BN29+'Générateur Emprise 20ans'!AR30/(1+Résultats!$D$29)^(Résultats!$B101-1)</f>
        <v>37455.854526067385</v>
      </c>
      <c r="BO30" s="1009">
        <f ca="1">BO29+'Générateur Emprise 20ans'!AV30/(1+Résultats!$D$30)^(Résultats!$B101-1)</f>
        <v>38469.720923212721</v>
      </c>
      <c r="BP30" s="1009">
        <f>BP29+'Générateur Emprise 20ans'!BE30/(1+Résultats!$D$30)^(Résultats!$B101-1)</f>
        <v>-791.46392224611202</v>
      </c>
      <c r="BQ30" s="1009">
        <f ca="1">BQ29+'Générateur Emprise 20ans'!BH30/(1+Résultats!$D$30)^(Résultats!$B101-1)</f>
        <v>37678.257000966609</v>
      </c>
    </row>
    <row r="31" spans="1:69" x14ac:dyDescent="0.3">
      <c r="A31">
        <v>10</v>
      </c>
      <c r="B31" t="str">
        <f t="shared" si="0"/>
        <v>Prairie temporaire</v>
      </c>
      <c r="C31" t="str">
        <f t="shared" si="1"/>
        <v>HIVER</v>
      </c>
      <c r="D31" s="869">
        <f t="shared" si="12"/>
        <v>12</v>
      </c>
      <c r="E31" s="869">
        <f t="shared" si="13"/>
        <v>12</v>
      </c>
      <c r="F31" s="869">
        <f t="shared" si="14"/>
        <v>12</v>
      </c>
      <c r="G31" s="869">
        <f t="shared" si="15"/>
        <v>12</v>
      </c>
      <c r="H31" t="s">
        <v>405</v>
      </c>
      <c r="I31" s="842">
        <f ca="1">'Générateur Emprise 20ans'!C201</f>
        <v>40.553919999999998</v>
      </c>
      <c r="J31" s="842">
        <f t="shared" ca="1" si="16"/>
        <v>10.556518117451061</v>
      </c>
      <c r="K31">
        <f t="shared" si="17"/>
        <v>10</v>
      </c>
      <c r="L31">
        <f t="shared" si="2"/>
        <v>40</v>
      </c>
      <c r="M31">
        <f t="shared" si="18"/>
        <v>38.416000000000004</v>
      </c>
      <c r="N31">
        <f t="shared" ca="1" si="19"/>
        <v>0.55391999999999797</v>
      </c>
      <c r="O31">
        <f t="shared" ca="1" si="3"/>
        <v>2.137919999999994</v>
      </c>
      <c r="T31">
        <v>10</v>
      </c>
      <c r="U31" s="971">
        <f t="shared" si="20"/>
        <v>5.957871996371531</v>
      </c>
      <c r="V31" s="973">
        <v>10</v>
      </c>
      <c r="W31" s="971">
        <f t="shared" si="4"/>
        <v>10.860736640291289</v>
      </c>
      <c r="X31" s="869">
        <f>IF('Base de données Haies'!$I$26=0,'Générateur Emprise 20ans'!U$8,IF(W31=0,$W$17,W31))</f>
        <v>12</v>
      </c>
      <c r="Y31">
        <v>10</v>
      </c>
      <c r="Z31" s="971">
        <f t="shared" si="21"/>
        <v>5.957871996371531</v>
      </c>
      <c r="AA31" s="973">
        <v>10</v>
      </c>
      <c r="AB31" s="971">
        <f t="shared" si="5"/>
        <v>10.860736640291289</v>
      </c>
      <c r="AC31" s="869">
        <f>IF('Base de données Haies'!$I$26=0,'Générateur Emprise 20ans'!Z$8,IF(AB31=0,$W$17,AB31))</f>
        <v>12</v>
      </c>
      <c r="AD31">
        <v>10</v>
      </c>
      <c r="AE31" s="971">
        <f t="shared" si="22"/>
        <v>5.957871996371531</v>
      </c>
      <c r="AF31" s="973">
        <v>10</v>
      </c>
      <c r="AG31" s="971">
        <f t="shared" si="6"/>
        <v>10.860736640291289</v>
      </c>
      <c r="AH31" s="869">
        <f>IF('Base de données Haies'!$I$26=0,'Générateur Emprise 20ans'!AE$8,IF(AG31=0,$W$17,AG31))</f>
        <v>12</v>
      </c>
      <c r="AI31">
        <v>10</v>
      </c>
      <c r="AJ31" s="971">
        <f t="shared" si="23"/>
        <v>5.957871996371531</v>
      </c>
      <c r="AK31" s="973">
        <v>10</v>
      </c>
      <c r="AL31" s="971">
        <f t="shared" si="7"/>
        <v>10.860736640291289</v>
      </c>
      <c r="AM31" s="869">
        <f>IF('Base de données Haies'!$I$26=0,'Générateur Emprise 20ans'!AJ$8,IF(AL31=0,$W$17,AL31))</f>
        <v>12</v>
      </c>
      <c r="AO31" s="869">
        <f>+'Générateur Emprise 20ans'!K31</f>
        <v>10</v>
      </c>
      <c r="AP31" s="877">
        <f>IF(Résultats!$B63&lt;='Générateur Emprise 20ans'!$U$7,IF(Résultats!$B63&gt;'Générateur Emprise 20ans'!$F$13," ",HLOOKUP(IF(Résultats!$B63-('Générateur Emprise 20ans'!$F$12*ROUNDDOWN(Résultats!$B63/'Générateur Emprise 20ans'!$F$12,0))=0,'Générateur Emprise 20ans'!$F$12,Résultats!$B63-('Générateur Emprise 20ans'!$F$12*ROUNDDOWN(Résultats!$B63/'Générateur Emprise 20ans'!$F$12,0))),'Générateur Emprise 20ans'!$N$14:$R$15,2,FALSE)),0)</f>
        <v>927</v>
      </c>
      <c r="AQ31" s="869">
        <f>+'Générateur Emprise 20ans'!L31</f>
        <v>40</v>
      </c>
      <c r="AR31" s="876">
        <f>+AP31*Menu!$F$13</f>
        <v>3708</v>
      </c>
      <c r="AS31" s="869">
        <f ca="1">+'Générateur Emprise 20ans'!D201</f>
        <v>10.138479999999999</v>
      </c>
      <c r="AT31" s="877">
        <f ca="1">IF(Résultats!$B63&lt;='Générateur Emprise 20ans'!$U$7,+AP31*AS31/AO31+IF(Résultats!$B63&lt;=Menu!$G$64,Menu!$D$64,0),0)</f>
        <v>939.83709599999997</v>
      </c>
      <c r="AU31" s="869">
        <f ca="1">+'Générateur Emprise 20ans'!C201</f>
        <v>40.553919999999998</v>
      </c>
      <c r="AV31" s="877">
        <f ca="1">+AT31*Menu!$F$13</f>
        <v>3759.3483839999999</v>
      </c>
      <c r="AW31" s="1010">
        <f t="shared" ca="1" si="8"/>
        <v>1.0138480000000001</v>
      </c>
      <c r="AX31" s="876">
        <f>+IF(Résultats!B63&lt;=Menu!$D$253,Menu!$D$252*Menu!$F$13,0)</f>
        <v>0</v>
      </c>
      <c r="AY31" s="1034">
        <f>+Menu!$L$141</f>
        <v>102.35226107226109</v>
      </c>
      <c r="AZ31" s="1034">
        <f>+AY31/Menu!$F$13</f>
        <v>25.588065268065272</v>
      </c>
      <c r="BA31" s="1034">
        <f>+AY31/Menu!$D$123</f>
        <v>127.94032634032635</v>
      </c>
      <c r="BB31" s="876"/>
      <c r="BE31" s="1034">
        <f t="shared" si="9"/>
        <v>-102.35226107226109</v>
      </c>
      <c r="BF31" s="1034">
        <f>+BE31/Menu!$F$13</f>
        <v>-25.588065268065272</v>
      </c>
      <c r="BG31" s="1034">
        <f>+BE31/Menu!$D$123</f>
        <v>-127.94032634032635</v>
      </c>
      <c r="BH31" s="1009">
        <f t="shared" ca="1" si="10"/>
        <v>3656.9961229277387</v>
      </c>
      <c r="BI31" s="1009">
        <f t="shared" ca="1" si="11"/>
        <v>914.24903073193468</v>
      </c>
      <c r="BJ31" s="1009">
        <f>BJ30+'Générateur Emprise 20ans'!AP31/(1+Résultats!$D$29)^(Résultats!$B102-1)</f>
        <v>10015.261535398422</v>
      </c>
      <c r="BK31" s="1009">
        <f ca="1">BK30+'Générateur Emprise 20ans'!AT31/(1+Résultats!$D$30)^(Résultats!$B102-1)</f>
        <v>10277.747308057707</v>
      </c>
      <c r="BL31" s="1009">
        <f>BL30+'Générateur Emprise 20ans'!BF31/(1+Résultats!$D$30)^(Résultats!$B102-1)</f>
        <v>-215.84381580799604</v>
      </c>
      <c r="BM31" s="1009">
        <f ca="1">BM30+'Générateur Emprise 20ans'!BI31/(1+Résultats!$D$30)^(Résultats!$B102-1)</f>
        <v>10061.903492249712</v>
      </c>
      <c r="BN31" s="1009">
        <f>BN30+'Générateur Emprise 20ans'!AR31/(1+Résultats!$D$29)^(Résultats!$B102-1)</f>
        <v>40061.046141593688</v>
      </c>
      <c r="BO31" s="1009">
        <f ca="1">BO30+'Générateur Emprise 20ans'!AV31/(1+Résultats!$D$30)^(Résultats!$B102-1)</f>
        <v>41110.98923223083</v>
      </c>
      <c r="BP31" s="1009">
        <f>BP30+'Générateur Emprise 20ans'!BE31/(1+Résultats!$D$30)^(Résultats!$B102-1)</f>
        <v>-863.37526323198415</v>
      </c>
      <c r="BQ31" s="1009">
        <f ca="1">BQ30+'Générateur Emprise 20ans'!BH31/(1+Résultats!$D$30)^(Résultats!$B102-1)</f>
        <v>40247.613968998849</v>
      </c>
    </row>
    <row r="32" spans="1:69" x14ac:dyDescent="0.3">
      <c r="A32">
        <v>11</v>
      </c>
      <c r="B32" t="str">
        <f t="shared" si="0"/>
        <v>Orge d'hiver</v>
      </c>
      <c r="C32" t="str">
        <f t="shared" si="1"/>
        <v>HIVER</v>
      </c>
      <c r="D32" s="869">
        <f t="shared" si="12"/>
        <v>12</v>
      </c>
      <c r="E32" s="869">
        <f t="shared" si="13"/>
        <v>12</v>
      </c>
      <c r="F32" s="869">
        <f t="shared" si="14"/>
        <v>12</v>
      </c>
      <c r="G32" s="869">
        <f t="shared" si="15"/>
        <v>12</v>
      </c>
      <c r="H32" t="s">
        <v>405</v>
      </c>
      <c r="I32" s="842">
        <f ca="1">'Générateur Emprise 20ans'!C202</f>
        <v>34.470832000000001</v>
      </c>
      <c r="J32" s="842">
        <f t="shared" ca="1" si="16"/>
        <v>8.973040399833403</v>
      </c>
      <c r="K32">
        <f t="shared" si="17"/>
        <v>8.5</v>
      </c>
      <c r="L32">
        <f t="shared" si="2"/>
        <v>34</v>
      </c>
      <c r="M32">
        <f t="shared" si="18"/>
        <v>32.653600000000004</v>
      </c>
      <c r="N32">
        <f t="shared" ca="1" si="19"/>
        <v>0.47083200000000147</v>
      </c>
      <c r="O32">
        <f t="shared" ca="1" si="3"/>
        <v>1.8172319999999971</v>
      </c>
      <c r="T32">
        <v>11</v>
      </c>
      <c r="U32" s="971">
        <f t="shared" si="20"/>
        <v>6.1333049558825037</v>
      </c>
      <c r="V32" s="973">
        <v>11</v>
      </c>
      <c r="W32" s="971">
        <f t="shared" si="4"/>
        <v>11.180537262465773</v>
      </c>
      <c r="X32" s="869">
        <f>IF('Base de données Haies'!$I$26=0,'Générateur Emprise 20ans'!U$8,IF(W32=0,$W$17,W32))</f>
        <v>12</v>
      </c>
      <c r="Y32">
        <v>11</v>
      </c>
      <c r="Z32" s="971">
        <f t="shared" si="21"/>
        <v>6.1333049558825037</v>
      </c>
      <c r="AA32" s="973">
        <v>11</v>
      </c>
      <c r="AB32" s="971">
        <f t="shared" si="5"/>
        <v>11.180537262465773</v>
      </c>
      <c r="AC32" s="869">
        <f>IF('Base de données Haies'!$I$26=0,'Générateur Emprise 20ans'!Z$8,IF(AB32=0,$W$17,AB32))</f>
        <v>12</v>
      </c>
      <c r="AD32">
        <v>11</v>
      </c>
      <c r="AE32" s="971">
        <f t="shared" si="22"/>
        <v>6.1333049558825037</v>
      </c>
      <c r="AF32" s="973">
        <v>11</v>
      </c>
      <c r="AG32" s="971">
        <f t="shared" si="6"/>
        <v>11.180537262465773</v>
      </c>
      <c r="AH32" s="869">
        <f>IF('Base de données Haies'!$I$26=0,'Générateur Emprise 20ans'!AE$8,IF(AG32=0,$W$17,AG32))</f>
        <v>12</v>
      </c>
      <c r="AI32">
        <v>11</v>
      </c>
      <c r="AJ32" s="971">
        <f t="shared" si="23"/>
        <v>6.1333049558825037</v>
      </c>
      <c r="AK32" s="973">
        <v>11</v>
      </c>
      <c r="AL32" s="971">
        <f t="shared" si="7"/>
        <v>11.180537262465773</v>
      </c>
      <c r="AM32" s="869">
        <f>IF('Base de données Haies'!$I$26=0,'Générateur Emprise 20ans'!AJ$8,IF(AL32=0,$W$17,AL32))</f>
        <v>12</v>
      </c>
      <c r="AO32" s="869">
        <f>+'Générateur Emprise 20ans'!K32</f>
        <v>8.5</v>
      </c>
      <c r="AP32" s="877">
        <f>IF(Résultats!$B64&lt;='Générateur Emprise 20ans'!$U$7,IF(Résultats!$B64&gt;'Générateur Emprise 20ans'!$F$13," ",HLOOKUP(IF(Résultats!$B64-('Générateur Emprise 20ans'!$F$12*ROUNDDOWN(Résultats!$B64/'Générateur Emprise 20ans'!$F$12,0))=0,'Générateur Emprise 20ans'!$F$12,Résultats!$B64-('Générateur Emprise 20ans'!$F$12*ROUNDDOWN(Résultats!$B64/'Générateur Emprise 20ans'!$F$12,0))),'Générateur Emprise 20ans'!$N$14:$R$15,2,FALSE)),0)</f>
        <v>1280.5</v>
      </c>
      <c r="AQ32" s="869">
        <f>+'Générateur Emprise 20ans'!L32</f>
        <v>34</v>
      </c>
      <c r="AR32" s="876">
        <f>+AP32*Menu!$F$13</f>
        <v>5122</v>
      </c>
      <c r="AS32" s="869">
        <f ca="1">+'Générateur Emprise 20ans'!D202</f>
        <v>8.6177080000000004</v>
      </c>
      <c r="AT32" s="877">
        <f ca="1">IF(Résultats!$B64&lt;='Générateur Emprise 20ans'!$U$7,+AP32*AS32/AO32+IF(Résultats!$B64&lt;=Menu!$G$64,Menu!$D$64,0),0)</f>
        <v>1298.2323640000002</v>
      </c>
      <c r="AU32" s="869">
        <f ca="1">+'Générateur Emprise 20ans'!C202</f>
        <v>34.470832000000001</v>
      </c>
      <c r="AV32" s="877">
        <f ca="1">+AT32*Menu!$F$13</f>
        <v>5192.9294560000008</v>
      </c>
      <c r="AW32" s="1010">
        <f t="shared" ca="1" si="8"/>
        <v>1.0138480000000001</v>
      </c>
      <c r="AX32" s="876">
        <f>+IF(Résultats!B64&lt;=Menu!$D$253,Menu!$D$252*Menu!$F$13,0)</f>
        <v>0</v>
      </c>
      <c r="AY32" s="1034">
        <f>+Menu!$L$141</f>
        <v>102.35226107226109</v>
      </c>
      <c r="AZ32" s="1034">
        <f>+AY32/Menu!$F$13</f>
        <v>25.588065268065272</v>
      </c>
      <c r="BA32" s="1034">
        <f>+AY32/Menu!$D$123</f>
        <v>127.94032634032635</v>
      </c>
      <c r="BB32" s="876"/>
      <c r="BE32" s="1034">
        <f t="shared" ref="BE32:BE41" si="24">+AX32+BB32-AY32</f>
        <v>-102.35226107226109</v>
      </c>
      <c r="BF32" s="1034">
        <f>+BE32/Menu!$F$13</f>
        <v>-25.588065268065272</v>
      </c>
      <c r="BG32" s="1034">
        <f>+BE32/Menu!$D$123</f>
        <v>-127.94032634032635</v>
      </c>
      <c r="BH32" s="1009">
        <f t="shared" ref="BH32:BH41" ca="1" si="25">+BE32+AV32</f>
        <v>5090.5771949277396</v>
      </c>
      <c r="BI32" s="1009">
        <f t="shared" ref="BI32:BI41" ca="1" si="26">+BF32+AT32</f>
        <v>1272.6442987319349</v>
      </c>
      <c r="BJ32" s="1009">
        <f>BJ31+'Générateur Emprise 20ans'!AP32/(1+Résultats!$D$29)^(Résultats!$B103-1)</f>
        <v>10880.321453579858</v>
      </c>
      <c r="BK32" s="1009">
        <f ca="1">BK31+'Générateur Emprise 20ans'!AT32/(1+Résultats!$D$30)^(Résultats!$B103-1)</f>
        <v>11154.78657598612</v>
      </c>
      <c r="BL32" s="1009">
        <f>BL31+'Générateur Emprise 20ans'!BF32/(1+Résultats!$D$30)^(Résultats!$B103-1)</f>
        <v>-233.13019585267685</v>
      </c>
      <c r="BM32" s="1009">
        <f ca="1">BM31+'Générateur Emprise 20ans'!BI32/(1+Résultats!$D$30)^(Résultats!$B103-1)</f>
        <v>10921.656380133443</v>
      </c>
      <c r="BN32" s="1009">
        <f>BN31+'Générateur Emprise 20ans'!AR32/(1+Résultats!$D$29)^(Résultats!$B103-1)</f>
        <v>43521.285814319432</v>
      </c>
      <c r="BO32" s="1009">
        <f ca="1">BO31+'Générateur Emprise 20ans'!AV32/(1+Résultats!$D$30)^(Résultats!$B103-1)</f>
        <v>44619.146303944479</v>
      </c>
      <c r="BP32" s="1009">
        <f>BP31+'Générateur Emprise 20ans'!BE32/(1+Résultats!$D$30)^(Résultats!$B103-1)</f>
        <v>-932.52078341070739</v>
      </c>
      <c r="BQ32" s="1009">
        <f ca="1">BQ31+'Générateur Emprise 20ans'!BH32/(1+Résultats!$D$30)^(Résultats!$B103-1)</f>
        <v>43686.625520533773</v>
      </c>
    </row>
    <row r="33" spans="1:69" x14ac:dyDescent="0.3">
      <c r="A33">
        <v>12</v>
      </c>
      <c r="B33" t="str">
        <f t="shared" si="0"/>
        <v>Maïs</v>
      </c>
      <c r="C33" t="str">
        <f t="shared" si="1"/>
        <v>ETE</v>
      </c>
      <c r="D33" s="869">
        <f t="shared" si="12"/>
        <v>12</v>
      </c>
      <c r="E33" s="869">
        <f t="shared" si="13"/>
        <v>12</v>
      </c>
      <c r="F33" s="869">
        <f t="shared" si="14"/>
        <v>12</v>
      </c>
      <c r="G33" s="869">
        <f t="shared" si="15"/>
        <v>12</v>
      </c>
      <c r="H33" t="s">
        <v>405</v>
      </c>
      <c r="I33">
        <f ca="1">'Générateur Emprise 20ans'!C203</f>
        <v>39.866864</v>
      </c>
      <c r="J33" s="842">
        <f t="shared" ca="1" si="16"/>
        <v>10.377671803415243</v>
      </c>
      <c r="K33">
        <f t="shared" si="17"/>
        <v>9.5</v>
      </c>
      <c r="L33">
        <f t="shared" si="2"/>
        <v>38</v>
      </c>
      <c r="M33">
        <f t="shared" si="18"/>
        <v>36.495200000000004</v>
      </c>
      <c r="N33">
        <f t="shared" ca="1" si="19"/>
        <v>1.8668639999999996</v>
      </c>
      <c r="O33">
        <f t="shared" ca="1" si="3"/>
        <v>3.3716639999999956</v>
      </c>
      <c r="T33">
        <v>12</v>
      </c>
      <c r="U33" s="971">
        <f t="shared" si="20"/>
        <v>6.2631117309960596</v>
      </c>
      <c r="V33" s="973">
        <v>12</v>
      </c>
      <c r="W33" s="971">
        <f t="shared" si="4"/>
        <v>11.417164903927766</v>
      </c>
      <c r="X33" s="869">
        <f>IF('Base de données Haies'!$I$26=0,'Générateur Emprise 20ans'!U$8,IF(W33=0,$W$17,W33))</f>
        <v>12</v>
      </c>
      <c r="Y33">
        <v>12</v>
      </c>
      <c r="Z33" s="971">
        <f t="shared" si="21"/>
        <v>6.2631117309960596</v>
      </c>
      <c r="AA33" s="973">
        <v>12</v>
      </c>
      <c r="AB33" s="971">
        <f t="shared" si="5"/>
        <v>11.417164903927766</v>
      </c>
      <c r="AC33" s="869">
        <f>IF('Base de données Haies'!$I$26=0,'Générateur Emprise 20ans'!Z$8,IF(AB33=0,$W$17,AB33))</f>
        <v>12</v>
      </c>
      <c r="AD33">
        <v>12</v>
      </c>
      <c r="AE33" s="971">
        <f t="shared" si="22"/>
        <v>6.2631117309960596</v>
      </c>
      <c r="AF33" s="973">
        <v>12</v>
      </c>
      <c r="AG33" s="971">
        <f t="shared" si="6"/>
        <v>11.417164903927766</v>
      </c>
      <c r="AH33" s="869">
        <f>IF('Base de données Haies'!$I$26=0,'Générateur Emprise 20ans'!AE$8,IF(AG33=0,$W$17,AG33))</f>
        <v>12</v>
      </c>
      <c r="AI33">
        <v>12</v>
      </c>
      <c r="AJ33" s="971">
        <f t="shared" si="23"/>
        <v>6.2631117309960596</v>
      </c>
      <c r="AK33" s="973">
        <v>12</v>
      </c>
      <c r="AL33" s="971">
        <f t="shared" si="7"/>
        <v>11.417164903927766</v>
      </c>
      <c r="AM33" s="869">
        <f>IF('Base de données Haies'!$I$26=0,'Générateur Emprise 20ans'!AJ$8,IF(AL33=0,$W$17,AL33))</f>
        <v>12</v>
      </c>
      <c r="AO33" s="869">
        <f>+'Générateur Emprise 20ans'!K33</f>
        <v>9.5</v>
      </c>
      <c r="AP33" s="877">
        <f>IF(Résultats!$B65&lt;='Générateur Emprise 20ans'!$U$7,IF(Résultats!$B65&gt;'Générateur Emprise 20ans'!$F$13," ",HLOOKUP(IF(Résultats!$B65-('Générateur Emprise 20ans'!$F$12*ROUNDDOWN(Résultats!$B65/'Générateur Emprise 20ans'!$F$12,0))=0,'Générateur Emprise 20ans'!$F$12,Résultats!$B65-('Générateur Emprise 20ans'!$F$12*ROUNDDOWN(Résultats!$B65/'Générateur Emprise 20ans'!$F$12,0))),'Générateur Emprise 20ans'!$N$14:$R$15,2,FALSE)),0)</f>
        <v>1472</v>
      </c>
      <c r="AQ33" s="869">
        <f>+'Générateur Emprise 20ans'!L33</f>
        <v>38</v>
      </c>
      <c r="AR33" s="876">
        <f>+AP33*Menu!$F$13</f>
        <v>5888</v>
      </c>
      <c r="AS33" s="869">
        <f ca="1">+'Générateur Emprise 20ans'!D203</f>
        <v>9.9667159999999999</v>
      </c>
      <c r="AT33" s="877">
        <f ca="1">IF(Résultats!$B65&lt;='Générateur Emprise 20ans'!$U$7,+AP33*AS33/AO33+IF(Résultats!$B65&lt;=Menu!$G$64,Menu!$D$64,0),0)</f>
        <v>1544.3164159999999</v>
      </c>
      <c r="AU33" s="869">
        <f ca="1">+'Générateur Emprise 20ans'!C203</f>
        <v>39.866864</v>
      </c>
      <c r="AV33" s="877">
        <f ca="1">+AT33*Menu!$F$13</f>
        <v>6177.2656639999996</v>
      </c>
      <c r="AW33" s="1010">
        <f t="shared" ca="1" si="8"/>
        <v>1.0491279999999998</v>
      </c>
      <c r="AX33" s="876">
        <f>+IF(Résultats!B65&lt;=Menu!$D$253,Menu!$D$252*Menu!$F$13,0)</f>
        <v>0</v>
      </c>
      <c r="AY33" s="1034">
        <f>+Menu!$L$141</f>
        <v>102.35226107226109</v>
      </c>
      <c r="AZ33" s="1034">
        <f>+AY33/Menu!$F$13</f>
        <v>25.588065268065272</v>
      </c>
      <c r="BA33" s="1034">
        <f>+AY33/Menu!$D$123</f>
        <v>127.94032634032635</v>
      </c>
      <c r="BB33" s="876"/>
      <c r="BE33" s="1034">
        <f t="shared" si="24"/>
        <v>-102.35226107226109</v>
      </c>
      <c r="BF33" s="1034">
        <f>+BE33/Menu!$F$13</f>
        <v>-25.588065268065272</v>
      </c>
      <c r="BG33" s="1034">
        <f>+BE33/Menu!$D$123</f>
        <v>-127.94032634032635</v>
      </c>
      <c r="BH33" s="1009">
        <f t="shared" ca="1" si="25"/>
        <v>6074.9134029277384</v>
      </c>
      <c r="BI33" s="1009">
        <f t="shared" ca="1" si="26"/>
        <v>1518.7283507319346</v>
      </c>
      <c r="BJ33" s="1009">
        <f>BJ32+'Générateur Emprise 20ans'!AP33/(1+Résultats!$D$29)^(Résultats!$B104-1)</f>
        <v>11836.504584840988</v>
      </c>
      <c r="BK33" s="1009">
        <f ca="1">BK32+'Générateur Emprise 20ans'!AT33/(1+Résultats!$D$30)^(Résultats!$B104-1)</f>
        <v>12157.945072119846</v>
      </c>
      <c r="BL33" s="1009">
        <f>BL32+'Générateur Emprise 20ans'!BF33/(1+Résultats!$D$30)^(Résultats!$B104-1)</f>
        <v>-249.75171512640839</v>
      </c>
      <c r="BM33" s="1009">
        <f ca="1">BM32+'Générateur Emprise 20ans'!BI33/(1+Résultats!$D$30)^(Résultats!$B104-1)</f>
        <v>11908.193356993439</v>
      </c>
      <c r="BN33" s="1009">
        <f>BN32+'Générateur Emprise 20ans'!AR33/(1+Résultats!$D$29)^(Résultats!$B104-1)</f>
        <v>47346.018339363953</v>
      </c>
      <c r="BO33" s="1009">
        <f ca="1">BO32+'Générateur Emprise 20ans'!AV33/(1+Résultats!$D$30)^(Résultats!$B104-1)</f>
        <v>48631.780288479385</v>
      </c>
      <c r="BP33" s="1009">
        <f>BP32+'Générateur Emprise 20ans'!BE33/(1+Résultats!$D$30)^(Résultats!$B104-1)</f>
        <v>-999.00686050563354</v>
      </c>
      <c r="BQ33" s="1009">
        <f ca="1">BQ32+'Générateur Emprise 20ans'!BH33/(1+Résultats!$D$30)^(Résultats!$B104-1)</f>
        <v>47632.773427973756</v>
      </c>
    </row>
    <row r="34" spans="1:69" x14ac:dyDescent="0.3">
      <c r="A34">
        <v>13</v>
      </c>
      <c r="B34" t="str">
        <f t="shared" si="0"/>
        <v>Blé d'hiver</v>
      </c>
      <c r="C34" t="str">
        <f t="shared" si="1"/>
        <v>HIVER</v>
      </c>
      <c r="D34" s="869">
        <f t="shared" si="12"/>
        <v>12</v>
      </c>
      <c r="E34" s="869">
        <f t="shared" si="13"/>
        <v>12</v>
      </c>
      <c r="F34" s="869">
        <f t="shared" si="14"/>
        <v>12</v>
      </c>
      <c r="G34" s="869">
        <f t="shared" si="15"/>
        <v>12</v>
      </c>
      <c r="H34" t="s">
        <v>405</v>
      </c>
      <c r="I34" s="842">
        <f ca="1">'Générateur Emprise 20ans'!C204</f>
        <v>31.632057600000003</v>
      </c>
      <c r="J34" s="842">
        <f t="shared" ca="1" si="16"/>
        <v>8.2340841316118283</v>
      </c>
      <c r="K34">
        <f t="shared" si="17"/>
        <v>7.8</v>
      </c>
      <c r="L34">
        <f t="shared" si="2"/>
        <v>31.2</v>
      </c>
      <c r="M34">
        <f t="shared" si="18"/>
        <v>29.964480000000002</v>
      </c>
      <c r="N34">
        <f t="shared" ca="1" si="19"/>
        <v>0.43205760000000382</v>
      </c>
      <c r="O34">
        <f t="shared" ca="1" si="3"/>
        <v>1.6675776000000013</v>
      </c>
      <c r="T34">
        <v>13</v>
      </c>
      <c r="U34" s="971">
        <f t="shared" si="20"/>
        <v>6.3583194211870309</v>
      </c>
      <c r="V34" s="973">
        <v>13</v>
      </c>
      <c r="W34" s="971">
        <f t="shared" si="4"/>
        <v>11.590721108210827</v>
      </c>
      <c r="X34" s="869">
        <f>IF('Base de données Haies'!$I$26=0,'Générateur Emprise 20ans'!U$8,IF(W34=0,$W$17,W34))</f>
        <v>12</v>
      </c>
      <c r="Y34">
        <v>13</v>
      </c>
      <c r="Z34" s="971">
        <f t="shared" si="21"/>
        <v>6.3583194211870309</v>
      </c>
      <c r="AA34" s="973">
        <v>13</v>
      </c>
      <c r="AB34" s="971">
        <f t="shared" si="5"/>
        <v>11.590721108210827</v>
      </c>
      <c r="AC34" s="869">
        <f>IF('Base de données Haies'!$I$26=0,'Générateur Emprise 20ans'!Z$8,IF(AB34=0,$W$17,AB34))</f>
        <v>12</v>
      </c>
      <c r="AD34">
        <v>13</v>
      </c>
      <c r="AE34" s="971">
        <f t="shared" si="22"/>
        <v>6.3583194211870309</v>
      </c>
      <c r="AF34" s="973">
        <v>13</v>
      </c>
      <c r="AG34" s="971">
        <f t="shared" si="6"/>
        <v>11.590721108210827</v>
      </c>
      <c r="AH34" s="869">
        <f>IF('Base de données Haies'!$I$26=0,'Générateur Emprise 20ans'!AE$8,IF(AG34=0,$W$17,AG34))</f>
        <v>12</v>
      </c>
      <c r="AI34">
        <v>13</v>
      </c>
      <c r="AJ34" s="971">
        <f t="shared" si="23"/>
        <v>6.3583194211870309</v>
      </c>
      <c r="AK34" s="973">
        <v>13</v>
      </c>
      <c r="AL34" s="971">
        <f t="shared" si="7"/>
        <v>11.590721108210827</v>
      </c>
      <c r="AM34" s="869">
        <f>IF('Base de données Haies'!$I$26=0,'Générateur Emprise 20ans'!AJ$8,IF(AL34=0,$W$17,AL34))</f>
        <v>12</v>
      </c>
      <c r="AO34" s="869">
        <f>+'Générateur Emprise 20ans'!K34</f>
        <v>7.8</v>
      </c>
      <c r="AP34" s="877">
        <f>IF(Résultats!$B66&lt;='Générateur Emprise 20ans'!$U$7,IF(Résultats!$B66&gt;'Générateur Emprise 20ans'!$F$13," ",HLOOKUP(IF(Résultats!$B66-('Générateur Emprise 20ans'!$F$12*ROUNDDOWN(Résultats!$B66/'Générateur Emprise 20ans'!$F$12,0))=0,'Générateur Emprise 20ans'!$F$12,Résultats!$B66-('Générateur Emprise 20ans'!$F$12*ROUNDDOWN(Résultats!$B66/'Générateur Emprise 20ans'!$F$12,0))),'Générateur Emprise 20ans'!$N$14:$R$15,2,FALSE)),0)</f>
        <v>1194.2</v>
      </c>
      <c r="AQ34" s="869">
        <f>+'Générateur Emprise 20ans'!L34</f>
        <v>31.2</v>
      </c>
      <c r="AR34" s="876">
        <f>+AP34*Menu!$F$13</f>
        <v>4776.8</v>
      </c>
      <c r="AS34" s="869">
        <f ca="1">+'Générateur Emprise 20ans'!D204</f>
        <v>7.9080144000000008</v>
      </c>
      <c r="AT34" s="877">
        <f ca="1">IF(Résultats!$B66&lt;='Générateur Emprise 20ans'!$U$7,+AP34*AS34/AO34+IF(Résultats!$B66&lt;=Menu!$G$64,Menu!$D$64,0),0)</f>
        <v>1210.7372816000002</v>
      </c>
      <c r="AU34" s="869">
        <f ca="1">+'Générateur Emprise 20ans'!C204</f>
        <v>31.632057600000003</v>
      </c>
      <c r="AV34" s="877">
        <f ca="1">+AT34*Menu!$F$13</f>
        <v>4842.9491264000008</v>
      </c>
      <c r="AW34" s="1010">
        <f t="shared" ca="1" si="8"/>
        <v>1.0138480000000001</v>
      </c>
      <c r="AX34" s="876">
        <f>+IF(Résultats!B66&lt;=Menu!$D$253,Menu!$D$252*Menu!$F$13,0)</f>
        <v>0</v>
      </c>
      <c r="AY34" s="1034">
        <f>+Menu!$L$141</f>
        <v>102.35226107226109</v>
      </c>
      <c r="AZ34" s="1034">
        <f>+AY34/Menu!$F$13</f>
        <v>25.588065268065272</v>
      </c>
      <c r="BA34" s="1034">
        <f>+AY34/Menu!$D$123</f>
        <v>127.94032634032635</v>
      </c>
      <c r="BB34" s="876"/>
      <c r="BE34" s="1034">
        <f t="shared" si="24"/>
        <v>-102.35226107226109</v>
      </c>
      <c r="BF34" s="1034">
        <f>+BE34/Menu!$F$13</f>
        <v>-25.588065268065272</v>
      </c>
      <c r="BG34" s="1034">
        <f>+BE34/Menu!$D$123</f>
        <v>-127.94032634032635</v>
      </c>
      <c r="BH34" s="1009">
        <f t="shared" ca="1" si="25"/>
        <v>4740.5968653277396</v>
      </c>
      <c r="BI34" s="1009">
        <f t="shared" ca="1" si="26"/>
        <v>1185.1492163319349</v>
      </c>
      <c r="BJ34" s="1009">
        <f>BJ33+'Générateur Emprise 20ans'!AP34/(1+Résultats!$D$29)^(Résultats!$B105-1)</f>
        <v>12582.398381449502</v>
      </c>
      <c r="BK34" s="1009">
        <f ca="1">BK33+'Générateur Emprise 20ans'!AT34/(1+Résultats!$D$30)^(Résultats!$B105-1)</f>
        <v>12914.168006023796</v>
      </c>
      <c r="BL34" s="1009">
        <f>BL33+'Générateur Emprise 20ans'!BF34/(1+Résultats!$D$30)^(Résultats!$B105-1)</f>
        <v>-265.73394519730408</v>
      </c>
      <c r="BM34" s="1009">
        <f ca="1">BM33+'Générateur Emprise 20ans'!BI34/(1+Résultats!$D$30)^(Résultats!$B105-1)</f>
        <v>12648.434060826492</v>
      </c>
      <c r="BN34" s="1009">
        <f>BN33+'Générateur Emprise 20ans'!AR34/(1+Résultats!$D$29)^(Résultats!$B105-1)</f>
        <v>50329.593525798009</v>
      </c>
      <c r="BO34" s="1009">
        <f ca="1">BO33+'Générateur Emprise 20ans'!AV34/(1+Résultats!$D$30)^(Résultats!$B105-1)</f>
        <v>51656.672024095184</v>
      </c>
      <c r="BP34" s="1009">
        <f>BP33+'Générateur Emprise 20ans'!BE34/(1+Résultats!$D$30)^(Résultats!$B105-1)</f>
        <v>-1062.9357807892163</v>
      </c>
      <c r="BQ34" s="1009">
        <f ca="1">BQ33+'Générateur Emprise 20ans'!BH34/(1+Résultats!$D$30)^(Résultats!$B105-1)</f>
        <v>50593.736243305968</v>
      </c>
    </row>
    <row r="35" spans="1:69" x14ac:dyDescent="0.3">
      <c r="A35">
        <v>14</v>
      </c>
      <c r="B35" t="str">
        <f t="shared" si="0"/>
        <v>Prairie temporaire</v>
      </c>
      <c r="C35" t="str">
        <f t="shared" si="1"/>
        <v>HIVER</v>
      </c>
      <c r="D35" s="869">
        <f t="shared" si="12"/>
        <v>12</v>
      </c>
      <c r="E35" s="869">
        <f t="shared" si="13"/>
        <v>12</v>
      </c>
      <c r="F35" s="869">
        <f t="shared" si="14"/>
        <v>12</v>
      </c>
      <c r="G35" s="869">
        <f t="shared" si="15"/>
        <v>12</v>
      </c>
      <c r="H35" t="s">
        <v>405</v>
      </c>
      <c r="I35" s="842">
        <f ca="1">'Générateur Emprise 20ans'!C205</f>
        <v>40.553919999999998</v>
      </c>
      <c r="J35" s="842">
        <f t="shared" ca="1" si="16"/>
        <v>10.556518117451061</v>
      </c>
      <c r="K35">
        <f t="shared" si="17"/>
        <v>10</v>
      </c>
      <c r="L35">
        <f t="shared" si="2"/>
        <v>40</v>
      </c>
      <c r="M35">
        <f t="shared" si="18"/>
        <v>38.416000000000004</v>
      </c>
      <c r="N35">
        <f t="shared" ca="1" si="19"/>
        <v>0.55391999999999797</v>
      </c>
      <c r="O35">
        <f t="shared" ca="1" si="3"/>
        <v>2.137919999999994</v>
      </c>
      <c r="T35">
        <v>14</v>
      </c>
      <c r="U35" s="971">
        <f t="shared" si="20"/>
        <v>6.4277015880372561</v>
      </c>
      <c r="V35" s="973">
        <v>14</v>
      </c>
      <c r="W35" s="971">
        <f t="shared" si="4"/>
        <v>11.717199394778913</v>
      </c>
      <c r="X35" s="869">
        <f>IF('Base de données Haies'!$I$26=0,'Générateur Emprise 20ans'!U$8,IF(W35=0,$W$17,W35))</f>
        <v>12</v>
      </c>
      <c r="Y35">
        <v>14</v>
      </c>
      <c r="Z35" s="971">
        <f t="shared" si="21"/>
        <v>6.4277015880372561</v>
      </c>
      <c r="AA35" s="973">
        <v>14</v>
      </c>
      <c r="AB35" s="971">
        <f t="shared" si="5"/>
        <v>11.717199394778913</v>
      </c>
      <c r="AC35" s="869">
        <f>IF('Base de données Haies'!$I$26=0,'Générateur Emprise 20ans'!Z$8,IF(AB35=0,$W$17,AB35))</f>
        <v>12</v>
      </c>
      <c r="AD35">
        <v>14</v>
      </c>
      <c r="AE35" s="971">
        <f t="shared" si="22"/>
        <v>6.4277015880372561</v>
      </c>
      <c r="AF35" s="973">
        <v>14</v>
      </c>
      <c r="AG35" s="971">
        <f t="shared" si="6"/>
        <v>11.717199394778913</v>
      </c>
      <c r="AH35" s="869">
        <f>IF('Base de données Haies'!$I$26=0,'Générateur Emprise 20ans'!AE$8,IF(AG35=0,$W$17,AG35))</f>
        <v>12</v>
      </c>
      <c r="AI35">
        <v>14</v>
      </c>
      <c r="AJ35" s="971">
        <f t="shared" si="23"/>
        <v>6.4277015880372561</v>
      </c>
      <c r="AK35" s="973">
        <v>14</v>
      </c>
      <c r="AL35" s="971">
        <f t="shared" si="7"/>
        <v>11.717199394778913</v>
      </c>
      <c r="AM35" s="869">
        <f>IF('Base de données Haies'!$I$26=0,'Générateur Emprise 20ans'!AJ$8,IF(AL35=0,$W$17,AL35))</f>
        <v>12</v>
      </c>
      <c r="AO35" s="869">
        <f>+'Générateur Emprise 20ans'!K35</f>
        <v>10</v>
      </c>
      <c r="AP35" s="877">
        <f>IF(Résultats!$B67&lt;='Générateur Emprise 20ans'!$U$7,IF(Résultats!$B67&gt;'Générateur Emprise 20ans'!$F$13," ",HLOOKUP(IF(Résultats!$B67-('Générateur Emprise 20ans'!$F$12*ROUNDDOWN(Résultats!$B67/'Générateur Emprise 20ans'!$F$12,0))=0,'Générateur Emprise 20ans'!$F$12,Résultats!$B67-('Générateur Emprise 20ans'!$F$12*ROUNDDOWN(Résultats!$B67/'Générateur Emprise 20ans'!$F$12,0))),'Générateur Emprise 20ans'!$N$14:$R$15,2,FALSE)),0)</f>
        <v>927</v>
      </c>
      <c r="AQ35" s="869">
        <f>+'Générateur Emprise 20ans'!L35</f>
        <v>40</v>
      </c>
      <c r="AR35" s="876">
        <f>+AP35*Menu!$F$13</f>
        <v>3708</v>
      </c>
      <c r="AS35" s="869">
        <f ca="1">+'Générateur Emprise 20ans'!D205</f>
        <v>10.138479999999999</v>
      </c>
      <c r="AT35" s="877">
        <f ca="1">IF(Résultats!$B67&lt;='Générateur Emprise 20ans'!$U$7,+AP35*AS35/AO35+IF(Résultats!$B67&lt;=Menu!$G$64,Menu!$D$64,0),0)</f>
        <v>939.83709599999997</v>
      </c>
      <c r="AU35" s="869">
        <f ca="1">+'Générateur Emprise 20ans'!C205</f>
        <v>40.553919999999998</v>
      </c>
      <c r="AV35" s="877">
        <f ca="1">+AT35*Menu!$F$13</f>
        <v>3759.3483839999999</v>
      </c>
      <c r="AW35" s="1010">
        <f t="shared" ca="1" si="8"/>
        <v>1.0138480000000001</v>
      </c>
      <c r="AX35" s="876">
        <f>+IF(Résultats!B67&lt;=Menu!$D$253,Menu!$D$252*Menu!$F$13,0)</f>
        <v>0</v>
      </c>
      <c r="AY35" s="1034">
        <f>+Menu!$L$141</f>
        <v>102.35226107226109</v>
      </c>
      <c r="AZ35" s="1034">
        <f>+AY35/Menu!$F$13</f>
        <v>25.588065268065272</v>
      </c>
      <c r="BA35" s="1034">
        <f>+AY35/Menu!$D$123</f>
        <v>127.94032634032635</v>
      </c>
      <c r="BB35" s="876"/>
      <c r="BE35" s="1034">
        <f t="shared" si="24"/>
        <v>-102.35226107226109</v>
      </c>
      <c r="BF35" s="1034">
        <f>+BE35/Menu!$F$13</f>
        <v>-25.588065268065272</v>
      </c>
      <c r="BG35" s="1034">
        <f>+BE35/Menu!$D$123</f>
        <v>-127.94032634032635</v>
      </c>
      <c r="BH35" s="1009">
        <f t="shared" ca="1" si="25"/>
        <v>3656.9961229277387</v>
      </c>
      <c r="BI35" s="1009">
        <f t="shared" ca="1" si="26"/>
        <v>914.24903073193468</v>
      </c>
      <c r="BJ35" s="1009">
        <f>BJ34+'Générateur Emprise 20ans'!AP35/(1+Résultats!$D$29)^(Résultats!$B106-1)</f>
        <v>13139.130559296349</v>
      </c>
      <c r="BK35" s="1009">
        <f ca="1">BK34+'Générateur Emprise 20ans'!AT35/(1+Résultats!$D$30)^(Résultats!$B106-1)</f>
        <v>13478.609811069466</v>
      </c>
      <c r="BL35" s="1009">
        <f>BL34+'Générateur Emprise 20ans'!BF35/(1+Résultats!$D$30)^(Résultats!$B106-1)</f>
        <v>-281.10147411162689</v>
      </c>
      <c r="BM35" s="1009">
        <f ca="1">BM34+'Générateur Emprise 20ans'!BI35/(1+Résultats!$D$30)^(Résultats!$B106-1)</f>
        <v>13197.508336957839</v>
      </c>
      <c r="BN35" s="1009">
        <f>BN34+'Générateur Emprise 20ans'!AR35/(1+Résultats!$D$29)^(Résultats!$B106-1)</f>
        <v>52556.522237185396</v>
      </c>
      <c r="BO35" s="1009">
        <f ca="1">BO34+'Générateur Emprise 20ans'!AV35/(1+Résultats!$D$30)^(Résultats!$B106-1)</f>
        <v>53914.439244277863</v>
      </c>
      <c r="BP35" s="1009">
        <f>BP34+'Générateur Emprise 20ans'!BE35/(1+Résultats!$D$30)^(Résultats!$B106-1)</f>
        <v>-1124.4058964465075</v>
      </c>
      <c r="BQ35" s="1009">
        <f ca="1">BQ34+'Générateur Emprise 20ans'!BH35/(1+Résultats!$D$30)^(Résultats!$B106-1)</f>
        <v>52790.033347831355</v>
      </c>
    </row>
    <row r="36" spans="1:69" x14ac:dyDescent="0.3">
      <c r="A36">
        <v>15</v>
      </c>
      <c r="B36" t="str">
        <f t="shared" si="0"/>
        <v>Orge d'hiver</v>
      </c>
      <c r="C36" t="str">
        <f t="shared" si="1"/>
        <v>HIVER</v>
      </c>
      <c r="D36" s="869">
        <f t="shared" si="12"/>
        <v>12</v>
      </c>
      <c r="E36" s="869">
        <f t="shared" si="13"/>
        <v>12</v>
      </c>
      <c r="F36" s="869">
        <f t="shared" si="14"/>
        <v>12</v>
      </c>
      <c r="G36" s="869">
        <f t="shared" si="15"/>
        <v>12</v>
      </c>
      <c r="H36" t="s">
        <v>405</v>
      </c>
      <c r="I36" s="842">
        <f ca="1">'Générateur Emprise 20ans'!C206</f>
        <v>34.470832000000001</v>
      </c>
      <c r="J36" s="842">
        <f t="shared" ca="1" si="16"/>
        <v>8.973040399833403</v>
      </c>
      <c r="K36">
        <f t="shared" si="17"/>
        <v>8.5</v>
      </c>
      <c r="L36">
        <f t="shared" si="2"/>
        <v>34</v>
      </c>
      <c r="M36">
        <f t="shared" si="18"/>
        <v>32.653600000000004</v>
      </c>
      <c r="N36">
        <f t="shared" ca="1" si="19"/>
        <v>0.47083200000000147</v>
      </c>
      <c r="O36">
        <f t="shared" ca="1" si="3"/>
        <v>1.8172319999999971</v>
      </c>
      <c r="T36">
        <v>15</v>
      </c>
      <c r="U36" s="971">
        <f t="shared" si="20"/>
        <v>6.4780264123512135</v>
      </c>
      <c r="V36" s="973">
        <v>15</v>
      </c>
      <c r="W36" s="971">
        <f t="shared" si="4"/>
        <v>11.808937630121276</v>
      </c>
      <c r="X36" s="869">
        <f>IF('Base de données Haies'!$I$26=0,'Générateur Emprise 20ans'!U$8,IF(W36=0,$W$17,W36))</f>
        <v>12</v>
      </c>
      <c r="Y36">
        <v>15</v>
      </c>
      <c r="Z36" s="971">
        <f t="shared" si="21"/>
        <v>6.4780264123512135</v>
      </c>
      <c r="AA36" s="973">
        <v>15</v>
      </c>
      <c r="AB36" s="971">
        <f t="shared" si="5"/>
        <v>11.808937630121276</v>
      </c>
      <c r="AC36" s="869">
        <f>IF('Base de données Haies'!$I$26=0,'Générateur Emprise 20ans'!Z$8,IF(AB36=0,$W$17,AB36))</f>
        <v>12</v>
      </c>
      <c r="AD36">
        <v>15</v>
      </c>
      <c r="AE36" s="971">
        <f t="shared" si="22"/>
        <v>6.4780264123512135</v>
      </c>
      <c r="AF36" s="973">
        <v>15</v>
      </c>
      <c r="AG36" s="971">
        <f t="shared" si="6"/>
        <v>11.808937630121276</v>
      </c>
      <c r="AH36" s="869">
        <f>IF('Base de données Haies'!$I$26=0,'Générateur Emprise 20ans'!AE$8,IF(AG36=0,$W$17,AG36))</f>
        <v>12</v>
      </c>
      <c r="AI36">
        <v>15</v>
      </c>
      <c r="AJ36" s="971">
        <f t="shared" si="23"/>
        <v>6.4780264123512135</v>
      </c>
      <c r="AK36" s="973">
        <v>15</v>
      </c>
      <c r="AL36" s="971">
        <f t="shared" si="7"/>
        <v>11.808937630121276</v>
      </c>
      <c r="AM36" s="869">
        <f>IF('Base de données Haies'!$I$26=0,'Générateur Emprise 20ans'!AJ$8,IF(AL36=0,$W$17,AL36))</f>
        <v>12</v>
      </c>
      <c r="AO36" s="869">
        <f>+'Générateur Emprise 20ans'!K36</f>
        <v>8.5</v>
      </c>
      <c r="AP36" s="877">
        <f>IF(Résultats!$B68&lt;='Générateur Emprise 20ans'!$U$7,IF(Résultats!$B68&gt;'Générateur Emprise 20ans'!$F$13," ",HLOOKUP(IF(Résultats!$B68-('Générateur Emprise 20ans'!$F$12*ROUNDDOWN(Résultats!$B68/'Générateur Emprise 20ans'!$F$12,0))=0,'Générateur Emprise 20ans'!$F$12,Résultats!$B68-('Générateur Emprise 20ans'!$F$12*ROUNDDOWN(Résultats!$B68/'Générateur Emprise 20ans'!$F$12,0))),'Générateur Emprise 20ans'!$N$14:$R$15,2,FALSE)),0)</f>
        <v>1280.5</v>
      </c>
      <c r="AQ36" s="869">
        <f>+'Générateur Emprise 20ans'!L36</f>
        <v>34</v>
      </c>
      <c r="AR36" s="876">
        <f>+AP36*Menu!$F$13</f>
        <v>5122</v>
      </c>
      <c r="AS36" s="869">
        <f ca="1">+'Générateur Emprise 20ans'!D206</f>
        <v>8.6177080000000004</v>
      </c>
      <c r="AT36" s="877">
        <f ca="1">IF(Résultats!$B68&lt;='Générateur Emprise 20ans'!$U$7,+AP36*AS36/AO36+IF(Résultats!$B68&lt;=Menu!$G$64,Menu!$D$64,0),0)</f>
        <v>1298.2323640000002</v>
      </c>
      <c r="AU36" s="869">
        <f ca="1">+'Générateur Emprise 20ans'!C206</f>
        <v>34.470832000000001</v>
      </c>
      <c r="AV36" s="877">
        <f ca="1">+AT36*Menu!$F$13</f>
        <v>5192.9294560000008</v>
      </c>
      <c r="AW36" s="1010">
        <f t="shared" ca="1" si="8"/>
        <v>1.0138480000000001</v>
      </c>
      <c r="AX36" s="876">
        <f>+IF(Résultats!B68&lt;=Menu!$D$253,Menu!$D$252*Menu!$F$13,0)</f>
        <v>0</v>
      </c>
      <c r="AY36" s="1034">
        <f>+Menu!$L$141</f>
        <v>102.35226107226109</v>
      </c>
      <c r="AZ36" s="1034">
        <f>+AY36/Menu!$F$13</f>
        <v>25.588065268065272</v>
      </c>
      <c r="BA36" s="1034">
        <f>+AY36/Menu!$D$123</f>
        <v>127.94032634032635</v>
      </c>
      <c r="BB36" s="876"/>
      <c r="BE36" s="1034">
        <f t="shared" si="24"/>
        <v>-102.35226107226109</v>
      </c>
      <c r="BF36" s="1034">
        <f>+BE36/Menu!$F$13</f>
        <v>-25.588065268065272</v>
      </c>
      <c r="BG36" s="1034">
        <f>+BE36/Menu!$D$123</f>
        <v>-127.94032634032635</v>
      </c>
      <c r="BH36" s="1009">
        <f t="shared" ca="1" si="25"/>
        <v>5090.5771949277396</v>
      </c>
      <c r="BI36" s="1009">
        <f t="shared" ca="1" si="26"/>
        <v>1272.6442987319349</v>
      </c>
      <c r="BJ36" s="1009">
        <f>BJ35+'Générateur Emprise 20ans'!AP36/(1+Résultats!$D$29)^(Résultats!$B107-1)</f>
        <v>13878.587402849671</v>
      </c>
      <c r="BK36" s="1009">
        <f ca="1">BK35+'Générateur Emprise 20ans'!AT36/(1+Résultats!$D$30)^(Résultats!$B107-1)</f>
        <v>14228.306652992314</v>
      </c>
      <c r="BL36" s="1009">
        <f>BL35+'Générateur Emprise 20ans'!BF36/(1+Résultats!$D$30)^(Résultats!$B107-1)</f>
        <v>-295.87794422155264</v>
      </c>
      <c r="BM36" s="1009">
        <f ca="1">BM35+'Générateur Emprise 20ans'!BI36/(1+Résultats!$D$30)^(Résultats!$B107-1)</f>
        <v>13932.428708770762</v>
      </c>
      <c r="BN36" s="1009">
        <f>BN35+'Générateur Emprise 20ans'!AR36/(1+Résultats!$D$29)^(Résultats!$B107-1)</f>
        <v>55514.349611398684</v>
      </c>
      <c r="BO36" s="1009">
        <f ca="1">BO35+'Générateur Emprise 20ans'!AV36/(1+Résultats!$D$30)^(Résultats!$B107-1)</f>
        <v>56913.226611969258</v>
      </c>
      <c r="BP36" s="1009">
        <f>BP35+'Générateur Emprise 20ans'!BE36/(1+Résultats!$D$30)^(Résultats!$B107-1)</f>
        <v>-1183.5117768862106</v>
      </c>
      <c r="BQ36" s="1009">
        <f ca="1">BQ35+'Générateur Emprise 20ans'!BH36/(1+Résultats!$D$30)^(Résultats!$B107-1)</f>
        <v>55729.714835083047</v>
      </c>
    </row>
    <row r="37" spans="1:69" x14ac:dyDescent="0.3">
      <c r="A37">
        <v>16</v>
      </c>
      <c r="B37" t="str">
        <f t="shared" si="0"/>
        <v>Maïs</v>
      </c>
      <c r="C37" t="str">
        <f t="shared" si="1"/>
        <v>ETE</v>
      </c>
      <c r="D37" s="869">
        <f t="shared" si="12"/>
        <v>12</v>
      </c>
      <c r="E37" s="869">
        <f t="shared" si="13"/>
        <v>12</v>
      </c>
      <c r="F37" s="869">
        <f t="shared" si="14"/>
        <v>12</v>
      </c>
      <c r="G37" s="869">
        <f t="shared" si="15"/>
        <v>12</v>
      </c>
      <c r="H37" t="s">
        <v>405</v>
      </c>
      <c r="I37">
        <f ca="1">'Générateur Emprise 20ans'!C207</f>
        <v>39.866864</v>
      </c>
      <c r="J37" s="842">
        <f t="shared" ca="1" si="16"/>
        <v>10.377671803415243</v>
      </c>
      <c r="K37">
        <f t="shared" si="17"/>
        <v>9.5</v>
      </c>
      <c r="L37">
        <f t="shared" si="2"/>
        <v>38</v>
      </c>
      <c r="M37">
        <f t="shared" si="18"/>
        <v>36.495200000000004</v>
      </c>
      <c r="N37">
        <f t="shared" ca="1" si="19"/>
        <v>1.8668639999999996</v>
      </c>
      <c r="O37">
        <f t="shared" ca="1" si="3"/>
        <v>3.3716639999999956</v>
      </c>
      <c r="T37">
        <v>16</v>
      </c>
      <c r="U37" s="971">
        <f t="shared" si="20"/>
        <v>6.5144040942075057</v>
      </c>
      <c r="V37" s="973">
        <v>16</v>
      </c>
      <c r="W37" s="971">
        <f t="shared" si="4"/>
        <v>11.875251310990235</v>
      </c>
      <c r="X37" s="869">
        <f>IF('Base de données Haies'!$I$26=0,'Générateur Emprise 20ans'!U$8,IF(W37=0,$W$17,W37))</f>
        <v>12</v>
      </c>
      <c r="Y37">
        <v>16</v>
      </c>
      <c r="Z37" s="971">
        <f t="shared" si="21"/>
        <v>6.5144040942075057</v>
      </c>
      <c r="AA37" s="973">
        <v>16</v>
      </c>
      <c r="AB37" s="971">
        <f t="shared" si="5"/>
        <v>11.875251310990235</v>
      </c>
      <c r="AC37" s="869">
        <f>IF('Base de données Haies'!$I$26=0,'Générateur Emprise 20ans'!Z$8,IF(AB37=0,$W$17,AB37))</f>
        <v>12</v>
      </c>
      <c r="AD37">
        <v>16</v>
      </c>
      <c r="AE37" s="971">
        <f t="shared" si="22"/>
        <v>6.5144040942075057</v>
      </c>
      <c r="AF37" s="973">
        <v>16</v>
      </c>
      <c r="AG37" s="971">
        <f t="shared" si="6"/>
        <v>11.875251310990235</v>
      </c>
      <c r="AH37" s="869">
        <f>IF('Base de données Haies'!$I$26=0,'Générateur Emprise 20ans'!AE$8,IF(AG37=0,$W$17,AG37))</f>
        <v>12</v>
      </c>
      <c r="AI37">
        <v>16</v>
      </c>
      <c r="AJ37" s="971">
        <f t="shared" si="23"/>
        <v>6.5144040942075057</v>
      </c>
      <c r="AK37" s="973">
        <v>16</v>
      </c>
      <c r="AL37" s="971">
        <f t="shared" si="7"/>
        <v>11.875251310990235</v>
      </c>
      <c r="AM37" s="869">
        <f>IF('Base de données Haies'!$I$26=0,'Générateur Emprise 20ans'!AJ$8,IF(AL37=0,$W$17,AL37))</f>
        <v>12</v>
      </c>
      <c r="AO37" s="869">
        <f>+'Générateur Emprise 20ans'!K37</f>
        <v>9.5</v>
      </c>
      <c r="AP37" s="877">
        <f>IF(Résultats!$B69&lt;='Générateur Emprise 20ans'!$U$7,IF(Résultats!$B69&gt;'Générateur Emprise 20ans'!$F$13," ",HLOOKUP(IF(Résultats!$B69-('Générateur Emprise 20ans'!$F$12*ROUNDDOWN(Résultats!$B69/'Générateur Emprise 20ans'!$F$12,0))=0,'Générateur Emprise 20ans'!$F$12,Résultats!$B69-('Générateur Emprise 20ans'!$F$12*ROUNDDOWN(Résultats!$B69/'Générateur Emprise 20ans'!$F$12,0))),'Générateur Emprise 20ans'!$N$14:$R$15,2,FALSE)),0)</f>
        <v>1472</v>
      </c>
      <c r="AQ37" s="869">
        <f>+'Générateur Emprise 20ans'!L37</f>
        <v>38</v>
      </c>
      <c r="AR37" s="876">
        <f>+AP37*Menu!$F$13</f>
        <v>5888</v>
      </c>
      <c r="AS37" s="869">
        <f ca="1">+'Générateur Emprise 20ans'!D207</f>
        <v>9.9667159999999999</v>
      </c>
      <c r="AT37" s="877">
        <f ca="1">IF(Résultats!$B69&lt;='Générateur Emprise 20ans'!$U$7,+AP37*AS37/AO37+IF(Résultats!$B69&lt;=Menu!$G$64,Menu!$D$64,0),0)</f>
        <v>1544.3164159999999</v>
      </c>
      <c r="AU37" s="869">
        <f ca="1">+'Générateur Emprise 20ans'!C207</f>
        <v>39.866864</v>
      </c>
      <c r="AV37" s="877">
        <f ca="1">+AT37*Menu!$F$13</f>
        <v>6177.2656639999996</v>
      </c>
      <c r="AW37" s="1010">
        <f t="shared" ca="1" si="8"/>
        <v>1.0491279999999998</v>
      </c>
      <c r="AX37" s="876">
        <f>+IF(Résultats!B69&lt;=Menu!$D$253,Menu!$D$252*Menu!$F$13,0)</f>
        <v>0</v>
      </c>
      <c r="AY37" s="1034">
        <f>+Menu!$L$141</f>
        <v>102.35226107226109</v>
      </c>
      <c r="AZ37" s="1034">
        <f>+AY37/Menu!$F$13</f>
        <v>25.588065268065272</v>
      </c>
      <c r="BA37" s="1034">
        <f>+AY37/Menu!$D$123</f>
        <v>127.94032634032635</v>
      </c>
      <c r="BB37" s="876"/>
      <c r="BE37" s="1034">
        <f t="shared" si="24"/>
        <v>-102.35226107226109</v>
      </c>
      <c r="BF37" s="1034">
        <f>+BE37/Menu!$F$13</f>
        <v>-25.588065268065272</v>
      </c>
      <c r="BG37" s="1034">
        <f>+BE37/Menu!$D$123</f>
        <v>-127.94032634032635</v>
      </c>
      <c r="BH37" s="1009">
        <f t="shared" ca="1" si="25"/>
        <v>6074.9134029277384</v>
      </c>
      <c r="BI37" s="1009">
        <f t="shared" ca="1" si="26"/>
        <v>1518.7283507319346</v>
      </c>
      <c r="BJ37" s="1009">
        <f>BJ36+'Générateur Emprise 20ans'!AP37/(1+Résultats!$D$29)^(Résultats!$B108-1)</f>
        <v>14695.936750843612</v>
      </c>
      <c r="BK37" s="1009">
        <f ca="1">BK36+'Générateur Emprise 20ans'!AT37/(1+Résultats!$D$30)^(Résultats!$B108-1)</f>
        <v>15085.810739754501</v>
      </c>
      <c r="BL37" s="1009">
        <f>BL36+'Générateur Emprise 20ans'!BF37/(1+Résultats!$D$30)^(Résultats!$B108-1)</f>
        <v>-310.0860885580197</v>
      </c>
      <c r="BM37" s="1009">
        <f ca="1">BM36+'Générateur Emprise 20ans'!BI37/(1+Résultats!$D$30)^(Résultats!$B108-1)</f>
        <v>14775.72465119648</v>
      </c>
      <c r="BN37" s="1009">
        <f>BN36+'Générateur Emprise 20ans'!AR37/(1+Résultats!$D$29)^(Résultats!$B108-1)</f>
        <v>58783.747003374447</v>
      </c>
      <c r="BO37" s="1009">
        <f ca="1">BO36+'Générateur Emprise 20ans'!AV37/(1+Résultats!$D$30)^(Résultats!$B108-1)</f>
        <v>60343.242959018004</v>
      </c>
      <c r="BP37" s="1009">
        <f>BP36+'Générateur Emprise 20ans'!BE37/(1+Résultats!$D$30)^(Résultats!$B108-1)</f>
        <v>-1240.3443542320788</v>
      </c>
      <c r="BQ37" s="1009">
        <f ca="1">BQ36+'Générateur Emprise 20ans'!BH37/(1+Résultats!$D$30)^(Résultats!$B108-1)</f>
        <v>59102.898604785922</v>
      </c>
    </row>
    <row r="38" spans="1:69" x14ac:dyDescent="0.3">
      <c r="A38">
        <v>17</v>
      </c>
      <c r="B38" t="str">
        <f t="shared" si="0"/>
        <v>Blé d'hiver</v>
      </c>
      <c r="C38" t="str">
        <f t="shared" si="1"/>
        <v>HIVER</v>
      </c>
      <c r="D38" s="869">
        <f t="shared" si="12"/>
        <v>12</v>
      </c>
      <c r="E38" s="869">
        <f t="shared" si="13"/>
        <v>12</v>
      </c>
      <c r="F38" s="869">
        <f t="shared" si="14"/>
        <v>12</v>
      </c>
      <c r="G38" s="869">
        <f t="shared" si="15"/>
        <v>12</v>
      </c>
      <c r="H38" t="s">
        <v>405</v>
      </c>
      <c r="I38">
        <f ca="1">'Générateur Emprise 20ans'!C208</f>
        <v>31.632057600000003</v>
      </c>
      <c r="J38" s="842">
        <f t="shared" ca="1" si="16"/>
        <v>8.2340841316118283</v>
      </c>
      <c r="K38">
        <f t="shared" si="17"/>
        <v>7.8</v>
      </c>
      <c r="L38">
        <f t="shared" si="2"/>
        <v>31.2</v>
      </c>
      <c r="M38">
        <f t="shared" si="18"/>
        <v>29.964480000000002</v>
      </c>
      <c r="N38">
        <f t="shared" ca="1" si="19"/>
        <v>0.43205760000000382</v>
      </c>
      <c r="O38">
        <f t="shared" ca="1" si="3"/>
        <v>1.6675776000000013</v>
      </c>
      <c r="T38">
        <v>17</v>
      </c>
      <c r="U38" s="971">
        <f t="shared" si="20"/>
        <v>6.5406351784153243</v>
      </c>
      <c r="V38" s="973">
        <v>17</v>
      </c>
      <c r="W38" s="971">
        <f t="shared" si="4"/>
        <v>11.923068534580123</v>
      </c>
      <c r="X38" s="869">
        <f>IF('Base de données Haies'!$I$26=0,'Générateur Emprise 20ans'!U$8,IF(W38=0,$W$17,W38))</f>
        <v>12</v>
      </c>
      <c r="Y38">
        <v>17</v>
      </c>
      <c r="Z38" s="971">
        <f t="shared" si="21"/>
        <v>6.5406351784153243</v>
      </c>
      <c r="AA38" s="973">
        <v>17</v>
      </c>
      <c r="AB38" s="971">
        <f t="shared" si="5"/>
        <v>11.923068534580123</v>
      </c>
      <c r="AC38" s="869">
        <f>IF('Base de données Haies'!$I$26=0,'Générateur Emprise 20ans'!Z$8,IF(AB38=0,$W$17,AB38))</f>
        <v>12</v>
      </c>
      <c r="AD38">
        <v>17</v>
      </c>
      <c r="AE38" s="971">
        <f t="shared" si="22"/>
        <v>6.5406351784153243</v>
      </c>
      <c r="AF38" s="973">
        <v>17</v>
      </c>
      <c r="AG38" s="971">
        <f t="shared" si="6"/>
        <v>11.923068534580123</v>
      </c>
      <c r="AH38" s="869">
        <f>IF('Base de données Haies'!$I$26=0,'Générateur Emprise 20ans'!AE$8,IF(AG38=0,$W$17,AG38))</f>
        <v>12</v>
      </c>
      <c r="AI38">
        <v>17</v>
      </c>
      <c r="AJ38" s="971">
        <f t="shared" si="23"/>
        <v>6.5406351784153243</v>
      </c>
      <c r="AK38" s="973">
        <v>17</v>
      </c>
      <c r="AL38" s="971">
        <f t="shared" si="7"/>
        <v>11.923068534580123</v>
      </c>
      <c r="AM38" s="869">
        <f>IF('Base de données Haies'!$I$26=0,'Générateur Emprise 20ans'!AJ$8,IF(AL38=0,$W$17,AL38))</f>
        <v>12</v>
      </c>
      <c r="AO38" s="869">
        <f>+'Générateur Emprise 20ans'!K38</f>
        <v>7.8</v>
      </c>
      <c r="AP38" s="877">
        <f>IF(Résultats!$B70&lt;='Générateur Emprise 20ans'!$U$7,IF(Résultats!$B70&gt;'Générateur Emprise 20ans'!$F$13," ",HLOOKUP(IF(Résultats!$B70-('Générateur Emprise 20ans'!$F$12*ROUNDDOWN(Résultats!$B70/'Générateur Emprise 20ans'!$F$12,0))=0,'Générateur Emprise 20ans'!$F$12,Résultats!$B70-('Générateur Emprise 20ans'!$F$12*ROUNDDOWN(Résultats!$B70/'Générateur Emprise 20ans'!$F$12,0))),'Générateur Emprise 20ans'!$N$14:$R$15,2,FALSE)),0)</f>
        <v>1194.2</v>
      </c>
      <c r="AQ38" s="869">
        <f>+'Générateur Emprise 20ans'!L38</f>
        <v>31.2</v>
      </c>
      <c r="AR38" s="876">
        <f>+AP38*Menu!$F$13</f>
        <v>4776.8</v>
      </c>
      <c r="AS38" s="869">
        <f ca="1">+'Générateur Emprise 20ans'!D208</f>
        <v>7.9080144000000008</v>
      </c>
      <c r="AT38" s="877">
        <f ca="1">IF(Résultats!$B70&lt;='Générateur Emprise 20ans'!$U$7,+AP38*AS38/AO38+IF(Résultats!$B70&lt;=Menu!$G$64,Menu!$D$64,0),0)</f>
        <v>1210.7372816000002</v>
      </c>
      <c r="AU38" s="869">
        <f ca="1">+'Générateur Emprise 20ans'!C208</f>
        <v>31.632057600000003</v>
      </c>
      <c r="AV38" s="877">
        <f ca="1">+AT38*Menu!$F$13</f>
        <v>4842.9491264000008</v>
      </c>
      <c r="AW38" s="1010">
        <f t="shared" ca="1" si="8"/>
        <v>1.0138480000000001</v>
      </c>
      <c r="AX38" s="876">
        <f>+IF(Résultats!B70&lt;=Menu!$D$253,Menu!$D$252*Menu!$F$13,0)</f>
        <v>0</v>
      </c>
      <c r="AY38" s="1034">
        <f>+Menu!$L$141</f>
        <v>102.35226107226109</v>
      </c>
      <c r="AZ38" s="1034">
        <f>+AY38/Menu!$F$13</f>
        <v>25.588065268065272</v>
      </c>
      <c r="BA38" s="1034">
        <f>+AY38/Menu!$D$123</f>
        <v>127.94032634032635</v>
      </c>
      <c r="BB38" s="876"/>
      <c r="BE38" s="1034">
        <f t="shared" si="24"/>
        <v>-102.35226107226109</v>
      </c>
      <c r="BF38" s="1034">
        <f>+BE38/Menu!$F$13</f>
        <v>-25.588065268065272</v>
      </c>
      <c r="BG38" s="1034">
        <f>+BE38/Menu!$D$123</f>
        <v>-127.94032634032635</v>
      </c>
      <c r="BH38" s="1009">
        <f t="shared" ca="1" si="25"/>
        <v>4740.5968653277396</v>
      </c>
      <c r="BI38" s="1009">
        <f t="shared" ca="1" si="26"/>
        <v>1185.1492163319349</v>
      </c>
      <c r="BJ38" s="1009">
        <f>BJ37+'Générateur Emprise 20ans'!AP38/(1+Résultats!$D$29)^(Résultats!$B109-1)</f>
        <v>15333.529894247644</v>
      </c>
      <c r="BK38" s="1009">
        <f ca="1">BK37+'Générateur Emprise 20ans'!AT38/(1+Résultats!$D$30)^(Résultats!$B109-1)</f>
        <v>15732.233273008391</v>
      </c>
      <c r="BL38" s="1009">
        <f>BL37+'Générateur Emprise 20ans'!BF38/(1+Résultats!$D$30)^(Résultats!$B109-1)</f>
        <v>-323.74776580462265</v>
      </c>
      <c r="BM38" s="1009">
        <f ca="1">BM37+'Générateur Emprise 20ans'!BI38/(1+Résultats!$D$30)^(Résultats!$B109-1)</f>
        <v>15408.485507203768</v>
      </c>
      <c r="BN38" s="1009">
        <f>BN37+'Générateur Emprise 20ans'!AR38/(1+Résultats!$D$29)^(Résultats!$B109-1)</f>
        <v>61334.119576990575</v>
      </c>
      <c r="BO38" s="1009">
        <f ca="1">BO37+'Générateur Emprise 20ans'!AV38/(1+Résultats!$D$30)^(Résultats!$B109-1)</f>
        <v>62928.933092033563</v>
      </c>
      <c r="BP38" s="1009">
        <f>BP37+'Générateur Emprise 20ans'!BE38/(1+Résultats!$D$30)^(Résultats!$B109-1)</f>
        <v>-1294.9910632184906</v>
      </c>
      <c r="BQ38" s="1009">
        <f ca="1">BQ37+'Générateur Emprise 20ans'!BH38/(1+Résultats!$D$30)^(Résultats!$B109-1)</f>
        <v>61633.942028815072</v>
      </c>
    </row>
    <row r="39" spans="1:69" x14ac:dyDescent="0.3">
      <c r="A39">
        <v>18</v>
      </c>
      <c r="B39" t="str">
        <f t="shared" si="0"/>
        <v>Prairie temporaire</v>
      </c>
      <c r="C39" t="str">
        <f t="shared" si="1"/>
        <v>HIVER</v>
      </c>
      <c r="D39" s="869">
        <f t="shared" si="12"/>
        <v>12</v>
      </c>
      <c r="E39" s="869">
        <f t="shared" si="13"/>
        <v>12</v>
      </c>
      <c r="F39" s="869">
        <f t="shared" si="14"/>
        <v>12</v>
      </c>
      <c r="G39" s="869">
        <f t="shared" si="15"/>
        <v>12</v>
      </c>
      <c r="H39" t="s">
        <v>405</v>
      </c>
      <c r="I39">
        <f ca="1">'Générateur Emprise 20ans'!C209</f>
        <v>40.553919999999998</v>
      </c>
      <c r="J39" s="842">
        <f t="shared" ca="1" si="16"/>
        <v>10.556518117451061</v>
      </c>
      <c r="K39">
        <f t="shared" si="17"/>
        <v>10</v>
      </c>
      <c r="L39">
        <f t="shared" si="2"/>
        <v>40</v>
      </c>
      <c r="M39">
        <f t="shared" si="18"/>
        <v>38.416000000000004</v>
      </c>
      <c r="N39">
        <f t="shared" ca="1" si="19"/>
        <v>0.55391999999999797</v>
      </c>
      <c r="O39">
        <f t="shared" ca="1" si="3"/>
        <v>2.137919999999994</v>
      </c>
      <c r="T39">
        <v>18</v>
      </c>
      <c r="U39" s="971">
        <f t="shared" si="20"/>
        <v>6.5595161587865762</v>
      </c>
      <c r="V39" s="973">
        <v>18</v>
      </c>
      <c r="W39" s="971">
        <f t="shared" si="4"/>
        <v>11.9574870913144</v>
      </c>
      <c r="X39" s="869">
        <f>IF('Base de données Haies'!$I$26=0,'Générateur Emprise 20ans'!U$8,IF(W39=0,$W$17,W39))</f>
        <v>12</v>
      </c>
      <c r="Y39">
        <v>18</v>
      </c>
      <c r="Z39" s="971">
        <f t="shared" si="21"/>
        <v>6.5595161587865762</v>
      </c>
      <c r="AA39" s="973">
        <v>18</v>
      </c>
      <c r="AB39" s="971">
        <f t="shared" si="5"/>
        <v>11.9574870913144</v>
      </c>
      <c r="AC39" s="869">
        <f>IF('Base de données Haies'!$I$26=0,'Générateur Emprise 20ans'!Z$8,IF(AB39=0,$W$17,AB39))</f>
        <v>12</v>
      </c>
      <c r="AD39">
        <v>18</v>
      </c>
      <c r="AE39" s="971">
        <f t="shared" si="22"/>
        <v>6.5595161587865762</v>
      </c>
      <c r="AF39" s="973">
        <v>18</v>
      </c>
      <c r="AG39" s="971">
        <f t="shared" si="6"/>
        <v>11.9574870913144</v>
      </c>
      <c r="AH39" s="869">
        <f>IF('Base de données Haies'!$I$26=0,'Générateur Emprise 20ans'!AE$8,IF(AG39=0,$W$17,AG39))</f>
        <v>12</v>
      </c>
      <c r="AI39">
        <v>18</v>
      </c>
      <c r="AJ39" s="971">
        <f t="shared" si="23"/>
        <v>6.5595161587865762</v>
      </c>
      <c r="AK39" s="973">
        <v>18</v>
      </c>
      <c r="AL39" s="971">
        <f t="shared" si="7"/>
        <v>11.9574870913144</v>
      </c>
      <c r="AM39" s="869">
        <f>IF('Base de données Haies'!$I$26=0,'Générateur Emprise 20ans'!AJ$8,IF(AL39=0,$W$17,AL39))</f>
        <v>12</v>
      </c>
      <c r="AO39" s="869">
        <f>+'Générateur Emprise 20ans'!K39</f>
        <v>10</v>
      </c>
      <c r="AP39" s="877">
        <f>IF(Résultats!$B71&lt;='Générateur Emprise 20ans'!$U$7,IF(Résultats!$B71&gt;'Générateur Emprise 20ans'!$F$13," ",HLOOKUP(IF(Résultats!$B71-('Générateur Emprise 20ans'!$F$12*ROUNDDOWN(Résultats!$B71/'Générateur Emprise 20ans'!$F$12,0))=0,'Générateur Emprise 20ans'!$F$12,Résultats!$B71-('Générateur Emprise 20ans'!$F$12*ROUNDDOWN(Résultats!$B71/'Générateur Emprise 20ans'!$F$12,0))),'Générateur Emprise 20ans'!$N$14:$R$15,2,FALSE)),0)</f>
        <v>927</v>
      </c>
      <c r="AQ39" s="869">
        <f>+'Générateur Emprise 20ans'!L39</f>
        <v>40</v>
      </c>
      <c r="AR39" s="876">
        <f>+AP39*Menu!$F$13</f>
        <v>3708</v>
      </c>
      <c r="AS39" s="869">
        <f ca="1">+'Générateur Emprise 20ans'!D209</f>
        <v>10.138479999999999</v>
      </c>
      <c r="AT39" s="877">
        <f ca="1">IF(Résultats!$B71&lt;='Générateur Emprise 20ans'!$U$7,+AP39*AS39/AO39+IF(Résultats!$B71&lt;=Menu!$G$64,Menu!$D$64,0),0)</f>
        <v>939.83709599999997</v>
      </c>
      <c r="AU39" s="869">
        <f ca="1">+'Générateur Emprise 20ans'!C209</f>
        <v>40.553919999999998</v>
      </c>
      <c r="AV39" s="877">
        <f ca="1">+AT39*Menu!$F$13</f>
        <v>3759.3483839999999</v>
      </c>
      <c r="AW39" s="1010">
        <f t="shared" ca="1" si="8"/>
        <v>1.0138480000000001</v>
      </c>
      <c r="AX39" s="876">
        <f>+IF(Résultats!B71&lt;=Menu!$D$253,Menu!$D$252*Menu!$F$13,0)</f>
        <v>0</v>
      </c>
      <c r="AY39" s="1034">
        <f>+Menu!$L$141</f>
        <v>102.35226107226109</v>
      </c>
      <c r="AZ39" s="1034">
        <f>+AY39/Menu!$F$13</f>
        <v>25.588065268065272</v>
      </c>
      <c r="BA39" s="1034">
        <f>+AY39/Menu!$D$123</f>
        <v>127.94032634032635</v>
      </c>
      <c r="BB39" s="876"/>
      <c r="BE39" s="1034">
        <f t="shared" si="24"/>
        <v>-102.35226107226109</v>
      </c>
      <c r="BF39" s="1034">
        <f>+BE39/Menu!$F$13</f>
        <v>-25.588065268065272</v>
      </c>
      <c r="BG39" s="1034">
        <f>+BE39/Menu!$D$123</f>
        <v>-127.94032634032635</v>
      </c>
      <c r="BH39" s="1009">
        <f t="shared" ca="1" si="25"/>
        <v>3656.9961229277387</v>
      </c>
      <c r="BI39" s="1009">
        <f t="shared" ca="1" si="26"/>
        <v>914.24903073193468</v>
      </c>
      <c r="BJ39" s="1009">
        <f>BJ38+'Générateur Emprise 20ans'!AP39/(1+Résultats!$D$29)^(Résultats!$B110-1)</f>
        <v>15809.426893152235</v>
      </c>
      <c r="BK39" s="1009">
        <f ca="1">BK38+'Générateur Emprise 20ans'!AT39/(1+Résultats!$D$30)^(Résultats!$B110-1)</f>
        <v>16214.720493553812</v>
      </c>
      <c r="BL39" s="1009">
        <f>BL38+'Générateur Emprise 20ans'!BF39/(1+Résultats!$D$30)^(Résultats!$B110-1)</f>
        <v>-336.88399392635625</v>
      </c>
      <c r="BM39" s="1009">
        <f ca="1">BM38+'Générateur Emprise 20ans'!BI39/(1+Résultats!$D$30)^(Résultats!$B110-1)</f>
        <v>15877.836499627456</v>
      </c>
      <c r="BN39" s="1009">
        <f>BN38+'Générateur Emprise 20ans'!AR39/(1+Résultats!$D$29)^(Résultats!$B110-1)</f>
        <v>63237.707572608939</v>
      </c>
      <c r="BO39" s="1009">
        <f ca="1">BO38+'Générateur Emprise 20ans'!AV39/(1+Résultats!$D$30)^(Résultats!$B110-1)</f>
        <v>64858.881974215248</v>
      </c>
      <c r="BP39" s="1009">
        <f>BP38+'Générateur Emprise 20ans'!BE39/(1+Résultats!$D$30)^(Résultats!$B110-1)</f>
        <v>-1347.535975705425</v>
      </c>
      <c r="BQ39" s="1009">
        <f ca="1">BQ38+'Générateur Emprise 20ans'!BH39/(1+Résultats!$D$30)^(Résultats!$B110-1)</f>
        <v>63511.345998509823</v>
      </c>
    </row>
    <row r="40" spans="1:69" x14ac:dyDescent="0.3">
      <c r="A40">
        <v>19</v>
      </c>
      <c r="B40" t="str">
        <f t="shared" si="0"/>
        <v>Orge d'hiver</v>
      </c>
      <c r="C40" t="str">
        <f t="shared" si="1"/>
        <v>HIVER</v>
      </c>
      <c r="D40" s="869">
        <f t="shared" si="12"/>
        <v>12</v>
      </c>
      <c r="E40" s="869">
        <f t="shared" si="13"/>
        <v>12</v>
      </c>
      <c r="F40" s="869">
        <f t="shared" si="14"/>
        <v>12</v>
      </c>
      <c r="G40" s="869">
        <f t="shared" si="15"/>
        <v>12</v>
      </c>
      <c r="H40" t="s">
        <v>405</v>
      </c>
      <c r="I40">
        <f ca="1">'Générateur Emprise 20ans'!C210</f>
        <v>34.470832000000001</v>
      </c>
      <c r="J40" s="842">
        <f t="shared" ca="1" si="16"/>
        <v>8.973040399833403</v>
      </c>
      <c r="K40">
        <f t="shared" si="17"/>
        <v>8.5</v>
      </c>
      <c r="L40">
        <f t="shared" si="2"/>
        <v>34</v>
      </c>
      <c r="M40">
        <f t="shared" si="18"/>
        <v>32.653600000000004</v>
      </c>
      <c r="N40">
        <f t="shared" ca="1" si="19"/>
        <v>0.47083200000000147</v>
      </c>
      <c r="O40">
        <f t="shared" ca="1" si="3"/>
        <v>1.8172319999999971</v>
      </c>
      <c r="T40">
        <v>19</v>
      </c>
      <c r="U40" s="971">
        <f t="shared" si="20"/>
        <v>6.5730891746425373</v>
      </c>
      <c r="V40" s="973">
        <v>19</v>
      </c>
      <c r="W40" s="971">
        <f t="shared" si="4"/>
        <v>11.982229642130509</v>
      </c>
      <c r="X40" s="869">
        <f>IF('Base de données Haies'!$I$26=0,'Générateur Emprise 20ans'!U$8,IF(W40=0,$W$17,W40))</f>
        <v>12</v>
      </c>
      <c r="Y40">
        <v>19</v>
      </c>
      <c r="Z40" s="971">
        <f t="shared" si="21"/>
        <v>6.5730891746425373</v>
      </c>
      <c r="AA40" s="973">
        <v>19</v>
      </c>
      <c r="AB40" s="971">
        <f t="shared" si="5"/>
        <v>11.982229642130509</v>
      </c>
      <c r="AC40" s="869">
        <f>IF('Base de données Haies'!$I$26=0,'Générateur Emprise 20ans'!Z$8,IF(AB40=0,$W$17,AB40))</f>
        <v>12</v>
      </c>
      <c r="AD40">
        <v>19</v>
      </c>
      <c r="AE40" s="971">
        <f t="shared" si="22"/>
        <v>6.5730891746425373</v>
      </c>
      <c r="AF40" s="973">
        <v>19</v>
      </c>
      <c r="AG40" s="971">
        <f t="shared" si="6"/>
        <v>11.982229642130509</v>
      </c>
      <c r="AH40" s="869">
        <f>IF('Base de données Haies'!$I$26=0,'Générateur Emprise 20ans'!AE$8,IF(AG40=0,$W$17,AG40))</f>
        <v>12</v>
      </c>
      <c r="AI40">
        <v>19</v>
      </c>
      <c r="AJ40" s="971">
        <f t="shared" si="23"/>
        <v>6.5730891746425373</v>
      </c>
      <c r="AK40" s="973">
        <v>19</v>
      </c>
      <c r="AL40" s="971">
        <f t="shared" si="7"/>
        <v>11.982229642130509</v>
      </c>
      <c r="AM40" s="869">
        <f>IF('Base de données Haies'!$I$26=0,'Générateur Emprise 20ans'!AJ$8,IF(AL40=0,$W$17,AL40))</f>
        <v>12</v>
      </c>
      <c r="AO40" s="869">
        <f>+'Générateur Emprise 20ans'!K40</f>
        <v>8.5</v>
      </c>
      <c r="AP40" s="877">
        <f>IF(Résultats!$B72&lt;='Générateur Emprise 20ans'!$U$7,IF(Résultats!$B72&gt;'Générateur Emprise 20ans'!$F$13," ",HLOOKUP(IF(Résultats!$B72-('Générateur Emprise 20ans'!$F$12*ROUNDDOWN(Résultats!$B72/'Générateur Emprise 20ans'!$F$12,0))=0,'Générateur Emprise 20ans'!$F$12,Résultats!$B72-('Générateur Emprise 20ans'!$F$12*ROUNDDOWN(Résultats!$B72/'Générateur Emprise 20ans'!$F$12,0))),'Générateur Emprise 20ans'!$N$14:$R$15,2,FALSE)),0)</f>
        <v>1280.5</v>
      </c>
      <c r="AQ40" s="869">
        <f>+'Générateur Emprise 20ans'!L40</f>
        <v>34</v>
      </c>
      <c r="AR40" s="876">
        <f>+AP40*Menu!$F$13</f>
        <v>5122</v>
      </c>
      <c r="AS40" s="869">
        <f ca="1">+'Générateur Emprise 20ans'!D210</f>
        <v>8.6177080000000004</v>
      </c>
      <c r="AT40" s="877">
        <f ca="1">IF(Résultats!$B72&lt;='Générateur Emprise 20ans'!$U$7,+AP40*AS40/AO40+IF(Résultats!$B72&lt;=Menu!$G$64,Menu!$D$64,0),0)</f>
        <v>1298.2323640000002</v>
      </c>
      <c r="AU40" s="869">
        <f ca="1">+'Générateur Emprise 20ans'!C210</f>
        <v>34.470832000000001</v>
      </c>
      <c r="AV40" s="877">
        <f ca="1">+AT40*Menu!$F$13</f>
        <v>5192.9294560000008</v>
      </c>
      <c r="AW40" s="1010">
        <f t="shared" ca="1" si="8"/>
        <v>1.0138480000000001</v>
      </c>
      <c r="AX40" s="876">
        <f>+IF(Résultats!B72&lt;=Menu!$D$253,Menu!$D$252*Menu!$F$13,0)</f>
        <v>0</v>
      </c>
      <c r="AY40" s="1034">
        <f>+Menu!$L$141</f>
        <v>102.35226107226109</v>
      </c>
      <c r="AZ40" s="1034">
        <f>+AY40/Menu!$F$13</f>
        <v>25.588065268065272</v>
      </c>
      <c r="BA40" s="1034">
        <f>+AY40/Menu!$D$123</f>
        <v>127.94032634032635</v>
      </c>
      <c r="BB40" s="876"/>
      <c r="BE40" s="1034">
        <f t="shared" si="24"/>
        <v>-102.35226107226109</v>
      </c>
      <c r="BF40" s="1034">
        <f>+BE40/Menu!$F$13</f>
        <v>-25.588065268065272</v>
      </c>
      <c r="BG40" s="1034">
        <f>+BE40/Menu!$D$123</f>
        <v>-127.94032634032635</v>
      </c>
      <c r="BH40" s="1009">
        <f t="shared" ca="1" si="25"/>
        <v>5090.5771949277396</v>
      </c>
      <c r="BI40" s="1009">
        <f t="shared" ca="1" si="26"/>
        <v>1272.6442987319349</v>
      </c>
      <c r="BJ40" s="1009">
        <f>BJ39+'Générateur Emprise 20ans'!AP40/(1+Résultats!$D$29)^(Résultats!$B111-1)</f>
        <v>16441.517702107227</v>
      </c>
      <c r="BK40" s="1009">
        <f ca="1">BK39+'Générateur Emprise 20ans'!AT40/(1+Résultats!$D$30)^(Résultats!$B111-1)</f>
        <v>16855.564496031213</v>
      </c>
      <c r="BL40" s="1009">
        <f>BL39+'Générateur Emprise 20ans'!BF40/(1+Résultats!$D$30)^(Résultats!$B111-1)</f>
        <v>-349.51498250494626</v>
      </c>
      <c r="BM40" s="1009">
        <f ca="1">BM39+'Générateur Emprise 20ans'!BI40/(1+Résultats!$D$30)^(Résultats!$B111-1)</f>
        <v>16506.049513526268</v>
      </c>
      <c r="BN40" s="1009">
        <f>BN39+'Générateur Emprise 20ans'!AR40/(1+Résultats!$D$29)^(Résultats!$B111-1)</f>
        <v>65766.070808428907</v>
      </c>
      <c r="BO40" s="1009">
        <f ca="1">BO39+'Générateur Emprise 20ans'!AV40/(1+Résultats!$D$30)^(Résultats!$B111-1)</f>
        <v>67422.257984124852</v>
      </c>
      <c r="BP40" s="1009">
        <f>BP39+'Générateur Emprise 20ans'!BE40/(1+Résultats!$D$30)^(Résultats!$B111-1)</f>
        <v>-1398.059930019785</v>
      </c>
      <c r="BQ40" s="1009">
        <f ca="1">BQ39+'Générateur Emprise 20ans'!BH40/(1+Résultats!$D$30)^(Résultats!$B111-1)</f>
        <v>66024.198054105073</v>
      </c>
    </row>
    <row r="41" spans="1:69" x14ac:dyDescent="0.3">
      <c r="A41">
        <v>20</v>
      </c>
      <c r="B41" t="str">
        <f t="shared" si="0"/>
        <v>Maïs</v>
      </c>
      <c r="C41" t="str">
        <f t="shared" si="1"/>
        <v>ETE</v>
      </c>
      <c r="D41" s="869">
        <f t="shared" si="12"/>
        <v>12</v>
      </c>
      <c r="E41" s="869">
        <f t="shared" si="13"/>
        <v>12</v>
      </c>
      <c r="F41" s="869">
        <f t="shared" si="14"/>
        <v>12</v>
      </c>
      <c r="G41" s="869">
        <f t="shared" si="15"/>
        <v>12</v>
      </c>
      <c r="H41" t="s">
        <v>405</v>
      </c>
      <c r="I41">
        <f ca="1">'Générateur Emprise 20ans'!C211</f>
        <v>39.866864</v>
      </c>
      <c r="J41" s="842">
        <f t="shared" ca="1" si="16"/>
        <v>10.377671803415243</v>
      </c>
      <c r="K41">
        <f t="shared" si="17"/>
        <v>9.5</v>
      </c>
      <c r="L41">
        <f t="shared" si="2"/>
        <v>38</v>
      </c>
      <c r="M41">
        <f t="shared" si="18"/>
        <v>36.495200000000004</v>
      </c>
      <c r="N41">
        <f t="shared" ca="1" si="19"/>
        <v>1.8668639999999996</v>
      </c>
      <c r="O41">
        <f t="shared" ca="1" si="3"/>
        <v>3.3716639999999956</v>
      </c>
      <c r="T41">
        <v>20</v>
      </c>
      <c r="U41" s="971">
        <f t="shared" si="20"/>
        <v>6.5828374560918244</v>
      </c>
      <c r="V41" s="973">
        <v>20</v>
      </c>
      <c r="W41" s="971">
        <f t="shared" si="4"/>
        <v>12</v>
      </c>
      <c r="X41" s="869">
        <f>IF('Base de données Haies'!$I$26=0,'Générateur Emprise 20ans'!U$8,IF(W41=0,$W$17,W41))</f>
        <v>12</v>
      </c>
      <c r="Y41">
        <v>20</v>
      </c>
      <c r="Z41" s="971">
        <f t="shared" si="21"/>
        <v>6.5828374560918244</v>
      </c>
      <c r="AA41" s="973">
        <v>20</v>
      </c>
      <c r="AB41" s="971">
        <f t="shared" si="5"/>
        <v>12</v>
      </c>
      <c r="AC41" s="869">
        <f>IF('Base de données Haies'!$I$26=0,'Générateur Emprise 20ans'!Z$8,IF(AB41=0,$W$17,AB41))</f>
        <v>12</v>
      </c>
      <c r="AD41">
        <v>20</v>
      </c>
      <c r="AE41" s="971">
        <f t="shared" si="22"/>
        <v>6.5828374560918244</v>
      </c>
      <c r="AF41" s="973">
        <v>20</v>
      </c>
      <c r="AG41" s="971">
        <f t="shared" si="6"/>
        <v>12</v>
      </c>
      <c r="AH41" s="869">
        <f>IF('Base de données Haies'!$I$26=0,'Générateur Emprise 20ans'!AE$8,IF(AG41=0,$W$17,AG41))</f>
        <v>12</v>
      </c>
      <c r="AI41">
        <v>20</v>
      </c>
      <c r="AJ41" s="971">
        <f t="shared" si="23"/>
        <v>6.5828374560918244</v>
      </c>
      <c r="AK41" s="973">
        <v>20</v>
      </c>
      <c r="AL41" s="971">
        <f t="shared" si="7"/>
        <v>12</v>
      </c>
      <c r="AM41" s="869">
        <f>IF('Base de données Haies'!$I$26=0,'Générateur Emprise 20ans'!AJ$8,IF(AL41=0,$W$17,AL41))</f>
        <v>12</v>
      </c>
      <c r="AO41" s="869">
        <f>+'Générateur Emprise 20ans'!K41</f>
        <v>9.5</v>
      </c>
      <c r="AP41" s="877">
        <f>IF(Résultats!$B73&lt;='Générateur Emprise 20ans'!$U$7,IF(Résultats!$B73&gt;'Générateur Emprise 20ans'!$F$13," ",HLOOKUP(IF(Résultats!$B73-('Générateur Emprise 20ans'!$F$12*ROUNDDOWN(Résultats!$B73/'Générateur Emprise 20ans'!$F$12,0))=0,'Générateur Emprise 20ans'!$F$12,Résultats!$B73-('Générateur Emprise 20ans'!$F$12*ROUNDDOWN(Résultats!$B73/'Générateur Emprise 20ans'!$F$12,0))),'Générateur Emprise 20ans'!$N$14:$R$15,2,FALSE)),0)</f>
        <v>1472</v>
      </c>
      <c r="AQ41" s="869">
        <f>+'Générateur Emprise 20ans'!L41</f>
        <v>38</v>
      </c>
      <c r="AR41" s="876">
        <f>+AP41*Menu!$F$13</f>
        <v>5888</v>
      </c>
      <c r="AS41" s="869">
        <f ca="1">+'Générateur Emprise 20ans'!D211</f>
        <v>9.9667159999999999</v>
      </c>
      <c r="AT41" s="877">
        <f ca="1">IF(Résultats!$B73&lt;='Générateur Emprise 20ans'!$U$7,+AP41*AS41/AO41+IF(Résultats!$B73&lt;=Menu!$G$64,Menu!$D$64,0),0)</f>
        <v>1544.3164159999999</v>
      </c>
      <c r="AU41" s="869">
        <f ca="1">+'Générateur Emprise 20ans'!C211</f>
        <v>39.866864</v>
      </c>
      <c r="AV41" s="877">
        <f ca="1">+AT41*Menu!$F$13</f>
        <v>6177.2656639999996</v>
      </c>
      <c r="AW41" s="1010">
        <f t="shared" ca="1" si="8"/>
        <v>1.0491279999999998</v>
      </c>
      <c r="AX41" s="876">
        <f>+IF(Résultats!B73&lt;=Menu!$D$253,Menu!$D$252*Menu!$F$13,0)</f>
        <v>0</v>
      </c>
      <c r="AY41" s="1034">
        <f>+Menu!$L$141</f>
        <v>102.35226107226109</v>
      </c>
      <c r="AZ41" s="1034">
        <f>+AY41/Menu!$F$13</f>
        <v>25.588065268065272</v>
      </c>
      <c r="BA41" s="1034">
        <f>+AY41/Menu!$D$123</f>
        <v>127.94032634032635</v>
      </c>
      <c r="BB41" s="876"/>
      <c r="BE41" s="1034">
        <f t="shared" si="24"/>
        <v>-102.35226107226109</v>
      </c>
      <c r="BF41" s="1034">
        <f>+BE41/Menu!$F$13</f>
        <v>-25.588065268065272</v>
      </c>
      <c r="BG41" s="1034">
        <f>+BE41/Menu!$D$123</f>
        <v>-127.94032634032635</v>
      </c>
      <c r="BH41" s="1009">
        <f t="shared" ca="1" si="25"/>
        <v>6074.9134029277384</v>
      </c>
      <c r="BI41" s="1009">
        <f t="shared" ca="1" si="26"/>
        <v>1518.7283507319346</v>
      </c>
      <c r="BJ41" s="1009">
        <f>BJ40+'Générateur Emprise 20ans'!AP41/(1+Résultats!$D$29)^(Résultats!$B112-1)</f>
        <v>17140.191350307861</v>
      </c>
      <c r="BK41" s="1009">
        <f ca="1">BK40+'Générateur Emprise 20ans'!AT41/(1+Résultats!$D$30)^(Résultats!$B112-1)</f>
        <v>17588.562583220646</v>
      </c>
      <c r="BL41" s="1009">
        <f>BL40+'Générateur Emprise 20ans'!BF41/(1+Résultats!$D$30)^(Résultats!$B112-1)</f>
        <v>-361.66016383051357</v>
      </c>
      <c r="BM41" s="1009">
        <f ca="1">BM40+'Générateur Emprise 20ans'!BI41/(1+Résultats!$D$30)^(Résultats!$B112-1)</f>
        <v>17226.902419390135</v>
      </c>
      <c r="BN41" s="1009">
        <f>BN40+'Générateur Emprise 20ans'!AR41/(1+Résultats!$D$29)^(Résultats!$B112-1)</f>
        <v>68560.765401231445</v>
      </c>
      <c r="BO41" s="1009">
        <f ca="1">BO40+'Générateur Emprise 20ans'!AV41/(1+Résultats!$D$30)^(Résultats!$B112-1)</f>
        <v>70354.250332882584</v>
      </c>
      <c r="BP41" s="1009">
        <f>BP40+'Générateur Emprise 20ans'!BE41/(1+Résultats!$D$30)^(Résultats!$B112-1)</f>
        <v>-1446.6406553220543</v>
      </c>
      <c r="BQ41" s="1009">
        <f ca="1">BQ40+'Générateur Emprise 20ans'!BH41/(1+Résultats!$D$30)^(Résultats!$B112-1)</f>
        <v>68907.60967756054</v>
      </c>
    </row>
    <row r="42" spans="1:69" x14ac:dyDescent="0.3">
      <c r="A42">
        <v>21</v>
      </c>
      <c r="B42" t="str">
        <f t="shared" si="0"/>
        <v>Blé d'hiver</v>
      </c>
      <c r="C42" t="str">
        <f t="shared" si="1"/>
        <v>HIVER</v>
      </c>
      <c r="D42" s="869">
        <f t="shared" si="12"/>
        <v>12</v>
      </c>
      <c r="E42" s="869">
        <f t="shared" si="13"/>
        <v>12</v>
      </c>
      <c r="F42" s="869">
        <f t="shared" si="14"/>
        <v>12</v>
      </c>
      <c r="G42" s="869">
        <f t="shared" si="15"/>
        <v>12</v>
      </c>
      <c r="H42" t="s">
        <v>405</v>
      </c>
      <c r="I42">
        <f ca="1">'Générateur Emprise 20ans'!C212</f>
        <v>0</v>
      </c>
      <c r="J42" s="842">
        <f t="shared" ca="1" si="16"/>
        <v>0</v>
      </c>
      <c r="K42">
        <f t="shared" si="17"/>
        <v>0</v>
      </c>
      <c r="L42">
        <f t="shared" si="2"/>
        <v>0</v>
      </c>
      <c r="M42">
        <f t="shared" si="18"/>
        <v>0</v>
      </c>
      <c r="N42">
        <f t="shared" ca="1" si="19"/>
        <v>0</v>
      </c>
      <c r="O42">
        <f t="shared" ca="1" si="3"/>
        <v>0</v>
      </c>
      <c r="T42">
        <v>21</v>
      </c>
      <c r="U42" s="971">
        <f t="shared" si="20"/>
        <v>6.5898341417102513</v>
      </c>
      <c r="V42" s="973">
        <v>21</v>
      </c>
      <c r="W42" s="971">
        <f t="shared" si="4"/>
        <v>0</v>
      </c>
      <c r="X42" s="869">
        <f>IF('Base de données Haies'!$I$26=0,'Générateur Emprise 20ans'!U$8,IF(W42=0,$W$17,W42))</f>
        <v>12</v>
      </c>
      <c r="Y42">
        <v>21</v>
      </c>
      <c r="Z42" s="971">
        <f t="shared" si="21"/>
        <v>6.5898341417102513</v>
      </c>
      <c r="AA42" s="973">
        <v>21</v>
      </c>
      <c r="AB42" s="971">
        <f t="shared" si="5"/>
        <v>0</v>
      </c>
      <c r="AC42" s="869">
        <f>IF('Base de données Haies'!$I$26=0,'Générateur Emprise 20ans'!Z$8,IF(AB42=0,$W$17,AB42))</f>
        <v>12</v>
      </c>
      <c r="AD42">
        <v>21</v>
      </c>
      <c r="AE42" s="971">
        <f t="shared" si="22"/>
        <v>6.5898341417102513</v>
      </c>
      <c r="AF42" s="973">
        <v>21</v>
      </c>
      <c r="AG42" s="971">
        <f t="shared" si="6"/>
        <v>0</v>
      </c>
      <c r="AH42" s="869">
        <f>IF('Base de données Haies'!$I$26=0,'Générateur Emprise 20ans'!AE$8,IF(AG42=0,$W$17,AG42))</f>
        <v>12</v>
      </c>
      <c r="AI42">
        <v>21</v>
      </c>
      <c r="AJ42" s="971">
        <f t="shared" si="23"/>
        <v>6.5898341417102513</v>
      </c>
      <c r="AK42" s="973">
        <v>21</v>
      </c>
      <c r="AL42" s="971">
        <f t="shared" si="7"/>
        <v>0</v>
      </c>
      <c r="AM42" s="869">
        <f>IF('Base de données Haies'!$I$26=0,'Générateur Emprise 20ans'!AJ$8,IF(AL42=0,$W$17,AL42))</f>
        <v>12</v>
      </c>
      <c r="AO42" s="869">
        <f>+'Générateur Emprise 20ans'!K42</f>
        <v>0</v>
      </c>
      <c r="AP42" s="877">
        <f>IF(Résultats!$B74&lt;='Générateur Emprise 20ans'!$U$7,IF(Résultats!$B74&gt;'Générateur Emprise 20ans'!$F$13," ",HLOOKUP(IF(Résultats!$B74-('Générateur Emprise 20ans'!$F$12*ROUNDDOWN(Résultats!$B74/'Générateur Emprise 20ans'!$F$12,0))=0,'Générateur Emprise 20ans'!$F$12,Résultats!$B74-('Générateur Emprise 20ans'!$F$12*ROUNDDOWN(Résultats!$B74/'Générateur Emprise 20ans'!$F$12,0))),'Générateur Emprise 20ans'!$N$14:$R$15,2,FALSE)),0)</f>
        <v>0</v>
      </c>
      <c r="AQ42" s="869">
        <f>+'Générateur Emprise 20ans'!L42</f>
        <v>0</v>
      </c>
      <c r="AR42" s="876">
        <f>+AP42*Menu!$F$13</f>
        <v>0</v>
      </c>
      <c r="AS42" s="869">
        <f ca="1">+'Générateur Emprise 20ans'!D212</f>
        <v>0</v>
      </c>
      <c r="AT42" s="877">
        <f>IF(Résultats!$B74&lt;='Générateur Emprise 20ans'!$U$7,+AP42*AS42/AO42+IF(Résultats!$B74&lt;=Menu!$G$64,Menu!$D$64,0),0)</f>
        <v>0</v>
      </c>
      <c r="AU42" s="869">
        <f ca="1">+'Générateur Emprise 20ans'!C212</f>
        <v>0</v>
      </c>
      <c r="AV42" s="877">
        <f>+AT42*Menu!$F$13</f>
        <v>0</v>
      </c>
      <c r="AW42" s="1010">
        <f t="shared" si="8"/>
        <v>0</v>
      </c>
      <c r="BJ42" s="1009">
        <f>BJ41+'Générateur Emprise 20ans'!AP42/(1+Résultats!$D$29)^(Résultats!$B113-1)</f>
        <v>17140.191350307861</v>
      </c>
      <c r="BK42" s="1009">
        <f ca="1">BK41+'Générateur Emprise 20ans'!AT42/(1+Résultats!$D$30)^(Résultats!$B113-1)</f>
        <v>17588.562583220646</v>
      </c>
      <c r="BL42" s="1009">
        <f>BL41+'Générateur Emprise 20ans'!BF42/(1+Résultats!$D$30)^(Résultats!$B113-1)</f>
        <v>-361.66016383051357</v>
      </c>
      <c r="BM42" s="1009">
        <f ca="1">BM41+'Générateur Emprise 20ans'!BI42/(1+Résultats!$D$30)^(Résultats!$B113-1)</f>
        <v>17226.902419390135</v>
      </c>
      <c r="BN42" s="1009">
        <f>BN41+'Générateur Emprise 20ans'!AR42/(1+Résultats!$D$29)^(Résultats!$B113-1)</f>
        <v>68560.765401231445</v>
      </c>
      <c r="BO42" s="1009">
        <f ca="1">BO41+'Générateur Emprise 20ans'!AV42/(1+Résultats!$D$30)^(Résultats!$B113-1)</f>
        <v>70354.250332882584</v>
      </c>
      <c r="BP42" s="1009">
        <f>BP41+'Générateur Emprise 20ans'!BE42/(1+Résultats!$D$30)^(Résultats!$B113-1)</f>
        <v>-1446.6406553220543</v>
      </c>
      <c r="BQ42" s="1009">
        <f ca="1">BQ41+'Générateur Emprise 20ans'!BH42/(1+Résultats!$D$30)^(Résultats!$B113-1)</f>
        <v>68907.60967756054</v>
      </c>
    </row>
    <row r="43" spans="1:69" x14ac:dyDescent="0.3">
      <c r="A43">
        <v>22</v>
      </c>
      <c r="B43" t="str">
        <f t="shared" si="0"/>
        <v>Prairie temporaire</v>
      </c>
      <c r="C43" t="str">
        <f t="shared" si="1"/>
        <v>HIVER</v>
      </c>
      <c r="D43" s="869">
        <f t="shared" si="12"/>
        <v>12</v>
      </c>
      <c r="E43" s="869">
        <f t="shared" si="13"/>
        <v>12</v>
      </c>
      <c r="F43" s="869">
        <f t="shared" si="14"/>
        <v>12</v>
      </c>
      <c r="G43" s="869">
        <f t="shared" si="15"/>
        <v>12</v>
      </c>
      <c r="H43" t="s">
        <v>405</v>
      </c>
      <c r="I43">
        <f ca="1">'Générateur Emprise 20ans'!C213</f>
        <v>0</v>
      </c>
      <c r="J43" s="842">
        <f t="shared" ca="1" si="16"/>
        <v>0</v>
      </c>
      <c r="K43">
        <f t="shared" si="17"/>
        <v>0</v>
      </c>
      <c r="L43">
        <f t="shared" si="2"/>
        <v>0</v>
      </c>
      <c r="M43">
        <f t="shared" si="18"/>
        <v>0</v>
      </c>
      <c r="N43">
        <f t="shared" ca="1" si="19"/>
        <v>0</v>
      </c>
      <c r="O43">
        <f t="shared" ca="1" si="3"/>
        <v>0</v>
      </c>
      <c r="T43">
        <v>22</v>
      </c>
      <c r="U43" s="971">
        <f t="shared" si="20"/>
        <v>6.5948535250273581</v>
      </c>
      <c r="V43" s="973">
        <v>22</v>
      </c>
      <c r="W43" s="971">
        <f t="shared" si="4"/>
        <v>0</v>
      </c>
      <c r="X43" s="869">
        <f>IF('Base de données Haies'!$I$26=0,'Générateur Emprise 20ans'!U$8,IF(W43=0,$W$17,W43))</f>
        <v>12</v>
      </c>
      <c r="Y43">
        <v>22</v>
      </c>
      <c r="Z43" s="971">
        <f t="shared" si="21"/>
        <v>6.5948535250273581</v>
      </c>
      <c r="AA43" s="973">
        <v>22</v>
      </c>
      <c r="AB43" s="971">
        <f t="shared" si="5"/>
        <v>0</v>
      </c>
      <c r="AC43" s="869">
        <f>IF('Base de données Haies'!$I$26=0,'Générateur Emprise 20ans'!Z$8,IF(AB43=0,$W$17,AB43))</f>
        <v>12</v>
      </c>
      <c r="AD43">
        <v>22</v>
      </c>
      <c r="AE43" s="971">
        <f t="shared" si="22"/>
        <v>6.5948535250273581</v>
      </c>
      <c r="AF43" s="973">
        <v>22</v>
      </c>
      <c r="AG43" s="971">
        <f t="shared" si="6"/>
        <v>0</v>
      </c>
      <c r="AH43" s="869">
        <f>IF('Base de données Haies'!$I$26=0,'Générateur Emprise 20ans'!AE$8,IF(AG43=0,$W$17,AG43))</f>
        <v>12</v>
      </c>
      <c r="AI43">
        <v>22</v>
      </c>
      <c r="AJ43" s="971">
        <f t="shared" si="23"/>
        <v>6.5948535250273581</v>
      </c>
      <c r="AK43" s="973">
        <v>22</v>
      </c>
      <c r="AL43" s="971">
        <f t="shared" si="7"/>
        <v>0</v>
      </c>
      <c r="AM43" s="869">
        <f>IF('Base de données Haies'!$I$26=0,'Générateur Emprise 20ans'!AJ$8,IF(AL43=0,$W$17,AL43))</f>
        <v>12</v>
      </c>
      <c r="AO43" s="869">
        <f>+'Générateur Emprise 20ans'!K43</f>
        <v>0</v>
      </c>
      <c r="AP43" s="877">
        <f>IF(Résultats!$B75&lt;='Générateur Emprise 20ans'!$U$7,IF(Résultats!$B75&gt;'Générateur Emprise 20ans'!$F$13," ",HLOOKUP(IF(Résultats!$B75-('Générateur Emprise 20ans'!$F$12*ROUNDDOWN(Résultats!$B75/'Générateur Emprise 20ans'!$F$12,0))=0,'Générateur Emprise 20ans'!$F$12,Résultats!$B75-('Générateur Emprise 20ans'!$F$12*ROUNDDOWN(Résultats!$B75/'Générateur Emprise 20ans'!$F$12,0))),'Générateur Emprise 20ans'!$N$14:$R$15,2,FALSE)),0)</f>
        <v>0</v>
      </c>
      <c r="AQ43" s="869">
        <f>+'Générateur Emprise 20ans'!L43</f>
        <v>0</v>
      </c>
      <c r="AR43" s="876">
        <f>+AP43*Menu!$F$13</f>
        <v>0</v>
      </c>
      <c r="AS43" s="869">
        <f ca="1">+'Générateur Emprise 20ans'!D213</f>
        <v>0</v>
      </c>
      <c r="AT43" s="877">
        <f>IF(Résultats!$B75&lt;='Générateur Emprise 20ans'!$U$7,+AP43*AS43/AO43+IF(Résultats!$B75&lt;=Menu!$G$64,Menu!$D$64,0),0)</f>
        <v>0</v>
      </c>
      <c r="AU43" s="869">
        <f ca="1">+'Générateur Emprise 20ans'!C213</f>
        <v>0</v>
      </c>
      <c r="AV43" s="877">
        <f>+AT43*Menu!$F$13</f>
        <v>0</v>
      </c>
      <c r="AW43" s="1010">
        <f t="shared" si="8"/>
        <v>0</v>
      </c>
      <c r="BJ43" s="1009">
        <f>BJ42+'Générateur Emprise 20ans'!AP43/(1+Résultats!$D$29)^(Résultats!$B114-1)</f>
        <v>17140.191350307861</v>
      </c>
      <c r="BK43" s="1009">
        <f ca="1">BK42+'Générateur Emprise 20ans'!AT43/(1+Résultats!$D$30)^(Résultats!$B114-1)</f>
        <v>17588.562583220646</v>
      </c>
      <c r="BL43" s="1009">
        <f>BL42+'Générateur Emprise 20ans'!BF43/(1+Résultats!$D$30)^(Résultats!$B114-1)</f>
        <v>-361.66016383051357</v>
      </c>
      <c r="BM43" s="1009">
        <f ca="1">BM42+'Générateur Emprise 20ans'!BI43/(1+Résultats!$D$30)^(Résultats!$B114-1)</f>
        <v>17226.902419390135</v>
      </c>
      <c r="BN43" s="1009">
        <f>BN42+'Générateur Emprise 20ans'!AR43/(1+Résultats!$D$29)^(Résultats!$B114-1)</f>
        <v>68560.765401231445</v>
      </c>
      <c r="BO43" s="1009">
        <f ca="1">BO42+'Générateur Emprise 20ans'!AV43/(1+Résultats!$D$30)^(Résultats!$B114-1)</f>
        <v>70354.250332882584</v>
      </c>
      <c r="BP43" s="1009">
        <f>BP42+'Générateur Emprise 20ans'!BE43/(1+Résultats!$D$30)^(Résultats!$B114-1)</f>
        <v>-1446.6406553220543</v>
      </c>
      <c r="BQ43" s="1009">
        <f ca="1">BQ42+'Générateur Emprise 20ans'!BH43/(1+Résultats!$D$30)^(Résultats!$B114-1)</f>
        <v>68907.60967756054</v>
      </c>
    </row>
    <row r="44" spans="1:69" x14ac:dyDescent="0.3">
      <c r="A44">
        <v>23</v>
      </c>
      <c r="B44" t="str">
        <f t="shared" si="0"/>
        <v>Orge d'hiver</v>
      </c>
      <c r="C44" t="str">
        <f t="shared" si="1"/>
        <v>HIVER</v>
      </c>
      <c r="D44" s="869">
        <f t="shared" si="12"/>
        <v>12</v>
      </c>
      <c r="E44" s="869">
        <f t="shared" si="13"/>
        <v>12</v>
      </c>
      <c r="F44" s="869">
        <f t="shared" si="14"/>
        <v>12</v>
      </c>
      <c r="G44" s="869">
        <f t="shared" si="15"/>
        <v>12</v>
      </c>
      <c r="H44" t="s">
        <v>405</v>
      </c>
      <c r="I44">
        <f ca="1">'Générateur Emprise 20ans'!C214</f>
        <v>0</v>
      </c>
      <c r="J44" s="842">
        <f t="shared" ca="1" si="16"/>
        <v>0</v>
      </c>
      <c r="K44">
        <f t="shared" si="17"/>
        <v>0</v>
      </c>
      <c r="L44">
        <f t="shared" si="2"/>
        <v>0</v>
      </c>
      <c r="M44">
        <f t="shared" si="18"/>
        <v>0</v>
      </c>
      <c r="N44">
        <f t="shared" ca="1" si="19"/>
        <v>0</v>
      </c>
      <c r="O44">
        <f t="shared" ca="1" si="3"/>
        <v>0</v>
      </c>
      <c r="T44">
        <v>23</v>
      </c>
      <c r="U44" s="971">
        <f t="shared" si="20"/>
        <v>6.5984531757141651</v>
      </c>
      <c r="V44" s="973">
        <v>23</v>
      </c>
      <c r="W44" s="971">
        <f t="shared" si="4"/>
        <v>0</v>
      </c>
      <c r="X44" s="869">
        <f>IF('Base de données Haies'!$I$26=0,'Générateur Emprise 20ans'!U$8,IF(W44=0,$W$17,W44))</f>
        <v>12</v>
      </c>
      <c r="Y44">
        <v>23</v>
      </c>
      <c r="Z44" s="971">
        <f t="shared" si="21"/>
        <v>6.5984531757141651</v>
      </c>
      <c r="AA44" s="973">
        <v>23</v>
      </c>
      <c r="AB44" s="971">
        <f t="shared" si="5"/>
        <v>0</v>
      </c>
      <c r="AC44" s="869">
        <f>IF('Base de données Haies'!$I$26=0,'Générateur Emprise 20ans'!Z$8,IF(AB44=0,$W$17,AB44))</f>
        <v>12</v>
      </c>
      <c r="AD44">
        <v>23</v>
      </c>
      <c r="AE44" s="971">
        <f t="shared" si="22"/>
        <v>6.5984531757141651</v>
      </c>
      <c r="AF44" s="973">
        <v>23</v>
      </c>
      <c r="AG44" s="971">
        <f t="shared" si="6"/>
        <v>0</v>
      </c>
      <c r="AH44" s="869">
        <f>IF('Base de données Haies'!$I$26=0,'Générateur Emprise 20ans'!AE$8,IF(AG44=0,$W$17,AG44))</f>
        <v>12</v>
      </c>
      <c r="AI44">
        <v>23</v>
      </c>
      <c r="AJ44" s="971">
        <f t="shared" si="23"/>
        <v>6.5984531757141651</v>
      </c>
      <c r="AK44" s="973">
        <v>23</v>
      </c>
      <c r="AL44" s="971">
        <f t="shared" si="7"/>
        <v>0</v>
      </c>
      <c r="AM44" s="869">
        <f>IF('Base de données Haies'!$I$26=0,'Générateur Emprise 20ans'!AJ$8,IF(AL44=0,$W$17,AL44))</f>
        <v>12</v>
      </c>
      <c r="AO44" s="869">
        <f>+'Générateur Emprise 20ans'!K44</f>
        <v>0</v>
      </c>
      <c r="AP44" s="877">
        <f>IF(Résultats!$B76&lt;='Générateur Emprise 20ans'!$U$7,IF(Résultats!$B76&gt;'Générateur Emprise 20ans'!$F$13," ",HLOOKUP(IF(Résultats!$B76-('Générateur Emprise 20ans'!$F$12*ROUNDDOWN(Résultats!$B76/'Générateur Emprise 20ans'!$F$12,0))=0,'Générateur Emprise 20ans'!$F$12,Résultats!$B76-('Générateur Emprise 20ans'!$F$12*ROUNDDOWN(Résultats!$B76/'Générateur Emprise 20ans'!$F$12,0))),'Générateur Emprise 20ans'!$N$14:$R$15,2,FALSE)),0)</f>
        <v>0</v>
      </c>
      <c r="AQ44" s="869">
        <f>+'Générateur Emprise 20ans'!L44</f>
        <v>0</v>
      </c>
      <c r="AR44" s="876">
        <f>+AP44*Menu!$F$13</f>
        <v>0</v>
      </c>
      <c r="AS44" s="869">
        <f ca="1">+'Générateur Emprise 20ans'!D214</f>
        <v>0</v>
      </c>
      <c r="AT44" s="877">
        <f>IF(Résultats!$B76&lt;='Générateur Emprise 20ans'!$U$7,+AP44*AS44/AO44+IF(Résultats!$B76&lt;=Menu!$G$64,Menu!$D$64,0),0)</f>
        <v>0</v>
      </c>
      <c r="AU44" s="869">
        <f ca="1">+'Générateur Emprise 20ans'!C214</f>
        <v>0</v>
      </c>
      <c r="AV44" s="877">
        <f>+AT44*Menu!$F$13</f>
        <v>0</v>
      </c>
      <c r="AW44" s="1010">
        <f t="shared" si="8"/>
        <v>0</v>
      </c>
      <c r="BJ44" s="1009">
        <f>BJ43+'Générateur Emprise 20ans'!AP44/(1+Résultats!$D$29)^(Résultats!$B115-1)</f>
        <v>17140.191350307861</v>
      </c>
      <c r="BK44" s="1009">
        <f ca="1">BK43+'Générateur Emprise 20ans'!AT44/(1+Résultats!$D$30)^(Résultats!$B115-1)</f>
        <v>17588.562583220646</v>
      </c>
      <c r="BL44" s="1009">
        <f>BL43+'Générateur Emprise 20ans'!BF44/(1+Résultats!$D$30)^(Résultats!$B115-1)</f>
        <v>-361.66016383051357</v>
      </c>
      <c r="BM44" s="1009">
        <f ca="1">BM43+'Générateur Emprise 20ans'!BI44/(1+Résultats!$D$30)^(Résultats!$B115-1)</f>
        <v>17226.902419390135</v>
      </c>
      <c r="BN44" s="1009">
        <f>BN43+'Générateur Emprise 20ans'!AR44/(1+Résultats!$D$29)^(Résultats!$B115-1)</f>
        <v>68560.765401231445</v>
      </c>
      <c r="BO44" s="1009">
        <f ca="1">BO43+'Générateur Emprise 20ans'!AV44/(1+Résultats!$D$30)^(Résultats!$B115-1)</f>
        <v>70354.250332882584</v>
      </c>
      <c r="BP44" s="1009">
        <f>BP43+'Générateur Emprise 20ans'!BE44/(1+Résultats!$D$30)^(Résultats!$B115-1)</f>
        <v>-1446.6406553220543</v>
      </c>
      <c r="BQ44" s="1009">
        <f ca="1">BQ43+'Générateur Emprise 20ans'!BH44/(1+Résultats!$D$30)^(Résultats!$B115-1)</f>
        <v>68907.60967756054</v>
      </c>
    </row>
    <row r="45" spans="1:69" x14ac:dyDescent="0.3">
      <c r="A45">
        <v>24</v>
      </c>
      <c r="B45" t="str">
        <f t="shared" si="0"/>
        <v>Maïs</v>
      </c>
      <c r="C45" t="str">
        <f t="shared" si="1"/>
        <v>ETE</v>
      </c>
      <c r="D45" s="869">
        <f t="shared" si="12"/>
        <v>12</v>
      </c>
      <c r="E45" s="869">
        <f t="shared" si="13"/>
        <v>12</v>
      </c>
      <c r="F45" s="869">
        <f t="shared" si="14"/>
        <v>12</v>
      </c>
      <c r="G45" s="869">
        <f t="shared" si="15"/>
        <v>12</v>
      </c>
      <c r="H45" t="s">
        <v>405</v>
      </c>
      <c r="I45">
        <f ca="1">'Générateur Emprise 20ans'!C215</f>
        <v>0</v>
      </c>
      <c r="J45" s="842">
        <f t="shared" ca="1" si="16"/>
        <v>0</v>
      </c>
      <c r="K45">
        <f t="shared" si="17"/>
        <v>0</v>
      </c>
      <c r="L45">
        <f t="shared" si="2"/>
        <v>0</v>
      </c>
      <c r="M45">
        <f t="shared" si="18"/>
        <v>0</v>
      </c>
      <c r="N45">
        <f t="shared" ca="1" si="19"/>
        <v>0</v>
      </c>
      <c r="O45">
        <f t="shared" ca="1" si="3"/>
        <v>0</v>
      </c>
      <c r="T45">
        <v>24</v>
      </c>
      <c r="U45" s="971">
        <f t="shared" si="20"/>
        <v>6.6010340342826455</v>
      </c>
      <c r="V45" s="973">
        <v>24</v>
      </c>
      <c r="W45" s="971">
        <f t="shared" si="4"/>
        <v>0</v>
      </c>
      <c r="X45" s="869">
        <f>IF('Base de données Haies'!$I$26=0,'Générateur Emprise 20ans'!U$8,IF(W45=0,$W$17,W45))</f>
        <v>12</v>
      </c>
      <c r="Y45">
        <v>24</v>
      </c>
      <c r="Z45" s="971">
        <f t="shared" si="21"/>
        <v>6.6010340342826455</v>
      </c>
      <c r="AA45" s="973">
        <v>24</v>
      </c>
      <c r="AB45" s="971">
        <f t="shared" si="5"/>
        <v>0</v>
      </c>
      <c r="AC45" s="869">
        <f>IF('Base de données Haies'!$I$26=0,'Générateur Emprise 20ans'!Z$8,IF(AB45=0,$W$17,AB45))</f>
        <v>12</v>
      </c>
      <c r="AD45">
        <v>24</v>
      </c>
      <c r="AE45" s="971">
        <f t="shared" si="22"/>
        <v>6.6010340342826455</v>
      </c>
      <c r="AF45" s="973">
        <v>24</v>
      </c>
      <c r="AG45" s="971">
        <f t="shared" si="6"/>
        <v>0</v>
      </c>
      <c r="AH45" s="869">
        <f>IF('Base de données Haies'!$I$26=0,'Générateur Emprise 20ans'!AE$8,IF(AG45=0,$W$17,AG45))</f>
        <v>12</v>
      </c>
      <c r="AI45">
        <v>24</v>
      </c>
      <c r="AJ45" s="971">
        <f t="shared" si="23"/>
        <v>6.6010340342826455</v>
      </c>
      <c r="AK45" s="973">
        <v>24</v>
      </c>
      <c r="AL45" s="971">
        <f t="shared" si="7"/>
        <v>0</v>
      </c>
      <c r="AM45" s="869">
        <f>IF('Base de données Haies'!$I$26=0,'Générateur Emprise 20ans'!AJ$8,IF(AL45=0,$W$17,AL45))</f>
        <v>12</v>
      </c>
      <c r="AO45" s="869">
        <f>+'Générateur Emprise 20ans'!K45</f>
        <v>0</v>
      </c>
      <c r="AP45" s="877">
        <f>IF(Résultats!$B77&lt;='Générateur Emprise 20ans'!$U$7,IF(Résultats!$B77&gt;'Générateur Emprise 20ans'!$F$13," ",HLOOKUP(IF(Résultats!$B77-('Générateur Emprise 20ans'!$F$12*ROUNDDOWN(Résultats!$B77/'Générateur Emprise 20ans'!$F$12,0))=0,'Générateur Emprise 20ans'!$F$12,Résultats!$B77-('Générateur Emprise 20ans'!$F$12*ROUNDDOWN(Résultats!$B77/'Générateur Emprise 20ans'!$F$12,0))),'Générateur Emprise 20ans'!$N$14:$R$15,2,FALSE)),0)</f>
        <v>0</v>
      </c>
      <c r="AQ45" s="869">
        <f>+'Générateur Emprise 20ans'!L45</f>
        <v>0</v>
      </c>
      <c r="AR45" s="876">
        <f>+AP45*Menu!$F$13</f>
        <v>0</v>
      </c>
      <c r="AS45" s="869">
        <f ca="1">+'Générateur Emprise 20ans'!D215</f>
        <v>0</v>
      </c>
      <c r="AT45" s="877">
        <f>IF(Résultats!$B77&lt;='Générateur Emprise 20ans'!$U$7,+AP45*AS45/AO45+IF(Résultats!$B77&lt;=Menu!$G$64,Menu!$D$64,0),0)</f>
        <v>0</v>
      </c>
      <c r="AU45" s="869">
        <f ca="1">+'Générateur Emprise 20ans'!C215</f>
        <v>0</v>
      </c>
      <c r="AV45" s="877">
        <f>+AT45*Menu!$F$13</f>
        <v>0</v>
      </c>
      <c r="AW45" s="1010">
        <f t="shared" si="8"/>
        <v>0</v>
      </c>
      <c r="BJ45" s="1009">
        <f>BJ44+'Générateur Emprise 20ans'!AP45/(1+Résultats!$D$29)^(Résultats!$B116-1)</f>
        <v>17140.191350307861</v>
      </c>
      <c r="BK45" s="1009">
        <f ca="1">BK44+'Générateur Emprise 20ans'!AT45/(1+Résultats!$D$30)^(Résultats!$B116-1)</f>
        <v>17588.562583220646</v>
      </c>
      <c r="BL45" s="1009">
        <f>BL44+'Générateur Emprise 20ans'!BF45/(1+Résultats!$D$30)^(Résultats!$B116-1)</f>
        <v>-361.66016383051357</v>
      </c>
      <c r="BM45" s="1009">
        <f ca="1">BM44+'Générateur Emprise 20ans'!BI45/(1+Résultats!$D$30)^(Résultats!$B116-1)</f>
        <v>17226.902419390135</v>
      </c>
      <c r="BN45" s="1009">
        <f>BN44+'Générateur Emprise 20ans'!AR45/(1+Résultats!$D$29)^(Résultats!$B116-1)</f>
        <v>68560.765401231445</v>
      </c>
      <c r="BO45" s="1009">
        <f ca="1">BO44+'Générateur Emprise 20ans'!AV45/(1+Résultats!$D$30)^(Résultats!$B116-1)</f>
        <v>70354.250332882584</v>
      </c>
      <c r="BP45" s="1009">
        <f>BP44+'Générateur Emprise 20ans'!BE45/(1+Résultats!$D$30)^(Résultats!$B116-1)</f>
        <v>-1446.6406553220543</v>
      </c>
      <c r="BQ45" s="1009">
        <f ca="1">BQ44+'Générateur Emprise 20ans'!BH45/(1+Résultats!$D$30)^(Résultats!$B116-1)</f>
        <v>68907.60967756054</v>
      </c>
    </row>
    <row r="46" spans="1:69" x14ac:dyDescent="0.3">
      <c r="A46">
        <v>25</v>
      </c>
      <c r="B46" t="str">
        <f t="shared" si="0"/>
        <v>Blé d'hiver</v>
      </c>
      <c r="C46" t="str">
        <f t="shared" si="1"/>
        <v>HIVER</v>
      </c>
      <c r="D46" s="869">
        <f t="shared" si="12"/>
        <v>12</v>
      </c>
      <c r="E46" s="869">
        <f t="shared" si="13"/>
        <v>12</v>
      </c>
      <c r="F46" s="869">
        <f t="shared" si="14"/>
        <v>12</v>
      </c>
      <c r="G46" s="869">
        <f t="shared" si="15"/>
        <v>12</v>
      </c>
      <c r="H46" t="s">
        <v>405</v>
      </c>
      <c r="I46">
        <f ca="1">'Générateur Emprise 20ans'!C216</f>
        <v>0</v>
      </c>
      <c r="J46" s="842">
        <f t="shared" ca="1" si="16"/>
        <v>0</v>
      </c>
      <c r="K46">
        <f t="shared" si="17"/>
        <v>0</v>
      </c>
      <c r="L46">
        <f t="shared" si="2"/>
        <v>0</v>
      </c>
      <c r="M46">
        <f t="shared" si="18"/>
        <v>0</v>
      </c>
      <c r="N46">
        <f t="shared" ca="1" si="19"/>
        <v>0</v>
      </c>
      <c r="O46">
        <f t="shared" ca="1" si="3"/>
        <v>0</v>
      </c>
      <c r="T46">
        <v>25</v>
      </c>
      <c r="U46" s="971">
        <f t="shared" si="20"/>
        <v>6.6028841204018418</v>
      </c>
      <c r="V46" s="973">
        <v>25</v>
      </c>
      <c r="W46" s="971">
        <f t="shared" si="4"/>
        <v>0</v>
      </c>
      <c r="X46" s="869">
        <f>IF('Base de données Haies'!$I$26=0,'Générateur Emprise 20ans'!U$8,IF(W46=0,$W$17,W46))</f>
        <v>12</v>
      </c>
      <c r="Y46">
        <v>25</v>
      </c>
      <c r="Z46" s="971">
        <f t="shared" si="21"/>
        <v>6.6028841204018418</v>
      </c>
      <c r="AA46" s="973">
        <v>25</v>
      </c>
      <c r="AB46" s="971">
        <f t="shared" si="5"/>
        <v>0</v>
      </c>
      <c r="AC46" s="869">
        <f>IF('Base de données Haies'!$I$26=0,'Générateur Emprise 20ans'!Z$8,IF(AB46=0,$W$17,AB46))</f>
        <v>12</v>
      </c>
      <c r="AD46">
        <v>25</v>
      </c>
      <c r="AE46" s="971">
        <f t="shared" si="22"/>
        <v>6.6028841204018418</v>
      </c>
      <c r="AF46" s="973">
        <v>25</v>
      </c>
      <c r="AG46" s="971">
        <f t="shared" si="6"/>
        <v>0</v>
      </c>
      <c r="AH46" s="869">
        <f>IF('Base de données Haies'!$I$26=0,'Générateur Emprise 20ans'!AE$8,IF(AG46=0,$W$17,AG46))</f>
        <v>12</v>
      </c>
      <c r="AI46">
        <v>25</v>
      </c>
      <c r="AJ46" s="971">
        <f t="shared" si="23"/>
        <v>6.6028841204018418</v>
      </c>
      <c r="AK46" s="973">
        <v>25</v>
      </c>
      <c r="AL46" s="971">
        <f t="shared" si="7"/>
        <v>0</v>
      </c>
      <c r="AM46" s="869">
        <f>IF('Base de données Haies'!$I$26=0,'Générateur Emprise 20ans'!AJ$8,IF(AL46=0,$W$17,AL46))</f>
        <v>12</v>
      </c>
      <c r="AO46" s="869">
        <f>+'Générateur Emprise 20ans'!K46</f>
        <v>0</v>
      </c>
      <c r="AP46" s="877">
        <f>IF(Résultats!$B78&lt;='Générateur Emprise 20ans'!$U$7,IF(Résultats!$B78&gt;'Générateur Emprise 20ans'!$F$13," ",HLOOKUP(IF(Résultats!$B78-('Générateur Emprise 20ans'!$F$12*ROUNDDOWN(Résultats!$B78/'Générateur Emprise 20ans'!$F$12,0))=0,'Générateur Emprise 20ans'!$F$12,Résultats!$B78-('Générateur Emprise 20ans'!$F$12*ROUNDDOWN(Résultats!$B78/'Générateur Emprise 20ans'!$F$12,0))),'Générateur Emprise 20ans'!$N$14:$R$15,2,FALSE)),0)</f>
        <v>0</v>
      </c>
      <c r="AQ46" s="869">
        <f>+'Générateur Emprise 20ans'!L46</f>
        <v>0</v>
      </c>
      <c r="AR46" s="876">
        <f>+AP46*Menu!$F$13</f>
        <v>0</v>
      </c>
      <c r="AS46" s="869">
        <f ca="1">+'Générateur Emprise 20ans'!D216</f>
        <v>0</v>
      </c>
      <c r="AT46" s="877">
        <f>IF(Résultats!$B78&lt;='Générateur Emprise 20ans'!$U$7,+AP46*AS46/AO46+IF(Résultats!$B78&lt;=Menu!$G$64,Menu!$D$64,0),0)</f>
        <v>0</v>
      </c>
      <c r="AU46" s="869">
        <f ca="1">+'Générateur Emprise 20ans'!C216</f>
        <v>0</v>
      </c>
      <c r="AV46" s="877">
        <f>+AT46*Menu!$F$13</f>
        <v>0</v>
      </c>
      <c r="AW46" s="1010">
        <f t="shared" si="8"/>
        <v>0</v>
      </c>
      <c r="BJ46" s="1009">
        <f>BJ45+'Générateur Emprise 20ans'!AP46/(1+Résultats!$D$29)^(Résultats!$B117-1)</f>
        <v>17140.191350307861</v>
      </c>
      <c r="BK46" s="1009">
        <f ca="1">BK45+'Générateur Emprise 20ans'!AT46/(1+Résultats!$D$30)^(Résultats!$B117-1)</f>
        <v>17588.562583220646</v>
      </c>
      <c r="BL46" s="1009">
        <f>BL45+'Générateur Emprise 20ans'!BF46/(1+Résultats!$D$30)^(Résultats!$B117-1)</f>
        <v>-361.66016383051357</v>
      </c>
      <c r="BM46" s="1009">
        <f ca="1">BM45+'Générateur Emprise 20ans'!BI46/(1+Résultats!$D$30)^(Résultats!$B117-1)</f>
        <v>17226.902419390135</v>
      </c>
      <c r="BN46" s="1009">
        <f>BN45+'Générateur Emprise 20ans'!AR46/(1+Résultats!$D$29)^(Résultats!$B117-1)</f>
        <v>68560.765401231445</v>
      </c>
      <c r="BO46" s="1009">
        <f ca="1">BO45+'Générateur Emprise 20ans'!AV46/(1+Résultats!$D$30)^(Résultats!$B117-1)</f>
        <v>70354.250332882584</v>
      </c>
      <c r="BP46" s="1009">
        <f>BP45+'Générateur Emprise 20ans'!BE46/(1+Résultats!$D$30)^(Résultats!$B117-1)</f>
        <v>-1446.6406553220543</v>
      </c>
      <c r="BQ46" s="1009">
        <f ca="1">BQ45+'Générateur Emprise 20ans'!BH46/(1+Résultats!$D$30)^(Résultats!$B117-1)</f>
        <v>68907.60967756054</v>
      </c>
    </row>
    <row r="47" spans="1:69" x14ac:dyDescent="0.3">
      <c r="A47">
        <v>26</v>
      </c>
      <c r="B47" t="str">
        <f t="shared" si="0"/>
        <v>Prairie temporaire</v>
      </c>
      <c r="C47" t="str">
        <f t="shared" si="1"/>
        <v>HIVER</v>
      </c>
      <c r="D47" s="869">
        <f t="shared" si="12"/>
        <v>12</v>
      </c>
      <c r="E47" s="869">
        <f t="shared" si="13"/>
        <v>12</v>
      </c>
      <c r="F47" s="869">
        <f t="shared" si="14"/>
        <v>12</v>
      </c>
      <c r="G47" s="869">
        <f t="shared" si="15"/>
        <v>12</v>
      </c>
      <c r="H47" t="s">
        <v>405</v>
      </c>
      <c r="I47">
        <f ca="1">'Générateur Emprise 20ans'!C217</f>
        <v>0</v>
      </c>
      <c r="J47" s="842">
        <f t="shared" ca="1" si="16"/>
        <v>0</v>
      </c>
      <c r="K47">
        <f t="shared" si="17"/>
        <v>0</v>
      </c>
      <c r="L47">
        <f t="shared" si="2"/>
        <v>0</v>
      </c>
      <c r="M47">
        <f t="shared" si="18"/>
        <v>0</v>
      </c>
      <c r="N47">
        <f t="shared" ca="1" si="19"/>
        <v>0</v>
      </c>
      <c r="O47">
        <f t="shared" ca="1" si="3"/>
        <v>0</v>
      </c>
      <c r="T47">
        <v>26</v>
      </c>
      <c r="U47" s="971">
        <f t="shared" si="20"/>
        <v>6.6042101863535079</v>
      </c>
      <c r="V47" s="973">
        <v>26</v>
      </c>
      <c r="W47" s="971">
        <f t="shared" si="4"/>
        <v>0</v>
      </c>
      <c r="X47" s="869">
        <f>IF('Base de données Haies'!$I$26=0,'Générateur Emprise 20ans'!U$8,IF(W47=0,$W$17,W47))</f>
        <v>12</v>
      </c>
      <c r="Y47">
        <v>26</v>
      </c>
      <c r="Z47" s="971">
        <f t="shared" si="21"/>
        <v>6.6042101863535079</v>
      </c>
      <c r="AA47" s="973">
        <v>26</v>
      </c>
      <c r="AB47" s="971">
        <f t="shared" si="5"/>
        <v>0</v>
      </c>
      <c r="AC47" s="869">
        <f>IF('Base de données Haies'!$I$26=0,'Générateur Emprise 20ans'!Z$8,IF(AB47=0,$W$17,AB47))</f>
        <v>12</v>
      </c>
      <c r="AD47">
        <v>26</v>
      </c>
      <c r="AE47" s="971">
        <f t="shared" si="22"/>
        <v>6.6042101863535079</v>
      </c>
      <c r="AF47" s="973">
        <v>26</v>
      </c>
      <c r="AG47" s="971">
        <f t="shared" si="6"/>
        <v>0</v>
      </c>
      <c r="AH47" s="869">
        <f>IF('Base de données Haies'!$I$26=0,'Générateur Emprise 20ans'!AE$8,IF(AG47=0,$W$17,AG47))</f>
        <v>12</v>
      </c>
      <c r="AI47">
        <v>26</v>
      </c>
      <c r="AJ47" s="971">
        <f t="shared" si="23"/>
        <v>6.6042101863535079</v>
      </c>
      <c r="AK47" s="973">
        <v>26</v>
      </c>
      <c r="AL47" s="971">
        <f t="shared" si="7"/>
        <v>0</v>
      </c>
      <c r="AM47" s="869">
        <f>IF('Base de données Haies'!$I$26=0,'Générateur Emprise 20ans'!AJ$8,IF(AL47=0,$W$17,AL47))</f>
        <v>12</v>
      </c>
      <c r="AO47" s="869">
        <f>+'Générateur Emprise 20ans'!K47</f>
        <v>0</v>
      </c>
      <c r="AP47" s="877">
        <f>IF(Résultats!$B79&lt;='Générateur Emprise 20ans'!$U$7,IF(Résultats!$B79&gt;'Générateur Emprise 20ans'!$F$13," ",HLOOKUP(IF(Résultats!$B79-('Générateur Emprise 20ans'!$F$12*ROUNDDOWN(Résultats!$B79/'Générateur Emprise 20ans'!$F$12,0))=0,'Générateur Emprise 20ans'!$F$12,Résultats!$B79-('Générateur Emprise 20ans'!$F$12*ROUNDDOWN(Résultats!$B79/'Générateur Emprise 20ans'!$F$12,0))),'Générateur Emprise 20ans'!$N$14:$R$15,2,FALSE)),0)</f>
        <v>0</v>
      </c>
      <c r="AQ47" s="869">
        <f>+'Générateur Emprise 20ans'!L47</f>
        <v>0</v>
      </c>
      <c r="AR47" s="876">
        <f>+AP47*Menu!$F$13</f>
        <v>0</v>
      </c>
      <c r="AS47" s="869">
        <f ca="1">+'Générateur Emprise 20ans'!D217</f>
        <v>0</v>
      </c>
      <c r="AT47" s="877">
        <f>IF(Résultats!$B79&lt;='Générateur Emprise 20ans'!$U$7,+AP47*AS47/AO47+IF(Résultats!$B79&lt;=Menu!$G$64,Menu!$D$64,0),0)</f>
        <v>0</v>
      </c>
      <c r="AU47" s="869">
        <f ca="1">+'Générateur Emprise 20ans'!C217</f>
        <v>0</v>
      </c>
      <c r="AV47" s="877">
        <f>+AT47*Menu!$F$13</f>
        <v>0</v>
      </c>
      <c r="AW47" s="1010">
        <f t="shared" si="8"/>
        <v>0</v>
      </c>
      <c r="BJ47" s="1009">
        <f>BJ46+'Générateur Emprise 20ans'!AP47/(1+Résultats!$D$29)^(Résultats!$B118-1)</f>
        <v>17140.191350307861</v>
      </c>
      <c r="BK47" s="1009">
        <f ca="1">BK46+'Générateur Emprise 20ans'!AT47/(1+Résultats!$D$30)^(Résultats!$B118-1)</f>
        <v>17588.562583220646</v>
      </c>
      <c r="BL47" s="1009">
        <f>BL46+'Générateur Emprise 20ans'!BF47/(1+Résultats!$D$30)^(Résultats!$B118-1)</f>
        <v>-361.66016383051357</v>
      </c>
      <c r="BM47" s="1009">
        <f ca="1">BM46+'Générateur Emprise 20ans'!BI47/(1+Résultats!$D$30)^(Résultats!$B118-1)</f>
        <v>17226.902419390135</v>
      </c>
      <c r="BN47" s="1009">
        <f>BN46+'Générateur Emprise 20ans'!AR47/(1+Résultats!$D$29)^(Résultats!$B118-1)</f>
        <v>68560.765401231445</v>
      </c>
      <c r="BO47" s="1009">
        <f ca="1">BO46+'Générateur Emprise 20ans'!AV47/(1+Résultats!$D$30)^(Résultats!$B118-1)</f>
        <v>70354.250332882584</v>
      </c>
      <c r="BP47" s="1009">
        <f>BP46+'Générateur Emprise 20ans'!BE47/(1+Résultats!$D$30)^(Résultats!$B118-1)</f>
        <v>-1446.6406553220543</v>
      </c>
      <c r="BQ47" s="1009">
        <f ca="1">BQ46+'Générateur Emprise 20ans'!BH47/(1+Résultats!$D$30)^(Résultats!$B118-1)</f>
        <v>68907.60967756054</v>
      </c>
    </row>
    <row r="48" spans="1:69" x14ac:dyDescent="0.3">
      <c r="A48">
        <v>27</v>
      </c>
      <c r="B48" t="str">
        <f t="shared" si="0"/>
        <v>Orge d'hiver</v>
      </c>
      <c r="C48" t="str">
        <f t="shared" si="1"/>
        <v>HIVER</v>
      </c>
      <c r="D48" s="869">
        <f t="shared" si="12"/>
        <v>12</v>
      </c>
      <c r="E48" s="869">
        <f t="shared" si="13"/>
        <v>12</v>
      </c>
      <c r="F48" s="869">
        <f t="shared" si="14"/>
        <v>12</v>
      </c>
      <c r="G48" s="869">
        <f t="shared" si="15"/>
        <v>12</v>
      </c>
      <c r="H48" t="s">
        <v>405</v>
      </c>
      <c r="I48">
        <f ca="1">'Générateur Emprise 20ans'!C218</f>
        <v>0</v>
      </c>
      <c r="J48" s="842">
        <f t="shared" ca="1" si="16"/>
        <v>0</v>
      </c>
      <c r="K48">
        <f t="shared" si="17"/>
        <v>0</v>
      </c>
      <c r="L48">
        <f t="shared" si="2"/>
        <v>0</v>
      </c>
      <c r="M48">
        <f t="shared" si="18"/>
        <v>0</v>
      </c>
      <c r="N48">
        <f t="shared" ca="1" si="19"/>
        <v>0</v>
      </c>
      <c r="O48">
        <f t="shared" ca="1" si="3"/>
        <v>0</v>
      </c>
      <c r="T48">
        <v>27</v>
      </c>
      <c r="U48" s="971">
        <f t="shared" si="20"/>
        <v>6.605160570529983</v>
      </c>
      <c r="V48" s="973">
        <v>27</v>
      </c>
      <c r="W48" s="971">
        <f t="shared" si="4"/>
        <v>0</v>
      </c>
      <c r="X48" s="869">
        <f>IF('Base de données Haies'!$I$26=0,'Générateur Emprise 20ans'!U$8,IF(W48=0,$W$17,W48))</f>
        <v>12</v>
      </c>
      <c r="Y48">
        <v>27</v>
      </c>
      <c r="Z48" s="971">
        <f t="shared" si="21"/>
        <v>6.605160570529983</v>
      </c>
      <c r="AA48" s="973">
        <v>27</v>
      </c>
      <c r="AB48" s="971">
        <f t="shared" si="5"/>
        <v>0</v>
      </c>
      <c r="AC48" s="869">
        <f>IF('Base de données Haies'!$I$26=0,'Générateur Emprise 20ans'!Z$8,IF(AB48=0,$W$17,AB48))</f>
        <v>12</v>
      </c>
      <c r="AD48">
        <v>27</v>
      </c>
      <c r="AE48" s="971">
        <f t="shared" si="22"/>
        <v>6.605160570529983</v>
      </c>
      <c r="AF48" s="973">
        <v>27</v>
      </c>
      <c r="AG48" s="971">
        <f t="shared" si="6"/>
        <v>0</v>
      </c>
      <c r="AH48" s="869">
        <f>IF('Base de données Haies'!$I$26=0,'Générateur Emprise 20ans'!AE$8,IF(AG48=0,$W$17,AG48))</f>
        <v>12</v>
      </c>
      <c r="AI48">
        <v>27</v>
      </c>
      <c r="AJ48" s="971">
        <f t="shared" si="23"/>
        <v>6.605160570529983</v>
      </c>
      <c r="AK48" s="973">
        <v>27</v>
      </c>
      <c r="AL48" s="971">
        <f t="shared" si="7"/>
        <v>0</v>
      </c>
      <c r="AM48" s="869">
        <f>IF('Base de données Haies'!$I$26=0,'Générateur Emprise 20ans'!AJ$8,IF(AL48=0,$W$17,AL48))</f>
        <v>12</v>
      </c>
      <c r="AO48" s="869">
        <f>+'Générateur Emprise 20ans'!K48</f>
        <v>0</v>
      </c>
      <c r="AP48" s="877">
        <f>IF(Résultats!$B80&lt;='Générateur Emprise 20ans'!$U$7,IF(Résultats!$B80&gt;'Générateur Emprise 20ans'!$F$13," ",HLOOKUP(IF(Résultats!$B80-('Générateur Emprise 20ans'!$F$12*ROUNDDOWN(Résultats!$B80/'Générateur Emprise 20ans'!$F$12,0))=0,'Générateur Emprise 20ans'!$F$12,Résultats!$B80-('Générateur Emprise 20ans'!$F$12*ROUNDDOWN(Résultats!$B80/'Générateur Emprise 20ans'!$F$12,0))),'Générateur Emprise 20ans'!$N$14:$R$15,2,FALSE)),0)</f>
        <v>0</v>
      </c>
      <c r="AQ48" s="869">
        <f>+'Générateur Emprise 20ans'!L48</f>
        <v>0</v>
      </c>
      <c r="AR48" s="876">
        <f>+AP48*Menu!$F$13</f>
        <v>0</v>
      </c>
      <c r="AS48" s="869">
        <f ca="1">+'Générateur Emprise 20ans'!D218</f>
        <v>0</v>
      </c>
      <c r="AT48" s="877">
        <f>IF(Résultats!$B80&lt;='Générateur Emprise 20ans'!$U$7,+AP48*AS48/AO48+IF(Résultats!$B80&lt;=Menu!$G$64,Menu!$D$64,0),0)</f>
        <v>0</v>
      </c>
      <c r="AU48" s="869">
        <f ca="1">+'Générateur Emprise 20ans'!C218</f>
        <v>0</v>
      </c>
      <c r="AV48" s="877">
        <f>+AT48*Menu!$F$13</f>
        <v>0</v>
      </c>
      <c r="AW48" s="1010">
        <f t="shared" si="8"/>
        <v>0</v>
      </c>
      <c r="BJ48" s="1009">
        <f>BJ47+'Générateur Emprise 20ans'!AP48/(1+Résultats!$D$29)^(Résultats!$B119-1)</f>
        <v>17140.191350307861</v>
      </c>
      <c r="BK48" s="1009">
        <f ca="1">BK47+'Générateur Emprise 20ans'!AT48/(1+Résultats!$D$30)^(Résultats!$B119-1)</f>
        <v>17588.562583220646</v>
      </c>
      <c r="BL48" s="1009">
        <f>BL47+'Générateur Emprise 20ans'!BF48/(1+Résultats!$D$30)^(Résultats!$B119-1)</f>
        <v>-361.66016383051357</v>
      </c>
      <c r="BM48" s="1009">
        <f ca="1">BM47+'Générateur Emprise 20ans'!BI48/(1+Résultats!$D$30)^(Résultats!$B119-1)</f>
        <v>17226.902419390135</v>
      </c>
      <c r="BN48" s="1009">
        <f>BN47+'Générateur Emprise 20ans'!AR48/(1+Résultats!$D$29)^(Résultats!$B119-1)</f>
        <v>68560.765401231445</v>
      </c>
      <c r="BO48" s="1009">
        <f ca="1">BO47+'Générateur Emprise 20ans'!AV48/(1+Résultats!$D$30)^(Résultats!$B119-1)</f>
        <v>70354.250332882584</v>
      </c>
      <c r="BP48" s="1009">
        <f>BP47+'Générateur Emprise 20ans'!BE48/(1+Résultats!$D$30)^(Résultats!$B119-1)</f>
        <v>-1446.6406553220543</v>
      </c>
      <c r="BQ48" s="1009">
        <f ca="1">BQ47+'Générateur Emprise 20ans'!BH48/(1+Résultats!$D$30)^(Résultats!$B119-1)</f>
        <v>68907.60967756054</v>
      </c>
    </row>
    <row r="49" spans="1:181" x14ac:dyDescent="0.3">
      <c r="A49">
        <v>28</v>
      </c>
      <c r="B49" t="str">
        <f t="shared" si="0"/>
        <v>Maïs</v>
      </c>
      <c r="C49" t="str">
        <f t="shared" si="1"/>
        <v>ETE</v>
      </c>
      <c r="D49" s="869">
        <f t="shared" si="12"/>
        <v>12</v>
      </c>
      <c r="E49" s="869">
        <f t="shared" si="13"/>
        <v>12</v>
      </c>
      <c r="F49" s="869">
        <f t="shared" si="14"/>
        <v>12</v>
      </c>
      <c r="G49" s="869">
        <f t="shared" si="15"/>
        <v>12</v>
      </c>
      <c r="H49" t="s">
        <v>405</v>
      </c>
      <c r="I49">
        <f ca="1">'Générateur Emprise 20ans'!C219</f>
        <v>0</v>
      </c>
      <c r="J49" s="842">
        <f t="shared" ca="1" si="16"/>
        <v>0</v>
      </c>
      <c r="K49">
        <f t="shared" si="17"/>
        <v>0</v>
      </c>
      <c r="L49">
        <f t="shared" si="2"/>
        <v>0</v>
      </c>
      <c r="M49">
        <f t="shared" si="18"/>
        <v>0</v>
      </c>
      <c r="N49">
        <f t="shared" ca="1" si="19"/>
        <v>0</v>
      </c>
      <c r="O49">
        <f t="shared" ca="1" si="3"/>
        <v>0</v>
      </c>
      <c r="T49">
        <v>28</v>
      </c>
      <c r="U49" s="971">
        <f t="shared" si="20"/>
        <v>6.6058416616869815</v>
      </c>
      <c r="V49" s="973">
        <v>28</v>
      </c>
      <c r="W49" s="971">
        <f t="shared" si="4"/>
        <v>0</v>
      </c>
      <c r="X49" s="869">
        <f>IF('Base de données Haies'!$I$26=0,'Générateur Emprise 20ans'!U$8,IF(W49=0,$W$17,W49))</f>
        <v>12</v>
      </c>
      <c r="Y49">
        <v>28</v>
      </c>
      <c r="Z49" s="971">
        <f t="shared" si="21"/>
        <v>6.6058416616869815</v>
      </c>
      <c r="AA49" s="973">
        <v>28</v>
      </c>
      <c r="AB49" s="971">
        <f t="shared" si="5"/>
        <v>0</v>
      </c>
      <c r="AC49" s="869">
        <f>IF('Base de données Haies'!$I$26=0,'Générateur Emprise 20ans'!Z$8,IF(AB49=0,$W$17,AB49))</f>
        <v>12</v>
      </c>
      <c r="AD49">
        <v>28</v>
      </c>
      <c r="AE49" s="971">
        <f t="shared" si="22"/>
        <v>6.6058416616869815</v>
      </c>
      <c r="AF49" s="973">
        <v>28</v>
      </c>
      <c r="AG49" s="971">
        <f t="shared" si="6"/>
        <v>0</v>
      </c>
      <c r="AH49" s="869">
        <f>IF('Base de données Haies'!$I$26=0,'Générateur Emprise 20ans'!AE$8,IF(AG49=0,$W$17,AG49))</f>
        <v>12</v>
      </c>
      <c r="AI49">
        <v>28</v>
      </c>
      <c r="AJ49" s="971">
        <f t="shared" si="23"/>
        <v>6.6058416616869815</v>
      </c>
      <c r="AK49" s="973">
        <v>28</v>
      </c>
      <c r="AL49" s="971">
        <f t="shared" si="7"/>
        <v>0</v>
      </c>
      <c r="AM49" s="869">
        <f>IF('Base de données Haies'!$I$26=0,'Générateur Emprise 20ans'!AJ$8,IF(AL49=0,$W$17,AL49))</f>
        <v>12</v>
      </c>
      <c r="AO49" s="869">
        <f>+'Générateur Emprise 20ans'!K49</f>
        <v>0</v>
      </c>
      <c r="AP49" s="877">
        <f>IF(Résultats!$B81&lt;='Générateur Emprise 20ans'!$U$7,IF(Résultats!$B81&gt;'Générateur Emprise 20ans'!$F$13," ",HLOOKUP(IF(Résultats!$B81-('Générateur Emprise 20ans'!$F$12*ROUNDDOWN(Résultats!$B81/'Générateur Emprise 20ans'!$F$12,0))=0,'Générateur Emprise 20ans'!$F$12,Résultats!$B81-('Générateur Emprise 20ans'!$F$12*ROUNDDOWN(Résultats!$B81/'Générateur Emprise 20ans'!$F$12,0))),'Générateur Emprise 20ans'!$N$14:$R$15,2,FALSE)),0)</f>
        <v>0</v>
      </c>
      <c r="AQ49" s="869">
        <f>+'Générateur Emprise 20ans'!L49</f>
        <v>0</v>
      </c>
      <c r="AR49" s="876">
        <f>+AP49*Menu!$F$13</f>
        <v>0</v>
      </c>
      <c r="AS49" s="869">
        <f ca="1">+'Générateur Emprise 20ans'!D219</f>
        <v>0</v>
      </c>
      <c r="AT49" s="877">
        <f>IF(Résultats!$B81&lt;='Générateur Emprise 20ans'!$U$7,+AP49*AS49/AO49+IF(Résultats!$B81&lt;=Menu!$G$64,Menu!$D$64,0),0)</f>
        <v>0</v>
      </c>
      <c r="AU49" s="869">
        <f ca="1">+'Générateur Emprise 20ans'!C219</f>
        <v>0</v>
      </c>
      <c r="AV49" s="877">
        <f>+AT49*Menu!$F$13</f>
        <v>0</v>
      </c>
      <c r="AW49" s="1010">
        <f t="shared" si="8"/>
        <v>0</v>
      </c>
      <c r="BJ49" s="1009">
        <f>BJ48+'Générateur Emprise 20ans'!AP49/(1+Résultats!$D$29)^(Résultats!$B120-1)</f>
        <v>17140.191350307861</v>
      </c>
      <c r="BK49" s="1009">
        <f ca="1">BK48+'Générateur Emprise 20ans'!AT49/(1+Résultats!$D$30)^(Résultats!$B120-1)</f>
        <v>17588.562583220646</v>
      </c>
      <c r="BL49" s="1009">
        <f>BL48+'Générateur Emprise 20ans'!BF49/(1+Résultats!$D$30)^(Résultats!$B120-1)</f>
        <v>-361.66016383051357</v>
      </c>
      <c r="BM49" s="1009">
        <f ca="1">BM48+'Générateur Emprise 20ans'!BI49/(1+Résultats!$D$30)^(Résultats!$B120-1)</f>
        <v>17226.902419390135</v>
      </c>
      <c r="BN49" s="1009">
        <f>BN48+'Générateur Emprise 20ans'!AR49/(1+Résultats!$D$29)^(Résultats!$B120-1)</f>
        <v>68560.765401231445</v>
      </c>
      <c r="BO49" s="1009">
        <f ca="1">BO48+'Générateur Emprise 20ans'!AV49/(1+Résultats!$D$30)^(Résultats!$B120-1)</f>
        <v>70354.250332882584</v>
      </c>
      <c r="BP49" s="1009">
        <f>BP48+'Générateur Emprise 20ans'!BE49/(1+Résultats!$D$30)^(Résultats!$B120-1)</f>
        <v>-1446.6406553220543</v>
      </c>
      <c r="BQ49" s="1009">
        <f ca="1">BQ48+'Générateur Emprise 20ans'!BH49/(1+Résultats!$D$30)^(Résultats!$B120-1)</f>
        <v>68907.60967756054</v>
      </c>
    </row>
    <row r="50" spans="1:181" x14ac:dyDescent="0.3">
      <c r="A50">
        <v>29</v>
      </c>
      <c r="B50" t="str">
        <f t="shared" si="0"/>
        <v>Blé d'hiver</v>
      </c>
      <c r="C50" t="str">
        <f t="shared" si="1"/>
        <v>HIVER</v>
      </c>
      <c r="D50" s="869">
        <f t="shared" si="12"/>
        <v>12</v>
      </c>
      <c r="E50" s="869">
        <f t="shared" si="13"/>
        <v>12</v>
      </c>
      <c r="F50" s="869">
        <f t="shared" si="14"/>
        <v>12</v>
      </c>
      <c r="G50" s="869">
        <f t="shared" si="15"/>
        <v>12</v>
      </c>
      <c r="H50" t="s">
        <v>405</v>
      </c>
      <c r="I50" s="842">
        <f ca="1">'Générateur Emprise 20ans'!C220</f>
        <v>0</v>
      </c>
      <c r="J50" s="842">
        <f t="shared" ca="1" si="16"/>
        <v>0</v>
      </c>
      <c r="K50">
        <f t="shared" si="17"/>
        <v>0</v>
      </c>
      <c r="L50">
        <f t="shared" si="2"/>
        <v>0</v>
      </c>
      <c r="M50">
        <f t="shared" si="18"/>
        <v>0</v>
      </c>
      <c r="N50">
        <f t="shared" ca="1" si="19"/>
        <v>0</v>
      </c>
      <c r="O50">
        <f t="shared" ca="1" si="3"/>
        <v>0</v>
      </c>
      <c r="T50">
        <v>29</v>
      </c>
      <c r="U50" s="971">
        <f t="shared" si="20"/>
        <v>6.6063297418983096</v>
      </c>
      <c r="V50" s="973">
        <v>29</v>
      </c>
      <c r="W50" s="971">
        <f t="shared" si="4"/>
        <v>0</v>
      </c>
      <c r="X50" s="869">
        <f>IF('Base de données Haies'!$I$26=0,'Générateur Emprise 20ans'!U$8,IF(W50=0,$W$17,W50))</f>
        <v>12</v>
      </c>
      <c r="Y50">
        <v>29</v>
      </c>
      <c r="Z50" s="971">
        <f t="shared" si="21"/>
        <v>6.6063297418983096</v>
      </c>
      <c r="AA50" s="973">
        <v>29</v>
      </c>
      <c r="AB50" s="971">
        <f t="shared" si="5"/>
        <v>0</v>
      </c>
      <c r="AC50" s="869">
        <f>IF('Base de données Haies'!$I$26=0,'Générateur Emprise 20ans'!Z$8,IF(AB50=0,$W$17,AB50))</f>
        <v>12</v>
      </c>
      <c r="AD50">
        <v>29</v>
      </c>
      <c r="AE50" s="971">
        <f t="shared" si="22"/>
        <v>6.6063297418983096</v>
      </c>
      <c r="AF50" s="973">
        <v>29</v>
      </c>
      <c r="AG50" s="971">
        <f t="shared" si="6"/>
        <v>0</v>
      </c>
      <c r="AH50" s="869">
        <f>IF('Base de données Haies'!$I$26=0,'Générateur Emprise 20ans'!AE$8,IF(AG50=0,$W$17,AG50))</f>
        <v>12</v>
      </c>
      <c r="AI50">
        <v>29</v>
      </c>
      <c r="AJ50" s="971">
        <f t="shared" si="23"/>
        <v>6.6063297418983096</v>
      </c>
      <c r="AK50" s="973">
        <v>29</v>
      </c>
      <c r="AL50" s="971">
        <f t="shared" si="7"/>
        <v>0</v>
      </c>
      <c r="AM50" s="869">
        <f>IF('Base de données Haies'!$I$26=0,'Générateur Emprise 20ans'!AJ$8,IF(AL50=0,$W$17,AL50))</f>
        <v>12</v>
      </c>
      <c r="AO50" s="869">
        <f>+'Générateur Emprise 20ans'!K50</f>
        <v>0</v>
      </c>
      <c r="AP50" s="877">
        <f>IF(Résultats!$B82&lt;='Générateur Emprise 20ans'!$U$7,IF(Résultats!$B82&gt;'Générateur Emprise 20ans'!$F$13," ",HLOOKUP(IF(Résultats!$B82-('Générateur Emprise 20ans'!$F$12*ROUNDDOWN(Résultats!$B82/'Générateur Emprise 20ans'!$F$12,0))=0,'Générateur Emprise 20ans'!$F$12,Résultats!$B82-('Générateur Emprise 20ans'!$F$12*ROUNDDOWN(Résultats!$B82/'Générateur Emprise 20ans'!$F$12,0))),'Générateur Emprise 20ans'!$N$14:$R$15,2,FALSE)),0)</f>
        <v>0</v>
      </c>
      <c r="AQ50" s="869">
        <f>+'Générateur Emprise 20ans'!L50</f>
        <v>0</v>
      </c>
      <c r="AR50" s="876">
        <f>+AP50*Menu!$F$13</f>
        <v>0</v>
      </c>
      <c r="AS50" s="869">
        <f ca="1">+'Générateur Emprise 20ans'!D220</f>
        <v>0</v>
      </c>
      <c r="AT50" s="877">
        <f>IF(Résultats!$B82&lt;='Générateur Emprise 20ans'!$U$7,+AP50*AS50/AO50+IF(Résultats!$B82&lt;=Menu!$G$64,Menu!$D$64,0),0)</f>
        <v>0</v>
      </c>
      <c r="AU50" s="869">
        <f ca="1">+'Générateur Emprise 20ans'!C220</f>
        <v>0</v>
      </c>
      <c r="AV50" s="877">
        <f>+AT50*Menu!$F$13</f>
        <v>0</v>
      </c>
      <c r="AW50" s="1010">
        <f t="shared" si="8"/>
        <v>0</v>
      </c>
      <c r="BJ50" s="1009">
        <f>BJ49+'Générateur Emprise 20ans'!AP50/(1+Résultats!$D$29)^(Résultats!$B121-1)</f>
        <v>17140.191350307861</v>
      </c>
      <c r="BK50" s="1009">
        <f ca="1">BK49+'Générateur Emprise 20ans'!AT50/(1+Résultats!$D$30)^(Résultats!$B121-1)</f>
        <v>17588.562583220646</v>
      </c>
      <c r="BL50" s="1009">
        <f>BL49+'Générateur Emprise 20ans'!BF50/(1+Résultats!$D$30)^(Résultats!$B121-1)</f>
        <v>-361.66016383051357</v>
      </c>
      <c r="BM50" s="1009">
        <f ca="1">BM49+'Générateur Emprise 20ans'!BI50/(1+Résultats!$D$30)^(Résultats!$B121-1)</f>
        <v>17226.902419390135</v>
      </c>
      <c r="BN50" s="1009">
        <f>BN49+'Générateur Emprise 20ans'!AR50/(1+Résultats!$D$29)^(Résultats!$B121-1)</f>
        <v>68560.765401231445</v>
      </c>
      <c r="BO50" s="1009">
        <f ca="1">BO49+'Générateur Emprise 20ans'!AV50/(1+Résultats!$D$30)^(Résultats!$B121-1)</f>
        <v>70354.250332882584</v>
      </c>
      <c r="BP50" s="1009">
        <f>BP49+'Générateur Emprise 20ans'!BE50/(1+Résultats!$D$30)^(Résultats!$B121-1)</f>
        <v>-1446.6406553220543</v>
      </c>
      <c r="BQ50" s="1009">
        <f ca="1">BQ49+'Générateur Emprise 20ans'!BH50/(1+Résultats!$D$30)^(Résultats!$B121-1)</f>
        <v>68907.60967756054</v>
      </c>
    </row>
    <row r="51" spans="1:181" x14ac:dyDescent="0.3">
      <c r="A51">
        <v>30</v>
      </c>
      <c r="B51" t="str">
        <f t="shared" si="0"/>
        <v>Prairie temporaire</v>
      </c>
      <c r="C51" t="str">
        <f t="shared" si="1"/>
        <v>HIVER</v>
      </c>
      <c r="D51" s="869">
        <f t="shared" si="12"/>
        <v>12</v>
      </c>
      <c r="E51" s="869">
        <f t="shared" si="13"/>
        <v>12</v>
      </c>
      <c r="F51" s="869">
        <f t="shared" si="14"/>
        <v>12</v>
      </c>
      <c r="G51" s="869">
        <f t="shared" si="15"/>
        <v>12</v>
      </c>
      <c r="H51" t="s">
        <v>405</v>
      </c>
      <c r="I51" s="842">
        <f ca="1">'Générateur Emprise 20ans'!C221</f>
        <v>0</v>
      </c>
      <c r="J51" s="842">
        <f t="shared" ca="1" si="16"/>
        <v>0</v>
      </c>
      <c r="K51">
        <f t="shared" si="17"/>
        <v>0</v>
      </c>
      <c r="L51">
        <f t="shared" si="2"/>
        <v>0</v>
      </c>
      <c r="M51">
        <f t="shared" si="18"/>
        <v>0</v>
      </c>
      <c r="N51">
        <f t="shared" ca="1" si="19"/>
        <v>0</v>
      </c>
      <c r="O51">
        <f t="shared" ca="1" si="3"/>
        <v>0</v>
      </c>
      <c r="T51">
        <v>30</v>
      </c>
      <c r="U51" s="971">
        <f t="shared" si="20"/>
        <v>6.6066794959579829</v>
      </c>
      <c r="V51" s="973">
        <v>30</v>
      </c>
      <c r="W51" s="971">
        <f t="shared" si="4"/>
        <v>0</v>
      </c>
      <c r="X51" s="869">
        <f>IF('Base de données Haies'!$I$26=0,'Générateur Emprise 20ans'!U$8,IF(W51=0,$W$17,W51))</f>
        <v>12</v>
      </c>
      <c r="Y51">
        <v>30</v>
      </c>
      <c r="Z51" s="971">
        <f t="shared" si="21"/>
        <v>6.6066794959579829</v>
      </c>
      <c r="AA51" s="973">
        <v>30</v>
      </c>
      <c r="AB51" s="971">
        <f t="shared" si="5"/>
        <v>0</v>
      </c>
      <c r="AC51" s="869">
        <f>IF('Base de données Haies'!$I$26=0,'Générateur Emprise 20ans'!Z$8,IF(AB51=0,$W$17,AB51))</f>
        <v>12</v>
      </c>
      <c r="AD51">
        <v>30</v>
      </c>
      <c r="AE51" s="971">
        <f t="shared" si="22"/>
        <v>6.6066794959579829</v>
      </c>
      <c r="AF51" s="973">
        <v>30</v>
      </c>
      <c r="AG51" s="971">
        <f t="shared" si="6"/>
        <v>0</v>
      </c>
      <c r="AH51" s="869">
        <f>IF('Base de données Haies'!$I$26=0,'Générateur Emprise 20ans'!AE$8,IF(AG51=0,$W$17,AG51))</f>
        <v>12</v>
      </c>
      <c r="AI51">
        <v>30</v>
      </c>
      <c r="AJ51" s="971">
        <f t="shared" si="23"/>
        <v>6.6066794959579829</v>
      </c>
      <c r="AK51" s="973">
        <v>30</v>
      </c>
      <c r="AL51" s="971">
        <f t="shared" si="7"/>
        <v>0</v>
      </c>
      <c r="AM51" s="869">
        <f>IF('Base de données Haies'!$I$26=0,'Générateur Emprise 20ans'!AJ$8,IF(AL51=0,$W$17,AL51))</f>
        <v>12</v>
      </c>
      <c r="AO51" s="869">
        <f>+'Générateur Emprise 20ans'!K51</f>
        <v>0</v>
      </c>
      <c r="AP51" s="877">
        <f>IF(Résultats!$B83&lt;='Générateur Emprise 20ans'!$U$7,IF(Résultats!$B83&gt;'Générateur Emprise 20ans'!$F$13," ",HLOOKUP(IF(Résultats!$B83-('Générateur Emprise 20ans'!$F$12*ROUNDDOWN(Résultats!$B83/'Générateur Emprise 20ans'!$F$12,0))=0,'Générateur Emprise 20ans'!$F$12,Résultats!$B83-('Générateur Emprise 20ans'!$F$12*ROUNDDOWN(Résultats!$B83/'Générateur Emprise 20ans'!$F$12,0))),'Générateur Emprise 20ans'!$N$14:$R$15,2,FALSE)),0)</f>
        <v>0</v>
      </c>
      <c r="AQ51" s="869">
        <f>+'Générateur Emprise 20ans'!L51</f>
        <v>0</v>
      </c>
      <c r="AR51" s="876">
        <f>+AP51*Menu!$F$13</f>
        <v>0</v>
      </c>
      <c r="AS51" s="869">
        <f ca="1">+'Générateur Emprise 20ans'!D221</f>
        <v>0</v>
      </c>
      <c r="AT51" s="877">
        <f>IF(Résultats!$B83&lt;='Générateur Emprise 20ans'!$U$7,+AP51*AS51/AO51+IF(Résultats!$B83&lt;=Menu!$G$64,Menu!$D$64,0),0)</f>
        <v>0</v>
      </c>
      <c r="AU51" s="869">
        <f ca="1">+'Générateur Emprise 20ans'!C221</f>
        <v>0</v>
      </c>
      <c r="AV51" s="877">
        <f>+AT51*Menu!$F$13</f>
        <v>0</v>
      </c>
      <c r="AW51" s="1010">
        <f t="shared" si="8"/>
        <v>0</v>
      </c>
      <c r="BJ51" s="1009">
        <f>BJ50+'Générateur Emprise 20ans'!AP51/(1+Résultats!$D$29)^(Résultats!$B122-1)</f>
        <v>17140.191350307861</v>
      </c>
      <c r="BK51" s="1009">
        <f ca="1">BK50+'Générateur Emprise 20ans'!AT51/(1+Résultats!$D$30)^(Résultats!$B122-1)</f>
        <v>17588.562583220646</v>
      </c>
      <c r="BL51" s="1009">
        <f>BL50+'Générateur Emprise 20ans'!BF51/(1+Résultats!$D$30)^(Résultats!$B122-1)</f>
        <v>-361.66016383051357</v>
      </c>
      <c r="BM51" s="1009">
        <f ca="1">BM50+'Générateur Emprise 20ans'!BI51/(1+Résultats!$D$30)^(Résultats!$B122-1)</f>
        <v>17226.902419390135</v>
      </c>
      <c r="BN51" s="1009">
        <f>BN50+'Générateur Emprise 20ans'!AR51/(1+Résultats!$D$29)^(Résultats!$B122-1)</f>
        <v>68560.765401231445</v>
      </c>
      <c r="BO51" s="1009">
        <f ca="1">BO50+'Générateur Emprise 20ans'!AV51/(1+Résultats!$D$30)^(Résultats!$B122-1)</f>
        <v>70354.250332882584</v>
      </c>
      <c r="BP51" s="1009">
        <f>BP50+'Générateur Emprise 20ans'!BE51/(1+Résultats!$D$30)^(Résultats!$B122-1)</f>
        <v>-1446.6406553220543</v>
      </c>
      <c r="BQ51" s="1009">
        <f ca="1">BQ50+'Générateur Emprise 20ans'!BH51/(1+Résultats!$D$30)^(Résultats!$B122-1)</f>
        <v>68907.60967756054</v>
      </c>
    </row>
    <row r="52" spans="1:181" x14ac:dyDescent="0.3">
      <c r="M52">
        <f ca="1">SUM(N22:N49)</f>
        <v>16.618368000000014</v>
      </c>
      <c r="N52">
        <f ca="1">SUM(O22:O49)</f>
        <v>44.97196799999994</v>
      </c>
    </row>
    <row r="53" spans="1:181" ht="15" thickBot="1" x14ac:dyDescent="0.35"/>
    <row r="54" spans="1:181" x14ac:dyDescent="0.3">
      <c r="A54" s="629"/>
      <c r="B54" s="629"/>
      <c r="C54" s="629"/>
      <c r="D54" s="629"/>
      <c r="E54" s="629"/>
      <c r="F54" s="629"/>
      <c r="G54" s="629"/>
      <c r="H54" s="629"/>
      <c r="I54" s="629"/>
      <c r="J54" s="629"/>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9"/>
      <c r="AP54" s="629"/>
      <c r="AQ54" s="629"/>
      <c r="AR54" s="629"/>
      <c r="AS54" s="629"/>
      <c r="AT54" s="629"/>
      <c r="AU54" s="629"/>
      <c r="AV54" s="629"/>
      <c r="AW54" s="629"/>
      <c r="AX54" s="629"/>
      <c r="AY54" s="629"/>
      <c r="AZ54" s="629"/>
      <c r="BA54" s="629"/>
      <c r="BB54" s="629"/>
      <c r="BC54" s="629"/>
      <c r="BD54" s="629"/>
      <c r="BE54" s="629"/>
      <c r="BF54" s="629"/>
      <c r="BG54" s="629"/>
      <c r="BH54" s="629"/>
      <c r="BI54" s="629"/>
      <c r="BJ54" s="629"/>
      <c r="BK54" s="629"/>
      <c r="BL54" s="629"/>
      <c r="BM54" s="629"/>
      <c r="BN54" s="629"/>
      <c r="BO54" s="629"/>
      <c r="BP54" s="629"/>
      <c r="BQ54" s="629"/>
      <c r="BR54" s="629"/>
      <c r="BS54" s="629"/>
      <c r="BT54" s="629"/>
      <c r="BU54" s="629"/>
      <c r="BV54" s="629"/>
      <c r="BW54" s="629"/>
      <c r="BX54" s="629"/>
      <c r="BY54" s="629"/>
      <c r="BZ54" s="629"/>
      <c r="CA54" s="629"/>
      <c r="CB54" s="629"/>
      <c r="CC54" s="629"/>
      <c r="CD54" s="629"/>
      <c r="CE54" s="629"/>
      <c r="CF54" s="629"/>
      <c r="CG54" s="629"/>
      <c r="CH54" s="629"/>
      <c r="CI54" s="629"/>
      <c r="CJ54" s="629"/>
      <c r="CK54" s="629"/>
      <c r="CL54" s="600"/>
      <c r="CM54" s="672"/>
      <c r="CN54" s="600" t="s">
        <v>521</v>
      </c>
      <c r="CO54" s="600"/>
      <c r="CP54" s="600"/>
      <c r="CQ54" s="600"/>
      <c r="CR54" s="600"/>
      <c r="CS54" s="672"/>
      <c r="CT54" s="600" t="s">
        <v>521</v>
      </c>
      <c r="CU54" s="600"/>
      <c r="CV54" s="600"/>
      <c r="CW54" s="600"/>
      <c r="CX54" s="600"/>
      <c r="CY54" s="672"/>
      <c r="CZ54" s="600" t="s">
        <v>521</v>
      </c>
      <c r="DA54" s="600"/>
      <c r="DB54" s="600"/>
      <c r="DC54" s="600"/>
      <c r="DD54" s="600"/>
      <c r="DE54" s="672"/>
      <c r="DF54" s="600" t="s">
        <v>521</v>
      </c>
      <c r="DG54" s="600"/>
      <c r="DH54" s="600"/>
      <c r="DI54" s="600"/>
      <c r="DJ54" s="600"/>
      <c r="DK54" s="672"/>
      <c r="DL54" s="600" t="s">
        <v>521</v>
      </c>
      <c r="DM54" s="600"/>
      <c r="DN54" s="600"/>
      <c r="DO54" s="600"/>
      <c r="DP54" s="600"/>
      <c r="DQ54" s="672"/>
      <c r="DR54" s="600" t="s">
        <v>521</v>
      </c>
      <c r="DS54" s="600"/>
      <c r="DT54" s="600"/>
      <c r="DU54" s="600"/>
      <c r="DV54" s="600"/>
      <c r="DW54" s="672"/>
      <c r="DX54" s="600" t="s">
        <v>521</v>
      </c>
      <c r="DY54" s="600"/>
      <c r="DZ54" s="600"/>
      <c r="EA54" s="600"/>
      <c r="EB54" s="600"/>
      <c r="EC54" s="672"/>
      <c r="ED54" s="600" t="s">
        <v>521</v>
      </c>
      <c r="EE54" s="600"/>
      <c r="EF54" s="600"/>
      <c r="EG54" s="600"/>
      <c r="EH54" s="600"/>
      <c r="EI54" s="672"/>
      <c r="EJ54" s="600" t="s">
        <v>521</v>
      </c>
      <c r="EK54" s="600"/>
      <c r="EL54" s="600"/>
      <c r="EM54" s="600"/>
      <c r="EN54" s="600"/>
      <c r="EO54" s="672"/>
      <c r="EP54" s="600" t="s">
        <v>521</v>
      </c>
      <c r="EQ54" s="600"/>
      <c r="ER54" s="600"/>
      <c r="ES54" s="600"/>
      <c r="ET54" s="600"/>
      <c r="EU54" s="672"/>
      <c r="EV54" s="600" t="s">
        <v>521</v>
      </c>
      <c r="EW54" s="600"/>
      <c r="EX54" s="600"/>
      <c r="EY54" s="600"/>
      <c r="EZ54" s="600"/>
      <c r="FA54" s="672"/>
      <c r="FB54" s="600" t="s">
        <v>521</v>
      </c>
      <c r="FC54" s="600"/>
      <c r="FD54" s="600"/>
      <c r="FE54" s="600"/>
      <c r="FF54" s="600"/>
      <c r="FG54" s="672"/>
      <c r="FH54" s="600" t="s">
        <v>521</v>
      </c>
      <c r="FI54" s="600"/>
      <c r="FJ54" s="600"/>
      <c r="FK54" s="600"/>
      <c r="FL54" s="600"/>
      <c r="FM54" s="672"/>
      <c r="FN54" s="600" t="s">
        <v>521</v>
      </c>
      <c r="FO54" s="600"/>
      <c r="FP54" s="600"/>
      <c r="FQ54" s="600"/>
      <c r="FR54" s="600"/>
      <c r="FS54" s="672"/>
      <c r="FT54" s="600" t="s">
        <v>521</v>
      </c>
      <c r="FU54" s="600"/>
      <c r="FV54" s="600"/>
      <c r="FW54" s="600"/>
      <c r="FX54" s="600"/>
      <c r="FY54" s="672"/>
    </row>
    <row r="55" spans="1:181" x14ac:dyDescent="0.3">
      <c r="A55" s="19"/>
      <c r="B55" s="1386" t="s">
        <v>520</v>
      </c>
      <c r="C55" s="1386"/>
      <c r="D55" s="1386"/>
      <c r="E55" s="1386"/>
      <c r="F55" s="1386"/>
      <c r="G55" s="1387"/>
      <c r="H55" s="1385" t="s">
        <v>519</v>
      </c>
      <c r="I55" s="1386"/>
      <c r="J55" s="1386"/>
      <c r="K55" s="1386"/>
      <c r="L55" s="1386"/>
      <c r="M55" s="1387"/>
      <c r="N55" s="1386" t="s">
        <v>518</v>
      </c>
      <c r="O55" s="1386"/>
      <c r="P55" s="1386"/>
      <c r="Q55" s="1386"/>
      <c r="R55" s="1386"/>
      <c r="S55" s="1387"/>
      <c r="T55" s="1385" t="s">
        <v>517</v>
      </c>
      <c r="U55" s="1386"/>
      <c r="V55" s="1386"/>
      <c r="W55" s="1386"/>
      <c r="X55" s="1386"/>
      <c r="Y55" s="1387"/>
      <c r="Z55" s="1385" t="s">
        <v>516</v>
      </c>
      <c r="AA55" s="1386"/>
      <c r="AB55" s="1386"/>
      <c r="AC55" s="1386"/>
      <c r="AD55" s="1386"/>
      <c r="AE55" s="1387"/>
      <c r="AF55" s="1386" t="s">
        <v>515</v>
      </c>
      <c r="AG55" s="1386"/>
      <c r="AH55" s="1386"/>
      <c r="AI55" s="1386"/>
      <c r="AJ55" s="1386"/>
      <c r="AK55" s="1387"/>
      <c r="AL55" s="1385" t="s">
        <v>514</v>
      </c>
      <c r="AM55" s="1386"/>
      <c r="AN55" s="1386"/>
      <c r="AO55" s="1386"/>
      <c r="AP55" s="1386"/>
      <c r="AQ55" s="1387"/>
      <c r="AR55" s="1385" t="s">
        <v>513</v>
      </c>
      <c r="AS55" s="1386"/>
      <c r="AT55" s="1386"/>
      <c r="AU55" s="1386"/>
      <c r="AV55" s="1386"/>
      <c r="AW55" s="1387"/>
      <c r="AX55" s="1386" t="s">
        <v>512</v>
      </c>
      <c r="AY55" s="1386"/>
      <c r="AZ55" s="1386"/>
      <c r="BA55" s="1386"/>
      <c r="BB55" s="1386"/>
      <c r="BC55" s="1387"/>
      <c r="BD55" s="1385" t="s">
        <v>511</v>
      </c>
      <c r="BE55" s="1386"/>
      <c r="BF55" s="1386"/>
      <c r="BG55" s="1386"/>
      <c r="BH55" s="1386"/>
      <c r="BI55" s="1387"/>
      <c r="BJ55" s="1385" t="s">
        <v>510</v>
      </c>
      <c r="BK55" s="1386"/>
      <c r="BL55" s="1386"/>
      <c r="BM55" s="1386"/>
      <c r="BN55" s="1386"/>
      <c r="BO55" s="1387"/>
      <c r="BP55" s="1386" t="s">
        <v>509</v>
      </c>
      <c r="BQ55" s="1386"/>
      <c r="BR55" s="1386"/>
      <c r="BS55" s="1386"/>
      <c r="BT55" s="1386"/>
      <c r="BU55" s="1387"/>
      <c r="BV55" s="1385" t="s">
        <v>508</v>
      </c>
      <c r="BW55" s="1386"/>
      <c r="BX55" s="1386"/>
      <c r="BY55" s="1386"/>
      <c r="BZ55" s="1386"/>
      <c r="CA55" s="1387"/>
      <c r="CB55" s="1385" t="s">
        <v>507</v>
      </c>
      <c r="CC55" s="1386"/>
      <c r="CD55" s="1386"/>
      <c r="CE55" s="1386"/>
      <c r="CF55" s="1386"/>
      <c r="CG55" s="1387"/>
      <c r="CH55" s="1386" t="s">
        <v>506</v>
      </c>
      <c r="CI55" s="1386"/>
      <c r="CJ55" s="1386"/>
      <c r="CK55" s="1386"/>
      <c r="CL55" s="1386"/>
      <c r="CM55" s="1387"/>
      <c r="CN55" s="1385" t="s">
        <v>505</v>
      </c>
      <c r="CO55" s="1386"/>
      <c r="CP55" s="1386"/>
      <c r="CQ55" s="1386"/>
      <c r="CR55" s="1386"/>
      <c r="CS55" s="1387"/>
      <c r="CT55" s="1385" t="s">
        <v>504</v>
      </c>
      <c r="CU55" s="1386"/>
      <c r="CV55" s="1386"/>
      <c r="CW55" s="1386"/>
      <c r="CX55" s="1386"/>
      <c r="CY55" s="1387"/>
      <c r="CZ55" s="1386" t="s">
        <v>503</v>
      </c>
      <c r="DA55" s="1386"/>
      <c r="DB55" s="1386"/>
      <c r="DC55" s="1386"/>
      <c r="DD55" s="1386"/>
      <c r="DE55" s="1387"/>
      <c r="DF55" s="1385" t="s">
        <v>502</v>
      </c>
      <c r="DG55" s="1386"/>
      <c r="DH55" s="1386"/>
      <c r="DI55" s="1386"/>
      <c r="DJ55" s="1386"/>
      <c r="DK55" s="1387"/>
      <c r="DL55" s="1385" t="s">
        <v>501</v>
      </c>
      <c r="DM55" s="1386"/>
      <c r="DN55" s="1386"/>
      <c r="DO55" s="1386"/>
      <c r="DP55" s="1386"/>
      <c r="DQ55" s="1387"/>
      <c r="DR55" s="1386" t="s">
        <v>500</v>
      </c>
      <c r="DS55" s="1386"/>
      <c r="DT55" s="1386"/>
      <c r="DU55" s="1386"/>
      <c r="DV55" s="1386"/>
      <c r="DW55" s="1387"/>
      <c r="DX55" s="1385" t="s">
        <v>499</v>
      </c>
      <c r="DY55" s="1386"/>
      <c r="DZ55" s="1386"/>
      <c r="EA55" s="1386"/>
      <c r="EB55" s="1386"/>
      <c r="EC55" s="1387"/>
      <c r="ED55" s="1385" t="s">
        <v>498</v>
      </c>
      <c r="EE55" s="1386"/>
      <c r="EF55" s="1386"/>
      <c r="EG55" s="1386"/>
      <c r="EH55" s="1386"/>
      <c r="EI55" s="1387"/>
      <c r="EJ55" s="1386" t="s">
        <v>497</v>
      </c>
      <c r="EK55" s="1386"/>
      <c r="EL55" s="1386"/>
      <c r="EM55" s="1386"/>
      <c r="EN55" s="1386"/>
      <c r="EO55" s="1387"/>
      <c r="EP55" s="1385" t="s">
        <v>496</v>
      </c>
      <c r="EQ55" s="1386"/>
      <c r="ER55" s="1386"/>
      <c r="ES55" s="1386"/>
      <c r="ET55" s="1386"/>
      <c r="EU55" s="1387"/>
      <c r="EV55" s="1385" t="s">
        <v>495</v>
      </c>
      <c r="EW55" s="1386"/>
      <c r="EX55" s="1386"/>
      <c r="EY55" s="1386"/>
      <c r="EZ55" s="1386"/>
      <c r="FA55" s="1387"/>
      <c r="FB55" s="1386" t="s">
        <v>494</v>
      </c>
      <c r="FC55" s="1386"/>
      <c r="FD55" s="1386"/>
      <c r="FE55" s="1386"/>
      <c r="FF55" s="1386"/>
      <c r="FG55" s="1387"/>
      <c r="FH55" s="1385" t="s">
        <v>493</v>
      </c>
      <c r="FI55" s="1386"/>
      <c r="FJ55" s="1386"/>
      <c r="FK55" s="1386"/>
      <c r="FL55" s="1386"/>
      <c r="FM55" s="1387"/>
      <c r="FN55" s="1385" t="s">
        <v>596</v>
      </c>
      <c r="FO55" s="1386"/>
      <c r="FP55" s="1386"/>
      <c r="FQ55" s="1386"/>
      <c r="FR55" s="1386"/>
      <c r="FS55" s="1387"/>
      <c r="FT55" s="1385" t="s">
        <v>597</v>
      </c>
      <c r="FU55" s="1386"/>
      <c r="FV55" s="1386"/>
      <c r="FW55" s="1386"/>
      <c r="FX55" s="1386"/>
      <c r="FY55" s="1387"/>
    </row>
    <row r="56" spans="1:181" x14ac:dyDescent="0.3">
      <c r="A56" s="19"/>
      <c r="D56" t="s">
        <v>492</v>
      </c>
      <c r="G56" s="345"/>
      <c r="J56" t="s">
        <v>492</v>
      </c>
      <c r="M56" s="345"/>
      <c r="P56" t="s">
        <v>492</v>
      </c>
      <c r="S56" s="345"/>
      <c r="V56" t="s">
        <v>492</v>
      </c>
      <c r="Y56" s="345"/>
      <c r="AB56" t="s">
        <v>492</v>
      </c>
      <c r="AE56" s="345"/>
      <c r="AH56" t="s">
        <v>492</v>
      </c>
      <c r="AK56" s="345"/>
      <c r="AN56" t="s">
        <v>492</v>
      </c>
      <c r="AQ56" s="345"/>
      <c r="AT56" t="s">
        <v>492</v>
      </c>
      <c r="AW56" s="345"/>
      <c r="AZ56" t="s">
        <v>492</v>
      </c>
      <c r="BC56" s="345"/>
      <c r="BF56" t="s">
        <v>492</v>
      </c>
      <c r="BI56" s="345"/>
      <c r="BL56" t="s">
        <v>492</v>
      </c>
      <c r="BO56" s="345"/>
      <c r="BR56" t="s">
        <v>492</v>
      </c>
      <c r="BU56" s="345"/>
      <c r="BX56" t="s">
        <v>492</v>
      </c>
      <c r="CA56" s="345"/>
      <c r="CD56" t="s">
        <v>492</v>
      </c>
      <c r="CG56" s="345"/>
      <c r="CJ56" t="s">
        <v>492</v>
      </c>
      <c r="CM56" s="345"/>
      <c r="CP56" t="s">
        <v>492</v>
      </c>
      <c r="CS56" s="345"/>
      <c r="CV56" t="s">
        <v>492</v>
      </c>
      <c r="CY56" s="345"/>
      <c r="DB56" t="s">
        <v>492</v>
      </c>
      <c r="DE56" s="345"/>
      <c r="DH56" t="s">
        <v>492</v>
      </c>
      <c r="DK56" s="345"/>
      <c r="DN56" t="s">
        <v>492</v>
      </c>
      <c r="DQ56" s="345"/>
      <c r="DT56" t="s">
        <v>492</v>
      </c>
      <c r="DW56" s="345"/>
      <c r="DZ56" t="s">
        <v>492</v>
      </c>
      <c r="EC56" s="345"/>
      <c r="EF56" t="s">
        <v>492</v>
      </c>
      <c r="EI56" s="345"/>
      <c r="EL56" t="s">
        <v>492</v>
      </c>
      <c r="EO56" s="345"/>
      <c r="ER56" t="s">
        <v>492</v>
      </c>
      <c r="EU56" s="345"/>
      <c r="EX56" t="s">
        <v>492</v>
      </c>
      <c r="FA56" s="345"/>
      <c r="FD56" t="s">
        <v>492</v>
      </c>
      <c r="FG56" s="345"/>
      <c r="FJ56" t="s">
        <v>492</v>
      </c>
      <c r="FM56" s="345"/>
      <c r="FP56" t="s">
        <v>492</v>
      </c>
      <c r="FS56" s="345"/>
      <c r="FV56" t="s">
        <v>492</v>
      </c>
      <c r="FY56" s="345"/>
    </row>
    <row r="57" spans="1:181" ht="15" thickBot="1" x14ac:dyDescent="0.35">
      <c r="A57" s="19"/>
      <c r="G57" s="345"/>
      <c r="M57" s="345"/>
      <c r="S57" s="345"/>
      <c r="Y57" s="345"/>
      <c r="AE57" s="345"/>
      <c r="AK57" s="345"/>
      <c r="AQ57" s="345"/>
      <c r="AW57" s="345"/>
      <c r="BC57" s="345"/>
      <c r="BI57" s="345"/>
      <c r="BO57" s="345"/>
      <c r="BU57" s="345"/>
      <c r="CA57" s="345"/>
      <c r="CG57" s="345"/>
      <c r="CM57" s="345"/>
      <c r="CS57" s="345"/>
      <c r="CY57" s="345"/>
      <c r="DE57" s="345"/>
      <c r="DK57" s="345"/>
      <c r="DQ57" s="345"/>
      <c r="DW57" s="345"/>
      <c r="EC57" s="345"/>
      <c r="EI57" s="345"/>
      <c r="EO57" s="345"/>
      <c r="EU57" s="345"/>
      <c r="FA57" s="345"/>
      <c r="FG57" s="345"/>
      <c r="FM57" s="345"/>
      <c r="FS57" s="345"/>
      <c r="FY57" s="345"/>
    </row>
    <row r="58" spans="1:181" ht="15" thickBot="1" x14ac:dyDescent="0.35">
      <c r="A58" s="19"/>
      <c r="C58" s="629" t="s">
        <v>491</v>
      </c>
      <c r="D58" s="672" t="s">
        <v>490</v>
      </c>
      <c r="G58" s="345"/>
      <c r="I58" s="629" t="s">
        <v>491</v>
      </c>
      <c r="J58" s="672" t="s">
        <v>490</v>
      </c>
      <c r="M58" s="345"/>
      <c r="O58" s="629" t="s">
        <v>491</v>
      </c>
      <c r="P58" s="672" t="s">
        <v>490</v>
      </c>
      <c r="S58" s="345"/>
      <c r="U58" s="629" t="s">
        <v>491</v>
      </c>
      <c r="V58" s="672" t="s">
        <v>490</v>
      </c>
      <c r="Y58" s="345"/>
      <c r="AA58" s="629" t="s">
        <v>491</v>
      </c>
      <c r="AB58" s="672" t="s">
        <v>490</v>
      </c>
      <c r="AE58" s="345"/>
      <c r="AG58" s="629" t="s">
        <v>491</v>
      </c>
      <c r="AH58" s="672" t="s">
        <v>490</v>
      </c>
      <c r="AK58" s="345"/>
      <c r="AM58" s="629" t="s">
        <v>491</v>
      </c>
      <c r="AN58" s="672" t="s">
        <v>490</v>
      </c>
      <c r="AQ58" s="345"/>
      <c r="AS58" s="629" t="s">
        <v>491</v>
      </c>
      <c r="AT58" s="672" t="s">
        <v>490</v>
      </c>
      <c r="AW58" s="345"/>
      <c r="AY58" s="629" t="s">
        <v>491</v>
      </c>
      <c r="AZ58" s="672" t="s">
        <v>490</v>
      </c>
      <c r="BC58" s="345"/>
      <c r="BE58" s="629" t="s">
        <v>491</v>
      </c>
      <c r="BF58" s="672" t="s">
        <v>490</v>
      </c>
      <c r="BI58" s="345"/>
      <c r="BK58" s="629" t="s">
        <v>491</v>
      </c>
      <c r="BL58" s="672" t="s">
        <v>490</v>
      </c>
      <c r="BO58" s="345"/>
      <c r="BQ58" s="629" t="s">
        <v>491</v>
      </c>
      <c r="BR58" s="672" t="s">
        <v>490</v>
      </c>
      <c r="BU58" s="345"/>
      <c r="BW58" s="629" t="s">
        <v>491</v>
      </c>
      <c r="BX58" s="672" t="s">
        <v>490</v>
      </c>
      <c r="CA58" s="345"/>
      <c r="CC58" s="629" t="s">
        <v>491</v>
      </c>
      <c r="CD58" s="672" t="s">
        <v>490</v>
      </c>
      <c r="CG58" s="345"/>
      <c r="CI58" s="629" t="s">
        <v>491</v>
      </c>
      <c r="CJ58" s="672" t="s">
        <v>490</v>
      </c>
      <c r="CM58" s="345"/>
      <c r="CO58" s="629" t="s">
        <v>491</v>
      </c>
      <c r="CP58" s="672" t="s">
        <v>490</v>
      </c>
      <c r="CS58" s="345"/>
      <c r="CU58" s="629" t="s">
        <v>491</v>
      </c>
      <c r="CV58" s="672" t="s">
        <v>490</v>
      </c>
      <c r="CY58" s="345"/>
      <c r="DA58" s="629" t="s">
        <v>491</v>
      </c>
      <c r="DB58" s="672" t="s">
        <v>490</v>
      </c>
      <c r="DE58" s="345"/>
      <c r="DG58" s="629" t="s">
        <v>491</v>
      </c>
      <c r="DH58" s="672" t="s">
        <v>490</v>
      </c>
      <c r="DK58" s="345"/>
      <c r="DM58" s="629" t="s">
        <v>491</v>
      </c>
      <c r="DN58" s="672" t="s">
        <v>490</v>
      </c>
      <c r="DQ58" s="345"/>
      <c r="DS58" s="629" t="s">
        <v>491</v>
      </c>
      <c r="DT58" s="672" t="s">
        <v>490</v>
      </c>
      <c r="DW58" s="345"/>
      <c r="DY58" s="629" t="s">
        <v>491</v>
      </c>
      <c r="DZ58" s="672" t="s">
        <v>490</v>
      </c>
      <c r="EC58" s="345"/>
      <c r="EE58" s="629" t="s">
        <v>491</v>
      </c>
      <c r="EF58" s="672" t="s">
        <v>490</v>
      </c>
      <c r="EI58" s="345"/>
      <c r="EK58" s="629" t="s">
        <v>491</v>
      </c>
      <c r="EL58" s="672" t="s">
        <v>490</v>
      </c>
      <c r="EO58" s="345"/>
      <c r="EQ58" s="629" t="s">
        <v>491</v>
      </c>
      <c r="ER58" s="672" t="s">
        <v>490</v>
      </c>
      <c r="EU58" s="345"/>
      <c r="EW58" s="629" t="s">
        <v>491</v>
      </c>
      <c r="EX58" s="672" t="s">
        <v>490</v>
      </c>
      <c r="FA58" s="345"/>
      <c r="FC58" s="629" t="s">
        <v>491</v>
      </c>
      <c r="FD58" s="672" t="s">
        <v>490</v>
      </c>
      <c r="FG58" s="345"/>
      <c r="FI58" s="629" t="s">
        <v>491</v>
      </c>
      <c r="FJ58" s="672" t="s">
        <v>490</v>
      </c>
      <c r="FM58" s="345"/>
      <c r="FO58" s="629" t="s">
        <v>491</v>
      </c>
      <c r="FP58" s="672" t="s">
        <v>490</v>
      </c>
      <c r="FS58" s="345"/>
      <c r="FU58" s="629" t="s">
        <v>491</v>
      </c>
      <c r="FV58" s="672" t="s">
        <v>490</v>
      </c>
      <c r="FY58" s="345"/>
    </row>
    <row r="59" spans="1:181" x14ac:dyDescent="0.3">
      <c r="A59" s="19"/>
      <c r="B59" s="629" t="s">
        <v>284</v>
      </c>
      <c r="C59" s="629" t="s">
        <v>429</v>
      </c>
      <c r="D59" s="672" t="s">
        <v>428</v>
      </c>
      <c r="E59" s="672" t="s">
        <v>427</v>
      </c>
      <c r="G59" s="345"/>
      <c r="H59" s="629" t="s">
        <v>284</v>
      </c>
      <c r="I59" s="629" t="s">
        <v>429</v>
      </c>
      <c r="J59" s="672" t="s">
        <v>428</v>
      </c>
      <c r="K59" s="672" t="s">
        <v>427</v>
      </c>
      <c r="M59" s="345"/>
      <c r="N59" s="629" t="s">
        <v>284</v>
      </c>
      <c r="O59" s="629" t="s">
        <v>429</v>
      </c>
      <c r="P59" s="672" t="s">
        <v>428</v>
      </c>
      <c r="Q59" s="672" t="s">
        <v>427</v>
      </c>
      <c r="S59" s="345"/>
      <c r="T59" s="629" t="s">
        <v>284</v>
      </c>
      <c r="U59" s="629" t="s">
        <v>429</v>
      </c>
      <c r="V59" s="672" t="s">
        <v>428</v>
      </c>
      <c r="W59" s="672" t="s">
        <v>427</v>
      </c>
      <c r="Y59" s="345"/>
      <c r="Z59" s="629" t="s">
        <v>284</v>
      </c>
      <c r="AA59" s="629" t="s">
        <v>429</v>
      </c>
      <c r="AB59" s="672" t="s">
        <v>428</v>
      </c>
      <c r="AC59" s="672" t="s">
        <v>427</v>
      </c>
      <c r="AE59" s="345"/>
      <c r="AF59" s="629" t="s">
        <v>284</v>
      </c>
      <c r="AG59" s="629" t="s">
        <v>429</v>
      </c>
      <c r="AH59" s="672" t="s">
        <v>428</v>
      </c>
      <c r="AI59" s="672" t="s">
        <v>427</v>
      </c>
      <c r="AK59" s="345"/>
      <c r="AL59" s="629" t="s">
        <v>284</v>
      </c>
      <c r="AM59" s="629" t="s">
        <v>429</v>
      </c>
      <c r="AN59" s="672" t="s">
        <v>428</v>
      </c>
      <c r="AO59" s="672" t="s">
        <v>427</v>
      </c>
      <c r="AQ59" s="345"/>
      <c r="AR59" s="629" t="s">
        <v>284</v>
      </c>
      <c r="AS59" s="629" t="s">
        <v>429</v>
      </c>
      <c r="AT59" s="672" t="s">
        <v>428</v>
      </c>
      <c r="AU59" s="672" t="s">
        <v>427</v>
      </c>
      <c r="AW59" s="345"/>
      <c r="AX59" s="629" t="s">
        <v>284</v>
      </c>
      <c r="AY59" s="629" t="s">
        <v>429</v>
      </c>
      <c r="AZ59" s="672" t="s">
        <v>428</v>
      </c>
      <c r="BA59" s="672" t="s">
        <v>427</v>
      </c>
      <c r="BC59" s="345"/>
      <c r="BD59" s="629" t="s">
        <v>284</v>
      </c>
      <c r="BE59" s="629" t="s">
        <v>429</v>
      </c>
      <c r="BF59" s="672" t="s">
        <v>428</v>
      </c>
      <c r="BG59" s="672" t="s">
        <v>427</v>
      </c>
      <c r="BI59" s="345"/>
      <c r="BJ59" s="629" t="s">
        <v>284</v>
      </c>
      <c r="BK59" s="629" t="s">
        <v>429</v>
      </c>
      <c r="BL59" s="672" t="s">
        <v>428</v>
      </c>
      <c r="BM59" s="672" t="s">
        <v>427</v>
      </c>
      <c r="BO59" s="345"/>
      <c r="BP59" s="629" t="s">
        <v>284</v>
      </c>
      <c r="BQ59" s="629" t="s">
        <v>429</v>
      </c>
      <c r="BR59" s="672" t="s">
        <v>428</v>
      </c>
      <c r="BS59" s="672" t="s">
        <v>427</v>
      </c>
      <c r="BU59" s="345"/>
      <c r="BV59" s="629" t="s">
        <v>284</v>
      </c>
      <c r="BW59" s="629" t="s">
        <v>429</v>
      </c>
      <c r="BX59" s="672" t="s">
        <v>428</v>
      </c>
      <c r="BY59" s="672" t="s">
        <v>427</v>
      </c>
      <c r="CA59" s="345"/>
      <c r="CB59" s="629" t="s">
        <v>284</v>
      </c>
      <c r="CC59" s="629" t="s">
        <v>429</v>
      </c>
      <c r="CD59" s="672" t="s">
        <v>428</v>
      </c>
      <c r="CE59" s="672" t="s">
        <v>427</v>
      </c>
      <c r="CG59" s="345"/>
      <c r="CH59" s="629" t="s">
        <v>284</v>
      </c>
      <c r="CI59" s="629" t="s">
        <v>429</v>
      </c>
      <c r="CJ59" s="672" t="s">
        <v>428</v>
      </c>
      <c r="CK59" s="672" t="s">
        <v>427</v>
      </c>
      <c r="CM59" s="345"/>
      <c r="CN59" s="629" t="s">
        <v>284</v>
      </c>
      <c r="CO59" s="629" t="s">
        <v>429</v>
      </c>
      <c r="CP59" s="672" t="s">
        <v>428</v>
      </c>
      <c r="CQ59" s="672" t="s">
        <v>427</v>
      </c>
      <c r="CS59" s="345"/>
      <c r="CT59" s="629" t="s">
        <v>284</v>
      </c>
      <c r="CU59" s="629" t="s">
        <v>429</v>
      </c>
      <c r="CV59" s="672" t="s">
        <v>428</v>
      </c>
      <c r="CW59" s="672" t="s">
        <v>427</v>
      </c>
      <c r="CY59" s="345"/>
      <c r="CZ59" s="629" t="s">
        <v>284</v>
      </c>
      <c r="DA59" s="629" t="s">
        <v>429</v>
      </c>
      <c r="DB59" s="672" t="s">
        <v>428</v>
      </c>
      <c r="DC59" s="672" t="s">
        <v>427</v>
      </c>
      <c r="DE59" s="345"/>
      <c r="DF59" s="629" t="s">
        <v>284</v>
      </c>
      <c r="DG59" s="629" t="s">
        <v>429</v>
      </c>
      <c r="DH59" s="672" t="s">
        <v>428</v>
      </c>
      <c r="DI59" s="672" t="s">
        <v>427</v>
      </c>
      <c r="DK59" s="345"/>
      <c r="DL59" s="629" t="s">
        <v>284</v>
      </c>
      <c r="DM59" s="629" t="s">
        <v>429</v>
      </c>
      <c r="DN59" s="672" t="s">
        <v>428</v>
      </c>
      <c r="DO59" s="672" t="s">
        <v>427</v>
      </c>
      <c r="DQ59" s="345"/>
      <c r="DR59" s="629" t="s">
        <v>284</v>
      </c>
      <c r="DS59" s="629" t="s">
        <v>429</v>
      </c>
      <c r="DT59" s="672" t="s">
        <v>428</v>
      </c>
      <c r="DU59" s="672" t="s">
        <v>427</v>
      </c>
      <c r="DW59" s="345"/>
      <c r="DX59" s="629" t="s">
        <v>284</v>
      </c>
      <c r="DY59" s="629" t="s">
        <v>429</v>
      </c>
      <c r="DZ59" s="672" t="s">
        <v>428</v>
      </c>
      <c r="EA59" s="672" t="s">
        <v>427</v>
      </c>
      <c r="EC59" s="345"/>
      <c r="ED59" s="629" t="s">
        <v>284</v>
      </c>
      <c r="EE59" s="629" t="s">
        <v>429</v>
      </c>
      <c r="EF59" s="672" t="s">
        <v>428</v>
      </c>
      <c r="EG59" s="672" t="s">
        <v>427</v>
      </c>
      <c r="EI59" s="345"/>
      <c r="EJ59" s="629" t="s">
        <v>284</v>
      </c>
      <c r="EK59" s="629" t="s">
        <v>429</v>
      </c>
      <c r="EL59" s="672" t="s">
        <v>428</v>
      </c>
      <c r="EM59" s="672" t="s">
        <v>427</v>
      </c>
      <c r="EO59" s="345"/>
      <c r="EP59" s="629" t="s">
        <v>284</v>
      </c>
      <c r="EQ59" s="629" t="s">
        <v>429</v>
      </c>
      <c r="ER59" s="672" t="s">
        <v>428</v>
      </c>
      <c r="ES59" s="672" t="s">
        <v>427</v>
      </c>
      <c r="EU59" s="345"/>
      <c r="EV59" s="629" t="s">
        <v>284</v>
      </c>
      <c r="EW59" s="629" t="s">
        <v>429</v>
      </c>
      <c r="EX59" s="672" t="s">
        <v>428</v>
      </c>
      <c r="EY59" s="672" t="s">
        <v>427</v>
      </c>
      <c r="FA59" s="345"/>
      <c r="FB59" s="629" t="s">
        <v>284</v>
      </c>
      <c r="FC59" s="629" t="s">
        <v>429</v>
      </c>
      <c r="FD59" s="672" t="s">
        <v>428</v>
      </c>
      <c r="FE59" s="672" t="s">
        <v>427</v>
      </c>
      <c r="FG59" s="345"/>
      <c r="FH59" s="629" t="s">
        <v>284</v>
      </c>
      <c r="FI59" s="629" t="s">
        <v>429</v>
      </c>
      <c r="FJ59" s="672" t="s">
        <v>428</v>
      </c>
      <c r="FK59" s="672" t="s">
        <v>427</v>
      </c>
      <c r="FM59" s="345"/>
      <c r="FN59" s="629" t="s">
        <v>284</v>
      </c>
      <c r="FO59" s="629" t="s">
        <v>429</v>
      </c>
      <c r="FP59" s="672" t="s">
        <v>428</v>
      </c>
      <c r="FQ59" s="672" t="s">
        <v>427</v>
      </c>
      <c r="FS59" s="345"/>
      <c r="FT59" s="629" t="s">
        <v>284</v>
      </c>
      <c r="FU59" s="629" t="s">
        <v>429</v>
      </c>
      <c r="FV59" s="672" t="s">
        <v>428</v>
      </c>
      <c r="FW59" s="672" t="s">
        <v>427</v>
      </c>
      <c r="FY59" s="345"/>
    </row>
    <row r="60" spans="1:181" x14ac:dyDescent="0.3">
      <c r="A60" s="19"/>
      <c r="B60" s="827" t="s">
        <v>287</v>
      </c>
      <c r="C60" s="827">
        <f>+$B$5</f>
        <v>200</v>
      </c>
      <c r="D60" s="827">
        <f>'Générateur Emprise 20ans'!$C5</f>
        <v>2</v>
      </c>
      <c r="E60" s="834">
        <f>'Générateur Emprise 20ans'!$D22</f>
        <v>12</v>
      </c>
      <c r="G60" s="345"/>
      <c r="H60" s="19" t="s">
        <v>287</v>
      </c>
      <c r="I60" s="827">
        <f>+$B$5</f>
        <v>200</v>
      </c>
      <c r="J60" s="19">
        <f>'Générateur Emprise 20ans'!$C5</f>
        <v>2</v>
      </c>
      <c r="K60" s="345">
        <f>'Générateur Emprise 20ans'!$D23</f>
        <v>12</v>
      </c>
      <c r="M60" s="345"/>
      <c r="N60" s="19" t="s">
        <v>287</v>
      </c>
      <c r="O60" s="827">
        <f>+$B$5</f>
        <v>200</v>
      </c>
      <c r="P60" s="19">
        <f>'Générateur Emprise 20ans'!$C5</f>
        <v>2</v>
      </c>
      <c r="Q60" s="345">
        <f>'Générateur Emprise 20ans'!$D24</f>
        <v>12</v>
      </c>
      <c r="S60" s="345"/>
      <c r="T60" s="19" t="s">
        <v>287</v>
      </c>
      <c r="U60" s="827">
        <f>+$B$5</f>
        <v>200</v>
      </c>
      <c r="V60" s="19">
        <f>'Générateur Emprise 20ans'!$C5</f>
        <v>2</v>
      </c>
      <c r="W60" s="345">
        <f>'Générateur Emprise 20ans'!$D25</f>
        <v>12</v>
      </c>
      <c r="Y60" s="345"/>
      <c r="Z60" s="19" t="s">
        <v>287</v>
      </c>
      <c r="AA60" s="827">
        <f>+$B$5</f>
        <v>200</v>
      </c>
      <c r="AB60" s="19">
        <f>'Générateur Emprise 20ans'!$C5</f>
        <v>2</v>
      </c>
      <c r="AC60" s="345">
        <f>'Générateur Emprise 20ans'!$D26</f>
        <v>12</v>
      </c>
      <c r="AE60" s="345"/>
      <c r="AF60" s="19" t="s">
        <v>287</v>
      </c>
      <c r="AG60" s="827">
        <f>+$B$5</f>
        <v>200</v>
      </c>
      <c r="AH60" s="19">
        <f>'Générateur Emprise 20ans'!$C5</f>
        <v>2</v>
      </c>
      <c r="AI60" s="345">
        <f>'Générateur Emprise 20ans'!$D27</f>
        <v>12</v>
      </c>
      <c r="AK60" s="345"/>
      <c r="AL60" s="19" t="s">
        <v>287</v>
      </c>
      <c r="AM60" s="827">
        <f>+$B$5</f>
        <v>200</v>
      </c>
      <c r="AN60" s="19">
        <f>'Générateur Emprise 20ans'!$C5</f>
        <v>2</v>
      </c>
      <c r="AO60" s="345">
        <f>'Générateur Emprise 20ans'!$D28</f>
        <v>12</v>
      </c>
      <c r="AQ60" s="345"/>
      <c r="AR60" s="19" t="s">
        <v>287</v>
      </c>
      <c r="AS60" s="827">
        <f>+$B$5</f>
        <v>200</v>
      </c>
      <c r="AT60" s="19">
        <f>'Générateur Emprise 20ans'!$C5</f>
        <v>2</v>
      </c>
      <c r="AU60" s="345">
        <f>'Générateur Emprise 20ans'!$D29</f>
        <v>12</v>
      </c>
      <c r="AW60" s="345"/>
      <c r="AX60" s="19" t="s">
        <v>287</v>
      </c>
      <c r="AY60" s="827">
        <f>+$B$5</f>
        <v>200</v>
      </c>
      <c r="AZ60" s="19">
        <f>'Générateur Emprise 20ans'!$C5</f>
        <v>2</v>
      </c>
      <c r="BA60" s="345">
        <f>'Générateur Emprise 20ans'!$D30</f>
        <v>12</v>
      </c>
      <c r="BC60" s="345"/>
      <c r="BD60" s="19" t="s">
        <v>287</v>
      </c>
      <c r="BE60" s="827">
        <f>+$B$5</f>
        <v>200</v>
      </c>
      <c r="BF60" s="19">
        <f>'Générateur Emprise 20ans'!$C5</f>
        <v>2</v>
      </c>
      <c r="BG60" s="345">
        <f>'Générateur Emprise 20ans'!$D31</f>
        <v>12</v>
      </c>
      <c r="BI60" s="345"/>
      <c r="BJ60" s="19" t="s">
        <v>287</v>
      </c>
      <c r="BK60" s="827">
        <f>+$B$5</f>
        <v>200</v>
      </c>
      <c r="BL60" s="19">
        <f>'Générateur Emprise 20ans'!$C5</f>
        <v>2</v>
      </c>
      <c r="BM60" s="345">
        <f>'Générateur Emprise 20ans'!$D32</f>
        <v>12</v>
      </c>
      <c r="BO60" s="345"/>
      <c r="BP60" s="19" t="s">
        <v>287</v>
      </c>
      <c r="BQ60" s="827">
        <f>+$B$5</f>
        <v>200</v>
      </c>
      <c r="BR60" s="19">
        <f>'Générateur Emprise 20ans'!$C5</f>
        <v>2</v>
      </c>
      <c r="BS60" s="345">
        <f>'Générateur Emprise 20ans'!$D33</f>
        <v>12</v>
      </c>
      <c r="BU60" s="345"/>
      <c r="BV60" s="19" t="s">
        <v>287</v>
      </c>
      <c r="BW60" s="827">
        <f>+$B$5</f>
        <v>200</v>
      </c>
      <c r="BX60" s="19">
        <f>'Générateur Emprise 20ans'!$C5</f>
        <v>2</v>
      </c>
      <c r="BY60" s="345">
        <f>'Générateur Emprise 20ans'!$D34</f>
        <v>12</v>
      </c>
      <c r="CA60" s="345"/>
      <c r="CB60" s="19" t="s">
        <v>287</v>
      </c>
      <c r="CC60" s="827">
        <f>+$B$5</f>
        <v>200</v>
      </c>
      <c r="CD60" s="19">
        <f>'Générateur Emprise 20ans'!$C5</f>
        <v>2</v>
      </c>
      <c r="CE60" s="345">
        <f>'Générateur Emprise 20ans'!$D35</f>
        <v>12</v>
      </c>
      <c r="CG60" s="345"/>
      <c r="CH60" s="19" t="s">
        <v>287</v>
      </c>
      <c r="CI60" s="827">
        <f>+$B$5</f>
        <v>200</v>
      </c>
      <c r="CJ60" s="19">
        <f>'Générateur Emprise 20ans'!$C5</f>
        <v>2</v>
      </c>
      <c r="CK60" s="345">
        <f>'Générateur Emprise 20ans'!$D36</f>
        <v>12</v>
      </c>
      <c r="CM60" s="345"/>
      <c r="CN60" s="19" t="s">
        <v>287</v>
      </c>
      <c r="CO60" s="827">
        <f>+$B$5</f>
        <v>200</v>
      </c>
      <c r="CP60" s="19">
        <f>'Générateur Emprise 20ans'!$C5</f>
        <v>2</v>
      </c>
      <c r="CQ60" s="345">
        <f>'Générateur Emprise 20ans'!$D37</f>
        <v>12</v>
      </c>
      <c r="CS60" s="345"/>
      <c r="CT60" s="19" t="s">
        <v>287</v>
      </c>
      <c r="CU60" s="827">
        <f>+$B$5</f>
        <v>200</v>
      </c>
      <c r="CV60" s="19">
        <f>'Générateur Emprise 20ans'!$C5</f>
        <v>2</v>
      </c>
      <c r="CW60" s="345">
        <f>'Générateur Emprise 20ans'!$D38</f>
        <v>12</v>
      </c>
      <c r="CY60" s="345"/>
      <c r="CZ60" s="19" t="s">
        <v>287</v>
      </c>
      <c r="DA60" s="827">
        <f>+$B$5</f>
        <v>200</v>
      </c>
      <c r="DB60" s="19">
        <f>'Générateur Emprise 20ans'!$C5</f>
        <v>2</v>
      </c>
      <c r="DC60" s="345">
        <f>'Générateur Emprise 20ans'!$D39</f>
        <v>12</v>
      </c>
      <c r="DE60" s="345"/>
      <c r="DF60" s="19" t="s">
        <v>287</v>
      </c>
      <c r="DG60" s="827">
        <f>+$B$5</f>
        <v>200</v>
      </c>
      <c r="DH60" s="19">
        <f>'Générateur Emprise 20ans'!$C5</f>
        <v>2</v>
      </c>
      <c r="DI60" s="345">
        <f>'Générateur Emprise 20ans'!$D40</f>
        <v>12</v>
      </c>
      <c r="DK60" s="345"/>
      <c r="DL60" s="19" t="s">
        <v>287</v>
      </c>
      <c r="DM60" s="827">
        <f>+$B$5</f>
        <v>200</v>
      </c>
      <c r="DN60" s="19">
        <f>'Générateur Emprise 20ans'!$C5</f>
        <v>2</v>
      </c>
      <c r="DO60" s="345">
        <f>'Générateur Emprise 20ans'!$D41</f>
        <v>12</v>
      </c>
      <c r="DQ60" s="345"/>
      <c r="DR60" s="19" t="s">
        <v>287</v>
      </c>
      <c r="DS60" s="827">
        <f>+$B$5</f>
        <v>200</v>
      </c>
      <c r="DT60" s="19">
        <f>'Générateur Emprise 20ans'!$C5</f>
        <v>2</v>
      </c>
      <c r="DU60" s="345">
        <f>'Générateur Emprise 20ans'!$D42</f>
        <v>12</v>
      </c>
      <c r="DW60" s="345"/>
      <c r="DX60" s="19" t="s">
        <v>287</v>
      </c>
      <c r="DY60" s="827">
        <f>+$B$5</f>
        <v>200</v>
      </c>
      <c r="DZ60" s="19">
        <f>'Générateur Emprise 20ans'!$C5</f>
        <v>2</v>
      </c>
      <c r="EA60" s="345">
        <f>'Générateur Emprise 20ans'!$D43</f>
        <v>12</v>
      </c>
      <c r="EC60" s="345"/>
      <c r="ED60" s="19" t="s">
        <v>287</v>
      </c>
      <c r="EE60" s="827">
        <f>+$B$5</f>
        <v>200</v>
      </c>
      <c r="EF60" s="19">
        <f>'Générateur Emprise 20ans'!$C5</f>
        <v>2</v>
      </c>
      <c r="EG60" s="345">
        <f>'Générateur Emprise 20ans'!$D44</f>
        <v>12</v>
      </c>
      <c r="EI60" s="345"/>
      <c r="EJ60" s="19" t="s">
        <v>287</v>
      </c>
      <c r="EK60" s="827">
        <f>+$B$5</f>
        <v>200</v>
      </c>
      <c r="EL60" s="19">
        <f>'Générateur Emprise 20ans'!$C5</f>
        <v>2</v>
      </c>
      <c r="EM60" s="345">
        <f>'Générateur Emprise 20ans'!$D45</f>
        <v>12</v>
      </c>
      <c r="EO60" s="345"/>
      <c r="EP60" s="19" t="s">
        <v>287</v>
      </c>
      <c r="EQ60" s="827">
        <f>+$B$5</f>
        <v>200</v>
      </c>
      <c r="ER60" s="19">
        <f>'Générateur Emprise 20ans'!$C5</f>
        <v>2</v>
      </c>
      <c r="ES60" s="345">
        <f>'Générateur Emprise 20ans'!$D46</f>
        <v>12</v>
      </c>
      <c r="EU60" s="345"/>
      <c r="EV60" s="19" t="s">
        <v>287</v>
      </c>
      <c r="EW60" s="827">
        <f>+$B$5</f>
        <v>200</v>
      </c>
      <c r="EX60" s="19">
        <f>'Générateur Emprise 20ans'!$C5</f>
        <v>2</v>
      </c>
      <c r="EY60" s="345">
        <f>'Générateur Emprise 20ans'!$D47</f>
        <v>12</v>
      </c>
      <c r="FA60" s="345"/>
      <c r="FB60" s="19" t="s">
        <v>287</v>
      </c>
      <c r="FC60" s="827">
        <f>+$B$5</f>
        <v>200</v>
      </c>
      <c r="FD60" s="19">
        <f>'Générateur Emprise 20ans'!$C5</f>
        <v>2</v>
      </c>
      <c r="FE60" s="345">
        <f>'Générateur Emprise 20ans'!$D48</f>
        <v>12</v>
      </c>
      <c r="FG60" s="345"/>
      <c r="FH60" s="19" t="s">
        <v>287</v>
      </c>
      <c r="FI60" s="827">
        <f>+$B$5</f>
        <v>200</v>
      </c>
      <c r="FJ60" s="19">
        <f>'Générateur Emprise 20ans'!$C5</f>
        <v>2</v>
      </c>
      <c r="FK60" s="345">
        <f>'Générateur Emprise 20ans'!$D49</f>
        <v>12</v>
      </c>
      <c r="FM60" s="345"/>
      <c r="FN60" s="19" t="s">
        <v>287</v>
      </c>
      <c r="FO60" s="827">
        <f>+$B$5</f>
        <v>200</v>
      </c>
      <c r="FP60" s="19">
        <f>'Générateur Emprise 20ans'!$C5</f>
        <v>2</v>
      </c>
      <c r="FQ60" s="345">
        <f>'Générateur Emprise 20ans'!$D50</f>
        <v>12</v>
      </c>
      <c r="FS60" s="345"/>
      <c r="FT60" s="19" t="s">
        <v>287</v>
      </c>
      <c r="FU60" s="827">
        <f>+$B$5</f>
        <v>200</v>
      </c>
      <c r="FV60" s="19">
        <f>'Générateur Emprise 20ans'!$C5</f>
        <v>2</v>
      </c>
      <c r="FW60" s="345">
        <f>'Générateur Emprise 20ans'!$D51</f>
        <v>12</v>
      </c>
      <c r="FY60" s="345"/>
    </row>
    <row r="61" spans="1:181" x14ac:dyDescent="0.3">
      <c r="A61" s="19"/>
      <c r="B61" s="827" t="s">
        <v>288</v>
      </c>
      <c r="C61" s="827">
        <f>+$B$6</f>
        <v>200</v>
      </c>
      <c r="D61" s="827">
        <f>'Générateur Emprise 20ans'!$C6</f>
        <v>2</v>
      </c>
      <c r="E61" s="834">
        <f>'Générateur Emprise 20ans'!$F22</f>
        <v>12</v>
      </c>
      <c r="G61" s="345"/>
      <c r="H61" s="19" t="s">
        <v>288</v>
      </c>
      <c r="I61" s="827">
        <f>+$B$6</f>
        <v>200</v>
      </c>
      <c r="J61" s="19">
        <f>'Générateur Emprise 20ans'!$C6</f>
        <v>2</v>
      </c>
      <c r="K61" s="345">
        <f>'Générateur Emprise 20ans'!$F23</f>
        <v>12</v>
      </c>
      <c r="M61" s="345"/>
      <c r="N61" s="19" t="s">
        <v>288</v>
      </c>
      <c r="O61" s="827">
        <f>+$B$6</f>
        <v>200</v>
      </c>
      <c r="P61" s="19">
        <f>'Générateur Emprise 20ans'!$C6</f>
        <v>2</v>
      </c>
      <c r="Q61" s="345">
        <f>'Générateur Emprise 20ans'!$F24</f>
        <v>12</v>
      </c>
      <c r="S61" s="345"/>
      <c r="T61" s="19" t="s">
        <v>288</v>
      </c>
      <c r="U61" s="827">
        <f>+$B$6</f>
        <v>200</v>
      </c>
      <c r="V61" s="19">
        <f>'Générateur Emprise 20ans'!$C6</f>
        <v>2</v>
      </c>
      <c r="W61" s="345">
        <f>'Générateur Emprise 20ans'!$F25</f>
        <v>12</v>
      </c>
      <c r="Y61" s="345"/>
      <c r="Z61" s="19" t="s">
        <v>288</v>
      </c>
      <c r="AA61" s="827">
        <f>+$B$6</f>
        <v>200</v>
      </c>
      <c r="AB61" s="19">
        <f>'Générateur Emprise 20ans'!$C6</f>
        <v>2</v>
      </c>
      <c r="AC61" s="345">
        <f>'Générateur Emprise 20ans'!$F26</f>
        <v>12</v>
      </c>
      <c r="AE61" s="345"/>
      <c r="AF61" s="19" t="s">
        <v>288</v>
      </c>
      <c r="AG61" s="827">
        <f>+$B$6</f>
        <v>200</v>
      </c>
      <c r="AH61" s="19">
        <f>'Générateur Emprise 20ans'!$C6</f>
        <v>2</v>
      </c>
      <c r="AI61" s="345">
        <f>'Générateur Emprise 20ans'!$F27</f>
        <v>12</v>
      </c>
      <c r="AK61" s="345"/>
      <c r="AL61" s="19" t="s">
        <v>288</v>
      </c>
      <c r="AM61" s="827">
        <f>+$B$6</f>
        <v>200</v>
      </c>
      <c r="AN61" s="19">
        <f>'Générateur Emprise 20ans'!$C6</f>
        <v>2</v>
      </c>
      <c r="AO61" s="345">
        <f>'Générateur Emprise 20ans'!$F28</f>
        <v>12</v>
      </c>
      <c r="AQ61" s="345"/>
      <c r="AR61" s="19" t="s">
        <v>288</v>
      </c>
      <c r="AS61" s="827">
        <f>+$B$6</f>
        <v>200</v>
      </c>
      <c r="AT61" s="19">
        <f>'Générateur Emprise 20ans'!$C6</f>
        <v>2</v>
      </c>
      <c r="AU61" s="345">
        <f>'Générateur Emprise 20ans'!$F29</f>
        <v>12</v>
      </c>
      <c r="AW61" s="345"/>
      <c r="AX61" s="19" t="s">
        <v>288</v>
      </c>
      <c r="AY61" s="827">
        <f>+$B$6</f>
        <v>200</v>
      </c>
      <c r="AZ61" s="19">
        <f>'Générateur Emprise 20ans'!$C6</f>
        <v>2</v>
      </c>
      <c r="BA61" s="345">
        <f>'Générateur Emprise 20ans'!$F30</f>
        <v>12</v>
      </c>
      <c r="BC61" s="345"/>
      <c r="BD61" s="19" t="s">
        <v>288</v>
      </c>
      <c r="BE61" s="827">
        <f>+$B$6</f>
        <v>200</v>
      </c>
      <c r="BF61" s="19">
        <f>'Générateur Emprise 20ans'!$C6</f>
        <v>2</v>
      </c>
      <c r="BG61" s="345">
        <f>'Générateur Emprise 20ans'!$F31</f>
        <v>12</v>
      </c>
      <c r="BI61" s="345"/>
      <c r="BJ61" s="19" t="s">
        <v>288</v>
      </c>
      <c r="BK61" s="827">
        <f>+$B$6</f>
        <v>200</v>
      </c>
      <c r="BL61" s="19">
        <f>'Générateur Emprise 20ans'!$C6</f>
        <v>2</v>
      </c>
      <c r="BM61" s="345">
        <f>'Générateur Emprise 20ans'!$F32</f>
        <v>12</v>
      </c>
      <c r="BO61" s="345"/>
      <c r="BP61" s="19" t="s">
        <v>288</v>
      </c>
      <c r="BQ61" s="827">
        <f>+$B$6</f>
        <v>200</v>
      </c>
      <c r="BR61" s="19">
        <f>'Générateur Emprise 20ans'!$C6</f>
        <v>2</v>
      </c>
      <c r="BS61" s="345">
        <f>'Générateur Emprise 20ans'!$F33</f>
        <v>12</v>
      </c>
      <c r="BU61" s="345"/>
      <c r="BV61" s="19" t="s">
        <v>288</v>
      </c>
      <c r="BW61" s="827">
        <f>+$B$6</f>
        <v>200</v>
      </c>
      <c r="BX61" s="19">
        <f>'Générateur Emprise 20ans'!$C6</f>
        <v>2</v>
      </c>
      <c r="BY61" s="345">
        <f>'Générateur Emprise 20ans'!$F34</f>
        <v>12</v>
      </c>
      <c r="CA61" s="345"/>
      <c r="CB61" s="19" t="s">
        <v>288</v>
      </c>
      <c r="CC61" s="827">
        <f>+$B$6</f>
        <v>200</v>
      </c>
      <c r="CD61" s="19">
        <f>'Générateur Emprise 20ans'!$C6</f>
        <v>2</v>
      </c>
      <c r="CE61" s="345">
        <f>'Générateur Emprise 20ans'!$F35</f>
        <v>12</v>
      </c>
      <c r="CG61" s="345"/>
      <c r="CH61" s="19" t="s">
        <v>288</v>
      </c>
      <c r="CI61" s="827">
        <f>+$B$6</f>
        <v>200</v>
      </c>
      <c r="CJ61" s="19">
        <f>'Générateur Emprise 20ans'!$C6</f>
        <v>2</v>
      </c>
      <c r="CK61" s="345">
        <f>'Générateur Emprise 20ans'!$F36</f>
        <v>12</v>
      </c>
      <c r="CM61" s="345"/>
      <c r="CN61" s="19" t="s">
        <v>288</v>
      </c>
      <c r="CO61" s="827">
        <f>+$B$6</f>
        <v>200</v>
      </c>
      <c r="CP61" s="19">
        <f>'Générateur Emprise 20ans'!$C6</f>
        <v>2</v>
      </c>
      <c r="CQ61" s="345">
        <f>'Générateur Emprise 20ans'!$F37</f>
        <v>12</v>
      </c>
      <c r="CS61" s="345"/>
      <c r="CT61" s="19" t="s">
        <v>288</v>
      </c>
      <c r="CU61" s="827">
        <f>+$B$6</f>
        <v>200</v>
      </c>
      <c r="CV61" s="19">
        <f>'Générateur Emprise 20ans'!$C6</f>
        <v>2</v>
      </c>
      <c r="CW61" s="345">
        <f>'Générateur Emprise 20ans'!$F38</f>
        <v>12</v>
      </c>
      <c r="CY61" s="345"/>
      <c r="CZ61" s="19" t="s">
        <v>288</v>
      </c>
      <c r="DA61" s="827">
        <f>+$B$6</f>
        <v>200</v>
      </c>
      <c r="DB61" s="19">
        <f>'Générateur Emprise 20ans'!$C6</f>
        <v>2</v>
      </c>
      <c r="DC61" s="345">
        <f>'Générateur Emprise 20ans'!$F39</f>
        <v>12</v>
      </c>
      <c r="DE61" s="345"/>
      <c r="DF61" s="19" t="s">
        <v>288</v>
      </c>
      <c r="DG61" s="827">
        <f>+$B$6</f>
        <v>200</v>
      </c>
      <c r="DH61" s="19">
        <f>'Générateur Emprise 20ans'!$C6</f>
        <v>2</v>
      </c>
      <c r="DI61" s="345">
        <f>'Générateur Emprise 20ans'!$F40</f>
        <v>12</v>
      </c>
      <c r="DK61" s="345"/>
      <c r="DL61" s="19" t="s">
        <v>288</v>
      </c>
      <c r="DM61" s="827">
        <f>+$B$6</f>
        <v>200</v>
      </c>
      <c r="DN61" s="19">
        <f>'Générateur Emprise 20ans'!$C6</f>
        <v>2</v>
      </c>
      <c r="DO61" s="345">
        <f>'Générateur Emprise 20ans'!$F41</f>
        <v>12</v>
      </c>
      <c r="DQ61" s="345"/>
      <c r="DR61" s="19" t="s">
        <v>288</v>
      </c>
      <c r="DS61" s="827">
        <f>+$B$6</f>
        <v>200</v>
      </c>
      <c r="DT61" s="19">
        <f>'Générateur Emprise 20ans'!$C6</f>
        <v>2</v>
      </c>
      <c r="DU61" s="345">
        <f>'Générateur Emprise 20ans'!$F42</f>
        <v>12</v>
      </c>
      <c r="DW61" s="345"/>
      <c r="DX61" s="19" t="s">
        <v>288</v>
      </c>
      <c r="DY61" s="827">
        <f>+$B$6</f>
        <v>200</v>
      </c>
      <c r="DZ61" s="19">
        <f>'Générateur Emprise 20ans'!$C6</f>
        <v>2</v>
      </c>
      <c r="EA61" s="345">
        <f>'Générateur Emprise 20ans'!$F43</f>
        <v>12</v>
      </c>
      <c r="EC61" s="345"/>
      <c r="ED61" s="19" t="s">
        <v>288</v>
      </c>
      <c r="EE61" s="827">
        <f>+$B$6</f>
        <v>200</v>
      </c>
      <c r="EF61" s="19">
        <f>'Générateur Emprise 20ans'!$C6</f>
        <v>2</v>
      </c>
      <c r="EG61" s="345">
        <f>'Générateur Emprise 20ans'!$F44</f>
        <v>12</v>
      </c>
      <c r="EI61" s="345"/>
      <c r="EJ61" s="19" t="s">
        <v>288</v>
      </c>
      <c r="EK61" s="827">
        <f>+$B$6</f>
        <v>200</v>
      </c>
      <c r="EL61" s="19">
        <f>'Générateur Emprise 20ans'!$C6</f>
        <v>2</v>
      </c>
      <c r="EM61" s="345">
        <f>'Générateur Emprise 20ans'!$F45</f>
        <v>12</v>
      </c>
      <c r="EO61" s="345"/>
      <c r="EP61" s="19" t="s">
        <v>288</v>
      </c>
      <c r="EQ61" s="827">
        <f>+$B$6</f>
        <v>200</v>
      </c>
      <c r="ER61" s="19">
        <f>'Générateur Emprise 20ans'!$C6</f>
        <v>2</v>
      </c>
      <c r="ES61" s="345">
        <f>'Générateur Emprise 20ans'!$F46</f>
        <v>12</v>
      </c>
      <c r="EU61" s="345"/>
      <c r="EV61" s="19" t="s">
        <v>288</v>
      </c>
      <c r="EW61" s="827">
        <f>+$B$6</f>
        <v>200</v>
      </c>
      <c r="EX61" s="19">
        <f>'Générateur Emprise 20ans'!$C6</f>
        <v>2</v>
      </c>
      <c r="EY61" s="345">
        <f>'Générateur Emprise 20ans'!$F47</f>
        <v>12</v>
      </c>
      <c r="FA61" s="345"/>
      <c r="FB61" s="19" t="s">
        <v>288</v>
      </c>
      <c r="FC61" s="827">
        <f>+$B$6</f>
        <v>200</v>
      </c>
      <c r="FD61" s="19">
        <f>'Générateur Emprise 20ans'!$C6</f>
        <v>2</v>
      </c>
      <c r="FE61" s="345">
        <f>'Générateur Emprise 20ans'!$F48</f>
        <v>12</v>
      </c>
      <c r="FG61" s="345"/>
      <c r="FH61" s="19" t="s">
        <v>288</v>
      </c>
      <c r="FI61" s="827">
        <f>+$B$6</f>
        <v>200</v>
      </c>
      <c r="FJ61" s="19">
        <f>'Générateur Emprise 20ans'!$C6</f>
        <v>2</v>
      </c>
      <c r="FK61" s="345">
        <f>'Générateur Emprise 20ans'!$F49</f>
        <v>12</v>
      </c>
      <c r="FM61" s="345"/>
      <c r="FN61" s="19" t="s">
        <v>288</v>
      </c>
      <c r="FO61" s="827">
        <f>+$B$6</f>
        <v>200</v>
      </c>
      <c r="FP61" s="19">
        <f>'Générateur Emprise 20ans'!$C6</f>
        <v>2</v>
      </c>
      <c r="FQ61" s="345">
        <f>'Générateur Emprise 20ans'!$F50</f>
        <v>12</v>
      </c>
      <c r="FS61" s="345"/>
      <c r="FT61" s="19" t="s">
        <v>288</v>
      </c>
      <c r="FU61" s="827">
        <f>+$B$6</f>
        <v>200</v>
      </c>
      <c r="FV61" s="19">
        <f>'Générateur Emprise 20ans'!$C6</f>
        <v>2</v>
      </c>
      <c r="FW61" s="345">
        <f>'Générateur Emprise 20ans'!$F51</f>
        <v>12</v>
      </c>
      <c r="FY61" s="345"/>
    </row>
    <row r="62" spans="1:181" x14ac:dyDescent="0.3">
      <c r="A62" s="19"/>
      <c r="B62" s="827" t="s">
        <v>290</v>
      </c>
      <c r="C62" s="827">
        <f>+$B$7</f>
        <v>200</v>
      </c>
      <c r="D62" s="827">
        <f>'Générateur Emprise 20ans'!$C7</f>
        <v>2</v>
      </c>
      <c r="E62" s="834">
        <f>'Générateur Emprise 20ans'!$G22</f>
        <v>12</v>
      </c>
      <c r="G62" s="345"/>
      <c r="H62" s="827" t="s">
        <v>290</v>
      </c>
      <c r="I62" s="827">
        <f>+$B$7</f>
        <v>200</v>
      </c>
      <c r="J62" s="827">
        <f>'Générateur Emprise 20ans'!$C7</f>
        <v>2</v>
      </c>
      <c r="K62" s="834">
        <f>'Générateur Emprise 20ans'!$G23</f>
        <v>12</v>
      </c>
      <c r="M62" s="345"/>
      <c r="N62" s="827" t="s">
        <v>290</v>
      </c>
      <c r="O62" s="827">
        <f>+$B$7</f>
        <v>200</v>
      </c>
      <c r="P62" s="827">
        <f>'Générateur Emprise 20ans'!$C7</f>
        <v>2</v>
      </c>
      <c r="Q62" s="834">
        <f>'Générateur Emprise 20ans'!$G24</f>
        <v>12</v>
      </c>
      <c r="S62" s="345"/>
      <c r="T62" s="827" t="s">
        <v>290</v>
      </c>
      <c r="U62" s="827">
        <f>+$B$7</f>
        <v>200</v>
      </c>
      <c r="V62" s="827">
        <f>'Générateur Emprise 20ans'!$C7</f>
        <v>2</v>
      </c>
      <c r="W62" s="834">
        <f>'Générateur Emprise 20ans'!$G25</f>
        <v>12</v>
      </c>
      <c r="Y62" s="345"/>
      <c r="Z62" s="827" t="s">
        <v>290</v>
      </c>
      <c r="AA62" s="827">
        <f>+$B$7</f>
        <v>200</v>
      </c>
      <c r="AB62" s="827">
        <f>'Générateur Emprise 20ans'!$C7</f>
        <v>2</v>
      </c>
      <c r="AC62" s="834">
        <f>'Générateur Emprise 20ans'!$G26</f>
        <v>12</v>
      </c>
      <c r="AE62" s="345"/>
      <c r="AF62" s="827" t="s">
        <v>290</v>
      </c>
      <c r="AG62" s="827">
        <f>+$B$7</f>
        <v>200</v>
      </c>
      <c r="AH62" s="827">
        <f>'Générateur Emprise 20ans'!$C7</f>
        <v>2</v>
      </c>
      <c r="AI62" s="834">
        <f>'Générateur Emprise 20ans'!$G27</f>
        <v>12</v>
      </c>
      <c r="AK62" s="345"/>
      <c r="AL62" s="827" t="s">
        <v>290</v>
      </c>
      <c r="AM62" s="827">
        <f>+$B$7</f>
        <v>200</v>
      </c>
      <c r="AN62" s="827">
        <f>'Générateur Emprise 20ans'!$C7</f>
        <v>2</v>
      </c>
      <c r="AO62" s="834">
        <f>'Générateur Emprise 20ans'!$G28</f>
        <v>12</v>
      </c>
      <c r="AQ62" s="345"/>
      <c r="AR62" s="827" t="s">
        <v>290</v>
      </c>
      <c r="AS62" s="827">
        <f>+$B$7</f>
        <v>200</v>
      </c>
      <c r="AT62" s="827">
        <f>'Générateur Emprise 20ans'!$C7</f>
        <v>2</v>
      </c>
      <c r="AU62" s="834">
        <f>'Générateur Emprise 20ans'!$G29</f>
        <v>12</v>
      </c>
      <c r="AW62" s="345"/>
      <c r="AX62" s="827" t="s">
        <v>290</v>
      </c>
      <c r="AY62" s="827">
        <f>+$B$7</f>
        <v>200</v>
      </c>
      <c r="AZ62" s="827">
        <f>'Générateur Emprise 20ans'!$C7</f>
        <v>2</v>
      </c>
      <c r="BA62" s="834">
        <f>'Générateur Emprise 20ans'!$G30</f>
        <v>12</v>
      </c>
      <c r="BC62" s="345"/>
      <c r="BD62" s="827" t="s">
        <v>290</v>
      </c>
      <c r="BE62" s="827">
        <f>+$B$7</f>
        <v>200</v>
      </c>
      <c r="BF62" s="827">
        <f>'Générateur Emprise 20ans'!$C7</f>
        <v>2</v>
      </c>
      <c r="BG62" s="834">
        <f>'Générateur Emprise 20ans'!$G31</f>
        <v>12</v>
      </c>
      <c r="BI62" s="345"/>
      <c r="BJ62" s="827" t="s">
        <v>290</v>
      </c>
      <c r="BK62" s="827">
        <f>+$B$7</f>
        <v>200</v>
      </c>
      <c r="BL62" s="827">
        <f>'Générateur Emprise 20ans'!$C7</f>
        <v>2</v>
      </c>
      <c r="BM62" s="834">
        <f>'Générateur Emprise 20ans'!$G32</f>
        <v>12</v>
      </c>
      <c r="BO62" s="345"/>
      <c r="BP62" s="827" t="s">
        <v>290</v>
      </c>
      <c r="BQ62" s="827">
        <f>+$B$7</f>
        <v>200</v>
      </c>
      <c r="BR62" s="827">
        <f>'Générateur Emprise 20ans'!$C7</f>
        <v>2</v>
      </c>
      <c r="BS62" s="834">
        <f>'Générateur Emprise 20ans'!$G33</f>
        <v>12</v>
      </c>
      <c r="BU62" s="345"/>
      <c r="BV62" s="827" t="s">
        <v>290</v>
      </c>
      <c r="BW62" s="827">
        <f>+$B$7</f>
        <v>200</v>
      </c>
      <c r="BX62" s="827">
        <f>'Générateur Emprise 20ans'!$C7</f>
        <v>2</v>
      </c>
      <c r="BY62" s="834">
        <f>'Générateur Emprise 20ans'!$G34</f>
        <v>12</v>
      </c>
      <c r="CA62" s="345"/>
      <c r="CB62" s="827" t="s">
        <v>290</v>
      </c>
      <c r="CC62" s="827">
        <f>+$B$7</f>
        <v>200</v>
      </c>
      <c r="CD62" s="827">
        <f>'Générateur Emprise 20ans'!$C7</f>
        <v>2</v>
      </c>
      <c r="CE62" s="834">
        <f>'Générateur Emprise 20ans'!$G35</f>
        <v>12</v>
      </c>
      <c r="CG62" s="345"/>
      <c r="CH62" s="827" t="s">
        <v>290</v>
      </c>
      <c r="CI62" s="827">
        <f>+$B$7</f>
        <v>200</v>
      </c>
      <c r="CJ62" s="827">
        <f>'Générateur Emprise 20ans'!$C7</f>
        <v>2</v>
      </c>
      <c r="CK62" s="834">
        <f>'Générateur Emprise 20ans'!$G36</f>
        <v>12</v>
      </c>
      <c r="CM62" s="345"/>
      <c r="CN62" s="827" t="s">
        <v>290</v>
      </c>
      <c r="CO62" s="827">
        <f>+$B$7</f>
        <v>200</v>
      </c>
      <c r="CP62" s="827">
        <f>'Générateur Emprise 20ans'!$C7</f>
        <v>2</v>
      </c>
      <c r="CQ62" s="834">
        <f>'Générateur Emprise 20ans'!$G37</f>
        <v>12</v>
      </c>
      <c r="CS62" s="345"/>
      <c r="CT62" s="827" t="s">
        <v>290</v>
      </c>
      <c r="CU62" s="827">
        <f>+$B$7</f>
        <v>200</v>
      </c>
      <c r="CV62" s="827">
        <f>'Générateur Emprise 20ans'!$C7</f>
        <v>2</v>
      </c>
      <c r="CW62" s="834">
        <f>'Générateur Emprise 20ans'!$G38</f>
        <v>12</v>
      </c>
      <c r="CY62" s="345"/>
      <c r="CZ62" s="827" t="s">
        <v>290</v>
      </c>
      <c r="DA62" s="827">
        <f>+$B$7</f>
        <v>200</v>
      </c>
      <c r="DB62" s="827">
        <f>'Générateur Emprise 20ans'!$C7</f>
        <v>2</v>
      </c>
      <c r="DC62" s="834">
        <f>'Générateur Emprise 20ans'!$G39</f>
        <v>12</v>
      </c>
      <c r="DE62" s="345"/>
      <c r="DF62" s="827" t="s">
        <v>290</v>
      </c>
      <c r="DG62" s="827">
        <f>+$B$7</f>
        <v>200</v>
      </c>
      <c r="DH62" s="827">
        <f>'Générateur Emprise 20ans'!$C7</f>
        <v>2</v>
      </c>
      <c r="DI62" s="834">
        <f>'Générateur Emprise 20ans'!$G40</f>
        <v>12</v>
      </c>
      <c r="DK62" s="345"/>
      <c r="DL62" s="827" t="s">
        <v>290</v>
      </c>
      <c r="DM62" s="827">
        <f>+$B$7</f>
        <v>200</v>
      </c>
      <c r="DN62" s="827">
        <f>'Générateur Emprise 20ans'!$C7</f>
        <v>2</v>
      </c>
      <c r="DO62" s="834">
        <f>'Générateur Emprise 20ans'!$G41</f>
        <v>12</v>
      </c>
      <c r="DQ62" s="345"/>
      <c r="DR62" s="827" t="s">
        <v>290</v>
      </c>
      <c r="DS62" s="827">
        <f>+$B$7</f>
        <v>200</v>
      </c>
      <c r="DT62" s="827">
        <f>'Générateur Emprise 20ans'!$C7</f>
        <v>2</v>
      </c>
      <c r="DU62" s="834">
        <f>'Générateur Emprise 20ans'!$G42</f>
        <v>12</v>
      </c>
      <c r="DW62" s="345"/>
      <c r="DX62" s="827" t="s">
        <v>290</v>
      </c>
      <c r="DY62" s="827">
        <f>+$B$7</f>
        <v>200</v>
      </c>
      <c r="DZ62" s="827">
        <f>'Générateur Emprise 20ans'!$C7</f>
        <v>2</v>
      </c>
      <c r="EA62" s="834">
        <f>'Générateur Emprise 20ans'!$G43</f>
        <v>12</v>
      </c>
      <c r="EC62" s="345"/>
      <c r="ED62" s="827" t="s">
        <v>290</v>
      </c>
      <c r="EE62" s="827">
        <f>+$B$7</f>
        <v>200</v>
      </c>
      <c r="EF62" s="827">
        <f>'Générateur Emprise 20ans'!$C7</f>
        <v>2</v>
      </c>
      <c r="EG62" s="834">
        <f>'Générateur Emprise 20ans'!$G44</f>
        <v>12</v>
      </c>
      <c r="EI62" s="345"/>
      <c r="EJ62" s="827" t="s">
        <v>290</v>
      </c>
      <c r="EK62" s="827">
        <f>+$B$7</f>
        <v>200</v>
      </c>
      <c r="EL62" s="827">
        <f>'Générateur Emprise 20ans'!$C7</f>
        <v>2</v>
      </c>
      <c r="EM62" s="834">
        <f>'Générateur Emprise 20ans'!$G45</f>
        <v>12</v>
      </c>
      <c r="EO62" s="345"/>
      <c r="EP62" s="827" t="s">
        <v>290</v>
      </c>
      <c r="EQ62" s="827">
        <f>+$B$7</f>
        <v>200</v>
      </c>
      <c r="ER62" s="827">
        <f>'Générateur Emprise 20ans'!$C7</f>
        <v>2</v>
      </c>
      <c r="ES62" s="834">
        <f>'Générateur Emprise 20ans'!$G46</f>
        <v>12</v>
      </c>
      <c r="EU62" s="345"/>
      <c r="EV62" s="827" t="s">
        <v>290</v>
      </c>
      <c r="EW62" s="827">
        <f>+$B$7</f>
        <v>200</v>
      </c>
      <c r="EX62" s="827">
        <f>'Générateur Emprise 20ans'!$C7</f>
        <v>2</v>
      </c>
      <c r="EY62" s="834">
        <f>'Générateur Emprise 20ans'!$G47</f>
        <v>12</v>
      </c>
      <c r="FA62" s="345"/>
      <c r="FB62" s="827" t="s">
        <v>290</v>
      </c>
      <c r="FC62" s="827">
        <f>+$B$7</f>
        <v>200</v>
      </c>
      <c r="FD62" s="827">
        <f>'Générateur Emprise 20ans'!$C7</f>
        <v>2</v>
      </c>
      <c r="FE62" s="834">
        <f>'Générateur Emprise 20ans'!$G48</f>
        <v>12</v>
      </c>
      <c r="FG62" s="345"/>
      <c r="FH62" s="827" t="s">
        <v>290</v>
      </c>
      <c r="FI62" s="827">
        <f>+$B$7</f>
        <v>200</v>
      </c>
      <c r="FJ62" s="827">
        <f>'Générateur Emprise 20ans'!$C7</f>
        <v>2</v>
      </c>
      <c r="FK62" s="834">
        <f>'Générateur Emprise 20ans'!$G49</f>
        <v>12</v>
      </c>
      <c r="FM62" s="345"/>
      <c r="FN62" s="827" t="s">
        <v>290</v>
      </c>
      <c r="FO62" s="827">
        <f>+$B$7</f>
        <v>200</v>
      </c>
      <c r="FP62" s="827">
        <f>'Générateur Emprise 20ans'!$C7</f>
        <v>2</v>
      </c>
      <c r="FQ62" s="834">
        <f>'Générateur Emprise 20ans'!$G50</f>
        <v>12</v>
      </c>
      <c r="FS62" s="345"/>
      <c r="FT62" s="827" t="s">
        <v>290</v>
      </c>
      <c r="FU62" s="827">
        <f>+$B$7</f>
        <v>200</v>
      </c>
      <c r="FV62" s="827">
        <f>'Générateur Emprise 20ans'!$C7</f>
        <v>2</v>
      </c>
      <c r="FW62" s="834">
        <f>'Générateur Emprise 20ans'!$G51</f>
        <v>12</v>
      </c>
      <c r="FY62" s="345"/>
    </row>
    <row r="63" spans="1:181" ht="15" thickBot="1" x14ac:dyDescent="0.35">
      <c r="A63" s="19"/>
      <c r="B63" s="826" t="s">
        <v>292</v>
      </c>
      <c r="C63" s="826">
        <f>+$B$8</f>
        <v>200</v>
      </c>
      <c r="D63" s="827">
        <f>'Générateur Emprise 20ans'!$C8</f>
        <v>2</v>
      </c>
      <c r="E63" s="832">
        <f>'Générateur Emprise 20ans'!$E22</f>
        <v>12</v>
      </c>
      <c r="G63" s="345"/>
      <c r="H63" s="668" t="s">
        <v>292</v>
      </c>
      <c r="I63" s="826">
        <f>+$B$8</f>
        <v>200</v>
      </c>
      <c r="J63" s="19">
        <f>'Générateur Emprise 20ans'!$C8</f>
        <v>2</v>
      </c>
      <c r="K63" s="630">
        <f>'Générateur Emprise 20ans'!$E23</f>
        <v>12</v>
      </c>
      <c r="M63" s="345"/>
      <c r="N63" s="668" t="s">
        <v>292</v>
      </c>
      <c r="O63" s="826">
        <f>+$B$8</f>
        <v>200</v>
      </c>
      <c r="P63" s="19">
        <f>'Générateur Emprise 20ans'!$C8</f>
        <v>2</v>
      </c>
      <c r="Q63" s="630">
        <f>'Générateur Emprise 20ans'!$E24</f>
        <v>12</v>
      </c>
      <c r="S63" s="345"/>
      <c r="T63" s="668" t="s">
        <v>292</v>
      </c>
      <c r="U63" s="826">
        <f>+$B$8</f>
        <v>200</v>
      </c>
      <c r="V63" s="19">
        <f>'Générateur Emprise 20ans'!$C8</f>
        <v>2</v>
      </c>
      <c r="W63" s="630">
        <f>'Générateur Emprise 20ans'!$E25</f>
        <v>12</v>
      </c>
      <c r="Y63" s="345"/>
      <c r="Z63" s="668" t="s">
        <v>292</v>
      </c>
      <c r="AA63" s="826">
        <f>+$B$8</f>
        <v>200</v>
      </c>
      <c r="AB63" s="19">
        <f>'Générateur Emprise 20ans'!$C8</f>
        <v>2</v>
      </c>
      <c r="AC63" s="630">
        <f>'Générateur Emprise 20ans'!$E26</f>
        <v>12</v>
      </c>
      <c r="AE63" s="345"/>
      <c r="AF63" s="668" t="s">
        <v>292</v>
      </c>
      <c r="AG63" s="826">
        <f>+$B$8</f>
        <v>200</v>
      </c>
      <c r="AH63" s="19">
        <f>'Générateur Emprise 20ans'!$C8</f>
        <v>2</v>
      </c>
      <c r="AI63" s="630">
        <f>'Générateur Emprise 20ans'!$E27</f>
        <v>12</v>
      </c>
      <c r="AK63" s="345"/>
      <c r="AL63" s="668" t="s">
        <v>292</v>
      </c>
      <c r="AM63" s="826">
        <f>+$B$8</f>
        <v>200</v>
      </c>
      <c r="AN63" s="19">
        <f>'Générateur Emprise 20ans'!$C8</f>
        <v>2</v>
      </c>
      <c r="AO63" s="630">
        <f>'Générateur Emprise 20ans'!$E28</f>
        <v>12</v>
      </c>
      <c r="AQ63" s="345"/>
      <c r="AR63" s="668" t="s">
        <v>292</v>
      </c>
      <c r="AS63" s="826">
        <f>+$B$8</f>
        <v>200</v>
      </c>
      <c r="AT63" s="19">
        <f>'Générateur Emprise 20ans'!$C8</f>
        <v>2</v>
      </c>
      <c r="AU63" s="630">
        <f>'Générateur Emprise 20ans'!$E29</f>
        <v>12</v>
      </c>
      <c r="AW63" s="345"/>
      <c r="AX63" s="668" t="s">
        <v>292</v>
      </c>
      <c r="AY63" s="826">
        <f>+$B$8</f>
        <v>200</v>
      </c>
      <c r="AZ63" s="19">
        <f>'Générateur Emprise 20ans'!$C8</f>
        <v>2</v>
      </c>
      <c r="BA63" s="630">
        <f>'Générateur Emprise 20ans'!$E30</f>
        <v>12</v>
      </c>
      <c r="BC63" s="345"/>
      <c r="BD63" s="668" t="s">
        <v>292</v>
      </c>
      <c r="BE63" s="826">
        <f>+$B$8</f>
        <v>200</v>
      </c>
      <c r="BF63" s="19">
        <f>'Générateur Emprise 20ans'!$C8</f>
        <v>2</v>
      </c>
      <c r="BG63" s="630">
        <f>'Générateur Emprise 20ans'!$E31</f>
        <v>12</v>
      </c>
      <c r="BI63" s="345"/>
      <c r="BJ63" s="668" t="s">
        <v>292</v>
      </c>
      <c r="BK63" s="826">
        <f>+$B$8</f>
        <v>200</v>
      </c>
      <c r="BL63" s="19">
        <f>'Générateur Emprise 20ans'!$C8</f>
        <v>2</v>
      </c>
      <c r="BM63" s="630">
        <f>'Générateur Emprise 20ans'!$E32</f>
        <v>12</v>
      </c>
      <c r="BO63" s="345"/>
      <c r="BP63" s="668" t="s">
        <v>292</v>
      </c>
      <c r="BQ63" s="826">
        <f>+$B$8</f>
        <v>200</v>
      </c>
      <c r="BR63" s="19">
        <f>'Générateur Emprise 20ans'!$C8</f>
        <v>2</v>
      </c>
      <c r="BS63" s="630">
        <f>'Générateur Emprise 20ans'!$E33</f>
        <v>12</v>
      </c>
      <c r="BU63" s="345"/>
      <c r="BV63" s="668" t="s">
        <v>292</v>
      </c>
      <c r="BW63" s="826">
        <f>+$B$8</f>
        <v>200</v>
      </c>
      <c r="BX63" s="19">
        <f>'Générateur Emprise 20ans'!$C8</f>
        <v>2</v>
      </c>
      <c r="BY63" s="630">
        <f>'Générateur Emprise 20ans'!$E34</f>
        <v>12</v>
      </c>
      <c r="CA63" s="345"/>
      <c r="CB63" s="668" t="s">
        <v>292</v>
      </c>
      <c r="CC63" s="826">
        <f>+$B$8</f>
        <v>200</v>
      </c>
      <c r="CD63" s="19">
        <f>'Générateur Emprise 20ans'!$C8</f>
        <v>2</v>
      </c>
      <c r="CE63" s="630">
        <f>'Générateur Emprise 20ans'!$E35</f>
        <v>12</v>
      </c>
      <c r="CG63" s="345"/>
      <c r="CH63" s="668" t="s">
        <v>292</v>
      </c>
      <c r="CI63" s="826">
        <f>+$B$8</f>
        <v>200</v>
      </c>
      <c r="CJ63" s="19">
        <f>'Générateur Emprise 20ans'!$C8</f>
        <v>2</v>
      </c>
      <c r="CK63" s="630">
        <f>'Générateur Emprise 20ans'!$E36</f>
        <v>12</v>
      </c>
      <c r="CM63" s="345"/>
      <c r="CN63" s="668" t="s">
        <v>292</v>
      </c>
      <c r="CO63" s="826">
        <f>+$B$8</f>
        <v>200</v>
      </c>
      <c r="CP63" s="19">
        <f>'Générateur Emprise 20ans'!$C8</f>
        <v>2</v>
      </c>
      <c r="CQ63" s="630">
        <f>'Générateur Emprise 20ans'!$E37</f>
        <v>12</v>
      </c>
      <c r="CS63" s="345"/>
      <c r="CT63" s="668" t="s">
        <v>292</v>
      </c>
      <c r="CU63" s="826">
        <f>+$B$8</f>
        <v>200</v>
      </c>
      <c r="CV63" s="19">
        <f>'Générateur Emprise 20ans'!$C8</f>
        <v>2</v>
      </c>
      <c r="CW63" s="630">
        <f>'Générateur Emprise 20ans'!$E38</f>
        <v>12</v>
      </c>
      <c r="CY63" s="345"/>
      <c r="CZ63" s="668" t="s">
        <v>292</v>
      </c>
      <c r="DA63" s="826">
        <f>+$B$8</f>
        <v>200</v>
      </c>
      <c r="DB63" s="19">
        <f>'Générateur Emprise 20ans'!$C8</f>
        <v>2</v>
      </c>
      <c r="DC63" s="630">
        <f>'Générateur Emprise 20ans'!$E39</f>
        <v>12</v>
      </c>
      <c r="DE63" s="345"/>
      <c r="DF63" s="668" t="s">
        <v>292</v>
      </c>
      <c r="DG63" s="826">
        <f>+$B$8</f>
        <v>200</v>
      </c>
      <c r="DH63" s="19">
        <f>'Générateur Emprise 20ans'!$C8</f>
        <v>2</v>
      </c>
      <c r="DI63" s="630">
        <f>'Générateur Emprise 20ans'!$E40</f>
        <v>12</v>
      </c>
      <c r="DK63" s="345"/>
      <c r="DL63" s="668" t="s">
        <v>292</v>
      </c>
      <c r="DM63" s="826">
        <f>+$B$8</f>
        <v>200</v>
      </c>
      <c r="DN63" s="19">
        <f>'Générateur Emprise 20ans'!$C8</f>
        <v>2</v>
      </c>
      <c r="DO63" s="630">
        <f>'Générateur Emprise 20ans'!$E41</f>
        <v>12</v>
      </c>
      <c r="DQ63" s="345"/>
      <c r="DR63" s="668" t="s">
        <v>292</v>
      </c>
      <c r="DS63" s="826">
        <f>+$B$8</f>
        <v>200</v>
      </c>
      <c r="DT63" s="19">
        <f>'Générateur Emprise 20ans'!$C8</f>
        <v>2</v>
      </c>
      <c r="DU63" s="630">
        <f>'Générateur Emprise 20ans'!$E42</f>
        <v>12</v>
      </c>
      <c r="DW63" s="345"/>
      <c r="DX63" s="668" t="s">
        <v>292</v>
      </c>
      <c r="DY63" s="826">
        <f>+$B$8</f>
        <v>200</v>
      </c>
      <c r="DZ63" s="19">
        <f>'Générateur Emprise 20ans'!$C8</f>
        <v>2</v>
      </c>
      <c r="EA63" s="630">
        <f>'Générateur Emprise 20ans'!$E43</f>
        <v>12</v>
      </c>
      <c r="EC63" s="345"/>
      <c r="ED63" s="668" t="s">
        <v>292</v>
      </c>
      <c r="EE63" s="826">
        <f>+$B$8</f>
        <v>200</v>
      </c>
      <c r="EF63" s="19">
        <f>'Générateur Emprise 20ans'!$C8</f>
        <v>2</v>
      </c>
      <c r="EG63" s="630">
        <f>'Générateur Emprise 20ans'!$E44</f>
        <v>12</v>
      </c>
      <c r="EI63" s="345"/>
      <c r="EJ63" s="668" t="s">
        <v>292</v>
      </c>
      <c r="EK63" s="826">
        <f>+$B$8</f>
        <v>200</v>
      </c>
      <c r="EL63" s="19">
        <f>'Générateur Emprise 20ans'!$C8</f>
        <v>2</v>
      </c>
      <c r="EM63" s="630">
        <f>'Générateur Emprise 20ans'!$E45</f>
        <v>12</v>
      </c>
      <c r="EO63" s="345"/>
      <c r="EP63" s="668" t="s">
        <v>292</v>
      </c>
      <c r="EQ63" s="826">
        <f>+$B$8</f>
        <v>200</v>
      </c>
      <c r="ER63" s="19">
        <f>'Générateur Emprise 20ans'!$C8</f>
        <v>2</v>
      </c>
      <c r="ES63" s="630">
        <f>'Générateur Emprise 20ans'!$E46</f>
        <v>12</v>
      </c>
      <c r="EU63" s="345"/>
      <c r="EV63" s="668" t="s">
        <v>292</v>
      </c>
      <c r="EW63" s="826">
        <f>+$B$8</f>
        <v>200</v>
      </c>
      <c r="EX63" s="19">
        <f>'Générateur Emprise 20ans'!$C8</f>
        <v>2</v>
      </c>
      <c r="EY63" s="630">
        <f>'Générateur Emprise 20ans'!$E47</f>
        <v>12</v>
      </c>
      <c r="FA63" s="345"/>
      <c r="FB63" s="668" t="s">
        <v>292</v>
      </c>
      <c r="FC63" s="826">
        <f>+$B$8</f>
        <v>200</v>
      </c>
      <c r="FD63" s="19">
        <f>'Générateur Emprise 20ans'!$C8</f>
        <v>2</v>
      </c>
      <c r="FE63" s="630">
        <f>'Générateur Emprise 20ans'!$E48</f>
        <v>12</v>
      </c>
      <c r="FG63" s="345"/>
      <c r="FH63" s="668" t="s">
        <v>292</v>
      </c>
      <c r="FI63" s="826">
        <f>+$B$8</f>
        <v>200</v>
      </c>
      <c r="FJ63" s="19">
        <f>'Générateur Emprise 20ans'!$C8</f>
        <v>2</v>
      </c>
      <c r="FK63" s="630">
        <f>'Générateur Emprise 20ans'!$E49</f>
        <v>12</v>
      </c>
      <c r="FM63" s="345"/>
      <c r="FN63" s="668" t="s">
        <v>292</v>
      </c>
      <c r="FO63" s="826">
        <f>+$B$8</f>
        <v>200</v>
      </c>
      <c r="FP63" s="19">
        <f>'Générateur Emprise 20ans'!$C8</f>
        <v>2</v>
      </c>
      <c r="FQ63" s="630">
        <f>'Générateur Emprise 20ans'!$E50</f>
        <v>12</v>
      </c>
      <c r="FS63" s="345"/>
      <c r="FT63" s="668" t="s">
        <v>292</v>
      </c>
      <c r="FU63" s="826">
        <f>+$B$8</f>
        <v>200</v>
      </c>
      <c r="FV63" s="19">
        <f>'Générateur Emprise 20ans'!$C8</f>
        <v>2</v>
      </c>
      <c r="FW63" s="630">
        <f>'Générateur Emprise 20ans'!$E51</f>
        <v>12</v>
      </c>
      <c r="FY63" s="345"/>
    </row>
    <row r="64" spans="1:181" ht="15" thickBot="1" x14ac:dyDescent="0.35">
      <c r="A64" s="19"/>
      <c r="B64" s="847" t="s">
        <v>489</v>
      </c>
      <c r="C64" s="847">
        <f>'Générateur Emprise 20ans'!$C2-($D63+$D62)</f>
        <v>196</v>
      </c>
      <c r="D64" s="845">
        <f>'Générateur Emprise 20ans'!$B2-($D61+$D60)</f>
        <v>196</v>
      </c>
      <c r="E64" s="845">
        <f>C64*D64</f>
        <v>38416</v>
      </c>
      <c r="G64" s="345"/>
      <c r="H64" s="847" t="s">
        <v>489</v>
      </c>
      <c r="I64" s="847">
        <f>'Générateur Emprise 20ans'!$C2-($D63+$D62)</f>
        <v>196</v>
      </c>
      <c r="J64" s="845">
        <f>'Générateur Emprise 20ans'!$B2-($D61+$D60)</f>
        <v>196</v>
      </c>
      <c r="K64" s="845">
        <f>I64*J64</f>
        <v>38416</v>
      </c>
      <c r="M64" s="345"/>
      <c r="N64" s="10" t="s">
        <v>489</v>
      </c>
      <c r="O64" s="10">
        <f>'Générateur Emprise 20ans'!$C2-($D63+$D62)</f>
        <v>196</v>
      </c>
      <c r="P64" s="477">
        <f>'Générateur Emprise 20ans'!$B2-($D61+$D60)</f>
        <v>196</v>
      </c>
      <c r="Q64" s="477">
        <f>O64*P64</f>
        <v>38416</v>
      </c>
      <c r="S64" s="345"/>
      <c r="T64" s="10" t="s">
        <v>489</v>
      </c>
      <c r="U64" s="10">
        <f>'Générateur Emprise 20ans'!$C2-($D63+$D62)</f>
        <v>196</v>
      </c>
      <c r="V64" s="477">
        <f>'Générateur Emprise 20ans'!$B2-($D61+$D60)</f>
        <v>196</v>
      </c>
      <c r="W64" s="477">
        <f>U64*V64</f>
        <v>38416</v>
      </c>
      <c r="Y64" s="345"/>
      <c r="Z64" s="10" t="s">
        <v>489</v>
      </c>
      <c r="AA64" s="10">
        <f>'Générateur Emprise 20ans'!$C2-($D63+$D62)</f>
        <v>196</v>
      </c>
      <c r="AB64" s="477">
        <f>'Générateur Emprise 20ans'!$B2-($D61+$D60)</f>
        <v>196</v>
      </c>
      <c r="AC64" s="477">
        <f>AA64*AB64</f>
        <v>38416</v>
      </c>
      <c r="AE64" s="345"/>
      <c r="AF64" s="10" t="s">
        <v>489</v>
      </c>
      <c r="AG64" s="10">
        <f>'Générateur Emprise 20ans'!$C2-($D63+$D62)</f>
        <v>196</v>
      </c>
      <c r="AH64" s="477">
        <f>'Générateur Emprise 20ans'!$B2-($D61+$D60)</f>
        <v>196</v>
      </c>
      <c r="AI64" s="477">
        <f>AG64*AH64</f>
        <v>38416</v>
      </c>
      <c r="AK64" s="345"/>
      <c r="AL64" s="10" t="s">
        <v>489</v>
      </c>
      <c r="AM64" s="10">
        <f>'Générateur Emprise 20ans'!$C2-($D63+$D62)</f>
        <v>196</v>
      </c>
      <c r="AN64" s="477">
        <f>'Générateur Emprise 20ans'!$B2-($D61+$D60)</f>
        <v>196</v>
      </c>
      <c r="AO64" s="477">
        <f>AM64*AN64</f>
        <v>38416</v>
      </c>
      <c r="AQ64" s="345"/>
      <c r="AR64" s="10" t="s">
        <v>489</v>
      </c>
      <c r="AS64" s="10">
        <f>'Générateur Emprise 20ans'!$C2-($D63+$D62)</f>
        <v>196</v>
      </c>
      <c r="AT64" s="477">
        <f>'Générateur Emprise 20ans'!$B2-($D61+$D60)</f>
        <v>196</v>
      </c>
      <c r="AU64" s="477">
        <f>AS64*AT64</f>
        <v>38416</v>
      </c>
      <c r="AW64" s="345"/>
      <c r="AX64" s="10" t="s">
        <v>489</v>
      </c>
      <c r="AY64" s="10">
        <f>'Générateur Emprise 20ans'!$C2-($D63+$D62)</f>
        <v>196</v>
      </c>
      <c r="AZ64" s="477">
        <f>'Générateur Emprise 20ans'!$B2-($D61+$D60)</f>
        <v>196</v>
      </c>
      <c r="BA64" s="477">
        <f>AY64*AZ64</f>
        <v>38416</v>
      </c>
      <c r="BC64" s="345"/>
      <c r="BD64" s="10" t="s">
        <v>489</v>
      </c>
      <c r="BE64" s="10">
        <f>'Générateur Emprise 20ans'!$C2-($D63+$D62)</f>
        <v>196</v>
      </c>
      <c r="BF64" s="477">
        <f>'Générateur Emprise 20ans'!$B2-($D61+$D60)</f>
        <v>196</v>
      </c>
      <c r="BG64" s="477">
        <f>BE64*BF64</f>
        <v>38416</v>
      </c>
      <c r="BI64" s="345"/>
      <c r="BJ64" s="10" t="s">
        <v>489</v>
      </c>
      <c r="BK64" s="10">
        <f>'Générateur Emprise 20ans'!$C2-($D63+$D62)</f>
        <v>196</v>
      </c>
      <c r="BL64" s="477">
        <f>'Générateur Emprise 20ans'!$B2-($D61+$D60)</f>
        <v>196</v>
      </c>
      <c r="BM64" s="477">
        <f>BK64*BL64</f>
        <v>38416</v>
      </c>
      <c r="BO64" s="345"/>
      <c r="BP64" s="10" t="s">
        <v>489</v>
      </c>
      <c r="BQ64" s="10">
        <f>'Générateur Emprise 20ans'!$C2-($D63+$D62)</f>
        <v>196</v>
      </c>
      <c r="BR64" s="477">
        <f>'Générateur Emprise 20ans'!$B2-($D61+$D60)</f>
        <v>196</v>
      </c>
      <c r="BS64" s="477">
        <f>BQ64*BR64</f>
        <v>38416</v>
      </c>
      <c r="BU64" s="345"/>
      <c r="BV64" s="10" t="s">
        <v>489</v>
      </c>
      <c r="BW64" s="10">
        <f>'Générateur Emprise 20ans'!$C2-($D63+$D62)</f>
        <v>196</v>
      </c>
      <c r="BX64" s="477">
        <f>'Générateur Emprise 20ans'!$B2-($D61+$D60)</f>
        <v>196</v>
      </c>
      <c r="BY64" s="477">
        <f>BW64*BX64</f>
        <v>38416</v>
      </c>
      <c r="CA64" s="345"/>
      <c r="CB64" s="10" t="s">
        <v>489</v>
      </c>
      <c r="CC64" s="10">
        <f>'Générateur Emprise 20ans'!$C2-($D63+$D62)</f>
        <v>196</v>
      </c>
      <c r="CD64" s="477">
        <f>'Générateur Emprise 20ans'!$B2-($D61+$D60)</f>
        <v>196</v>
      </c>
      <c r="CE64" s="477">
        <f>CC64*CD64</f>
        <v>38416</v>
      </c>
      <c r="CG64" s="345"/>
      <c r="CH64" s="10" t="s">
        <v>489</v>
      </c>
      <c r="CI64" s="10">
        <f>'Générateur Emprise 20ans'!$C2-($D63+$D62)</f>
        <v>196</v>
      </c>
      <c r="CJ64" s="477">
        <f>'Générateur Emprise 20ans'!$B2-($D61+$D60)</f>
        <v>196</v>
      </c>
      <c r="CK64" s="477">
        <f>CI64*CJ64</f>
        <v>38416</v>
      </c>
      <c r="CM64" s="345"/>
      <c r="CN64" s="10" t="s">
        <v>489</v>
      </c>
      <c r="CO64" s="10">
        <f>'Générateur Emprise 20ans'!$C2-($D63+$D62)</f>
        <v>196</v>
      </c>
      <c r="CP64" s="477">
        <f>'Générateur Emprise 20ans'!$B2-($D61+$D60)</f>
        <v>196</v>
      </c>
      <c r="CQ64" s="477">
        <f>CO64*CP64</f>
        <v>38416</v>
      </c>
      <c r="CS64" s="345"/>
      <c r="CT64" s="10" t="s">
        <v>489</v>
      </c>
      <c r="CU64" s="10">
        <f>'Générateur Emprise 20ans'!$C2-($D63+$D62)</f>
        <v>196</v>
      </c>
      <c r="CV64" s="477">
        <f>'Générateur Emprise 20ans'!$B2-($D61+$D60)</f>
        <v>196</v>
      </c>
      <c r="CW64" s="477">
        <f>CU64*CV64</f>
        <v>38416</v>
      </c>
      <c r="CY64" s="345"/>
      <c r="CZ64" s="10" t="s">
        <v>489</v>
      </c>
      <c r="DA64" s="10">
        <f>'Générateur Emprise 20ans'!$C2-($D63+$D62)</f>
        <v>196</v>
      </c>
      <c r="DB64" s="477">
        <f>'Générateur Emprise 20ans'!$B2-($D61+$D60)</f>
        <v>196</v>
      </c>
      <c r="DC64" s="477">
        <f>DA64*DB64</f>
        <v>38416</v>
      </c>
      <c r="DE64" s="345"/>
      <c r="DF64" s="10" t="s">
        <v>489</v>
      </c>
      <c r="DG64" s="10">
        <f>'Générateur Emprise 20ans'!$C2-($D63+$D62)</f>
        <v>196</v>
      </c>
      <c r="DH64" s="477">
        <f>'Générateur Emprise 20ans'!$B2-($D61+$D60)</f>
        <v>196</v>
      </c>
      <c r="DI64" s="477">
        <f>DG64*DH64</f>
        <v>38416</v>
      </c>
      <c r="DK64" s="345"/>
      <c r="DL64" s="10" t="s">
        <v>489</v>
      </c>
      <c r="DM64" s="10">
        <f>'Générateur Emprise 20ans'!$C2-($D63+$D62)</f>
        <v>196</v>
      </c>
      <c r="DN64" s="477">
        <f>'Générateur Emprise 20ans'!$B2-($D61+$D60)</f>
        <v>196</v>
      </c>
      <c r="DO64" s="477">
        <f>DM64*DN64</f>
        <v>38416</v>
      </c>
      <c r="DQ64" s="345"/>
      <c r="DR64" s="10" t="s">
        <v>489</v>
      </c>
      <c r="DS64" s="10">
        <f>'Générateur Emprise 20ans'!$C2-($D63+$D62)</f>
        <v>196</v>
      </c>
      <c r="DT64" s="477">
        <f>'Générateur Emprise 20ans'!$B2-($D61+$D60)</f>
        <v>196</v>
      </c>
      <c r="DU64" s="477">
        <f>DS64*DT64</f>
        <v>38416</v>
      </c>
      <c r="DW64" s="345"/>
      <c r="DX64" s="10" t="s">
        <v>489</v>
      </c>
      <c r="DY64" s="10">
        <f>'Générateur Emprise 20ans'!$C2-($D63+$D62)</f>
        <v>196</v>
      </c>
      <c r="DZ64" s="477">
        <f>'Générateur Emprise 20ans'!$B2-($D61+$D60)</f>
        <v>196</v>
      </c>
      <c r="EA64" s="477">
        <f>DY64*DZ64</f>
        <v>38416</v>
      </c>
      <c r="EC64" s="345"/>
      <c r="ED64" s="10" t="s">
        <v>489</v>
      </c>
      <c r="EE64" s="10">
        <f>'Générateur Emprise 20ans'!$C2-($D63+$D62)</f>
        <v>196</v>
      </c>
      <c r="EF64" s="477">
        <f>'Générateur Emprise 20ans'!$B2-($D61+$D60)</f>
        <v>196</v>
      </c>
      <c r="EG64" s="477">
        <f>EE64*EF64</f>
        <v>38416</v>
      </c>
      <c r="EI64" s="345"/>
      <c r="EJ64" s="10" t="s">
        <v>489</v>
      </c>
      <c r="EK64" s="10">
        <f>'Générateur Emprise 20ans'!$C2-($D63+$D62)</f>
        <v>196</v>
      </c>
      <c r="EL64" s="477">
        <f>'Générateur Emprise 20ans'!$B2-($D61+$D60)</f>
        <v>196</v>
      </c>
      <c r="EM64" s="477">
        <f>EK64*EL64</f>
        <v>38416</v>
      </c>
      <c r="EO64" s="345"/>
      <c r="EP64" s="10" t="s">
        <v>489</v>
      </c>
      <c r="EQ64" s="10">
        <f>'Générateur Emprise 20ans'!$C2-($D63+$D62)</f>
        <v>196</v>
      </c>
      <c r="ER64" s="477">
        <f>'Générateur Emprise 20ans'!$B2-($D61+$D60)</f>
        <v>196</v>
      </c>
      <c r="ES64" s="477">
        <f>EQ64*ER64</f>
        <v>38416</v>
      </c>
      <c r="EU64" s="345"/>
      <c r="EV64" s="10" t="s">
        <v>489</v>
      </c>
      <c r="EW64" s="10">
        <f>'Générateur Emprise 20ans'!$C2-($D63+$D62)</f>
        <v>196</v>
      </c>
      <c r="EX64" s="477">
        <f>'Générateur Emprise 20ans'!$B2-($D61+$D60)</f>
        <v>196</v>
      </c>
      <c r="EY64" s="477">
        <f>EW64*EX64</f>
        <v>38416</v>
      </c>
      <c r="FA64" s="345"/>
      <c r="FB64" s="10" t="s">
        <v>489</v>
      </c>
      <c r="FC64" s="10">
        <f>'Générateur Emprise 20ans'!$C2-($D63+$D62)</f>
        <v>196</v>
      </c>
      <c r="FD64" s="477">
        <f>'Générateur Emprise 20ans'!$B2-($D61+$D60)</f>
        <v>196</v>
      </c>
      <c r="FE64" s="477">
        <f>FC64*FD64</f>
        <v>38416</v>
      </c>
      <c r="FG64" s="345"/>
      <c r="FH64" s="10" t="s">
        <v>489</v>
      </c>
      <c r="FI64" s="10">
        <f>'Générateur Emprise 20ans'!$C2-($D63+$D62)</f>
        <v>196</v>
      </c>
      <c r="FJ64" s="477">
        <f>'Générateur Emprise 20ans'!$B2-($D61+$D60)</f>
        <v>196</v>
      </c>
      <c r="FK64" s="477">
        <f>FI64*FJ64</f>
        <v>38416</v>
      </c>
      <c r="FM64" s="345"/>
      <c r="FN64" s="10" t="s">
        <v>489</v>
      </c>
      <c r="FO64" s="10">
        <f>'Générateur Emprise 20ans'!$C2-($D63+$D62)</f>
        <v>196</v>
      </c>
      <c r="FP64" s="477">
        <f>'Générateur Emprise 20ans'!$B2-($D61+$D60)</f>
        <v>196</v>
      </c>
      <c r="FQ64" s="477">
        <f>FO64*FP64</f>
        <v>38416</v>
      </c>
      <c r="FS64" s="345"/>
      <c r="FT64" s="10" t="s">
        <v>489</v>
      </c>
      <c r="FU64" s="10">
        <f>'Générateur Emprise 20ans'!$C2-($D63+$D62)</f>
        <v>196</v>
      </c>
      <c r="FV64" s="477">
        <f>'Générateur Emprise 20ans'!$B2-($D61+$D60)</f>
        <v>196</v>
      </c>
      <c r="FW64" s="477">
        <f>FU64*FV64</f>
        <v>38416</v>
      </c>
      <c r="FY64" s="345"/>
    </row>
    <row r="65" spans="1:181" ht="15" thickBot="1" x14ac:dyDescent="0.35">
      <c r="A65" s="19"/>
      <c r="G65" s="345"/>
      <c r="M65" s="345"/>
      <c r="S65" s="345"/>
      <c r="Y65" s="345"/>
      <c r="AE65" s="345"/>
      <c r="AK65" s="345"/>
      <c r="AQ65" s="345"/>
      <c r="AW65" s="345"/>
      <c r="BC65" s="345"/>
      <c r="BI65" s="345"/>
      <c r="BO65" s="345"/>
      <c r="BU65" s="345"/>
      <c r="CA65" s="345"/>
      <c r="CG65" s="345"/>
      <c r="CM65" s="345"/>
      <c r="CS65" s="345"/>
      <c r="CY65" s="345"/>
      <c r="DE65" s="345"/>
      <c r="DK65" s="345"/>
      <c r="DQ65" s="345"/>
      <c r="DW65" s="345"/>
      <c r="EC65" s="345"/>
      <c r="EI65" s="345"/>
      <c r="EO65" s="345"/>
      <c r="EU65" s="345"/>
      <c r="FA65" s="345"/>
      <c r="FG65" s="345"/>
      <c r="FM65" s="345"/>
      <c r="FS65" s="345"/>
      <c r="FY65" s="345"/>
    </row>
    <row r="66" spans="1:181" x14ac:dyDescent="0.3">
      <c r="A66" s="19"/>
      <c r="B66" s="629" t="s">
        <v>431</v>
      </c>
      <c r="C66" s="600" t="s">
        <v>488</v>
      </c>
      <c r="D66" s="672" t="s">
        <v>487</v>
      </c>
      <c r="G66" s="345"/>
      <c r="H66" s="629" t="s">
        <v>431</v>
      </c>
      <c r="I66" s="600" t="s">
        <v>488</v>
      </c>
      <c r="J66" s="672" t="s">
        <v>487</v>
      </c>
      <c r="M66" s="345"/>
      <c r="N66" s="629" t="s">
        <v>431</v>
      </c>
      <c r="O66" s="600" t="s">
        <v>488</v>
      </c>
      <c r="P66" s="672" t="s">
        <v>487</v>
      </c>
      <c r="S66" s="345"/>
      <c r="T66" s="629" t="s">
        <v>431</v>
      </c>
      <c r="U66" s="600" t="s">
        <v>488</v>
      </c>
      <c r="V66" s="672" t="s">
        <v>487</v>
      </c>
      <c r="Y66" s="345"/>
      <c r="Z66" s="629" t="s">
        <v>431</v>
      </c>
      <c r="AA66" s="600" t="s">
        <v>488</v>
      </c>
      <c r="AB66" s="672" t="s">
        <v>487</v>
      </c>
      <c r="AE66" s="345"/>
      <c r="AF66" s="629" t="s">
        <v>431</v>
      </c>
      <c r="AG66" s="600" t="s">
        <v>488</v>
      </c>
      <c r="AH66" s="672" t="s">
        <v>487</v>
      </c>
      <c r="AK66" s="345"/>
      <c r="AL66" s="629" t="s">
        <v>431</v>
      </c>
      <c r="AM66" s="600" t="s">
        <v>488</v>
      </c>
      <c r="AN66" s="672" t="s">
        <v>487</v>
      </c>
      <c r="AQ66" s="345"/>
      <c r="AR66" s="629" t="s">
        <v>431</v>
      </c>
      <c r="AS66" s="600" t="s">
        <v>488</v>
      </c>
      <c r="AT66" s="672" t="s">
        <v>487</v>
      </c>
      <c r="AW66" s="345"/>
      <c r="AX66" s="629" t="s">
        <v>431</v>
      </c>
      <c r="AY66" s="600" t="s">
        <v>488</v>
      </c>
      <c r="AZ66" s="672" t="s">
        <v>487</v>
      </c>
      <c r="BC66" s="345"/>
      <c r="BD66" s="629" t="s">
        <v>431</v>
      </c>
      <c r="BE66" s="600" t="s">
        <v>488</v>
      </c>
      <c r="BF66" s="672" t="s">
        <v>487</v>
      </c>
      <c r="BI66" s="345"/>
      <c r="BJ66" s="629" t="s">
        <v>431</v>
      </c>
      <c r="BK66" s="600" t="s">
        <v>488</v>
      </c>
      <c r="BL66" s="672" t="s">
        <v>487</v>
      </c>
      <c r="BO66" s="345"/>
      <c r="BP66" s="629" t="s">
        <v>431</v>
      </c>
      <c r="BQ66" s="600" t="s">
        <v>488</v>
      </c>
      <c r="BR66" s="672" t="s">
        <v>487</v>
      </c>
      <c r="BU66" s="345"/>
      <c r="BV66" s="629" t="s">
        <v>431</v>
      </c>
      <c r="BW66" s="600" t="s">
        <v>488</v>
      </c>
      <c r="BX66" s="672" t="s">
        <v>487</v>
      </c>
      <c r="CA66" s="345"/>
      <c r="CB66" s="629" t="s">
        <v>431</v>
      </c>
      <c r="CC66" s="600" t="s">
        <v>488</v>
      </c>
      <c r="CD66" s="672" t="s">
        <v>487</v>
      </c>
      <c r="CG66" s="345"/>
      <c r="CH66" s="629" t="s">
        <v>431</v>
      </c>
      <c r="CI66" s="600" t="s">
        <v>488</v>
      </c>
      <c r="CJ66" s="672" t="s">
        <v>487</v>
      </c>
      <c r="CM66" s="345"/>
      <c r="CN66" s="629" t="s">
        <v>431</v>
      </c>
      <c r="CO66" s="600" t="s">
        <v>488</v>
      </c>
      <c r="CP66" s="672" t="s">
        <v>487</v>
      </c>
      <c r="CS66" s="345"/>
      <c r="CT66" s="629" t="s">
        <v>431</v>
      </c>
      <c r="CU66" s="600" t="s">
        <v>488</v>
      </c>
      <c r="CV66" s="672" t="s">
        <v>487</v>
      </c>
      <c r="CY66" s="345"/>
      <c r="CZ66" s="629" t="s">
        <v>431</v>
      </c>
      <c r="DA66" s="600" t="s">
        <v>488</v>
      </c>
      <c r="DB66" s="672" t="s">
        <v>487</v>
      </c>
      <c r="DE66" s="345"/>
      <c r="DF66" s="629" t="s">
        <v>431</v>
      </c>
      <c r="DG66" s="600" t="s">
        <v>488</v>
      </c>
      <c r="DH66" s="672" t="s">
        <v>487</v>
      </c>
      <c r="DK66" s="345"/>
      <c r="DL66" s="629" t="s">
        <v>431</v>
      </c>
      <c r="DM66" s="600" t="s">
        <v>488</v>
      </c>
      <c r="DN66" s="672" t="s">
        <v>487</v>
      </c>
      <c r="DQ66" s="345"/>
      <c r="DR66" s="629" t="s">
        <v>431</v>
      </c>
      <c r="DS66" s="600" t="s">
        <v>488</v>
      </c>
      <c r="DT66" s="672" t="s">
        <v>487</v>
      </c>
      <c r="DW66" s="345"/>
      <c r="DX66" s="629" t="s">
        <v>431</v>
      </c>
      <c r="DY66" s="600" t="s">
        <v>488</v>
      </c>
      <c r="DZ66" s="672" t="s">
        <v>487</v>
      </c>
      <c r="EC66" s="345"/>
      <c r="ED66" s="629" t="s">
        <v>431</v>
      </c>
      <c r="EE66" s="600" t="s">
        <v>488</v>
      </c>
      <c r="EF66" s="672" t="s">
        <v>487</v>
      </c>
      <c r="EI66" s="345"/>
      <c r="EJ66" s="629" t="s">
        <v>431</v>
      </c>
      <c r="EK66" s="600" t="s">
        <v>488</v>
      </c>
      <c r="EL66" s="672" t="s">
        <v>487</v>
      </c>
      <c r="EO66" s="345"/>
      <c r="EP66" s="629" t="s">
        <v>431</v>
      </c>
      <c r="EQ66" s="600" t="s">
        <v>488</v>
      </c>
      <c r="ER66" s="672" t="s">
        <v>487</v>
      </c>
      <c r="EU66" s="345"/>
      <c r="EV66" s="629" t="s">
        <v>431</v>
      </c>
      <c r="EW66" s="600" t="s">
        <v>488</v>
      </c>
      <c r="EX66" s="672" t="s">
        <v>487</v>
      </c>
      <c r="FA66" s="345"/>
      <c r="FB66" s="629" t="s">
        <v>431</v>
      </c>
      <c r="FC66" s="600" t="s">
        <v>488</v>
      </c>
      <c r="FD66" s="672" t="s">
        <v>487</v>
      </c>
      <c r="FG66" s="345"/>
      <c r="FH66" s="629" t="s">
        <v>431</v>
      </c>
      <c r="FI66" s="600" t="s">
        <v>488</v>
      </c>
      <c r="FJ66" s="672" t="s">
        <v>487</v>
      </c>
      <c r="FM66" s="345"/>
      <c r="FN66" s="629" t="s">
        <v>431</v>
      </c>
      <c r="FO66" s="600" t="s">
        <v>488</v>
      </c>
      <c r="FP66" s="672" t="s">
        <v>487</v>
      </c>
      <c r="FS66" s="345"/>
      <c r="FT66" s="629" t="s">
        <v>431</v>
      </c>
      <c r="FU66" s="600" t="s">
        <v>488</v>
      </c>
      <c r="FV66" s="672" t="s">
        <v>487</v>
      </c>
      <c r="FY66" s="345"/>
    </row>
    <row r="67" spans="1:181" ht="15" thickBot="1" x14ac:dyDescent="0.35">
      <c r="A67" s="19"/>
      <c r="B67" s="826">
        <f>'Générateur Emprise 20ans'!$I2</f>
        <v>1</v>
      </c>
      <c r="C67" s="833">
        <f>'Générateur Emprise 20ans'!$J2</f>
        <v>11</v>
      </c>
      <c r="D67" s="832">
        <f>'Générateur Emprise 20ans'!$K2</f>
        <v>10</v>
      </c>
      <c r="G67" s="345"/>
      <c r="H67" s="668">
        <f>'Générateur Emprise 20ans'!$I2</f>
        <v>1</v>
      </c>
      <c r="I67" s="50">
        <f>'Générateur Emprise 20ans'!$J2</f>
        <v>11</v>
      </c>
      <c r="J67" s="630">
        <f>'Générateur Emprise 20ans'!$K2</f>
        <v>10</v>
      </c>
      <c r="M67" s="345"/>
      <c r="N67" s="668">
        <f>'Générateur Emprise 20ans'!$I2</f>
        <v>1</v>
      </c>
      <c r="O67" s="50">
        <f>'Générateur Emprise 20ans'!$J2</f>
        <v>11</v>
      </c>
      <c r="P67" s="630">
        <f>'Générateur Emprise 20ans'!$K2</f>
        <v>10</v>
      </c>
      <c r="S67" s="345"/>
      <c r="T67" s="668">
        <f>'Générateur Emprise 20ans'!$I2</f>
        <v>1</v>
      </c>
      <c r="U67" s="50">
        <f>'Générateur Emprise 20ans'!$J2</f>
        <v>11</v>
      </c>
      <c r="V67" s="630">
        <f>'Générateur Emprise 20ans'!$K2</f>
        <v>10</v>
      </c>
      <c r="Y67" s="345"/>
      <c r="Z67" s="668">
        <f>'Générateur Emprise 20ans'!$I2</f>
        <v>1</v>
      </c>
      <c r="AA67" s="50">
        <f>'Générateur Emprise 20ans'!$J2</f>
        <v>11</v>
      </c>
      <c r="AB67" s="630">
        <f>'Générateur Emprise 20ans'!$K2</f>
        <v>10</v>
      </c>
      <c r="AE67" s="345"/>
      <c r="AF67" s="668">
        <f>'Générateur Emprise 20ans'!$I2</f>
        <v>1</v>
      </c>
      <c r="AG67" s="50">
        <f>'Générateur Emprise 20ans'!$J2</f>
        <v>11</v>
      </c>
      <c r="AH67" s="630">
        <f>'Générateur Emprise 20ans'!$K2</f>
        <v>10</v>
      </c>
      <c r="AK67" s="345"/>
      <c r="AL67" s="668">
        <f>'Générateur Emprise 20ans'!$I2</f>
        <v>1</v>
      </c>
      <c r="AM67" s="50">
        <f>'Générateur Emprise 20ans'!$J2</f>
        <v>11</v>
      </c>
      <c r="AN67" s="630">
        <f>'Générateur Emprise 20ans'!$K2</f>
        <v>10</v>
      </c>
      <c r="AQ67" s="345"/>
      <c r="AR67" s="668">
        <f>'Générateur Emprise 20ans'!$I2</f>
        <v>1</v>
      </c>
      <c r="AS67" s="50">
        <f>'Générateur Emprise 20ans'!$J2</f>
        <v>11</v>
      </c>
      <c r="AT67" s="630">
        <f>'Générateur Emprise 20ans'!$K2</f>
        <v>10</v>
      </c>
      <c r="AW67" s="345"/>
      <c r="AX67" s="668">
        <f>'Générateur Emprise 20ans'!$I2</f>
        <v>1</v>
      </c>
      <c r="AY67" s="50">
        <f>'Générateur Emprise 20ans'!$J2</f>
        <v>11</v>
      </c>
      <c r="AZ67" s="630">
        <f>'Générateur Emprise 20ans'!$K2</f>
        <v>10</v>
      </c>
      <c r="BC67" s="345"/>
      <c r="BD67" s="668">
        <f>'Générateur Emprise 20ans'!$I2</f>
        <v>1</v>
      </c>
      <c r="BE67" s="50">
        <f>'Générateur Emprise 20ans'!$J2</f>
        <v>11</v>
      </c>
      <c r="BF67" s="630">
        <f>'Générateur Emprise 20ans'!$K2</f>
        <v>10</v>
      </c>
      <c r="BI67" s="345"/>
      <c r="BJ67" s="668">
        <f>'Générateur Emprise 20ans'!$I2</f>
        <v>1</v>
      </c>
      <c r="BK67" s="50">
        <f>'Générateur Emprise 20ans'!$J2</f>
        <v>11</v>
      </c>
      <c r="BL67" s="630">
        <f>'Générateur Emprise 20ans'!$K2</f>
        <v>10</v>
      </c>
      <c r="BO67" s="345"/>
      <c r="BP67" s="668">
        <f>'Générateur Emprise 20ans'!$I2</f>
        <v>1</v>
      </c>
      <c r="BQ67" s="50">
        <f>'Générateur Emprise 20ans'!$J2</f>
        <v>11</v>
      </c>
      <c r="BR67" s="630">
        <f>'Générateur Emprise 20ans'!$K2</f>
        <v>10</v>
      </c>
      <c r="BU67" s="345"/>
      <c r="BV67" s="668">
        <f>'Générateur Emprise 20ans'!$I2</f>
        <v>1</v>
      </c>
      <c r="BW67" s="50">
        <f>'Générateur Emprise 20ans'!$J2</f>
        <v>11</v>
      </c>
      <c r="BX67" s="630">
        <f>'Générateur Emprise 20ans'!$K2</f>
        <v>10</v>
      </c>
      <c r="CA67" s="345"/>
      <c r="CB67" s="668">
        <f>'Générateur Emprise 20ans'!$I2</f>
        <v>1</v>
      </c>
      <c r="CC67" s="50">
        <f>'Générateur Emprise 20ans'!$J2</f>
        <v>11</v>
      </c>
      <c r="CD67" s="630">
        <f>'Générateur Emprise 20ans'!$K2</f>
        <v>10</v>
      </c>
      <c r="CG67" s="345"/>
      <c r="CH67" s="668">
        <f>'Générateur Emprise 20ans'!$I2</f>
        <v>1</v>
      </c>
      <c r="CI67" s="50">
        <f>'Générateur Emprise 20ans'!$J2</f>
        <v>11</v>
      </c>
      <c r="CJ67" s="630">
        <f>'Générateur Emprise 20ans'!$K2</f>
        <v>10</v>
      </c>
      <c r="CM67" s="345"/>
      <c r="CN67" s="668">
        <f>'Générateur Emprise 20ans'!$I2</f>
        <v>1</v>
      </c>
      <c r="CO67" s="50">
        <f>'Générateur Emprise 20ans'!$J2</f>
        <v>11</v>
      </c>
      <c r="CP67" s="630">
        <f>'Générateur Emprise 20ans'!$K2</f>
        <v>10</v>
      </c>
      <c r="CS67" s="345"/>
      <c r="CT67" s="668">
        <f>'Générateur Emprise 20ans'!$I2</f>
        <v>1</v>
      </c>
      <c r="CU67" s="50">
        <f>'Générateur Emprise 20ans'!$J2</f>
        <v>11</v>
      </c>
      <c r="CV67" s="630">
        <f>'Générateur Emprise 20ans'!$K2</f>
        <v>10</v>
      </c>
      <c r="CY67" s="345"/>
      <c r="CZ67" s="668">
        <f>'Générateur Emprise 20ans'!$I2</f>
        <v>1</v>
      </c>
      <c r="DA67" s="50">
        <f>'Générateur Emprise 20ans'!$J2</f>
        <v>11</v>
      </c>
      <c r="DB67" s="630">
        <f>'Générateur Emprise 20ans'!$K2</f>
        <v>10</v>
      </c>
      <c r="DE67" s="345"/>
      <c r="DF67" s="668">
        <f>'Générateur Emprise 20ans'!$I2</f>
        <v>1</v>
      </c>
      <c r="DG67" s="50">
        <f>'Générateur Emprise 20ans'!$J2</f>
        <v>11</v>
      </c>
      <c r="DH67" s="630">
        <f>'Générateur Emprise 20ans'!$K2</f>
        <v>10</v>
      </c>
      <c r="DK67" s="345"/>
      <c r="DL67" s="668">
        <f>'Générateur Emprise 20ans'!$I2</f>
        <v>1</v>
      </c>
      <c r="DM67" s="50">
        <f>'Générateur Emprise 20ans'!$J2</f>
        <v>11</v>
      </c>
      <c r="DN67" s="630">
        <f>'Générateur Emprise 20ans'!$K2</f>
        <v>10</v>
      </c>
      <c r="DQ67" s="345"/>
      <c r="DR67" s="668">
        <f>'Générateur Emprise 20ans'!$I2</f>
        <v>1</v>
      </c>
      <c r="DS67" s="50">
        <f>'Générateur Emprise 20ans'!$J2</f>
        <v>11</v>
      </c>
      <c r="DT67" s="630">
        <f>'Générateur Emprise 20ans'!$K2</f>
        <v>10</v>
      </c>
      <c r="DW67" s="345"/>
      <c r="DX67" s="668">
        <f>'Générateur Emprise 20ans'!$I2</f>
        <v>1</v>
      </c>
      <c r="DY67" s="50">
        <f>'Générateur Emprise 20ans'!$J2</f>
        <v>11</v>
      </c>
      <c r="DZ67" s="630">
        <f>'Générateur Emprise 20ans'!$K2</f>
        <v>10</v>
      </c>
      <c r="EC67" s="345"/>
      <c r="ED67" s="668">
        <f>'Générateur Emprise 20ans'!$I2</f>
        <v>1</v>
      </c>
      <c r="EE67" s="50">
        <f>'Générateur Emprise 20ans'!$J2</f>
        <v>11</v>
      </c>
      <c r="EF67" s="630">
        <f>'Générateur Emprise 20ans'!$K2</f>
        <v>10</v>
      </c>
      <c r="EI67" s="345"/>
      <c r="EJ67" s="668">
        <f>'Générateur Emprise 20ans'!$I2</f>
        <v>1</v>
      </c>
      <c r="EK67" s="50">
        <f>'Générateur Emprise 20ans'!$J2</f>
        <v>11</v>
      </c>
      <c r="EL67" s="630">
        <f>'Générateur Emprise 20ans'!$K2</f>
        <v>10</v>
      </c>
      <c r="EO67" s="345"/>
      <c r="EP67" s="668">
        <f>'Générateur Emprise 20ans'!$I2</f>
        <v>1</v>
      </c>
      <c r="EQ67" s="50">
        <f>'Générateur Emprise 20ans'!$J2</f>
        <v>11</v>
      </c>
      <c r="ER67" s="630">
        <f>'Générateur Emprise 20ans'!$K2</f>
        <v>10</v>
      </c>
      <c r="EU67" s="345"/>
      <c r="EV67" s="668">
        <f>'Générateur Emprise 20ans'!$I2</f>
        <v>1</v>
      </c>
      <c r="EW67" s="50">
        <f>'Générateur Emprise 20ans'!$J2</f>
        <v>11</v>
      </c>
      <c r="EX67" s="630">
        <f>'Générateur Emprise 20ans'!$K2</f>
        <v>10</v>
      </c>
      <c r="FA67" s="345"/>
      <c r="FB67" s="668">
        <f>'Générateur Emprise 20ans'!$I2</f>
        <v>1</v>
      </c>
      <c r="FC67" s="50">
        <f>'Générateur Emprise 20ans'!$J2</f>
        <v>11</v>
      </c>
      <c r="FD67" s="630">
        <f>'Générateur Emprise 20ans'!$K2</f>
        <v>10</v>
      </c>
      <c r="FG67" s="345"/>
      <c r="FH67" s="668">
        <f>'Générateur Emprise 20ans'!$I2</f>
        <v>1</v>
      </c>
      <c r="FI67" s="50">
        <f>'Générateur Emprise 20ans'!$J2</f>
        <v>11</v>
      </c>
      <c r="FJ67" s="630">
        <f>'Générateur Emprise 20ans'!$K2</f>
        <v>10</v>
      </c>
      <c r="FM67" s="345"/>
      <c r="FN67" s="668">
        <f>'Générateur Emprise 20ans'!$I2</f>
        <v>1</v>
      </c>
      <c r="FO67" s="50">
        <f>'Générateur Emprise 20ans'!$J2</f>
        <v>11</v>
      </c>
      <c r="FP67" s="630">
        <f>'Générateur Emprise 20ans'!$K2</f>
        <v>10</v>
      </c>
      <c r="FS67" s="345"/>
      <c r="FT67" s="668">
        <f>'Générateur Emprise 20ans'!$I2</f>
        <v>1</v>
      </c>
      <c r="FU67" s="50">
        <f>'Générateur Emprise 20ans'!$J2</f>
        <v>11</v>
      </c>
      <c r="FV67" s="630">
        <f>'Générateur Emprise 20ans'!$K2</f>
        <v>10</v>
      </c>
      <c r="FY67" s="345"/>
    </row>
    <row r="68" spans="1:181" ht="15" thickBot="1" x14ac:dyDescent="0.35">
      <c r="A68" s="19"/>
      <c r="G68" s="345"/>
      <c r="M68" s="345"/>
      <c r="S68" s="345"/>
      <c r="Y68" s="345"/>
      <c r="AE68" s="345"/>
      <c r="AK68" s="345"/>
      <c r="AQ68" s="345"/>
      <c r="AW68" s="345"/>
      <c r="BC68" s="345"/>
      <c r="BI68" s="345"/>
      <c r="BO68" s="345"/>
      <c r="BU68" s="345"/>
      <c r="CA68" s="345"/>
      <c r="CG68" s="345"/>
      <c r="CM68" s="345"/>
      <c r="CS68" s="345"/>
      <c r="CY68" s="345"/>
      <c r="DE68" s="345"/>
      <c r="DK68" s="345"/>
      <c r="DQ68" s="345"/>
      <c r="DW68" s="345"/>
      <c r="EC68" s="345"/>
      <c r="EI68" s="345"/>
      <c r="EO68" s="345"/>
      <c r="EU68" s="345"/>
      <c r="FA68" s="345"/>
      <c r="FG68" s="345"/>
      <c r="FM68" s="345"/>
      <c r="FS68" s="345"/>
      <c r="FY68" s="345"/>
    </row>
    <row r="69" spans="1:181" ht="15" thickBot="1" x14ac:dyDescent="0.35">
      <c r="A69" s="19"/>
      <c r="B69" s="838" t="s">
        <v>486</v>
      </c>
      <c r="C69" s="600" t="s">
        <v>485</v>
      </c>
      <c r="D69" s="600" t="s">
        <v>445</v>
      </c>
      <c r="E69" s="672" t="s">
        <v>475</v>
      </c>
      <c r="G69" s="345"/>
      <c r="H69" s="838" t="s">
        <v>486</v>
      </c>
      <c r="I69" s="600" t="s">
        <v>485</v>
      </c>
      <c r="J69" s="600" t="s">
        <v>445</v>
      </c>
      <c r="K69" s="672" t="s">
        <v>475</v>
      </c>
      <c r="M69" s="345"/>
      <c r="N69" s="838" t="s">
        <v>486</v>
      </c>
      <c r="O69" s="600" t="s">
        <v>485</v>
      </c>
      <c r="P69" s="600" t="s">
        <v>445</v>
      </c>
      <c r="Q69" s="672" t="s">
        <v>475</v>
      </c>
      <c r="S69" s="345"/>
      <c r="T69" s="838" t="s">
        <v>486</v>
      </c>
      <c r="U69" s="600" t="s">
        <v>485</v>
      </c>
      <c r="V69" s="600" t="s">
        <v>445</v>
      </c>
      <c r="W69" s="672" t="s">
        <v>475</v>
      </c>
      <c r="Y69" s="345"/>
      <c r="Z69" s="838" t="s">
        <v>486</v>
      </c>
      <c r="AA69" s="600" t="s">
        <v>485</v>
      </c>
      <c r="AB69" s="600" t="s">
        <v>445</v>
      </c>
      <c r="AC69" s="672" t="s">
        <v>475</v>
      </c>
      <c r="AE69" s="345"/>
      <c r="AF69" s="838" t="s">
        <v>486</v>
      </c>
      <c r="AG69" s="600" t="s">
        <v>485</v>
      </c>
      <c r="AH69" s="600" t="s">
        <v>445</v>
      </c>
      <c r="AI69" s="672" t="s">
        <v>475</v>
      </c>
      <c r="AK69" s="345"/>
      <c r="AL69" s="838" t="s">
        <v>486</v>
      </c>
      <c r="AM69" s="600" t="s">
        <v>485</v>
      </c>
      <c r="AN69" s="600" t="s">
        <v>445</v>
      </c>
      <c r="AO69" s="672" t="s">
        <v>475</v>
      </c>
      <c r="AQ69" s="345"/>
      <c r="AR69" s="838" t="s">
        <v>486</v>
      </c>
      <c r="AS69" s="600" t="s">
        <v>485</v>
      </c>
      <c r="AT69" s="600" t="s">
        <v>445</v>
      </c>
      <c r="AU69" s="672" t="s">
        <v>475</v>
      </c>
      <c r="AW69" s="345"/>
      <c r="AX69" s="838" t="s">
        <v>486</v>
      </c>
      <c r="AY69" s="600" t="s">
        <v>485</v>
      </c>
      <c r="AZ69" s="600" t="s">
        <v>445</v>
      </c>
      <c r="BA69" s="672" t="s">
        <v>475</v>
      </c>
      <c r="BC69" s="345"/>
      <c r="BD69" s="838" t="s">
        <v>486</v>
      </c>
      <c r="BE69" s="600" t="s">
        <v>485</v>
      </c>
      <c r="BF69" s="600" t="s">
        <v>445</v>
      </c>
      <c r="BG69" s="672" t="s">
        <v>475</v>
      </c>
      <c r="BI69" s="345"/>
      <c r="BJ69" s="838" t="s">
        <v>486</v>
      </c>
      <c r="BK69" s="600" t="s">
        <v>485</v>
      </c>
      <c r="BL69" s="600" t="s">
        <v>445</v>
      </c>
      <c r="BM69" s="672" t="s">
        <v>475</v>
      </c>
      <c r="BO69" s="345"/>
      <c r="BP69" s="838" t="s">
        <v>486</v>
      </c>
      <c r="BQ69" s="600" t="s">
        <v>485</v>
      </c>
      <c r="BR69" s="600" t="s">
        <v>445</v>
      </c>
      <c r="BS69" s="672" t="s">
        <v>475</v>
      </c>
      <c r="BU69" s="345"/>
      <c r="BV69" s="838" t="s">
        <v>486</v>
      </c>
      <c r="BW69" s="600" t="s">
        <v>485</v>
      </c>
      <c r="BX69" s="600" t="s">
        <v>445</v>
      </c>
      <c r="BY69" s="672" t="s">
        <v>475</v>
      </c>
      <c r="CA69" s="345"/>
      <c r="CB69" s="838" t="s">
        <v>486</v>
      </c>
      <c r="CC69" s="600" t="s">
        <v>485</v>
      </c>
      <c r="CD69" s="600" t="s">
        <v>445</v>
      </c>
      <c r="CE69" s="672" t="s">
        <v>475</v>
      </c>
      <c r="CG69" s="345"/>
      <c r="CH69" s="838" t="s">
        <v>486</v>
      </c>
      <c r="CI69" s="600" t="s">
        <v>485</v>
      </c>
      <c r="CJ69" s="600" t="s">
        <v>445</v>
      </c>
      <c r="CK69" s="672" t="s">
        <v>475</v>
      </c>
      <c r="CM69" s="345"/>
      <c r="CN69" s="838" t="s">
        <v>486</v>
      </c>
      <c r="CO69" s="600" t="s">
        <v>485</v>
      </c>
      <c r="CP69" s="600" t="s">
        <v>445</v>
      </c>
      <c r="CQ69" s="672" t="s">
        <v>475</v>
      </c>
      <c r="CS69" s="345"/>
      <c r="CT69" s="838" t="s">
        <v>486</v>
      </c>
      <c r="CU69" s="600" t="s">
        <v>485</v>
      </c>
      <c r="CV69" s="600" t="s">
        <v>445</v>
      </c>
      <c r="CW69" s="672" t="s">
        <v>475</v>
      </c>
      <c r="CY69" s="345"/>
      <c r="CZ69" s="838" t="s">
        <v>486</v>
      </c>
      <c r="DA69" s="600" t="s">
        <v>485</v>
      </c>
      <c r="DB69" s="600" t="s">
        <v>445</v>
      </c>
      <c r="DC69" s="672" t="s">
        <v>475</v>
      </c>
      <c r="DE69" s="345"/>
      <c r="DF69" s="838" t="s">
        <v>486</v>
      </c>
      <c r="DG69" s="600" t="s">
        <v>485</v>
      </c>
      <c r="DH69" s="600" t="s">
        <v>445</v>
      </c>
      <c r="DI69" s="672" t="s">
        <v>475</v>
      </c>
      <c r="DK69" s="345"/>
      <c r="DL69" s="838" t="s">
        <v>486</v>
      </c>
      <c r="DM69" s="600" t="s">
        <v>485</v>
      </c>
      <c r="DN69" s="600" t="s">
        <v>445</v>
      </c>
      <c r="DO69" s="672" t="s">
        <v>475</v>
      </c>
      <c r="DQ69" s="345"/>
      <c r="DR69" s="838" t="s">
        <v>486</v>
      </c>
      <c r="DS69" s="600" t="s">
        <v>485</v>
      </c>
      <c r="DT69" s="600" t="s">
        <v>445</v>
      </c>
      <c r="DU69" s="672" t="s">
        <v>475</v>
      </c>
      <c r="DW69" s="345"/>
      <c r="DX69" s="838" t="s">
        <v>486</v>
      </c>
      <c r="DY69" s="600" t="s">
        <v>485</v>
      </c>
      <c r="DZ69" s="600" t="s">
        <v>445</v>
      </c>
      <c r="EA69" s="672" t="s">
        <v>475</v>
      </c>
      <c r="EC69" s="345"/>
      <c r="ED69" s="838" t="s">
        <v>486</v>
      </c>
      <c r="EE69" s="600" t="s">
        <v>485</v>
      </c>
      <c r="EF69" s="600" t="s">
        <v>445</v>
      </c>
      <c r="EG69" s="672" t="s">
        <v>475</v>
      </c>
      <c r="EI69" s="345"/>
      <c r="EJ69" s="838" t="s">
        <v>486</v>
      </c>
      <c r="EK69" s="600" t="s">
        <v>485</v>
      </c>
      <c r="EL69" s="600" t="s">
        <v>445</v>
      </c>
      <c r="EM69" s="672" t="s">
        <v>475</v>
      </c>
      <c r="EO69" s="345"/>
      <c r="EP69" s="838" t="s">
        <v>486</v>
      </c>
      <c r="EQ69" s="600" t="s">
        <v>485</v>
      </c>
      <c r="ER69" s="600" t="s">
        <v>445</v>
      </c>
      <c r="ES69" s="672" t="s">
        <v>475</v>
      </c>
      <c r="EU69" s="345"/>
      <c r="EV69" s="838" t="s">
        <v>486</v>
      </c>
      <c r="EW69" s="600" t="s">
        <v>485</v>
      </c>
      <c r="EX69" s="600" t="s">
        <v>445</v>
      </c>
      <c r="EY69" s="672" t="s">
        <v>475</v>
      </c>
      <c r="FA69" s="345"/>
      <c r="FB69" s="838" t="s">
        <v>486</v>
      </c>
      <c r="FC69" s="600" t="s">
        <v>485</v>
      </c>
      <c r="FD69" s="600" t="s">
        <v>445</v>
      </c>
      <c r="FE69" s="672" t="s">
        <v>475</v>
      </c>
      <c r="FG69" s="345"/>
      <c r="FH69" s="838" t="s">
        <v>486</v>
      </c>
      <c r="FI69" s="600" t="s">
        <v>485</v>
      </c>
      <c r="FJ69" s="600" t="s">
        <v>445</v>
      </c>
      <c r="FK69" s="672" t="s">
        <v>475</v>
      </c>
      <c r="FM69" s="345"/>
      <c r="FN69" s="838" t="s">
        <v>486</v>
      </c>
      <c r="FO69" s="600" t="s">
        <v>485</v>
      </c>
      <c r="FP69" s="600" t="s">
        <v>445</v>
      </c>
      <c r="FQ69" s="672" t="s">
        <v>475</v>
      </c>
      <c r="FS69" s="345"/>
      <c r="FT69" s="838" t="s">
        <v>486</v>
      </c>
      <c r="FU69" s="600" t="s">
        <v>485</v>
      </c>
      <c r="FV69" s="600" t="s">
        <v>445</v>
      </c>
      <c r="FW69" s="672" t="s">
        <v>475</v>
      </c>
      <c r="FY69" s="345"/>
    </row>
    <row r="70" spans="1:181" ht="15" thickBot="1" x14ac:dyDescent="0.35">
      <c r="A70" s="19"/>
      <c r="B70" s="857">
        <f>IF(AND(C67*E63&gt;C60,C67*E62&gt;C60),1,0)</f>
        <v>0</v>
      </c>
      <c r="C70" s="857">
        <f>IF(AND(C67*E61&gt;C62,C67*E60&gt;C62),1,0)</f>
        <v>0</v>
      </c>
      <c r="D70" s="856">
        <f>IF(AND(C70=1,B70=1),1,0)</f>
        <v>0</v>
      </c>
      <c r="E70" s="855">
        <f>IF(AND(B70=0,C70=0,D70=0),1,0)</f>
        <v>1</v>
      </c>
      <c r="G70" s="345"/>
      <c r="H70" s="854">
        <f>IF(AND(I67*K63&gt;I60,I67*K62&gt;I60),1,0)</f>
        <v>0</v>
      </c>
      <c r="I70" s="854">
        <f>IF(AND(I67*K61&gt;I62,I67*K60&gt;I62),1,0)</f>
        <v>0</v>
      </c>
      <c r="J70" s="853">
        <f>IF(AND(I70=1,H70=1),1,0)</f>
        <v>0</v>
      </c>
      <c r="K70" s="852">
        <f>IF(AND(H70=0,I70=0,J70=0),1,0)</f>
        <v>1</v>
      </c>
      <c r="M70" s="345"/>
      <c r="N70" s="854">
        <f>IF(AND(O67*Q63&gt;O60,O67*Q62&gt;O60),1,0)</f>
        <v>0</v>
      </c>
      <c r="O70" s="854">
        <f>IF(AND(O67*Q61&gt;O62,O67*Q60&gt;O62),1,0)</f>
        <v>0</v>
      </c>
      <c r="P70" s="853">
        <f>IF(AND(O70=1,N70=1),1,0)</f>
        <v>0</v>
      </c>
      <c r="Q70" s="852">
        <f>IF(AND(N70=0,O70=0,P70=0),1,0)</f>
        <v>1</v>
      </c>
      <c r="S70" s="345"/>
      <c r="T70" s="854">
        <f>IF(AND(U67*W63&gt;U60,U67*W62&gt;U60),1,0)</f>
        <v>0</v>
      </c>
      <c r="U70" s="854">
        <f>IF(AND(U67*W61&gt;U62,U67*W60&gt;U62),1,0)</f>
        <v>0</v>
      </c>
      <c r="V70" s="853">
        <f>IF(AND(U70=1,T70=1),1,0)</f>
        <v>0</v>
      </c>
      <c r="W70" s="852">
        <f>IF(AND(T70=0,U70=0,V70=0),1,0)</f>
        <v>1</v>
      </c>
      <c r="Y70" s="345"/>
      <c r="Z70" s="854">
        <f>IF(AND(AA67*AC63&gt;AA60,AA67*AC62&gt;AA60),1,0)</f>
        <v>0</v>
      </c>
      <c r="AA70" s="854">
        <f>IF(AND(AA67*AC61&gt;AA62,AA67*AC60&gt;AA62),1,0)</f>
        <v>0</v>
      </c>
      <c r="AB70" s="853">
        <f>IF(AND(AA70=1,Z70=1),1,0)</f>
        <v>0</v>
      </c>
      <c r="AC70" s="852">
        <f>IF(AND(Z70=0,AA70=0,AB70=0),1,0)</f>
        <v>1</v>
      </c>
      <c r="AE70" s="345"/>
      <c r="AF70" s="854">
        <f>IF(AND(AG67*AI63&gt;AG60,AG67*AI62&gt;AG60),1,0)</f>
        <v>0</v>
      </c>
      <c r="AG70" s="854">
        <f>IF(AND(AG67*AI61&gt;AG62,AG67*AI60&gt;AG62),1,0)</f>
        <v>0</v>
      </c>
      <c r="AH70" s="853">
        <f>IF(AND(AG70=1,AF70=1),1,0)</f>
        <v>0</v>
      </c>
      <c r="AI70" s="852">
        <f>IF(AND(AF70=0,AG70=0,AH70=0),1,0)</f>
        <v>1</v>
      </c>
      <c r="AK70" s="345"/>
      <c r="AL70" s="854">
        <f>IF(AND(AM67*AO63&gt;AM60,AM67*AO62&gt;AM60),1,0)</f>
        <v>0</v>
      </c>
      <c r="AM70" s="854">
        <f>IF(AND(AM67*AO61&gt;AM62,AM67*AO60&gt;AM62),1,0)</f>
        <v>0</v>
      </c>
      <c r="AN70" s="853">
        <f>IF(AND(AM70=1,AL70=1),1,0)</f>
        <v>0</v>
      </c>
      <c r="AO70" s="852">
        <f>IF(AND(AL70=0,AM70=0,AN70=0),1,0)</f>
        <v>1</v>
      </c>
      <c r="AQ70" s="345"/>
      <c r="AR70" s="854">
        <f>IF(AND(AS67*AU63&gt;AS60,AS67*AU62&gt;AS60),1,0)</f>
        <v>0</v>
      </c>
      <c r="AS70" s="854">
        <f>IF(AND(AS67*AU61&gt;AS62,AS67*AU60&gt;AS62),1,0)</f>
        <v>0</v>
      </c>
      <c r="AT70" s="853">
        <f>IF(AND(AS70=1,AR70=1),1,0)</f>
        <v>0</v>
      </c>
      <c r="AU70" s="852">
        <f>IF(AND(AR70=0,AS70=0,AT70=0),1,0)</f>
        <v>1</v>
      </c>
      <c r="AW70" s="345"/>
      <c r="AX70" s="854">
        <f>IF(AND(AY67*BA63&gt;AY60,AY67*BA62&gt;AY60),1,0)</f>
        <v>0</v>
      </c>
      <c r="AY70" s="854">
        <f>IF(AND(AY67*BA61&gt;AY62,AY67*BA60&gt;AY62),1,0)</f>
        <v>0</v>
      </c>
      <c r="AZ70" s="853">
        <f>IF(AND(AY70=1,AX70=1),1,0)</f>
        <v>0</v>
      </c>
      <c r="BA70" s="852">
        <f>IF(AND(AX70=0,AY70=0,AZ70=0),1,0)</f>
        <v>1</v>
      </c>
      <c r="BC70" s="345"/>
      <c r="BD70" s="854">
        <f>IF(AND(BE67*BG63&gt;BE60,BE67*BG62&gt;BE60),1,0)</f>
        <v>0</v>
      </c>
      <c r="BE70" s="854">
        <f>IF(AND(BE67*BG61&gt;BE62,BE67*BG60&gt;BE62),1,0)</f>
        <v>0</v>
      </c>
      <c r="BF70" s="853">
        <f>IF(AND(BE70=1,BD70=1),1,0)</f>
        <v>0</v>
      </c>
      <c r="BG70" s="852">
        <f>IF(AND(BD70=0,BE70=0,BF70=0),1,0)</f>
        <v>1</v>
      </c>
      <c r="BI70" s="345"/>
      <c r="BJ70" s="854">
        <f>IF(AND(BK67*BM63&gt;BK60,BK67*BM62&gt;BK60),1,0)</f>
        <v>0</v>
      </c>
      <c r="BK70" s="854">
        <f>IF(AND(BK67*BM61&gt;BK62,BK67*BM60&gt;BK62),1,0)</f>
        <v>0</v>
      </c>
      <c r="BL70" s="853">
        <f>IF(AND(BK70=1,BJ70=1),1,0)</f>
        <v>0</v>
      </c>
      <c r="BM70" s="852">
        <f>IF(AND(BJ70=0,BK70=0,BL70=0),1,0)</f>
        <v>1</v>
      </c>
      <c r="BO70" s="345"/>
      <c r="BP70" s="854">
        <f>IF(AND(BQ67*BS63&gt;BQ60,BQ67*BS62&gt;BQ60),1,0)</f>
        <v>0</v>
      </c>
      <c r="BQ70" s="854">
        <f>IF(AND(BQ67*BS61&gt;BQ62,BQ67*BS60&gt;BQ62),1,0)</f>
        <v>0</v>
      </c>
      <c r="BR70" s="853">
        <f>IF(AND(BQ70=1,BP70=1),1,0)</f>
        <v>0</v>
      </c>
      <c r="BS70" s="852">
        <f>IF(AND(BP70=0,BQ70=0,BR70=0),1,0)</f>
        <v>1</v>
      </c>
      <c r="BU70" s="345"/>
      <c r="BV70" s="854">
        <f>IF(AND(BW67*BY63&gt;BW60,BW67*BY62&gt;BW60),1,0)</f>
        <v>0</v>
      </c>
      <c r="BW70" s="854">
        <f>IF(AND(BW67*BY61&gt;BW62,BW67*BY60&gt;BW62),1,0)</f>
        <v>0</v>
      </c>
      <c r="BX70" s="853">
        <f>IF(AND(BW70=1,BV70=1),1,0)</f>
        <v>0</v>
      </c>
      <c r="BY70" s="852">
        <f>IF(AND(BV70=0,BW70=0,BX70=0),1,0)</f>
        <v>1</v>
      </c>
      <c r="CA70" s="345"/>
      <c r="CB70" s="854">
        <f>IF(AND(CC67*CE63&gt;CC60,CC67*CE62&gt;CC60),1,0)</f>
        <v>0</v>
      </c>
      <c r="CC70" s="854">
        <f>IF(AND(CC67*CE61&gt;CC62,CC67*CE60&gt;CC62),1,0)</f>
        <v>0</v>
      </c>
      <c r="CD70" s="853">
        <f>IF(AND(CC70=1,CB70=1),1,0)</f>
        <v>0</v>
      </c>
      <c r="CE70" s="852">
        <f>IF(AND(CB70=0,CC70=0,CD70=0),1,0)</f>
        <v>1</v>
      </c>
      <c r="CG70" s="345"/>
      <c r="CH70" s="854">
        <f>IF(AND(CI67*CK63&gt;CI60,CI67*CK62&gt;CI60),1,0)</f>
        <v>0</v>
      </c>
      <c r="CI70" s="854">
        <f>IF(AND(CI67*CK61&gt;CI62,CI67*CK60&gt;CI62),1,0)</f>
        <v>0</v>
      </c>
      <c r="CJ70" s="853">
        <f>IF(AND(CI70=1,CH70=1),1,0)</f>
        <v>0</v>
      </c>
      <c r="CK70" s="852">
        <f>IF(AND(CH70=0,CI70=0,CJ70=0),1,0)</f>
        <v>1</v>
      </c>
      <c r="CM70" s="345"/>
      <c r="CN70" s="854">
        <f>IF(AND(CO67*CQ63&gt;CO60,CO67*CQ62&gt;CO60),1,0)</f>
        <v>0</v>
      </c>
      <c r="CO70" s="854">
        <f>IF(AND(CO67*CQ61&gt;CO62,CO67*CQ60&gt;CO62),1,0)</f>
        <v>0</v>
      </c>
      <c r="CP70" s="853">
        <f>IF(AND(CO70=1,CN70=1),1,0)</f>
        <v>0</v>
      </c>
      <c r="CQ70" s="852">
        <f>IF(AND(CN70=0,CO70=0,CP70=0),1,0)</f>
        <v>1</v>
      </c>
      <c r="CS70" s="345"/>
      <c r="CT70" s="854">
        <f>IF(AND(CU67*CW63&gt;CU60,CU67*CW62&gt;CU60),1,0)</f>
        <v>0</v>
      </c>
      <c r="CU70" s="854">
        <f>IF(AND(CU67*CW61&gt;CU62,CU67*CW60&gt;CU62),1,0)</f>
        <v>0</v>
      </c>
      <c r="CV70" s="853">
        <f>IF(AND(CU70=1,CT70=1),1,0)</f>
        <v>0</v>
      </c>
      <c r="CW70" s="852">
        <f>IF(AND(CT70=0,CU70=0,CV70=0),1,0)</f>
        <v>1</v>
      </c>
      <c r="CY70" s="345"/>
      <c r="CZ70" s="854">
        <f>IF(AND(DA67*DC63&gt;DA60,DA67*DC62&gt;DA60),1,0)</f>
        <v>0</v>
      </c>
      <c r="DA70" s="854">
        <f>IF(AND(DA67*DC61&gt;DA62,DA67*DC60&gt;DA62),1,0)</f>
        <v>0</v>
      </c>
      <c r="DB70" s="853">
        <f>IF(AND(DA70=1,CZ70=1),1,0)</f>
        <v>0</v>
      </c>
      <c r="DC70" s="852">
        <f>IF(AND(CZ70=0,DA70=0,DB70=0),1,0)</f>
        <v>1</v>
      </c>
      <c r="DE70" s="345"/>
      <c r="DF70" s="854">
        <f>IF(AND(DG67*DI63&gt;DG60,DG67*DI62&gt;DG60),1,0)</f>
        <v>0</v>
      </c>
      <c r="DG70" s="854">
        <f>IF(AND(DG67*DI61&gt;DG62,DG67*DI60&gt;DG62),1,0)</f>
        <v>0</v>
      </c>
      <c r="DH70" s="853">
        <f>IF(AND(DG70=1,DF70=1),1,0)</f>
        <v>0</v>
      </c>
      <c r="DI70" s="852">
        <f>IF(AND(DF70=0,DG70=0,DH70=0),1,0)</f>
        <v>1</v>
      </c>
      <c r="DK70" s="345"/>
      <c r="DL70" s="854">
        <f>IF(AND(DM67*DO63&gt;DM60,DM67*DO62&gt;DM60),1,0)</f>
        <v>0</v>
      </c>
      <c r="DM70" s="854">
        <f>IF(AND(DM67*DO61&gt;DM62,DM67*DO60&gt;DM62),1,0)</f>
        <v>0</v>
      </c>
      <c r="DN70" s="853">
        <f>IF(AND(DM70=1,DL70=1),1,0)</f>
        <v>0</v>
      </c>
      <c r="DO70" s="852">
        <f>IF(AND(DL70=0,DM70=0,DN70=0),1,0)</f>
        <v>1</v>
      </c>
      <c r="DQ70" s="345"/>
      <c r="DR70" s="854">
        <f>IF(AND(DS67*DU63&gt;DS60,DS67*DU62&gt;DS60),1,0)</f>
        <v>0</v>
      </c>
      <c r="DS70" s="854">
        <f>IF(AND(DS67*DU61&gt;DS62,DS67*DU60&gt;DS62),1,0)</f>
        <v>0</v>
      </c>
      <c r="DT70" s="853">
        <f>IF(AND(DS70=1,DR70=1),1,0)</f>
        <v>0</v>
      </c>
      <c r="DU70" s="852">
        <f>IF(AND(DR70=0,DS70=0,DT70=0),1,0)</f>
        <v>1</v>
      </c>
      <c r="DW70" s="345"/>
      <c r="DX70" s="854">
        <f>IF(AND(DY67*EA63&gt;DY60,DY67*EA62&gt;DY60),1,0)</f>
        <v>0</v>
      </c>
      <c r="DY70" s="854">
        <f>IF(AND(DY67*EA61&gt;DY62,DY67*EA60&gt;DY62),1,0)</f>
        <v>0</v>
      </c>
      <c r="DZ70" s="853">
        <f>IF(AND(DY70=1,DX70=1),1,0)</f>
        <v>0</v>
      </c>
      <c r="EA70" s="852">
        <f>IF(AND(DX70=0,DY70=0,DZ70=0),1,0)</f>
        <v>1</v>
      </c>
      <c r="EC70" s="345"/>
      <c r="ED70" s="854">
        <f>IF(AND(EE67*EG63&gt;EE60,EE67*EG62&gt;EE60),1,0)</f>
        <v>0</v>
      </c>
      <c r="EE70" s="854">
        <f>IF(AND(EE67*EG61&gt;EE62,EE67*EG60&gt;EE62),1,0)</f>
        <v>0</v>
      </c>
      <c r="EF70" s="853">
        <f>IF(AND(EE70=1,ED70=1),1,0)</f>
        <v>0</v>
      </c>
      <c r="EG70" s="852">
        <f>IF(AND(ED70=0,EE70=0,EF70=0),1,0)</f>
        <v>1</v>
      </c>
      <c r="EI70" s="345"/>
      <c r="EJ70" s="854">
        <f>IF(AND(EK67*EM63&gt;EK60,EK67*EM62&gt;EK60),1,0)</f>
        <v>0</v>
      </c>
      <c r="EK70" s="854">
        <f>IF(AND(EK67*EM61&gt;EK62,EK67*EM60&gt;EK62),1,0)</f>
        <v>0</v>
      </c>
      <c r="EL70" s="853">
        <f>IF(AND(EK70=1,EJ70=1),1,0)</f>
        <v>0</v>
      </c>
      <c r="EM70" s="852">
        <f>IF(AND(EJ70=0,EK70=0,EL70=0),1,0)</f>
        <v>1</v>
      </c>
      <c r="EO70" s="345"/>
      <c r="EP70" s="854">
        <f>IF(AND(EQ67*ES63&gt;EQ60,EQ67*ES62&gt;EQ60),1,0)</f>
        <v>0</v>
      </c>
      <c r="EQ70" s="854">
        <f>IF(AND(EQ67*ES61&gt;EQ62,EQ67*ES60&gt;EQ62),1,0)</f>
        <v>0</v>
      </c>
      <c r="ER70" s="853">
        <f>IF(AND(EQ70=1,EP70=1),1,0)</f>
        <v>0</v>
      </c>
      <c r="ES70" s="852">
        <f>IF(AND(EP70=0,EQ70=0,ER70=0),1,0)</f>
        <v>1</v>
      </c>
      <c r="EU70" s="345"/>
      <c r="EV70" s="854">
        <f>IF(AND(EW67*EY63&gt;EW60,EW67*EY62&gt;EW60),1,0)</f>
        <v>0</v>
      </c>
      <c r="EW70" s="854">
        <f>IF(AND(EW67*EY61&gt;EW62,EW67*EY60&gt;EW62),1,0)</f>
        <v>0</v>
      </c>
      <c r="EX70" s="853">
        <f>IF(AND(EW70=1,EV70=1),1,0)</f>
        <v>0</v>
      </c>
      <c r="EY70" s="852">
        <f>IF(AND(EV70=0,EW70=0,EX70=0),1,0)</f>
        <v>1</v>
      </c>
      <c r="FA70" s="345"/>
      <c r="FB70" s="854">
        <f>IF(AND(FC67*FE63&gt;FC60,FC67*FE62&gt;FC60),1,0)</f>
        <v>0</v>
      </c>
      <c r="FC70" s="854">
        <f>IF(AND(FC67*FE61&gt;FC62,FC67*FE60&gt;FC62),1,0)</f>
        <v>0</v>
      </c>
      <c r="FD70" s="853">
        <f>IF(AND(FC70=1,FB70=1),1,0)</f>
        <v>0</v>
      </c>
      <c r="FE70" s="852">
        <f>IF(AND(FB70=0,FC70=0,FD70=0),1,0)</f>
        <v>1</v>
      </c>
      <c r="FG70" s="345"/>
      <c r="FH70" s="854">
        <f>IF(AND(FI67*FK63&gt;FI60,FI67*FK62&gt;FI60),1,0)</f>
        <v>0</v>
      </c>
      <c r="FI70" s="854">
        <f>IF(AND(FI67*FK61&gt;FI62,FI67*FK60&gt;FI62),1,0)</f>
        <v>0</v>
      </c>
      <c r="FJ70" s="853">
        <f>IF(AND(FI70=1,FH70=1),1,0)</f>
        <v>0</v>
      </c>
      <c r="FK70" s="852">
        <f>IF(AND(FH70=0,FI70=0,FJ70=0),1,0)</f>
        <v>1</v>
      </c>
      <c r="FM70" s="345"/>
      <c r="FN70" s="854">
        <f>IF(AND(FO67*FQ63&gt;FO60,FO67*FQ62&gt;FO60),1,0)</f>
        <v>0</v>
      </c>
      <c r="FO70" s="854">
        <f>IF(AND(FO67*FQ61&gt;FO62,FO67*FQ60&gt;FO62),1,0)</f>
        <v>0</v>
      </c>
      <c r="FP70" s="853">
        <f>IF(AND(FO70=1,FN70=1),1,0)</f>
        <v>0</v>
      </c>
      <c r="FQ70" s="852">
        <f>IF(AND(FN70=0,FO70=0,FP70=0),1,0)</f>
        <v>1</v>
      </c>
      <c r="FS70" s="345"/>
      <c r="FT70" s="854">
        <f>IF(AND(FU67*FW63&gt;FU60,FU67*FW62&gt;FU60),1,0)</f>
        <v>0</v>
      </c>
      <c r="FU70" s="854">
        <f>IF(AND(FU67*FW61&gt;FU62,FU67*FW60&gt;FU62),1,0)</f>
        <v>0</v>
      </c>
      <c r="FV70" s="853">
        <f>IF(AND(FU70=1,FT70=1),1,0)</f>
        <v>0</v>
      </c>
      <c r="FW70" s="852">
        <f>IF(AND(FT70=0,FU70=0,FV70=0),1,0)</f>
        <v>1</v>
      </c>
      <c r="FY70" s="345"/>
    </row>
    <row r="71" spans="1:181" ht="15" thickBot="1" x14ac:dyDescent="0.35">
      <c r="A71" s="19"/>
      <c r="G71" s="345"/>
      <c r="M71" s="345"/>
      <c r="S71" s="345"/>
      <c r="Y71" s="345"/>
      <c r="AE71" s="345"/>
      <c r="AK71" s="345"/>
      <c r="AQ71" s="345"/>
      <c r="AW71" s="345"/>
      <c r="BC71" s="345"/>
      <c r="BI71" s="345"/>
      <c r="BO71" s="345"/>
      <c r="BU71" s="345"/>
      <c r="CA71" s="345"/>
      <c r="CG71" s="345"/>
      <c r="CM71" s="345"/>
      <c r="CS71" s="345"/>
      <c r="CY71" s="345"/>
      <c r="DE71" s="345"/>
      <c r="DK71" s="345"/>
      <c r="DQ71" s="345"/>
      <c r="DW71" s="345"/>
      <c r="EC71" s="345"/>
      <c r="EI71" s="345"/>
      <c r="EO71" s="345"/>
      <c r="EU71" s="345"/>
      <c r="FA71" s="345"/>
      <c r="FG71" s="345"/>
      <c r="FM71" s="345"/>
      <c r="FS71" s="345"/>
      <c r="FY71" s="345"/>
    </row>
    <row r="72" spans="1:181" x14ac:dyDescent="0.3">
      <c r="A72" s="19"/>
      <c r="B72" s="629" t="s">
        <v>421</v>
      </c>
      <c r="C72" s="672" t="s">
        <v>420</v>
      </c>
      <c r="D72" s="629" t="s">
        <v>484</v>
      </c>
      <c r="E72" s="600" t="s">
        <v>482</v>
      </c>
      <c r="F72" s="672"/>
      <c r="G72" s="345"/>
      <c r="H72" s="629" t="s">
        <v>421</v>
      </c>
      <c r="I72" s="672" t="s">
        <v>420</v>
      </c>
      <c r="J72" s="629" t="s">
        <v>484</v>
      </c>
      <c r="K72" s="600" t="s">
        <v>482</v>
      </c>
      <c r="L72" s="672"/>
      <c r="M72" s="345"/>
      <c r="N72" s="629" t="s">
        <v>421</v>
      </c>
      <c r="O72" s="672" t="s">
        <v>420</v>
      </c>
      <c r="P72" s="629" t="s">
        <v>484</v>
      </c>
      <c r="Q72" s="600" t="s">
        <v>482</v>
      </c>
      <c r="R72" s="672"/>
      <c r="S72" s="345"/>
      <c r="T72" s="629" t="s">
        <v>421</v>
      </c>
      <c r="U72" s="672" t="s">
        <v>420</v>
      </c>
      <c r="V72" s="629" t="s">
        <v>484</v>
      </c>
      <c r="W72" s="600" t="s">
        <v>482</v>
      </c>
      <c r="X72" s="672"/>
      <c r="Y72" s="345"/>
      <c r="Z72" s="629" t="s">
        <v>421</v>
      </c>
      <c r="AA72" s="672" t="s">
        <v>420</v>
      </c>
      <c r="AB72" s="629" t="s">
        <v>484</v>
      </c>
      <c r="AC72" s="600" t="s">
        <v>482</v>
      </c>
      <c r="AD72" s="672"/>
      <c r="AE72" s="345"/>
      <c r="AF72" s="629" t="s">
        <v>421</v>
      </c>
      <c r="AG72" s="672" t="s">
        <v>420</v>
      </c>
      <c r="AH72" s="629" t="s">
        <v>484</v>
      </c>
      <c r="AI72" s="600" t="s">
        <v>482</v>
      </c>
      <c r="AJ72" s="672"/>
      <c r="AK72" s="345"/>
      <c r="AL72" s="629" t="s">
        <v>421</v>
      </c>
      <c r="AM72" s="672" t="s">
        <v>420</v>
      </c>
      <c r="AN72" s="629" t="s">
        <v>484</v>
      </c>
      <c r="AO72" s="600" t="s">
        <v>482</v>
      </c>
      <c r="AP72" s="672"/>
      <c r="AQ72" s="345"/>
      <c r="AR72" s="629" t="s">
        <v>421</v>
      </c>
      <c r="AS72" s="672" t="s">
        <v>420</v>
      </c>
      <c r="AT72" s="629" t="s">
        <v>484</v>
      </c>
      <c r="AU72" s="600" t="s">
        <v>482</v>
      </c>
      <c r="AV72" s="672"/>
      <c r="AW72" s="345"/>
      <c r="AX72" s="629" t="s">
        <v>421</v>
      </c>
      <c r="AY72" s="672" t="s">
        <v>420</v>
      </c>
      <c r="AZ72" s="629" t="s">
        <v>484</v>
      </c>
      <c r="BA72" s="600" t="s">
        <v>482</v>
      </c>
      <c r="BB72" s="672"/>
      <c r="BC72" s="345"/>
      <c r="BD72" s="629" t="s">
        <v>421</v>
      </c>
      <c r="BE72" s="672" t="s">
        <v>420</v>
      </c>
      <c r="BF72" s="629" t="s">
        <v>484</v>
      </c>
      <c r="BG72" s="600" t="s">
        <v>482</v>
      </c>
      <c r="BH72" s="672"/>
      <c r="BI72" s="345"/>
      <c r="BJ72" s="629" t="s">
        <v>421</v>
      </c>
      <c r="BK72" s="672" t="s">
        <v>420</v>
      </c>
      <c r="BL72" s="629" t="s">
        <v>484</v>
      </c>
      <c r="BM72" s="600" t="s">
        <v>482</v>
      </c>
      <c r="BN72" s="672"/>
      <c r="BO72" s="345"/>
      <c r="BP72" s="629" t="s">
        <v>421</v>
      </c>
      <c r="BQ72" s="672" t="s">
        <v>420</v>
      </c>
      <c r="BR72" s="629" t="s">
        <v>484</v>
      </c>
      <c r="BS72" s="600" t="s">
        <v>482</v>
      </c>
      <c r="BT72" s="672"/>
      <c r="BU72" s="345"/>
      <c r="BV72" s="629" t="s">
        <v>421</v>
      </c>
      <c r="BW72" s="672" t="s">
        <v>420</v>
      </c>
      <c r="BX72" s="629" t="s">
        <v>484</v>
      </c>
      <c r="BY72" s="600" t="s">
        <v>482</v>
      </c>
      <c r="BZ72" s="672"/>
      <c r="CA72" s="345"/>
      <c r="CB72" s="629" t="s">
        <v>421</v>
      </c>
      <c r="CC72" s="672" t="s">
        <v>420</v>
      </c>
      <c r="CD72" s="629" t="s">
        <v>484</v>
      </c>
      <c r="CE72" s="600" t="s">
        <v>482</v>
      </c>
      <c r="CF72" s="672"/>
      <c r="CG72" s="345"/>
      <c r="CH72" s="629" t="s">
        <v>421</v>
      </c>
      <c r="CI72" s="672" t="s">
        <v>420</v>
      </c>
      <c r="CJ72" s="629" t="s">
        <v>484</v>
      </c>
      <c r="CK72" s="600" t="s">
        <v>482</v>
      </c>
      <c r="CL72" s="672"/>
      <c r="CM72" s="345"/>
      <c r="CN72" s="629" t="s">
        <v>421</v>
      </c>
      <c r="CO72" s="672" t="s">
        <v>420</v>
      </c>
      <c r="CP72" s="629" t="s">
        <v>484</v>
      </c>
      <c r="CQ72" s="600" t="s">
        <v>482</v>
      </c>
      <c r="CR72" s="672"/>
      <c r="CS72" s="345"/>
      <c r="CT72" s="629" t="s">
        <v>421</v>
      </c>
      <c r="CU72" s="672" t="s">
        <v>420</v>
      </c>
      <c r="CV72" s="629" t="s">
        <v>484</v>
      </c>
      <c r="CW72" s="600" t="s">
        <v>482</v>
      </c>
      <c r="CX72" s="672"/>
      <c r="CY72" s="345"/>
      <c r="CZ72" s="629" t="s">
        <v>421</v>
      </c>
      <c r="DA72" s="672" t="s">
        <v>420</v>
      </c>
      <c r="DB72" s="629" t="s">
        <v>484</v>
      </c>
      <c r="DC72" s="600" t="s">
        <v>482</v>
      </c>
      <c r="DD72" s="672"/>
      <c r="DE72" s="345"/>
      <c r="DF72" s="629" t="s">
        <v>421</v>
      </c>
      <c r="DG72" s="672" t="s">
        <v>420</v>
      </c>
      <c r="DH72" s="629" t="s">
        <v>484</v>
      </c>
      <c r="DI72" s="600" t="s">
        <v>482</v>
      </c>
      <c r="DJ72" s="672"/>
      <c r="DK72" s="345"/>
      <c r="DL72" s="629" t="s">
        <v>421</v>
      </c>
      <c r="DM72" s="672" t="s">
        <v>420</v>
      </c>
      <c r="DN72" s="629" t="s">
        <v>484</v>
      </c>
      <c r="DO72" s="600" t="s">
        <v>482</v>
      </c>
      <c r="DP72" s="672"/>
      <c r="DQ72" s="345"/>
      <c r="DR72" s="629" t="s">
        <v>421</v>
      </c>
      <c r="DS72" s="672" t="s">
        <v>420</v>
      </c>
      <c r="DT72" s="629" t="s">
        <v>484</v>
      </c>
      <c r="DU72" s="600" t="s">
        <v>482</v>
      </c>
      <c r="DV72" s="672"/>
      <c r="DW72" s="345"/>
      <c r="DX72" s="629" t="s">
        <v>421</v>
      </c>
      <c r="DY72" s="672" t="s">
        <v>420</v>
      </c>
      <c r="DZ72" s="629" t="s">
        <v>484</v>
      </c>
      <c r="EA72" s="600" t="s">
        <v>482</v>
      </c>
      <c r="EB72" s="672"/>
      <c r="EC72" s="345"/>
      <c r="ED72" s="629" t="s">
        <v>421</v>
      </c>
      <c r="EE72" s="672" t="s">
        <v>420</v>
      </c>
      <c r="EF72" s="629" t="s">
        <v>484</v>
      </c>
      <c r="EG72" s="600" t="s">
        <v>482</v>
      </c>
      <c r="EH72" s="672"/>
      <c r="EI72" s="345"/>
      <c r="EJ72" s="629" t="s">
        <v>421</v>
      </c>
      <c r="EK72" s="672" t="s">
        <v>420</v>
      </c>
      <c r="EL72" s="629" t="s">
        <v>484</v>
      </c>
      <c r="EM72" s="600" t="s">
        <v>482</v>
      </c>
      <c r="EN72" s="672"/>
      <c r="EO72" s="345"/>
      <c r="EP72" s="629" t="s">
        <v>421</v>
      </c>
      <c r="EQ72" s="672" t="s">
        <v>420</v>
      </c>
      <c r="ER72" s="629" t="s">
        <v>484</v>
      </c>
      <c r="ES72" s="600" t="s">
        <v>482</v>
      </c>
      <c r="ET72" s="672"/>
      <c r="EU72" s="345"/>
      <c r="EV72" s="629" t="s">
        <v>421</v>
      </c>
      <c r="EW72" s="672" t="s">
        <v>420</v>
      </c>
      <c r="EX72" s="629" t="s">
        <v>484</v>
      </c>
      <c r="EY72" s="600" t="s">
        <v>482</v>
      </c>
      <c r="EZ72" s="672"/>
      <c r="FA72" s="345"/>
      <c r="FB72" s="629" t="s">
        <v>421</v>
      </c>
      <c r="FC72" s="672" t="s">
        <v>420</v>
      </c>
      <c r="FD72" s="629" t="s">
        <v>484</v>
      </c>
      <c r="FE72" s="600" t="s">
        <v>482</v>
      </c>
      <c r="FF72" s="672"/>
      <c r="FG72" s="345"/>
      <c r="FH72" s="629" t="s">
        <v>421</v>
      </c>
      <c r="FI72" s="672" t="s">
        <v>420</v>
      </c>
      <c r="FJ72" s="629" t="s">
        <v>484</v>
      </c>
      <c r="FK72" s="600" t="s">
        <v>482</v>
      </c>
      <c r="FL72" s="672"/>
      <c r="FM72" s="345"/>
      <c r="FN72" s="629" t="s">
        <v>421</v>
      </c>
      <c r="FO72" s="672" t="s">
        <v>420</v>
      </c>
      <c r="FP72" s="629" t="s">
        <v>484</v>
      </c>
      <c r="FQ72" s="600" t="s">
        <v>482</v>
      </c>
      <c r="FR72" s="672"/>
      <c r="FS72" s="345"/>
      <c r="FT72" s="629" t="s">
        <v>421</v>
      </c>
      <c r="FU72" s="672" t="s">
        <v>420</v>
      </c>
      <c r="FV72" s="629" t="s">
        <v>484</v>
      </c>
      <c r="FW72" s="600" t="s">
        <v>482</v>
      </c>
      <c r="FX72" s="672"/>
      <c r="FY72" s="345"/>
    </row>
    <row r="73" spans="1:181" x14ac:dyDescent="0.3">
      <c r="A73" s="19"/>
      <c r="B73" s="827" t="s">
        <v>418</v>
      </c>
      <c r="C73" s="834">
        <f>'Générateur Emprise 20ans'!$B$13*B$67</f>
        <v>1</v>
      </c>
      <c r="D73" s="827" t="s">
        <v>450</v>
      </c>
      <c r="E73" s="835">
        <f>(E60*C$73)*(C$74*E63)</f>
        <v>144</v>
      </c>
      <c r="F73" s="345"/>
      <c r="G73" s="345"/>
      <c r="H73" s="827" t="s">
        <v>418</v>
      </c>
      <c r="I73" s="834">
        <f>'Générateur Emprise 20ans'!$B$13*H$67</f>
        <v>1</v>
      </c>
      <c r="J73" s="827" t="s">
        <v>450</v>
      </c>
      <c r="K73" s="835">
        <f>(K60*I$73)*(I$74*K63)</f>
        <v>144</v>
      </c>
      <c r="L73" s="345"/>
      <c r="M73" s="345"/>
      <c r="N73" s="827" t="s">
        <v>418</v>
      </c>
      <c r="O73" s="834">
        <f>'Générateur Emprise 20ans'!$B$13*N$67</f>
        <v>1</v>
      </c>
      <c r="P73" s="827" t="s">
        <v>450</v>
      </c>
      <c r="Q73" s="835">
        <f>(Q60*O$73)*(O$74*Q63)</f>
        <v>144</v>
      </c>
      <c r="R73" s="345"/>
      <c r="S73" s="345"/>
      <c r="T73" s="827" t="s">
        <v>418</v>
      </c>
      <c r="U73" s="834">
        <f>'Générateur Emprise 20ans'!$B$13*T$67</f>
        <v>1</v>
      </c>
      <c r="V73" s="827" t="s">
        <v>450</v>
      </c>
      <c r="W73" s="835">
        <f>(W60*U$73)*(U$74*W63)</f>
        <v>144</v>
      </c>
      <c r="X73" s="345"/>
      <c r="Y73" s="345"/>
      <c r="Z73" s="827" t="s">
        <v>418</v>
      </c>
      <c r="AA73" s="834">
        <f>'Générateur Emprise 20ans'!$B$13*Z$67</f>
        <v>1</v>
      </c>
      <c r="AB73" s="827" t="s">
        <v>450</v>
      </c>
      <c r="AC73" s="835">
        <f>(AC60*AA$73)*(AA$74*AC63)</f>
        <v>144</v>
      </c>
      <c r="AD73" s="345"/>
      <c r="AE73" s="345"/>
      <c r="AF73" s="827" t="s">
        <v>418</v>
      </c>
      <c r="AG73" s="834">
        <f>'Générateur Emprise 20ans'!$B$13*AF$67</f>
        <v>1</v>
      </c>
      <c r="AH73" s="827" t="s">
        <v>450</v>
      </c>
      <c r="AI73" s="835">
        <f>(AI60*AG$73)*(AG$74*AI63)</f>
        <v>144</v>
      </c>
      <c r="AJ73" s="345"/>
      <c r="AK73" s="345"/>
      <c r="AL73" s="827" t="s">
        <v>418</v>
      </c>
      <c r="AM73" s="834">
        <f>'Générateur Emprise 20ans'!$B$13*AL$67</f>
        <v>1</v>
      </c>
      <c r="AN73" s="827" t="s">
        <v>450</v>
      </c>
      <c r="AO73" s="835">
        <f>(AO60*AM$73)*(AM$74*AO63)</f>
        <v>144</v>
      </c>
      <c r="AP73" s="345"/>
      <c r="AQ73" s="345"/>
      <c r="AR73" s="827" t="s">
        <v>418</v>
      </c>
      <c r="AS73" s="834">
        <f>'Générateur Emprise 20ans'!$B$13*AR$67</f>
        <v>1</v>
      </c>
      <c r="AT73" s="827" t="s">
        <v>450</v>
      </c>
      <c r="AU73" s="835">
        <f>(AU60*AS$73)*(AS$74*AU63)</f>
        <v>144</v>
      </c>
      <c r="AV73" s="345"/>
      <c r="AW73" s="345"/>
      <c r="AX73" s="827" t="s">
        <v>418</v>
      </c>
      <c r="AY73" s="834">
        <f>'Générateur Emprise 20ans'!$B$13*AX$67</f>
        <v>1</v>
      </c>
      <c r="AZ73" s="827" t="s">
        <v>450</v>
      </c>
      <c r="BA73" s="835">
        <f>(BA60*AY$73)*(AY$74*BA63)</f>
        <v>144</v>
      </c>
      <c r="BB73" s="345"/>
      <c r="BC73" s="345"/>
      <c r="BD73" s="827" t="s">
        <v>418</v>
      </c>
      <c r="BE73" s="834">
        <f>'Générateur Emprise 20ans'!$B$13*BD$67</f>
        <v>1</v>
      </c>
      <c r="BF73" s="827" t="s">
        <v>450</v>
      </c>
      <c r="BG73" s="835">
        <f>(BG60*BE$73)*(BE$74*BG63)</f>
        <v>144</v>
      </c>
      <c r="BH73" s="345"/>
      <c r="BI73" s="345"/>
      <c r="BJ73" s="827" t="s">
        <v>418</v>
      </c>
      <c r="BK73" s="834">
        <f>'Générateur Emprise 20ans'!$B$13*BJ$67</f>
        <v>1</v>
      </c>
      <c r="BL73" s="827" t="s">
        <v>450</v>
      </c>
      <c r="BM73" s="835">
        <f>(BM60*BK$73)*(BK$74*BM63)</f>
        <v>144</v>
      </c>
      <c r="BN73" s="345"/>
      <c r="BO73" s="345"/>
      <c r="BP73" s="827" t="s">
        <v>418</v>
      </c>
      <c r="BQ73" s="834">
        <f>'Générateur Emprise 20ans'!$B$13*BP$67</f>
        <v>1</v>
      </c>
      <c r="BR73" s="827" t="s">
        <v>450</v>
      </c>
      <c r="BS73" s="835">
        <f>(BS60*BQ$73)*(BQ$74*BS63)</f>
        <v>144</v>
      </c>
      <c r="BT73" s="345"/>
      <c r="BU73" s="345"/>
      <c r="BV73" s="827" t="s">
        <v>418</v>
      </c>
      <c r="BW73" s="834">
        <f>'Générateur Emprise 20ans'!$B$13*BV$67</f>
        <v>1</v>
      </c>
      <c r="BX73" s="827" t="s">
        <v>450</v>
      </c>
      <c r="BY73" s="835">
        <f>(BY60*BW$73)*(BW$74*BY63)</f>
        <v>144</v>
      </c>
      <c r="BZ73" s="345"/>
      <c r="CA73" s="345"/>
      <c r="CB73" s="827" t="s">
        <v>418</v>
      </c>
      <c r="CC73" s="834">
        <f>'Générateur Emprise 20ans'!$B$13*CB$67</f>
        <v>1</v>
      </c>
      <c r="CD73" s="827" t="s">
        <v>450</v>
      </c>
      <c r="CE73" s="835">
        <f>(CE60*CC$73)*(CC$74*CE63)</f>
        <v>144</v>
      </c>
      <c r="CF73" s="345"/>
      <c r="CG73" s="345"/>
      <c r="CH73" s="827" t="s">
        <v>418</v>
      </c>
      <c r="CI73" s="834">
        <f>'Générateur Emprise 20ans'!$B$13*CH$67</f>
        <v>1</v>
      </c>
      <c r="CJ73" s="827" t="s">
        <v>450</v>
      </c>
      <c r="CK73" s="835">
        <f>(CK60*CI$73)*(CI$74*CK63)</f>
        <v>144</v>
      </c>
      <c r="CL73" s="345"/>
      <c r="CM73" s="345"/>
      <c r="CN73" s="827" t="s">
        <v>418</v>
      </c>
      <c r="CO73" s="834">
        <f>'Générateur Emprise 20ans'!$B$13*CN$67</f>
        <v>1</v>
      </c>
      <c r="CP73" s="827" t="s">
        <v>450</v>
      </c>
      <c r="CQ73" s="835">
        <f>(CQ60*CO$73)*(CO$74*CQ63)</f>
        <v>144</v>
      </c>
      <c r="CR73" s="345"/>
      <c r="CS73" s="345"/>
      <c r="CT73" s="827" t="s">
        <v>418</v>
      </c>
      <c r="CU73" s="834">
        <f>'Générateur Emprise 20ans'!$B$13*CT$67</f>
        <v>1</v>
      </c>
      <c r="CV73" s="827" t="s">
        <v>450</v>
      </c>
      <c r="CW73" s="835">
        <f>(CW60*CU$73)*(CU$74*CW63)</f>
        <v>144</v>
      </c>
      <c r="CX73" s="345"/>
      <c r="CY73" s="345"/>
      <c r="CZ73" s="827" t="s">
        <v>418</v>
      </c>
      <c r="DA73" s="834">
        <f>'Générateur Emprise 20ans'!$B$13*CZ$67</f>
        <v>1</v>
      </c>
      <c r="DB73" s="827" t="s">
        <v>450</v>
      </c>
      <c r="DC73" s="835">
        <f>(DC60*DA$73)*(DA$74*DC63)</f>
        <v>144</v>
      </c>
      <c r="DD73" s="345"/>
      <c r="DE73" s="345"/>
      <c r="DF73" s="827" t="s">
        <v>418</v>
      </c>
      <c r="DG73" s="834">
        <f>'Générateur Emprise 20ans'!$B$13*DF$67</f>
        <v>1</v>
      </c>
      <c r="DH73" s="827" t="s">
        <v>450</v>
      </c>
      <c r="DI73" s="835">
        <f>(DI60*DG$73)*(DG$74*DI63)</f>
        <v>144</v>
      </c>
      <c r="DJ73" s="345"/>
      <c r="DK73" s="345"/>
      <c r="DL73" s="827" t="s">
        <v>418</v>
      </c>
      <c r="DM73" s="834">
        <f>'Générateur Emprise 20ans'!$B$13*DL$67</f>
        <v>1</v>
      </c>
      <c r="DN73" s="827" t="s">
        <v>450</v>
      </c>
      <c r="DO73" s="835">
        <f>(DO60*DM$73)*(DM$74*DO63)</f>
        <v>144</v>
      </c>
      <c r="DP73" s="345"/>
      <c r="DQ73" s="345"/>
      <c r="DR73" s="827" t="s">
        <v>418</v>
      </c>
      <c r="DS73" s="834">
        <f>'Générateur Emprise 20ans'!$B$13*DR$67</f>
        <v>1</v>
      </c>
      <c r="DT73" s="827" t="s">
        <v>450</v>
      </c>
      <c r="DU73" s="835">
        <f>(DU60*DS$73)*(DS$74*DU63)</f>
        <v>144</v>
      </c>
      <c r="DV73" s="345"/>
      <c r="DW73" s="345"/>
      <c r="DX73" s="827" t="s">
        <v>418</v>
      </c>
      <c r="DY73" s="834">
        <f>'Générateur Emprise 20ans'!$B$13*DX$67</f>
        <v>1</v>
      </c>
      <c r="DZ73" s="827" t="s">
        <v>450</v>
      </c>
      <c r="EA73" s="835">
        <f>(EA60*DY$73)*(DY$74*EA63)</f>
        <v>144</v>
      </c>
      <c r="EB73" s="345"/>
      <c r="EC73" s="345"/>
      <c r="ED73" s="827" t="s">
        <v>418</v>
      </c>
      <c r="EE73" s="834">
        <f>'Générateur Emprise 20ans'!$B$13*ED$67</f>
        <v>1</v>
      </c>
      <c r="EF73" s="827" t="s">
        <v>450</v>
      </c>
      <c r="EG73" s="835">
        <f>(EG60*EE$73)*(EE$74*EG63)</f>
        <v>144</v>
      </c>
      <c r="EH73" s="345"/>
      <c r="EI73" s="345"/>
      <c r="EJ73" s="827" t="s">
        <v>418</v>
      </c>
      <c r="EK73" s="834">
        <f>'Générateur Emprise 20ans'!$B$13*EJ$67</f>
        <v>1</v>
      </c>
      <c r="EL73" s="827" t="s">
        <v>450</v>
      </c>
      <c r="EM73" s="835">
        <f>(EM60*EK$73)*(EK$74*EM63)</f>
        <v>144</v>
      </c>
      <c r="EN73" s="345"/>
      <c r="EO73" s="345"/>
      <c r="EP73" s="827" t="s">
        <v>418</v>
      </c>
      <c r="EQ73" s="834">
        <f>'Générateur Emprise 20ans'!$B$13*EP$67</f>
        <v>1</v>
      </c>
      <c r="ER73" s="827" t="s">
        <v>450</v>
      </c>
      <c r="ES73" s="835">
        <f>(ES60*EQ$73)*(EQ$74*ES63)</f>
        <v>144</v>
      </c>
      <c r="ET73" s="345"/>
      <c r="EU73" s="345"/>
      <c r="EV73" s="827" t="s">
        <v>418</v>
      </c>
      <c r="EW73" s="834">
        <f>'Générateur Emprise 20ans'!$B$13*EV$67</f>
        <v>1</v>
      </c>
      <c r="EX73" s="827" t="s">
        <v>450</v>
      </c>
      <c r="EY73" s="835">
        <f>(EY60*EW$73)*(EW$74*EY63)</f>
        <v>144</v>
      </c>
      <c r="EZ73" s="345"/>
      <c r="FA73" s="345"/>
      <c r="FB73" s="827" t="s">
        <v>418</v>
      </c>
      <c r="FC73" s="834">
        <f>'Générateur Emprise 20ans'!$B$13*FB$67</f>
        <v>1</v>
      </c>
      <c r="FD73" s="827" t="s">
        <v>450</v>
      </c>
      <c r="FE73" s="835">
        <f>(FE60*FC$73)*(FC$74*FE63)</f>
        <v>144</v>
      </c>
      <c r="FF73" s="345"/>
      <c r="FG73" s="345"/>
      <c r="FH73" s="827" t="s">
        <v>418</v>
      </c>
      <c r="FI73" s="834">
        <f>'Générateur Emprise 20ans'!$B$13*FH$67</f>
        <v>1</v>
      </c>
      <c r="FJ73" s="827" t="s">
        <v>450</v>
      </c>
      <c r="FK73" s="835">
        <f>(FK60*FI$73)*(FI$74*FK63)</f>
        <v>144</v>
      </c>
      <c r="FL73" s="345"/>
      <c r="FM73" s="345"/>
      <c r="FN73" s="827" t="s">
        <v>418</v>
      </c>
      <c r="FO73" s="834">
        <f>'Générateur Emprise 20ans'!$B$13*FN$67</f>
        <v>1</v>
      </c>
      <c r="FP73" s="827" t="s">
        <v>450</v>
      </c>
      <c r="FQ73" s="835">
        <f>(FQ60*FO$73)*(FO$74*FQ63)</f>
        <v>144</v>
      </c>
      <c r="FR73" s="345"/>
      <c r="FS73" s="345"/>
      <c r="FT73" s="827" t="s">
        <v>418</v>
      </c>
      <c r="FU73" s="834">
        <f>'Générateur Emprise 20ans'!$B$13*FT$67</f>
        <v>1</v>
      </c>
      <c r="FV73" s="827" t="s">
        <v>450</v>
      </c>
      <c r="FW73" s="835">
        <f>(FW60*FU$73)*(FU$74*FW63)</f>
        <v>144</v>
      </c>
      <c r="FX73" s="345"/>
      <c r="FY73" s="345"/>
    </row>
    <row r="74" spans="1:181" x14ac:dyDescent="0.3">
      <c r="A74" s="19"/>
      <c r="B74" s="827" t="s">
        <v>417</v>
      </c>
      <c r="C74" s="834">
        <f>'Générateur Emprise 20ans'!$B$14*B$67</f>
        <v>1</v>
      </c>
      <c r="D74" s="827" t="s">
        <v>449</v>
      </c>
      <c r="E74" s="835">
        <f>(E61*C$75)*(C$74*E63)</f>
        <v>144</v>
      </c>
      <c r="F74" s="834"/>
      <c r="G74" s="345"/>
      <c r="H74" s="827" t="s">
        <v>417</v>
      </c>
      <c r="I74" s="834">
        <f>'Générateur Emprise 20ans'!$B$14*H$67</f>
        <v>1</v>
      </c>
      <c r="J74" s="827" t="s">
        <v>449</v>
      </c>
      <c r="K74" s="835">
        <f>(K61*I$75)*(I$74*K63)</f>
        <v>144</v>
      </c>
      <c r="L74" s="834"/>
      <c r="M74" s="345"/>
      <c r="N74" s="827" t="s">
        <v>417</v>
      </c>
      <c r="O74" s="834">
        <f>'Générateur Emprise 20ans'!$B$14*N$67</f>
        <v>1</v>
      </c>
      <c r="P74" s="827" t="s">
        <v>449</v>
      </c>
      <c r="Q74" s="835">
        <f>(Q61*O$75)*(O$74*Q63)</f>
        <v>144</v>
      </c>
      <c r="R74" s="834"/>
      <c r="S74" s="345"/>
      <c r="T74" s="827" t="s">
        <v>417</v>
      </c>
      <c r="U74" s="834">
        <f>'Générateur Emprise 20ans'!$B$14*T$67</f>
        <v>1</v>
      </c>
      <c r="V74" s="827" t="s">
        <v>449</v>
      </c>
      <c r="W74" s="835">
        <f>(W61*U$75)*(U$74*W63)</f>
        <v>144</v>
      </c>
      <c r="X74" s="834"/>
      <c r="Y74" s="345"/>
      <c r="Z74" s="827" t="s">
        <v>417</v>
      </c>
      <c r="AA74" s="834">
        <f>'Générateur Emprise 20ans'!$B$14*Z$67</f>
        <v>1</v>
      </c>
      <c r="AB74" s="827" t="s">
        <v>449</v>
      </c>
      <c r="AC74" s="835">
        <f>(AC61*AA$75)*(AA$74*AC63)</f>
        <v>144</v>
      </c>
      <c r="AD74" s="834"/>
      <c r="AE74" s="345"/>
      <c r="AF74" s="827" t="s">
        <v>417</v>
      </c>
      <c r="AG74" s="834">
        <f>'Générateur Emprise 20ans'!$B$14*AF$67</f>
        <v>1</v>
      </c>
      <c r="AH74" s="827" t="s">
        <v>449</v>
      </c>
      <c r="AI74" s="835">
        <f>(AI61*AG$75)*(AG$74*AI63)</f>
        <v>144</v>
      </c>
      <c r="AJ74" s="834"/>
      <c r="AK74" s="345"/>
      <c r="AL74" s="827" t="s">
        <v>417</v>
      </c>
      <c r="AM74" s="834">
        <f>'Générateur Emprise 20ans'!$B$14*AL$67</f>
        <v>1</v>
      </c>
      <c r="AN74" s="827" t="s">
        <v>449</v>
      </c>
      <c r="AO74" s="835">
        <f>(AO61*AM$75)*(AM$74*AO63)</f>
        <v>144</v>
      </c>
      <c r="AP74" s="834"/>
      <c r="AQ74" s="345"/>
      <c r="AR74" s="827" t="s">
        <v>417</v>
      </c>
      <c r="AS74" s="834">
        <f>'Générateur Emprise 20ans'!$B$14*AR$67</f>
        <v>1</v>
      </c>
      <c r="AT74" s="827" t="s">
        <v>449</v>
      </c>
      <c r="AU74" s="835">
        <f>(AU61*AS$75)*(AS$74*AU63)</f>
        <v>144</v>
      </c>
      <c r="AV74" s="834"/>
      <c r="AW74" s="345"/>
      <c r="AX74" s="827" t="s">
        <v>417</v>
      </c>
      <c r="AY74" s="834">
        <f>'Générateur Emprise 20ans'!$B$14*AX$67</f>
        <v>1</v>
      </c>
      <c r="AZ74" s="827" t="s">
        <v>449</v>
      </c>
      <c r="BA74" s="835">
        <f>(BA61*AY$75)*(AY$74*BA63)</f>
        <v>144</v>
      </c>
      <c r="BB74" s="834"/>
      <c r="BC74" s="345"/>
      <c r="BD74" s="827" t="s">
        <v>417</v>
      </c>
      <c r="BE74" s="834">
        <f>'Générateur Emprise 20ans'!$B$14*BD$67</f>
        <v>1</v>
      </c>
      <c r="BF74" s="827" t="s">
        <v>449</v>
      </c>
      <c r="BG74" s="835">
        <f>(BG61*BE$75)*(BE$74*BG63)</f>
        <v>144</v>
      </c>
      <c r="BH74" s="834"/>
      <c r="BI74" s="345"/>
      <c r="BJ74" s="827" t="s">
        <v>417</v>
      </c>
      <c r="BK74" s="834">
        <f>'Générateur Emprise 20ans'!$B$14*BJ$67</f>
        <v>1</v>
      </c>
      <c r="BL74" s="827" t="s">
        <v>449</v>
      </c>
      <c r="BM74" s="835">
        <f>(BM61*BK$75)*(BK$74*BM63)</f>
        <v>144</v>
      </c>
      <c r="BN74" s="834"/>
      <c r="BO74" s="345"/>
      <c r="BP74" s="827" t="s">
        <v>417</v>
      </c>
      <c r="BQ74" s="834">
        <f>'Générateur Emprise 20ans'!$B$14*BP$67</f>
        <v>1</v>
      </c>
      <c r="BR74" s="827" t="s">
        <v>449</v>
      </c>
      <c r="BS74" s="835">
        <f>(BS61*BQ$75)*(BQ$74*BS63)</f>
        <v>144</v>
      </c>
      <c r="BT74" s="834"/>
      <c r="BU74" s="345"/>
      <c r="BV74" s="827" t="s">
        <v>417</v>
      </c>
      <c r="BW74" s="834">
        <f>'Générateur Emprise 20ans'!$B$14*BV$67</f>
        <v>1</v>
      </c>
      <c r="BX74" s="827" t="s">
        <v>449</v>
      </c>
      <c r="BY74" s="835">
        <f>(BY61*BW$75)*(BW$74*BY63)</f>
        <v>144</v>
      </c>
      <c r="BZ74" s="834"/>
      <c r="CA74" s="345"/>
      <c r="CB74" s="827" t="s">
        <v>417</v>
      </c>
      <c r="CC74" s="834">
        <f>'Générateur Emprise 20ans'!$B$14*CB$67</f>
        <v>1</v>
      </c>
      <c r="CD74" s="827" t="s">
        <v>449</v>
      </c>
      <c r="CE74" s="835">
        <f>(CE61*CC$75)*(CC$74*CE63)</f>
        <v>144</v>
      </c>
      <c r="CF74" s="834"/>
      <c r="CG74" s="345"/>
      <c r="CH74" s="827" t="s">
        <v>417</v>
      </c>
      <c r="CI74" s="834">
        <f>'Générateur Emprise 20ans'!$B$14*CH$67</f>
        <v>1</v>
      </c>
      <c r="CJ74" s="827" t="s">
        <v>449</v>
      </c>
      <c r="CK74" s="835">
        <f>(CK61*CI$75)*(CI$74*CK63)</f>
        <v>144</v>
      </c>
      <c r="CL74" s="834"/>
      <c r="CM74" s="345"/>
      <c r="CN74" s="827" t="s">
        <v>417</v>
      </c>
      <c r="CO74" s="834">
        <f>'Générateur Emprise 20ans'!$B$14*CN$67</f>
        <v>1</v>
      </c>
      <c r="CP74" s="827" t="s">
        <v>449</v>
      </c>
      <c r="CQ74" s="835">
        <f>(CQ61*CO$75)*(CO$74*CQ63)</f>
        <v>144</v>
      </c>
      <c r="CR74" s="834"/>
      <c r="CS74" s="345"/>
      <c r="CT74" s="827" t="s">
        <v>417</v>
      </c>
      <c r="CU74" s="834">
        <f>'Générateur Emprise 20ans'!$B$14*CT$67</f>
        <v>1</v>
      </c>
      <c r="CV74" s="827" t="s">
        <v>449</v>
      </c>
      <c r="CW74" s="835">
        <f>(CW61*CU$75)*(CU$74*CW63)</f>
        <v>144</v>
      </c>
      <c r="CX74" s="834"/>
      <c r="CY74" s="345"/>
      <c r="CZ74" s="827" t="s">
        <v>417</v>
      </c>
      <c r="DA74" s="834">
        <f>'Générateur Emprise 20ans'!$B$14*CZ$67</f>
        <v>1</v>
      </c>
      <c r="DB74" s="827" t="s">
        <v>449</v>
      </c>
      <c r="DC74" s="835">
        <f>(DC61*DA$75)*(DA$74*DC63)</f>
        <v>144</v>
      </c>
      <c r="DD74" s="834"/>
      <c r="DE74" s="345"/>
      <c r="DF74" s="827" t="s">
        <v>417</v>
      </c>
      <c r="DG74" s="834">
        <f>'Générateur Emprise 20ans'!$B$14*DF$67</f>
        <v>1</v>
      </c>
      <c r="DH74" s="827" t="s">
        <v>449</v>
      </c>
      <c r="DI74" s="835">
        <f>(DI61*DG$75)*(DG$74*DI63)</f>
        <v>144</v>
      </c>
      <c r="DJ74" s="834"/>
      <c r="DK74" s="345"/>
      <c r="DL74" s="827" t="s">
        <v>417</v>
      </c>
      <c r="DM74" s="834">
        <f>'Générateur Emprise 20ans'!$B$14*DL$67</f>
        <v>1</v>
      </c>
      <c r="DN74" s="827" t="s">
        <v>449</v>
      </c>
      <c r="DO74" s="835">
        <f>(DO61*DM$75)*(DM$74*DO63)</f>
        <v>144</v>
      </c>
      <c r="DP74" s="834"/>
      <c r="DQ74" s="345"/>
      <c r="DR74" s="827" t="s">
        <v>417</v>
      </c>
      <c r="DS74" s="834">
        <f>'Générateur Emprise 20ans'!$B$14*DR$67</f>
        <v>1</v>
      </c>
      <c r="DT74" s="827" t="s">
        <v>449</v>
      </c>
      <c r="DU74" s="835">
        <f>(DU61*DS$75)*(DS$74*DU63)</f>
        <v>144</v>
      </c>
      <c r="DV74" s="834"/>
      <c r="DW74" s="345"/>
      <c r="DX74" s="827" t="s">
        <v>417</v>
      </c>
      <c r="DY74" s="834">
        <f>'Générateur Emprise 20ans'!$B$14*DX$67</f>
        <v>1</v>
      </c>
      <c r="DZ74" s="827" t="s">
        <v>449</v>
      </c>
      <c r="EA74" s="835">
        <f>(EA61*DY$75)*(DY$74*EA63)</f>
        <v>144</v>
      </c>
      <c r="EB74" s="834"/>
      <c r="EC74" s="345"/>
      <c r="ED74" s="827" t="s">
        <v>417</v>
      </c>
      <c r="EE74" s="834">
        <f>'Générateur Emprise 20ans'!$B$14*ED$67</f>
        <v>1</v>
      </c>
      <c r="EF74" s="827" t="s">
        <v>449</v>
      </c>
      <c r="EG74" s="835">
        <f>(EG61*EE$75)*(EE$74*EG63)</f>
        <v>144</v>
      </c>
      <c r="EH74" s="834"/>
      <c r="EI74" s="345"/>
      <c r="EJ74" s="827" t="s">
        <v>417</v>
      </c>
      <c r="EK74" s="834">
        <f>'Générateur Emprise 20ans'!$B$14*EJ$67</f>
        <v>1</v>
      </c>
      <c r="EL74" s="827" t="s">
        <v>449</v>
      </c>
      <c r="EM74" s="835">
        <f>(EM61*EK$75)*(EK$74*EM63)</f>
        <v>144</v>
      </c>
      <c r="EN74" s="834"/>
      <c r="EO74" s="345"/>
      <c r="EP74" s="827" t="s">
        <v>417</v>
      </c>
      <c r="EQ74" s="834">
        <f>'Générateur Emprise 20ans'!$B$14*EP$67</f>
        <v>1</v>
      </c>
      <c r="ER74" s="827" t="s">
        <v>449</v>
      </c>
      <c r="ES74" s="835">
        <f>(ES61*EQ$75)*(EQ$74*ES63)</f>
        <v>144</v>
      </c>
      <c r="ET74" s="834"/>
      <c r="EU74" s="345"/>
      <c r="EV74" s="827" t="s">
        <v>417</v>
      </c>
      <c r="EW74" s="834">
        <f>'Générateur Emprise 20ans'!$B$14*EV$67</f>
        <v>1</v>
      </c>
      <c r="EX74" s="827" t="s">
        <v>449</v>
      </c>
      <c r="EY74" s="835">
        <f>(EY61*EW$75)*(EW$74*EY63)</f>
        <v>144</v>
      </c>
      <c r="EZ74" s="834"/>
      <c r="FA74" s="345"/>
      <c r="FB74" s="827" t="s">
        <v>417</v>
      </c>
      <c r="FC74" s="834">
        <f>'Générateur Emprise 20ans'!$B$14*FB$67</f>
        <v>1</v>
      </c>
      <c r="FD74" s="827" t="s">
        <v>449</v>
      </c>
      <c r="FE74" s="835">
        <f>(FE61*FC$75)*(FC$74*FE63)</f>
        <v>144</v>
      </c>
      <c r="FF74" s="834"/>
      <c r="FG74" s="345"/>
      <c r="FH74" s="827" t="s">
        <v>417</v>
      </c>
      <c r="FI74" s="834">
        <f>'Générateur Emprise 20ans'!$B$14*FH$67</f>
        <v>1</v>
      </c>
      <c r="FJ74" s="827" t="s">
        <v>449</v>
      </c>
      <c r="FK74" s="835">
        <f>(FK61*FI$75)*(FI$74*FK63)</f>
        <v>144</v>
      </c>
      <c r="FL74" s="834"/>
      <c r="FM74" s="345"/>
      <c r="FN74" s="827" t="s">
        <v>417</v>
      </c>
      <c r="FO74" s="834">
        <f>'Générateur Emprise 20ans'!$B$14*FN$67</f>
        <v>1</v>
      </c>
      <c r="FP74" s="827" t="s">
        <v>449</v>
      </c>
      <c r="FQ74" s="835">
        <f>(FQ61*FO$75)*(FO$74*FQ63)</f>
        <v>144</v>
      </c>
      <c r="FR74" s="834"/>
      <c r="FS74" s="345"/>
      <c r="FT74" s="827" t="s">
        <v>417</v>
      </c>
      <c r="FU74" s="834">
        <f>'Générateur Emprise 20ans'!$B$14*FT$67</f>
        <v>1</v>
      </c>
      <c r="FV74" s="827" t="s">
        <v>449</v>
      </c>
      <c r="FW74" s="835">
        <f>(FW61*FU$75)*(FU$74*FW63)</f>
        <v>144</v>
      </c>
      <c r="FX74" s="834"/>
      <c r="FY74" s="345"/>
    </row>
    <row r="75" spans="1:181" x14ac:dyDescent="0.3">
      <c r="A75" s="19"/>
      <c r="B75" s="827" t="s">
        <v>416</v>
      </c>
      <c r="C75" s="834">
        <f>'Générateur Emprise 20ans'!$B$15*B$67</f>
        <v>1</v>
      </c>
      <c r="D75" s="827" t="s">
        <v>448</v>
      </c>
      <c r="E75" s="835">
        <f>(E61*C$75)*(C$76*E62)</f>
        <v>144</v>
      </c>
      <c r="F75" s="834"/>
      <c r="G75" s="345"/>
      <c r="H75" s="827" t="s">
        <v>416</v>
      </c>
      <c r="I75" s="834">
        <f>'Générateur Emprise 20ans'!$B$15*H$67</f>
        <v>1</v>
      </c>
      <c r="J75" s="827" t="s">
        <v>448</v>
      </c>
      <c r="K75" s="835">
        <f>(K61*I$75)*(I$76*K62)</f>
        <v>144</v>
      </c>
      <c r="L75" s="834"/>
      <c r="M75" s="345"/>
      <c r="N75" s="827" t="s">
        <v>416</v>
      </c>
      <c r="O75" s="834">
        <f>'Générateur Emprise 20ans'!$B$15*N$67</f>
        <v>1</v>
      </c>
      <c r="P75" s="827" t="s">
        <v>448</v>
      </c>
      <c r="Q75" s="835">
        <f>(Q61*O$75)*(O$76*Q62)</f>
        <v>144</v>
      </c>
      <c r="R75" s="834"/>
      <c r="S75" s="345"/>
      <c r="T75" s="827" t="s">
        <v>416</v>
      </c>
      <c r="U75" s="834">
        <f>'Générateur Emprise 20ans'!$B$15*T$67</f>
        <v>1</v>
      </c>
      <c r="V75" s="827" t="s">
        <v>448</v>
      </c>
      <c r="W75" s="835">
        <f>(W61*U$75)*(U$76*W62)</f>
        <v>144</v>
      </c>
      <c r="X75" s="834"/>
      <c r="Y75" s="345"/>
      <c r="Z75" s="827" t="s">
        <v>416</v>
      </c>
      <c r="AA75" s="834">
        <f>'Générateur Emprise 20ans'!$B$15*Z$67</f>
        <v>1</v>
      </c>
      <c r="AB75" s="827" t="s">
        <v>448</v>
      </c>
      <c r="AC75" s="835">
        <f>(AC61*AA$75)*(AA$76*AC62)</f>
        <v>144</v>
      </c>
      <c r="AD75" s="834"/>
      <c r="AE75" s="345"/>
      <c r="AF75" s="827" t="s">
        <v>416</v>
      </c>
      <c r="AG75" s="834">
        <f>'Générateur Emprise 20ans'!$B$15*AF$67</f>
        <v>1</v>
      </c>
      <c r="AH75" s="827" t="s">
        <v>448</v>
      </c>
      <c r="AI75" s="835">
        <f>(AI61*AG$75)*(AG$76*AI62)</f>
        <v>144</v>
      </c>
      <c r="AJ75" s="834"/>
      <c r="AK75" s="345"/>
      <c r="AL75" s="827" t="s">
        <v>416</v>
      </c>
      <c r="AM75" s="834">
        <f>'Générateur Emprise 20ans'!$B$15*AL$67</f>
        <v>1</v>
      </c>
      <c r="AN75" s="827" t="s">
        <v>448</v>
      </c>
      <c r="AO75" s="835">
        <f>(AO61*AM$75)*(AM$76*AO62)</f>
        <v>144</v>
      </c>
      <c r="AP75" s="834"/>
      <c r="AQ75" s="345"/>
      <c r="AR75" s="827" t="s">
        <v>416</v>
      </c>
      <c r="AS75" s="834">
        <f>'Générateur Emprise 20ans'!$B$15*AR$67</f>
        <v>1</v>
      </c>
      <c r="AT75" s="827" t="s">
        <v>448</v>
      </c>
      <c r="AU75" s="835">
        <f>(AU61*AS$75)*(AS$76*AU62)</f>
        <v>144</v>
      </c>
      <c r="AV75" s="834"/>
      <c r="AW75" s="345"/>
      <c r="AX75" s="827" t="s">
        <v>416</v>
      </c>
      <c r="AY75" s="834">
        <f>'Générateur Emprise 20ans'!$B$15*AX$67</f>
        <v>1</v>
      </c>
      <c r="AZ75" s="827" t="s">
        <v>448</v>
      </c>
      <c r="BA75" s="835">
        <f>(BA61*AY$75)*(AY$76*BA62)</f>
        <v>144</v>
      </c>
      <c r="BB75" s="834"/>
      <c r="BC75" s="345"/>
      <c r="BD75" s="827" t="s">
        <v>416</v>
      </c>
      <c r="BE75" s="834">
        <f>'Générateur Emprise 20ans'!$B$15*BD$67</f>
        <v>1</v>
      </c>
      <c r="BF75" s="827" t="s">
        <v>448</v>
      </c>
      <c r="BG75" s="835">
        <f>(BG61*BE$75)*(BE$76*BG62)</f>
        <v>144</v>
      </c>
      <c r="BH75" s="834"/>
      <c r="BI75" s="345"/>
      <c r="BJ75" s="827" t="s">
        <v>416</v>
      </c>
      <c r="BK75" s="834">
        <f>'Générateur Emprise 20ans'!$B$15*BJ$67</f>
        <v>1</v>
      </c>
      <c r="BL75" s="827" t="s">
        <v>448</v>
      </c>
      <c r="BM75" s="835">
        <f>(BM61*BK$75)*(BK$76*BM62)</f>
        <v>144</v>
      </c>
      <c r="BN75" s="834"/>
      <c r="BO75" s="345"/>
      <c r="BP75" s="827" t="s">
        <v>416</v>
      </c>
      <c r="BQ75" s="834">
        <f>'Générateur Emprise 20ans'!$B$15*BP$67</f>
        <v>1</v>
      </c>
      <c r="BR75" s="827" t="s">
        <v>448</v>
      </c>
      <c r="BS75" s="835">
        <f>(BS61*BQ$75)*(BQ$76*BS62)</f>
        <v>144</v>
      </c>
      <c r="BT75" s="834"/>
      <c r="BU75" s="345"/>
      <c r="BV75" s="827" t="s">
        <v>416</v>
      </c>
      <c r="BW75" s="834">
        <f>'Générateur Emprise 20ans'!$B$15*BV$67</f>
        <v>1</v>
      </c>
      <c r="BX75" s="827" t="s">
        <v>448</v>
      </c>
      <c r="BY75" s="835">
        <f>(BY61*BW$75)*(BW$76*BY62)</f>
        <v>144</v>
      </c>
      <c r="BZ75" s="834"/>
      <c r="CA75" s="345"/>
      <c r="CB75" s="827" t="s">
        <v>416</v>
      </c>
      <c r="CC75" s="834">
        <f>'Générateur Emprise 20ans'!$B$15*CB$67</f>
        <v>1</v>
      </c>
      <c r="CD75" s="827" t="s">
        <v>448</v>
      </c>
      <c r="CE75" s="835">
        <f>(CE61*CC$75)*(CC$76*CE62)</f>
        <v>144</v>
      </c>
      <c r="CF75" s="834"/>
      <c r="CG75" s="345"/>
      <c r="CH75" s="827" t="s">
        <v>416</v>
      </c>
      <c r="CI75" s="834">
        <f>'Générateur Emprise 20ans'!$B$15*CH$67</f>
        <v>1</v>
      </c>
      <c r="CJ75" s="827" t="s">
        <v>448</v>
      </c>
      <c r="CK75" s="835">
        <f>(CK61*CI$75)*(CI$76*CK62)</f>
        <v>144</v>
      </c>
      <c r="CL75" s="834"/>
      <c r="CM75" s="345"/>
      <c r="CN75" s="827" t="s">
        <v>416</v>
      </c>
      <c r="CO75" s="834">
        <f>'Générateur Emprise 20ans'!$B$15*CN$67</f>
        <v>1</v>
      </c>
      <c r="CP75" s="827" t="s">
        <v>448</v>
      </c>
      <c r="CQ75" s="835">
        <f>(CQ61*CO$75)*(CO$76*CQ62)</f>
        <v>144</v>
      </c>
      <c r="CR75" s="834"/>
      <c r="CS75" s="345"/>
      <c r="CT75" s="827" t="s">
        <v>416</v>
      </c>
      <c r="CU75" s="834">
        <f>'Générateur Emprise 20ans'!$B$15*CT$67</f>
        <v>1</v>
      </c>
      <c r="CV75" s="827" t="s">
        <v>448</v>
      </c>
      <c r="CW75" s="835">
        <f>(CW61*CU$75)*(CU$76*CW62)</f>
        <v>144</v>
      </c>
      <c r="CX75" s="834"/>
      <c r="CY75" s="345"/>
      <c r="CZ75" s="827" t="s">
        <v>416</v>
      </c>
      <c r="DA75" s="834">
        <f>'Générateur Emprise 20ans'!$B$15*CZ$67</f>
        <v>1</v>
      </c>
      <c r="DB75" s="827" t="s">
        <v>448</v>
      </c>
      <c r="DC75" s="835">
        <f>(DC61*DA$75)*(DA$76*DC62)</f>
        <v>144</v>
      </c>
      <c r="DD75" s="834"/>
      <c r="DE75" s="345"/>
      <c r="DF75" s="827" t="s">
        <v>416</v>
      </c>
      <c r="DG75" s="834">
        <f>'Générateur Emprise 20ans'!$B$15*DF$67</f>
        <v>1</v>
      </c>
      <c r="DH75" s="827" t="s">
        <v>448</v>
      </c>
      <c r="DI75" s="835">
        <f>(DI61*DG$75)*(DG$76*DI62)</f>
        <v>144</v>
      </c>
      <c r="DJ75" s="834"/>
      <c r="DK75" s="345"/>
      <c r="DL75" s="827" t="s">
        <v>416</v>
      </c>
      <c r="DM75" s="834">
        <f>'Générateur Emprise 20ans'!$B$15*DL$67</f>
        <v>1</v>
      </c>
      <c r="DN75" s="827" t="s">
        <v>448</v>
      </c>
      <c r="DO75" s="835">
        <f>(DO61*DM$75)*(DM$76*DO62)</f>
        <v>144</v>
      </c>
      <c r="DP75" s="834"/>
      <c r="DQ75" s="345"/>
      <c r="DR75" s="827" t="s">
        <v>416</v>
      </c>
      <c r="DS75" s="834">
        <f>'Générateur Emprise 20ans'!$B$15*DR$67</f>
        <v>1</v>
      </c>
      <c r="DT75" s="827" t="s">
        <v>448</v>
      </c>
      <c r="DU75" s="835">
        <f>(DU61*DS$75)*(DS$76*DU62)</f>
        <v>144</v>
      </c>
      <c r="DV75" s="834"/>
      <c r="DW75" s="345"/>
      <c r="DX75" s="827" t="s">
        <v>416</v>
      </c>
      <c r="DY75" s="834">
        <f>'Générateur Emprise 20ans'!$B$15*DX$67</f>
        <v>1</v>
      </c>
      <c r="DZ75" s="827" t="s">
        <v>448</v>
      </c>
      <c r="EA75" s="835">
        <f>(EA61*DY$75)*(DY$76*EA62)</f>
        <v>144</v>
      </c>
      <c r="EB75" s="834"/>
      <c r="EC75" s="345"/>
      <c r="ED75" s="827" t="s">
        <v>416</v>
      </c>
      <c r="EE75" s="834">
        <f>'Générateur Emprise 20ans'!$B$15*ED$67</f>
        <v>1</v>
      </c>
      <c r="EF75" s="827" t="s">
        <v>448</v>
      </c>
      <c r="EG75" s="835">
        <f>(EG61*EE$75)*(EE$76*EG62)</f>
        <v>144</v>
      </c>
      <c r="EH75" s="834"/>
      <c r="EI75" s="345"/>
      <c r="EJ75" s="827" t="s">
        <v>416</v>
      </c>
      <c r="EK75" s="834">
        <f>'Générateur Emprise 20ans'!$B$15*EJ$67</f>
        <v>1</v>
      </c>
      <c r="EL75" s="827" t="s">
        <v>448</v>
      </c>
      <c r="EM75" s="835">
        <f>(EM61*EK$75)*(EK$76*EM62)</f>
        <v>144</v>
      </c>
      <c r="EN75" s="834"/>
      <c r="EO75" s="345"/>
      <c r="EP75" s="827" t="s">
        <v>416</v>
      </c>
      <c r="EQ75" s="834">
        <f>'Générateur Emprise 20ans'!$B$15*EP$67</f>
        <v>1</v>
      </c>
      <c r="ER75" s="827" t="s">
        <v>448</v>
      </c>
      <c r="ES75" s="835">
        <f>(ES61*EQ$75)*(EQ$76*ES62)</f>
        <v>144</v>
      </c>
      <c r="ET75" s="834"/>
      <c r="EU75" s="345"/>
      <c r="EV75" s="827" t="s">
        <v>416</v>
      </c>
      <c r="EW75" s="834">
        <f>'Générateur Emprise 20ans'!$B$15*EV$67</f>
        <v>1</v>
      </c>
      <c r="EX75" s="827" t="s">
        <v>448</v>
      </c>
      <c r="EY75" s="835">
        <f>(EY61*EW$75)*(EW$76*EY62)</f>
        <v>144</v>
      </c>
      <c r="EZ75" s="834"/>
      <c r="FA75" s="345"/>
      <c r="FB75" s="827" t="s">
        <v>416</v>
      </c>
      <c r="FC75" s="834">
        <f>'Générateur Emprise 20ans'!$B$15*FB$67</f>
        <v>1</v>
      </c>
      <c r="FD75" s="827" t="s">
        <v>448</v>
      </c>
      <c r="FE75" s="835">
        <f>(FE61*FC$75)*(FC$76*FE62)</f>
        <v>144</v>
      </c>
      <c r="FF75" s="834"/>
      <c r="FG75" s="345"/>
      <c r="FH75" s="827" t="s">
        <v>416</v>
      </c>
      <c r="FI75" s="834">
        <f>'Générateur Emprise 20ans'!$B$15*FH$67</f>
        <v>1</v>
      </c>
      <c r="FJ75" s="827" t="s">
        <v>448</v>
      </c>
      <c r="FK75" s="835">
        <f>(FK61*FI$75)*(FI$76*FK62)</f>
        <v>144</v>
      </c>
      <c r="FL75" s="834"/>
      <c r="FM75" s="345"/>
      <c r="FN75" s="827" t="s">
        <v>416</v>
      </c>
      <c r="FO75" s="834">
        <f>'Générateur Emprise 20ans'!$B$15*FN$67</f>
        <v>1</v>
      </c>
      <c r="FP75" s="827" t="s">
        <v>448</v>
      </c>
      <c r="FQ75" s="835">
        <f>(FQ61*FO$75)*(FO$76*FQ62)</f>
        <v>144</v>
      </c>
      <c r="FR75" s="834"/>
      <c r="FS75" s="345"/>
      <c r="FT75" s="827" t="s">
        <v>416</v>
      </c>
      <c r="FU75" s="834">
        <f>'Générateur Emprise 20ans'!$B$15*FT$67</f>
        <v>1</v>
      </c>
      <c r="FV75" s="827" t="s">
        <v>448</v>
      </c>
      <c r="FW75" s="835">
        <f>(FW61*FU$75)*(FU$76*FW62)</f>
        <v>144</v>
      </c>
      <c r="FX75" s="834"/>
      <c r="FY75" s="345"/>
    </row>
    <row r="76" spans="1:181" ht="15" thickBot="1" x14ac:dyDescent="0.35">
      <c r="A76" s="19"/>
      <c r="B76" s="826" t="s">
        <v>415</v>
      </c>
      <c r="C76" s="832">
        <f>'Générateur Emprise 20ans'!$B$16*B$67</f>
        <v>1</v>
      </c>
      <c r="D76" s="826" t="s">
        <v>447</v>
      </c>
      <c r="E76" s="833">
        <f>(E60*C$76)*(C$73*E62)</f>
        <v>144</v>
      </c>
      <c r="F76" s="832"/>
      <c r="G76" s="345"/>
      <c r="H76" s="826" t="s">
        <v>415</v>
      </c>
      <c r="I76" s="832">
        <f>'Générateur Emprise 20ans'!$B$16*H$67</f>
        <v>1</v>
      </c>
      <c r="J76" s="826" t="s">
        <v>447</v>
      </c>
      <c r="K76" s="833">
        <f>(K60*I$76)*(I$73*K62)</f>
        <v>144</v>
      </c>
      <c r="L76" s="832"/>
      <c r="M76" s="345"/>
      <c r="N76" s="826" t="s">
        <v>415</v>
      </c>
      <c r="O76" s="832">
        <f>'Générateur Emprise 20ans'!$B$16*N$67</f>
        <v>1</v>
      </c>
      <c r="P76" s="826" t="s">
        <v>447</v>
      </c>
      <c r="Q76" s="833">
        <f>(Q60*O$76)*(O$73*Q62)</f>
        <v>144</v>
      </c>
      <c r="R76" s="832"/>
      <c r="S76" s="345"/>
      <c r="T76" s="826" t="s">
        <v>415</v>
      </c>
      <c r="U76" s="832">
        <f>'Générateur Emprise 20ans'!$B$16*T$67</f>
        <v>1</v>
      </c>
      <c r="V76" s="826" t="s">
        <v>447</v>
      </c>
      <c r="W76" s="833">
        <f>(W60*U$76)*(U$73*W62)</f>
        <v>144</v>
      </c>
      <c r="X76" s="832"/>
      <c r="Y76" s="345"/>
      <c r="Z76" s="826" t="s">
        <v>415</v>
      </c>
      <c r="AA76" s="832">
        <f>'Générateur Emprise 20ans'!$B$16*Z$67</f>
        <v>1</v>
      </c>
      <c r="AB76" s="826" t="s">
        <v>447</v>
      </c>
      <c r="AC76" s="833">
        <f>(AC60*AA$76)*(AA$73*AC62)</f>
        <v>144</v>
      </c>
      <c r="AD76" s="832"/>
      <c r="AE76" s="345"/>
      <c r="AF76" s="826" t="s">
        <v>415</v>
      </c>
      <c r="AG76" s="832">
        <f>'Générateur Emprise 20ans'!$B$16*AF$67</f>
        <v>1</v>
      </c>
      <c r="AH76" s="826" t="s">
        <v>447</v>
      </c>
      <c r="AI76" s="833">
        <f>(AI60*AG$76)*(AG$73*AI62)</f>
        <v>144</v>
      </c>
      <c r="AJ76" s="832"/>
      <c r="AK76" s="345"/>
      <c r="AL76" s="826" t="s">
        <v>415</v>
      </c>
      <c r="AM76" s="832">
        <f>'Générateur Emprise 20ans'!$B$16*AL$67</f>
        <v>1</v>
      </c>
      <c r="AN76" s="826" t="s">
        <v>447</v>
      </c>
      <c r="AO76" s="833">
        <f>(AO60*AM$76)*(AM$73*AO62)</f>
        <v>144</v>
      </c>
      <c r="AP76" s="832"/>
      <c r="AQ76" s="345"/>
      <c r="AR76" s="826" t="s">
        <v>415</v>
      </c>
      <c r="AS76" s="832">
        <f>'Générateur Emprise 20ans'!$B$16*AR$67</f>
        <v>1</v>
      </c>
      <c r="AT76" s="826" t="s">
        <v>447</v>
      </c>
      <c r="AU76" s="833">
        <f>(AU60*AS$76)*(AS$73*AU62)</f>
        <v>144</v>
      </c>
      <c r="AV76" s="832"/>
      <c r="AW76" s="345"/>
      <c r="AX76" s="826" t="s">
        <v>415</v>
      </c>
      <c r="AY76" s="832">
        <f>'Générateur Emprise 20ans'!$B$16*AX$67</f>
        <v>1</v>
      </c>
      <c r="AZ76" s="826" t="s">
        <v>447</v>
      </c>
      <c r="BA76" s="833">
        <f>(BA60*AY$76)*(AY$73*BA62)</f>
        <v>144</v>
      </c>
      <c r="BB76" s="832"/>
      <c r="BC76" s="345"/>
      <c r="BD76" s="826" t="s">
        <v>415</v>
      </c>
      <c r="BE76" s="832">
        <f>'Générateur Emprise 20ans'!$B$16*BD$67</f>
        <v>1</v>
      </c>
      <c r="BF76" s="826" t="s">
        <v>447</v>
      </c>
      <c r="BG76" s="833">
        <f>(BG60*BE$76)*(BE$73*BG62)</f>
        <v>144</v>
      </c>
      <c r="BH76" s="832"/>
      <c r="BI76" s="345"/>
      <c r="BJ76" s="826" t="s">
        <v>415</v>
      </c>
      <c r="BK76" s="832">
        <f>'Générateur Emprise 20ans'!$B$16*BJ$67</f>
        <v>1</v>
      </c>
      <c r="BL76" s="826" t="s">
        <v>447</v>
      </c>
      <c r="BM76" s="833">
        <f>(BM60*BK$76)*(BK$73*BM62)</f>
        <v>144</v>
      </c>
      <c r="BN76" s="832"/>
      <c r="BO76" s="345"/>
      <c r="BP76" s="826" t="s">
        <v>415</v>
      </c>
      <c r="BQ76" s="832">
        <f>'Générateur Emprise 20ans'!$B$16*BP$67</f>
        <v>1</v>
      </c>
      <c r="BR76" s="826" t="s">
        <v>447</v>
      </c>
      <c r="BS76" s="833">
        <f>(BS60*BQ$76)*(BQ$73*BS62)</f>
        <v>144</v>
      </c>
      <c r="BT76" s="832"/>
      <c r="BU76" s="345"/>
      <c r="BV76" s="826" t="s">
        <v>415</v>
      </c>
      <c r="BW76" s="832">
        <f>'Générateur Emprise 20ans'!$B$16*BV$67</f>
        <v>1</v>
      </c>
      <c r="BX76" s="826" t="s">
        <v>447</v>
      </c>
      <c r="BY76" s="833">
        <f>(BY60*BW$76)*(BW$73*BY62)</f>
        <v>144</v>
      </c>
      <c r="BZ76" s="832"/>
      <c r="CA76" s="345"/>
      <c r="CB76" s="826" t="s">
        <v>415</v>
      </c>
      <c r="CC76" s="832">
        <f>'Générateur Emprise 20ans'!$B$16*CB$67</f>
        <v>1</v>
      </c>
      <c r="CD76" s="826" t="s">
        <v>447</v>
      </c>
      <c r="CE76" s="833">
        <f>(CE60*CC$76)*(CC$73*CE62)</f>
        <v>144</v>
      </c>
      <c r="CF76" s="832"/>
      <c r="CG76" s="345"/>
      <c r="CH76" s="826" t="s">
        <v>415</v>
      </c>
      <c r="CI76" s="832">
        <f>'Générateur Emprise 20ans'!$B$16*CH$67</f>
        <v>1</v>
      </c>
      <c r="CJ76" s="826" t="s">
        <v>447</v>
      </c>
      <c r="CK76" s="833">
        <f>(CK60*CI$76)*(CI$73*CK62)</f>
        <v>144</v>
      </c>
      <c r="CL76" s="832"/>
      <c r="CM76" s="345"/>
      <c r="CN76" s="826" t="s">
        <v>415</v>
      </c>
      <c r="CO76" s="832">
        <f>'Générateur Emprise 20ans'!$B$16*CN$67</f>
        <v>1</v>
      </c>
      <c r="CP76" s="826" t="s">
        <v>447</v>
      </c>
      <c r="CQ76" s="833">
        <f>(CQ60*CO$76)*(CO$73*CQ62)</f>
        <v>144</v>
      </c>
      <c r="CR76" s="832"/>
      <c r="CS76" s="345"/>
      <c r="CT76" s="826" t="s">
        <v>415</v>
      </c>
      <c r="CU76" s="832">
        <f>'Générateur Emprise 20ans'!$B$16*CT$67</f>
        <v>1</v>
      </c>
      <c r="CV76" s="826" t="s">
        <v>447</v>
      </c>
      <c r="CW76" s="833">
        <f>(CW60*CU$76)*(CU$73*CW62)</f>
        <v>144</v>
      </c>
      <c r="CX76" s="832"/>
      <c r="CY76" s="345"/>
      <c r="CZ76" s="826" t="s">
        <v>415</v>
      </c>
      <c r="DA76" s="832">
        <f>'Générateur Emprise 20ans'!$B$16*CZ$67</f>
        <v>1</v>
      </c>
      <c r="DB76" s="826" t="s">
        <v>447</v>
      </c>
      <c r="DC76" s="833">
        <f>(DC60*DA$76)*(DA$73*DC62)</f>
        <v>144</v>
      </c>
      <c r="DD76" s="832"/>
      <c r="DE76" s="345"/>
      <c r="DF76" s="826" t="s">
        <v>415</v>
      </c>
      <c r="DG76" s="832">
        <f>'Générateur Emprise 20ans'!$B$16*DF$67</f>
        <v>1</v>
      </c>
      <c r="DH76" s="826" t="s">
        <v>447</v>
      </c>
      <c r="DI76" s="833">
        <f>(DI60*DG$76)*(DG$73*DI62)</f>
        <v>144</v>
      </c>
      <c r="DJ76" s="832"/>
      <c r="DK76" s="345"/>
      <c r="DL76" s="826" t="s">
        <v>415</v>
      </c>
      <c r="DM76" s="832">
        <f>'Générateur Emprise 20ans'!$B$16*DL$67</f>
        <v>1</v>
      </c>
      <c r="DN76" s="826" t="s">
        <v>447</v>
      </c>
      <c r="DO76" s="833">
        <f>(DO60*DM$76)*(DM$73*DO62)</f>
        <v>144</v>
      </c>
      <c r="DP76" s="832"/>
      <c r="DQ76" s="345"/>
      <c r="DR76" s="826" t="s">
        <v>415</v>
      </c>
      <c r="DS76" s="832">
        <f>'Générateur Emprise 20ans'!$B$16*DR$67</f>
        <v>1</v>
      </c>
      <c r="DT76" s="826" t="s">
        <v>447</v>
      </c>
      <c r="DU76" s="833">
        <f>(DU60*DS$76)*(DS$73*DU62)</f>
        <v>144</v>
      </c>
      <c r="DV76" s="832"/>
      <c r="DW76" s="345"/>
      <c r="DX76" s="826" t="s">
        <v>415</v>
      </c>
      <c r="DY76" s="832">
        <f>'Générateur Emprise 20ans'!$B$16*DX$67</f>
        <v>1</v>
      </c>
      <c r="DZ76" s="826" t="s">
        <v>447</v>
      </c>
      <c r="EA76" s="833">
        <f>(EA60*DY$76)*(DY$73*EA62)</f>
        <v>144</v>
      </c>
      <c r="EB76" s="832"/>
      <c r="EC76" s="345"/>
      <c r="ED76" s="826" t="s">
        <v>415</v>
      </c>
      <c r="EE76" s="832">
        <f>'Générateur Emprise 20ans'!$B$16*ED$67</f>
        <v>1</v>
      </c>
      <c r="EF76" s="826" t="s">
        <v>447</v>
      </c>
      <c r="EG76" s="833">
        <f>(EG60*EE$76)*(EE$73*EG62)</f>
        <v>144</v>
      </c>
      <c r="EH76" s="832"/>
      <c r="EI76" s="345"/>
      <c r="EJ76" s="826" t="s">
        <v>415</v>
      </c>
      <c r="EK76" s="832">
        <f>'Générateur Emprise 20ans'!$B$16*EJ$67</f>
        <v>1</v>
      </c>
      <c r="EL76" s="826" t="s">
        <v>447</v>
      </c>
      <c r="EM76" s="833">
        <f>(EM60*EK$76)*(EK$73*EM62)</f>
        <v>144</v>
      </c>
      <c r="EN76" s="832"/>
      <c r="EO76" s="345"/>
      <c r="EP76" s="826" t="s">
        <v>415</v>
      </c>
      <c r="EQ76" s="832">
        <f>'Générateur Emprise 20ans'!$B$16*EP$67</f>
        <v>1</v>
      </c>
      <c r="ER76" s="826" t="s">
        <v>447</v>
      </c>
      <c r="ES76" s="833">
        <f>(ES60*EQ$76)*(EQ$73*ES62)</f>
        <v>144</v>
      </c>
      <c r="ET76" s="832"/>
      <c r="EU76" s="345"/>
      <c r="EV76" s="826" t="s">
        <v>415</v>
      </c>
      <c r="EW76" s="832">
        <f>'Générateur Emprise 20ans'!$B$16*EV$67</f>
        <v>1</v>
      </c>
      <c r="EX76" s="826" t="s">
        <v>447</v>
      </c>
      <c r="EY76" s="833">
        <f>(EY60*EW$76)*(EW$73*EY62)</f>
        <v>144</v>
      </c>
      <c r="EZ76" s="832"/>
      <c r="FA76" s="345"/>
      <c r="FB76" s="826" t="s">
        <v>415</v>
      </c>
      <c r="FC76" s="832">
        <f>'Générateur Emprise 20ans'!$B$16*FB$67</f>
        <v>1</v>
      </c>
      <c r="FD76" s="826" t="s">
        <v>447</v>
      </c>
      <c r="FE76" s="833">
        <f>(FE60*FC$76)*(FC$73*FE62)</f>
        <v>144</v>
      </c>
      <c r="FF76" s="832"/>
      <c r="FG76" s="345"/>
      <c r="FH76" s="826" t="s">
        <v>415</v>
      </c>
      <c r="FI76" s="832">
        <f>'Générateur Emprise 20ans'!$B$16*FH$67</f>
        <v>1</v>
      </c>
      <c r="FJ76" s="826" t="s">
        <v>447</v>
      </c>
      <c r="FK76" s="833">
        <f>(FK60*FI$76)*(FI$73*FK62)</f>
        <v>144</v>
      </c>
      <c r="FL76" s="832"/>
      <c r="FM76" s="345"/>
      <c r="FN76" s="826" t="s">
        <v>415</v>
      </c>
      <c r="FO76" s="832">
        <f>'Générateur Emprise 20ans'!$B$16*FN$67</f>
        <v>1</v>
      </c>
      <c r="FP76" s="826" t="s">
        <v>447</v>
      </c>
      <c r="FQ76" s="833">
        <f>(FQ60*FO$76)*(FO$73*FQ62)</f>
        <v>144</v>
      </c>
      <c r="FR76" s="832"/>
      <c r="FS76" s="345"/>
      <c r="FT76" s="826" t="s">
        <v>415</v>
      </c>
      <c r="FU76" s="832">
        <f>'Générateur Emprise 20ans'!$B$16*FT$67</f>
        <v>1</v>
      </c>
      <c r="FV76" s="826" t="s">
        <v>447</v>
      </c>
      <c r="FW76" s="833">
        <f>(FW60*FU$76)*(FU$73*FW62)</f>
        <v>144</v>
      </c>
      <c r="FX76" s="832"/>
      <c r="FY76" s="345"/>
    </row>
    <row r="77" spans="1:181" x14ac:dyDescent="0.3">
      <c r="A77" s="19"/>
      <c r="B77" s="851"/>
      <c r="E77" s="835" t="s">
        <v>481</v>
      </c>
      <c r="F77" s="839">
        <f>SUM(E73:E76)</f>
        <v>576</v>
      </c>
      <c r="G77" s="345"/>
      <c r="H77" s="851"/>
      <c r="K77" s="835" t="s">
        <v>481</v>
      </c>
      <c r="L77" s="839">
        <f>SUM(K73:K76)</f>
        <v>576</v>
      </c>
      <c r="M77" s="345"/>
      <c r="N77" s="851"/>
      <c r="Q77" s="835" t="s">
        <v>481</v>
      </c>
      <c r="R77" s="839">
        <f>SUM(Q73:Q76)</f>
        <v>576</v>
      </c>
      <c r="S77" s="345"/>
      <c r="T77" s="851"/>
      <c r="W77" s="835" t="s">
        <v>481</v>
      </c>
      <c r="X77" s="839">
        <f>SUM(W73:W76)</f>
        <v>576</v>
      </c>
      <c r="Y77" s="345"/>
      <c r="Z77" s="851"/>
      <c r="AC77" s="835" t="s">
        <v>481</v>
      </c>
      <c r="AD77" s="839">
        <f>SUM(AC73:AC76)</f>
        <v>576</v>
      </c>
      <c r="AE77" s="345"/>
      <c r="AF77" s="851"/>
      <c r="AI77" s="835" t="s">
        <v>481</v>
      </c>
      <c r="AJ77" s="839">
        <f>SUM(AI73:AI76)</f>
        <v>576</v>
      </c>
      <c r="AK77" s="345"/>
      <c r="AL77" s="851"/>
      <c r="AO77" s="835" t="s">
        <v>481</v>
      </c>
      <c r="AP77" s="839">
        <f>SUM(AO73:AO76)</f>
        <v>576</v>
      </c>
      <c r="AQ77" s="345"/>
      <c r="AR77" s="851"/>
      <c r="AU77" s="835" t="s">
        <v>481</v>
      </c>
      <c r="AV77" s="839">
        <f>SUM(AU73:AU76)</f>
        <v>576</v>
      </c>
      <c r="AW77" s="345"/>
      <c r="AX77" s="851"/>
      <c r="BA77" s="835" t="s">
        <v>481</v>
      </c>
      <c r="BB77" s="839">
        <f>SUM(BA73:BA76)</f>
        <v>576</v>
      </c>
      <c r="BC77" s="345"/>
      <c r="BD77" s="851"/>
      <c r="BG77" s="835" t="s">
        <v>481</v>
      </c>
      <c r="BH77" s="839">
        <f>SUM(BG73:BG76)</f>
        <v>576</v>
      </c>
      <c r="BI77" s="345"/>
      <c r="BJ77" s="851"/>
      <c r="BM77" s="835" t="s">
        <v>481</v>
      </c>
      <c r="BN77" s="839">
        <f>SUM(BM73:BM76)</f>
        <v>576</v>
      </c>
      <c r="BO77" s="345"/>
      <c r="BP77" s="851"/>
      <c r="BS77" s="835" t="s">
        <v>481</v>
      </c>
      <c r="BT77" s="839">
        <f>SUM(BS73:BS76)</f>
        <v>576</v>
      </c>
      <c r="BU77" s="345"/>
      <c r="BV77" s="851"/>
      <c r="BY77" s="835" t="s">
        <v>481</v>
      </c>
      <c r="BZ77" s="839">
        <f>SUM(BY73:BY76)</f>
        <v>576</v>
      </c>
      <c r="CA77" s="345"/>
      <c r="CB77" s="851"/>
      <c r="CE77" s="835" t="s">
        <v>481</v>
      </c>
      <c r="CF77" s="839">
        <f>SUM(CE73:CE76)</f>
        <v>576</v>
      </c>
      <c r="CG77" s="345"/>
      <c r="CH77" s="851"/>
      <c r="CK77" s="835" t="s">
        <v>481</v>
      </c>
      <c r="CL77" s="839">
        <f>SUM(CK73:CK76)</f>
        <v>576</v>
      </c>
      <c r="CM77" s="345"/>
      <c r="CN77" s="851"/>
      <c r="CQ77" s="835" t="s">
        <v>481</v>
      </c>
      <c r="CR77" s="839">
        <f>SUM(CQ73:CQ76)</f>
        <v>576</v>
      </c>
      <c r="CS77" s="345"/>
      <c r="CT77" s="851"/>
      <c r="CW77" s="835" t="s">
        <v>481</v>
      </c>
      <c r="CX77" s="839">
        <f>SUM(CW73:CW76)</f>
        <v>576</v>
      </c>
      <c r="CY77" s="345"/>
      <c r="CZ77" s="851"/>
      <c r="DC77" s="835" t="s">
        <v>481</v>
      </c>
      <c r="DD77" s="839">
        <f>SUM(DC73:DC76)</f>
        <v>576</v>
      </c>
      <c r="DE77" s="345"/>
      <c r="DF77" s="851"/>
      <c r="DI77" s="835" t="s">
        <v>481</v>
      </c>
      <c r="DJ77" s="839">
        <f>SUM(DI73:DI76)</f>
        <v>576</v>
      </c>
      <c r="DK77" s="345"/>
      <c r="DL77" s="851"/>
      <c r="DO77" s="835" t="s">
        <v>481</v>
      </c>
      <c r="DP77" s="839">
        <f>SUM(DO73:DO76)</f>
        <v>576</v>
      </c>
      <c r="DQ77" s="345"/>
      <c r="DR77" s="851"/>
      <c r="DU77" s="835" t="s">
        <v>481</v>
      </c>
      <c r="DV77" s="839">
        <f>SUM(DU73:DU76)</f>
        <v>576</v>
      </c>
      <c r="DW77" s="345"/>
      <c r="DX77" s="851"/>
      <c r="EA77" s="835" t="s">
        <v>481</v>
      </c>
      <c r="EB77" s="839">
        <f>SUM(EA73:EA76)</f>
        <v>576</v>
      </c>
      <c r="EC77" s="345"/>
      <c r="ED77" s="851"/>
      <c r="EG77" s="835" t="s">
        <v>481</v>
      </c>
      <c r="EH77" s="839">
        <f>SUM(EG73:EG76)</f>
        <v>576</v>
      </c>
      <c r="EI77" s="345"/>
      <c r="EJ77" s="851"/>
      <c r="EM77" s="835" t="s">
        <v>481</v>
      </c>
      <c r="EN77" s="839">
        <f>SUM(EM73:EM76)</f>
        <v>576</v>
      </c>
      <c r="EO77" s="345"/>
      <c r="EP77" s="851"/>
      <c r="ES77" s="835" t="s">
        <v>481</v>
      </c>
      <c r="ET77" s="839">
        <f>SUM(ES73:ES76)</f>
        <v>576</v>
      </c>
      <c r="EU77" s="345"/>
      <c r="EV77" s="851"/>
      <c r="EY77" s="835" t="s">
        <v>481</v>
      </c>
      <c r="EZ77" s="839">
        <f>SUM(EY73:EY76)</f>
        <v>576</v>
      </c>
      <c r="FA77" s="345"/>
      <c r="FB77" s="851"/>
      <c r="FE77" s="835" t="s">
        <v>481</v>
      </c>
      <c r="FF77" s="839">
        <f>SUM(FE73:FE76)</f>
        <v>576</v>
      </c>
      <c r="FG77" s="345"/>
      <c r="FH77" s="851"/>
      <c r="FK77" s="835" t="s">
        <v>481</v>
      </c>
      <c r="FL77" s="839">
        <f>SUM(FK73:FK76)</f>
        <v>576</v>
      </c>
      <c r="FM77" s="345"/>
      <c r="FN77" s="851"/>
      <c r="FQ77" s="835" t="s">
        <v>481</v>
      </c>
      <c r="FR77" s="839">
        <f>SUM(FQ73:FQ76)</f>
        <v>576</v>
      </c>
      <c r="FS77" s="345"/>
      <c r="FT77" s="851"/>
      <c r="FW77" s="835" t="s">
        <v>481</v>
      </c>
      <c r="FX77" s="839">
        <f>SUM(FW73:FW76)</f>
        <v>576</v>
      </c>
      <c r="FY77" s="345"/>
    </row>
    <row r="78" spans="1:181" ht="15" thickBot="1" x14ac:dyDescent="0.35">
      <c r="A78" s="19"/>
      <c r="G78" s="345"/>
      <c r="M78" s="345"/>
      <c r="S78" s="345"/>
      <c r="Y78" s="345"/>
      <c r="AE78" s="345"/>
      <c r="AK78" s="345"/>
      <c r="AQ78" s="345"/>
      <c r="AW78" s="345"/>
      <c r="BC78" s="345"/>
      <c r="BI78" s="345"/>
      <c r="BO78" s="345"/>
      <c r="BU78" s="345"/>
      <c r="CA78" s="345"/>
      <c r="CG78" s="345"/>
      <c r="CM78" s="345"/>
      <c r="CS78" s="345"/>
      <c r="CY78" s="345"/>
      <c r="DE78" s="345"/>
      <c r="DK78" s="345"/>
      <c r="DQ78" s="345"/>
      <c r="DW78" s="345"/>
      <c r="EC78" s="345"/>
      <c r="EI78" s="345"/>
      <c r="EO78" s="345"/>
      <c r="EU78" s="345"/>
      <c r="FA78" s="345"/>
      <c r="FG78" s="345"/>
      <c r="FM78" s="345"/>
      <c r="FS78" s="345"/>
      <c r="FY78" s="345"/>
    </row>
    <row r="79" spans="1:181" x14ac:dyDescent="0.3">
      <c r="A79" s="19"/>
      <c r="B79" s="838" t="s">
        <v>483</v>
      </c>
      <c r="C79" s="600" t="s">
        <v>429</v>
      </c>
      <c r="D79" s="672" t="s">
        <v>482</v>
      </c>
      <c r="G79" s="345"/>
      <c r="H79" s="838" t="s">
        <v>483</v>
      </c>
      <c r="I79" s="600" t="s">
        <v>429</v>
      </c>
      <c r="J79" s="672" t="s">
        <v>482</v>
      </c>
      <c r="M79" s="345"/>
      <c r="N79" s="838" t="s">
        <v>483</v>
      </c>
      <c r="O79" s="600" t="s">
        <v>429</v>
      </c>
      <c r="P79" s="672" t="s">
        <v>482</v>
      </c>
      <c r="S79" s="345"/>
      <c r="T79" s="838" t="s">
        <v>483</v>
      </c>
      <c r="U79" s="600" t="s">
        <v>429</v>
      </c>
      <c r="V79" s="672" t="s">
        <v>482</v>
      </c>
      <c r="Y79" s="345"/>
      <c r="Z79" s="838" t="s">
        <v>483</v>
      </c>
      <c r="AA79" s="600" t="s">
        <v>429</v>
      </c>
      <c r="AB79" s="672" t="s">
        <v>482</v>
      </c>
      <c r="AE79" s="345"/>
      <c r="AF79" s="838" t="s">
        <v>483</v>
      </c>
      <c r="AG79" s="600" t="s">
        <v>429</v>
      </c>
      <c r="AH79" s="672" t="s">
        <v>482</v>
      </c>
      <c r="AK79" s="345"/>
      <c r="AL79" s="838" t="s">
        <v>483</v>
      </c>
      <c r="AM79" s="600" t="s">
        <v>429</v>
      </c>
      <c r="AN79" s="672" t="s">
        <v>482</v>
      </c>
      <c r="AQ79" s="345"/>
      <c r="AR79" s="838" t="s">
        <v>483</v>
      </c>
      <c r="AS79" s="600" t="s">
        <v>429</v>
      </c>
      <c r="AT79" s="672" t="s">
        <v>482</v>
      </c>
      <c r="AW79" s="345"/>
      <c r="AX79" s="838" t="s">
        <v>483</v>
      </c>
      <c r="AY79" s="600" t="s">
        <v>429</v>
      </c>
      <c r="AZ79" s="672" t="s">
        <v>482</v>
      </c>
      <c r="BC79" s="345"/>
      <c r="BD79" s="838" t="s">
        <v>483</v>
      </c>
      <c r="BE79" s="600" t="s">
        <v>429</v>
      </c>
      <c r="BF79" s="672" t="s">
        <v>482</v>
      </c>
      <c r="BI79" s="345"/>
      <c r="BJ79" s="838" t="s">
        <v>483</v>
      </c>
      <c r="BK79" s="600" t="s">
        <v>429</v>
      </c>
      <c r="BL79" s="672" t="s">
        <v>482</v>
      </c>
      <c r="BO79" s="345"/>
      <c r="BP79" s="838" t="s">
        <v>483</v>
      </c>
      <c r="BQ79" s="600" t="s">
        <v>429</v>
      </c>
      <c r="BR79" s="672" t="s">
        <v>482</v>
      </c>
      <c r="BU79" s="345"/>
      <c r="BV79" s="838" t="s">
        <v>483</v>
      </c>
      <c r="BW79" s="600" t="s">
        <v>429</v>
      </c>
      <c r="BX79" s="672" t="s">
        <v>482</v>
      </c>
      <c r="CA79" s="345"/>
      <c r="CB79" s="838" t="s">
        <v>483</v>
      </c>
      <c r="CC79" s="600" t="s">
        <v>429</v>
      </c>
      <c r="CD79" s="672" t="s">
        <v>482</v>
      </c>
      <c r="CG79" s="345"/>
      <c r="CH79" s="838" t="s">
        <v>483</v>
      </c>
      <c r="CI79" s="600" t="s">
        <v>429</v>
      </c>
      <c r="CJ79" s="672" t="s">
        <v>482</v>
      </c>
      <c r="CM79" s="345"/>
      <c r="CN79" s="838" t="s">
        <v>483</v>
      </c>
      <c r="CO79" s="600" t="s">
        <v>429</v>
      </c>
      <c r="CP79" s="672" t="s">
        <v>482</v>
      </c>
      <c r="CS79" s="345"/>
      <c r="CT79" s="838" t="s">
        <v>483</v>
      </c>
      <c r="CU79" s="600" t="s">
        <v>429</v>
      </c>
      <c r="CV79" s="672" t="s">
        <v>482</v>
      </c>
      <c r="CY79" s="345"/>
      <c r="CZ79" s="838" t="s">
        <v>483</v>
      </c>
      <c r="DA79" s="600" t="s">
        <v>429</v>
      </c>
      <c r="DB79" s="672" t="s">
        <v>482</v>
      </c>
      <c r="DE79" s="345"/>
      <c r="DF79" s="838" t="s">
        <v>483</v>
      </c>
      <c r="DG79" s="600" t="s">
        <v>429</v>
      </c>
      <c r="DH79" s="672" t="s">
        <v>482</v>
      </c>
      <c r="DK79" s="345"/>
      <c r="DL79" s="838" t="s">
        <v>483</v>
      </c>
      <c r="DM79" s="600" t="s">
        <v>429</v>
      </c>
      <c r="DN79" s="672" t="s">
        <v>482</v>
      </c>
      <c r="DQ79" s="345"/>
      <c r="DR79" s="838" t="s">
        <v>483</v>
      </c>
      <c r="DS79" s="600" t="s">
        <v>429</v>
      </c>
      <c r="DT79" s="672" t="s">
        <v>482</v>
      </c>
      <c r="DW79" s="345"/>
      <c r="DX79" s="838" t="s">
        <v>483</v>
      </c>
      <c r="DY79" s="600" t="s">
        <v>429</v>
      </c>
      <c r="DZ79" s="672" t="s">
        <v>482</v>
      </c>
      <c r="EC79" s="345"/>
      <c r="ED79" s="838" t="s">
        <v>483</v>
      </c>
      <c r="EE79" s="600" t="s">
        <v>429</v>
      </c>
      <c r="EF79" s="672" t="s">
        <v>482</v>
      </c>
      <c r="EI79" s="345"/>
      <c r="EJ79" s="838" t="s">
        <v>483</v>
      </c>
      <c r="EK79" s="600" t="s">
        <v>429</v>
      </c>
      <c r="EL79" s="672" t="s">
        <v>482</v>
      </c>
      <c r="EO79" s="345"/>
      <c r="EP79" s="838" t="s">
        <v>483</v>
      </c>
      <c r="EQ79" s="600" t="s">
        <v>429</v>
      </c>
      <c r="ER79" s="672" t="s">
        <v>482</v>
      </c>
      <c r="EU79" s="345"/>
      <c r="EV79" s="838" t="s">
        <v>483</v>
      </c>
      <c r="EW79" s="600" t="s">
        <v>429</v>
      </c>
      <c r="EX79" s="672" t="s">
        <v>482</v>
      </c>
      <c r="FA79" s="345"/>
      <c r="FB79" s="838" t="s">
        <v>483</v>
      </c>
      <c r="FC79" s="600" t="s">
        <v>429</v>
      </c>
      <c r="FD79" s="672" t="s">
        <v>482</v>
      </c>
      <c r="FG79" s="345"/>
      <c r="FH79" s="838" t="s">
        <v>483</v>
      </c>
      <c r="FI79" s="600" t="s">
        <v>429</v>
      </c>
      <c r="FJ79" s="672" t="s">
        <v>482</v>
      </c>
      <c r="FM79" s="345"/>
      <c r="FN79" s="838" t="s">
        <v>483</v>
      </c>
      <c r="FO79" s="600" t="s">
        <v>429</v>
      </c>
      <c r="FP79" s="672" t="s">
        <v>482</v>
      </c>
      <c r="FS79" s="345"/>
      <c r="FT79" s="838" t="s">
        <v>483</v>
      </c>
      <c r="FU79" s="600" t="s">
        <v>429</v>
      </c>
      <c r="FV79" s="672" t="s">
        <v>482</v>
      </c>
      <c r="FY79" s="345"/>
    </row>
    <row r="80" spans="1:181" x14ac:dyDescent="0.3">
      <c r="A80" s="19"/>
      <c r="B80" s="827" t="s">
        <v>418</v>
      </c>
      <c r="C80" s="835">
        <f>C64-((C$74*E63)+(C$76*E62))</f>
        <v>172</v>
      </c>
      <c r="D80" s="834">
        <f>C80*C$73*E60</f>
        <v>2064</v>
      </c>
      <c r="G80" s="345"/>
      <c r="H80" s="827" t="s">
        <v>418</v>
      </c>
      <c r="I80" s="835">
        <f>I64-((I$74*K63)+(I$76*K62))</f>
        <v>172</v>
      </c>
      <c r="J80" s="834">
        <f>I80*I$73*K60</f>
        <v>2064</v>
      </c>
      <c r="M80" s="345"/>
      <c r="N80" s="827" t="s">
        <v>418</v>
      </c>
      <c r="O80" s="835">
        <f>O64-((O$74*Q63)+(O$76*Q62))</f>
        <v>172</v>
      </c>
      <c r="P80" s="834">
        <f>O80*O$73*Q60</f>
        <v>2064</v>
      </c>
      <c r="S80" s="345"/>
      <c r="T80" s="827" t="s">
        <v>418</v>
      </c>
      <c r="U80" s="835">
        <f>U64-((U$74*W63)+(U$76*W62))</f>
        <v>172</v>
      </c>
      <c r="V80" s="834">
        <f>U80*U$73*W60</f>
        <v>2064</v>
      </c>
      <c r="Y80" s="345"/>
      <c r="Z80" s="827" t="s">
        <v>418</v>
      </c>
      <c r="AA80" s="835">
        <f>AA64-((AA$74*AC63)+(AA$76*AC62))</f>
        <v>172</v>
      </c>
      <c r="AB80" s="834">
        <f>AA80*AA$73*AC60</f>
        <v>2064</v>
      </c>
      <c r="AE80" s="345"/>
      <c r="AF80" s="827" t="s">
        <v>418</v>
      </c>
      <c r="AG80" s="835">
        <f>AG64-((AG$74*AI63)+(AG$76*AI62))</f>
        <v>172</v>
      </c>
      <c r="AH80" s="834">
        <f>AG80*AG$73*AI60</f>
        <v>2064</v>
      </c>
      <c r="AK80" s="345"/>
      <c r="AL80" s="827" t="s">
        <v>418</v>
      </c>
      <c r="AM80" s="835">
        <f>AM64-((AM$74*AO63)+(AM$76*AO62))</f>
        <v>172</v>
      </c>
      <c r="AN80" s="834">
        <f>AM80*AM$73*AO60</f>
        <v>2064</v>
      </c>
      <c r="AQ80" s="345"/>
      <c r="AR80" s="827" t="s">
        <v>418</v>
      </c>
      <c r="AS80" s="835">
        <f>AS64-((AS$74*AU63)+(AS$76*AU62))</f>
        <v>172</v>
      </c>
      <c r="AT80" s="834">
        <f>AS80*AS$73*AU60</f>
        <v>2064</v>
      </c>
      <c r="AW80" s="345"/>
      <c r="AX80" s="827" t="s">
        <v>418</v>
      </c>
      <c r="AY80" s="835">
        <f>AY64-((AY$74*BA63)+(AY$76*BA62))</f>
        <v>172</v>
      </c>
      <c r="AZ80" s="834">
        <f>AY80*AY$73*BA60</f>
        <v>2064</v>
      </c>
      <c r="BC80" s="345"/>
      <c r="BD80" s="827" t="s">
        <v>418</v>
      </c>
      <c r="BE80" s="835">
        <f>BE64-((BE$74*BG63)+(BE$76*BG62))</f>
        <v>172</v>
      </c>
      <c r="BF80" s="834">
        <f>BE80*BE$73*BG60</f>
        <v>2064</v>
      </c>
      <c r="BI80" s="345"/>
      <c r="BJ80" s="827" t="s">
        <v>418</v>
      </c>
      <c r="BK80" s="835">
        <f>BK64-((BK$74*BM63)+(BK$76*BM62))</f>
        <v>172</v>
      </c>
      <c r="BL80" s="834">
        <f>BK80*BK$73*BM60</f>
        <v>2064</v>
      </c>
      <c r="BO80" s="345"/>
      <c r="BP80" s="827" t="s">
        <v>418</v>
      </c>
      <c r="BQ80" s="835">
        <f>BQ64-((BQ$74*BS63)+(BQ$76*BS62))</f>
        <v>172</v>
      </c>
      <c r="BR80" s="834">
        <f>BQ80*BQ$73*BS60</f>
        <v>2064</v>
      </c>
      <c r="BU80" s="345"/>
      <c r="BV80" s="827" t="s">
        <v>418</v>
      </c>
      <c r="BW80" s="835">
        <f>BW64-((BW$74*BY63)+(BW$76*BY62))</f>
        <v>172</v>
      </c>
      <c r="BX80" s="834">
        <f>BW80*BW$73*BY60</f>
        <v>2064</v>
      </c>
      <c r="CA80" s="345"/>
      <c r="CB80" s="827" t="s">
        <v>418</v>
      </c>
      <c r="CC80" s="835">
        <f>CC64-((CC$74*CE63)+(CC$76*CE62))</f>
        <v>172</v>
      </c>
      <c r="CD80" s="834">
        <f>CC80*CC$73*CE60</f>
        <v>2064</v>
      </c>
      <c r="CG80" s="345"/>
      <c r="CH80" s="827" t="s">
        <v>418</v>
      </c>
      <c r="CI80" s="835">
        <f>CI64-((CI$74*CK63)+(CI$76*CK62))</f>
        <v>172</v>
      </c>
      <c r="CJ80" s="834">
        <f>CI80*CI$73*CK60</f>
        <v>2064</v>
      </c>
      <c r="CM80" s="345"/>
      <c r="CN80" s="827" t="s">
        <v>418</v>
      </c>
      <c r="CO80" s="835">
        <f>CO64-((CO$74*CQ63)+(CO$76*CQ62))</f>
        <v>172</v>
      </c>
      <c r="CP80" s="834">
        <f>CO80*CO$73*CQ60</f>
        <v>2064</v>
      </c>
      <c r="CS80" s="345"/>
      <c r="CT80" s="827" t="s">
        <v>418</v>
      </c>
      <c r="CU80" s="835">
        <f>CU64-((CU$74*CW63)+(CU$76*CW62))</f>
        <v>172</v>
      </c>
      <c r="CV80" s="834">
        <f>CU80*CU$73*CW60</f>
        <v>2064</v>
      </c>
      <c r="CY80" s="345"/>
      <c r="CZ80" s="827" t="s">
        <v>418</v>
      </c>
      <c r="DA80" s="835">
        <f>DA64-((DA$74*DC63)+(DA$76*DC62))</f>
        <v>172</v>
      </c>
      <c r="DB80" s="834">
        <f>DA80*DA$73*DC60</f>
        <v>2064</v>
      </c>
      <c r="DE80" s="345"/>
      <c r="DF80" s="827" t="s">
        <v>418</v>
      </c>
      <c r="DG80" s="835">
        <f>DG64-((DG$74*DI63)+(DG$76*DI62))</f>
        <v>172</v>
      </c>
      <c r="DH80" s="834">
        <f>DG80*DG$73*DI60</f>
        <v>2064</v>
      </c>
      <c r="DK80" s="345"/>
      <c r="DL80" s="827" t="s">
        <v>418</v>
      </c>
      <c r="DM80" s="835">
        <f>DM64-((DM$74*DO63)+(DM$76*DO62))</f>
        <v>172</v>
      </c>
      <c r="DN80" s="834">
        <f>DM80*DM$73*DO60</f>
        <v>2064</v>
      </c>
      <c r="DQ80" s="345"/>
      <c r="DR80" s="827" t="s">
        <v>418</v>
      </c>
      <c r="DS80" s="835">
        <f>DS64-((DS$74*DU63)+(DS$76*DU62))</f>
        <v>172</v>
      </c>
      <c r="DT80" s="834">
        <f>DS80*DS$73*DU60</f>
        <v>2064</v>
      </c>
      <c r="DW80" s="345"/>
      <c r="DX80" s="827" t="s">
        <v>418</v>
      </c>
      <c r="DY80" s="835">
        <f>DY64-((DY$74*EA63)+(DY$76*EA62))</f>
        <v>172</v>
      </c>
      <c r="DZ80" s="834">
        <f>DY80*DY$73*EA60</f>
        <v>2064</v>
      </c>
      <c r="EC80" s="345"/>
      <c r="ED80" s="827" t="s">
        <v>418</v>
      </c>
      <c r="EE80" s="835">
        <f>EE64-((EE$74*EG63)+(EE$76*EG62))</f>
        <v>172</v>
      </c>
      <c r="EF80" s="834">
        <f>EE80*EE$73*EG60</f>
        <v>2064</v>
      </c>
      <c r="EI80" s="345"/>
      <c r="EJ80" s="827" t="s">
        <v>418</v>
      </c>
      <c r="EK80" s="835">
        <f>EK64-((EK$74*EM63)+(EK$76*EM62))</f>
        <v>172</v>
      </c>
      <c r="EL80" s="834">
        <f>EK80*EK$73*EM60</f>
        <v>2064</v>
      </c>
      <c r="EO80" s="345"/>
      <c r="EP80" s="827" t="s">
        <v>418</v>
      </c>
      <c r="EQ80" s="835">
        <f>EQ64-((EQ$74*ES63)+(EQ$76*ES62))</f>
        <v>172</v>
      </c>
      <c r="ER80" s="834">
        <f>EQ80*EQ$73*ES60</f>
        <v>2064</v>
      </c>
      <c r="EU80" s="345"/>
      <c r="EV80" s="827" t="s">
        <v>418</v>
      </c>
      <c r="EW80" s="835">
        <f>EW64-((EW$74*EY63)+(EW$76*EY62))</f>
        <v>172</v>
      </c>
      <c r="EX80" s="834">
        <f>EW80*EW$73*EY60</f>
        <v>2064</v>
      </c>
      <c r="FA80" s="345"/>
      <c r="FB80" s="827" t="s">
        <v>418</v>
      </c>
      <c r="FC80" s="835">
        <f>FC64-((FC$74*FE63)+(FC$76*FE62))</f>
        <v>172</v>
      </c>
      <c r="FD80" s="834">
        <f>FC80*FC$73*FE60</f>
        <v>2064</v>
      </c>
      <c r="FG80" s="345"/>
      <c r="FH80" s="827" t="s">
        <v>418</v>
      </c>
      <c r="FI80" s="835">
        <f>FI64-((FI$74*FK63)+(FI$76*FK62))</f>
        <v>172</v>
      </c>
      <c r="FJ80" s="834">
        <f>FI80*FI$73*FK60</f>
        <v>2064</v>
      </c>
      <c r="FM80" s="345"/>
      <c r="FN80" s="827" t="s">
        <v>418</v>
      </c>
      <c r="FO80" s="835">
        <f>FO64-((FO$74*FQ63)+(FO$76*FQ62))</f>
        <v>172</v>
      </c>
      <c r="FP80" s="834">
        <f>FO80*FO$73*FQ60</f>
        <v>2064</v>
      </c>
      <c r="FS80" s="345"/>
      <c r="FT80" s="827" t="s">
        <v>418</v>
      </c>
      <c r="FU80" s="835">
        <f>FU64-((FU$74*FW63)+(FU$76*FW62))</f>
        <v>172</v>
      </c>
      <c r="FV80" s="834">
        <f>FU80*FU$73*FW60</f>
        <v>2064</v>
      </c>
      <c r="FY80" s="345"/>
    </row>
    <row r="81" spans="1:181" x14ac:dyDescent="0.3">
      <c r="A81" s="19"/>
      <c r="B81" s="827" t="s">
        <v>417</v>
      </c>
      <c r="C81" s="835">
        <f>D64-((C$75*E61)+(C$73*E60))</f>
        <v>172</v>
      </c>
      <c r="D81" s="834">
        <f>C81*C$74*E63</f>
        <v>2064</v>
      </c>
      <c r="G81" s="345"/>
      <c r="H81" s="827" t="s">
        <v>417</v>
      </c>
      <c r="I81" s="835">
        <f>J64-((I$75*K61)+(I$73*K60))</f>
        <v>172</v>
      </c>
      <c r="J81" s="834">
        <f>I81*I$74*K63</f>
        <v>2064</v>
      </c>
      <c r="M81" s="345"/>
      <c r="N81" s="827" t="s">
        <v>417</v>
      </c>
      <c r="O81" s="835">
        <f>P64-((O$75*Q61)+(O$73*Q60))</f>
        <v>172</v>
      </c>
      <c r="P81" s="834">
        <f>O81*O$74*Q63</f>
        <v>2064</v>
      </c>
      <c r="S81" s="345"/>
      <c r="T81" s="827" t="s">
        <v>417</v>
      </c>
      <c r="U81" s="835">
        <f>V64-((U$75*W61)+(U$73*W60))</f>
        <v>172</v>
      </c>
      <c r="V81" s="834">
        <f>U81*U$74*W63</f>
        <v>2064</v>
      </c>
      <c r="Y81" s="345"/>
      <c r="Z81" s="827" t="s">
        <v>417</v>
      </c>
      <c r="AA81" s="835">
        <f>AB64-((AA$75*AC61)+(AA$73*AC60))</f>
        <v>172</v>
      </c>
      <c r="AB81" s="834">
        <f>AA81*AA$74*AC63</f>
        <v>2064</v>
      </c>
      <c r="AE81" s="345"/>
      <c r="AF81" s="827" t="s">
        <v>417</v>
      </c>
      <c r="AG81" s="835">
        <f>AH64-((AG$75*AI61)+(AG$73*AI60))</f>
        <v>172</v>
      </c>
      <c r="AH81" s="834">
        <f>AG81*AG$74*AI63</f>
        <v>2064</v>
      </c>
      <c r="AK81" s="345"/>
      <c r="AL81" s="827" t="s">
        <v>417</v>
      </c>
      <c r="AM81" s="835">
        <f>AN64-((AM$75*AO61)+(AM$73*AO60))</f>
        <v>172</v>
      </c>
      <c r="AN81" s="834">
        <f>AM81*AM$74*AO63</f>
        <v>2064</v>
      </c>
      <c r="AQ81" s="345"/>
      <c r="AR81" s="827" t="s">
        <v>417</v>
      </c>
      <c r="AS81" s="835">
        <f>AT64-((AS$75*AU61)+(AS$73*AU60))</f>
        <v>172</v>
      </c>
      <c r="AT81" s="834">
        <f>AS81*AS$74*AU63</f>
        <v>2064</v>
      </c>
      <c r="AW81" s="345"/>
      <c r="AX81" s="827" t="s">
        <v>417</v>
      </c>
      <c r="AY81" s="835">
        <f>AZ64-((AY$75*BA61)+(AY$73*BA60))</f>
        <v>172</v>
      </c>
      <c r="AZ81" s="834">
        <f>AY81*AY$74*BA63</f>
        <v>2064</v>
      </c>
      <c r="BC81" s="345"/>
      <c r="BD81" s="827" t="s">
        <v>417</v>
      </c>
      <c r="BE81" s="835">
        <f>BF64-((BE$75*BG61)+(BE$73*BG60))</f>
        <v>172</v>
      </c>
      <c r="BF81" s="834">
        <f>BE81*BE$74*BG63</f>
        <v>2064</v>
      </c>
      <c r="BI81" s="345"/>
      <c r="BJ81" s="827" t="s">
        <v>417</v>
      </c>
      <c r="BK81" s="835">
        <f>BL64-((BK$75*BM61)+(BK$73*BM60))</f>
        <v>172</v>
      </c>
      <c r="BL81" s="834">
        <f>BK81*BK$74*BM63</f>
        <v>2064</v>
      </c>
      <c r="BO81" s="345"/>
      <c r="BP81" s="827" t="s">
        <v>417</v>
      </c>
      <c r="BQ81" s="835">
        <f>BR64-((BQ$75*BS61)+(BQ$73*BS60))</f>
        <v>172</v>
      </c>
      <c r="BR81" s="834">
        <f>BQ81*BQ$74*BS63</f>
        <v>2064</v>
      </c>
      <c r="BU81" s="345"/>
      <c r="BV81" s="827" t="s">
        <v>417</v>
      </c>
      <c r="BW81" s="835">
        <f>BX64-((BW$75*BY61)+(BW$73*BY60))</f>
        <v>172</v>
      </c>
      <c r="BX81" s="834">
        <f>BW81*BW$74*BY63</f>
        <v>2064</v>
      </c>
      <c r="CA81" s="345"/>
      <c r="CB81" s="827" t="s">
        <v>417</v>
      </c>
      <c r="CC81" s="835">
        <f>CD64-((CC$75*CE61)+(CC$73*CE60))</f>
        <v>172</v>
      </c>
      <c r="CD81" s="834">
        <f>CC81*CC$74*CE63</f>
        <v>2064</v>
      </c>
      <c r="CG81" s="345"/>
      <c r="CH81" s="827" t="s">
        <v>417</v>
      </c>
      <c r="CI81" s="835">
        <f>CJ64-((CI$75*CK61)+(CI$73*CK60))</f>
        <v>172</v>
      </c>
      <c r="CJ81" s="834">
        <f>CI81*CI$74*CK63</f>
        <v>2064</v>
      </c>
      <c r="CM81" s="345"/>
      <c r="CN81" s="827" t="s">
        <v>417</v>
      </c>
      <c r="CO81" s="835">
        <f>CP64-((CO$75*CQ61)+(CO$73*CQ60))</f>
        <v>172</v>
      </c>
      <c r="CP81" s="834">
        <f>CO81*CO$74*CQ63</f>
        <v>2064</v>
      </c>
      <c r="CS81" s="345"/>
      <c r="CT81" s="827" t="s">
        <v>417</v>
      </c>
      <c r="CU81" s="835">
        <f>CV64-((CU$75*CW61)+(CU$73*CW60))</f>
        <v>172</v>
      </c>
      <c r="CV81" s="834">
        <f>CU81*CU$74*CW63</f>
        <v>2064</v>
      </c>
      <c r="CY81" s="345"/>
      <c r="CZ81" s="827" t="s">
        <v>417</v>
      </c>
      <c r="DA81" s="835">
        <f>DB64-((DA$75*DC61)+(DA$73*DC60))</f>
        <v>172</v>
      </c>
      <c r="DB81" s="834">
        <f>DA81*DA$74*DC63</f>
        <v>2064</v>
      </c>
      <c r="DE81" s="345"/>
      <c r="DF81" s="827" t="s">
        <v>417</v>
      </c>
      <c r="DG81" s="835">
        <f>DH64-((DG$75*DI61)+(DG$73*DI60))</f>
        <v>172</v>
      </c>
      <c r="DH81" s="834">
        <f>DG81*DG$74*DI63</f>
        <v>2064</v>
      </c>
      <c r="DK81" s="345"/>
      <c r="DL81" s="827" t="s">
        <v>417</v>
      </c>
      <c r="DM81" s="835">
        <f>DN64-((DM$75*DO61)+(DM$73*DO60))</f>
        <v>172</v>
      </c>
      <c r="DN81" s="834">
        <f>DM81*DM$74*DO63</f>
        <v>2064</v>
      </c>
      <c r="DQ81" s="345"/>
      <c r="DR81" s="827" t="s">
        <v>417</v>
      </c>
      <c r="DS81" s="835">
        <f>DT64-((DS$75*DU61)+(DS$73*DU60))</f>
        <v>172</v>
      </c>
      <c r="DT81" s="834">
        <f>DS81*DS$74*DU63</f>
        <v>2064</v>
      </c>
      <c r="DW81" s="345"/>
      <c r="DX81" s="827" t="s">
        <v>417</v>
      </c>
      <c r="DY81" s="835">
        <f>DZ64-((DY$75*EA61)+(DY$73*EA60))</f>
        <v>172</v>
      </c>
      <c r="DZ81" s="834">
        <f>DY81*DY$74*EA63</f>
        <v>2064</v>
      </c>
      <c r="EC81" s="345"/>
      <c r="ED81" s="827" t="s">
        <v>417</v>
      </c>
      <c r="EE81" s="835">
        <f>EF64-((EE$75*EG61)+(EE$73*EG60))</f>
        <v>172</v>
      </c>
      <c r="EF81" s="834">
        <f>EE81*EE$74*EG63</f>
        <v>2064</v>
      </c>
      <c r="EI81" s="345"/>
      <c r="EJ81" s="827" t="s">
        <v>417</v>
      </c>
      <c r="EK81" s="835">
        <f>EL64-((EK$75*EM61)+(EK$73*EM60))</f>
        <v>172</v>
      </c>
      <c r="EL81" s="834">
        <f>EK81*EK$74*EM63</f>
        <v>2064</v>
      </c>
      <c r="EO81" s="345"/>
      <c r="EP81" s="827" t="s">
        <v>417</v>
      </c>
      <c r="EQ81" s="835">
        <f>ER64-((EQ$75*ES61)+(EQ$73*ES60))</f>
        <v>172</v>
      </c>
      <c r="ER81" s="834">
        <f>EQ81*EQ$74*ES63</f>
        <v>2064</v>
      </c>
      <c r="EU81" s="345"/>
      <c r="EV81" s="827" t="s">
        <v>417</v>
      </c>
      <c r="EW81" s="835">
        <f>EX64-((EW$75*EY61)+(EW$73*EY60))</f>
        <v>172</v>
      </c>
      <c r="EX81" s="834">
        <f>EW81*EW$74*EY63</f>
        <v>2064</v>
      </c>
      <c r="FA81" s="345"/>
      <c r="FB81" s="827" t="s">
        <v>417</v>
      </c>
      <c r="FC81" s="835">
        <f>FD64-((FC$75*FE61)+(FC$73*FE60))</f>
        <v>172</v>
      </c>
      <c r="FD81" s="834">
        <f>FC81*FC$74*FE63</f>
        <v>2064</v>
      </c>
      <c r="FG81" s="345"/>
      <c r="FH81" s="827" t="s">
        <v>417</v>
      </c>
      <c r="FI81" s="835">
        <f>FJ64-((FI$75*FK61)+(FI$73*FK60))</f>
        <v>172</v>
      </c>
      <c r="FJ81" s="834">
        <f>FI81*FI$74*FK63</f>
        <v>2064</v>
      </c>
      <c r="FM81" s="345"/>
      <c r="FN81" s="827" t="s">
        <v>417</v>
      </c>
      <c r="FO81" s="835">
        <f>FP64-((FO$75*FQ61)+(FO$73*FQ60))</f>
        <v>172</v>
      </c>
      <c r="FP81" s="834">
        <f>FO81*FO$74*FQ63</f>
        <v>2064</v>
      </c>
      <c r="FS81" s="345"/>
      <c r="FT81" s="827" t="s">
        <v>417</v>
      </c>
      <c r="FU81" s="835">
        <f>FV64-((FU$75*FW61)+(FU$73*FW60))</f>
        <v>172</v>
      </c>
      <c r="FV81" s="834">
        <f>FU81*FU$74*FW63</f>
        <v>2064</v>
      </c>
      <c r="FY81" s="345"/>
    </row>
    <row r="82" spans="1:181" x14ac:dyDescent="0.3">
      <c r="A82" s="19"/>
      <c r="B82" s="827" t="s">
        <v>416</v>
      </c>
      <c r="C82" s="835">
        <f>C64-((C$74*E63)+(C$76*E62))</f>
        <v>172</v>
      </c>
      <c r="D82" s="834">
        <f>C82*C$75*E61</f>
        <v>2064</v>
      </c>
      <c r="G82" s="345"/>
      <c r="H82" s="827" t="s">
        <v>416</v>
      </c>
      <c r="I82" s="835">
        <f>I64-((I$74*K63)+(I$76*K62))</f>
        <v>172</v>
      </c>
      <c r="J82" s="834">
        <f>I82*I$75*K61</f>
        <v>2064</v>
      </c>
      <c r="M82" s="345"/>
      <c r="N82" s="827" t="s">
        <v>416</v>
      </c>
      <c r="O82" s="835">
        <f>O64-((O$74*Q63)+(O$76*Q62))</f>
        <v>172</v>
      </c>
      <c r="P82" s="834">
        <f>O82*O$75*Q61</f>
        <v>2064</v>
      </c>
      <c r="S82" s="345"/>
      <c r="T82" s="827" t="s">
        <v>416</v>
      </c>
      <c r="U82" s="835">
        <f>U64-((U$74*W63)+(U$76*W62))</f>
        <v>172</v>
      </c>
      <c r="V82" s="834">
        <f>U82*U$75*W61</f>
        <v>2064</v>
      </c>
      <c r="Y82" s="345"/>
      <c r="Z82" s="827" t="s">
        <v>416</v>
      </c>
      <c r="AA82" s="835">
        <f>AA64-((AA$74*AC63)+(AA$76*AC62))</f>
        <v>172</v>
      </c>
      <c r="AB82" s="834">
        <f>AA82*AA$75*AC61</f>
        <v>2064</v>
      </c>
      <c r="AE82" s="345"/>
      <c r="AF82" s="827" t="s">
        <v>416</v>
      </c>
      <c r="AG82" s="835">
        <f>AG64-((AG$74*AI63)+(AG$76*AI62))</f>
        <v>172</v>
      </c>
      <c r="AH82" s="834">
        <f>AG82*AG$75*AI61</f>
        <v>2064</v>
      </c>
      <c r="AK82" s="345"/>
      <c r="AL82" s="827" t="s">
        <v>416</v>
      </c>
      <c r="AM82" s="835">
        <f>AM64-((AM$74*AO63)+(AM$76*AO62))</f>
        <v>172</v>
      </c>
      <c r="AN82" s="834">
        <f>AM82*AM$75*AO61</f>
        <v>2064</v>
      </c>
      <c r="AQ82" s="345"/>
      <c r="AR82" s="827" t="s">
        <v>416</v>
      </c>
      <c r="AS82" s="835">
        <f>AS64-((AS$74*AU63)+(AS$76*AU62))</f>
        <v>172</v>
      </c>
      <c r="AT82" s="834">
        <f>AS82*AS$75*AU61</f>
        <v>2064</v>
      </c>
      <c r="AW82" s="345"/>
      <c r="AX82" s="827" t="s">
        <v>416</v>
      </c>
      <c r="AY82" s="835">
        <f>AY64-((AY$74*BA63)+(AY$76*BA62))</f>
        <v>172</v>
      </c>
      <c r="AZ82" s="834">
        <f>AY82*AY$75*BA61</f>
        <v>2064</v>
      </c>
      <c r="BC82" s="345"/>
      <c r="BD82" s="827" t="s">
        <v>416</v>
      </c>
      <c r="BE82" s="835">
        <f>BE64-((BE$74*BG63)+(BE$76*BG62))</f>
        <v>172</v>
      </c>
      <c r="BF82" s="834">
        <f>BE82*BE$75*BG61</f>
        <v>2064</v>
      </c>
      <c r="BI82" s="345"/>
      <c r="BJ82" s="827" t="s">
        <v>416</v>
      </c>
      <c r="BK82" s="835">
        <f>BK64-((BK$74*BM63)+(BK$76*BM62))</f>
        <v>172</v>
      </c>
      <c r="BL82" s="834">
        <f>BK82*BK$75*BM61</f>
        <v>2064</v>
      </c>
      <c r="BO82" s="345"/>
      <c r="BP82" s="827" t="s">
        <v>416</v>
      </c>
      <c r="BQ82" s="835">
        <f>BQ64-((BQ$74*BS63)+(BQ$76*BS62))</f>
        <v>172</v>
      </c>
      <c r="BR82" s="834">
        <f>BQ82*BQ$75*BS61</f>
        <v>2064</v>
      </c>
      <c r="BU82" s="345"/>
      <c r="BV82" s="827" t="s">
        <v>416</v>
      </c>
      <c r="BW82" s="835">
        <f>BW64-((BW$74*BY63)+(BW$76*BY62))</f>
        <v>172</v>
      </c>
      <c r="BX82" s="834">
        <f>BW82*BW$75*BY61</f>
        <v>2064</v>
      </c>
      <c r="CA82" s="345"/>
      <c r="CB82" s="827" t="s">
        <v>416</v>
      </c>
      <c r="CC82" s="835">
        <f>CC64-((CC$74*CE63)+(CC$76*CE62))</f>
        <v>172</v>
      </c>
      <c r="CD82" s="834">
        <f>CC82*CC$75*CE61</f>
        <v>2064</v>
      </c>
      <c r="CG82" s="345"/>
      <c r="CH82" s="827" t="s">
        <v>416</v>
      </c>
      <c r="CI82" s="835">
        <f>CI64-((CI$74*CK63)+(CI$76*CK62))</f>
        <v>172</v>
      </c>
      <c r="CJ82" s="834">
        <f>CI82*CI$75*CK61</f>
        <v>2064</v>
      </c>
      <c r="CM82" s="345"/>
      <c r="CN82" s="827" t="s">
        <v>416</v>
      </c>
      <c r="CO82" s="835">
        <f>CO64-((CO$74*CQ63)+(CO$76*CQ62))</f>
        <v>172</v>
      </c>
      <c r="CP82" s="834">
        <f>CO82*CO$75*CQ61</f>
        <v>2064</v>
      </c>
      <c r="CS82" s="345"/>
      <c r="CT82" s="827" t="s">
        <v>416</v>
      </c>
      <c r="CU82" s="835">
        <f>CU64-((CU$74*CW63)+(CU$76*CW62))</f>
        <v>172</v>
      </c>
      <c r="CV82" s="834">
        <f>CU82*CU$75*CW61</f>
        <v>2064</v>
      </c>
      <c r="CY82" s="345"/>
      <c r="CZ82" s="827" t="s">
        <v>416</v>
      </c>
      <c r="DA82" s="835">
        <f>DA64-((DA$74*DC63)+(DA$76*DC62))</f>
        <v>172</v>
      </c>
      <c r="DB82" s="834">
        <f>DA82*DA$75*DC61</f>
        <v>2064</v>
      </c>
      <c r="DE82" s="345"/>
      <c r="DF82" s="827" t="s">
        <v>416</v>
      </c>
      <c r="DG82" s="835">
        <f>DG64-((DG$74*DI63)+(DG$76*DI62))</f>
        <v>172</v>
      </c>
      <c r="DH82" s="834">
        <f>DG82*DG$75*DI61</f>
        <v>2064</v>
      </c>
      <c r="DK82" s="345"/>
      <c r="DL82" s="827" t="s">
        <v>416</v>
      </c>
      <c r="DM82" s="835">
        <f>DM64-((DM$74*DO63)+(DM$76*DO62))</f>
        <v>172</v>
      </c>
      <c r="DN82" s="834">
        <f>DM82*DM$75*DO61</f>
        <v>2064</v>
      </c>
      <c r="DQ82" s="345"/>
      <c r="DR82" s="827" t="s">
        <v>416</v>
      </c>
      <c r="DS82" s="835">
        <f>DS64-((DS$74*DU63)+(DS$76*DU62))</f>
        <v>172</v>
      </c>
      <c r="DT82" s="834">
        <f>DS82*DS$75*DU61</f>
        <v>2064</v>
      </c>
      <c r="DW82" s="345"/>
      <c r="DX82" s="827" t="s">
        <v>416</v>
      </c>
      <c r="DY82" s="835">
        <f>DY64-((DY$74*EA63)+(DY$76*EA62))</f>
        <v>172</v>
      </c>
      <c r="DZ82" s="834">
        <f>DY82*DY$75*EA61</f>
        <v>2064</v>
      </c>
      <c r="EC82" s="345"/>
      <c r="ED82" s="827" t="s">
        <v>416</v>
      </c>
      <c r="EE82" s="835">
        <f>EE64-((EE$74*EG63)+(EE$76*EG62))</f>
        <v>172</v>
      </c>
      <c r="EF82" s="834">
        <f>EE82*EE$75*EG61</f>
        <v>2064</v>
      </c>
      <c r="EI82" s="345"/>
      <c r="EJ82" s="827" t="s">
        <v>416</v>
      </c>
      <c r="EK82" s="835">
        <f>EK64-((EK$74*EM63)+(EK$76*EM62))</f>
        <v>172</v>
      </c>
      <c r="EL82" s="834">
        <f>EK82*EK$75*EM61</f>
        <v>2064</v>
      </c>
      <c r="EO82" s="345"/>
      <c r="EP82" s="827" t="s">
        <v>416</v>
      </c>
      <c r="EQ82" s="835">
        <f>EQ64-((EQ$74*ES63)+(EQ$76*ES62))</f>
        <v>172</v>
      </c>
      <c r="ER82" s="834">
        <f>EQ82*EQ$75*ES61</f>
        <v>2064</v>
      </c>
      <c r="EU82" s="345"/>
      <c r="EV82" s="827" t="s">
        <v>416</v>
      </c>
      <c r="EW82" s="835">
        <f>EW64-((EW$74*EY63)+(EW$76*EY62))</f>
        <v>172</v>
      </c>
      <c r="EX82" s="834">
        <f>EW82*EW$75*EY61</f>
        <v>2064</v>
      </c>
      <c r="FA82" s="345"/>
      <c r="FB82" s="827" t="s">
        <v>416</v>
      </c>
      <c r="FC82" s="835">
        <f>FC64-((FC$74*FE63)+(FC$76*FE62))</f>
        <v>172</v>
      </c>
      <c r="FD82" s="834">
        <f>FC82*FC$75*FE61</f>
        <v>2064</v>
      </c>
      <c r="FG82" s="345"/>
      <c r="FH82" s="827" t="s">
        <v>416</v>
      </c>
      <c r="FI82" s="835">
        <f>FI64-((FI$74*FK63)+(FI$76*FK62))</f>
        <v>172</v>
      </c>
      <c r="FJ82" s="834">
        <f>FI82*FI$75*FK61</f>
        <v>2064</v>
      </c>
      <c r="FM82" s="345"/>
      <c r="FN82" s="827" t="s">
        <v>416</v>
      </c>
      <c r="FO82" s="835">
        <f>FO64-((FO$74*FQ63)+(FO$76*FQ62))</f>
        <v>172</v>
      </c>
      <c r="FP82" s="834">
        <f>FO82*FO$75*FQ61</f>
        <v>2064</v>
      </c>
      <c r="FS82" s="345"/>
      <c r="FT82" s="827" t="s">
        <v>416</v>
      </c>
      <c r="FU82" s="835">
        <f>FU64-((FU$74*FW63)+(FU$76*FW62))</f>
        <v>172</v>
      </c>
      <c r="FV82" s="834">
        <f>FU82*FU$75*FW61</f>
        <v>2064</v>
      </c>
      <c r="FY82" s="345"/>
    </row>
    <row r="83" spans="1:181" x14ac:dyDescent="0.3">
      <c r="A83" s="19"/>
      <c r="B83" s="827" t="s">
        <v>415</v>
      </c>
      <c r="C83" s="835">
        <f>D64-((C$75*E61)+(C$73*E60))</f>
        <v>172</v>
      </c>
      <c r="D83" s="834">
        <f>C83*C$76*E62</f>
        <v>2064</v>
      </c>
      <c r="G83" s="345"/>
      <c r="H83" s="827" t="s">
        <v>415</v>
      </c>
      <c r="I83" s="835">
        <f>J64-((I$75*K61)+(I$73*K60))</f>
        <v>172</v>
      </c>
      <c r="J83" s="834">
        <f>I83*I$76*K62</f>
        <v>2064</v>
      </c>
      <c r="M83" s="345"/>
      <c r="N83" s="827" t="s">
        <v>415</v>
      </c>
      <c r="O83" s="835">
        <f>P64-((O$75*Q61)+(O$73*Q60))</f>
        <v>172</v>
      </c>
      <c r="P83" s="834">
        <f>O83*O$76*Q62</f>
        <v>2064</v>
      </c>
      <c r="S83" s="345"/>
      <c r="T83" s="827" t="s">
        <v>415</v>
      </c>
      <c r="U83" s="835">
        <f>V64-((U$75*W61)+(U$73*W60))</f>
        <v>172</v>
      </c>
      <c r="V83" s="834">
        <f>U83*U$76*W62</f>
        <v>2064</v>
      </c>
      <c r="Y83" s="345"/>
      <c r="Z83" s="827" t="s">
        <v>415</v>
      </c>
      <c r="AA83" s="835">
        <f>AB64-((AA$75*AC61)+(AA$73*AC60))</f>
        <v>172</v>
      </c>
      <c r="AB83" s="834">
        <f>AA83*AA$76*AC62</f>
        <v>2064</v>
      </c>
      <c r="AE83" s="345"/>
      <c r="AF83" s="827" t="s">
        <v>415</v>
      </c>
      <c r="AG83" s="835">
        <f>AH64-((AG$75*AI61)+(AG$73*AI60))</f>
        <v>172</v>
      </c>
      <c r="AH83" s="834">
        <f>AG83*AG$76*AI62</f>
        <v>2064</v>
      </c>
      <c r="AK83" s="345"/>
      <c r="AL83" s="827" t="s">
        <v>415</v>
      </c>
      <c r="AM83" s="835">
        <f>AN64-((AM$75*AO61)+(AM$73*AO60))</f>
        <v>172</v>
      </c>
      <c r="AN83" s="834">
        <f>AM83*AM$76*AO62</f>
        <v>2064</v>
      </c>
      <c r="AQ83" s="345"/>
      <c r="AR83" s="827" t="s">
        <v>415</v>
      </c>
      <c r="AS83" s="835">
        <f>AT64-((AS$75*AU61)+(AS$73*AU60))</f>
        <v>172</v>
      </c>
      <c r="AT83" s="834">
        <f>AS83*AS$76*AU62</f>
        <v>2064</v>
      </c>
      <c r="AW83" s="345"/>
      <c r="AX83" s="827" t="s">
        <v>415</v>
      </c>
      <c r="AY83" s="835">
        <f>AZ64-((AY$75*BA61)+(AY$73*BA60))</f>
        <v>172</v>
      </c>
      <c r="AZ83" s="834">
        <f>AY83*AY$76*BA62</f>
        <v>2064</v>
      </c>
      <c r="BC83" s="345"/>
      <c r="BD83" s="827" t="s">
        <v>415</v>
      </c>
      <c r="BE83" s="835">
        <f>BF64-((BE$75*BG61)+(BE$73*BG60))</f>
        <v>172</v>
      </c>
      <c r="BF83" s="834">
        <f>BE83*BE$76*BG62</f>
        <v>2064</v>
      </c>
      <c r="BI83" s="345"/>
      <c r="BJ83" s="827" t="s">
        <v>415</v>
      </c>
      <c r="BK83" s="835">
        <f>BL64-((BK$75*BM61)+(BK$73*BM60))</f>
        <v>172</v>
      </c>
      <c r="BL83" s="834">
        <f>BK83*BK$76*BM62</f>
        <v>2064</v>
      </c>
      <c r="BO83" s="345"/>
      <c r="BP83" s="827" t="s">
        <v>415</v>
      </c>
      <c r="BQ83" s="835">
        <f>BR64-((BQ$75*BS61)+(BQ$73*BS60))</f>
        <v>172</v>
      </c>
      <c r="BR83" s="834">
        <f>BQ83*BQ$76*BS62</f>
        <v>2064</v>
      </c>
      <c r="BU83" s="345"/>
      <c r="BV83" s="827" t="s">
        <v>415</v>
      </c>
      <c r="BW83" s="835">
        <f>BX64-((BW$75*BY61)+(BW$73*BY60))</f>
        <v>172</v>
      </c>
      <c r="BX83" s="834">
        <f>BW83*BW$76*BY62</f>
        <v>2064</v>
      </c>
      <c r="CA83" s="345"/>
      <c r="CB83" s="827" t="s">
        <v>415</v>
      </c>
      <c r="CC83" s="835">
        <f>CD64-((CC$75*CE61)+(CC$73*CE60))</f>
        <v>172</v>
      </c>
      <c r="CD83" s="834">
        <f>CC83*CC$76*CE62</f>
        <v>2064</v>
      </c>
      <c r="CG83" s="345"/>
      <c r="CH83" s="827" t="s">
        <v>415</v>
      </c>
      <c r="CI83" s="835">
        <f>CJ64-((CI$75*CK61)+(CI$73*CK60))</f>
        <v>172</v>
      </c>
      <c r="CJ83" s="834">
        <f>CI83*CI$76*CK62</f>
        <v>2064</v>
      </c>
      <c r="CM83" s="345"/>
      <c r="CN83" s="827" t="s">
        <v>415</v>
      </c>
      <c r="CO83" s="835">
        <f>CP64-((CO$75*CQ61)+(CO$73*CQ60))</f>
        <v>172</v>
      </c>
      <c r="CP83" s="834">
        <f>CO83*CO$76*CQ62</f>
        <v>2064</v>
      </c>
      <c r="CS83" s="345"/>
      <c r="CT83" s="827" t="s">
        <v>415</v>
      </c>
      <c r="CU83" s="835">
        <f>CV64-((CU$75*CW61)+(CU$73*CW60))</f>
        <v>172</v>
      </c>
      <c r="CV83" s="834">
        <f>CU83*CU$76*CW62</f>
        <v>2064</v>
      </c>
      <c r="CY83" s="345"/>
      <c r="CZ83" s="827" t="s">
        <v>415</v>
      </c>
      <c r="DA83" s="835">
        <f>DB64-((DA$75*DC61)+(DA$73*DC60))</f>
        <v>172</v>
      </c>
      <c r="DB83" s="834">
        <f>DA83*DA$76*DC62</f>
        <v>2064</v>
      </c>
      <c r="DE83" s="345"/>
      <c r="DF83" s="827" t="s">
        <v>415</v>
      </c>
      <c r="DG83" s="835">
        <f>DH64-((DG$75*DI61)+(DG$73*DI60))</f>
        <v>172</v>
      </c>
      <c r="DH83" s="834">
        <f>DG83*DG$76*DI62</f>
        <v>2064</v>
      </c>
      <c r="DK83" s="345"/>
      <c r="DL83" s="827" t="s">
        <v>415</v>
      </c>
      <c r="DM83" s="835">
        <f>DN64-((DM$75*DO61)+(DM$73*DO60))</f>
        <v>172</v>
      </c>
      <c r="DN83" s="834">
        <f>DM83*DM$76*DO62</f>
        <v>2064</v>
      </c>
      <c r="DQ83" s="345"/>
      <c r="DR83" s="827" t="s">
        <v>415</v>
      </c>
      <c r="DS83" s="835">
        <f>DT64-((DS$75*DU61)+(DS$73*DU60))</f>
        <v>172</v>
      </c>
      <c r="DT83" s="834">
        <f>DS83*DS$76*DU62</f>
        <v>2064</v>
      </c>
      <c r="DW83" s="345"/>
      <c r="DX83" s="827" t="s">
        <v>415</v>
      </c>
      <c r="DY83" s="835">
        <f>DZ64-((DY$75*EA61)+(DY$73*EA60))</f>
        <v>172</v>
      </c>
      <c r="DZ83" s="834">
        <f>DY83*DY$76*EA62</f>
        <v>2064</v>
      </c>
      <c r="EC83" s="345"/>
      <c r="ED83" s="827" t="s">
        <v>415</v>
      </c>
      <c r="EE83" s="835">
        <f>EF64-((EE$75*EG61)+(EE$73*EG60))</f>
        <v>172</v>
      </c>
      <c r="EF83" s="834">
        <f>EE83*EE$76*EG62</f>
        <v>2064</v>
      </c>
      <c r="EI83" s="345"/>
      <c r="EJ83" s="827" t="s">
        <v>415</v>
      </c>
      <c r="EK83" s="835">
        <f>EL64-((EK$75*EM61)+(EK$73*EM60))</f>
        <v>172</v>
      </c>
      <c r="EL83" s="834">
        <f>EK83*EK$76*EM62</f>
        <v>2064</v>
      </c>
      <c r="EO83" s="345"/>
      <c r="EP83" s="827" t="s">
        <v>415</v>
      </c>
      <c r="EQ83" s="835">
        <f>ER64-((EQ$75*ES61)+(EQ$73*ES60))</f>
        <v>172</v>
      </c>
      <c r="ER83" s="834">
        <f>EQ83*EQ$76*ES62</f>
        <v>2064</v>
      </c>
      <c r="EU83" s="345"/>
      <c r="EV83" s="827" t="s">
        <v>415</v>
      </c>
      <c r="EW83" s="835">
        <f>EX64-((EW$75*EY61)+(EW$73*EY60))</f>
        <v>172</v>
      </c>
      <c r="EX83" s="834">
        <f>EW83*EW$76*EY62</f>
        <v>2064</v>
      </c>
      <c r="FA83" s="345"/>
      <c r="FB83" s="827" t="s">
        <v>415</v>
      </c>
      <c r="FC83" s="835">
        <f>FD64-((FC$75*FE61)+(FC$73*FE60))</f>
        <v>172</v>
      </c>
      <c r="FD83" s="834">
        <f>FC83*FC$76*FE62</f>
        <v>2064</v>
      </c>
      <c r="FG83" s="345"/>
      <c r="FH83" s="827" t="s">
        <v>415</v>
      </c>
      <c r="FI83" s="835">
        <f>FJ64-((FI$75*FK61)+(FI$73*FK60))</f>
        <v>172</v>
      </c>
      <c r="FJ83" s="834">
        <f>FI83*FI$76*FK62</f>
        <v>2064</v>
      </c>
      <c r="FM83" s="345"/>
      <c r="FN83" s="827" t="s">
        <v>415</v>
      </c>
      <c r="FO83" s="835">
        <f>FP64-((FO$75*FQ61)+(FO$73*FQ60))</f>
        <v>172</v>
      </c>
      <c r="FP83" s="834">
        <f>FO83*FO$76*FQ62</f>
        <v>2064</v>
      </c>
      <c r="FS83" s="345"/>
      <c r="FT83" s="827" t="s">
        <v>415</v>
      </c>
      <c r="FU83" s="835">
        <f>FV64-((FU$75*FW61)+(FU$73*FW60))</f>
        <v>172</v>
      </c>
      <c r="FV83" s="834">
        <f>FU83*FU$76*FW62</f>
        <v>2064</v>
      </c>
      <c r="FY83" s="345"/>
    </row>
    <row r="84" spans="1:181" x14ac:dyDescent="0.3">
      <c r="A84" s="19"/>
      <c r="B84" s="827"/>
      <c r="C84" s="835"/>
      <c r="D84" s="850">
        <f>SUM(D80:D83)</f>
        <v>8256</v>
      </c>
      <c r="G84" s="345"/>
      <c r="H84" s="827"/>
      <c r="I84" s="835"/>
      <c r="J84" s="850">
        <f>SUM(J80:J83)</f>
        <v>8256</v>
      </c>
      <c r="M84" s="345"/>
      <c r="N84" s="827"/>
      <c r="O84" s="835"/>
      <c r="P84" s="850">
        <f>SUM(P80:P83)</f>
        <v>8256</v>
      </c>
      <c r="S84" s="345"/>
      <c r="T84" s="827"/>
      <c r="U84" s="835"/>
      <c r="V84" s="850">
        <f>SUM(V80:V83)</f>
        <v>8256</v>
      </c>
      <c r="Y84" s="345"/>
      <c r="Z84" s="827"/>
      <c r="AA84" s="835"/>
      <c r="AB84" s="850">
        <f>SUM(AB80:AB83)</f>
        <v>8256</v>
      </c>
      <c r="AE84" s="345"/>
      <c r="AF84" s="827"/>
      <c r="AG84" s="835"/>
      <c r="AH84" s="850">
        <f>SUM(AH80:AH83)</f>
        <v>8256</v>
      </c>
      <c r="AK84" s="345"/>
      <c r="AL84" s="827"/>
      <c r="AM84" s="835"/>
      <c r="AN84" s="850">
        <f>SUM(AN80:AN83)</f>
        <v>8256</v>
      </c>
      <c r="AQ84" s="345"/>
      <c r="AR84" s="827"/>
      <c r="AS84" s="835"/>
      <c r="AT84" s="850">
        <f>SUM(AT80:AT83)</f>
        <v>8256</v>
      </c>
      <c r="AW84" s="345"/>
      <c r="AX84" s="827"/>
      <c r="AY84" s="835"/>
      <c r="AZ84" s="850">
        <f>SUM(AZ80:AZ83)</f>
        <v>8256</v>
      </c>
      <c r="BC84" s="345"/>
      <c r="BD84" s="827"/>
      <c r="BE84" s="835"/>
      <c r="BF84" s="850">
        <f>SUM(BF80:BF83)</f>
        <v>8256</v>
      </c>
      <c r="BI84" s="345"/>
      <c r="BJ84" s="827"/>
      <c r="BK84" s="835"/>
      <c r="BL84" s="850">
        <f>SUM(BL80:BL83)</f>
        <v>8256</v>
      </c>
      <c r="BO84" s="345"/>
      <c r="BP84" s="827"/>
      <c r="BQ84" s="835"/>
      <c r="BR84" s="850">
        <f>SUM(BR80:BR83)</f>
        <v>8256</v>
      </c>
      <c r="BU84" s="345"/>
      <c r="BV84" s="827"/>
      <c r="BW84" s="835"/>
      <c r="BX84" s="850">
        <f>SUM(BX80:BX83)</f>
        <v>8256</v>
      </c>
      <c r="CA84" s="345"/>
      <c r="CB84" s="827"/>
      <c r="CC84" s="835"/>
      <c r="CD84" s="850">
        <f>SUM(CD80:CD83)</f>
        <v>8256</v>
      </c>
      <c r="CG84" s="345"/>
      <c r="CH84" s="827"/>
      <c r="CI84" s="835"/>
      <c r="CJ84" s="850">
        <f>SUM(CJ80:CJ83)</f>
        <v>8256</v>
      </c>
      <c r="CM84" s="345"/>
      <c r="CN84" s="827"/>
      <c r="CO84" s="835"/>
      <c r="CP84" s="850">
        <f>SUM(CP80:CP83)</f>
        <v>8256</v>
      </c>
      <c r="CS84" s="345"/>
      <c r="CT84" s="827"/>
      <c r="CU84" s="835"/>
      <c r="CV84" s="850">
        <f>SUM(CV80:CV83)</f>
        <v>8256</v>
      </c>
      <c r="CY84" s="345"/>
      <c r="CZ84" s="827"/>
      <c r="DA84" s="835"/>
      <c r="DB84" s="850">
        <f>SUM(DB80:DB83)</f>
        <v>8256</v>
      </c>
      <c r="DE84" s="345"/>
      <c r="DF84" s="827"/>
      <c r="DG84" s="835"/>
      <c r="DH84" s="850">
        <f>SUM(DH80:DH83)</f>
        <v>8256</v>
      </c>
      <c r="DK84" s="345"/>
      <c r="DL84" s="827"/>
      <c r="DM84" s="835"/>
      <c r="DN84" s="850">
        <f>SUM(DN80:DN83)</f>
        <v>8256</v>
      </c>
      <c r="DQ84" s="345"/>
      <c r="DR84" s="827"/>
      <c r="DS84" s="835"/>
      <c r="DT84" s="850">
        <f>SUM(DT80:DT83)</f>
        <v>8256</v>
      </c>
      <c r="DW84" s="345"/>
      <c r="DX84" s="827"/>
      <c r="DY84" s="835"/>
      <c r="DZ84" s="850">
        <f>SUM(DZ80:DZ83)</f>
        <v>8256</v>
      </c>
      <c r="EC84" s="345"/>
      <c r="ED84" s="827"/>
      <c r="EE84" s="835"/>
      <c r="EF84" s="850">
        <f>SUM(EF80:EF83)</f>
        <v>8256</v>
      </c>
      <c r="EI84" s="345"/>
      <c r="EJ84" s="827"/>
      <c r="EK84" s="835"/>
      <c r="EL84" s="850">
        <f>SUM(EL80:EL83)</f>
        <v>8256</v>
      </c>
      <c r="EO84" s="345"/>
      <c r="EP84" s="827"/>
      <c r="EQ84" s="835"/>
      <c r="ER84" s="850">
        <f>SUM(ER80:ER83)</f>
        <v>8256</v>
      </c>
      <c r="EU84" s="345"/>
      <c r="EV84" s="827"/>
      <c r="EW84" s="835"/>
      <c r="EX84" s="850">
        <f>SUM(EX80:EX83)</f>
        <v>8256</v>
      </c>
      <c r="FA84" s="345"/>
      <c r="FB84" s="827"/>
      <c r="FC84" s="835"/>
      <c r="FD84" s="850">
        <f>SUM(FD80:FD83)</f>
        <v>8256</v>
      </c>
      <c r="FG84" s="345"/>
      <c r="FH84" s="827"/>
      <c r="FI84" s="835"/>
      <c r="FJ84" s="850">
        <f>SUM(FJ80:FJ83)</f>
        <v>8256</v>
      </c>
      <c r="FM84" s="345"/>
      <c r="FN84" s="827"/>
      <c r="FO84" s="835"/>
      <c r="FP84" s="850">
        <f>SUM(FP80:FP83)</f>
        <v>8256</v>
      </c>
      <c r="FS84" s="345"/>
      <c r="FT84" s="827"/>
      <c r="FU84" s="835"/>
      <c r="FV84" s="850">
        <f>SUM(FV80:FV83)</f>
        <v>8256</v>
      </c>
      <c r="FY84" s="345"/>
    </row>
    <row r="85" spans="1:181" ht="15" thickBot="1" x14ac:dyDescent="0.35">
      <c r="A85" s="19"/>
      <c r="B85" s="826"/>
      <c r="C85" s="833" t="s">
        <v>481</v>
      </c>
      <c r="D85" s="849">
        <f>F77+D84</f>
        <v>8832</v>
      </c>
      <c r="G85" s="345"/>
      <c r="H85" s="826"/>
      <c r="I85" s="833" t="s">
        <v>481</v>
      </c>
      <c r="J85" s="849">
        <f>L77+J84</f>
        <v>8832</v>
      </c>
      <c r="M85" s="345"/>
      <c r="N85" s="826"/>
      <c r="O85" s="833" t="s">
        <v>481</v>
      </c>
      <c r="P85" s="849">
        <f>R77+P84</f>
        <v>8832</v>
      </c>
      <c r="S85" s="345"/>
      <c r="T85" s="826"/>
      <c r="U85" s="833" t="s">
        <v>481</v>
      </c>
      <c r="V85" s="849">
        <f>X77+V84</f>
        <v>8832</v>
      </c>
      <c r="Y85" s="345"/>
      <c r="Z85" s="826"/>
      <c r="AA85" s="833" t="s">
        <v>481</v>
      </c>
      <c r="AB85" s="849">
        <f>AD77+AB84</f>
        <v>8832</v>
      </c>
      <c r="AE85" s="345"/>
      <c r="AF85" s="826"/>
      <c r="AG85" s="833" t="s">
        <v>481</v>
      </c>
      <c r="AH85" s="849">
        <f>AJ77+AH84</f>
        <v>8832</v>
      </c>
      <c r="AK85" s="345"/>
      <c r="AL85" s="826"/>
      <c r="AM85" s="833" t="s">
        <v>481</v>
      </c>
      <c r="AN85" s="849">
        <f>AP77+AN84</f>
        <v>8832</v>
      </c>
      <c r="AQ85" s="345"/>
      <c r="AR85" s="826"/>
      <c r="AS85" s="833" t="s">
        <v>481</v>
      </c>
      <c r="AT85" s="849">
        <f>AV77+AT84</f>
        <v>8832</v>
      </c>
      <c r="AW85" s="345"/>
      <c r="AX85" s="826"/>
      <c r="AY85" s="833" t="s">
        <v>481</v>
      </c>
      <c r="AZ85" s="849">
        <f>BB77+AZ84</f>
        <v>8832</v>
      </c>
      <c r="BC85" s="345"/>
      <c r="BD85" s="826"/>
      <c r="BE85" s="833" t="s">
        <v>481</v>
      </c>
      <c r="BF85" s="849">
        <f>BH77+BF84</f>
        <v>8832</v>
      </c>
      <c r="BI85" s="345"/>
      <c r="BJ85" s="826"/>
      <c r="BK85" s="833" t="s">
        <v>481</v>
      </c>
      <c r="BL85" s="849">
        <f>BN77+BL84</f>
        <v>8832</v>
      </c>
      <c r="BO85" s="345"/>
      <c r="BP85" s="826"/>
      <c r="BQ85" s="833" t="s">
        <v>481</v>
      </c>
      <c r="BR85" s="849">
        <f>BT77+BR84</f>
        <v>8832</v>
      </c>
      <c r="BU85" s="345"/>
      <c r="BV85" s="826"/>
      <c r="BW85" s="833" t="s">
        <v>481</v>
      </c>
      <c r="BX85" s="849">
        <f>BZ77+BX84</f>
        <v>8832</v>
      </c>
      <c r="CA85" s="345"/>
      <c r="CB85" s="826"/>
      <c r="CC85" s="833" t="s">
        <v>481</v>
      </c>
      <c r="CD85" s="849">
        <f>CF77+CD84</f>
        <v>8832</v>
      </c>
      <c r="CG85" s="345"/>
      <c r="CH85" s="826"/>
      <c r="CI85" s="833" t="s">
        <v>481</v>
      </c>
      <c r="CJ85" s="849">
        <f>CL77+CJ84</f>
        <v>8832</v>
      </c>
      <c r="CM85" s="345"/>
      <c r="CN85" s="826"/>
      <c r="CO85" s="833" t="s">
        <v>481</v>
      </c>
      <c r="CP85" s="849">
        <f>CR77+CP84</f>
        <v>8832</v>
      </c>
      <c r="CS85" s="345"/>
      <c r="CT85" s="826"/>
      <c r="CU85" s="833" t="s">
        <v>481</v>
      </c>
      <c r="CV85" s="849">
        <f>CX77+CV84</f>
        <v>8832</v>
      </c>
      <c r="CY85" s="345"/>
      <c r="CZ85" s="826"/>
      <c r="DA85" s="833" t="s">
        <v>481</v>
      </c>
      <c r="DB85" s="849">
        <f>DD77+DB84</f>
        <v>8832</v>
      </c>
      <c r="DE85" s="345"/>
      <c r="DF85" s="826"/>
      <c r="DG85" s="833" t="s">
        <v>481</v>
      </c>
      <c r="DH85" s="849">
        <f>DJ77+DH84</f>
        <v>8832</v>
      </c>
      <c r="DK85" s="345"/>
      <c r="DL85" s="826"/>
      <c r="DM85" s="833" t="s">
        <v>481</v>
      </c>
      <c r="DN85" s="849">
        <f>DP77+DN84</f>
        <v>8832</v>
      </c>
      <c r="DQ85" s="345"/>
      <c r="DR85" s="826"/>
      <c r="DS85" s="833" t="s">
        <v>481</v>
      </c>
      <c r="DT85" s="849">
        <f>DV77+DT84</f>
        <v>8832</v>
      </c>
      <c r="DW85" s="345"/>
      <c r="DX85" s="826"/>
      <c r="DY85" s="833" t="s">
        <v>481</v>
      </c>
      <c r="DZ85" s="849">
        <f>EB77+DZ84</f>
        <v>8832</v>
      </c>
      <c r="EC85" s="345"/>
      <c r="ED85" s="826"/>
      <c r="EE85" s="833" t="s">
        <v>481</v>
      </c>
      <c r="EF85" s="849">
        <f>EH77+EF84</f>
        <v>8832</v>
      </c>
      <c r="EI85" s="345"/>
      <c r="EJ85" s="826"/>
      <c r="EK85" s="833" t="s">
        <v>481</v>
      </c>
      <c r="EL85" s="849">
        <f>EN77+EL84</f>
        <v>8832</v>
      </c>
      <c r="EO85" s="345"/>
      <c r="EP85" s="826"/>
      <c r="EQ85" s="833" t="s">
        <v>481</v>
      </c>
      <c r="ER85" s="849">
        <f>ET77+ER84</f>
        <v>8832</v>
      </c>
      <c r="EU85" s="345"/>
      <c r="EV85" s="826"/>
      <c r="EW85" s="833" t="s">
        <v>481</v>
      </c>
      <c r="EX85" s="849">
        <f>EZ77+EX84</f>
        <v>8832</v>
      </c>
      <c r="FA85" s="345"/>
      <c r="FB85" s="826"/>
      <c r="FC85" s="833" t="s">
        <v>481</v>
      </c>
      <c r="FD85" s="849">
        <f>FF77+FD84</f>
        <v>8832</v>
      </c>
      <c r="FG85" s="345"/>
      <c r="FH85" s="826"/>
      <c r="FI85" s="833" t="s">
        <v>481</v>
      </c>
      <c r="FJ85" s="849">
        <f>FL77+FJ84</f>
        <v>8832</v>
      </c>
      <c r="FM85" s="345"/>
      <c r="FN85" s="826"/>
      <c r="FO85" s="833" t="s">
        <v>481</v>
      </c>
      <c r="FP85" s="849">
        <f>FR77+FP84</f>
        <v>8832</v>
      </c>
      <c r="FS85" s="345"/>
      <c r="FT85" s="826"/>
      <c r="FU85" s="833" t="s">
        <v>481</v>
      </c>
      <c r="FV85" s="849">
        <f>FX77+FV84</f>
        <v>8832</v>
      </c>
      <c r="FY85" s="345"/>
    </row>
    <row r="86" spans="1:181" ht="15" thickBot="1" x14ac:dyDescent="0.35">
      <c r="A86" s="19"/>
      <c r="C86" s="847" t="s">
        <v>480</v>
      </c>
      <c r="D86" s="848">
        <f>E64-D85</f>
        <v>29584</v>
      </c>
      <c r="G86" s="345"/>
      <c r="I86" s="847" t="s">
        <v>480</v>
      </c>
      <c r="J86" s="848">
        <f>K64-J85</f>
        <v>29584</v>
      </c>
      <c r="M86" s="345"/>
      <c r="O86" s="847" t="s">
        <v>480</v>
      </c>
      <c r="P86" s="848">
        <f>Q64-P85</f>
        <v>29584</v>
      </c>
      <c r="S86" s="345"/>
      <c r="U86" s="847" t="s">
        <v>480</v>
      </c>
      <c r="V86" s="848">
        <f>W64-V85</f>
        <v>29584</v>
      </c>
      <c r="Y86" s="345"/>
      <c r="AA86" s="847" t="s">
        <v>480</v>
      </c>
      <c r="AB86" s="848">
        <f>AC64-AB85</f>
        <v>29584</v>
      </c>
      <c r="AE86" s="345"/>
      <c r="AG86" s="847" t="s">
        <v>480</v>
      </c>
      <c r="AH86" s="848">
        <f>AI64-AH85</f>
        <v>29584</v>
      </c>
      <c r="AK86" s="345"/>
      <c r="AM86" s="847" t="s">
        <v>480</v>
      </c>
      <c r="AN86" s="848">
        <f>AO64-AN85</f>
        <v>29584</v>
      </c>
      <c r="AQ86" s="345"/>
      <c r="AS86" s="847" t="s">
        <v>480</v>
      </c>
      <c r="AT86" s="848">
        <f>AU64-AT85</f>
        <v>29584</v>
      </c>
      <c r="AW86" s="345"/>
      <c r="AY86" s="847" t="s">
        <v>480</v>
      </c>
      <c r="AZ86" s="848">
        <f>BA64-AZ85</f>
        <v>29584</v>
      </c>
      <c r="BC86" s="345"/>
      <c r="BE86" s="847" t="s">
        <v>480</v>
      </c>
      <c r="BF86" s="848">
        <f>BG64-BF85</f>
        <v>29584</v>
      </c>
      <c r="BI86" s="345"/>
      <c r="BK86" s="847" t="s">
        <v>480</v>
      </c>
      <c r="BL86" s="848">
        <f>BM64-BL85</f>
        <v>29584</v>
      </c>
      <c r="BO86" s="345"/>
      <c r="BQ86" s="847" t="s">
        <v>480</v>
      </c>
      <c r="BR86" s="848">
        <f>BS64-BR85</f>
        <v>29584</v>
      </c>
      <c r="BU86" s="345"/>
      <c r="BW86" s="847" t="s">
        <v>480</v>
      </c>
      <c r="BX86" s="848">
        <f>BY64-BX85</f>
        <v>29584</v>
      </c>
      <c r="CA86" s="345"/>
      <c r="CC86" s="847" t="s">
        <v>480</v>
      </c>
      <c r="CD86" s="848">
        <f>CE64-CD85</f>
        <v>29584</v>
      </c>
      <c r="CG86" s="345"/>
      <c r="CI86" s="847" t="s">
        <v>480</v>
      </c>
      <c r="CJ86" s="848">
        <f>CK64-CJ85</f>
        <v>29584</v>
      </c>
      <c r="CM86" s="345"/>
      <c r="CO86" s="847" t="s">
        <v>480</v>
      </c>
      <c r="CP86" s="848">
        <f>CQ64-CP85</f>
        <v>29584</v>
      </c>
      <c r="CS86" s="345"/>
      <c r="CU86" s="847" t="s">
        <v>480</v>
      </c>
      <c r="CV86" s="848">
        <f>CW64-CV85</f>
        <v>29584</v>
      </c>
      <c r="CY86" s="345"/>
      <c r="DA86" s="847" t="s">
        <v>480</v>
      </c>
      <c r="DB86" s="848">
        <f>DC64-DB85</f>
        <v>29584</v>
      </c>
      <c r="DE86" s="345"/>
      <c r="DG86" s="847" t="s">
        <v>480</v>
      </c>
      <c r="DH86" s="848">
        <f>DI64-DH85</f>
        <v>29584</v>
      </c>
      <c r="DK86" s="345"/>
      <c r="DM86" s="847" t="s">
        <v>480</v>
      </c>
      <c r="DN86" s="848">
        <f>DO64-DN85</f>
        <v>29584</v>
      </c>
      <c r="DQ86" s="345"/>
      <c r="DS86" s="847" t="s">
        <v>480</v>
      </c>
      <c r="DT86" s="848">
        <f>DU64-DT85</f>
        <v>29584</v>
      </c>
      <c r="DW86" s="345"/>
      <c r="DY86" s="847" t="s">
        <v>480</v>
      </c>
      <c r="DZ86" s="848">
        <f>EA64-DZ85</f>
        <v>29584</v>
      </c>
      <c r="EC86" s="345"/>
      <c r="EE86" s="847" t="s">
        <v>480</v>
      </c>
      <c r="EF86" s="848">
        <f>EG64-EF85</f>
        <v>29584</v>
      </c>
      <c r="EI86" s="345"/>
      <c r="EK86" s="847" t="s">
        <v>480</v>
      </c>
      <c r="EL86" s="848">
        <f>EM64-EL85</f>
        <v>29584</v>
      </c>
      <c r="EO86" s="345"/>
      <c r="EQ86" s="847" t="s">
        <v>480</v>
      </c>
      <c r="ER86" s="848">
        <f>ES64-ER85</f>
        <v>29584</v>
      </c>
      <c r="EU86" s="345"/>
      <c r="EW86" s="847" t="s">
        <v>480</v>
      </c>
      <c r="EX86" s="848">
        <f>EY64-EX85</f>
        <v>29584</v>
      </c>
      <c r="FA86" s="345"/>
      <c r="FC86" s="847" t="s">
        <v>480</v>
      </c>
      <c r="FD86" s="848">
        <f>FE64-FD85</f>
        <v>29584</v>
      </c>
      <c r="FG86" s="345"/>
      <c r="FI86" s="847" t="s">
        <v>480</v>
      </c>
      <c r="FJ86" s="848">
        <f>FK64-FJ85</f>
        <v>29584</v>
      </c>
      <c r="FM86" s="345"/>
      <c r="FO86" s="847" t="s">
        <v>480</v>
      </c>
      <c r="FP86" s="848">
        <f>FQ64-FP85</f>
        <v>29584</v>
      </c>
      <c r="FS86" s="345"/>
      <c r="FU86" s="847" t="s">
        <v>480</v>
      </c>
      <c r="FV86" s="848">
        <f>FW64-FV85</f>
        <v>29584</v>
      </c>
      <c r="FY86" s="345"/>
    </row>
    <row r="87" spans="1:181" ht="15" thickBot="1" x14ac:dyDescent="0.35">
      <c r="A87" s="19"/>
      <c r="G87" s="345"/>
      <c r="M87" s="345"/>
      <c r="S87" s="345"/>
      <c r="Y87" s="345"/>
      <c r="AE87" s="345"/>
      <c r="AK87" s="345"/>
      <c r="AQ87" s="345"/>
      <c r="AW87" s="345"/>
      <c r="BC87" s="345"/>
      <c r="BI87" s="345"/>
      <c r="BO87" s="345"/>
      <c r="BU87" s="345"/>
      <c r="CA87" s="345"/>
      <c r="CG87" s="345"/>
      <c r="CM87" s="345"/>
      <c r="CS87" s="345"/>
      <c r="CY87" s="345"/>
      <c r="DE87" s="345"/>
      <c r="DK87" s="345"/>
      <c r="DQ87" s="345"/>
      <c r="DW87" s="345"/>
      <c r="EC87" s="345"/>
      <c r="EI87" s="345"/>
      <c r="EO87" s="345"/>
      <c r="EU87" s="345"/>
      <c r="FA87" s="345"/>
      <c r="FG87" s="345"/>
      <c r="FM87" s="345"/>
      <c r="FS87" s="345"/>
      <c r="FY87" s="345"/>
    </row>
    <row r="88" spans="1:181" ht="15" thickBot="1" x14ac:dyDescent="0.35">
      <c r="A88" s="19"/>
      <c r="B88" s="847" t="s">
        <v>445</v>
      </c>
      <c r="C88" s="846"/>
      <c r="D88" s="845">
        <f>IF(D$70=1,D86,0)</f>
        <v>0</v>
      </c>
      <c r="G88" s="345"/>
      <c r="H88" s="10" t="s">
        <v>445</v>
      </c>
      <c r="I88" s="682"/>
      <c r="J88" s="477">
        <f>IF(J$70=1,J86,0)</f>
        <v>0</v>
      </c>
      <c r="M88" s="345"/>
      <c r="N88" s="10" t="s">
        <v>445</v>
      </c>
      <c r="O88" s="682"/>
      <c r="P88" s="477">
        <f>IF(P$70=1,P86,0)</f>
        <v>0</v>
      </c>
      <c r="S88" s="345"/>
      <c r="T88" s="10" t="s">
        <v>445</v>
      </c>
      <c r="U88" s="682"/>
      <c r="V88" s="477">
        <f>IF(V$70=1,V86,0)</f>
        <v>0</v>
      </c>
      <c r="Y88" s="345"/>
      <c r="Z88" s="10" t="s">
        <v>445</v>
      </c>
      <c r="AA88" s="682"/>
      <c r="AB88" s="477">
        <f>IF(AB$70=1,AB86,0)</f>
        <v>0</v>
      </c>
      <c r="AE88" s="345"/>
      <c r="AF88" s="10" t="s">
        <v>445</v>
      </c>
      <c r="AG88" s="682"/>
      <c r="AH88" s="477">
        <f>IF(AH$70=1,AH86,0)</f>
        <v>0</v>
      </c>
      <c r="AK88" s="345"/>
      <c r="AL88" s="10" t="s">
        <v>445</v>
      </c>
      <c r="AM88" s="682"/>
      <c r="AN88" s="477">
        <f>IF(AN$70=1,AN86,0)</f>
        <v>0</v>
      </c>
      <c r="AQ88" s="345"/>
      <c r="AR88" s="10" t="s">
        <v>445</v>
      </c>
      <c r="AS88" s="682"/>
      <c r="AT88" s="477">
        <f>IF(AT$70=1,AT86,0)</f>
        <v>0</v>
      </c>
      <c r="AW88" s="345"/>
      <c r="AX88" s="10" t="s">
        <v>445</v>
      </c>
      <c r="AY88" s="682"/>
      <c r="AZ88" s="477">
        <f>IF(AZ$70=1,AZ86,0)</f>
        <v>0</v>
      </c>
      <c r="BC88" s="345"/>
      <c r="BD88" s="10" t="s">
        <v>445</v>
      </c>
      <c r="BE88" s="682"/>
      <c r="BF88" s="477">
        <f>IF(BF$70=1,BF86,0)</f>
        <v>0</v>
      </c>
      <c r="BI88" s="345"/>
      <c r="BJ88" s="10" t="s">
        <v>445</v>
      </c>
      <c r="BK88" s="682"/>
      <c r="BL88" s="477">
        <f>IF(BL$70=1,BL86,0)</f>
        <v>0</v>
      </c>
      <c r="BO88" s="345"/>
      <c r="BP88" s="10" t="s">
        <v>445</v>
      </c>
      <c r="BQ88" s="682"/>
      <c r="BR88" s="477">
        <f>IF(BR$70=1,BR86,0)</f>
        <v>0</v>
      </c>
      <c r="BU88" s="345"/>
      <c r="BV88" s="10" t="s">
        <v>445</v>
      </c>
      <c r="BW88" s="682"/>
      <c r="BX88" s="477">
        <f>IF(BX$70=1,BX86,0)</f>
        <v>0</v>
      </c>
      <c r="CA88" s="345"/>
      <c r="CB88" s="10" t="s">
        <v>445</v>
      </c>
      <c r="CC88" s="682"/>
      <c r="CD88" s="477">
        <f>IF(CD$70=1,CD86,0)</f>
        <v>0</v>
      </c>
      <c r="CG88" s="345"/>
      <c r="CH88" s="10" t="s">
        <v>445</v>
      </c>
      <c r="CI88" s="682"/>
      <c r="CJ88" s="477">
        <f>IF(CJ$70=1,CJ86,0)</f>
        <v>0</v>
      </c>
      <c r="CM88" s="345"/>
      <c r="CN88" s="10" t="s">
        <v>445</v>
      </c>
      <c r="CO88" s="682"/>
      <c r="CP88" s="477">
        <f>IF(CP$70=1,CP86,0)</f>
        <v>0</v>
      </c>
      <c r="CS88" s="345"/>
      <c r="CT88" s="10" t="s">
        <v>445</v>
      </c>
      <c r="CU88" s="682"/>
      <c r="CV88" s="477">
        <f>IF(CV$70=1,CV86,0)</f>
        <v>0</v>
      </c>
      <c r="CY88" s="345"/>
      <c r="CZ88" s="10" t="s">
        <v>445</v>
      </c>
      <c r="DA88" s="682"/>
      <c r="DB88" s="477">
        <f>IF(DB$70=1,DB86,0)</f>
        <v>0</v>
      </c>
      <c r="DE88" s="345"/>
      <c r="DF88" s="10" t="s">
        <v>445</v>
      </c>
      <c r="DG88" s="682"/>
      <c r="DH88" s="477">
        <f>IF(DH$70=1,DH86,0)</f>
        <v>0</v>
      </c>
      <c r="DK88" s="345"/>
      <c r="DL88" s="10" t="s">
        <v>445</v>
      </c>
      <c r="DM88" s="682"/>
      <c r="DN88" s="477">
        <f>IF(DN$70=1,DN86,0)</f>
        <v>0</v>
      </c>
      <c r="DQ88" s="345"/>
      <c r="DR88" s="10" t="s">
        <v>445</v>
      </c>
      <c r="DS88" s="682"/>
      <c r="DT88" s="477">
        <f>IF(DT$70=1,DT86,0)</f>
        <v>0</v>
      </c>
      <c r="DW88" s="345"/>
      <c r="DX88" s="10" t="s">
        <v>445</v>
      </c>
      <c r="DY88" s="682"/>
      <c r="DZ88" s="477">
        <f>IF(DZ$70=1,DZ86,0)</f>
        <v>0</v>
      </c>
      <c r="EC88" s="345"/>
      <c r="ED88" s="10" t="s">
        <v>445</v>
      </c>
      <c r="EE88" s="682"/>
      <c r="EF88" s="477">
        <f>IF(EF$70=1,EF86,0)</f>
        <v>0</v>
      </c>
      <c r="EI88" s="345"/>
      <c r="EJ88" s="10" t="s">
        <v>445</v>
      </c>
      <c r="EK88" s="682"/>
      <c r="EL88" s="477">
        <f>IF(EL$70=1,EL86,0)</f>
        <v>0</v>
      </c>
      <c r="EO88" s="345"/>
      <c r="EP88" s="10" t="s">
        <v>445</v>
      </c>
      <c r="EQ88" s="682"/>
      <c r="ER88" s="477">
        <f>IF(ER$70=1,ER86,0)</f>
        <v>0</v>
      </c>
      <c r="EU88" s="345"/>
      <c r="EV88" s="10" t="s">
        <v>445</v>
      </c>
      <c r="EW88" s="682"/>
      <c r="EX88" s="477">
        <f>IF(EX$70=1,EX86,0)</f>
        <v>0</v>
      </c>
      <c r="FA88" s="345"/>
      <c r="FB88" s="10" t="s">
        <v>445</v>
      </c>
      <c r="FC88" s="682"/>
      <c r="FD88" s="477">
        <f>IF(FD$70=1,FD86,0)</f>
        <v>0</v>
      </c>
      <c r="FG88" s="345"/>
      <c r="FH88" s="10" t="s">
        <v>445</v>
      </c>
      <c r="FI88" s="682"/>
      <c r="FJ88" s="477">
        <f>IF(FJ$70=1,FJ86,0)</f>
        <v>0</v>
      </c>
      <c r="FM88" s="345"/>
      <c r="FN88" s="10" t="s">
        <v>445</v>
      </c>
      <c r="FO88" s="682"/>
      <c r="FP88" s="477">
        <f>IF(FP$70=1,FP86,0)</f>
        <v>0</v>
      </c>
      <c r="FS88" s="345"/>
      <c r="FT88" s="10" t="s">
        <v>445</v>
      </c>
      <c r="FU88" s="682"/>
      <c r="FV88" s="477">
        <f>IF(FV$70=1,FV86,0)</f>
        <v>0</v>
      </c>
      <c r="FY88" s="345"/>
    </row>
    <row r="89" spans="1:181" ht="15" thickBot="1" x14ac:dyDescent="0.35">
      <c r="A89" s="19"/>
      <c r="G89" s="345"/>
      <c r="M89" s="345"/>
      <c r="S89" s="345"/>
      <c r="Y89" s="345"/>
      <c r="AE89" s="345"/>
      <c r="AK89" s="345"/>
      <c r="AQ89" s="345"/>
      <c r="AW89" s="345"/>
      <c r="BC89" s="345"/>
      <c r="BI89" s="345"/>
      <c r="BO89" s="345"/>
      <c r="BU89" s="345"/>
      <c r="CA89" s="345"/>
      <c r="CG89" s="345"/>
      <c r="CM89" s="345"/>
      <c r="CS89" s="345"/>
      <c r="CY89" s="345"/>
      <c r="DE89" s="345"/>
      <c r="DK89" s="345"/>
      <c r="DQ89" s="345"/>
      <c r="DW89" s="345"/>
      <c r="EC89" s="345"/>
      <c r="EI89" s="345"/>
      <c r="EO89" s="345"/>
      <c r="EU89" s="345"/>
      <c r="FA89" s="345"/>
      <c r="FG89" s="345"/>
      <c r="FM89" s="345"/>
      <c r="FS89" s="345"/>
      <c r="FY89" s="345"/>
    </row>
    <row r="90" spans="1:181" x14ac:dyDescent="0.3">
      <c r="A90" s="19"/>
      <c r="B90" s="838" t="s">
        <v>479</v>
      </c>
      <c r="C90" s="841">
        <f>IF(E105&lt;0,F105*C109,(C110-(D114+D112))*C109)</f>
        <v>11696</v>
      </c>
      <c r="D90" s="836">
        <f>IF(AND(B$70=1,C$70=0),C90,0)</f>
        <v>0</v>
      </c>
      <c r="G90" s="345"/>
      <c r="H90" s="838" t="s">
        <v>479</v>
      </c>
      <c r="I90" s="841">
        <f>IF(K105&lt;0,L105*I109,(I110-(J114+J112))*I109)</f>
        <v>11696</v>
      </c>
      <c r="J90" s="836">
        <f>IF(AND(H$70=1,I$70=0),I90,0)</f>
        <v>0</v>
      </c>
      <c r="M90" s="345"/>
      <c r="N90" s="838" t="s">
        <v>479</v>
      </c>
      <c r="O90" s="841">
        <f>IF(Q105&lt;0,R105*O109,(O110-(P114+P112))*O109)</f>
        <v>11696</v>
      </c>
      <c r="P90" s="836">
        <f>IF(AND(N$70=1,O$70=0),O90,0)</f>
        <v>0</v>
      </c>
      <c r="S90" s="345"/>
      <c r="T90" s="838" t="s">
        <v>479</v>
      </c>
      <c r="U90" s="841">
        <f>IF(W105&lt;0,X105*U109,(U110-(V114+V112))*U109)</f>
        <v>11696</v>
      </c>
      <c r="V90" s="836">
        <f>IF(AND(T$70=1,U$70=0),U90,0)</f>
        <v>0</v>
      </c>
      <c r="Y90" s="345"/>
      <c r="Z90" s="838" t="s">
        <v>479</v>
      </c>
      <c r="AA90" s="841">
        <f>IF(AC105&lt;0,AD105*AA109,(AA110-(AB114+AB112))*AA109)</f>
        <v>11696</v>
      </c>
      <c r="AB90" s="836">
        <f>IF(AND(Z$70=1,AA$70=0),AA90,0)</f>
        <v>0</v>
      </c>
      <c r="AE90" s="345"/>
      <c r="AF90" s="838" t="s">
        <v>479</v>
      </c>
      <c r="AG90" s="841">
        <f>IF(AI105&lt;0,AJ105*AG109,(AG110-(AH114+AH112))*AG109)</f>
        <v>11696</v>
      </c>
      <c r="AH90" s="836">
        <f>IF(AND(AF$70=1,AG$70=0),AG90,0)</f>
        <v>0</v>
      </c>
      <c r="AK90" s="345"/>
      <c r="AL90" s="838" t="s">
        <v>479</v>
      </c>
      <c r="AM90" s="841">
        <f>IF(AO105&lt;0,AP105*AM109,(AM110-(AN114+AN112))*AM109)</f>
        <v>11696</v>
      </c>
      <c r="AN90" s="836">
        <f>IF(AND(AL$70=1,AM$70=0),AM90,0)</f>
        <v>0</v>
      </c>
      <c r="AQ90" s="345"/>
      <c r="AR90" s="838" t="s">
        <v>479</v>
      </c>
      <c r="AS90" s="841">
        <f>IF(AU105&lt;0,AV105*AS109,(AS110-(AT114+AT112))*AS109)</f>
        <v>11696</v>
      </c>
      <c r="AT90" s="836">
        <f>IF(AND(AR$70=1,AS$70=0),AS90,0)</f>
        <v>0</v>
      </c>
      <c r="AW90" s="345"/>
      <c r="AX90" s="838" t="s">
        <v>479</v>
      </c>
      <c r="AY90" s="841">
        <f>IF(BA105&lt;0,BB105*AY109,(AY110-(AZ114+AZ112))*AY109)</f>
        <v>11696</v>
      </c>
      <c r="AZ90" s="836">
        <f>IF(AND(AX$70=1,AY$70=0),AY90,0)</f>
        <v>0</v>
      </c>
      <c r="BC90" s="345"/>
      <c r="BD90" s="838" t="s">
        <v>479</v>
      </c>
      <c r="BE90" s="841">
        <f>IF(BG105&lt;0,BH105*BE109,(BE110-(BF114+BF112))*BE109)</f>
        <v>11696</v>
      </c>
      <c r="BF90" s="836">
        <f>IF(AND(BD$70=1,BE$70=0),BE90,0)</f>
        <v>0</v>
      </c>
      <c r="BI90" s="345"/>
      <c r="BJ90" s="838" t="s">
        <v>479</v>
      </c>
      <c r="BK90" s="841">
        <f>IF(BM105&lt;0,BN105*BK109,(BK110-(BL114+BL112))*BK109)</f>
        <v>11696</v>
      </c>
      <c r="BL90" s="836">
        <f>IF(AND(BJ$70=1,BK$70=0),BK90,0)</f>
        <v>0</v>
      </c>
      <c r="BO90" s="345"/>
      <c r="BP90" s="838" t="s">
        <v>479</v>
      </c>
      <c r="BQ90" s="841">
        <f>IF(BS105&lt;0,BT105*BQ109,(BQ110-(BR114+BR112))*BQ109)</f>
        <v>11696</v>
      </c>
      <c r="BR90" s="836">
        <f>IF(AND(BP$70=1,BQ$70=0),BQ90,0)</f>
        <v>0</v>
      </c>
      <c r="BU90" s="345"/>
      <c r="BV90" s="838" t="s">
        <v>479</v>
      </c>
      <c r="BW90" s="841">
        <f>IF(BY105&lt;0,BZ105*BW109,(BW110-(BX114+BX112))*BW109)</f>
        <v>11696</v>
      </c>
      <c r="BX90" s="836">
        <f>IF(AND(BV$70=1,BW$70=0),BW90,0)</f>
        <v>0</v>
      </c>
      <c r="CA90" s="345"/>
      <c r="CB90" s="838" t="s">
        <v>479</v>
      </c>
      <c r="CC90" s="841">
        <f>IF(CE105&lt;0,CF105*CC109,(CC110-(CD114+CD112))*CC109)</f>
        <v>11696</v>
      </c>
      <c r="CD90" s="836">
        <f>IF(AND(CB$70=1,CC$70=0),CC90,0)</f>
        <v>0</v>
      </c>
      <c r="CG90" s="345"/>
      <c r="CH90" s="838" t="s">
        <v>479</v>
      </c>
      <c r="CI90" s="841">
        <f>IF(CK105&lt;0,CL105*CI109,(CI110-(CJ114+CJ112))*CI109)</f>
        <v>11696</v>
      </c>
      <c r="CJ90" s="836">
        <f>IF(AND(CH$70=1,CI$70=0),CI90,0)</f>
        <v>0</v>
      </c>
      <c r="CM90" s="345"/>
      <c r="CN90" s="838" t="s">
        <v>479</v>
      </c>
      <c r="CO90" s="841">
        <f>IF(CQ105&lt;0,CR105*CO109,(CO110-(CP114+CP112))*CO109)</f>
        <v>11696</v>
      </c>
      <c r="CP90" s="836">
        <f>IF(AND(CN$70=1,CO$70=0),CO90,0)</f>
        <v>0</v>
      </c>
      <c r="CS90" s="345"/>
      <c r="CT90" s="838" t="s">
        <v>479</v>
      </c>
      <c r="CU90" s="841">
        <f>IF(CW105&lt;0,CX105*CU109,(CU110-(CV114+CV112))*CU109)</f>
        <v>11696</v>
      </c>
      <c r="CV90" s="836">
        <f>IF(AND(CT$70=1,CU$70=0),CU90,0)</f>
        <v>0</v>
      </c>
      <c r="CY90" s="345"/>
      <c r="CZ90" s="838" t="s">
        <v>479</v>
      </c>
      <c r="DA90" s="841">
        <f>IF(DC105&lt;0,DD105*DA109,(DA110-(DB114+DB112))*DA109)</f>
        <v>11696</v>
      </c>
      <c r="DB90" s="836">
        <f>IF(AND(CZ$70=1,DA$70=0),DA90,0)</f>
        <v>0</v>
      </c>
      <c r="DE90" s="345"/>
      <c r="DF90" s="838" t="s">
        <v>479</v>
      </c>
      <c r="DG90" s="841">
        <f>IF(DI105&lt;0,DJ105*DG109,(DG110-(DH114+DH112))*DG109)</f>
        <v>11696</v>
      </c>
      <c r="DH90" s="836">
        <f>IF(AND(DF$70=1,DG$70=0),DG90,0)</f>
        <v>0</v>
      </c>
      <c r="DK90" s="345"/>
      <c r="DL90" s="838" t="s">
        <v>479</v>
      </c>
      <c r="DM90" s="841">
        <f>IF(DO105&lt;0,DP105*DM109,(DM110-(DN114+DN112))*DM109)</f>
        <v>11696</v>
      </c>
      <c r="DN90" s="836">
        <f>IF(AND(DL$70=1,DM$70=0),DM90,0)</f>
        <v>0</v>
      </c>
      <c r="DQ90" s="345"/>
      <c r="DR90" s="838" t="s">
        <v>479</v>
      </c>
      <c r="DS90" s="841">
        <f>IF(DU105&lt;0,DV105*DS109,(DS110-(DT114+DT112))*DS109)</f>
        <v>11696</v>
      </c>
      <c r="DT90" s="836">
        <f>IF(AND(DR$70=1,DS$70=0),DS90,0)</f>
        <v>0</v>
      </c>
      <c r="DW90" s="345"/>
      <c r="DX90" s="838" t="s">
        <v>479</v>
      </c>
      <c r="DY90" s="841">
        <f>IF(EA105&lt;0,EB105*DY109,(DY110-(DZ114+DZ112))*DY109)</f>
        <v>11696</v>
      </c>
      <c r="DZ90" s="836">
        <f>IF(AND(DX$70=1,DY$70=0),DY90,0)</f>
        <v>0</v>
      </c>
      <c r="EC90" s="345"/>
      <c r="ED90" s="838" t="s">
        <v>479</v>
      </c>
      <c r="EE90" s="841">
        <f>IF(EG105&lt;0,EH105*EE109,(EE110-(EF114+EF112))*EE109)</f>
        <v>11696</v>
      </c>
      <c r="EF90" s="836">
        <f>IF(AND(ED$70=1,EE$70=0),EE90,0)</f>
        <v>0</v>
      </c>
      <c r="EI90" s="345"/>
      <c r="EJ90" s="838" t="s">
        <v>479</v>
      </c>
      <c r="EK90" s="841">
        <f>IF(EM105&lt;0,EN105*EK109,(EK110-(EL114+EL112))*EK109)</f>
        <v>11696</v>
      </c>
      <c r="EL90" s="836">
        <f>IF(AND(EJ$70=1,EK$70=0),EK90,0)</f>
        <v>0</v>
      </c>
      <c r="EO90" s="345"/>
      <c r="EP90" s="838" t="s">
        <v>479</v>
      </c>
      <c r="EQ90" s="841">
        <f>IF(ES105&lt;0,ET105*EQ109,(EQ110-(ER114+ER112))*EQ109)</f>
        <v>11696</v>
      </c>
      <c r="ER90" s="836">
        <f>IF(AND(EP$70=1,EQ$70=0),EQ90,0)</f>
        <v>0</v>
      </c>
      <c r="EU90" s="345"/>
      <c r="EV90" s="838" t="s">
        <v>479</v>
      </c>
      <c r="EW90" s="841">
        <f>IF(EY105&lt;0,EZ105*EW109,(EW110-(EX114+EX112))*EW109)</f>
        <v>11696</v>
      </c>
      <c r="EX90" s="836">
        <f>IF(AND(EV$70=1,EW$70=0),EW90,0)</f>
        <v>0</v>
      </c>
      <c r="FA90" s="345"/>
      <c r="FB90" s="838" t="s">
        <v>479</v>
      </c>
      <c r="FC90" s="841">
        <f>IF(FE105&lt;0,FF105*FC109,(FC110-(FD114+FD112))*FC109)</f>
        <v>11696</v>
      </c>
      <c r="FD90" s="836">
        <f>IF(AND(FB$70=1,FC$70=0),FC90,0)</f>
        <v>0</v>
      </c>
      <c r="FG90" s="345"/>
      <c r="FH90" s="838" t="s">
        <v>479</v>
      </c>
      <c r="FI90" s="841">
        <f>IF(FK105&lt;0,FL105*FI109,(FI110-(FJ114+FJ112))*FI109)</f>
        <v>11696</v>
      </c>
      <c r="FJ90" s="836">
        <f>IF(AND(FH$70=1,FI$70=0),FI90,0)</f>
        <v>0</v>
      </c>
      <c r="FM90" s="345"/>
      <c r="FN90" s="838" t="s">
        <v>479</v>
      </c>
      <c r="FO90" s="841">
        <f>IF(FQ105&lt;0,FR105*FO109,(FO110-(FP114+FP112))*FO109)</f>
        <v>11696</v>
      </c>
      <c r="FP90" s="836">
        <f>IF(AND(FN$70=1,FO$70=0),FO90,0)</f>
        <v>0</v>
      </c>
      <c r="FS90" s="345"/>
      <c r="FT90" s="838" t="s">
        <v>479</v>
      </c>
      <c r="FU90" s="841">
        <f>IF(FW105&lt;0,FX105*FU109,(FU110-(FV114+FV112))*FU109)</f>
        <v>11696</v>
      </c>
      <c r="FV90" s="836">
        <f>IF(AND(FT$70=1,FU$70=0),FU90,0)</f>
        <v>0</v>
      </c>
      <c r="FY90" s="345"/>
    </row>
    <row r="91" spans="1:181" x14ac:dyDescent="0.3">
      <c r="A91" s="19"/>
      <c r="B91" s="827" t="s">
        <v>439</v>
      </c>
      <c r="C91" s="839">
        <f>IF(E105&gt;0,D114*C107,((C110-D112)*C107))</f>
        <v>8944</v>
      </c>
      <c r="D91" s="834">
        <f>IF(AND(B$70=1,C$70=0),C91,0)</f>
        <v>0</v>
      </c>
      <c r="G91" s="345"/>
      <c r="H91" s="827" t="s">
        <v>439</v>
      </c>
      <c r="I91" s="839">
        <f>IF(K105&gt;0,J114*I107,((I110-J112)*I107))</f>
        <v>8944</v>
      </c>
      <c r="J91" s="834">
        <f>IF(AND(H$70=1,I$70=0),I91,0)</f>
        <v>0</v>
      </c>
      <c r="M91" s="345"/>
      <c r="N91" s="827" t="s">
        <v>439</v>
      </c>
      <c r="O91" s="839">
        <f>IF(Q105&gt;0,P114*O107,((O110-P112)*O107))</f>
        <v>8944</v>
      </c>
      <c r="P91" s="834">
        <f>IF(AND(N$70=1,O$70=0),O91,0)</f>
        <v>0</v>
      </c>
      <c r="S91" s="345"/>
      <c r="T91" s="827" t="s">
        <v>439</v>
      </c>
      <c r="U91" s="839">
        <f>IF(W105&gt;0,V114*U107,((U110-V112)*U107))</f>
        <v>8944</v>
      </c>
      <c r="V91" s="834">
        <f>IF(AND(T$70=1,U$70=0),U91,0)</f>
        <v>0</v>
      </c>
      <c r="Y91" s="345"/>
      <c r="Z91" s="827" t="s">
        <v>439</v>
      </c>
      <c r="AA91" s="839">
        <f>IF(AC105&gt;0,AB114*AA107,((AA110-AB112)*AA107))</f>
        <v>8944</v>
      </c>
      <c r="AB91" s="834">
        <f>IF(AND(Z$70=1,AA$70=0),AA91,0)</f>
        <v>0</v>
      </c>
      <c r="AE91" s="345"/>
      <c r="AF91" s="827" t="s">
        <v>439</v>
      </c>
      <c r="AG91" s="839">
        <f>IF(AI105&gt;0,AH114*AG107,((AG110-AH112)*AG107))</f>
        <v>8944</v>
      </c>
      <c r="AH91" s="834">
        <f>IF(AND(AF$70=1,AG$70=0),AG91,0)</f>
        <v>0</v>
      </c>
      <c r="AK91" s="345"/>
      <c r="AL91" s="827" t="s">
        <v>439</v>
      </c>
      <c r="AM91" s="839">
        <f>IF(AO105&gt;0,AN114*AM107,((AM110-AN112)*AM107))</f>
        <v>8944</v>
      </c>
      <c r="AN91" s="834">
        <f>IF(AND(AL$70=1,AM$70=0),AM91,0)</f>
        <v>0</v>
      </c>
      <c r="AQ91" s="345"/>
      <c r="AR91" s="827" t="s">
        <v>439</v>
      </c>
      <c r="AS91" s="839">
        <f>IF(AU105&gt;0,AT114*AS107,((AS110-AT112)*AS107))</f>
        <v>8944</v>
      </c>
      <c r="AT91" s="834">
        <f>IF(AND(AR$70=1,AS$70=0),AS91,0)</f>
        <v>0</v>
      </c>
      <c r="AW91" s="345"/>
      <c r="AX91" s="827" t="s">
        <v>439</v>
      </c>
      <c r="AY91" s="839">
        <f>IF(BA105&gt;0,AZ114*AY107,((AY110-AZ112)*AY107))</f>
        <v>8944</v>
      </c>
      <c r="AZ91" s="834">
        <f>IF(AND(AX$70=1,AY$70=0),AY91,0)</f>
        <v>0</v>
      </c>
      <c r="BC91" s="345"/>
      <c r="BD91" s="827" t="s">
        <v>439</v>
      </c>
      <c r="BE91" s="839">
        <f>IF(BG105&gt;0,BF114*BE107,((BE110-BF112)*BE107))</f>
        <v>8944</v>
      </c>
      <c r="BF91" s="834">
        <f>IF(AND(BD$70=1,BE$70=0),BE91,0)</f>
        <v>0</v>
      </c>
      <c r="BI91" s="345"/>
      <c r="BJ91" s="827" t="s">
        <v>439</v>
      </c>
      <c r="BK91" s="839">
        <f>IF(BM105&gt;0,BL114*BK107,((BK110-BL112)*BK107))</f>
        <v>8944</v>
      </c>
      <c r="BL91" s="834">
        <f>IF(AND(BJ$70=1,BK$70=0),BK91,0)</f>
        <v>0</v>
      </c>
      <c r="BO91" s="345"/>
      <c r="BP91" s="827" t="s">
        <v>439</v>
      </c>
      <c r="BQ91" s="839">
        <f>IF(BS105&gt;0,BR114*BQ107,((BQ110-BR112)*BQ107))</f>
        <v>8944</v>
      </c>
      <c r="BR91" s="834">
        <f>IF(AND(BP$70=1,BQ$70=0),BQ91,0)</f>
        <v>0</v>
      </c>
      <c r="BU91" s="345"/>
      <c r="BV91" s="827" t="s">
        <v>439</v>
      </c>
      <c r="BW91" s="839">
        <f>IF(BY105&gt;0,BX114*BW107,((BW110-BX112)*BW107))</f>
        <v>8944</v>
      </c>
      <c r="BX91" s="834">
        <f>IF(AND(BV$70=1,BW$70=0),BW91,0)</f>
        <v>0</v>
      </c>
      <c r="CA91" s="345"/>
      <c r="CB91" s="827" t="s">
        <v>439</v>
      </c>
      <c r="CC91" s="839">
        <f>IF(CE105&gt;0,CD114*CC107,((CC110-CD112)*CC107))</f>
        <v>8944</v>
      </c>
      <c r="CD91" s="834">
        <f>IF(AND(CB$70=1,CC$70=0),CC91,0)</f>
        <v>0</v>
      </c>
      <c r="CG91" s="345"/>
      <c r="CH91" s="827" t="s">
        <v>439</v>
      </c>
      <c r="CI91" s="839">
        <f>IF(CK105&gt;0,CJ114*CI107,((CI110-CJ112)*CI107))</f>
        <v>8944</v>
      </c>
      <c r="CJ91" s="834">
        <f>IF(AND(CH$70=1,CI$70=0),CI91,0)</f>
        <v>0</v>
      </c>
      <c r="CM91" s="345"/>
      <c r="CN91" s="827" t="s">
        <v>439</v>
      </c>
      <c r="CO91" s="839">
        <f>IF(CQ105&gt;0,CP114*CO107,((CO110-CP112)*CO107))</f>
        <v>8944</v>
      </c>
      <c r="CP91" s="834">
        <f>IF(AND(CN$70=1,CO$70=0),CO91,0)</f>
        <v>0</v>
      </c>
      <c r="CS91" s="345"/>
      <c r="CT91" s="827" t="s">
        <v>439</v>
      </c>
      <c r="CU91" s="839">
        <f>IF(CW105&gt;0,CV114*CU107,((CU110-CV112)*CU107))</f>
        <v>8944</v>
      </c>
      <c r="CV91" s="834">
        <f>IF(AND(CT$70=1,CU$70=0),CU91,0)</f>
        <v>0</v>
      </c>
      <c r="CY91" s="345"/>
      <c r="CZ91" s="827" t="s">
        <v>439</v>
      </c>
      <c r="DA91" s="839">
        <f>IF(DC105&gt;0,DB114*DA107,((DA110-DB112)*DA107))</f>
        <v>8944</v>
      </c>
      <c r="DB91" s="834">
        <f>IF(AND(CZ$70=1,DA$70=0),DA91,0)</f>
        <v>0</v>
      </c>
      <c r="DE91" s="345"/>
      <c r="DF91" s="827" t="s">
        <v>439</v>
      </c>
      <c r="DG91" s="839">
        <f>IF(DI105&gt;0,DH114*DG107,((DG110-DH112)*DG107))</f>
        <v>8944</v>
      </c>
      <c r="DH91" s="834">
        <f>IF(AND(DF$70=1,DG$70=0),DG91,0)</f>
        <v>0</v>
      </c>
      <c r="DK91" s="345"/>
      <c r="DL91" s="827" t="s">
        <v>439</v>
      </c>
      <c r="DM91" s="839">
        <f>IF(DO105&gt;0,DN114*DM107,((DM110-DN112)*DM107))</f>
        <v>8944</v>
      </c>
      <c r="DN91" s="834">
        <f>IF(AND(DL$70=1,DM$70=0),DM91,0)</f>
        <v>0</v>
      </c>
      <c r="DQ91" s="345"/>
      <c r="DR91" s="827" t="s">
        <v>439</v>
      </c>
      <c r="DS91" s="839">
        <f>IF(DU105&gt;0,DT114*DS107,((DS110-DT112)*DS107))</f>
        <v>8944</v>
      </c>
      <c r="DT91" s="834">
        <f>IF(AND(DR$70=1,DS$70=0),DS91,0)</f>
        <v>0</v>
      </c>
      <c r="DW91" s="345"/>
      <c r="DX91" s="827" t="s">
        <v>439</v>
      </c>
      <c r="DY91" s="839">
        <f>IF(EA105&gt;0,DZ114*DY107,((DY110-DZ112)*DY107))</f>
        <v>8944</v>
      </c>
      <c r="DZ91" s="834">
        <f>IF(AND(DX$70=1,DY$70=0),DY91,0)</f>
        <v>0</v>
      </c>
      <c r="EC91" s="345"/>
      <c r="ED91" s="827" t="s">
        <v>439</v>
      </c>
      <c r="EE91" s="839">
        <f>IF(EG105&gt;0,EF114*EE107,((EE110-EF112)*EE107))</f>
        <v>8944</v>
      </c>
      <c r="EF91" s="834">
        <f>IF(AND(ED$70=1,EE$70=0),EE91,0)</f>
        <v>0</v>
      </c>
      <c r="EI91" s="345"/>
      <c r="EJ91" s="827" t="s">
        <v>439</v>
      </c>
      <c r="EK91" s="839">
        <f>IF(EM105&gt;0,EL114*EK107,((EK110-EL112)*EK107))</f>
        <v>8944</v>
      </c>
      <c r="EL91" s="834">
        <f>IF(AND(EJ$70=1,EK$70=0),EK91,0)</f>
        <v>0</v>
      </c>
      <c r="EO91" s="345"/>
      <c r="EP91" s="827" t="s">
        <v>439</v>
      </c>
      <c r="EQ91" s="839">
        <f>IF(ES105&gt;0,ER114*EQ107,((EQ110-ER112)*EQ107))</f>
        <v>8944</v>
      </c>
      <c r="ER91" s="834">
        <f>IF(AND(EP$70=1,EQ$70=0),EQ91,0)</f>
        <v>0</v>
      </c>
      <c r="EU91" s="345"/>
      <c r="EV91" s="827" t="s">
        <v>439</v>
      </c>
      <c r="EW91" s="839">
        <f>IF(EY105&gt;0,EX114*EW107,((EW110-EX112)*EW107))</f>
        <v>8944</v>
      </c>
      <c r="EX91" s="834">
        <f>IF(AND(EV$70=1,EW$70=0),EW91,0)</f>
        <v>0</v>
      </c>
      <c r="FA91" s="345"/>
      <c r="FB91" s="827" t="s">
        <v>439</v>
      </c>
      <c r="FC91" s="839">
        <f>IF(FE105&gt;0,FD114*FC107,((FC110-FD112)*FC107))</f>
        <v>8944</v>
      </c>
      <c r="FD91" s="834">
        <f>IF(AND(FB$70=1,FC$70=0),FC91,0)</f>
        <v>0</v>
      </c>
      <c r="FG91" s="345"/>
      <c r="FH91" s="827" t="s">
        <v>439</v>
      </c>
      <c r="FI91" s="839">
        <f>IF(FK105&gt;0,FJ114*FI107,((FI110-FJ112)*FI107))</f>
        <v>8944</v>
      </c>
      <c r="FJ91" s="834">
        <f>IF(AND(FH$70=1,FI$70=0),FI91,0)</f>
        <v>0</v>
      </c>
      <c r="FM91" s="345"/>
      <c r="FN91" s="827" t="s">
        <v>439</v>
      </c>
      <c r="FO91" s="839">
        <f>IF(FQ105&gt;0,FP114*FO107,((FO110-FP112)*FO107))</f>
        <v>8944</v>
      </c>
      <c r="FP91" s="834">
        <f>IF(AND(FN$70=1,FO$70=0),FO91,0)</f>
        <v>0</v>
      </c>
      <c r="FS91" s="345"/>
      <c r="FT91" s="827" t="s">
        <v>439</v>
      </c>
      <c r="FU91" s="839">
        <f>IF(FW105&gt;0,FV114*FU107,((FU110-FV112)*FU107))</f>
        <v>8944</v>
      </c>
      <c r="FV91" s="834">
        <f>IF(AND(FT$70=1,FU$70=0),FU91,0)</f>
        <v>0</v>
      </c>
      <c r="FY91" s="345"/>
    </row>
    <row r="92" spans="1:181" ht="15" thickBot="1" x14ac:dyDescent="0.35">
      <c r="A92" s="19"/>
      <c r="B92" s="826" t="s">
        <v>435</v>
      </c>
      <c r="C92" s="844">
        <f>IF(E105&gt;0,D112*C107,((C110-D114)*C107))</f>
        <v>8944</v>
      </c>
      <c r="D92" s="832">
        <f>IF(AND(B$70=1,C$70=0),C92,0)</f>
        <v>0</v>
      </c>
      <c r="G92" s="345"/>
      <c r="H92" s="826" t="s">
        <v>435</v>
      </c>
      <c r="I92" s="839">
        <f>IF(K105&gt;0,J112*I107,((I110-J114)*I107))</f>
        <v>8944</v>
      </c>
      <c r="J92" s="832">
        <f>IF(AND(H$70=1,I$70=0),I92,0)</f>
        <v>0</v>
      </c>
      <c r="M92" s="345"/>
      <c r="N92" s="826" t="s">
        <v>435</v>
      </c>
      <c r="O92" s="839">
        <f>IF(Q105&gt;0,P112*O107,((O110-P114)*O107))</f>
        <v>8944</v>
      </c>
      <c r="P92" s="832">
        <f>IF(AND(N$70=1,O$70=0),O92,0)</f>
        <v>0</v>
      </c>
      <c r="S92" s="345"/>
      <c r="T92" s="826" t="s">
        <v>435</v>
      </c>
      <c r="U92" s="839">
        <f>IF(W105&gt;0,V112*U107,((U110-V114)*U107))</f>
        <v>8944</v>
      </c>
      <c r="V92" s="832">
        <f>IF(AND(T$70=1,U$70=0),U92,0)</f>
        <v>0</v>
      </c>
      <c r="Y92" s="345"/>
      <c r="Z92" s="826" t="s">
        <v>435</v>
      </c>
      <c r="AA92" s="839">
        <f>IF(AC105&gt;0,AB112*AA107,((AA110-AB114)*AA107))</f>
        <v>8944</v>
      </c>
      <c r="AB92" s="832">
        <f>IF(AND(Z$70=1,AA$70=0),AA92,0)</f>
        <v>0</v>
      </c>
      <c r="AE92" s="345"/>
      <c r="AF92" s="826" t="s">
        <v>435</v>
      </c>
      <c r="AG92" s="839">
        <f>IF(AI105&gt;0,AH112*AG107,((AG110-AH114)*AG107))</f>
        <v>8944</v>
      </c>
      <c r="AH92" s="832">
        <f>IF(AND(AF$70=1,AG$70=0),AG92,0)</f>
        <v>0</v>
      </c>
      <c r="AK92" s="345"/>
      <c r="AL92" s="826" t="s">
        <v>435</v>
      </c>
      <c r="AM92" s="839">
        <f>IF(AO105&gt;0,AN112*AM107,((AM110-AN114)*AM107))</f>
        <v>8944</v>
      </c>
      <c r="AN92" s="832">
        <f>IF(AND(AL$70=1,AM$70=0),AM92,0)</f>
        <v>0</v>
      </c>
      <c r="AQ92" s="345"/>
      <c r="AR92" s="826" t="s">
        <v>435</v>
      </c>
      <c r="AS92" s="839">
        <f>IF(AU105&gt;0,AT112*AS107,((AS110-AT114)*AS107))</f>
        <v>8944</v>
      </c>
      <c r="AT92" s="832">
        <f>IF(AND(AR$70=1,AS$70=0),AS92,0)</f>
        <v>0</v>
      </c>
      <c r="AW92" s="345"/>
      <c r="AX92" s="826" t="s">
        <v>435</v>
      </c>
      <c r="AY92" s="839">
        <f>IF(BA105&gt;0,AZ112*AY107,((AY110-AZ114)*AY107))</f>
        <v>8944</v>
      </c>
      <c r="AZ92" s="832">
        <f>IF(AND(AX$70=1,AY$70=0),AY92,0)</f>
        <v>0</v>
      </c>
      <c r="BC92" s="345"/>
      <c r="BD92" s="826" t="s">
        <v>435</v>
      </c>
      <c r="BE92" s="839">
        <f>IF(BG105&gt;0,BF112*BE107,((BE110-BF114)*BE107))</f>
        <v>8944</v>
      </c>
      <c r="BF92" s="832">
        <f>IF(AND(BD$70=1,BE$70=0),BE92,0)</f>
        <v>0</v>
      </c>
      <c r="BI92" s="345"/>
      <c r="BJ92" s="826" t="s">
        <v>435</v>
      </c>
      <c r="BK92" s="839">
        <f>IF(BM105&gt;0,BL112*BK107,((BK110-BL114)*BK107))</f>
        <v>8944</v>
      </c>
      <c r="BL92" s="832">
        <f>IF(AND(BJ$70=1,BK$70=0),BK92,0)</f>
        <v>0</v>
      </c>
      <c r="BO92" s="345"/>
      <c r="BP92" s="826" t="s">
        <v>435</v>
      </c>
      <c r="BQ92" s="839">
        <f>IF(BS105&gt;0,BR112*BQ107,((BQ110-BR114)*BQ107))</f>
        <v>8944</v>
      </c>
      <c r="BR92" s="832">
        <f>IF(AND(BP$70=1,BQ$70=0),BQ92,0)</f>
        <v>0</v>
      </c>
      <c r="BU92" s="345"/>
      <c r="BV92" s="826" t="s">
        <v>435</v>
      </c>
      <c r="BW92" s="839">
        <f>IF(BY105&gt;0,BX112*BW107,((BW110-BX114)*BW107))</f>
        <v>8944</v>
      </c>
      <c r="BX92" s="832">
        <f>IF(AND(BV$70=1,BW$70=0),BW92,0)</f>
        <v>0</v>
      </c>
      <c r="CA92" s="345"/>
      <c r="CB92" s="826" t="s">
        <v>435</v>
      </c>
      <c r="CC92" s="839">
        <f>IF(CE105&gt;0,CD112*CC107,((CC110-CD114)*CC107))</f>
        <v>8944</v>
      </c>
      <c r="CD92" s="832">
        <f>IF(AND(CB$70=1,CC$70=0),CC92,0)</f>
        <v>0</v>
      </c>
      <c r="CG92" s="345"/>
      <c r="CH92" s="826" t="s">
        <v>435</v>
      </c>
      <c r="CI92" s="839">
        <f>IF(CK105&gt;0,CJ112*CI107,((CI110-CJ114)*CI107))</f>
        <v>8944</v>
      </c>
      <c r="CJ92" s="832">
        <f>IF(AND(CH$70=1,CI$70=0),CI92,0)</f>
        <v>0</v>
      </c>
      <c r="CM92" s="345"/>
      <c r="CN92" s="826" t="s">
        <v>435</v>
      </c>
      <c r="CO92" s="839">
        <f>IF(CQ105&gt;0,CP112*CO107,((CO110-CP114)*CO107))</f>
        <v>8944</v>
      </c>
      <c r="CP92" s="832">
        <f>IF(AND(CN$70=1,CO$70=0),CO92,0)</f>
        <v>0</v>
      </c>
      <c r="CS92" s="345"/>
      <c r="CT92" s="826" t="s">
        <v>435</v>
      </c>
      <c r="CU92" s="839">
        <f>IF(CW105&gt;0,CV112*CU107,((CU110-CV114)*CU107))</f>
        <v>8944</v>
      </c>
      <c r="CV92" s="832">
        <f>IF(AND(CT$70=1,CU$70=0),CU92,0)</f>
        <v>0</v>
      </c>
      <c r="CY92" s="345"/>
      <c r="CZ92" s="826" t="s">
        <v>435</v>
      </c>
      <c r="DA92" s="839">
        <f>IF(DC105&gt;0,DB112*DA107,((DA110-DB114)*DA107))</f>
        <v>8944</v>
      </c>
      <c r="DB92" s="832">
        <f>IF(AND(CZ$70=1,DA$70=0),DA92,0)</f>
        <v>0</v>
      </c>
      <c r="DE92" s="345"/>
      <c r="DF92" s="826" t="s">
        <v>435</v>
      </c>
      <c r="DG92" s="839">
        <f>IF(DI105&gt;0,DH112*DG107,((DG110-DH114)*DG107))</f>
        <v>8944</v>
      </c>
      <c r="DH92" s="832">
        <f>IF(AND(DF$70=1,DG$70=0),DG92,0)</f>
        <v>0</v>
      </c>
      <c r="DK92" s="345"/>
      <c r="DL92" s="826" t="s">
        <v>435</v>
      </c>
      <c r="DM92" s="839">
        <f>IF(DO105&gt;0,DN112*DM107,((DM110-DN114)*DM107))</f>
        <v>8944</v>
      </c>
      <c r="DN92" s="832">
        <f>IF(AND(DL$70=1,DM$70=0),DM92,0)</f>
        <v>0</v>
      </c>
      <c r="DQ92" s="345"/>
      <c r="DR92" s="826" t="s">
        <v>435</v>
      </c>
      <c r="DS92" s="839">
        <f>IF(DU105&gt;0,DT112*DS107,((DS110-DT114)*DS107))</f>
        <v>8944</v>
      </c>
      <c r="DT92" s="832">
        <f>IF(AND(DR$70=1,DS$70=0),DS92,0)</f>
        <v>0</v>
      </c>
      <c r="DW92" s="345"/>
      <c r="DX92" s="826" t="s">
        <v>435</v>
      </c>
      <c r="DY92" s="839">
        <f>IF(EA105&gt;0,DZ112*DY107,((DY110-DZ114)*DY107))</f>
        <v>8944</v>
      </c>
      <c r="DZ92" s="832">
        <f>IF(AND(DX$70=1,DY$70=0),DY92,0)</f>
        <v>0</v>
      </c>
      <c r="EC92" s="345"/>
      <c r="ED92" s="826" t="s">
        <v>435</v>
      </c>
      <c r="EE92" s="839">
        <f>IF(EG105&gt;0,EF112*EE107,((EE110-EF114)*EE107))</f>
        <v>8944</v>
      </c>
      <c r="EF92" s="832">
        <f>IF(AND(ED$70=1,EE$70=0),EE92,0)</f>
        <v>0</v>
      </c>
      <c r="EI92" s="345"/>
      <c r="EJ92" s="826" t="s">
        <v>435</v>
      </c>
      <c r="EK92" s="839">
        <f>IF(EM105&gt;0,EL112*EK107,((EK110-EL114)*EK107))</f>
        <v>8944</v>
      </c>
      <c r="EL92" s="832">
        <f>IF(AND(EJ$70=1,EK$70=0),EK92,0)</f>
        <v>0</v>
      </c>
      <c r="EO92" s="345"/>
      <c r="EP92" s="826" t="s">
        <v>435</v>
      </c>
      <c r="EQ92" s="839">
        <f>IF(ES105&gt;0,ER112*EQ107,((EQ110-ER114)*EQ107))</f>
        <v>8944</v>
      </c>
      <c r="ER92" s="832">
        <f>IF(AND(EP$70=1,EQ$70=0),EQ92,0)</f>
        <v>0</v>
      </c>
      <c r="EU92" s="345"/>
      <c r="EV92" s="826" t="s">
        <v>435</v>
      </c>
      <c r="EW92" s="839">
        <f>IF(EY105&gt;0,EX112*EW107,((EW110-EX114)*EW107))</f>
        <v>8944</v>
      </c>
      <c r="EX92" s="832">
        <f>IF(AND(EV$70=1,EW$70=0),EW92,0)</f>
        <v>0</v>
      </c>
      <c r="FA92" s="345"/>
      <c r="FB92" s="826" t="s">
        <v>435</v>
      </c>
      <c r="FC92" s="839">
        <f>IF(FE105&gt;0,FD112*FC107,((FC110-FD114)*FC107))</f>
        <v>8944</v>
      </c>
      <c r="FD92" s="832">
        <f>IF(AND(FB$70=1,FC$70=0),FC92,0)</f>
        <v>0</v>
      </c>
      <c r="FG92" s="345"/>
      <c r="FH92" s="826" t="s">
        <v>435</v>
      </c>
      <c r="FI92" s="839">
        <f>IF(FK105&gt;0,FJ112*FI107,((FI110-FJ114)*FI107))</f>
        <v>8944</v>
      </c>
      <c r="FJ92" s="832">
        <f>IF(AND(FH$70=1,FI$70=0),FI92,0)</f>
        <v>0</v>
      </c>
      <c r="FM92" s="345"/>
      <c r="FN92" s="826" t="s">
        <v>435</v>
      </c>
      <c r="FO92" s="839">
        <f>IF(FQ105&gt;0,FP112*FO107,((FO110-FP114)*FO107))</f>
        <v>8944</v>
      </c>
      <c r="FP92" s="832">
        <f>IF(AND(FN$70=1,FO$70=0),FO92,0)</f>
        <v>0</v>
      </c>
      <c r="FS92" s="345"/>
      <c r="FT92" s="826" t="s">
        <v>435</v>
      </c>
      <c r="FU92" s="839">
        <f>IF(FW105&gt;0,FV112*FU107,((FU110-FV114)*FU107))</f>
        <v>8944</v>
      </c>
      <c r="FV92" s="832">
        <f>IF(AND(FT$70=1,FU$70=0),FU92,0)</f>
        <v>0</v>
      </c>
      <c r="FY92" s="345"/>
    </row>
    <row r="93" spans="1:181" x14ac:dyDescent="0.3">
      <c r="A93" s="19"/>
      <c r="B93" s="835"/>
      <c r="C93" s="843">
        <f>SUM(C90:C92)</f>
        <v>29584</v>
      </c>
      <c r="D93" s="835"/>
      <c r="G93" s="345"/>
      <c r="H93" s="835"/>
      <c r="I93" s="843">
        <f>SUM(I90:I92)</f>
        <v>29584</v>
      </c>
      <c r="J93" s="835"/>
      <c r="M93" s="345"/>
      <c r="N93" s="835"/>
      <c r="O93" s="843">
        <f>SUM(O90:O92)</f>
        <v>29584</v>
      </c>
      <c r="P93" s="835"/>
      <c r="S93" s="345"/>
      <c r="T93" s="835"/>
      <c r="U93" s="843">
        <f>SUM(U90:U92)</f>
        <v>29584</v>
      </c>
      <c r="V93" s="835"/>
      <c r="Y93" s="345"/>
      <c r="Z93" s="835"/>
      <c r="AA93" s="843">
        <f>SUM(AA90:AA92)</f>
        <v>29584</v>
      </c>
      <c r="AB93" s="835"/>
      <c r="AE93" s="345"/>
      <c r="AF93" s="835"/>
      <c r="AG93" s="843">
        <f>SUM(AG90:AG92)</f>
        <v>29584</v>
      </c>
      <c r="AH93" s="835"/>
      <c r="AK93" s="345"/>
      <c r="AL93" s="835"/>
      <c r="AM93" s="843">
        <f>SUM(AM90:AM92)</f>
        <v>29584</v>
      </c>
      <c r="AN93" s="835"/>
      <c r="AQ93" s="345"/>
      <c r="AR93" s="835"/>
      <c r="AS93" s="843">
        <f>SUM(AS90:AS92)</f>
        <v>29584</v>
      </c>
      <c r="AT93" s="835"/>
      <c r="AW93" s="345"/>
      <c r="AX93" s="835"/>
      <c r="AY93" s="843">
        <f>SUM(AY90:AY92)</f>
        <v>29584</v>
      </c>
      <c r="AZ93" s="835"/>
      <c r="BC93" s="345"/>
      <c r="BD93" s="835"/>
      <c r="BE93" s="843">
        <f>SUM(BE90:BE92)</f>
        <v>29584</v>
      </c>
      <c r="BF93" s="835"/>
      <c r="BI93" s="345"/>
      <c r="BJ93" s="835"/>
      <c r="BK93" s="843">
        <f>SUM(BK90:BK92)</f>
        <v>29584</v>
      </c>
      <c r="BL93" s="835"/>
      <c r="BO93" s="345"/>
      <c r="BP93" s="835"/>
      <c r="BQ93" s="843">
        <f>SUM(BQ90:BQ92)</f>
        <v>29584</v>
      </c>
      <c r="BR93" s="835"/>
      <c r="BU93" s="345"/>
      <c r="BV93" s="835"/>
      <c r="BW93" s="843">
        <f>SUM(BW90:BW92)</f>
        <v>29584</v>
      </c>
      <c r="BX93" s="835"/>
      <c r="CA93" s="345"/>
      <c r="CB93" s="835"/>
      <c r="CC93" s="843">
        <f>SUM(CC90:CC92)</f>
        <v>29584</v>
      </c>
      <c r="CD93" s="835"/>
      <c r="CG93" s="345"/>
      <c r="CH93" s="835"/>
      <c r="CI93" s="843">
        <f>SUM(CI90:CI92)</f>
        <v>29584</v>
      </c>
      <c r="CJ93" s="835"/>
      <c r="CM93" s="345"/>
      <c r="CN93" s="835"/>
      <c r="CO93" s="843">
        <f>SUM(CO90:CO92)</f>
        <v>29584</v>
      </c>
      <c r="CP93" s="835"/>
      <c r="CS93" s="345"/>
      <c r="CT93" s="835"/>
      <c r="CU93" s="843">
        <f>SUM(CU90:CU92)</f>
        <v>29584</v>
      </c>
      <c r="CV93" s="835"/>
      <c r="CY93" s="345"/>
      <c r="CZ93" s="835"/>
      <c r="DA93" s="843">
        <f>SUM(DA90:DA92)</f>
        <v>29584</v>
      </c>
      <c r="DB93" s="835"/>
      <c r="DE93" s="345"/>
      <c r="DF93" s="835"/>
      <c r="DG93" s="843">
        <f>SUM(DG90:DG92)</f>
        <v>29584</v>
      </c>
      <c r="DH93" s="835"/>
      <c r="DK93" s="345"/>
      <c r="DL93" s="835"/>
      <c r="DM93" s="843">
        <f>SUM(DM90:DM92)</f>
        <v>29584</v>
      </c>
      <c r="DN93" s="835"/>
      <c r="DQ93" s="345"/>
      <c r="DR93" s="835"/>
      <c r="DS93" s="843">
        <f>SUM(DS90:DS92)</f>
        <v>29584</v>
      </c>
      <c r="DT93" s="835"/>
      <c r="DW93" s="345"/>
      <c r="DX93" s="835"/>
      <c r="DY93" s="843">
        <f>SUM(DY90:DY92)</f>
        <v>29584</v>
      </c>
      <c r="DZ93" s="835"/>
      <c r="EC93" s="345"/>
      <c r="ED93" s="835"/>
      <c r="EE93" s="843">
        <f>SUM(EE90:EE92)</f>
        <v>29584</v>
      </c>
      <c r="EF93" s="835"/>
      <c r="EI93" s="345"/>
      <c r="EJ93" s="835"/>
      <c r="EK93" s="843">
        <f>SUM(EK90:EK92)</f>
        <v>29584</v>
      </c>
      <c r="EL93" s="835"/>
      <c r="EO93" s="345"/>
      <c r="EP93" s="835"/>
      <c r="EQ93" s="843">
        <f>SUM(EQ90:EQ92)</f>
        <v>29584</v>
      </c>
      <c r="ER93" s="835"/>
      <c r="EU93" s="345"/>
      <c r="EV93" s="835"/>
      <c r="EW93" s="843">
        <f>SUM(EW90:EW92)</f>
        <v>29584</v>
      </c>
      <c r="EX93" s="835"/>
      <c r="FA93" s="345"/>
      <c r="FB93" s="835"/>
      <c r="FC93" s="843">
        <f>SUM(FC90:FC92)</f>
        <v>29584</v>
      </c>
      <c r="FD93" s="835"/>
      <c r="FG93" s="345"/>
      <c r="FH93" s="835"/>
      <c r="FI93" s="843">
        <f>SUM(FI90:FI92)</f>
        <v>29584</v>
      </c>
      <c r="FJ93" s="835"/>
      <c r="FM93" s="345"/>
      <c r="FN93" s="835"/>
      <c r="FO93" s="843">
        <f>SUM(FO90:FO92)</f>
        <v>29584</v>
      </c>
      <c r="FP93" s="835"/>
      <c r="FS93" s="345"/>
      <c r="FT93" s="835"/>
      <c r="FU93" s="843">
        <f>SUM(FU90:FU92)</f>
        <v>29584</v>
      </c>
      <c r="FV93" s="835"/>
      <c r="FY93" s="345"/>
    </row>
    <row r="94" spans="1:181" x14ac:dyDescent="0.3">
      <c r="A94" s="19"/>
      <c r="B94" s="835" t="s">
        <v>477</v>
      </c>
      <c r="C94" s="839">
        <f>D86-C93</f>
        <v>0</v>
      </c>
      <c r="D94" s="835"/>
      <c r="G94" s="345"/>
      <c r="H94" s="835" t="s">
        <v>477</v>
      </c>
      <c r="I94" s="839">
        <f>J86-I93</f>
        <v>0</v>
      </c>
      <c r="J94" s="835"/>
      <c r="M94" s="345"/>
      <c r="N94" s="835" t="s">
        <v>477</v>
      </c>
      <c r="O94" s="839">
        <f>P86-O93</f>
        <v>0</v>
      </c>
      <c r="P94" s="835"/>
      <c r="S94" s="345"/>
      <c r="T94" s="835" t="s">
        <v>477</v>
      </c>
      <c r="U94" s="839">
        <f>V86-U93</f>
        <v>0</v>
      </c>
      <c r="V94" s="835"/>
      <c r="Y94" s="345"/>
      <c r="Z94" s="835" t="s">
        <v>477</v>
      </c>
      <c r="AA94" s="839">
        <f>AB86-AA93</f>
        <v>0</v>
      </c>
      <c r="AB94" s="835"/>
      <c r="AE94" s="345"/>
      <c r="AF94" s="835" t="s">
        <v>477</v>
      </c>
      <c r="AG94" s="839">
        <f>AH86-AG93</f>
        <v>0</v>
      </c>
      <c r="AH94" s="835"/>
      <c r="AK94" s="345"/>
      <c r="AL94" s="835" t="s">
        <v>477</v>
      </c>
      <c r="AM94" s="839">
        <f>AN86-AM93</f>
        <v>0</v>
      </c>
      <c r="AN94" s="835"/>
      <c r="AQ94" s="345"/>
      <c r="AR94" s="835" t="s">
        <v>477</v>
      </c>
      <c r="AS94" s="839">
        <f>AT86-AS93</f>
        <v>0</v>
      </c>
      <c r="AT94" s="835"/>
      <c r="AW94" s="345"/>
      <c r="AX94" s="835" t="s">
        <v>477</v>
      </c>
      <c r="AY94" s="839">
        <f>AZ86-AY93</f>
        <v>0</v>
      </c>
      <c r="AZ94" s="835"/>
      <c r="BC94" s="345"/>
      <c r="BD94" s="835" t="s">
        <v>477</v>
      </c>
      <c r="BE94" s="839">
        <f>BF86-BE93</f>
        <v>0</v>
      </c>
      <c r="BF94" s="835"/>
      <c r="BI94" s="345"/>
      <c r="BJ94" s="835" t="s">
        <v>477</v>
      </c>
      <c r="BK94" s="839">
        <f>BL86-BK93</f>
        <v>0</v>
      </c>
      <c r="BL94" s="835"/>
      <c r="BO94" s="345"/>
      <c r="BP94" s="835" t="s">
        <v>477</v>
      </c>
      <c r="BQ94" s="839">
        <f>BR86-BQ93</f>
        <v>0</v>
      </c>
      <c r="BR94" s="835"/>
      <c r="BU94" s="345"/>
      <c r="BV94" s="835" t="s">
        <v>477</v>
      </c>
      <c r="BW94" s="839">
        <f>BX86-BW93</f>
        <v>0</v>
      </c>
      <c r="BX94" s="835"/>
      <c r="CA94" s="345"/>
      <c r="CB94" s="835" t="s">
        <v>477</v>
      </c>
      <c r="CC94" s="839">
        <f>CD86-CC93</f>
        <v>0</v>
      </c>
      <c r="CD94" s="835"/>
      <c r="CG94" s="345"/>
      <c r="CH94" s="835" t="s">
        <v>477</v>
      </c>
      <c r="CI94" s="839">
        <f>CJ86-CI93</f>
        <v>0</v>
      </c>
      <c r="CJ94" s="835"/>
      <c r="CM94" s="345"/>
      <c r="CN94" s="835" t="s">
        <v>477</v>
      </c>
      <c r="CO94" s="839">
        <f>CP86-CO93</f>
        <v>0</v>
      </c>
      <c r="CP94" s="835"/>
      <c r="CS94" s="345"/>
      <c r="CT94" s="835" t="s">
        <v>477</v>
      </c>
      <c r="CU94" s="839">
        <f>CV86-CU93</f>
        <v>0</v>
      </c>
      <c r="CV94" s="835"/>
      <c r="CY94" s="345"/>
      <c r="CZ94" s="835" t="s">
        <v>477</v>
      </c>
      <c r="DA94" s="839">
        <f>DB86-DA93</f>
        <v>0</v>
      </c>
      <c r="DB94" s="835"/>
      <c r="DE94" s="345"/>
      <c r="DF94" s="835" t="s">
        <v>477</v>
      </c>
      <c r="DG94" s="839">
        <f>DH86-DG93</f>
        <v>0</v>
      </c>
      <c r="DH94" s="835"/>
      <c r="DK94" s="345"/>
      <c r="DL94" s="835" t="s">
        <v>477</v>
      </c>
      <c r="DM94" s="839">
        <f>DN86-DM93</f>
        <v>0</v>
      </c>
      <c r="DN94" s="835"/>
      <c r="DQ94" s="345"/>
      <c r="DR94" s="835" t="s">
        <v>477</v>
      </c>
      <c r="DS94" s="839">
        <f>DT86-DS93</f>
        <v>0</v>
      </c>
      <c r="DT94" s="835"/>
      <c r="DW94" s="345"/>
      <c r="DX94" s="835" t="s">
        <v>477</v>
      </c>
      <c r="DY94" s="839">
        <f>DZ86-DY93</f>
        <v>0</v>
      </c>
      <c r="DZ94" s="835"/>
      <c r="EC94" s="345"/>
      <c r="ED94" s="835" t="s">
        <v>477</v>
      </c>
      <c r="EE94" s="839">
        <f>EF86-EE93</f>
        <v>0</v>
      </c>
      <c r="EF94" s="835"/>
      <c r="EI94" s="345"/>
      <c r="EJ94" s="835" t="s">
        <v>477</v>
      </c>
      <c r="EK94" s="839">
        <f>EL86-EK93</f>
        <v>0</v>
      </c>
      <c r="EL94" s="835"/>
      <c r="EO94" s="345"/>
      <c r="EP94" s="835" t="s">
        <v>477</v>
      </c>
      <c r="EQ94" s="839">
        <f>ER86-EQ93</f>
        <v>0</v>
      </c>
      <c r="ER94" s="835"/>
      <c r="EU94" s="345"/>
      <c r="EV94" s="835" t="s">
        <v>477</v>
      </c>
      <c r="EW94" s="839">
        <f>EX86-EW93</f>
        <v>0</v>
      </c>
      <c r="EX94" s="835"/>
      <c r="FA94" s="345"/>
      <c r="FB94" s="835" t="s">
        <v>477</v>
      </c>
      <c r="FC94" s="839">
        <f>FD86-FC93</f>
        <v>0</v>
      </c>
      <c r="FD94" s="835"/>
      <c r="FG94" s="345"/>
      <c r="FH94" s="835" t="s">
        <v>477</v>
      </c>
      <c r="FI94" s="839">
        <f>FJ86-FI93</f>
        <v>0</v>
      </c>
      <c r="FJ94" s="835"/>
      <c r="FM94" s="345"/>
      <c r="FN94" s="835" t="s">
        <v>477</v>
      </c>
      <c r="FO94" s="839">
        <f>FP86-FO93</f>
        <v>0</v>
      </c>
      <c r="FP94" s="835"/>
      <c r="FS94" s="345"/>
      <c r="FT94" s="835" t="s">
        <v>477</v>
      </c>
      <c r="FU94" s="839">
        <f>FV86-FU93</f>
        <v>0</v>
      </c>
      <c r="FV94" s="835"/>
      <c r="FY94" s="345"/>
    </row>
    <row r="95" spans="1:181" x14ac:dyDescent="0.3">
      <c r="A95" s="19"/>
      <c r="C95" s="842"/>
      <c r="G95" s="345"/>
      <c r="I95" s="842"/>
      <c r="M95" s="345"/>
      <c r="O95" s="842"/>
      <c r="S95" s="345"/>
      <c r="U95" s="842"/>
      <c r="Y95" s="345"/>
      <c r="AA95" s="842"/>
      <c r="AE95" s="345"/>
      <c r="AG95" s="842"/>
      <c r="AK95" s="345"/>
      <c r="AM95" s="842"/>
      <c r="AQ95" s="345"/>
      <c r="AS95" s="842"/>
      <c r="AW95" s="345"/>
      <c r="AY95" s="842"/>
      <c r="BC95" s="345"/>
      <c r="BE95" s="842"/>
      <c r="BI95" s="345"/>
      <c r="BK95" s="842"/>
      <c r="BO95" s="345"/>
      <c r="BQ95" s="842"/>
      <c r="BU95" s="345"/>
      <c r="BW95" s="842"/>
      <c r="CA95" s="345"/>
      <c r="CC95" s="842"/>
      <c r="CG95" s="345"/>
      <c r="CI95" s="842"/>
      <c r="CM95" s="345"/>
      <c r="CO95" s="842"/>
      <c r="CS95" s="345"/>
      <c r="CU95" s="842"/>
      <c r="CY95" s="345"/>
      <c r="DA95" s="842"/>
      <c r="DE95" s="345"/>
      <c r="DG95" s="842"/>
      <c r="DK95" s="345"/>
      <c r="DM95" s="842"/>
      <c r="DQ95" s="345"/>
      <c r="DS95" s="842"/>
      <c r="DW95" s="345"/>
      <c r="DY95" s="842"/>
      <c r="EC95" s="345"/>
      <c r="EE95" s="842"/>
      <c r="EI95" s="345"/>
      <c r="EK95" s="842"/>
      <c r="EO95" s="345"/>
      <c r="EQ95" s="842"/>
      <c r="EU95" s="345"/>
      <c r="EW95" s="842"/>
      <c r="FA95" s="345"/>
      <c r="FC95" s="842"/>
      <c r="FG95" s="345"/>
      <c r="FI95" s="842"/>
      <c r="FM95" s="345"/>
      <c r="FO95" s="842"/>
      <c r="FS95" s="345"/>
      <c r="FU95" s="842"/>
      <c r="FY95" s="345"/>
    </row>
    <row r="96" spans="1:181" ht="15" thickBot="1" x14ac:dyDescent="0.35">
      <c r="A96" s="19"/>
      <c r="C96" s="842"/>
      <c r="G96" s="345"/>
      <c r="I96" s="842"/>
      <c r="M96" s="345"/>
      <c r="O96" s="842"/>
      <c r="S96" s="345"/>
      <c r="U96" s="842"/>
      <c r="Y96" s="345"/>
      <c r="AA96" s="842"/>
      <c r="AE96" s="345"/>
      <c r="AG96" s="842"/>
      <c r="AK96" s="345"/>
      <c r="AM96" s="842"/>
      <c r="AQ96" s="345"/>
      <c r="AS96" s="842"/>
      <c r="AW96" s="345"/>
      <c r="AY96" s="842"/>
      <c r="BC96" s="345"/>
      <c r="BE96" s="842"/>
      <c r="BI96" s="345"/>
      <c r="BK96" s="842"/>
      <c r="BO96" s="345"/>
      <c r="BQ96" s="842"/>
      <c r="BU96" s="345"/>
      <c r="BW96" s="842"/>
      <c r="CA96" s="345"/>
      <c r="CC96" s="842"/>
      <c r="CG96" s="345"/>
      <c r="CI96" s="842"/>
      <c r="CM96" s="345"/>
      <c r="CO96" s="842"/>
      <c r="CS96" s="345"/>
      <c r="CU96" s="842"/>
      <c r="CY96" s="345"/>
      <c r="DA96" s="842"/>
      <c r="DE96" s="345"/>
      <c r="DG96" s="842"/>
      <c r="DK96" s="345"/>
      <c r="DM96" s="842"/>
      <c r="DQ96" s="345"/>
      <c r="DS96" s="842"/>
      <c r="DW96" s="345"/>
      <c r="DY96" s="842"/>
      <c r="EC96" s="345"/>
      <c r="EE96" s="842"/>
      <c r="EI96" s="345"/>
      <c r="EK96" s="842"/>
      <c r="EO96" s="345"/>
      <c r="EQ96" s="842"/>
      <c r="EU96" s="345"/>
      <c r="EW96" s="842"/>
      <c r="FA96" s="345"/>
      <c r="FC96" s="842"/>
      <c r="FG96" s="345"/>
      <c r="FI96" s="842"/>
      <c r="FM96" s="345"/>
      <c r="FO96" s="842"/>
      <c r="FS96" s="345"/>
      <c r="FU96" s="842"/>
      <c r="FY96" s="345"/>
    </row>
    <row r="97" spans="1:181" x14ac:dyDescent="0.3">
      <c r="A97" s="19"/>
      <c r="B97" s="838" t="s">
        <v>478</v>
      </c>
      <c r="C97" s="841">
        <f>IF(E106&lt;0,F106*C108,(C107-(D115+D113))*C108)</f>
        <v>11696</v>
      </c>
      <c r="D97" s="836">
        <f>IF(AND(B$70=0,C$70=1),C97,0)</f>
        <v>0</v>
      </c>
      <c r="G97" s="345"/>
      <c r="H97" s="838" t="s">
        <v>478</v>
      </c>
      <c r="I97" s="841">
        <f>IF(K106&lt;0,L106*I108,(I107-(J115+J113))*I108)</f>
        <v>11696</v>
      </c>
      <c r="J97" s="836">
        <f>IF(AND(H$70=0,I$70=1),I97,0)</f>
        <v>0</v>
      </c>
      <c r="M97" s="345"/>
      <c r="N97" s="838" t="s">
        <v>478</v>
      </c>
      <c r="O97" s="841">
        <f>IF(Q106&lt;0,R106*O108,(O107-(P115+P113))*O108)</f>
        <v>11696</v>
      </c>
      <c r="P97" s="836">
        <f>IF(AND(N$70=0,O$70=1),O97,0)</f>
        <v>0</v>
      </c>
      <c r="S97" s="345"/>
      <c r="T97" s="838" t="s">
        <v>478</v>
      </c>
      <c r="U97" s="841">
        <f>IF(W106&lt;0,X106*U108,(U107-(V115+V113))*U108)</f>
        <v>11696</v>
      </c>
      <c r="V97" s="836">
        <f>IF(AND(T$70=0,U$70=1),U97,0)</f>
        <v>0</v>
      </c>
      <c r="Y97" s="345"/>
      <c r="Z97" s="838" t="s">
        <v>478</v>
      </c>
      <c r="AA97" s="841">
        <f>IF(AC106&lt;0,AD106*AA108,(AA107-(AB115+AB113))*AA108)</f>
        <v>11696</v>
      </c>
      <c r="AB97" s="836">
        <f>IF(AND(Z$70=0,AA$70=1),AA97,0)</f>
        <v>0</v>
      </c>
      <c r="AE97" s="345"/>
      <c r="AF97" s="838" t="s">
        <v>478</v>
      </c>
      <c r="AG97" s="841">
        <f>IF(AI106&lt;0,AJ106*AG108,(AG107-(AH115+AH113))*AG108)</f>
        <v>11696</v>
      </c>
      <c r="AH97" s="836">
        <f>IF(AND(AF$70=0,AG$70=1),AG97,0)</f>
        <v>0</v>
      </c>
      <c r="AK97" s="345"/>
      <c r="AL97" s="838" t="s">
        <v>478</v>
      </c>
      <c r="AM97" s="841">
        <f>IF(AO106&lt;0,AP106*AM108,(AM107-(AN115+AN113))*AM108)</f>
        <v>11696</v>
      </c>
      <c r="AN97" s="836">
        <f>IF(AND(AL$70=0,AM$70=1),AM97,0)</f>
        <v>0</v>
      </c>
      <c r="AQ97" s="345"/>
      <c r="AR97" s="838" t="s">
        <v>478</v>
      </c>
      <c r="AS97" s="841">
        <f>IF(AU106&lt;0,AV106*AS108,(AS107-(AT115+AT113))*AS108)</f>
        <v>11696</v>
      </c>
      <c r="AT97" s="836">
        <f>IF(AND(AR$70=0,AS$70=1),AS97,0)</f>
        <v>0</v>
      </c>
      <c r="AW97" s="345"/>
      <c r="AX97" s="838" t="s">
        <v>478</v>
      </c>
      <c r="AY97" s="841">
        <f>IF(BA106&lt;0,BB106*AY108,(AY107-(AZ115+AZ113))*AY108)</f>
        <v>11696</v>
      </c>
      <c r="AZ97" s="836">
        <f>IF(AND(AX$70=0,AY$70=1),AY97,0)</f>
        <v>0</v>
      </c>
      <c r="BC97" s="345"/>
      <c r="BD97" s="838" t="s">
        <v>478</v>
      </c>
      <c r="BE97" s="841">
        <f>IF(BG106&lt;0,BH106*BE108,(BE107-(BF115+BF113))*BE108)</f>
        <v>11696</v>
      </c>
      <c r="BF97" s="836">
        <f>IF(AND(BD$70=0,BE$70=1),BE97,0)</f>
        <v>0</v>
      </c>
      <c r="BI97" s="345"/>
      <c r="BJ97" s="838" t="s">
        <v>478</v>
      </c>
      <c r="BK97" s="841">
        <f>IF(BM106&lt;0,BN106*BK108,(BK107-(BL115+BL113))*BK108)</f>
        <v>11696</v>
      </c>
      <c r="BL97" s="836">
        <f>IF(AND(BJ$70=0,BK$70=1),BK97,0)</f>
        <v>0</v>
      </c>
      <c r="BO97" s="345"/>
      <c r="BP97" s="838" t="s">
        <v>478</v>
      </c>
      <c r="BQ97" s="841">
        <f>IF(BS106&lt;0,BT106*BQ108,(BQ107-(BR115+BR113))*BQ108)</f>
        <v>11696</v>
      </c>
      <c r="BR97" s="836">
        <f>IF(AND(BP$70=0,BQ$70=1),BQ97,0)</f>
        <v>0</v>
      </c>
      <c r="BU97" s="345"/>
      <c r="BV97" s="838" t="s">
        <v>478</v>
      </c>
      <c r="BW97" s="841">
        <f>IF(BY106&lt;0,BZ106*BW108,(BW107-(BX115+BX113))*BW108)</f>
        <v>11696</v>
      </c>
      <c r="BX97" s="836">
        <f>IF(AND(BV$70=0,BW$70=1),BW97,0)</f>
        <v>0</v>
      </c>
      <c r="CA97" s="345"/>
      <c r="CB97" s="838" t="s">
        <v>478</v>
      </c>
      <c r="CC97" s="841">
        <f>IF(CE106&lt;0,CF106*CC108,(CC107-(CD115+CD113))*CC108)</f>
        <v>11696</v>
      </c>
      <c r="CD97" s="836">
        <f>IF(AND(CB$70=0,CC$70=1),CC97,0)</f>
        <v>0</v>
      </c>
      <c r="CG97" s="345"/>
      <c r="CH97" s="838" t="s">
        <v>478</v>
      </c>
      <c r="CI97" s="841">
        <f>IF(CK106&lt;0,CL106*CI108,(CI107-(CJ115+CJ113))*CI108)</f>
        <v>11696</v>
      </c>
      <c r="CJ97" s="836">
        <f>IF(AND(CH$70=0,CI$70=1),CI97,0)</f>
        <v>0</v>
      </c>
      <c r="CM97" s="345"/>
      <c r="CN97" s="838" t="s">
        <v>478</v>
      </c>
      <c r="CO97" s="841">
        <f>IF(CQ106&lt;0,CR106*CO108,(CO107-(CP115+CP113))*CO108)</f>
        <v>11696</v>
      </c>
      <c r="CP97" s="836">
        <f>IF(AND(CN$70=0,CO$70=1),CO97,0)</f>
        <v>0</v>
      </c>
      <c r="CS97" s="345"/>
      <c r="CT97" s="838" t="s">
        <v>478</v>
      </c>
      <c r="CU97" s="841">
        <f>IF(CW106&lt;0,CX106*CU108,(CU107-(CV115+CV113))*CU108)</f>
        <v>11696</v>
      </c>
      <c r="CV97" s="836">
        <f>IF(AND(CT$70=0,CU$70=1),CU97,0)</f>
        <v>0</v>
      </c>
      <c r="CY97" s="345"/>
      <c r="CZ97" s="838" t="s">
        <v>478</v>
      </c>
      <c r="DA97" s="841">
        <f>IF(DC106&lt;0,DD106*DA108,(DA107-(DB115+DB113))*DA108)</f>
        <v>11696</v>
      </c>
      <c r="DB97" s="836">
        <f>IF(AND(CZ$70=0,DA$70=1),DA97,0)</f>
        <v>0</v>
      </c>
      <c r="DE97" s="345"/>
      <c r="DF97" s="838" t="s">
        <v>478</v>
      </c>
      <c r="DG97" s="841">
        <f>IF(DI106&lt;0,DJ106*DG108,(DG107-(DH115+DH113))*DG108)</f>
        <v>11696</v>
      </c>
      <c r="DH97" s="836">
        <f>IF(AND(DF$70=0,DG$70=1),DG97,0)</f>
        <v>0</v>
      </c>
      <c r="DK97" s="345"/>
      <c r="DL97" s="838" t="s">
        <v>478</v>
      </c>
      <c r="DM97" s="841">
        <f>IF(DO106&lt;0,DP106*DM108,(DM107-(DN115+DN113))*DM108)</f>
        <v>11696</v>
      </c>
      <c r="DN97" s="836">
        <f>IF(AND(DL$70=0,DM$70=1),DM97,0)</f>
        <v>0</v>
      </c>
      <c r="DQ97" s="345"/>
      <c r="DR97" s="838" t="s">
        <v>478</v>
      </c>
      <c r="DS97" s="841">
        <f>IF(DU106&lt;0,DV106*DS108,(DS107-(DT115+DT113))*DS108)</f>
        <v>11696</v>
      </c>
      <c r="DT97" s="836">
        <f>IF(AND(DR$70=0,DS$70=1),DS97,0)</f>
        <v>0</v>
      </c>
      <c r="DW97" s="345"/>
      <c r="DX97" s="838" t="s">
        <v>478</v>
      </c>
      <c r="DY97" s="841">
        <f>IF(EA106&lt;0,EB106*DY108,(DY107-(DZ115+DZ113))*DY108)</f>
        <v>11696</v>
      </c>
      <c r="DZ97" s="836">
        <f>IF(AND(DX$70=0,DY$70=1),DY97,0)</f>
        <v>0</v>
      </c>
      <c r="EC97" s="345"/>
      <c r="ED97" s="838" t="s">
        <v>478</v>
      </c>
      <c r="EE97" s="841">
        <f>IF(EG106&lt;0,EH106*EE108,(EE107-(EF115+EF113))*EE108)</f>
        <v>11696</v>
      </c>
      <c r="EF97" s="836">
        <f>IF(AND(ED$70=0,EE$70=1),EE97,0)</f>
        <v>0</v>
      </c>
      <c r="EI97" s="345"/>
      <c r="EJ97" s="838" t="s">
        <v>478</v>
      </c>
      <c r="EK97" s="841">
        <f>IF(EM106&lt;0,EN106*EK108,(EK107-(EL115+EL113))*EK108)</f>
        <v>11696</v>
      </c>
      <c r="EL97" s="836">
        <f>IF(AND(EJ$70=0,EK$70=1),EK97,0)</f>
        <v>0</v>
      </c>
      <c r="EO97" s="345"/>
      <c r="EP97" s="838" t="s">
        <v>478</v>
      </c>
      <c r="EQ97" s="841">
        <f>IF(ES106&lt;0,ET106*EQ108,(EQ107-(ER115+ER113))*EQ108)</f>
        <v>11696</v>
      </c>
      <c r="ER97" s="836">
        <f>IF(AND(EP$70=0,EQ$70=1),EQ97,0)</f>
        <v>0</v>
      </c>
      <c r="EU97" s="345"/>
      <c r="EV97" s="838" t="s">
        <v>478</v>
      </c>
      <c r="EW97" s="841">
        <f>IF(EY106&lt;0,EZ106*EW108,(EW107-(EX115+EX113))*EW108)</f>
        <v>11696</v>
      </c>
      <c r="EX97" s="836">
        <f>IF(AND(EV$70=0,EW$70=1),EW97,0)</f>
        <v>0</v>
      </c>
      <c r="FA97" s="345"/>
      <c r="FB97" s="838" t="s">
        <v>478</v>
      </c>
      <c r="FC97" s="841">
        <f>IF(FE106&lt;0,FF106*FC108,(FC107-(FD115+FD113))*FC108)</f>
        <v>11696</v>
      </c>
      <c r="FD97" s="836">
        <f>IF(AND(FB$70=0,FC$70=1),FC97,0)</f>
        <v>0</v>
      </c>
      <c r="FG97" s="345"/>
      <c r="FH97" s="838" t="s">
        <v>478</v>
      </c>
      <c r="FI97" s="841">
        <f>IF(FK106&lt;0,FL106*FI108,(FI107-(FJ115+FJ113))*FI108)</f>
        <v>11696</v>
      </c>
      <c r="FJ97" s="836">
        <f>IF(AND(FH$70=0,FI$70=1),FI97,0)</f>
        <v>0</v>
      </c>
      <c r="FM97" s="345"/>
      <c r="FN97" s="838" t="s">
        <v>478</v>
      </c>
      <c r="FO97" s="841">
        <f>IF(FQ106&lt;0,FR106*FO108,(FO107-(FP115+FP113))*FO108)</f>
        <v>11696</v>
      </c>
      <c r="FP97" s="836">
        <f>IF(AND(FN$70=0,FO$70=1),FO97,0)</f>
        <v>0</v>
      </c>
      <c r="FS97" s="345"/>
      <c r="FT97" s="838" t="s">
        <v>478</v>
      </c>
      <c r="FU97" s="841">
        <f>IF(FW106&lt;0,FX106*FU108,(FU107-(FV115+FV113))*FU108)</f>
        <v>11696</v>
      </c>
      <c r="FV97" s="836">
        <f>IF(AND(FT$70=0,FU$70=1),FU97,0)</f>
        <v>0</v>
      </c>
      <c r="FY97" s="345"/>
    </row>
    <row r="98" spans="1:181" x14ac:dyDescent="0.3">
      <c r="A98" s="19"/>
      <c r="B98" s="827" t="s">
        <v>441</v>
      </c>
      <c r="C98" s="839">
        <f>IF(E106&gt;0,C108*D113,(C107-D115)*C108)</f>
        <v>8944</v>
      </c>
      <c r="D98" s="834">
        <f>IF(AND(B$70=0,C$70=1),C98,0)</f>
        <v>0</v>
      </c>
      <c r="G98" s="345"/>
      <c r="H98" s="827" t="s">
        <v>441</v>
      </c>
      <c r="I98" s="839">
        <f>IF(K106&gt;0,I108*J113,(I107-J115)*I108)</f>
        <v>8944</v>
      </c>
      <c r="J98" s="834">
        <f>IF(AND(H$70=0,I$70=1),I98,0)</f>
        <v>0</v>
      </c>
      <c r="M98" s="345"/>
      <c r="N98" s="827" t="s">
        <v>441</v>
      </c>
      <c r="O98" s="839">
        <f>IF(Q106&gt;0,O108*P113,(O107-P115)*O108)</f>
        <v>8944</v>
      </c>
      <c r="P98" s="834">
        <f>IF(AND(N$70=0,O$70=1),O98,0)</f>
        <v>0</v>
      </c>
      <c r="S98" s="345"/>
      <c r="T98" s="827" t="s">
        <v>441</v>
      </c>
      <c r="U98" s="839">
        <f>IF(W106&gt;0,U108*V113,(U107-V115)*U108)</f>
        <v>8944</v>
      </c>
      <c r="V98" s="834">
        <f>IF(AND(T$70=0,U$70=1),U98,0)</f>
        <v>0</v>
      </c>
      <c r="Y98" s="345"/>
      <c r="Z98" s="827" t="s">
        <v>441</v>
      </c>
      <c r="AA98" s="839">
        <f>IF(AC106&gt;0,AA108*AB113,(AA107-AB115)*AA108)</f>
        <v>8944</v>
      </c>
      <c r="AB98" s="834">
        <f>IF(AND(Z$70=0,AA$70=1),AA98,0)</f>
        <v>0</v>
      </c>
      <c r="AE98" s="345"/>
      <c r="AF98" s="827" t="s">
        <v>441</v>
      </c>
      <c r="AG98" s="839">
        <f>IF(AI106&gt;0,AG108*AH113,(AG107-AH115)*AG108)</f>
        <v>8944</v>
      </c>
      <c r="AH98" s="834">
        <f>IF(AND(AF$70=0,AG$70=1),AG98,0)</f>
        <v>0</v>
      </c>
      <c r="AK98" s="345"/>
      <c r="AL98" s="827" t="s">
        <v>441</v>
      </c>
      <c r="AM98" s="839">
        <f>IF(AO106&gt;0,AM108*AN113,(AM107-AN115)*AM108)</f>
        <v>8944</v>
      </c>
      <c r="AN98" s="834">
        <f>IF(AND(AL$70=0,AM$70=1),AM98,0)</f>
        <v>0</v>
      </c>
      <c r="AQ98" s="345"/>
      <c r="AR98" s="827" t="s">
        <v>441</v>
      </c>
      <c r="AS98" s="839">
        <f>IF(AU106&gt;0,AS108*AT113,(AS107-AT115)*AS108)</f>
        <v>8944</v>
      </c>
      <c r="AT98" s="834">
        <f>IF(AND(AR$70=0,AS$70=1),AS98,0)</f>
        <v>0</v>
      </c>
      <c r="AW98" s="345"/>
      <c r="AX98" s="827" t="s">
        <v>441</v>
      </c>
      <c r="AY98" s="839">
        <f>IF(BA106&gt;0,AY108*AZ113,(AY107-AZ115)*AY108)</f>
        <v>8944</v>
      </c>
      <c r="AZ98" s="834">
        <f>IF(AND(AX$70=0,AY$70=1),AY98,0)</f>
        <v>0</v>
      </c>
      <c r="BC98" s="345"/>
      <c r="BD98" s="827" t="s">
        <v>441</v>
      </c>
      <c r="BE98" s="839">
        <f>IF(BG106&gt;0,BE108*BF113,(BE107-BF115)*BE108)</f>
        <v>8944</v>
      </c>
      <c r="BF98" s="834">
        <f>IF(AND(BD$70=0,BE$70=1),BE98,0)</f>
        <v>0</v>
      </c>
      <c r="BI98" s="345"/>
      <c r="BJ98" s="827" t="s">
        <v>441</v>
      </c>
      <c r="BK98" s="839">
        <f>IF(BM106&gt;0,BK108*BL113,(BK107-BL115)*BK108)</f>
        <v>8944</v>
      </c>
      <c r="BL98" s="834">
        <f>IF(AND(BJ$70=0,BK$70=1),BK98,0)</f>
        <v>0</v>
      </c>
      <c r="BO98" s="345"/>
      <c r="BP98" s="827" t="s">
        <v>441</v>
      </c>
      <c r="BQ98" s="839">
        <f>IF(BS106&gt;0,BQ108*BR113,(BQ107-BR115)*BQ108)</f>
        <v>8944</v>
      </c>
      <c r="BR98" s="834">
        <f>IF(AND(BP$70=0,BQ$70=1),BQ98,0)</f>
        <v>0</v>
      </c>
      <c r="BU98" s="345"/>
      <c r="BV98" s="827" t="s">
        <v>441</v>
      </c>
      <c r="BW98" s="839">
        <f>IF(BY106&gt;0,BW108*BX113,(BW107-BX115)*BW108)</f>
        <v>8944</v>
      </c>
      <c r="BX98" s="834">
        <f>IF(AND(BV$70=0,BW$70=1),BW98,0)</f>
        <v>0</v>
      </c>
      <c r="CA98" s="345"/>
      <c r="CB98" s="827" t="s">
        <v>441</v>
      </c>
      <c r="CC98" s="839">
        <f>IF(CE106&gt;0,CC108*CD113,(CC107-CD115)*CC108)</f>
        <v>8944</v>
      </c>
      <c r="CD98" s="834">
        <f>IF(AND(CB$70=0,CC$70=1),CC98,0)</f>
        <v>0</v>
      </c>
      <c r="CG98" s="345"/>
      <c r="CH98" s="827" t="s">
        <v>441</v>
      </c>
      <c r="CI98" s="839">
        <f>IF(CK106&gt;0,CI108*CJ113,(CI107-CJ115)*CI108)</f>
        <v>8944</v>
      </c>
      <c r="CJ98" s="834">
        <f>IF(AND(CH$70=0,CI$70=1),CI98,0)</f>
        <v>0</v>
      </c>
      <c r="CM98" s="345"/>
      <c r="CN98" s="827" t="s">
        <v>441</v>
      </c>
      <c r="CO98" s="839">
        <f>IF(CQ106&gt;0,CO108*CP113,(CO107-CP115)*CO108)</f>
        <v>8944</v>
      </c>
      <c r="CP98" s="834">
        <f>IF(AND(CN$70=0,CO$70=1),CO98,0)</f>
        <v>0</v>
      </c>
      <c r="CS98" s="345"/>
      <c r="CT98" s="827" t="s">
        <v>441</v>
      </c>
      <c r="CU98" s="839">
        <f>IF(CW106&gt;0,CU108*CV113,(CU107-CV115)*CU108)</f>
        <v>8944</v>
      </c>
      <c r="CV98" s="834">
        <f>IF(AND(CT$70=0,CU$70=1),CU98,0)</f>
        <v>0</v>
      </c>
      <c r="CY98" s="345"/>
      <c r="CZ98" s="827" t="s">
        <v>441</v>
      </c>
      <c r="DA98" s="839">
        <f>IF(DC106&gt;0,DA108*DB113,(DA107-DB115)*DA108)</f>
        <v>8944</v>
      </c>
      <c r="DB98" s="834">
        <f>IF(AND(CZ$70=0,DA$70=1),DA98,0)</f>
        <v>0</v>
      </c>
      <c r="DE98" s="345"/>
      <c r="DF98" s="827" t="s">
        <v>441</v>
      </c>
      <c r="DG98" s="839">
        <f>IF(DI106&gt;0,DG108*DH113,(DG107-DH115)*DG108)</f>
        <v>8944</v>
      </c>
      <c r="DH98" s="834">
        <f>IF(AND(DF$70=0,DG$70=1),DG98,0)</f>
        <v>0</v>
      </c>
      <c r="DK98" s="345"/>
      <c r="DL98" s="827" t="s">
        <v>441</v>
      </c>
      <c r="DM98" s="839">
        <f>IF(DO106&gt;0,DM108*DN113,(DM107-DN115)*DM108)</f>
        <v>8944</v>
      </c>
      <c r="DN98" s="834">
        <f>IF(AND(DL$70=0,DM$70=1),DM98,0)</f>
        <v>0</v>
      </c>
      <c r="DQ98" s="345"/>
      <c r="DR98" s="827" t="s">
        <v>441</v>
      </c>
      <c r="DS98" s="839">
        <f>IF(DU106&gt;0,DS108*DT113,(DS107-DT115)*DS108)</f>
        <v>8944</v>
      </c>
      <c r="DT98" s="834">
        <f>IF(AND(DR$70=0,DS$70=1),DS98,0)</f>
        <v>0</v>
      </c>
      <c r="DW98" s="345"/>
      <c r="DX98" s="827" t="s">
        <v>441</v>
      </c>
      <c r="DY98" s="839">
        <f>IF(EA106&gt;0,DY108*DZ113,(DY107-DZ115)*DY108)</f>
        <v>8944</v>
      </c>
      <c r="DZ98" s="834">
        <f>IF(AND(DX$70=0,DY$70=1),DY98,0)</f>
        <v>0</v>
      </c>
      <c r="EC98" s="345"/>
      <c r="ED98" s="827" t="s">
        <v>441</v>
      </c>
      <c r="EE98" s="839">
        <f>IF(EG106&gt;0,EE108*EF113,(EE107-EF115)*EE108)</f>
        <v>8944</v>
      </c>
      <c r="EF98" s="834">
        <f>IF(AND(ED$70=0,EE$70=1),EE98,0)</f>
        <v>0</v>
      </c>
      <c r="EI98" s="345"/>
      <c r="EJ98" s="827" t="s">
        <v>441</v>
      </c>
      <c r="EK98" s="839">
        <f>IF(EM106&gt;0,EK108*EL113,(EK107-EL115)*EK108)</f>
        <v>8944</v>
      </c>
      <c r="EL98" s="834">
        <f>IF(AND(EJ$70=0,EK$70=1),EK98,0)</f>
        <v>0</v>
      </c>
      <c r="EO98" s="345"/>
      <c r="EP98" s="827" t="s">
        <v>441</v>
      </c>
      <c r="EQ98" s="839">
        <f>IF(ES106&gt;0,EQ108*ER113,(EQ107-ER115)*EQ108)</f>
        <v>8944</v>
      </c>
      <c r="ER98" s="834">
        <f>IF(AND(EP$70=0,EQ$70=1),EQ98,0)</f>
        <v>0</v>
      </c>
      <c r="EU98" s="345"/>
      <c r="EV98" s="827" t="s">
        <v>441</v>
      </c>
      <c r="EW98" s="839">
        <f>IF(EY106&gt;0,EW108*EX113,(EW107-EX115)*EW108)</f>
        <v>8944</v>
      </c>
      <c r="EX98" s="834">
        <f>IF(AND(EV$70=0,EW$70=1),EW98,0)</f>
        <v>0</v>
      </c>
      <c r="FA98" s="345"/>
      <c r="FB98" s="827" t="s">
        <v>441</v>
      </c>
      <c r="FC98" s="839">
        <f>IF(FE106&gt;0,FC108*FD113,(FC107-FD115)*FC108)</f>
        <v>8944</v>
      </c>
      <c r="FD98" s="834">
        <f>IF(AND(FB$70=0,FC$70=1),FC98,0)</f>
        <v>0</v>
      </c>
      <c r="FG98" s="345"/>
      <c r="FH98" s="827" t="s">
        <v>441</v>
      </c>
      <c r="FI98" s="839">
        <f>IF(FK106&gt;0,FI108*FJ113,(FI107-FJ115)*FI108)</f>
        <v>8944</v>
      </c>
      <c r="FJ98" s="834">
        <f>IF(AND(FH$70=0,FI$70=1),FI98,0)</f>
        <v>0</v>
      </c>
      <c r="FM98" s="345"/>
      <c r="FN98" s="827" t="s">
        <v>441</v>
      </c>
      <c r="FO98" s="839">
        <f>IF(FQ106&gt;0,FO108*FP113,(FO107-FP115)*FO108)</f>
        <v>8944</v>
      </c>
      <c r="FP98" s="834">
        <f>IF(AND(FN$70=0,FO$70=1),FO98,0)</f>
        <v>0</v>
      </c>
      <c r="FS98" s="345"/>
      <c r="FT98" s="827" t="s">
        <v>441</v>
      </c>
      <c r="FU98" s="839">
        <f>IF(FW106&gt;0,FU108*FV113,(FU107-FV115)*FU108)</f>
        <v>8944</v>
      </c>
      <c r="FV98" s="834">
        <f>IF(AND(FT$70=0,FU$70=1),FU98,0)</f>
        <v>0</v>
      </c>
      <c r="FY98" s="345"/>
    </row>
    <row r="99" spans="1:181" ht="15" thickBot="1" x14ac:dyDescent="0.35">
      <c r="A99" s="19"/>
      <c r="B99" s="826" t="s">
        <v>437</v>
      </c>
      <c r="C99" s="839">
        <f>IF(E106&gt;0,C110*D115,(C107-D113)*C108)</f>
        <v>8944</v>
      </c>
      <c r="D99" s="832">
        <f>IF(AND(B$70=0,C$70=1),C99,0)</f>
        <v>0</v>
      </c>
      <c r="G99" s="345"/>
      <c r="H99" s="826" t="s">
        <v>437</v>
      </c>
      <c r="I99" s="839">
        <f>IF(K106&gt;0,I110*J115,(I107-J113)*I108)</f>
        <v>8944</v>
      </c>
      <c r="J99" s="832">
        <f>IF(AND(H$70=0,I$70=1),I99,0)</f>
        <v>0</v>
      </c>
      <c r="M99" s="345"/>
      <c r="N99" s="826" t="s">
        <v>437</v>
      </c>
      <c r="O99" s="839">
        <f>IF(Q106&gt;0,O110*P115,(O107-P113)*O108)</f>
        <v>8944</v>
      </c>
      <c r="P99" s="832">
        <f>IF(AND(N$70=0,O$70=1),O99,0)</f>
        <v>0</v>
      </c>
      <c r="S99" s="345"/>
      <c r="T99" s="826" t="s">
        <v>437</v>
      </c>
      <c r="U99" s="839">
        <f>IF(W106&gt;0,U110*V115,(U107-V113)*U108)</f>
        <v>8944</v>
      </c>
      <c r="V99" s="832">
        <f>IF(AND(T$70=0,U$70=1),U99,0)</f>
        <v>0</v>
      </c>
      <c r="Y99" s="345"/>
      <c r="Z99" s="826" t="s">
        <v>437</v>
      </c>
      <c r="AA99" s="839">
        <f>IF(AC106&gt;0,AA110*AB115,(AA107-AB113)*AA108)</f>
        <v>8944</v>
      </c>
      <c r="AB99" s="832">
        <f>IF(AND(Z$70=0,AA$70=1),AA99,0)</f>
        <v>0</v>
      </c>
      <c r="AE99" s="345"/>
      <c r="AF99" s="826" t="s">
        <v>437</v>
      </c>
      <c r="AG99" s="839">
        <f>IF(AI106&gt;0,AG110*AH115,(AG107-AH113)*AG108)</f>
        <v>8944</v>
      </c>
      <c r="AH99" s="832">
        <f>IF(AND(AF$70=0,AG$70=1),AG99,0)</f>
        <v>0</v>
      </c>
      <c r="AK99" s="345"/>
      <c r="AL99" s="826" t="s">
        <v>437</v>
      </c>
      <c r="AM99" s="839">
        <f>IF(AO106&gt;0,AM110*AN115,(AM107-AN113)*AM108)</f>
        <v>8944</v>
      </c>
      <c r="AN99" s="832">
        <f>IF(AND(AL$70=0,AM$70=1),AM99,0)</f>
        <v>0</v>
      </c>
      <c r="AQ99" s="345"/>
      <c r="AR99" s="826" t="s">
        <v>437</v>
      </c>
      <c r="AS99" s="839">
        <f>IF(AU106&gt;0,AS110*AT115,(AS107-AT113)*AS108)</f>
        <v>8944</v>
      </c>
      <c r="AT99" s="832">
        <f>IF(AND(AR$70=0,AS$70=1),AS99,0)</f>
        <v>0</v>
      </c>
      <c r="AW99" s="345"/>
      <c r="AX99" s="826" t="s">
        <v>437</v>
      </c>
      <c r="AY99" s="839">
        <f>IF(BA106&gt;0,AY110*AZ115,(AY107-AZ113)*AY108)</f>
        <v>8944</v>
      </c>
      <c r="AZ99" s="832">
        <f>IF(AND(AX$70=0,AY$70=1),AY99,0)</f>
        <v>0</v>
      </c>
      <c r="BC99" s="345"/>
      <c r="BD99" s="826" t="s">
        <v>437</v>
      </c>
      <c r="BE99" s="839">
        <f>IF(BG106&gt;0,BE110*BF115,(BE107-BF113)*BE108)</f>
        <v>8944</v>
      </c>
      <c r="BF99" s="832">
        <f>IF(AND(BD$70=0,BE$70=1),BE99,0)</f>
        <v>0</v>
      </c>
      <c r="BI99" s="345"/>
      <c r="BJ99" s="826" t="s">
        <v>437</v>
      </c>
      <c r="BK99" s="839">
        <f>IF(BM106&gt;0,BK110*BL115,(BK107-BL113)*BK108)</f>
        <v>8944</v>
      </c>
      <c r="BL99" s="832">
        <f>IF(AND(BJ$70=0,BK$70=1),BK99,0)</f>
        <v>0</v>
      </c>
      <c r="BO99" s="345"/>
      <c r="BP99" s="826" t="s">
        <v>437</v>
      </c>
      <c r="BQ99" s="839">
        <f>IF(BS106&gt;0,BQ110*BR115,(BQ107-BR113)*BQ108)</f>
        <v>8944</v>
      </c>
      <c r="BR99" s="832">
        <f>IF(AND(BP$70=0,BQ$70=1),BQ99,0)</f>
        <v>0</v>
      </c>
      <c r="BU99" s="345"/>
      <c r="BV99" s="826" t="s">
        <v>437</v>
      </c>
      <c r="BW99" s="839">
        <f>IF(BY106&gt;0,BW110*BX115,(BW107-BX113)*BW108)</f>
        <v>8944</v>
      </c>
      <c r="BX99" s="832">
        <f>IF(AND(BV$70=0,BW$70=1),BW99,0)</f>
        <v>0</v>
      </c>
      <c r="CA99" s="345"/>
      <c r="CB99" s="826" t="s">
        <v>437</v>
      </c>
      <c r="CC99" s="839">
        <f>IF(CE106&gt;0,CC110*CD115,(CC107-CD113)*CC108)</f>
        <v>8944</v>
      </c>
      <c r="CD99" s="832">
        <f>IF(AND(CB$70=0,CC$70=1),CC99,0)</f>
        <v>0</v>
      </c>
      <c r="CG99" s="345"/>
      <c r="CH99" s="826" t="s">
        <v>437</v>
      </c>
      <c r="CI99" s="839">
        <f>IF(CK106&gt;0,CI110*CJ115,(CI107-CJ113)*CI108)</f>
        <v>8944</v>
      </c>
      <c r="CJ99" s="832">
        <f>IF(AND(CH$70=0,CI$70=1),CI99,0)</f>
        <v>0</v>
      </c>
      <c r="CM99" s="345"/>
      <c r="CN99" s="826" t="s">
        <v>437</v>
      </c>
      <c r="CO99" s="839">
        <f>IF(CQ106&gt;0,CO110*CP115,(CO107-CP113)*CO108)</f>
        <v>8944</v>
      </c>
      <c r="CP99" s="832">
        <f>IF(AND(CN$70=0,CO$70=1),CO99,0)</f>
        <v>0</v>
      </c>
      <c r="CS99" s="345"/>
      <c r="CT99" s="826" t="s">
        <v>437</v>
      </c>
      <c r="CU99" s="839">
        <f>IF(CW106&gt;0,CU110*CV115,(CU107-CV113)*CU108)</f>
        <v>8944</v>
      </c>
      <c r="CV99" s="832">
        <f>IF(AND(CT$70=0,CU$70=1),CU99,0)</f>
        <v>0</v>
      </c>
      <c r="CY99" s="345"/>
      <c r="CZ99" s="826" t="s">
        <v>437</v>
      </c>
      <c r="DA99" s="839">
        <f>IF(DC106&gt;0,DA110*DB115,(DA107-DB113)*DA108)</f>
        <v>8944</v>
      </c>
      <c r="DB99" s="832">
        <f>IF(AND(CZ$70=0,DA$70=1),DA99,0)</f>
        <v>0</v>
      </c>
      <c r="DE99" s="345"/>
      <c r="DF99" s="826" t="s">
        <v>437</v>
      </c>
      <c r="DG99" s="839">
        <f>IF(DI106&gt;0,DG110*DH115,(DG107-DH113)*DG108)</f>
        <v>8944</v>
      </c>
      <c r="DH99" s="832">
        <f>IF(AND(DF$70=0,DG$70=1),DG99,0)</f>
        <v>0</v>
      </c>
      <c r="DK99" s="345"/>
      <c r="DL99" s="826" t="s">
        <v>437</v>
      </c>
      <c r="DM99" s="839">
        <f>IF(DO106&gt;0,DM110*DN115,(DM107-DN113)*DM108)</f>
        <v>8944</v>
      </c>
      <c r="DN99" s="832">
        <f>IF(AND(DL$70=0,DM$70=1),DM99,0)</f>
        <v>0</v>
      </c>
      <c r="DQ99" s="345"/>
      <c r="DR99" s="826" t="s">
        <v>437</v>
      </c>
      <c r="DS99" s="839">
        <f>IF(DU106&gt;0,DS110*DT115,(DS107-DT113)*DS108)</f>
        <v>8944</v>
      </c>
      <c r="DT99" s="832">
        <f>IF(AND(DR$70=0,DS$70=1),DS99,0)</f>
        <v>0</v>
      </c>
      <c r="DW99" s="345"/>
      <c r="DX99" s="826" t="s">
        <v>437</v>
      </c>
      <c r="DY99" s="839">
        <f>IF(EA106&gt;0,DY110*DZ115,(DY107-DZ113)*DY108)</f>
        <v>8944</v>
      </c>
      <c r="DZ99" s="832">
        <f>IF(AND(DX$70=0,DY$70=1),DY99,0)</f>
        <v>0</v>
      </c>
      <c r="EC99" s="345"/>
      <c r="ED99" s="826" t="s">
        <v>437</v>
      </c>
      <c r="EE99" s="839">
        <f>IF(EG106&gt;0,EE110*EF115,(EE107-EF113)*EE108)</f>
        <v>8944</v>
      </c>
      <c r="EF99" s="832">
        <f>IF(AND(ED$70=0,EE$70=1),EE99,0)</f>
        <v>0</v>
      </c>
      <c r="EI99" s="345"/>
      <c r="EJ99" s="826" t="s">
        <v>437</v>
      </c>
      <c r="EK99" s="839">
        <f>IF(EM106&gt;0,EK110*EL115,(EK107-EL113)*EK108)</f>
        <v>8944</v>
      </c>
      <c r="EL99" s="832">
        <f>IF(AND(EJ$70=0,EK$70=1),EK99,0)</f>
        <v>0</v>
      </c>
      <c r="EO99" s="345"/>
      <c r="EP99" s="826" t="s">
        <v>437</v>
      </c>
      <c r="EQ99" s="839">
        <f>IF(ES106&gt;0,EQ110*ER115,(EQ107-ER113)*EQ108)</f>
        <v>8944</v>
      </c>
      <c r="ER99" s="832">
        <f>IF(AND(EP$70=0,EQ$70=1),EQ99,0)</f>
        <v>0</v>
      </c>
      <c r="EU99" s="345"/>
      <c r="EV99" s="826" t="s">
        <v>437</v>
      </c>
      <c r="EW99" s="839">
        <f>IF(EY106&gt;0,EW110*EX115,(EW107-EX113)*EW108)</f>
        <v>8944</v>
      </c>
      <c r="EX99" s="832">
        <f>IF(AND(EV$70=0,EW$70=1),EW99,0)</f>
        <v>0</v>
      </c>
      <c r="FA99" s="345"/>
      <c r="FB99" s="826" t="s">
        <v>437</v>
      </c>
      <c r="FC99" s="839">
        <f>IF(FE106&gt;0,FC110*FD115,(FC107-FD113)*FC108)</f>
        <v>8944</v>
      </c>
      <c r="FD99" s="832">
        <f>IF(AND(FB$70=0,FC$70=1),FC99,0)</f>
        <v>0</v>
      </c>
      <c r="FG99" s="345"/>
      <c r="FH99" s="826" t="s">
        <v>437</v>
      </c>
      <c r="FI99" s="839">
        <f>IF(FK106&gt;0,FI110*FJ115,(FI107-FJ113)*FI108)</f>
        <v>8944</v>
      </c>
      <c r="FJ99" s="832">
        <f>IF(AND(FH$70=0,FI$70=1),FI99,0)</f>
        <v>0</v>
      </c>
      <c r="FM99" s="345"/>
      <c r="FN99" s="826" t="s">
        <v>437</v>
      </c>
      <c r="FO99" s="839">
        <f>IF(FQ106&gt;0,FO110*FP115,(FO107-FP113)*FO108)</f>
        <v>8944</v>
      </c>
      <c r="FP99" s="832">
        <f>IF(AND(FN$70=0,FO$70=1),FO99,0)</f>
        <v>0</v>
      </c>
      <c r="FS99" s="345"/>
      <c r="FT99" s="826" t="s">
        <v>437</v>
      </c>
      <c r="FU99" s="839">
        <f>IF(FW106&gt;0,FU110*FV115,(FU107-FV113)*FU108)</f>
        <v>8944</v>
      </c>
      <c r="FV99" s="832">
        <f>IF(AND(FT$70=0,FU$70=1),FU99,0)</f>
        <v>0</v>
      </c>
      <c r="FY99" s="345"/>
    </row>
    <row r="100" spans="1:181" x14ac:dyDescent="0.3">
      <c r="A100" s="19"/>
      <c r="B100" s="835"/>
      <c r="C100" s="839">
        <f>SUM(C97:C99)</f>
        <v>29584</v>
      </c>
      <c r="D100" s="835"/>
      <c r="G100" s="345"/>
      <c r="H100" s="835"/>
      <c r="I100" s="839">
        <f>SUM(I97:I99)</f>
        <v>29584</v>
      </c>
      <c r="J100" s="835"/>
      <c r="M100" s="345"/>
      <c r="N100" s="835"/>
      <c r="O100" s="839">
        <f>SUM(O97:O99)</f>
        <v>29584</v>
      </c>
      <c r="P100" s="835"/>
      <c r="S100" s="345"/>
      <c r="T100" s="835"/>
      <c r="U100" s="839">
        <f>SUM(U97:U99)</f>
        <v>29584</v>
      </c>
      <c r="V100" s="835"/>
      <c r="Y100" s="345"/>
      <c r="Z100" s="835"/>
      <c r="AA100" s="839">
        <f>SUM(AA97:AA99)</f>
        <v>29584</v>
      </c>
      <c r="AB100" s="835"/>
      <c r="AE100" s="345"/>
      <c r="AF100" s="835"/>
      <c r="AG100" s="839">
        <f>SUM(AG97:AG99)</f>
        <v>29584</v>
      </c>
      <c r="AH100" s="835"/>
      <c r="AK100" s="345"/>
      <c r="AL100" s="835"/>
      <c r="AM100" s="839">
        <f>SUM(AM97:AM99)</f>
        <v>29584</v>
      </c>
      <c r="AN100" s="835"/>
      <c r="AQ100" s="345"/>
      <c r="AR100" s="835"/>
      <c r="AS100" s="839">
        <f>SUM(AS97:AS99)</f>
        <v>29584</v>
      </c>
      <c r="AT100" s="835"/>
      <c r="AW100" s="345"/>
      <c r="AX100" s="835"/>
      <c r="AY100" s="839">
        <f>SUM(AY97:AY99)</f>
        <v>29584</v>
      </c>
      <c r="AZ100" s="835"/>
      <c r="BC100" s="345"/>
      <c r="BD100" s="835"/>
      <c r="BE100" s="839">
        <f>SUM(BE97:BE99)</f>
        <v>29584</v>
      </c>
      <c r="BF100" s="835"/>
      <c r="BI100" s="345"/>
      <c r="BJ100" s="835"/>
      <c r="BK100" s="839">
        <f>SUM(BK97:BK99)</f>
        <v>29584</v>
      </c>
      <c r="BL100" s="835"/>
      <c r="BO100" s="345"/>
      <c r="BP100" s="835"/>
      <c r="BQ100" s="839">
        <f>SUM(BQ97:BQ99)</f>
        <v>29584</v>
      </c>
      <c r="BR100" s="835"/>
      <c r="BU100" s="345"/>
      <c r="BV100" s="835"/>
      <c r="BW100" s="839">
        <f>SUM(BW97:BW99)</f>
        <v>29584</v>
      </c>
      <c r="BX100" s="835"/>
      <c r="CA100" s="345"/>
      <c r="CB100" s="835"/>
      <c r="CC100" s="839">
        <f>SUM(CC97:CC99)</f>
        <v>29584</v>
      </c>
      <c r="CD100" s="835"/>
      <c r="CG100" s="345"/>
      <c r="CH100" s="835"/>
      <c r="CI100" s="839">
        <f>SUM(CI97:CI99)</f>
        <v>29584</v>
      </c>
      <c r="CJ100" s="835"/>
      <c r="CM100" s="345"/>
      <c r="CN100" s="835"/>
      <c r="CO100" s="839">
        <f>SUM(CO97:CO99)</f>
        <v>29584</v>
      </c>
      <c r="CP100" s="835"/>
      <c r="CS100" s="345"/>
      <c r="CT100" s="835"/>
      <c r="CU100" s="839">
        <f>SUM(CU97:CU99)</f>
        <v>29584</v>
      </c>
      <c r="CV100" s="835"/>
      <c r="CY100" s="345"/>
      <c r="CZ100" s="835"/>
      <c r="DA100" s="839">
        <f>SUM(DA97:DA99)</f>
        <v>29584</v>
      </c>
      <c r="DB100" s="835"/>
      <c r="DE100" s="345"/>
      <c r="DF100" s="835"/>
      <c r="DG100" s="839">
        <f>SUM(DG97:DG99)</f>
        <v>29584</v>
      </c>
      <c r="DH100" s="835"/>
      <c r="DK100" s="345"/>
      <c r="DL100" s="835"/>
      <c r="DM100" s="839">
        <f>SUM(DM97:DM99)</f>
        <v>29584</v>
      </c>
      <c r="DN100" s="835"/>
      <c r="DQ100" s="345"/>
      <c r="DR100" s="835"/>
      <c r="DS100" s="839">
        <f>SUM(DS97:DS99)</f>
        <v>29584</v>
      </c>
      <c r="DT100" s="835"/>
      <c r="DW100" s="345"/>
      <c r="DX100" s="835"/>
      <c r="DY100" s="839">
        <f>SUM(DY97:DY99)</f>
        <v>29584</v>
      </c>
      <c r="DZ100" s="835"/>
      <c r="EC100" s="345"/>
      <c r="ED100" s="835"/>
      <c r="EE100" s="839">
        <f>SUM(EE97:EE99)</f>
        <v>29584</v>
      </c>
      <c r="EF100" s="835"/>
      <c r="EI100" s="345"/>
      <c r="EJ100" s="835"/>
      <c r="EK100" s="839">
        <f>SUM(EK97:EK99)</f>
        <v>29584</v>
      </c>
      <c r="EL100" s="835"/>
      <c r="EO100" s="345"/>
      <c r="EP100" s="835"/>
      <c r="EQ100" s="839">
        <f>SUM(EQ97:EQ99)</f>
        <v>29584</v>
      </c>
      <c r="ER100" s="835"/>
      <c r="EU100" s="345"/>
      <c r="EV100" s="835"/>
      <c r="EW100" s="839">
        <f>SUM(EW97:EW99)</f>
        <v>29584</v>
      </c>
      <c r="EX100" s="835"/>
      <c r="FA100" s="345"/>
      <c r="FB100" s="835"/>
      <c r="FC100" s="839">
        <f>SUM(FC97:FC99)</f>
        <v>29584</v>
      </c>
      <c r="FD100" s="835"/>
      <c r="FG100" s="345"/>
      <c r="FH100" s="835"/>
      <c r="FI100" s="839">
        <f>SUM(FI97:FI99)</f>
        <v>29584</v>
      </c>
      <c r="FJ100" s="835"/>
      <c r="FM100" s="345"/>
      <c r="FN100" s="835"/>
      <c r="FO100" s="839">
        <f>SUM(FO97:FO99)</f>
        <v>29584</v>
      </c>
      <c r="FP100" s="835"/>
      <c r="FS100" s="345"/>
      <c r="FT100" s="835"/>
      <c r="FU100" s="839">
        <f>SUM(FU97:FU99)</f>
        <v>29584</v>
      </c>
      <c r="FV100" s="835"/>
      <c r="FY100" s="345"/>
    </row>
    <row r="101" spans="1:181" x14ac:dyDescent="0.3">
      <c r="A101" s="19"/>
      <c r="B101" s="835" t="s">
        <v>477</v>
      </c>
      <c r="C101" s="839">
        <f>D86-C100</f>
        <v>0</v>
      </c>
      <c r="D101" s="835"/>
      <c r="G101" s="345"/>
      <c r="H101" s="835" t="s">
        <v>477</v>
      </c>
      <c r="I101" s="839">
        <f>J86-I100</f>
        <v>0</v>
      </c>
      <c r="J101" s="835"/>
      <c r="M101" s="345"/>
      <c r="N101" s="835" t="s">
        <v>477</v>
      </c>
      <c r="O101" s="839">
        <f>P86-O100</f>
        <v>0</v>
      </c>
      <c r="P101" s="835"/>
      <c r="S101" s="345"/>
      <c r="T101" s="835" t="s">
        <v>477</v>
      </c>
      <c r="U101" s="839">
        <f>V86-U100</f>
        <v>0</v>
      </c>
      <c r="V101" s="835"/>
      <c r="Y101" s="345"/>
      <c r="Z101" s="835" t="s">
        <v>477</v>
      </c>
      <c r="AA101" s="839">
        <f>AB86-AA100</f>
        <v>0</v>
      </c>
      <c r="AB101" s="835"/>
      <c r="AE101" s="345"/>
      <c r="AF101" s="835" t="s">
        <v>477</v>
      </c>
      <c r="AG101" s="839">
        <f>AH86-AG100</f>
        <v>0</v>
      </c>
      <c r="AH101" s="835"/>
      <c r="AK101" s="345"/>
      <c r="AL101" s="835" t="s">
        <v>477</v>
      </c>
      <c r="AM101" s="839">
        <f>AN86-AM100</f>
        <v>0</v>
      </c>
      <c r="AN101" s="835"/>
      <c r="AQ101" s="345"/>
      <c r="AR101" s="835" t="s">
        <v>477</v>
      </c>
      <c r="AS101" s="839">
        <f>AT86-AS100</f>
        <v>0</v>
      </c>
      <c r="AT101" s="835"/>
      <c r="AW101" s="345"/>
      <c r="AX101" s="835" t="s">
        <v>477</v>
      </c>
      <c r="AY101" s="839">
        <f>AZ86-AY100</f>
        <v>0</v>
      </c>
      <c r="AZ101" s="835"/>
      <c r="BC101" s="345"/>
      <c r="BD101" s="835" t="s">
        <v>477</v>
      </c>
      <c r="BE101" s="839">
        <f>BF86-BE100</f>
        <v>0</v>
      </c>
      <c r="BF101" s="835"/>
      <c r="BI101" s="345"/>
      <c r="BJ101" s="835" t="s">
        <v>477</v>
      </c>
      <c r="BK101" s="839">
        <f>BL86-BK100</f>
        <v>0</v>
      </c>
      <c r="BL101" s="835"/>
      <c r="BO101" s="345"/>
      <c r="BP101" s="835" t="s">
        <v>477</v>
      </c>
      <c r="BQ101" s="839">
        <f>BR86-BQ100</f>
        <v>0</v>
      </c>
      <c r="BR101" s="835"/>
      <c r="BU101" s="345"/>
      <c r="BV101" s="835" t="s">
        <v>477</v>
      </c>
      <c r="BW101" s="839">
        <f>BX86-BW100</f>
        <v>0</v>
      </c>
      <c r="BX101" s="835"/>
      <c r="CA101" s="345"/>
      <c r="CB101" s="835" t="s">
        <v>477</v>
      </c>
      <c r="CC101" s="839">
        <f>CD86-CC100</f>
        <v>0</v>
      </c>
      <c r="CD101" s="835"/>
      <c r="CG101" s="345"/>
      <c r="CH101" s="835" t="s">
        <v>477</v>
      </c>
      <c r="CI101" s="839">
        <f>CJ86-CI100</f>
        <v>0</v>
      </c>
      <c r="CJ101" s="835"/>
      <c r="CM101" s="345"/>
      <c r="CN101" s="835" t="s">
        <v>477</v>
      </c>
      <c r="CO101" s="839">
        <f>CP86-CO100</f>
        <v>0</v>
      </c>
      <c r="CP101" s="835"/>
      <c r="CS101" s="345"/>
      <c r="CT101" s="835" t="s">
        <v>477</v>
      </c>
      <c r="CU101" s="839">
        <f>CV86-CU100</f>
        <v>0</v>
      </c>
      <c r="CV101" s="835"/>
      <c r="CY101" s="345"/>
      <c r="CZ101" s="835" t="s">
        <v>477</v>
      </c>
      <c r="DA101" s="839">
        <f>DB86-DA100</f>
        <v>0</v>
      </c>
      <c r="DB101" s="835"/>
      <c r="DE101" s="345"/>
      <c r="DF101" s="835" t="s">
        <v>477</v>
      </c>
      <c r="DG101" s="839">
        <f>DH86-DG100</f>
        <v>0</v>
      </c>
      <c r="DH101" s="835"/>
      <c r="DK101" s="345"/>
      <c r="DL101" s="835" t="s">
        <v>477</v>
      </c>
      <c r="DM101" s="839">
        <f>DN86-DM100</f>
        <v>0</v>
      </c>
      <c r="DN101" s="835"/>
      <c r="DQ101" s="345"/>
      <c r="DR101" s="835" t="s">
        <v>477</v>
      </c>
      <c r="DS101" s="839">
        <f>DT86-DS100</f>
        <v>0</v>
      </c>
      <c r="DT101" s="835"/>
      <c r="DW101" s="345"/>
      <c r="DX101" s="835" t="s">
        <v>477</v>
      </c>
      <c r="DY101" s="839">
        <f>DZ86-DY100</f>
        <v>0</v>
      </c>
      <c r="DZ101" s="835"/>
      <c r="EC101" s="345"/>
      <c r="ED101" s="835" t="s">
        <v>477</v>
      </c>
      <c r="EE101" s="839">
        <f>EF86-EE100</f>
        <v>0</v>
      </c>
      <c r="EF101" s="835"/>
      <c r="EI101" s="345"/>
      <c r="EJ101" s="835" t="s">
        <v>477</v>
      </c>
      <c r="EK101" s="839">
        <f>EL86-EK100</f>
        <v>0</v>
      </c>
      <c r="EL101" s="835"/>
      <c r="EO101" s="345"/>
      <c r="EP101" s="835" t="s">
        <v>477</v>
      </c>
      <c r="EQ101" s="839">
        <f>ER86-EQ100</f>
        <v>0</v>
      </c>
      <c r="ER101" s="835"/>
      <c r="EU101" s="345"/>
      <c r="EV101" s="835" t="s">
        <v>477</v>
      </c>
      <c r="EW101" s="839">
        <f>EX86-EW100</f>
        <v>0</v>
      </c>
      <c r="EX101" s="835"/>
      <c r="FA101" s="345"/>
      <c r="FB101" s="835" t="s">
        <v>477</v>
      </c>
      <c r="FC101" s="839">
        <f>FD86-FC100</f>
        <v>0</v>
      </c>
      <c r="FD101" s="835"/>
      <c r="FG101" s="345"/>
      <c r="FH101" s="835" t="s">
        <v>477</v>
      </c>
      <c r="FI101" s="839">
        <f>FJ86-FI100</f>
        <v>0</v>
      </c>
      <c r="FJ101" s="835"/>
      <c r="FM101" s="345"/>
      <c r="FN101" s="835" t="s">
        <v>477</v>
      </c>
      <c r="FO101" s="839">
        <f>FP86-FO100</f>
        <v>0</v>
      </c>
      <c r="FP101" s="835"/>
      <c r="FS101" s="345"/>
      <c r="FT101" s="835" t="s">
        <v>477</v>
      </c>
      <c r="FU101" s="839">
        <f>FV86-FU100</f>
        <v>0</v>
      </c>
      <c r="FV101" s="835"/>
      <c r="FY101" s="345"/>
    </row>
    <row r="102" spans="1:181" x14ac:dyDescent="0.3">
      <c r="A102" s="19"/>
      <c r="G102" s="345"/>
      <c r="M102" s="345"/>
      <c r="S102" s="345"/>
      <c r="Y102" s="345"/>
      <c r="AE102" s="345"/>
      <c r="AK102" s="345"/>
      <c r="AQ102" s="345"/>
      <c r="AW102" s="345"/>
      <c r="BC102" s="345"/>
      <c r="BI102" s="345"/>
      <c r="BO102" s="345"/>
      <c r="BU102" s="345"/>
      <c r="CA102" s="345"/>
      <c r="CG102" s="345"/>
      <c r="CM102" s="345"/>
      <c r="CS102" s="345"/>
      <c r="CY102" s="345"/>
      <c r="DE102" s="345"/>
      <c r="DK102" s="345"/>
      <c r="DQ102" s="345"/>
      <c r="DW102" s="345"/>
      <c r="EC102" s="345"/>
      <c r="EI102" s="345"/>
      <c r="EO102" s="345"/>
      <c r="EU102" s="345"/>
      <c r="FA102" s="345"/>
      <c r="FG102" s="345"/>
      <c r="FM102" s="345"/>
      <c r="FS102" s="345"/>
      <c r="FY102" s="345"/>
    </row>
    <row r="103" spans="1:181" x14ac:dyDescent="0.3">
      <c r="A103" s="19"/>
      <c r="G103" s="345"/>
      <c r="M103" s="345"/>
      <c r="S103" s="345"/>
      <c r="Y103" s="345"/>
      <c r="AE103" s="345"/>
      <c r="AK103" s="345"/>
      <c r="AQ103" s="345"/>
      <c r="AW103" s="345"/>
      <c r="BC103" s="345"/>
      <c r="BI103" s="345"/>
      <c r="BO103" s="345"/>
      <c r="BU103" s="345"/>
      <c r="CA103" s="345"/>
      <c r="CG103" s="345"/>
      <c r="CM103" s="345"/>
      <c r="CS103" s="345"/>
      <c r="CY103" s="345"/>
      <c r="DE103" s="345"/>
      <c r="DK103" s="345"/>
      <c r="DQ103" s="345"/>
      <c r="DW103" s="345"/>
      <c r="EC103" s="345"/>
      <c r="EI103" s="345"/>
      <c r="EO103" s="345"/>
      <c r="EU103" s="345"/>
      <c r="FA103" s="345"/>
      <c r="FG103" s="345"/>
      <c r="FM103" s="345"/>
      <c r="FS103" s="345"/>
      <c r="FY103" s="345"/>
    </row>
    <row r="104" spans="1:181" x14ac:dyDescent="0.3">
      <c r="A104" s="19"/>
      <c r="D104" t="s">
        <v>476</v>
      </c>
      <c r="F104" t="s">
        <v>472</v>
      </c>
      <c r="G104" s="345"/>
      <c r="J104" t="s">
        <v>476</v>
      </c>
      <c r="L104" t="s">
        <v>472</v>
      </c>
      <c r="M104" s="345"/>
      <c r="P104" t="s">
        <v>476</v>
      </c>
      <c r="R104" t="s">
        <v>472</v>
      </c>
      <c r="S104" s="345"/>
      <c r="V104" t="s">
        <v>476</v>
      </c>
      <c r="X104" t="s">
        <v>472</v>
      </c>
      <c r="Y104" s="345"/>
      <c r="AB104" t="s">
        <v>476</v>
      </c>
      <c r="AD104" t="s">
        <v>472</v>
      </c>
      <c r="AE104" s="345"/>
      <c r="AH104" t="s">
        <v>476</v>
      </c>
      <c r="AJ104" t="s">
        <v>472</v>
      </c>
      <c r="AK104" s="345"/>
      <c r="AN104" t="s">
        <v>476</v>
      </c>
      <c r="AP104" t="s">
        <v>472</v>
      </c>
      <c r="AQ104" s="345"/>
      <c r="AT104" t="s">
        <v>476</v>
      </c>
      <c r="AV104" t="s">
        <v>472</v>
      </c>
      <c r="AW104" s="345"/>
      <c r="AZ104" t="s">
        <v>476</v>
      </c>
      <c r="BB104" t="s">
        <v>472</v>
      </c>
      <c r="BC104" s="345"/>
      <c r="BF104" t="s">
        <v>476</v>
      </c>
      <c r="BH104" t="s">
        <v>472</v>
      </c>
      <c r="BI104" s="345"/>
      <c r="BL104" t="s">
        <v>476</v>
      </c>
      <c r="BN104" t="s">
        <v>472</v>
      </c>
      <c r="BO104" s="345"/>
      <c r="BR104" t="s">
        <v>476</v>
      </c>
      <c r="BT104" t="s">
        <v>472</v>
      </c>
      <c r="BU104" s="345"/>
      <c r="BX104" t="s">
        <v>476</v>
      </c>
      <c r="BZ104" t="s">
        <v>472</v>
      </c>
      <c r="CA104" s="345"/>
      <c r="CD104" t="s">
        <v>476</v>
      </c>
      <c r="CF104" t="s">
        <v>472</v>
      </c>
      <c r="CG104" s="345"/>
      <c r="CJ104" t="s">
        <v>476</v>
      </c>
      <c r="CL104" t="s">
        <v>472</v>
      </c>
      <c r="CM104" s="345"/>
      <c r="CP104" t="s">
        <v>476</v>
      </c>
      <c r="CR104" t="s">
        <v>472</v>
      </c>
      <c r="CS104" s="345"/>
      <c r="CV104" t="s">
        <v>476</v>
      </c>
      <c r="CX104" t="s">
        <v>472</v>
      </c>
      <c r="CY104" s="345"/>
      <c r="DB104" t="s">
        <v>476</v>
      </c>
      <c r="DD104" t="s">
        <v>472</v>
      </c>
      <c r="DE104" s="345"/>
      <c r="DH104" t="s">
        <v>476</v>
      </c>
      <c r="DJ104" t="s">
        <v>472</v>
      </c>
      <c r="DK104" s="345"/>
      <c r="DN104" t="s">
        <v>476</v>
      </c>
      <c r="DP104" t="s">
        <v>472</v>
      </c>
      <c r="DQ104" s="345"/>
      <c r="DT104" t="s">
        <v>476</v>
      </c>
      <c r="DV104" t="s">
        <v>472</v>
      </c>
      <c r="DW104" s="345"/>
      <c r="DZ104" t="s">
        <v>476</v>
      </c>
      <c r="EB104" t="s">
        <v>472</v>
      </c>
      <c r="EC104" s="345"/>
      <c r="EF104" t="s">
        <v>476</v>
      </c>
      <c r="EH104" t="s">
        <v>472</v>
      </c>
      <c r="EI104" s="345"/>
      <c r="EL104" t="s">
        <v>476</v>
      </c>
      <c r="EN104" t="s">
        <v>472</v>
      </c>
      <c r="EO104" s="345"/>
      <c r="ER104" t="s">
        <v>476</v>
      </c>
      <c r="ET104" t="s">
        <v>472</v>
      </c>
      <c r="EU104" s="345"/>
      <c r="EX104" t="s">
        <v>476</v>
      </c>
      <c r="EZ104" t="s">
        <v>472</v>
      </c>
      <c r="FA104" s="345"/>
      <c r="FD104" t="s">
        <v>476</v>
      </c>
      <c r="FF104" t="s">
        <v>472</v>
      </c>
      <c r="FG104" s="345"/>
      <c r="FJ104" t="s">
        <v>476</v>
      </c>
      <c r="FL104" t="s">
        <v>472</v>
      </c>
      <c r="FM104" s="345"/>
      <c r="FP104" t="s">
        <v>476</v>
      </c>
      <c r="FR104" t="s">
        <v>472</v>
      </c>
      <c r="FS104" s="345"/>
      <c r="FV104" t="s">
        <v>476</v>
      </c>
      <c r="FX104" t="s">
        <v>472</v>
      </c>
      <c r="FY104" s="345"/>
    </row>
    <row r="105" spans="1:181" x14ac:dyDescent="0.3">
      <c r="A105" s="19"/>
      <c r="B105" s="835" t="s">
        <v>475</v>
      </c>
      <c r="C105" s="835"/>
      <c r="D105" s="827" t="s">
        <v>474</v>
      </c>
      <c r="E105" s="835">
        <f>C81-(D112+D114)</f>
        <v>-68</v>
      </c>
      <c r="F105" s="835">
        <f>ABS(E105)</f>
        <v>68</v>
      </c>
      <c r="G105" s="345"/>
      <c r="H105" s="835" t="s">
        <v>475</v>
      </c>
      <c r="I105" s="835"/>
      <c r="J105" s="827" t="s">
        <v>474</v>
      </c>
      <c r="K105" s="835">
        <f>I81-(J112+J114)</f>
        <v>-68</v>
      </c>
      <c r="L105" s="835">
        <f>ABS(K105)</f>
        <v>68</v>
      </c>
      <c r="M105" s="345"/>
      <c r="N105" s="835" t="s">
        <v>475</v>
      </c>
      <c r="O105" s="835"/>
      <c r="P105" s="827" t="s">
        <v>474</v>
      </c>
      <c r="Q105" s="835">
        <f>O81-(P112+P114)</f>
        <v>-68</v>
      </c>
      <c r="R105" s="835">
        <f>ABS(Q105)</f>
        <v>68</v>
      </c>
      <c r="S105" s="345"/>
      <c r="T105" s="835" t="s">
        <v>475</v>
      </c>
      <c r="U105" s="835"/>
      <c r="V105" s="827" t="s">
        <v>474</v>
      </c>
      <c r="W105" s="835">
        <f>U81-(V112+V114)</f>
        <v>-68</v>
      </c>
      <c r="X105" s="835">
        <f>ABS(W105)</f>
        <v>68</v>
      </c>
      <c r="Y105" s="345"/>
      <c r="Z105" s="835" t="s">
        <v>475</v>
      </c>
      <c r="AA105" s="835"/>
      <c r="AB105" s="827" t="s">
        <v>474</v>
      </c>
      <c r="AC105" s="835">
        <f>AA81-(AB112+AB114)</f>
        <v>-68</v>
      </c>
      <c r="AD105" s="835">
        <f>ABS(AC105)</f>
        <v>68</v>
      </c>
      <c r="AE105" s="345"/>
      <c r="AF105" s="835" t="s">
        <v>475</v>
      </c>
      <c r="AG105" s="835"/>
      <c r="AH105" s="827" t="s">
        <v>474</v>
      </c>
      <c r="AI105" s="835">
        <f>AG81-(AH112+AH114)</f>
        <v>-68</v>
      </c>
      <c r="AJ105" s="835">
        <f>ABS(AI105)</f>
        <v>68</v>
      </c>
      <c r="AK105" s="345"/>
      <c r="AL105" s="835" t="s">
        <v>475</v>
      </c>
      <c r="AM105" s="835"/>
      <c r="AN105" s="827" t="s">
        <v>474</v>
      </c>
      <c r="AO105" s="835">
        <f>AM81-(AN112+AN114)</f>
        <v>-68</v>
      </c>
      <c r="AP105" s="835">
        <f>ABS(AO105)</f>
        <v>68</v>
      </c>
      <c r="AQ105" s="345"/>
      <c r="AR105" s="835" t="s">
        <v>475</v>
      </c>
      <c r="AS105" s="835"/>
      <c r="AT105" s="827" t="s">
        <v>474</v>
      </c>
      <c r="AU105" s="835">
        <f>AS81-(AT112+AT114)</f>
        <v>-68</v>
      </c>
      <c r="AV105" s="835">
        <f>ABS(AU105)</f>
        <v>68</v>
      </c>
      <c r="AW105" s="345"/>
      <c r="AX105" s="835" t="s">
        <v>475</v>
      </c>
      <c r="AY105" s="835"/>
      <c r="AZ105" s="827" t="s">
        <v>474</v>
      </c>
      <c r="BA105" s="835">
        <f>AY81-(AZ112+AZ114)</f>
        <v>-68</v>
      </c>
      <c r="BB105" s="835">
        <f>ABS(BA105)</f>
        <v>68</v>
      </c>
      <c r="BC105" s="345"/>
      <c r="BD105" s="835" t="s">
        <v>475</v>
      </c>
      <c r="BE105" s="835"/>
      <c r="BF105" s="827" t="s">
        <v>474</v>
      </c>
      <c r="BG105" s="835">
        <f>BE81-(BF112+BF114)</f>
        <v>-68</v>
      </c>
      <c r="BH105" s="835">
        <f>ABS(BG105)</f>
        <v>68</v>
      </c>
      <c r="BI105" s="345"/>
      <c r="BJ105" s="835" t="s">
        <v>475</v>
      </c>
      <c r="BK105" s="835"/>
      <c r="BL105" s="827" t="s">
        <v>474</v>
      </c>
      <c r="BM105" s="835">
        <f>BK81-(BL112+BL114)</f>
        <v>-68</v>
      </c>
      <c r="BN105" s="835">
        <f>ABS(BM105)</f>
        <v>68</v>
      </c>
      <c r="BO105" s="345"/>
      <c r="BP105" s="835" t="s">
        <v>475</v>
      </c>
      <c r="BQ105" s="835"/>
      <c r="BR105" s="827" t="s">
        <v>474</v>
      </c>
      <c r="BS105" s="835">
        <f>BQ81-(BR112+BR114)</f>
        <v>-68</v>
      </c>
      <c r="BT105" s="835">
        <f>ABS(BS105)</f>
        <v>68</v>
      </c>
      <c r="BU105" s="345"/>
      <c r="BV105" s="835" t="s">
        <v>475</v>
      </c>
      <c r="BW105" s="835"/>
      <c r="BX105" s="827" t="s">
        <v>474</v>
      </c>
      <c r="BY105" s="835">
        <f>BW81-(BX112+BX114)</f>
        <v>-68</v>
      </c>
      <c r="BZ105" s="835">
        <f>ABS(BY105)</f>
        <v>68</v>
      </c>
      <c r="CA105" s="345"/>
      <c r="CB105" s="835" t="s">
        <v>475</v>
      </c>
      <c r="CC105" s="835"/>
      <c r="CD105" s="827" t="s">
        <v>474</v>
      </c>
      <c r="CE105" s="835">
        <f>CC81-(CD112+CD114)</f>
        <v>-68</v>
      </c>
      <c r="CF105" s="835">
        <f>ABS(CE105)</f>
        <v>68</v>
      </c>
      <c r="CG105" s="345"/>
      <c r="CH105" s="835" t="s">
        <v>475</v>
      </c>
      <c r="CI105" s="835"/>
      <c r="CJ105" s="827" t="s">
        <v>474</v>
      </c>
      <c r="CK105" s="835">
        <f>CI81-(CJ112+CJ114)</f>
        <v>-68</v>
      </c>
      <c r="CL105" s="835">
        <f>ABS(CK105)</f>
        <v>68</v>
      </c>
      <c r="CM105" s="345"/>
      <c r="CN105" s="835" t="s">
        <v>475</v>
      </c>
      <c r="CO105" s="835"/>
      <c r="CP105" s="827" t="s">
        <v>474</v>
      </c>
      <c r="CQ105" s="835">
        <f>CO81-(CP112+CP114)</f>
        <v>-68</v>
      </c>
      <c r="CR105" s="835">
        <f>ABS(CQ105)</f>
        <v>68</v>
      </c>
      <c r="CS105" s="345"/>
      <c r="CT105" s="835" t="s">
        <v>475</v>
      </c>
      <c r="CU105" s="835"/>
      <c r="CV105" s="827" t="s">
        <v>474</v>
      </c>
      <c r="CW105" s="835">
        <f>CU81-(CV112+CV114)</f>
        <v>-68</v>
      </c>
      <c r="CX105" s="835">
        <f>ABS(CW105)</f>
        <v>68</v>
      </c>
      <c r="CY105" s="345"/>
      <c r="CZ105" s="835" t="s">
        <v>475</v>
      </c>
      <c r="DA105" s="835"/>
      <c r="DB105" s="827" t="s">
        <v>474</v>
      </c>
      <c r="DC105" s="835">
        <f>DA81-(DB112+DB114)</f>
        <v>-68</v>
      </c>
      <c r="DD105" s="835">
        <f>ABS(DC105)</f>
        <v>68</v>
      </c>
      <c r="DE105" s="345"/>
      <c r="DF105" s="835" t="s">
        <v>475</v>
      </c>
      <c r="DG105" s="835"/>
      <c r="DH105" s="827" t="s">
        <v>474</v>
      </c>
      <c r="DI105" s="835">
        <f>DG81-(DH112+DH114)</f>
        <v>-68</v>
      </c>
      <c r="DJ105" s="835">
        <f>ABS(DI105)</f>
        <v>68</v>
      </c>
      <c r="DK105" s="345"/>
      <c r="DL105" s="835" t="s">
        <v>475</v>
      </c>
      <c r="DM105" s="835"/>
      <c r="DN105" s="827" t="s">
        <v>474</v>
      </c>
      <c r="DO105" s="835">
        <f>DM81-(DN112+DN114)</f>
        <v>-68</v>
      </c>
      <c r="DP105" s="835">
        <f>ABS(DO105)</f>
        <v>68</v>
      </c>
      <c r="DQ105" s="345"/>
      <c r="DR105" s="835" t="s">
        <v>475</v>
      </c>
      <c r="DS105" s="835"/>
      <c r="DT105" s="827" t="s">
        <v>474</v>
      </c>
      <c r="DU105" s="835">
        <f>DS81-(DT112+DT114)</f>
        <v>-68</v>
      </c>
      <c r="DV105" s="835">
        <f>ABS(DU105)</f>
        <v>68</v>
      </c>
      <c r="DW105" s="345"/>
      <c r="DX105" s="835" t="s">
        <v>475</v>
      </c>
      <c r="DY105" s="835"/>
      <c r="DZ105" s="827" t="s">
        <v>474</v>
      </c>
      <c r="EA105" s="835">
        <f>DY81-(DZ112+DZ114)</f>
        <v>-68</v>
      </c>
      <c r="EB105" s="835">
        <f>ABS(EA105)</f>
        <v>68</v>
      </c>
      <c r="EC105" s="345"/>
      <c r="ED105" s="835" t="s">
        <v>475</v>
      </c>
      <c r="EE105" s="835"/>
      <c r="EF105" s="827" t="s">
        <v>474</v>
      </c>
      <c r="EG105" s="835">
        <f>EE81-(EF112+EF114)</f>
        <v>-68</v>
      </c>
      <c r="EH105" s="835">
        <f>ABS(EG105)</f>
        <v>68</v>
      </c>
      <c r="EI105" s="345"/>
      <c r="EJ105" s="835" t="s">
        <v>475</v>
      </c>
      <c r="EK105" s="835"/>
      <c r="EL105" s="827" t="s">
        <v>474</v>
      </c>
      <c r="EM105" s="835">
        <f>EK81-(EL112+EL114)</f>
        <v>-68</v>
      </c>
      <c r="EN105" s="835">
        <f>ABS(EM105)</f>
        <v>68</v>
      </c>
      <c r="EO105" s="345"/>
      <c r="EP105" s="835" t="s">
        <v>475</v>
      </c>
      <c r="EQ105" s="835"/>
      <c r="ER105" s="827" t="s">
        <v>474</v>
      </c>
      <c r="ES105" s="835">
        <f>EQ81-(ER112+ER114)</f>
        <v>-68</v>
      </c>
      <c r="ET105" s="835">
        <f>ABS(ES105)</f>
        <v>68</v>
      </c>
      <c r="EU105" s="345"/>
      <c r="EV105" s="835" t="s">
        <v>475</v>
      </c>
      <c r="EW105" s="835"/>
      <c r="EX105" s="827" t="s">
        <v>474</v>
      </c>
      <c r="EY105" s="835">
        <f>EW81-(EX112+EX114)</f>
        <v>-68</v>
      </c>
      <c r="EZ105" s="835">
        <f>ABS(EY105)</f>
        <v>68</v>
      </c>
      <c r="FA105" s="345"/>
      <c r="FB105" s="835" t="s">
        <v>475</v>
      </c>
      <c r="FC105" s="835"/>
      <c r="FD105" s="827" t="s">
        <v>474</v>
      </c>
      <c r="FE105" s="835">
        <f>FC81-(FD112+FD114)</f>
        <v>-68</v>
      </c>
      <c r="FF105" s="835">
        <f>ABS(FE105)</f>
        <v>68</v>
      </c>
      <c r="FG105" s="345"/>
      <c r="FH105" s="835" t="s">
        <v>475</v>
      </c>
      <c r="FI105" s="835"/>
      <c r="FJ105" s="827" t="s">
        <v>474</v>
      </c>
      <c r="FK105" s="835">
        <f>FI81-(FJ112+FJ114)</f>
        <v>-68</v>
      </c>
      <c r="FL105" s="835">
        <f>ABS(FK105)</f>
        <v>68</v>
      </c>
      <c r="FM105" s="345"/>
      <c r="FN105" s="835" t="s">
        <v>475</v>
      </c>
      <c r="FO105" s="835"/>
      <c r="FP105" s="827" t="s">
        <v>474</v>
      </c>
      <c r="FQ105" s="835">
        <f>FO81-(FP112+FP114)</f>
        <v>-68</v>
      </c>
      <c r="FR105" s="835">
        <f>ABS(FQ105)</f>
        <v>68</v>
      </c>
      <c r="FS105" s="345"/>
      <c r="FT105" s="835" t="s">
        <v>475</v>
      </c>
      <c r="FU105" s="835"/>
      <c r="FV105" s="827" t="s">
        <v>474</v>
      </c>
      <c r="FW105" s="835">
        <f>FU81-(FV112+FV114)</f>
        <v>-68</v>
      </c>
      <c r="FX105" s="835">
        <f>ABS(FW105)</f>
        <v>68</v>
      </c>
      <c r="FY105" s="345"/>
    </row>
    <row r="106" spans="1:181" x14ac:dyDescent="0.3">
      <c r="A106" s="19"/>
      <c r="B106" s="835"/>
      <c r="C106" s="840" t="s">
        <v>472</v>
      </c>
      <c r="D106" s="827" t="s">
        <v>473</v>
      </c>
      <c r="E106" s="835">
        <f>C82-(D113+D115)</f>
        <v>-68</v>
      </c>
      <c r="F106" s="835">
        <f>ABS(E106)</f>
        <v>68</v>
      </c>
      <c r="G106" s="345"/>
      <c r="H106" s="835"/>
      <c r="I106" s="840" t="s">
        <v>472</v>
      </c>
      <c r="J106" s="827" t="s">
        <v>473</v>
      </c>
      <c r="K106" s="835">
        <f>I82-(J113+J115)</f>
        <v>-68</v>
      </c>
      <c r="L106" s="835">
        <f>ABS(K106)</f>
        <v>68</v>
      </c>
      <c r="M106" s="345"/>
      <c r="N106" s="835"/>
      <c r="O106" s="840" t="s">
        <v>472</v>
      </c>
      <c r="P106" s="827" t="s">
        <v>473</v>
      </c>
      <c r="Q106" s="835">
        <f>O82-(P113+P115)</f>
        <v>-68</v>
      </c>
      <c r="R106" s="835">
        <f>ABS(Q106)</f>
        <v>68</v>
      </c>
      <c r="S106" s="345"/>
      <c r="T106" s="835"/>
      <c r="U106" s="840" t="s">
        <v>472</v>
      </c>
      <c r="V106" s="827" t="s">
        <v>473</v>
      </c>
      <c r="W106" s="835">
        <f>U82-(V113+V115)</f>
        <v>-68</v>
      </c>
      <c r="X106" s="835">
        <f>ABS(W106)</f>
        <v>68</v>
      </c>
      <c r="Y106" s="345"/>
      <c r="Z106" s="835"/>
      <c r="AA106" s="840" t="s">
        <v>472</v>
      </c>
      <c r="AB106" s="827" t="s">
        <v>473</v>
      </c>
      <c r="AC106" s="835">
        <f>AA82-(AB113+AB115)</f>
        <v>-68</v>
      </c>
      <c r="AD106" s="835">
        <f>ABS(AC106)</f>
        <v>68</v>
      </c>
      <c r="AE106" s="345"/>
      <c r="AF106" s="835"/>
      <c r="AG106" s="840" t="s">
        <v>472</v>
      </c>
      <c r="AH106" s="827" t="s">
        <v>473</v>
      </c>
      <c r="AI106" s="835">
        <f>AG82-(AH113+AH115)</f>
        <v>-68</v>
      </c>
      <c r="AJ106" s="835">
        <f>ABS(AI106)</f>
        <v>68</v>
      </c>
      <c r="AK106" s="345"/>
      <c r="AL106" s="835"/>
      <c r="AM106" s="840" t="s">
        <v>472</v>
      </c>
      <c r="AN106" s="827" t="s">
        <v>473</v>
      </c>
      <c r="AO106" s="835">
        <f>AM82-(AN113+AN115)</f>
        <v>-68</v>
      </c>
      <c r="AP106" s="835">
        <f>ABS(AO106)</f>
        <v>68</v>
      </c>
      <c r="AQ106" s="345"/>
      <c r="AR106" s="835"/>
      <c r="AS106" s="840" t="s">
        <v>472</v>
      </c>
      <c r="AT106" s="827" t="s">
        <v>473</v>
      </c>
      <c r="AU106" s="835">
        <f>AS82-(AT113+AT115)</f>
        <v>-68</v>
      </c>
      <c r="AV106" s="835">
        <f>ABS(AU106)</f>
        <v>68</v>
      </c>
      <c r="AW106" s="345"/>
      <c r="AX106" s="835"/>
      <c r="AY106" s="840" t="s">
        <v>472</v>
      </c>
      <c r="AZ106" s="827" t="s">
        <v>473</v>
      </c>
      <c r="BA106" s="835">
        <f>AY82-(AZ113+AZ115)</f>
        <v>-68</v>
      </c>
      <c r="BB106" s="835">
        <f>ABS(BA106)</f>
        <v>68</v>
      </c>
      <c r="BC106" s="345"/>
      <c r="BD106" s="835"/>
      <c r="BE106" s="840" t="s">
        <v>472</v>
      </c>
      <c r="BF106" s="827" t="s">
        <v>473</v>
      </c>
      <c r="BG106" s="835">
        <f>BE82-(BF113+BF115)</f>
        <v>-68</v>
      </c>
      <c r="BH106" s="835">
        <f>ABS(BG106)</f>
        <v>68</v>
      </c>
      <c r="BI106" s="345"/>
      <c r="BJ106" s="835"/>
      <c r="BK106" s="840" t="s">
        <v>472</v>
      </c>
      <c r="BL106" s="827" t="s">
        <v>473</v>
      </c>
      <c r="BM106" s="835">
        <f>BK82-(BL113+BL115)</f>
        <v>-68</v>
      </c>
      <c r="BN106" s="835">
        <f>ABS(BM106)</f>
        <v>68</v>
      </c>
      <c r="BO106" s="345"/>
      <c r="BP106" s="835"/>
      <c r="BQ106" s="840" t="s">
        <v>472</v>
      </c>
      <c r="BR106" s="827" t="s">
        <v>473</v>
      </c>
      <c r="BS106" s="835">
        <f>BQ82-(BR113+BR115)</f>
        <v>-68</v>
      </c>
      <c r="BT106" s="835">
        <f>ABS(BS106)</f>
        <v>68</v>
      </c>
      <c r="BU106" s="345"/>
      <c r="BV106" s="835"/>
      <c r="BW106" s="840" t="s">
        <v>472</v>
      </c>
      <c r="BX106" s="827" t="s">
        <v>473</v>
      </c>
      <c r="BY106" s="835">
        <f>BW82-(BX113+BX115)</f>
        <v>-68</v>
      </c>
      <c r="BZ106" s="835">
        <f>ABS(BY106)</f>
        <v>68</v>
      </c>
      <c r="CA106" s="345"/>
      <c r="CB106" s="835"/>
      <c r="CC106" s="840" t="s">
        <v>472</v>
      </c>
      <c r="CD106" s="827" t="s">
        <v>473</v>
      </c>
      <c r="CE106" s="835">
        <f>CC82-(CD113+CD115)</f>
        <v>-68</v>
      </c>
      <c r="CF106" s="835">
        <f>ABS(CE106)</f>
        <v>68</v>
      </c>
      <c r="CG106" s="345"/>
      <c r="CH106" s="835"/>
      <c r="CI106" s="840" t="s">
        <v>472</v>
      </c>
      <c r="CJ106" s="827" t="s">
        <v>473</v>
      </c>
      <c r="CK106" s="835">
        <f>CI82-(CJ113+CJ115)</f>
        <v>-68</v>
      </c>
      <c r="CL106" s="835">
        <f>ABS(CK106)</f>
        <v>68</v>
      </c>
      <c r="CM106" s="345"/>
      <c r="CN106" s="835"/>
      <c r="CO106" s="840" t="s">
        <v>472</v>
      </c>
      <c r="CP106" s="827" t="s">
        <v>473</v>
      </c>
      <c r="CQ106" s="835">
        <f>CO82-(CP113+CP115)</f>
        <v>-68</v>
      </c>
      <c r="CR106" s="835">
        <f>ABS(CQ106)</f>
        <v>68</v>
      </c>
      <c r="CS106" s="345"/>
      <c r="CT106" s="835"/>
      <c r="CU106" s="840" t="s">
        <v>472</v>
      </c>
      <c r="CV106" s="827" t="s">
        <v>473</v>
      </c>
      <c r="CW106" s="835">
        <f>CU82-(CV113+CV115)</f>
        <v>-68</v>
      </c>
      <c r="CX106" s="835">
        <f>ABS(CW106)</f>
        <v>68</v>
      </c>
      <c r="CY106" s="345"/>
      <c r="CZ106" s="835"/>
      <c r="DA106" s="840" t="s">
        <v>472</v>
      </c>
      <c r="DB106" s="827" t="s">
        <v>473</v>
      </c>
      <c r="DC106" s="835">
        <f>DA82-(DB113+DB115)</f>
        <v>-68</v>
      </c>
      <c r="DD106" s="835">
        <f>ABS(DC106)</f>
        <v>68</v>
      </c>
      <c r="DE106" s="345"/>
      <c r="DF106" s="835"/>
      <c r="DG106" s="840" t="s">
        <v>472</v>
      </c>
      <c r="DH106" s="827" t="s">
        <v>473</v>
      </c>
      <c r="DI106" s="835">
        <f>DG82-(DH113+DH115)</f>
        <v>-68</v>
      </c>
      <c r="DJ106" s="835">
        <f>ABS(DI106)</f>
        <v>68</v>
      </c>
      <c r="DK106" s="345"/>
      <c r="DL106" s="835"/>
      <c r="DM106" s="840" t="s">
        <v>472</v>
      </c>
      <c r="DN106" s="827" t="s">
        <v>473</v>
      </c>
      <c r="DO106" s="835">
        <f>DM82-(DN113+DN115)</f>
        <v>-68</v>
      </c>
      <c r="DP106" s="835">
        <f>ABS(DO106)</f>
        <v>68</v>
      </c>
      <c r="DQ106" s="345"/>
      <c r="DR106" s="835"/>
      <c r="DS106" s="840" t="s">
        <v>472</v>
      </c>
      <c r="DT106" s="827" t="s">
        <v>473</v>
      </c>
      <c r="DU106" s="835">
        <f>DS82-(DT113+DT115)</f>
        <v>-68</v>
      </c>
      <c r="DV106" s="835">
        <f>ABS(DU106)</f>
        <v>68</v>
      </c>
      <c r="DW106" s="345"/>
      <c r="DX106" s="835"/>
      <c r="DY106" s="840" t="s">
        <v>472</v>
      </c>
      <c r="DZ106" s="827" t="s">
        <v>473</v>
      </c>
      <c r="EA106" s="835">
        <f>DY82-(DZ113+DZ115)</f>
        <v>-68</v>
      </c>
      <c r="EB106" s="835">
        <f>ABS(EA106)</f>
        <v>68</v>
      </c>
      <c r="EC106" s="345"/>
      <c r="ED106" s="835"/>
      <c r="EE106" s="840" t="s">
        <v>472</v>
      </c>
      <c r="EF106" s="827" t="s">
        <v>473</v>
      </c>
      <c r="EG106" s="835">
        <f>EE82-(EF113+EF115)</f>
        <v>-68</v>
      </c>
      <c r="EH106" s="835">
        <f>ABS(EG106)</f>
        <v>68</v>
      </c>
      <c r="EI106" s="345"/>
      <c r="EJ106" s="835"/>
      <c r="EK106" s="840" t="s">
        <v>472</v>
      </c>
      <c r="EL106" s="827" t="s">
        <v>473</v>
      </c>
      <c r="EM106" s="835">
        <f>EK82-(EL113+EL115)</f>
        <v>-68</v>
      </c>
      <c r="EN106" s="835">
        <f>ABS(EM106)</f>
        <v>68</v>
      </c>
      <c r="EO106" s="345"/>
      <c r="EP106" s="835"/>
      <c r="EQ106" s="840" t="s">
        <v>472</v>
      </c>
      <c r="ER106" s="827" t="s">
        <v>473</v>
      </c>
      <c r="ES106" s="835">
        <f>EQ82-(ER113+ER115)</f>
        <v>-68</v>
      </c>
      <c r="ET106" s="835">
        <f>ABS(ES106)</f>
        <v>68</v>
      </c>
      <c r="EU106" s="345"/>
      <c r="EV106" s="835"/>
      <c r="EW106" s="840" t="s">
        <v>472</v>
      </c>
      <c r="EX106" s="827" t="s">
        <v>473</v>
      </c>
      <c r="EY106" s="835">
        <f>EW82-(EX113+EX115)</f>
        <v>-68</v>
      </c>
      <c r="EZ106" s="835">
        <f>ABS(EY106)</f>
        <v>68</v>
      </c>
      <c r="FA106" s="345"/>
      <c r="FB106" s="835"/>
      <c r="FC106" s="840" t="s">
        <v>472</v>
      </c>
      <c r="FD106" s="827" t="s">
        <v>473</v>
      </c>
      <c r="FE106" s="835">
        <f>FC82-(FD113+FD115)</f>
        <v>-68</v>
      </c>
      <c r="FF106" s="835">
        <f>ABS(FE106)</f>
        <v>68</v>
      </c>
      <c r="FG106" s="345"/>
      <c r="FH106" s="835"/>
      <c r="FI106" s="840" t="s">
        <v>472</v>
      </c>
      <c r="FJ106" s="827" t="s">
        <v>473</v>
      </c>
      <c r="FK106" s="835">
        <f>FI82-(FJ113+FJ115)</f>
        <v>-68</v>
      </c>
      <c r="FL106" s="835">
        <f>ABS(FK106)</f>
        <v>68</v>
      </c>
      <c r="FM106" s="345"/>
      <c r="FN106" s="835"/>
      <c r="FO106" s="840" t="s">
        <v>472</v>
      </c>
      <c r="FP106" s="827" t="s">
        <v>473</v>
      </c>
      <c r="FQ106" s="835">
        <f>FO82-(FP113+FP115)</f>
        <v>-68</v>
      </c>
      <c r="FR106" s="835">
        <f>ABS(FQ106)</f>
        <v>68</v>
      </c>
      <c r="FS106" s="345"/>
      <c r="FT106" s="835"/>
      <c r="FU106" s="840" t="s">
        <v>472</v>
      </c>
      <c r="FV106" s="827" t="s">
        <v>473</v>
      </c>
      <c r="FW106" s="835">
        <f>FU82-(FV113+FV115)</f>
        <v>-68</v>
      </c>
      <c r="FX106" s="835">
        <f>ABS(FW106)</f>
        <v>68</v>
      </c>
      <c r="FY106" s="345"/>
    </row>
    <row r="107" spans="1:181" x14ac:dyDescent="0.3">
      <c r="A107" s="19"/>
      <c r="B107" s="827" t="s">
        <v>418</v>
      </c>
      <c r="C107" s="840">
        <f>C80</f>
        <v>172</v>
      </c>
      <c r="D107" s="835"/>
      <c r="E107" s="835"/>
      <c r="F107" s="835"/>
      <c r="G107" s="345"/>
      <c r="H107" s="827" t="s">
        <v>418</v>
      </c>
      <c r="I107" s="840">
        <f>I80</f>
        <v>172</v>
      </c>
      <c r="J107" s="835"/>
      <c r="K107" s="835"/>
      <c r="L107" s="835"/>
      <c r="M107" s="345"/>
      <c r="N107" s="827" t="s">
        <v>418</v>
      </c>
      <c r="O107" s="840">
        <f>O80</f>
        <v>172</v>
      </c>
      <c r="P107" s="835"/>
      <c r="Q107" s="835"/>
      <c r="R107" s="835"/>
      <c r="S107" s="345"/>
      <c r="T107" s="827" t="s">
        <v>418</v>
      </c>
      <c r="U107" s="840">
        <f>U80</f>
        <v>172</v>
      </c>
      <c r="V107" s="835"/>
      <c r="W107" s="835"/>
      <c r="X107" s="835"/>
      <c r="Y107" s="345"/>
      <c r="Z107" s="827" t="s">
        <v>418</v>
      </c>
      <c r="AA107" s="840">
        <f>AA80</f>
        <v>172</v>
      </c>
      <c r="AB107" s="835"/>
      <c r="AC107" s="835"/>
      <c r="AD107" s="835"/>
      <c r="AE107" s="345"/>
      <c r="AF107" s="827" t="s">
        <v>418</v>
      </c>
      <c r="AG107" s="840">
        <f>AG80</f>
        <v>172</v>
      </c>
      <c r="AH107" s="835"/>
      <c r="AI107" s="835"/>
      <c r="AJ107" s="835"/>
      <c r="AK107" s="345"/>
      <c r="AL107" s="827" t="s">
        <v>418</v>
      </c>
      <c r="AM107" s="840">
        <f>AM80</f>
        <v>172</v>
      </c>
      <c r="AN107" s="835"/>
      <c r="AO107" s="835"/>
      <c r="AP107" s="835"/>
      <c r="AQ107" s="345"/>
      <c r="AR107" s="827" t="s">
        <v>418</v>
      </c>
      <c r="AS107" s="840">
        <f>AS80</f>
        <v>172</v>
      </c>
      <c r="AT107" s="835"/>
      <c r="AU107" s="835"/>
      <c r="AV107" s="835"/>
      <c r="AW107" s="345"/>
      <c r="AX107" s="827" t="s">
        <v>418</v>
      </c>
      <c r="AY107" s="840">
        <f>AY80</f>
        <v>172</v>
      </c>
      <c r="AZ107" s="835"/>
      <c r="BA107" s="835"/>
      <c r="BB107" s="835"/>
      <c r="BC107" s="345"/>
      <c r="BD107" s="827" t="s">
        <v>418</v>
      </c>
      <c r="BE107" s="840">
        <f>BE80</f>
        <v>172</v>
      </c>
      <c r="BF107" s="835"/>
      <c r="BG107" s="835"/>
      <c r="BH107" s="835"/>
      <c r="BI107" s="345"/>
      <c r="BJ107" s="827" t="s">
        <v>418</v>
      </c>
      <c r="BK107" s="840">
        <f>BK80</f>
        <v>172</v>
      </c>
      <c r="BL107" s="835"/>
      <c r="BM107" s="835"/>
      <c r="BN107" s="835"/>
      <c r="BO107" s="345"/>
      <c r="BP107" s="827" t="s">
        <v>418</v>
      </c>
      <c r="BQ107" s="840">
        <f>BQ80</f>
        <v>172</v>
      </c>
      <c r="BR107" s="835"/>
      <c r="BS107" s="835"/>
      <c r="BT107" s="835"/>
      <c r="BU107" s="345"/>
      <c r="BV107" s="827" t="s">
        <v>418</v>
      </c>
      <c r="BW107" s="840">
        <f>BW80</f>
        <v>172</v>
      </c>
      <c r="BX107" s="835"/>
      <c r="BY107" s="835"/>
      <c r="BZ107" s="835"/>
      <c r="CA107" s="345"/>
      <c r="CB107" s="827" t="s">
        <v>418</v>
      </c>
      <c r="CC107" s="840">
        <f>CC80</f>
        <v>172</v>
      </c>
      <c r="CD107" s="835"/>
      <c r="CE107" s="835"/>
      <c r="CF107" s="835"/>
      <c r="CG107" s="345"/>
      <c r="CH107" s="827" t="s">
        <v>418</v>
      </c>
      <c r="CI107" s="840">
        <f>CI80</f>
        <v>172</v>
      </c>
      <c r="CJ107" s="835"/>
      <c r="CK107" s="835"/>
      <c r="CL107" s="835"/>
      <c r="CM107" s="345"/>
      <c r="CN107" s="827" t="s">
        <v>418</v>
      </c>
      <c r="CO107" s="840">
        <f>CO80</f>
        <v>172</v>
      </c>
      <c r="CP107" s="835"/>
      <c r="CQ107" s="835"/>
      <c r="CR107" s="835"/>
      <c r="CS107" s="345"/>
      <c r="CT107" s="827" t="s">
        <v>418</v>
      </c>
      <c r="CU107" s="840">
        <f>CU80</f>
        <v>172</v>
      </c>
      <c r="CV107" s="835"/>
      <c r="CW107" s="835"/>
      <c r="CX107" s="835"/>
      <c r="CY107" s="345"/>
      <c r="CZ107" s="827" t="s">
        <v>418</v>
      </c>
      <c r="DA107" s="840">
        <f>DA80</f>
        <v>172</v>
      </c>
      <c r="DB107" s="835"/>
      <c r="DC107" s="835"/>
      <c r="DD107" s="835"/>
      <c r="DE107" s="345"/>
      <c r="DF107" s="827" t="s">
        <v>418</v>
      </c>
      <c r="DG107" s="840">
        <f>DG80</f>
        <v>172</v>
      </c>
      <c r="DH107" s="835"/>
      <c r="DI107" s="835"/>
      <c r="DJ107" s="835"/>
      <c r="DK107" s="345"/>
      <c r="DL107" s="827" t="s">
        <v>418</v>
      </c>
      <c r="DM107" s="840">
        <f>DM80</f>
        <v>172</v>
      </c>
      <c r="DN107" s="835"/>
      <c r="DO107" s="835"/>
      <c r="DP107" s="835"/>
      <c r="DQ107" s="345"/>
      <c r="DR107" s="827" t="s">
        <v>418</v>
      </c>
      <c r="DS107" s="840">
        <f>DS80</f>
        <v>172</v>
      </c>
      <c r="DT107" s="835"/>
      <c r="DU107" s="835"/>
      <c r="DV107" s="835"/>
      <c r="DW107" s="345"/>
      <c r="DX107" s="827" t="s">
        <v>418</v>
      </c>
      <c r="DY107" s="840">
        <f>DY80</f>
        <v>172</v>
      </c>
      <c r="DZ107" s="835"/>
      <c r="EA107" s="835"/>
      <c r="EB107" s="835"/>
      <c r="EC107" s="345"/>
      <c r="ED107" s="827" t="s">
        <v>418</v>
      </c>
      <c r="EE107" s="840">
        <f>EE80</f>
        <v>172</v>
      </c>
      <c r="EF107" s="835"/>
      <c r="EG107" s="835"/>
      <c r="EH107" s="835"/>
      <c r="EI107" s="345"/>
      <c r="EJ107" s="827" t="s">
        <v>418</v>
      </c>
      <c r="EK107" s="840">
        <f>EK80</f>
        <v>172</v>
      </c>
      <c r="EL107" s="835"/>
      <c r="EM107" s="835"/>
      <c r="EN107" s="835"/>
      <c r="EO107" s="345"/>
      <c r="EP107" s="827" t="s">
        <v>418</v>
      </c>
      <c r="EQ107" s="840">
        <f>EQ80</f>
        <v>172</v>
      </c>
      <c r="ER107" s="835"/>
      <c r="ES107" s="835"/>
      <c r="ET107" s="835"/>
      <c r="EU107" s="345"/>
      <c r="EV107" s="827" t="s">
        <v>418</v>
      </c>
      <c r="EW107" s="840">
        <f>EW80</f>
        <v>172</v>
      </c>
      <c r="EX107" s="835"/>
      <c r="EY107" s="835"/>
      <c r="EZ107" s="835"/>
      <c r="FA107" s="345"/>
      <c r="FB107" s="827" t="s">
        <v>418</v>
      </c>
      <c r="FC107" s="840">
        <f>FC80</f>
        <v>172</v>
      </c>
      <c r="FD107" s="835"/>
      <c r="FE107" s="835"/>
      <c r="FF107" s="835"/>
      <c r="FG107" s="345"/>
      <c r="FH107" s="827" t="s">
        <v>418</v>
      </c>
      <c r="FI107" s="840">
        <f>FI80</f>
        <v>172</v>
      </c>
      <c r="FJ107" s="835"/>
      <c r="FK107" s="835"/>
      <c r="FL107" s="835"/>
      <c r="FM107" s="345"/>
      <c r="FN107" s="827" t="s">
        <v>418</v>
      </c>
      <c r="FO107" s="840">
        <f>FO80</f>
        <v>172</v>
      </c>
      <c r="FP107" s="835"/>
      <c r="FQ107" s="835"/>
      <c r="FR107" s="835"/>
      <c r="FS107" s="345"/>
      <c r="FT107" s="827" t="s">
        <v>418</v>
      </c>
      <c r="FU107" s="840">
        <f>FU80</f>
        <v>172</v>
      </c>
      <c r="FV107" s="835"/>
      <c r="FW107" s="835"/>
      <c r="FX107" s="835"/>
      <c r="FY107" s="345"/>
    </row>
    <row r="108" spans="1:181" x14ac:dyDescent="0.3">
      <c r="A108" s="19"/>
      <c r="B108" s="827" t="s">
        <v>417</v>
      </c>
      <c r="C108" s="840">
        <f>C81</f>
        <v>172</v>
      </c>
      <c r="D108" s="835"/>
      <c r="E108" s="835"/>
      <c r="F108" s="835"/>
      <c r="G108" s="345"/>
      <c r="H108" s="827" t="s">
        <v>417</v>
      </c>
      <c r="I108" s="840">
        <f>I81</f>
        <v>172</v>
      </c>
      <c r="J108" s="835"/>
      <c r="K108" s="835"/>
      <c r="L108" s="835"/>
      <c r="M108" s="345"/>
      <c r="N108" s="827" t="s">
        <v>417</v>
      </c>
      <c r="O108" s="840">
        <f>O81</f>
        <v>172</v>
      </c>
      <c r="P108" s="835"/>
      <c r="Q108" s="835"/>
      <c r="R108" s="835"/>
      <c r="S108" s="345"/>
      <c r="T108" s="827" t="s">
        <v>417</v>
      </c>
      <c r="U108" s="840">
        <f>U81</f>
        <v>172</v>
      </c>
      <c r="V108" s="835"/>
      <c r="W108" s="835"/>
      <c r="X108" s="835"/>
      <c r="Y108" s="345"/>
      <c r="Z108" s="827" t="s">
        <v>417</v>
      </c>
      <c r="AA108" s="840">
        <f>AA81</f>
        <v>172</v>
      </c>
      <c r="AB108" s="835"/>
      <c r="AC108" s="835"/>
      <c r="AD108" s="835"/>
      <c r="AE108" s="345"/>
      <c r="AF108" s="827" t="s">
        <v>417</v>
      </c>
      <c r="AG108" s="840">
        <f>AG81</f>
        <v>172</v>
      </c>
      <c r="AH108" s="835"/>
      <c r="AI108" s="835"/>
      <c r="AJ108" s="835"/>
      <c r="AK108" s="345"/>
      <c r="AL108" s="827" t="s">
        <v>417</v>
      </c>
      <c r="AM108" s="840">
        <f>AM81</f>
        <v>172</v>
      </c>
      <c r="AN108" s="835"/>
      <c r="AO108" s="835"/>
      <c r="AP108" s="835"/>
      <c r="AQ108" s="345"/>
      <c r="AR108" s="827" t="s">
        <v>417</v>
      </c>
      <c r="AS108" s="840">
        <f>AS81</f>
        <v>172</v>
      </c>
      <c r="AT108" s="835"/>
      <c r="AU108" s="835"/>
      <c r="AV108" s="835"/>
      <c r="AW108" s="345"/>
      <c r="AX108" s="827" t="s">
        <v>417</v>
      </c>
      <c r="AY108" s="840">
        <f>AY81</f>
        <v>172</v>
      </c>
      <c r="AZ108" s="835"/>
      <c r="BA108" s="835"/>
      <c r="BB108" s="835"/>
      <c r="BC108" s="345"/>
      <c r="BD108" s="827" t="s">
        <v>417</v>
      </c>
      <c r="BE108" s="840">
        <f>BE81</f>
        <v>172</v>
      </c>
      <c r="BF108" s="835"/>
      <c r="BG108" s="835"/>
      <c r="BH108" s="835"/>
      <c r="BI108" s="345"/>
      <c r="BJ108" s="827" t="s">
        <v>417</v>
      </c>
      <c r="BK108" s="840">
        <f>BK81</f>
        <v>172</v>
      </c>
      <c r="BL108" s="835"/>
      <c r="BM108" s="835"/>
      <c r="BN108" s="835"/>
      <c r="BO108" s="345"/>
      <c r="BP108" s="827" t="s">
        <v>417</v>
      </c>
      <c r="BQ108" s="840">
        <f>BQ81</f>
        <v>172</v>
      </c>
      <c r="BR108" s="835"/>
      <c r="BS108" s="835"/>
      <c r="BT108" s="835"/>
      <c r="BU108" s="345"/>
      <c r="BV108" s="827" t="s">
        <v>417</v>
      </c>
      <c r="BW108" s="840">
        <f>BW81</f>
        <v>172</v>
      </c>
      <c r="BX108" s="835"/>
      <c r="BY108" s="835"/>
      <c r="BZ108" s="835"/>
      <c r="CA108" s="345"/>
      <c r="CB108" s="827" t="s">
        <v>417</v>
      </c>
      <c r="CC108" s="840">
        <f>CC81</f>
        <v>172</v>
      </c>
      <c r="CD108" s="835"/>
      <c r="CE108" s="835"/>
      <c r="CF108" s="835"/>
      <c r="CG108" s="345"/>
      <c r="CH108" s="827" t="s">
        <v>417</v>
      </c>
      <c r="CI108" s="840">
        <f>CI81</f>
        <v>172</v>
      </c>
      <c r="CJ108" s="835"/>
      <c r="CK108" s="835"/>
      <c r="CL108" s="835"/>
      <c r="CM108" s="345"/>
      <c r="CN108" s="827" t="s">
        <v>417</v>
      </c>
      <c r="CO108" s="840">
        <f>CO81</f>
        <v>172</v>
      </c>
      <c r="CP108" s="835"/>
      <c r="CQ108" s="835"/>
      <c r="CR108" s="835"/>
      <c r="CS108" s="345"/>
      <c r="CT108" s="827" t="s">
        <v>417</v>
      </c>
      <c r="CU108" s="840">
        <f>CU81</f>
        <v>172</v>
      </c>
      <c r="CV108" s="835"/>
      <c r="CW108" s="835"/>
      <c r="CX108" s="835"/>
      <c r="CY108" s="345"/>
      <c r="CZ108" s="827" t="s">
        <v>417</v>
      </c>
      <c r="DA108" s="840">
        <f>DA81</f>
        <v>172</v>
      </c>
      <c r="DB108" s="835"/>
      <c r="DC108" s="835"/>
      <c r="DD108" s="835"/>
      <c r="DE108" s="345"/>
      <c r="DF108" s="827" t="s">
        <v>417</v>
      </c>
      <c r="DG108" s="840">
        <f>DG81</f>
        <v>172</v>
      </c>
      <c r="DH108" s="835"/>
      <c r="DI108" s="835"/>
      <c r="DJ108" s="835"/>
      <c r="DK108" s="345"/>
      <c r="DL108" s="827" t="s">
        <v>417</v>
      </c>
      <c r="DM108" s="840">
        <f>DM81</f>
        <v>172</v>
      </c>
      <c r="DN108" s="835"/>
      <c r="DO108" s="835"/>
      <c r="DP108" s="835"/>
      <c r="DQ108" s="345"/>
      <c r="DR108" s="827" t="s">
        <v>417</v>
      </c>
      <c r="DS108" s="840">
        <f>DS81</f>
        <v>172</v>
      </c>
      <c r="DT108" s="835"/>
      <c r="DU108" s="835"/>
      <c r="DV108" s="835"/>
      <c r="DW108" s="345"/>
      <c r="DX108" s="827" t="s">
        <v>417</v>
      </c>
      <c r="DY108" s="840">
        <f>DY81</f>
        <v>172</v>
      </c>
      <c r="DZ108" s="835"/>
      <c r="EA108" s="835"/>
      <c r="EB108" s="835"/>
      <c r="EC108" s="345"/>
      <c r="ED108" s="827" t="s">
        <v>417</v>
      </c>
      <c r="EE108" s="840">
        <f>EE81</f>
        <v>172</v>
      </c>
      <c r="EF108" s="835"/>
      <c r="EG108" s="835"/>
      <c r="EH108" s="835"/>
      <c r="EI108" s="345"/>
      <c r="EJ108" s="827" t="s">
        <v>417</v>
      </c>
      <c r="EK108" s="840">
        <f>EK81</f>
        <v>172</v>
      </c>
      <c r="EL108" s="835"/>
      <c r="EM108" s="835"/>
      <c r="EN108" s="835"/>
      <c r="EO108" s="345"/>
      <c r="EP108" s="827" t="s">
        <v>417</v>
      </c>
      <c r="EQ108" s="840">
        <f>EQ81</f>
        <v>172</v>
      </c>
      <c r="ER108" s="835"/>
      <c r="ES108" s="835"/>
      <c r="ET108" s="835"/>
      <c r="EU108" s="345"/>
      <c r="EV108" s="827" t="s">
        <v>417</v>
      </c>
      <c r="EW108" s="840">
        <f>EW81</f>
        <v>172</v>
      </c>
      <c r="EX108" s="835"/>
      <c r="EY108" s="835"/>
      <c r="EZ108" s="835"/>
      <c r="FA108" s="345"/>
      <c r="FB108" s="827" t="s">
        <v>417</v>
      </c>
      <c r="FC108" s="840">
        <f>FC81</f>
        <v>172</v>
      </c>
      <c r="FD108" s="835"/>
      <c r="FE108" s="835"/>
      <c r="FF108" s="835"/>
      <c r="FG108" s="345"/>
      <c r="FH108" s="827" t="s">
        <v>417</v>
      </c>
      <c r="FI108" s="840">
        <f>FI81</f>
        <v>172</v>
      </c>
      <c r="FJ108" s="835"/>
      <c r="FK108" s="835"/>
      <c r="FL108" s="835"/>
      <c r="FM108" s="345"/>
      <c r="FN108" s="827" t="s">
        <v>417</v>
      </c>
      <c r="FO108" s="840">
        <f>FO81</f>
        <v>172</v>
      </c>
      <c r="FP108" s="835"/>
      <c r="FQ108" s="835"/>
      <c r="FR108" s="835"/>
      <c r="FS108" s="345"/>
      <c r="FT108" s="827" t="s">
        <v>417</v>
      </c>
      <c r="FU108" s="840">
        <f>FU81</f>
        <v>172</v>
      </c>
      <c r="FV108" s="835"/>
      <c r="FW108" s="835"/>
      <c r="FX108" s="835"/>
      <c r="FY108" s="345"/>
    </row>
    <row r="109" spans="1:181" x14ac:dyDescent="0.3">
      <c r="A109" s="19"/>
      <c r="B109" s="827" t="s">
        <v>416</v>
      </c>
      <c r="C109" s="840">
        <f>C82</f>
        <v>172</v>
      </c>
      <c r="D109" s="835"/>
      <c r="E109" s="835"/>
      <c r="F109" s="835"/>
      <c r="G109" s="345"/>
      <c r="H109" s="827" t="s">
        <v>416</v>
      </c>
      <c r="I109" s="840">
        <f>I82</f>
        <v>172</v>
      </c>
      <c r="J109" s="835"/>
      <c r="K109" s="835"/>
      <c r="L109" s="835"/>
      <c r="M109" s="345"/>
      <c r="N109" s="827" t="s">
        <v>416</v>
      </c>
      <c r="O109" s="840">
        <f>O82</f>
        <v>172</v>
      </c>
      <c r="P109" s="835"/>
      <c r="Q109" s="835"/>
      <c r="R109" s="835"/>
      <c r="S109" s="345"/>
      <c r="T109" s="827" t="s">
        <v>416</v>
      </c>
      <c r="U109" s="840">
        <f>U82</f>
        <v>172</v>
      </c>
      <c r="V109" s="835"/>
      <c r="W109" s="835"/>
      <c r="X109" s="835"/>
      <c r="Y109" s="345"/>
      <c r="Z109" s="827" t="s">
        <v>416</v>
      </c>
      <c r="AA109" s="840">
        <f>AA82</f>
        <v>172</v>
      </c>
      <c r="AB109" s="835"/>
      <c r="AC109" s="835"/>
      <c r="AD109" s="835"/>
      <c r="AE109" s="345"/>
      <c r="AF109" s="827" t="s">
        <v>416</v>
      </c>
      <c r="AG109" s="840">
        <f>AG82</f>
        <v>172</v>
      </c>
      <c r="AH109" s="835"/>
      <c r="AI109" s="835"/>
      <c r="AJ109" s="835"/>
      <c r="AK109" s="345"/>
      <c r="AL109" s="827" t="s">
        <v>416</v>
      </c>
      <c r="AM109" s="840">
        <f>AM82</f>
        <v>172</v>
      </c>
      <c r="AN109" s="835"/>
      <c r="AO109" s="835"/>
      <c r="AP109" s="835"/>
      <c r="AQ109" s="345"/>
      <c r="AR109" s="827" t="s">
        <v>416</v>
      </c>
      <c r="AS109" s="840">
        <f>AS82</f>
        <v>172</v>
      </c>
      <c r="AT109" s="835"/>
      <c r="AU109" s="835"/>
      <c r="AV109" s="835"/>
      <c r="AW109" s="345"/>
      <c r="AX109" s="827" t="s">
        <v>416</v>
      </c>
      <c r="AY109" s="840">
        <f>AY82</f>
        <v>172</v>
      </c>
      <c r="AZ109" s="835"/>
      <c r="BA109" s="835"/>
      <c r="BB109" s="835"/>
      <c r="BC109" s="345"/>
      <c r="BD109" s="827" t="s">
        <v>416</v>
      </c>
      <c r="BE109" s="840">
        <f>BE82</f>
        <v>172</v>
      </c>
      <c r="BF109" s="835"/>
      <c r="BG109" s="835"/>
      <c r="BH109" s="835"/>
      <c r="BI109" s="345"/>
      <c r="BJ109" s="827" t="s">
        <v>416</v>
      </c>
      <c r="BK109" s="840">
        <f>BK82</f>
        <v>172</v>
      </c>
      <c r="BL109" s="835"/>
      <c r="BM109" s="835"/>
      <c r="BN109" s="835"/>
      <c r="BO109" s="345"/>
      <c r="BP109" s="827" t="s">
        <v>416</v>
      </c>
      <c r="BQ109" s="840">
        <f>BQ82</f>
        <v>172</v>
      </c>
      <c r="BR109" s="835"/>
      <c r="BS109" s="835"/>
      <c r="BT109" s="835"/>
      <c r="BU109" s="345"/>
      <c r="BV109" s="827" t="s">
        <v>416</v>
      </c>
      <c r="BW109" s="840">
        <f>BW82</f>
        <v>172</v>
      </c>
      <c r="BX109" s="835"/>
      <c r="BY109" s="835"/>
      <c r="BZ109" s="835"/>
      <c r="CA109" s="345"/>
      <c r="CB109" s="827" t="s">
        <v>416</v>
      </c>
      <c r="CC109" s="840">
        <f>CC82</f>
        <v>172</v>
      </c>
      <c r="CD109" s="835"/>
      <c r="CE109" s="835"/>
      <c r="CF109" s="835"/>
      <c r="CG109" s="345"/>
      <c r="CH109" s="827" t="s">
        <v>416</v>
      </c>
      <c r="CI109" s="840">
        <f>CI82</f>
        <v>172</v>
      </c>
      <c r="CJ109" s="835"/>
      <c r="CK109" s="835"/>
      <c r="CL109" s="835"/>
      <c r="CM109" s="345"/>
      <c r="CN109" s="827" t="s">
        <v>416</v>
      </c>
      <c r="CO109" s="840">
        <f>CO82</f>
        <v>172</v>
      </c>
      <c r="CP109" s="835"/>
      <c r="CQ109" s="835"/>
      <c r="CR109" s="835"/>
      <c r="CS109" s="345"/>
      <c r="CT109" s="827" t="s">
        <v>416</v>
      </c>
      <c r="CU109" s="840">
        <f>CU82</f>
        <v>172</v>
      </c>
      <c r="CV109" s="835"/>
      <c r="CW109" s="835"/>
      <c r="CX109" s="835"/>
      <c r="CY109" s="345"/>
      <c r="CZ109" s="827" t="s">
        <v>416</v>
      </c>
      <c r="DA109" s="840">
        <f>DA82</f>
        <v>172</v>
      </c>
      <c r="DB109" s="835"/>
      <c r="DC109" s="835"/>
      <c r="DD109" s="835"/>
      <c r="DE109" s="345"/>
      <c r="DF109" s="827" t="s">
        <v>416</v>
      </c>
      <c r="DG109" s="840">
        <f>DG82</f>
        <v>172</v>
      </c>
      <c r="DH109" s="835"/>
      <c r="DI109" s="835"/>
      <c r="DJ109" s="835"/>
      <c r="DK109" s="345"/>
      <c r="DL109" s="827" t="s">
        <v>416</v>
      </c>
      <c r="DM109" s="840">
        <f>DM82</f>
        <v>172</v>
      </c>
      <c r="DN109" s="835"/>
      <c r="DO109" s="835"/>
      <c r="DP109" s="835"/>
      <c r="DQ109" s="345"/>
      <c r="DR109" s="827" t="s">
        <v>416</v>
      </c>
      <c r="DS109" s="840">
        <f>DS82</f>
        <v>172</v>
      </c>
      <c r="DT109" s="835"/>
      <c r="DU109" s="835"/>
      <c r="DV109" s="835"/>
      <c r="DW109" s="345"/>
      <c r="DX109" s="827" t="s">
        <v>416</v>
      </c>
      <c r="DY109" s="840">
        <f>DY82</f>
        <v>172</v>
      </c>
      <c r="DZ109" s="835"/>
      <c r="EA109" s="835"/>
      <c r="EB109" s="835"/>
      <c r="EC109" s="345"/>
      <c r="ED109" s="827" t="s">
        <v>416</v>
      </c>
      <c r="EE109" s="840">
        <f>EE82</f>
        <v>172</v>
      </c>
      <c r="EF109" s="835"/>
      <c r="EG109" s="835"/>
      <c r="EH109" s="835"/>
      <c r="EI109" s="345"/>
      <c r="EJ109" s="827" t="s">
        <v>416</v>
      </c>
      <c r="EK109" s="840">
        <f>EK82</f>
        <v>172</v>
      </c>
      <c r="EL109" s="835"/>
      <c r="EM109" s="835"/>
      <c r="EN109" s="835"/>
      <c r="EO109" s="345"/>
      <c r="EP109" s="827" t="s">
        <v>416</v>
      </c>
      <c r="EQ109" s="840">
        <f>EQ82</f>
        <v>172</v>
      </c>
      <c r="ER109" s="835"/>
      <c r="ES109" s="835"/>
      <c r="ET109" s="835"/>
      <c r="EU109" s="345"/>
      <c r="EV109" s="827" t="s">
        <v>416</v>
      </c>
      <c r="EW109" s="840">
        <f>EW82</f>
        <v>172</v>
      </c>
      <c r="EX109" s="835"/>
      <c r="EY109" s="835"/>
      <c r="EZ109" s="835"/>
      <c r="FA109" s="345"/>
      <c r="FB109" s="827" t="s">
        <v>416</v>
      </c>
      <c r="FC109" s="840">
        <f>FC82</f>
        <v>172</v>
      </c>
      <c r="FD109" s="835"/>
      <c r="FE109" s="835"/>
      <c r="FF109" s="835"/>
      <c r="FG109" s="345"/>
      <c r="FH109" s="827" t="s">
        <v>416</v>
      </c>
      <c r="FI109" s="840">
        <f>FI82</f>
        <v>172</v>
      </c>
      <c r="FJ109" s="835"/>
      <c r="FK109" s="835"/>
      <c r="FL109" s="835"/>
      <c r="FM109" s="345"/>
      <c r="FN109" s="827" t="s">
        <v>416</v>
      </c>
      <c r="FO109" s="840">
        <f>FO82</f>
        <v>172</v>
      </c>
      <c r="FP109" s="835"/>
      <c r="FQ109" s="835"/>
      <c r="FR109" s="835"/>
      <c r="FS109" s="345"/>
      <c r="FT109" s="827" t="s">
        <v>416</v>
      </c>
      <c r="FU109" s="840">
        <f>FU82</f>
        <v>172</v>
      </c>
      <c r="FV109" s="835"/>
      <c r="FW109" s="835"/>
      <c r="FX109" s="835"/>
      <c r="FY109" s="345"/>
    </row>
    <row r="110" spans="1:181" x14ac:dyDescent="0.3">
      <c r="A110" s="19"/>
      <c r="B110" s="827" t="s">
        <v>415</v>
      </c>
      <c r="C110" s="840">
        <f>C83</f>
        <v>172</v>
      </c>
      <c r="D110" s="835"/>
      <c r="E110" s="835"/>
      <c r="F110" s="835"/>
      <c r="G110" s="345"/>
      <c r="H110" s="827" t="s">
        <v>415</v>
      </c>
      <c r="I110" s="840">
        <f>I83</f>
        <v>172</v>
      </c>
      <c r="J110" s="835"/>
      <c r="K110" s="835"/>
      <c r="L110" s="835"/>
      <c r="M110" s="345"/>
      <c r="N110" s="827" t="s">
        <v>415</v>
      </c>
      <c r="O110" s="840">
        <f>O83</f>
        <v>172</v>
      </c>
      <c r="P110" s="835"/>
      <c r="Q110" s="835"/>
      <c r="R110" s="835"/>
      <c r="S110" s="345"/>
      <c r="T110" s="827" t="s">
        <v>415</v>
      </c>
      <c r="U110" s="840">
        <f>U83</f>
        <v>172</v>
      </c>
      <c r="V110" s="835"/>
      <c r="W110" s="835"/>
      <c r="X110" s="835"/>
      <c r="Y110" s="345"/>
      <c r="Z110" s="827" t="s">
        <v>415</v>
      </c>
      <c r="AA110" s="840">
        <f>AA83</f>
        <v>172</v>
      </c>
      <c r="AB110" s="835"/>
      <c r="AC110" s="835"/>
      <c r="AD110" s="835"/>
      <c r="AE110" s="345"/>
      <c r="AF110" s="827" t="s">
        <v>415</v>
      </c>
      <c r="AG110" s="840">
        <f>AG83</f>
        <v>172</v>
      </c>
      <c r="AH110" s="835"/>
      <c r="AI110" s="835"/>
      <c r="AJ110" s="835"/>
      <c r="AK110" s="345"/>
      <c r="AL110" s="827" t="s">
        <v>415</v>
      </c>
      <c r="AM110" s="840">
        <f>AM83</f>
        <v>172</v>
      </c>
      <c r="AN110" s="835"/>
      <c r="AO110" s="835"/>
      <c r="AP110" s="835"/>
      <c r="AQ110" s="345"/>
      <c r="AR110" s="827" t="s">
        <v>415</v>
      </c>
      <c r="AS110" s="840">
        <f>AS83</f>
        <v>172</v>
      </c>
      <c r="AT110" s="835"/>
      <c r="AU110" s="835"/>
      <c r="AV110" s="835"/>
      <c r="AW110" s="345"/>
      <c r="AX110" s="827" t="s">
        <v>415</v>
      </c>
      <c r="AY110" s="840">
        <f>AY83</f>
        <v>172</v>
      </c>
      <c r="AZ110" s="835"/>
      <c r="BA110" s="835"/>
      <c r="BB110" s="835"/>
      <c r="BC110" s="345"/>
      <c r="BD110" s="827" t="s">
        <v>415</v>
      </c>
      <c r="BE110" s="840">
        <f>BE83</f>
        <v>172</v>
      </c>
      <c r="BF110" s="835"/>
      <c r="BG110" s="835"/>
      <c r="BH110" s="835"/>
      <c r="BI110" s="345"/>
      <c r="BJ110" s="827" t="s">
        <v>415</v>
      </c>
      <c r="BK110" s="840">
        <f>BK83</f>
        <v>172</v>
      </c>
      <c r="BL110" s="835"/>
      <c r="BM110" s="835"/>
      <c r="BN110" s="835"/>
      <c r="BO110" s="345"/>
      <c r="BP110" s="827" t="s">
        <v>415</v>
      </c>
      <c r="BQ110" s="840">
        <f>BQ83</f>
        <v>172</v>
      </c>
      <c r="BR110" s="835"/>
      <c r="BS110" s="835"/>
      <c r="BT110" s="835"/>
      <c r="BU110" s="345"/>
      <c r="BV110" s="827" t="s">
        <v>415</v>
      </c>
      <c r="BW110" s="840">
        <f>BW83</f>
        <v>172</v>
      </c>
      <c r="BX110" s="835"/>
      <c r="BY110" s="835"/>
      <c r="BZ110" s="835"/>
      <c r="CA110" s="345"/>
      <c r="CB110" s="827" t="s">
        <v>415</v>
      </c>
      <c r="CC110" s="840">
        <f>CC83</f>
        <v>172</v>
      </c>
      <c r="CD110" s="835"/>
      <c r="CE110" s="835"/>
      <c r="CF110" s="835"/>
      <c r="CG110" s="345"/>
      <c r="CH110" s="827" t="s">
        <v>415</v>
      </c>
      <c r="CI110" s="840">
        <f>CI83</f>
        <v>172</v>
      </c>
      <c r="CJ110" s="835"/>
      <c r="CK110" s="835"/>
      <c r="CL110" s="835"/>
      <c r="CM110" s="345"/>
      <c r="CN110" s="827" t="s">
        <v>415</v>
      </c>
      <c r="CO110" s="840">
        <f>CO83</f>
        <v>172</v>
      </c>
      <c r="CP110" s="835"/>
      <c r="CQ110" s="835"/>
      <c r="CR110" s="835"/>
      <c r="CS110" s="345"/>
      <c r="CT110" s="827" t="s">
        <v>415</v>
      </c>
      <c r="CU110" s="840">
        <f>CU83</f>
        <v>172</v>
      </c>
      <c r="CV110" s="835"/>
      <c r="CW110" s="835"/>
      <c r="CX110" s="835"/>
      <c r="CY110" s="345"/>
      <c r="CZ110" s="827" t="s">
        <v>415</v>
      </c>
      <c r="DA110" s="840">
        <f>DA83</f>
        <v>172</v>
      </c>
      <c r="DB110" s="835"/>
      <c r="DC110" s="835"/>
      <c r="DD110" s="835"/>
      <c r="DE110" s="345"/>
      <c r="DF110" s="827" t="s">
        <v>415</v>
      </c>
      <c r="DG110" s="840">
        <f>DG83</f>
        <v>172</v>
      </c>
      <c r="DH110" s="835"/>
      <c r="DI110" s="835"/>
      <c r="DJ110" s="835"/>
      <c r="DK110" s="345"/>
      <c r="DL110" s="827" t="s">
        <v>415</v>
      </c>
      <c r="DM110" s="840">
        <f>DM83</f>
        <v>172</v>
      </c>
      <c r="DN110" s="835"/>
      <c r="DO110" s="835"/>
      <c r="DP110" s="835"/>
      <c r="DQ110" s="345"/>
      <c r="DR110" s="827" t="s">
        <v>415</v>
      </c>
      <c r="DS110" s="840">
        <f>DS83</f>
        <v>172</v>
      </c>
      <c r="DT110" s="835"/>
      <c r="DU110" s="835"/>
      <c r="DV110" s="835"/>
      <c r="DW110" s="345"/>
      <c r="DX110" s="827" t="s">
        <v>415</v>
      </c>
      <c r="DY110" s="840">
        <f>DY83</f>
        <v>172</v>
      </c>
      <c r="DZ110" s="835"/>
      <c r="EA110" s="835"/>
      <c r="EB110" s="835"/>
      <c r="EC110" s="345"/>
      <c r="ED110" s="827" t="s">
        <v>415</v>
      </c>
      <c r="EE110" s="840">
        <f>EE83</f>
        <v>172</v>
      </c>
      <c r="EF110" s="835"/>
      <c r="EG110" s="835"/>
      <c r="EH110" s="835"/>
      <c r="EI110" s="345"/>
      <c r="EJ110" s="827" t="s">
        <v>415</v>
      </c>
      <c r="EK110" s="840">
        <f>EK83</f>
        <v>172</v>
      </c>
      <c r="EL110" s="835"/>
      <c r="EM110" s="835"/>
      <c r="EN110" s="835"/>
      <c r="EO110" s="345"/>
      <c r="EP110" s="827" t="s">
        <v>415</v>
      </c>
      <c r="EQ110" s="840">
        <f>EQ83</f>
        <v>172</v>
      </c>
      <c r="ER110" s="835"/>
      <c r="ES110" s="835"/>
      <c r="ET110" s="835"/>
      <c r="EU110" s="345"/>
      <c r="EV110" s="827" t="s">
        <v>415</v>
      </c>
      <c r="EW110" s="840">
        <f>EW83</f>
        <v>172</v>
      </c>
      <c r="EX110" s="835"/>
      <c r="EY110" s="835"/>
      <c r="EZ110" s="835"/>
      <c r="FA110" s="345"/>
      <c r="FB110" s="827" t="s">
        <v>415</v>
      </c>
      <c r="FC110" s="840">
        <f>FC83</f>
        <v>172</v>
      </c>
      <c r="FD110" s="835"/>
      <c r="FE110" s="835"/>
      <c r="FF110" s="835"/>
      <c r="FG110" s="345"/>
      <c r="FH110" s="827" t="s">
        <v>415</v>
      </c>
      <c r="FI110" s="840">
        <f>FI83</f>
        <v>172</v>
      </c>
      <c r="FJ110" s="835"/>
      <c r="FK110" s="835"/>
      <c r="FL110" s="835"/>
      <c r="FM110" s="345"/>
      <c r="FN110" s="827" t="s">
        <v>415</v>
      </c>
      <c r="FO110" s="840">
        <f>FO83</f>
        <v>172</v>
      </c>
      <c r="FP110" s="835"/>
      <c r="FQ110" s="835"/>
      <c r="FR110" s="835"/>
      <c r="FS110" s="345"/>
      <c r="FT110" s="827" t="s">
        <v>415</v>
      </c>
      <c r="FU110" s="840">
        <f>FU83</f>
        <v>172</v>
      </c>
      <c r="FV110" s="835"/>
      <c r="FW110" s="835"/>
      <c r="FX110" s="835"/>
      <c r="FY110" s="345"/>
    </row>
    <row r="111" spans="1:181" x14ac:dyDescent="0.3">
      <c r="A111" s="19"/>
      <c r="B111" s="835"/>
      <c r="C111" s="840"/>
      <c r="D111" s="840" t="s">
        <v>472</v>
      </c>
      <c r="E111" s="835"/>
      <c r="F111" s="835"/>
      <c r="G111" s="345"/>
      <c r="H111" s="835"/>
      <c r="I111" s="840"/>
      <c r="J111" s="840" t="s">
        <v>472</v>
      </c>
      <c r="K111" s="835"/>
      <c r="L111" s="835"/>
      <c r="M111" s="345"/>
      <c r="N111" s="835"/>
      <c r="O111" s="840"/>
      <c r="P111" s="840" t="s">
        <v>472</v>
      </c>
      <c r="Q111" s="835"/>
      <c r="R111" s="835"/>
      <c r="S111" s="345"/>
      <c r="T111" s="835"/>
      <c r="U111" s="840"/>
      <c r="V111" s="840" t="s">
        <v>472</v>
      </c>
      <c r="W111" s="835"/>
      <c r="X111" s="835"/>
      <c r="Y111" s="345"/>
      <c r="Z111" s="835"/>
      <c r="AA111" s="840"/>
      <c r="AB111" s="840" t="s">
        <v>472</v>
      </c>
      <c r="AC111" s="835"/>
      <c r="AD111" s="835"/>
      <c r="AE111" s="345"/>
      <c r="AF111" s="835"/>
      <c r="AG111" s="840"/>
      <c r="AH111" s="840" t="s">
        <v>472</v>
      </c>
      <c r="AI111" s="835"/>
      <c r="AJ111" s="835"/>
      <c r="AK111" s="345"/>
      <c r="AL111" s="835"/>
      <c r="AM111" s="840"/>
      <c r="AN111" s="840" t="s">
        <v>472</v>
      </c>
      <c r="AO111" s="835"/>
      <c r="AP111" s="835"/>
      <c r="AQ111" s="345"/>
      <c r="AR111" s="835"/>
      <c r="AS111" s="840"/>
      <c r="AT111" s="840" t="s">
        <v>472</v>
      </c>
      <c r="AU111" s="835"/>
      <c r="AV111" s="835"/>
      <c r="AW111" s="345"/>
      <c r="AX111" s="835"/>
      <c r="AY111" s="840"/>
      <c r="AZ111" s="840" t="s">
        <v>472</v>
      </c>
      <c r="BA111" s="835"/>
      <c r="BB111" s="835"/>
      <c r="BC111" s="345"/>
      <c r="BD111" s="835"/>
      <c r="BE111" s="840"/>
      <c r="BF111" s="840" t="s">
        <v>472</v>
      </c>
      <c r="BG111" s="835"/>
      <c r="BH111" s="835"/>
      <c r="BI111" s="345"/>
      <c r="BJ111" s="835"/>
      <c r="BK111" s="840"/>
      <c r="BL111" s="840" t="s">
        <v>472</v>
      </c>
      <c r="BM111" s="835"/>
      <c r="BN111" s="835"/>
      <c r="BO111" s="345"/>
      <c r="BP111" s="835"/>
      <c r="BQ111" s="840"/>
      <c r="BR111" s="840" t="s">
        <v>472</v>
      </c>
      <c r="BS111" s="835"/>
      <c r="BT111" s="835"/>
      <c r="BU111" s="345"/>
      <c r="BV111" s="835"/>
      <c r="BW111" s="840"/>
      <c r="BX111" s="840" t="s">
        <v>472</v>
      </c>
      <c r="BY111" s="835"/>
      <c r="BZ111" s="835"/>
      <c r="CA111" s="345"/>
      <c r="CB111" s="835"/>
      <c r="CC111" s="840"/>
      <c r="CD111" s="840" t="s">
        <v>472</v>
      </c>
      <c r="CE111" s="835"/>
      <c r="CF111" s="835"/>
      <c r="CG111" s="345"/>
      <c r="CH111" s="835"/>
      <c r="CI111" s="840"/>
      <c r="CJ111" s="840" t="s">
        <v>472</v>
      </c>
      <c r="CK111" s="835"/>
      <c r="CL111" s="835"/>
      <c r="CM111" s="345"/>
      <c r="CN111" s="835"/>
      <c r="CO111" s="840"/>
      <c r="CP111" s="840" t="s">
        <v>472</v>
      </c>
      <c r="CQ111" s="835"/>
      <c r="CR111" s="835"/>
      <c r="CS111" s="345"/>
      <c r="CT111" s="835"/>
      <c r="CU111" s="840"/>
      <c r="CV111" s="840" t="s">
        <v>472</v>
      </c>
      <c r="CW111" s="835"/>
      <c r="CX111" s="835"/>
      <c r="CY111" s="345"/>
      <c r="CZ111" s="835"/>
      <c r="DA111" s="840"/>
      <c r="DB111" s="840" t="s">
        <v>472</v>
      </c>
      <c r="DC111" s="835"/>
      <c r="DD111" s="835"/>
      <c r="DE111" s="345"/>
      <c r="DF111" s="835"/>
      <c r="DG111" s="840"/>
      <c r="DH111" s="840" t="s">
        <v>472</v>
      </c>
      <c r="DI111" s="835"/>
      <c r="DJ111" s="835"/>
      <c r="DK111" s="345"/>
      <c r="DL111" s="835"/>
      <c r="DM111" s="840"/>
      <c r="DN111" s="840" t="s">
        <v>472</v>
      </c>
      <c r="DO111" s="835"/>
      <c r="DP111" s="835"/>
      <c r="DQ111" s="345"/>
      <c r="DR111" s="835"/>
      <c r="DS111" s="840"/>
      <c r="DT111" s="840" t="s">
        <v>472</v>
      </c>
      <c r="DU111" s="835"/>
      <c r="DV111" s="835"/>
      <c r="DW111" s="345"/>
      <c r="DX111" s="835"/>
      <c r="DY111" s="840"/>
      <c r="DZ111" s="840" t="s">
        <v>472</v>
      </c>
      <c r="EA111" s="835"/>
      <c r="EB111" s="835"/>
      <c r="EC111" s="345"/>
      <c r="ED111" s="835"/>
      <c r="EE111" s="840"/>
      <c r="EF111" s="840" t="s">
        <v>472</v>
      </c>
      <c r="EG111" s="835"/>
      <c r="EH111" s="835"/>
      <c r="EI111" s="345"/>
      <c r="EJ111" s="835"/>
      <c r="EK111" s="840"/>
      <c r="EL111" s="840" t="s">
        <v>472</v>
      </c>
      <c r="EM111" s="835"/>
      <c r="EN111" s="835"/>
      <c r="EO111" s="345"/>
      <c r="EP111" s="835"/>
      <c r="EQ111" s="840"/>
      <c r="ER111" s="840" t="s">
        <v>472</v>
      </c>
      <c r="ES111" s="835"/>
      <c r="ET111" s="835"/>
      <c r="EU111" s="345"/>
      <c r="EV111" s="835"/>
      <c r="EW111" s="840"/>
      <c r="EX111" s="840" t="s">
        <v>472</v>
      </c>
      <c r="EY111" s="835"/>
      <c r="EZ111" s="835"/>
      <c r="FA111" s="345"/>
      <c r="FB111" s="835"/>
      <c r="FC111" s="840"/>
      <c r="FD111" s="840" t="s">
        <v>472</v>
      </c>
      <c r="FE111" s="835"/>
      <c r="FF111" s="835"/>
      <c r="FG111" s="345"/>
      <c r="FH111" s="835"/>
      <c r="FI111" s="840"/>
      <c r="FJ111" s="840" t="s">
        <v>472</v>
      </c>
      <c r="FK111" s="835"/>
      <c r="FL111" s="835"/>
      <c r="FM111" s="345"/>
      <c r="FN111" s="835"/>
      <c r="FO111" s="840"/>
      <c r="FP111" s="840" t="s">
        <v>472</v>
      </c>
      <c r="FQ111" s="835"/>
      <c r="FR111" s="835"/>
      <c r="FS111" s="345"/>
      <c r="FT111" s="835"/>
      <c r="FU111" s="840"/>
      <c r="FV111" s="840" t="s">
        <v>472</v>
      </c>
      <c r="FW111" s="835"/>
      <c r="FX111" s="835"/>
      <c r="FY111" s="345"/>
    </row>
    <row r="112" spans="1:181" x14ac:dyDescent="0.3">
      <c r="A112" s="19"/>
      <c r="B112" s="835" t="s">
        <v>471</v>
      </c>
      <c r="C112" s="840">
        <f>D$67*E60</f>
        <v>120</v>
      </c>
      <c r="D112" s="840">
        <f>IF(C112&gt;C108,C108,C112)</f>
        <v>120</v>
      </c>
      <c r="E112" s="835"/>
      <c r="F112" s="835" t="s">
        <v>470</v>
      </c>
      <c r="G112" s="345"/>
      <c r="H112" s="835" t="s">
        <v>471</v>
      </c>
      <c r="I112" s="840">
        <f>$D$67*K60</f>
        <v>120</v>
      </c>
      <c r="J112" s="840">
        <f>IF(I112&gt;I108,I108,I112)</f>
        <v>120</v>
      </c>
      <c r="K112" s="835"/>
      <c r="L112" s="835" t="s">
        <v>470</v>
      </c>
      <c r="M112" s="345"/>
      <c r="N112" s="835" t="s">
        <v>471</v>
      </c>
      <c r="O112" s="840">
        <f>$D$67*Q60</f>
        <v>120</v>
      </c>
      <c r="P112" s="840">
        <f>IF(O112&gt;O108,O108,O112)</f>
        <v>120</v>
      </c>
      <c r="Q112" s="835"/>
      <c r="R112" s="835" t="s">
        <v>470</v>
      </c>
      <c r="S112" s="345"/>
      <c r="T112" s="835" t="s">
        <v>471</v>
      </c>
      <c r="U112" s="840">
        <f>$D$67*W60</f>
        <v>120</v>
      </c>
      <c r="V112" s="840">
        <f>IF(U112&gt;U108,U108,U112)</f>
        <v>120</v>
      </c>
      <c r="W112" s="835"/>
      <c r="X112" s="835" t="s">
        <v>470</v>
      </c>
      <c r="Y112" s="345"/>
      <c r="Z112" s="835" t="s">
        <v>471</v>
      </c>
      <c r="AA112" s="840">
        <f>$D$67*AC60</f>
        <v>120</v>
      </c>
      <c r="AB112" s="840">
        <f>IF(AA112&gt;AA108,AA108,AA112)</f>
        <v>120</v>
      </c>
      <c r="AC112" s="835"/>
      <c r="AD112" s="835" t="s">
        <v>470</v>
      </c>
      <c r="AE112" s="345"/>
      <c r="AF112" s="835" t="s">
        <v>471</v>
      </c>
      <c r="AG112" s="840">
        <f>$D$67*AI60</f>
        <v>120</v>
      </c>
      <c r="AH112" s="840">
        <f>IF(AG112&gt;AG108,AG108,AG112)</f>
        <v>120</v>
      </c>
      <c r="AI112" s="835"/>
      <c r="AJ112" s="835" t="s">
        <v>470</v>
      </c>
      <c r="AK112" s="345"/>
      <c r="AL112" s="835" t="s">
        <v>471</v>
      </c>
      <c r="AM112" s="840">
        <f>$D$67*AO60</f>
        <v>120</v>
      </c>
      <c r="AN112" s="840">
        <f>IF(AM112&gt;AM108,AM108,AM112)</f>
        <v>120</v>
      </c>
      <c r="AO112" s="835"/>
      <c r="AP112" s="835" t="s">
        <v>470</v>
      </c>
      <c r="AQ112" s="345"/>
      <c r="AR112" s="835" t="s">
        <v>471</v>
      </c>
      <c r="AS112" s="840">
        <f>$D$67*AU60</f>
        <v>120</v>
      </c>
      <c r="AT112" s="840">
        <f>IF(AS112&gt;AS108,AS108,AS112)</f>
        <v>120</v>
      </c>
      <c r="AU112" s="835"/>
      <c r="AV112" s="835" t="s">
        <v>470</v>
      </c>
      <c r="AW112" s="345"/>
      <c r="AX112" s="835" t="s">
        <v>471</v>
      </c>
      <c r="AY112" s="840">
        <f>$D$67*BA60</f>
        <v>120</v>
      </c>
      <c r="AZ112" s="840">
        <f>IF(AY112&gt;AY108,AY108,AY112)</f>
        <v>120</v>
      </c>
      <c r="BA112" s="835"/>
      <c r="BB112" s="835" t="s">
        <v>470</v>
      </c>
      <c r="BC112" s="345"/>
      <c r="BD112" s="835" t="s">
        <v>471</v>
      </c>
      <c r="BE112" s="840">
        <f>$D$67*BG60</f>
        <v>120</v>
      </c>
      <c r="BF112" s="840">
        <f>IF(BE112&gt;BE108,BE108,BE112)</f>
        <v>120</v>
      </c>
      <c r="BG112" s="835"/>
      <c r="BH112" s="835" t="s">
        <v>470</v>
      </c>
      <c r="BI112" s="345"/>
      <c r="BJ112" s="835" t="s">
        <v>471</v>
      </c>
      <c r="BK112" s="840">
        <f>$D$67*BM60</f>
        <v>120</v>
      </c>
      <c r="BL112" s="840">
        <f>IF(BK112&gt;BK108,BK108,BK112)</f>
        <v>120</v>
      </c>
      <c r="BM112" s="835"/>
      <c r="BN112" s="835" t="s">
        <v>470</v>
      </c>
      <c r="BO112" s="345"/>
      <c r="BP112" s="835" t="s">
        <v>471</v>
      </c>
      <c r="BQ112" s="840">
        <f>$D$67*BS60</f>
        <v>120</v>
      </c>
      <c r="BR112" s="840">
        <f>IF(BQ112&gt;BQ108,BQ108,BQ112)</f>
        <v>120</v>
      </c>
      <c r="BS112" s="835"/>
      <c r="BT112" s="835" t="s">
        <v>470</v>
      </c>
      <c r="BU112" s="345"/>
      <c r="BV112" s="835" t="s">
        <v>471</v>
      </c>
      <c r="BW112" s="840">
        <f>$D$67*BY60</f>
        <v>120</v>
      </c>
      <c r="BX112" s="840">
        <f>IF(BW112&gt;BW108,BW108,BW112)</f>
        <v>120</v>
      </c>
      <c r="BY112" s="835"/>
      <c r="BZ112" s="835" t="s">
        <v>470</v>
      </c>
      <c r="CA112" s="345"/>
      <c r="CB112" s="835" t="s">
        <v>471</v>
      </c>
      <c r="CC112" s="840">
        <f>$D$67*CE60</f>
        <v>120</v>
      </c>
      <c r="CD112" s="840">
        <f>IF(CC112&gt;CC108,CC108,CC112)</f>
        <v>120</v>
      </c>
      <c r="CE112" s="835"/>
      <c r="CF112" s="835" t="s">
        <v>470</v>
      </c>
      <c r="CG112" s="345"/>
      <c r="CH112" s="835" t="s">
        <v>471</v>
      </c>
      <c r="CI112" s="840">
        <f>$D$67*CK60</f>
        <v>120</v>
      </c>
      <c r="CJ112" s="840">
        <f>IF(CI112&gt;CI108,CI108,CI112)</f>
        <v>120</v>
      </c>
      <c r="CK112" s="835"/>
      <c r="CL112" s="835" t="s">
        <v>470</v>
      </c>
      <c r="CM112" s="345"/>
      <c r="CN112" s="835" t="s">
        <v>471</v>
      </c>
      <c r="CO112" s="840">
        <f>$D$67*CQ60</f>
        <v>120</v>
      </c>
      <c r="CP112" s="840">
        <f>IF(CO112&gt;CO108,CO108,CO112)</f>
        <v>120</v>
      </c>
      <c r="CQ112" s="835"/>
      <c r="CR112" s="835" t="s">
        <v>470</v>
      </c>
      <c r="CS112" s="345"/>
      <c r="CT112" s="835" t="s">
        <v>471</v>
      </c>
      <c r="CU112" s="840">
        <f>$D$67*CW60</f>
        <v>120</v>
      </c>
      <c r="CV112" s="840">
        <f>IF(CU112&gt;CU108,CU108,CU112)</f>
        <v>120</v>
      </c>
      <c r="CW112" s="835"/>
      <c r="CX112" s="835" t="s">
        <v>470</v>
      </c>
      <c r="CY112" s="345"/>
      <c r="CZ112" s="835" t="s">
        <v>471</v>
      </c>
      <c r="DA112" s="840">
        <f>$D$67*DC60</f>
        <v>120</v>
      </c>
      <c r="DB112" s="840">
        <f>IF(DA112&gt;DA108,DA108,DA112)</f>
        <v>120</v>
      </c>
      <c r="DC112" s="835"/>
      <c r="DD112" s="835" t="s">
        <v>470</v>
      </c>
      <c r="DE112" s="345"/>
      <c r="DF112" s="835" t="s">
        <v>471</v>
      </c>
      <c r="DG112" s="840">
        <f>$D$67*DI60</f>
        <v>120</v>
      </c>
      <c r="DH112" s="840">
        <f>IF(DG112&gt;DG108,DG108,DG112)</f>
        <v>120</v>
      </c>
      <c r="DI112" s="835"/>
      <c r="DJ112" s="835" t="s">
        <v>470</v>
      </c>
      <c r="DK112" s="345"/>
      <c r="DL112" s="835" t="s">
        <v>471</v>
      </c>
      <c r="DM112" s="840">
        <f>$D$67*DO60</f>
        <v>120</v>
      </c>
      <c r="DN112" s="840">
        <f>IF(DM112&gt;DM108,DM108,DM112)</f>
        <v>120</v>
      </c>
      <c r="DO112" s="835"/>
      <c r="DP112" s="835" t="s">
        <v>470</v>
      </c>
      <c r="DQ112" s="345"/>
      <c r="DR112" s="835" t="s">
        <v>471</v>
      </c>
      <c r="DS112" s="840">
        <f>$D$67*DU60</f>
        <v>120</v>
      </c>
      <c r="DT112" s="840">
        <f>IF(DS112&gt;DS108,DS108,DS112)</f>
        <v>120</v>
      </c>
      <c r="DU112" s="835"/>
      <c r="DV112" s="835" t="s">
        <v>470</v>
      </c>
      <c r="DW112" s="345"/>
      <c r="DX112" s="835" t="s">
        <v>471</v>
      </c>
      <c r="DY112" s="840">
        <f>$D$67*EA60</f>
        <v>120</v>
      </c>
      <c r="DZ112" s="840">
        <f>IF(DY112&gt;DY108,DY108,DY112)</f>
        <v>120</v>
      </c>
      <c r="EA112" s="835"/>
      <c r="EB112" s="835" t="s">
        <v>470</v>
      </c>
      <c r="EC112" s="345"/>
      <c r="ED112" s="835" t="s">
        <v>471</v>
      </c>
      <c r="EE112" s="840">
        <f>$D$67*EG60</f>
        <v>120</v>
      </c>
      <c r="EF112" s="840">
        <f>IF(EE112&gt;EE108,EE108,EE112)</f>
        <v>120</v>
      </c>
      <c r="EG112" s="835"/>
      <c r="EH112" s="835" t="s">
        <v>470</v>
      </c>
      <c r="EI112" s="345"/>
      <c r="EJ112" s="835" t="s">
        <v>471</v>
      </c>
      <c r="EK112" s="840">
        <f>$D$67*EM60</f>
        <v>120</v>
      </c>
      <c r="EL112" s="840">
        <f>IF(EK112&gt;EK108,EK108,EK112)</f>
        <v>120</v>
      </c>
      <c r="EM112" s="835"/>
      <c r="EN112" s="835" t="s">
        <v>470</v>
      </c>
      <c r="EO112" s="345"/>
      <c r="EP112" s="835" t="s">
        <v>471</v>
      </c>
      <c r="EQ112" s="840">
        <f>$D$67*ES60</f>
        <v>120</v>
      </c>
      <c r="ER112" s="840">
        <f>IF(EQ112&gt;EQ108,EQ108,EQ112)</f>
        <v>120</v>
      </c>
      <c r="ES112" s="835"/>
      <c r="ET112" s="835" t="s">
        <v>470</v>
      </c>
      <c r="EU112" s="345"/>
      <c r="EV112" s="835" t="s">
        <v>471</v>
      </c>
      <c r="EW112" s="840">
        <f>$D$67*EY60</f>
        <v>120</v>
      </c>
      <c r="EX112" s="840">
        <f>IF(EW112&gt;EW108,EW108,EW112)</f>
        <v>120</v>
      </c>
      <c r="EY112" s="835"/>
      <c r="EZ112" s="835" t="s">
        <v>470</v>
      </c>
      <c r="FA112" s="345"/>
      <c r="FB112" s="835" t="s">
        <v>471</v>
      </c>
      <c r="FC112" s="840">
        <f>$D$67*FE60</f>
        <v>120</v>
      </c>
      <c r="FD112" s="840">
        <f>IF(FC112&gt;FC108,FC108,FC112)</f>
        <v>120</v>
      </c>
      <c r="FE112" s="835"/>
      <c r="FF112" s="835" t="s">
        <v>470</v>
      </c>
      <c r="FG112" s="345"/>
      <c r="FH112" s="835" t="s">
        <v>471</v>
      </c>
      <c r="FI112" s="840">
        <f>$D$67*FK60</f>
        <v>120</v>
      </c>
      <c r="FJ112" s="840">
        <f>IF(FI112&gt;FI108,FI108,FI112)</f>
        <v>120</v>
      </c>
      <c r="FK112" s="835"/>
      <c r="FL112" s="835" t="s">
        <v>470</v>
      </c>
      <c r="FM112" s="345"/>
      <c r="FN112" s="835" t="s">
        <v>471</v>
      </c>
      <c r="FO112" s="840">
        <f>$D$67*FQ60</f>
        <v>120</v>
      </c>
      <c r="FP112" s="840">
        <f>IF(FO112&gt;FO108,FO108,FO112)</f>
        <v>120</v>
      </c>
      <c r="FQ112" s="835"/>
      <c r="FR112" s="835" t="s">
        <v>470</v>
      </c>
      <c r="FS112" s="345"/>
      <c r="FT112" s="835" t="s">
        <v>471</v>
      </c>
      <c r="FU112" s="840">
        <f>$D$67*FW60</f>
        <v>120</v>
      </c>
      <c r="FV112" s="840">
        <f>IF(FU112&gt;FU108,FU108,FU112)</f>
        <v>120</v>
      </c>
      <c r="FW112" s="835"/>
      <c r="FX112" s="835" t="s">
        <v>470</v>
      </c>
      <c r="FY112" s="345"/>
    </row>
    <row r="113" spans="1:181" x14ac:dyDescent="0.3">
      <c r="A113" s="19"/>
      <c r="B113" s="835" t="s">
        <v>469</v>
      </c>
      <c r="C113" s="840">
        <f>D$67*E63</f>
        <v>120</v>
      </c>
      <c r="D113" s="840">
        <f>IF(C113&gt;C109,C109,C113)</f>
        <v>120</v>
      </c>
      <c r="E113" s="835"/>
      <c r="F113" s="835">
        <f>C107*C108</f>
        <v>29584</v>
      </c>
      <c r="G113" s="345"/>
      <c r="H113" s="835" t="s">
        <v>469</v>
      </c>
      <c r="I113" s="840">
        <f>$D$67*K63</f>
        <v>120</v>
      </c>
      <c r="J113" s="840">
        <f>IF(I113&gt;I109,I109,I113)</f>
        <v>120</v>
      </c>
      <c r="K113" s="835"/>
      <c r="L113" s="835">
        <f>I107*I108</f>
        <v>29584</v>
      </c>
      <c r="M113" s="345"/>
      <c r="N113" s="835" t="s">
        <v>469</v>
      </c>
      <c r="O113" s="840">
        <f>$D$67*Q63</f>
        <v>120</v>
      </c>
      <c r="P113" s="840">
        <f>IF(O113&gt;O109,O109,O113)</f>
        <v>120</v>
      </c>
      <c r="Q113" s="835"/>
      <c r="R113" s="835">
        <f>O107*O108</f>
        <v>29584</v>
      </c>
      <c r="S113" s="345"/>
      <c r="T113" s="835" t="s">
        <v>469</v>
      </c>
      <c r="U113" s="840">
        <f>$D$67*W63</f>
        <v>120</v>
      </c>
      <c r="V113" s="840">
        <f>IF(U113&gt;U109,U109,U113)</f>
        <v>120</v>
      </c>
      <c r="W113" s="835"/>
      <c r="X113" s="835">
        <f>U107*U108</f>
        <v>29584</v>
      </c>
      <c r="Y113" s="345"/>
      <c r="Z113" s="835" t="s">
        <v>469</v>
      </c>
      <c r="AA113" s="840">
        <f>$D$67*AC63</f>
        <v>120</v>
      </c>
      <c r="AB113" s="840">
        <f>IF(AA113&gt;AA109,AA109,AA113)</f>
        <v>120</v>
      </c>
      <c r="AC113" s="835"/>
      <c r="AD113" s="835">
        <f>AA107*AA108</f>
        <v>29584</v>
      </c>
      <c r="AE113" s="345"/>
      <c r="AF113" s="835" t="s">
        <v>469</v>
      </c>
      <c r="AG113" s="840">
        <f>$D$67*AI63</f>
        <v>120</v>
      </c>
      <c r="AH113" s="840">
        <f>IF(AG113&gt;AG109,AG109,AG113)</f>
        <v>120</v>
      </c>
      <c r="AI113" s="835"/>
      <c r="AJ113" s="835">
        <f>AG107*AG108</f>
        <v>29584</v>
      </c>
      <c r="AK113" s="345"/>
      <c r="AL113" s="835" t="s">
        <v>469</v>
      </c>
      <c r="AM113" s="840">
        <f>$D$67*AO63</f>
        <v>120</v>
      </c>
      <c r="AN113" s="840">
        <f>IF(AM113&gt;AM109,AM109,AM113)</f>
        <v>120</v>
      </c>
      <c r="AO113" s="835"/>
      <c r="AP113" s="835">
        <f>AM107*AM108</f>
        <v>29584</v>
      </c>
      <c r="AQ113" s="345"/>
      <c r="AR113" s="835" t="s">
        <v>469</v>
      </c>
      <c r="AS113" s="840">
        <f>$D$67*AU63</f>
        <v>120</v>
      </c>
      <c r="AT113" s="840">
        <f>IF(AS113&gt;AS109,AS109,AS113)</f>
        <v>120</v>
      </c>
      <c r="AU113" s="835"/>
      <c r="AV113" s="835">
        <f>AS107*AS108</f>
        <v>29584</v>
      </c>
      <c r="AW113" s="345"/>
      <c r="AX113" s="835" t="s">
        <v>469</v>
      </c>
      <c r="AY113" s="840">
        <f>$D$67*BA63</f>
        <v>120</v>
      </c>
      <c r="AZ113" s="840">
        <f>IF(AY113&gt;AY109,AY109,AY113)</f>
        <v>120</v>
      </c>
      <c r="BA113" s="835"/>
      <c r="BB113" s="835">
        <f>AY107*AY108</f>
        <v>29584</v>
      </c>
      <c r="BC113" s="345"/>
      <c r="BD113" s="835" t="s">
        <v>469</v>
      </c>
      <c r="BE113" s="840">
        <f>$D$67*BG63</f>
        <v>120</v>
      </c>
      <c r="BF113" s="840">
        <f>IF(BE113&gt;BE109,BE109,BE113)</f>
        <v>120</v>
      </c>
      <c r="BG113" s="835"/>
      <c r="BH113" s="835">
        <f>BE107*BE108</f>
        <v>29584</v>
      </c>
      <c r="BI113" s="345"/>
      <c r="BJ113" s="835" t="s">
        <v>469</v>
      </c>
      <c r="BK113" s="840">
        <f>$D$67*BM63</f>
        <v>120</v>
      </c>
      <c r="BL113" s="840">
        <f>IF(BK113&gt;BK109,BK109,BK113)</f>
        <v>120</v>
      </c>
      <c r="BM113" s="835"/>
      <c r="BN113" s="835">
        <f>BK107*BK108</f>
        <v>29584</v>
      </c>
      <c r="BO113" s="345"/>
      <c r="BP113" s="835" t="s">
        <v>469</v>
      </c>
      <c r="BQ113" s="840">
        <f>$D$67*BS63</f>
        <v>120</v>
      </c>
      <c r="BR113" s="840">
        <f>IF(BQ113&gt;BQ109,BQ109,BQ113)</f>
        <v>120</v>
      </c>
      <c r="BS113" s="835"/>
      <c r="BT113" s="835">
        <f>BQ107*BQ108</f>
        <v>29584</v>
      </c>
      <c r="BU113" s="345"/>
      <c r="BV113" s="835" t="s">
        <v>469</v>
      </c>
      <c r="BW113" s="840">
        <f>$D$67*BY63</f>
        <v>120</v>
      </c>
      <c r="BX113" s="840">
        <f>IF(BW113&gt;BW109,BW109,BW113)</f>
        <v>120</v>
      </c>
      <c r="BY113" s="835"/>
      <c r="BZ113" s="835">
        <f>BW107*BW108</f>
        <v>29584</v>
      </c>
      <c r="CA113" s="345"/>
      <c r="CB113" s="835" t="s">
        <v>469</v>
      </c>
      <c r="CC113" s="840">
        <f>$D$67*CE63</f>
        <v>120</v>
      </c>
      <c r="CD113" s="840">
        <f>IF(CC113&gt;CC109,CC109,CC113)</f>
        <v>120</v>
      </c>
      <c r="CE113" s="835"/>
      <c r="CF113" s="835">
        <f>CC107*CC108</f>
        <v>29584</v>
      </c>
      <c r="CG113" s="345"/>
      <c r="CH113" s="835" t="s">
        <v>469</v>
      </c>
      <c r="CI113" s="840">
        <f>$D$67*CK63</f>
        <v>120</v>
      </c>
      <c r="CJ113" s="840">
        <f>IF(CI113&gt;CI109,CI109,CI113)</f>
        <v>120</v>
      </c>
      <c r="CK113" s="835"/>
      <c r="CL113" s="835">
        <f>CI107*CI108</f>
        <v>29584</v>
      </c>
      <c r="CM113" s="345"/>
      <c r="CN113" s="835" t="s">
        <v>469</v>
      </c>
      <c r="CO113" s="840">
        <f>$D$67*CQ63</f>
        <v>120</v>
      </c>
      <c r="CP113" s="840">
        <f>IF(CO113&gt;CO109,CO109,CO113)</f>
        <v>120</v>
      </c>
      <c r="CQ113" s="835"/>
      <c r="CR113" s="835">
        <f>CO107*CO108</f>
        <v>29584</v>
      </c>
      <c r="CS113" s="345"/>
      <c r="CT113" s="835" t="s">
        <v>469</v>
      </c>
      <c r="CU113" s="840">
        <f>$D$67*CW63</f>
        <v>120</v>
      </c>
      <c r="CV113" s="840">
        <f>IF(CU113&gt;CU109,CU109,CU113)</f>
        <v>120</v>
      </c>
      <c r="CW113" s="835"/>
      <c r="CX113" s="835">
        <f>CU107*CU108</f>
        <v>29584</v>
      </c>
      <c r="CY113" s="345"/>
      <c r="CZ113" s="835" t="s">
        <v>469</v>
      </c>
      <c r="DA113" s="840">
        <f>$D$67*DC63</f>
        <v>120</v>
      </c>
      <c r="DB113" s="840">
        <f>IF(DA113&gt;DA109,DA109,DA113)</f>
        <v>120</v>
      </c>
      <c r="DC113" s="835"/>
      <c r="DD113" s="835">
        <f>DA107*DA108</f>
        <v>29584</v>
      </c>
      <c r="DE113" s="345"/>
      <c r="DF113" s="835" t="s">
        <v>469</v>
      </c>
      <c r="DG113" s="840">
        <f>$D$67*DI63</f>
        <v>120</v>
      </c>
      <c r="DH113" s="840">
        <f>IF(DG113&gt;DG109,DG109,DG113)</f>
        <v>120</v>
      </c>
      <c r="DI113" s="835"/>
      <c r="DJ113" s="835">
        <f>DG107*DG108</f>
        <v>29584</v>
      </c>
      <c r="DK113" s="345"/>
      <c r="DL113" s="835" t="s">
        <v>469</v>
      </c>
      <c r="DM113" s="840">
        <f>$D$67*DO63</f>
        <v>120</v>
      </c>
      <c r="DN113" s="840">
        <f>IF(DM113&gt;DM109,DM109,DM113)</f>
        <v>120</v>
      </c>
      <c r="DO113" s="835"/>
      <c r="DP113" s="835">
        <f>DM107*DM108</f>
        <v>29584</v>
      </c>
      <c r="DQ113" s="345"/>
      <c r="DR113" s="835" t="s">
        <v>469</v>
      </c>
      <c r="DS113" s="840">
        <f>$D$67*DU63</f>
        <v>120</v>
      </c>
      <c r="DT113" s="840">
        <f>IF(DS113&gt;DS109,DS109,DS113)</f>
        <v>120</v>
      </c>
      <c r="DU113" s="835"/>
      <c r="DV113" s="835">
        <f>DS107*DS108</f>
        <v>29584</v>
      </c>
      <c r="DW113" s="345"/>
      <c r="DX113" s="835" t="s">
        <v>469</v>
      </c>
      <c r="DY113" s="840">
        <f>$D$67*EA63</f>
        <v>120</v>
      </c>
      <c r="DZ113" s="840">
        <f>IF(DY113&gt;DY109,DY109,DY113)</f>
        <v>120</v>
      </c>
      <c r="EA113" s="835"/>
      <c r="EB113" s="835">
        <f>DY107*DY108</f>
        <v>29584</v>
      </c>
      <c r="EC113" s="345"/>
      <c r="ED113" s="835" t="s">
        <v>469</v>
      </c>
      <c r="EE113" s="840">
        <f>$D$67*EG63</f>
        <v>120</v>
      </c>
      <c r="EF113" s="840">
        <f>IF(EE113&gt;EE109,EE109,EE113)</f>
        <v>120</v>
      </c>
      <c r="EG113" s="835"/>
      <c r="EH113" s="835">
        <f>EE107*EE108</f>
        <v>29584</v>
      </c>
      <c r="EI113" s="345"/>
      <c r="EJ113" s="835" t="s">
        <v>469</v>
      </c>
      <c r="EK113" s="840">
        <f>$D$67*EM63</f>
        <v>120</v>
      </c>
      <c r="EL113" s="840">
        <f>IF(EK113&gt;EK109,EK109,EK113)</f>
        <v>120</v>
      </c>
      <c r="EM113" s="835"/>
      <c r="EN113" s="835">
        <f>EK107*EK108</f>
        <v>29584</v>
      </c>
      <c r="EO113" s="345"/>
      <c r="EP113" s="835" t="s">
        <v>469</v>
      </c>
      <c r="EQ113" s="840">
        <f>$D$67*ES63</f>
        <v>120</v>
      </c>
      <c r="ER113" s="840">
        <f>IF(EQ113&gt;EQ109,EQ109,EQ113)</f>
        <v>120</v>
      </c>
      <c r="ES113" s="835"/>
      <c r="ET113" s="835">
        <f>EQ107*EQ108</f>
        <v>29584</v>
      </c>
      <c r="EU113" s="345"/>
      <c r="EV113" s="835" t="s">
        <v>469</v>
      </c>
      <c r="EW113" s="840">
        <f>$D$67*EY63</f>
        <v>120</v>
      </c>
      <c r="EX113" s="840">
        <f>IF(EW113&gt;EW109,EW109,EW113)</f>
        <v>120</v>
      </c>
      <c r="EY113" s="835"/>
      <c r="EZ113" s="835">
        <f>EW107*EW108</f>
        <v>29584</v>
      </c>
      <c r="FA113" s="345"/>
      <c r="FB113" s="835" t="s">
        <v>469</v>
      </c>
      <c r="FC113" s="840">
        <f>$D$67*FE63</f>
        <v>120</v>
      </c>
      <c r="FD113" s="840">
        <f>IF(FC113&gt;FC109,FC109,FC113)</f>
        <v>120</v>
      </c>
      <c r="FE113" s="835"/>
      <c r="FF113" s="835">
        <f>FC107*FC108</f>
        <v>29584</v>
      </c>
      <c r="FG113" s="345"/>
      <c r="FH113" s="835" t="s">
        <v>469</v>
      </c>
      <c r="FI113" s="840">
        <f>$D$67*FK63</f>
        <v>120</v>
      </c>
      <c r="FJ113" s="840">
        <f>IF(FI113&gt;FI109,FI109,FI113)</f>
        <v>120</v>
      </c>
      <c r="FK113" s="835"/>
      <c r="FL113" s="835">
        <f>FI107*FI108</f>
        <v>29584</v>
      </c>
      <c r="FM113" s="345"/>
      <c r="FN113" s="835" t="s">
        <v>469</v>
      </c>
      <c r="FO113" s="840">
        <f>$D$67*FQ63</f>
        <v>120</v>
      </c>
      <c r="FP113" s="840">
        <f>IF(FO113&gt;FO109,FO109,FO113)</f>
        <v>120</v>
      </c>
      <c r="FQ113" s="835"/>
      <c r="FR113" s="835">
        <f>FO107*FO108</f>
        <v>29584</v>
      </c>
      <c r="FS113" s="345"/>
      <c r="FT113" s="835" t="s">
        <v>469</v>
      </c>
      <c r="FU113" s="840">
        <f>$D$67*FW63</f>
        <v>120</v>
      </c>
      <c r="FV113" s="840">
        <f>IF(FU113&gt;FU109,FU109,FU113)</f>
        <v>120</v>
      </c>
      <c r="FW113" s="835"/>
      <c r="FX113" s="835">
        <f>FU107*FU108</f>
        <v>29584</v>
      </c>
      <c r="FY113" s="345"/>
    </row>
    <row r="114" spans="1:181" x14ac:dyDescent="0.3">
      <c r="A114" s="19"/>
      <c r="B114" s="835" t="s">
        <v>468</v>
      </c>
      <c r="C114" s="840">
        <f>D$67*E61</f>
        <v>120</v>
      </c>
      <c r="D114" s="840">
        <f>IF(C114&gt;C110,C110,C114)</f>
        <v>120</v>
      </c>
      <c r="E114" s="835"/>
      <c r="F114" s="835"/>
      <c r="G114" s="345"/>
      <c r="H114" s="835" t="s">
        <v>468</v>
      </c>
      <c r="I114" s="840">
        <f>$D$67*K61</f>
        <v>120</v>
      </c>
      <c r="J114" s="840">
        <f>IF(I114&gt;I110,I110,I114)</f>
        <v>120</v>
      </c>
      <c r="K114" s="835"/>
      <c r="L114" s="835"/>
      <c r="M114" s="345"/>
      <c r="N114" s="835" t="s">
        <v>468</v>
      </c>
      <c r="O114" s="840">
        <f>$D$67*Q61</f>
        <v>120</v>
      </c>
      <c r="P114" s="840">
        <f>IF(O114&gt;O110,O110,O114)</f>
        <v>120</v>
      </c>
      <c r="Q114" s="835"/>
      <c r="R114" s="835"/>
      <c r="S114" s="345"/>
      <c r="T114" s="835" t="s">
        <v>468</v>
      </c>
      <c r="U114" s="840">
        <f>$D$67*W61</f>
        <v>120</v>
      </c>
      <c r="V114" s="840">
        <f>IF(U114&gt;U110,U110,U114)</f>
        <v>120</v>
      </c>
      <c r="W114" s="835"/>
      <c r="X114" s="835"/>
      <c r="Y114" s="345"/>
      <c r="Z114" s="835" t="s">
        <v>468</v>
      </c>
      <c r="AA114" s="840">
        <f>$D$67*AC61</f>
        <v>120</v>
      </c>
      <c r="AB114" s="840">
        <f>IF(AA114&gt;AA110,AA110,AA114)</f>
        <v>120</v>
      </c>
      <c r="AC114" s="835"/>
      <c r="AD114" s="835"/>
      <c r="AE114" s="345"/>
      <c r="AF114" s="835" t="s">
        <v>468</v>
      </c>
      <c r="AG114" s="840">
        <f>$D$67*AI61</f>
        <v>120</v>
      </c>
      <c r="AH114" s="840">
        <f>IF(AG114&gt;AG110,AG110,AG114)</f>
        <v>120</v>
      </c>
      <c r="AI114" s="835"/>
      <c r="AJ114" s="835"/>
      <c r="AK114" s="345"/>
      <c r="AL114" s="835" t="s">
        <v>468</v>
      </c>
      <c r="AM114" s="840">
        <f>$D$67*AO61</f>
        <v>120</v>
      </c>
      <c r="AN114" s="840">
        <f>IF(AM114&gt;AM110,AM110,AM114)</f>
        <v>120</v>
      </c>
      <c r="AO114" s="835"/>
      <c r="AP114" s="835"/>
      <c r="AQ114" s="345"/>
      <c r="AR114" s="835" t="s">
        <v>468</v>
      </c>
      <c r="AS114" s="840">
        <f>$D$67*AU61</f>
        <v>120</v>
      </c>
      <c r="AT114" s="840">
        <f>IF(AS114&gt;AS110,AS110,AS114)</f>
        <v>120</v>
      </c>
      <c r="AU114" s="835"/>
      <c r="AV114" s="835"/>
      <c r="AW114" s="345"/>
      <c r="AX114" s="835" t="s">
        <v>468</v>
      </c>
      <c r="AY114" s="840">
        <f>$D$67*BA61</f>
        <v>120</v>
      </c>
      <c r="AZ114" s="840">
        <f>IF(AY114&gt;AY110,AY110,AY114)</f>
        <v>120</v>
      </c>
      <c r="BA114" s="835"/>
      <c r="BB114" s="835"/>
      <c r="BC114" s="345"/>
      <c r="BD114" s="835" t="s">
        <v>468</v>
      </c>
      <c r="BE114" s="840">
        <f>$D$67*BG61</f>
        <v>120</v>
      </c>
      <c r="BF114" s="840">
        <f>IF(BE114&gt;BE110,BE110,BE114)</f>
        <v>120</v>
      </c>
      <c r="BG114" s="835"/>
      <c r="BH114" s="835"/>
      <c r="BI114" s="345"/>
      <c r="BJ114" s="835" t="s">
        <v>468</v>
      </c>
      <c r="BK114" s="840">
        <f>$D$67*BM61</f>
        <v>120</v>
      </c>
      <c r="BL114" s="840">
        <f>IF(BK114&gt;BK110,BK110,BK114)</f>
        <v>120</v>
      </c>
      <c r="BM114" s="835"/>
      <c r="BN114" s="835"/>
      <c r="BO114" s="345"/>
      <c r="BP114" s="835" t="s">
        <v>468</v>
      </c>
      <c r="BQ114" s="840">
        <f>$D$67*BS61</f>
        <v>120</v>
      </c>
      <c r="BR114" s="840">
        <f>IF(BQ114&gt;BQ110,BQ110,BQ114)</f>
        <v>120</v>
      </c>
      <c r="BS114" s="835"/>
      <c r="BT114" s="835"/>
      <c r="BU114" s="345"/>
      <c r="BV114" s="835" t="s">
        <v>468</v>
      </c>
      <c r="BW114" s="840">
        <f>$D$67*BY61</f>
        <v>120</v>
      </c>
      <c r="BX114" s="840">
        <f>IF(BW114&gt;BW110,BW110,BW114)</f>
        <v>120</v>
      </c>
      <c r="BY114" s="835"/>
      <c r="BZ114" s="835"/>
      <c r="CA114" s="345"/>
      <c r="CB114" s="835" t="s">
        <v>468</v>
      </c>
      <c r="CC114" s="840">
        <f>$D$67*CE61</f>
        <v>120</v>
      </c>
      <c r="CD114" s="840">
        <f>IF(CC114&gt;CC110,CC110,CC114)</f>
        <v>120</v>
      </c>
      <c r="CE114" s="835"/>
      <c r="CF114" s="835"/>
      <c r="CG114" s="345"/>
      <c r="CH114" s="835" t="s">
        <v>468</v>
      </c>
      <c r="CI114" s="840">
        <f>$D$67*CK61</f>
        <v>120</v>
      </c>
      <c r="CJ114" s="840">
        <f>IF(CI114&gt;CI110,CI110,CI114)</f>
        <v>120</v>
      </c>
      <c r="CK114" s="835"/>
      <c r="CL114" s="835"/>
      <c r="CM114" s="345"/>
      <c r="CN114" s="835" t="s">
        <v>468</v>
      </c>
      <c r="CO114" s="840">
        <f>$D$67*CQ61</f>
        <v>120</v>
      </c>
      <c r="CP114" s="840">
        <f>IF(CO114&gt;CO110,CO110,CO114)</f>
        <v>120</v>
      </c>
      <c r="CQ114" s="835"/>
      <c r="CR114" s="835"/>
      <c r="CS114" s="345"/>
      <c r="CT114" s="835" t="s">
        <v>468</v>
      </c>
      <c r="CU114" s="840">
        <f>$D$67*CW61</f>
        <v>120</v>
      </c>
      <c r="CV114" s="840">
        <f>IF(CU114&gt;CU110,CU110,CU114)</f>
        <v>120</v>
      </c>
      <c r="CW114" s="835"/>
      <c r="CX114" s="835"/>
      <c r="CY114" s="345"/>
      <c r="CZ114" s="835" t="s">
        <v>468</v>
      </c>
      <c r="DA114" s="840">
        <f>$D$67*DC61</f>
        <v>120</v>
      </c>
      <c r="DB114" s="840">
        <f>IF(DA114&gt;DA110,DA110,DA114)</f>
        <v>120</v>
      </c>
      <c r="DC114" s="835"/>
      <c r="DD114" s="835"/>
      <c r="DE114" s="345"/>
      <c r="DF114" s="835" t="s">
        <v>468</v>
      </c>
      <c r="DG114" s="840">
        <f>$D$67*DI61</f>
        <v>120</v>
      </c>
      <c r="DH114" s="840">
        <f>IF(DG114&gt;DG110,DG110,DG114)</f>
        <v>120</v>
      </c>
      <c r="DI114" s="835"/>
      <c r="DJ114" s="835"/>
      <c r="DK114" s="345"/>
      <c r="DL114" s="835" t="s">
        <v>468</v>
      </c>
      <c r="DM114" s="840">
        <f>$D$67*DO61</f>
        <v>120</v>
      </c>
      <c r="DN114" s="840">
        <f>IF(DM114&gt;DM110,DM110,DM114)</f>
        <v>120</v>
      </c>
      <c r="DO114" s="835"/>
      <c r="DP114" s="835"/>
      <c r="DQ114" s="345"/>
      <c r="DR114" s="835" t="s">
        <v>468</v>
      </c>
      <c r="DS114" s="840">
        <f>$D$67*DU61</f>
        <v>120</v>
      </c>
      <c r="DT114" s="840">
        <f>IF(DS114&gt;DS110,DS110,DS114)</f>
        <v>120</v>
      </c>
      <c r="DU114" s="835"/>
      <c r="DV114" s="835"/>
      <c r="DW114" s="345"/>
      <c r="DX114" s="835" t="s">
        <v>468</v>
      </c>
      <c r="DY114" s="840">
        <f>$D$67*EA61</f>
        <v>120</v>
      </c>
      <c r="DZ114" s="840">
        <f>IF(DY114&gt;DY110,DY110,DY114)</f>
        <v>120</v>
      </c>
      <c r="EA114" s="835"/>
      <c r="EB114" s="835"/>
      <c r="EC114" s="345"/>
      <c r="ED114" s="835" t="s">
        <v>468</v>
      </c>
      <c r="EE114" s="840">
        <f>$D$67*EG61</f>
        <v>120</v>
      </c>
      <c r="EF114" s="840">
        <f>IF(EE114&gt;EE110,EE110,EE114)</f>
        <v>120</v>
      </c>
      <c r="EG114" s="835"/>
      <c r="EH114" s="835"/>
      <c r="EI114" s="345"/>
      <c r="EJ114" s="835" t="s">
        <v>468</v>
      </c>
      <c r="EK114" s="840">
        <f>$D$67*EM61</f>
        <v>120</v>
      </c>
      <c r="EL114" s="840">
        <f>IF(EK114&gt;EK110,EK110,EK114)</f>
        <v>120</v>
      </c>
      <c r="EM114" s="835"/>
      <c r="EN114" s="835"/>
      <c r="EO114" s="345"/>
      <c r="EP114" s="835" t="s">
        <v>468</v>
      </c>
      <c r="EQ114" s="840">
        <f>$D$67*ES61</f>
        <v>120</v>
      </c>
      <c r="ER114" s="840">
        <f>IF(EQ114&gt;EQ110,EQ110,EQ114)</f>
        <v>120</v>
      </c>
      <c r="ES114" s="835"/>
      <c r="ET114" s="835"/>
      <c r="EU114" s="345"/>
      <c r="EV114" s="835" t="s">
        <v>468</v>
      </c>
      <c r="EW114" s="840">
        <f>$D$67*EY61</f>
        <v>120</v>
      </c>
      <c r="EX114" s="840">
        <f>IF(EW114&gt;EW110,EW110,EW114)</f>
        <v>120</v>
      </c>
      <c r="EY114" s="835"/>
      <c r="EZ114" s="835"/>
      <c r="FA114" s="345"/>
      <c r="FB114" s="835" t="s">
        <v>468</v>
      </c>
      <c r="FC114" s="840">
        <f>$D$67*FE61</f>
        <v>120</v>
      </c>
      <c r="FD114" s="840">
        <f>IF(FC114&gt;FC110,FC110,FC114)</f>
        <v>120</v>
      </c>
      <c r="FE114" s="835"/>
      <c r="FF114" s="835"/>
      <c r="FG114" s="345"/>
      <c r="FH114" s="835" t="s">
        <v>468</v>
      </c>
      <c r="FI114" s="840">
        <f>$D$67*FK61</f>
        <v>120</v>
      </c>
      <c r="FJ114" s="840">
        <f>IF(FI114&gt;FI110,FI110,FI114)</f>
        <v>120</v>
      </c>
      <c r="FK114" s="835"/>
      <c r="FL114" s="835"/>
      <c r="FM114" s="345"/>
      <c r="FN114" s="835" t="s">
        <v>468</v>
      </c>
      <c r="FO114" s="840">
        <f>$D$67*FQ61</f>
        <v>120</v>
      </c>
      <c r="FP114" s="840">
        <f>IF(FO114&gt;FO110,FO110,FO114)</f>
        <v>120</v>
      </c>
      <c r="FQ114" s="835"/>
      <c r="FR114" s="835"/>
      <c r="FS114" s="345"/>
      <c r="FT114" s="835" t="s">
        <v>468</v>
      </c>
      <c r="FU114" s="840">
        <f>$D$67*FW61</f>
        <v>120</v>
      </c>
      <c r="FV114" s="840">
        <f>IF(FU114&gt;FU110,FU110,FU114)</f>
        <v>120</v>
      </c>
      <c r="FW114" s="835"/>
      <c r="FX114" s="835"/>
      <c r="FY114" s="345"/>
    </row>
    <row r="115" spans="1:181" x14ac:dyDescent="0.3">
      <c r="A115" s="19"/>
      <c r="B115" s="835" t="s">
        <v>467</v>
      </c>
      <c r="C115" s="840">
        <f>D$67*E62</f>
        <v>120</v>
      </c>
      <c r="D115" s="840">
        <f>IF(C115&gt;C107,C107,C115)</f>
        <v>120</v>
      </c>
      <c r="E115" s="835"/>
      <c r="F115" s="835"/>
      <c r="G115" s="345"/>
      <c r="H115" s="835" t="s">
        <v>467</v>
      </c>
      <c r="I115" s="840">
        <f>$D$67*K62</f>
        <v>120</v>
      </c>
      <c r="J115" s="840">
        <f>IF(I115&gt;I107,I107,I115)</f>
        <v>120</v>
      </c>
      <c r="K115" s="835"/>
      <c r="L115" s="835"/>
      <c r="M115" s="345"/>
      <c r="N115" s="835" t="s">
        <v>467</v>
      </c>
      <c r="O115" s="840">
        <f>$D$67*Q62</f>
        <v>120</v>
      </c>
      <c r="P115" s="840">
        <f>IF(O115&gt;O107,O107,O115)</f>
        <v>120</v>
      </c>
      <c r="Q115" s="835"/>
      <c r="R115" s="835"/>
      <c r="S115" s="345"/>
      <c r="T115" s="835" t="s">
        <v>467</v>
      </c>
      <c r="U115" s="840">
        <f>$D$67*W62</f>
        <v>120</v>
      </c>
      <c r="V115" s="840">
        <f>IF(U115&gt;U107,U107,U115)</f>
        <v>120</v>
      </c>
      <c r="W115" s="835"/>
      <c r="X115" s="835"/>
      <c r="Y115" s="345"/>
      <c r="Z115" s="835" t="s">
        <v>467</v>
      </c>
      <c r="AA115" s="840">
        <f>$D$67*AC62</f>
        <v>120</v>
      </c>
      <c r="AB115" s="840">
        <f>IF(AA115&gt;AA107,AA107,AA115)</f>
        <v>120</v>
      </c>
      <c r="AC115" s="835"/>
      <c r="AD115" s="835"/>
      <c r="AE115" s="345"/>
      <c r="AF115" s="835" t="s">
        <v>467</v>
      </c>
      <c r="AG115" s="840">
        <f>$D$67*AI62</f>
        <v>120</v>
      </c>
      <c r="AH115" s="840">
        <f>IF(AG115&gt;AG107,AG107,AG115)</f>
        <v>120</v>
      </c>
      <c r="AI115" s="835"/>
      <c r="AJ115" s="835"/>
      <c r="AK115" s="345"/>
      <c r="AL115" s="835" t="s">
        <v>467</v>
      </c>
      <c r="AM115" s="840">
        <f>$D$67*AO62</f>
        <v>120</v>
      </c>
      <c r="AN115" s="840">
        <f>IF(AM115&gt;AM107,AM107,AM115)</f>
        <v>120</v>
      </c>
      <c r="AO115" s="835"/>
      <c r="AP115" s="835"/>
      <c r="AQ115" s="345"/>
      <c r="AR115" s="835" t="s">
        <v>467</v>
      </c>
      <c r="AS115" s="840">
        <f>$D$67*AU62</f>
        <v>120</v>
      </c>
      <c r="AT115" s="840">
        <f>IF(AS115&gt;AS107,AS107,AS115)</f>
        <v>120</v>
      </c>
      <c r="AU115" s="835"/>
      <c r="AV115" s="835"/>
      <c r="AW115" s="345"/>
      <c r="AX115" s="835" t="s">
        <v>467</v>
      </c>
      <c r="AY115" s="840">
        <f>$D$67*BA62</f>
        <v>120</v>
      </c>
      <c r="AZ115" s="840">
        <f>IF(AY115&gt;AY107,AY107,AY115)</f>
        <v>120</v>
      </c>
      <c r="BA115" s="835"/>
      <c r="BB115" s="835"/>
      <c r="BC115" s="345"/>
      <c r="BD115" s="835" t="s">
        <v>467</v>
      </c>
      <c r="BE115" s="840">
        <f>$D$67*BG62</f>
        <v>120</v>
      </c>
      <c r="BF115" s="840">
        <f>IF(BE115&gt;BE107,BE107,BE115)</f>
        <v>120</v>
      </c>
      <c r="BG115" s="835"/>
      <c r="BH115" s="835"/>
      <c r="BI115" s="345"/>
      <c r="BJ115" s="835" t="s">
        <v>467</v>
      </c>
      <c r="BK115" s="840">
        <f>$D$67*BM62</f>
        <v>120</v>
      </c>
      <c r="BL115" s="840">
        <f>IF(BK115&gt;BK107,BK107,BK115)</f>
        <v>120</v>
      </c>
      <c r="BM115" s="835"/>
      <c r="BN115" s="835"/>
      <c r="BO115" s="345"/>
      <c r="BP115" s="835" t="s">
        <v>467</v>
      </c>
      <c r="BQ115" s="840">
        <f>$D$67*BS62</f>
        <v>120</v>
      </c>
      <c r="BR115" s="840">
        <f>IF(BQ115&gt;BQ107,BQ107,BQ115)</f>
        <v>120</v>
      </c>
      <c r="BS115" s="835"/>
      <c r="BT115" s="835"/>
      <c r="BU115" s="345"/>
      <c r="BV115" s="835" t="s">
        <v>467</v>
      </c>
      <c r="BW115" s="840">
        <f>$D$67*BY62</f>
        <v>120</v>
      </c>
      <c r="BX115" s="840">
        <f>IF(BW115&gt;BW107,BW107,BW115)</f>
        <v>120</v>
      </c>
      <c r="BY115" s="835"/>
      <c r="BZ115" s="835"/>
      <c r="CA115" s="345"/>
      <c r="CB115" s="835" t="s">
        <v>467</v>
      </c>
      <c r="CC115" s="840">
        <f>$D$67*CE62</f>
        <v>120</v>
      </c>
      <c r="CD115" s="840">
        <f>IF(CC115&gt;CC107,CC107,CC115)</f>
        <v>120</v>
      </c>
      <c r="CE115" s="835"/>
      <c r="CF115" s="835"/>
      <c r="CG115" s="345"/>
      <c r="CH115" s="835" t="s">
        <v>467</v>
      </c>
      <c r="CI115" s="840">
        <f>$D$67*CK62</f>
        <v>120</v>
      </c>
      <c r="CJ115" s="840">
        <f>IF(CI115&gt;CI107,CI107,CI115)</f>
        <v>120</v>
      </c>
      <c r="CK115" s="835"/>
      <c r="CL115" s="835"/>
      <c r="CM115" s="345"/>
      <c r="CN115" s="835" t="s">
        <v>467</v>
      </c>
      <c r="CO115" s="840">
        <f>$D$67*CQ62</f>
        <v>120</v>
      </c>
      <c r="CP115" s="840">
        <f>IF(CO115&gt;CO107,CO107,CO115)</f>
        <v>120</v>
      </c>
      <c r="CQ115" s="835"/>
      <c r="CR115" s="835"/>
      <c r="CS115" s="345"/>
      <c r="CT115" s="835" t="s">
        <v>467</v>
      </c>
      <c r="CU115" s="840">
        <f>$D$67*CW62</f>
        <v>120</v>
      </c>
      <c r="CV115" s="840">
        <f>IF(CU115&gt;CU107,CU107,CU115)</f>
        <v>120</v>
      </c>
      <c r="CW115" s="835"/>
      <c r="CX115" s="835"/>
      <c r="CY115" s="345"/>
      <c r="CZ115" s="835" t="s">
        <v>467</v>
      </c>
      <c r="DA115" s="840">
        <f>$D$67*DC62</f>
        <v>120</v>
      </c>
      <c r="DB115" s="840">
        <f>IF(DA115&gt;DA107,DA107,DA115)</f>
        <v>120</v>
      </c>
      <c r="DC115" s="835"/>
      <c r="DD115" s="835"/>
      <c r="DE115" s="345"/>
      <c r="DF115" s="835" t="s">
        <v>467</v>
      </c>
      <c r="DG115" s="840">
        <f>$D$67*DI62</f>
        <v>120</v>
      </c>
      <c r="DH115" s="840">
        <f>IF(DG115&gt;DG107,DG107,DG115)</f>
        <v>120</v>
      </c>
      <c r="DI115" s="835"/>
      <c r="DJ115" s="835"/>
      <c r="DK115" s="345"/>
      <c r="DL115" s="835" t="s">
        <v>467</v>
      </c>
      <c r="DM115" s="840">
        <f>$D$67*DO62</f>
        <v>120</v>
      </c>
      <c r="DN115" s="840">
        <f>IF(DM115&gt;DM107,DM107,DM115)</f>
        <v>120</v>
      </c>
      <c r="DO115" s="835"/>
      <c r="DP115" s="835"/>
      <c r="DQ115" s="345"/>
      <c r="DR115" s="835" t="s">
        <v>467</v>
      </c>
      <c r="DS115" s="840">
        <f>$D$67*DU62</f>
        <v>120</v>
      </c>
      <c r="DT115" s="840">
        <f>IF(DS115&gt;DS107,DS107,DS115)</f>
        <v>120</v>
      </c>
      <c r="DU115" s="835"/>
      <c r="DV115" s="835"/>
      <c r="DW115" s="345"/>
      <c r="DX115" s="835" t="s">
        <v>467</v>
      </c>
      <c r="DY115" s="840">
        <f>$D$67*EA62</f>
        <v>120</v>
      </c>
      <c r="DZ115" s="840">
        <f>IF(DY115&gt;DY107,DY107,DY115)</f>
        <v>120</v>
      </c>
      <c r="EA115" s="835"/>
      <c r="EB115" s="835"/>
      <c r="EC115" s="345"/>
      <c r="ED115" s="835" t="s">
        <v>467</v>
      </c>
      <c r="EE115" s="840">
        <f>$D$67*EG62</f>
        <v>120</v>
      </c>
      <c r="EF115" s="840">
        <f>IF(EE115&gt;EE107,EE107,EE115)</f>
        <v>120</v>
      </c>
      <c r="EG115" s="835"/>
      <c r="EH115" s="835"/>
      <c r="EI115" s="345"/>
      <c r="EJ115" s="835" t="s">
        <v>467</v>
      </c>
      <c r="EK115" s="840">
        <f>$D$67*EM62</f>
        <v>120</v>
      </c>
      <c r="EL115" s="840">
        <f>IF(EK115&gt;EK107,EK107,EK115)</f>
        <v>120</v>
      </c>
      <c r="EM115" s="835"/>
      <c r="EN115" s="835"/>
      <c r="EO115" s="345"/>
      <c r="EP115" s="835" t="s">
        <v>467</v>
      </c>
      <c r="EQ115" s="840">
        <f>$D$67*ES62</f>
        <v>120</v>
      </c>
      <c r="ER115" s="840">
        <f>IF(EQ115&gt;EQ107,EQ107,EQ115)</f>
        <v>120</v>
      </c>
      <c r="ES115" s="835"/>
      <c r="ET115" s="835"/>
      <c r="EU115" s="345"/>
      <c r="EV115" s="835" t="s">
        <v>467</v>
      </c>
      <c r="EW115" s="840">
        <f>$D$67*EY62</f>
        <v>120</v>
      </c>
      <c r="EX115" s="840">
        <f>IF(EW115&gt;EW107,EW107,EW115)</f>
        <v>120</v>
      </c>
      <c r="EY115" s="835"/>
      <c r="EZ115" s="835"/>
      <c r="FA115" s="345"/>
      <c r="FB115" s="835" t="s">
        <v>467</v>
      </c>
      <c r="FC115" s="840">
        <f>$D$67*FE62</f>
        <v>120</v>
      </c>
      <c r="FD115" s="840">
        <f>IF(FC115&gt;FC107,FC107,FC115)</f>
        <v>120</v>
      </c>
      <c r="FE115" s="835"/>
      <c r="FF115" s="835"/>
      <c r="FG115" s="345"/>
      <c r="FH115" s="835" t="s">
        <v>467</v>
      </c>
      <c r="FI115" s="840">
        <f>$D$67*FK62</f>
        <v>120</v>
      </c>
      <c r="FJ115" s="840">
        <f>IF(FI115&gt;FI107,FI107,FI115)</f>
        <v>120</v>
      </c>
      <c r="FK115" s="835"/>
      <c r="FL115" s="835"/>
      <c r="FM115" s="345"/>
      <c r="FN115" s="835" t="s">
        <v>467</v>
      </c>
      <c r="FO115" s="840">
        <f>$D$67*FQ62</f>
        <v>120</v>
      </c>
      <c r="FP115" s="840">
        <f>IF(FO115&gt;FO107,FO107,FO115)</f>
        <v>120</v>
      </c>
      <c r="FQ115" s="835"/>
      <c r="FR115" s="835"/>
      <c r="FS115" s="345"/>
      <c r="FT115" s="835" t="s">
        <v>467</v>
      </c>
      <c r="FU115" s="840">
        <f>$D$67*FW62</f>
        <v>120</v>
      </c>
      <c r="FV115" s="840">
        <f>IF(FU115&gt;FU107,FU107,FU115)</f>
        <v>120</v>
      </c>
      <c r="FW115" s="835"/>
      <c r="FX115" s="835"/>
      <c r="FY115" s="345"/>
    </row>
    <row r="116" spans="1:181" ht="15" thickBot="1" x14ac:dyDescent="0.35">
      <c r="A116" s="19"/>
      <c r="B116" s="835"/>
      <c r="C116" s="835" t="s">
        <v>466</v>
      </c>
      <c r="D116" s="835" t="s">
        <v>465</v>
      </c>
      <c r="E116" s="835"/>
      <c r="F116" s="835"/>
      <c r="G116" s="345"/>
      <c r="H116" s="835"/>
      <c r="I116" s="835" t="s">
        <v>466</v>
      </c>
      <c r="J116" s="835" t="s">
        <v>465</v>
      </c>
      <c r="K116" s="835"/>
      <c r="L116" s="835"/>
      <c r="M116" s="345"/>
      <c r="N116" s="835"/>
      <c r="O116" s="835" t="s">
        <v>466</v>
      </c>
      <c r="P116" s="835" t="s">
        <v>465</v>
      </c>
      <c r="Q116" s="835"/>
      <c r="R116" s="835"/>
      <c r="S116" s="345"/>
      <c r="T116" s="835"/>
      <c r="U116" s="835" t="s">
        <v>466</v>
      </c>
      <c r="V116" s="835" t="s">
        <v>465</v>
      </c>
      <c r="W116" s="835"/>
      <c r="X116" s="835"/>
      <c r="Y116" s="345"/>
      <c r="Z116" s="835"/>
      <c r="AA116" s="835" t="s">
        <v>466</v>
      </c>
      <c r="AB116" s="835" t="s">
        <v>465</v>
      </c>
      <c r="AC116" s="835"/>
      <c r="AD116" s="835"/>
      <c r="AE116" s="345"/>
      <c r="AF116" s="835"/>
      <c r="AG116" s="835" t="s">
        <v>466</v>
      </c>
      <c r="AH116" s="835" t="s">
        <v>465</v>
      </c>
      <c r="AI116" s="835"/>
      <c r="AJ116" s="835"/>
      <c r="AK116" s="345"/>
      <c r="AL116" s="835"/>
      <c r="AM116" s="835" t="s">
        <v>466</v>
      </c>
      <c r="AN116" s="835" t="s">
        <v>465</v>
      </c>
      <c r="AO116" s="835"/>
      <c r="AP116" s="835"/>
      <c r="AQ116" s="345"/>
      <c r="AR116" s="835"/>
      <c r="AS116" s="835" t="s">
        <v>466</v>
      </c>
      <c r="AT116" s="835" t="s">
        <v>465</v>
      </c>
      <c r="AU116" s="835"/>
      <c r="AV116" s="835"/>
      <c r="AW116" s="345"/>
      <c r="AX116" s="835"/>
      <c r="AY116" s="835" t="s">
        <v>466</v>
      </c>
      <c r="AZ116" s="835" t="s">
        <v>465</v>
      </c>
      <c r="BA116" s="835"/>
      <c r="BB116" s="835"/>
      <c r="BC116" s="345"/>
      <c r="BD116" s="835"/>
      <c r="BE116" s="835" t="s">
        <v>466</v>
      </c>
      <c r="BF116" s="835" t="s">
        <v>465</v>
      </c>
      <c r="BG116" s="835"/>
      <c r="BH116" s="835"/>
      <c r="BI116" s="345"/>
      <c r="BJ116" s="835"/>
      <c r="BK116" s="835" t="s">
        <v>466</v>
      </c>
      <c r="BL116" s="835" t="s">
        <v>465</v>
      </c>
      <c r="BM116" s="835"/>
      <c r="BN116" s="835"/>
      <c r="BO116" s="345"/>
      <c r="BP116" s="835"/>
      <c r="BQ116" s="835" t="s">
        <v>466</v>
      </c>
      <c r="BR116" s="835" t="s">
        <v>465</v>
      </c>
      <c r="BS116" s="835"/>
      <c r="BT116" s="835"/>
      <c r="BU116" s="345"/>
      <c r="BV116" s="835"/>
      <c r="BW116" s="835" t="s">
        <v>466</v>
      </c>
      <c r="BX116" s="835" t="s">
        <v>465</v>
      </c>
      <c r="BY116" s="835"/>
      <c r="BZ116" s="835"/>
      <c r="CA116" s="345"/>
      <c r="CB116" s="835"/>
      <c r="CC116" s="835" t="s">
        <v>466</v>
      </c>
      <c r="CD116" s="835" t="s">
        <v>465</v>
      </c>
      <c r="CE116" s="835"/>
      <c r="CF116" s="835"/>
      <c r="CG116" s="345"/>
      <c r="CH116" s="835"/>
      <c r="CI116" s="835" t="s">
        <v>466</v>
      </c>
      <c r="CJ116" s="835" t="s">
        <v>465</v>
      </c>
      <c r="CK116" s="835"/>
      <c r="CL116" s="835"/>
      <c r="CM116" s="345"/>
      <c r="CN116" s="835"/>
      <c r="CO116" s="835" t="s">
        <v>466</v>
      </c>
      <c r="CP116" s="835" t="s">
        <v>465</v>
      </c>
      <c r="CQ116" s="835"/>
      <c r="CR116" s="835"/>
      <c r="CS116" s="345"/>
      <c r="CT116" s="835"/>
      <c r="CU116" s="835" t="s">
        <v>466</v>
      </c>
      <c r="CV116" s="835" t="s">
        <v>465</v>
      </c>
      <c r="CW116" s="835"/>
      <c r="CX116" s="835"/>
      <c r="CY116" s="345"/>
      <c r="CZ116" s="835"/>
      <c r="DA116" s="835" t="s">
        <v>466</v>
      </c>
      <c r="DB116" s="835" t="s">
        <v>465</v>
      </c>
      <c r="DC116" s="835"/>
      <c r="DD116" s="835"/>
      <c r="DE116" s="345"/>
      <c r="DF116" s="835"/>
      <c r="DG116" s="835" t="s">
        <v>466</v>
      </c>
      <c r="DH116" s="835" t="s">
        <v>465</v>
      </c>
      <c r="DI116" s="835"/>
      <c r="DJ116" s="835"/>
      <c r="DK116" s="345"/>
      <c r="DL116" s="835"/>
      <c r="DM116" s="835" t="s">
        <v>466</v>
      </c>
      <c r="DN116" s="835" t="s">
        <v>465</v>
      </c>
      <c r="DO116" s="835"/>
      <c r="DP116" s="835"/>
      <c r="DQ116" s="345"/>
      <c r="DR116" s="835"/>
      <c r="DS116" s="835" t="s">
        <v>466</v>
      </c>
      <c r="DT116" s="835" t="s">
        <v>465</v>
      </c>
      <c r="DU116" s="835"/>
      <c r="DV116" s="835"/>
      <c r="DW116" s="345"/>
      <c r="DX116" s="835"/>
      <c r="DY116" s="835" t="s">
        <v>466</v>
      </c>
      <c r="DZ116" s="835" t="s">
        <v>465</v>
      </c>
      <c r="EA116" s="835"/>
      <c r="EB116" s="835"/>
      <c r="EC116" s="345"/>
      <c r="ED116" s="835"/>
      <c r="EE116" s="835" t="s">
        <v>466</v>
      </c>
      <c r="EF116" s="835" t="s">
        <v>465</v>
      </c>
      <c r="EG116" s="835"/>
      <c r="EH116" s="835"/>
      <c r="EI116" s="345"/>
      <c r="EJ116" s="835"/>
      <c r="EK116" s="835" t="s">
        <v>466</v>
      </c>
      <c r="EL116" s="835" t="s">
        <v>465</v>
      </c>
      <c r="EM116" s="835"/>
      <c r="EN116" s="835"/>
      <c r="EO116" s="345"/>
      <c r="EP116" s="835"/>
      <c r="EQ116" s="835" t="s">
        <v>466</v>
      </c>
      <c r="ER116" s="835" t="s">
        <v>465</v>
      </c>
      <c r="ES116" s="835"/>
      <c r="ET116" s="835"/>
      <c r="EU116" s="345"/>
      <c r="EV116" s="835"/>
      <c r="EW116" s="835" t="s">
        <v>466</v>
      </c>
      <c r="EX116" s="835" t="s">
        <v>465</v>
      </c>
      <c r="EY116" s="835"/>
      <c r="EZ116" s="835"/>
      <c r="FA116" s="345"/>
      <c r="FB116" s="835"/>
      <c r="FC116" s="835" t="s">
        <v>466</v>
      </c>
      <c r="FD116" s="835" t="s">
        <v>465</v>
      </c>
      <c r="FE116" s="835"/>
      <c r="FF116" s="835"/>
      <c r="FG116" s="345"/>
      <c r="FH116" s="835"/>
      <c r="FI116" s="835" t="s">
        <v>466</v>
      </c>
      <c r="FJ116" s="835" t="s">
        <v>465</v>
      </c>
      <c r="FK116" s="835"/>
      <c r="FL116" s="835"/>
      <c r="FM116" s="345"/>
      <c r="FN116" s="835"/>
      <c r="FO116" s="835" t="s">
        <v>466</v>
      </c>
      <c r="FP116" s="835" t="s">
        <v>465</v>
      </c>
      <c r="FQ116" s="835"/>
      <c r="FR116" s="835"/>
      <c r="FS116" s="345"/>
      <c r="FT116" s="835"/>
      <c r="FU116" s="835" t="s">
        <v>466</v>
      </c>
      <c r="FV116" s="835" t="s">
        <v>465</v>
      </c>
      <c r="FW116" s="835"/>
      <c r="FX116" s="835"/>
      <c r="FY116" s="345"/>
    </row>
    <row r="117" spans="1:181" x14ac:dyDescent="0.3">
      <c r="A117" s="19"/>
      <c r="B117" s="838" t="s">
        <v>442</v>
      </c>
      <c r="C117" s="837">
        <f>IF(E105&lt;0,C81-D114,D112)</f>
        <v>52</v>
      </c>
      <c r="D117" s="837">
        <f>IF(E106&lt;0,C80-D115,D113)</f>
        <v>52</v>
      </c>
      <c r="E117" s="837">
        <f t="shared" ref="E117:E124" si="27">IF($E$70=1,D117*C117,0)</f>
        <v>2704</v>
      </c>
      <c r="F117" s="836"/>
      <c r="G117" s="345"/>
      <c r="H117" s="838" t="s">
        <v>442</v>
      </c>
      <c r="I117" s="837">
        <f>IF(K105&lt;0,I81-J114,J112)</f>
        <v>52</v>
      </c>
      <c r="J117" s="837">
        <f>IF(K106&lt;0,I80-J115,J113)</f>
        <v>52</v>
      </c>
      <c r="K117" s="837">
        <f t="shared" ref="K117:K124" si="28">IF($E$70=1,J117*I117,0)</f>
        <v>2704</v>
      </c>
      <c r="L117" s="836"/>
      <c r="M117" s="345"/>
      <c r="N117" s="838" t="s">
        <v>442</v>
      </c>
      <c r="O117" s="837">
        <f>IF(Q105&lt;0,O81-P114,P112)</f>
        <v>52</v>
      </c>
      <c r="P117" s="837">
        <f>IF(Q106&lt;0,O80-P115,P113)</f>
        <v>52</v>
      </c>
      <c r="Q117" s="837">
        <f t="shared" ref="Q117:Q124" si="29">IF($E$70=1,P117*O117,0)</f>
        <v>2704</v>
      </c>
      <c r="R117" s="836"/>
      <c r="S117" s="345"/>
      <c r="T117" s="838" t="s">
        <v>442</v>
      </c>
      <c r="U117" s="837">
        <f>IF(W105&lt;0,U81-V114,V112)</f>
        <v>52</v>
      </c>
      <c r="V117" s="837">
        <f>IF(W106&lt;0,U80-V115,V113)</f>
        <v>52</v>
      </c>
      <c r="W117" s="837">
        <f t="shared" ref="W117:W124" si="30">IF($E$70=1,V117*U117,0)</f>
        <v>2704</v>
      </c>
      <c r="X117" s="836"/>
      <c r="Y117" s="345"/>
      <c r="Z117" s="838" t="s">
        <v>442</v>
      </c>
      <c r="AA117" s="837">
        <f>IF(AC105&lt;0,AA81-AB114,AB112)</f>
        <v>52</v>
      </c>
      <c r="AB117" s="837">
        <f>IF(AC106&lt;0,AA80-AB115,AB113)</f>
        <v>52</v>
      </c>
      <c r="AC117" s="837">
        <f t="shared" ref="AC117:AC124" si="31">IF($E$70=1,AB117*AA117,0)</f>
        <v>2704</v>
      </c>
      <c r="AD117" s="836"/>
      <c r="AE117" s="345"/>
      <c r="AF117" s="838" t="s">
        <v>442</v>
      </c>
      <c r="AG117" s="837">
        <f>IF(AI105&lt;0,AG81-AH114,AH112)</f>
        <v>52</v>
      </c>
      <c r="AH117" s="837">
        <f>IF(AI106&lt;0,AG80-AH115,AH113)</f>
        <v>52</v>
      </c>
      <c r="AI117" s="837">
        <f t="shared" ref="AI117:AI124" si="32">IF($E$70=1,AH117*AG117,0)</f>
        <v>2704</v>
      </c>
      <c r="AJ117" s="836"/>
      <c r="AK117" s="345"/>
      <c r="AL117" s="838" t="s">
        <v>442</v>
      </c>
      <c r="AM117" s="837">
        <f>IF(AO105&lt;0,AM81-AN114,AN112)</f>
        <v>52</v>
      </c>
      <c r="AN117" s="837">
        <f>IF(AO106&lt;0,AM80-AN115,AN113)</f>
        <v>52</v>
      </c>
      <c r="AO117" s="837">
        <f t="shared" ref="AO117:AO124" si="33">IF($E$70=1,AN117*AM117,0)</f>
        <v>2704</v>
      </c>
      <c r="AP117" s="836"/>
      <c r="AQ117" s="345"/>
      <c r="AR117" s="838" t="s">
        <v>442</v>
      </c>
      <c r="AS117" s="837">
        <f>IF(AU105&lt;0,AS81-AT114,AT112)</f>
        <v>52</v>
      </c>
      <c r="AT117" s="837">
        <f>IF(AU106&lt;0,AS80-AT115,AT113)</f>
        <v>52</v>
      </c>
      <c r="AU117" s="837">
        <f t="shared" ref="AU117:AU124" si="34">IF($E$70=1,AT117*AS117,0)</f>
        <v>2704</v>
      </c>
      <c r="AV117" s="836"/>
      <c r="AW117" s="345"/>
      <c r="AX117" s="838" t="s">
        <v>442</v>
      </c>
      <c r="AY117" s="837">
        <f>IF(BA105&lt;0,AY81-AZ114,AZ112)</f>
        <v>52</v>
      </c>
      <c r="AZ117" s="837">
        <f>IF(BA106&lt;0,AY80-AZ115,AZ113)</f>
        <v>52</v>
      </c>
      <c r="BA117" s="837">
        <f t="shared" ref="BA117:BA124" si="35">IF($E$70=1,AZ117*AY117,0)</f>
        <v>2704</v>
      </c>
      <c r="BB117" s="836"/>
      <c r="BC117" s="345"/>
      <c r="BD117" s="838" t="s">
        <v>442</v>
      </c>
      <c r="BE117" s="837">
        <f>IF(BG105&lt;0,BE81-BF114,BF112)</f>
        <v>52</v>
      </c>
      <c r="BF117" s="837">
        <f>IF(BG106&lt;0,BE80-BF115,BF113)</f>
        <v>52</v>
      </c>
      <c r="BG117" s="837">
        <f t="shared" ref="BG117:BG124" si="36">IF($E$70=1,BF117*BE117,0)</f>
        <v>2704</v>
      </c>
      <c r="BH117" s="836"/>
      <c r="BI117" s="345"/>
      <c r="BJ117" s="838" t="s">
        <v>442</v>
      </c>
      <c r="BK117" s="837">
        <f>IF(BM105&lt;0,BK81-BL114,BL112)</f>
        <v>52</v>
      </c>
      <c r="BL117" s="837">
        <f>IF(BM106&lt;0,BK80-BL115,BL113)</f>
        <v>52</v>
      </c>
      <c r="BM117" s="837">
        <f t="shared" ref="BM117:BM124" si="37">IF($E$70=1,BL117*BK117,0)</f>
        <v>2704</v>
      </c>
      <c r="BN117" s="836"/>
      <c r="BO117" s="345"/>
      <c r="BP117" s="838" t="s">
        <v>442</v>
      </c>
      <c r="BQ117" s="837">
        <f>IF(BS105&lt;0,BQ81-BR114,BR112)</f>
        <v>52</v>
      </c>
      <c r="BR117" s="837">
        <f>IF(BS106&lt;0,BQ80-BR115,BR113)</f>
        <v>52</v>
      </c>
      <c r="BS117" s="837">
        <f t="shared" ref="BS117:BS124" si="38">IF($E$70=1,BR117*BQ117,0)</f>
        <v>2704</v>
      </c>
      <c r="BT117" s="836"/>
      <c r="BU117" s="345"/>
      <c r="BV117" s="838" t="s">
        <v>442</v>
      </c>
      <c r="BW117" s="837">
        <f>IF(BY105&lt;0,BW81-BX114,BX112)</f>
        <v>52</v>
      </c>
      <c r="BX117" s="837">
        <f>IF(BY106&lt;0,BW80-BX115,BX113)</f>
        <v>52</v>
      </c>
      <c r="BY117" s="837">
        <f t="shared" ref="BY117:BY124" si="39">IF($E$70=1,BX117*BW117,0)</f>
        <v>2704</v>
      </c>
      <c r="BZ117" s="836"/>
      <c r="CA117" s="345"/>
      <c r="CB117" s="838" t="s">
        <v>442</v>
      </c>
      <c r="CC117" s="837">
        <f>IF(CE105&lt;0,CC81-CD114,CD112)</f>
        <v>52</v>
      </c>
      <c r="CD117" s="837">
        <f>IF(CE106&lt;0,CC80-CD115,CD113)</f>
        <v>52</v>
      </c>
      <c r="CE117" s="837">
        <f t="shared" ref="CE117:CE124" si="40">IF($E$70=1,CD117*CC117,0)</f>
        <v>2704</v>
      </c>
      <c r="CF117" s="836"/>
      <c r="CG117" s="345"/>
      <c r="CH117" s="838" t="s">
        <v>442</v>
      </c>
      <c r="CI117" s="837">
        <f>IF(CK105&lt;0,CI81-CJ114,CJ112)</f>
        <v>52</v>
      </c>
      <c r="CJ117" s="837">
        <f>IF(CK106&lt;0,CI80-CJ115,CJ113)</f>
        <v>52</v>
      </c>
      <c r="CK117" s="837">
        <f t="shared" ref="CK117:CK124" si="41">IF($E$70=1,CJ117*CI117,0)</f>
        <v>2704</v>
      </c>
      <c r="CL117" s="836"/>
      <c r="CM117" s="345"/>
      <c r="CN117" s="838" t="s">
        <v>442</v>
      </c>
      <c r="CO117" s="837">
        <f>IF(CQ105&lt;0,CO81-CP114,CP112)</f>
        <v>52</v>
      </c>
      <c r="CP117" s="837">
        <f>IF(CQ106&lt;0,CO80-CP115,CP113)</f>
        <v>52</v>
      </c>
      <c r="CQ117" s="837">
        <f t="shared" ref="CQ117:CQ124" si="42">IF($E$70=1,CP117*CO117,0)</f>
        <v>2704</v>
      </c>
      <c r="CR117" s="836"/>
      <c r="CS117" s="345"/>
      <c r="CT117" s="838" t="s">
        <v>442</v>
      </c>
      <c r="CU117" s="837">
        <f>IF(CW105&lt;0,CU81-CV114,CV112)</f>
        <v>52</v>
      </c>
      <c r="CV117" s="837">
        <f>IF(CW106&lt;0,CU80-CV115,CV113)</f>
        <v>52</v>
      </c>
      <c r="CW117" s="837">
        <f t="shared" ref="CW117:CW124" si="43">IF($E$70=1,CV117*CU117,0)</f>
        <v>2704</v>
      </c>
      <c r="CX117" s="836"/>
      <c r="CY117" s="345"/>
      <c r="CZ117" s="838" t="s">
        <v>442</v>
      </c>
      <c r="DA117" s="837">
        <f>IF(DC105&lt;0,DA81-DB114,DB112)</f>
        <v>52</v>
      </c>
      <c r="DB117" s="837">
        <f>IF(DC106&lt;0,DA80-DB115,DB113)</f>
        <v>52</v>
      </c>
      <c r="DC117" s="837">
        <f t="shared" ref="DC117:DC124" si="44">IF($E$70=1,DB117*DA117,0)</f>
        <v>2704</v>
      </c>
      <c r="DD117" s="836"/>
      <c r="DE117" s="345"/>
      <c r="DF117" s="838" t="s">
        <v>442</v>
      </c>
      <c r="DG117" s="837">
        <f>IF(DI105&lt;0,DG81-DH114,DH112)</f>
        <v>52</v>
      </c>
      <c r="DH117" s="837">
        <f>IF(DI106&lt;0,DG80-DH115,DH113)</f>
        <v>52</v>
      </c>
      <c r="DI117" s="837">
        <f t="shared" ref="DI117:DI124" si="45">IF($E$70=1,DH117*DG117,0)</f>
        <v>2704</v>
      </c>
      <c r="DJ117" s="836"/>
      <c r="DK117" s="345"/>
      <c r="DL117" s="838" t="s">
        <v>442</v>
      </c>
      <c r="DM117" s="837">
        <f>IF(DO105&lt;0,DM81-DN114,DN112)</f>
        <v>52</v>
      </c>
      <c r="DN117" s="837">
        <f>IF(DO106&lt;0,DM80-DN115,DN113)</f>
        <v>52</v>
      </c>
      <c r="DO117" s="837">
        <f t="shared" ref="DO117:DO124" si="46">IF($E$70=1,DN117*DM117,0)</f>
        <v>2704</v>
      </c>
      <c r="DP117" s="836"/>
      <c r="DQ117" s="345"/>
      <c r="DR117" s="838" t="s">
        <v>442</v>
      </c>
      <c r="DS117" s="837">
        <f>IF(DU105&lt;0,DS81-DT114,DT112)</f>
        <v>52</v>
      </c>
      <c r="DT117" s="837">
        <f>IF(DU106&lt;0,DS80-DT115,DT113)</f>
        <v>52</v>
      </c>
      <c r="DU117" s="837">
        <f t="shared" ref="DU117:DU124" si="47">IF($E$70=1,DT117*DS117,0)</f>
        <v>2704</v>
      </c>
      <c r="DV117" s="836"/>
      <c r="DW117" s="345"/>
      <c r="DX117" s="838" t="s">
        <v>442</v>
      </c>
      <c r="DY117" s="837">
        <f>IF(EA105&lt;0,DY81-DZ114,DZ112)</f>
        <v>52</v>
      </c>
      <c r="DZ117" s="837">
        <f>IF(EA106&lt;0,DY80-DZ115,DZ113)</f>
        <v>52</v>
      </c>
      <c r="EA117" s="837">
        <f t="shared" ref="EA117:EA124" si="48">IF($E$70=1,DZ117*DY117,0)</f>
        <v>2704</v>
      </c>
      <c r="EB117" s="836"/>
      <c r="EC117" s="345"/>
      <c r="ED117" s="838" t="s">
        <v>442</v>
      </c>
      <c r="EE117" s="837">
        <f>IF(EG105&lt;0,EE81-EF114,EF112)</f>
        <v>52</v>
      </c>
      <c r="EF117" s="837">
        <f>IF(EG106&lt;0,EE80-EF115,EF113)</f>
        <v>52</v>
      </c>
      <c r="EG117" s="837">
        <f t="shared" ref="EG117:EG124" si="49">IF($E$70=1,EF117*EE117,0)</f>
        <v>2704</v>
      </c>
      <c r="EH117" s="836"/>
      <c r="EI117" s="345"/>
      <c r="EJ117" s="838" t="s">
        <v>442</v>
      </c>
      <c r="EK117" s="837">
        <f>IF(EM105&lt;0,EK81-EL114,EL112)</f>
        <v>52</v>
      </c>
      <c r="EL117" s="837">
        <f>IF(EM106&lt;0,EK80-EL115,EL113)</f>
        <v>52</v>
      </c>
      <c r="EM117" s="837">
        <f t="shared" ref="EM117:EM124" si="50">IF($E$70=1,EL117*EK117,0)</f>
        <v>2704</v>
      </c>
      <c r="EN117" s="836"/>
      <c r="EO117" s="345"/>
      <c r="EP117" s="838" t="s">
        <v>442</v>
      </c>
      <c r="EQ117" s="837">
        <f>IF(ES105&lt;0,EQ81-ER114,ER112)</f>
        <v>52</v>
      </c>
      <c r="ER117" s="837">
        <f>IF(ES106&lt;0,EQ80-ER115,ER113)</f>
        <v>52</v>
      </c>
      <c r="ES117" s="837">
        <f t="shared" ref="ES117:ES124" si="51">IF($E$70=1,ER117*EQ117,0)</f>
        <v>2704</v>
      </c>
      <c r="ET117" s="836"/>
      <c r="EU117" s="345"/>
      <c r="EV117" s="838" t="s">
        <v>442</v>
      </c>
      <c r="EW117" s="837">
        <f>IF(EY105&lt;0,EW81-EX114,EX112)</f>
        <v>52</v>
      </c>
      <c r="EX117" s="837">
        <f>IF(EY106&lt;0,EW80-EX115,EX113)</f>
        <v>52</v>
      </c>
      <c r="EY117" s="837">
        <f t="shared" ref="EY117:EY124" si="52">IF($E$70=1,EX117*EW117,0)</f>
        <v>2704</v>
      </c>
      <c r="EZ117" s="836"/>
      <c r="FA117" s="345"/>
      <c r="FB117" s="838" t="s">
        <v>442</v>
      </c>
      <c r="FC117" s="837">
        <f>IF(FE105&lt;0,FC81-FD114,FD112)</f>
        <v>52</v>
      </c>
      <c r="FD117" s="837">
        <f>IF(FE106&lt;0,FC80-FD115,FD113)</f>
        <v>52</v>
      </c>
      <c r="FE117" s="837">
        <f t="shared" ref="FE117:FE124" si="53">IF($E$70=1,FD117*FC117,0)</f>
        <v>2704</v>
      </c>
      <c r="FF117" s="836"/>
      <c r="FG117" s="345"/>
      <c r="FH117" s="838" t="s">
        <v>442</v>
      </c>
      <c r="FI117" s="837">
        <f>IF(FK105&lt;0,FI81-FJ114,FJ112)</f>
        <v>52</v>
      </c>
      <c r="FJ117" s="837">
        <f>IF(FK106&lt;0,FI80-FJ115,FJ113)</f>
        <v>52</v>
      </c>
      <c r="FK117" s="837">
        <f t="shared" ref="FK117:FK124" si="54">IF($E$70=1,FJ117*FI117,0)</f>
        <v>2704</v>
      </c>
      <c r="FL117" s="836"/>
      <c r="FM117" s="345"/>
      <c r="FN117" s="838" t="s">
        <v>442</v>
      </c>
      <c r="FO117" s="837">
        <f>IF(FQ105&lt;0,FO81-FP114,FP112)</f>
        <v>52</v>
      </c>
      <c r="FP117" s="837">
        <f>IF(FQ106&lt;0,FO80-FP115,FP113)</f>
        <v>52</v>
      </c>
      <c r="FQ117" s="837">
        <f t="shared" ref="FQ117:FQ124" si="55">IF($E$70=1,FP117*FO117,0)</f>
        <v>2704</v>
      </c>
      <c r="FR117" s="836"/>
      <c r="FS117" s="345"/>
      <c r="FT117" s="838" t="s">
        <v>442</v>
      </c>
      <c r="FU117" s="837">
        <f>IF(FW105&lt;0,FU81-FV114,FV112)</f>
        <v>52</v>
      </c>
      <c r="FV117" s="837">
        <f>IF(FW106&lt;0,FU80-FV115,FV113)</f>
        <v>52</v>
      </c>
      <c r="FW117" s="837">
        <f t="shared" ref="FW117:FW124" si="56">IF($E$70=1,FV117*FU117,0)</f>
        <v>2704</v>
      </c>
      <c r="FX117" s="836"/>
      <c r="FY117" s="345"/>
    </row>
    <row r="118" spans="1:181" x14ac:dyDescent="0.3">
      <c r="A118" s="19"/>
      <c r="B118" s="827" t="s">
        <v>441</v>
      </c>
      <c r="C118" s="835">
        <f>IF(E105&lt;0,F105,C81-(C112+C114))</f>
        <v>68</v>
      </c>
      <c r="D118" s="835">
        <f>IF(E106&lt;0,C80-D115,D113)</f>
        <v>52</v>
      </c>
      <c r="E118" s="835">
        <f t="shared" si="27"/>
        <v>3536</v>
      </c>
      <c r="F118" s="834"/>
      <c r="G118" s="345"/>
      <c r="H118" s="827" t="s">
        <v>441</v>
      </c>
      <c r="I118" s="835">
        <f>IF(K105&lt;0,L105,I81-(I112+I114))</f>
        <v>68</v>
      </c>
      <c r="J118" s="835">
        <f>IF(K106&lt;0,I80-J115,J113)</f>
        <v>52</v>
      </c>
      <c r="K118" s="835">
        <f t="shared" si="28"/>
        <v>3536</v>
      </c>
      <c r="L118" s="834"/>
      <c r="M118" s="345"/>
      <c r="N118" s="827" t="s">
        <v>441</v>
      </c>
      <c r="O118" s="835">
        <f>IF(Q105&lt;0,R105,O81-(O112+O114))</f>
        <v>68</v>
      </c>
      <c r="P118" s="835">
        <f>IF(Q106&lt;0,O80-P115,P113)</f>
        <v>52</v>
      </c>
      <c r="Q118" s="835">
        <f t="shared" si="29"/>
        <v>3536</v>
      </c>
      <c r="R118" s="834"/>
      <c r="S118" s="345"/>
      <c r="T118" s="827" t="s">
        <v>441</v>
      </c>
      <c r="U118" s="835">
        <f>IF(W105&lt;0,X105,U81-(U112+U114))</f>
        <v>68</v>
      </c>
      <c r="V118" s="835">
        <f>IF(W106&lt;0,U80-V115,V113)</f>
        <v>52</v>
      </c>
      <c r="W118" s="835">
        <f t="shared" si="30"/>
        <v>3536</v>
      </c>
      <c r="X118" s="834"/>
      <c r="Y118" s="345"/>
      <c r="Z118" s="827" t="s">
        <v>441</v>
      </c>
      <c r="AA118" s="835">
        <f>IF(AC105&lt;0,AD105,AA81-(AA112+AA114))</f>
        <v>68</v>
      </c>
      <c r="AB118" s="835">
        <f>IF(AC106&lt;0,AA80-AB115,AB113)</f>
        <v>52</v>
      </c>
      <c r="AC118" s="835">
        <f t="shared" si="31"/>
        <v>3536</v>
      </c>
      <c r="AD118" s="834"/>
      <c r="AE118" s="345"/>
      <c r="AF118" s="827" t="s">
        <v>441</v>
      </c>
      <c r="AG118" s="835">
        <f>IF(AI105&lt;0,AJ105,AG81-(AG112+AG114))</f>
        <v>68</v>
      </c>
      <c r="AH118" s="835">
        <f>IF(AI106&lt;0,AG80-AH115,AH113)</f>
        <v>52</v>
      </c>
      <c r="AI118" s="835">
        <f t="shared" si="32"/>
        <v>3536</v>
      </c>
      <c r="AJ118" s="834"/>
      <c r="AK118" s="345"/>
      <c r="AL118" s="827" t="s">
        <v>441</v>
      </c>
      <c r="AM118" s="835">
        <f>IF(AO105&lt;0,AP105,AM81-(AM112+AM114))</f>
        <v>68</v>
      </c>
      <c r="AN118" s="835">
        <f>IF(AO106&lt;0,AM80-AN115,AN113)</f>
        <v>52</v>
      </c>
      <c r="AO118" s="835">
        <f t="shared" si="33"/>
        <v>3536</v>
      </c>
      <c r="AP118" s="834"/>
      <c r="AQ118" s="345"/>
      <c r="AR118" s="827" t="s">
        <v>441</v>
      </c>
      <c r="AS118" s="835">
        <f>IF(AU105&lt;0,AV105,AS81-(AS112+AS114))</f>
        <v>68</v>
      </c>
      <c r="AT118" s="835">
        <f>IF(AU106&lt;0,AS80-AT115,AT113)</f>
        <v>52</v>
      </c>
      <c r="AU118" s="835">
        <f t="shared" si="34"/>
        <v>3536</v>
      </c>
      <c r="AV118" s="834"/>
      <c r="AW118" s="345"/>
      <c r="AX118" s="827" t="s">
        <v>441</v>
      </c>
      <c r="AY118" s="835">
        <f>IF(BA105&lt;0,BB105,AY81-(AY112+AY114))</f>
        <v>68</v>
      </c>
      <c r="AZ118" s="835">
        <f>IF(BA106&lt;0,AY80-AZ115,AZ113)</f>
        <v>52</v>
      </c>
      <c r="BA118" s="835">
        <f t="shared" si="35"/>
        <v>3536</v>
      </c>
      <c r="BB118" s="834"/>
      <c r="BC118" s="345"/>
      <c r="BD118" s="827" t="s">
        <v>441</v>
      </c>
      <c r="BE118" s="835">
        <f>IF(BG105&lt;0,BH105,BE81-(BE112+BE114))</f>
        <v>68</v>
      </c>
      <c r="BF118" s="835">
        <f>IF(BG106&lt;0,BE80-BF115,BF113)</f>
        <v>52</v>
      </c>
      <c r="BG118" s="835">
        <f t="shared" si="36"/>
        <v>3536</v>
      </c>
      <c r="BH118" s="834"/>
      <c r="BI118" s="345"/>
      <c r="BJ118" s="827" t="s">
        <v>441</v>
      </c>
      <c r="BK118" s="835">
        <f>IF(BM105&lt;0,BN105,BK81-(BK112+BK114))</f>
        <v>68</v>
      </c>
      <c r="BL118" s="835">
        <f>IF(BM106&lt;0,BK80-BL115,BL113)</f>
        <v>52</v>
      </c>
      <c r="BM118" s="835">
        <f t="shared" si="37"/>
        <v>3536</v>
      </c>
      <c r="BN118" s="834"/>
      <c r="BO118" s="345"/>
      <c r="BP118" s="827" t="s">
        <v>441</v>
      </c>
      <c r="BQ118" s="835">
        <f>IF(BS105&lt;0,BT105,BQ81-(BQ112+BQ114))</f>
        <v>68</v>
      </c>
      <c r="BR118" s="835">
        <f>IF(BS106&lt;0,BQ80-BR115,BR113)</f>
        <v>52</v>
      </c>
      <c r="BS118" s="835">
        <f t="shared" si="38"/>
        <v>3536</v>
      </c>
      <c r="BT118" s="834"/>
      <c r="BU118" s="345"/>
      <c r="BV118" s="827" t="s">
        <v>441</v>
      </c>
      <c r="BW118" s="835">
        <f>IF(BY105&lt;0,BZ105,BW81-(BW112+BW114))</f>
        <v>68</v>
      </c>
      <c r="BX118" s="835">
        <f>IF(BY106&lt;0,BW80-BX115,BX113)</f>
        <v>52</v>
      </c>
      <c r="BY118" s="835">
        <f t="shared" si="39"/>
        <v>3536</v>
      </c>
      <c r="BZ118" s="834"/>
      <c r="CA118" s="345"/>
      <c r="CB118" s="827" t="s">
        <v>441</v>
      </c>
      <c r="CC118" s="835">
        <f>IF(CE105&lt;0,CF105,CC81-(CC112+CC114))</f>
        <v>68</v>
      </c>
      <c r="CD118" s="835">
        <f>IF(CE106&lt;0,CC80-CD115,CD113)</f>
        <v>52</v>
      </c>
      <c r="CE118" s="835">
        <f t="shared" si="40"/>
        <v>3536</v>
      </c>
      <c r="CF118" s="834"/>
      <c r="CG118" s="345"/>
      <c r="CH118" s="827" t="s">
        <v>441</v>
      </c>
      <c r="CI118" s="835">
        <f>IF(CK105&lt;0,CL105,CI81-(CI112+CI114))</f>
        <v>68</v>
      </c>
      <c r="CJ118" s="835">
        <f>IF(CK106&lt;0,CI80-CJ115,CJ113)</f>
        <v>52</v>
      </c>
      <c r="CK118" s="835">
        <f t="shared" si="41"/>
        <v>3536</v>
      </c>
      <c r="CL118" s="834"/>
      <c r="CM118" s="345"/>
      <c r="CN118" s="827" t="s">
        <v>441</v>
      </c>
      <c r="CO118" s="835">
        <f>IF(CQ105&lt;0,CR105,CO81-(CO112+CO114))</f>
        <v>68</v>
      </c>
      <c r="CP118" s="835">
        <f>IF(CQ106&lt;0,CO80-CP115,CP113)</f>
        <v>52</v>
      </c>
      <c r="CQ118" s="835">
        <f t="shared" si="42"/>
        <v>3536</v>
      </c>
      <c r="CR118" s="834"/>
      <c r="CS118" s="345"/>
      <c r="CT118" s="827" t="s">
        <v>441</v>
      </c>
      <c r="CU118" s="835">
        <f>IF(CW105&lt;0,CX105,CU81-(CU112+CU114))</f>
        <v>68</v>
      </c>
      <c r="CV118" s="835">
        <f>IF(CW106&lt;0,CU80-CV115,CV113)</f>
        <v>52</v>
      </c>
      <c r="CW118" s="835">
        <f t="shared" si="43"/>
        <v>3536</v>
      </c>
      <c r="CX118" s="834"/>
      <c r="CY118" s="345"/>
      <c r="CZ118" s="827" t="s">
        <v>441</v>
      </c>
      <c r="DA118" s="835">
        <f>IF(DC105&lt;0,DD105,DA81-(DA112+DA114))</f>
        <v>68</v>
      </c>
      <c r="DB118" s="835">
        <f>IF(DC106&lt;0,DA80-DB115,DB113)</f>
        <v>52</v>
      </c>
      <c r="DC118" s="835">
        <f t="shared" si="44"/>
        <v>3536</v>
      </c>
      <c r="DD118" s="834"/>
      <c r="DE118" s="345"/>
      <c r="DF118" s="827" t="s">
        <v>441</v>
      </c>
      <c r="DG118" s="835">
        <f>IF(DI105&lt;0,DJ105,DG81-(DG112+DG114))</f>
        <v>68</v>
      </c>
      <c r="DH118" s="835">
        <f>IF(DI106&lt;0,DG80-DH115,DH113)</f>
        <v>52</v>
      </c>
      <c r="DI118" s="835">
        <f t="shared" si="45"/>
        <v>3536</v>
      </c>
      <c r="DJ118" s="834"/>
      <c r="DK118" s="345"/>
      <c r="DL118" s="827" t="s">
        <v>441</v>
      </c>
      <c r="DM118" s="835">
        <f>IF(DO105&lt;0,DP105,DM81-(DM112+DM114))</f>
        <v>68</v>
      </c>
      <c r="DN118" s="835">
        <f>IF(DO106&lt;0,DM80-DN115,DN113)</f>
        <v>52</v>
      </c>
      <c r="DO118" s="835">
        <f t="shared" si="46"/>
        <v>3536</v>
      </c>
      <c r="DP118" s="834"/>
      <c r="DQ118" s="345"/>
      <c r="DR118" s="827" t="s">
        <v>441</v>
      </c>
      <c r="DS118" s="835">
        <f>IF(DU105&lt;0,DV105,DS81-(DS112+DS114))</f>
        <v>68</v>
      </c>
      <c r="DT118" s="835">
        <f>IF(DU106&lt;0,DS80-DT115,DT113)</f>
        <v>52</v>
      </c>
      <c r="DU118" s="835">
        <f t="shared" si="47"/>
        <v>3536</v>
      </c>
      <c r="DV118" s="834"/>
      <c r="DW118" s="345"/>
      <c r="DX118" s="827" t="s">
        <v>441</v>
      </c>
      <c r="DY118" s="835">
        <f>IF(EA105&lt;0,EB105,DY81-(DY112+DY114))</f>
        <v>68</v>
      </c>
      <c r="DZ118" s="835">
        <f>IF(EA106&lt;0,DY80-DZ115,DZ113)</f>
        <v>52</v>
      </c>
      <c r="EA118" s="835">
        <f t="shared" si="48"/>
        <v>3536</v>
      </c>
      <c r="EB118" s="834"/>
      <c r="EC118" s="345"/>
      <c r="ED118" s="827" t="s">
        <v>441</v>
      </c>
      <c r="EE118" s="835">
        <f>IF(EG105&lt;0,EH105,EE81-(EE112+EE114))</f>
        <v>68</v>
      </c>
      <c r="EF118" s="835">
        <f>IF(EG106&lt;0,EE80-EF115,EF113)</f>
        <v>52</v>
      </c>
      <c r="EG118" s="835">
        <f t="shared" si="49"/>
        <v>3536</v>
      </c>
      <c r="EH118" s="834"/>
      <c r="EI118" s="345"/>
      <c r="EJ118" s="827" t="s">
        <v>441</v>
      </c>
      <c r="EK118" s="835">
        <f>IF(EM105&lt;0,EN105,EK81-(EK112+EK114))</f>
        <v>68</v>
      </c>
      <c r="EL118" s="835">
        <f>IF(EM106&lt;0,EK80-EL115,EL113)</f>
        <v>52</v>
      </c>
      <c r="EM118" s="835">
        <f t="shared" si="50"/>
        <v>3536</v>
      </c>
      <c r="EN118" s="834"/>
      <c r="EO118" s="345"/>
      <c r="EP118" s="827" t="s">
        <v>441</v>
      </c>
      <c r="EQ118" s="835">
        <f>IF(ES105&lt;0,ET105,EQ81-(EQ112+EQ114))</f>
        <v>68</v>
      </c>
      <c r="ER118" s="835">
        <f>IF(ES106&lt;0,EQ80-ER115,ER113)</f>
        <v>52</v>
      </c>
      <c r="ES118" s="835">
        <f t="shared" si="51"/>
        <v>3536</v>
      </c>
      <c r="ET118" s="834"/>
      <c r="EU118" s="345"/>
      <c r="EV118" s="827" t="s">
        <v>441</v>
      </c>
      <c r="EW118" s="835">
        <f>IF(EY105&lt;0,EZ105,EW81-(EW112+EW114))</f>
        <v>68</v>
      </c>
      <c r="EX118" s="835">
        <f>IF(EY106&lt;0,EW80-EX115,EX113)</f>
        <v>52</v>
      </c>
      <c r="EY118" s="835">
        <f t="shared" si="52"/>
        <v>3536</v>
      </c>
      <c r="EZ118" s="834"/>
      <c r="FA118" s="345"/>
      <c r="FB118" s="827" t="s">
        <v>441</v>
      </c>
      <c r="FC118" s="835">
        <f>IF(FE105&lt;0,FF105,FC81-(FC112+FC114))</f>
        <v>68</v>
      </c>
      <c r="FD118" s="835">
        <f>IF(FE106&lt;0,FC80-FD115,FD113)</f>
        <v>52</v>
      </c>
      <c r="FE118" s="835">
        <f t="shared" si="53"/>
        <v>3536</v>
      </c>
      <c r="FF118" s="834"/>
      <c r="FG118" s="345"/>
      <c r="FH118" s="827" t="s">
        <v>441</v>
      </c>
      <c r="FI118" s="835">
        <f>IF(FK105&lt;0,FL105,FI81-(FI112+FI114))</f>
        <v>68</v>
      </c>
      <c r="FJ118" s="835">
        <f>IF(FK106&lt;0,FI80-FJ115,FJ113)</f>
        <v>52</v>
      </c>
      <c r="FK118" s="835">
        <f t="shared" si="54"/>
        <v>3536</v>
      </c>
      <c r="FL118" s="834"/>
      <c r="FM118" s="345"/>
      <c r="FN118" s="827" t="s">
        <v>441</v>
      </c>
      <c r="FO118" s="835">
        <f>IF(FQ105&lt;0,FR105,FO81-(FO112+FO114))</f>
        <v>68</v>
      </c>
      <c r="FP118" s="835">
        <f>IF(FQ106&lt;0,FO80-FP115,FP113)</f>
        <v>52</v>
      </c>
      <c r="FQ118" s="835">
        <f t="shared" si="55"/>
        <v>3536</v>
      </c>
      <c r="FR118" s="834"/>
      <c r="FS118" s="345"/>
      <c r="FT118" s="827" t="s">
        <v>441</v>
      </c>
      <c r="FU118" s="835">
        <f>IF(FW105&lt;0,FX105,FU81-(FU112+FU114))</f>
        <v>68</v>
      </c>
      <c r="FV118" s="835">
        <f>IF(FW106&lt;0,FU80-FV115,FV113)</f>
        <v>52</v>
      </c>
      <c r="FW118" s="835">
        <f t="shared" si="56"/>
        <v>3536</v>
      </c>
      <c r="FX118" s="834"/>
      <c r="FY118" s="345"/>
    </row>
    <row r="119" spans="1:181" x14ac:dyDescent="0.3">
      <c r="A119" s="19"/>
      <c r="B119" s="827" t="s">
        <v>440</v>
      </c>
      <c r="C119" s="835">
        <f>IF(E105&lt;0,C81-D112,D114)</f>
        <v>52</v>
      </c>
      <c r="D119" s="835">
        <f>IF(E106&lt;0,C80-D115,D113)</f>
        <v>52</v>
      </c>
      <c r="E119" s="835">
        <f t="shared" si="27"/>
        <v>2704</v>
      </c>
      <c r="F119" s="834"/>
      <c r="G119" s="345"/>
      <c r="H119" s="827" t="s">
        <v>440</v>
      </c>
      <c r="I119" s="835">
        <f>IF(K105&lt;0,I81-J112,J114)</f>
        <v>52</v>
      </c>
      <c r="J119" s="835">
        <f>IF(K106&lt;0,I80-J115,J113)</f>
        <v>52</v>
      </c>
      <c r="K119" s="835">
        <f t="shared" si="28"/>
        <v>2704</v>
      </c>
      <c r="L119" s="834"/>
      <c r="M119" s="345"/>
      <c r="N119" s="827" t="s">
        <v>440</v>
      </c>
      <c r="O119" s="835">
        <f>IF(Q105&lt;0,O81-P112,P114)</f>
        <v>52</v>
      </c>
      <c r="P119" s="835">
        <f>IF(Q106&lt;0,O80-P115,P113)</f>
        <v>52</v>
      </c>
      <c r="Q119" s="835">
        <f t="shared" si="29"/>
        <v>2704</v>
      </c>
      <c r="R119" s="834"/>
      <c r="S119" s="345"/>
      <c r="T119" s="827" t="s">
        <v>440</v>
      </c>
      <c r="U119" s="835">
        <f>IF(W105&lt;0,U81-V112,V114)</f>
        <v>52</v>
      </c>
      <c r="V119" s="835">
        <f>IF(W106&lt;0,U80-V115,V113)</f>
        <v>52</v>
      </c>
      <c r="W119" s="835">
        <f t="shared" si="30"/>
        <v>2704</v>
      </c>
      <c r="X119" s="834"/>
      <c r="Y119" s="345"/>
      <c r="Z119" s="827" t="s">
        <v>440</v>
      </c>
      <c r="AA119" s="835">
        <f>IF(AC105&lt;0,AA81-AB112,AB114)</f>
        <v>52</v>
      </c>
      <c r="AB119" s="835">
        <f>IF(AC106&lt;0,AA80-AB115,AB113)</f>
        <v>52</v>
      </c>
      <c r="AC119" s="835">
        <f t="shared" si="31"/>
        <v>2704</v>
      </c>
      <c r="AD119" s="834"/>
      <c r="AE119" s="345"/>
      <c r="AF119" s="827" t="s">
        <v>440</v>
      </c>
      <c r="AG119" s="835">
        <f>IF(AI105&lt;0,AG81-AH112,AH114)</f>
        <v>52</v>
      </c>
      <c r="AH119" s="835">
        <f>IF(AI106&lt;0,AG80-AH115,AH113)</f>
        <v>52</v>
      </c>
      <c r="AI119" s="835">
        <f t="shared" si="32"/>
        <v>2704</v>
      </c>
      <c r="AJ119" s="834"/>
      <c r="AK119" s="345"/>
      <c r="AL119" s="827" t="s">
        <v>440</v>
      </c>
      <c r="AM119" s="835">
        <f>IF(AO105&lt;0,AM81-AN112,AN114)</f>
        <v>52</v>
      </c>
      <c r="AN119" s="835">
        <f>IF(AO106&lt;0,AM80-AN115,AN113)</f>
        <v>52</v>
      </c>
      <c r="AO119" s="835">
        <f t="shared" si="33"/>
        <v>2704</v>
      </c>
      <c r="AP119" s="834"/>
      <c r="AQ119" s="345"/>
      <c r="AR119" s="827" t="s">
        <v>440</v>
      </c>
      <c r="AS119" s="835">
        <f>IF(AU105&lt;0,AS81-AT112,AT114)</f>
        <v>52</v>
      </c>
      <c r="AT119" s="835">
        <f>IF(AU106&lt;0,AS80-AT115,AT113)</f>
        <v>52</v>
      </c>
      <c r="AU119" s="835">
        <f t="shared" si="34"/>
        <v>2704</v>
      </c>
      <c r="AV119" s="834"/>
      <c r="AW119" s="345"/>
      <c r="AX119" s="827" t="s">
        <v>440</v>
      </c>
      <c r="AY119" s="835">
        <f>IF(BA105&lt;0,AY81-AZ112,AZ114)</f>
        <v>52</v>
      </c>
      <c r="AZ119" s="835">
        <f>IF(BA106&lt;0,AY80-AZ115,AZ113)</f>
        <v>52</v>
      </c>
      <c r="BA119" s="835">
        <f t="shared" si="35"/>
        <v>2704</v>
      </c>
      <c r="BB119" s="834"/>
      <c r="BC119" s="345"/>
      <c r="BD119" s="827" t="s">
        <v>440</v>
      </c>
      <c r="BE119" s="835">
        <f>IF(BG105&lt;0,BE81-BF112,BF114)</f>
        <v>52</v>
      </c>
      <c r="BF119" s="835">
        <f>IF(BG106&lt;0,BE80-BF115,BF113)</f>
        <v>52</v>
      </c>
      <c r="BG119" s="835">
        <f t="shared" si="36"/>
        <v>2704</v>
      </c>
      <c r="BH119" s="834"/>
      <c r="BI119" s="345"/>
      <c r="BJ119" s="827" t="s">
        <v>440</v>
      </c>
      <c r="BK119" s="835">
        <f>IF(BM105&lt;0,BK81-BL112,BL114)</f>
        <v>52</v>
      </c>
      <c r="BL119" s="835">
        <f>IF(BM106&lt;0,BK80-BL115,BL113)</f>
        <v>52</v>
      </c>
      <c r="BM119" s="835">
        <f t="shared" si="37"/>
        <v>2704</v>
      </c>
      <c r="BN119" s="834"/>
      <c r="BO119" s="345"/>
      <c r="BP119" s="827" t="s">
        <v>440</v>
      </c>
      <c r="BQ119" s="835">
        <f>IF(BS105&lt;0,BQ81-BR112,BR114)</f>
        <v>52</v>
      </c>
      <c r="BR119" s="835">
        <f>IF(BS106&lt;0,BQ80-BR115,BR113)</f>
        <v>52</v>
      </c>
      <c r="BS119" s="835">
        <f t="shared" si="38"/>
        <v>2704</v>
      </c>
      <c r="BT119" s="834"/>
      <c r="BU119" s="345"/>
      <c r="BV119" s="827" t="s">
        <v>440</v>
      </c>
      <c r="BW119" s="835">
        <f>IF(BY105&lt;0,BW81-BX112,BX114)</f>
        <v>52</v>
      </c>
      <c r="BX119" s="835">
        <f>IF(BY106&lt;0,BW80-BX115,BX113)</f>
        <v>52</v>
      </c>
      <c r="BY119" s="835">
        <f t="shared" si="39"/>
        <v>2704</v>
      </c>
      <c r="BZ119" s="834"/>
      <c r="CA119" s="345"/>
      <c r="CB119" s="827" t="s">
        <v>440</v>
      </c>
      <c r="CC119" s="835">
        <f>IF(CE105&lt;0,CC81-CD112,CD114)</f>
        <v>52</v>
      </c>
      <c r="CD119" s="835">
        <f>IF(CE106&lt;0,CC80-CD115,CD113)</f>
        <v>52</v>
      </c>
      <c r="CE119" s="835">
        <f t="shared" si="40"/>
        <v>2704</v>
      </c>
      <c r="CF119" s="834"/>
      <c r="CG119" s="345"/>
      <c r="CH119" s="827" t="s">
        <v>440</v>
      </c>
      <c r="CI119" s="835">
        <f>IF(CK105&lt;0,CI81-CJ112,CJ114)</f>
        <v>52</v>
      </c>
      <c r="CJ119" s="835">
        <f>IF(CK106&lt;0,CI80-CJ115,CJ113)</f>
        <v>52</v>
      </c>
      <c r="CK119" s="835">
        <f t="shared" si="41"/>
        <v>2704</v>
      </c>
      <c r="CL119" s="834"/>
      <c r="CM119" s="345"/>
      <c r="CN119" s="827" t="s">
        <v>440</v>
      </c>
      <c r="CO119" s="835">
        <f>IF(CQ105&lt;0,CO81-CP112,CP114)</f>
        <v>52</v>
      </c>
      <c r="CP119" s="835">
        <f>IF(CQ106&lt;0,CO80-CP115,CP113)</f>
        <v>52</v>
      </c>
      <c r="CQ119" s="835">
        <f t="shared" si="42"/>
        <v>2704</v>
      </c>
      <c r="CR119" s="834"/>
      <c r="CS119" s="345"/>
      <c r="CT119" s="827" t="s">
        <v>440</v>
      </c>
      <c r="CU119" s="835">
        <f>IF(CW105&lt;0,CU81-CV112,CV114)</f>
        <v>52</v>
      </c>
      <c r="CV119" s="835">
        <f>IF(CW106&lt;0,CU80-CV115,CV113)</f>
        <v>52</v>
      </c>
      <c r="CW119" s="835">
        <f t="shared" si="43"/>
        <v>2704</v>
      </c>
      <c r="CX119" s="834"/>
      <c r="CY119" s="345"/>
      <c r="CZ119" s="827" t="s">
        <v>440</v>
      </c>
      <c r="DA119" s="835">
        <f>IF(DC105&lt;0,DA81-DB112,DB114)</f>
        <v>52</v>
      </c>
      <c r="DB119" s="835">
        <f>IF(DC106&lt;0,DA80-DB115,DB113)</f>
        <v>52</v>
      </c>
      <c r="DC119" s="835">
        <f t="shared" si="44"/>
        <v>2704</v>
      </c>
      <c r="DD119" s="834"/>
      <c r="DE119" s="345"/>
      <c r="DF119" s="827" t="s">
        <v>440</v>
      </c>
      <c r="DG119" s="835">
        <f>IF(DI105&lt;0,DG81-DH112,DH114)</f>
        <v>52</v>
      </c>
      <c r="DH119" s="835">
        <f>IF(DI106&lt;0,DG80-DH115,DH113)</f>
        <v>52</v>
      </c>
      <c r="DI119" s="835">
        <f t="shared" si="45"/>
        <v>2704</v>
      </c>
      <c r="DJ119" s="834"/>
      <c r="DK119" s="345"/>
      <c r="DL119" s="827" t="s">
        <v>440</v>
      </c>
      <c r="DM119" s="835">
        <f>IF(DO105&lt;0,DM81-DN112,DN114)</f>
        <v>52</v>
      </c>
      <c r="DN119" s="835">
        <f>IF(DO106&lt;0,DM80-DN115,DN113)</f>
        <v>52</v>
      </c>
      <c r="DO119" s="835">
        <f t="shared" si="46"/>
        <v>2704</v>
      </c>
      <c r="DP119" s="834"/>
      <c r="DQ119" s="345"/>
      <c r="DR119" s="827" t="s">
        <v>440</v>
      </c>
      <c r="DS119" s="835">
        <f>IF(DU105&lt;0,DS81-DT112,DT114)</f>
        <v>52</v>
      </c>
      <c r="DT119" s="835">
        <f>IF(DU106&lt;0,DS80-DT115,DT113)</f>
        <v>52</v>
      </c>
      <c r="DU119" s="835">
        <f t="shared" si="47"/>
        <v>2704</v>
      </c>
      <c r="DV119" s="834"/>
      <c r="DW119" s="345"/>
      <c r="DX119" s="827" t="s">
        <v>440</v>
      </c>
      <c r="DY119" s="835">
        <f>IF(EA105&lt;0,DY81-DZ112,DZ114)</f>
        <v>52</v>
      </c>
      <c r="DZ119" s="835">
        <f>IF(EA106&lt;0,DY80-DZ115,DZ113)</f>
        <v>52</v>
      </c>
      <c r="EA119" s="835">
        <f t="shared" si="48"/>
        <v>2704</v>
      </c>
      <c r="EB119" s="834"/>
      <c r="EC119" s="345"/>
      <c r="ED119" s="827" t="s">
        <v>440</v>
      </c>
      <c r="EE119" s="835">
        <f>IF(EG105&lt;0,EE81-EF112,EF114)</f>
        <v>52</v>
      </c>
      <c r="EF119" s="835">
        <f>IF(EG106&lt;0,EE80-EF115,EF113)</f>
        <v>52</v>
      </c>
      <c r="EG119" s="835">
        <f t="shared" si="49"/>
        <v>2704</v>
      </c>
      <c r="EH119" s="834"/>
      <c r="EI119" s="345"/>
      <c r="EJ119" s="827" t="s">
        <v>440</v>
      </c>
      <c r="EK119" s="835">
        <f>IF(EM105&lt;0,EK81-EL112,EL114)</f>
        <v>52</v>
      </c>
      <c r="EL119" s="835">
        <f>IF(EM106&lt;0,EK80-EL115,EL113)</f>
        <v>52</v>
      </c>
      <c r="EM119" s="835">
        <f t="shared" si="50"/>
        <v>2704</v>
      </c>
      <c r="EN119" s="834"/>
      <c r="EO119" s="345"/>
      <c r="EP119" s="827" t="s">
        <v>440</v>
      </c>
      <c r="EQ119" s="835">
        <f>IF(ES105&lt;0,EQ81-ER112,ER114)</f>
        <v>52</v>
      </c>
      <c r="ER119" s="835">
        <f>IF(ES106&lt;0,EQ80-ER115,ER113)</f>
        <v>52</v>
      </c>
      <c r="ES119" s="835">
        <f t="shared" si="51"/>
        <v>2704</v>
      </c>
      <c r="ET119" s="834"/>
      <c r="EU119" s="345"/>
      <c r="EV119" s="827" t="s">
        <v>440</v>
      </c>
      <c r="EW119" s="835">
        <f>IF(EY105&lt;0,EW81-EX112,EX114)</f>
        <v>52</v>
      </c>
      <c r="EX119" s="835">
        <f>IF(EY106&lt;0,EW80-EX115,EX113)</f>
        <v>52</v>
      </c>
      <c r="EY119" s="835">
        <f t="shared" si="52"/>
        <v>2704</v>
      </c>
      <c r="EZ119" s="834"/>
      <c r="FA119" s="345"/>
      <c r="FB119" s="827" t="s">
        <v>440</v>
      </c>
      <c r="FC119" s="835">
        <f>IF(FE105&lt;0,FC81-FD112,FD114)</f>
        <v>52</v>
      </c>
      <c r="FD119" s="835">
        <f>IF(FE106&lt;0,FC80-FD115,FD113)</f>
        <v>52</v>
      </c>
      <c r="FE119" s="835">
        <f t="shared" si="53"/>
        <v>2704</v>
      </c>
      <c r="FF119" s="834"/>
      <c r="FG119" s="345"/>
      <c r="FH119" s="827" t="s">
        <v>440</v>
      </c>
      <c r="FI119" s="835">
        <f>IF(FK105&lt;0,FI81-FJ112,FJ114)</f>
        <v>52</v>
      </c>
      <c r="FJ119" s="835">
        <f>IF(FK106&lt;0,FI80-FJ115,FJ113)</f>
        <v>52</v>
      </c>
      <c r="FK119" s="835">
        <f t="shared" si="54"/>
        <v>2704</v>
      </c>
      <c r="FL119" s="834"/>
      <c r="FM119" s="345"/>
      <c r="FN119" s="827" t="s">
        <v>440</v>
      </c>
      <c r="FO119" s="835">
        <f>IF(FQ105&lt;0,FO81-FP112,FP114)</f>
        <v>52</v>
      </c>
      <c r="FP119" s="835">
        <f>IF(FQ106&lt;0,FO80-FP115,FP113)</f>
        <v>52</v>
      </c>
      <c r="FQ119" s="835">
        <f t="shared" si="55"/>
        <v>2704</v>
      </c>
      <c r="FR119" s="834"/>
      <c r="FS119" s="345"/>
      <c r="FT119" s="827" t="s">
        <v>440</v>
      </c>
      <c r="FU119" s="835">
        <f>IF(FW105&lt;0,FU81-FV112,FV114)</f>
        <v>52</v>
      </c>
      <c r="FV119" s="835">
        <f>IF(FW106&lt;0,FU80-FV115,FV113)</f>
        <v>52</v>
      </c>
      <c r="FW119" s="835">
        <f t="shared" si="56"/>
        <v>2704</v>
      </c>
      <c r="FX119" s="834"/>
      <c r="FY119" s="345"/>
    </row>
    <row r="120" spans="1:181" x14ac:dyDescent="0.3">
      <c r="A120" s="19"/>
      <c r="B120" s="827" t="s">
        <v>439</v>
      </c>
      <c r="C120" s="835">
        <f>IF(E105&lt;0,C81-D112,D114)</f>
        <v>52</v>
      </c>
      <c r="D120" s="835">
        <f>F106</f>
        <v>68</v>
      </c>
      <c r="E120" s="835">
        <f t="shared" si="27"/>
        <v>3536</v>
      </c>
      <c r="F120" s="834"/>
      <c r="G120" s="345"/>
      <c r="H120" s="827" t="s">
        <v>439</v>
      </c>
      <c r="I120" s="835">
        <f>IF(K105&lt;0,I81-J112,J114)</f>
        <v>52</v>
      </c>
      <c r="J120" s="835">
        <f>L106</f>
        <v>68</v>
      </c>
      <c r="K120" s="835">
        <f t="shared" si="28"/>
        <v>3536</v>
      </c>
      <c r="L120" s="834"/>
      <c r="M120" s="345"/>
      <c r="N120" s="827" t="s">
        <v>439</v>
      </c>
      <c r="O120" s="835">
        <f>IF(Q105&lt;0,O81-P112,P114)</f>
        <v>52</v>
      </c>
      <c r="P120" s="835">
        <f>R106</f>
        <v>68</v>
      </c>
      <c r="Q120" s="835">
        <f t="shared" si="29"/>
        <v>3536</v>
      </c>
      <c r="R120" s="834"/>
      <c r="S120" s="345"/>
      <c r="T120" s="827" t="s">
        <v>439</v>
      </c>
      <c r="U120" s="835">
        <f>IF(W105&lt;0,U81-V112,V114)</f>
        <v>52</v>
      </c>
      <c r="V120" s="835">
        <f>X106</f>
        <v>68</v>
      </c>
      <c r="W120" s="835">
        <f t="shared" si="30"/>
        <v>3536</v>
      </c>
      <c r="X120" s="834"/>
      <c r="Y120" s="345"/>
      <c r="Z120" s="827" t="s">
        <v>439</v>
      </c>
      <c r="AA120" s="835">
        <f>IF(AC105&lt;0,AA81-AB112,AB114)</f>
        <v>52</v>
      </c>
      <c r="AB120" s="835">
        <f>AD106</f>
        <v>68</v>
      </c>
      <c r="AC120" s="835">
        <f t="shared" si="31"/>
        <v>3536</v>
      </c>
      <c r="AD120" s="834"/>
      <c r="AE120" s="345"/>
      <c r="AF120" s="827" t="s">
        <v>439</v>
      </c>
      <c r="AG120" s="835">
        <f>IF(AI105&lt;0,AG81-AH112,AH114)</f>
        <v>52</v>
      </c>
      <c r="AH120" s="835">
        <f>AJ106</f>
        <v>68</v>
      </c>
      <c r="AI120" s="835">
        <f t="shared" si="32"/>
        <v>3536</v>
      </c>
      <c r="AJ120" s="834"/>
      <c r="AK120" s="345"/>
      <c r="AL120" s="827" t="s">
        <v>439</v>
      </c>
      <c r="AM120" s="835">
        <f>IF(AO105&lt;0,AM81-AN112,AN114)</f>
        <v>52</v>
      </c>
      <c r="AN120" s="835">
        <f>AP106</f>
        <v>68</v>
      </c>
      <c r="AO120" s="835">
        <f t="shared" si="33"/>
        <v>3536</v>
      </c>
      <c r="AP120" s="834"/>
      <c r="AQ120" s="345"/>
      <c r="AR120" s="827" t="s">
        <v>439</v>
      </c>
      <c r="AS120" s="835">
        <f>IF(AU105&lt;0,AS81-AT112,AT114)</f>
        <v>52</v>
      </c>
      <c r="AT120" s="835">
        <f>AV106</f>
        <v>68</v>
      </c>
      <c r="AU120" s="835">
        <f t="shared" si="34"/>
        <v>3536</v>
      </c>
      <c r="AV120" s="834"/>
      <c r="AW120" s="345"/>
      <c r="AX120" s="827" t="s">
        <v>439</v>
      </c>
      <c r="AY120" s="835">
        <f>IF(BA105&lt;0,AY81-AZ112,AZ114)</f>
        <v>52</v>
      </c>
      <c r="AZ120" s="835">
        <f>BB106</f>
        <v>68</v>
      </c>
      <c r="BA120" s="835">
        <f t="shared" si="35"/>
        <v>3536</v>
      </c>
      <c r="BB120" s="834"/>
      <c r="BC120" s="345"/>
      <c r="BD120" s="827" t="s">
        <v>439</v>
      </c>
      <c r="BE120" s="835">
        <f>IF(BG105&lt;0,BE81-BF112,BF114)</f>
        <v>52</v>
      </c>
      <c r="BF120" s="835">
        <f>BH106</f>
        <v>68</v>
      </c>
      <c r="BG120" s="835">
        <f t="shared" si="36"/>
        <v>3536</v>
      </c>
      <c r="BH120" s="834"/>
      <c r="BI120" s="345"/>
      <c r="BJ120" s="827" t="s">
        <v>439</v>
      </c>
      <c r="BK120" s="835">
        <f>IF(BM105&lt;0,BK81-BL112,BL114)</f>
        <v>52</v>
      </c>
      <c r="BL120" s="835">
        <f>BN106</f>
        <v>68</v>
      </c>
      <c r="BM120" s="835">
        <f t="shared" si="37"/>
        <v>3536</v>
      </c>
      <c r="BN120" s="834"/>
      <c r="BO120" s="345"/>
      <c r="BP120" s="827" t="s">
        <v>439</v>
      </c>
      <c r="BQ120" s="835">
        <f>IF(BS105&lt;0,BQ81-BR112,BR114)</f>
        <v>52</v>
      </c>
      <c r="BR120" s="835">
        <f>BT106</f>
        <v>68</v>
      </c>
      <c r="BS120" s="835">
        <f t="shared" si="38"/>
        <v>3536</v>
      </c>
      <c r="BT120" s="834"/>
      <c r="BU120" s="345"/>
      <c r="BV120" s="827" t="s">
        <v>439</v>
      </c>
      <c r="BW120" s="835">
        <f>IF(BY105&lt;0,BW81-BX112,BX114)</f>
        <v>52</v>
      </c>
      <c r="BX120" s="835">
        <f>BZ106</f>
        <v>68</v>
      </c>
      <c r="BY120" s="835">
        <f t="shared" si="39"/>
        <v>3536</v>
      </c>
      <c r="BZ120" s="834"/>
      <c r="CA120" s="345"/>
      <c r="CB120" s="827" t="s">
        <v>439</v>
      </c>
      <c r="CC120" s="835">
        <f>IF(CE105&lt;0,CC81-CD112,CD114)</f>
        <v>52</v>
      </c>
      <c r="CD120" s="835">
        <f>CF106</f>
        <v>68</v>
      </c>
      <c r="CE120" s="835">
        <f t="shared" si="40"/>
        <v>3536</v>
      </c>
      <c r="CF120" s="834"/>
      <c r="CG120" s="345"/>
      <c r="CH120" s="827" t="s">
        <v>439</v>
      </c>
      <c r="CI120" s="835">
        <f>IF(CK105&lt;0,CI81-CJ112,CJ114)</f>
        <v>52</v>
      </c>
      <c r="CJ120" s="835">
        <f>CL106</f>
        <v>68</v>
      </c>
      <c r="CK120" s="835">
        <f t="shared" si="41"/>
        <v>3536</v>
      </c>
      <c r="CL120" s="834"/>
      <c r="CM120" s="345"/>
      <c r="CN120" s="827" t="s">
        <v>439</v>
      </c>
      <c r="CO120" s="835">
        <f>IF(CQ105&lt;0,CO81-CP112,CP114)</f>
        <v>52</v>
      </c>
      <c r="CP120" s="835">
        <f>CR106</f>
        <v>68</v>
      </c>
      <c r="CQ120" s="835">
        <f t="shared" si="42"/>
        <v>3536</v>
      </c>
      <c r="CR120" s="834"/>
      <c r="CS120" s="345"/>
      <c r="CT120" s="827" t="s">
        <v>439</v>
      </c>
      <c r="CU120" s="835">
        <f>IF(CW105&lt;0,CU81-CV112,CV114)</f>
        <v>52</v>
      </c>
      <c r="CV120" s="835">
        <f>CX106</f>
        <v>68</v>
      </c>
      <c r="CW120" s="835">
        <f t="shared" si="43"/>
        <v>3536</v>
      </c>
      <c r="CX120" s="834"/>
      <c r="CY120" s="345"/>
      <c r="CZ120" s="827" t="s">
        <v>439</v>
      </c>
      <c r="DA120" s="835">
        <f>IF(DC105&lt;0,DA81-DB112,DB114)</f>
        <v>52</v>
      </c>
      <c r="DB120" s="835">
        <f>DD106</f>
        <v>68</v>
      </c>
      <c r="DC120" s="835">
        <f t="shared" si="44"/>
        <v>3536</v>
      </c>
      <c r="DD120" s="834"/>
      <c r="DE120" s="345"/>
      <c r="DF120" s="827" t="s">
        <v>439</v>
      </c>
      <c r="DG120" s="835">
        <f>IF(DI105&lt;0,DG81-DH112,DH114)</f>
        <v>52</v>
      </c>
      <c r="DH120" s="835">
        <f>DJ106</f>
        <v>68</v>
      </c>
      <c r="DI120" s="835">
        <f t="shared" si="45"/>
        <v>3536</v>
      </c>
      <c r="DJ120" s="834"/>
      <c r="DK120" s="345"/>
      <c r="DL120" s="827" t="s">
        <v>439</v>
      </c>
      <c r="DM120" s="835">
        <f>IF(DO105&lt;0,DM81-DN112,DN114)</f>
        <v>52</v>
      </c>
      <c r="DN120" s="835">
        <f>DP106</f>
        <v>68</v>
      </c>
      <c r="DO120" s="835">
        <f t="shared" si="46"/>
        <v>3536</v>
      </c>
      <c r="DP120" s="834"/>
      <c r="DQ120" s="345"/>
      <c r="DR120" s="827" t="s">
        <v>439</v>
      </c>
      <c r="DS120" s="835">
        <f>IF(DU105&lt;0,DS81-DT112,DT114)</f>
        <v>52</v>
      </c>
      <c r="DT120" s="835">
        <f>DV106</f>
        <v>68</v>
      </c>
      <c r="DU120" s="835">
        <f t="shared" si="47"/>
        <v>3536</v>
      </c>
      <c r="DV120" s="834"/>
      <c r="DW120" s="345"/>
      <c r="DX120" s="827" t="s">
        <v>439</v>
      </c>
      <c r="DY120" s="835">
        <f>IF(EA105&lt;0,DY81-DZ112,DZ114)</f>
        <v>52</v>
      </c>
      <c r="DZ120" s="835">
        <f>EB106</f>
        <v>68</v>
      </c>
      <c r="EA120" s="835">
        <f t="shared" si="48"/>
        <v>3536</v>
      </c>
      <c r="EB120" s="834"/>
      <c r="EC120" s="345"/>
      <c r="ED120" s="827" t="s">
        <v>439</v>
      </c>
      <c r="EE120" s="835">
        <f>IF(EG105&lt;0,EE81-EF112,EF114)</f>
        <v>52</v>
      </c>
      <c r="EF120" s="835">
        <f>EH106</f>
        <v>68</v>
      </c>
      <c r="EG120" s="835">
        <f t="shared" si="49"/>
        <v>3536</v>
      </c>
      <c r="EH120" s="834"/>
      <c r="EI120" s="345"/>
      <c r="EJ120" s="827" t="s">
        <v>439</v>
      </c>
      <c r="EK120" s="835">
        <f>IF(EM105&lt;0,EK81-EL112,EL114)</f>
        <v>52</v>
      </c>
      <c r="EL120" s="835">
        <f>EN106</f>
        <v>68</v>
      </c>
      <c r="EM120" s="835">
        <f t="shared" si="50"/>
        <v>3536</v>
      </c>
      <c r="EN120" s="834"/>
      <c r="EO120" s="345"/>
      <c r="EP120" s="827" t="s">
        <v>439</v>
      </c>
      <c r="EQ120" s="835">
        <f>IF(ES105&lt;0,EQ81-ER112,ER114)</f>
        <v>52</v>
      </c>
      <c r="ER120" s="835">
        <f>ET106</f>
        <v>68</v>
      </c>
      <c r="ES120" s="835">
        <f t="shared" si="51"/>
        <v>3536</v>
      </c>
      <c r="ET120" s="834"/>
      <c r="EU120" s="345"/>
      <c r="EV120" s="827" t="s">
        <v>439</v>
      </c>
      <c r="EW120" s="835">
        <f>IF(EY105&lt;0,EW81-EX112,EX114)</f>
        <v>52</v>
      </c>
      <c r="EX120" s="835">
        <f>EZ106</f>
        <v>68</v>
      </c>
      <c r="EY120" s="835">
        <f t="shared" si="52"/>
        <v>3536</v>
      </c>
      <c r="EZ120" s="834"/>
      <c r="FA120" s="345"/>
      <c r="FB120" s="827" t="s">
        <v>439</v>
      </c>
      <c r="FC120" s="835">
        <f>IF(FE105&lt;0,FC81-FD112,FD114)</f>
        <v>52</v>
      </c>
      <c r="FD120" s="835">
        <f>FF106</f>
        <v>68</v>
      </c>
      <c r="FE120" s="835">
        <f t="shared" si="53"/>
        <v>3536</v>
      </c>
      <c r="FF120" s="834"/>
      <c r="FG120" s="345"/>
      <c r="FH120" s="827" t="s">
        <v>439</v>
      </c>
      <c r="FI120" s="835">
        <f>IF(FK105&lt;0,FI81-FJ112,FJ114)</f>
        <v>52</v>
      </c>
      <c r="FJ120" s="835">
        <f>FL106</f>
        <v>68</v>
      </c>
      <c r="FK120" s="835">
        <f t="shared" si="54"/>
        <v>3536</v>
      </c>
      <c r="FL120" s="834"/>
      <c r="FM120" s="345"/>
      <c r="FN120" s="827" t="s">
        <v>439</v>
      </c>
      <c r="FO120" s="835">
        <f>IF(FQ105&lt;0,FO81-FP112,FP114)</f>
        <v>52</v>
      </c>
      <c r="FP120" s="835">
        <f>FR106</f>
        <v>68</v>
      </c>
      <c r="FQ120" s="835">
        <f t="shared" si="55"/>
        <v>3536</v>
      </c>
      <c r="FR120" s="834"/>
      <c r="FS120" s="345"/>
      <c r="FT120" s="827" t="s">
        <v>439</v>
      </c>
      <c r="FU120" s="835">
        <f>IF(FW105&lt;0,FU81-FV112,FV114)</f>
        <v>52</v>
      </c>
      <c r="FV120" s="835">
        <f>FX106</f>
        <v>68</v>
      </c>
      <c r="FW120" s="835">
        <f t="shared" si="56"/>
        <v>3536</v>
      </c>
      <c r="FX120" s="834"/>
      <c r="FY120" s="345"/>
    </row>
    <row r="121" spans="1:181" x14ac:dyDescent="0.3">
      <c r="A121" s="19"/>
      <c r="B121" s="827" t="s">
        <v>438</v>
      </c>
      <c r="C121" s="835">
        <f>IF(E105&lt;0,C81-D112,D114)</f>
        <v>52</v>
      </c>
      <c r="D121" s="835">
        <f>IF(E106&lt;0,C80-D113,D115)</f>
        <v>52</v>
      </c>
      <c r="E121" s="835">
        <f t="shared" si="27"/>
        <v>2704</v>
      </c>
      <c r="F121" s="834"/>
      <c r="G121" s="345"/>
      <c r="H121" s="827" t="s">
        <v>438</v>
      </c>
      <c r="I121" s="835">
        <f>IF(K105&lt;0,I81-J112,J114)</f>
        <v>52</v>
      </c>
      <c r="J121" s="835">
        <f>IF(K106&lt;0,I80-J113,J115)</f>
        <v>52</v>
      </c>
      <c r="K121" s="835">
        <f t="shared" si="28"/>
        <v>2704</v>
      </c>
      <c r="L121" s="834"/>
      <c r="M121" s="345"/>
      <c r="N121" s="827" t="s">
        <v>438</v>
      </c>
      <c r="O121" s="835">
        <f>IF(Q105&lt;0,O81-P112,P114)</f>
        <v>52</v>
      </c>
      <c r="P121" s="835">
        <f>IF(Q106&lt;0,O80-P113,P115)</f>
        <v>52</v>
      </c>
      <c r="Q121" s="835">
        <f t="shared" si="29"/>
        <v>2704</v>
      </c>
      <c r="R121" s="834"/>
      <c r="S121" s="345"/>
      <c r="T121" s="827" t="s">
        <v>438</v>
      </c>
      <c r="U121" s="835">
        <f>IF(W105&lt;0,U81-V112,V114)</f>
        <v>52</v>
      </c>
      <c r="V121" s="835">
        <f>IF(W106&lt;0,U80-V113,V115)</f>
        <v>52</v>
      </c>
      <c r="W121" s="835">
        <f t="shared" si="30"/>
        <v>2704</v>
      </c>
      <c r="X121" s="834"/>
      <c r="Y121" s="345"/>
      <c r="Z121" s="827" t="s">
        <v>438</v>
      </c>
      <c r="AA121" s="835">
        <f>IF(AC105&lt;0,AA81-AB112,AB114)</f>
        <v>52</v>
      </c>
      <c r="AB121" s="835">
        <f>IF(AC106&lt;0,AA80-AB113,AB115)</f>
        <v>52</v>
      </c>
      <c r="AC121" s="835">
        <f t="shared" si="31"/>
        <v>2704</v>
      </c>
      <c r="AD121" s="834"/>
      <c r="AE121" s="345"/>
      <c r="AF121" s="827" t="s">
        <v>438</v>
      </c>
      <c r="AG121" s="835">
        <f>IF(AI105&lt;0,AG81-AH112,AH114)</f>
        <v>52</v>
      </c>
      <c r="AH121" s="835">
        <f>IF(AI106&lt;0,AG80-AH113,AH115)</f>
        <v>52</v>
      </c>
      <c r="AI121" s="835">
        <f t="shared" si="32"/>
        <v>2704</v>
      </c>
      <c r="AJ121" s="834"/>
      <c r="AK121" s="345"/>
      <c r="AL121" s="827" t="s">
        <v>438</v>
      </c>
      <c r="AM121" s="835">
        <f>IF(AO105&lt;0,AM81-AN112,AN114)</f>
        <v>52</v>
      </c>
      <c r="AN121" s="835">
        <f>IF(AO106&lt;0,AM80-AN113,AN115)</f>
        <v>52</v>
      </c>
      <c r="AO121" s="835">
        <f t="shared" si="33"/>
        <v>2704</v>
      </c>
      <c r="AP121" s="834"/>
      <c r="AQ121" s="345"/>
      <c r="AR121" s="827" t="s">
        <v>438</v>
      </c>
      <c r="AS121" s="835">
        <f>IF(AU105&lt;0,AS81-AT112,AT114)</f>
        <v>52</v>
      </c>
      <c r="AT121" s="835">
        <f>IF(AU106&lt;0,AS80-AT113,AT115)</f>
        <v>52</v>
      </c>
      <c r="AU121" s="835">
        <f t="shared" si="34"/>
        <v>2704</v>
      </c>
      <c r="AV121" s="834"/>
      <c r="AW121" s="345"/>
      <c r="AX121" s="827" t="s">
        <v>438</v>
      </c>
      <c r="AY121" s="835">
        <f>IF(BA105&lt;0,AY81-AZ112,AZ114)</f>
        <v>52</v>
      </c>
      <c r="AZ121" s="835">
        <f>IF(BA106&lt;0,AY80-AZ113,AZ115)</f>
        <v>52</v>
      </c>
      <c r="BA121" s="835">
        <f t="shared" si="35"/>
        <v>2704</v>
      </c>
      <c r="BB121" s="834"/>
      <c r="BC121" s="345"/>
      <c r="BD121" s="827" t="s">
        <v>438</v>
      </c>
      <c r="BE121" s="835">
        <f>IF(BG105&lt;0,BE81-BF112,BF114)</f>
        <v>52</v>
      </c>
      <c r="BF121" s="835">
        <f>IF(BG106&lt;0,BE80-BF113,BF115)</f>
        <v>52</v>
      </c>
      <c r="BG121" s="835">
        <f t="shared" si="36"/>
        <v>2704</v>
      </c>
      <c r="BH121" s="834"/>
      <c r="BI121" s="345"/>
      <c r="BJ121" s="827" t="s">
        <v>438</v>
      </c>
      <c r="BK121" s="835">
        <f>IF(BM105&lt;0,BK81-BL112,BL114)</f>
        <v>52</v>
      </c>
      <c r="BL121" s="835">
        <f>IF(BM106&lt;0,BK80-BL113,BL115)</f>
        <v>52</v>
      </c>
      <c r="BM121" s="835">
        <f t="shared" si="37"/>
        <v>2704</v>
      </c>
      <c r="BN121" s="834"/>
      <c r="BO121" s="345"/>
      <c r="BP121" s="827" t="s">
        <v>438</v>
      </c>
      <c r="BQ121" s="835">
        <f>IF(BS105&lt;0,BQ81-BR112,BR114)</f>
        <v>52</v>
      </c>
      <c r="BR121" s="835">
        <f>IF(BS106&lt;0,BQ80-BR113,BR115)</f>
        <v>52</v>
      </c>
      <c r="BS121" s="835">
        <f t="shared" si="38"/>
        <v>2704</v>
      </c>
      <c r="BT121" s="834"/>
      <c r="BU121" s="345"/>
      <c r="BV121" s="827" t="s">
        <v>438</v>
      </c>
      <c r="BW121" s="835">
        <f>IF(BY105&lt;0,BW81-BX112,BX114)</f>
        <v>52</v>
      </c>
      <c r="BX121" s="835">
        <f>IF(BY106&lt;0,BW80-BX113,BX115)</f>
        <v>52</v>
      </c>
      <c r="BY121" s="835">
        <f t="shared" si="39"/>
        <v>2704</v>
      </c>
      <c r="BZ121" s="834"/>
      <c r="CA121" s="345"/>
      <c r="CB121" s="827" t="s">
        <v>438</v>
      </c>
      <c r="CC121" s="835">
        <f>IF(CE105&lt;0,CC81-CD112,CD114)</f>
        <v>52</v>
      </c>
      <c r="CD121" s="835">
        <f>IF(CE106&lt;0,CC80-CD113,CD115)</f>
        <v>52</v>
      </c>
      <c r="CE121" s="835">
        <f t="shared" si="40"/>
        <v>2704</v>
      </c>
      <c r="CF121" s="834"/>
      <c r="CG121" s="345"/>
      <c r="CH121" s="827" t="s">
        <v>438</v>
      </c>
      <c r="CI121" s="835">
        <f>IF(CK105&lt;0,CI81-CJ112,CJ114)</f>
        <v>52</v>
      </c>
      <c r="CJ121" s="835">
        <f>IF(CK106&lt;0,CI80-CJ113,CJ115)</f>
        <v>52</v>
      </c>
      <c r="CK121" s="835">
        <f t="shared" si="41"/>
        <v>2704</v>
      </c>
      <c r="CL121" s="834"/>
      <c r="CM121" s="345"/>
      <c r="CN121" s="827" t="s">
        <v>438</v>
      </c>
      <c r="CO121" s="835">
        <f>IF(CQ105&lt;0,CO81-CP112,CP114)</f>
        <v>52</v>
      </c>
      <c r="CP121" s="835">
        <f>IF(CQ106&lt;0,CO80-CP113,CP115)</f>
        <v>52</v>
      </c>
      <c r="CQ121" s="835">
        <f t="shared" si="42"/>
        <v>2704</v>
      </c>
      <c r="CR121" s="834"/>
      <c r="CS121" s="345"/>
      <c r="CT121" s="827" t="s">
        <v>438</v>
      </c>
      <c r="CU121" s="835">
        <f>IF(CW105&lt;0,CU81-CV112,CV114)</f>
        <v>52</v>
      </c>
      <c r="CV121" s="835">
        <f>IF(CW106&lt;0,CU80-CV113,CV115)</f>
        <v>52</v>
      </c>
      <c r="CW121" s="835">
        <f t="shared" si="43"/>
        <v>2704</v>
      </c>
      <c r="CX121" s="834"/>
      <c r="CY121" s="345"/>
      <c r="CZ121" s="827" t="s">
        <v>438</v>
      </c>
      <c r="DA121" s="835">
        <f>IF(DC105&lt;0,DA81-DB112,DB114)</f>
        <v>52</v>
      </c>
      <c r="DB121" s="835">
        <f>IF(DC106&lt;0,DA80-DB113,DB115)</f>
        <v>52</v>
      </c>
      <c r="DC121" s="835">
        <f t="shared" si="44"/>
        <v>2704</v>
      </c>
      <c r="DD121" s="834"/>
      <c r="DE121" s="345"/>
      <c r="DF121" s="827" t="s">
        <v>438</v>
      </c>
      <c r="DG121" s="835">
        <f>IF(DI105&lt;0,DG81-DH112,DH114)</f>
        <v>52</v>
      </c>
      <c r="DH121" s="835">
        <f>IF(DI106&lt;0,DG80-DH113,DH115)</f>
        <v>52</v>
      </c>
      <c r="DI121" s="835">
        <f t="shared" si="45"/>
        <v>2704</v>
      </c>
      <c r="DJ121" s="834"/>
      <c r="DK121" s="345"/>
      <c r="DL121" s="827" t="s">
        <v>438</v>
      </c>
      <c r="DM121" s="835">
        <f>IF(DO105&lt;0,DM81-DN112,DN114)</f>
        <v>52</v>
      </c>
      <c r="DN121" s="835">
        <f>IF(DO106&lt;0,DM80-DN113,DN115)</f>
        <v>52</v>
      </c>
      <c r="DO121" s="835">
        <f t="shared" si="46"/>
        <v>2704</v>
      </c>
      <c r="DP121" s="834"/>
      <c r="DQ121" s="345"/>
      <c r="DR121" s="827" t="s">
        <v>438</v>
      </c>
      <c r="DS121" s="835">
        <f>IF(DU105&lt;0,DS81-DT112,DT114)</f>
        <v>52</v>
      </c>
      <c r="DT121" s="835">
        <f>IF(DU106&lt;0,DS80-DT113,DT115)</f>
        <v>52</v>
      </c>
      <c r="DU121" s="835">
        <f t="shared" si="47"/>
        <v>2704</v>
      </c>
      <c r="DV121" s="834"/>
      <c r="DW121" s="345"/>
      <c r="DX121" s="827" t="s">
        <v>438</v>
      </c>
      <c r="DY121" s="835">
        <f>IF(EA105&lt;0,DY81-DZ112,DZ114)</f>
        <v>52</v>
      </c>
      <c r="DZ121" s="835">
        <f>IF(EA106&lt;0,DY80-DZ113,DZ115)</f>
        <v>52</v>
      </c>
      <c r="EA121" s="835">
        <f t="shared" si="48"/>
        <v>2704</v>
      </c>
      <c r="EB121" s="834"/>
      <c r="EC121" s="345"/>
      <c r="ED121" s="827" t="s">
        <v>438</v>
      </c>
      <c r="EE121" s="835">
        <f>IF(EG105&lt;0,EE81-EF112,EF114)</f>
        <v>52</v>
      </c>
      <c r="EF121" s="835">
        <f>IF(EG106&lt;0,EE80-EF113,EF115)</f>
        <v>52</v>
      </c>
      <c r="EG121" s="835">
        <f t="shared" si="49"/>
        <v>2704</v>
      </c>
      <c r="EH121" s="834"/>
      <c r="EI121" s="345"/>
      <c r="EJ121" s="827" t="s">
        <v>438</v>
      </c>
      <c r="EK121" s="835">
        <f>IF(EM105&lt;0,EK81-EL112,EL114)</f>
        <v>52</v>
      </c>
      <c r="EL121" s="835">
        <f>IF(EM106&lt;0,EK80-EL113,EL115)</f>
        <v>52</v>
      </c>
      <c r="EM121" s="835">
        <f t="shared" si="50"/>
        <v>2704</v>
      </c>
      <c r="EN121" s="834"/>
      <c r="EO121" s="345"/>
      <c r="EP121" s="827" t="s">
        <v>438</v>
      </c>
      <c r="EQ121" s="835">
        <f>IF(ES105&lt;0,EQ81-ER112,ER114)</f>
        <v>52</v>
      </c>
      <c r="ER121" s="835">
        <f>IF(ES106&lt;0,EQ80-ER113,ER115)</f>
        <v>52</v>
      </c>
      <c r="ES121" s="835">
        <f t="shared" si="51"/>
        <v>2704</v>
      </c>
      <c r="ET121" s="834"/>
      <c r="EU121" s="345"/>
      <c r="EV121" s="827" t="s">
        <v>438</v>
      </c>
      <c r="EW121" s="835">
        <f>IF(EY105&lt;0,EW81-EX112,EX114)</f>
        <v>52</v>
      </c>
      <c r="EX121" s="835">
        <f>IF(EY106&lt;0,EW80-EX113,EX115)</f>
        <v>52</v>
      </c>
      <c r="EY121" s="835">
        <f t="shared" si="52"/>
        <v>2704</v>
      </c>
      <c r="EZ121" s="834"/>
      <c r="FA121" s="345"/>
      <c r="FB121" s="827" t="s">
        <v>438</v>
      </c>
      <c r="FC121" s="835">
        <f>IF(FE105&lt;0,FC81-FD112,FD114)</f>
        <v>52</v>
      </c>
      <c r="FD121" s="835">
        <f>IF(FE106&lt;0,FC80-FD113,FD115)</f>
        <v>52</v>
      </c>
      <c r="FE121" s="835">
        <f t="shared" si="53"/>
        <v>2704</v>
      </c>
      <c r="FF121" s="834"/>
      <c r="FG121" s="345"/>
      <c r="FH121" s="827" t="s">
        <v>438</v>
      </c>
      <c r="FI121" s="835">
        <f>IF(FK105&lt;0,FI81-FJ112,FJ114)</f>
        <v>52</v>
      </c>
      <c r="FJ121" s="835">
        <f>IF(FK106&lt;0,FI80-FJ113,FJ115)</f>
        <v>52</v>
      </c>
      <c r="FK121" s="835">
        <f t="shared" si="54"/>
        <v>2704</v>
      </c>
      <c r="FL121" s="834"/>
      <c r="FM121" s="345"/>
      <c r="FN121" s="827" t="s">
        <v>438</v>
      </c>
      <c r="FO121" s="835">
        <f>IF(FQ105&lt;0,FO81-FP112,FP114)</f>
        <v>52</v>
      </c>
      <c r="FP121" s="835">
        <f>IF(FQ106&lt;0,FO80-FP113,FP115)</f>
        <v>52</v>
      </c>
      <c r="FQ121" s="835">
        <f t="shared" si="55"/>
        <v>2704</v>
      </c>
      <c r="FR121" s="834"/>
      <c r="FS121" s="345"/>
      <c r="FT121" s="827" t="s">
        <v>438</v>
      </c>
      <c r="FU121" s="835">
        <f>IF(FW105&lt;0,FU81-FV112,FV114)</f>
        <v>52</v>
      </c>
      <c r="FV121" s="835">
        <f>IF(FW106&lt;0,FU80-FV113,FV115)</f>
        <v>52</v>
      </c>
      <c r="FW121" s="835">
        <f t="shared" si="56"/>
        <v>2704</v>
      </c>
      <c r="FX121" s="834"/>
      <c r="FY121" s="345"/>
    </row>
    <row r="122" spans="1:181" x14ac:dyDescent="0.3">
      <c r="A122" s="19"/>
      <c r="B122" s="827" t="s">
        <v>437</v>
      </c>
      <c r="C122" s="835">
        <f>F105</f>
        <v>68</v>
      </c>
      <c r="D122" s="835">
        <f>IF(E106&lt;0,C80-D113,D115)</f>
        <v>52</v>
      </c>
      <c r="E122" s="835">
        <f t="shared" si="27"/>
        <v>3536</v>
      </c>
      <c r="F122" s="834"/>
      <c r="G122" s="345"/>
      <c r="H122" s="827" t="s">
        <v>437</v>
      </c>
      <c r="I122" s="835">
        <f>L105</f>
        <v>68</v>
      </c>
      <c r="J122" s="835">
        <f>IF(K106&lt;0,I80-J113,J115)</f>
        <v>52</v>
      </c>
      <c r="K122" s="835">
        <f t="shared" si="28"/>
        <v>3536</v>
      </c>
      <c r="L122" s="834"/>
      <c r="M122" s="345"/>
      <c r="N122" s="827" t="s">
        <v>437</v>
      </c>
      <c r="O122" s="835">
        <f>R105</f>
        <v>68</v>
      </c>
      <c r="P122" s="835">
        <f>IF(Q106&lt;0,O80-P113,P115)</f>
        <v>52</v>
      </c>
      <c r="Q122" s="835">
        <f t="shared" si="29"/>
        <v>3536</v>
      </c>
      <c r="R122" s="834"/>
      <c r="S122" s="345"/>
      <c r="T122" s="827" t="s">
        <v>437</v>
      </c>
      <c r="U122" s="835">
        <f>X105</f>
        <v>68</v>
      </c>
      <c r="V122" s="835">
        <f>IF(W106&lt;0,U80-V113,V115)</f>
        <v>52</v>
      </c>
      <c r="W122" s="835">
        <f t="shared" si="30"/>
        <v>3536</v>
      </c>
      <c r="X122" s="834"/>
      <c r="Y122" s="345"/>
      <c r="Z122" s="827" t="s">
        <v>437</v>
      </c>
      <c r="AA122" s="835">
        <f>AD105</f>
        <v>68</v>
      </c>
      <c r="AB122" s="835">
        <f>IF(AC106&lt;0,AA80-AB113,AB115)</f>
        <v>52</v>
      </c>
      <c r="AC122" s="835">
        <f t="shared" si="31"/>
        <v>3536</v>
      </c>
      <c r="AD122" s="834"/>
      <c r="AE122" s="345"/>
      <c r="AF122" s="827" t="s">
        <v>437</v>
      </c>
      <c r="AG122" s="835">
        <f>AJ105</f>
        <v>68</v>
      </c>
      <c r="AH122" s="835">
        <f>IF(AI106&lt;0,AG80-AH113,AH115)</f>
        <v>52</v>
      </c>
      <c r="AI122" s="835">
        <f t="shared" si="32"/>
        <v>3536</v>
      </c>
      <c r="AJ122" s="834"/>
      <c r="AK122" s="345"/>
      <c r="AL122" s="827" t="s">
        <v>437</v>
      </c>
      <c r="AM122" s="835">
        <f>AP105</f>
        <v>68</v>
      </c>
      <c r="AN122" s="835">
        <f>IF(AO106&lt;0,AM80-AN113,AN115)</f>
        <v>52</v>
      </c>
      <c r="AO122" s="835">
        <f t="shared" si="33"/>
        <v>3536</v>
      </c>
      <c r="AP122" s="834"/>
      <c r="AQ122" s="345"/>
      <c r="AR122" s="827" t="s">
        <v>437</v>
      </c>
      <c r="AS122" s="835">
        <f>AV105</f>
        <v>68</v>
      </c>
      <c r="AT122" s="835">
        <f>IF(AU106&lt;0,AS80-AT113,AT115)</f>
        <v>52</v>
      </c>
      <c r="AU122" s="835">
        <f t="shared" si="34"/>
        <v>3536</v>
      </c>
      <c r="AV122" s="834"/>
      <c r="AW122" s="345"/>
      <c r="AX122" s="827" t="s">
        <v>437</v>
      </c>
      <c r="AY122" s="835">
        <f>BB105</f>
        <v>68</v>
      </c>
      <c r="AZ122" s="835">
        <f>IF(BA106&lt;0,AY80-AZ113,AZ115)</f>
        <v>52</v>
      </c>
      <c r="BA122" s="835">
        <f t="shared" si="35"/>
        <v>3536</v>
      </c>
      <c r="BB122" s="834"/>
      <c r="BC122" s="345"/>
      <c r="BD122" s="827" t="s">
        <v>437</v>
      </c>
      <c r="BE122" s="835">
        <f>BH105</f>
        <v>68</v>
      </c>
      <c r="BF122" s="835">
        <f>IF(BG106&lt;0,BE80-BF113,BF115)</f>
        <v>52</v>
      </c>
      <c r="BG122" s="835">
        <f t="shared" si="36"/>
        <v>3536</v>
      </c>
      <c r="BH122" s="834"/>
      <c r="BI122" s="345"/>
      <c r="BJ122" s="827" t="s">
        <v>437</v>
      </c>
      <c r="BK122" s="835">
        <f>BN105</f>
        <v>68</v>
      </c>
      <c r="BL122" s="835">
        <f>IF(BM106&lt;0,BK80-BL113,BL115)</f>
        <v>52</v>
      </c>
      <c r="BM122" s="835">
        <f t="shared" si="37"/>
        <v>3536</v>
      </c>
      <c r="BN122" s="834"/>
      <c r="BO122" s="345"/>
      <c r="BP122" s="827" t="s">
        <v>437</v>
      </c>
      <c r="BQ122" s="835">
        <f>BT105</f>
        <v>68</v>
      </c>
      <c r="BR122" s="835">
        <f>IF(BS106&lt;0,BQ80-BR113,BR115)</f>
        <v>52</v>
      </c>
      <c r="BS122" s="835">
        <f t="shared" si="38"/>
        <v>3536</v>
      </c>
      <c r="BT122" s="834"/>
      <c r="BU122" s="345"/>
      <c r="BV122" s="827" t="s">
        <v>437</v>
      </c>
      <c r="BW122" s="835">
        <f>BZ105</f>
        <v>68</v>
      </c>
      <c r="BX122" s="835">
        <f>IF(BY106&lt;0,BW80-BX113,BX115)</f>
        <v>52</v>
      </c>
      <c r="BY122" s="835">
        <f t="shared" si="39"/>
        <v>3536</v>
      </c>
      <c r="BZ122" s="834"/>
      <c r="CA122" s="345"/>
      <c r="CB122" s="827" t="s">
        <v>437</v>
      </c>
      <c r="CC122" s="835">
        <f>CF105</f>
        <v>68</v>
      </c>
      <c r="CD122" s="835">
        <f>IF(CE106&lt;0,CC80-CD113,CD115)</f>
        <v>52</v>
      </c>
      <c r="CE122" s="835">
        <f t="shared" si="40"/>
        <v>3536</v>
      </c>
      <c r="CF122" s="834"/>
      <c r="CG122" s="345"/>
      <c r="CH122" s="827" t="s">
        <v>437</v>
      </c>
      <c r="CI122" s="835">
        <f>CL105</f>
        <v>68</v>
      </c>
      <c r="CJ122" s="835">
        <f>IF(CK106&lt;0,CI80-CJ113,CJ115)</f>
        <v>52</v>
      </c>
      <c r="CK122" s="835">
        <f t="shared" si="41"/>
        <v>3536</v>
      </c>
      <c r="CL122" s="834"/>
      <c r="CM122" s="345"/>
      <c r="CN122" s="827" t="s">
        <v>437</v>
      </c>
      <c r="CO122" s="835">
        <f>CR105</f>
        <v>68</v>
      </c>
      <c r="CP122" s="835">
        <f>IF(CQ106&lt;0,CO80-CP113,CP115)</f>
        <v>52</v>
      </c>
      <c r="CQ122" s="835">
        <f t="shared" si="42"/>
        <v>3536</v>
      </c>
      <c r="CR122" s="834"/>
      <c r="CS122" s="345"/>
      <c r="CT122" s="827" t="s">
        <v>437</v>
      </c>
      <c r="CU122" s="835">
        <f>CX105</f>
        <v>68</v>
      </c>
      <c r="CV122" s="835">
        <f>IF(CW106&lt;0,CU80-CV113,CV115)</f>
        <v>52</v>
      </c>
      <c r="CW122" s="835">
        <f t="shared" si="43"/>
        <v>3536</v>
      </c>
      <c r="CX122" s="834"/>
      <c r="CY122" s="345"/>
      <c r="CZ122" s="827" t="s">
        <v>437</v>
      </c>
      <c r="DA122" s="835">
        <f>DD105</f>
        <v>68</v>
      </c>
      <c r="DB122" s="835">
        <f>IF(DC106&lt;0,DA80-DB113,DB115)</f>
        <v>52</v>
      </c>
      <c r="DC122" s="835">
        <f t="shared" si="44"/>
        <v>3536</v>
      </c>
      <c r="DD122" s="834"/>
      <c r="DE122" s="345"/>
      <c r="DF122" s="827" t="s">
        <v>437</v>
      </c>
      <c r="DG122" s="835">
        <f>DJ105</f>
        <v>68</v>
      </c>
      <c r="DH122" s="835">
        <f>IF(DI106&lt;0,DG80-DH113,DH115)</f>
        <v>52</v>
      </c>
      <c r="DI122" s="835">
        <f t="shared" si="45"/>
        <v>3536</v>
      </c>
      <c r="DJ122" s="834"/>
      <c r="DK122" s="345"/>
      <c r="DL122" s="827" t="s">
        <v>437</v>
      </c>
      <c r="DM122" s="835">
        <f>DP105</f>
        <v>68</v>
      </c>
      <c r="DN122" s="835">
        <f>IF(DO106&lt;0,DM80-DN113,DN115)</f>
        <v>52</v>
      </c>
      <c r="DO122" s="835">
        <f t="shared" si="46"/>
        <v>3536</v>
      </c>
      <c r="DP122" s="834"/>
      <c r="DQ122" s="345"/>
      <c r="DR122" s="827" t="s">
        <v>437</v>
      </c>
      <c r="DS122" s="835">
        <f>DV105</f>
        <v>68</v>
      </c>
      <c r="DT122" s="835">
        <f>IF(DU106&lt;0,DS80-DT113,DT115)</f>
        <v>52</v>
      </c>
      <c r="DU122" s="835">
        <f t="shared" si="47"/>
        <v>3536</v>
      </c>
      <c r="DV122" s="834"/>
      <c r="DW122" s="345"/>
      <c r="DX122" s="827" t="s">
        <v>437</v>
      </c>
      <c r="DY122" s="835">
        <f>EB105</f>
        <v>68</v>
      </c>
      <c r="DZ122" s="835">
        <f>IF(EA106&lt;0,DY80-DZ113,DZ115)</f>
        <v>52</v>
      </c>
      <c r="EA122" s="835">
        <f t="shared" si="48"/>
        <v>3536</v>
      </c>
      <c r="EB122" s="834"/>
      <c r="EC122" s="345"/>
      <c r="ED122" s="827" t="s">
        <v>437</v>
      </c>
      <c r="EE122" s="835">
        <f>EH105</f>
        <v>68</v>
      </c>
      <c r="EF122" s="835">
        <f>IF(EG106&lt;0,EE80-EF113,EF115)</f>
        <v>52</v>
      </c>
      <c r="EG122" s="835">
        <f t="shared" si="49"/>
        <v>3536</v>
      </c>
      <c r="EH122" s="834"/>
      <c r="EI122" s="345"/>
      <c r="EJ122" s="827" t="s">
        <v>437</v>
      </c>
      <c r="EK122" s="835">
        <f>EN105</f>
        <v>68</v>
      </c>
      <c r="EL122" s="835">
        <f>IF(EM106&lt;0,EK80-EL113,EL115)</f>
        <v>52</v>
      </c>
      <c r="EM122" s="835">
        <f t="shared" si="50"/>
        <v>3536</v>
      </c>
      <c r="EN122" s="834"/>
      <c r="EO122" s="345"/>
      <c r="EP122" s="827" t="s">
        <v>437</v>
      </c>
      <c r="EQ122" s="835">
        <f>ET105</f>
        <v>68</v>
      </c>
      <c r="ER122" s="835">
        <f>IF(ES106&lt;0,EQ80-ER113,ER115)</f>
        <v>52</v>
      </c>
      <c r="ES122" s="835">
        <f t="shared" si="51"/>
        <v>3536</v>
      </c>
      <c r="ET122" s="834"/>
      <c r="EU122" s="345"/>
      <c r="EV122" s="827" t="s">
        <v>437</v>
      </c>
      <c r="EW122" s="835">
        <f>EZ105</f>
        <v>68</v>
      </c>
      <c r="EX122" s="835">
        <f>IF(EY106&lt;0,EW80-EX113,EX115)</f>
        <v>52</v>
      </c>
      <c r="EY122" s="835">
        <f t="shared" si="52"/>
        <v>3536</v>
      </c>
      <c r="EZ122" s="834"/>
      <c r="FA122" s="345"/>
      <c r="FB122" s="827" t="s">
        <v>437</v>
      </c>
      <c r="FC122" s="835">
        <f>FF105</f>
        <v>68</v>
      </c>
      <c r="FD122" s="835">
        <f>IF(FE106&lt;0,FC80-FD113,FD115)</f>
        <v>52</v>
      </c>
      <c r="FE122" s="835">
        <f t="shared" si="53"/>
        <v>3536</v>
      </c>
      <c r="FF122" s="834"/>
      <c r="FG122" s="345"/>
      <c r="FH122" s="827" t="s">
        <v>437</v>
      </c>
      <c r="FI122" s="835">
        <f>FL105</f>
        <v>68</v>
      </c>
      <c r="FJ122" s="835">
        <f>IF(FK106&lt;0,FI80-FJ113,FJ115)</f>
        <v>52</v>
      </c>
      <c r="FK122" s="835">
        <f t="shared" si="54"/>
        <v>3536</v>
      </c>
      <c r="FL122" s="834"/>
      <c r="FM122" s="345"/>
      <c r="FN122" s="827" t="s">
        <v>437</v>
      </c>
      <c r="FO122" s="835">
        <f>FR105</f>
        <v>68</v>
      </c>
      <c r="FP122" s="835">
        <f>IF(FQ106&lt;0,FO80-FP113,FP115)</f>
        <v>52</v>
      </c>
      <c r="FQ122" s="835">
        <f t="shared" si="55"/>
        <v>3536</v>
      </c>
      <c r="FR122" s="834"/>
      <c r="FS122" s="345"/>
      <c r="FT122" s="827" t="s">
        <v>437</v>
      </c>
      <c r="FU122" s="835">
        <f>FX105</f>
        <v>68</v>
      </c>
      <c r="FV122" s="835">
        <f>IF(FW106&lt;0,FU80-FV113,FV115)</f>
        <v>52</v>
      </c>
      <c r="FW122" s="835">
        <f t="shared" si="56"/>
        <v>3536</v>
      </c>
      <c r="FX122" s="834"/>
      <c r="FY122" s="345"/>
    </row>
    <row r="123" spans="1:181" x14ac:dyDescent="0.3">
      <c r="A123" s="19"/>
      <c r="B123" s="827" t="s">
        <v>436</v>
      </c>
      <c r="C123" s="835">
        <f>IF(E105&lt;0,C81-D114,D112)</f>
        <v>52</v>
      </c>
      <c r="D123" s="835">
        <f>IF(E106&lt;0,C80-D113,D115)</f>
        <v>52</v>
      </c>
      <c r="E123" s="835">
        <f t="shared" si="27"/>
        <v>2704</v>
      </c>
      <c r="F123" s="834"/>
      <c r="G123" s="345"/>
      <c r="H123" s="827" t="s">
        <v>436</v>
      </c>
      <c r="I123" s="835">
        <f>IF(K105&lt;0,I81-J114,J112)</f>
        <v>52</v>
      </c>
      <c r="J123" s="835">
        <f>IF(K106&lt;0,I80-J113,J115)</f>
        <v>52</v>
      </c>
      <c r="K123" s="835">
        <f t="shared" si="28"/>
        <v>2704</v>
      </c>
      <c r="L123" s="834"/>
      <c r="M123" s="345"/>
      <c r="N123" s="827" t="s">
        <v>436</v>
      </c>
      <c r="O123" s="835">
        <f>IF(Q105&lt;0,O81-P114,P112)</f>
        <v>52</v>
      </c>
      <c r="P123" s="835">
        <f>IF(Q106&lt;0,O80-P113,P115)</f>
        <v>52</v>
      </c>
      <c r="Q123" s="835">
        <f t="shared" si="29"/>
        <v>2704</v>
      </c>
      <c r="R123" s="834"/>
      <c r="S123" s="345"/>
      <c r="T123" s="827" t="s">
        <v>436</v>
      </c>
      <c r="U123" s="835">
        <f>IF(W105&lt;0,U81-V114,V112)</f>
        <v>52</v>
      </c>
      <c r="V123" s="835">
        <f>IF(W106&lt;0,U80-V113,V115)</f>
        <v>52</v>
      </c>
      <c r="W123" s="835">
        <f t="shared" si="30"/>
        <v>2704</v>
      </c>
      <c r="X123" s="834"/>
      <c r="Y123" s="345"/>
      <c r="Z123" s="827" t="s">
        <v>436</v>
      </c>
      <c r="AA123" s="835">
        <f>IF(AC105&lt;0,AA81-AB114,AB112)</f>
        <v>52</v>
      </c>
      <c r="AB123" s="835">
        <f>IF(AC106&lt;0,AA80-AB113,AB115)</f>
        <v>52</v>
      </c>
      <c r="AC123" s="835">
        <f t="shared" si="31"/>
        <v>2704</v>
      </c>
      <c r="AD123" s="834"/>
      <c r="AE123" s="345"/>
      <c r="AF123" s="827" t="s">
        <v>436</v>
      </c>
      <c r="AG123" s="835">
        <f>IF(AI105&lt;0,AG81-AH114,AH112)</f>
        <v>52</v>
      </c>
      <c r="AH123" s="835">
        <f>IF(AI106&lt;0,AG80-AH113,AH115)</f>
        <v>52</v>
      </c>
      <c r="AI123" s="835">
        <f t="shared" si="32"/>
        <v>2704</v>
      </c>
      <c r="AJ123" s="834"/>
      <c r="AK123" s="345"/>
      <c r="AL123" s="827" t="s">
        <v>436</v>
      </c>
      <c r="AM123" s="835">
        <f>IF(AO105&lt;0,AM81-AN114,AN112)</f>
        <v>52</v>
      </c>
      <c r="AN123" s="835">
        <f>IF(AO106&lt;0,AM80-AN113,AN115)</f>
        <v>52</v>
      </c>
      <c r="AO123" s="835">
        <f t="shared" si="33"/>
        <v>2704</v>
      </c>
      <c r="AP123" s="834"/>
      <c r="AQ123" s="345"/>
      <c r="AR123" s="827" t="s">
        <v>436</v>
      </c>
      <c r="AS123" s="835">
        <f>IF(AU105&lt;0,AS81-AT114,AT112)</f>
        <v>52</v>
      </c>
      <c r="AT123" s="835">
        <f>IF(AU106&lt;0,AS80-AT113,AT115)</f>
        <v>52</v>
      </c>
      <c r="AU123" s="835">
        <f t="shared" si="34"/>
        <v>2704</v>
      </c>
      <c r="AV123" s="834"/>
      <c r="AW123" s="345"/>
      <c r="AX123" s="827" t="s">
        <v>436</v>
      </c>
      <c r="AY123" s="835">
        <f>IF(BA105&lt;0,AY81-AZ114,AZ112)</f>
        <v>52</v>
      </c>
      <c r="AZ123" s="835">
        <f>IF(BA106&lt;0,AY80-AZ113,AZ115)</f>
        <v>52</v>
      </c>
      <c r="BA123" s="835">
        <f t="shared" si="35"/>
        <v>2704</v>
      </c>
      <c r="BB123" s="834"/>
      <c r="BC123" s="345"/>
      <c r="BD123" s="827" t="s">
        <v>436</v>
      </c>
      <c r="BE123" s="835">
        <f>IF(BG105&lt;0,BE81-BF114,BF112)</f>
        <v>52</v>
      </c>
      <c r="BF123" s="835">
        <f>IF(BG106&lt;0,BE80-BF113,BF115)</f>
        <v>52</v>
      </c>
      <c r="BG123" s="835">
        <f t="shared" si="36"/>
        <v>2704</v>
      </c>
      <c r="BH123" s="834"/>
      <c r="BI123" s="345"/>
      <c r="BJ123" s="827" t="s">
        <v>436</v>
      </c>
      <c r="BK123" s="835">
        <f>IF(BM105&lt;0,BK81-BL114,BL112)</f>
        <v>52</v>
      </c>
      <c r="BL123" s="835">
        <f>IF(BM106&lt;0,BK80-BL113,BL115)</f>
        <v>52</v>
      </c>
      <c r="BM123" s="835">
        <f t="shared" si="37"/>
        <v>2704</v>
      </c>
      <c r="BN123" s="834"/>
      <c r="BO123" s="345"/>
      <c r="BP123" s="827" t="s">
        <v>436</v>
      </c>
      <c r="BQ123" s="835">
        <f>IF(BS105&lt;0,BQ81-BR114,BR112)</f>
        <v>52</v>
      </c>
      <c r="BR123" s="835">
        <f>IF(BS106&lt;0,BQ80-BR113,BR115)</f>
        <v>52</v>
      </c>
      <c r="BS123" s="835">
        <f t="shared" si="38"/>
        <v>2704</v>
      </c>
      <c r="BT123" s="834"/>
      <c r="BU123" s="345"/>
      <c r="BV123" s="827" t="s">
        <v>436</v>
      </c>
      <c r="BW123" s="835">
        <f>IF(BY105&lt;0,BW81-BX114,BX112)</f>
        <v>52</v>
      </c>
      <c r="BX123" s="835">
        <f>IF(BY106&lt;0,BW80-BX113,BX115)</f>
        <v>52</v>
      </c>
      <c r="BY123" s="835">
        <f t="shared" si="39"/>
        <v>2704</v>
      </c>
      <c r="BZ123" s="834"/>
      <c r="CA123" s="345"/>
      <c r="CB123" s="827" t="s">
        <v>436</v>
      </c>
      <c r="CC123" s="835">
        <f>IF(CE105&lt;0,CC81-CD114,CD112)</f>
        <v>52</v>
      </c>
      <c r="CD123" s="835">
        <f>IF(CE106&lt;0,CC80-CD113,CD115)</f>
        <v>52</v>
      </c>
      <c r="CE123" s="835">
        <f t="shared" si="40"/>
        <v>2704</v>
      </c>
      <c r="CF123" s="834"/>
      <c r="CG123" s="345"/>
      <c r="CH123" s="827" t="s">
        <v>436</v>
      </c>
      <c r="CI123" s="835">
        <f>IF(CK105&lt;0,CI81-CJ114,CJ112)</f>
        <v>52</v>
      </c>
      <c r="CJ123" s="835">
        <f>IF(CK106&lt;0,CI80-CJ113,CJ115)</f>
        <v>52</v>
      </c>
      <c r="CK123" s="835">
        <f t="shared" si="41"/>
        <v>2704</v>
      </c>
      <c r="CL123" s="834"/>
      <c r="CM123" s="345"/>
      <c r="CN123" s="827" t="s">
        <v>436</v>
      </c>
      <c r="CO123" s="835">
        <f>IF(CQ105&lt;0,CO81-CP114,CP112)</f>
        <v>52</v>
      </c>
      <c r="CP123" s="835">
        <f>IF(CQ106&lt;0,CO80-CP113,CP115)</f>
        <v>52</v>
      </c>
      <c r="CQ123" s="835">
        <f t="shared" si="42"/>
        <v>2704</v>
      </c>
      <c r="CR123" s="834"/>
      <c r="CS123" s="345"/>
      <c r="CT123" s="827" t="s">
        <v>436</v>
      </c>
      <c r="CU123" s="835">
        <f>IF(CW105&lt;0,CU81-CV114,CV112)</f>
        <v>52</v>
      </c>
      <c r="CV123" s="835">
        <f>IF(CW106&lt;0,CU80-CV113,CV115)</f>
        <v>52</v>
      </c>
      <c r="CW123" s="835">
        <f t="shared" si="43"/>
        <v>2704</v>
      </c>
      <c r="CX123" s="834"/>
      <c r="CY123" s="345"/>
      <c r="CZ123" s="827" t="s">
        <v>436</v>
      </c>
      <c r="DA123" s="835">
        <f>IF(DC105&lt;0,DA81-DB114,DB112)</f>
        <v>52</v>
      </c>
      <c r="DB123" s="835">
        <f>IF(DC106&lt;0,DA80-DB113,DB115)</f>
        <v>52</v>
      </c>
      <c r="DC123" s="835">
        <f t="shared" si="44"/>
        <v>2704</v>
      </c>
      <c r="DD123" s="834"/>
      <c r="DE123" s="345"/>
      <c r="DF123" s="827" t="s">
        <v>436</v>
      </c>
      <c r="DG123" s="835">
        <f>IF(DI105&lt;0,DG81-DH114,DH112)</f>
        <v>52</v>
      </c>
      <c r="DH123" s="835">
        <f>IF(DI106&lt;0,DG80-DH113,DH115)</f>
        <v>52</v>
      </c>
      <c r="DI123" s="835">
        <f t="shared" si="45"/>
        <v>2704</v>
      </c>
      <c r="DJ123" s="834"/>
      <c r="DK123" s="345"/>
      <c r="DL123" s="827" t="s">
        <v>436</v>
      </c>
      <c r="DM123" s="835">
        <f>IF(DO105&lt;0,DM81-DN114,DN112)</f>
        <v>52</v>
      </c>
      <c r="DN123" s="835">
        <f>IF(DO106&lt;0,DM80-DN113,DN115)</f>
        <v>52</v>
      </c>
      <c r="DO123" s="835">
        <f t="shared" si="46"/>
        <v>2704</v>
      </c>
      <c r="DP123" s="834"/>
      <c r="DQ123" s="345"/>
      <c r="DR123" s="827" t="s">
        <v>436</v>
      </c>
      <c r="DS123" s="835">
        <f>IF(DU105&lt;0,DS81-DT114,DT112)</f>
        <v>52</v>
      </c>
      <c r="DT123" s="835">
        <f>IF(DU106&lt;0,DS80-DT113,DT115)</f>
        <v>52</v>
      </c>
      <c r="DU123" s="835">
        <f t="shared" si="47"/>
        <v>2704</v>
      </c>
      <c r="DV123" s="834"/>
      <c r="DW123" s="345"/>
      <c r="DX123" s="827" t="s">
        <v>436</v>
      </c>
      <c r="DY123" s="835">
        <f>IF(EA105&lt;0,DY81-DZ114,DZ112)</f>
        <v>52</v>
      </c>
      <c r="DZ123" s="835">
        <f>IF(EA106&lt;0,DY80-DZ113,DZ115)</f>
        <v>52</v>
      </c>
      <c r="EA123" s="835">
        <f t="shared" si="48"/>
        <v>2704</v>
      </c>
      <c r="EB123" s="834"/>
      <c r="EC123" s="345"/>
      <c r="ED123" s="827" t="s">
        <v>436</v>
      </c>
      <c r="EE123" s="835">
        <f>IF(EG105&lt;0,EE81-EF114,EF112)</f>
        <v>52</v>
      </c>
      <c r="EF123" s="835">
        <f>IF(EG106&lt;0,EE80-EF113,EF115)</f>
        <v>52</v>
      </c>
      <c r="EG123" s="835">
        <f t="shared" si="49"/>
        <v>2704</v>
      </c>
      <c r="EH123" s="834"/>
      <c r="EI123" s="345"/>
      <c r="EJ123" s="827" t="s">
        <v>436</v>
      </c>
      <c r="EK123" s="835">
        <f>IF(EM105&lt;0,EK81-EL114,EL112)</f>
        <v>52</v>
      </c>
      <c r="EL123" s="835">
        <f>IF(EM106&lt;0,EK80-EL113,EL115)</f>
        <v>52</v>
      </c>
      <c r="EM123" s="835">
        <f t="shared" si="50"/>
        <v>2704</v>
      </c>
      <c r="EN123" s="834"/>
      <c r="EO123" s="345"/>
      <c r="EP123" s="827" t="s">
        <v>436</v>
      </c>
      <c r="EQ123" s="835">
        <f>IF(ES105&lt;0,EQ81-ER114,ER112)</f>
        <v>52</v>
      </c>
      <c r="ER123" s="835">
        <f>IF(ES106&lt;0,EQ80-ER113,ER115)</f>
        <v>52</v>
      </c>
      <c r="ES123" s="835">
        <f t="shared" si="51"/>
        <v>2704</v>
      </c>
      <c r="ET123" s="834"/>
      <c r="EU123" s="345"/>
      <c r="EV123" s="827" t="s">
        <v>436</v>
      </c>
      <c r="EW123" s="835">
        <f>IF(EY105&lt;0,EW81-EX114,EX112)</f>
        <v>52</v>
      </c>
      <c r="EX123" s="835">
        <f>IF(EY106&lt;0,EW80-EX113,EX115)</f>
        <v>52</v>
      </c>
      <c r="EY123" s="835">
        <f t="shared" si="52"/>
        <v>2704</v>
      </c>
      <c r="EZ123" s="834"/>
      <c r="FA123" s="345"/>
      <c r="FB123" s="827" t="s">
        <v>436</v>
      </c>
      <c r="FC123" s="835">
        <f>IF(FE105&lt;0,FC81-FD114,FD112)</f>
        <v>52</v>
      </c>
      <c r="FD123" s="835">
        <f>IF(FE106&lt;0,FC80-FD113,FD115)</f>
        <v>52</v>
      </c>
      <c r="FE123" s="835">
        <f t="shared" si="53"/>
        <v>2704</v>
      </c>
      <c r="FF123" s="834"/>
      <c r="FG123" s="345"/>
      <c r="FH123" s="827" t="s">
        <v>436</v>
      </c>
      <c r="FI123" s="835">
        <f>IF(FK105&lt;0,FI81-FJ114,FJ112)</f>
        <v>52</v>
      </c>
      <c r="FJ123" s="835">
        <f>IF(FK106&lt;0,FI80-FJ113,FJ115)</f>
        <v>52</v>
      </c>
      <c r="FK123" s="835">
        <f t="shared" si="54"/>
        <v>2704</v>
      </c>
      <c r="FL123" s="834"/>
      <c r="FM123" s="345"/>
      <c r="FN123" s="827" t="s">
        <v>436</v>
      </c>
      <c r="FO123" s="835">
        <f>IF(FQ105&lt;0,FO81-FP114,FP112)</f>
        <v>52</v>
      </c>
      <c r="FP123" s="835">
        <f>IF(FQ106&lt;0,FO80-FP113,FP115)</f>
        <v>52</v>
      </c>
      <c r="FQ123" s="835">
        <f t="shared" si="55"/>
        <v>2704</v>
      </c>
      <c r="FR123" s="834"/>
      <c r="FS123" s="345"/>
      <c r="FT123" s="827" t="s">
        <v>436</v>
      </c>
      <c r="FU123" s="835">
        <f>IF(FW105&lt;0,FU81-FV114,FV112)</f>
        <v>52</v>
      </c>
      <c r="FV123" s="835">
        <f>IF(FW106&lt;0,FU80-FV113,FV115)</f>
        <v>52</v>
      </c>
      <c r="FW123" s="835">
        <f t="shared" si="56"/>
        <v>2704</v>
      </c>
      <c r="FX123" s="834"/>
      <c r="FY123" s="345"/>
    </row>
    <row r="124" spans="1:181" x14ac:dyDescent="0.3">
      <c r="A124" s="19"/>
      <c r="B124" s="827" t="s">
        <v>435</v>
      </c>
      <c r="C124" s="835">
        <f>IF(E105&lt;0,C81-D114,D112)</f>
        <v>52</v>
      </c>
      <c r="D124" s="835">
        <f>F106</f>
        <v>68</v>
      </c>
      <c r="E124" s="835">
        <f t="shared" si="27"/>
        <v>3536</v>
      </c>
      <c r="F124" s="834"/>
      <c r="G124" s="345"/>
      <c r="H124" s="827" t="s">
        <v>435</v>
      </c>
      <c r="I124" s="835">
        <f>IF(K105&lt;0,I81-J114,J112)</f>
        <v>52</v>
      </c>
      <c r="J124" s="835">
        <f>L106</f>
        <v>68</v>
      </c>
      <c r="K124" s="835">
        <f t="shared" si="28"/>
        <v>3536</v>
      </c>
      <c r="L124" s="834"/>
      <c r="M124" s="345"/>
      <c r="N124" s="827" t="s">
        <v>435</v>
      </c>
      <c r="O124" s="835">
        <f>IF(Q105&lt;0,O81-P114,P112)</f>
        <v>52</v>
      </c>
      <c r="P124" s="835">
        <f>R106</f>
        <v>68</v>
      </c>
      <c r="Q124" s="835">
        <f t="shared" si="29"/>
        <v>3536</v>
      </c>
      <c r="R124" s="834"/>
      <c r="S124" s="345"/>
      <c r="T124" s="827" t="s">
        <v>435</v>
      </c>
      <c r="U124" s="835">
        <f>IF(W105&lt;0,U81-V114,V112)</f>
        <v>52</v>
      </c>
      <c r="V124" s="835">
        <f>X106</f>
        <v>68</v>
      </c>
      <c r="W124" s="835">
        <f t="shared" si="30"/>
        <v>3536</v>
      </c>
      <c r="X124" s="834"/>
      <c r="Y124" s="345"/>
      <c r="Z124" s="827" t="s">
        <v>435</v>
      </c>
      <c r="AA124" s="835">
        <f>IF(AC105&lt;0,AA81-AB114,AB112)</f>
        <v>52</v>
      </c>
      <c r="AB124" s="835">
        <f>AD106</f>
        <v>68</v>
      </c>
      <c r="AC124" s="835">
        <f t="shared" si="31"/>
        <v>3536</v>
      </c>
      <c r="AD124" s="834"/>
      <c r="AE124" s="345"/>
      <c r="AF124" s="827" t="s">
        <v>435</v>
      </c>
      <c r="AG124" s="835">
        <f>IF(AI105&lt;0,AG81-AH114,AH112)</f>
        <v>52</v>
      </c>
      <c r="AH124" s="835">
        <f>AJ106</f>
        <v>68</v>
      </c>
      <c r="AI124" s="835">
        <f t="shared" si="32"/>
        <v>3536</v>
      </c>
      <c r="AJ124" s="834"/>
      <c r="AK124" s="345"/>
      <c r="AL124" s="827" t="s">
        <v>435</v>
      </c>
      <c r="AM124" s="835">
        <f>IF(AO105&lt;0,AM81-AN114,AN112)</f>
        <v>52</v>
      </c>
      <c r="AN124" s="835">
        <f>AP106</f>
        <v>68</v>
      </c>
      <c r="AO124" s="835">
        <f t="shared" si="33"/>
        <v>3536</v>
      </c>
      <c r="AP124" s="834"/>
      <c r="AQ124" s="345"/>
      <c r="AR124" s="827" t="s">
        <v>435</v>
      </c>
      <c r="AS124" s="835">
        <f>IF(AU105&lt;0,AS81-AT114,AT112)</f>
        <v>52</v>
      </c>
      <c r="AT124" s="835">
        <f>AV106</f>
        <v>68</v>
      </c>
      <c r="AU124" s="835">
        <f t="shared" si="34"/>
        <v>3536</v>
      </c>
      <c r="AV124" s="834"/>
      <c r="AW124" s="345"/>
      <c r="AX124" s="827" t="s">
        <v>435</v>
      </c>
      <c r="AY124" s="835">
        <f>IF(BA105&lt;0,AY81-AZ114,AZ112)</f>
        <v>52</v>
      </c>
      <c r="AZ124" s="835">
        <f>BB106</f>
        <v>68</v>
      </c>
      <c r="BA124" s="835">
        <f t="shared" si="35"/>
        <v>3536</v>
      </c>
      <c r="BB124" s="834"/>
      <c r="BC124" s="345"/>
      <c r="BD124" s="827" t="s">
        <v>435</v>
      </c>
      <c r="BE124" s="835">
        <f>IF(BG105&lt;0,BE81-BF114,BF112)</f>
        <v>52</v>
      </c>
      <c r="BF124" s="835">
        <f>BH106</f>
        <v>68</v>
      </c>
      <c r="BG124" s="835">
        <f t="shared" si="36"/>
        <v>3536</v>
      </c>
      <c r="BH124" s="834"/>
      <c r="BI124" s="345"/>
      <c r="BJ124" s="827" t="s">
        <v>435</v>
      </c>
      <c r="BK124" s="835">
        <f>IF(BM105&lt;0,BK81-BL114,BL112)</f>
        <v>52</v>
      </c>
      <c r="BL124" s="835">
        <f>BN106</f>
        <v>68</v>
      </c>
      <c r="BM124" s="835">
        <f t="shared" si="37"/>
        <v>3536</v>
      </c>
      <c r="BN124" s="834"/>
      <c r="BO124" s="345"/>
      <c r="BP124" s="827" t="s">
        <v>435</v>
      </c>
      <c r="BQ124" s="835">
        <f>IF(BS105&lt;0,BQ81-BR114,BR112)</f>
        <v>52</v>
      </c>
      <c r="BR124" s="835">
        <f>BT106</f>
        <v>68</v>
      </c>
      <c r="BS124" s="835">
        <f t="shared" si="38"/>
        <v>3536</v>
      </c>
      <c r="BT124" s="834"/>
      <c r="BU124" s="345"/>
      <c r="BV124" s="827" t="s">
        <v>435</v>
      </c>
      <c r="BW124" s="835">
        <f>IF(BY105&lt;0,BW81-BX114,BX112)</f>
        <v>52</v>
      </c>
      <c r="BX124" s="835">
        <f>BZ106</f>
        <v>68</v>
      </c>
      <c r="BY124" s="835">
        <f t="shared" si="39"/>
        <v>3536</v>
      </c>
      <c r="BZ124" s="834"/>
      <c r="CA124" s="345"/>
      <c r="CB124" s="827" t="s">
        <v>435</v>
      </c>
      <c r="CC124" s="835">
        <f>IF(CE105&lt;0,CC81-CD114,CD112)</f>
        <v>52</v>
      </c>
      <c r="CD124" s="835">
        <f>CF106</f>
        <v>68</v>
      </c>
      <c r="CE124" s="835">
        <f t="shared" si="40"/>
        <v>3536</v>
      </c>
      <c r="CF124" s="834"/>
      <c r="CG124" s="345"/>
      <c r="CH124" s="827" t="s">
        <v>435</v>
      </c>
      <c r="CI124" s="835">
        <f>IF(CK105&lt;0,CI81-CJ114,CJ112)</f>
        <v>52</v>
      </c>
      <c r="CJ124" s="835">
        <f>CL106</f>
        <v>68</v>
      </c>
      <c r="CK124" s="835">
        <f t="shared" si="41"/>
        <v>3536</v>
      </c>
      <c r="CL124" s="834"/>
      <c r="CM124" s="345"/>
      <c r="CN124" s="827" t="s">
        <v>435</v>
      </c>
      <c r="CO124" s="835">
        <f>IF(CQ105&lt;0,CO81-CP114,CP112)</f>
        <v>52</v>
      </c>
      <c r="CP124" s="835">
        <f>CR106</f>
        <v>68</v>
      </c>
      <c r="CQ124" s="835">
        <f t="shared" si="42"/>
        <v>3536</v>
      </c>
      <c r="CR124" s="834"/>
      <c r="CS124" s="345"/>
      <c r="CT124" s="827" t="s">
        <v>435</v>
      </c>
      <c r="CU124" s="835">
        <f>IF(CW105&lt;0,CU81-CV114,CV112)</f>
        <v>52</v>
      </c>
      <c r="CV124" s="835">
        <f>CX106</f>
        <v>68</v>
      </c>
      <c r="CW124" s="835">
        <f t="shared" si="43"/>
        <v>3536</v>
      </c>
      <c r="CX124" s="834"/>
      <c r="CY124" s="345"/>
      <c r="CZ124" s="827" t="s">
        <v>435</v>
      </c>
      <c r="DA124" s="835">
        <f>IF(DC105&lt;0,DA81-DB114,DB112)</f>
        <v>52</v>
      </c>
      <c r="DB124" s="835">
        <f>DD106</f>
        <v>68</v>
      </c>
      <c r="DC124" s="835">
        <f t="shared" si="44"/>
        <v>3536</v>
      </c>
      <c r="DD124" s="834"/>
      <c r="DE124" s="345"/>
      <c r="DF124" s="827" t="s">
        <v>435</v>
      </c>
      <c r="DG124" s="835">
        <f>IF(DI105&lt;0,DG81-DH114,DH112)</f>
        <v>52</v>
      </c>
      <c r="DH124" s="835">
        <f>DJ106</f>
        <v>68</v>
      </c>
      <c r="DI124" s="835">
        <f t="shared" si="45"/>
        <v>3536</v>
      </c>
      <c r="DJ124" s="834"/>
      <c r="DK124" s="345"/>
      <c r="DL124" s="827" t="s">
        <v>435</v>
      </c>
      <c r="DM124" s="835">
        <f>IF(DO105&lt;0,DM81-DN114,DN112)</f>
        <v>52</v>
      </c>
      <c r="DN124" s="835">
        <f>DP106</f>
        <v>68</v>
      </c>
      <c r="DO124" s="835">
        <f t="shared" si="46"/>
        <v>3536</v>
      </c>
      <c r="DP124" s="834"/>
      <c r="DQ124" s="345"/>
      <c r="DR124" s="827" t="s">
        <v>435</v>
      </c>
      <c r="DS124" s="835">
        <f>IF(DU105&lt;0,DS81-DT114,DT112)</f>
        <v>52</v>
      </c>
      <c r="DT124" s="835">
        <f>DV106</f>
        <v>68</v>
      </c>
      <c r="DU124" s="835">
        <f t="shared" si="47"/>
        <v>3536</v>
      </c>
      <c r="DV124" s="834"/>
      <c r="DW124" s="345"/>
      <c r="DX124" s="827" t="s">
        <v>435</v>
      </c>
      <c r="DY124" s="835">
        <f>IF(EA105&lt;0,DY81-DZ114,DZ112)</f>
        <v>52</v>
      </c>
      <c r="DZ124" s="835">
        <f>EB106</f>
        <v>68</v>
      </c>
      <c r="EA124" s="835">
        <f t="shared" si="48"/>
        <v>3536</v>
      </c>
      <c r="EB124" s="834"/>
      <c r="EC124" s="345"/>
      <c r="ED124" s="827" t="s">
        <v>435</v>
      </c>
      <c r="EE124" s="835">
        <f>IF(EG105&lt;0,EE81-EF114,EF112)</f>
        <v>52</v>
      </c>
      <c r="EF124" s="835">
        <f>EH106</f>
        <v>68</v>
      </c>
      <c r="EG124" s="835">
        <f t="shared" si="49"/>
        <v>3536</v>
      </c>
      <c r="EH124" s="834"/>
      <c r="EI124" s="345"/>
      <c r="EJ124" s="827" t="s">
        <v>435</v>
      </c>
      <c r="EK124" s="835">
        <f>IF(EM105&lt;0,EK81-EL114,EL112)</f>
        <v>52</v>
      </c>
      <c r="EL124" s="835">
        <f>EN106</f>
        <v>68</v>
      </c>
      <c r="EM124" s="835">
        <f t="shared" si="50"/>
        <v>3536</v>
      </c>
      <c r="EN124" s="834"/>
      <c r="EO124" s="345"/>
      <c r="EP124" s="827" t="s">
        <v>435</v>
      </c>
      <c r="EQ124" s="835">
        <f>IF(ES105&lt;0,EQ81-ER114,ER112)</f>
        <v>52</v>
      </c>
      <c r="ER124" s="835">
        <f>ET106</f>
        <v>68</v>
      </c>
      <c r="ES124" s="835">
        <f t="shared" si="51"/>
        <v>3536</v>
      </c>
      <c r="ET124" s="834"/>
      <c r="EU124" s="345"/>
      <c r="EV124" s="827" t="s">
        <v>435</v>
      </c>
      <c r="EW124" s="835">
        <f>IF(EY105&lt;0,EW81-EX114,EX112)</f>
        <v>52</v>
      </c>
      <c r="EX124" s="835">
        <f>EZ106</f>
        <v>68</v>
      </c>
      <c r="EY124" s="835">
        <f t="shared" si="52"/>
        <v>3536</v>
      </c>
      <c r="EZ124" s="834"/>
      <c r="FA124" s="345"/>
      <c r="FB124" s="827" t="s">
        <v>435</v>
      </c>
      <c r="FC124" s="835">
        <f>IF(FE105&lt;0,FC81-FD114,FD112)</f>
        <v>52</v>
      </c>
      <c r="FD124" s="835">
        <f>FF106</f>
        <v>68</v>
      </c>
      <c r="FE124" s="835">
        <f t="shared" si="53"/>
        <v>3536</v>
      </c>
      <c r="FF124" s="834"/>
      <c r="FG124" s="345"/>
      <c r="FH124" s="827" t="s">
        <v>435</v>
      </c>
      <c r="FI124" s="835">
        <f>IF(FK105&lt;0,FI81-FJ114,FJ112)</f>
        <v>52</v>
      </c>
      <c r="FJ124" s="835">
        <f>FL106</f>
        <v>68</v>
      </c>
      <c r="FK124" s="835">
        <f t="shared" si="54"/>
        <v>3536</v>
      </c>
      <c r="FL124" s="834"/>
      <c r="FM124" s="345"/>
      <c r="FN124" s="827" t="s">
        <v>435</v>
      </c>
      <c r="FO124" s="835">
        <f>IF(FQ105&lt;0,FO81-FP114,FP112)</f>
        <v>52</v>
      </c>
      <c r="FP124" s="835">
        <f>FR106</f>
        <v>68</v>
      </c>
      <c r="FQ124" s="835">
        <f t="shared" si="55"/>
        <v>3536</v>
      </c>
      <c r="FR124" s="834"/>
      <c r="FS124" s="345"/>
      <c r="FT124" s="827" t="s">
        <v>435</v>
      </c>
      <c r="FU124" s="835">
        <f>IF(FW105&lt;0,FU81-FV114,FV112)</f>
        <v>52</v>
      </c>
      <c r="FV124" s="835">
        <f>FX106</f>
        <v>68</v>
      </c>
      <c r="FW124" s="835">
        <f t="shared" si="56"/>
        <v>3536</v>
      </c>
      <c r="FX124" s="834"/>
      <c r="FY124" s="345"/>
    </row>
    <row r="125" spans="1:181" ht="15" thickBot="1" x14ac:dyDescent="0.35">
      <c r="A125" s="19"/>
      <c r="B125" s="826" t="s">
        <v>434</v>
      </c>
      <c r="C125" s="833">
        <f>F105</f>
        <v>68</v>
      </c>
      <c r="D125" s="833">
        <f>F106</f>
        <v>68</v>
      </c>
      <c r="E125" s="833">
        <f>IF($E$70=1,ABS(D125*C125),0)</f>
        <v>4624</v>
      </c>
      <c r="F125" s="832"/>
      <c r="G125" s="345"/>
      <c r="H125" s="826" t="s">
        <v>434</v>
      </c>
      <c r="I125" s="833">
        <f>L105</f>
        <v>68</v>
      </c>
      <c r="J125" s="833">
        <f>L106</f>
        <v>68</v>
      </c>
      <c r="K125" s="833">
        <f>IF($E$70=1,ABS(J125*I125),0)</f>
        <v>4624</v>
      </c>
      <c r="L125" s="832"/>
      <c r="M125" s="345"/>
      <c r="N125" s="826" t="s">
        <v>434</v>
      </c>
      <c r="O125" s="833">
        <f>R105</f>
        <v>68</v>
      </c>
      <c r="P125" s="833">
        <f>R106</f>
        <v>68</v>
      </c>
      <c r="Q125" s="833">
        <f>IF($E$70=1,ABS(P125*O125),0)</f>
        <v>4624</v>
      </c>
      <c r="R125" s="832"/>
      <c r="S125" s="345"/>
      <c r="T125" s="826" t="s">
        <v>434</v>
      </c>
      <c r="U125" s="833">
        <f>X105</f>
        <v>68</v>
      </c>
      <c r="V125" s="833">
        <f>X106</f>
        <v>68</v>
      </c>
      <c r="W125" s="833">
        <f>IF($E$70=1,ABS(V125*U125),0)</f>
        <v>4624</v>
      </c>
      <c r="X125" s="832"/>
      <c r="Y125" s="345"/>
      <c r="Z125" s="826" t="s">
        <v>434</v>
      </c>
      <c r="AA125" s="833">
        <f>AD105</f>
        <v>68</v>
      </c>
      <c r="AB125" s="833">
        <f>AD106</f>
        <v>68</v>
      </c>
      <c r="AC125" s="833">
        <f>IF($E$70=1,ABS(AB125*AA125),0)</f>
        <v>4624</v>
      </c>
      <c r="AD125" s="832"/>
      <c r="AE125" s="345"/>
      <c r="AF125" s="826" t="s">
        <v>434</v>
      </c>
      <c r="AG125" s="833">
        <f>AJ105</f>
        <v>68</v>
      </c>
      <c r="AH125" s="833">
        <f>AJ106</f>
        <v>68</v>
      </c>
      <c r="AI125" s="833">
        <f>IF($E$70=1,ABS(AH125*AG125),0)</f>
        <v>4624</v>
      </c>
      <c r="AJ125" s="832"/>
      <c r="AK125" s="345"/>
      <c r="AL125" s="826" t="s">
        <v>434</v>
      </c>
      <c r="AM125" s="833">
        <f>AP105</f>
        <v>68</v>
      </c>
      <c r="AN125" s="833">
        <f>AP106</f>
        <v>68</v>
      </c>
      <c r="AO125" s="833">
        <f>IF($E$70=1,ABS(AN125*AM125),0)</f>
        <v>4624</v>
      </c>
      <c r="AP125" s="832"/>
      <c r="AQ125" s="345"/>
      <c r="AR125" s="826" t="s">
        <v>434</v>
      </c>
      <c r="AS125" s="833">
        <f>AV105</f>
        <v>68</v>
      </c>
      <c r="AT125" s="833">
        <f>AV106</f>
        <v>68</v>
      </c>
      <c r="AU125" s="833">
        <f>IF($E$70=1,ABS(AT125*AS125),0)</f>
        <v>4624</v>
      </c>
      <c r="AV125" s="832"/>
      <c r="AW125" s="345"/>
      <c r="AX125" s="826" t="s">
        <v>434</v>
      </c>
      <c r="AY125" s="833">
        <f>BB105</f>
        <v>68</v>
      </c>
      <c r="AZ125" s="833">
        <f>BB106</f>
        <v>68</v>
      </c>
      <c r="BA125" s="833">
        <f>IF($E$70=1,ABS(AZ125*AY125),0)</f>
        <v>4624</v>
      </c>
      <c r="BB125" s="832"/>
      <c r="BC125" s="345"/>
      <c r="BD125" s="826" t="s">
        <v>434</v>
      </c>
      <c r="BE125" s="833">
        <f>BH105</f>
        <v>68</v>
      </c>
      <c r="BF125" s="833">
        <f>BH106</f>
        <v>68</v>
      </c>
      <c r="BG125" s="833">
        <f>IF($E$70=1,ABS(BF125*BE125),0)</f>
        <v>4624</v>
      </c>
      <c r="BH125" s="832"/>
      <c r="BI125" s="345"/>
      <c r="BJ125" s="826" t="s">
        <v>434</v>
      </c>
      <c r="BK125" s="833">
        <f>BN105</f>
        <v>68</v>
      </c>
      <c r="BL125" s="833">
        <f>BN106</f>
        <v>68</v>
      </c>
      <c r="BM125" s="833">
        <f>IF($E$70=1,ABS(BL125*BK125),0)</f>
        <v>4624</v>
      </c>
      <c r="BN125" s="832"/>
      <c r="BO125" s="345"/>
      <c r="BP125" s="826" t="s">
        <v>434</v>
      </c>
      <c r="BQ125" s="833">
        <f>BT105</f>
        <v>68</v>
      </c>
      <c r="BR125" s="833">
        <f>BT106</f>
        <v>68</v>
      </c>
      <c r="BS125" s="833">
        <f>IF($E$70=1,ABS(BR125*BQ125),0)</f>
        <v>4624</v>
      </c>
      <c r="BT125" s="832"/>
      <c r="BU125" s="345"/>
      <c r="BV125" s="826" t="s">
        <v>434</v>
      </c>
      <c r="BW125" s="833">
        <f>BZ105</f>
        <v>68</v>
      </c>
      <c r="BX125" s="833">
        <f>BZ106</f>
        <v>68</v>
      </c>
      <c r="BY125" s="833">
        <f>IF($E$70=1,ABS(BX125*BW125),0)</f>
        <v>4624</v>
      </c>
      <c r="BZ125" s="832"/>
      <c r="CA125" s="345"/>
      <c r="CB125" s="826" t="s">
        <v>434</v>
      </c>
      <c r="CC125" s="833">
        <f>CF105</f>
        <v>68</v>
      </c>
      <c r="CD125" s="833">
        <f>CF106</f>
        <v>68</v>
      </c>
      <c r="CE125" s="833">
        <f>IF($E$70=1,ABS(CD125*CC125),0)</f>
        <v>4624</v>
      </c>
      <c r="CF125" s="832"/>
      <c r="CG125" s="345"/>
      <c r="CH125" s="826" t="s">
        <v>434</v>
      </c>
      <c r="CI125" s="833">
        <f>CL105</f>
        <v>68</v>
      </c>
      <c r="CJ125" s="833">
        <f>CL106</f>
        <v>68</v>
      </c>
      <c r="CK125" s="833">
        <f>IF($E$70=1,ABS(CJ125*CI125),0)</f>
        <v>4624</v>
      </c>
      <c r="CL125" s="832"/>
      <c r="CM125" s="345"/>
      <c r="CN125" s="826" t="s">
        <v>434</v>
      </c>
      <c r="CO125" s="833">
        <f>CR105</f>
        <v>68</v>
      </c>
      <c r="CP125" s="833">
        <f>CR106</f>
        <v>68</v>
      </c>
      <c r="CQ125" s="833">
        <f>IF($E$70=1,ABS(CP125*CO125),0)</f>
        <v>4624</v>
      </c>
      <c r="CR125" s="832"/>
      <c r="CS125" s="345"/>
      <c r="CT125" s="826" t="s">
        <v>434</v>
      </c>
      <c r="CU125" s="833">
        <f>CX105</f>
        <v>68</v>
      </c>
      <c r="CV125" s="833">
        <f>CX106</f>
        <v>68</v>
      </c>
      <c r="CW125" s="833">
        <f>IF($E$70=1,ABS(CV125*CU125),0)</f>
        <v>4624</v>
      </c>
      <c r="CX125" s="832"/>
      <c r="CY125" s="345"/>
      <c r="CZ125" s="826" t="s">
        <v>434</v>
      </c>
      <c r="DA125" s="833">
        <f>DD105</f>
        <v>68</v>
      </c>
      <c r="DB125" s="833">
        <f>DD106</f>
        <v>68</v>
      </c>
      <c r="DC125" s="833">
        <f>IF($E$70=1,ABS(DB125*DA125),0)</f>
        <v>4624</v>
      </c>
      <c r="DD125" s="832"/>
      <c r="DE125" s="345"/>
      <c r="DF125" s="826" t="s">
        <v>434</v>
      </c>
      <c r="DG125" s="833">
        <f>DJ105</f>
        <v>68</v>
      </c>
      <c r="DH125" s="833">
        <f>DJ106</f>
        <v>68</v>
      </c>
      <c r="DI125" s="833">
        <f>IF($E$70=1,ABS(DH125*DG125),0)</f>
        <v>4624</v>
      </c>
      <c r="DJ125" s="832"/>
      <c r="DK125" s="345"/>
      <c r="DL125" s="826" t="s">
        <v>434</v>
      </c>
      <c r="DM125" s="833">
        <f>DP105</f>
        <v>68</v>
      </c>
      <c r="DN125" s="833">
        <f>DP106</f>
        <v>68</v>
      </c>
      <c r="DO125" s="833">
        <f>IF($E$70=1,ABS(DN125*DM125),0)</f>
        <v>4624</v>
      </c>
      <c r="DP125" s="832"/>
      <c r="DQ125" s="345"/>
      <c r="DR125" s="826" t="s">
        <v>434</v>
      </c>
      <c r="DS125" s="833">
        <f>DV105</f>
        <v>68</v>
      </c>
      <c r="DT125" s="833">
        <f>DV106</f>
        <v>68</v>
      </c>
      <c r="DU125" s="833">
        <f>IF($E$70=1,ABS(DT125*DS125),0)</f>
        <v>4624</v>
      </c>
      <c r="DV125" s="832"/>
      <c r="DW125" s="345"/>
      <c r="DX125" s="826" t="s">
        <v>434</v>
      </c>
      <c r="DY125" s="833">
        <f>EB105</f>
        <v>68</v>
      </c>
      <c r="DZ125" s="833">
        <f>EB106</f>
        <v>68</v>
      </c>
      <c r="EA125" s="833">
        <f>IF($E$70=1,ABS(DZ125*DY125),0)</f>
        <v>4624</v>
      </c>
      <c r="EB125" s="832"/>
      <c r="EC125" s="345"/>
      <c r="ED125" s="826" t="s">
        <v>434</v>
      </c>
      <c r="EE125" s="833">
        <f>EH105</f>
        <v>68</v>
      </c>
      <c r="EF125" s="833">
        <f>EH106</f>
        <v>68</v>
      </c>
      <c r="EG125" s="833">
        <f>IF($E$70=1,ABS(EF125*EE125),0)</f>
        <v>4624</v>
      </c>
      <c r="EH125" s="832"/>
      <c r="EI125" s="345"/>
      <c r="EJ125" s="826" t="s">
        <v>434</v>
      </c>
      <c r="EK125" s="833">
        <f>EN105</f>
        <v>68</v>
      </c>
      <c r="EL125" s="833">
        <f>EN106</f>
        <v>68</v>
      </c>
      <c r="EM125" s="833">
        <f>IF($E$70=1,ABS(EL125*EK125),0)</f>
        <v>4624</v>
      </c>
      <c r="EN125" s="832"/>
      <c r="EO125" s="345"/>
      <c r="EP125" s="826" t="s">
        <v>434</v>
      </c>
      <c r="EQ125" s="833">
        <f>ET105</f>
        <v>68</v>
      </c>
      <c r="ER125" s="833">
        <f>ET106</f>
        <v>68</v>
      </c>
      <c r="ES125" s="833">
        <f>IF($E$70=1,ABS(ER125*EQ125),0)</f>
        <v>4624</v>
      </c>
      <c r="ET125" s="832"/>
      <c r="EU125" s="345"/>
      <c r="EV125" s="826" t="s">
        <v>434</v>
      </c>
      <c r="EW125" s="833">
        <f>EZ105</f>
        <v>68</v>
      </c>
      <c r="EX125" s="833">
        <f>EZ106</f>
        <v>68</v>
      </c>
      <c r="EY125" s="833">
        <f>IF($E$70=1,ABS(EX125*EW125),0)</f>
        <v>4624</v>
      </c>
      <c r="EZ125" s="832"/>
      <c r="FA125" s="345"/>
      <c r="FB125" s="826" t="s">
        <v>434</v>
      </c>
      <c r="FC125" s="833">
        <f>FF105</f>
        <v>68</v>
      </c>
      <c r="FD125" s="833">
        <f>FF106</f>
        <v>68</v>
      </c>
      <c r="FE125" s="833">
        <f>IF($E$70=1,ABS(FD125*FC125),0)</f>
        <v>4624</v>
      </c>
      <c r="FF125" s="832"/>
      <c r="FG125" s="345"/>
      <c r="FH125" s="826" t="s">
        <v>434</v>
      </c>
      <c r="FI125" s="833">
        <f>FL105</f>
        <v>68</v>
      </c>
      <c r="FJ125" s="833">
        <f>FL106</f>
        <v>68</v>
      </c>
      <c r="FK125" s="833">
        <f>IF($E$70=1,ABS(FJ125*FI125),0)</f>
        <v>4624</v>
      </c>
      <c r="FL125" s="832"/>
      <c r="FM125" s="345"/>
      <c r="FN125" s="826" t="s">
        <v>434</v>
      </c>
      <c r="FO125" s="833">
        <f>FR105</f>
        <v>68</v>
      </c>
      <c r="FP125" s="833">
        <f>FR106</f>
        <v>68</v>
      </c>
      <c r="FQ125" s="833">
        <f>IF($E$70=1,ABS(FP125*FO125),0)</f>
        <v>4624</v>
      </c>
      <c r="FR125" s="832"/>
      <c r="FS125" s="345"/>
      <c r="FT125" s="826" t="s">
        <v>434</v>
      </c>
      <c r="FU125" s="833">
        <f>FX105</f>
        <v>68</v>
      </c>
      <c r="FV125" s="833">
        <f>FX106</f>
        <v>68</v>
      </c>
      <c r="FW125" s="833">
        <f>IF($E$70=1,ABS(FV125*FU125),0)</f>
        <v>4624</v>
      </c>
      <c r="FX125" s="832"/>
      <c r="FY125" s="345"/>
    </row>
    <row r="126" spans="1:181" x14ac:dyDescent="0.3">
      <c r="A126" s="19"/>
      <c r="E126" s="835">
        <f>SUM(E117:E125)</f>
        <v>29584</v>
      </c>
      <c r="F126" s="835"/>
      <c r="G126" s="345"/>
      <c r="K126" s="835">
        <f>SUM(K117:K125)</f>
        <v>29584</v>
      </c>
      <c r="L126" s="835"/>
      <c r="M126" s="345"/>
      <c r="Q126" s="835">
        <f>SUM(Q117:Q125)</f>
        <v>29584</v>
      </c>
      <c r="R126" s="835"/>
      <c r="S126" s="345"/>
      <c r="W126" s="835">
        <f>SUM(W117:W125)</f>
        <v>29584</v>
      </c>
      <c r="X126" s="835"/>
      <c r="Y126" s="345"/>
      <c r="AC126" s="835">
        <f>SUM(AC117:AC125)</f>
        <v>29584</v>
      </c>
      <c r="AD126" s="835"/>
      <c r="AE126" s="345"/>
      <c r="AI126" s="835">
        <f>SUM(AI117:AI125)</f>
        <v>29584</v>
      </c>
      <c r="AJ126" s="835"/>
      <c r="AK126" s="345"/>
      <c r="AO126" s="835">
        <f>SUM(AO117:AO125)</f>
        <v>29584</v>
      </c>
      <c r="AP126" s="835"/>
      <c r="AQ126" s="345"/>
      <c r="AU126" s="835">
        <f>SUM(AU117:AU125)</f>
        <v>29584</v>
      </c>
      <c r="AV126" s="835"/>
      <c r="AW126" s="345"/>
      <c r="BA126" s="835">
        <f>SUM(BA117:BA125)</f>
        <v>29584</v>
      </c>
      <c r="BB126" s="835"/>
      <c r="BC126" s="345"/>
      <c r="BG126" s="835">
        <f>SUM(BG117:BG125)</f>
        <v>29584</v>
      </c>
      <c r="BH126" s="835"/>
      <c r="BI126" s="345"/>
      <c r="BM126" s="835">
        <f>SUM(BM117:BM125)</f>
        <v>29584</v>
      </c>
      <c r="BN126" s="835"/>
      <c r="BO126" s="345"/>
      <c r="BS126" s="835">
        <f>SUM(BS117:BS125)</f>
        <v>29584</v>
      </c>
      <c r="BT126" s="835"/>
      <c r="BU126" s="345"/>
      <c r="BY126" s="835">
        <f>SUM(BY117:BY125)</f>
        <v>29584</v>
      </c>
      <c r="BZ126" s="835"/>
      <c r="CA126" s="345"/>
      <c r="CE126" s="835">
        <f>SUM(CE117:CE125)</f>
        <v>29584</v>
      </c>
      <c r="CF126" s="835"/>
      <c r="CG126" s="345"/>
      <c r="CK126" s="835">
        <f>SUM(CK117:CK125)</f>
        <v>29584</v>
      </c>
      <c r="CL126" s="835"/>
      <c r="CM126" s="345"/>
      <c r="CQ126" s="835">
        <f>SUM(CQ117:CQ125)</f>
        <v>29584</v>
      </c>
      <c r="CR126" s="835"/>
      <c r="CS126" s="345"/>
      <c r="CW126" s="835">
        <f>SUM(CW117:CW125)</f>
        <v>29584</v>
      </c>
      <c r="CX126" s="835"/>
      <c r="CY126" s="345"/>
      <c r="DC126" s="835">
        <f>SUM(DC117:DC125)</f>
        <v>29584</v>
      </c>
      <c r="DD126" s="835"/>
      <c r="DE126" s="345"/>
      <c r="DI126" s="835">
        <f>SUM(DI117:DI125)</f>
        <v>29584</v>
      </c>
      <c r="DJ126" s="835"/>
      <c r="DK126" s="345"/>
      <c r="DO126" s="835">
        <f>SUM(DO117:DO125)</f>
        <v>29584</v>
      </c>
      <c r="DP126" s="835"/>
      <c r="DQ126" s="345"/>
      <c r="DU126" s="835">
        <f>SUM(DU117:DU125)</f>
        <v>29584</v>
      </c>
      <c r="DV126" s="835"/>
      <c r="DW126" s="345"/>
      <c r="EA126" s="835">
        <f>SUM(EA117:EA125)</f>
        <v>29584</v>
      </c>
      <c r="EB126" s="835"/>
      <c r="EC126" s="345"/>
      <c r="EG126" s="835">
        <f>SUM(EG117:EG125)</f>
        <v>29584</v>
      </c>
      <c r="EH126" s="835"/>
      <c r="EI126" s="345"/>
      <c r="EM126" s="835">
        <f>SUM(EM117:EM125)</f>
        <v>29584</v>
      </c>
      <c r="EN126" s="835"/>
      <c r="EO126" s="345"/>
      <c r="ES126" s="835">
        <f>SUM(ES117:ES125)</f>
        <v>29584</v>
      </c>
      <c r="ET126" s="835"/>
      <c r="EU126" s="345"/>
      <c r="EY126" s="835">
        <f>SUM(EY117:EY125)</f>
        <v>29584</v>
      </c>
      <c r="EZ126" s="835"/>
      <c r="FA126" s="345"/>
      <c r="FE126" s="835">
        <f>SUM(FE117:FE125)</f>
        <v>29584</v>
      </c>
      <c r="FF126" s="835"/>
      <c r="FG126" s="345"/>
      <c r="FK126" s="835">
        <f>SUM(FK117:FK125)</f>
        <v>29584</v>
      </c>
      <c r="FL126" s="835"/>
      <c r="FM126" s="345"/>
      <c r="FQ126" s="835">
        <f>SUM(FQ117:FQ125)</f>
        <v>29584</v>
      </c>
      <c r="FR126" s="835"/>
      <c r="FS126" s="345"/>
      <c r="FW126" s="835">
        <f>SUM(FW117:FW125)</f>
        <v>29584</v>
      </c>
      <c r="FX126" s="835"/>
      <c r="FY126" s="345"/>
    </row>
    <row r="127" spans="1:181" x14ac:dyDescent="0.3">
      <c r="A127" s="19"/>
      <c r="B127" s="835" t="s">
        <v>464</v>
      </c>
      <c r="C127" s="839">
        <f>D86-E126</f>
        <v>0</v>
      </c>
      <c r="E127" s="835"/>
      <c r="F127" s="835"/>
      <c r="G127" s="345"/>
      <c r="H127" s="835" t="s">
        <v>464</v>
      </c>
      <c r="I127" s="839">
        <f>J86-K126</f>
        <v>0</v>
      </c>
      <c r="K127" s="835"/>
      <c r="L127" s="835"/>
      <c r="M127" s="345"/>
      <c r="N127" s="835" t="s">
        <v>464</v>
      </c>
      <c r="O127" s="839">
        <f>P86-Q126</f>
        <v>0</v>
      </c>
      <c r="Q127" s="835"/>
      <c r="R127" s="835"/>
      <c r="S127" s="345"/>
      <c r="T127" s="835" t="s">
        <v>464</v>
      </c>
      <c r="U127" s="839">
        <f>V86-W126</f>
        <v>0</v>
      </c>
      <c r="W127" s="835"/>
      <c r="X127" s="835"/>
      <c r="Y127" s="345"/>
      <c r="Z127" s="835" t="s">
        <v>464</v>
      </c>
      <c r="AA127" s="839">
        <f>AB86-AC126</f>
        <v>0</v>
      </c>
      <c r="AC127" s="835"/>
      <c r="AD127" s="835"/>
      <c r="AE127" s="345"/>
      <c r="AF127" s="835" t="s">
        <v>464</v>
      </c>
      <c r="AG127" s="839">
        <f>AH86-AI126</f>
        <v>0</v>
      </c>
      <c r="AI127" s="835"/>
      <c r="AJ127" s="835"/>
      <c r="AK127" s="345"/>
      <c r="AL127" s="835" t="s">
        <v>464</v>
      </c>
      <c r="AM127" s="839">
        <f>AN86-AO126</f>
        <v>0</v>
      </c>
      <c r="AO127" s="835"/>
      <c r="AP127" s="835"/>
      <c r="AQ127" s="345"/>
      <c r="AR127" s="835" t="s">
        <v>464</v>
      </c>
      <c r="AS127" s="839">
        <f>AT86-AU126</f>
        <v>0</v>
      </c>
      <c r="AU127" s="835"/>
      <c r="AV127" s="835"/>
      <c r="AW127" s="345"/>
      <c r="AX127" s="835" t="s">
        <v>464</v>
      </c>
      <c r="AY127" s="839">
        <f>AZ86-BA126</f>
        <v>0</v>
      </c>
      <c r="BA127" s="835"/>
      <c r="BB127" s="835"/>
      <c r="BC127" s="345"/>
      <c r="BD127" s="835" t="s">
        <v>464</v>
      </c>
      <c r="BE127" s="839">
        <f>BF86-BG126</f>
        <v>0</v>
      </c>
      <c r="BG127" s="835"/>
      <c r="BH127" s="835"/>
      <c r="BI127" s="345"/>
      <c r="BJ127" s="835" t="s">
        <v>464</v>
      </c>
      <c r="BK127" s="839">
        <f>BL86-BM126</f>
        <v>0</v>
      </c>
      <c r="BM127" s="835"/>
      <c r="BN127" s="835"/>
      <c r="BO127" s="345"/>
      <c r="BP127" s="835" t="s">
        <v>464</v>
      </c>
      <c r="BQ127" s="839">
        <f>BR86-BS126</f>
        <v>0</v>
      </c>
      <c r="BS127" s="835"/>
      <c r="BT127" s="835"/>
      <c r="BU127" s="345"/>
      <c r="BV127" s="835" t="s">
        <v>464</v>
      </c>
      <c r="BW127" s="839">
        <f>BX86-BY126</f>
        <v>0</v>
      </c>
      <c r="BY127" s="835"/>
      <c r="BZ127" s="835"/>
      <c r="CA127" s="345"/>
      <c r="CB127" s="835" t="s">
        <v>464</v>
      </c>
      <c r="CC127" s="839">
        <f>CD86-CE126</f>
        <v>0</v>
      </c>
      <c r="CE127" s="835"/>
      <c r="CF127" s="835"/>
      <c r="CG127" s="345"/>
      <c r="CH127" s="835" t="s">
        <v>464</v>
      </c>
      <c r="CI127" s="839">
        <f>CJ86-CK126</f>
        <v>0</v>
      </c>
      <c r="CK127" s="835"/>
      <c r="CL127" s="835"/>
      <c r="CM127" s="345"/>
      <c r="CN127" s="835" t="s">
        <v>464</v>
      </c>
      <c r="CO127" s="839">
        <f>CP86-CQ126</f>
        <v>0</v>
      </c>
      <c r="CQ127" s="835"/>
      <c r="CR127" s="835"/>
      <c r="CS127" s="345"/>
      <c r="CT127" s="835" t="s">
        <v>464</v>
      </c>
      <c r="CU127" s="839">
        <f>CV86-CW126</f>
        <v>0</v>
      </c>
      <c r="CW127" s="835"/>
      <c r="CX127" s="835"/>
      <c r="CY127" s="345"/>
      <c r="CZ127" s="835" t="s">
        <v>464</v>
      </c>
      <c r="DA127" s="839">
        <f>DB86-DC126</f>
        <v>0</v>
      </c>
      <c r="DC127" s="835"/>
      <c r="DD127" s="835"/>
      <c r="DE127" s="345"/>
      <c r="DF127" s="835" t="s">
        <v>464</v>
      </c>
      <c r="DG127" s="839">
        <f>DH86-DI126</f>
        <v>0</v>
      </c>
      <c r="DI127" s="835"/>
      <c r="DJ127" s="835"/>
      <c r="DK127" s="345"/>
      <c r="DL127" s="835" t="s">
        <v>464</v>
      </c>
      <c r="DM127" s="839">
        <f>DN86-DO126</f>
        <v>0</v>
      </c>
      <c r="DO127" s="835"/>
      <c r="DP127" s="835"/>
      <c r="DQ127" s="345"/>
      <c r="DR127" s="835" t="s">
        <v>464</v>
      </c>
      <c r="DS127" s="839">
        <f>DT86-DU126</f>
        <v>0</v>
      </c>
      <c r="DU127" s="835"/>
      <c r="DV127" s="835"/>
      <c r="DW127" s="345"/>
      <c r="DX127" s="835" t="s">
        <v>464</v>
      </c>
      <c r="DY127" s="839">
        <f>DZ86-EA126</f>
        <v>0</v>
      </c>
      <c r="EA127" s="835"/>
      <c r="EB127" s="835"/>
      <c r="EC127" s="345"/>
      <c r="ED127" s="835" t="s">
        <v>464</v>
      </c>
      <c r="EE127" s="839">
        <f>EF86-EG126</f>
        <v>0</v>
      </c>
      <c r="EG127" s="835"/>
      <c r="EH127" s="835"/>
      <c r="EI127" s="345"/>
      <c r="EJ127" s="835" t="s">
        <v>464</v>
      </c>
      <c r="EK127" s="839">
        <f>EL86-EM126</f>
        <v>0</v>
      </c>
      <c r="EM127" s="835"/>
      <c r="EN127" s="835"/>
      <c r="EO127" s="345"/>
      <c r="EP127" s="835" t="s">
        <v>464</v>
      </c>
      <c r="EQ127" s="839">
        <f>ER86-ES126</f>
        <v>0</v>
      </c>
      <c r="ES127" s="835"/>
      <c r="ET127" s="835"/>
      <c r="EU127" s="345"/>
      <c r="EV127" s="835" t="s">
        <v>464</v>
      </c>
      <c r="EW127" s="839">
        <f>EX86-EY126</f>
        <v>0</v>
      </c>
      <c r="EY127" s="835"/>
      <c r="EZ127" s="835"/>
      <c r="FA127" s="345"/>
      <c r="FB127" s="835" t="s">
        <v>464</v>
      </c>
      <c r="FC127" s="839">
        <f>FD86-FE126</f>
        <v>0</v>
      </c>
      <c r="FE127" s="835"/>
      <c r="FF127" s="835"/>
      <c r="FG127" s="345"/>
      <c r="FH127" s="835" t="s">
        <v>464</v>
      </c>
      <c r="FI127" s="839">
        <f>FJ86-FK126</f>
        <v>0</v>
      </c>
      <c r="FK127" s="835"/>
      <c r="FL127" s="835"/>
      <c r="FM127" s="345"/>
      <c r="FN127" s="835" t="s">
        <v>464</v>
      </c>
      <c r="FO127" s="839">
        <f>FP86-FQ126</f>
        <v>0</v>
      </c>
      <c r="FQ127" s="835"/>
      <c r="FR127" s="835"/>
      <c r="FS127" s="345"/>
      <c r="FT127" s="835" t="s">
        <v>464</v>
      </c>
      <c r="FU127" s="839">
        <f>FV86-FW126</f>
        <v>0</v>
      </c>
      <c r="FW127" s="835"/>
      <c r="FX127" s="835"/>
      <c r="FY127" s="345"/>
    </row>
    <row r="128" spans="1:181" ht="15" thickBot="1" x14ac:dyDescent="0.35">
      <c r="A128" s="19"/>
      <c r="G128" s="345"/>
      <c r="M128" s="345"/>
      <c r="S128" s="345"/>
      <c r="Y128" s="345"/>
      <c r="AE128" s="345"/>
      <c r="AK128" s="345"/>
      <c r="AQ128" s="345"/>
      <c r="AW128" s="345"/>
      <c r="BC128" s="345"/>
      <c r="BI128" s="345"/>
      <c r="BO128" s="345"/>
      <c r="BU128" s="345"/>
      <c r="CA128" s="345"/>
      <c r="CG128" s="345"/>
      <c r="CM128" s="345"/>
      <c r="CS128" s="345"/>
      <c r="CY128" s="345"/>
      <c r="DE128" s="345"/>
      <c r="DK128" s="345"/>
      <c r="DQ128" s="345"/>
      <c r="DW128" s="345"/>
      <c r="EC128" s="345"/>
      <c r="EI128" s="345"/>
      <c r="EO128" s="345"/>
      <c r="EU128" s="345"/>
      <c r="FA128" s="345"/>
      <c r="FG128" s="345"/>
      <c r="FM128" s="345"/>
      <c r="FS128" s="345"/>
      <c r="FY128" s="345"/>
    </row>
    <row r="129" spans="1:181" x14ac:dyDescent="0.3">
      <c r="A129" s="19"/>
      <c r="B129" s="838"/>
      <c r="C129" s="837" t="s">
        <v>463</v>
      </c>
      <c r="D129" s="837"/>
      <c r="E129" s="837"/>
      <c r="F129" s="836"/>
      <c r="G129" s="345"/>
      <c r="I129" t="s">
        <v>463</v>
      </c>
      <c r="M129" s="345"/>
      <c r="O129" t="s">
        <v>463</v>
      </c>
      <c r="S129" s="345"/>
      <c r="U129" t="s">
        <v>463</v>
      </c>
      <c r="Y129" s="345"/>
      <c r="AA129" t="s">
        <v>463</v>
      </c>
      <c r="AE129" s="345"/>
      <c r="AG129" t="s">
        <v>463</v>
      </c>
      <c r="AK129" s="345"/>
      <c r="AM129" t="s">
        <v>463</v>
      </c>
      <c r="AQ129" s="345"/>
      <c r="AS129" t="s">
        <v>463</v>
      </c>
      <c r="AW129" s="345"/>
      <c r="AY129" t="s">
        <v>463</v>
      </c>
      <c r="BC129" s="345"/>
      <c r="BE129" t="s">
        <v>463</v>
      </c>
      <c r="BI129" s="345"/>
      <c r="BK129" t="s">
        <v>463</v>
      </c>
      <c r="BO129" s="345"/>
      <c r="BQ129" t="s">
        <v>463</v>
      </c>
      <c r="BU129" s="345"/>
      <c r="BW129" t="s">
        <v>463</v>
      </c>
      <c r="CA129" s="345"/>
      <c r="CC129" t="s">
        <v>463</v>
      </c>
      <c r="CG129" s="345"/>
      <c r="CI129" t="s">
        <v>463</v>
      </c>
      <c r="CM129" s="345"/>
      <c r="CO129" t="s">
        <v>463</v>
      </c>
      <c r="CS129" s="345"/>
      <c r="CU129" t="s">
        <v>463</v>
      </c>
      <c r="CY129" s="345"/>
      <c r="DA129" t="s">
        <v>463</v>
      </c>
      <c r="DE129" s="345"/>
      <c r="DG129" t="s">
        <v>463</v>
      </c>
      <c r="DK129" s="345"/>
      <c r="DM129" t="s">
        <v>463</v>
      </c>
      <c r="DQ129" s="345"/>
      <c r="DS129" t="s">
        <v>463</v>
      </c>
      <c r="DW129" s="345"/>
      <c r="DY129" t="s">
        <v>463</v>
      </c>
      <c r="EC129" s="345"/>
      <c r="EE129" t="s">
        <v>463</v>
      </c>
      <c r="EI129" s="345"/>
      <c r="EK129" t="s">
        <v>463</v>
      </c>
      <c r="EO129" s="345"/>
      <c r="EQ129" t="s">
        <v>463</v>
      </c>
      <c r="EU129" s="345"/>
      <c r="EW129" t="s">
        <v>463</v>
      </c>
      <c r="FA129" s="345"/>
      <c r="FC129" t="s">
        <v>463</v>
      </c>
      <c r="FG129" s="345"/>
      <c r="FI129" t="s">
        <v>463</v>
      </c>
      <c r="FM129" s="345"/>
      <c r="FO129" t="s">
        <v>463</v>
      </c>
      <c r="FS129" s="345"/>
      <c r="FU129" t="s">
        <v>463</v>
      </c>
      <c r="FY129" s="345"/>
    </row>
    <row r="130" spans="1:181" x14ac:dyDescent="0.3">
      <c r="A130" s="19"/>
      <c r="B130" s="827"/>
      <c r="C130" s="835"/>
      <c r="D130" s="835"/>
      <c r="E130" s="835"/>
      <c r="F130" s="834"/>
      <c r="G130" s="345"/>
      <c r="M130" s="345"/>
      <c r="S130" s="345"/>
      <c r="Y130" s="345"/>
      <c r="AE130" s="345"/>
      <c r="AK130" s="345"/>
      <c r="AQ130" s="345"/>
      <c r="AW130" s="345"/>
      <c r="BC130" s="345"/>
      <c r="BI130" s="345"/>
      <c r="BO130" s="345"/>
      <c r="BU130" s="345"/>
      <c r="CA130" s="345"/>
      <c r="CG130" s="345"/>
      <c r="CM130" s="345"/>
      <c r="CS130" s="345"/>
      <c r="CY130" s="345"/>
      <c r="DE130" s="345"/>
      <c r="DK130" s="345"/>
      <c r="DQ130" s="345"/>
      <c r="DW130" s="345"/>
      <c r="EC130" s="345"/>
      <c r="EI130" s="345"/>
      <c r="EO130" s="345"/>
      <c r="EU130" s="345"/>
      <c r="FA130" s="345"/>
      <c r="FG130" s="345"/>
      <c r="FM130" s="345"/>
      <c r="FS130" s="345"/>
      <c r="FY130" s="345"/>
    </row>
    <row r="131" spans="1:181" ht="15" thickBot="1" x14ac:dyDescent="0.35">
      <c r="A131" s="19"/>
      <c r="B131" s="826"/>
      <c r="C131" s="833">
        <f>IF(AND('Générateur Emprise 20ans'!$C22="ETE",'Générateur Emprise 20ans'!$H22="Positif"),'Générateur Emprise 20ans'!$J6,0)</f>
        <v>0</v>
      </c>
      <c r="D131" s="833">
        <f>IF(AND('Générateur Emprise 20ans'!$C22="HIVER",'Générateur Emprise 20ans'!$H22="Positif"),'Générateur Emprise 20ans'!$J7,0)</f>
        <v>15</v>
      </c>
      <c r="E131" s="833">
        <f>IF(AND('Générateur Emprise 20ans'!$C22="ETE",'Générateur Emprise 20ans'!$H22="Negatif"),'Générateur Emprise 20ans'!$K6,0)</f>
        <v>0</v>
      </c>
      <c r="F131" s="832">
        <f>IF(AND('Générateur Emprise 20ans'!$C22="HIVER",'Générateur Emprise 20ans'!$H22="Negatif"),'Générateur Emprise 20ans'!$K7,0)</f>
        <v>0</v>
      </c>
      <c r="G131" s="345"/>
      <c r="I131">
        <f>IF(AND('Générateur Emprise 20ans'!$C23="ETE",'Générateur Emprise 20ans'!$H23="Positif"),'Générateur Emprise 20ans'!$J6,0)</f>
        <v>0</v>
      </c>
      <c r="J131">
        <f>IF(AND('Générateur Emprise 20ans'!$C23="HIVER",'Générateur Emprise 20ans'!$H23="Positif"),'Générateur Emprise 20ans'!$J7,0)</f>
        <v>15</v>
      </c>
      <c r="K131">
        <f>IF(AND('Générateur Emprise 20ans'!$C23="ETE",'Générateur Emprise 20ans'!$H23="Negatif"),'Générateur Emprise 20ans'!$K6,0)</f>
        <v>0</v>
      </c>
      <c r="L131">
        <f>IF(AND('Générateur Emprise 20ans'!$C23="HIVER",'Générateur Emprise 20ans'!$H23="Negatif"),'Générateur Emprise 20ans'!$K7,0)</f>
        <v>0</v>
      </c>
      <c r="M131" s="345"/>
      <c r="O131">
        <f>IF(AND('Générateur Emprise 20ans'!$C24="ETE",'Générateur Emprise 20ans'!$H24="Positif"),'Générateur Emprise 20ans'!$J6,0)</f>
        <v>0</v>
      </c>
      <c r="P131">
        <f>IF(AND('Générateur Emprise 20ans'!$C24="HIVER",'Générateur Emprise 20ans'!$H24="Positif"),'Générateur Emprise 20ans'!$J7,0)</f>
        <v>15</v>
      </c>
      <c r="Q131">
        <f>IF(AND('Générateur Emprise 20ans'!$C24="ETE",'Générateur Emprise 20ans'!$H24="Negatif"),'Générateur Emprise 20ans'!$K6,0)</f>
        <v>0</v>
      </c>
      <c r="R131">
        <f>IF(AND('Générateur Emprise 20ans'!$C24="HIVER",'Générateur Emprise 20ans'!$H24="Negatif"),'Générateur Emprise 20ans'!$K7,0)</f>
        <v>0</v>
      </c>
      <c r="S131" s="345"/>
      <c r="U131">
        <f>IF(AND('Générateur Emprise 20ans'!$C25="ETE",'Générateur Emprise 20ans'!$H25="Positif"),'Générateur Emprise 20ans'!$J6,0)</f>
        <v>15</v>
      </c>
      <c r="V131">
        <f>IF(AND('Générateur Emprise 20ans'!$C25="HIVER",'Générateur Emprise 20ans'!$H25="Positif"),'Générateur Emprise 20ans'!$J7,0)</f>
        <v>0</v>
      </c>
      <c r="W131">
        <f>IF(AND('Générateur Emprise 20ans'!$C25="ETE",'Générateur Emprise 20ans'!$H25="Negatif"),'Générateur Emprise 20ans'!$K6,0)</f>
        <v>0</v>
      </c>
      <c r="X131">
        <f>IF(AND('Générateur Emprise 20ans'!$C25="HIVER",'Générateur Emprise 20ans'!$H25="Negatif"),'Générateur Emprise 20ans'!$K7,0)</f>
        <v>0</v>
      </c>
      <c r="Y131" s="345"/>
      <c r="AA131">
        <f>IF(AND('Générateur Emprise 20ans'!$C26="ETE",'Générateur Emprise 20ans'!$H26="Positif"),'Générateur Emprise 20ans'!$J6,0)</f>
        <v>0</v>
      </c>
      <c r="AB131">
        <f>IF(AND('Générateur Emprise 20ans'!$C26="HIVER",'Générateur Emprise 20ans'!$H26="Positif"),'Générateur Emprise 20ans'!$J7,0)</f>
        <v>15</v>
      </c>
      <c r="AC131">
        <f>IF(AND('Générateur Emprise 20ans'!$C26="ETE",'Générateur Emprise 20ans'!$H26="Negatif"),'Générateur Emprise 20ans'!$K6,0)</f>
        <v>0</v>
      </c>
      <c r="AD131">
        <f>IF(AND('Générateur Emprise 20ans'!$C26="HIVER",'Générateur Emprise 20ans'!$H26="Negatif"),'Générateur Emprise 20ans'!$K7,0)</f>
        <v>0</v>
      </c>
      <c r="AE131" s="345"/>
      <c r="AG131">
        <f>IF(AND('Générateur Emprise 20ans'!$C27="ETE",'Générateur Emprise 20ans'!$H27="Positif"),'Générateur Emprise 20ans'!$J6,0)</f>
        <v>0</v>
      </c>
      <c r="AH131">
        <f>IF(AND('Générateur Emprise 20ans'!$C27="HIVER",'Générateur Emprise 20ans'!$H27="Positif"),'Générateur Emprise 20ans'!$J7,0)</f>
        <v>15</v>
      </c>
      <c r="AI131">
        <f>IF(AND('Générateur Emprise 20ans'!$C27="ETE",'Générateur Emprise 20ans'!$H27="Negatif"),'Générateur Emprise 20ans'!$K6,0)</f>
        <v>0</v>
      </c>
      <c r="AJ131">
        <f>IF(AND('Générateur Emprise 20ans'!$C27="HIVER",'Générateur Emprise 20ans'!$H27="Negatif"),'Générateur Emprise 20ans'!$K7,0)</f>
        <v>0</v>
      </c>
      <c r="AK131" s="345"/>
      <c r="AM131">
        <f>IF(AND('Générateur Emprise 20ans'!$C28="ETE",'Générateur Emprise 20ans'!$H28="Positif"),'Générateur Emprise 20ans'!$J6,0)</f>
        <v>0</v>
      </c>
      <c r="AN131">
        <f>IF(AND('Générateur Emprise 20ans'!$C28="HIVER",'Générateur Emprise 20ans'!$H28="Positif"),'Générateur Emprise 20ans'!$J7,0)</f>
        <v>15</v>
      </c>
      <c r="AO131">
        <f>IF(AND('Générateur Emprise 20ans'!$C28="ETE",'Générateur Emprise 20ans'!$H28="Negatif"),'Générateur Emprise 20ans'!$K6,0)</f>
        <v>0</v>
      </c>
      <c r="AP131">
        <f>IF(AND('Générateur Emprise 20ans'!$C28="HIVER",'Générateur Emprise 20ans'!$H28="Negatif"),'Générateur Emprise 20ans'!$K7,0)</f>
        <v>0</v>
      </c>
      <c r="AQ131" s="345"/>
      <c r="AS131">
        <f>IF(AND('Générateur Emprise 20ans'!$C29="ETE",'Générateur Emprise 20ans'!$H29="Positif"),'Générateur Emprise 20ans'!$J6,0)</f>
        <v>15</v>
      </c>
      <c r="AT131">
        <f>IF(AND('Générateur Emprise 20ans'!$C29="HIVER",'Générateur Emprise 20ans'!$H29="Positif"),'Générateur Emprise 20ans'!$J7,0)</f>
        <v>0</v>
      </c>
      <c r="AU131">
        <f>IF(AND('Générateur Emprise 20ans'!$C29="ETE",'Générateur Emprise 20ans'!$H29="Negatif"),'Générateur Emprise 20ans'!$K6,0)</f>
        <v>0</v>
      </c>
      <c r="AV131">
        <f>IF(AND('Générateur Emprise 20ans'!$C29="HIVER",'Générateur Emprise 20ans'!$H29="Negatif"),'Générateur Emprise 20ans'!$K7,0)</f>
        <v>0</v>
      </c>
      <c r="AW131" s="345"/>
      <c r="AY131">
        <f>IF(AND('Générateur Emprise 20ans'!$C30="ETE",'Générateur Emprise 20ans'!$H30="Positif"),'Générateur Emprise 20ans'!$J6,0)</f>
        <v>0</v>
      </c>
      <c r="AZ131">
        <f>IF(AND('Générateur Emprise 20ans'!$C30="HIVER",'Générateur Emprise 20ans'!$H30="Positif"),'Générateur Emprise 20ans'!$J7,0)</f>
        <v>15</v>
      </c>
      <c r="BA131">
        <f>IF(AND('Générateur Emprise 20ans'!$C30="ETE",'Générateur Emprise 20ans'!$H30="Negatif"),'Générateur Emprise 20ans'!$K6,0)</f>
        <v>0</v>
      </c>
      <c r="BB131">
        <f>IF(AND('Générateur Emprise 20ans'!$C30="HIVER",'Générateur Emprise 20ans'!$H30="Negatif"),'Générateur Emprise 20ans'!$K7,0)</f>
        <v>0</v>
      </c>
      <c r="BC131" s="345"/>
      <c r="BE131">
        <f>IF(AND('Générateur Emprise 20ans'!$C31="ETE",'Générateur Emprise 20ans'!$H31="Positif"),'Générateur Emprise 20ans'!$J6,0)</f>
        <v>0</v>
      </c>
      <c r="BF131">
        <f>IF(AND('Générateur Emprise 20ans'!$C31="HIVER",'Générateur Emprise 20ans'!$H31="Positif"),'Générateur Emprise 20ans'!$J7,0)</f>
        <v>15</v>
      </c>
      <c r="BG131">
        <f>IF(AND('Générateur Emprise 20ans'!$C31="ETE",'Générateur Emprise 20ans'!$H31="Negatif"),'Générateur Emprise 20ans'!$K6,0)</f>
        <v>0</v>
      </c>
      <c r="BH131">
        <f>IF(AND('Générateur Emprise 20ans'!$C31="HIVER",'Générateur Emprise 20ans'!$H31="Negatif"),'Générateur Emprise 20ans'!$K7,0)</f>
        <v>0</v>
      </c>
      <c r="BI131" s="345"/>
      <c r="BK131">
        <f>IF(AND('Générateur Emprise 20ans'!$C32="ETE",'Générateur Emprise 20ans'!$H32="Positif"),'Générateur Emprise 20ans'!$J6,0)</f>
        <v>0</v>
      </c>
      <c r="BL131">
        <f>IF(AND('Générateur Emprise 20ans'!$C32="HIVER",'Générateur Emprise 20ans'!$H32="Positif"),'Générateur Emprise 20ans'!$J7,0)</f>
        <v>15</v>
      </c>
      <c r="BM131">
        <f>IF(AND('Générateur Emprise 20ans'!$C32="ETE",'Générateur Emprise 20ans'!$H32="Negatif"),'Générateur Emprise 20ans'!$K6,0)</f>
        <v>0</v>
      </c>
      <c r="BN131">
        <f>IF(AND('Générateur Emprise 20ans'!$C32="HIVER",'Générateur Emprise 20ans'!$H32="Negatif"),'Générateur Emprise 20ans'!$K7,0)</f>
        <v>0</v>
      </c>
      <c r="BO131" s="345"/>
      <c r="BQ131">
        <f>IF(AND('Générateur Emprise 20ans'!$C33="ETE",'Générateur Emprise 20ans'!$H33="Positif"),'Générateur Emprise 20ans'!$J6,0)</f>
        <v>15</v>
      </c>
      <c r="BR131">
        <f>IF(AND('Générateur Emprise 20ans'!$C33="HIVER",'Générateur Emprise 20ans'!$H33="Positif"),'Générateur Emprise 20ans'!$J7,0)</f>
        <v>0</v>
      </c>
      <c r="BS131">
        <f>IF(AND('Générateur Emprise 20ans'!$C33="ETE",'Générateur Emprise 20ans'!$H33="Negatif"),'Générateur Emprise 20ans'!$K6,0)</f>
        <v>0</v>
      </c>
      <c r="BT131">
        <f>IF(AND('Générateur Emprise 20ans'!$C33="HIVER",'Générateur Emprise 20ans'!$H33="Negatif"),'Générateur Emprise 20ans'!$K7,0)</f>
        <v>0</v>
      </c>
      <c r="BU131" s="345"/>
      <c r="BW131">
        <f>IF(AND('Générateur Emprise 20ans'!$C34="ETE",'Générateur Emprise 20ans'!$H34="Positif"),'Générateur Emprise 20ans'!$J6,0)</f>
        <v>0</v>
      </c>
      <c r="BX131">
        <f>IF(AND('Générateur Emprise 20ans'!$C34="HIVER",'Générateur Emprise 20ans'!$H34="Positif"),'Générateur Emprise 20ans'!$J7,0)</f>
        <v>15</v>
      </c>
      <c r="BY131">
        <f>IF(AND('Générateur Emprise 20ans'!$C34="ETE",'Générateur Emprise 20ans'!$H34="Negatif"),'Générateur Emprise 20ans'!$K6,0)</f>
        <v>0</v>
      </c>
      <c r="BZ131">
        <f>IF(AND('Générateur Emprise 20ans'!$C34="HIVER",'Générateur Emprise 20ans'!$H34="Negatif"),'Générateur Emprise 20ans'!$K7,0)</f>
        <v>0</v>
      </c>
      <c r="CA131" s="345"/>
      <c r="CC131">
        <f>IF(AND('Générateur Emprise 20ans'!$C35="ETE",'Générateur Emprise 20ans'!$H35="Positif"),'Générateur Emprise 20ans'!$J6,0)</f>
        <v>0</v>
      </c>
      <c r="CD131">
        <f>IF(AND('Générateur Emprise 20ans'!$C35="HIVER",'Générateur Emprise 20ans'!$H35="Positif"),'Générateur Emprise 20ans'!$J7,0)</f>
        <v>15</v>
      </c>
      <c r="CE131">
        <f>IF(AND('Générateur Emprise 20ans'!$C35="ETE",'Générateur Emprise 20ans'!$H35="Negatif"),'Générateur Emprise 20ans'!$K6,0)</f>
        <v>0</v>
      </c>
      <c r="CF131">
        <f>IF(AND('Générateur Emprise 20ans'!$C35="HIVER",'Générateur Emprise 20ans'!$H35="Negatif"),'Générateur Emprise 20ans'!$K7,0)</f>
        <v>0</v>
      </c>
      <c r="CG131" s="345"/>
      <c r="CI131">
        <f>IF(AND('Générateur Emprise 20ans'!$C36="ETE",'Générateur Emprise 20ans'!$H36="Positif"),'Générateur Emprise 20ans'!$J$6,0)</f>
        <v>0</v>
      </c>
      <c r="CJ131">
        <f>IF(AND('Générateur Emprise 20ans'!$C36="HIVER",'Générateur Emprise 20ans'!$H36="Positif"),'Générateur Emprise 20ans'!$J$7,0)</f>
        <v>15</v>
      </c>
      <c r="CK131">
        <f>IF(AND('Générateur Emprise 20ans'!$C36="ETE",'Générateur Emprise 20ans'!$H36="Negatif"),'Générateur Emprise 20ans'!$K$6,0)</f>
        <v>0</v>
      </c>
      <c r="CL131">
        <f>IF(AND('Générateur Emprise 20ans'!$C36="HIVER",'Générateur Emprise 20ans'!$H36="Negatif"),'Générateur Emprise 20ans'!$K$7,0)</f>
        <v>0</v>
      </c>
      <c r="CM131" s="345"/>
      <c r="CO131">
        <f>IF(AND('Générateur Emprise 20ans'!$C37="ETE",'Générateur Emprise 20ans'!$H37="Positif"),'Générateur Emprise 20ans'!$J$6,0)</f>
        <v>15</v>
      </c>
      <c r="CP131">
        <f>IF(AND('Générateur Emprise 20ans'!$C37="HIVER",'Générateur Emprise 20ans'!$H37="Positif"),'Générateur Emprise 20ans'!$J$7,0)</f>
        <v>0</v>
      </c>
      <c r="CQ131">
        <f>IF(AND('Générateur Emprise 20ans'!$C37="ETE",'Générateur Emprise 20ans'!$H37="Negatif"),'Générateur Emprise 20ans'!$K$6,0)</f>
        <v>0</v>
      </c>
      <c r="CR131">
        <f>IF(AND('Générateur Emprise 20ans'!$C37="HIVER",'Générateur Emprise 20ans'!$H37="Negatif"),'Générateur Emprise 20ans'!$K$7,0)</f>
        <v>0</v>
      </c>
      <c r="CS131" s="345"/>
      <c r="CU131">
        <f>IF(AND('Générateur Emprise 20ans'!$C38="ETE",'Générateur Emprise 20ans'!$H38="Positif"),'Générateur Emprise 20ans'!$J$6,0)</f>
        <v>0</v>
      </c>
      <c r="CV131">
        <f>IF(AND('Générateur Emprise 20ans'!$C38="HIVER",'Générateur Emprise 20ans'!$H38="Positif"),'Générateur Emprise 20ans'!$J$7,0)</f>
        <v>15</v>
      </c>
      <c r="CW131">
        <f>IF(AND('Générateur Emprise 20ans'!$C38="ETE",'Générateur Emprise 20ans'!$H38="Negatif"),'Générateur Emprise 20ans'!$K$6,0)</f>
        <v>0</v>
      </c>
      <c r="CX131">
        <f>IF(AND('Générateur Emprise 20ans'!$C38="HIVER",'Générateur Emprise 20ans'!$H38="Negatif"),'Générateur Emprise 20ans'!$K$7,0)</f>
        <v>0</v>
      </c>
      <c r="CY131" s="345"/>
      <c r="DA131">
        <f>IF(AND('Générateur Emprise 20ans'!$C39="ETE",'Générateur Emprise 20ans'!$H39="Positif"),'Générateur Emprise 20ans'!$J$6,0)</f>
        <v>0</v>
      </c>
      <c r="DB131">
        <f>IF(AND('Générateur Emprise 20ans'!$C39="HIVER",'Générateur Emprise 20ans'!$H39="Positif"),'Générateur Emprise 20ans'!$J$7,0)</f>
        <v>15</v>
      </c>
      <c r="DC131">
        <f>IF(AND('Générateur Emprise 20ans'!$C39="ETE",'Générateur Emprise 20ans'!$H39="Negatif"),'Générateur Emprise 20ans'!$K$6,0)</f>
        <v>0</v>
      </c>
      <c r="DD131">
        <f>IF(AND('Générateur Emprise 20ans'!$C39="HIVER",'Générateur Emprise 20ans'!$H39="Negatif"),'Générateur Emprise 20ans'!$K$7,0)</f>
        <v>0</v>
      </c>
      <c r="DE131" s="345"/>
      <c r="DG131">
        <f>IF(AND('Générateur Emprise 20ans'!$C40="ETE",'Générateur Emprise 20ans'!$H40="Positif"),'Générateur Emprise 20ans'!$J$6,0)</f>
        <v>0</v>
      </c>
      <c r="DH131">
        <f>IF(AND('Générateur Emprise 20ans'!$C40="HIVER",'Générateur Emprise 20ans'!$H40="Positif"),'Générateur Emprise 20ans'!$J$7,0)</f>
        <v>15</v>
      </c>
      <c r="DI131">
        <f>IF(AND('Générateur Emprise 20ans'!$C40="ETE",'Générateur Emprise 20ans'!$H40="Negatif"),'Générateur Emprise 20ans'!$K$6,0)</f>
        <v>0</v>
      </c>
      <c r="DJ131">
        <f>IF(AND('Générateur Emprise 20ans'!$C40="HIVER",'Générateur Emprise 20ans'!$H40="Negatif"),'Générateur Emprise 20ans'!$K$7,0)</f>
        <v>0</v>
      </c>
      <c r="DK131" s="345"/>
      <c r="DM131">
        <f>IF(AND('Générateur Emprise 20ans'!$C41="ETE",'Générateur Emprise 20ans'!$H41="Positif"),'Générateur Emprise 20ans'!$J$6,0)</f>
        <v>15</v>
      </c>
      <c r="DN131">
        <f>IF(AND('Générateur Emprise 20ans'!$C41="HIVER",'Générateur Emprise 20ans'!$H41="Positif"),'Générateur Emprise 20ans'!$J$7,0)</f>
        <v>0</v>
      </c>
      <c r="DO131">
        <f>IF(AND('Générateur Emprise 20ans'!$C41="ETE",'Générateur Emprise 20ans'!$H41="Negatif"),'Générateur Emprise 20ans'!$K$6,0)</f>
        <v>0</v>
      </c>
      <c r="DP131">
        <f>IF(AND('Générateur Emprise 20ans'!$C41="HIVER",'Générateur Emprise 20ans'!$H41="Negatif"),'Générateur Emprise 20ans'!$K$7,0)</f>
        <v>0</v>
      </c>
      <c r="DQ131" s="345"/>
      <c r="DS131">
        <f>IF(AND('Générateur Emprise 20ans'!$C42="ETE",'Générateur Emprise 20ans'!$H42="Positif"),'Générateur Emprise 20ans'!$J$6,0)</f>
        <v>0</v>
      </c>
      <c r="DT131">
        <f>IF(AND('Générateur Emprise 20ans'!$C42="HIVER",'Générateur Emprise 20ans'!$H42="Positif"),'Générateur Emprise 20ans'!$J$7,0)</f>
        <v>15</v>
      </c>
      <c r="DU131">
        <f>IF(AND('Générateur Emprise 20ans'!$C42="ETE",'Générateur Emprise 20ans'!$H42="Negatif"),'Générateur Emprise 20ans'!$K$6,0)</f>
        <v>0</v>
      </c>
      <c r="DV131">
        <f>IF(AND('Générateur Emprise 20ans'!$C42="HIVER",'Générateur Emprise 20ans'!$H42="Negatif"),'Générateur Emprise 20ans'!$K$7,0)</f>
        <v>0</v>
      </c>
      <c r="DW131" s="345"/>
      <c r="DY131">
        <f>IF(AND('Générateur Emprise 20ans'!$C43="ETE",'Générateur Emprise 20ans'!$H43="Positif"),'Générateur Emprise 20ans'!$J$6,0)</f>
        <v>0</v>
      </c>
      <c r="DZ131">
        <f>IF(AND('Générateur Emprise 20ans'!$C43="HIVER",'Générateur Emprise 20ans'!$H43="Positif"),'Générateur Emprise 20ans'!$J$7,0)</f>
        <v>15</v>
      </c>
      <c r="EA131">
        <f>IF(AND('Générateur Emprise 20ans'!$C43="ETE",'Générateur Emprise 20ans'!$H43="Negatif"),'Générateur Emprise 20ans'!$K$6,0)</f>
        <v>0</v>
      </c>
      <c r="EB131">
        <f>IF(AND('Générateur Emprise 20ans'!$C43="HIVER",'Générateur Emprise 20ans'!$H43="Negatif"),'Générateur Emprise 20ans'!$K$7,0)</f>
        <v>0</v>
      </c>
      <c r="EC131" s="345"/>
      <c r="EE131">
        <f>IF(AND('Générateur Emprise 20ans'!$C44="ETE",'Générateur Emprise 20ans'!$H44="Positif"),'Générateur Emprise 20ans'!$J$6,0)</f>
        <v>0</v>
      </c>
      <c r="EF131">
        <f>IF(AND('Générateur Emprise 20ans'!$C44="HIVER",'Générateur Emprise 20ans'!$H44="Positif"),'Générateur Emprise 20ans'!$J$7,0)</f>
        <v>15</v>
      </c>
      <c r="EG131">
        <f>IF(AND('Générateur Emprise 20ans'!$C44="ETE",'Générateur Emprise 20ans'!$H44="Negatif"),'Générateur Emprise 20ans'!$K$6,0)</f>
        <v>0</v>
      </c>
      <c r="EH131">
        <f>IF(AND('Générateur Emprise 20ans'!$C44="HIVER",'Générateur Emprise 20ans'!$H44="Negatif"),'Générateur Emprise 20ans'!$K$7,0)</f>
        <v>0</v>
      </c>
      <c r="EI131" s="345"/>
      <c r="EK131">
        <f>IF(AND('Générateur Emprise 20ans'!$C45="ETE",'Générateur Emprise 20ans'!$H45="Positif"),'Générateur Emprise 20ans'!$J$6,0)</f>
        <v>15</v>
      </c>
      <c r="EL131">
        <f>IF(AND('Générateur Emprise 20ans'!$C45="HIVER",'Générateur Emprise 20ans'!$H45="Positif"),'Générateur Emprise 20ans'!$J$7,0)</f>
        <v>0</v>
      </c>
      <c r="EM131">
        <f>IF(AND('Générateur Emprise 20ans'!$C45="ETE",'Générateur Emprise 20ans'!$H45="Negatif"),'Générateur Emprise 20ans'!$K$6,0)</f>
        <v>0</v>
      </c>
      <c r="EN131">
        <f>IF(AND('Générateur Emprise 20ans'!$C45="HIVER",'Générateur Emprise 20ans'!$H45="Negatif"),'Générateur Emprise 20ans'!$K$7,0)</f>
        <v>0</v>
      </c>
      <c r="EO131" s="345"/>
      <c r="EQ131">
        <f>IF(AND('Générateur Emprise 20ans'!$C46="ETE",'Générateur Emprise 20ans'!$H46="Positif"),'Générateur Emprise 20ans'!$J$6,0)</f>
        <v>0</v>
      </c>
      <c r="ER131">
        <f>IF(AND('Générateur Emprise 20ans'!$C46="HIVER",'Générateur Emprise 20ans'!$H46="Positif"),'Générateur Emprise 20ans'!$J$7,0)</f>
        <v>15</v>
      </c>
      <c r="ES131">
        <f>IF(AND('Générateur Emprise 20ans'!$C46="ETE",'Générateur Emprise 20ans'!$H46="Negatif"),'Générateur Emprise 20ans'!$K$6,0)</f>
        <v>0</v>
      </c>
      <c r="ET131">
        <f>IF(AND('Générateur Emprise 20ans'!$C46="HIVER",'Générateur Emprise 20ans'!$H46="Negatif"),'Générateur Emprise 20ans'!$K$7,0)</f>
        <v>0</v>
      </c>
      <c r="EU131" s="345"/>
      <c r="EW131">
        <f>IF(AND('Générateur Emprise 20ans'!$C47="ETE",'Générateur Emprise 20ans'!$H47="Positif"),'Générateur Emprise 20ans'!$J$6,0)</f>
        <v>0</v>
      </c>
      <c r="EX131">
        <f>IF(AND('Générateur Emprise 20ans'!$C47="HIVER",'Générateur Emprise 20ans'!$H47="Positif"),'Générateur Emprise 20ans'!$J$7,0)</f>
        <v>15</v>
      </c>
      <c r="EY131">
        <f>IF(AND('Générateur Emprise 20ans'!$C47="ETE",'Générateur Emprise 20ans'!$H47="Negatif"),'Générateur Emprise 20ans'!$K$6,0)</f>
        <v>0</v>
      </c>
      <c r="EZ131">
        <f>IF(AND('Générateur Emprise 20ans'!$C47="HIVER",'Générateur Emprise 20ans'!$H47="Negatif"),'Générateur Emprise 20ans'!$K$7,0)</f>
        <v>0</v>
      </c>
      <c r="FA131" s="345"/>
      <c r="FC131">
        <f>IF(AND('Générateur Emprise 20ans'!$C48="ETE",'Générateur Emprise 20ans'!$H48="Positif"),'Générateur Emprise 20ans'!$J$6,0)</f>
        <v>0</v>
      </c>
      <c r="FD131">
        <f>IF(AND('Générateur Emprise 20ans'!$C48="HIVER",'Générateur Emprise 20ans'!$H48="Positif"),'Générateur Emprise 20ans'!$J$7,0)</f>
        <v>15</v>
      </c>
      <c r="FE131">
        <f>IF(AND('Générateur Emprise 20ans'!$C48="ETE",'Générateur Emprise 20ans'!$H48="Negatif"),'Générateur Emprise 20ans'!$K$6,0)</f>
        <v>0</v>
      </c>
      <c r="FF131">
        <f>IF(AND('Générateur Emprise 20ans'!$C48="HIVER",'Générateur Emprise 20ans'!$H48="Negatif"),'Générateur Emprise 20ans'!$K$7,0)</f>
        <v>0</v>
      </c>
      <c r="FG131" s="345"/>
      <c r="FI131">
        <f>IF(AND('Générateur Emprise 20ans'!$C49="ETE",'Générateur Emprise 20ans'!$H49="Positif"),'Générateur Emprise 20ans'!$J$6,0)</f>
        <v>15</v>
      </c>
      <c r="FJ131">
        <f>IF(AND('Générateur Emprise 20ans'!$C49="HIVER",'Générateur Emprise 20ans'!$H49="Positif"),'Générateur Emprise 20ans'!$J$7,0)</f>
        <v>0</v>
      </c>
      <c r="FK131">
        <f>IF(AND('Générateur Emprise 20ans'!$C49="ETE",'Générateur Emprise 20ans'!$H49="Negatif"),'Générateur Emprise 20ans'!$K$6,0)</f>
        <v>0</v>
      </c>
      <c r="FL131">
        <f>IF(AND('Générateur Emprise 20ans'!$C49="HIVER",'Générateur Emprise 20ans'!$H49="Negatif"),'Générateur Emprise 20ans'!$K$7,0)</f>
        <v>0</v>
      </c>
      <c r="FM131" s="345"/>
      <c r="FO131">
        <f>IF(AND('Générateur Emprise 20ans'!$C50="ETE",'Générateur Emprise 20ans'!$H50="Positif"),'Générateur Emprise 20ans'!$J$6,0)</f>
        <v>0</v>
      </c>
      <c r="FP131">
        <f>IF(AND('Générateur Emprise 20ans'!$C50="HIVER",'Générateur Emprise 20ans'!$H50="Positif"),'Générateur Emprise 20ans'!$J$7,0)</f>
        <v>15</v>
      </c>
      <c r="FQ131">
        <f>IF(AND('Générateur Emprise 20ans'!$C50="ETE",'Générateur Emprise 20ans'!$H50="Negatif"),'Générateur Emprise 20ans'!$K$6,0)</f>
        <v>0</v>
      </c>
      <c r="FR131">
        <f>IF(AND('Générateur Emprise 20ans'!$C50="HIVER",'Générateur Emprise 20ans'!$H50="Negatif"),'Générateur Emprise 20ans'!$K$7,0)</f>
        <v>0</v>
      </c>
      <c r="FS131" s="345"/>
      <c r="FU131">
        <f>IF(AND('Générateur Emprise 20ans'!$C51="ETE",'Générateur Emprise 20ans'!$H51="Positif"),'Générateur Emprise 20ans'!$J$6,0)</f>
        <v>0</v>
      </c>
      <c r="FV131">
        <f>IF(AND('Générateur Emprise 20ans'!$C51="HIVER",'Générateur Emprise 20ans'!$H51="Positif"),'Générateur Emprise 20ans'!$J$7,0)</f>
        <v>15</v>
      </c>
      <c r="FW131">
        <f>IF(AND('Générateur Emprise 20ans'!$C51="ETE",'Générateur Emprise 20ans'!$H51="Negatif"),'Générateur Emprise 20ans'!$K$6,0)</f>
        <v>0</v>
      </c>
      <c r="FX131">
        <f>IF(AND('Générateur Emprise 20ans'!$C51="HIVER",'Générateur Emprise 20ans'!$H51="Negatif"),'Générateur Emprise 20ans'!$K$7,0)</f>
        <v>0</v>
      </c>
      <c r="FY131" s="345"/>
    </row>
    <row r="132" spans="1:181" x14ac:dyDescent="0.3">
      <c r="A132" s="19"/>
      <c r="G132" s="345"/>
      <c r="M132" s="345"/>
      <c r="S132" s="345"/>
      <c r="Y132" s="345"/>
      <c r="AE132" s="345"/>
      <c r="AK132" s="345"/>
      <c r="AQ132" s="345"/>
      <c r="AW132" s="345"/>
      <c r="BC132" s="345"/>
      <c r="BI132" s="345"/>
      <c r="BO132" s="345"/>
      <c r="BU132" s="345"/>
      <c r="CA132" s="345"/>
      <c r="CG132" s="345"/>
      <c r="CM132" s="345"/>
      <c r="CS132" s="345"/>
      <c r="CY132" s="345"/>
      <c r="DE132" s="345"/>
      <c r="DK132" s="345"/>
      <c r="DQ132" s="345"/>
      <c r="DW132" s="345"/>
      <c r="EC132" s="345"/>
      <c r="EI132" s="345"/>
      <c r="EO132" s="345"/>
      <c r="EU132" s="345"/>
      <c r="FA132" s="345"/>
      <c r="FG132" s="345"/>
      <c r="FM132" s="345"/>
      <c r="FS132" s="345"/>
      <c r="FY132" s="345"/>
    </row>
    <row r="133" spans="1:181" ht="15" thickBot="1" x14ac:dyDescent="0.35">
      <c r="A133" s="19"/>
      <c r="G133" s="345"/>
      <c r="M133" s="345"/>
      <c r="S133" s="345"/>
      <c r="Y133" s="345"/>
      <c r="AE133" s="345"/>
      <c r="AK133" s="345"/>
      <c r="AQ133" s="345"/>
      <c r="AW133" s="345"/>
      <c r="BC133" s="345"/>
      <c r="BI133" s="345"/>
      <c r="BO133" s="345"/>
      <c r="BU133" s="345"/>
      <c r="CA133" s="345"/>
      <c r="CG133" s="345"/>
      <c r="CM133" s="345"/>
      <c r="CS133" s="345"/>
      <c r="CY133" s="345"/>
      <c r="DE133" s="345"/>
      <c r="DK133" s="345"/>
      <c r="DQ133" s="345"/>
      <c r="DW133" s="345"/>
      <c r="EC133" s="345"/>
      <c r="EI133" s="345"/>
      <c r="EO133" s="345"/>
      <c r="EU133" s="345"/>
      <c r="FA133" s="345"/>
      <c r="FG133" s="345"/>
      <c r="FM133" s="345"/>
      <c r="FS133" s="345"/>
      <c r="FY133" s="345"/>
    </row>
    <row r="134" spans="1:181" x14ac:dyDescent="0.3">
      <c r="A134" s="19"/>
      <c r="B134" s="838">
        <f>'Générateur Emprise 20ans'!$I5</f>
        <v>0</v>
      </c>
      <c r="C134" s="837" t="str">
        <f>'Générateur Emprise 20ans'!$J5</f>
        <v>Gain max brise vent</v>
      </c>
      <c r="D134" s="837" t="str">
        <f>'Générateur Emprise 20ans'!$L5</f>
        <v>Effet negatif de la haie</v>
      </c>
      <c r="E134" s="837"/>
      <c r="F134" s="836"/>
      <c r="G134" s="345"/>
      <c r="H134">
        <f>'Générateur Emprise 20ans'!$I5</f>
        <v>0</v>
      </c>
      <c r="I134" t="str">
        <f>'Générateur Emprise 20ans'!$J5</f>
        <v>Gain max brise vent</v>
      </c>
      <c r="J134" t="str">
        <f>'Générateur Emprise 20ans'!$L5</f>
        <v>Effet negatif de la haie</v>
      </c>
      <c r="M134" s="345"/>
      <c r="N134">
        <f>'Générateur Emprise 20ans'!$I5</f>
        <v>0</v>
      </c>
      <c r="O134" t="str">
        <f>'Générateur Emprise 20ans'!$J5</f>
        <v>Gain max brise vent</v>
      </c>
      <c r="P134" t="str">
        <f>'Générateur Emprise 20ans'!$L5</f>
        <v>Effet negatif de la haie</v>
      </c>
      <c r="S134" s="345"/>
      <c r="T134">
        <f>'Générateur Emprise 20ans'!$I5</f>
        <v>0</v>
      </c>
      <c r="U134" t="str">
        <f>'Générateur Emprise 20ans'!$J5</f>
        <v>Gain max brise vent</v>
      </c>
      <c r="V134" t="str">
        <f>'Générateur Emprise 20ans'!$L5</f>
        <v>Effet negatif de la haie</v>
      </c>
      <c r="Y134" s="345"/>
      <c r="Z134">
        <f>'Générateur Emprise 20ans'!$I5</f>
        <v>0</v>
      </c>
      <c r="AA134" t="str">
        <f>'Générateur Emprise 20ans'!$J5</f>
        <v>Gain max brise vent</v>
      </c>
      <c r="AB134" t="str">
        <f>'Générateur Emprise 20ans'!$L5</f>
        <v>Effet negatif de la haie</v>
      </c>
      <c r="AE134" s="345"/>
      <c r="AF134">
        <f>'Générateur Emprise 20ans'!$I5</f>
        <v>0</v>
      </c>
      <c r="AG134" t="str">
        <f>'Générateur Emprise 20ans'!$J5</f>
        <v>Gain max brise vent</v>
      </c>
      <c r="AH134" t="str">
        <f>'Générateur Emprise 20ans'!$L5</f>
        <v>Effet negatif de la haie</v>
      </c>
      <c r="AK134" s="345"/>
      <c r="AL134">
        <f>'Générateur Emprise 20ans'!$I5</f>
        <v>0</v>
      </c>
      <c r="AM134" t="str">
        <f>'Générateur Emprise 20ans'!$J5</f>
        <v>Gain max brise vent</v>
      </c>
      <c r="AN134" t="str">
        <f>'Générateur Emprise 20ans'!$L5</f>
        <v>Effet negatif de la haie</v>
      </c>
      <c r="AQ134" s="345"/>
      <c r="AR134">
        <f>'Générateur Emprise 20ans'!$I5</f>
        <v>0</v>
      </c>
      <c r="AS134" t="str">
        <f>'Générateur Emprise 20ans'!$J5</f>
        <v>Gain max brise vent</v>
      </c>
      <c r="AT134" t="str">
        <f>'Générateur Emprise 20ans'!$L5</f>
        <v>Effet negatif de la haie</v>
      </c>
      <c r="AW134" s="345"/>
      <c r="AX134">
        <f>'Générateur Emprise 20ans'!$I5</f>
        <v>0</v>
      </c>
      <c r="AY134" t="str">
        <f>'Générateur Emprise 20ans'!$J5</f>
        <v>Gain max brise vent</v>
      </c>
      <c r="AZ134" t="str">
        <f>'Générateur Emprise 20ans'!$L5</f>
        <v>Effet negatif de la haie</v>
      </c>
      <c r="BC134" s="345"/>
      <c r="BD134">
        <f>'Générateur Emprise 20ans'!$I5</f>
        <v>0</v>
      </c>
      <c r="BE134" t="str">
        <f>'Générateur Emprise 20ans'!$J5</f>
        <v>Gain max brise vent</v>
      </c>
      <c r="BF134" t="str">
        <f>'Générateur Emprise 20ans'!$L5</f>
        <v>Effet negatif de la haie</v>
      </c>
      <c r="BI134" s="345"/>
      <c r="BJ134">
        <f>'Générateur Emprise 20ans'!$I5</f>
        <v>0</v>
      </c>
      <c r="BK134" t="str">
        <f>'Générateur Emprise 20ans'!$J5</f>
        <v>Gain max brise vent</v>
      </c>
      <c r="BL134" t="str">
        <f>'Générateur Emprise 20ans'!$L5</f>
        <v>Effet negatif de la haie</v>
      </c>
      <c r="BO134" s="345"/>
      <c r="BP134">
        <f>'Générateur Emprise 20ans'!$I5</f>
        <v>0</v>
      </c>
      <c r="BQ134" t="str">
        <f>'Générateur Emprise 20ans'!$J5</f>
        <v>Gain max brise vent</v>
      </c>
      <c r="BR134" t="str">
        <f>'Générateur Emprise 20ans'!$L5</f>
        <v>Effet negatif de la haie</v>
      </c>
      <c r="BU134" s="345"/>
      <c r="BV134">
        <f>'Générateur Emprise 20ans'!$I5</f>
        <v>0</v>
      </c>
      <c r="BW134" t="str">
        <f>'Générateur Emprise 20ans'!$J5</f>
        <v>Gain max brise vent</v>
      </c>
      <c r="BX134" t="str">
        <f>'Générateur Emprise 20ans'!$L5</f>
        <v>Effet negatif de la haie</v>
      </c>
      <c r="CA134" s="345"/>
      <c r="CB134">
        <f>'Générateur Emprise 20ans'!$I5</f>
        <v>0</v>
      </c>
      <c r="CC134" t="str">
        <f>'Générateur Emprise 20ans'!$J5</f>
        <v>Gain max brise vent</v>
      </c>
      <c r="CD134" t="str">
        <f>'Générateur Emprise 20ans'!$L5</f>
        <v>Effet negatif de la haie</v>
      </c>
      <c r="CG134" s="345"/>
      <c r="CH134">
        <f>'Générateur Emprise 20ans'!$I5</f>
        <v>0</v>
      </c>
      <c r="CI134" t="str">
        <f>'Générateur Emprise 20ans'!$J5</f>
        <v>Gain max brise vent</v>
      </c>
      <c r="CJ134" t="str">
        <f>'Générateur Emprise 20ans'!$L5</f>
        <v>Effet negatif de la haie</v>
      </c>
      <c r="CM134" s="345"/>
      <c r="CN134">
        <f>'Générateur Emprise 20ans'!$I5</f>
        <v>0</v>
      </c>
      <c r="CO134" t="str">
        <f>'Générateur Emprise 20ans'!$J5</f>
        <v>Gain max brise vent</v>
      </c>
      <c r="CP134" t="str">
        <f>'Générateur Emprise 20ans'!$L5</f>
        <v>Effet negatif de la haie</v>
      </c>
      <c r="CS134" s="345"/>
      <c r="CT134">
        <f>'Générateur Emprise 20ans'!$I5</f>
        <v>0</v>
      </c>
      <c r="CU134" t="str">
        <f>'Générateur Emprise 20ans'!$J5</f>
        <v>Gain max brise vent</v>
      </c>
      <c r="CV134" t="str">
        <f>'Générateur Emprise 20ans'!$L5</f>
        <v>Effet negatif de la haie</v>
      </c>
      <c r="CY134" s="345"/>
      <c r="CZ134">
        <f>'Générateur Emprise 20ans'!$I5</f>
        <v>0</v>
      </c>
      <c r="DA134" t="str">
        <f>'Générateur Emprise 20ans'!$J5</f>
        <v>Gain max brise vent</v>
      </c>
      <c r="DB134" t="str">
        <f>'Générateur Emprise 20ans'!$L5</f>
        <v>Effet negatif de la haie</v>
      </c>
      <c r="DE134" s="345"/>
      <c r="DF134">
        <f>'Générateur Emprise 20ans'!$I5</f>
        <v>0</v>
      </c>
      <c r="DG134" t="str">
        <f>'Générateur Emprise 20ans'!$J5</f>
        <v>Gain max brise vent</v>
      </c>
      <c r="DH134" t="str">
        <f>'Générateur Emprise 20ans'!$L5</f>
        <v>Effet negatif de la haie</v>
      </c>
      <c r="DK134" s="345"/>
      <c r="DL134">
        <f>'Générateur Emprise 20ans'!$I5</f>
        <v>0</v>
      </c>
      <c r="DM134" t="str">
        <f>'Générateur Emprise 20ans'!$J5</f>
        <v>Gain max brise vent</v>
      </c>
      <c r="DN134" t="str">
        <f>'Générateur Emprise 20ans'!$L5</f>
        <v>Effet negatif de la haie</v>
      </c>
      <c r="DQ134" s="345"/>
      <c r="DR134">
        <f>'Générateur Emprise 20ans'!$I5</f>
        <v>0</v>
      </c>
      <c r="DS134" t="str">
        <f>'Générateur Emprise 20ans'!$J5</f>
        <v>Gain max brise vent</v>
      </c>
      <c r="DT134" t="str">
        <f>'Générateur Emprise 20ans'!$L5</f>
        <v>Effet negatif de la haie</v>
      </c>
      <c r="DW134" s="345"/>
      <c r="DX134">
        <f>'Générateur Emprise 20ans'!$I5</f>
        <v>0</v>
      </c>
      <c r="DY134" t="str">
        <f>'Générateur Emprise 20ans'!$J5</f>
        <v>Gain max brise vent</v>
      </c>
      <c r="DZ134" t="str">
        <f>'Générateur Emprise 20ans'!$L5</f>
        <v>Effet negatif de la haie</v>
      </c>
      <c r="EC134" s="345"/>
      <c r="ED134">
        <f>'Générateur Emprise 20ans'!$I5</f>
        <v>0</v>
      </c>
      <c r="EE134" t="str">
        <f>'Générateur Emprise 20ans'!$J5</f>
        <v>Gain max brise vent</v>
      </c>
      <c r="EF134" t="str">
        <f>'Générateur Emprise 20ans'!$L5</f>
        <v>Effet negatif de la haie</v>
      </c>
      <c r="EI134" s="345"/>
      <c r="EJ134">
        <f>'Générateur Emprise 20ans'!$I5</f>
        <v>0</v>
      </c>
      <c r="EK134" t="str">
        <f>'Générateur Emprise 20ans'!$J5</f>
        <v>Gain max brise vent</v>
      </c>
      <c r="EL134" t="str">
        <f>'Générateur Emprise 20ans'!$L5</f>
        <v>Effet negatif de la haie</v>
      </c>
      <c r="EO134" s="345"/>
      <c r="EP134">
        <f>'Générateur Emprise 20ans'!$I5</f>
        <v>0</v>
      </c>
      <c r="EQ134" t="str">
        <f>'Générateur Emprise 20ans'!$J5</f>
        <v>Gain max brise vent</v>
      </c>
      <c r="ER134" t="str">
        <f>'Générateur Emprise 20ans'!$L5</f>
        <v>Effet negatif de la haie</v>
      </c>
      <c r="EU134" s="345"/>
      <c r="EV134">
        <f>'Générateur Emprise 20ans'!$I5</f>
        <v>0</v>
      </c>
      <c r="EW134" t="str">
        <f>'Générateur Emprise 20ans'!$J5</f>
        <v>Gain max brise vent</v>
      </c>
      <c r="EX134" t="str">
        <f>'Générateur Emprise 20ans'!$L5</f>
        <v>Effet negatif de la haie</v>
      </c>
      <c r="FA134" s="345"/>
      <c r="FB134">
        <f>'Générateur Emprise 20ans'!$I5</f>
        <v>0</v>
      </c>
      <c r="FC134" t="str">
        <f>'Générateur Emprise 20ans'!$J5</f>
        <v>Gain max brise vent</v>
      </c>
      <c r="FD134" t="str">
        <f>'Générateur Emprise 20ans'!$L5</f>
        <v>Effet negatif de la haie</v>
      </c>
      <c r="FG134" s="345"/>
      <c r="FH134">
        <f>'Générateur Emprise 20ans'!$I5</f>
        <v>0</v>
      </c>
      <c r="FI134" t="str">
        <f>'Générateur Emprise 20ans'!$J5</f>
        <v>Gain max brise vent</v>
      </c>
      <c r="FJ134" t="str">
        <f>'Générateur Emprise 20ans'!$L5</f>
        <v>Effet negatif de la haie</v>
      </c>
      <c r="FM134" s="345"/>
      <c r="FN134">
        <f>'Générateur Emprise 20ans'!$I5</f>
        <v>0</v>
      </c>
      <c r="FO134" t="str">
        <f>'Générateur Emprise 20ans'!$J5</f>
        <v>Gain max brise vent</v>
      </c>
      <c r="FP134" t="str">
        <f>'Générateur Emprise 20ans'!$L5</f>
        <v>Effet negatif de la haie</v>
      </c>
      <c r="FS134" s="345"/>
      <c r="FT134">
        <f>'Générateur Emprise 20ans'!$I5</f>
        <v>0</v>
      </c>
      <c r="FU134" t="str">
        <f>'Générateur Emprise 20ans'!$J5</f>
        <v>Gain max brise vent</v>
      </c>
      <c r="FV134" t="str">
        <f>'Générateur Emprise 20ans'!$L5</f>
        <v>Effet negatif de la haie</v>
      </c>
      <c r="FY134" s="345"/>
    </row>
    <row r="135" spans="1:181" x14ac:dyDescent="0.3">
      <c r="A135" s="19"/>
      <c r="B135" s="827">
        <f>+K22</f>
        <v>7.8</v>
      </c>
      <c r="C135" s="835">
        <f>SUM(C131:F131)/100</f>
        <v>0.15</v>
      </c>
      <c r="D135" s="835">
        <f>IF('Générateur Emprise 20ans'!$C22="ETE",'Générateur Emprise 20ans'!$L$6,'Générateur Emprise 20ans'!$L$7)/100</f>
        <v>-0.2</v>
      </c>
      <c r="E135" s="835"/>
      <c r="F135" s="834"/>
      <c r="G135" s="345"/>
      <c r="H135">
        <f>+K23</f>
        <v>10</v>
      </c>
      <c r="I135">
        <f>SUM(I131:L131)/100</f>
        <v>0.15</v>
      </c>
      <c r="J135">
        <f>IF('Générateur Emprise 20ans'!$C23="ETE",'Générateur Emprise 20ans'!$L$6,'Générateur Emprise 20ans'!$L$7)/100</f>
        <v>-0.2</v>
      </c>
      <c r="M135" s="345"/>
      <c r="N135">
        <f>+K24</f>
        <v>8.5</v>
      </c>
      <c r="O135">
        <f>SUM(O$131:R$131)/100</f>
        <v>0.15</v>
      </c>
      <c r="P135">
        <f>IF('Générateur Emprise 20ans'!$C24="ETE",'Générateur Emprise 20ans'!$L$6,'Générateur Emprise 20ans'!$L$7)/100</f>
        <v>-0.2</v>
      </c>
      <c r="S135" s="345"/>
      <c r="T135">
        <f>+K25</f>
        <v>9.5</v>
      </c>
      <c r="U135">
        <f>SUM(U$131:X$131)/100</f>
        <v>0.15</v>
      </c>
      <c r="V135">
        <f>IF('Générateur Emprise 20ans'!$C25="ETE",'Générateur Emprise 20ans'!$L$6,'Générateur Emprise 20ans'!$L$7)/100</f>
        <v>-0.05</v>
      </c>
      <c r="Y135" s="345"/>
      <c r="Z135">
        <f>+K26</f>
        <v>7.8</v>
      </c>
      <c r="AA135">
        <f>SUM(AA$131:AD$131)/100</f>
        <v>0.15</v>
      </c>
      <c r="AB135">
        <f>IF('Générateur Emprise 20ans'!$C26="ETE",'Générateur Emprise 20ans'!$L$6,'Générateur Emprise 20ans'!$L$7)/100</f>
        <v>-0.2</v>
      </c>
      <c r="AE135" s="345"/>
      <c r="AF135">
        <f>+K27</f>
        <v>10</v>
      </c>
      <c r="AG135">
        <f>SUM(AG$131:AJ$131)/100</f>
        <v>0.15</v>
      </c>
      <c r="AH135">
        <f>IF('Générateur Emprise 20ans'!$C27="ETE",'Générateur Emprise 20ans'!$L$6,'Générateur Emprise 20ans'!$L$7)/100</f>
        <v>-0.2</v>
      </c>
      <c r="AK135" s="345"/>
      <c r="AL135">
        <f>+K28</f>
        <v>8.5</v>
      </c>
      <c r="AM135">
        <f>SUM(AM$131:AP$131)/100</f>
        <v>0.15</v>
      </c>
      <c r="AN135">
        <f>IF('Générateur Emprise 20ans'!$C28="ETE",'Générateur Emprise 20ans'!$L$6,'Générateur Emprise 20ans'!$L$7)/100</f>
        <v>-0.2</v>
      </c>
      <c r="AQ135" s="345"/>
      <c r="AR135">
        <f>+K29</f>
        <v>9.5</v>
      </c>
      <c r="AS135">
        <f>SUM(AS$131:AV$131)/100</f>
        <v>0.15</v>
      </c>
      <c r="AT135">
        <f>IF('Générateur Emprise 20ans'!$C29="ETE",'Générateur Emprise 20ans'!$L$6,'Générateur Emprise 20ans'!$L$7)/100</f>
        <v>-0.05</v>
      </c>
      <c r="AW135" s="345"/>
      <c r="AX135">
        <f>+K30</f>
        <v>7.8</v>
      </c>
      <c r="AY135">
        <f>SUM(AY$131:BB$131)/100</f>
        <v>0.15</v>
      </c>
      <c r="AZ135">
        <f>IF('Générateur Emprise 20ans'!$C30="ETE",'Générateur Emprise 20ans'!$L$6,'Générateur Emprise 20ans'!$L$7)/100</f>
        <v>-0.2</v>
      </c>
      <c r="BC135" s="345"/>
      <c r="BD135">
        <f>+K31</f>
        <v>10</v>
      </c>
      <c r="BE135">
        <f>SUM(BE131:BH131)/100</f>
        <v>0.15</v>
      </c>
      <c r="BF135">
        <f>IF('Générateur Emprise 20ans'!$C31="ETE",'Générateur Emprise 20ans'!$L$6,'Générateur Emprise 20ans'!$L$7)/100</f>
        <v>-0.2</v>
      </c>
      <c r="BI135" s="345"/>
      <c r="BJ135">
        <f>+K32</f>
        <v>8.5</v>
      </c>
      <c r="BK135">
        <f>SUM(BK131:BN131)/100</f>
        <v>0.15</v>
      </c>
      <c r="BL135">
        <f>IF('Générateur Emprise 20ans'!$C32="ETE",'Générateur Emprise 20ans'!$L$6,'Générateur Emprise 20ans'!$L$7)/100</f>
        <v>-0.2</v>
      </c>
      <c r="BO135" s="345"/>
      <c r="BP135">
        <f>+K33</f>
        <v>9.5</v>
      </c>
      <c r="BQ135">
        <f>SUM(BQ131:BT131)/100</f>
        <v>0.15</v>
      </c>
      <c r="BR135">
        <f>IF('Générateur Emprise 20ans'!$C33="ETE",'Générateur Emprise 20ans'!$L$6,'Générateur Emprise 20ans'!$L$7)/100</f>
        <v>-0.05</v>
      </c>
      <c r="BU135" s="345"/>
      <c r="BV135">
        <f>+K34</f>
        <v>7.8</v>
      </c>
      <c r="BW135">
        <f>SUM(BW131:BZ131)/100</f>
        <v>0.15</v>
      </c>
      <c r="BX135">
        <f>IF('Générateur Emprise 20ans'!$C34="ETE",'Générateur Emprise 20ans'!$L$6,'Générateur Emprise 20ans'!$L$7)/100</f>
        <v>-0.2</v>
      </c>
      <c r="CA135" s="345"/>
      <c r="CB135">
        <f>+K35</f>
        <v>10</v>
      </c>
      <c r="CC135">
        <f>SUM(CC131:CF131)/100</f>
        <v>0.15</v>
      </c>
      <c r="CD135">
        <f>IF('Générateur Emprise 20ans'!$C35="ETE",'Générateur Emprise 20ans'!$L$6,'Générateur Emprise 20ans'!$L$7)/100</f>
        <v>-0.2</v>
      </c>
      <c r="CG135" s="345"/>
      <c r="CH135">
        <f>+K36</f>
        <v>8.5</v>
      </c>
      <c r="CI135">
        <f>SUM(CI131:CL131)/100</f>
        <v>0.15</v>
      </c>
      <c r="CJ135">
        <f>IF('Générateur Emprise 20ans'!$C36="ETE",'Générateur Emprise 20ans'!$L$6,'Générateur Emprise 20ans'!$L$7)/100</f>
        <v>-0.2</v>
      </c>
      <c r="CM135" s="345"/>
      <c r="CN135">
        <f>+K37</f>
        <v>9.5</v>
      </c>
      <c r="CO135">
        <f>SUM(CO131:CR131)/100</f>
        <v>0.15</v>
      </c>
      <c r="CP135">
        <f>IF('Générateur Emprise 20ans'!$C37="ETE",'Générateur Emprise 20ans'!$L$6,'Générateur Emprise 20ans'!$L$7)/100</f>
        <v>-0.05</v>
      </c>
      <c r="CS135" s="345"/>
      <c r="CT135">
        <f>+K38</f>
        <v>7.8</v>
      </c>
      <c r="CU135">
        <f>SUM(CU131:CX131)/100</f>
        <v>0.15</v>
      </c>
      <c r="CV135">
        <f>IF('Générateur Emprise 20ans'!$C38="ETE",'Générateur Emprise 20ans'!$L$6,'Générateur Emprise 20ans'!$L$7)/100</f>
        <v>-0.2</v>
      </c>
      <c r="CY135" s="345"/>
      <c r="CZ135">
        <f>+K39</f>
        <v>10</v>
      </c>
      <c r="DA135">
        <f>SUM(DA131:DD131)/100</f>
        <v>0.15</v>
      </c>
      <c r="DB135">
        <f>IF('Générateur Emprise 20ans'!$C39="ETE",'Générateur Emprise 20ans'!$L$6,'Générateur Emprise 20ans'!$L$7)/100</f>
        <v>-0.2</v>
      </c>
      <c r="DE135" s="345"/>
      <c r="DF135">
        <f>+K40</f>
        <v>8.5</v>
      </c>
      <c r="DG135">
        <f>SUM(DG131:DJ131)/100</f>
        <v>0.15</v>
      </c>
      <c r="DH135">
        <f>IF('Générateur Emprise 20ans'!$C40="ETE",'Générateur Emprise 20ans'!$L$6,'Générateur Emprise 20ans'!$L$7)/100</f>
        <v>-0.2</v>
      </c>
      <c r="DK135" s="345"/>
      <c r="DL135">
        <f>+K41</f>
        <v>9.5</v>
      </c>
      <c r="DM135">
        <f>SUM(DM131:DP131)/100</f>
        <v>0.15</v>
      </c>
      <c r="DN135">
        <f>IF('Générateur Emprise 20ans'!$C41="ETE",'Générateur Emprise 20ans'!$L$6,'Générateur Emprise 20ans'!$L$7)/100</f>
        <v>-0.05</v>
      </c>
      <c r="DQ135" s="345"/>
      <c r="DR135">
        <f>+K42</f>
        <v>0</v>
      </c>
      <c r="DS135">
        <f>SUM(DS131:DV131)/100</f>
        <v>0.15</v>
      </c>
      <c r="DT135">
        <f>IF('Générateur Emprise 20ans'!$C42="ETE",'Générateur Emprise 20ans'!$L$6,'Générateur Emprise 20ans'!$L$7)/100</f>
        <v>-0.2</v>
      </c>
      <c r="DW135" s="345"/>
      <c r="DX135">
        <f>+K43</f>
        <v>0</v>
      </c>
      <c r="DY135">
        <f>SUM(DY131:EB131)/100</f>
        <v>0.15</v>
      </c>
      <c r="DZ135">
        <f>IF('Générateur Emprise 20ans'!$C43="ETE",'Générateur Emprise 20ans'!$L$6,'Générateur Emprise 20ans'!$L$7)/100</f>
        <v>-0.2</v>
      </c>
      <c r="EC135" s="345"/>
      <c r="ED135">
        <f>+K44</f>
        <v>0</v>
      </c>
      <c r="EE135">
        <f>SUM(EE131:EH131)/100</f>
        <v>0.15</v>
      </c>
      <c r="EF135">
        <f>IF('Générateur Emprise 20ans'!$C44="ETE",'Générateur Emprise 20ans'!$L$6,'Générateur Emprise 20ans'!$L$7)/100</f>
        <v>-0.2</v>
      </c>
      <c r="EI135" s="345"/>
      <c r="EJ135">
        <f>+K45</f>
        <v>0</v>
      </c>
      <c r="EK135">
        <f>SUM(EK131:EN131)/100</f>
        <v>0.15</v>
      </c>
      <c r="EL135">
        <f>IF('Générateur Emprise 20ans'!$C45="ETE",'Générateur Emprise 20ans'!$L$6,'Générateur Emprise 20ans'!$L$7)/100</f>
        <v>-0.05</v>
      </c>
      <c r="EO135" s="345"/>
      <c r="EP135">
        <f>+K46</f>
        <v>0</v>
      </c>
      <c r="EQ135">
        <f>SUM(EQ131:ET131)/100</f>
        <v>0.15</v>
      </c>
      <c r="ER135">
        <f>IF('Générateur Emprise 20ans'!$C46="ETE",'Générateur Emprise 20ans'!$L$6,'Générateur Emprise 20ans'!$L$7)/100</f>
        <v>-0.2</v>
      </c>
      <c r="EU135" s="345"/>
      <c r="EV135">
        <f>+K47</f>
        <v>0</v>
      </c>
      <c r="EW135">
        <f>SUM(EW131:EZ131)/100</f>
        <v>0.15</v>
      </c>
      <c r="EX135">
        <f>IF('Générateur Emprise 20ans'!$C47="ETE",'Générateur Emprise 20ans'!$L$6,'Générateur Emprise 20ans'!$L$7)/100</f>
        <v>-0.2</v>
      </c>
      <c r="FA135" s="345"/>
      <c r="FB135">
        <f>+K48</f>
        <v>0</v>
      </c>
      <c r="FC135">
        <f>SUM(FC131:FF131)/100</f>
        <v>0.15</v>
      </c>
      <c r="FD135">
        <f>IF('Générateur Emprise 20ans'!$C48="ETE",'Générateur Emprise 20ans'!$L$6,'Générateur Emprise 20ans'!$L$7)/100</f>
        <v>-0.2</v>
      </c>
      <c r="FG135" s="345"/>
      <c r="FH135">
        <f>+K49</f>
        <v>0</v>
      </c>
      <c r="FI135">
        <f>SUM(FI131:FL131)/100</f>
        <v>0.15</v>
      </c>
      <c r="FJ135">
        <f>IF('Générateur Emprise 20ans'!$C49="ETE",'Générateur Emprise 20ans'!$L$6,'Générateur Emprise 20ans'!$L$7)/100</f>
        <v>-0.05</v>
      </c>
      <c r="FM135" s="345"/>
      <c r="FN135">
        <f>+K50</f>
        <v>0</v>
      </c>
      <c r="FO135">
        <f>SUM(FO131:FR131)/100</f>
        <v>0.15</v>
      </c>
      <c r="FP135">
        <f>IF('Générateur Emprise 20ans'!$C50="ETE",'Générateur Emprise 20ans'!$L$6,'Générateur Emprise 20ans'!$L$7)/100</f>
        <v>-0.2</v>
      </c>
      <c r="FS135" s="345"/>
      <c r="FT135">
        <f>+K51</f>
        <v>0</v>
      </c>
      <c r="FU135">
        <f>SUM(FU131:FX131)/100</f>
        <v>0.15</v>
      </c>
      <c r="FV135">
        <f>IF('Générateur Emprise 20ans'!$C51="ETE",'Générateur Emprise 20ans'!$L$6,'Générateur Emprise 20ans'!$L$7)/100</f>
        <v>-0.2</v>
      </c>
      <c r="FY135" s="345"/>
    </row>
    <row r="136" spans="1:181" ht="15" thickBot="1" x14ac:dyDescent="0.35">
      <c r="A136" s="19"/>
      <c r="B136" s="826"/>
      <c r="C136" s="833"/>
      <c r="D136" s="833"/>
      <c r="E136" s="833"/>
      <c r="F136" s="832"/>
      <c r="G136" s="345"/>
      <c r="M136" s="345"/>
      <c r="S136" s="345"/>
      <c r="Y136" s="345"/>
      <c r="AE136" s="345"/>
      <c r="AK136" s="345"/>
      <c r="AQ136" s="345"/>
      <c r="AW136" s="345"/>
      <c r="BC136" s="345"/>
      <c r="BI136" s="345"/>
      <c r="BO136" s="345"/>
      <c r="BU136" s="345"/>
      <c r="CA136" s="345"/>
      <c r="CG136" s="345"/>
      <c r="CM136" s="345"/>
      <c r="CS136" s="345"/>
      <c r="CY136" s="345"/>
      <c r="DE136" s="345"/>
      <c r="DK136" s="345"/>
      <c r="DQ136" s="345"/>
      <c r="DW136" s="345"/>
      <c r="EC136" s="345"/>
      <c r="EI136" s="345"/>
      <c r="EO136" s="345"/>
      <c r="EU136" s="345"/>
      <c r="FA136" s="345"/>
      <c r="FG136" s="345"/>
      <c r="FM136" s="345"/>
      <c r="FS136" s="345"/>
      <c r="FY136" s="345"/>
    </row>
    <row r="137" spans="1:181" ht="15" thickBot="1" x14ac:dyDescent="0.35">
      <c r="A137" s="19"/>
      <c r="G137" s="345"/>
      <c r="M137" s="345"/>
      <c r="S137" s="345"/>
      <c r="Y137" s="345"/>
      <c r="AE137" s="345"/>
      <c r="AK137" s="345"/>
      <c r="AQ137" s="345"/>
      <c r="AW137" s="345"/>
      <c r="BC137" s="345"/>
      <c r="BI137" s="345"/>
      <c r="BO137" s="345"/>
      <c r="BU137" s="345"/>
      <c r="CA137" s="345"/>
      <c r="CG137" s="345"/>
      <c r="CM137" s="345"/>
      <c r="CS137" s="345"/>
      <c r="CY137" s="345"/>
      <c r="DE137" s="345"/>
      <c r="DK137" s="345"/>
      <c r="DQ137" s="345"/>
      <c r="DW137" s="345"/>
      <c r="EC137" s="345"/>
      <c r="EI137" s="345"/>
      <c r="EO137" s="345"/>
      <c r="EU137" s="345"/>
      <c r="FA137" s="345"/>
      <c r="FG137" s="345"/>
      <c r="FM137" s="345"/>
      <c r="FS137" s="345"/>
      <c r="FY137" s="345"/>
    </row>
    <row r="138" spans="1:181" x14ac:dyDescent="0.3">
      <c r="A138" s="19"/>
      <c r="B138" s="838"/>
      <c r="C138" s="837" t="s">
        <v>462</v>
      </c>
      <c r="D138" s="837"/>
      <c r="E138" s="837"/>
      <c r="F138" s="836"/>
      <c r="G138" s="345"/>
      <c r="I138" t="s">
        <v>462</v>
      </c>
      <c r="M138" s="345"/>
      <c r="O138" t="s">
        <v>462</v>
      </c>
      <c r="S138" s="345"/>
      <c r="U138" t="s">
        <v>462</v>
      </c>
      <c r="Y138" s="345"/>
      <c r="AA138" t="s">
        <v>462</v>
      </c>
      <c r="AE138" s="345"/>
      <c r="AG138" t="s">
        <v>462</v>
      </c>
      <c r="AK138" s="345"/>
      <c r="AM138" t="s">
        <v>462</v>
      </c>
      <c r="AQ138" s="345"/>
      <c r="AS138" t="s">
        <v>462</v>
      </c>
      <c r="AW138" s="345"/>
      <c r="AY138" t="s">
        <v>462</v>
      </c>
      <c r="BC138" s="345"/>
      <c r="BE138" t="s">
        <v>462</v>
      </c>
      <c r="BI138" s="345"/>
      <c r="BK138" t="s">
        <v>462</v>
      </c>
      <c r="BO138" s="345"/>
      <c r="BQ138" t="s">
        <v>462</v>
      </c>
      <c r="BU138" s="345"/>
      <c r="BW138" t="s">
        <v>462</v>
      </c>
      <c r="CA138" s="345"/>
      <c r="CC138" t="s">
        <v>462</v>
      </c>
      <c r="CG138" s="345"/>
      <c r="CI138" t="s">
        <v>462</v>
      </c>
      <c r="CM138" s="345"/>
      <c r="CO138" t="s">
        <v>462</v>
      </c>
      <c r="CS138" s="345"/>
      <c r="CU138" t="s">
        <v>462</v>
      </c>
      <c r="CY138" s="345"/>
      <c r="DA138" t="s">
        <v>462</v>
      </c>
      <c r="DE138" s="345"/>
      <c r="DG138" t="s">
        <v>462</v>
      </c>
      <c r="DK138" s="345"/>
      <c r="DM138" t="s">
        <v>462</v>
      </c>
      <c r="DQ138" s="345"/>
      <c r="DS138" t="s">
        <v>462</v>
      </c>
      <c r="DW138" s="345"/>
      <c r="DY138" t="s">
        <v>462</v>
      </c>
      <c r="EC138" s="345"/>
      <c r="EE138" t="s">
        <v>462</v>
      </c>
      <c r="EI138" s="345"/>
      <c r="EK138" t="s">
        <v>462</v>
      </c>
      <c r="EO138" s="345"/>
      <c r="EQ138" t="s">
        <v>462</v>
      </c>
      <c r="EU138" s="345"/>
      <c r="EW138" t="s">
        <v>462</v>
      </c>
      <c r="FA138" s="345"/>
      <c r="FC138" t="s">
        <v>462</v>
      </c>
      <c r="FG138" s="345"/>
      <c r="FI138" t="s">
        <v>462</v>
      </c>
      <c r="FM138" s="345"/>
      <c r="FO138" t="s">
        <v>462</v>
      </c>
      <c r="FS138" s="345"/>
      <c r="FU138" t="s">
        <v>462</v>
      </c>
      <c r="FY138" s="345"/>
    </row>
    <row r="139" spans="1:181" x14ac:dyDescent="0.3">
      <c r="A139" s="19"/>
      <c r="B139" s="827" t="s">
        <v>461</v>
      </c>
      <c r="C139" s="835">
        <f>'Générateur Emprise 20ans'!$F5</f>
        <v>0.2</v>
      </c>
      <c r="D139" s="835"/>
      <c r="E139" s="835" t="s">
        <v>460</v>
      </c>
      <c r="F139" s="834">
        <f>IF(E105&lt;0,C139+C140,0)</f>
        <v>0.7</v>
      </c>
      <c r="G139" s="345"/>
      <c r="H139" t="s">
        <v>461</v>
      </c>
      <c r="I139">
        <f>'Générateur Emprise 20ans'!$F5</f>
        <v>0.2</v>
      </c>
      <c r="K139" t="s">
        <v>460</v>
      </c>
      <c r="L139">
        <f>IF(K105&lt;0,I139+I140,0)</f>
        <v>0.7</v>
      </c>
      <c r="M139" s="345"/>
      <c r="N139" t="s">
        <v>461</v>
      </c>
      <c r="O139">
        <f>'Générateur Emprise 20ans'!$F5</f>
        <v>0.2</v>
      </c>
      <c r="Q139" t="s">
        <v>460</v>
      </c>
      <c r="R139">
        <f>IF(Q105&lt;0,O139+O140,0)</f>
        <v>0.7</v>
      </c>
      <c r="S139" s="345"/>
      <c r="T139" t="s">
        <v>461</v>
      </c>
      <c r="U139">
        <f>'Générateur Emprise 20ans'!$F5</f>
        <v>0.2</v>
      </c>
      <c r="W139" t="s">
        <v>460</v>
      </c>
      <c r="X139">
        <f>IF(W105&lt;0,U139+U140,0)</f>
        <v>0.7</v>
      </c>
      <c r="Y139" s="345"/>
      <c r="Z139" t="s">
        <v>461</v>
      </c>
      <c r="AA139">
        <f>'Générateur Emprise 20ans'!$F5</f>
        <v>0.2</v>
      </c>
      <c r="AC139" t="s">
        <v>460</v>
      </c>
      <c r="AD139">
        <f>IF(AC105&lt;0,AA139+AA140,0)</f>
        <v>0.7</v>
      </c>
      <c r="AE139" s="345"/>
      <c r="AF139" t="s">
        <v>461</v>
      </c>
      <c r="AG139">
        <f>'Générateur Emprise 20ans'!$F5</f>
        <v>0.2</v>
      </c>
      <c r="AI139" t="s">
        <v>460</v>
      </c>
      <c r="AJ139">
        <f>IF(AI105&lt;0,AG139+AG140,0)</f>
        <v>0.7</v>
      </c>
      <c r="AK139" s="345"/>
      <c r="AL139" t="s">
        <v>461</v>
      </c>
      <c r="AM139">
        <f>'Générateur Emprise 20ans'!$F5</f>
        <v>0.2</v>
      </c>
      <c r="AO139" t="s">
        <v>460</v>
      </c>
      <c r="AP139">
        <f>IF(AO105&lt;0,AM139+AM140,0)</f>
        <v>0.7</v>
      </c>
      <c r="AQ139" s="345"/>
      <c r="AR139" t="s">
        <v>461</v>
      </c>
      <c r="AS139">
        <f>'Générateur Emprise 20ans'!$F5</f>
        <v>0.2</v>
      </c>
      <c r="AU139" t="s">
        <v>460</v>
      </c>
      <c r="AV139">
        <f>IF(AU105&lt;0,AS139+AS140,0)</f>
        <v>0.7</v>
      </c>
      <c r="AW139" s="345"/>
      <c r="AX139" t="s">
        <v>461</v>
      </c>
      <c r="AY139">
        <f>'Générateur Emprise 20ans'!$F5</f>
        <v>0.2</v>
      </c>
      <c r="BA139" t="s">
        <v>460</v>
      </c>
      <c r="BB139">
        <f>IF(BA105&lt;0,AY139+AY140,0)</f>
        <v>0.7</v>
      </c>
      <c r="BC139" s="345"/>
      <c r="BD139" t="s">
        <v>461</v>
      </c>
      <c r="BE139">
        <f>'Générateur Emprise 20ans'!$F5</f>
        <v>0.2</v>
      </c>
      <c r="BG139" t="s">
        <v>460</v>
      </c>
      <c r="BH139">
        <f>IF(BG105&lt;0,BE139+BE140,0)</f>
        <v>0.7</v>
      </c>
      <c r="BI139" s="345"/>
      <c r="BJ139" t="s">
        <v>461</v>
      </c>
      <c r="BK139">
        <f>'Générateur Emprise 20ans'!$F5</f>
        <v>0.2</v>
      </c>
      <c r="BM139" t="s">
        <v>460</v>
      </c>
      <c r="BN139">
        <f>IF(BM105&lt;0,BK139+BK140,0)</f>
        <v>0.7</v>
      </c>
      <c r="BO139" s="345"/>
      <c r="BP139" t="s">
        <v>461</v>
      </c>
      <c r="BQ139">
        <f>'Générateur Emprise 20ans'!$F5</f>
        <v>0.2</v>
      </c>
      <c r="BS139" t="s">
        <v>460</v>
      </c>
      <c r="BT139">
        <f>IF(BS105&lt;0,BQ139+BQ140,0)</f>
        <v>0.7</v>
      </c>
      <c r="BU139" s="345"/>
      <c r="BV139" t="s">
        <v>461</v>
      </c>
      <c r="BW139">
        <f>'Générateur Emprise 20ans'!$F5</f>
        <v>0.2</v>
      </c>
      <c r="BY139" t="s">
        <v>460</v>
      </c>
      <c r="BZ139">
        <f>IF(BY105&lt;0,BW139+BW140,0)</f>
        <v>0.7</v>
      </c>
      <c r="CA139" s="345"/>
      <c r="CB139" t="s">
        <v>461</v>
      </c>
      <c r="CC139">
        <f>'Générateur Emprise 20ans'!$F5</f>
        <v>0.2</v>
      </c>
      <c r="CE139" t="s">
        <v>460</v>
      </c>
      <c r="CF139">
        <f>IF(CE105&lt;0,CC139+CC140,0)</f>
        <v>0.7</v>
      </c>
      <c r="CG139" s="345"/>
      <c r="CH139" t="s">
        <v>461</v>
      </c>
      <c r="CI139">
        <f>'Générateur Emprise 20ans'!$F5</f>
        <v>0.2</v>
      </c>
      <c r="CK139" t="s">
        <v>460</v>
      </c>
      <c r="CL139">
        <f>IF(CK105&lt;0,CI139+CI140,0)</f>
        <v>0.7</v>
      </c>
      <c r="CM139" s="345"/>
      <c r="CN139" t="s">
        <v>461</v>
      </c>
      <c r="CO139">
        <f>'Générateur Emprise 20ans'!$F5</f>
        <v>0.2</v>
      </c>
      <c r="CQ139" t="s">
        <v>460</v>
      </c>
      <c r="CR139">
        <f>IF(CQ105&lt;0,CO139+CO140,0)</f>
        <v>0.7</v>
      </c>
      <c r="CS139" s="345"/>
      <c r="CT139" t="s">
        <v>461</v>
      </c>
      <c r="CU139">
        <f>'Générateur Emprise 20ans'!$F5</f>
        <v>0.2</v>
      </c>
      <c r="CW139" t="s">
        <v>460</v>
      </c>
      <c r="CX139">
        <f>IF(CW105&lt;0,CU139+CU140,0)</f>
        <v>0.7</v>
      </c>
      <c r="CY139" s="345"/>
      <c r="CZ139" t="s">
        <v>461</v>
      </c>
      <c r="DA139">
        <f>'Générateur Emprise 20ans'!$F5</f>
        <v>0.2</v>
      </c>
      <c r="DC139" t="s">
        <v>460</v>
      </c>
      <c r="DD139">
        <f>IF(DC105&lt;0,DA139+DA140,0)</f>
        <v>0.7</v>
      </c>
      <c r="DE139" s="345"/>
      <c r="DF139" t="s">
        <v>461</v>
      </c>
      <c r="DG139">
        <f>'Générateur Emprise 20ans'!$F5</f>
        <v>0.2</v>
      </c>
      <c r="DI139" t="s">
        <v>460</v>
      </c>
      <c r="DJ139">
        <f>IF(DI105&lt;0,DG139+DG140,0)</f>
        <v>0.7</v>
      </c>
      <c r="DK139" s="345"/>
      <c r="DL139" t="s">
        <v>461</v>
      </c>
      <c r="DM139">
        <f>'Générateur Emprise 20ans'!$F5</f>
        <v>0.2</v>
      </c>
      <c r="DO139" t="s">
        <v>460</v>
      </c>
      <c r="DP139">
        <f>IF(DO105&lt;0,DM139+DM140,0)</f>
        <v>0.7</v>
      </c>
      <c r="DQ139" s="345"/>
      <c r="DR139" t="s">
        <v>461</v>
      </c>
      <c r="DS139">
        <f>'Générateur Emprise 20ans'!$F5</f>
        <v>0.2</v>
      </c>
      <c r="DU139" t="s">
        <v>460</v>
      </c>
      <c r="DV139">
        <f>IF(DU105&lt;0,DS139+DS140,0)</f>
        <v>0.7</v>
      </c>
      <c r="DW139" s="345"/>
      <c r="DX139" t="s">
        <v>461</v>
      </c>
      <c r="DY139">
        <f>'Générateur Emprise 20ans'!$F5</f>
        <v>0.2</v>
      </c>
      <c r="EA139" t="s">
        <v>460</v>
      </c>
      <c r="EB139">
        <f>IF(EA105&lt;0,DY139+DY140,0)</f>
        <v>0.7</v>
      </c>
      <c r="EC139" s="345"/>
      <c r="ED139" t="s">
        <v>461</v>
      </c>
      <c r="EE139">
        <f>'Générateur Emprise 20ans'!$F5</f>
        <v>0.2</v>
      </c>
      <c r="EG139" t="s">
        <v>460</v>
      </c>
      <c r="EH139">
        <f>IF(EG105&lt;0,EE139+EE140,0)</f>
        <v>0.7</v>
      </c>
      <c r="EI139" s="345"/>
      <c r="EJ139" t="s">
        <v>461</v>
      </c>
      <c r="EK139">
        <f>'Générateur Emprise 20ans'!$F5</f>
        <v>0.2</v>
      </c>
      <c r="EM139" t="s">
        <v>460</v>
      </c>
      <c r="EN139">
        <f>IF(EM105&lt;0,EK139+EK140,0)</f>
        <v>0.7</v>
      </c>
      <c r="EO139" s="345"/>
      <c r="EP139" t="s">
        <v>461</v>
      </c>
      <c r="EQ139">
        <f>'Générateur Emprise 20ans'!$F5</f>
        <v>0.2</v>
      </c>
      <c r="ES139" t="s">
        <v>460</v>
      </c>
      <c r="ET139">
        <f>IF(ES105&lt;0,EQ139+EQ140,0)</f>
        <v>0.7</v>
      </c>
      <c r="EU139" s="345"/>
      <c r="EV139" t="s">
        <v>461</v>
      </c>
      <c r="EW139">
        <f>'Générateur Emprise 20ans'!$F5</f>
        <v>0.2</v>
      </c>
      <c r="EY139" t="s">
        <v>460</v>
      </c>
      <c r="EZ139">
        <f>IF(EY105&lt;0,EW139+EW140,0)</f>
        <v>0.7</v>
      </c>
      <c r="FA139" s="345"/>
      <c r="FB139" t="s">
        <v>461</v>
      </c>
      <c r="FC139">
        <f>'Générateur Emprise 20ans'!$F5</f>
        <v>0.2</v>
      </c>
      <c r="FE139" t="s">
        <v>460</v>
      </c>
      <c r="FF139">
        <f>IF(FE105&lt;0,FC139+FC140,0)</f>
        <v>0.7</v>
      </c>
      <c r="FG139" s="345"/>
      <c r="FH139" t="s">
        <v>461</v>
      </c>
      <c r="FI139">
        <f>'Générateur Emprise 20ans'!$F5</f>
        <v>0.2</v>
      </c>
      <c r="FK139" t="s">
        <v>460</v>
      </c>
      <c r="FL139">
        <f>IF(FK105&lt;0,FI139+FI140,0)</f>
        <v>0.7</v>
      </c>
      <c r="FM139" s="345"/>
      <c r="FN139" t="s">
        <v>461</v>
      </c>
      <c r="FO139">
        <f>'Générateur Emprise 20ans'!$F5</f>
        <v>0.2</v>
      </c>
      <c r="FQ139" t="s">
        <v>460</v>
      </c>
      <c r="FR139">
        <f>IF(FQ105&lt;0,FO139+FO140,0)</f>
        <v>0.7</v>
      </c>
      <c r="FS139" s="345"/>
      <c r="FT139" t="s">
        <v>461</v>
      </c>
      <c r="FU139">
        <f>'Générateur Emprise 20ans'!$F5</f>
        <v>0.2</v>
      </c>
      <c r="FW139" t="s">
        <v>460</v>
      </c>
      <c r="FX139">
        <f>IF(FW105&lt;0,FU139+FU140,0)</f>
        <v>0.7</v>
      </c>
      <c r="FY139" s="345"/>
    </row>
    <row r="140" spans="1:181" x14ac:dyDescent="0.3">
      <c r="A140" s="19"/>
      <c r="B140" s="827" t="s">
        <v>459</v>
      </c>
      <c r="C140" s="835">
        <f>'Générateur Emprise 20ans'!$F6</f>
        <v>0.5</v>
      </c>
      <c r="D140" s="835"/>
      <c r="E140" s="835" t="s">
        <v>458</v>
      </c>
      <c r="F140" s="834">
        <f>IF(E106&lt;0,C141+C142,0)</f>
        <v>1</v>
      </c>
      <c r="G140" s="345"/>
      <c r="H140" t="s">
        <v>459</v>
      </c>
      <c r="I140">
        <f>'Générateur Emprise 20ans'!$F6</f>
        <v>0.5</v>
      </c>
      <c r="K140" t="s">
        <v>458</v>
      </c>
      <c r="L140">
        <f>IF(K106&lt;0,I141+I142,0)</f>
        <v>1</v>
      </c>
      <c r="M140" s="345"/>
      <c r="N140" t="s">
        <v>459</v>
      </c>
      <c r="O140">
        <f>'Générateur Emprise 20ans'!$F6</f>
        <v>0.5</v>
      </c>
      <c r="Q140" t="s">
        <v>458</v>
      </c>
      <c r="R140">
        <f>IF(Q106&lt;0,O141+O142,0)</f>
        <v>1</v>
      </c>
      <c r="S140" s="345"/>
      <c r="T140" t="s">
        <v>459</v>
      </c>
      <c r="U140">
        <f>'Générateur Emprise 20ans'!$F6</f>
        <v>0.5</v>
      </c>
      <c r="W140" t="s">
        <v>458</v>
      </c>
      <c r="X140">
        <f>IF(W106&lt;0,U141+U142,0)</f>
        <v>1</v>
      </c>
      <c r="Y140" s="345"/>
      <c r="Z140" t="s">
        <v>459</v>
      </c>
      <c r="AA140">
        <f>'Générateur Emprise 20ans'!$F6</f>
        <v>0.5</v>
      </c>
      <c r="AC140" t="s">
        <v>458</v>
      </c>
      <c r="AD140">
        <f>IF(AC106&lt;0,AA141+AA142,0)</f>
        <v>1</v>
      </c>
      <c r="AE140" s="345"/>
      <c r="AF140" t="s">
        <v>459</v>
      </c>
      <c r="AG140">
        <f>'Générateur Emprise 20ans'!$F6</f>
        <v>0.5</v>
      </c>
      <c r="AI140" t="s">
        <v>458</v>
      </c>
      <c r="AJ140">
        <f>IF(AI106&lt;0,AG141+AG142,0)</f>
        <v>1</v>
      </c>
      <c r="AK140" s="345"/>
      <c r="AL140" t="s">
        <v>459</v>
      </c>
      <c r="AM140">
        <f>'Générateur Emprise 20ans'!$F6</f>
        <v>0.5</v>
      </c>
      <c r="AO140" t="s">
        <v>458</v>
      </c>
      <c r="AP140">
        <f>IF(AO106&lt;0,AM141+AM142,0)</f>
        <v>1</v>
      </c>
      <c r="AQ140" s="345"/>
      <c r="AR140" t="s">
        <v>459</v>
      </c>
      <c r="AS140">
        <f>'Générateur Emprise 20ans'!$F6</f>
        <v>0.5</v>
      </c>
      <c r="AU140" t="s">
        <v>458</v>
      </c>
      <c r="AV140">
        <f>IF(AU106&lt;0,AS141+AS142,0)</f>
        <v>1</v>
      </c>
      <c r="AW140" s="345"/>
      <c r="AX140" t="s">
        <v>459</v>
      </c>
      <c r="AY140">
        <f>'Générateur Emprise 20ans'!$F6</f>
        <v>0.5</v>
      </c>
      <c r="BA140" t="s">
        <v>458</v>
      </c>
      <c r="BB140">
        <f>IF(BA106&lt;0,AY141+AY142,0)</f>
        <v>1</v>
      </c>
      <c r="BC140" s="345"/>
      <c r="BD140" t="s">
        <v>459</v>
      </c>
      <c r="BE140">
        <f>'Générateur Emprise 20ans'!$F6</f>
        <v>0.5</v>
      </c>
      <c r="BG140" t="s">
        <v>458</v>
      </c>
      <c r="BH140">
        <f>IF(BG106&lt;0,BE141+BE142,0)</f>
        <v>1</v>
      </c>
      <c r="BI140" s="345"/>
      <c r="BJ140" t="s">
        <v>459</v>
      </c>
      <c r="BK140">
        <f>'Générateur Emprise 20ans'!$F6</f>
        <v>0.5</v>
      </c>
      <c r="BM140" t="s">
        <v>458</v>
      </c>
      <c r="BN140">
        <f>IF(BM106&lt;0,BK141+BK142,0)</f>
        <v>1</v>
      </c>
      <c r="BO140" s="345"/>
      <c r="BP140" t="s">
        <v>459</v>
      </c>
      <c r="BQ140">
        <f>'Générateur Emprise 20ans'!$F6</f>
        <v>0.5</v>
      </c>
      <c r="BS140" t="s">
        <v>458</v>
      </c>
      <c r="BT140">
        <f>IF(BS106&lt;0,BQ141+BQ142,0)</f>
        <v>1</v>
      </c>
      <c r="BU140" s="345"/>
      <c r="BV140" t="s">
        <v>459</v>
      </c>
      <c r="BW140">
        <f>'Générateur Emprise 20ans'!$F6</f>
        <v>0.5</v>
      </c>
      <c r="BY140" t="s">
        <v>458</v>
      </c>
      <c r="BZ140">
        <f>IF(BY106&lt;0,BW141+BW142,0)</f>
        <v>1</v>
      </c>
      <c r="CA140" s="345"/>
      <c r="CB140" t="s">
        <v>459</v>
      </c>
      <c r="CC140">
        <f>'Générateur Emprise 20ans'!$F6</f>
        <v>0.5</v>
      </c>
      <c r="CE140" t="s">
        <v>458</v>
      </c>
      <c r="CF140">
        <f>IF(CE106&lt;0,CC141+CC142,0)</f>
        <v>1</v>
      </c>
      <c r="CG140" s="345"/>
      <c r="CH140" t="s">
        <v>459</v>
      </c>
      <c r="CI140">
        <f>'Générateur Emprise 20ans'!$F6</f>
        <v>0.5</v>
      </c>
      <c r="CK140" t="s">
        <v>458</v>
      </c>
      <c r="CL140">
        <f>IF(CK106&lt;0,CI141+CI142,0)</f>
        <v>1</v>
      </c>
      <c r="CM140" s="345"/>
      <c r="CN140" t="s">
        <v>459</v>
      </c>
      <c r="CO140">
        <f>'Générateur Emprise 20ans'!$F6</f>
        <v>0.5</v>
      </c>
      <c r="CQ140" t="s">
        <v>458</v>
      </c>
      <c r="CR140">
        <f>IF(CQ106&lt;0,CO141+CO142,0)</f>
        <v>1</v>
      </c>
      <c r="CS140" s="345"/>
      <c r="CT140" t="s">
        <v>459</v>
      </c>
      <c r="CU140">
        <f>'Générateur Emprise 20ans'!$F6</f>
        <v>0.5</v>
      </c>
      <c r="CW140" t="s">
        <v>458</v>
      </c>
      <c r="CX140">
        <f>IF(CW106&lt;0,CU141+CU142,0)</f>
        <v>1</v>
      </c>
      <c r="CY140" s="345"/>
      <c r="CZ140" t="s">
        <v>459</v>
      </c>
      <c r="DA140">
        <f>'Générateur Emprise 20ans'!$F6</f>
        <v>0.5</v>
      </c>
      <c r="DC140" t="s">
        <v>458</v>
      </c>
      <c r="DD140">
        <f>IF(DC106&lt;0,DA141+DA142,0)</f>
        <v>1</v>
      </c>
      <c r="DE140" s="345"/>
      <c r="DF140" t="s">
        <v>459</v>
      </c>
      <c r="DG140">
        <f>'Générateur Emprise 20ans'!$F6</f>
        <v>0.5</v>
      </c>
      <c r="DI140" t="s">
        <v>458</v>
      </c>
      <c r="DJ140">
        <f>IF(DI106&lt;0,DG141+DG142,0)</f>
        <v>1</v>
      </c>
      <c r="DK140" s="345"/>
      <c r="DL140" t="s">
        <v>459</v>
      </c>
      <c r="DM140">
        <f>'Générateur Emprise 20ans'!$F6</f>
        <v>0.5</v>
      </c>
      <c r="DO140" t="s">
        <v>458</v>
      </c>
      <c r="DP140">
        <f>IF(DO106&lt;0,DM141+DM142,0)</f>
        <v>1</v>
      </c>
      <c r="DQ140" s="345"/>
      <c r="DR140" t="s">
        <v>459</v>
      </c>
      <c r="DS140">
        <f>'Générateur Emprise 20ans'!$F6</f>
        <v>0.5</v>
      </c>
      <c r="DU140" t="s">
        <v>458</v>
      </c>
      <c r="DV140">
        <f>IF(DU106&lt;0,DS141+DS142,0)</f>
        <v>1</v>
      </c>
      <c r="DW140" s="345"/>
      <c r="DX140" t="s">
        <v>459</v>
      </c>
      <c r="DY140">
        <f>'Générateur Emprise 20ans'!$F6</f>
        <v>0.5</v>
      </c>
      <c r="EA140" t="s">
        <v>458</v>
      </c>
      <c r="EB140">
        <f>IF(EA106&lt;0,DY141+DY142,0)</f>
        <v>1</v>
      </c>
      <c r="EC140" s="345"/>
      <c r="ED140" t="s">
        <v>459</v>
      </c>
      <c r="EE140">
        <f>'Générateur Emprise 20ans'!$F6</f>
        <v>0.5</v>
      </c>
      <c r="EG140" t="s">
        <v>458</v>
      </c>
      <c r="EH140">
        <f>IF(EG106&lt;0,EE141+EE142,0)</f>
        <v>1</v>
      </c>
      <c r="EI140" s="345"/>
      <c r="EJ140" t="s">
        <v>459</v>
      </c>
      <c r="EK140">
        <f>'Générateur Emprise 20ans'!$F6</f>
        <v>0.5</v>
      </c>
      <c r="EM140" t="s">
        <v>458</v>
      </c>
      <c r="EN140">
        <f>IF(EM106&lt;0,EK141+EK142,0)</f>
        <v>1</v>
      </c>
      <c r="EO140" s="345"/>
      <c r="EP140" t="s">
        <v>459</v>
      </c>
      <c r="EQ140">
        <f>'Générateur Emprise 20ans'!$F6</f>
        <v>0.5</v>
      </c>
      <c r="ES140" t="s">
        <v>458</v>
      </c>
      <c r="ET140">
        <f>IF(ES106&lt;0,EQ141+EQ142,0)</f>
        <v>1</v>
      </c>
      <c r="EU140" s="345"/>
      <c r="EV140" t="s">
        <v>459</v>
      </c>
      <c r="EW140">
        <f>'Générateur Emprise 20ans'!$F6</f>
        <v>0.5</v>
      </c>
      <c r="EY140" t="s">
        <v>458</v>
      </c>
      <c r="EZ140">
        <f>IF(EY106&lt;0,EW141+EW142,0)</f>
        <v>1</v>
      </c>
      <c r="FA140" s="345"/>
      <c r="FB140" t="s">
        <v>459</v>
      </c>
      <c r="FC140">
        <f>'Générateur Emprise 20ans'!$F6</f>
        <v>0.5</v>
      </c>
      <c r="FE140" t="s">
        <v>458</v>
      </c>
      <c r="FF140">
        <f>IF(FE106&lt;0,FC141+FC142,0)</f>
        <v>1</v>
      </c>
      <c r="FG140" s="345"/>
      <c r="FH140" t="s">
        <v>459</v>
      </c>
      <c r="FI140">
        <f>'Générateur Emprise 20ans'!$F6</f>
        <v>0.5</v>
      </c>
      <c r="FK140" t="s">
        <v>458</v>
      </c>
      <c r="FL140">
        <f>IF(FK106&lt;0,FI141+FI142,0)</f>
        <v>1</v>
      </c>
      <c r="FM140" s="345"/>
      <c r="FN140" t="s">
        <v>459</v>
      </c>
      <c r="FO140">
        <f>'Générateur Emprise 20ans'!$F6</f>
        <v>0.5</v>
      </c>
      <c r="FQ140" t="s">
        <v>458</v>
      </c>
      <c r="FR140">
        <f>IF(FQ106&lt;0,FO141+FO142,0)</f>
        <v>1</v>
      </c>
      <c r="FS140" s="345"/>
      <c r="FT140" t="s">
        <v>459</v>
      </c>
      <c r="FU140">
        <f>'Générateur Emprise 20ans'!$F6</f>
        <v>0.5</v>
      </c>
      <c r="FW140" t="s">
        <v>458</v>
      </c>
      <c r="FX140">
        <f>IF(FW106&lt;0,FU141+FU142,0)</f>
        <v>1</v>
      </c>
      <c r="FY140" s="345"/>
    </row>
    <row r="141" spans="1:181" x14ac:dyDescent="0.3">
      <c r="A141" s="19"/>
      <c r="B141" s="827" t="s">
        <v>457</v>
      </c>
      <c r="C141" s="835">
        <f>'Générateur Emprise 20ans'!$F7</f>
        <v>0.2</v>
      </c>
      <c r="D141" s="835"/>
      <c r="E141" s="835" t="s">
        <v>18</v>
      </c>
      <c r="F141" s="834">
        <f>IF(AND(C125&lt;0,D125&lt;0),SUM(C139:C142),0)</f>
        <v>0</v>
      </c>
      <c r="G141" s="345"/>
      <c r="H141" t="s">
        <v>457</v>
      </c>
      <c r="I141">
        <f>'Générateur Emprise 20ans'!$F7</f>
        <v>0.2</v>
      </c>
      <c r="K141" t="s">
        <v>18</v>
      </c>
      <c r="L141">
        <f>IF(AND(I125&lt;0,J125&lt;0),SUM(I139:I142),0)</f>
        <v>0</v>
      </c>
      <c r="M141" s="345"/>
      <c r="N141" t="s">
        <v>457</v>
      </c>
      <c r="O141">
        <f>'Générateur Emprise 20ans'!$F7</f>
        <v>0.2</v>
      </c>
      <c r="Q141" t="s">
        <v>18</v>
      </c>
      <c r="R141">
        <f>IF(AND(O125&lt;0,P125&lt;0),SUM(O139:O142),0)</f>
        <v>0</v>
      </c>
      <c r="S141" s="345"/>
      <c r="T141" t="s">
        <v>457</v>
      </c>
      <c r="U141">
        <f>'Générateur Emprise 20ans'!$F7</f>
        <v>0.2</v>
      </c>
      <c r="W141" t="s">
        <v>18</v>
      </c>
      <c r="X141">
        <f>IF(AND(U125&lt;0,V125&lt;0),SUM(U139:U142),0)</f>
        <v>0</v>
      </c>
      <c r="Y141" s="345"/>
      <c r="Z141" t="s">
        <v>457</v>
      </c>
      <c r="AA141">
        <f>'Générateur Emprise 20ans'!$F7</f>
        <v>0.2</v>
      </c>
      <c r="AC141" t="s">
        <v>18</v>
      </c>
      <c r="AD141">
        <f>IF(AND(AA125&lt;0,AB125&lt;0),SUM(AA139:AA142),0)</f>
        <v>0</v>
      </c>
      <c r="AE141" s="345"/>
      <c r="AF141" t="s">
        <v>457</v>
      </c>
      <c r="AG141">
        <f>'Générateur Emprise 20ans'!$F7</f>
        <v>0.2</v>
      </c>
      <c r="AI141" t="s">
        <v>18</v>
      </c>
      <c r="AJ141">
        <f>IF(AND(AG125&lt;0,AH125&lt;0),SUM(AG139:AG142),0)</f>
        <v>0</v>
      </c>
      <c r="AK141" s="345"/>
      <c r="AL141" t="s">
        <v>457</v>
      </c>
      <c r="AM141">
        <f>'Générateur Emprise 20ans'!$F7</f>
        <v>0.2</v>
      </c>
      <c r="AO141" t="s">
        <v>18</v>
      </c>
      <c r="AP141">
        <f>IF(AND(AM125&lt;0,AN125&lt;0),SUM(AM139:AM142),0)</f>
        <v>0</v>
      </c>
      <c r="AQ141" s="345"/>
      <c r="AR141" t="s">
        <v>457</v>
      </c>
      <c r="AS141">
        <f>'Générateur Emprise 20ans'!$F7</f>
        <v>0.2</v>
      </c>
      <c r="AU141" t="s">
        <v>18</v>
      </c>
      <c r="AV141">
        <f>IF(AND(AS125&lt;0,AT125&lt;0),SUM(AS139:AS142),0)</f>
        <v>0</v>
      </c>
      <c r="AW141" s="345"/>
      <c r="AX141" t="s">
        <v>457</v>
      </c>
      <c r="AY141">
        <f>'Générateur Emprise 20ans'!$F7</f>
        <v>0.2</v>
      </c>
      <c r="BA141" t="s">
        <v>18</v>
      </c>
      <c r="BB141">
        <f>IF(AND(AY125&lt;0,AZ125&lt;0),SUM(AY139:AY142),0)</f>
        <v>0</v>
      </c>
      <c r="BC141" s="345"/>
      <c r="BD141" t="s">
        <v>457</v>
      </c>
      <c r="BE141">
        <f>'Générateur Emprise 20ans'!$F7</f>
        <v>0.2</v>
      </c>
      <c r="BG141" t="s">
        <v>18</v>
      </c>
      <c r="BH141">
        <f>IF(AND(BE125&lt;0,BF125&lt;0),SUM(BE139:BE142),0)</f>
        <v>0</v>
      </c>
      <c r="BI141" s="345"/>
      <c r="BJ141" t="s">
        <v>457</v>
      </c>
      <c r="BK141">
        <f>'Générateur Emprise 20ans'!$F7</f>
        <v>0.2</v>
      </c>
      <c r="BM141" t="s">
        <v>18</v>
      </c>
      <c r="BN141">
        <f>IF(AND(BK125&lt;0,BL125&lt;0),SUM(BK139:BK142),0)</f>
        <v>0</v>
      </c>
      <c r="BO141" s="345"/>
      <c r="BP141" t="s">
        <v>457</v>
      </c>
      <c r="BQ141">
        <f>'Générateur Emprise 20ans'!$F7</f>
        <v>0.2</v>
      </c>
      <c r="BS141" t="s">
        <v>18</v>
      </c>
      <c r="BT141">
        <f>IF(AND(BQ125&lt;0,BR125&lt;0),SUM(BQ139:BQ142),0)</f>
        <v>0</v>
      </c>
      <c r="BU141" s="345"/>
      <c r="BV141" t="s">
        <v>457</v>
      </c>
      <c r="BW141">
        <f>'Générateur Emprise 20ans'!$F7</f>
        <v>0.2</v>
      </c>
      <c r="BY141" t="s">
        <v>18</v>
      </c>
      <c r="BZ141">
        <f>IF(AND(BW125&lt;0,BX125&lt;0),SUM(BW139:BW142),0)</f>
        <v>0</v>
      </c>
      <c r="CA141" s="345"/>
      <c r="CB141" t="s">
        <v>457</v>
      </c>
      <c r="CC141">
        <f>'Générateur Emprise 20ans'!$F7</f>
        <v>0.2</v>
      </c>
      <c r="CE141" t="s">
        <v>18</v>
      </c>
      <c r="CF141">
        <f>IF(AND(CC125&lt;0,CD125&lt;0),SUM(CC139:CC142),0)</f>
        <v>0</v>
      </c>
      <c r="CG141" s="345"/>
      <c r="CH141" t="s">
        <v>457</v>
      </c>
      <c r="CI141">
        <f>'Générateur Emprise 20ans'!$F7</f>
        <v>0.2</v>
      </c>
      <c r="CK141" t="s">
        <v>18</v>
      </c>
      <c r="CL141">
        <f>IF(AND(CI125&lt;0,CJ125&lt;0),SUM(CI139:CI142),0)</f>
        <v>0</v>
      </c>
      <c r="CM141" s="345"/>
      <c r="CN141" t="s">
        <v>457</v>
      </c>
      <c r="CO141">
        <f>'Générateur Emprise 20ans'!$F7</f>
        <v>0.2</v>
      </c>
      <c r="CQ141" t="s">
        <v>18</v>
      </c>
      <c r="CR141">
        <f>IF(AND(CO125&lt;0,CP125&lt;0),SUM(CO139:CO142),0)</f>
        <v>0</v>
      </c>
      <c r="CS141" s="345"/>
      <c r="CT141" t="s">
        <v>457</v>
      </c>
      <c r="CU141">
        <f>'Générateur Emprise 20ans'!$F7</f>
        <v>0.2</v>
      </c>
      <c r="CW141" t="s">
        <v>18</v>
      </c>
      <c r="CX141">
        <f>IF(AND(CU125&lt;0,CV125&lt;0),SUM(CU139:CU142),0)</f>
        <v>0</v>
      </c>
      <c r="CY141" s="345"/>
      <c r="CZ141" t="s">
        <v>457</v>
      </c>
      <c r="DA141">
        <f>'Générateur Emprise 20ans'!$F7</f>
        <v>0.2</v>
      </c>
      <c r="DC141" t="s">
        <v>18</v>
      </c>
      <c r="DD141">
        <f>IF(AND(DA125&lt;0,DB125&lt;0),SUM(DA139:DA142),0)</f>
        <v>0</v>
      </c>
      <c r="DE141" s="345"/>
      <c r="DF141" t="s">
        <v>457</v>
      </c>
      <c r="DG141">
        <f>'Générateur Emprise 20ans'!$F7</f>
        <v>0.2</v>
      </c>
      <c r="DI141" t="s">
        <v>18</v>
      </c>
      <c r="DJ141">
        <f>IF(AND(DG125&lt;0,DH125&lt;0),SUM(DG139:DG142),0)</f>
        <v>0</v>
      </c>
      <c r="DK141" s="345"/>
      <c r="DL141" t="s">
        <v>457</v>
      </c>
      <c r="DM141">
        <f>'Générateur Emprise 20ans'!$F7</f>
        <v>0.2</v>
      </c>
      <c r="DO141" t="s">
        <v>18</v>
      </c>
      <c r="DP141">
        <f>IF(AND(DM125&lt;0,DN125&lt;0),SUM(DM139:DM142),0)</f>
        <v>0</v>
      </c>
      <c r="DQ141" s="345"/>
      <c r="DR141" t="s">
        <v>457</v>
      </c>
      <c r="DS141">
        <f>'Générateur Emprise 20ans'!$F7</f>
        <v>0.2</v>
      </c>
      <c r="DU141" t="s">
        <v>18</v>
      </c>
      <c r="DV141">
        <f>IF(AND(DS125&lt;0,DT125&lt;0),SUM(DS139:DS142),0)</f>
        <v>0</v>
      </c>
      <c r="DW141" s="345"/>
      <c r="DX141" t="s">
        <v>457</v>
      </c>
      <c r="DY141">
        <f>'Générateur Emprise 20ans'!$F7</f>
        <v>0.2</v>
      </c>
      <c r="EA141" t="s">
        <v>18</v>
      </c>
      <c r="EB141">
        <f>IF(AND(DY125&lt;0,DZ125&lt;0),SUM(DY139:DY142),0)</f>
        <v>0</v>
      </c>
      <c r="EC141" s="345"/>
      <c r="ED141" t="s">
        <v>457</v>
      </c>
      <c r="EE141">
        <f>'Générateur Emprise 20ans'!$F7</f>
        <v>0.2</v>
      </c>
      <c r="EG141" t="s">
        <v>18</v>
      </c>
      <c r="EH141">
        <f>IF(AND(EE125&lt;0,EF125&lt;0),SUM(EE139:EE142),0)</f>
        <v>0</v>
      </c>
      <c r="EI141" s="345"/>
      <c r="EJ141" t="s">
        <v>457</v>
      </c>
      <c r="EK141">
        <f>'Générateur Emprise 20ans'!$F7</f>
        <v>0.2</v>
      </c>
      <c r="EM141" t="s">
        <v>18</v>
      </c>
      <c r="EN141">
        <f>IF(AND(EK125&lt;0,EL125&lt;0),SUM(EK139:EK142),0)</f>
        <v>0</v>
      </c>
      <c r="EO141" s="345"/>
      <c r="EP141" t="s">
        <v>457</v>
      </c>
      <c r="EQ141">
        <f>'Générateur Emprise 20ans'!$F7</f>
        <v>0.2</v>
      </c>
      <c r="ES141" t="s">
        <v>18</v>
      </c>
      <c r="ET141">
        <f>IF(AND(EQ125&lt;0,ER125&lt;0),SUM(EQ139:EQ142),0)</f>
        <v>0</v>
      </c>
      <c r="EU141" s="345"/>
      <c r="EV141" t="s">
        <v>457</v>
      </c>
      <c r="EW141">
        <f>'Générateur Emprise 20ans'!$F7</f>
        <v>0.2</v>
      </c>
      <c r="EY141" t="s">
        <v>18</v>
      </c>
      <c r="EZ141">
        <f>IF(AND(EW125&lt;0,EX125&lt;0),SUM(EW139:EW142),0)</f>
        <v>0</v>
      </c>
      <c r="FA141" s="345"/>
      <c r="FB141" t="s">
        <v>457</v>
      </c>
      <c r="FC141">
        <f>'Générateur Emprise 20ans'!$F7</f>
        <v>0.2</v>
      </c>
      <c r="FE141" t="s">
        <v>18</v>
      </c>
      <c r="FF141">
        <f>IF(AND(FC125&lt;0,FD125&lt;0),SUM(FC139:FC142),0)</f>
        <v>0</v>
      </c>
      <c r="FG141" s="345"/>
      <c r="FH141" t="s">
        <v>457</v>
      </c>
      <c r="FI141">
        <f>'Générateur Emprise 20ans'!$F7</f>
        <v>0.2</v>
      </c>
      <c r="FK141" t="s">
        <v>18</v>
      </c>
      <c r="FL141">
        <f>IF(AND(FI125&lt;0,FJ125&lt;0),SUM(FI139:FI142),0)</f>
        <v>0</v>
      </c>
      <c r="FM141" s="345"/>
      <c r="FN141" t="s">
        <v>457</v>
      </c>
      <c r="FO141">
        <f>'Générateur Emprise 20ans'!$F7</f>
        <v>0.2</v>
      </c>
      <c r="FQ141" t="s">
        <v>18</v>
      </c>
      <c r="FR141">
        <f>IF(AND(FO125&lt;0,FP125&lt;0),SUM(FO139:FO142),0)</f>
        <v>0</v>
      </c>
      <c r="FS141" s="345"/>
      <c r="FT141" t="s">
        <v>457</v>
      </c>
      <c r="FU141">
        <f>'Générateur Emprise 20ans'!$F7</f>
        <v>0.2</v>
      </c>
      <c r="FW141" t="s">
        <v>18</v>
      </c>
      <c r="FX141">
        <f>IF(AND(FU125&lt;0,FV125&lt;0),SUM(FU139:FU142),0)</f>
        <v>0</v>
      </c>
      <c r="FY141" s="345"/>
    </row>
    <row r="142" spans="1:181" ht="15" thickBot="1" x14ac:dyDescent="0.35">
      <c r="A142" s="19"/>
      <c r="B142" s="826" t="s">
        <v>456</v>
      </c>
      <c r="C142" s="833">
        <f>'Générateur Emprise 20ans'!$F8</f>
        <v>0.8</v>
      </c>
      <c r="D142" s="833"/>
      <c r="E142" s="833"/>
      <c r="F142" s="832"/>
      <c r="G142" s="345"/>
      <c r="H142" t="s">
        <v>456</v>
      </c>
      <c r="I142">
        <f>'Générateur Emprise 20ans'!$F8</f>
        <v>0.8</v>
      </c>
      <c r="M142" s="345"/>
      <c r="N142" t="s">
        <v>456</v>
      </c>
      <c r="O142">
        <f>'Générateur Emprise 20ans'!$F8</f>
        <v>0.8</v>
      </c>
      <c r="S142" s="345"/>
      <c r="T142" t="s">
        <v>456</v>
      </c>
      <c r="U142">
        <f>'Générateur Emprise 20ans'!$F8</f>
        <v>0.8</v>
      </c>
      <c r="Y142" s="345"/>
      <c r="Z142" t="s">
        <v>456</v>
      </c>
      <c r="AA142">
        <f>'Générateur Emprise 20ans'!$F8</f>
        <v>0.8</v>
      </c>
      <c r="AE142" s="345"/>
      <c r="AF142" t="s">
        <v>456</v>
      </c>
      <c r="AG142">
        <f>'Générateur Emprise 20ans'!$F8</f>
        <v>0.8</v>
      </c>
      <c r="AK142" s="345"/>
      <c r="AL142" t="s">
        <v>456</v>
      </c>
      <c r="AM142">
        <f>'Générateur Emprise 20ans'!$F8</f>
        <v>0.8</v>
      </c>
      <c r="AQ142" s="345"/>
      <c r="AR142" t="s">
        <v>456</v>
      </c>
      <c r="AS142">
        <f>'Générateur Emprise 20ans'!$F8</f>
        <v>0.8</v>
      </c>
      <c r="AW142" s="345"/>
      <c r="AX142" t="s">
        <v>456</v>
      </c>
      <c r="AY142">
        <f>'Générateur Emprise 20ans'!$F8</f>
        <v>0.8</v>
      </c>
      <c r="BC142" s="345"/>
      <c r="BD142" t="s">
        <v>456</v>
      </c>
      <c r="BE142">
        <f>'Générateur Emprise 20ans'!$F8</f>
        <v>0.8</v>
      </c>
      <c r="BI142" s="345"/>
      <c r="BJ142" t="s">
        <v>456</v>
      </c>
      <c r="BK142">
        <f>'Générateur Emprise 20ans'!$F8</f>
        <v>0.8</v>
      </c>
      <c r="BO142" s="345"/>
      <c r="BP142" t="s">
        <v>456</v>
      </c>
      <c r="BQ142">
        <f>'Générateur Emprise 20ans'!$F8</f>
        <v>0.8</v>
      </c>
      <c r="BU142" s="345"/>
      <c r="BV142" t="s">
        <v>456</v>
      </c>
      <c r="BW142">
        <f>'Générateur Emprise 20ans'!$F8</f>
        <v>0.8</v>
      </c>
      <c r="CA142" s="345"/>
      <c r="CB142" t="s">
        <v>456</v>
      </c>
      <c r="CC142">
        <f>'Générateur Emprise 20ans'!$F8</f>
        <v>0.8</v>
      </c>
      <c r="CG142" s="345"/>
      <c r="CH142" t="s">
        <v>456</v>
      </c>
      <c r="CI142">
        <f>'Générateur Emprise 20ans'!$F8</f>
        <v>0.8</v>
      </c>
      <c r="CM142" s="345"/>
      <c r="CN142" t="s">
        <v>456</v>
      </c>
      <c r="CO142">
        <f>'Générateur Emprise 20ans'!$F8</f>
        <v>0.8</v>
      </c>
      <c r="CS142" s="345"/>
      <c r="CT142" t="s">
        <v>456</v>
      </c>
      <c r="CU142">
        <f>'Générateur Emprise 20ans'!$F8</f>
        <v>0.8</v>
      </c>
      <c r="CY142" s="345"/>
      <c r="CZ142" t="s">
        <v>456</v>
      </c>
      <c r="DA142">
        <f>'Générateur Emprise 20ans'!$F8</f>
        <v>0.8</v>
      </c>
      <c r="DE142" s="345"/>
      <c r="DF142" t="s">
        <v>456</v>
      </c>
      <c r="DG142">
        <f>'Générateur Emprise 20ans'!$F8</f>
        <v>0.8</v>
      </c>
      <c r="DK142" s="345"/>
      <c r="DL142" t="s">
        <v>456</v>
      </c>
      <c r="DM142">
        <f>'Générateur Emprise 20ans'!$F8</f>
        <v>0.8</v>
      </c>
      <c r="DQ142" s="345"/>
      <c r="DR142" t="s">
        <v>456</v>
      </c>
      <c r="DS142">
        <f>'Générateur Emprise 20ans'!$F8</f>
        <v>0.8</v>
      </c>
      <c r="DW142" s="345"/>
      <c r="DX142" t="s">
        <v>456</v>
      </c>
      <c r="DY142">
        <f>'Générateur Emprise 20ans'!$F8</f>
        <v>0.8</v>
      </c>
      <c r="EC142" s="345"/>
      <c r="ED142" t="s">
        <v>456</v>
      </c>
      <c r="EE142">
        <f>'Générateur Emprise 20ans'!$F8</f>
        <v>0.8</v>
      </c>
      <c r="EI142" s="345"/>
      <c r="EJ142" t="s">
        <v>456</v>
      </c>
      <c r="EK142">
        <f>'Générateur Emprise 20ans'!$F8</f>
        <v>0.8</v>
      </c>
      <c r="EO142" s="345"/>
      <c r="EP142" t="s">
        <v>456</v>
      </c>
      <c r="EQ142">
        <f>'Générateur Emprise 20ans'!$F8</f>
        <v>0.8</v>
      </c>
      <c r="EU142" s="345"/>
      <c r="EV142" t="s">
        <v>456</v>
      </c>
      <c r="EW142">
        <f>'Générateur Emprise 20ans'!$F8</f>
        <v>0.8</v>
      </c>
      <c r="FA142" s="345"/>
      <c r="FB142" t="s">
        <v>456</v>
      </c>
      <c r="FC142">
        <f>'Générateur Emprise 20ans'!$F8</f>
        <v>0.8</v>
      </c>
      <c r="FG142" s="345"/>
      <c r="FH142" t="s">
        <v>456</v>
      </c>
      <c r="FI142">
        <f>'Générateur Emprise 20ans'!$F8</f>
        <v>0.8</v>
      </c>
      <c r="FM142" s="345"/>
      <c r="FN142" t="s">
        <v>456</v>
      </c>
      <c r="FO142">
        <f>'Générateur Emprise 20ans'!$F8</f>
        <v>0.8</v>
      </c>
      <c r="FS142" s="345"/>
      <c r="FT142" t="s">
        <v>456</v>
      </c>
      <c r="FU142">
        <f>'Générateur Emprise 20ans'!$F8</f>
        <v>0.8</v>
      </c>
      <c r="FY142" s="345"/>
    </row>
    <row r="143" spans="1:181" ht="15" thickBot="1" x14ac:dyDescent="0.35">
      <c r="A143" s="19"/>
      <c r="G143" s="345"/>
      <c r="M143" s="345"/>
      <c r="S143" s="345"/>
      <c r="Y143" s="345"/>
      <c r="AE143" s="345"/>
      <c r="AK143" s="345"/>
      <c r="AQ143" s="345"/>
      <c r="AW143" s="345"/>
      <c r="BC143" s="345"/>
      <c r="BI143" s="345"/>
      <c r="BO143" s="345"/>
      <c r="BU143" s="345"/>
      <c r="CA143" s="345"/>
      <c r="CG143" s="345"/>
      <c r="CM143" s="345"/>
      <c r="CS143" s="345"/>
      <c r="CY143" s="345"/>
      <c r="DE143" s="345"/>
      <c r="DK143" s="345"/>
      <c r="DQ143" s="345"/>
      <c r="DW143" s="345"/>
      <c r="EC143" s="345"/>
      <c r="EI143" s="345"/>
      <c r="EO143" s="345"/>
      <c r="EU143" s="345"/>
      <c r="FA143" s="345"/>
      <c r="FG143" s="345"/>
      <c r="FM143" s="345"/>
      <c r="FS143" s="345"/>
      <c r="FY143" s="345"/>
    </row>
    <row r="144" spans="1:181" x14ac:dyDescent="0.3">
      <c r="A144" s="19"/>
      <c r="B144" s="838"/>
      <c r="C144" s="837" t="s">
        <v>455</v>
      </c>
      <c r="D144" s="837" t="s">
        <v>454</v>
      </c>
      <c r="E144" s="837" t="s">
        <v>453</v>
      </c>
      <c r="F144" s="837" t="s">
        <v>452</v>
      </c>
      <c r="G144" s="836"/>
      <c r="H144" s="838"/>
      <c r="I144" s="837" t="s">
        <v>455</v>
      </c>
      <c r="J144" s="837" t="s">
        <v>454</v>
      </c>
      <c r="K144" s="837" t="s">
        <v>453</v>
      </c>
      <c r="L144" s="837" t="s">
        <v>452</v>
      </c>
      <c r="M144" s="836"/>
      <c r="N144" s="838"/>
      <c r="O144" s="837" t="s">
        <v>455</v>
      </c>
      <c r="P144" s="837" t="s">
        <v>454</v>
      </c>
      <c r="Q144" s="837" t="s">
        <v>453</v>
      </c>
      <c r="R144" s="837" t="s">
        <v>452</v>
      </c>
      <c r="S144" s="836"/>
      <c r="T144" s="838"/>
      <c r="U144" s="837" t="s">
        <v>455</v>
      </c>
      <c r="V144" s="837" t="s">
        <v>454</v>
      </c>
      <c r="W144" s="837" t="s">
        <v>453</v>
      </c>
      <c r="X144" s="837" t="s">
        <v>452</v>
      </c>
      <c r="Y144" s="836"/>
      <c r="Z144" s="838"/>
      <c r="AA144" s="837" t="s">
        <v>455</v>
      </c>
      <c r="AB144" s="837" t="s">
        <v>454</v>
      </c>
      <c r="AC144" s="837" t="s">
        <v>453</v>
      </c>
      <c r="AD144" s="837" t="s">
        <v>452</v>
      </c>
      <c r="AE144" s="836"/>
      <c r="AF144" s="838"/>
      <c r="AG144" s="837" t="s">
        <v>455</v>
      </c>
      <c r="AH144" s="837" t="s">
        <v>454</v>
      </c>
      <c r="AI144" s="837" t="s">
        <v>453</v>
      </c>
      <c r="AJ144" s="837" t="s">
        <v>452</v>
      </c>
      <c r="AK144" s="836"/>
      <c r="AL144" s="838"/>
      <c r="AM144" s="837" t="s">
        <v>455</v>
      </c>
      <c r="AN144" s="837" t="s">
        <v>454</v>
      </c>
      <c r="AO144" s="837" t="s">
        <v>453</v>
      </c>
      <c r="AP144" s="837" t="s">
        <v>452</v>
      </c>
      <c r="AQ144" s="836"/>
      <c r="AR144" s="838"/>
      <c r="AS144" s="837" t="s">
        <v>455</v>
      </c>
      <c r="AT144" s="837" t="s">
        <v>454</v>
      </c>
      <c r="AU144" s="837" t="s">
        <v>453</v>
      </c>
      <c r="AV144" s="837" t="s">
        <v>452</v>
      </c>
      <c r="AW144" s="836"/>
      <c r="AX144" s="838"/>
      <c r="AY144" s="837" t="s">
        <v>455</v>
      </c>
      <c r="AZ144" s="837" t="s">
        <v>454</v>
      </c>
      <c r="BA144" s="837" t="s">
        <v>453</v>
      </c>
      <c r="BB144" s="837" t="s">
        <v>452</v>
      </c>
      <c r="BC144" s="836"/>
      <c r="BD144" s="838"/>
      <c r="BE144" s="837" t="s">
        <v>455</v>
      </c>
      <c r="BF144" s="837" t="s">
        <v>454</v>
      </c>
      <c r="BG144" s="837" t="s">
        <v>453</v>
      </c>
      <c r="BH144" s="837" t="s">
        <v>452</v>
      </c>
      <c r="BI144" s="836"/>
      <c r="BJ144" s="838"/>
      <c r="BK144" s="837" t="s">
        <v>455</v>
      </c>
      <c r="BL144" s="837" t="s">
        <v>454</v>
      </c>
      <c r="BM144" s="837" t="s">
        <v>453</v>
      </c>
      <c r="BN144" s="837" t="s">
        <v>452</v>
      </c>
      <c r="BO144" s="836"/>
      <c r="BP144" s="838"/>
      <c r="BQ144" s="837" t="s">
        <v>455</v>
      </c>
      <c r="BR144" s="837" t="s">
        <v>454</v>
      </c>
      <c r="BS144" s="837" t="s">
        <v>453</v>
      </c>
      <c r="BT144" s="837" t="s">
        <v>452</v>
      </c>
      <c r="BU144" s="836"/>
      <c r="BV144" s="838"/>
      <c r="BW144" s="837" t="s">
        <v>455</v>
      </c>
      <c r="BX144" s="837" t="s">
        <v>454</v>
      </c>
      <c r="BY144" s="837" t="s">
        <v>453</v>
      </c>
      <c r="BZ144" s="837" t="s">
        <v>452</v>
      </c>
      <c r="CA144" s="836"/>
      <c r="CB144" s="838"/>
      <c r="CC144" s="837" t="s">
        <v>455</v>
      </c>
      <c r="CD144" s="837" t="s">
        <v>454</v>
      </c>
      <c r="CE144" s="837" t="s">
        <v>453</v>
      </c>
      <c r="CF144" s="837" t="s">
        <v>452</v>
      </c>
      <c r="CG144" s="836"/>
      <c r="CH144" s="838"/>
      <c r="CI144" s="837" t="s">
        <v>455</v>
      </c>
      <c r="CJ144" s="837" t="s">
        <v>454</v>
      </c>
      <c r="CK144" s="837" t="s">
        <v>453</v>
      </c>
      <c r="CL144" s="837" t="s">
        <v>452</v>
      </c>
      <c r="CM144" s="836"/>
      <c r="CN144" s="838"/>
      <c r="CO144" s="837" t="s">
        <v>455</v>
      </c>
      <c r="CP144" s="837" t="s">
        <v>454</v>
      </c>
      <c r="CQ144" s="837" t="s">
        <v>453</v>
      </c>
      <c r="CR144" s="837" t="s">
        <v>452</v>
      </c>
      <c r="CS144" s="836"/>
      <c r="CT144" s="838"/>
      <c r="CU144" s="837" t="s">
        <v>455</v>
      </c>
      <c r="CV144" s="837" t="s">
        <v>454</v>
      </c>
      <c r="CW144" s="837" t="s">
        <v>453</v>
      </c>
      <c r="CX144" s="837" t="s">
        <v>452</v>
      </c>
      <c r="CY144" s="836"/>
      <c r="CZ144" s="838"/>
      <c r="DA144" s="837" t="s">
        <v>455</v>
      </c>
      <c r="DB144" s="837" t="s">
        <v>454</v>
      </c>
      <c r="DC144" s="837" t="s">
        <v>453</v>
      </c>
      <c r="DD144" s="837" t="s">
        <v>452</v>
      </c>
      <c r="DE144" s="836"/>
      <c r="DF144" s="838"/>
      <c r="DG144" s="837" t="s">
        <v>455</v>
      </c>
      <c r="DH144" s="837" t="s">
        <v>454</v>
      </c>
      <c r="DI144" s="837" t="s">
        <v>453</v>
      </c>
      <c r="DJ144" s="837" t="s">
        <v>452</v>
      </c>
      <c r="DK144" s="836"/>
      <c r="DL144" s="838"/>
      <c r="DM144" s="837" t="s">
        <v>455</v>
      </c>
      <c r="DN144" s="837" t="s">
        <v>454</v>
      </c>
      <c r="DO144" s="837" t="s">
        <v>453</v>
      </c>
      <c r="DP144" s="837" t="s">
        <v>452</v>
      </c>
      <c r="DQ144" s="836"/>
      <c r="DR144" s="838"/>
      <c r="DS144" s="837" t="s">
        <v>455</v>
      </c>
      <c r="DT144" s="837" t="s">
        <v>454</v>
      </c>
      <c r="DU144" s="837" t="s">
        <v>453</v>
      </c>
      <c r="DV144" s="837" t="s">
        <v>452</v>
      </c>
      <c r="DW144" s="836"/>
      <c r="DX144" s="838"/>
      <c r="DY144" s="837" t="s">
        <v>455</v>
      </c>
      <c r="DZ144" s="837" t="s">
        <v>454</v>
      </c>
      <c r="EA144" s="837" t="s">
        <v>453</v>
      </c>
      <c r="EB144" s="837" t="s">
        <v>452</v>
      </c>
      <c r="EC144" s="836"/>
      <c r="ED144" s="838"/>
      <c r="EE144" s="837" t="s">
        <v>455</v>
      </c>
      <c r="EF144" s="837" t="s">
        <v>454</v>
      </c>
      <c r="EG144" s="837" t="s">
        <v>453</v>
      </c>
      <c r="EH144" s="837" t="s">
        <v>452</v>
      </c>
      <c r="EI144" s="836"/>
      <c r="EJ144" s="838"/>
      <c r="EK144" s="837" t="s">
        <v>455</v>
      </c>
      <c r="EL144" s="837" t="s">
        <v>454</v>
      </c>
      <c r="EM144" s="837" t="s">
        <v>453</v>
      </c>
      <c r="EN144" s="837" t="s">
        <v>452</v>
      </c>
      <c r="EO144" s="836"/>
      <c r="EP144" s="838"/>
      <c r="EQ144" s="837" t="s">
        <v>455</v>
      </c>
      <c r="ER144" s="837" t="s">
        <v>454</v>
      </c>
      <c r="ES144" s="837" t="s">
        <v>453</v>
      </c>
      <c r="ET144" s="837" t="s">
        <v>452</v>
      </c>
      <c r="EU144" s="836"/>
      <c r="EV144" s="838"/>
      <c r="EW144" s="837" t="s">
        <v>455</v>
      </c>
      <c r="EX144" s="837" t="s">
        <v>454</v>
      </c>
      <c r="EY144" s="837" t="s">
        <v>453</v>
      </c>
      <c r="EZ144" s="837" t="s">
        <v>452</v>
      </c>
      <c r="FA144" s="836"/>
      <c r="FB144" s="838"/>
      <c r="FC144" s="837" t="s">
        <v>455</v>
      </c>
      <c r="FD144" s="837" t="s">
        <v>454</v>
      </c>
      <c r="FE144" s="837" t="s">
        <v>453</v>
      </c>
      <c r="FF144" s="837" t="s">
        <v>452</v>
      </c>
      <c r="FG144" s="836"/>
      <c r="FH144" s="838"/>
      <c r="FI144" s="837" t="s">
        <v>455</v>
      </c>
      <c r="FJ144" s="837" t="s">
        <v>454</v>
      </c>
      <c r="FK144" s="837" t="s">
        <v>453</v>
      </c>
      <c r="FL144" s="837" t="s">
        <v>452</v>
      </c>
      <c r="FM144" s="836"/>
      <c r="FN144" s="838"/>
      <c r="FO144" s="837" t="s">
        <v>455</v>
      </c>
      <c r="FP144" s="837" t="s">
        <v>454</v>
      </c>
      <c r="FQ144" s="837" t="s">
        <v>453</v>
      </c>
      <c r="FR144" s="837" t="s">
        <v>452</v>
      </c>
      <c r="FS144" s="836"/>
      <c r="FT144" s="838"/>
      <c r="FU144" s="837" t="s">
        <v>455</v>
      </c>
      <c r="FV144" s="837" t="s">
        <v>454</v>
      </c>
      <c r="FW144" s="837" t="s">
        <v>453</v>
      </c>
      <c r="FX144" s="837" t="s">
        <v>452</v>
      </c>
      <c r="FY144" s="836"/>
    </row>
    <row r="145" spans="1:181" x14ac:dyDescent="0.3">
      <c r="A145" s="19"/>
      <c r="B145" s="827" t="s">
        <v>451</v>
      </c>
      <c r="C145" s="835"/>
      <c r="D145" s="835"/>
      <c r="E145" s="835"/>
      <c r="F145" s="835"/>
      <c r="G145" s="834"/>
      <c r="H145" s="827" t="s">
        <v>451</v>
      </c>
      <c r="I145" s="835"/>
      <c r="J145" s="835"/>
      <c r="K145" s="835"/>
      <c r="L145" s="835"/>
      <c r="M145" s="834"/>
      <c r="N145" s="827" t="s">
        <v>451</v>
      </c>
      <c r="O145" s="835"/>
      <c r="P145" s="835"/>
      <c r="Q145" s="835"/>
      <c r="R145" s="835"/>
      <c r="S145" s="834"/>
      <c r="T145" s="827" t="s">
        <v>451</v>
      </c>
      <c r="U145" s="835"/>
      <c r="V145" s="835"/>
      <c r="W145" s="835"/>
      <c r="X145" s="835"/>
      <c r="Y145" s="834"/>
      <c r="Z145" s="827" t="s">
        <v>451</v>
      </c>
      <c r="AA145" s="835"/>
      <c r="AB145" s="835"/>
      <c r="AC145" s="835"/>
      <c r="AD145" s="835"/>
      <c r="AE145" s="834"/>
      <c r="AF145" s="827" t="s">
        <v>451</v>
      </c>
      <c r="AG145" s="835"/>
      <c r="AH145" s="835"/>
      <c r="AI145" s="835"/>
      <c r="AJ145" s="835"/>
      <c r="AK145" s="834"/>
      <c r="AL145" s="827" t="s">
        <v>451</v>
      </c>
      <c r="AM145" s="835"/>
      <c r="AN145" s="835"/>
      <c r="AO145" s="835"/>
      <c r="AP145" s="835"/>
      <c r="AQ145" s="834"/>
      <c r="AR145" s="827" t="s">
        <v>451</v>
      </c>
      <c r="AS145" s="835"/>
      <c r="AT145" s="835"/>
      <c r="AU145" s="835"/>
      <c r="AV145" s="835"/>
      <c r="AW145" s="834"/>
      <c r="AX145" s="827" t="s">
        <v>451</v>
      </c>
      <c r="AY145" s="835"/>
      <c r="AZ145" s="835"/>
      <c r="BA145" s="835"/>
      <c r="BB145" s="835"/>
      <c r="BC145" s="834"/>
      <c r="BD145" s="827" t="s">
        <v>451</v>
      </c>
      <c r="BE145" s="835"/>
      <c r="BF145" s="835"/>
      <c r="BG145" s="835"/>
      <c r="BH145" s="835"/>
      <c r="BI145" s="834"/>
      <c r="BJ145" s="827" t="s">
        <v>451</v>
      </c>
      <c r="BK145" s="835"/>
      <c r="BL145" s="835"/>
      <c r="BM145" s="835"/>
      <c r="BN145" s="835"/>
      <c r="BO145" s="834"/>
      <c r="BP145" s="827" t="s">
        <v>451</v>
      </c>
      <c r="BQ145" s="835"/>
      <c r="BR145" s="835"/>
      <c r="BS145" s="835"/>
      <c r="BT145" s="835"/>
      <c r="BU145" s="834"/>
      <c r="BV145" s="827" t="s">
        <v>451</v>
      </c>
      <c r="BW145" s="835"/>
      <c r="BX145" s="835"/>
      <c r="BY145" s="835"/>
      <c r="BZ145" s="835"/>
      <c r="CA145" s="834"/>
      <c r="CB145" s="827" t="s">
        <v>451</v>
      </c>
      <c r="CC145" s="835"/>
      <c r="CD145" s="835"/>
      <c r="CE145" s="835"/>
      <c r="CF145" s="835"/>
      <c r="CG145" s="834"/>
      <c r="CH145" s="827" t="s">
        <v>451</v>
      </c>
      <c r="CI145" s="835"/>
      <c r="CJ145" s="835"/>
      <c r="CK145" s="835"/>
      <c r="CL145" s="835"/>
      <c r="CM145" s="834"/>
      <c r="CN145" s="827" t="s">
        <v>451</v>
      </c>
      <c r="CO145" s="835"/>
      <c r="CP145" s="835"/>
      <c r="CQ145" s="835"/>
      <c r="CR145" s="835"/>
      <c r="CS145" s="834"/>
      <c r="CT145" s="827" t="s">
        <v>451</v>
      </c>
      <c r="CU145" s="835"/>
      <c r="CV145" s="835"/>
      <c r="CW145" s="835"/>
      <c r="CX145" s="835"/>
      <c r="CY145" s="834"/>
      <c r="CZ145" s="827" t="s">
        <v>451</v>
      </c>
      <c r="DA145" s="835"/>
      <c r="DB145" s="835"/>
      <c r="DC145" s="835"/>
      <c r="DD145" s="835"/>
      <c r="DE145" s="834"/>
      <c r="DF145" s="827" t="s">
        <v>451</v>
      </c>
      <c r="DG145" s="835"/>
      <c r="DH145" s="835"/>
      <c r="DI145" s="835"/>
      <c r="DJ145" s="835"/>
      <c r="DK145" s="834"/>
      <c r="DL145" s="827" t="s">
        <v>451</v>
      </c>
      <c r="DM145" s="835"/>
      <c r="DN145" s="835"/>
      <c r="DO145" s="835"/>
      <c r="DP145" s="835"/>
      <c r="DQ145" s="834"/>
      <c r="DR145" s="827" t="s">
        <v>451</v>
      </c>
      <c r="DS145" s="835"/>
      <c r="DT145" s="835"/>
      <c r="DU145" s="835"/>
      <c r="DV145" s="835"/>
      <c r="DW145" s="834"/>
      <c r="DX145" s="827" t="s">
        <v>451</v>
      </c>
      <c r="DY145" s="835"/>
      <c r="DZ145" s="835"/>
      <c r="EA145" s="835"/>
      <c r="EB145" s="835"/>
      <c r="EC145" s="834"/>
      <c r="ED145" s="827" t="s">
        <v>451</v>
      </c>
      <c r="EE145" s="835"/>
      <c r="EF145" s="835"/>
      <c r="EG145" s="835"/>
      <c r="EH145" s="835"/>
      <c r="EI145" s="834"/>
      <c r="EJ145" s="827" t="s">
        <v>451</v>
      </c>
      <c r="EK145" s="835"/>
      <c r="EL145" s="835"/>
      <c r="EM145" s="835"/>
      <c r="EN145" s="835"/>
      <c r="EO145" s="834"/>
      <c r="EP145" s="827" t="s">
        <v>451</v>
      </c>
      <c r="EQ145" s="835"/>
      <c r="ER145" s="835"/>
      <c r="ES145" s="835"/>
      <c r="ET145" s="835"/>
      <c r="EU145" s="834"/>
      <c r="EV145" s="827" t="s">
        <v>451</v>
      </c>
      <c r="EW145" s="835"/>
      <c r="EX145" s="835"/>
      <c r="EY145" s="835"/>
      <c r="EZ145" s="835"/>
      <c r="FA145" s="834"/>
      <c r="FB145" s="827" t="s">
        <v>451</v>
      </c>
      <c r="FC145" s="835"/>
      <c r="FD145" s="835"/>
      <c r="FE145" s="835"/>
      <c r="FF145" s="835"/>
      <c r="FG145" s="834"/>
      <c r="FH145" s="827" t="s">
        <v>451</v>
      </c>
      <c r="FI145" s="835"/>
      <c r="FJ145" s="835"/>
      <c r="FK145" s="835"/>
      <c r="FL145" s="835"/>
      <c r="FM145" s="834"/>
      <c r="FN145" s="827" t="s">
        <v>451</v>
      </c>
      <c r="FO145" s="835"/>
      <c r="FP145" s="835"/>
      <c r="FQ145" s="835"/>
      <c r="FR145" s="835"/>
      <c r="FS145" s="834"/>
      <c r="FT145" s="827" t="s">
        <v>451</v>
      </c>
      <c r="FU145" s="835"/>
      <c r="FV145" s="835"/>
      <c r="FW145" s="835"/>
      <c r="FX145" s="835"/>
      <c r="FY145" s="834"/>
    </row>
    <row r="146" spans="1:181" x14ac:dyDescent="0.3">
      <c r="A146" s="19"/>
      <c r="B146" s="827" t="s">
        <v>450</v>
      </c>
      <c r="C146" s="835">
        <f>('Générateur Emprise 20ans'!$C$13+'Générateur Emprise 20ans'!$C$14)/(2*100)</f>
        <v>0.75</v>
      </c>
      <c r="D146" s="835">
        <f>(D$135*2*C146)</f>
        <v>-0.30000000000000004</v>
      </c>
      <c r="E146" s="835">
        <f>B$135+(B$135*D146)</f>
        <v>5.4599999999999991</v>
      </c>
      <c r="F146" s="835">
        <f>E146*E73/10000</f>
        <v>7.8623999999999986E-2</v>
      </c>
      <c r="G146" s="834"/>
      <c r="H146" s="827" t="s">
        <v>450</v>
      </c>
      <c r="I146" s="835">
        <f>('Générateur Emprise 20ans'!$C$13+'Générateur Emprise 20ans'!$C$14)/(2*100)</f>
        <v>0.75</v>
      </c>
      <c r="J146" s="835">
        <f>(J$135*2*I146)</f>
        <v>-0.30000000000000004</v>
      </c>
      <c r="K146" s="835">
        <f>H$135+(H$135*J146)</f>
        <v>7</v>
      </c>
      <c r="L146" s="835">
        <f>K146*K73/10000</f>
        <v>0.1008</v>
      </c>
      <c r="M146" s="834"/>
      <c r="N146" s="827" t="s">
        <v>450</v>
      </c>
      <c r="O146" s="835">
        <f>('Générateur Emprise 20ans'!$C$13+'Générateur Emprise 20ans'!$C$14)/(2*100)</f>
        <v>0.75</v>
      </c>
      <c r="P146" s="835">
        <f>(P$135*2*O146)</f>
        <v>-0.30000000000000004</v>
      </c>
      <c r="Q146" s="835">
        <f>N$135+(N$135*P146)</f>
        <v>5.9499999999999993</v>
      </c>
      <c r="R146" s="835">
        <f>Q146*Q73/10000</f>
        <v>8.5679999999999992E-2</v>
      </c>
      <c r="S146" s="834"/>
      <c r="T146" s="827" t="s">
        <v>450</v>
      </c>
      <c r="U146" s="835">
        <f>('Générateur Emprise 20ans'!$C$13+'Générateur Emprise 20ans'!$C$14)/(2*100)</f>
        <v>0.75</v>
      </c>
      <c r="V146" s="835">
        <f>(V$135*2*U146)</f>
        <v>-7.5000000000000011E-2</v>
      </c>
      <c r="W146" s="835">
        <f>T$135+(T$135*V146)</f>
        <v>8.7874999999999996</v>
      </c>
      <c r="X146" s="835">
        <f>W146*W73/10000</f>
        <v>0.12653999999999999</v>
      </c>
      <c r="Y146" s="834"/>
      <c r="Z146" s="827" t="s">
        <v>450</v>
      </c>
      <c r="AA146" s="835">
        <f>('Générateur Emprise 20ans'!$C$13+'Générateur Emprise 20ans'!$C$14)/(2*100)</f>
        <v>0.75</v>
      </c>
      <c r="AB146" s="835">
        <f>(AB$135*2*AA146)</f>
        <v>-0.30000000000000004</v>
      </c>
      <c r="AC146" s="835">
        <f>Z$135+(Z$135*AB146)</f>
        <v>5.4599999999999991</v>
      </c>
      <c r="AD146" s="835">
        <f>AC146*AC73/10000</f>
        <v>7.8623999999999986E-2</v>
      </c>
      <c r="AE146" s="834"/>
      <c r="AF146" s="827" t="s">
        <v>450</v>
      </c>
      <c r="AG146" s="835">
        <f>('Générateur Emprise 20ans'!$C$13+'Générateur Emprise 20ans'!$C$14)/(2*100)</f>
        <v>0.75</v>
      </c>
      <c r="AH146" s="835">
        <f>(AH$135*2*AG146)</f>
        <v>-0.30000000000000004</v>
      </c>
      <c r="AI146" s="835">
        <f>AF$135+(AF$135*AH146)</f>
        <v>7</v>
      </c>
      <c r="AJ146" s="835">
        <f>AI146*AI73/10000</f>
        <v>0.1008</v>
      </c>
      <c r="AK146" s="834"/>
      <c r="AL146" s="827" t="s">
        <v>450</v>
      </c>
      <c r="AM146" s="835">
        <f>('Générateur Emprise 20ans'!$C$13+'Générateur Emprise 20ans'!$C$14)/(2*100)</f>
        <v>0.75</v>
      </c>
      <c r="AN146" s="835">
        <f>(AN$135*2*AM146)</f>
        <v>-0.30000000000000004</v>
      </c>
      <c r="AO146" s="835">
        <f>AL$135+(AL$135*AN146)</f>
        <v>5.9499999999999993</v>
      </c>
      <c r="AP146" s="835">
        <f>AO146*AO73/10000</f>
        <v>8.5679999999999992E-2</v>
      </c>
      <c r="AQ146" s="834"/>
      <c r="AR146" s="827" t="s">
        <v>450</v>
      </c>
      <c r="AS146" s="835">
        <f>('Générateur Emprise 20ans'!$C$13+'Générateur Emprise 20ans'!$C$14)/(2*100)</f>
        <v>0.75</v>
      </c>
      <c r="AT146" s="835">
        <f>(AT$135*2*AS146)</f>
        <v>-7.5000000000000011E-2</v>
      </c>
      <c r="AU146" s="835">
        <f>AR$135+(AR$135*AT146)</f>
        <v>8.7874999999999996</v>
      </c>
      <c r="AV146" s="835">
        <f>AU146*AU73/10000</f>
        <v>0.12653999999999999</v>
      </c>
      <c r="AW146" s="834"/>
      <c r="AX146" s="827" t="s">
        <v>450</v>
      </c>
      <c r="AY146" s="835">
        <f>('Générateur Emprise 20ans'!$C$13+'Générateur Emprise 20ans'!$C$14)/(2*100)</f>
        <v>0.75</v>
      </c>
      <c r="AZ146" s="835">
        <f>(AZ$135*2*AY146)</f>
        <v>-0.30000000000000004</v>
      </c>
      <c r="BA146" s="835">
        <f>AX$135+(AX$135*AZ146)</f>
        <v>5.4599999999999991</v>
      </c>
      <c r="BB146" s="835">
        <f>BA146*BA73/10000</f>
        <v>7.8623999999999986E-2</v>
      </c>
      <c r="BC146" s="834"/>
      <c r="BD146" s="827" t="s">
        <v>450</v>
      </c>
      <c r="BE146" s="835">
        <f>('Générateur Emprise 20ans'!$C$13+'Générateur Emprise 20ans'!$C$14)/(2*100)</f>
        <v>0.75</v>
      </c>
      <c r="BF146" s="835">
        <f>(BF$135*2*BE146)</f>
        <v>-0.30000000000000004</v>
      </c>
      <c r="BG146" s="835">
        <f>BD$135+(BD$135*BF146)</f>
        <v>7</v>
      </c>
      <c r="BH146" s="835">
        <f>BG146*BG73/10000</f>
        <v>0.1008</v>
      </c>
      <c r="BI146" s="834"/>
      <c r="BJ146" s="827" t="s">
        <v>450</v>
      </c>
      <c r="BK146" s="835">
        <f>('Générateur Emprise 20ans'!$C$13+'Générateur Emprise 20ans'!$C$14)/(2*100)</f>
        <v>0.75</v>
      </c>
      <c r="BL146" s="835">
        <f>(BL$135*2*BK146)</f>
        <v>-0.30000000000000004</v>
      </c>
      <c r="BM146" s="835">
        <f>BJ$135+(BJ$135*BL146)</f>
        <v>5.9499999999999993</v>
      </c>
      <c r="BN146" s="835">
        <f>BM146*BM73/10000</f>
        <v>8.5679999999999992E-2</v>
      </c>
      <c r="BO146" s="834"/>
      <c r="BP146" s="827" t="s">
        <v>450</v>
      </c>
      <c r="BQ146" s="835">
        <f>('Générateur Emprise 20ans'!$C$13+'Générateur Emprise 20ans'!$C$14)/(2*100)</f>
        <v>0.75</v>
      </c>
      <c r="BR146" s="835">
        <f>(BR$135*2*BQ146)</f>
        <v>-7.5000000000000011E-2</v>
      </c>
      <c r="BS146" s="835">
        <f>BP$135+(BP$135*BR146)</f>
        <v>8.7874999999999996</v>
      </c>
      <c r="BT146" s="835">
        <f>BS146*BS73/10000</f>
        <v>0.12653999999999999</v>
      </c>
      <c r="BU146" s="834"/>
      <c r="BV146" s="827" t="s">
        <v>450</v>
      </c>
      <c r="BW146" s="835">
        <f>('Générateur Emprise 20ans'!$C$13+'Générateur Emprise 20ans'!$C$14)/(2*100)</f>
        <v>0.75</v>
      </c>
      <c r="BX146" s="835">
        <f>(BX$135*2*BW146)</f>
        <v>-0.30000000000000004</v>
      </c>
      <c r="BY146" s="835">
        <f>BV$135+(BV$135*BX146)</f>
        <v>5.4599999999999991</v>
      </c>
      <c r="BZ146" s="835">
        <f>BY146*BY73/10000</f>
        <v>7.8623999999999986E-2</v>
      </c>
      <c r="CA146" s="834"/>
      <c r="CB146" s="827" t="s">
        <v>450</v>
      </c>
      <c r="CC146" s="835">
        <f>('Générateur Emprise 20ans'!$C$13+'Générateur Emprise 20ans'!$C$14)/(2*100)</f>
        <v>0.75</v>
      </c>
      <c r="CD146" s="835">
        <f>(CD$135*2*CC146)</f>
        <v>-0.30000000000000004</v>
      </c>
      <c r="CE146" s="835">
        <f>CB$135+(CB$135*CD146)</f>
        <v>7</v>
      </c>
      <c r="CF146" s="835">
        <f>CE146*CE73/10000</f>
        <v>0.1008</v>
      </c>
      <c r="CG146" s="834"/>
      <c r="CH146" s="827" t="s">
        <v>450</v>
      </c>
      <c r="CI146" s="835">
        <f>('Générateur Emprise 20ans'!$C$13+'Générateur Emprise 20ans'!$C$14)/(2*100)</f>
        <v>0.75</v>
      </c>
      <c r="CJ146" s="835">
        <f>(CJ$135*2*CI146)</f>
        <v>-0.30000000000000004</v>
      </c>
      <c r="CK146" s="835">
        <f>CH$135+(CH$135*CJ146)</f>
        <v>5.9499999999999993</v>
      </c>
      <c r="CL146" s="835">
        <f>CK146*CK73/10000</f>
        <v>8.5679999999999992E-2</v>
      </c>
      <c r="CM146" s="834"/>
      <c r="CN146" s="827" t="s">
        <v>450</v>
      </c>
      <c r="CO146" s="835">
        <f>('Générateur Emprise 20ans'!$C$13+'Générateur Emprise 20ans'!$C$14)/(2*100)</f>
        <v>0.75</v>
      </c>
      <c r="CP146" s="835">
        <f>(CP$135*2*CO146)</f>
        <v>-7.5000000000000011E-2</v>
      </c>
      <c r="CQ146" s="835">
        <f>CN$135+(CN$135*CP146)</f>
        <v>8.7874999999999996</v>
      </c>
      <c r="CR146" s="835">
        <f>CQ146*CQ73/10000</f>
        <v>0.12653999999999999</v>
      </c>
      <c r="CS146" s="834"/>
      <c r="CT146" s="827" t="s">
        <v>450</v>
      </c>
      <c r="CU146" s="835">
        <f>('Générateur Emprise 20ans'!$C$13+'Générateur Emprise 20ans'!$C$14)/(2*100)</f>
        <v>0.75</v>
      </c>
      <c r="CV146" s="835">
        <f>(CV$135*2*CU146)</f>
        <v>-0.30000000000000004</v>
      </c>
      <c r="CW146" s="835">
        <f>CT$135+(CT$135*CV146)</f>
        <v>5.4599999999999991</v>
      </c>
      <c r="CX146" s="835">
        <f>CW146*CW73/10000</f>
        <v>7.8623999999999986E-2</v>
      </c>
      <c r="CY146" s="834"/>
      <c r="CZ146" s="827" t="s">
        <v>450</v>
      </c>
      <c r="DA146" s="835">
        <f>('Générateur Emprise 20ans'!$C$13+'Générateur Emprise 20ans'!$C$14)/(2*100)</f>
        <v>0.75</v>
      </c>
      <c r="DB146" s="835">
        <f>(DB$135*2*DA146)</f>
        <v>-0.30000000000000004</v>
      </c>
      <c r="DC146" s="835">
        <f>CZ$135+(CZ$135*DB146)</f>
        <v>7</v>
      </c>
      <c r="DD146" s="835">
        <f>DC146*DC73/10000</f>
        <v>0.1008</v>
      </c>
      <c r="DE146" s="834"/>
      <c r="DF146" s="827" t="s">
        <v>450</v>
      </c>
      <c r="DG146" s="835">
        <f>('Générateur Emprise 20ans'!$C$13+'Générateur Emprise 20ans'!$C$14)/(2*100)</f>
        <v>0.75</v>
      </c>
      <c r="DH146" s="835">
        <f>(DH$135*2*DG146)</f>
        <v>-0.30000000000000004</v>
      </c>
      <c r="DI146" s="835">
        <f>DF$135+(DF$135*DH146)</f>
        <v>5.9499999999999993</v>
      </c>
      <c r="DJ146" s="835">
        <f>DI146*DI73/10000</f>
        <v>8.5679999999999992E-2</v>
      </c>
      <c r="DK146" s="834"/>
      <c r="DL146" s="827" t="s">
        <v>450</v>
      </c>
      <c r="DM146" s="835">
        <f>('Générateur Emprise 20ans'!$C$13+'Générateur Emprise 20ans'!$C$14)/(2*100)</f>
        <v>0.75</v>
      </c>
      <c r="DN146" s="835">
        <f>(DN$135*2*DM146)</f>
        <v>-7.5000000000000011E-2</v>
      </c>
      <c r="DO146" s="835">
        <f>DL$135+(DL$135*DN146)</f>
        <v>8.7874999999999996</v>
      </c>
      <c r="DP146" s="835">
        <f>DO146*DO73/10000</f>
        <v>0.12653999999999999</v>
      </c>
      <c r="DQ146" s="834"/>
      <c r="DR146" s="827" t="s">
        <v>450</v>
      </c>
      <c r="DS146" s="835">
        <f>('Générateur Emprise 20ans'!$C$13+'Générateur Emprise 20ans'!$C$14)/(2*100)</f>
        <v>0.75</v>
      </c>
      <c r="DT146" s="835">
        <f>(DT$135*2*DS146)</f>
        <v>-0.30000000000000004</v>
      </c>
      <c r="DU146" s="835">
        <f>DR$135+(DR$135*DT146)</f>
        <v>0</v>
      </c>
      <c r="DV146" s="835">
        <f>DU146*DU73/10000</f>
        <v>0</v>
      </c>
      <c r="DW146" s="834"/>
      <c r="DX146" s="827" t="s">
        <v>450</v>
      </c>
      <c r="DY146" s="835">
        <f>('Générateur Emprise 20ans'!$C$13+'Générateur Emprise 20ans'!$C$14)/(2*100)</f>
        <v>0.75</v>
      </c>
      <c r="DZ146" s="835">
        <f>(DZ$135*2*DY146)</f>
        <v>-0.30000000000000004</v>
      </c>
      <c r="EA146" s="835">
        <f>DX$135+(DX$135*DZ146)</f>
        <v>0</v>
      </c>
      <c r="EB146" s="835">
        <f>EA146*EA73/10000</f>
        <v>0</v>
      </c>
      <c r="EC146" s="834"/>
      <c r="ED146" s="827" t="s">
        <v>450</v>
      </c>
      <c r="EE146" s="835">
        <f>('Générateur Emprise 20ans'!$C$13+'Générateur Emprise 20ans'!$C$14)/(2*100)</f>
        <v>0.75</v>
      </c>
      <c r="EF146" s="835">
        <f>(EF$135*2*EE146)</f>
        <v>-0.30000000000000004</v>
      </c>
      <c r="EG146" s="835">
        <f>ED$135+(ED$135*EF146)</f>
        <v>0</v>
      </c>
      <c r="EH146" s="835">
        <f>EG146*EG73/10000</f>
        <v>0</v>
      </c>
      <c r="EI146" s="834"/>
      <c r="EJ146" s="827" t="s">
        <v>450</v>
      </c>
      <c r="EK146" s="835">
        <f>('Générateur Emprise 20ans'!$C$13+'Générateur Emprise 20ans'!$C$14)/(2*100)</f>
        <v>0.75</v>
      </c>
      <c r="EL146" s="835">
        <f>(EL$135*2*EK146)</f>
        <v>-7.5000000000000011E-2</v>
      </c>
      <c r="EM146" s="835">
        <f>EJ$135+(EJ$135*EL146)</f>
        <v>0</v>
      </c>
      <c r="EN146" s="835">
        <f>EM146*EM73/10000</f>
        <v>0</v>
      </c>
      <c r="EO146" s="834"/>
      <c r="EP146" s="827" t="s">
        <v>450</v>
      </c>
      <c r="EQ146" s="835">
        <f>('Générateur Emprise 20ans'!$C$13+'Générateur Emprise 20ans'!$C$14)/(2*100)</f>
        <v>0.75</v>
      </c>
      <c r="ER146" s="835">
        <f>(ER$135*2*EQ146)</f>
        <v>-0.30000000000000004</v>
      </c>
      <c r="ES146" s="835">
        <f>EP$135+(EP$135*ER146)</f>
        <v>0</v>
      </c>
      <c r="ET146" s="835">
        <f>ES146*ES73/10000</f>
        <v>0</v>
      </c>
      <c r="EU146" s="834"/>
      <c r="EV146" s="827" t="s">
        <v>450</v>
      </c>
      <c r="EW146" s="835">
        <f>('Générateur Emprise 20ans'!$C$13+'Générateur Emprise 20ans'!$C$14)/(2*100)</f>
        <v>0.75</v>
      </c>
      <c r="EX146" s="835">
        <f>(EX$135*2*EW146)</f>
        <v>-0.30000000000000004</v>
      </c>
      <c r="EY146" s="835">
        <f>EV$135+(EV$135*EX146)</f>
        <v>0</v>
      </c>
      <c r="EZ146" s="835">
        <f>EY146*EY73/10000</f>
        <v>0</v>
      </c>
      <c r="FA146" s="834"/>
      <c r="FB146" s="827" t="s">
        <v>450</v>
      </c>
      <c r="FC146" s="835">
        <f>('Générateur Emprise 20ans'!$C$13+'Générateur Emprise 20ans'!$C$14)/(2*100)</f>
        <v>0.75</v>
      </c>
      <c r="FD146" s="835">
        <f>(FD$135*2*FC146)</f>
        <v>-0.30000000000000004</v>
      </c>
      <c r="FE146" s="835">
        <f>FB$135+(FB$135*FD146)</f>
        <v>0</v>
      </c>
      <c r="FF146" s="835">
        <f>FE146*FE73/10000</f>
        <v>0</v>
      </c>
      <c r="FG146" s="834"/>
      <c r="FH146" s="827" t="s">
        <v>450</v>
      </c>
      <c r="FI146" s="835">
        <f>('Générateur Emprise 20ans'!$C$13+'Générateur Emprise 20ans'!$C$14)/(2*100)</f>
        <v>0.75</v>
      </c>
      <c r="FJ146" s="835">
        <f>(FJ$135*2*FI146)</f>
        <v>-7.5000000000000011E-2</v>
      </c>
      <c r="FK146" s="835">
        <f>FH$135+(FH$135*FJ146)</f>
        <v>0</v>
      </c>
      <c r="FL146" s="835">
        <f>FK146*FK73/10000</f>
        <v>0</v>
      </c>
      <c r="FM146" s="834"/>
      <c r="FN146" s="827" t="s">
        <v>450</v>
      </c>
      <c r="FO146" s="835">
        <f>('Générateur Emprise 20ans'!$C$13+'Générateur Emprise 20ans'!$C$14)/(2*100)</f>
        <v>0.75</v>
      </c>
      <c r="FP146" s="835">
        <f>(FP$135*2*FO146)</f>
        <v>-0.30000000000000004</v>
      </c>
      <c r="FQ146" s="835">
        <f>FN$135+(FN$135*FP146)</f>
        <v>0</v>
      </c>
      <c r="FR146" s="835">
        <f>FQ146*FQ73/10000</f>
        <v>0</v>
      </c>
      <c r="FS146" s="834"/>
      <c r="FT146" s="827" t="s">
        <v>450</v>
      </c>
      <c r="FU146" s="835">
        <f>('Générateur Emprise 20ans'!$C$13+'Générateur Emprise 20ans'!$C$14)/(2*100)</f>
        <v>0.75</v>
      </c>
      <c r="FV146" s="835">
        <f>(FV$135*2*FU146)</f>
        <v>-0.30000000000000004</v>
      </c>
      <c r="FW146" s="835">
        <f>FT$135+(FT$135*FV146)</f>
        <v>0</v>
      </c>
      <c r="FX146" s="835">
        <f>FW146*FW73/10000</f>
        <v>0</v>
      </c>
      <c r="FY146" s="834"/>
    </row>
    <row r="147" spans="1:181" x14ac:dyDescent="0.3">
      <c r="A147" s="19"/>
      <c r="B147" s="827" t="s">
        <v>449</v>
      </c>
      <c r="C147" s="835">
        <f>('Générateur Emprise 20ans'!$C$14+'Générateur Emprise 20ans'!$C$15)/(2*100)</f>
        <v>0.75</v>
      </c>
      <c r="D147" s="835">
        <f>(D$135*2*C147)</f>
        <v>-0.30000000000000004</v>
      </c>
      <c r="E147" s="835">
        <f>B$135+(B$135*D147)</f>
        <v>5.4599999999999991</v>
      </c>
      <c r="F147" s="835">
        <f>E147*E74/10000</f>
        <v>7.8623999999999986E-2</v>
      </c>
      <c r="G147" s="834"/>
      <c r="H147" s="827" t="s">
        <v>449</v>
      </c>
      <c r="I147" s="835">
        <f>('Générateur Emprise 20ans'!$C$14+'Générateur Emprise 20ans'!$C$15)/(2*100)</f>
        <v>0.75</v>
      </c>
      <c r="J147" s="835">
        <f>(J$135*2*I147)</f>
        <v>-0.30000000000000004</v>
      </c>
      <c r="K147" s="835">
        <f>H$135+(H$135*J147)</f>
        <v>7</v>
      </c>
      <c r="L147" s="835">
        <f>K147*K74/10000</f>
        <v>0.1008</v>
      </c>
      <c r="M147" s="834"/>
      <c r="N147" s="827" t="s">
        <v>449</v>
      </c>
      <c r="O147" s="835">
        <f>('Générateur Emprise 20ans'!$C$14+'Générateur Emprise 20ans'!$C$15)/(2*100)</f>
        <v>0.75</v>
      </c>
      <c r="P147" s="835">
        <f>(P$135*2*O147)</f>
        <v>-0.30000000000000004</v>
      </c>
      <c r="Q147" s="835">
        <f>N$135+(N$135*P147)</f>
        <v>5.9499999999999993</v>
      </c>
      <c r="R147" s="835">
        <f>Q147*Q74/10000</f>
        <v>8.5679999999999992E-2</v>
      </c>
      <c r="S147" s="834"/>
      <c r="T147" s="827" t="s">
        <v>449</v>
      </c>
      <c r="U147" s="835">
        <f>('Générateur Emprise 20ans'!$C$14+'Générateur Emprise 20ans'!$C$15)/(2*100)</f>
        <v>0.75</v>
      </c>
      <c r="V147" s="835">
        <f>(V$135*2*U147)</f>
        <v>-7.5000000000000011E-2</v>
      </c>
      <c r="W147" s="835">
        <f>T$135+(T$135*V147)</f>
        <v>8.7874999999999996</v>
      </c>
      <c r="X147" s="835">
        <f>W147*W74/10000</f>
        <v>0.12653999999999999</v>
      </c>
      <c r="Y147" s="834"/>
      <c r="Z147" s="827" t="s">
        <v>449</v>
      </c>
      <c r="AA147" s="835">
        <f>('Générateur Emprise 20ans'!$C$14+'Générateur Emprise 20ans'!$C$15)/(2*100)</f>
        <v>0.75</v>
      </c>
      <c r="AB147" s="835">
        <f>(AB$135*2*AA147)</f>
        <v>-0.30000000000000004</v>
      </c>
      <c r="AC147" s="835">
        <f>Z$135+(Z$135*AB147)</f>
        <v>5.4599999999999991</v>
      </c>
      <c r="AD147" s="835">
        <f>AC147*AC74/10000</f>
        <v>7.8623999999999986E-2</v>
      </c>
      <c r="AE147" s="834"/>
      <c r="AF147" s="827" t="s">
        <v>449</v>
      </c>
      <c r="AG147" s="835">
        <f>('Générateur Emprise 20ans'!$C$14+'Générateur Emprise 20ans'!$C$15)/(2*100)</f>
        <v>0.75</v>
      </c>
      <c r="AH147" s="835">
        <f>(AH$135*2*AG147)</f>
        <v>-0.30000000000000004</v>
      </c>
      <c r="AI147" s="835">
        <f>AF$135+(AF$135*AH147)</f>
        <v>7</v>
      </c>
      <c r="AJ147" s="835">
        <f>AI147*AI74/10000</f>
        <v>0.1008</v>
      </c>
      <c r="AK147" s="834"/>
      <c r="AL147" s="827" t="s">
        <v>449</v>
      </c>
      <c r="AM147" s="835">
        <f>('Générateur Emprise 20ans'!$C$14+'Générateur Emprise 20ans'!$C$15)/(2*100)</f>
        <v>0.75</v>
      </c>
      <c r="AN147" s="835">
        <f>(AN$135*2*AM147)</f>
        <v>-0.30000000000000004</v>
      </c>
      <c r="AO147" s="835">
        <f>AL$135+(AL$135*AN147)</f>
        <v>5.9499999999999993</v>
      </c>
      <c r="AP147" s="835">
        <f>AO147*AO74/10000</f>
        <v>8.5679999999999992E-2</v>
      </c>
      <c r="AQ147" s="834"/>
      <c r="AR147" s="827" t="s">
        <v>449</v>
      </c>
      <c r="AS147" s="835">
        <f>('Générateur Emprise 20ans'!$C$14+'Générateur Emprise 20ans'!$C$15)/(2*100)</f>
        <v>0.75</v>
      </c>
      <c r="AT147" s="835">
        <f>(AT$135*2*AS147)</f>
        <v>-7.5000000000000011E-2</v>
      </c>
      <c r="AU147" s="835">
        <f>AR$135+(AR$135*AT147)</f>
        <v>8.7874999999999996</v>
      </c>
      <c r="AV147" s="835">
        <f>AU147*AU74/10000</f>
        <v>0.12653999999999999</v>
      </c>
      <c r="AW147" s="834"/>
      <c r="AX147" s="827" t="s">
        <v>449</v>
      </c>
      <c r="AY147" s="835">
        <f>('Générateur Emprise 20ans'!$C$14+'Générateur Emprise 20ans'!$C$15)/(2*100)</f>
        <v>0.75</v>
      </c>
      <c r="AZ147" s="835">
        <f>(AZ$135*2*AY147)</f>
        <v>-0.30000000000000004</v>
      </c>
      <c r="BA147" s="835">
        <f>AX$135+(AX$135*AZ147)</f>
        <v>5.4599999999999991</v>
      </c>
      <c r="BB147" s="835">
        <f>BA147*BA74/10000</f>
        <v>7.8623999999999986E-2</v>
      </c>
      <c r="BC147" s="834"/>
      <c r="BD147" s="827" t="s">
        <v>449</v>
      </c>
      <c r="BE147" s="835">
        <f>('Générateur Emprise 20ans'!$C$14+'Générateur Emprise 20ans'!$C$15)/(2*100)</f>
        <v>0.75</v>
      </c>
      <c r="BF147" s="835">
        <f>(BF$135*2*BE147)</f>
        <v>-0.30000000000000004</v>
      </c>
      <c r="BG147" s="835">
        <f>BD$135+(BD$135*BF147)</f>
        <v>7</v>
      </c>
      <c r="BH147" s="835">
        <f>BG147*BG74/10000</f>
        <v>0.1008</v>
      </c>
      <c r="BI147" s="834"/>
      <c r="BJ147" s="827" t="s">
        <v>449</v>
      </c>
      <c r="BK147" s="835">
        <f>('Générateur Emprise 20ans'!$C$14+'Générateur Emprise 20ans'!$C$15)/(2*100)</f>
        <v>0.75</v>
      </c>
      <c r="BL147" s="835">
        <f>(BL$135*2*BK147)</f>
        <v>-0.30000000000000004</v>
      </c>
      <c r="BM147" s="835">
        <f>BJ$135+(BJ$135*BL147)</f>
        <v>5.9499999999999993</v>
      </c>
      <c r="BN147" s="835">
        <f>BM147*BM74/10000</f>
        <v>8.5679999999999992E-2</v>
      </c>
      <c r="BO147" s="834"/>
      <c r="BP147" s="827" t="s">
        <v>449</v>
      </c>
      <c r="BQ147" s="835">
        <f>('Générateur Emprise 20ans'!$C$14+'Générateur Emprise 20ans'!$C$15)/(2*100)</f>
        <v>0.75</v>
      </c>
      <c r="BR147" s="835">
        <f>(BR$135*2*BQ147)</f>
        <v>-7.5000000000000011E-2</v>
      </c>
      <c r="BS147" s="835">
        <f>BP$135+(BP$135*BR147)</f>
        <v>8.7874999999999996</v>
      </c>
      <c r="BT147" s="835">
        <f>BS147*BS74/10000</f>
        <v>0.12653999999999999</v>
      </c>
      <c r="BU147" s="834"/>
      <c r="BV147" s="827" t="s">
        <v>449</v>
      </c>
      <c r="BW147" s="835">
        <f>('Générateur Emprise 20ans'!$C$14+'Générateur Emprise 20ans'!$C$15)/(2*100)</f>
        <v>0.75</v>
      </c>
      <c r="BX147" s="835">
        <f>(BX$135*2*BW147)</f>
        <v>-0.30000000000000004</v>
      </c>
      <c r="BY147" s="835">
        <f>BV$135+(BV$135*BX147)</f>
        <v>5.4599999999999991</v>
      </c>
      <c r="BZ147" s="835">
        <f>BY147*BY74/10000</f>
        <v>7.8623999999999986E-2</v>
      </c>
      <c r="CA147" s="834"/>
      <c r="CB147" s="827" t="s">
        <v>449</v>
      </c>
      <c r="CC147" s="835">
        <f>('Générateur Emprise 20ans'!$C$14+'Générateur Emprise 20ans'!$C$15)/(2*100)</f>
        <v>0.75</v>
      </c>
      <c r="CD147" s="835">
        <f>(CD$135*2*CC147)</f>
        <v>-0.30000000000000004</v>
      </c>
      <c r="CE147" s="835">
        <f>CB$135+(CB$135*CD147)</f>
        <v>7</v>
      </c>
      <c r="CF147" s="835">
        <f>CE147*CE74/10000</f>
        <v>0.1008</v>
      </c>
      <c r="CG147" s="834"/>
      <c r="CH147" s="827" t="s">
        <v>449</v>
      </c>
      <c r="CI147" s="835">
        <f>('Générateur Emprise 20ans'!$C$14+'Générateur Emprise 20ans'!$C$15)/(2*100)</f>
        <v>0.75</v>
      </c>
      <c r="CJ147" s="835">
        <f>(CJ$135*2*CI147)</f>
        <v>-0.30000000000000004</v>
      </c>
      <c r="CK147" s="835">
        <f>CH$135+(CH$135*CJ147)</f>
        <v>5.9499999999999993</v>
      </c>
      <c r="CL147" s="835">
        <f>CK147*CK74/10000</f>
        <v>8.5679999999999992E-2</v>
      </c>
      <c r="CM147" s="834"/>
      <c r="CN147" s="827" t="s">
        <v>449</v>
      </c>
      <c r="CO147" s="835">
        <f>('Générateur Emprise 20ans'!$C$14+'Générateur Emprise 20ans'!$C$15)/(2*100)</f>
        <v>0.75</v>
      </c>
      <c r="CP147" s="835">
        <f>(CP$135*2*CO147)</f>
        <v>-7.5000000000000011E-2</v>
      </c>
      <c r="CQ147" s="835">
        <f>CN$135+(CN$135*CP147)</f>
        <v>8.7874999999999996</v>
      </c>
      <c r="CR147" s="835">
        <f>CQ147*CQ74/10000</f>
        <v>0.12653999999999999</v>
      </c>
      <c r="CS147" s="834"/>
      <c r="CT147" s="827" t="s">
        <v>449</v>
      </c>
      <c r="CU147" s="835">
        <f>('Générateur Emprise 20ans'!$C$14+'Générateur Emprise 20ans'!$C$15)/(2*100)</f>
        <v>0.75</v>
      </c>
      <c r="CV147" s="835">
        <f>(CV$135*2*CU147)</f>
        <v>-0.30000000000000004</v>
      </c>
      <c r="CW147" s="835">
        <f>CT$135+(CT$135*CV147)</f>
        <v>5.4599999999999991</v>
      </c>
      <c r="CX147" s="835">
        <f>CW147*CW74/10000</f>
        <v>7.8623999999999986E-2</v>
      </c>
      <c r="CY147" s="834"/>
      <c r="CZ147" s="827" t="s">
        <v>449</v>
      </c>
      <c r="DA147" s="835">
        <f>('Générateur Emprise 20ans'!$C$14+'Générateur Emprise 20ans'!$C$15)/(2*100)</f>
        <v>0.75</v>
      </c>
      <c r="DB147" s="835">
        <f>(DB$135*2*DA147)</f>
        <v>-0.30000000000000004</v>
      </c>
      <c r="DC147" s="835">
        <f>CZ$135+(CZ$135*DB147)</f>
        <v>7</v>
      </c>
      <c r="DD147" s="835">
        <f>DC147*DC74/10000</f>
        <v>0.1008</v>
      </c>
      <c r="DE147" s="834"/>
      <c r="DF147" s="827" t="s">
        <v>449</v>
      </c>
      <c r="DG147" s="835">
        <f>('Générateur Emprise 20ans'!$C$14+'Générateur Emprise 20ans'!$C$15)/(2*100)</f>
        <v>0.75</v>
      </c>
      <c r="DH147" s="835">
        <f>(DH$135*2*DG147)</f>
        <v>-0.30000000000000004</v>
      </c>
      <c r="DI147" s="835">
        <f>DF$135+(DF$135*DH147)</f>
        <v>5.9499999999999993</v>
      </c>
      <c r="DJ147" s="835">
        <f>DI147*DI74/10000</f>
        <v>8.5679999999999992E-2</v>
      </c>
      <c r="DK147" s="834"/>
      <c r="DL147" s="827" t="s">
        <v>449</v>
      </c>
      <c r="DM147" s="835">
        <f>('Générateur Emprise 20ans'!$C$14+'Générateur Emprise 20ans'!$C$15)/(2*100)</f>
        <v>0.75</v>
      </c>
      <c r="DN147" s="835">
        <f>(DN$135*2*DM147)</f>
        <v>-7.5000000000000011E-2</v>
      </c>
      <c r="DO147" s="835">
        <f>DL$135+(DL$135*DN147)</f>
        <v>8.7874999999999996</v>
      </c>
      <c r="DP147" s="835">
        <f>DO147*DO74/10000</f>
        <v>0.12653999999999999</v>
      </c>
      <c r="DQ147" s="834"/>
      <c r="DR147" s="827" t="s">
        <v>449</v>
      </c>
      <c r="DS147" s="835">
        <f>('Générateur Emprise 20ans'!$C$14+'Générateur Emprise 20ans'!$C$15)/(2*100)</f>
        <v>0.75</v>
      </c>
      <c r="DT147" s="835">
        <f>(DT$135*2*DS147)</f>
        <v>-0.30000000000000004</v>
      </c>
      <c r="DU147" s="835">
        <f>DR$135+(DR$135*DT147)</f>
        <v>0</v>
      </c>
      <c r="DV147" s="835">
        <f>DU147*DU74/10000</f>
        <v>0</v>
      </c>
      <c r="DW147" s="834"/>
      <c r="DX147" s="827" t="s">
        <v>449</v>
      </c>
      <c r="DY147" s="835">
        <f>('Générateur Emprise 20ans'!$C$14+'Générateur Emprise 20ans'!$C$15)/(2*100)</f>
        <v>0.75</v>
      </c>
      <c r="DZ147" s="835">
        <f>(DZ$135*2*DY147)</f>
        <v>-0.30000000000000004</v>
      </c>
      <c r="EA147" s="835">
        <f>DX$135+(DX$135*DZ147)</f>
        <v>0</v>
      </c>
      <c r="EB147" s="835">
        <f>EA147*EA74/10000</f>
        <v>0</v>
      </c>
      <c r="EC147" s="834"/>
      <c r="ED147" s="827" t="s">
        <v>449</v>
      </c>
      <c r="EE147" s="835">
        <f>('Générateur Emprise 20ans'!$C$14+'Générateur Emprise 20ans'!$C$15)/(2*100)</f>
        <v>0.75</v>
      </c>
      <c r="EF147" s="835">
        <f>(EF$135*2*EE147)</f>
        <v>-0.30000000000000004</v>
      </c>
      <c r="EG147" s="835">
        <f>ED$135+(ED$135*EF147)</f>
        <v>0</v>
      </c>
      <c r="EH147" s="835">
        <f>EG147*EG74/10000</f>
        <v>0</v>
      </c>
      <c r="EI147" s="834"/>
      <c r="EJ147" s="827" t="s">
        <v>449</v>
      </c>
      <c r="EK147" s="835">
        <f>('Générateur Emprise 20ans'!$C$14+'Générateur Emprise 20ans'!$C$15)/(2*100)</f>
        <v>0.75</v>
      </c>
      <c r="EL147" s="835">
        <f>(EL$135*2*EK147)</f>
        <v>-7.5000000000000011E-2</v>
      </c>
      <c r="EM147" s="835">
        <f>EJ$135+(EJ$135*EL147)</f>
        <v>0</v>
      </c>
      <c r="EN147" s="835">
        <f>EM147*EM74/10000</f>
        <v>0</v>
      </c>
      <c r="EO147" s="834"/>
      <c r="EP147" s="827" t="s">
        <v>449</v>
      </c>
      <c r="EQ147" s="835">
        <f>('Générateur Emprise 20ans'!$C$14+'Générateur Emprise 20ans'!$C$15)/(2*100)</f>
        <v>0.75</v>
      </c>
      <c r="ER147" s="835">
        <f>(ER$135*2*EQ147)</f>
        <v>-0.30000000000000004</v>
      </c>
      <c r="ES147" s="835">
        <f>EP$135+(EP$135*ER147)</f>
        <v>0</v>
      </c>
      <c r="ET147" s="835">
        <f>ES147*ES74/10000</f>
        <v>0</v>
      </c>
      <c r="EU147" s="834"/>
      <c r="EV147" s="827" t="s">
        <v>449</v>
      </c>
      <c r="EW147" s="835">
        <f>('Générateur Emprise 20ans'!$C$14+'Générateur Emprise 20ans'!$C$15)/(2*100)</f>
        <v>0.75</v>
      </c>
      <c r="EX147" s="835">
        <f>(EX$135*2*EW147)</f>
        <v>-0.30000000000000004</v>
      </c>
      <c r="EY147" s="835">
        <f>EV$135+(EV$135*EX147)</f>
        <v>0</v>
      </c>
      <c r="EZ147" s="835">
        <f>EY147*EY74/10000</f>
        <v>0</v>
      </c>
      <c r="FA147" s="834"/>
      <c r="FB147" s="827" t="s">
        <v>449</v>
      </c>
      <c r="FC147" s="835">
        <f>('Générateur Emprise 20ans'!$C$14+'Générateur Emprise 20ans'!$C$15)/(2*100)</f>
        <v>0.75</v>
      </c>
      <c r="FD147" s="835">
        <f>(FD$135*2*FC147)</f>
        <v>-0.30000000000000004</v>
      </c>
      <c r="FE147" s="835">
        <f>FB$135+(FB$135*FD147)</f>
        <v>0</v>
      </c>
      <c r="FF147" s="835">
        <f>FE147*FE74/10000</f>
        <v>0</v>
      </c>
      <c r="FG147" s="834"/>
      <c r="FH147" s="827" t="s">
        <v>449</v>
      </c>
      <c r="FI147" s="835">
        <f>('Générateur Emprise 20ans'!$C$14+'Générateur Emprise 20ans'!$C$15)/(2*100)</f>
        <v>0.75</v>
      </c>
      <c r="FJ147" s="835">
        <f>(FJ$135*2*FI147)</f>
        <v>-7.5000000000000011E-2</v>
      </c>
      <c r="FK147" s="835">
        <f>FH$135+(FH$135*FJ147)</f>
        <v>0</v>
      </c>
      <c r="FL147" s="835">
        <f>FK147*FK74/10000</f>
        <v>0</v>
      </c>
      <c r="FM147" s="834"/>
      <c r="FN147" s="827" t="s">
        <v>449</v>
      </c>
      <c r="FO147" s="835">
        <f>('Générateur Emprise 20ans'!$C$14+'Générateur Emprise 20ans'!$C$15)/(2*100)</f>
        <v>0.75</v>
      </c>
      <c r="FP147" s="835">
        <f>(FP$135*2*FO147)</f>
        <v>-0.30000000000000004</v>
      </c>
      <c r="FQ147" s="835">
        <f>FN$135+(FN$135*FP147)</f>
        <v>0</v>
      </c>
      <c r="FR147" s="835">
        <f>FQ147*FQ74/10000</f>
        <v>0</v>
      </c>
      <c r="FS147" s="834"/>
      <c r="FT147" s="827" t="s">
        <v>449</v>
      </c>
      <c r="FU147" s="835">
        <f>('Générateur Emprise 20ans'!$C$14+'Générateur Emprise 20ans'!$C$15)/(2*100)</f>
        <v>0.75</v>
      </c>
      <c r="FV147" s="835">
        <f>(FV$135*2*FU147)</f>
        <v>-0.30000000000000004</v>
      </c>
      <c r="FW147" s="835">
        <f>FT$135+(FT$135*FV147)</f>
        <v>0</v>
      </c>
      <c r="FX147" s="835">
        <f>FW147*FW74/10000</f>
        <v>0</v>
      </c>
      <c r="FY147" s="834"/>
    </row>
    <row r="148" spans="1:181" x14ac:dyDescent="0.3">
      <c r="A148" s="19"/>
      <c r="B148" s="827" t="s">
        <v>448</v>
      </c>
      <c r="C148" s="835">
        <f>('Générateur Emprise 20ans'!$C$15+'Générateur Emprise 20ans'!$C$16)/(2*100)</f>
        <v>1.25</v>
      </c>
      <c r="D148" s="835">
        <f>(D$135*2*C148)</f>
        <v>-0.5</v>
      </c>
      <c r="E148" s="835">
        <f>B$135+(B$135*D148)</f>
        <v>3.9</v>
      </c>
      <c r="F148" s="835">
        <f>E148*E75/10000</f>
        <v>5.6160000000000002E-2</v>
      </c>
      <c r="G148" s="834"/>
      <c r="H148" s="827" t="s">
        <v>448</v>
      </c>
      <c r="I148" s="835">
        <f>('Générateur Emprise 20ans'!$C$15+'Générateur Emprise 20ans'!$C$16)/(2*100)</f>
        <v>1.25</v>
      </c>
      <c r="J148" s="835">
        <f>(J$135*2*I148)</f>
        <v>-0.5</v>
      </c>
      <c r="K148" s="835">
        <f>H$135+(H$135*J148)</f>
        <v>5</v>
      </c>
      <c r="L148" s="835">
        <f>K148*K75/10000</f>
        <v>7.1999999999999995E-2</v>
      </c>
      <c r="M148" s="834"/>
      <c r="N148" s="827" t="s">
        <v>448</v>
      </c>
      <c r="O148" s="835">
        <f>('Générateur Emprise 20ans'!$C$15+'Générateur Emprise 20ans'!$C$16)/(2*100)</f>
        <v>1.25</v>
      </c>
      <c r="P148" s="835">
        <f>(P$135*2*O148)</f>
        <v>-0.5</v>
      </c>
      <c r="Q148" s="835">
        <f>N$135+(N$135*P148)</f>
        <v>4.25</v>
      </c>
      <c r="R148" s="835">
        <f>Q148*Q75/10000</f>
        <v>6.1199999999999997E-2</v>
      </c>
      <c r="S148" s="834"/>
      <c r="T148" s="827" t="s">
        <v>448</v>
      </c>
      <c r="U148" s="835">
        <f>('Générateur Emprise 20ans'!$C$15+'Générateur Emprise 20ans'!$C$16)/(2*100)</f>
        <v>1.25</v>
      </c>
      <c r="V148" s="835">
        <f>(V$135*2*U148)</f>
        <v>-0.125</v>
      </c>
      <c r="W148" s="835">
        <f>T$135+(T$135*V148)</f>
        <v>8.3125</v>
      </c>
      <c r="X148" s="835">
        <f>W148*W75/10000</f>
        <v>0.1197</v>
      </c>
      <c r="Y148" s="834"/>
      <c r="Z148" s="827" t="s">
        <v>448</v>
      </c>
      <c r="AA148" s="835">
        <f>('Générateur Emprise 20ans'!$C$15+'Générateur Emprise 20ans'!$C$16)/(2*100)</f>
        <v>1.25</v>
      </c>
      <c r="AB148" s="835">
        <f>(AB$135*2*AA148)</f>
        <v>-0.5</v>
      </c>
      <c r="AC148" s="835">
        <f>Z$135+(Z$135*AB148)</f>
        <v>3.9</v>
      </c>
      <c r="AD148" s="835">
        <f>AC148*AC75/10000</f>
        <v>5.6160000000000002E-2</v>
      </c>
      <c r="AE148" s="834"/>
      <c r="AF148" s="827" t="s">
        <v>448</v>
      </c>
      <c r="AG148" s="835">
        <f>('Générateur Emprise 20ans'!$C$15+'Générateur Emprise 20ans'!$C$16)/(2*100)</f>
        <v>1.25</v>
      </c>
      <c r="AH148" s="835">
        <f>(AH$135*2*AG148)</f>
        <v>-0.5</v>
      </c>
      <c r="AI148" s="835">
        <f>AF$135+(AF$135*AH148)</f>
        <v>5</v>
      </c>
      <c r="AJ148" s="835">
        <f>AI148*AI75/10000</f>
        <v>7.1999999999999995E-2</v>
      </c>
      <c r="AK148" s="834"/>
      <c r="AL148" s="827" t="s">
        <v>448</v>
      </c>
      <c r="AM148" s="835">
        <f>('Générateur Emprise 20ans'!$C$15+'Générateur Emprise 20ans'!$C$16)/(2*100)</f>
        <v>1.25</v>
      </c>
      <c r="AN148" s="835">
        <f>(AN$135*2*AM148)</f>
        <v>-0.5</v>
      </c>
      <c r="AO148" s="835">
        <f>AL$135+(AL$135*AN148)</f>
        <v>4.25</v>
      </c>
      <c r="AP148" s="835">
        <f>AO148*AO75/10000</f>
        <v>6.1199999999999997E-2</v>
      </c>
      <c r="AQ148" s="834"/>
      <c r="AR148" s="827" t="s">
        <v>448</v>
      </c>
      <c r="AS148" s="835">
        <f>('Générateur Emprise 20ans'!$C$15+'Générateur Emprise 20ans'!$C$16)/(2*100)</f>
        <v>1.25</v>
      </c>
      <c r="AT148" s="835">
        <f>(AT$135*2*AS148)</f>
        <v>-0.125</v>
      </c>
      <c r="AU148" s="835">
        <f>AR$135+(AR$135*AT148)</f>
        <v>8.3125</v>
      </c>
      <c r="AV148" s="835">
        <f>AU148*AU75/10000</f>
        <v>0.1197</v>
      </c>
      <c r="AW148" s="834"/>
      <c r="AX148" s="827" t="s">
        <v>448</v>
      </c>
      <c r="AY148" s="835">
        <f>('Générateur Emprise 20ans'!$C$15+'Générateur Emprise 20ans'!$C$16)/(2*100)</f>
        <v>1.25</v>
      </c>
      <c r="AZ148" s="835">
        <f>(AZ$135*2*AY148)</f>
        <v>-0.5</v>
      </c>
      <c r="BA148" s="835">
        <f>AX$135+(AX$135*AZ148)</f>
        <v>3.9</v>
      </c>
      <c r="BB148" s="835">
        <f>BA148*BA75/10000</f>
        <v>5.6160000000000002E-2</v>
      </c>
      <c r="BC148" s="834"/>
      <c r="BD148" s="827" t="s">
        <v>448</v>
      </c>
      <c r="BE148" s="835">
        <f>('Générateur Emprise 20ans'!$C$15+'Générateur Emprise 20ans'!$C$16)/(2*100)</f>
        <v>1.25</v>
      </c>
      <c r="BF148" s="835">
        <f>(BF$135*2*BE148)</f>
        <v>-0.5</v>
      </c>
      <c r="BG148" s="835">
        <f>BD$135+(BD$135*BF148)</f>
        <v>5</v>
      </c>
      <c r="BH148" s="835">
        <f>BG148*BG75/10000</f>
        <v>7.1999999999999995E-2</v>
      </c>
      <c r="BI148" s="834"/>
      <c r="BJ148" s="827" t="s">
        <v>448</v>
      </c>
      <c r="BK148" s="835">
        <f>('Générateur Emprise 20ans'!$C$15+'Générateur Emprise 20ans'!$C$16)/(2*100)</f>
        <v>1.25</v>
      </c>
      <c r="BL148" s="835">
        <f>(BL$135*2*BK148)</f>
        <v>-0.5</v>
      </c>
      <c r="BM148" s="835">
        <f>BJ$135+(BJ$135*BL148)</f>
        <v>4.25</v>
      </c>
      <c r="BN148" s="835">
        <f>BM148*BM75/10000</f>
        <v>6.1199999999999997E-2</v>
      </c>
      <c r="BO148" s="834"/>
      <c r="BP148" s="827" t="s">
        <v>448</v>
      </c>
      <c r="BQ148" s="835">
        <f>('Générateur Emprise 20ans'!$C$15+'Générateur Emprise 20ans'!$C$16)/(2*100)</f>
        <v>1.25</v>
      </c>
      <c r="BR148" s="835">
        <f>(BR$135*2*BQ148)</f>
        <v>-0.125</v>
      </c>
      <c r="BS148" s="835">
        <f>BP$135+(BP$135*BR148)</f>
        <v>8.3125</v>
      </c>
      <c r="BT148" s="835">
        <f>BS148*BS75/10000</f>
        <v>0.1197</v>
      </c>
      <c r="BU148" s="834"/>
      <c r="BV148" s="827" t="s">
        <v>448</v>
      </c>
      <c r="BW148" s="835">
        <f>('Générateur Emprise 20ans'!$C$15+'Générateur Emprise 20ans'!$C$16)/(2*100)</f>
        <v>1.25</v>
      </c>
      <c r="BX148" s="835">
        <f>(BX$135*2*BW148)</f>
        <v>-0.5</v>
      </c>
      <c r="BY148" s="835">
        <f>BV$135+(BV$135*BX148)</f>
        <v>3.9</v>
      </c>
      <c r="BZ148" s="835">
        <f>BY148*BY75/10000</f>
        <v>5.6160000000000002E-2</v>
      </c>
      <c r="CA148" s="834"/>
      <c r="CB148" s="827" t="s">
        <v>448</v>
      </c>
      <c r="CC148" s="835">
        <f>('Générateur Emprise 20ans'!$C$15+'Générateur Emprise 20ans'!$C$16)/(2*100)</f>
        <v>1.25</v>
      </c>
      <c r="CD148" s="835">
        <f>(CD$135*2*CC148)</f>
        <v>-0.5</v>
      </c>
      <c r="CE148" s="835">
        <f>CB$135+(CB$135*CD148)</f>
        <v>5</v>
      </c>
      <c r="CF148" s="835">
        <f>CE148*CE75/10000</f>
        <v>7.1999999999999995E-2</v>
      </c>
      <c r="CG148" s="834"/>
      <c r="CH148" s="827" t="s">
        <v>448</v>
      </c>
      <c r="CI148" s="835">
        <f>('Générateur Emprise 20ans'!$C$15+'Générateur Emprise 20ans'!$C$16)/(2*100)</f>
        <v>1.25</v>
      </c>
      <c r="CJ148" s="835">
        <f>(CJ$135*2*CI148)</f>
        <v>-0.5</v>
      </c>
      <c r="CK148" s="835">
        <f>CH$135+(CH$135*CJ148)</f>
        <v>4.25</v>
      </c>
      <c r="CL148" s="835">
        <f>CK148*CK75/10000</f>
        <v>6.1199999999999997E-2</v>
      </c>
      <c r="CM148" s="834"/>
      <c r="CN148" s="827" t="s">
        <v>448</v>
      </c>
      <c r="CO148" s="835">
        <f>('Générateur Emprise 20ans'!$C$15+'Générateur Emprise 20ans'!$C$16)/(2*100)</f>
        <v>1.25</v>
      </c>
      <c r="CP148" s="835">
        <f>(CP$135*2*CO148)</f>
        <v>-0.125</v>
      </c>
      <c r="CQ148" s="835">
        <f>CN$135+(CN$135*CP148)</f>
        <v>8.3125</v>
      </c>
      <c r="CR148" s="835">
        <f>CQ148*CQ75/10000</f>
        <v>0.1197</v>
      </c>
      <c r="CS148" s="834"/>
      <c r="CT148" s="827" t="s">
        <v>448</v>
      </c>
      <c r="CU148" s="835">
        <f>('Générateur Emprise 20ans'!$C$15+'Générateur Emprise 20ans'!$C$16)/(2*100)</f>
        <v>1.25</v>
      </c>
      <c r="CV148" s="835">
        <f>(CV$135*2*CU148)</f>
        <v>-0.5</v>
      </c>
      <c r="CW148" s="835">
        <f>CT$135+(CT$135*CV148)</f>
        <v>3.9</v>
      </c>
      <c r="CX148" s="835">
        <f>CW148*CW75/10000</f>
        <v>5.6160000000000002E-2</v>
      </c>
      <c r="CY148" s="834"/>
      <c r="CZ148" s="827" t="s">
        <v>448</v>
      </c>
      <c r="DA148" s="835">
        <f>('Générateur Emprise 20ans'!$C$15+'Générateur Emprise 20ans'!$C$16)/(2*100)</f>
        <v>1.25</v>
      </c>
      <c r="DB148" s="835">
        <f>(DB$135*2*DA148)</f>
        <v>-0.5</v>
      </c>
      <c r="DC148" s="835">
        <f>CZ$135+(CZ$135*DB148)</f>
        <v>5</v>
      </c>
      <c r="DD148" s="835">
        <f>DC148*DC75/10000</f>
        <v>7.1999999999999995E-2</v>
      </c>
      <c r="DE148" s="834"/>
      <c r="DF148" s="827" t="s">
        <v>448</v>
      </c>
      <c r="DG148" s="835">
        <f>('Générateur Emprise 20ans'!$C$15+'Générateur Emprise 20ans'!$C$16)/(2*100)</f>
        <v>1.25</v>
      </c>
      <c r="DH148" s="835">
        <f>(DH$135*2*DG148)</f>
        <v>-0.5</v>
      </c>
      <c r="DI148" s="835">
        <f>DF$135+(DF$135*DH148)</f>
        <v>4.25</v>
      </c>
      <c r="DJ148" s="835">
        <f>DI148*DI75/10000</f>
        <v>6.1199999999999997E-2</v>
      </c>
      <c r="DK148" s="834"/>
      <c r="DL148" s="827" t="s">
        <v>448</v>
      </c>
      <c r="DM148" s="835">
        <f>('Générateur Emprise 20ans'!$C$15+'Générateur Emprise 20ans'!$C$16)/(2*100)</f>
        <v>1.25</v>
      </c>
      <c r="DN148" s="835">
        <f>(DN$135*2*DM148)</f>
        <v>-0.125</v>
      </c>
      <c r="DO148" s="835">
        <f>DL$135+(DL$135*DN148)</f>
        <v>8.3125</v>
      </c>
      <c r="DP148" s="835">
        <f>DO148*DO75/10000</f>
        <v>0.1197</v>
      </c>
      <c r="DQ148" s="834"/>
      <c r="DR148" s="827" t="s">
        <v>448</v>
      </c>
      <c r="DS148" s="835">
        <f>('Générateur Emprise 20ans'!$C$15+'Générateur Emprise 20ans'!$C$16)/(2*100)</f>
        <v>1.25</v>
      </c>
      <c r="DT148" s="835">
        <f>(DT$135*2*DS148)</f>
        <v>-0.5</v>
      </c>
      <c r="DU148" s="835">
        <f>DR$135+(DR$135*DT148)</f>
        <v>0</v>
      </c>
      <c r="DV148" s="835">
        <f>DU148*DU75/10000</f>
        <v>0</v>
      </c>
      <c r="DW148" s="834"/>
      <c r="DX148" s="827" t="s">
        <v>448</v>
      </c>
      <c r="DY148" s="835">
        <f>('Générateur Emprise 20ans'!$C$15+'Générateur Emprise 20ans'!$C$16)/(2*100)</f>
        <v>1.25</v>
      </c>
      <c r="DZ148" s="835">
        <f>(DZ$135*2*DY148)</f>
        <v>-0.5</v>
      </c>
      <c r="EA148" s="835">
        <f>DX$135+(DX$135*DZ148)</f>
        <v>0</v>
      </c>
      <c r="EB148" s="835">
        <f>EA148*EA75/10000</f>
        <v>0</v>
      </c>
      <c r="EC148" s="834"/>
      <c r="ED148" s="827" t="s">
        <v>448</v>
      </c>
      <c r="EE148" s="835">
        <f>('Générateur Emprise 20ans'!$C$15+'Générateur Emprise 20ans'!$C$16)/(2*100)</f>
        <v>1.25</v>
      </c>
      <c r="EF148" s="835">
        <f>(EF$135*2*EE148)</f>
        <v>-0.5</v>
      </c>
      <c r="EG148" s="835">
        <f>ED$135+(ED$135*EF148)</f>
        <v>0</v>
      </c>
      <c r="EH148" s="835">
        <f>EG148*EG75/10000</f>
        <v>0</v>
      </c>
      <c r="EI148" s="834"/>
      <c r="EJ148" s="827" t="s">
        <v>448</v>
      </c>
      <c r="EK148" s="835">
        <f>('Générateur Emprise 20ans'!$C$15+'Générateur Emprise 20ans'!$C$16)/(2*100)</f>
        <v>1.25</v>
      </c>
      <c r="EL148" s="835">
        <f>(EL$135*2*EK148)</f>
        <v>-0.125</v>
      </c>
      <c r="EM148" s="835">
        <f>EJ$135+(EJ$135*EL148)</f>
        <v>0</v>
      </c>
      <c r="EN148" s="835">
        <f>EM148*EM75/10000</f>
        <v>0</v>
      </c>
      <c r="EO148" s="834"/>
      <c r="EP148" s="827" t="s">
        <v>448</v>
      </c>
      <c r="EQ148" s="835">
        <f>('Générateur Emprise 20ans'!$C$15+'Générateur Emprise 20ans'!$C$16)/(2*100)</f>
        <v>1.25</v>
      </c>
      <c r="ER148" s="835">
        <f>(ER$135*2*EQ148)</f>
        <v>-0.5</v>
      </c>
      <c r="ES148" s="835">
        <f>EP$135+(EP$135*ER148)</f>
        <v>0</v>
      </c>
      <c r="ET148" s="835">
        <f>ES148*ES75/10000</f>
        <v>0</v>
      </c>
      <c r="EU148" s="834"/>
      <c r="EV148" s="827" t="s">
        <v>448</v>
      </c>
      <c r="EW148" s="835">
        <f>('Générateur Emprise 20ans'!$C$15+'Générateur Emprise 20ans'!$C$16)/(2*100)</f>
        <v>1.25</v>
      </c>
      <c r="EX148" s="835">
        <f>(EX$135*2*EW148)</f>
        <v>-0.5</v>
      </c>
      <c r="EY148" s="835">
        <f>EV$135+(EV$135*EX148)</f>
        <v>0</v>
      </c>
      <c r="EZ148" s="835">
        <f>EY148*EY75/10000</f>
        <v>0</v>
      </c>
      <c r="FA148" s="834"/>
      <c r="FB148" s="827" t="s">
        <v>448</v>
      </c>
      <c r="FC148" s="835">
        <f>('Générateur Emprise 20ans'!$C$15+'Générateur Emprise 20ans'!$C$16)/(2*100)</f>
        <v>1.25</v>
      </c>
      <c r="FD148" s="835">
        <f>(FD$135*2*FC148)</f>
        <v>-0.5</v>
      </c>
      <c r="FE148" s="835">
        <f>FB$135+(FB$135*FD148)</f>
        <v>0</v>
      </c>
      <c r="FF148" s="835">
        <f>FE148*FE75/10000</f>
        <v>0</v>
      </c>
      <c r="FG148" s="834"/>
      <c r="FH148" s="827" t="s">
        <v>448</v>
      </c>
      <c r="FI148" s="835">
        <f>('Générateur Emprise 20ans'!$C$15+'Générateur Emprise 20ans'!$C$16)/(2*100)</f>
        <v>1.25</v>
      </c>
      <c r="FJ148" s="835">
        <f>(FJ$135*2*FI148)</f>
        <v>-0.125</v>
      </c>
      <c r="FK148" s="835">
        <f>FH$135+(FH$135*FJ148)</f>
        <v>0</v>
      </c>
      <c r="FL148" s="835">
        <f>FK148*FK75/10000</f>
        <v>0</v>
      </c>
      <c r="FM148" s="834"/>
      <c r="FN148" s="827" t="s">
        <v>448</v>
      </c>
      <c r="FO148" s="835">
        <f>('Générateur Emprise 20ans'!$C$15+'Générateur Emprise 20ans'!$C$16)/(2*100)</f>
        <v>1.25</v>
      </c>
      <c r="FP148" s="835">
        <f>(FP$135*2*FO148)</f>
        <v>-0.5</v>
      </c>
      <c r="FQ148" s="835">
        <f>FN$135+(FN$135*FP148)</f>
        <v>0</v>
      </c>
      <c r="FR148" s="835">
        <f>FQ148*FQ75/10000</f>
        <v>0</v>
      </c>
      <c r="FS148" s="834"/>
      <c r="FT148" s="827" t="s">
        <v>448</v>
      </c>
      <c r="FU148" s="835">
        <f>('Générateur Emprise 20ans'!$C$15+'Générateur Emprise 20ans'!$C$16)/(2*100)</f>
        <v>1.25</v>
      </c>
      <c r="FV148" s="835">
        <f>(FV$135*2*FU148)</f>
        <v>-0.5</v>
      </c>
      <c r="FW148" s="835">
        <f>FT$135+(FT$135*FV148)</f>
        <v>0</v>
      </c>
      <c r="FX148" s="835">
        <f>FW148*FW75/10000</f>
        <v>0</v>
      </c>
      <c r="FY148" s="834"/>
    </row>
    <row r="149" spans="1:181" x14ac:dyDescent="0.3">
      <c r="A149" s="19"/>
      <c r="B149" s="827" t="s">
        <v>447</v>
      </c>
      <c r="C149" s="835">
        <f>('Générateur Emprise 20ans'!$C$16+'Générateur Emprise 20ans'!$C$13)/(2*100)</f>
        <v>1.25</v>
      </c>
      <c r="D149" s="835">
        <f>(D$135*2*C149)</f>
        <v>-0.5</v>
      </c>
      <c r="E149" s="835">
        <f>B$135+(B$135*D149)</f>
        <v>3.9</v>
      </c>
      <c r="F149" s="835">
        <f>E149*E76/10000</f>
        <v>5.6160000000000002E-2</v>
      </c>
      <c r="G149" s="834"/>
      <c r="H149" s="827" t="s">
        <v>447</v>
      </c>
      <c r="I149" s="835">
        <f>('Générateur Emprise 20ans'!$C$16+'Générateur Emprise 20ans'!$C$13)/(2*100)</f>
        <v>1.25</v>
      </c>
      <c r="J149" s="835">
        <f>(J$135*2*I149)</f>
        <v>-0.5</v>
      </c>
      <c r="K149" s="835">
        <f>H$135+(H$135*J149)</f>
        <v>5</v>
      </c>
      <c r="L149" s="835">
        <f>K149*K76/10000</f>
        <v>7.1999999999999995E-2</v>
      </c>
      <c r="M149" s="834"/>
      <c r="N149" s="827" t="s">
        <v>447</v>
      </c>
      <c r="O149" s="835">
        <f>('Générateur Emprise 20ans'!$C$16+'Générateur Emprise 20ans'!$C$13)/(2*100)</f>
        <v>1.25</v>
      </c>
      <c r="P149" s="835">
        <f>(P$135*2*O149)</f>
        <v>-0.5</v>
      </c>
      <c r="Q149" s="835">
        <f>N$135+(N$135*P149)</f>
        <v>4.25</v>
      </c>
      <c r="R149" s="835">
        <f>Q149*Q76/10000</f>
        <v>6.1199999999999997E-2</v>
      </c>
      <c r="S149" s="834"/>
      <c r="T149" s="827" t="s">
        <v>447</v>
      </c>
      <c r="U149" s="835">
        <f>('Générateur Emprise 20ans'!$C$16+'Générateur Emprise 20ans'!$C$13)/(2*100)</f>
        <v>1.25</v>
      </c>
      <c r="V149" s="835">
        <f>(V$135*2*U149)</f>
        <v>-0.125</v>
      </c>
      <c r="W149" s="835">
        <f>T$135+(T$135*V149)</f>
        <v>8.3125</v>
      </c>
      <c r="X149" s="835">
        <f>W149*W76/10000</f>
        <v>0.1197</v>
      </c>
      <c r="Y149" s="834"/>
      <c r="Z149" s="827" t="s">
        <v>447</v>
      </c>
      <c r="AA149" s="835">
        <f>('Générateur Emprise 20ans'!$C$16+'Générateur Emprise 20ans'!$C$13)/(2*100)</f>
        <v>1.25</v>
      </c>
      <c r="AB149" s="835">
        <f>(AB$135*2*AA149)</f>
        <v>-0.5</v>
      </c>
      <c r="AC149" s="835">
        <f>Z$135+(Z$135*AB149)</f>
        <v>3.9</v>
      </c>
      <c r="AD149" s="835">
        <f>AC149*AC76/10000</f>
        <v>5.6160000000000002E-2</v>
      </c>
      <c r="AE149" s="834"/>
      <c r="AF149" s="827" t="s">
        <v>447</v>
      </c>
      <c r="AG149" s="835">
        <f>('Générateur Emprise 20ans'!$C$16+'Générateur Emprise 20ans'!$C$13)/(2*100)</f>
        <v>1.25</v>
      </c>
      <c r="AH149" s="835">
        <f>(AH$135*2*AG149)</f>
        <v>-0.5</v>
      </c>
      <c r="AI149" s="835">
        <f>AF$135+(AF$135*AH149)</f>
        <v>5</v>
      </c>
      <c r="AJ149" s="835">
        <f>AI149*AI76/10000</f>
        <v>7.1999999999999995E-2</v>
      </c>
      <c r="AK149" s="834"/>
      <c r="AL149" s="827" t="s">
        <v>447</v>
      </c>
      <c r="AM149" s="835">
        <f>('Générateur Emprise 20ans'!$C$16+'Générateur Emprise 20ans'!$C$13)/(2*100)</f>
        <v>1.25</v>
      </c>
      <c r="AN149" s="835">
        <f>(AN$135*2*AM149)</f>
        <v>-0.5</v>
      </c>
      <c r="AO149" s="835">
        <f>AL$135+(AL$135*AN149)</f>
        <v>4.25</v>
      </c>
      <c r="AP149" s="835">
        <f>AO149*AO76/10000</f>
        <v>6.1199999999999997E-2</v>
      </c>
      <c r="AQ149" s="834"/>
      <c r="AR149" s="827" t="s">
        <v>447</v>
      </c>
      <c r="AS149" s="835">
        <f>('Générateur Emprise 20ans'!$C$16+'Générateur Emprise 20ans'!$C$13)/(2*100)</f>
        <v>1.25</v>
      </c>
      <c r="AT149" s="835">
        <f>(AT$135*2*AS149)</f>
        <v>-0.125</v>
      </c>
      <c r="AU149" s="835">
        <f>AR$135+(AR$135*AT149)</f>
        <v>8.3125</v>
      </c>
      <c r="AV149" s="835">
        <f>AU149*AU76/10000</f>
        <v>0.1197</v>
      </c>
      <c r="AW149" s="834"/>
      <c r="AX149" s="827" t="s">
        <v>447</v>
      </c>
      <c r="AY149" s="835">
        <f>('Générateur Emprise 20ans'!$C$16+'Générateur Emprise 20ans'!$C$13)/(2*100)</f>
        <v>1.25</v>
      </c>
      <c r="AZ149" s="835">
        <f>(AZ$135*2*AY149)</f>
        <v>-0.5</v>
      </c>
      <c r="BA149" s="835">
        <f>AX$135+(AX$135*AZ149)</f>
        <v>3.9</v>
      </c>
      <c r="BB149" s="835">
        <f>BA149*BA76/10000</f>
        <v>5.6160000000000002E-2</v>
      </c>
      <c r="BC149" s="834"/>
      <c r="BD149" s="827" t="s">
        <v>447</v>
      </c>
      <c r="BE149" s="835">
        <f>('Générateur Emprise 20ans'!$C$16+'Générateur Emprise 20ans'!$C$13)/(2*100)</f>
        <v>1.25</v>
      </c>
      <c r="BF149" s="835">
        <f>(BF$135*2*BE149)</f>
        <v>-0.5</v>
      </c>
      <c r="BG149" s="835">
        <f>BD$135+(BD$135*BF149)</f>
        <v>5</v>
      </c>
      <c r="BH149" s="835">
        <f>BG149*BG76/10000</f>
        <v>7.1999999999999995E-2</v>
      </c>
      <c r="BI149" s="834"/>
      <c r="BJ149" s="827" t="s">
        <v>447</v>
      </c>
      <c r="BK149" s="835">
        <f>('Générateur Emprise 20ans'!$C$16+'Générateur Emprise 20ans'!$C$13)/(2*100)</f>
        <v>1.25</v>
      </c>
      <c r="BL149" s="835">
        <f>(BL$135*2*BK149)</f>
        <v>-0.5</v>
      </c>
      <c r="BM149" s="835">
        <f>BJ$135+(BJ$135*BL149)</f>
        <v>4.25</v>
      </c>
      <c r="BN149" s="835">
        <f>BM149*BM76/10000</f>
        <v>6.1199999999999997E-2</v>
      </c>
      <c r="BO149" s="834"/>
      <c r="BP149" s="827" t="s">
        <v>447</v>
      </c>
      <c r="BQ149" s="835">
        <f>('Générateur Emprise 20ans'!$C$16+'Générateur Emprise 20ans'!$C$13)/(2*100)</f>
        <v>1.25</v>
      </c>
      <c r="BR149" s="835">
        <f>(BR$135*2*BQ149)</f>
        <v>-0.125</v>
      </c>
      <c r="BS149" s="835">
        <f>BP$135+(BP$135*BR149)</f>
        <v>8.3125</v>
      </c>
      <c r="BT149" s="835">
        <f>BS149*BS76/10000</f>
        <v>0.1197</v>
      </c>
      <c r="BU149" s="834"/>
      <c r="BV149" s="827" t="s">
        <v>447</v>
      </c>
      <c r="BW149" s="835">
        <f>('Générateur Emprise 20ans'!$C$16+'Générateur Emprise 20ans'!$C$13)/(2*100)</f>
        <v>1.25</v>
      </c>
      <c r="BX149" s="835">
        <f>(BX$135*2*BW149)</f>
        <v>-0.5</v>
      </c>
      <c r="BY149" s="835">
        <f>BV$135+(BV$135*BX149)</f>
        <v>3.9</v>
      </c>
      <c r="BZ149" s="835">
        <f>BY149*BY76/10000</f>
        <v>5.6160000000000002E-2</v>
      </c>
      <c r="CA149" s="834"/>
      <c r="CB149" s="827" t="s">
        <v>447</v>
      </c>
      <c r="CC149" s="835">
        <f>('Générateur Emprise 20ans'!$C$16+'Générateur Emprise 20ans'!$C$13)/(2*100)</f>
        <v>1.25</v>
      </c>
      <c r="CD149" s="835">
        <f>(CD$135*2*CC149)</f>
        <v>-0.5</v>
      </c>
      <c r="CE149" s="835">
        <f>CB$135+(CB$135*CD149)</f>
        <v>5</v>
      </c>
      <c r="CF149" s="835">
        <f>CE149*CE76/10000</f>
        <v>7.1999999999999995E-2</v>
      </c>
      <c r="CG149" s="834"/>
      <c r="CH149" s="827" t="s">
        <v>447</v>
      </c>
      <c r="CI149" s="835">
        <f>('Générateur Emprise 20ans'!$C$16+'Générateur Emprise 20ans'!$C$13)/(2*100)</f>
        <v>1.25</v>
      </c>
      <c r="CJ149" s="835">
        <f>(CJ$135*2*CI149)</f>
        <v>-0.5</v>
      </c>
      <c r="CK149" s="835">
        <f>CH$135+(CH$135*CJ149)</f>
        <v>4.25</v>
      </c>
      <c r="CL149" s="835">
        <f>CK149*CK76/10000</f>
        <v>6.1199999999999997E-2</v>
      </c>
      <c r="CM149" s="834"/>
      <c r="CN149" s="827" t="s">
        <v>447</v>
      </c>
      <c r="CO149" s="835">
        <f>('Générateur Emprise 20ans'!$C$16+'Générateur Emprise 20ans'!$C$13)/(2*100)</f>
        <v>1.25</v>
      </c>
      <c r="CP149" s="835">
        <f>(CP$135*2*CO149)</f>
        <v>-0.125</v>
      </c>
      <c r="CQ149" s="835">
        <f>CN$135+(CN$135*CP149)</f>
        <v>8.3125</v>
      </c>
      <c r="CR149" s="835">
        <f>CQ149*CQ76/10000</f>
        <v>0.1197</v>
      </c>
      <c r="CS149" s="834"/>
      <c r="CT149" s="827" t="s">
        <v>447</v>
      </c>
      <c r="CU149" s="835">
        <f>('Générateur Emprise 20ans'!$C$16+'Générateur Emprise 20ans'!$C$13)/(2*100)</f>
        <v>1.25</v>
      </c>
      <c r="CV149" s="835">
        <f>(CV$135*2*CU149)</f>
        <v>-0.5</v>
      </c>
      <c r="CW149" s="835">
        <f>CT$135+(CT$135*CV149)</f>
        <v>3.9</v>
      </c>
      <c r="CX149" s="835">
        <f>CW149*CW76/10000</f>
        <v>5.6160000000000002E-2</v>
      </c>
      <c r="CY149" s="834"/>
      <c r="CZ149" s="827" t="s">
        <v>447</v>
      </c>
      <c r="DA149" s="835">
        <f>('Générateur Emprise 20ans'!$C$16+'Générateur Emprise 20ans'!$C$13)/(2*100)</f>
        <v>1.25</v>
      </c>
      <c r="DB149" s="835">
        <f>(DB$135*2*DA149)</f>
        <v>-0.5</v>
      </c>
      <c r="DC149" s="835">
        <f>CZ$135+(CZ$135*DB149)</f>
        <v>5</v>
      </c>
      <c r="DD149" s="835">
        <f>DC149*DC76/10000</f>
        <v>7.1999999999999995E-2</v>
      </c>
      <c r="DE149" s="834"/>
      <c r="DF149" s="827" t="s">
        <v>447</v>
      </c>
      <c r="DG149" s="835">
        <f>('Générateur Emprise 20ans'!$C$16+'Générateur Emprise 20ans'!$C$13)/(2*100)</f>
        <v>1.25</v>
      </c>
      <c r="DH149" s="835">
        <f>(DH$135*2*DG149)</f>
        <v>-0.5</v>
      </c>
      <c r="DI149" s="835">
        <f>DF$135+(DF$135*DH149)</f>
        <v>4.25</v>
      </c>
      <c r="DJ149" s="835">
        <f>DI149*DI76/10000</f>
        <v>6.1199999999999997E-2</v>
      </c>
      <c r="DK149" s="834"/>
      <c r="DL149" s="827" t="s">
        <v>447</v>
      </c>
      <c r="DM149" s="835">
        <f>('Générateur Emprise 20ans'!$C$16+'Générateur Emprise 20ans'!$C$13)/(2*100)</f>
        <v>1.25</v>
      </c>
      <c r="DN149" s="835">
        <f>(DN$135*2*DM149)</f>
        <v>-0.125</v>
      </c>
      <c r="DO149" s="835">
        <f>DL$135+(DL$135*DN149)</f>
        <v>8.3125</v>
      </c>
      <c r="DP149" s="835">
        <f>DO149*DO76/10000</f>
        <v>0.1197</v>
      </c>
      <c r="DQ149" s="834"/>
      <c r="DR149" s="827" t="s">
        <v>447</v>
      </c>
      <c r="DS149" s="835">
        <f>('Générateur Emprise 20ans'!$C$16+'Générateur Emprise 20ans'!$C$13)/(2*100)</f>
        <v>1.25</v>
      </c>
      <c r="DT149" s="835">
        <f>(DT$135*2*DS149)</f>
        <v>-0.5</v>
      </c>
      <c r="DU149" s="835">
        <f>DR$135+(DR$135*DT149)</f>
        <v>0</v>
      </c>
      <c r="DV149" s="835">
        <f>DU149*DU76/10000</f>
        <v>0</v>
      </c>
      <c r="DW149" s="834"/>
      <c r="DX149" s="827" t="s">
        <v>447</v>
      </c>
      <c r="DY149" s="835">
        <f>('Générateur Emprise 20ans'!$C$16+'Générateur Emprise 20ans'!$C$13)/(2*100)</f>
        <v>1.25</v>
      </c>
      <c r="DZ149" s="835">
        <f>(DZ$135*2*DY149)</f>
        <v>-0.5</v>
      </c>
      <c r="EA149" s="835">
        <f>DX$135+(DX$135*DZ149)</f>
        <v>0</v>
      </c>
      <c r="EB149" s="835">
        <f>EA149*EA76/10000</f>
        <v>0</v>
      </c>
      <c r="EC149" s="834"/>
      <c r="ED149" s="827" t="s">
        <v>447</v>
      </c>
      <c r="EE149" s="835">
        <f>('Générateur Emprise 20ans'!$C$16+'Générateur Emprise 20ans'!$C$13)/(2*100)</f>
        <v>1.25</v>
      </c>
      <c r="EF149" s="835">
        <f>(EF$135*2*EE149)</f>
        <v>-0.5</v>
      </c>
      <c r="EG149" s="835">
        <f>ED$135+(ED$135*EF149)</f>
        <v>0</v>
      </c>
      <c r="EH149" s="835">
        <f>EG149*EG76/10000</f>
        <v>0</v>
      </c>
      <c r="EI149" s="834"/>
      <c r="EJ149" s="827" t="s">
        <v>447</v>
      </c>
      <c r="EK149" s="835">
        <f>('Générateur Emprise 20ans'!$C$16+'Générateur Emprise 20ans'!$C$13)/(2*100)</f>
        <v>1.25</v>
      </c>
      <c r="EL149" s="835">
        <f>(EL$135*2*EK149)</f>
        <v>-0.125</v>
      </c>
      <c r="EM149" s="835">
        <f>EJ$135+(EJ$135*EL149)</f>
        <v>0</v>
      </c>
      <c r="EN149" s="835">
        <f>EM149*EM76/10000</f>
        <v>0</v>
      </c>
      <c r="EO149" s="834"/>
      <c r="EP149" s="827" t="s">
        <v>447</v>
      </c>
      <c r="EQ149" s="835">
        <f>('Générateur Emprise 20ans'!$C$16+'Générateur Emprise 20ans'!$C$13)/(2*100)</f>
        <v>1.25</v>
      </c>
      <c r="ER149" s="835">
        <f>(ER$135*2*EQ149)</f>
        <v>-0.5</v>
      </c>
      <c r="ES149" s="835">
        <f>EP$135+(EP$135*ER149)</f>
        <v>0</v>
      </c>
      <c r="ET149" s="835">
        <f>ES149*ES76/10000</f>
        <v>0</v>
      </c>
      <c r="EU149" s="834"/>
      <c r="EV149" s="827" t="s">
        <v>447</v>
      </c>
      <c r="EW149" s="835">
        <f>('Générateur Emprise 20ans'!$C$16+'Générateur Emprise 20ans'!$C$13)/(2*100)</f>
        <v>1.25</v>
      </c>
      <c r="EX149" s="835">
        <f>(EX$135*2*EW149)</f>
        <v>-0.5</v>
      </c>
      <c r="EY149" s="835">
        <f>EV$135+(EV$135*EX149)</f>
        <v>0</v>
      </c>
      <c r="EZ149" s="835">
        <f>EY149*EY76/10000</f>
        <v>0</v>
      </c>
      <c r="FA149" s="834"/>
      <c r="FB149" s="827" t="s">
        <v>447</v>
      </c>
      <c r="FC149" s="835">
        <f>('Générateur Emprise 20ans'!$C$16+'Générateur Emprise 20ans'!$C$13)/(2*100)</f>
        <v>1.25</v>
      </c>
      <c r="FD149" s="835">
        <f>(FD$135*2*FC149)</f>
        <v>-0.5</v>
      </c>
      <c r="FE149" s="835">
        <f>FB$135+(FB$135*FD149)</f>
        <v>0</v>
      </c>
      <c r="FF149" s="835">
        <f>FE149*FE76/10000</f>
        <v>0</v>
      </c>
      <c r="FG149" s="834"/>
      <c r="FH149" s="827" t="s">
        <v>447</v>
      </c>
      <c r="FI149" s="835">
        <f>('Générateur Emprise 20ans'!$C$16+'Générateur Emprise 20ans'!$C$13)/(2*100)</f>
        <v>1.25</v>
      </c>
      <c r="FJ149" s="835">
        <f>(FJ$135*2*FI149)</f>
        <v>-0.125</v>
      </c>
      <c r="FK149" s="835">
        <f>FH$135+(FH$135*FJ149)</f>
        <v>0</v>
      </c>
      <c r="FL149" s="835">
        <f>FK149*FK76/10000</f>
        <v>0</v>
      </c>
      <c r="FM149" s="834"/>
      <c r="FN149" s="827" t="s">
        <v>447</v>
      </c>
      <c r="FO149" s="835">
        <f>('Générateur Emprise 20ans'!$C$16+'Générateur Emprise 20ans'!$C$13)/(2*100)</f>
        <v>1.25</v>
      </c>
      <c r="FP149" s="835">
        <f>(FP$135*2*FO149)</f>
        <v>-0.5</v>
      </c>
      <c r="FQ149" s="835">
        <f>FN$135+(FN$135*FP149)</f>
        <v>0</v>
      </c>
      <c r="FR149" s="835">
        <f>FQ149*FQ76/10000</f>
        <v>0</v>
      </c>
      <c r="FS149" s="834"/>
      <c r="FT149" s="827" t="s">
        <v>447</v>
      </c>
      <c r="FU149" s="835">
        <f>('Générateur Emprise 20ans'!$C$16+'Générateur Emprise 20ans'!$C$13)/(2*100)</f>
        <v>1.25</v>
      </c>
      <c r="FV149" s="835">
        <f>(FV$135*2*FU149)</f>
        <v>-0.5</v>
      </c>
      <c r="FW149" s="835">
        <f>FT$135+(FT$135*FV149)</f>
        <v>0</v>
      </c>
      <c r="FX149" s="835">
        <f>FW149*FW76/10000</f>
        <v>0</v>
      </c>
      <c r="FY149" s="834"/>
    </row>
    <row r="150" spans="1:181" x14ac:dyDescent="0.3">
      <c r="A150" s="19"/>
      <c r="B150" s="827"/>
      <c r="C150" s="835"/>
      <c r="D150" s="835"/>
      <c r="E150" s="835"/>
      <c r="F150" s="835"/>
      <c r="G150" s="834"/>
      <c r="H150" s="827"/>
      <c r="I150" s="835"/>
      <c r="J150" s="835"/>
      <c r="K150" s="835"/>
      <c r="L150" s="835"/>
      <c r="M150" s="834"/>
      <c r="N150" s="827"/>
      <c r="O150" s="835"/>
      <c r="P150" s="835"/>
      <c r="Q150" s="835"/>
      <c r="R150" s="835"/>
      <c r="S150" s="834"/>
      <c r="T150" s="827"/>
      <c r="U150" s="835"/>
      <c r="V150" s="835"/>
      <c r="W150" s="835"/>
      <c r="X150" s="835"/>
      <c r="Y150" s="834"/>
      <c r="Z150" s="827"/>
      <c r="AA150" s="835"/>
      <c r="AB150" s="835"/>
      <c r="AC150" s="835"/>
      <c r="AD150" s="835"/>
      <c r="AE150" s="834"/>
      <c r="AF150" s="827"/>
      <c r="AG150" s="835"/>
      <c r="AH150" s="835"/>
      <c r="AI150" s="835"/>
      <c r="AJ150" s="835"/>
      <c r="AK150" s="834"/>
      <c r="AL150" s="827"/>
      <c r="AM150" s="835"/>
      <c r="AN150" s="835"/>
      <c r="AO150" s="835"/>
      <c r="AP150" s="835"/>
      <c r="AQ150" s="834"/>
      <c r="AR150" s="827"/>
      <c r="AS150" s="835"/>
      <c r="AT150" s="835"/>
      <c r="AU150" s="835"/>
      <c r="AV150" s="835"/>
      <c r="AW150" s="834"/>
      <c r="AX150" s="827"/>
      <c r="AY150" s="835"/>
      <c r="AZ150" s="835"/>
      <c r="BA150" s="835"/>
      <c r="BB150" s="835"/>
      <c r="BC150" s="834"/>
      <c r="BD150" s="827"/>
      <c r="BE150" s="835"/>
      <c r="BF150" s="835"/>
      <c r="BG150" s="835"/>
      <c r="BH150" s="835"/>
      <c r="BI150" s="834"/>
      <c r="BJ150" s="827"/>
      <c r="BK150" s="835"/>
      <c r="BL150" s="835"/>
      <c r="BM150" s="835"/>
      <c r="BN150" s="835"/>
      <c r="BO150" s="834"/>
      <c r="BP150" s="827"/>
      <c r="BQ150" s="835"/>
      <c r="BR150" s="835"/>
      <c r="BS150" s="835"/>
      <c r="BT150" s="835"/>
      <c r="BU150" s="834"/>
      <c r="BV150" s="827"/>
      <c r="BW150" s="835"/>
      <c r="BX150" s="835"/>
      <c r="BY150" s="835"/>
      <c r="BZ150" s="835"/>
      <c r="CA150" s="834"/>
      <c r="CB150" s="827"/>
      <c r="CC150" s="835"/>
      <c r="CD150" s="835"/>
      <c r="CE150" s="835"/>
      <c r="CF150" s="835"/>
      <c r="CG150" s="834"/>
      <c r="CH150" s="827"/>
      <c r="CI150" s="835"/>
      <c r="CJ150" s="835"/>
      <c r="CK150" s="835"/>
      <c r="CL150" s="835"/>
      <c r="CM150" s="834"/>
      <c r="CN150" s="827"/>
      <c r="CO150" s="835"/>
      <c r="CP150" s="835"/>
      <c r="CQ150" s="835"/>
      <c r="CR150" s="835"/>
      <c r="CS150" s="834"/>
      <c r="CT150" s="827"/>
      <c r="CU150" s="835"/>
      <c r="CV150" s="835"/>
      <c r="CW150" s="835"/>
      <c r="CX150" s="835"/>
      <c r="CY150" s="834"/>
      <c r="CZ150" s="827"/>
      <c r="DA150" s="835"/>
      <c r="DB150" s="835"/>
      <c r="DC150" s="835"/>
      <c r="DD150" s="835"/>
      <c r="DE150" s="834"/>
      <c r="DF150" s="827"/>
      <c r="DG150" s="835"/>
      <c r="DH150" s="835"/>
      <c r="DI150" s="835"/>
      <c r="DJ150" s="835"/>
      <c r="DK150" s="834"/>
      <c r="DL150" s="827"/>
      <c r="DM150" s="835"/>
      <c r="DN150" s="835"/>
      <c r="DO150" s="835"/>
      <c r="DP150" s="835"/>
      <c r="DQ150" s="834"/>
      <c r="DR150" s="827"/>
      <c r="DS150" s="835"/>
      <c r="DT150" s="835"/>
      <c r="DU150" s="835"/>
      <c r="DV150" s="835"/>
      <c r="DW150" s="834"/>
      <c r="DX150" s="827"/>
      <c r="DY150" s="835"/>
      <c r="DZ150" s="835"/>
      <c r="EA150" s="835"/>
      <c r="EB150" s="835"/>
      <c r="EC150" s="834"/>
      <c r="ED150" s="827"/>
      <c r="EE150" s="835"/>
      <c r="EF150" s="835"/>
      <c r="EG150" s="835"/>
      <c r="EH150" s="835"/>
      <c r="EI150" s="834"/>
      <c r="EJ150" s="827"/>
      <c r="EK150" s="835"/>
      <c r="EL150" s="835"/>
      <c r="EM150" s="835"/>
      <c r="EN150" s="835"/>
      <c r="EO150" s="834"/>
      <c r="EP150" s="827"/>
      <c r="EQ150" s="835"/>
      <c r="ER150" s="835"/>
      <c r="ES150" s="835"/>
      <c r="ET150" s="835"/>
      <c r="EU150" s="834"/>
      <c r="EV150" s="827"/>
      <c r="EW150" s="835"/>
      <c r="EX150" s="835"/>
      <c r="EY150" s="835"/>
      <c r="EZ150" s="835"/>
      <c r="FA150" s="834"/>
      <c r="FB150" s="827"/>
      <c r="FC150" s="835"/>
      <c r="FD150" s="835"/>
      <c r="FE150" s="835"/>
      <c r="FF150" s="835"/>
      <c r="FG150" s="834"/>
      <c r="FH150" s="827"/>
      <c r="FI150" s="835"/>
      <c r="FJ150" s="835"/>
      <c r="FK150" s="835"/>
      <c r="FL150" s="835"/>
      <c r="FM150" s="834"/>
      <c r="FN150" s="827"/>
      <c r="FO150" s="835"/>
      <c r="FP150" s="835"/>
      <c r="FQ150" s="835"/>
      <c r="FR150" s="835"/>
      <c r="FS150" s="834"/>
      <c r="FT150" s="827"/>
      <c r="FU150" s="835"/>
      <c r="FV150" s="835"/>
      <c r="FW150" s="835"/>
      <c r="FX150" s="835"/>
      <c r="FY150" s="834"/>
    </row>
    <row r="151" spans="1:181" x14ac:dyDescent="0.3">
      <c r="A151" s="19"/>
      <c r="B151" s="827"/>
      <c r="C151" s="835"/>
      <c r="D151" s="835"/>
      <c r="E151" s="835"/>
      <c r="F151" s="835"/>
      <c r="G151" s="834"/>
      <c r="H151" s="827"/>
      <c r="I151" s="835"/>
      <c r="J151" s="835"/>
      <c r="K151" s="835"/>
      <c r="L151" s="835"/>
      <c r="M151" s="834"/>
      <c r="N151" s="827"/>
      <c r="O151" s="835"/>
      <c r="P151" s="835"/>
      <c r="Q151" s="835"/>
      <c r="R151" s="835"/>
      <c r="S151" s="834"/>
      <c r="T151" s="827"/>
      <c r="U151" s="835"/>
      <c r="V151" s="835"/>
      <c r="W151" s="835"/>
      <c r="X151" s="835"/>
      <c r="Y151" s="834"/>
      <c r="Z151" s="827"/>
      <c r="AA151" s="835"/>
      <c r="AB151" s="835"/>
      <c r="AC151" s="835"/>
      <c r="AD151" s="835"/>
      <c r="AE151" s="834"/>
      <c r="AF151" s="827"/>
      <c r="AG151" s="835"/>
      <c r="AH151" s="835"/>
      <c r="AI151" s="835"/>
      <c r="AJ151" s="835"/>
      <c r="AK151" s="834"/>
      <c r="AL151" s="827"/>
      <c r="AM151" s="835"/>
      <c r="AN151" s="835"/>
      <c r="AO151" s="835"/>
      <c r="AP151" s="835"/>
      <c r="AQ151" s="834"/>
      <c r="AR151" s="827"/>
      <c r="AS151" s="835"/>
      <c r="AT151" s="835"/>
      <c r="AU151" s="835"/>
      <c r="AV151" s="835"/>
      <c r="AW151" s="834"/>
      <c r="AX151" s="827"/>
      <c r="AY151" s="835"/>
      <c r="AZ151" s="835"/>
      <c r="BA151" s="835"/>
      <c r="BB151" s="835"/>
      <c r="BC151" s="834"/>
      <c r="BD151" s="827"/>
      <c r="BE151" s="835"/>
      <c r="BF151" s="835"/>
      <c r="BG151" s="835"/>
      <c r="BH151" s="835"/>
      <c r="BI151" s="834"/>
      <c r="BJ151" s="827"/>
      <c r="BK151" s="835"/>
      <c r="BL151" s="835"/>
      <c r="BM151" s="835"/>
      <c r="BN151" s="835"/>
      <c r="BO151" s="834"/>
      <c r="BP151" s="827"/>
      <c r="BQ151" s="835"/>
      <c r="BR151" s="835"/>
      <c r="BS151" s="835"/>
      <c r="BT151" s="835"/>
      <c r="BU151" s="834"/>
      <c r="BV151" s="827"/>
      <c r="BW151" s="835"/>
      <c r="BX151" s="835"/>
      <c r="BY151" s="835"/>
      <c r="BZ151" s="835"/>
      <c r="CA151" s="834"/>
      <c r="CB151" s="827"/>
      <c r="CC151" s="835"/>
      <c r="CD151" s="835"/>
      <c r="CE151" s="835"/>
      <c r="CF151" s="835"/>
      <c r="CG151" s="834"/>
      <c r="CH151" s="827"/>
      <c r="CI151" s="835"/>
      <c r="CJ151" s="835"/>
      <c r="CK151" s="835"/>
      <c r="CL151" s="835"/>
      <c r="CM151" s="834"/>
      <c r="CN151" s="827"/>
      <c r="CO151" s="835"/>
      <c r="CP151" s="835"/>
      <c r="CQ151" s="835"/>
      <c r="CR151" s="835"/>
      <c r="CS151" s="834"/>
      <c r="CT151" s="827"/>
      <c r="CU151" s="835"/>
      <c r="CV151" s="835"/>
      <c r="CW151" s="835"/>
      <c r="CX151" s="835"/>
      <c r="CY151" s="834"/>
      <c r="CZ151" s="827"/>
      <c r="DA151" s="835"/>
      <c r="DB151" s="835"/>
      <c r="DC151" s="835"/>
      <c r="DD151" s="835"/>
      <c r="DE151" s="834"/>
      <c r="DF151" s="827"/>
      <c r="DG151" s="835"/>
      <c r="DH151" s="835"/>
      <c r="DI151" s="835"/>
      <c r="DJ151" s="835"/>
      <c r="DK151" s="834"/>
      <c r="DL151" s="827"/>
      <c r="DM151" s="835"/>
      <c r="DN151" s="835"/>
      <c r="DO151" s="835"/>
      <c r="DP151" s="835"/>
      <c r="DQ151" s="834"/>
      <c r="DR151" s="827"/>
      <c r="DS151" s="835"/>
      <c r="DT151" s="835"/>
      <c r="DU151" s="835"/>
      <c r="DV151" s="835"/>
      <c r="DW151" s="834"/>
      <c r="DX151" s="827"/>
      <c r="DY151" s="835"/>
      <c r="DZ151" s="835"/>
      <c r="EA151" s="835"/>
      <c r="EB151" s="835"/>
      <c r="EC151" s="834"/>
      <c r="ED151" s="827"/>
      <c r="EE151" s="835"/>
      <c r="EF151" s="835"/>
      <c r="EG151" s="835"/>
      <c r="EH151" s="835"/>
      <c r="EI151" s="834"/>
      <c r="EJ151" s="827"/>
      <c r="EK151" s="835"/>
      <c r="EL151" s="835"/>
      <c r="EM151" s="835"/>
      <c r="EN151" s="835"/>
      <c r="EO151" s="834"/>
      <c r="EP151" s="827"/>
      <c r="EQ151" s="835"/>
      <c r="ER151" s="835"/>
      <c r="ES151" s="835"/>
      <c r="ET151" s="835"/>
      <c r="EU151" s="834"/>
      <c r="EV151" s="827"/>
      <c r="EW151" s="835"/>
      <c r="EX151" s="835"/>
      <c r="EY151" s="835"/>
      <c r="EZ151" s="835"/>
      <c r="FA151" s="834"/>
      <c r="FB151" s="827"/>
      <c r="FC151" s="835"/>
      <c r="FD151" s="835"/>
      <c r="FE151" s="835"/>
      <c r="FF151" s="835"/>
      <c r="FG151" s="834"/>
      <c r="FH151" s="827"/>
      <c r="FI151" s="835"/>
      <c r="FJ151" s="835"/>
      <c r="FK151" s="835"/>
      <c r="FL151" s="835"/>
      <c r="FM151" s="834"/>
      <c r="FN151" s="827"/>
      <c r="FO151" s="835"/>
      <c r="FP151" s="835"/>
      <c r="FQ151" s="835"/>
      <c r="FR151" s="835"/>
      <c r="FS151" s="834"/>
      <c r="FT151" s="827"/>
      <c r="FU151" s="835"/>
      <c r="FV151" s="835"/>
      <c r="FW151" s="835"/>
      <c r="FX151" s="835"/>
      <c r="FY151" s="834"/>
    </row>
    <row r="152" spans="1:181" x14ac:dyDescent="0.3">
      <c r="A152" s="19"/>
      <c r="B152" s="827" t="s">
        <v>446</v>
      </c>
      <c r="C152" s="835"/>
      <c r="D152" s="835"/>
      <c r="E152" s="835"/>
      <c r="F152" s="835"/>
      <c r="G152" s="834"/>
      <c r="H152" s="827" t="s">
        <v>446</v>
      </c>
      <c r="I152" s="835"/>
      <c r="J152" s="835"/>
      <c r="K152" s="835"/>
      <c r="L152" s="835"/>
      <c r="M152" s="834"/>
      <c r="N152" s="827" t="s">
        <v>446</v>
      </c>
      <c r="O152" s="835"/>
      <c r="P152" s="835"/>
      <c r="Q152" s="835"/>
      <c r="R152" s="835"/>
      <c r="S152" s="834"/>
      <c r="T152" s="827" t="s">
        <v>446</v>
      </c>
      <c r="U152" s="835"/>
      <c r="V152" s="835"/>
      <c r="W152" s="835"/>
      <c r="X152" s="835"/>
      <c r="Y152" s="834"/>
      <c r="Z152" s="827" t="s">
        <v>446</v>
      </c>
      <c r="AA152" s="835"/>
      <c r="AB152" s="835"/>
      <c r="AC152" s="835"/>
      <c r="AD152" s="835"/>
      <c r="AE152" s="834"/>
      <c r="AF152" s="827" t="s">
        <v>446</v>
      </c>
      <c r="AG152" s="835"/>
      <c r="AH152" s="835"/>
      <c r="AI152" s="835"/>
      <c r="AJ152" s="835"/>
      <c r="AK152" s="834"/>
      <c r="AL152" s="827" t="s">
        <v>446</v>
      </c>
      <c r="AM152" s="835"/>
      <c r="AN152" s="835"/>
      <c r="AO152" s="835"/>
      <c r="AP152" s="835"/>
      <c r="AQ152" s="834"/>
      <c r="AR152" s="827" t="s">
        <v>446</v>
      </c>
      <c r="AS152" s="835"/>
      <c r="AT152" s="835"/>
      <c r="AU152" s="835"/>
      <c r="AV152" s="835"/>
      <c r="AW152" s="834"/>
      <c r="AX152" s="827" t="s">
        <v>446</v>
      </c>
      <c r="AY152" s="835"/>
      <c r="AZ152" s="835"/>
      <c r="BA152" s="835"/>
      <c r="BB152" s="835"/>
      <c r="BC152" s="834"/>
      <c r="BD152" s="827" t="s">
        <v>446</v>
      </c>
      <c r="BE152" s="835"/>
      <c r="BF152" s="835"/>
      <c r="BG152" s="835"/>
      <c r="BH152" s="835"/>
      <c r="BI152" s="834"/>
      <c r="BJ152" s="827" t="s">
        <v>446</v>
      </c>
      <c r="BK152" s="835"/>
      <c r="BL152" s="835"/>
      <c r="BM152" s="835"/>
      <c r="BN152" s="835"/>
      <c r="BO152" s="834"/>
      <c r="BP152" s="827" t="s">
        <v>446</v>
      </c>
      <c r="BQ152" s="835"/>
      <c r="BR152" s="835"/>
      <c r="BS152" s="835"/>
      <c r="BT152" s="835"/>
      <c r="BU152" s="834"/>
      <c r="BV152" s="827" t="s">
        <v>446</v>
      </c>
      <c r="BW152" s="835"/>
      <c r="BX152" s="835"/>
      <c r="BY152" s="835"/>
      <c r="BZ152" s="835"/>
      <c r="CA152" s="834"/>
      <c r="CB152" s="827" t="s">
        <v>446</v>
      </c>
      <c r="CC152" s="835"/>
      <c r="CD152" s="835"/>
      <c r="CE152" s="835"/>
      <c r="CF152" s="835"/>
      <c r="CG152" s="834"/>
      <c r="CH152" s="827" t="s">
        <v>446</v>
      </c>
      <c r="CI152" s="835"/>
      <c r="CJ152" s="835"/>
      <c r="CK152" s="835"/>
      <c r="CL152" s="835"/>
      <c r="CM152" s="834"/>
      <c r="CN152" s="827" t="s">
        <v>446</v>
      </c>
      <c r="CO152" s="835"/>
      <c r="CP152" s="835"/>
      <c r="CQ152" s="835"/>
      <c r="CR152" s="835"/>
      <c r="CS152" s="834"/>
      <c r="CT152" s="827" t="s">
        <v>446</v>
      </c>
      <c r="CU152" s="835"/>
      <c r="CV152" s="835"/>
      <c r="CW152" s="835"/>
      <c r="CX152" s="835"/>
      <c r="CY152" s="834"/>
      <c r="CZ152" s="827" t="s">
        <v>446</v>
      </c>
      <c r="DA152" s="835"/>
      <c r="DB152" s="835"/>
      <c r="DC152" s="835"/>
      <c r="DD152" s="835"/>
      <c r="DE152" s="834"/>
      <c r="DF152" s="827" t="s">
        <v>446</v>
      </c>
      <c r="DG152" s="835"/>
      <c r="DH152" s="835"/>
      <c r="DI152" s="835"/>
      <c r="DJ152" s="835"/>
      <c r="DK152" s="834"/>
      <c r="DL152" s="827" t="s">
        <v>446</v>
      </c>
      <c r="DM152" s="835"/>
      <c r="DN152" s="835"/>
      <c r="DO152" s="835"/>
      <c r="DP152" s="835"/>
      <c r="DQ152" s="834"/>
      <c r="DR152" s="827" t="s">
        <v>446</v>
      </c>
      <c r="DS152" s="835"/>
      <c r="DT152" s="835"/>
      <c r="DU152" s="835"/>
      <c r="DV152" s="835"/>
      <c r="DW152" s="834"/>
      <c r="DX152" s="827" t="s">
        <v>446</v>
      </c>
      <c r="DY152" s="835"/>
      <c r="DZ152" s="835"/>
      <c r="EA152" s="835"/>
      <c r="EB152" s="835"/>
      <c r="EC152" s="834"/>
      <c r="ED152" s="827" t="s">
        <v>446</v>
      </c>
      <c r="EE152" s="835"/>
      <c r="EF152" s="835"/>
      <c r="EG152" s="835"/>
      <c r="EH152" s="835"/>
      <c r="EI152" s="834"/>
      <c r="EJ152" s="827" t="s">
        <v>446</v>
      </c>
      <c r="EK152" s="835"/>
      <c r="EL152" s="835"/>
      <c r="EM152" s="835"/>
      <c r="EN152" s="835"/>
      <c r="EO152" s="834"/>
      <c r="EP152" s="827" t="s">
        <v>446</v>
      </c>
      <c r="EQ152" s="835"/>
      <c r="ER152" s="835"/>
      <c r="ES152" s="835"/>
      <c r="ET152" s="835"/>
      <c r="EU152" s="834"/>
      <c r="EV152" s="827" t="s">
        <v>446</v>
      </c>
      <c r="EW152" s="835"/>
      <c r="EX152" s="835"/>
      <c r="EY152" s="835"/>
      <c r="EZ152" s="835"/>
      <c r="FA152" s="834"/>
      <c r="FB152" s="827" t="s">
        <v>446</v>
      </c>
      <c r="FC152" s="835"/>
      <c r="FD152" s="835"/>
      <c r="FE152" s="835"/>
      <c r="FF152" s="835"/>
      <c r="FG152" s="834"/>
      <c r="FH152" s="827" t="s">
        <v>446</v>
      </c>
      <c r="FI152" s="835"/>
      <c r="FJ152" s="835"/>
      <c r="FK152" s="835"/>
      <c r="FL152" s="835"/>
      <c r="FM152" s="834"/>
      <c r="FN152" s="827" t="s">
        <v>446</v>
      </c>
      <c r="FO152" s="835"/>
      <c r="FP152" s="835"/>
      <c r="FQ152" s="835"/>
      <c r="FR152" s="835"/>
      <c r="FS152" s="834"/>
      <c r="FT152" s="827" t="s">
        <v>446</v>
      </c>
      <c r="FU152" s="835"/>
      <c r="FV152" s="835"/>
      <c r="FW152" s="835"/>
      <c r="FX152" s="835"/>
      <c r="FY152" s="834"/>
    </row>
    <row r="153" spans="1:181" x14ac:dyDescent="0.3">
      <c r="A153" s="19"/>
      <c r="B153" s="827" t="s">
        <v>418</v>
      </c>
      <c r="C153" s="835">
        <f>'Générateur Emprise 20ans'!$C$13/100</f>
        <v>1</v>
      </c>
      <c r="D153" s="835">
        <f>D$135*C153</f>
        <v>-0.2</v>
      </c>
      <c r="E153" s="835">
        <f>B$135+(B$135*D153)</f>
        <v>6.24</v>
      </c>
      <c r="F153" s="835">
        <f>E153*D80/10000</f>
        <v>1.287936</v>
      </c>
      <c r="G153" s="834"/>
      <c r="H153" s="827" t="s">
        <v>418</v>
      </c>
      <c r="I153" s="835">
        <f>'Générateur Emprise 20ans'!$C$13/100</f>
        <v>1</v>
      </c>
      <c r="J153" s="835">
        <f>J$135*I153</f>
        <v>-0.2</v>
      </c>
      <c r="K153" s="835">
        <f>H$135+(H$135*J153)</f>
        <v>8</v>
      </c>
      <c r="L153" s="835">
        <f>K153*J80/10000</f>
        <v>1.6512</v>
      </c>
      <c r="M153" s="834"/>
      <c r="N153" s="827" t="s">
        <v>418</v>
      </c>
      <c r="O153" s="835">
        <f>'Générateur Emprise 20ans'!$C$13/100</f>
        <v>1</v>
      </c>
      <c r="P153" s="835">
        <f>P$135*O153</f>
        <v>-0.2</v>
      </c>
      <c r="Q153" s="835">
        <f>N$135+(N$135*P153)</f>
        <v>6.8</v>
      </c>
      <c r="R153" s="835">
        <f>Q153*P80/10000</f>
        <v>1.4035199999999999</v>
      </c>
      <c r="S153" s="834"/>
      <c r="T153" s="827" t="s">
        <v>418</v>
      </c>
      <c r="U153" s="835">
        <f>'Générateur Emprise 20ans'!$C$13/100</f>
        <v>1</v>
      </c>
      <c r="V153" s="835">
        <f>V$135*U153</f>
        <v>-0.05</v>
      </c>
      <c r="W153" s="835">
        <f>T$135+(T$135*V153)</f>
        <v>9.0250000000000004</v>
      </c>
      <c r="X153" s="835">
        <f>W153*V80/10000</f>
        <v>1.8627600000000002</v>
      </c>
      <c r="Y153" s="834"/>
      <c r="Z153" s="827" t="s">
        <v>418</v>
      </c>
      <c r="AA153" s="835">
        <f>'Générateur Emprise 20ans'!$C$13/100</f>
        <v>1</v>
      </c>
      <c r="AB153" s="835">
        <f>AB$135*AA153</f>
        <v>-0.2</v>
      </c>
      <c r="AC153" s="835">
        <f>Z$135+(Z$135*AB153)</f>
        <v>6.24</v>
      </c>
      <c r="AD153" s="835">
        <f>AC153*AB80/10000</f>
        <v>1.287936</v>
      </c>
      <c r="AE153" s="834"/>
      <c r="AF153" s="827" t="s">
        <v>418</v>
      </c>
      <c r="AG153" s="835">
        <f>'Générateur Emprise 20ans'!$C$13/100</f>
        <v>1</v>
      </c>
      <c r="AH153" s="835">
        <f>AH$135*AG153</f>
        <v>-0.2</v>
      </c>
      <c r="AI153" s="835">
        <f>AF$135+(AF$135*AH153)</f>
        <v>8</v>
      </c>
      <c r="AJ153" s="835">
        <f>AI153*AH80/10000</f>
        <v>1.6512</v>
      </c>
      <c r="AK153" s="834"/>
      <c r="AL153" s="827" t="s">
        <v>418</v>
      </c>
      <c r="AM153" s="835">
        <f>'Générateur Emprise 20ans'!$C$13/100</f>
        <v>1</v>
      </c>
      <c r="AN153" s="835">
        <f>AN$135*AM153</f>
        <v>-0.2</v>
      </c>
      <c r="AO153" s="835">
        <f>AL$135+(AL$135*AN153)</f>
        <v>6.8</v>
      </c>
      <c r="AP153" s="835">
        <f>AO153*AN80/10000</f>
        <v>1.4035199999999999</v>
      </c>
      <c r="AQ153" s="834"/>
      <c r="AR153" s="827" t="s">
        <v>418</v>
      </c>
      <c r="AS153" s="835">
        <f>'Générateur Emprise 20ans'!$C$13/100</f>
        <v>1</v>
      </c>
      <c r="AT153" s="835">
        <f>AT$135*AS153</f>
        <v>-0.05</v>
      </c>
      <c r="AU153" s="835">
        <f>AR$135+(AR$135*AT153)</f>
        <v>9.0250000000000004</v>
      </c>
      <c r="AV153" s="835">
        <f>AU153*AT80/10000</f>
        <v>1.8627600000000002</v>
      </c>
      <c r="AW153" s="834"/>
      <c r="AX153" s="827" t="s">
        <v>418</v>
      </c>
      <c r="AY153" s="835">
        <f>'Générateur Emprise 20ans'!$C$13/100</f>
        <v>1</v>
      </c>
      <c r="AZ153" s="835">
        <f>AZ$135*AY153</f>
        <v>-0.2</v>
      </c>
      <c r="BA153" s="835">
        <f>AX$135+(AX$135*AZ153)</f>
        <v>6.24</v>
      </c>
      <c r="BB153" s="835">
        <f>BA153*AZ80/10000</f>
        <v>1.287936</v>
      </c>
      <c r="BC153" s="834"/>
      <c r="BD153" s="827" t="s">
        <v>418</v>
      </c>
      <c r="BE153" s="835">
        <f>'Générateur Emprise 20ans'!$C$13/100</f>
        <v>1</v>
      </c>
      <c r="BF153" s="835">
        <f>BF$135*BE153</f>
        <v>-0.2</v>
      </c>
      <c r="BG153" s="835">
        <f>BD$135+(BD$135*BF153)</f>
        <v>8</v>
      </c>
      <c r="BH153" s="835">
        <f>BG153*BF80/10000</f>
        <v>1.6512</v>
      </c>
      <c r="BI153" s="834"/>
      <c r="BJ153" s="827" t="s">
        <v>418</v>
      </c>
      <c r="BK153" s="835">
        <f>'Générateur Emprise 20ans'!$C$13/100</f>
        <v>1</v>
      </c>
      <c r="BL153" s="835">
        <f>BL$135*BK153</f>
        <v>-0.2</v>
      </c>
      <c r="BM153" s="835">
        <f>BJ$135+(BJ$135*BL153)</f>
        <v>6.8</v>
      </c>
      <c r="BN153" s="835">
        <f>BM153*BL80/10000</f>
        <v>1.4035199999999999</v>
      </c>
      <c r="BO153" s="834"/>
      <c r="BP153" s="827" t="s">
        <v>418</v>
      </c>
      <c r="BQ153" s="835">
        <f>'Générateur Emprise 20ans'!$C$13/100</f>
        <v>1</v>
      </c>
      <c r="BR153" s="835">
        <f>BR$135*BQ153</f>
        <v>-0.05</v>
      </c>
      <c r="BS153" s="835">
        <f>BP$135+(BP$135*BR153)</f>
        <v>9.0250000000000004</v>
      </c>
      <c r="BT153" s="835">
        <f>BS153*BR80/10000</f>
        <v>1.8627600000000002</v>
      </c>
      <c r="BU153" s="834"/>
      <c r="BV153" s="827" t="s">
        <v>418</v>
      </c>
      <c r="BW153" s="835">
        <f>'Générateur Emprise 20ans'!$C$13/100</f>
        <v>1</v>
      </c>
      <c r="BX153" s="835">
        <f>BX$135*BW153</f>
        <v>-0.2</v>
      </c>
      <c r="BY153" s="835">
        <f>BV$135+(BV$135*BX153)</f>
        <v>6.24</v>
      </c>
      <c r="BZ153" s="835">
        <f>BY153*BX80/10000</f>
        <v>1.287936</v>
      </c>
      <c r="CA153" s="834"/>
      <c r="CB153" s="827" t="s">
        <v>418</v>
      </c>
      <c r="CC153" s="835">
        <f>'Générateur Emprise 20ans'!$C$13/100</f>
        <v>1</v>
      </c>
      <c r="CD153" s="835">
        <f>CD$135*CC153</f>
        <v>-0.2</v>
      </c>
      <c r="CE153" s="835">
        <f>CB$135+(CB$135*CD153)</f>
        <v>8</v>
      </c>
      <c r="CF153" s="835">
        <f>CE153*CD80/10000</f>
        <v>1.6512</v>
      </c>
      <c r="CG153" s="834"/>
      <c r="CH153" s="827" t="s">
        <v>418</v>
      </c>
      <c r="CI153" s="835">
        <f>'Générateur Emprise 20ans'!$C$13/100</f>
        <v>1</v>
      </c>
      <c r="CJ153" s="835">
        <f>CJ$135*CI153</f>
        <v>-0.2</v>
      </c>
      <c r="CK153" s="835">
        <f>CH$135+(CH$135*CJ153)</f>
        <v>6.8</v>
      </c>
      <c r="CL153" s="835">
        <f>CK153*CJ80/10000</f>
        <v>1.4035199999999999</v>
      </c>
      <c r="CM153" s="834"/>
      <c r="CN153" s="827" t="s">
        <v>418</v>
      </c>
      <c r="CO153" s="835">
        <f>'Générateur Emprise 20ans'!$C$13/100</f>
        <v>1</v>
      </c>
      <c r="CP153" s="835">
        <f>CP$135*CO153</f>
        <v>-0.05</v>
      </c>
      <c r="CQ153" s="835">
        <f>CN$135+(CN$135*CP153)</f>
        <v>9.0250000000000004</v>
      </c>
      <c r="CR153" s="835">
        <f>CQ153*CP80/10000</f>
        <v>1.8627600000000002</v>
      </c>
      <c r="CS153" s="834"/>
      <c r="CT153" s="827" t="s">
        <v>418</v>
      </c>
      <c r="CU153" s="835">
        <f>'Générateur Emprise 20ans'!$C$13/100</f>
        <v>1</v>
      </c>
      <c r="CV153" s="835">
        <f>CV$135*CU153</f>
        <v>-0.2</v>
      </c>
      <c r="CW153" s="835">
        <f>CT$135+(CT$135*CV153)</f>
        <v>6.24</v>
      </c>
      <c r="CX153" s="835">
        <f>CW153*CV80/10000</f>
        <v>1.287936</v>
      </c>
      <c r="CY153" s="834"/>
      <c r="CZ153" s="827" t="s">
        <v>418</v>
      </c>
      <c r="DA153" s="835">
        <f>'Générateur Emprise 20ans'!$C$13/100</f>
        <v>1</v>
      </c>
      <c r="DB153" s="835">
        <f>DB$135*DA153</f>
        <v>-0.2</v>
      </c>
      <c r="DC153" s="835">
        <f>CZ$135+(CZ$135*DB153)</f>
        <v>8</v>
      </c>
      <c r="DD153" s="835">
        <f>DC153*DB80/10000</f>
        <v>1.6512</v>
      </c>
      <c r="DE153" s="834"/>
      <c r="DF153" s="827" t="s">
        <v>418</v>
      </c>
      <c r="DG153" s="835">
        <f>'Générateur Emprise 20ans'!$C$13/100</f>
        <v>1</v>
      </c>
      <c r="DH153" s="835">
        <f>DH$135*DG153</f>
        <v>-0.2</v>
      </c>
      <c r="DI153" s="835">
        <f>DF$135+(DF$135*DH153)</f>
        <v>6.8</v>
      </c>
      <c r="DJ153" s="835">
        <f>DI153*DH80/10000</f>
        <v>1.4035199999999999</v>
      </c>
      <c r="DK153" s="834"/>
      <c r="DL153" s="827" t="s">
        <v>418</v>
      </c>
      <c r="DM153" s="835">
        <f>'Générateur Emprise 20ans'!$C$13/100</f>
        <v>1</v>
      </c>
      <c r="DN153" s="835">
        <f>DN$135*DM153</f>
        <v>-0.05</v>
      </c>
      <c r="DO153" s="835">
        <f>DL$135+(DL$135*DN153)</f>
        <v>9.0250000000000004</v>
      </c>
      <c r="DP153" s="835">
        <f>DO153*DN80/10000</f>
        <v>1.8627600000000002</v>
      </c>
      <c r="DQ153" s="834"/>
      <c r="DR153" s="827" t="s">
        <v>418</v>
      </c>
      <c r="DS153" s="835">
        <f>'Générateur Emprise 20ans'!$C$13/100</f>
        <v>1</v>
      </c>
      <c r="DT153" s="835">
        <f>DT$135*DS153</f>
        <v>-0.2</v>
      </c>
      <c r="DU153" s="835">
        <f>DR$135+(DR$135*DT153)</f>
        <v>0</v>
      </c>
      <c r="DV153" s="835">
        <f>DU153*DT80/10000</f>
        <v>0</v>
      </c>
      <c r="DW153" s="834"/>
      <c r="DX153" s="827" t="s">
        <v>418</v>
      </c>
      <c r="DY153" s="835">
        <f>'Générateur Emprise 20ans'!$C$13/100</f>
        <v>1</v>
      </c>
      <c r="DZ153" s="835">
        <f>DZ$135*DY153</f>
        <v>-0.2</v>
      </c>
      <c r="EA153" s="835">
        <f>DX$135+(DX$135*DZ153)</f>
        <v>0</v>
      </c>
      <c r="EB153" s="835">
        <f>EA153*DZ80/10000</f>
        <v>0</v>
      </c>
      <c r="EC153" s="834"/>
      <c r="ED153" s="827" t="s">
        <v>418</v>
      </c>
      <c r="EE153" s="835">
        <f>'Générateur Emprise 20ans'!$C$13/100</f>
        <v>1</v>
      </c>
      <c r="EF153" s="835">
        <f>EF$135*EE153</f>
        <v>-0.2</v>
      </c>
      <c r="EG153" s="835">
        <f>ED$135+(ED$135*EF153)</f>
        <v>0</v>
      </c>
      <c r="EH153" s="835">
        <f>EG153*EF80/10000</f>
        <v>0</v>
      </c>
      <c r="EI153" s="834"/>
      <c r="EJ153" s="827" t="s">
        <v>418</v>
      </c>
      <c r="EK153" s="835">
        <f>'Générateur Emprise 20ans'!$C$13/100</f>
        <v>1</v>
      </c>
      <c r="EL153" s="835">
        <f>EL$135*EK153</f>
        <v>-0.05</v>
      </c>
      <c r="EM153" s="835">
        <f>EJ$135+(EJ$135*EL153)</f>
        <v>0</v>
      </c>
      <c r="EN153" s="835">
        <f>EM153*EL80/10000</f>
        <v>0</v>
      </c>
      <c r="EO153" s="834"/>
      <c r="EP153" s="827" t="s">
        <v>418</v>
      </c>
      <c r="EQ153" s="835">
        <f>'Générateur Emprise 20ans'!$C$13/100</f>
        <v>1</v>
      </c>
      <c r="ER153" s="835">
        <f>ER$135*EQ153</f>
        <v>-0.2</v>
      </c>
      <c r="ES153" s="835">
        <f>EP$135+(EP$135*ER153)</f>
        <v>0</v>
      </c>
      <c r="ET153" s="835">
        <f>ES153*ER80/10000</f>
        <v>0</v>
      </c>
      <c r="EU153" s="834"/>
      <c r="EV153" s="827" t="s">
        <v>418</v>
      </c>
      <c r="EW153" s="835">
        <f>'Générateur Emprise 20ans'!$C$13/100</f>
        <v>1</v>
      </c>
      <c r="EX153" s="835">
        <f>EX$135*EW153</f>
        <v>-0.2</v>
      </c>
      <c r="EY153" s="835">
        <f>EV$135+(EV$135*EX153)</f>
        <v>0</v>
      </c>
      <c r="EZ153" s="835">
        <f>EY153*EX80/10000</f>
        <v>0</v>
      </c>
      <c r="FA153" s="834"/>
      <c r="FB153" s="827" t="s">
        <v>418</v>
      </c>
      <c r="FC153" s="835">
        <f>'Générateur Emprise 20ans'!$C$13/100</f>
        <v>1</v>
      </c>
      <c r="FD153" s="835">
        <f>FD$135*FC153</f>
        <v>-0.2</v>
      </c>
      <c r="FE153" s="835">
        <f>FB$135+(FB$135*FD153)</f>
        <v>0</v>
      </c>
      <c r="FF153" s="835">
        <f>FE153*FD80/10000</f>
        <v>0</v>
      </c>
      <c r="FG153" s="834"/>
      <c r="FH153" s="827" t="s">
        <v>418</v>
      </c>
      <c r="FI153" s="835">
        <f>'Générateur Emprise 20ans'!$C$13/100</f>
        <v>1</v>
      </c>
      <c r="FJ153" s="835">
        <f>FJ$135*FI153</f>
        <v>-0.05</v>
      </c>
      <c r="FK153" s="835">
        <f>FH$135+(FH$135*FJ153)</f>
        <v>0</v>
      </c>
      <c r="FL153" s="835">
        <f>FK153*FJ80/10000</f>
        <v>0</v>
      </c>
      <c r="FM153" s="834"/>
      <c r="FN153" s="827" t="s">
        <v>418</v>
      </c>
      <c r="FO153" s="835">
        <f>'Générateur Emprise 20ans'!$C$13/100</f>
        <v>1</v>
      </c>
      <c r="FP153" s="835">
        <f>FP$135*FO153</f>
        <v>-0.2</v>
      </c>
      <c r="FQ153" s="835">
        <f>FN$135+(FN$135*FP153)</f>
        <v>0</v>
      </c>
      <c r="FR153" s="835">
        <f>FQ153*FP80/10000</f>
        <v>0</v>
      </c>
      <c r="FS153" s="834"/>
      <c r="FT153" s="827" t="s">
        <v>418</v>
      </c>
      <c r="FU153" s="835">
        <f>'Générateur Emprise 20ans'!$C$13/100</f>
        <v>1</v>
      </c>
      <c r="FV153" s="835">
        <f>FV$135*FU153</f>
        <v>-0.2</v>
      </c>
      <c r="FW153" s="835">
        <f>FT$135+(FT$135*FV153)</f>
        <v>0</v>
      </c>
      <c r="FX153" s="835">
        <f>FW153*FV80/10000</f>
        <v>0</v>
      </c>
      <c r="FY153" s="834"/>
    </row>
    <row r="154" spans="1:181" x14ac:dyDescent="0.3">
      <c r="A154" s="19"/>
      <c r="B154" s="827" t="s">
        <v>417</v>
      </c>
      <c r="C154" s="835">
        <f>'Générateur Emprise 20ans'!$C$14/100</f>
        <v>0.5</v>
      </c>
      <c r="D154" s="835">
        <f>D$135*C154</f>
        <v>-0.1</v>
      </c>
      <c r="E154" s="835">
        <f>B$135+(B$135*D154)</f>
        <v>7.02</v>
      </c>
      <c r="F154" s="835">
        <f>E154*D81/10000</f>
        <v>1.448928</v>
      </c>
      <c r="G154" s="834"/>
      <c r="H154" s="827" t="s">
        <v>417</v>
      </c>
      <c r="I154" s="835">
        <f>'Générateur Emprise 20ans'!$C$14/100</f>
        <v>0.5</v>
      </c>
      <c r="J154" s="835">
        <f>J$135*I154</f>
        <v>-0.1</v>
      </c>
      <c r="K154" s="835">
        <f>H$135+(H$135*J154)</f>
        <v>9</v>
      </c>
      <c r="L154" s="835">
        <f>K154*J81/10000</f>
        <v>1.8575999999999999</v>
      </c>
      <c r="M154" s="834"/>
      <c r="N154" s="827" t="s">
        <v>417</v>
      </c>
      <c r="O154" s="835">
        <f>'Générateur Emprise 20ans'!$C$14/100</f>
        <v>0.5</v>
      </c>
      <c r="P154" s="835">
        <f>P$135*O154</f>
        <v>-0.1</v>
      </c>
      <c r="Q154" s="835">
        <f>N$135+(N$135*P154)</f>
        <v>7.65</v>
      </c>
      <c r="R154" s="835">
        <f>Q154*P81/10000</f>
        <v>1.5789600000000001</v>
      </c>
      <c r="S154" s="834"/>
      <c r="T154" s="827" t="s">
        <v>417</v>
      </c>
      <c r="U154" s="835">
        <f>'Générateur Emprise 20ans'!$C$14/100</f>
        <v>0.5</v>
      </c>
      <c r="V154" s="835">
        <f>V$135*U154</f>
        <v>-2.5000000000000001E-2</v>
      </c>
      <c r="W154" s="835">
        <f>T$135+(T$135*V154)</f>
        <v>9.2624999999999993</v>
      </c>
      <c r="X154" s="835">
        <f>W154*V81/10000</f>
        <v>1.91178</v>
      </c>
      <c r="Y154" s="834"/>
      <c r="Z154" s="827" t="s">
        <v>417</v>
      </c>
      <c r="AA154" s="835">
        <f>'Générateur Emprise 20ans'!$C$14/100</f>
        <v>0.5</v>
      </c>
      <c r="AB154" s="835">
        <f>AB$135*AA154</f>
        <v>-0.1</v>
      </c>
      <c r="AC154" s="835">
        <f>Z$135+(Z$135*AB154)</f>
        <v>7.02</v>
      </c>
      <c r="AD154" s="835">
        <f>AC154*AB81/10000</f>
        <v>1.448928</v>
      </c>
      <c r="AE154" s="834"/>
      <c r="AF154" s="827" t="s">
        <v>417</v>
      </c>
      <c r="AG154" s="835">
        <f>'Générateur Emprise 20ans'!$C$14/100</f>
        <v>0.5</v>
      </c>
      <c r="AH154" s="835">
        <f>AH$135*AG154</f>
        <v>-0.1</v>
      </c>
      <c r="AI154" s="835">
        <f>AF$135+(AF$135*AH154)</f>
        <v>9</v>
      </c>
      <c r="AJ154" s="835">
        <f>AI154*AH81/10000</f>
        <v>1.8575999999999999</v>
      </c>
      <c r="AK154" s="834"/>
      <c r="AL154" s="827" t="s">
        <v>417</v>
      </c>
      <c r="AM154" s="835">
        <f>'Générateur Emprise 20ans'!$C$14/100</f>
        <v>0.5</v>
      </c>
      <c r="AN154" s="835">
        <f>AN$135*AM154</f>
        <v>-0.1</v>
      </c>
      <c r="AO154" s="835">
        <f>AL$135+(AL$135*AN154)</f>
        <v>7.65</v>
      </c>
      <c r="AP154" s="835">
        <f>AO154*AN81/10000</f>
        <v>1.5789600000000001</v>
      </c>
      <c r="AQ154" s="834"/>
      <c r="AR154" s="827" t="s">
        <v>417</v>
      </c>
      <c r="AS154" s="835">
        <f>'Générateur Emprise 20ans'!$C$14/100</f>
        <v>0.5</v>
      </c>
      <c r="AT154" s="835">
        <f>AT$135*AS154</f>
        <v>-2.5000000000000001E-2</v>
      </c>
      <c r="AU154" s="835">
        <f>AR$135+(AR$135*AT154)</f>
        <v>9.2624999999999993</v>
      </c>
      <c r="AV154" s="835">
        <f>AU154*AT81/10000</f>
        <v>1.91178</v>
      </c>
      <c r="AW154" s="834"/>
      <c r="AX154" s="827" t="s">
        <v>417</v>
      </c>
      <c r="AY154" s="835">
        <f>'Générateur Emprise 20ans'!$C$14/100</f>
        <v>0.5</v>
      </c>
      <c r="AZ154" s="835">
        <f>AZ$135*AY154</f>
        <v>-0.1</v>
      </c>
      <c r="BA154" s="835">
        <f>AX$135+(AX$135*AZ154)</f>
        <v>7.02</v>
      </c>
      <c r="BB154" s="835">
        <f>BA154*AZ81/10000</f>
        <v>1.448928</v>
      </c>
      <c r="BC154" s="834"/>
      <c r="BD154" s="827" t="s">
        <v>417</v>
      </c>
      <c r="BE154" s="835">
        <f>'Générateur Emprise 20ans'!$C$14/100</f>
        <v>0.5</v>
      </c>
      <c r="BF154" s="835">
        <f>BF$135*BE154</f>
        <v>-0.1</v>
      </c>
      <c r="BG154" s="835">
        <f>BD$135+(BD$135*BF154)</f>
        <v>9</v>
      </c>
      <c r="BH154" s="835">
        <f>BG154*BF81/10000</f>
        <v>1.8575999999999999</v>
      </c>
      <c r="BI154" s="834"/>
      <c r="BJ154" s="827" t="s">
        <v>417</v>
      </c>
      <c r="BK154" s="835">
        <f>'Générateur Emprise 20ans'!$C$14/100</f>
        <v>0.5</v>
      </c>
      <c r="BL154" s="835">
        <f>BL$135*BK154</f>
        <v>-0.1</v>
      </c>
      <c r="BM154" s="835">
        <f>BJ$135+(BJ$135*BL154)</f>
        <v>7.65</v>
      </c>
      <c r="BN154" s="835">
        <f>BM154*BL81/10000</f>
        <v>1.5789600000000001</v>
      </c>
      <c r="BO154" s="834"/>
      <c r="BP154" s="827" t="s">
        <v>417</v>
      </c>
      <c r="BQ154" s="835">
        <f>'Générateur Emprise 20ans'!$C$14/100</f>
        <v>0.5</v>
      </c>
      <c r="BR154" s="835">
        <f>BR$135*BQ154</f>
        <v>-2.5000000000000001E-2</v>
      </c>
      <c r="BS154" s="835">
        <f>BP$135+(BP$135*BR154)</f>
        <v>9.2624999999999993</v>
      </c>
      <c r="BT154" s="835">
        <f>BS154*BR81/10000</f>
        <v>1.91178</v>
      </c>
      <c r="BU154" s="834"/>
      <c r="BV154" s="827" t="s">
        <v>417</v>
      </c>
      <c r="BW154" s="835">
        <f>'Générateur Emprise 20ans'!$C$14/100</f>
        <v>0.5</v>
      </c>
      <c r="BX154" s="835">
        <f>BX$135*BW154</f>
        <v>-0.1</v>
      </c>
      <c r="BY154" s="835">
        <f>BV$135+(BV$135*BX154)</f>
        <v>7.02</v>
      </c>
      <c r="BZ154" s="835">
        <f>BY154*BX81/10000</f>
        <v>1.448928</v>
      </c>
      <c r="CA154" s="834"/>
      <c r="CB154" s="827" t="s">
        <v>417</v>
      </c>
      <c r="CC154" s="835">
        <f>'Générateur Emprise 20ans'!$C$14/100</f>
        <v>0.5</v>
      </c>
      <c r="CD154" s="835">
        <f>CD$135*CC154</f>
        <v>-0.1</v>
      </c>
      <c r="CE154" s="835">
        <f>CB$135+(CB$135*CD154)</f>
        <v>9</v>
      </c>
      <c r="CF154" s="835">
        <f>CE154*CD81/10000</f>
        <v>1.8575999999999999</v>
      </c>
      <c r="CG154" s="834"/>
      <c r="CH154" s="827" t="s">
        <v>417</v>
      </c>
      <c r="CI154" s="835">
        <f>'Générateur Emprise 20ans'!$C$14/100</f>
        <v>0.5</v>
      </c>
      <c r="CJ154" s="835">
        <f>CJ$135*CI154</f>
        <v>-0.1</v>
      </c>
      <c r="CK154" s="835">
        <f>CH$135+(CH$135*CJ154)</f>
        <v>7.65</v>
      </c>
      <c r="CL154" s="835">
        <f>CK154*CJ81/10000</f>
        <v>1.5789600000000001</v>
      </c>
      <c r="CM154" s="834"/>
      <c r="CN154" s="827" t="s">
        <v>417</v>
      </c>
      <c r="CO154" s="835">
        <f>'Générateur Emprise 20ans'!$C$14/100</f>
        <v>0.5</v>
      </c>
      <c r="CP154" s="835">
        <f>CP$135*CO154</f>
        <v>-2.5000000000000001E-2</v>
      </c>
      <c r="CQ154" s="835">
        <f>CN$135+(CN$135*CP154)</f>
        <v>9.2624999999999993</v>
      </c>
      <c r="CR154" s="835">
        <f>CQ154*CP81/10000</f>
        <v>1.91178</v>
      </c>
      <c r="CS154" s="834"/>
      <c r="CT154" s="827" t="s">
        <v>417</v>
      </c>
      <c r="CU154" s="835">
        <f>'Générateur Emprise 20ans'!$C$14/100</f>
        <v>0.5</v>
      </c>
      <c r="CV154" s="835">
        <f>CV$135*CU154</f>
        <v>-0.1</v>
      </c>
      <c r="CW154" s="835">
        <f>CT$135+(CT$135*CV154)</f>
        <v>7.02</v>
      </c>
      <c r="CX154" s="835">
        <f>CW154*CV81/10000</f>
        <v>1.448928</v>
      </c>
      <c r="CY154" s="834"/>
      <c r="CZ154" s="827" t="s">
        <v>417</v>
      </c>
      <c r="DA154" s="835">
        <f>'Générateur Emprise 20ans'!$C$14/100</f>
        <v>0.5</v>
      </c>
      <c r="DB154" s="835">
        <f>DB$135*DA154</f>
        <v>-0.1</v>
      </c>
      <c r="DC154" s="835">
        <f>CZ$135+(CZ$135*DB154)</f>
        <v>9</v>
      </c>
      <c r="DD154" s="835">
        <f>DC154*DB81/10000</f>
        <v>1.8575999999999999</v>
      </c>
      <c r="DE154" s="834"/>
      <c r="DF154" s="827" t="s">
        <v>417</v>
      </c>
      <c r="DG154" s="835">
        <f>'Générateur Emprise 20ans'!$C$14/100</f>
        <v>0.5</v>
      </c>
      <c r="DH154" s="835">
        <f>DH$135*DG154</f>
        <v>-0.1</v>
      </c>
      <c r="DI154" s="835">
        <f>DF$135+(DF$135*DH154)</f>
        <v>7.65</v>
      </c>
      <c r="DJ154" s="835">
        <f>DI154*DH81/10000</f>
        <v>1.5789600000000001</v>
      </c>
      <c r="DK154" s="834"/>
      <c r="DL154" s="827" t="s">
        <v>417</v>
      </c>
      <c r="DM154" s="835">
        <f>'Générateur Emprise 20ans'!$C$14/100</f>
        <v>0.5</v>
      </c>
      <c r="DN154" s="835">
        <f>DN$135*DM154</f>
        <v>-2.5000000000000001E-2</v>
      </c>
      <c r="DO154" s="835">
        <f>DL$135+(DL$135*DN154)</f>
        <v>9.2624999999999993</v>
      </c>
      <c r="DP154" s="835">
        <f>DO154*DN81/10000</f>
        <v>1.91178</v>
      </c>
      <c r="DQ154" s="834"/>
      <c r="DR154" s="827" t="s">
        <v>417</v>
      </c>
      <c r="DS154" s="835">
        <f>'Générateur Emprise 20ans'!$C$14/100</f>
        <v>0.5</v>
      </c>
      <c r="DT154" s="835">
        <f>DT$135*DS154</f>
        <v>-0.1</v>
      </c>
      <c r="DU154" s="835">
        <f>DR$135+(DR$135*DT154)</f>
        <v>0</v>
      </c>
      <c r="DV154" s="835">
        <f>DU154*DT81/10000</f>
        <v>0</v>
      </c>
      <c r="DW154" s="834"/>
      <c r="DX154" s="827" t="s">
        <v>417</v>
      </c>
      <c r="DY154" s="835">
        <f>'Générateur Emprise 20ans'!$C$14/100</f>
        <v>0.5</v>
      </c>
      <c r="DZ154" s="835">
        <f>DZ$135*DY154</f>
        <v>-0.1</v>
      </c>
      <c r="EA154" s="835">
        <f>DX$135+(DX$135*DZ154)</f>
        <v>0</v>
      </c>
      <c r="EB154" s="835">
        <f>EA154*DZ81/10000</f>
        <v>0</v>
      </c>
      <c r="EC154" s="834"/>
      <c r="ED154" s="827" t="s">
        <v>417</v>
      </c>
      <c r="EE154" s="835">
        <f>'Générateur Emprise 20ans'!$C$14/100</f>
        <v>0.5</v>
      </c>
      <c r="EF154" s="835">
        <f>EF$135*EE154</f>
        <v>-0.1</v>
      </c>
      <c r="EG154" s="835">
        <f>ED$135+(ED$135*EF154)</f>
        <v>0</v>
      </c>
      <c r="EH154" s="835">
        <f>EG154*EF81/10000</f>
        <v>0</v>
      </c>
      <c r="EI154" s="834"/>
      <c r="EJ154" s="827" t="s">
        <v>417</v>
      </c>
      <c r="EK154" s="835">
        <f>'Générateur Emprise 20ans'!$C$14/100</f>
        <v>0.5</v>
      </c>
      <c r="EL154" s="835">
        <f>EL$135*EK154</f>
        <v>-2.5000000000000001E-2</v>
      </c>
      <c r="EM154" s="835">
        <f>EJ$135+(EJ$135*EL154)</f>
        <v>0</v>
      </c>
      <c r="EN154" s="835">
        <f>EM154*EL81/10000</f>
        <v>0</v>
      </c>
      <c r="EO154" s="834"/>
      <c r="EP154" s="827" t="s">
        <v>417</v>
      </c>
      <c r="EQ154" s="835">
        <f>'Générateur Emprise 20ans'!$C$14/100</f>
        <v>0.5</v>
      </c>
      <c r="ER154" s="835">
        <f>ER$135*EQ154</f>
        <v>-0.1</v>
      </c>
      <c r="ES154" s="835">
        <f>EP$135+(EP$135*ER154)</f>
        <v>0</v>
      </c>
      <c r="ET154" s="835">
        <f>ES154*ER81/10000</f>
        <v>0</v>
      </c>
      <c r="EU154" s="834"/>
      <c r="EV154" s="827" t="s">
        <v>417</v>
      </c>
      <c r="EW154" s="835">
        <f>'Générateur Emprise 20ans'!$C$14/100</f>
        <v>0.5</v>
      </c>
      <c r="EX154" s="835">
        <f>EX$135*EW154</f>
        <v>-0.1</v>
      </c>
      <c r="EY154" s="835">
        <f>EV$135+(EV$135*EX154)</f>
        <v>0</v>
      </c>
      <c r="EZ154" s="835">
        <f>EY154*EX81/10000</f>
        <v>0</v>
      </c>
      <c r="FA154" s="834"/>
      <c r="FB154" s="827" t="s">
        <v>417</v>
      </c>
      <c r="FC154" s="835">
        <f>'Générateur Emprise 20ans'!$C$14/100</f>
        <v>0.5</v>
      </c>
      <c r="FD154" s="835">
        <f>FD$135*FC154</f>
        <v>-0.1</v>
      </c>
      <c r="FE154" s="835">
        <f>FB$135+(FB$135*FD154)</f>
        <v>0</v>
      </c>
      <c r="FF154" s="835">
        <f>FE154*FD81/10000</f>
        <v>0</v>
      </c>
      <c r="FG154" s="834"/>
      <c r="FH154" s="827" t="s">
        <v>417</v>
      </c>
      <c r="FI154" s="835">
        <f>'Générateur Emprise 20ans'!$C$14/100</f>
        <v>0.5</v>
      </c>
      <c r="FJ154" s="835">
        <f>FJ$135*FI154</f>
        <v>-2.5000000000000001E-2</v>
      </c>
      <c r="FK154" s="835">
        <f>FH$135+(FH$135*FJ154)</f>
        <v>0</v>
      </c>
      <c r="FL154" s="835">
        <f>FK154*FJ81/10000</f>
        <v>0</v>
      </c>
      <c r="FM154" s="834"/>
      <c r="FN154" s="827" t="s">
        <v>417</v>
      </c>
      <c r="FO154" s="835">
        <f>'Générateur Emprise 20ans'!$C$14/100</f>
        <v>0.5</v>
      </c>
      <c r="FP154" s="835">
        <f>FP$135*FO154</f>
        <v>-0.1</v>
      </c>
      <c r="FQ154" s="835">
        <f>FN$135+(FN$135*FP154)</f>
        <v>0</v>
      </c>
      <c r="FR154" s="835">
        <f>FQ154*FP81/10000</f>
        <v>0</v>
      </c>
      <c r="FS154" s="834"/>
      <c r="FT154" s="827" t="s">
        <v>417</v>
      </c>
      <c r="FU154" s="835">
        <f>'Générateur Emprise 20ans'!$C$14/100</f>
        <v>0.5</v>
      </c>
      <c r="FV154" s="835">
        <f>FV$135*FU154</f>
        <v>-0.1</v>
      </c>
      <c r="FW154" s="835">
        <f>FT$135+(FT$135*FV154)</f>
        <v>0</v>
      </c>
      <c r="FX154" s="835">
        <f>FW154*FV81/10000</f>
        <v>0</v>
      </c>
      <c r="FY154" s="834"/>
    </row>
    <row r="155" spans="1:181" x14ac:dyDescent="0.3">
      <c r="A155" s="19"/>
      <c r="B155" s="827" t="s">
        <v>416</v>
      </c>
      <c r="C155" s="835">
        <f>'Générateur Emprise 20ans'!$C$15/100</f>
        <v>1</v>
      </c>
      <c r="D155" s="835">
        <f>D$135*C155</f>
        <v>-0.2</v>
      </c>
      <c r="E155" s="835">
        <f>B$135+(B$135*D155)</f>
        <v>6.24</v>
      </c>
      <c r="F155" s="835">
        <f>E155*D82/10000</f>
        <v>1.287936</v>
      </c>
      <c r="G155" s="834"/>
      <c r="H155" s="827" t="s">
        <v>416</v>
      </c>
      <c r="I155" s="835">
        <f>'Générateur Emprise 20ans'!$C$15/100</f>
        <v>1</v>
      </c>
      <c r="J155" s="835">
        <f>J$135*I155</f>
        <v>-0.2</v>
      </c>
      <c r="K155" s="835">
        <f>H$135+(H$135*J155)</f>
        <v>8</v>
      </c>
      <c r="L155" s="835">
        <f>K155*J82/10000</f>
        <v>1.6512</v>
      </c>
      <c r="M155" s="834"/>
      <c r="N155" s="827" t="s">
        <v>416</v>
      </c>
      <c r="O155" s="835">
        <f>'Générateur Emprise 20ans'!$C$15/100</f>
        <v>1</v>
      </c>
      <c r="P155" s="835">
        <f>P$135*O155</f>
        <v>-0.2</v>
      </c>
      <c r="Q155" s="835">
        <f>N$135+(N$135*P155)</f>
        <v>6.8</v>
      </c>
      <c r="R155" s="835">
        <f>Q155*P82/10000</f>
        <v>1.4035199999999999</v>
      </c>
      <c r="S155" s="834"/>
      <c r="T155" s="827" t="s">
        <v>416</v>
      </c>
      <c r="U155" s="835">
        <f>'Générateur Emprise 20ans'!$C$15/100</f>
        <v>1</v>
      </c>
      <c r="V155" s="835">
        <f>V$135*U155</f>
        <v>-0.05</v>
      </c>
      <c r="W155" s="835">
        <f>T$135+(T$135*V155)</f>
        <v>9.0250000000000004</v>
      </c>
      <c r="X155" s="835">
        <f>W155*V82/10000</f>
        <v>1.8627600000000002</v>
      </c>
      <c r="Y155" s="834"/>
      <c r="Z155" s="827" t="s">
        <v>416</v>
      </c>
      <c r="AA155" s="835">
        <f>'Générateur Emprise 20ans'!$C$15/100</f>
        <v>1</v>
      </c>
      <c r="AB155" s="835">
        <f>AB$135*AA155</f>
        <v>-0.2</v>
      </c>
      <c r="AC155" s="835">
        <f>Z$135+(Z$135*AB155)</f>
        <v>6.24</v>
      </c>
      <c r="AD155" s="835">
        <f>AC155*AB82/10000</f>
        <v>1.287936</v>
      </c>
      <c r="AE155" s="834"/>
      <c r="AF155" s="827" t="s">
        <v>416</v>
      </c>
      <c r="AG155" s="835">
        <f>'Générateur Emprise 20ans'!$C$15/100</f>
        <v>1</v>
      </c>
      <c r="AH155" s="835">
        <f>AH$135*AG155</f>
        <v>-0.2</v>
      </c>
      <c r="AI155" s="835">
        <f>AF$135+(AF$135*AH155)</f>
        <v>8</v>
      </c>
      <c r="AJ155" s="835">
        <f>AI155*AH82/10000</f>
        <v>1.6512</v>
      </c>
      <c r="AK155" s="834"/>
      <c r="AL155" s="827" t="s">
        <v>416</v>
      </c>
      <c r="AM155" s="835">
        <f>'Générateur Emprise 20ans'!$C$15/100</f>
        <v>1</v>
      </c>
      <c r="AN155" s="835">
        <f>AN$135*AM155</f>
        <v>-0.2</v>
      </c>
      <c r="AO155" s="835">
        <f>AL$135+(AL$135*AN155)</f>
        <v>6.8</v>
      </c>
      <c r="AP155" s="835">
        <f>AO155*AN82/10000</f>
        <v>1.4035199999999999</v>
      </c>
      <c r="AQ155" s="834"/>
      <c r="AR155" s="827" t="s">
        <v>416</v>
      </c>
      <c r="AS155" s="835">
        <f>'Générateur Emprise 20ans'!$C$15/100</f>
        <v>1</v>
      </c>
      <c r="AT155" s="835">
        <f>AT$135*AS155</f>
        <v>-0.05</v>
      </c>
      <c r="AU155" s="835">
        <f>AR$135+(AR$135*AT155)</f>
        <v>9.0250000000000004</v>
      </c>
      <c r="AV155" s="835">
        <f>AU155*AT82/10000</f>
        <v>1.8627600000000002</v>
      </c>
      <c r="AW155" s="834"/>
      <c r="AX155" s="827" t="s">
        <v>416</v>
      </c>
      <c r="AY155" s="835">
        <f>'Générateur Emprise 20ans'!$C$15/100</f>
        <v>1</v>
      </c>
      <c r="AZ155" s="835">
        <f>AZ$135*AY155</f>
        <v>-0.2</v>
      </c>
      <c r="BA155" s="835">
        <f>AX$135+(AX$135*AZ155)</f>
        <v>6.24</v>
      </c>
      <c r="BB155" s="835">
        <f>BA155*AZ82/10000</f>
        <v>1.287936</v>
      </c>
      <c r="BC155" s="834"/>
      <c r="BD155" s="827" t="s">
        <v>416</v>
      </c>
      <c r="BE155" s="835">
        <f>'Générateur Emprise 20ans'!$C$15/100</f>
        <v>1</v>
      </c>
      <c r="BF155" s="835">
        <f>BF$135*BE155</f>
        <v>-0.2</v>
      </c>
      <c r="BG155" s="835">
        <f>BD$135+(BD$135*BF155)</f>
        <v>8</v>
      </c>
      <c r="BH155" s="835">
        <f>BG155*BF82/10000</f>
        <v>1.6512</v>
      </c>
      <c r="BI155" s="834"/>
      <c r="BJ155" s="827" t="s">
        <v>416</v>
      </c>
      <c r="BK155" s="835">
        <f>'Générateur Emprise 20ans'!$C$15/100</f>
        <v>1</v>
      </c>
      <c r="BL155" s="835">
        <f>BL$135*BK155</f>
        <v>-0.2</v>
      </c>
      <c r="BM155" s="835">
        <f>BJ$135+(BJ$135*BL155)</f>
        <v>6.8</v>
      </c>
      <c r="BN155" s="835">
        <f>BM155*BL82/10000</f>
        <v>1.4035199999999999</v>
      </c>
      <c r="BO155" s="834"/>
      <c r="BP155" s="827" t="s">
        <v>416</v>
      </c>
      <c r="BQ155" s="835">
        <f>'Générateur Emprise 20ans'!$C$15/100</f>
        <v>1</v>
      </c>
      <c r="BR155" s="835">
        <f>BR$135*BQ155</f>
        <v>-0.05</v>
      </c>
      <c r="BS155" s="835">
        <f>BP$135+(BP$135*BR155)</f>
        <v>9.0250000000000004</v>
      </c>
      <c r="BT155" s="835">
        <f>BS155*BR82/10000</f>
        <v>1.8627600000000002</v>
      </c>
      <c r="BU155" s="834"/>
      <c r="BV155" s="827" t="s">
        <v>416</v>
      </c>
      <c r="BW155" s="835">
        <f>'Générateur Emprise 20ans'!$C$15/100</f>
        <v>1</v>
      </c>
      <c r="BX155" s="835">
        <f>BX$135*BW155</f>
        <v>-0.2</v>
      </c>
      <c r="BY155" s="835">
        <f>BV$135+(BV$135*BX155)</f>
        <v>6.24</v>
      </c>
      <c r="BZ155" s="835">
        <f>BY155*BX82/10000</f>
        <v>1.287936</v>
      </c>
      <c r="CA155" s="834"/>
      <c r="CB155" s="827" t="s">
        <v>416</v>
      </c>
      <c r="CC155" s="835">
        <f>'Générateur Emprise 20ans'!$C$15/100</f>
        <v>1</v>
      </c>
      <c r="CD155" s="835">
        <f>CD$135*CC155</f>
        <v>-0.2</v>
      </c>
      <c r="CE155" s="835">
        <f>CB$135+(CB$135*CD155)</f>
        <v>8</v>
      </c>
      <c r="CF155" s="835">
        <f>CE155*CD82/10000</f>
        <v>1.6512</v>
      </c>
      <c r="CG155" s="834"/>
      <c r="CH155" s="827" t="s">
        <v>416</v>
      </c>
      <c r="CI155" s="835">
        <f>'Générateur Emprise 20ans'!$C$15/100</f>
        <v>1</v>
      </c>
      <c r="CJ155" s="835">
        <f>CJ$135*CI155</f>
        <v>-0.2</v>
      </c>
      <c r="CK155" s="835">
        <f>CH$135+(CH$135*CJ155)</f>
        <v>6.8</v>
      </c>
      <c r="CL155" s="835">
        <f>CK155*CJ82/10000</f>
        <v>1.4035199999999999</v>
      </c>
      <c r="CM155" s="834"/>
      <c r="CN155" s="827" t="s">
        <v>416</v>
      </c>
      <c r="CO155" s="835">
        <f>'Générateur Emprise 20ans'!$C$15/100</f>
        <v>1</v>
      </c>
      <c r="CP155" s="835">
        <f>CP$135*CO155</f>
        <v>-0.05</v>
      </c>
      <c r="CQ155" s="835">
        <f>CN$135+(CN$135*CP155)</f>
        <v>9.0250000000000004</v>
      </c>
      <c r="CR155" s="835">
        <f>CQ155*CP82/10000</f>
        <v>1.8627600000000002</v>
      </c>
      <c r="CS155" s="834"/>
      <c r="CT155" s="827" t="s">
        <v>416</v>
      </c>
      <c r="CU155" s="835">
        <f>'Générateur Emprise 20ans'!$C$15/100</f>
        <v>1</v>
      </c>
      <c r="CV155" s="835">
        <f>CV$135*CU155</f>
        <v>-0.2</v>
      </c>
      <c r="CW155" s="835">
        <f>CT$135+(CT$135*CV155)</f>
        <v>6.24</v>
      </c>
      <c r="CX155" s="835">
        <f>CW155*CV82/10000</f>
        <v>1.287936</v>
      </c>
      <c r="CY155" s="834"/>
      <c r="CZ155" s="827" t="s">
        <v>416</v>
      </c>
      <c r="DA155" s="835">
        <f>'Générateur Emprise 20ans'!$C$15/100</f>
        <v>1</v>
      </c>
      <c r="DB155" s="835">
        <f>DB$135*DA155</f>
        <v>-0.2</v>
      </c>
      <c r="DC155" s="835">
        <f>CZ$135+(CZ$135*DB155)</f>
        <v>8</v>
      </c>
      <c r="DD155" s="835">
        <f>DC155*DB82/10000</f>
        <v>1.6512</v>
      </c>
      <c r="DE155" s="834"/>
      <c r="DF155" s="827" t="s">
        <v>416</v>
      </c>
      <c r="DG155" s="835">
        <f>'Générateur Emprise 20ans'!$C$15/100</f>
        <v>1</v>
      </c>
      <c r="DH155" s="835">
        <f>DH$135*DG155</f>
        <v>-0.2</v>
      </c>
      <c r="DI155" s="835">
        <f>DF$135+(DF$135*DH155)</f>
        <v>6.8</v>
      </c>
      <c r="DJ155" s="835">
        <f>DI155*DH82/10000</f>
        <v>1.4035199999999999</v>
      </c>
      <c r="DK155" s="834"/>
      <c r="DL155" s="827" t="s">
        <v>416</v>
      </c>
      <c r="DM155" s="835">
        <f>'Générateur Emprise 20ans'!$C$15/100</f>
        <v>1</v>
      </c>
      <c r="DN155" s="835">
        <f>DN$135*DM155</f>
        <v>-0.05</v>
      </c>
      <c r="DO155" s="835">
        <f>DL$135+(DL$135*DN155)</f>
        <v>9.0250000000000004</v>
      </c>
      <c r="DP155" s="835">
        <f>DO155*DN82/10000</f>
        <v>1.8627600000000002</v>
      </c>
      <c r="DQ155" s="834"/>
      <c r="DR155" s="827" t="s">
        <v>416</v>
      </c>
      <c r="DS155" s="835">
        <f>'Générateur Emprise 20ans'!$C$15/100</f>
        <v>1</v>
      </c>
      <c r="DT155" s="835">
        <f>DT$135*DS155</f>
        <v>-0.2</v>
      </c>
      <c r="DU155" s="835">
        <f>DR$135+(DR$135*DT155)</f>
        <v>0</v>
      </c>
      <c r="DV155" s="835">
        <f>DU155*DT82/10000</f>
        <v>0</v>
      </c>
      <c r="DW155" s="834"/>
      <c r="DX155" s="827" t="s">
        <v>416</v>
      </c>
      <c r="DY155" s="835">
        <f>'Générateur Emprise 20ans'!$C$15/100</f>
        <v>1</v>
      </c>
      <c r="DZ155" s="835">
        <f>DZ$135*DY155</f>
        <v>-0.2</v>
      </c>
      <c r="EA155" s="835">
        <f>DX$135+(DX$135*DZ155)</f>
        <v>0</v>
      </c>
      <c r="EB155" s="835">
        <f>EA155*DZ82/10000</f>
        <v>0</v>
      </c>
      <c r="EC155" s="834"/>
      <c r="ED155" s="827" t="s">
        <v>416</v>
      </c>
      <c r="EE155" s="835">
        <f>'Générateur Emprise 20ans'!$C$15/100</f>
        <v>1</v>
      </c>
      <c r="EF155" s="835">
        <f>EF$135*EE155</f>
        <v>-0.2</v>
      </c>
      <c r="EG155" s="835">
        <f>ED$135+(ED$135*EF155)</f>
        <v>0</v>
      </c>
      <c r="EH155" s="835">
        <f>EG155*EF82/10000</f>
        <v>0</v>
      </c>
      <c r="EI155" s="834"/>
      <c r="EJ155" s="827" t="s">
        <v>416</v>
      </c>
      <c r="EK155" s="835">
        <f>'Générateur Emprise 20ans'!$C$15/100</f>
        <v>1</v>
      </c>
      <c r="EL155" s="835">
        <f>EL$135*EK155</f>
        <v>-0.05</v>
      </c>
      <c r="EM155" s="835">
        <f>EJ$135+(EJ$135*EL155)</f>
        <v>0</v>
      </c>
      <c r="EN155" s="835">
        <f>EM155*EL82/10000</f>
        <v>0</v>
      </c>
      <c r="EO155" s="834"/>
      <c r="EP155" s="827" t="s">
        <v>416</v>
      </c>
      <c r="EQ155" s="835">
        <f>'Générateur Emprise 20ans'!$C$15/100</f>
        <v>1</v>
      </c>
      <c r="ER155" s="835">
        <f>ER$135*EQ155</f>
        <v>-0.2</v>
      </c>
      <c r="ES155" s="835">
        <f>EP$135+(EP$135*ER155)</f>
        <v>0</v>
      </c>
      <c r="ET155" s="835">
        <f>ES155*ER82/10000</f>
        <v>0</v>
      </c>
      <c r="EU155" s="834"/>
      <c r="EV155" s="827" t="s">
        <v>416</v>
      </c>
      <c r="EW155" s="835">
        <f>'Générateur Emprise 20ans'!$C$15/100</f>
        <v>1</v>
      </c>
      <c r="EX155" s="835">
        <f>EX$135*EW155</f>
        <v>-0.2</v>
      </c>
      <c r="EY155" s="835">
        <f>EV$135+(EV$135*EX155)</f>
        <v>0</v>
      </c>
      <c r="EZ155" s="835">
        <f>EY155*EX82/10000</f>
        <v>0</v>
      </c>
      <c r="FA155" s="834"/>
      <c r="FB155" s="827" t="s">
        <v>416</v>
      </c>
      <c r="FC155" s="835">
        <f>'Générateur Emprise 20ans'!$C$15/100</f>
        <v>1</v>
      </c>
      <c r="FD155" s="835">
        <f>FD$135*FC155</f>
        <v>-0.2</v>
      </c>
      <c r="FE155" s="835">
        <f>FB$135+(FB$135*FD155)</f>
        <v>0</v>
      </c>
      <c r="FF155" s="835">
        <f>FE155*FD82/10000</f>
        <v>0</v>
      </c>
      <c r="FG155" s="834"/>
      <c r="FH155" s="827" t="s">
        <v>416</v>
      </c>
      <c r="FI155" s="835">
        <f>'Générateur Emprise 20ans'!$C$15/100</f>
        <v>1</v>
      </c>
      <c r="FJ155" s="835">
        <f>FJ$135*FI155</f>
        <v>-0.05</v>
      </c>
      <c r="FK155" s="835">
        <f>FH$135+(FH$135*FJ155)</f>
        <v>0</v>
      </c>
      <c r="FL155" s="835">
        <f>FK155*FJ82/10000</f>
        <v>0</v>
      </c>
      <c r="FM155" s="834"/>
      <c r="FN155" s="827" t="s">
        <v>416</v>
      </c>
      <c r="FO155" s="835">
        <f>'Générateur Emprise 20ans'!$C$15/100</f>
        <v>1</v>
      </c>
      <c r="FP155" s="835">
        <f>FP$135*FO155</f>
        <v>-0.2</v>
      </c>
      <c r="FQ155" s="835">
        <f>FN$135+(FN$135*FP155)</f>
        <v>0</v>
      </c>
      <c r="FR155" s="835">
        <f>FQ155*FP82/10000</f>
        <v>0</v>
      </c>
      <c r="FS155" s="834"/>
      <c r="FT155" s="827" t="s">
        <v>416</v>
      </c>
      <c r="FU155" s="835">
        <f>'Générateur Emprise 20ans'!$C$15/100</f>
        <v>1</v>
      </c>
      <c r="FV155" s="835">
        <f>FV$135*FU155</f>
        <v>-0.2</v>
      </c>
      <c r="FW155" s="835">
        <f>FT$135+(FT$135*FV155)</f>
        <v>0</v>
      </c>
      <c r="FX155" s="835">
        <f>FW155*FV82/10000</f>
        <v>0</v>
      </c>
      <c r="FY155" s="834"/>
    </row>
    <row r="156" spans="1:181" x14ac:dyDescent="0.3">
      <c r="A156" s="19"/>
      <c r="B156" s="827" t="s">
        <v>415</v>
      </c>
      <c r="C156" s="835">
        <f>'Générateur Emprise 20ans'!$C$16/100</f>
        <v>1.5</v>
      </c>
      <c r="D156" s="835">
        <f>D$135*C156</f>
        <v>-0.30000000000000004</v>
      </c>
      <c r="E156" s="835">
        <f>B$135+(B$135*D156)</f>
        <v>5.4599999999999991</v>
      </c>
      <c r="F156" s="835">
        <f>E156*D83/10000</f>
        <v>1.1269439999999999</v>
      </c>
      <c r="G156" s="834"/>
      <c r="H156" s="827" t="s">
        <v>415</v>
      </c>
      <c r="I156" s="835">
        <f>'Générateur Emprise 20ans'!$C$16/100</f>
        <v>1.5</v>
      </c>
      <c r="J156" s="835">
        <f>J$135*I156</f>
        <v>-0.30000000000000004</v>
      </c>
      <c r="K156" s="835">
        <f>H$135+(H$135*J156)</f>
        <v>7</v>
      </c>
      <c r="L156" s="835">
        <f>K156*J83/10000</f>
        <v>1.4448000000000001</v>
      </c>
      <c r="M156" s="834"/>
      <c r="N156" s="827" t="s">
        <v>415</v>
      </c>
      <c r="O156" s="835">
        <f>'Générateur Emprise 20ans'!$C$16/100</f>
        <v>1.5</v>
      </c>
      <c r="P156" s="835">
        <f>P$135*O156</f>
        <v>-0.30000000000000004</v>
      </c>
      <c r="Q156" s="835">
        <f>N$135+(N$135*P156)</f>
        <v>5.9499999999999993</v>
      </c>
      <c r="R156" s="835">
        <f>Q156*P83/10000</f>
        <v>1.2280799999999998</v>
      </c>
      <c r="S156" s="834"/>
      <c r="T156" s="827" t="s">
        <v>415</v>
      </c>
      <c r="U156" s="835">
        <f>'Générateur Emprise 20ans'!$C$16/100</f>
        <v>1.5</v>
      </c>
      <c r="V156" s="835">
        <f>V$135*U156</f>
        <v>-7.5000000000000011E-2</v>
      </c>
      <c r="W156" s="835">
        <f>T$135+(T$135*V156)</f>
        <v>8.7874999999999996</v>
      </c>
      <c r="X156" s="835">
        <f>W156*V83/10000</f>
        <v>1.8137399999999997</v>
      </c>
      <c r="Y156" s="834"/>
      <c r="Z156" s="827" t="s">
        <v>415</v>
      </c>
      <c r="AA156" s="835">
        <f>'Générateur Emprise 20ans'!$C$16/100</f>
        <v>1.5</v>
      </c>
      <c r="AB156" s="835">
        <f>AB$135*AA156</f>
        <v>-0.30000000000000004</v>
      </c>
      <c r="AC156" s="835">
        <f>Z$135+(Z$135*AB156)</f>
        <v>5.4599999999999991</v>
      </c>
      <c r="AD156" s="835">
        <f>AC156*AB83/10000</f>
        <v>1.1269439999999999</v>
      </c>
      <c r="AE156" s="834"/>
      <c r="AF156" s="827" t="s">
        <v>415</v>
      </c>
      <c r="AG156" s="835">
        <f>'Générateur Emprise 20ans'!$C$16/100</f>
        <v>1.5</v>
      </c>
      <c r="AH156" s="835">
        <f>AH$135*AG156</f>
        <v>-0.30000000000000004</v>
      </c>
      <c r="AI156" s="835">
        <f>AF$135+(AF$135*AH156)</f>
        <v>7</v>
      </c>
      <c r="AJ156" s="835">
        <f>AI156*AH83/10000</f>
        <v>1.4448000000000001</v>
      </c>
      <c r="AK156" s="834"/>
      <c r="AL156" s="827" t="s">
        <v>415</v>
      </c>
      <c r="AM156" s="835">
        <f>'Générateur Emprise 20ans'!$C$16/100</f>
        <v>1.5</v>
      </c>
      <c r="AN156" s="835">
        <f>AN$135*AM156</f>
        <v>-0.30000000000000004</v>
      </c>
      <c r="AO156" s="835">
        <f>AL$135+(AL$135*AN156)</f>
        <v>5.9499999999999993</v>
      </c>
      <c r="AP156" s="835">
        <f>AO156*AN83/10000</f>
        <v>1.2280799999999998</v>
      </c>
      <c r="AQ156" s="834"/>
      <c r="AR156" s="827" t="s">
        <v>415</v>
      </c>
      <c r="AS156" s="835">
        <f>'Générateur Emprise 20ans'!$C$16/100</f>
        <v>1.5</v>
      </c>
      <c r="AT156" s="835">
        <f>AT$135*AS156</f>
        <v>-7.5000000000000011E-2</v>
      </c>
      <c r="AU156" s="835">
        <f>AR$135+(AR$135*AT156)</f>
        <v>8.7874999999999996</v>
      </c>
      <c r="AV156" s="835">
        <f>AU156*AT83/10000</f>
        <v>1.8137399999999997</v>
      </c>
      <c r="AW156" s="834"/>
      <c r="AX156" s="827" t="s">
        <v>415</v>
      </c>
      <c r="AY156" s="835">
        <f>'Générateur Emprise 20ans'!$C$16/100</f>
        <v>1.5</v>
      </c>
      <c r="AZ156" s="835">
        <f>AZ$135*AY156</f>
        <v>-0.30000000000000004</v>
      </c>
      <c r="BA156" s="835">
        <f>AX$135+(AX$135*AZ156)</f>
        <v>5.4599999999999991</v>
      </c>
      <c r="BB156" s="835">
        <f>BA156*AZ83/10000</f>
        <v>1.1269439999999999</v>
      </c>
      <c r="BC156" s="834"/>
      <c r="BD156" s="827" t="s">
        <v>415</v>
      </c>
      <c r="BE156" s="835">
        <f>'Générateur Emprise 20ans'!$C$16/100</f>
        <v>1.5</v>
      </c>
      <c r="BF156" s="835">
        <f>BF$135*BE156</f>
        <v>-0.30000000000000004</v>
      </c>
      <c r="BG156" s="835">
        <f>BD$135+(BD$135*BF156)</f>
        <v>7</v>
      </c>
      <c r="BH156" s="835">
        <f>BG156*BF83/10000</f>
        <v>1.4448000000000001</v>
      </c>
      <c r="BI156" s="834"/>
      <c r="BJ156" s="827" t="s">
        <v>415</v>
      </c>
      <c r="BK156" s="835">
        <f>'Générateur Emprise 20ans'!$C$16/100</f>
        <v>1.5</v>
      </c>
      <c r="BL156" s="835">
        <f>BL$135*BK156</f>
        <v>-0.30000000000000004</v>
      </c>
      <c r="BM156" s="835">
        <f>BJ$135+(BJ$135*BL156)</f>
        <v>5.9499999999999993</v>
      </c>
      <c r="BN156" s="835">
        <f>BM156*BL83/10000</f>
        <v>1.2280799999999998</v>
      </c>
      <c r="BO156" s="834"/>
      <c r="BP156" s="827" t="s">
        <v>415</v>
      </c>
      <c r="BQ156" s="835">
        <f>'Générateur Emprise 20ans'!$C$16/100</f>
        <v>1.5</v>
      </c>
      <c r="BR156" s="835">
        <f>BR$135*BQ156</f>
        <v>-7.5000000000000011E-2</v>
      </c>
      <c r="BS156" s="835">
        <f>BP$135+(BP$135*BR156)</f>
        <v>8.7874999999999996</v>
      </c>
      <c r="BT156" s="835">
        <f>BS156*BR83/10000</f>
        <v>1.8137399999999997</v>
      </c>
      <c r="BU156" s="834"/>
      <c r="BV156" s="827" t="s">
        <v>415</v>
      </c>
      <c r="BW156" s="835">
        <f>'Générateur Emprise 20ans'!$C$16/100</f>
        <v>1.5</v>
      </c>
      <c r="BX156" s="835">
        <f>BX$135*BW156</f>
        <v>-0.30000000000000004</v>
      </c>
      <c r="BY156" s="835">
        <f>BV$135+(BV$135*BX156)</f>
        <v>5.4599999999999991</v>
      </c>
      <c r="BZ156" s="835">
        <f>BY156*BX83/10000</f>
        <v>1.1269439999999999</v>
      </c>
      <c r="CA156" s="834"/>
      <c r="CB156" s="827" t="s">
        <v>415</v>
      </c>
      <c r="CC156" s="835">
        <f>'Générateur Emprise 20ans'!$C$16/100</f>
        <v>1.5</v>
      </c>
      <c r="CD156" s="835">
        <f>CD$135*CC156</f>
        <v>-0.30000000000000004</v>
      </c>
      <c r="CE156" s="835">
        <f>CB$135+(CB$135*CD156)</f>
        <v>7</v>
      </c>
      <c r="CF156" s="835">
        <f>CE156*CD83/10000</f>
        <v>1.4448000000000001</v>
      </c>
      <c r="CG156" s="834"/>
      <c r="CH156" s="827" t="s">
        <v>415</v>
      </c>
      <c r="CI156" s="835">
        <f>'Générateur Emprise 20ans'!$C$16/100</f>
        <v>1.5</v>
      </c>
      <c r="CJ156" s="835">
        <f>CJ$135*CI156</f>
        <v>-0.30000000000000004</v>
      </c>
      <c r="CK156" s="835">
        <f>CH$135+(CH$135*CJ156)</f>
        <v>5.9499999999999993</v>
      </c>
      <c r="CL156" s="835">
        <f>CK156*CJ83/10000</f>
        <v>1.2280799999999998</v>
      </c>
      <c r="CM156" s="834"/>
      <c r="CN156" s="827" t="s">
        <v>415</v>
      </c>
      <c r="CO156" s="835">
        <f>'Générateur Emprise 20ans'!$C$16/100</f>
        <v>1.5</v>
      </c>
      <c r="CP156" s="835">
        <f>CP$135*CO156</f>
        <v>-7.5000000000000011E-2</v>
      </c>
      <c r="CQ156" s="835">
        <f>CN$135+(CN$135*CP156)</f>
        <v>8.7874999999999996</v>
      </c>
      <c r="CR156" s="835">
        <f>CQ156*CP83/10000</f>
        <v>1.8137399999999997</v>
      </c>
      <c r="CS156" s="834"/>
      <c r="CT156" s="827" t="s">
        <v>415</v>
      </c>
      <c r="CU156" s="835">
        <f>'Générateur Emprise 20ans'!$C$16/100</f>
        <v>1.5</v>
      </c>
      <c r="CV156" s="835">
        <f>CV$135*CU156</f>
        <v>-0.30000000000000004</v>
      </c>
      <c r="CW156" s="835">
        <f>CT$135+(CT$135*CV156)</f>
        <v>5.4599999999999991</v>
      </c>
      <c r="CX156" s="835">
        <f>CW156*CV83/10000</f>
        <v>1.1269439999999999</v>
      </c>
      <c r="CY156" s="834"/>
      <c r="CZ156" s="827" t="s">
        <v>415</v>
      </c>
      <c r="DA156" s="835">
        <f>'Générateur Emprise 20ans'!$C$16/100</f>
        <v>1.5</v>
      </c>
      <c r="DB156" s="835">
        <f>DB$135*DA156</f>
        <v>-0.30000000000000004</v>
      </c>
      <c r="DC156" s="835">
        <f>CZ$135+(CZ$135*DB156)</f>
        <v>7</v>
      </c>
      <c r="DD156" s="835">
        <f>DC156*DB83/10000</f>
        <v>1.4448000000000001</v>
      </c>
      <c r="DE156" s="834"/>
      <c r="DF156" s="827" t="s">
        <v>415</v>
      </c>
      <c r="DG156" s="835">
        <f>'Générateur Emprise 20ans'!$C$16/100</f>
        <v>1.5</v>
      </c>
      <c r="DH156" s="835">
        <f>DH$135*DG156</f>
        <v>-0.30000000000000004</v>
      </c>
      <c r="DI156" s="835">
        <f>DF$135+(DF$135*DH156)</f>
        <v>5.9499999999999993</v>
      </c>
      <c r="DJ156" s="835">
        <f>DI156*DH83/10000</f>
        <v>1.2280799999999998</v>
      </c>
      <c r="DK156" s="834"/>
      <c r="DL156" s="827" t="s">
        <v>415</v>
      </c>
      <c r="DM156" s="835">
        <f>'Générateur Emprise 20ans'!$C$16/100</f>
        <v>1.5</v>
      </c>
      <c r="DN156" s="835">
        <f>DN$135*DM156</f>
        <v>-7.5000000000000011E-2</v>
      </c>
      <c r="DO156" s="835">
        <f>DL$135+(DL$135*DN156)</f>
        <v>8.7874999999999996</v>
      </c>
      <c r="DP156" s="835">
        <f>DO156*DN83/10000</f>
        <v>1.8137399999999997</v>
      </c>
      <c r="DQ156" s="834"/>
      <c r="DR156" s="827" t="s">
        <v>415</v>
      </c>
      <c r="DS156" s="835">
        <f>'Générateur Emprise 20ans'!$C$16/100</f>
        <v>1.5</v>
      </c>
      <c r="DT156" s="835">
        <f>DT$135*DS156</f>
        <v>-0.30000000000000004</v>
      </c>
      <c r="DU156" s="835">
        <f>DR$135+(DR$135*DT156)</f>
        <v>0</v>
      </c>
      <c r="DV156" s="835">
        <f>DU156*DT83/10000</f>
        <v>0</v>
      </c>
      <c r="DW156" s="834"/>
      <c r="DX156" s="827" t="s">
        <v>415</v>
      </c>
      <c r="DY156" s="835">
        <f>'Générateur Emprise 20ans'!$C$16/100</f>
        <v>1.5</v>
      </c>
      <c r="DZ156" s="835">
        <f>DZ$135*DY156</f>
        <v>-0.30000000000000004</v>
      </c>
      <c r="EA156" s="835">
        <f>DX$135+(DX$135*DZ156)</f>
        <v>0</v>
      </c>
      <c r="EB156" s="835">
        <f>EA156*DZ83/10000</f>
        <v>0</v>
      </c>
      <c r="EC156" s="834"/>
      <c r="ED156" s="827" t="s">
        <v>415</v>
      </c>
      <c r="EE156" s="835">
        <f>'Générateur Emprise 20ans'!$C$16/100</f>
        <v>1.5</v>
      </c>
      <c r="EF156" s="835">
        <f>EF$135*EE156</f>
        <v>-0.30000000000000004</v>
      </c>
      <c r="EG156" s="835">
        <f>ED$135+(ED$135*EF156)</f>
        <v>0</v>
      </c>
      <c r="EH156" s="835">
        <f>EG156*EF83/10000</f>
        <v>0</v>
      </c>
      <c r="EI156" s="834"/>
      <c r="EJ156" s="827" t="s">
        <v>415</v>
      </c>
      <c r="EK156" s="835">
        <f>'Générateur Emprise 20ans'!$C$16/100</f>
        <v>1.5</v>
      </c>
      <c r="EL156" s="835">
        <f>EL$135*EK156</f>
        <v>-7.5000000000000011E-2</v>
      </c>
      <c r="EM156" s="835">
        <f>EJ$135+(EJ$135*EL156)</f>
        <v>0</v>
      </c>
      <c r="EN156" s="835">
        <f>EM156*EL83/10000</f>
        <v>0</v>
      </c>
      <c r="EO156" s="834"/>
      <c r="EP156" s="827" t="s">
        <v>415</v>
      </c>
      <c r="EQ156" s="835">
        <f>'Générateur Emprise 20ans'!$C$16/100</f>
        <v>1.5</v>
      </c>
      <c r="ER156" s="835">
        <f>ER$135*EQ156</f>
        <v>-0.30000000000000004</v>
      </c>
      <c r="ES156" s="835">
        <f>EP$135+(EP$135*ER156)</f>
        <v>0</v>
      </c>
      <c r="ET156" s="835">
        <f>ES156*ER83/10000</f>
        <v>0</v>
      </c>
      <c r="EU156" s="834"/>
      <c r="EV156" s="827" t="s">
        <v>415</v>
      </c>
      <c r="EW156" s="835">
        <f>'Générateur Emprise 20ans'!$C$16/100</f>
        <v>1.5</v>
      </c>
      <c r="EX156" s="835">
        <f>EX$135*EW156</f>
        <v>-0.30000000000000004</v>
      </c>
      <c r="EY156" s="835">
        <f>EV$135+(EV$135*EX156)</f>
        <v>0</v>
      </c>
      <c r="EZ156" s="835">
        <f>EY156*EX83/10000</f>
        <v>0</v>
      </c>
      <c r="FA156" s="834"/>
      <c r="FB156" s="827" t="s">
        <v>415</v>
      </c>
      <c r="FC156" s="835">
        <f>'Générateur Emprise 20ans'!$C$16/100</f>
        <v>1.5</v>
      </c>
      <c r="FD156" s="835">
        <f>FD$135*FC156</f>
        <v>-0.30000000000000004</v>
      </c>
      <c r="FE156" s="835">
        <f>FB$135+(FB$135*FD156)</f>
        <v>0</v>
      </c>
      <c r="FF156" s="835">
        <f>FE156*FD83/10000</f>
        <v>0</v>
      </c>
      <c r="FG156" s="834"/>
      <c r="FH156" s="827" t="s">
        <v>415</v>
      </c>
      <c r="FI156" s="835">
        <f>'Générateur Emprise 20ans'!$C$16/100</f>
        <v>1.5</v>
      </c>
      <c r="FJ156" s="835">
        <f>FJ$135*FI156</f>
        <v>-7.5000000000000011E-2</v>
      </c>
      <c r="FK156" s="835">
        <f>FH$135+(FH$135*FJ156)</f>
        <v>0</v>
      </c>
      <c r="FL156" s="835">
        <f>FK156*FJ83/10000</f>
        <v>0</v>
      </c>
      <c r="FM156" s="834"/>
      <c r="FN156" s="827" t="s">
        <v>415</v>
      </c>
      <c r="FO156" s="835">
        <f>'Générateur Emprise 20ans'!$C$16/100</f>
        <v>1.5</v>
      </c>
      <c r="FP156" s="835">
        <f>FP$135*FO156</f>
        <v>-0.30000000000000004</v>
      </c>
      <c r="FQ156" s="835">
        <f>FN$135+(FN$135*FP156)</f>
        <v>0</v>
      </c>
      <c r="FR156" s="835">
        <f>FQ156*FP83/10000</f>
        <v>0</v>
      </c>
      <c r="FS156" s="834"/>
      <c r="FT156" s="827" t="s">
        <v>415</v>
      </c>
      <c r="FU156" s="835">
        <f>'Générateur Emprise 20ans'!$C$16/100</f>
        <v>1.5</v>
      </c>
      <c r="FV156" s="835">
        <f>FV$135*FU156</f>
        <v>-0.30000000000000004</v>
      </c>
      <c r="FW156" s="835">
        <f>FT$135+(FT$135*FV156)</f>
        <v>0</v>
      </c>
      <c r="FX156" s="835">
        <f>FW156*FV83/10000</f>
        <v>0</v>
      </c>
      <c r="FY156" s="834"/>
    </row>
    <row r="157" spans="1:181" x14ac:dyDescent="0.3">
      <c r="A157" s="19"/>
      <c r="B157" s="827"/>
      <c r="C157" s="835"/>
      <c r="D157" s="835"/>
      <c r="E157" s="835"/>
      <c r="F157" s="835"/>
      <c r="G157" s="834"/>
      <c r="H157" s="827"/>
      <c r="I157" s="835"/>
      <c r="J157" s="835"/>
      <c r="K157" s="835"/>
      <c r="L157" s="835"/>
      <c r="M157" s="834"/>
      <c r="N157" s="827"/>
      <c r="O157" s="835"/>
      <c r="P157" s="835"/>
      <c r="Q157" s="835"/>
      <c r="R157" s="835"/>
      <c r="S157" s="834"/>
      <c r="T157" s="827"/>
      <c r="U157" s="835"/>
      <c r="V157" s="835"/>
      <c r="W157" s="835"/>
      <c r="X157" s="835"/>
      <c r="Y157" s="834"/>
      <c r="Z157" s="827"/>
      <c r="AA157" s="835"/>
      <c r="AB157" s="835"/>
      <c r="AC157" s="835"/>
      <c r="AD157" s="835"/>
      <c r="AE157" s="834"/>
      <c r="AF157" s="827"/>
      <c r="AG157" s="835"/>
      <c r="AH157" s="835"/>
      <c r="AI157" s="835"/>
      <c r="AJ157" s="835"/>
      <c r="AK157" s="834"/>
      <c r="AL157" s="827"/>
      <c r="AM157" s="835"/>
      <c r="AN157" s="835"/>
      <c r="AO157" s="835"/>
      <c r="AP157" s="835"/>
      <c r="AQ157" s="834"/>
      <c r="AR157" s="827"/>
      <c r="AS157" s="835"/>
      <c r="AT157" s="835"/>
      <c r="AU157" s="835"/>
      <c r="AV157" s="835"/>
      <c r="AW157" s="834"/>
      <c r="AX157" s="827"/>
      <c r="AY157" s="835"/>
      <c r="AZ157" s="835"/>
      <c r="BA157" s="835"/>
      <c r="BB157" s="835"/>
      <c r="BC157" s="834"/>
      <c r="BD157" s="827"/>
      <c r="BE157" s="835"/>
      <c r="BF157" s="835"/>
      <c r="BG157" s="835"/>
      <c r="BH157" s="835"/>
      <c r="BI157" s="834"/>
      <c r="BJ157" s="827"/>
      <c r="BK157" s="835"/>
      <c r="BL157" s="835"/>
      <c r="BM157" s="835"/>
      <c r="BN157" s="835"/>
      <c r="BO157" s="834"/>
      <c r="BP157" s="827"/>
      <c r="BQ157" s="835"/>
      <c r="BR157" s="835"/>
      <c r="BS157" s="835"/>
      <c r="BT157" s="835"/>
      <c r="BU157" s="834"/>
      <c r="BV157" s="827"/>
      <c r="BW157" s="835"/>
      <c r="BX157" s="835"/>
      <c r="BY157" s="835"/>
      <c r="BZ157" s="835"/>
      <c r="CA157" s="834"/>
      <c r="CB157" s="827"/>
      <c r="CC157" s="835"/>
      <c r="CD157" s="835"/>
      <c r="CE157" s="835"/>
      <c r="CF157" s="835"/>
      <c r="CG157" s="834"/>
      <c r="CH157" s="827"/>
      <c r="CI157" s="835"/>
      <c r="CJ157" s="835"/>
      <c r="CK157" s="835"/>
      <c r="CL157" s="835"/>
      <c r="CM157" s="834"/>
      <c r="CN157" s="827"/>
      <c r="CO157" s="835"/>
      <c r="CP157" s="835"/>
      <c r="CQ157" s="835"/>
      <c r="CR157" s="835"/>
      <c r="CS157" s="834"/>
      <c r="CT157" s="827"/>
      <c r="CU157" s="835"/>
      <c r="CV157" s="835"/>
      <c r="CW157" s="835"/>
      <c r="CX157" s="835"/>
      <c r="CY157" s="834"/>
      <c r="CZ157" s="827"/>
      <c r="DA157" s="835"/>
      <c r="DB157" s="835"/>
      <c r="DC157" s="835"/>
      <c r="DD157" s="835"/>
      <c r="DE157" s="834"/>
      <c r="DF157" s="827"/>
      <c r="DG157" s="835"/>
      <c r="DH157" s="835"/>
      <c r="DI157" s="835"/>
      <c r="DJ157" s="835"/>
      <c r="DK157" s="834"/>
      <c r="DL157" s="827"/>
      <c r="DM157" s="835"/>
      <c r="DN157" s="835"/>
      <c r="DO157" s="835"/>
      <c r="DP157" s="835"/>
      <c r="DQ157" s="834"/>
      <c r="DR157" s="827"/>
      <c r="DS157" s="835"/>
      <c r="DT157" s="835"/>
      <c r="DU157" s="835"/>
      <c r="DV157" s="835"/>
      <c r="DW157" s="834"/>
      <c r="DX157" s="827"/>
      <c r="DY157" s="835"/>
      <c r="DZ157" s="835"/>
      <c r="EA157" s="835"/>
      <c r="EB157" s="835"/>
      <c r="EC157" s="834"/>
      <c r="ED157" s="827"/>
      <c r="EE157" s="835"/>
      <c r="EF157" s="835"/>
      <c r="EG157" s="835"/>
      <c r="EH157" s="835"/>
      <c r="EI157" s="834"/>
      <c r="EJ157" s="827"/>
      <c r="EK157" s="835"/>
      <c r="EL157" s="835"/>
      <c r="EM157" s="835"/>
      <c r="EN157" s="835"/>
      <c r="EO157" s="834"/>
      <c r="EP157" s="827"/>
      <c r="EQ157" s="835"/>
      <c r="ER157" s="835"/>
      <c r="ES157" s="835"/>
      <c r="ET157" s="835"/>
      <c r="EU157" s="834"/>
      <c r="EV157" s="827"/>
      <c r="EW157" s="835"/>
      <c r="EX157" s="835"/>
      <c r="EY157" s="835"/>
      <c r="EZ157" s="835"/>
      <c r="FA157" s="834"/>
      <c r="FB157" s="827"/>
      <c r="FC157" s="835"/>
      <c r="FD157" s="835"/>
      <c r="FE157" s="835"/>
      <c r="FF157" s="835"/>
      <c r="FG157" s="834"/>
      <c r="FH157" s="827"/>
      <c r="FI157" s="835"/>
      <c r="FJ157" s="835"/>
      <c r="FK157" s="835"/>
      <c r="FL157" s="835"/>
      <c r="FM157" s="834"/>
      <c r="FN157" s="827"/>
      <c r="FO157" s="835"/>
      <c r="FP157" s="835"/>
      <c r="FQ157" s="835"/>
      <c r="FR157" s="835"/>
      <c r="FS157" s="834"/>
      <c r="FT157" s="827"/>
      <c r="FU157" s="835"/>
      <c r="FV157" s="835"/>
      <c r="FW157" s="835"/>
      <c r="FX157" s="835"/>
      <c r="FY157" s="834"/>
    </row>
    <row r="158" spans="1:181" x14ac:dyDescent="0.3">
      <c r="A158" s="19"/>
      <c r="B158" s="827" t="s">
        <v>445</v>
      </c>
      <c r="C158" s="835">
        <f>SUM(C139:C142)</f>
        <v>1.7</v>
      </c>
      <c r="D158" s="835">
        <f>IF(C158&gt;1,1,C158)</f>
        <v>1</v>
      </c>
      <c r="E158" s="835">
        <f>IF(D70=1,B$135+D158*C135*B135,0)</f>
        <v>0</v>
      </c>
      <c r="F158" s="835">
        <f>D88*E158/10000</f>
        <v>0</v>
      </c>
      <c r="G158" s="834"/>
      <c r="H158" s="827" t="s">
        <v>445</v>
      </c>
      <c r="I158" s="835">
        <f>SUM(I139:I142)</f>
        <v>1.7</v>
      </c>
      <c r="J158" s="835">
        <f>IF(I158&gt;1,1,I158)</f>
        <v>1</v>
      </c>
      <c r="K158" s="835">
        <f>IF(J70=1,H$135+J158*I135*H135,0)</f>
        <v>0</v>
      </c>
      <c r="L158" s="835">
        <f>J88*K158/10000</f>
        <v>0</v>
      </c>
      <c r="M158" s="834"/>
      <c r="N158" s="827" t="s">
        <v>445</v>
      </c>
      <c r="O158" s="835">
        <f>SUM(O139:O142)</f>
        <v>1.7</v>
      </c>
      <c r="P158" s="835">
        <f>IF(O158&gt;1,1,O158)</f>
        <v>1</v>
      </c>
      <c r="Q158" s="835">
        <f>IF(P70=1,N$135+P158*O135*N135,0)</f>
        <v>0</v>
      </c>
      <c r="R158" s="835">
        <f>P88*Q158/10000</f>
        <v>0</v>
      </c>
      <c r="S158" s="834"/>
      <c r="T158" s="827" t="s">
        <v>445</v>
      </c>
      <c r="U158" s="835">
        <f>SUM(U139:U142)</f>
        <v>1.7</v>
      </c>
      <c r="V158" s="835">
        <f>IF(U158&gt;1,1,U158)</f>
        <v>1</v>
      </c>
      <c r="W158" s="835">
        <f>IF(V70=1,T$135+V158*U135*T135,0)</f>
        <v>0</v>
      </c>
      <c r="X158" s="835">
        <f>V88*W158/10000</f>
        <v>0</v>
      </c>
      <c r="Y158" s="834"/>
      <c r="Z158" s="827" t="s">
        <v>445</v>
      </c>
      <c r="AA158" s="835">
        <f>SUM(AA139:AA142)</f>
        <v>1.7</v>
      </c>
      <c r="AB158" s="835">
        <f>IF(AA158&gt;1,1,AA158)</f>
        <v>1</v>
      </c>
      <c r="AC158" s="835">
        <f>IF(AB70=1,Z$135+AB158*AA135*Z135,0)</f>
        <v>0</v>
      </c>
      <c r="AD158" s="835">
        <f>AB88*AC158/10000</f>
        <v>0</v>
      </c>
      <c r="AE158" s="834"/>
      <c r="AF158" s="827" t="s">
        <v>445</v>
      </c>
      <c r="AG158" s="835">
        <f>SUM(AG139:AG142)</f>
        <v>1.7</v>
      </c>
      <c r="AH158" s="835">
        <f>IF(AG158&gt;1,1,AG158)</f>
        <v>1</v>
      </c>
      <c r="AI158" s="835">
        <f>IF(AH70=1,AF$135+AH158*AG135*AF135,0)</f>
        <v>0</v>
      </c>
      <c r="AJ158" s="835">
        <f>AH88*AI158/10000</f>
        <v>0</v>
      </c>
      <c r="AK158" s="834"/>
      <c r="AL158" s="827" t="s">
        <v>445</v>
      </c>
      <c r="AM158" s="835">
        <f>SUM(AM139:AM142)</f>
        <v>1.7</v>
      </c>
      <c r="AN158" s="835">
        <f>IF(AM158&gt;1,1,AM158)</f>
        <v>1</v>
      </c>
      <c r="AO158" s="835">
        <f>IF(AN70=1,AL$135+AN158*AM135*AL135,0)</f>
        <v>0</v>
      </c>
      <c r="AP158" s="835">
        <f>AN88*AO158/10000</f>
        <v>0</v>
      </c>
      <c r="AQ158" s="834"/>
      <c r="AR158" s="827" t="s">
        <v>445</v>
      </c>
      <c r="AS158" s="835">
        <f>SUM(AS139:AS142)</f>
        <v>1.7</v>
      </c>
      <c r="AT158" s="835">
        <f>IF(AS158&gt;1,1,AS158)</f>
        <v>1</v>
      </c>
      <c r="AU158" s="835">
        <f>IF(AT70=1,AR$135+AT158*AS135*AR135,0)</f>
        <v>0</v>
      </c>
      <c r="AV158" s="835">
        <f>AT88*AU158/10000</f>
        <v>0</v>
      </c>
      <c r="AW158" s="834"/>
      <c r="AX158" s="827" t="s">
        <v>445</v>
      </c>
      <c r="AY158" s="835">
        <f>SUM(AY139:AY142)</f>
        <v>1.7</v>
      </c>
      <c r="AZ158" s="835">
        <f>IF(AY158&gt;1,1,AY158)</f>
        <v>1</v>
      </c>
      <c r="BA158" s="835">
        <f>IF(AZ70=1,AX$135+AZ158*AY135*AX135,0)</f>
        <v>0</v>
      </c>
      <c r="BB158" s="835">
        <f>AZ88*BA158/10000</f>
        <v>0</v>
      </c>
      <c r="BC158" s="834"/>
      <c r="BD158" s="827" t="s">
        <v>445</v>
      </c>
      <c r="BE158" s="835">
        <f>SUM(BE139:BE142)</f>
        <v>1.7</v>
      </c>
      <c r="BF158" s="835">
        <f>IF(BE158&gt;1,1,BE158)</f>
        <v>1</v>
      </c>
      <c r="BG158" s="835">
        <f>IF(BF70=1,BD$135+BF158*BE135*BD135,0)</f>
        <v>0</v>
      </c>
      <c r="BH158" s="835">
        <f>BF88*BG158/10000</f>
        <v>0</v>
      </c>
      <c r="BI158" s="834"/>
      <c r="BJ158" s="827" t="s">
        <v>445</v>
      </c>
      <c r="BK158" s="835">
        <f>SUM(BK139:BK142)</f>
        <v>1.7</v>
      </c>
      <c r="BL158" s="835">
        <f>IF(BK158&gt;1,1,BK158)</f>
        <v>1</v>
      </c>
      <c r="BM158" s="835">
        <f>IF(BL70=1,BJ$135+BL158*BK135*BJ135,0)</f>
        <v>0</v>
      </c>
      <c r="BN158" s="835">
        <f>BL88*BM158/10000</f>
        <v>0</v>
      </c>
      <c r="BO158" s="834"/>
      <c r="BP158" s="827" t="s">
        <v>445</v>
      </c>
      <c r="BQ158" s="835">
        <f>SUM(BQ139:BQ142)</f>
        <v>1.7</v>
      </c>
      <c r="BR158" s="835">
        <f>IF(BQ158&gt;1,1,BQ158)</f>
        <v>1</v>
      </c>
      <c r="BS158" s="835">
        <f>IF(BR70=1,BP$135+BR158*BQ135*BP135,0)</f>
        <v>0</v>
      </c>
      <c r="BT158" s="835">
        <f>BR88*BS158/10000</f>
        <v>0</v>
      </c>
      <c r="BU158" s="834"/>
      <c r="BV158" s="827" t="s">
        <v>445</v>
      </c>
      <c r="BW158" s="835">
        <f>SUM(BW139:BW142)</f>
        <v>1.7</v>
      </c>
      <c r="BX158" s="835">
        <f>IF(BW158&gt;1,1,BW158)</f>
        <v>1</v>
      </c>
      <c r="BY158" s="835">
        <f>IF(BX70=1,BV$135+BX158*BW135*BV135,0)</f>
        <v>0</v>
      </c>
      <c r="BZ158" s="835">
        <f>BX88*BY158/10000</f>
        <v>0</v>
      </c>
      <c r="CA158" s="834"/>
      <c r="CB158" s="827" t="s">
        <v>445</v>
      </c>
      <c r="CC158" s="835">
        <f>SUM(CC139:CC142)</f>
        <v>1.7</v>
      </c>
      <c r="CD158" s="835">
        <f>IF(CC158&gt;1,1,CC158)</f>
        <v>1</v>
      </c>
      <c r="CE158" s="835">
        <f>IF(CD70=1,CB$135+CD158*CC135*CB135,0)</f>
        <v>0</v>
      </c>
      <c r="CF158" s="835">
        <f>CD88*CE158/10000</f>
        <v>0</v>
      </c>
      <c r="CG158" s="834"/>
      <c r="CH158" s="827" t="s">
        <v>445</v>
      </c>
      <c r="CI158" s="835">
        <f>SUM(CI139:CI142)</f>
        <v>1.7</v>
      </c>
      <c r="CJ158" s="835">
        <f>IF(CI158&gt;1,1,CI158)</f>
        <v>1</v>
      </c>
      <c r="CK158" s="835">
        <f>IF(CJ70=1,CH$135+CJ158*CI135*CH135,0)</f>
        <v>0</v>
      </c>
      <c r="CL158" s="835">
        <f>CJ88*CK158/10000</f>
        <v>0</v>
      </c>
      <c r="CM158" s="834"/>
      <c r="CN158" s="827" t="s">
        <v>445</v>
      </c>
      <c r="CO158" s="835">
        <f>SUM(CO139:CO142)</f>
        <v>1.7</v>
      </c>
      <c r="CP158" s="835">
        <f>IF(CO158&gt;1,1,CO158)</f>
        <v>1</v>
      </c>
      <c r="CQ158" s="835">
        <f>IF(CP70=1,CN$135+CP158*CO135*CN135,0)</f>
        <v>0</v>
      </c>
      <c r="CR158" s="835">
        <f>CP88*CQ158/10000</f>
        <v>0</v>
      </c>
      <c r="CS158" s="834"/>
      <c r="CT158" s="827" t="s">
        <v>445</v>
      </c>
      <c r="CU158" s="835">
        <f>SUM(CU139:CU142)</f>
        <v>1.7</v>
      </c>
      <c r="CV158" s="835">
        <f>IF(CU158&gt;1,1,CU158)</f>
        <v>1</v>
      </c>
      <c r="CW158" s="835">
        <f>IF(CV70=1,CT$135+CV158*CU135*CT135,0)</f>
        <v>0</v>
      </c>
      <c r="CX158" s="835">
        <f>CV88*CW158/10000</f>
        <v>0</v>
      </c>
      <c r="CY158" s="834"/>
      <c r="CZ158" s="827" t="s">
        <v>445</v>
      </c>
      <c r="DA158" s="835">
        <f>SUM(DA139:DA142)</f>
        <v>1.7</v>
      </c>
      <c r="DB158" s="835">
        <f>IF(DA158&gt;1,1,DA158)</f>
        <v>1</v>
      </c>
      <c r="DC158" s="835">
        <f>IF(DB70=1,CZ$135+DB158*DA135*CZ135,0)</f>
        <v>0</v>
      </c>
      <c r="DD158" s="835">
        <f>DB88*DC158/10000</f>
        <v>0</v>
      </c>
      <c r="DE158" s="834"/>
      <c r="DF158" s="827" t="s">
        <v>445</v>
      </c>
      <c r="DG158" s="835">
        <f>SUM(DG139:DG142)</f>
        <v>1.7</v>
      </c>
      <c r="DH158" s="835">
        <f>IF(DG158&gt;1,1,DG158)</f>
        <v>1</v>
      </c>
      <c r="DI158" s="835">
        <f>IF(DH70=1,DF$135+DH158*DG135*DF135,0)</f>
        <v>0</v>
      </c>
      <c r="DJ158" s="835">
        <f>DH88*DI158/10000</f>
        <v>0</v>
      </c>
      <c r="DK158" s="834"/>
      <c r="DL158" s="827" t="s">
        <v>445</v>
      </c>
      <c r="DM158" s="835">
        <f>SUM(DM139:DM142)</f>
        <v>1.7</v>
      </c>
      <c r="DN158" s="835">
        <f>IF(DM158&gt;1,1,DM158)</f>
        <v>1</v>
      </c>
      <c r="DO158" s="835">
        <f>IF(DN70=1,DL$135+DN158*DM135*DL135,0)</f>
        <v>0</v>
      </c>
      <c r="DP158" s="835">
        <f>DN88*DO158/10000</f>
        <v>0</v>
      </c>
      <c r="DQ158" s="834"/>
      <c r="DR158" s="827" t="s">
        <v>445</v>
      </c>
      <c r="DS158" s="835">
        <f>SUM(DS139:DS142)</f>
        <v>1.7</v>
      </c>
      <c r="DT158" s="835">
        <f>IF(DS158&gt;1,1,DS158)</f>
        <v>1</v>
      </c>
      <c r="DU158" s="835">
        <f>IF(DT70=1,DR$135+DT158*DS135*DR135,0)</f>
        <v>0</v>
      </c>
      <c r="DV158" s="835">
        <f>DT88*DU158/10000</f>
        <v>0</v>
      </c>
      <c r="DW158" s="834"/>
      <c r="DX158" s="827" t="s">
        <v>445</v>
      </c>
      <c r="DY158" s="835">
        <f>SUM(DY139:DY142)</f>
        <v>1.7</v>
      </c>
      <c r="DZ158" s="835">
        <f>IF(DY158&gt;1,1,DY158)</f>
        <v>1</v>
      </c>
      <c r="EA158" s="835">
        <f>IF(DZ70=1,DX$135+DZ158*DY135*DX135,0)</f>
        <v>0</v>
      </c>
      <c r="EB158" s="835">
        <f>DZ88*EA158/10000</f>
        <v>0</v>
      </c>
      <c r="EC158" s="834"/>
      <c r="ED158" s="827" t="s">
        <v>445</v>
      </c>
      <c r="EE158" s="835">
        <f>SUM(EE139:EE142)</f>
        <v>1.7</v>
      </c>
      <c r="EF158" s="835">
        <f>IF(EE158&gt;1,1,EE158)</f>
        <v>1</v>
      </c>
      <c r="EG158" s="835">
        <f>IF(EF70=1,ED$135+EF158*EE135*ED135,0)</f>
        <v>0</v>
      </c>
      <c r="EH158" s="835">
        <f>EF88*EG158/10000</f>
        <v>0</v>
      </c>
      <c r="EI158" s="834"/>
      <c r="EJ158" s="827" t="s">
        <v>445</v>
      </c>
      <c r="EK158" s="835">
        <f>SUM(EK139:EK142)</f>
        <v>1.7</v>
      </c>
      <c r="EL158" s="835">
        <f>IF(EK158&gt;1,1,EK158)</f>
        <v>1</v>
      </c>
      <c r="EM158" s="835">
        <f>IF(EL70=1,EJ$135+EL158*EK135*EJ135,0)</f>
        <v>0</v>
      </c>
      <c r="EN158" s="835">
        <f>EL88*EM158/10000</f>
        <v>0</v>
      </c>
      <c r="EO158" s="834"/>
      <c r="EP158" s="827" t="s">
        <v>445</v>
      </c>
      <c r="EQ158" s="835">
        <f>SUM(EQ139:EQ142)</f>
        <v>1.7</v>
      </c>
      <c r="ER158" s="835">
        <f>IF(EQ158&gt;1,1,EQ158)</f>
        <v>1</v>
      </c>
      <c r="ES158" s="835">
        <f>IF(ER70=1,EP$135+ER158*EQ135*EP135,0)</f>
        <v>0</v>
      </c>
      <c r="ET158" s="835">
        <f>ER88*ES158/10000</f>
        <v>0</v>
      </c>
      <c r="EU158" s="834"/>
      <c r="EV158" s="827" t="s">
        <v>445</v>
      </c>
      <c r="EW158" s="835">
        <f>SUM(EW139:EW142)</f>
        <v>1.7</v>
      </c>
      <c r="EX158" s="835">
        <f>IF(EW158&gt;1,1,EW158)</f>
        <v>1</v>
      </c>
      <c r="EY158" s="835">
        <f>IF(EX70=1,EV$135+EX158*EW135*EV135,0)</f>
        <v>0</v>
      </c>
      <c r="EZ158" s="835">
        <f>EX88*EY158/10000</f>
        <v>0</v>
      </c>
      <c r="FA158" s="834"/>
      <c r="FB158" s="827" t="s">
        <v>445</v>
      </c>
      <c r="FC158" s="835">
        <f>SUM(FC139:FC142)</f>
        <v>1.7</v>
      </c>
      <c r="FD158" s="835">
        <f>IF(FC158&gt;1,1,FC158)</f>
        <v>1</v>
      </c>
      <c r="FE158" s="835">
        <f>IF(FD70=1,FB$135+FD158*FC135*FB135,0)</f>
        <v>0</v>
      </c>
      <c r="FF158" s="835">
        <f>FD88*FE158/10000</f>
        <v>0</v>
      </c>
      <c r="FG158" s="834"/>
      <c r="FH158" s="827" t="s">
        <v>445</v>
      </c>
      <c r="FI158" s="835">
        <f>SUM(FI139:FI142)</f>
        <v>1.7</v>
      </c>
      <c r="FJ158" s="835">
        <f>IF(FI158&gt;1,1,FI158)</f>
        <v>1</v>
      </c>
      <c r="FK158" s="835">
        <f>IF(FJ70=1,FH$135+FJ158*FI135*FH135,0)</f>
        <v>0</v>
      </c>
      <c r="FL158" s="835">
        <f>FJ88*FK158/10000</f>
        <v>0</v>
      </c>
      <c r="FM158" s="834"/>
      <c r="FN158" s="827" t="s">
        <v>445</v>
      </c>
      <c r="FO158" s="835">
        <f>SUM(FO139:FO142)</f>
        <v>1.7</v>
      </c>
      <c r="FP158" s="835">
        <f>IF(FO158&gt;1,1,FO158)</f>
        <v>1</v>
      </c>
      <c r="FQ158" s="835">
        <f>IF(FP70=1,FN$135+FP158*FO135*FN135,0)</f>
        <v>0</v>
      </c>
      <c r="FR158" s="835">
        <f>FP88*FQ158/10000</f>
        <v>0</v>
      </c>
      <c r="FS158" s="834"/>
      <c r="FT158" s="827" t="s">
        <v>445</v>
      </c>
      <c r="FU158" s="835">
        <f>SUM(FU139:FU142)</f>
        <v>1.7</v>
      </c>
      <c r="FV158" s="835">
        <f>IF(FU158&gt;1,1,FU158)</f>
        <v>1</v>
      </c>
      <c r="FW158" s="835">
        <f>IF(FV70=1,FT$135+FV158*FU135*FT135,0)</f>
        <v>0</v>
      </c>
      <c r="FX158" s="835">
        <f>FV88*FW158/10000</f>
        <v>0</v>
      </c>
      <c r="FY158" s="834"/>
    </row>
    <row r="159" spans="1:181" x14ac:dyDescent="0.3">
      <c r="A159" s="19"/>
      <c r="B159" s="827"/>
      <c r="C159" s="835"/>
      <c r="D159" s="835"/>
      <c r="E159" s="835"/>
      <c r="F159" s="835"/>
      <c r="G159" s="834"/>
      <c r="H159" s="827"/>
      <c r="I159" s="835"/>
      <c r="J159" s="835"/>
      <c r="K159" s="835"/>
      <c r="L159" s="835"/>
      <c r="M159" s="834"/>
      <c r="N159" s="827"/>
      <c r="O159" s="835"/>
      <c r="P159" s="835"/>
      <c r="Q159" s="835"/>
      <c r="R159" s="835"/>
      <c r="S159" s="834"/>
      <c r="T159" s="827"/>
      <c r="U159" s="835"/>
      <c r="V159" s="835"/>
      <c r="W159" s="835"/>
      <c r="X159" s="835"/>
      <c r="Y159" s="834"/>
      <c r="Z159" s="827"/>
      <c r="AA159" s="835"/>
      <c r="AB159" s="835"/>
      <c r="AC159" s="835"/>
      <c r="AD159" s="835"/>
      <c r="AE159" s="834"/>
      <c r="AF159" s="827"/>
      <c r="AG159" s="835"/>
      <c r="AH159" s="835"/>
      <c r="AI159" s="835"/>
      <c r="AJ159" s="835"/>
      <c r="AK159" s="834"/>
      <c r="AL159" s="827"/>
      <c r="AM159" s="835"/>
      <c r="AN159" s="835"/>
      <c r="AO159" s="835"/>
      <c r="AP159" s="835"/>
      <c r="AQ159" s="834"/>
      <c r="AR159" s="827"/>
      <c r="AS159" s="835"/>
      <c r="AT159" s="835"/>
      <c r="AU159" s="835"/>
      <c r="AV159" s="835"/>
      <c r="AW159" s="834"/>
      <c r="AX159" s="827"/>
      <c r="AY159" s="835"/>
      <c r="AZ159" s="835"/>
      <c r="BA159" s="835"/>
      <c r="BB159" s="835"/>
      <c r="BC159" s="834"/>
      <c r="BD159" s="827"/>
      <c r="BE159" s="835"/>
      <c r="BF159" s="835"/>
      <c r="BG159" s="835"/>
      <c r="BH159" s="835"/>
      <c r="BI159" s="834"/>
      <c r="BJ159" s="827"/>
      <c r="BK159" s="835"/>
      <c r="BL159" s="835"/>
      <c r="BM159" s="835"/>
      <c r="BN159" s="835"/>
      <c r="BO159" s="834"/>
      <c r="BP159" s="827"/>
      <c r="BQ159" s="835"/>
      <c r="BR159" s="835"/>
      <c r="BS159" s="835"/>
      <c r="BT159" s="835"/>
      <c r="BU159" s="834"/>
      <c r="BV159" s="827"/>
      <c r="BW159" s="835"/>
      <c r="BX159" s="835"/>
      <c r="BY159" s="835"/>
      <c r="BZ159" s="835"/>
      <c r="CA159" s="834"/>
      <c r="CB159" s="827"/>
      <c r="CC159" s="835"/>
      <c r="CD159" s="835"/>
      <c r="CE159" s="835"/>
      <c r="CF159" s="835"/>
      <c r="CG159" s="834"/>
      <c r="CH159" s="827"/>
      <c r="CI159" s="835"/>
      <c r="CJ159" s="835"/>
      <c r="CK159" s="835"/>
      <c r="CL159" s="835"/>
      <c r="CM159" s="834"/>
      <c r="CN159" s="827"/>
      <c r="CO159" s="835"/>
      <c r="CP159" s="835"/>
      <c r="CQ159" s="835"/>
      <c r="CR159" s="835"/>
      <c r="CS159" s="834"/>
      <c r="CT159" s="827"/>
      <c r="CU159" s="835"/>
      <c r="CV159" s="835"/>
      <c r="CW159" s="835"/>
      <c r="CX159" s="835"/>
      <c r="CY159" s="834"/>
      <c r="CZ159" s="827"/>
      <c r="DA159" s="835"/>
      <c r="DB159" s="835"/>
      <c r="DC159" s="835"/>
      <c r="DD159" s="835"/>
      <c r="DE159" s="834"/>
      <c r="DF159" s="827"/>
      <c r="DG159" s="835"/>
      <c r="DH159" s="835"/>
      <c r="DI159" s="835"/>
      <c r="DJ159" s="835"/>
      <c r="DK159" s="834"/>
      <c r="DL159" s="827"/>
      <c r="DM159" s="835"/>
      <c r="DN159" s="835"/>
      <c r="DO159" s="835"/>
      <c r="DP159" s="835"/>
      <c r="DQ159" s="834"/>
      <c r="DR159" s="827"/>
      <c r="DS159" s="835"/>
      <c r="DT159" s="835"/>
      <c r="DU159" s="835"/>
      <c r="DV159" s="835"/>
      <c r="DW159" s="834"/>
      <c r="DX159" s="827"/>
      <c r="DY159" s="835"/>
      <c r="DZ159" s="835"/>
      <c r="EA159" s="835"/>
      <c r="EB159" s="835"/>
      <c r="EC159" s="834"/>
      <c r="ED159" s="827"/>
      <c r="EE159" s="835"/>
      <c r="EF159" s="835"/>
      <c r="EG159" s="835"/>
      <c r="EH159" s="835"/>
      <c r="EI159" s="834"/>
      <c r="EJ159" s="827"/>
      <c r="EK159" s="835"/>
      <c r="EL159" s="835"/>
      <c r="EM159" s="835"/>
      <c r="EN159" s="835"/>
      <c r="EO159" s="834"/>
      <c r="EP159" s="827"/>
      <c r="EQ159" s="835"/>
      <c r="ER159" s="835"/>
      <c r="ES159" s="835"/>
      <c r="ET159" s="835"/>
      <c r="EU159" s="834"/>
      <c r="EV159" s="827"/>
      <c r="EW159" s="835"/>
      <c r="EX159" s="835"/>
      <c r="EY159" s="835"/>
      <c r="EZ159" s="835"/>
      <c r="FA159" s="834"/>
      <c r="FB159" s="827"/>
      <c r="FC159" s="835"/>
      <c r="FD159" s="835"/>
      <c r="FE159" s="835"/>
      <c r="FF159" s="835"/>
      <c r="FG159" s="834"/>
      <c r="FH159" s="827"/>
      <c r="FI159" s="835"/>
      <c r="FJ159" s="835"/>
      <c r="FK159" s="835"/>
      <c r="FL159" s="835"/>
      <c r="FM159" s="834"/>
      <c r="FN159" s="827"/>
      <c r="FO159" s="835"/>
      <c r="FP159" s="835"/>
      <c r="FQ159" s="835"/>
      <c r="FR159" s="835"/>
      <c r="FS159" s="834"/>
      <c r="FT159" s="827"/>
      <c r="FU159" s="835"/>
      <c r="FV159" s="835"/>
      <c r="FW159" s="835"/>
      <c r="FX159" s="835"/>
      <c r="FY159" s="834"/>
    </row>
    <row r="160" spans="1:181" x14ac:dyDescent="0.3">
      <c r="A160" s="19"/>
      <c r="B160" s="827"/>
      <c r="C160" s="835"/>
      <c r="D160" s="835"/>
      <c r="E160" s="835"/>
      <c r="F160" s="835"/>
      <c r="G160" s="834"/>
      <c r="H160" s="827"/>
      <c r="I160" s="835"/>
      <c r="J160" s="835"/>
      <c r="K160" s="835"/>
      <c r="L160" s="835"/>
      <c r="M160" s="834"/>
      <c r="N160" s="827"/>
      <c r="O160" s="835"/>
      <c r="P160" s="835"/>
      <c r="Q160" s="835"/>
      <c r="R160" s="835"/>
      <c r="S160" s="834"/>
      <c r="T160" s="827"/>
      <c r="U160" s="835"/>
      <c r="V160" s="835"/>
      <c r="W160" s="835"/>
      <c r="X160" s="835"/>
      <c r="Y160" s="834"/>
      <c r="Z160" s="827"/>
      <c r="AA160" s="835"/>
      <c r="AB160" s="835"/>
      <c r="AC160" s="835"/>
      <c r="AD160" s="835"/>
      <c r="AE160" s="834"/>
      <c r="AF160" s="827"/>
      <c r="AG160" s="835"/>
      <c r="AH160" s="835"/>
      <c r="AI160" s="835"/>
      <c r="AJ160" s="835"/>
      <c r="AK160" s="834"/>
      <c r="AL160" s="827"/>
      <c r="AM160" s="835"/>
      <c r="AN160" s="835"/>
      <c r="AO160" s="835"/>
      <c r="AP160" s="835"/>
      <c r="AQ160" s="834"/>
      <c r="AR160" s="827"/>
      <c r="AS160" s="835"/>
      <c r="AT160" s="835"/>
      <c r="AU160" s="835"/>
      <c r="AV160" s="835"/>
      <c r="AW160" s="834"/>
      <c r="AX160" s="827"/>
      <c r="AY160" s="835"/>
      <c r="AZ160" s="835"/>
      <c r="BA160" s="835"/>
      <c r="BB160" s="835"/>
      <c r="BC160" s="834"/>
      <c r="BD160" s="827"/>
      <c r="BE160" s="835"/>
      <c r="BF160" s="835"/>
      <c r="BG160" s="835"/>
      <c r="BH160" s="835"/>
      <c r="BI160" s="834"/>
      <c r="BJ160" s="827"/>
      <c r="BK160" s="835"/>
      <c r="BL160" s="835"/>
      <c r="BM160" s="835"/>
      <c r="BN160" s="835"/>
      <c r="BO160" s="834"/>
      <c r="BP160" s="827"/>
      <c r="BQ160" s="835"/>
      <c r="BR160" s="835"/>
      <c r="BS160" s="835"/>
      <c r="BT160" s="835"/>
      <c r="BU160" s="834"/>
      <c r="BV160" s="827"/>
      <c r="BW160" s="835"/>
      <c r="BX160" s="835"/>
      <c r="BY160" s="835"/>
      <c r="BZ160" s="835"/>
      <c r="CA160" s="834"/>
      <c r="CB160" s="827"/>
      <c r="CC160" s="835"/>
      <c r="CD160" s="835"/>
      <c r="CE160" s="835"/>
      <c r="CF160" s="835"/>
      <c r="CG160" s="834"/>
      <c r="CH160" s="827"/>
      <c r="CI160" s="835"/>
      <c r="CJ160" s="835"/>
      <c r="CK160" s="835"/>
      <c r="CL160" s="835"/>
      <c r="CM160" s="834"/>
      <c r="CN160" s="827"/>
      <c r="CO160" s="835"/>
      <c r="CP160" s="835"/>
      <c r="CQ160" s="835"/>
      <c r="CR160" s="835"/>
      <c r="CS160" s="834"/>
      <c r="CT160" s="827"/>
      <c r="CU160" s="835"/>
      <c r="CV160" s="835"/>
      <c r="CW160" s="835"/>
      <c r="CX160" s="835"/>
      <c r="CY160" s="834"/>
      <c r="CZ160" s="827"/>
      <c r="DA160" s="835"/>
      <c r="DB160" s="835"/>
      <c r="DC160" s="835"/>
      <c r="DD160" s="835"/>
      <c r="DE160" s="834"/>
      <c r="DF160" s="827"/>
      <c r="DG160" s="835"/>
      <c r="DH160" s="835"/>
      <c r="DI160" s="835"/>
      <c r="DJ160" s="835"/>
      <c r="DK160" s="834"/>
      <c r="DL160" s="827"/>
      <c r="DM160" s="835"/>
      <c r="DN160" s="835"/>
      <c r="DO160" s="835"/>
      <c r="DP160" s="835"/>
      <c r="DQ160" s="834"/>
      <c r="DR160" s="827"/>
      <c r="DS160" s="835"/>
      <c r="DT160" s="835"/>
      <c r="DU160" s="835"/>
      <c r="DV160" s="835"/>
      <c r="DW160" s="834"/>
      <c r="DX160" s="827"/>
      <c r="DY160" s="835"/>
      <c r="DZ160" s="835"/>
      <c r="EA160" s="835"/>
      <c r="EB160" s="835"/>
      <c r="EC160" s="834"/>
      <c r="ED160" s="827"/>
      <c r="EE160" s="835"/>
      <c r="EF160" s="835"/>
      <c r="EG160" s="835"/>
      <c r="EH160" s="835"/>
      <c r="EI160" s="834"/>
      <c r="EJ160" s="827"/>
      <c r="EK160" s="835"/>
      <c r="EL160" s="835"/>
      <c r="EM160" s="835"/>
      <c r="EN160" s="835"/>
      <c r="EO160" s="834"/>
      <c r="EP160" s="827"/>
      <c r="EQ160" s="835"/>
      <c r="ER160" s="835"/>
      <c r="ES160" s="835"/>
      <c r="ET160" s="835"/>
      <c r="EU160" s="834"/>
      <c r="EV160" s="827"/>
      <c r="EW160" s="835"/>
      <c r="EX160" s="835"/>
      <c r="EY160" s="835"/>
      <c r="EZ160" s="835"/>
      <c r="FA160" s="834"/>
      <c r="FB160" s="827"/>
      <c r="FC160" s="835"/>
      <c r="FD160" s="835"/>
      <c r="FE160" s="835"/>
      <c r="FF160" s="835"/>
      <c r="FG160" s="834"/>
      <c r="FH160" s="827"/>
      <c r="FI160" s="835"/>
      <c r="FJ160" s="835"/>
      <c r="FK160" s="835"/>
      <c r="FL160" s="835"/>
      <c r="FM160" s="834"/>
      <c r="FN160" s="827"/>
      <c r="FO160" s="835"/>
      <c r="FP160" s="835"/>
      <c r="FQ160" s="835"/>
      <c r="FR160" s="835"/>
      <c r="FS160" s="834"/>
      <c r="FT160" s="827"/>
      <c r="FU160" s="835"/>
      <c r="FV160" s="835"/>
      <c r="FW160" s="835"/>
      <c r="FX160" s="835"/>
      <c r="FY160" s="834"/>
    </row>
    <row r="161" spans="1:181" x14ac:dyDescent="0.3">
      <c r="A161" s="19"/>
      <c r="B161" s="827" t="s">
        <v>444</v>
      </c>
      <c r="C161" s="835">
        <f>IF(E105&lt;0,C141+C142+C140+C139,C141+C142)</f>
        <v>1.7</v>
      </c>
      <c r="D161" s="835">
        <f>IF(C161&gt;1,1,C161)</f>
        <v>1</v>
      </c>
      <c r="E161" s="835">
        <f>IF(AND(B$70=1,C$70=0),B$135+B$135*D161*C$135,0)</f>
        <v>0</v>
      </c>
      <c r="F161" s="835">
        <f>E161*D90/10000</f>
        <v>0</v>
      </c>
      <c r="G161" s="834"/>
      <c r="H161" s="827" t="s">
        <v>444</v>
      </c>
      <c r="I161" s="835">
        <f>IF(K105&lt;0,I141+I142+I140+I139,I141+I142)</f>
        <v>1.7</v>
      </c>
      <c r="J161" s="835">
        <f>IF(I161&gt;1,1,I161)</f>
        <v>1</v>
      </c>
      <c r="K161" s="835">
        <f>IF(AND(H$70=1,I$70=0),H$135+H$135*J161*I$135,0)</f>
        <v>0</v>
      </c>
      <c r="L161" s="835">
        <f>K161*J90/10000</f>
        <v>0</v>
      </c>
      <c r="M161" s="834"/>
      <c r="N161" s="827" t="s">
        <v>444</v>
      </c>
      <c r="O161" s="835">
        <f>IF(Q105&lt;0,O141+O142+O140+O139,O141+O142)</f>
        <v>1.7</v>
      </c>
      <c r="P161" s="835">
        <f>IF(O161&gt;1,1,O161)</f>
        <v>1</v>
      </c>
      <c r="Q161" s="835">
        <f>IF(AND(N$70=1,O$70=0),N$135+N$135*P161*O$135,0)</f>
        <v>0</v>
      </c>
      <c r="R161" s="835">
        <f>Q161*P90/10000</f>
        <v>0</v>
      </c>
      <c r="S161" s="834"/>
      <c r="T161" s="827" t="s">
        <v>444</v>
      </c>
      <c r="U161" s="835">
        <f>IF(W105&lt;0,U141+U142+U140+U139,U141+U142)</f>
        <v>1.7</v>
      </c>
      <c r="V161" s="835">
        <f>IF(U161&gt;1,1,U161)</f>
        <v>1</v>
      </c>
      <c r="W161" s="835">
        <f>IF(AND(T$70=1,U$70=0),T$135+T$135*V161*U$135,0)</f>
        <v>0</v>
      </c>
      <c r="X161" s="835">
        <f>W161*V90/10000</f>
        <v>0</v>
      </c>
      <c r="Y161" s="834"/>
      <c r="Z161" s="827" t="s">
        <v>444</v>
      </c>
      <c r="AA161" s="835">
        <f>IF(AC105&lt;0,AA141+AA142+AA140+AA139,AA141+AA142)</f>
        <v>1.7</v>
      </c>
      <c r="AB161" s="835">
        <f>IF(AA161&gt;1,1,AA161)</f>
        <v>1</v>
      </c>
      <c r="AC161" s="835">
        <f>IF(AND(Z$70=1,AA$70=0),Z$135+Z$135*AB161*AA$135,0)</f>
        <v>0</v>
      </c>
      <c r="AD161" s="835">
        <f>AC161*AB90/10000</f>
        <v>0</v>
      </c>
      <c r="AE161" s="834"/>
      <c r="AF161" s="827" t="s">
        <v>444</v>
      </c>
      <c r="AG161" s="835">
        <f>IF(AI105&lt;0,AG141+AG142+AG140+AG139,AG141+AG142)</f>
        <v>1.7</v>
      </c>
      <c r="AH161" s="835">
        <f>IF(AG161&gt;1,1,AG161)</f>
        <v>1</v>
      </c>
      <c r="AI161" s="835">
        <f>IF(AND(AF$70=1,AG$70=0),AF$135+AF$135*AH161*AG$135,0)</f>
        <v>0</v>
      </c>
      <c r="AJ161" s="835">
        <f>AI161*AH90/10000</f>
        <v>0</v>
      </c>
      <c r="AK161" s="834"/>
      <c r="AL161" s="827" t="s">
        <v>444</v>
      </c>
      <c r="AM161" s="835">
        <f>IF(AO105&lt;0,AM141+AM142+AM140+AM139,AM141+AM142)</f>
        <v>1.7</v>
      </c>
      <c r="AN161" s="835">
        <f>IF(AM161&gt;1,1,AM161)</f>
        <v>1</v>
      </c>
      <c r="AO161" s="835">
        <f>IF(AND(AL$70=1,AM$70=0),AL$135+AL$135*AN161*AM$135,0)</f>
        <v>0</v>
      </c>
      <c r="AP161" s="835">
        <f>AO161*AN90/10000</f>
        <v>0</v>
      </c>
      <c r="AQ161" s="834"/>
      <c r="AR161" s="827" t="s">
        <v>444</v>
      </c>
      <c r="AS161" s="835">
        <f>IF(AU105&lt;0,AS141+AS142+AS140+AS139,AS141+AS142)</f>
        <v>1.7</v>
      </c>
      <c r="AT161" s="835">
        <f>IF(AS161&gt;1,1,AS161)</f>
        <v>1</v>
      </c>
      <c r="AU161" s="835">
        <f>IF(AND(AR$70=1,AS$70=0),AR$135+AR$135*AT161*AS$135,0)</f>
        <v>0</v>
      </c>
      <c r="AV161" s="835">
        <f>AU161*AT90/10000</f>
        <v>0</v>
      </c>
      <c r="AW161" s="834"/>
      <c r="AX161" s="827" t="s">
        <v>444</v>
      </c>
      <c r="AY161" s="835">
        <f>IF(BA105&lt;0,AY141+AY142+AY140+AY139,AY141+AY142)</f>
        <v>1.7</v>
      </c>
      <c r="AZ161" s="835">
        <f>IF(AY161&gt;1,1,AY161)</f>
        <v>1</v>
      </c>
      <c r="BA161" s="835">
        <f>IF(AND(AX$70=1,AY$70=0),AX$135+AX$135*AZ161*AY$135,0)</f>
        <v>0</v>
      </c>
      <c r="BB161" s="835">
        <f>BA161*AZ90/10000</f>
        <v>0</v>
      </c>
      <c r="BC161" s="834"/>
      <c r="BD161" s="827" t="s">
        <v>444</v>
      </c>
      <c r="BE161" s="835">
        <f>IF(BG105&lt;0,BE141+BE142+BE140+BE139,BE141+BE142)</f>
        <v>1.7</v>
      </c>
      <c r="BF161" s="835">
        <f>IF(BE161&gt;1,1,BE161)</f>
        <v>1</v>
      </c>
      <c r="BG161" s="835">
        <f>IF(AND(BD$70=1,BE$70=0),BD$135+BD$135*BF161*BE$135,0)</f>
        <v>0</v>
      </c>
      <c r="BH161" s="835">
        <f>BG161*BF90/10000</f>
        <v>0</v>
      </c>
      <c r="BI161" s="834"/>
      <c r="BJ161" s="827" t="s">
        <v>444</v>
      </c>
      <c r="BK161" s="835">
        <f>IF(BM105&lt;0,BK141+BK142+BK140+BK139,BK141+BK142)</f>
        <v>1.7</v>
      </c>
      <c r="BL161" s="835">
        <f>IF(BK161&gt;1,1,BK161)</f>
        <v>1</v>
      </c>
      <c r="BM161" s="835">
        <f>IF(AND(BJ$70=1,BK$70=0),BJ$135+BJ$135*BL161*BK$135,0)</f>
        <v>0</v>
      </c>
      <c r="BN161" s="835">
        <f>BM161*BL90/10000</f>
        <v>0</v>
      </c>
      <c r="BO161" s="834"/>
      <c r="BP161" s="827" t="s">
        <v>444</v>
      </c>
      <c r="BQ161" s="835">
        <f>IF(BS105&lt;0,BQ141+BQ142+BQ140+BQ139,BQ141+BQ142)</f>
        <v>1.7</v>
      </c>
      <c r="BR161" s="835">
        <f>IF(BQ161&gt;1,1,BQ161)</f>
        <v>1</v>
      </c>
      <c r="BS161" s="835">
        <f>IF(AND(BP$70=1,BQ$70=0),BP$135+BP$135*BR161*BQ$135,0)</f>
        <v>0</v>
      </c>
      <c r="BT161" s="835">
        <f>BS161*BR90/10000</f>
        <v>0</v>
      </c>
      <c r="BU161" s="834"/>
      <c r="BV161" s="827" t="s">
        <v>444</v>
      </c>
      <c r="BW161" s="835">
        <f>IF(BY105&lt;0,BW141+BW142+BW140+BW139,BW141+BW142)</f>
        <v>1.7</v>
      </c>
      <c r="BX161" s="835">
        <f>IF(BW161&gt;1,1,BW161)</f>
        <v>1</v>
      </c>
      <c r="BY161" s="835">
        <f>IF(AND(BV$70=1,BW$70=0),BV$135+BV$135*BX161*BW$135,0)</f>
        <v>0</v>
      </c>
      <c r="BZ161" s="835">
        <f>BY161*BX90/10000</f>
        <v>0</v>
      </c>
      <c r="CA161" s="834"/>
      <c r="CB161" s="827" t="s">
        <v>444</v>
      </c>
      <c r="CC161" s="835">
        <f>IF(CE105&lt;0,CC141+CC142+CC140+CC139,CC141+CC142)</f>
        <v>1.7</v>
      </c>
      <c r="CD161" s="835">
        <f>IF(CC161&gt;1,1,CC161)</f>
        <v>1</v>
      </c>
      <c r="CE161" s="835">
        <f>IF(AND(CB$70=1,CC$70=0),CB$135+CB$135*CD161*CC$135,0)</f>
        <v>0</v>
      </c>
      <c r="CF161" s="835">
        <f>CE161*CD90/10000</f>
        <v>0</v>
      </c>
      <c r="CG161" s="834"/>
      <c r="CH161" s="827" t="s">
        <v>444</v>
      </c>
      <c r="CI161" s="835">
        <f>IF(CK105&lt;0,CI141+CI142+CI140+CI139,CI141+CI142)</f>
        <v>1.7</v>
      </c>
      <c r="CJ161" s="835">
        <f>IF(CI161&gt;1,1,CI161)</f>
        <v>1</v>
      </c>
      <c r="CK161" s="835">
        <f>IF(AND(CH$70=1,CI$70=0),CH$135+CH$135*CJ161*CI$135,0)</f>
        <v>0</v>
      </c>
      <c r="CL161" s="835">
        <f>CK161*CJ90/10000</f>
        <v>0</v>
      </c>
      <c r="CM161" s="834"/>
      <c r="CN161" s="827" t="s">
        <v>444</v>
      </c>
      <c r="CO161" s="835">
        <f>IF(CQ105&lt;0,CO141+CO142+CO140+CO139,CO141+CO142)</f>
        <v>1.7</v>
      </c>
      <c r="CP161" s="835">
        <f>IF(CO161&gt;1,1,CO161)</f>
        <v>1</v>
      </c>
      <c r="CQ161" s="835">
        <f>IF(AND(CN$70=1,CO$70=0),CN$135+CN$135*CP161*CO$135,0)</f>
        <v>0</v>
      </c>
      <c r="CR161" s="835">
        <f>CQ161*CP90/10000</f>
        <v>0</v>
      </c>
      <c r="CS161" s="834"/>
      <c r="CT161" s="827" t="s">
        <v>444</v>
      </c>
      <c r="CU161" s="835">
        <f>IF(CW105&lt;0,CU141+CU142+CU140+CU139,CU141+CU142)</f>
        <v>1.7</v>
      </c>
      <c r="CV161" s="835">
        <f>IF(CU161&gt;1,1,CU161)</f>
        <v>1</v>
      </c>
      <c r="CW161" s="835">
        <f>IF(AND(CT$70=1,CU$70=0),CT$135+CT$135*CV161*CU$135,0)</f>
        <v>0</v>
      </c>
      <c r="CX161" s="835">
        <f>CW161*CV90/10000</f>
        <v>0</v>
      </c>
      <c r="CY161" s="834"/>
      <c r="CZ161" s="827" t="s">
        <v>444</v>
      </c>
      <c r="DA161" s="835">
        <f>IF(DC105&lt;0,DA141+DA142+DA140+DA139,DA141+DA142)</f>
        <v>1.7</v>
      </c>
      <c r="DB161" s="835">
        <f>IF(DA161&gt;1,1,DA161)</f>
        <v>1</v>
      </c>
      <c r="DC161" s="835">
        <f>IF(AND(CZ$70=1,DA$70=0),CZ$135+CZ$135*DB161*DA$135,0)</f>
        <v>0</v>
      </c>
      <c r="DD161" s="835">
        <f>DC161*DB90/10000</f>
        <v>0</v>
      </c>
      <c r="DE161" s="834"/>
      <c r="DF161" s="827" t="s">
        <v>444</v>
      </c>
      <c r="DG161" s="835">
        <f>IF(DI105&lt;0,DG141+DG142+DG140+DG139,DG141+DG142)</f>
        <v>1.7</v>
      </c>
      <c r="DH161" s="835">
        <f>IF(DG161&gt;1,1,DG161)</f>
        <v>1</v>
      </c>
      <c r="DI161" s="835">
        <f>IF(AND(DF$70=1,DG$70=0),DF$135+DF$135*DH161*DG$135,0)</f>
        <v>0</v>
      </c>
      <c r="DJ161" s="835">
        <f>DI161*DH90/10000</f>
        <v>0</v>
      </c>
      <c r="DK161" s="834"/>
      <c r="DL161" s="827" t="s">
        <v>444</v>
      </c>
      <c r="DM161" s="835">
        <f>IF(DO105&lt;0,DM141+DM142+DM140+DM139,DM141+DM142)</f>
        <v>1.7</v>
      </c>
      <c r="DN161" s="835">
        <f>IF(DM161&gt;1,1,DM161)</f>
        <v>1</v>
      </c>
      <c r="DO161" s="835">
        <f>IF(AND(DL$70=1,DM$70=0),DL$135+DL$135*DN161*DM$135,0)</f>
        <v>0</v>
      </c>
      <c r="DP161" s="835">
        <f>DO161*DN90/10000</f>
        <v>0</v>
      </c>
      <c r="DQ161" s="834"/>
      <c r="DR161" s="827" t="s">
        <v>444</v>
      </c>
      <c r="DS161" s="835">
        <f>IF(DU105&lt;0,DS141+DS142+DS140+DS139,DS141+DS142)</f>
        <v>1.7</v>
      </c>
      <c r="DT161" s="835">
        <f>IF(DS161&gt;1,1,DS161)</f>
        <v>1</v>
      </c>
      <c r="DU161" s="835">
        <f>IF(AND(DR$70=1,DS$70=0),DR$135+DR$135*DT161*DS$135,0)</f>
        <v>0</v>
      </c>
      <c r="DV161" s="835">
        <f>DU161*DT90/10000</f>
        <v>0</v>
      </c>
      <c r="DW161" s="834"/>
      <c r="DX161" s="827" t="s">
        <v>444</v>
      </c>
      <c r="DY161" s="835">
        <f>IF(EA105&lt;0,DY141+DY142+DY140+DY139,DY141+DY142)</f>
        <v>1.7</v>
      </c>
      <c r="DZ161" s="835">
        <f>IF(DY161&gt;1,1,DY161)</f>
        <v>1</v>
      </c>
      <c r="EA161" s="835">
        <f>IF(AND(DX$70=1,DY$70=0),DX$135+DX$135*DZ161*DY$135,0)</f>
        <v>0</v>
      </c>
      <c r="EB161" s="835">
        <f>EA161*DZ90/10000</f>
        <v>0</v>
      </c>
      <c r="EC161" s="834"/>
      <c r="ED161" s="827" t="s">
        <v>444</v>
      </c>
      <c r="EE161" s="835">
        <f>IF(EG105&lt;0,EE141+EE142+EE140+EE139,EE141+EE142)</f>
        <v>1.7</v>
      </c>
      <c r="EF161" s="835">
        <f>IF(EE161&gt;1,1,EE161)</f>
        <v>1</v>
      </c>
      <c r="EG161" s="835">
        <f>IF(AND(ED$70=1,EE$70=0),ED$135+ED$135*EF161*EE$135,0)</f>
        <v>0</v>
      </c>
      <c r="EH161" s="835">
        <f>EG161*EF90/10000</f>
        <v>0</v>
      </c>
      <c r="EI161" s="834"/>
      <c r="EJ161" s="827" t="s">
        <v>444</v>
      </c>
      <c r="EK161" s="835">
        <f>IF(EM105&lt;0,EK141+EK142+EK140+EK139,EK141+EK142)</f>
        <v>1.7</v>
      </c>
      <c r="EL161" s="835">
        <f>IF(EK161&gt;1,1,EK161)</f>
        <v>1</v>
      </c>
      <c r="EM161" s="835">
        <f>IF(AND(EJ$70=1,EK$70=0),EJ$135+EJ$135*EL161*EK$135,0)</f>
        <v>0</v>
      </c>
      <c r="EN161" s="835">
        <f>EM161*EL90/10000</f>
        <v>0</v>
      </c>
      <c r="EO161" s="834"/>
      <c r="EP161" s="827" t="s">
        <v>444</v>
      </c>
      <c r="EQ161" s="835">
        <f>IF(ES105&lt;0,EQ141+EQ142+EQ140+EQ139,EQ141+EQ142)</f>
        <v>1.7</v>
      </c>
      <c r="ER161" s="835">
        <f>IF(EQ161&gt;1,1,EQ161)</f>
        <v>1</v>
      </c>
      <c r="ES161" s="835">
        <f>IF(AND(EP$70=1,EQ$70=0),EP$135+EP$135*ER161*EQ$135,0)</f>
        <v>0</v>
      </c>
      <c r="ET161" s="835">
        <f>ES161*ER90/10000</f>
        <v>0</v>
      </c>
      <c r="EU161" s="834"/>
      <c r="EV161" s="827" t="s">
        <v>444</v>
      </c>
      <c r="EW161" s="835">
        <f>IF(EY105&lt;0,EW141+EW142+EW140+EW139,EW141+EW142)</f>
        <v>1.7</v>
      </c>
      <c r="EX161" s="835">
        <f>IF(EW161&gt;1,1,EW161)</f>
        <v>1</v>
      </c>
      <c r="EY161" s="835">
        <f>IF(AND(EV$70=1,EW$70=0),EV$135+EV$135*EX161*EW$135,0)</f>
        <v>0</v>
      </c>
      <c r="EZ161" s="835">
        <f>EY161*EX90/10000</f>
        <v>0</v>
      </c>
      <c r="FA161" s="834"/>
      <c r="FB161" s="827" t="s">
        <v>444</v>
      </c>
      <c r="FC161" s="835">
        <f>IF(FE105&lt;0,FC141+FC142+FC140+FC139,FC141+FC142)</f>
        <v>1.7</v>
      </c>
      <c r="FD161" s="835">
        <f>IF(FC161&gt;1,1,FC161)</f>
        <v>1</v>
      </c>
      <c r="FE161" s="835">
        <f>IF(AND(FB$70=1,FC$70=0),FB$135+FB$135*FD161*FC$135,0)</f>
        <v>0</v>
      </c>
      <c r="FF161" s="835">
        <f>FE161*FD90/10000</f>
        <v>0</v>
      </c>
      <c r="FG161" s="834"/>
      <c r="FH161" s="827" t="s">
        <v>444</v>
      </c>
      <c r="FI161" s="835">
        <f>IF(FK105&lt;0,FI141+FI142+FI140+FI139,FI141+FI142)</f>
        <v>1.7</v>
      </c>
      <c r="FJ161" s="835">
        <f>IF(FI161&gt;1,1,FI161)</f>
        <v>1</v>
      </c>
      <c r="FK161" s="835">
        <f>IF(AND(FH$70=1,FI$70=0),FH$135+FH$135*FJ161*FI$135,0)</f>
        <v>0</v>
      </c>
      <c r="FL161" s="835">
        <f>FK161*FJ90/10000</f>
        <v>0</v>
      </c>
      <c r="FM161" s="834"/>
      <c r="FN161" s="827" t="s">
        <v>444</v>
      </c>
      <c r="FO161" s="835">
        <f>IF(FQ105&lt;0,FO141+FO142+FO140+FO139,FO141+FO142)</f>
        <v>1.7</v>
      </c>
      <c r="FP161" s="835">
        <f>IF(FO161&gt;1,1,FO161)</f>
        <v>1</v>
      </c>
      <c r="FQ161" s="835">
        <f>IF(AND(FN$70=1,FO$70=0),FN$135+FN$135*FP161*FO$135,0)</f>
        <v>0</v>
      </c>
      <c r="FR161" s="835">
        <f>FQ161*FP90/10000</f>
        <v>0</v>
      </c>
      <c r="FS161" s="834"/>
      <c r="FT161" s="827" t="s">
        <v>444</v>
      </c>
      <c r="FU161" s="835">
        <f>IF(FW105&lt;0,FU141+FU142+FU140+FU139,FU141+FU142)</f>
        <v>1.7</v>
      </c>
      <c r="FV161" s="835">
        <f>IF(FU161&gt;1,1,FU161)</f>
        <v>1</v>
      </c>
      <c r="FW161" s="835">
        <f>IF(AND(FT$70=1,FU$70=0),FT$135+FT$135*FV161*FU$135,0)</f>
        <v>0</v>
      </c>
      <c r="FX161" s="835">
        <f>FW161*FV90/10000</f>
        <v>0</v>
      </c>
      <c r="FY161" s="834"/>
    </row>
    <row r="162" spans="1:181" x14ac:dyDescent="0.3">
      <c r="A162" s="19"/>
      <c r="B162" s="827" t="s">
        <v>439</v>
      </c>
      <c r="C162" s="835">
        <f>C140</f>
        <v>0.5</v>
      </c>
      <c r="D162" s="835">
        <f>IF(C162&gt;1,1,C162)</f>
        <v>0.5</v>
      </c>
      <c r="E162" s="835">
        <f>IF(AND(B$70=1,C$70=0),B$135+B$135*D162*C$135,0)</f>
        <v>0</v>
      </c>
      <c r="F162" s="835">
        <f>E162*D91/10000</f>
        <v>0</v>
      </c>
      <c r="G162" s="834"/>
      <c r="H162" s="827" t="s">
        <v>439</v>
      </c>
      <c r="I162" s="835">
        <f>I140</f>
        <v>0.5</v>
      </c>
      <c r="J162" s="835">
        <f>IF(I162&gt;1,1,I162)</f>
        <v>0.5</v>
      </c>
      <c r="K162" s="835">
        <f>IF(AND(H$70=1,I$70=0),H$135+H$135*J162*I$135,0)</f>
        <v>0</v>
      </c>
      <c r="L162" s="835">
        <f>K162*J91/10000</f>
        <v>0</v>
      </c>
      <c r="M162" s="834"/>
      <c r="N162" s="827" t="s">
        <v>439</v>
      </c>
      <c r="O162" s="835">
        <f>O140</f>
        <v>0.5</v>
      </c>
      <c r="P162" s="835">
        <f>IF(O162&gt;1,1,O162)</f>
        <v>0.5</v>
      </c>
      <c r="Q162" s="835">
        <f>IF(AND(N$70=1,O$70=0),N$135+N$135*P162*O$135,0)</f>
        <v>0</v>
      </c>
      <c r="R162" s="835">
        <f>Q162*P91/10000</f>
        <v>0</v>
      </c>
      <c r="S162" s="834"/>
      <c r="T162" s="827" t="s">
        <v>439</v>
      </c>
      <c r="U162" s="835">
        <f>U140</f>
        <v>0.5</v>
      </c>
      <c r="V162" s="835">
        <f>IF(U162&gt;1,1,U162)</f>
        <v>0.5</v>
      </c>
      <c r="W162" s="835">
        <f>IF(AND(T$70=1,U$70=0),T$135+T$135*V162*U$135,0)</f>
        <v>0</v>
      </c>
      <c r="X162" s="835">
        <f>W162*V91/10000</f>
        <v>0</v>
      </c>
      <c r="Y162" s="834"/>
      <c r="Z162" s="827" t="s">
        <v>439</v>
      </c>
      <c r="AA162" s="835">
        <f>AA140</f>
        <v>0.5</v>
      </c>
      <c r="AB162" s="835">
        <f>IF(AA162&gt;1,1,AA162)</f>
        <v>0.5</v>
      </c>
      <c r="AC162" s="835">
        <f>IF(AND(Z$70=1,AA$70=0),Z$135+Z$135*AB162*AA$135,0)</f>
        <v>0</v>
      </c>
      <c r="AD162" s="835">
        <f>AC162*AB91/10000</f>
        <v>0</v>
      </c>
      <c r="AE162" s="834"/>
      <c r="AF162" s="827" t="s">
        <v>439</v>
      </c>
      <c r="AG162" s="835">
        <f>AG140</f>
        <v>0.5</v>
      </c>
      <c r="AH162" s="835">
        <f>IF(AG162&gt;1,1,AG162)</f>
        <v>0.5</v>
      </c>
      <c r="AI162" s="835">
        <f>IF(AND(AF$70=1,AG$70=0),AF$135+AF$135*AH162*AG$135,0)</f>
        <v>0</v>
      </c>
      <c r="AJ162" s="835">
        <f>AI162*AH91/10000</f>
        <v>0</v>
      </c>
      <c r="AK162" s="834"/>
      <c r="AL162" s="827" t="s">
        <v>439</v>
      </c>
      <c r="AM162" s="835">
        <f>AM140</f>
        <v>0.5</v>
      </c>
      <c r="AN162" s="835">
        <f>IF(AM162&gt;1,1,AM162)</f>
        <v>0.5</v>
      </c>
      <c r="AO162" s="835">
        <f>IF(AND(AL$70=1,AM$70=0),AL$135+AL$135*AN162*AM$135,0)</f>
        <v>0</v>
      </c>
      <c r="AP162" s="835">
        <f>AO162*AN91/10000</f>
        <v>0</v>
      </c>
      <c r="AQ162" s="834"/>
      <c r="AR162" s="827" t="s">
        <v>439</v>
      </c>
      <c r="AS162" s="835">
        <f>AS140</f>
        <v>0.5</v>
      </c>
      <c r="AT162" s="835">
        <f>IF(AS162&gt;1,1,AS162)</f>
        <v>0.5</v>
      </c>
      <c r="AU162" s="835">
        <f>IF(AND(AR$70=1,AS$70=0),AR$135+AR$135*AT162*AS$135,0)</f>
        <v>0</v>
      </c>
      <c r="AV162" s="835">
        <f>AU162*AT91/10000</f>
        <v>0</v>
      </c>
      <c r="AW162" s="834"/>
      <c r="AX162" s="827" t="s">
        <v>439</v>
      </c>
      <c r="AY162" s="835">
        <f>AY140</f>
        <v>0.5</v>
      </c>
      <c r="AZ162" s="835">
        <f>IF(AY162&gt;1,1,AY162)</f>
        <v>0.5</v>
      </c>
      <c r="BA162" s="835">
        <f>IF(AND(AX$70=1,AY$70=0),AX$135+AX$135*AZ162*AY$135,0)</f>
        <v>0</v>
      </c>
      <c r="BB162" s="835">
        <f>BA162*AZ91/10000</f>
        <v>0</v>
      </c>
      <c r="BC162" s="834"/>
      <c r="BD162" s="827" t="s">
        <v>439</v>
      </c>
      <c r="BE162" s="835">
        <f>BE140</f>
        <v>0.5</v>
      </c>
      <c r="BF162" s="835">
        <f>IF(BE162&gt;1,1,BE162)</f>
        <v>0.5</v>
      </c>
      <c r="BG162" s="835">
        <f>IF(AND(BD$70=1,BE$70=0),BD$135+BD$135*BF162*BE$135,0)</f>
        <v>0</v>
      </c>
      <c r="BH162" s="835">
        <f>BG162*BF91/10000</f>
        <v>0</v>
      </c>
      <c r="BI162" s="834"/>
      <c r="BJ162" s="827" t="s">
        <v>439</v>
      </c>
      <c r="BK162" s="835">
        <f>BK140</f>
        <v>0.5</v>
      </c>
      <c r="BL162" s="835">
        <f>IF(BK162&gt;1,1,BK162)</f>
        <v>0.5</v>
      </c>
      <c r="BM162" s="835">
        <f>IF(AND(BJ$70=1,BK$70=0),BJ$135+BJ$135*BL162*BK$135,0)</f>
        <v>0</v>
      </c>
      <c r="BN162" s="835">
        <f>BM162*BL91/10000</f>
        <v>0</v>
      </c>
      <c r="BO162" s="834"/>
      <c r="BP162" s="827" t="s">
        <v>439</v>
      </c>
      <c r="BQ162" s="835">
        <f>BQ140</f>
        <v>0.5</v>
      </c>
      <c r="BR162" s="835">
        <f>IF(BQ162&gt;1,1,BQ162)</f>
        <v>0.5</v>
      </c>
      <c r="BS162" s="835">
        <f>IF(AND(BP$70=1,BQ$70=0),BP$135+BP$135*BR162*BQ$135,0)</f>
        <v>0</v>
      </c>
      <c r="BT162" s="835">
        <f>BS162*BR91/10000</f>
        <v>0</v>
      </c>
      <c r="BU162" s="834"/>
      <c r="BV162" s="827" t="s">
        <v>439</v>
      </c>
      <c r="BW162" s="835">
        <f>BW140</f>
        <v>0.5</v>
      </c>
      <c r="BX162" s="835">
        <f>IF(BW162&gt;1,1,BW162)</f>
        <v>0.5</v>
      </c>
      <c r="BY162" s="835">
        <f>IF(AND(BV$70=1,BW$70=0),BV$135+BV$135*BX162*BW$135,0)</f>
        <v>0</v>
      </c>
      <c r="BZ162" s="835">
        <f>BY162*BX91/10000</f>
        <v>0</v>
      </c>
      <c r="CA162" s="834"/>
      <c r="CB162" s="827" t="s">
        <v>439</v>
      </c>
      <c r="CC162" s="835">
        <f>CC140</f>
        <v>0.5</v>
      </c>
      <c r="CD162" s="835">
        <f>IF(CC162&gt;1,1,CC162)</f>
        <v>0.5</v>
      </c>
      <c r="CE162" s="835">
        <f>IF(AND(CB$70=1,CC$70=0),CB$135+CB$135*CD162*CC$135,0)</f>
        <v>0</v>
      </c>
      <c r="CF162" s="835">
        <f>CE162*CD91/10000</f>
        <v>0</v>
      </c>
      <c r="CG162" s="834"/>
      <c r="CH162" s="827" t="s">
        <v>439</v>
      </c>
      <c r="CI162" s="835">
        <f>CI140</f>
        <v>0.5</v>
      </c>
      <c r="CJ162" s="835">
        <f>IF(CI162&gt;1,1,CI162)</f>
        <v>0.5</v>
      </c>
      <c r="CK162" s="835">
        <f>IF(AND(CH$70=1,CI$70=0),CH$135+CH$135*CJ162*CI$135,0)</f>
        <v>0</v>
      </c>
      <c r="CL162" s="835">
        <f>CK162*CJ91/10000</f>
        <v>0</v>
      </c>
      <c r="CM162" s="834"/>
      <c r="CN162" s="827" t="s">
        <v>439</v>
      </c>
      <c r="CO162" s="835">
        <f>CO140</f>
        <v>0.5</v>
      </c>
      <c r="CP162" s="835">
        <f>IF(CO162&gt;1,1,CO162)</f>
        <v>0.5</v>
      </c>
      <c r="CQ162" s="835">
        <f>IF(AND(CN$70=1,CO$70=0),CN$135+CN$135*CP162*CO$135,0)</f>
        <v>0</v>
      </c>
      <c r="CR162" s="835">
        <f>CQ162*CP91/10000</f>
        <v>0</v>
      </c>
      <c r="CS162" s="834"/>
      <c r="CT162" s="827" t="s">
        <v>439</v>
      </c>
      <c r="CU162" s="835">
        <f>CU140</f>
        <v>0.5</v>
      </c>
      <c r="CV162" s="835">
        <f>IF(CU162&gt;1,1,CU162)</f>
        <v>0.5</v>
      </c>
      <c r="CW162" s="835">
        <f>IF(AND(CT$70=1,CU$70=0),CT$135+CT$135*CV162*CU$135,0)</f>
        <v>0</v>
      </c>
      <c r="CX162" s="835">
        <f>CW162*CV91/10000</f>
        <v>0</v>
      </c>
      <c r="CY162" s="834"/>
      <c r="CZ162" s="827" t="s">
        <v>439</v>
      </c>
      <c r="DA162" s="835">
        <f>DA140</f>
        <v>0.5</v>
      </c>
      <c r="DB162" s="835">
        <f>IF(DA162&gt;1,1,DA162)</f>
        <v>0.5</v>
      </c>
      <c r="DC162" s="835">
        <f>IF(AND(CZ$70=1,DA$70=0),CZ$135+CZ$135*DB162*DA$135,0)</f>
        <v>0</v>
      </c>
      <c r="DD162" s="835">
        <f>DC162*DB91/10000</f>
        <v>0</v>
      </c>
      <c r="DE162" s="834"/>
      <c r="DF162" s="827" t="s">
        <v>439</v>
      </c>
      <c r="DG162" s="835">
        <f>DG140</f>
        <v>0.5</v>
      </c>
      <c r="DH162" s="835">
        <f>IF(DG162&gt;1,1,DG162)</f>
        <v>0.5</v>
      </c>
      <c r="DI162" s="835">
        <f>IF(AND(DF$70=1,DG$70=0),DF$135+DF$135*DH162*DG$135,0)</f>
        <v>0</v>
      </c>
      <c r="DJ162" s="835">
        <f>DI162*DH91/10000</f>
        <v>0</v>
      </c>
      <c r="DK162" s="834"/>
      <c r="DL162" s="827" t="s">
        <v>439</v>
      </c>
      <c r="DM162" s="835">
        <f>DM140</f>
        <v>0.5</v>
      </c>
      <c r="DN162" s="835">
        <f>IF(DM162&gt;1,1,DM162)</f>
        <v>0.5</v>
      </c>
      <c r="DO162" s="835">
        <f>IF(AND(DL$70=1,DM$70=0),DL$135+DL$135*DN162*DM$135,0)</f>
        <v>0</v>
      </c>
      <c r="DP162" s="835">
        <f>DO162*DN91/10000</f>
        <v>0</v>
      </c>
      <c r="DQ162" s="834"/>
      <c r="DR162" s="827" t="s">
        <v>439</v>
      </c>
      <c r="DS162" s="835">
        <f>DS140</f>
        <v>0.5</v>
      </c>
      <c r="DT162" s="835">
        <f>IF(DS162&gt;1,1,DS162)</f>
        <v>0.5</v>
      </c>
      <c r="DU162" s="835">
        <f>IF(AND(DR$70=1,DS$70=0),DR$135+DR$135*DT162*DS$135,0)</f>
        <v>0</v>
      </c>
      <c r="DV162" s="835">
        <f>DU162*DT91/10000</f>
        <v>0</v>
      </c>
      <c r="DW162" s="834"/>
      <c r="DX162" s="827" t="s">
        <v>439</v>
      </c>
      <c r="DY162" s="835">
        <f>DY140</f>
        <v>0.5</v>
      </c>
      <c r="DZ162" s="835">
        <f>IF(DY162&gt;1,1,DY162)</f>
        <v>0.5</v>
      </c>
      <c r="EA162" s="835">
        <f>IF(AND(DX$70=1,DY$70=0),DX$135+DX$135*DZ162*DY$135,0)</f>
        <v>0</v>
      </c>
      <c r="EB162" s="835">
        <f>EA162*DZ91/10000</f>
        <v>0</v>
      </c>
      <c r="EC162" s="834"/>
      <c r="ED162" s="827" t="s">
        <v>439</v>
      </c>
      <c r="EE162" s="835">
        <f>EE140</f>
        <v>0.5</v>
      </c>
      <c r="EF162" s="835">
        <f>IF(EE162&gt;1,1,EE162)</f>
        <v>0.5</v>
      </c>
      <c r="EG162" s="835">
        <f>IF(AND(ED$70=1,EE$70=0),ED$135+ED$135*EF162*EE$135,0)</f>
        <v>0</v>
      </c>
      <c r="EH162" s="835">
        <f>EG162*EF91/10000</f>
        <v>0</v>
      </c>
      <c r="EI162" s="834"/>
      <c r="EJ162" s="827" t="s">
        <v>439</v>
      </c>
      <c r="EK162" s="835">
        <f>EK140</f>
        <v>0.5</v>
      </c>
      <c r="EL162" s="835">
        <f>IF(EK162&gt;1,1,EK162)</f>
        <v>0.5</v>
      </c>
      <c r="EM162" s="835">
        <f>IF(AND(EJ$70=1,EK$70=0),EJ$135+EJ$135*EL162*EK$135,0)</f>
        <v>0</v>
      </c>
      <c r="EN162" s="835">
        <f>EM162*EL91/10000</f>
        <v>0</v>
      </c>
      <c r="EO162" s="834"/>
      <c r="EP162" s="827" t="s">
        <v>439</v>
      </c>
      <c r="EQ162" s="835">
        <f>EQ140</f>
        <v>0.5</v>
      </c>
      <c r="ER162" s="835">
        <f>IF(EQ162&gt;1,1,EQ162)</f>
        <v>0.5</v>
      </c>
      <c r="ES162" s="835">
        <f>IF(AND(EP$70=1,EQ$70=0),EP$135+EP$135*ER162*EQ$135,0)</f>
        <v>0</v>
      </c>
      <c r="ET162" s="835">
        <f>ES162*ER91/10000</f>
        <v>0</v>
      </c>
      <c r="EU162" s="834"/>
      <c r="EV162" s="827" t="s">
        <v>439</v>
      </c>
      <c r="EW162" s="835">
        <f>EW140</f>
        <v>0.5</v>
      </c>
      <c r="EX162" s="835">
        <f>IF(EW162&gt;1,1,EW162)</f>
        <v>0.5</v>
      </c>
      <c r="EY162" s="835">
        <f>IF(AND(EV$70=1,EW$70=0),EV$135+EV$135*EX162*EW$135,0)</f>
        <v>0</v>
      </c>
      <c r="EZ162" s="835">
        <f>EY162*EX91/10000</f>
        <v>0</v>
      </c>
      <c r="FA162" s="834"/>
      <c r="FB162" s="827" t="s">
        <v>439</v>
      </c>
      <c r="FC162" s="835">
        <f>FC140</f>
        <v>0.5</v>
      </c>
      <c r="FD162" s="835">
        <f>IF(FC162&gt;1,1,FC162)</f>
        <v>0.5</v>
      </c>
      <c r="FE162" s="835">
        <f>IF(AND(FB$70=1,FC$70=0),FB$135+FB$135*FD162*FC$135,0)</f>
        <v>0</v>
      </c>
      <c r="FF162" s="835">
        <f>FE162*FD91/10000</f>
        <v>0</v>
      </c>
      <c r="FG162" s="834"/>
      <c r="FH162" s="827" t="s">
        <v>439</v>
      </c>
      <c r="FI162" s="835">
        <f>FI140</f>
        <v>0.5</v>
      </c>
      <c r="FJ162" s="835">
        <f>IF(FI162&gt;1,1,FI162)</f>
        <v>0.5</v>
      </c>
      <c r="FK162" s="835">
        <f>IF(AND(FH$70=1,FI$70=0),FH$135+FH$135*FJ162*FI$135,0)</f>
        <v>0</v>
      </c>
      <c r="FL162" s="835">
        <f>FK162*FJ91/10000</f>
        <v>0</v>
      </c>
      <c r="FM162" s="834"/>
      <c r="FN162" s="827" t="s">
        <v>439</v>
      </c>
      <c r="FO162" s="835">
        <f>FO140</f>
        <v>0.5</v>
      </c>
      <c r="FP162" s="835">
        <f>IF(FO162&gt;1,1,FO162)</f>
        <v>0.5</v>
      </c>
      <c r="FQ162" s="835">
        <f>IF(AND(FN$70=1,FO$70=0),FN$135+FN$135*FP162*FO$135,0)</f>
        <v>0</v>
      </c>
      <c r="FR162" s="835">
        <f>FQ162*FP91/10000</f>
        <v>0</v>
      </c>
      <c r="FS162" s="834"/>
      <c r="FT162" s="827" t="s">
        <v>439</v>
      </c>
      <c r="FU162" s="835">
        <f>FU140</f>
        <v>0.5</v>
      </c>
      <c r="FV162" s="835">
        <f>IF(FU162&gt;1,1,FU162)</f>
        <v>0.5</v>
      </c>
      <c r="FW162" s="835">
        <f>IF(AND(FT$70=1,FU$70=0),FT$135+FT$135*FV162*FU$135,0)</f>
        <v>0</v>
      </c>
      <c r="FX162" s="835">
        <f>FW162*FV91/10000</f>
        <v>0</v>
      </c>
      <c r="FY162" s="834"/>
    </row>
    <row r="163" spans="1:181" x14ac:dyDescent="0.3">
      <c r="A163" s="19"/>
      <c r="B163" s="827" t="s">
        <v>435</v>
      </c>
      <c r="C163" s="835">
        <f>C139</f>
        <v>0.2</v>
      </c>
      <c r="D163" s="835">
        <f>IF(C163&gt;1,1,C163)</f>
        <v>0.2</v>
      </c>
      <c r="E163" s="835">
        <f>IF(AND(B$70=1,C$70=0),B$135+B$135*D163*C$135,0)</f>
        <v>0</v>
      </c>
      <c r="F163" s="835">
        <f>E163*D92/10000</f>
        <v>0</v>
      </c>
      <c r="G163" s="834"/>
      <c r="H163" s="827" t="s">
        <v>435</v>
      </c>
      <c r="I163" s="835">
        <f>I139</f>
        <v>0.2</v>
      </c>
      <c r="J163" s="835">
        <f>IF(I163&gt;1,1,I163)</f>
        <v>0.2</v>
      </c>
      <c r="K163" s="835">
        <f>IF(AND(H$70=1,I$70=0),H$135+H$135*J163*I$135,0)</f>
        <v>0</v>
      </c>
      <c r="L163" s="835">
        <f>K163*J92/10000</f>
        <v>0</v>
      </c>
      <c r="M163" s="834"/>
      <c r="N163" s="827" t="s">
        <v>435</v>
      </c>
      <c r="O163" s="835">
        <f>O139</f>
        <v>0.2</v>
      </c>
      <c r="P163" s="835">
        <f>IF(O163&gt;1,1,O163)</f>
        <v>0.2</v>
      </c>
      <c r="Q163" s="835">
        <f>IF(AND(N$70=1,O$70=0),N$135+N$135*P163*O$135,0)</f>
        <v>0</v>
      </c>
      <c r="R163" s="835">
        <f>Q163*P92/10000</f>
        <v>0</v>
      </c>
      <c r="S163" s="834"/>
      <c r="T163" s="827" t="s">
        <v>435</v>
      </c>
      <c r="U163" s="835">
        <f>U139</f>
        <v>0.2</v>
      </c>
      <c r="V163" s="835">
        <f>IF(U163&gt;1,1,U163)</f>
        <v>0.2</v>
      </c>
      <c r="W163" s="835">
        <f>IF(AND(T$70=1,U$70=0),T$135+T$135*V163*U$135,0)</f>
        <v>0</v>
      </c>
      <c r="X163" s="835">
        <f>W163*V92/10000</f>
        <v>0</v>
      </c>
      <c r="Y163" s="834"/>
      <c r="Z163" s="827" t="s">
        <v>435</v>
      </c>
      <c r="AA163" s="835">
        <f>AA139</f>
        <v>0.2</v>
      </c>
      <c r="AB163" s="835">
        <f>IF(AA163&gt;1,1,AA163)</f>
        <v>0.2</v>
      </c>
      <c r="AC163" s="835">
        <f>IF(AND(Z$70=1,AA$70=0),Z$135+Z$135*AB163*AA$135,0)</f>
        <v>0</v>
      </c>
      <c r="AD163" s="835">
        <f>AC163*AB92/10000</f>
        <v>0</v>
      </c>
      <c r="AE163" s="834"/>
      <c r="AF163" s="827" t="s">
        <v>435</v>
      </c>
      <c r="AG163" s="835">
        <f>AG139</f>
        <v>0.2</v>
      </c>
      <c r="AH163" s="835">
        <f>IF(AG163&gt;1,1,AG163)</f>
        <v>0.2</v>
      </c>
      <c r="AI163" s="835">
        <f>IF(AND(AF$70=1,AG$70=0),AF$135+AF$135*AH163*AG$135,0)</f>
        <v>0</v>
      </c>
      <c r="AJ163" s="835">
        <f>AI163*AH92/10000</f>
        <v>0</v>
      </c>
      <c r="AK163" s="834"/>
      <c r="AL163" s="827" t="s">
        <v>435</v>
      </c>
      <c r="AM163" s="835">
        <f>AM139</f>
        <v>0.2</v>
      </c>
      <c r="AN163" s="835">
        <f>IF(AM163&gt;1,1,AM163)</f>
        <v>0.2</v>
      </c>
      <c r="AO163" s="835">
        <f>IF(AND(AL$70=1,AM$70=0),AL$135+AL$135*AN163*AM$135,0)</f>
        <v>0</v>
      </c>
      <c r="AP163" s="835">
        <f>AO163*AN92/10000</f>
        <v>0</v>
      </c>
      <c r="AQ163" s="834"/>
      <c r="AR163" s="827" t="s">
        <v>435</v>
      </c>
      <c r="AS163" s="835">
        <f>AS139</f>
        <v>0.2</v>
      </c>
      <c r="AT163" s="835">
        <f>IF(AS163&gt;1,1,AS163)</f>
        <v>0.2</v>
      </c>
      <c r="AU163" s="835">
        <f>IF(AND(AR$70=1,AS$70=0),AR$135+AR$135*AT163*AS$135,0)</f>
        <v>0</v>
      </c>
      <c r="AV163" s="835">
        <f>AU163*AT92/10000</f>
        <v>0</v>
      </c>
      <c r="AW163" s="834"/>
      <c r="AX163" s="827" t="s">
        <v>435</v>
      </c>
      <c r="AY163" s="835">
        <f>AY139</f>
        <v>0.2</v>
      </c>
      <c r="AZ163" s="835">
        <f>IF(AY163&gt;1,1,AY163)</f>
        <v>0.2</v>
      </c>
      <c r="BA163" s="835">
        <f>IF(AND(AX$70=1,AY$70=0),AX$135+AX$135*AZ163*AY$135,0)</f>
        <v>0</v>
      </c>
      <c r="BB163" s="835">
        <f>BA163*AZ92/10000</f>
        <v>0</v>
      </c>
      <c r="BC163" s="834"/>
      <c r="BD163" s="827" t="s">
        <v>435</v>
      </c>
      <c r="BE163" s="835">
        <f>BE139</f>
        <v>0.2</v>
      </c>
      <c r="BF163" s="835">
        <f>IF(BE163&gt;1,1,BE163)</f>
        <v>0.2</v>
      </c>
      <c r="BG163" s="835">
        <f>IF(AND(BD$70=1,BE$70=0),BD$135+BD$135*BF163*BE$135,0)</f>
        <v>0</v>
      </c>
      <c r="BH163" s="835">
        <f>BG163*BF92/10000</f>
        <v>0</v>
      </c>
      <c r="BI163" s="834"/>
      <c r="BJ163" s="827" t="s">
        <v>435</v>
      </c>
      <c r="BK163" s="835">
        <f>BK139</f>
        <v>0.2</v>
      </c>
      <c r="BL163" s="835">
        <f>IF(BK163&gt;1,1,BK163)</f>
        <v>0.2</v>
      </c>
      <c r="BM163" s="835">
        <f>IF(AND(BJ$70=1,BK$70=0),BJ$135+BJ$135*BL163*BK$135,0)</f>
        <v>0</v>
      </c>
      <c r="BN163" s="835">
        <f>BM163*BL92/10000</f>
        <v>0</v>
      </c>
      <c r="BO163" s="834"/>
      <c r="BP163" s="827" t="s">
        <v>435</v>
      </c>
      <c r="BQ163" s="835">
        <f>BQ139</f>
        <v>0.2</v>
      </c>
      <c r="BR163" s="835">
        <f>IF(BQ163&gt;1,1,BQ163)</f>
        <v>0.2</v>
      </c>
      <c r="BS163" s="835">
        <f>IF(AND(BP$70=1,BQ$70=0),BP$135+BP$135*BR163*BQ$135,0)</f>
        <v>0</v>
      </c>
      <c r="BT163" s="835">
        <f>BS163*BR92/10000</f>
        <v>0</v>
      </c>
      <c r="BU163" s="834"/>
      <c r="BV163" s="827" t="s">
        <v>435</v>
      </c>
      <c r="BW163" s="835">
        <f>BW139</f>
        <v>0.2</v>
      </c>
      <c r="BX163" s="835">
        <f>IF(BW163&gt;1,1,BW163)</f>
        <v>0.2</v>
      </c>
      <c r="BY163" s="835">
        <f>IF(AND(BV$70=1,BW$70=0),BV$135+BV$135*BX163*BW$135,0)</f>
        <v>0</v>
      </c>
      <c r="BZ163" s="835">
        <f>BY163*BX92/10000</f>
        <v>0</v>
      </c>
      <c r="CA163" s="834"/>
      <c r="CB163" s="827" t="s">
        <v>435</v>
      </c>
      <c r="CC163" s="835">
        <f>CC139</f>
        <v>0.2</v>
      </c>
      <c r="CD163" s="835">
        <f>IF(CC163&gt;1,1,CC163)</f>
        <v>0.2</v>
      </c>
      <c r="CE163" s="835">
        <f>IF(AND(CB$70=1,CC$70=0),CB$135+CB$135*CD163*CC$135,0)</f>
        <v>0</v>
      </c>
      <c r="CF163" s="835">
        <f>CE163*CD92/10000</f>
        <v>0</v>
      </c>
      <c r="CG163" s="834"/>
      <c r="CH163" s="827" t="s">
        <v>435</v>
      </c>
      <c r="CI163" s="835">
        <f>CI139</f>
        <v>0.2</v>
      </c>
      <c r="CJ163" s="835">
        <f>IF(CI163&gt;1,1,CI163)</f>
        <v>0.2</v>
      </c>
      <c r="CK163" s="835">
        <f>IF(AND(CH$70=1,CI$70=0),CH$135+CH$135*CJ163*CI$135,0)</f>
        <v>0</v>
      </c>
      <c r="CL163" s="835">
        <f>CK163*CJ92/10000</f>
        <v>0</v>
      </c>
      <c r="CM163" s="834"/>
      <c r="CN163" s="827" t="s">
        <v>435</v>
      </c>
      <c r="CO163" s="835">
        <f>CO139</f>
        <v>0.2</v>
      </c>
      <c r="CP163" s="835">
        <f>IF(CO163&gt;1,1,CO163)</f>
        <v>0.2</v>
      </c>
      <c r="CQ163" s="835">
        <f>IF(AND(CN$70=1,CO$70=0),CN$135+CN$135*CP163*CO$135,0)</f>
        <v>0</v>
      </c>
      <c r="CR163" s="835">
        <f>CQ163*CP92/10000</f>
        <v>0</v>
      </c>
      <c r="CS163" s="834"/>
      <c r="CT163" s="827" t="s">
        <v>435</v>
      </c>
      <c r="CU163" s="835">
        <f>CU139</f>
        <v>0.2</v>
      </c>
      <c r="CV163" s="835">
        <f>IF(CU163&gt;1,1,CU163)</f>
        <v>0.2</v>
      </c>
      <c r="CW163" s="835">
        <f>IF(AND(CT$70=1,CU$70=0),CT$135+CT$135*CV163*CU$135,0)</f>
        <v>0</v>
      </c>
      <c r="CX163" s="835">
        <f>CW163*CV92/10000</f>
        <v>0</v>
      </c>
      <c r="CY163" s="834"/>
      <c r="CZ163" s="827" t="s">
        <v>435</v>
      </c>
      <c r="DA163" s="835">
        <f>DA139</f>
        <v>0.2</v>
      </c>
      <c r="DB163" s="835">
        <f>IF(DA163&gt;1,1,DA163)</f>
        <v>0.2</v>
      </c>
      <c r="DC163" s="835">
        <f>IF(AND(CZ$70=1,DA$70=0),CZ$135+CZ$135*DB163*DA$135,0)</f>
        <v>0</v>
      </c>
      <c r="DD163" s="835">
        <f>DC163*DB92/10000</f>
        <v>0</v>
      </c>
      <c r="DE163" s="834"/>
      <c r="DF163" s="827" t="s">
        <v>435</v>
      </c>
      <c r="DG163" s="835">
        <f>DG139</f>
        <v>0.2</v>
      </c>
      <c r="DH163" s="835">
        <f>IF(DG163&gt;1,1,DG163)</f>
        <v>0.2</v>
      </c>
      <c r="DI163" s="835">
        <f>IF(AND(DF$70=1,DG$70=0),DF$135+DF$135*DH163*DG$135,0)</f>
        <v>0</v>
      </c>
      <c r="DJ163" s="835">
        <f>DI163*DH92/10000</f>
        <v>0</v>
      </c>
      <c r="DK163" s="834"/>
      <c r="DL163" s="827" t="s">
        <v>435</v>
      </c>
      <c r="DM163" s="835">
        <f>DM139</f>
        <v>0.2</v>
      </c>
      <c r="DN163" s="835">
        <f>IF(DM163&gt;1,1,DM163)</f>
        <v>0.2</v>
      </c>
      <c r="DO163" s="835">
        <f>IF(AND(DL$70=1,DM$70=0),DL$135+DL$135*DN163*DM$135,0)</f>
        <v>0</v>
      </c>
      <c r="DP163" s="835">
        <f>DO163*DN92/10000</f>
        <v>0</v>
      </c>
      <c r="DQ163" s="834"/>
      <c r="DR163" s="827" t="s">
        <v>435</v>
      </c>
      <c r="DS163" s="835">
        <f>DS139</f>
        <v>0.2</v>
      </c>
      <c r="DT163" s="835">
        <f>IF(DS163&gt;1,1,DS163)</f>
        <v>0.2</v>
      </c>
      <c r="DU163" s="835">
        <f>IF(AND(DR$70=1,DS$70=0),DR$135+DR$135*DT163*DS$135,0)</f>
        <v>0</v>
      </c>
      <c r="DV163" s="835">
        <f>DU163*DT92/10000</f>
        <v>0</v>
      </c>
      <c r="DW163" s="834"/>
      <c r="DX163" s="827" t="s">
        <v>435</v>
      </c>
      <c r="DY163" s="835">
        <f>DY139</f>
        <v>0.2</v>
      </c>
      <c r="DZ163" s="835">
        <f>IF(DY163&gt;1,1,DY163)</f>
        <v>0.2</v>
      </c>
      <c r="EA163" s="835">
        <f>IF(AND(DX$70=1,DY$70=0),DX$135+DX$135*DZ163*DY$135,0)</f>
        <v>0</v>
      </c>
      <c r="EB163" s="835">
        <f>EA163*DZ92/10000</f>
        <v>0</v>
      </c>
      <c r="EC163" s="834"/>
      <c r="ED163" s="827" t="s">
        <v>435</v>
      </c>
      <c r="EE163" s="835">
        <f>EE139</f>
        <v>0.2</v>
      </c>
      <c r="EF163" s="835">
        <f>IF(EE163&gt;1,1,EE163)</f>
        <v>0.2</v>
      </c>
      <c r="EG163" s="835">
        <f>IF(AND(ED$70=1,EE$70=0),ED$135+ED$135*EF163*EE$135,0)</f>
        <v>0</v>
      </c>
      <c r="EH163" s="835">
        <f>EG163*EF92/10000</f>
        <v>0</v>
      </c>
      <c r="EI163" s="834"/>
      <c r="EJ163" s="827" t="s">
        <v>435</v>
      </c>
      <c r="EK163" s="835">
        <f>EK139</f>
        <v>0.2</v>
      </c>
      <c r="EL163" s="835">
        <f>IF(EK163&gt;1,1,EK163)</f>
        <v>0.2</v>
      </c>
      <c r="EM163" s="835">
        <f>IF(AND(EJ$70=1,EK$70=0),EJ$135+EJ$135*EL163*EK$135,0)</f>
        <v>0</v>
      </c>
      <c r="EN163" s="835">
        <f>EM163*EL92/10000</f>
        <v>0</v>
      </c>
      <c r="EO163" s="834"/>
      <c r="EP163" s="827" t="s">
        <v>435</v>
      </c>
      <c r="EQ163" s="835">
        <f>EQ139</f>
        <v>0.2</v>
      </c>
      <c r="ER163" s="835">
        <f>IF(EQ163&gt;1,1,EQ163)</f>
        <v>0.2</v>
      </c>
      <c r="ES163" s="835">
        <f>IF(AND(EP$70=1,EQ$70=0),EP$135+EP$135*ER163*EQ$135,0)</f>
        <v>0</v>
      </c>
      <c r="ET163" s="835">
        <f>ES163*ER92/10000</f>
        <v>0</v>
      </c>
      <c r="EU163" s="834"/>
      <c r="EV163" s="827" t="s">
        <v>435</v>
      </c>
      <c r="EW163" s="835">
        <f>EW139</f>
        <v>0.2</v>
      </c>
      <c r="EX163" s="835">
        <f>IF(EW163&gt;1,1,EW163)</f>
        <v>0.2</v>
      </c>
      <c r="EY163" s="835">
        <f>IF(AND(EV$70=1,EW$70=0),EV$135+EV$135*EX163*EW$135,0)</f>
        <v>0</v>
      </c>
      <c r="EZ163" s="835">
        <f>EY163*EX92/10000</f>
        <v>0</v>
      </c>
      <c r="FA163" s="834"/>
      <c r="FB163" s="827" t="s">
        <v>435</v>
      </c>
      <c r="FC163" s="835">
        <f>FC139</f>
        <v>0.2</v>
      </c>
      <c r="FD163" s="835">
        <f>IF(FC163&gt;1,1,FC163)</f>
        <v>0.2</v>
      </c>
      <c r="FE163" s="835">
        <f>IF(AND(FB$70=1,FC$70=0),FB$135+FB$135*FD163*FC$135,0)</f>
        <v>0</v>
      </c>
      <c r="FF163" s="835">
        <f>FE163*FD92/10000</f>
        <v>0</v>
      </c>
      <c r="FG163" s="834"/>
      <c r="FH163" s="827" t="s">
        <v>435</v>
      </c>
      <c r="FI163" s="835">
        <f>FI139</f>
        <v>0.2</v>
      </c>
      <c r="FJ163" s="835">
        <f>IF(FI163&gt;1,1,FI163)</f>
        <v>0.2</v>
      </c>
      <c r="FK163" s="835">
        <f>IF(AND(FH$70=1,FI$70=0),FH$135+FH$135*FJ163*FI$135,0)</f>
        <v>0</v>
      </c>
      <c r="FL163" s="835">
        <f>FK163*FJ92/10000</f>
        <v>0</v>
      </c>
      <c r="FM163" s="834"/>
      <c r="FN163" s="827" t="s">
        <v>435</v>
      </c>
      <c r="FO163" s="835">
        <f>FO139</f>
        <v>0.2</v>
      </c>
      <c r="FP163" s="835">
        <f>IF(FO163&gt;1,1,FO163)</f>
        <v>0.2</v>
      </c>
      <c r="FQ163" s="835">
        <f>IF(AND(FN$70=1,FO$70=0),FN$135+FN$135*FP163*FO$135,0)</f>
        <v>0</v>
      </c>
      <c r="FR163" s="835">
        <f>FQ163*FP92/10000</f>
        <v>0</v>
      </c>
      <c r="FS163" s="834"/>
      <c r="FT163" s="827" t="s">
        <v>435</v>
      </c>
      <c r="FU163" s="835">
        <f>FU139</f>
        <v>0.2</v>
      </c>
      <c r="FV163" s="835">
        <f>IF(FU163&gt;1,1,FU163)</f>
        <v>0.2</v>
      </c>
      <c r="FW163" s="835">
        <f>IF(AND(FT$70=1,FU$70=0),FT$135+FT$135*FV163*FU$135,0)</f>
        <v>0</v>
      </c>
      <c r="FX163" s="835">
        <f>FW163*FV92/10000</f>
        <v>0</v>
      </c>
      <c r="FY163" s="834"/>
    </row>
    <row r="164" spans="1:181" x14ac:dyDescent="0.3">
      <c r="A164" s="19"/>
      <c r="B164" s="827"/>
      <c r="C164" s="835"/>
      <c r="D164" s="835"/>
      <c r="E164" s="835"/>
      <c r="F164" s="835"/>
      <c r="G164" s="834"/>
      <c r="H164" s="827"/>
      <c r="I164" s="835"/>
      <c r="J164" s="835"/>
      <c r="K164" s="835"/>
      <c r="L164" s="835"/>
      <c r="M164" s="834"/>
      <c r="N164" s="827"/>
      <c r="O164" s="835"/>
      <c r="P164" s="835"/>
      <c r="Q164" s="835"/>
      <c r="R164" s="835"/>
      <c r="S164" s="834"/>
      <c r="T164" s="827"/>
      <c r="U164" s="835"/>
      <c r="V164" s="835"/>
      <c r="W164" s="835"/>
      <c r="X164" s="835"/>
      <c r="Y164" s="834"/>
      <c r="Z164" s="827"/>
      <c r="AA164" s="835"/>
      <c r="AB164" s="835"/>
      <c r="AC164" s="835"/>
      <c r="AD164" s="835"/>
      <c r="AE164" s="834"/>
      <c r="AF164" s="827"/>
      <c r="AG164" s="835"/>
      <c r="AH164" s="835"/>
      <c r="AI164" s="835"/>
      <c r="AJ164" s="835"/>
      <c r="AK164" s="834"/>
      <c r="AL164" s="827"/>
      <c r="AM164" s="835"/>
      <c r="AN164" s="835"/>
      <c r="AO164" s="835"/>
      <c r="AP164" s="835"/>
      <c r="AQ164" s="834"/>
      <c r="AR164" s="827"/>
      <c r="AS164" s="835"/>
      <c r="AT164" s="835"/>
      <c r="AU164" s="835"/>
      <c r="AV164" s="835"/>
      <c r="AW164" s="834"/>
      <c r="AX164" s="827"/>
      <c r="AY164" s="835"/>
      <c r="AZ164" s="835"/>
      <c r="BA164" s="835"/>
      <c r="BB164" s="835"/>
      <c r="BC164" s="834"/>
      <c r="BD164" s="827"/>
      <c r="BE164" s="835"/>
      <c r="BF164" s="835"/>
      <c r="BG164" s="835"/>
      <c r="BH164" s="835"/>
      <c r="BI164" s="834"/>
      <c r="BJ164" s="827"/>
      <c r="BK164" s="835"/>
      <c r="BL164" s="835"/>
      <c r="BM164" s="835"/>
      <c r="BN164" s="835"/>
      <c r="BO164" s="834"/>
      <c r="BP164" s="827"/>
      <c r="BQ164" s="835"/>
      <c r="BR164" s="835"/>
      <c r="BS164" s="835"/>
      <c r="BT164" s="835"/>
      <c r="BU164" s="834"/>
      <c r="BV164" s="827"/>
      <c r="BW164" s="835"/>
      <c r="BX164" s="835"/>
      <c r="BY164" s="835"/>
      <c r="BZ164" s="835"/>
      <c r="CA164" s="834"/>
      <c r="CB164" s="827"/>
      <c r="CC164" s="835"/>
      <c r="CD164" s="835"/>
      <c r="CE164" s="835"/>
      <c r="CF164" s="835"/>
      <c r="CG164" s="834"/>
      <c r="CH164" s="827"/>
      <c r="CI164" s="835"/>
      <c r="CJ164" s="835"/>
      <c r="CK164" s="835"/>
      <c r="CL164" s="835"/>
      <c r="CM164" s="834"/>
      <c r="CN164" s="827"/>
      <c r="CO164" s="835"/>
      <c r="CP164" s="835"/>
      <c r="CQ164" s="835"/>
      <c r="CR164" s="835"/>
      <c r="CS164" s="834"/>
      <c r="CT164" s="827"/>
      <c r="CU164" s="835"/>
      <c r="CV164" s="835"/>
      <c r="CW164" s="835"/>
      <c r="CX164" s="835"/>
      <c r="CY164" s="834"/>
      <c r="CZ164" s="827"/>
      <c r="DA164" s="835"/>
      <c r="DB164" s="835"/>
      <c r="DC164" s="835"/>
      <c r="DD164" s="835"/>
      <c r="DE164" s="834"/>
      <c r="DF164" s="827"/>
      <c r="DG164" s="835"/>
      <c r="DH164" s="835"/>
      <c r="DI164" s="835"/>
      <c r="DJ164" s="835"/>
      <c r="DK164" s="834"/>
      <c r="DL164" s="827"/>
      <c r="DM164" s="835"/>
      <c r="DN164" s="835"/>
      <c r="DO164" s="835"/>
      <c r="DP164" s="835"/>
      <c r="DQ164" s="834"/>
      <c r="DR164" s="827"/>
      <c r="DS164" s="835"/>
      <c r="DT164" s="835"/>
      <c r="DU164" s="835"/>
      <c r="DV164" s="835"/>
      <c r="DW164" s="834"/>
      <c r="DX164" s="827"/>
      <c r="DY164" s="835"/>
      <c r="DZ164" s="835"/>
      <c r="EA164" s="835"/>
      <c r="EB164" s="835"/>
      <c r="EC164" s="834"/>
      <c r="ED164" s="827"/>
      <c r="EE164" s="835"/>
      <c r="EF164" s="835"/>
      <c r="EG164" s="835"/>
      <c r="EH164" s="835"/>
      <c r="EI164" s="834"/>
      <c r="EJ164" s="827"/>
      <c r="EK164" s="835"/>
      <c r="EL164" s="835"/>
      <c r="EM164" s="835"/>
      <c r="EN164" s="835"/>
      <c r="EO164" s="834"/>
      <c r="EP164" s="827"/>
      <c r="EQ164" s="835"/>
      <c r="ER164" s="835"/>
      <c r="ES164" s="835"/>
      <c r="ET164" s="835"/>
      <c r="EU164" s="834"/>
      <c r="EV164" s="827"/>
      <c r="EW164" s="835"/>
      <c r="EX164" s="835"/>
      <c r="EY164" s="835"/>
      <c r="EZ164" s="835"/>
      <c r="FA164" s="834"/>
      <c r="FB164" s="827"/>
      <c r="FC164" s="835"/>
      <c r="FD164" s="835"/>
      <c r="FE164" s="835"/>
      <c r="FF164" s="835"/>
      <c r="FG164" s="834"/>
      <c r="FH164" s="827"/>
      <c r="FI164" s="835"/>
      <c r="FJ164" s="835"/>
      <c r="FK164" s="835"/>
      <c r="FL164" s="835"/>
      <c r="FM164" s="834"/>
      <c r="FN164" s="827"/>
      <c r="FO164" s="835"/>
      <c r="FP164" s="835"/>
      <c r="FQ164" s="835"/>
      <c r="FR164" s="835"/>
      <c r="FS164" s="834"/>
      <c r="FT164" s="827"/>
      <c r="FU164" s="835"/>
      <c r="FV164" s="835"/>
      <c r="FW164" s="835"/>
      <c r="FX164" s="835"/>
      <c r="FY164" s="834"/>
    </row>
    <row r="165" spans="1:181" x14ac:dyDescent="0.3">
      <c r="A165" s="19"/>
      <c r="B165" s="827" t="s">
        <v>443</v>
      </c>
      <c r="C165" s="835">
        <f>IF(E105&lt;0,C141+C142+C140+C139,C139+C140)</f>
        <v>1.7</v>
      </c>
      <c r="D165" s="835">
        <f>IF(C165&gt;1,1,C165)</f>
        <v>1</v>
      </c>
      <c r="E165" s="835">
        <f>IF(AND(B$70=0,C$70=1),B$135+B$135*D165*C$135,0)</f>
        <v>0</v>
      </c>
      <c r="F165" s="835">
        <f>E165*D97/10000</f>
        <v>0</v>
      </c>
      <c r="G165" s="834"/>
      <c r="H165" s="827" t="s">
        <v>443</v>
      </c>
      <c r="I165" s="835">
        <f>IF(K105&lt;0,I141+I142+I140+I139,I139+I140)</f>
        <v>1.7</v>
      </c>
      <c r="J165" s="835">
        <f>IF(I165&gt;1,1,I165)</f>
        <v>1</v>
      </c>
      <c r="K165" s="835">
        <f>IF(AND(H$70=0,I$70=1),H$135+H$135*J165*I$135,0)</f>
        <v>0</v>
      </c>
      <c r="L165" s="835">
        <f>K165*J97/10000</f>
        <v>0</v>
      </c>
      <c r="M165" s="834"/>
      <c r="N165" s="827" t="s">
        <v>443</v>
      </c>
      <c r="O165" s="835">
        <f>IF(Q105&lt;0,O141+O142+O140+O139,O139+O140)</f>
        <v>1.7</v>
      </c>
      <c r="P165" s="835">
        <f>IF(O165&gt;1,1,O165)</f>
        <v>1</v>
      </c>
      <c r="Q165" s="835">
        <f>IF(AND(N$70=0,O$70=1),N$135+N$135*P165*O$135,0)</f>
        <v>0</v>
      </c>
      <c r="R165" s="835">
        <f>Q165*P97/10000</f>
        <v>0</v>
      </c>
      <c r="S165" s="834"/>
      <c r="T165" s="827" t="s">
        <v>443</v>
      </c>
      <c r="U165" s="835">
        <f>IF(W105&lt;0,U141+U142+U140+U139,U139+U140)</f>
        <v>1.7</v>
      </c>
      <c r="V165" s="835">
        <f>IF(U165&gt;1,1,U165)</f>
        <v>1</v>
      </c>
      <c r="W165" s="835">
        <f>IF(AND(T$70=0,U$70=1),T$135+T$135*V165*U$135,0)</f>
        <v>0</v>
      </c>
      <c r="X165" s="835">
        <f>W165*V97/10000</f>
        <v>0</v>
      </c>
      <c r="Y165" s="834"/>
      <c r="Z165" s="827" t="s">
        <v>443</v>
      </c>
      <c r="AA165" s="835">
        <f>IF(AC105&lt;0,AA141+AA142+AA140+AA139,AA139+AA140)</f>
        <v>1.7</v>
      </c>
      <c r="AB165" s="835">
        <f>IF(AA165&gt;1,1,AA165)</f>
        <v>1</v>
      </c>
      <c r="AC165" s="835">
        <f>IF(AND(Z$70=0,AA$70=1),Z$135+Z$135*AB165*AA$135,0)</f>
        <v>0</v>
      </c>
      <c r="AD165" s="835">
        <f>AC165*AB97/10000</f>
        <v>0</v>
      </c>
      <c r="AE165" s="834"/>
      <c r="AF165" s="827" t="s">
        <v>443</v>
      </c>
      <c r="AG165" s="835">
        <f>IF(AI105&lt;0,AG141+AG142+AG140+AG139,AG139+AG140)</f>
        <v>1.7</v>
      </c>
      <c r="AH165" s="835">
        <f>IF(AG165&gt;1,1,AG165)</f>
        <v>1</v>
      </c>
      <c r="AI165" s="835">
        <f>IF(AND(AF$70=0,AG$70=1),AF$135+AF$135*AH165*AG$135,0)</f>
        <v>0</v>
      </c>
      <c r="AJ165" s="835">
        <f>AI165*AH97/10000</f>
        <v>0</v>
      </c>
      <c r="AK165" s="834"/>
      <c r="AL165" s="827" t="s">
        <v>443</v>
      </c>
      <c r="AM165" s="835">
        <f>IF(AO105&lt;0,AM141+AM142+AM140+AM139,AM139+AM140)</f>
        <v>1.7</v>
      </c>
      <c r="AN165" s="835">
        <f>IF(AM165&gt;1,1,AM165)</f>
        <v>1</v>
      </c>
      <c r="AO165" s="835">
        <f>IF(AND(AL$70=0,AM$70=1),AL$135+AL$135*AN165*AM$135,0)</f>
        <v>0</v>
      </c>
      <c r="AP165" s="835">
        <f>AO165*AN97/10000</f>
        <v>0</v>
      </c>
      <c r="AQ165" s="834"/>
      <c r="AR165" s="827" t="s">
        <v>443</v>
      </c>
      <c r="AS165" s="835">
        <f>IF(AU105&lt;0,AS141+AS142+AS140+AS139,AS139+AS140)</f>
        <v>1.7</v>
      </c>
      <c r="AT165" s="835">
        <f>IF(AS165&gt;1,1,AS165)</f>
        <v>1</v>
      </c>
      <c r="AU165" s="835">
        <f>IF(AND(AR$70=0,AS$70=1),AR$135+AR$135*AT165*AS$135,0)</f>
        <v>0</v>
      </c>
      <c r="AV165" s="835">
        <f>AU165*AT97/10000</f>
        <v>0</v>
      </c>
      <c r="AW165" s="834"/>
      <c r="AX165" s="827" t="s">
        <v>443</v>
      </c>
      <c r="AY165" s="835">
        <f>IF(BA105&lt;0,AY141+AY142+AY140+AY139,AY139+AY140)</f>
        <v>1.7</v>
      </c>
      <c r="AZ165" s="835">
        <f>IF(AY165&gt;1,1,AY165)</f>
        <v>1</v>
      </c>
      <c r="BA165" s="835">
        <f>IF(AND(AX$70=0,AY$70=1),AX$135+AX$135*AZ165*AY$135,0)</f>
        <v>0</v>
      </c>
      <c r="BB165" s="835">
        <f>BA165*AZ97/10000</f>
        <v>0</v>
      </c>
      <c r="BC165" s="834"/>
      <c r="BD165" s="827" t="s">
        <v>443</v>
      </c>
      <c r="BE165" s="835">
        <f>IF(BG105&lt;0,BE141+BE142+BE140+BE139,BE139+BE140)</f>
        <v>1.7</v>
      </c>
      <c r="BF165" s="835">
        <f>IF(BE165&gt;1,1,BE165)</f>
        <v>1</v>
      </c>
      <c r="BG165" s="835">
        <f>IF(AND(BD$70=0,BE$70=1),BD$135+BD$135*BF165*BE$135,0)</f>
        <v>0</v>
      </c>
      <c r="BH165" s="835">
        <f>BG165*BF97/10000</f>
        <v>0</v>
      </c>
      <c r="BI165" s="834"/>
      <c r="BJ165" s="827" t="s">
        <v>443</v>
      </c>
      <c r="BK165" s="835">
        <f>IF(BM105&lt;0,BK141+BK142+BK140+BK139,BK139+BK140)</f>
        <v>1.7</v>
      </c>
      <c r="BL165" s="835">
        <f>IF(BK165&gt;1,1,BK165)</f>
        <v>1</v>
      </c>
      <c r="BM165" s="835">
        <f>IF(AND(BJ$70=0,BK$70=1),BJ$135+BJ$135*BL165*BK$135,0)</f>
        <v>0</v>
      </c>
      <c r="BN165" s="835">
        <f>BM165*BL97/10000</f>
        <v>0</v>
      </c>
      <c r="BO165" s="834"/>
      <c r="BP165" s="827" t="s">
        <v>443</v>
      </c>
      <c r="BQ165" s="835">
        <f>IF(BS105&lt;0,BQ141+BQ142+BQ140+BQ139,BQ139+BQ140)</f>
        <v>1.7</v>
      </c>
      <c r="BR165" s="835">
        <f>IF(BQ165&gt;1,1,BQ165)</f>
        <v>1</v>
      </c>
      <c r="BS165" s="835">
        <f>IF(AND(BP$70=0,BQ$70=1),BP$135+BP$135*BR165*BQ$135,0)</f>
        <v>0</v>
      </c>
      <c r="BT165" s="835">
        <f>BS165*BR97/10000</f>
        <v>0</v>
      </c>
      <c r="BU165" s="834"/>
      <c r="BV165" s="827" t="s">
        <v>443</v>
      </c>
      <c r="BW165" s="835">
        <f>IF(BY105&lt;0,BW141+BW142+BW140+BW139,BW139+BW140)</f>
        <v>1.7</v>
      </c>
      <c r="BX165" s="835">
        <f>IF(BW165&gt;1,1,BW165)</f>
        <v>1</v>
      </c>
      <c r="BY165" s="835">
        <f>IF(AND(BV$70=0,BW$70=1),BV$135+BV$135*BX165*BW$135,0)</f>
        <v>0</v>
      </c>
      <c r="BZ165" s="835">
        <f>BY165*BX97/10000</f>
        <v>0</v>
      </c>
      <c r="CA165" s="834"/>
      <c r="CB165" s="827" t="s">
        <v>443</v>
      </c>
      <c r="CC165" s="835">
        <f>IF(CE105&lt;0,CC141+CC142+CC140+CC139,CC139+CC140)</f>
        <v>1.7</v>
      </c>
      <c r="CD165" s="835">
        <f>IF(CC165&gt;1,1,CC165)</f>
        <v>1</v>
      </c>
      <c r="CE165" s="835">
        <f>IF(AND(CB$70=0,CC$70=1),CB$135+CB$135*CD165*CC$135,0)</f>
        <v>0</v>
      </c>
      <c r="CF165" s="835">
        <f>CE165*CD97/10000</f>
        <v>0</v>
      </c>
      <c r="CG165" s="834"/>
      <c r="CH165" s="827" t="s">
        <v>443</v>
      </c>
      <c r="CI165" s="835">
        <f>IF(CK105&lt;0,CI141+CI142+CI140+CI139,CI139+CI140)</f>
        <v>1.7</v>
      </c>
      <c r="CJ165" s="835">
        <f>IF(CI165&gt;1,1,CI165)</f>
        <v>1</v>
      </c>
      <c r="CK165" s="835">
        <f>IF(AND(CH$70=0,CI$70=1),CH$135+CH$135*CJ165*CI$135,0)</f>
        <v>0</v>
      </c>
      <c r="CL165" s="835">
        <f>CK165*CJ97/10000</f>
        <v>0</v>
      </c>
      <c r="CM165" s="834"/>
      <c r="CN165" s="827" t="s">
        <v>443</v>
      </c>
      <c r="CO165" s="835">
        <f>IF(CQ105&lt;0,CO141+CO142+CO140+CO139,CO139+CO140)</f>
        <v>1.7</v>
      </c>
      <c r="CP165" s="835">
        <f>IF(CO165&gt;1,1,CO165)</f>
        <v>1</v>
      </c>
      <c r="CQ165" s="835">
        <f>IF(AND(CN$70=0,CO$70=1),CN$135+CN$135*CP165*CO$135,0)</f>
        <v>0</v>
      </c>
      <c r="CR165" s="835">
        <f>CQ165*CP97/10000</f>
        <v>0</v>
      </c>
      <c r="CS165" s="834"/>
      <c r="CT165" s="827" t="s">
        <v>443</v>
      </c>
      <c r="CU165" s="835">
        <f>IF(CW105&lt;0,CU141+CU142+CU140+CU139,CU139+CU140)</f>
        <v>1.7</v>
      </c>
      <c r="CV165" s="835">
        <f>IF(CU165&gt;1,1,CU165)</f>
        <v>1</v>
      </c>
      <c r="CW165" s="835">
        <f>IF(AND(CT$70=0,CU$70=1),CT$135+CT$135*CV165*CU$135,0)</f>
        <v>0</v>
      </c>
      <c r="CX165" s="835">
        <f>CW165*CV97/10000</f>
        <v>0</v>
      </c>
      <c r="CY165" s="834"/>
      <c r="CZ165" s="827" t="s">
        <v>443</v>
      </c>
      <c r="DA165" s="835">
        <f>IF(DC105&lt;0,DA141+DA142+DA140+DA139,DA139+DA140)</f>
        <v>1.7</v>
      </c>
      <c r="DB165" s="835">
        <f>IF(DA165&gt;1,1,DA165)</f>
        <v>1</v>
      </c>
      <c r="DC165" s="835">
        <f>IF(AND(CZ$70=0,DA$70=1),CZ$135+CZ$135*DB165*DA$135,0)</f>
        <v>0</v>
      </c>
      <c r="DD165" s="835">
        <f>DC165*DB97/10000</f>
        <v>0</v>
      </c>
      <c r="DE165" s="834"/>
      <c r="DF165" s="827" t="s">
        <v>443</v>
      </c>
      <c r="DG165" s="835">
        <f>IF(DI105&lt;0,DG141+DG142+DG140+DG139,DG139+DG140)</f>
        <v>1.7</v>
      </c>
      <c r="DH165" s="835">
        <f>IF(DG165&gt;1,1,DG165)</f>
        <v>1</v>
      </c>
      <c r="DI165" s="835">
        <f>IF(AND(DF$70=0,DG$70=1),DF$135+DF$135*DH165*DG$135,0)</f>
        <v>0</v>
      </c>
      <c r="DJ165" s="835">
        <f>DI165*DH97/10000</f>
        <v>0</v>
      </c>
      <c r="DK165" s="834"/>
      <c r="DL165" s="827" t="s">
        <v>443</v>
      </c>
      <c r="DM165" s="835">
        <f>IF(DO105&lt;0,DM141+DM142+DM140+DM139,DM139+DM140)</f>
        <v>1.7</v>
      </c>
      <c r="DN165" s="835">
        <f>IF(DM165&gt;1,1,DM165)</f>
        <v>1</v>
      </c>
      <c r="DO165" s="835">
        <f>IF(AND(DL$70=0,DM$70=1),DL$135+DL$135*DN165*DM$135,0)</f>
        <v>0</v>
      </c>
      <c r="DP165" s="835">
        <f>DO165*DN97/10000</f>
        <v>0</v>
      </c>
      <c r="DQ165" s="834"/>
      <c r="DR165" s="827" t="s">
        <v>443</v>
      </c>
      <c r="DS165" s="835">
        <f>IF(DU105&lt;0,DS141+DS142+DS140+DS139,DS139+DS140)</f>
        <v>1.7</v>
      </c>
      <c r="DT165" s="835">
        <f>IF(DS165&gt;1,1,DS165)</f>
        <v>1</v>
      </c>
      <c r="DU165" s="835">
        <f>IF(AND(DR$70=0,DS$70=1),DR$135+DR$135*DT165*DS$135,0)</f>
        <v>0</v>
      </c>
      <c r="DV165" s="835">
        <f>DU165*DT97/10000</f>
        <v>0</v>
      </c>
      <c r="DW165" s="834"/>
      <c r="DX165" s="827" t="s">
        <v>443</v>
      </c>
      <c r="DY165" s="835">
        <f>IF(EA105&lt;0,DY141+DY142+DY140+DY139,DY139+DY140)</f>
        <v>1.7</v>
      </c>
      <c r="DZ165" s="835">
        <f>IF(DY165&gt;1,1,DY165)</f>
        <v>1</v>
      </c>
      <c r="EA165" s="835">
        <f>IF(AND(DX$70=0,DY$70=1),DX$135+DX$135*DZ165*DY$135,0)</f>
        <v>0</v>
      </c>
      <c r="EB165" s="835">
        <f>EA165*DZ97/10000</f>
        <v>0</v>
      </c>
      <c r="EC165" s="834"/>
      <c r="ED165" s="827" t="s">
        <v>443</v>
      </c>
      <c r="EE165" s="835">
        <f>IF(EG105&lt;0,EE141+EE142+EE140+EE139,EE139+EE140)</f>
        <v>1.7</v>
      </c>
      <c r="EF165" s="835">
        <f>IF(EE165&gt;1,1,EE165)</f>
        <v>1</v>
      </c>
      <c r="EG165" s="835">
        <f>IF(AND(ED$70=0,EE$70=1),ED$135+ED$135*EF165*EE$135,0)</f>
        <v>0</v>
      </c>
      <c r="EH165" s="835">
        <f>EG165*EF97/10000</f>
        <v>0</v>
      </c>
      <c r="EI165" s="834"/>
      <c r="EJ165" s="827" t="s">
        <v>443</v>
      </c>
      <c r="EK165" s="835">
        <f>IF(EM105&lt;0,EK141+EK142+EK140+EK139,EK139+EK140)</f>
        <v>1.7</v>
      </c>
      <c r="EL165" s="835">
        <f>IF(EK165&gt;1,1,EK165)</f>
        <v>1</v>
      </c>
      <c r="EM165" s="835">
        <f>IF(AND(EJ$70=0,EK$70=1),EJ$135+EJ$135*EL165*EK$135,0)</f>
        <v>0</v>
      </c>
      <c r="EN165" s="835">
        <f>EM165*EL97/10000</f>
        <v>0</v>
      </c>
      <c r="EO165" s="834"/>
      <c r="EP165" s="827" t="s">
        <v>443</v>
      </c>
      <c r="EQ165" s="835">
        <f>IF(ES105&lt;0,EQ141+EQ142+EQ140+EQ139,EQ139+EQ140)</f>
        <v>1.7</v>
      </c>
      <c r="ER165" s="835">
        <f>IF(EQ165&gt;1,1,EQ165)</f>
        <v>1</v>
      </c>
      <c r="ES165" s="835">
        <f>IF(AND(EP$70=0,EQ$70=1),EP$135+EP$135*ER165*EQ$135,0)</f>
        <v>0</v>
      </c>
      <c r="ET165" s="835">
        <f>ES165*ER97/10000</f>
        <v>0</v>
      </c>
      <c r="EU165" s="834"/>
      <c r="EV165" s="827" t="s">
        <v>443</v>
      </c>
      <c r="EW165" s="835">
        <f>IF(EY105&lt;0,EW141+EW142+EW140+EW139,EW139+EW140)</f>
        <v>1.7</v>
      </c>
      <c r="EX165" s="835">
        <f>IF(EW165&gt;1,1,EW165)</f>
        <v>1</v>
      </c>
      <c r="EY165" s="835">
        <f>IF(AND(EV$70=0,EW$70=1),EV$135+EV$135*EX165*EW$135,0)</f>
        <v>0</v>
      </c>
      <c r="EZ165" s="835">
        <f>EY165*EX97/10000</f>
        <v>0</v>
      </c>
      <c r="FA165" s="834"/>
      <c r="FB165" s="827" t="s">
        <v>443</v>
      </c>
      <c r="FC165" s="835">
        <f>IF(FE105&lt;0,FC141+FC142+FC140+FC139,FC139+FC140)</f>
        <v>1.7</v>
      </c>
      <c r="FD165" s="835">
        <f>IF(FC165&gt;1,1,FC165)</f>
        <v>1</v>
      </c>
      <c r="FE165" s="835">
        <f>IF(AND(FB$70=0,FC$70=1),FB$135+FB$135*FD165*FC$135,0)</f>
        <v>0</v>
      </c>
      <c r="FF165" s="835">
        <f>FE165*FD97/10000</f>
        <v>0</v>
      </c>
      <c r="FG165" s="834"/>
      <c r="FH165" s="827" t="s">
        <v>443</v>
      </c>
      <c r="FI165" s="835">
        <f>IF(FK105&lt;0,FI141+FI142+FI140+FI139,FI139+FI140)</f>
        <v>1.7</v>
      </c>
      <c r="FJ165" s="835">
        <f>IF(FI165&gt;1,1,FI165)</f>
        <v>1</v>
      </c>
      <c r="FK165" s="835">
        <f>IF(AND(FH$70=0,FI$70=1),FH$135+FH$135*FJ165*FI$135,0)</f>
        <v>0</v>
      </c>
      <c r="FL165" s="835">
        <f>FK165*FJ97/10000</f>
        <v>0</v>
      </c>
      <c r="FM165" s="834"/>
      <c r="FN165" s="827" t="s">
        <v>443</v>
      </c>
      <c r="FO165" s="835">
        <f>IF(FQ105&lt;0,FO141+FO142+FO140+FO139,FO139+FO140)</f>
        <v>1.7</v>
      </c>
      <c r="FP165" s="835">
        <f>IF(FO165&gt;1,1,FO165)</f>
        <v>1</v>
      </c>
      <c r="FQ165" s="835">
        <f>IF(AND(FN$70=0,FO$70=1),FN$135+FN$135*FP165*FO$135,0)</f>
        <v>0</v>
      </c>
      <c r="FR165" s="835">
        <f>FQ165*FP97/10000</f>
        <v>0</v>
      </c>
      <c r="FS165" s="834"/>
      <c r="FT165" s="827" t="s">
        <v>443</v>
      </c>
      <c r="FU165" s="835">
        <f>IF(FW105&lt;0,FU141+FU142+FU140+FU139,FU139+FU140)</f>
        <v>1.7</v>
      </c>
      <c r="FV165" s="835">
        <f>IF(FU165&gt;1,1,FU165)</f>
        <v>1</v>
      </c>
      <c r="FW165" s="835">
        <f>IF(AND(FT$70=0,FU$70=1),FT$135+FT$135*FV165*FU$135,0)</f>
        <v>0</v>
      </c>
      <c r="FX165" s="835">
        <f>FW165*FV97/10000</f>
        <v>0</v>
      </c>
      <c r="FY165" s="834"/>
    </row>
    <row r="166" spans="1:181" x14ac:dyDescent="0.3">
      <c r="A166" s="19"/>
      <c r="B166" s="827" t="s">
        <v>441</v>
      </c>
      <c r="C166" s="835">
        <f>C142</f>
        <v>0.8</v>
      </c>
      <c r="D166" s="835">
        <f>IF(C166&gt;1,1,C166)</f>
        <v>0.8</v>
      </c>
      <c r="E166" s="835">
        <f>IF(AND(B$70=0,C$70=1),B$135+B$135*D166*C$135,0)</f>
        <v>0</v>
      </c>
      <c r="F166" s="835">
        <f>E166*D98/10000</f>
        <v>0</v>
      </c>
      <c r="G166" s="834"/>
      <c r="H166" s="827" t="s">
        <v>441</v>
      </c>
      <c r="I166" s="835">
        <f>I142</f>
        <v>0.8</v>
      </c>
      <c r="J166" s="835">
        <f>IF(I166&gt;1,1,I166)</f>
        <v>0.8</v>
      </c>
      <c r="K166" s="835">
        <f>IF(AND(H$70=0,I$70=1),H$135+H$135*J166*I$135,0)</f>
        <v>0</v>
      </c>
      <c r="L166" s="835">
        <f>K166*J98/10000</f>
        <v>0</v>
      </c>
      <c r="M166" s="834"/>
      <c r="N166" s="827" t="s">
        <v>441</v>
      </c>
      <c r="O166" s="835">
        <f>O142</f>
        <v>0.8</v>
      </c>
      <c r="P166" s="835">
        <f>IF(O166&gt;1,1,O166)</f>
        <v>0.8</v>
      </c>
      <c r="Q166" s="835">
        <f>IF(AND(N$70=0,O$70=1),N$135+N$135*P166*O$135,0)</f>
        <v>0</v>
      </c>
      <c r="R166" s="835">
        <f>Q166*P98/10000</f>
        <v>0</v>
      </c>
      <c r="S166" s="834"/>
      <c r="T166" s="827" t="s">
        <v>441</v>
      </c>
      <c r="U166" s="835">
        <f>U142</f>
        <v>0.8</v>
      </c>
      <c r="V166" s="835">
        <f>IF(U166&gt;1,1,U166)</f>
        <v>0.8</v>
      </c>
      <c r="W166" s="835">
        <f>IF(AND(T$70=0,U$70=1),T$135+T$135*V166*U$135,0)</f>
        <v>0</v>
      </c>
      <c r="X166" s="835">
        <f>W166*V98/10000</f>
        <v>0</v>
      </c>
      <c r="Y166" s="834"/>
      <c r="Z166" s="827" t="s">
        <v>441</v>
      </c>
      <c r="AA166" s="835">
        <f>AA142</f>
        <v>0.8</v>
      </c>
      <c r="AB166" s="835">
        <f>IF(AA166&gt;1,1,AA166)</f>
        <v>0.8</v>
      </c>
      <c r="AC166" s="835">
        <f>IF(AND(Z$70=0,AA$70=1),Z$135+Z$135*AB166*AA$135,0)</f>
        <v>0</v>
      </c>
      <c r="AD166" s="835">
        <f>AC166*AB98/10000</f>
        <v>0</v>
      </c>
      <c r="AE166" s="834"/>
      <c r="AF166" s="827" t="s">
        <v>441</v>
      </c>
      <c r="AG166" s="835">
        <f>AG142</f>
        <v>0.8</v>
      </c>
      <c r="AH166" s="835">
        <f>IF(AG166&gt;1,1,AG166)</f>
        <v>0.8</v>
      </c>
      <c r="AI166" s="835">
        <f>IF(AND(AF$70=0,AG$70=1),AF$135+AF$135*AH166*AG$135,0)</f>
        <v>0</v>
      </c>
      <c r="AJ166" s="835">
        <f>AI166*AH98/10000</f>
        <v>0</v>
      </c>
      <c r="AK166" s="834"/>
      <c r="AL166" s="827" t="s">
        <v>441</v>
      </c>
      <c r="AM166" s="835">
        <f>AM142</f>
        <v>0.8</v>
      </c>
      <c r="AN166" s="835">
        <f>IF(AM166&gt;1,1,AM166)</f>
        <v>0.8</v>
      </c>
      <c r="AO166" s="835">
        <f>IF(AND(AL$70=0,AM$70=1),AL$135+AL$135*AN166*AM$135,0)</f>
        <v>0</v>
      </c>
      <c r="AP166" s="835">
        <f>AO166*AN98/10000</f>
        <v>0</v>
      </c>
      <c r="AQ166" s="834"/>
      <c r="AR166" s="827" t="s">
        <v>441</v>
      </c>
      <c r="AS166" s="835">
        <f>AS142</f>
        <v>0.8</v>
      </c>
      <c r="AT166" s="835">
        <f>IF(AS166&gt;1,1,AS166)</f>
        <v>0.8</v>
      </c>
      <c r="AU166" s="835">
        <f>IF(AND(AR$70=0,AS$70=1),AR$135+AR$135*AT166*AS$135,0)</f>
        <v>0</v>
      </c>
      <c r="AV166" s="835">
        <f>AU166*AT98/10000</f>
        <v>0</v>
      </c>
      <c r="AW166" s="834"/>
      <c r="AX166" s="827" t="s">
        <v>441</v>
      </c>
      <c r="AY166" s="835">
        <f>AY142</f>
        <v>0.8</v>
      </c>
      <c r="AZ166" s="835">
        <f>IF(AY166&gt;1,1,AY166)</f>
        <v>0.8</v>
      </c>
      <c r="BA166" s="835">
        <f>IF(AND(AX$70=0,AY$70=1),AX$135+AX$135*AZ166*AY$135,0)</f>
        <v>0</v>
      </c>
      <c r="BB166" s="835">
        <f>BA166*AZ98/10000</f>
        <v>0</v>
      </c>
      <c r="BC166" s="834"/>
      <c r="BD166" s="827" t="s">
        <v>441</v>
      </c>
      <c r="BE166" s="835">
        <f>BE142</f>
        <v>0.8</v>
      </c>
      <c r="BF166" s="835">
        <f>IF(BE166&gt;1,1,BE166)</f>
        <v>0.8</v>
      </c>
      <c r="BG166" s="835">
        <f>IF(AND(BD$70=0,BE$70=1),BD$135+BD$135*BF166*BE$135,0)</f>
        <v>0</v>
      </c>
      <c r="BH166" s="835">
        <f>BG166*BF98/10000</f>
        <v>0</v>
      </c>
      <c r="BI166" s="834"/>
      <c r="BJ166" s="827" t="s">
        <v>441</v>
      </c>
      <c r="BK166" s="835">
        <f>BK142</f>
        <v>0.8</v>
      </c>
      <c r="BL166" s="835">
        <f>IF(BK166&gt;1,1,BK166)</f>
        <v>0.8</v>
      </c>
      <c r="BM166" s="835">
        <f>IF(AND(BJ$70=0,BK$70=1),BJ$135+BJ$135*BL166*BK$135,0)</f>
        <v>0</v>
      </c>
      <c r="BN166" s="835">
        <f>BM166*BL98/10000</f>
        <v>0</v>
      </c>
      <c r="BO166" s="834"/>
      <c r="BP166" s="827" t="s">
        <v>441</v>
      </c>
      <c r="BQ166" s="835">
        <f>BQ142</f>
        <v>0.8</v>
      </c>
      <c r="BR166" s="835">
        <f>IF(BQ166&gt;1,1,BQ166)</f>
        <v>0.8</v>
      </c>
      <c r="BS166" s="835">
        <f>IF(AND(BP$70=0,BQ$70=1),BP$135+BP$135*BR166*BQ$135,0)</f>
        <v>0</v>
      </c>
      <c r="BT166" s="835">
        <f>BS166*BR98/10000</f>
        <v>0</v>
      </c>
      <c r="BU166" s="834"/>
      <c r="BV166" s="827" t="s">
        <v>441</v>
      </c>
      <c r="BW166" s="835">
        <f>BW142</f>
        <v>0.8</v>
      </c>
      <c r="BX166" s="835">
        <f>IF(BW166&gt;1,1,BW166)</f>
        <v>0.8</v>
      </c>
      <c r="BY166" s="835">
        <f>IF(AND(BV$70=0,BW$70=1),BV$135+BV$135*BX166*BW$135,0)</f>
        <v>0</v>
      </c>
      <c r="BZ166" s="835">
        <f>BY166*BX98/10000</f>
        <v>0</v>
      </c>
      <c r="CA166" s="834"/>
      <c r="CB166" s="827" t="s">
        <v>441</v>
      </c>
      <c r="CC166" s="835">
        <f>CC142</f>
        <v>0.8</v>
      </c>
      <c r="CD166" s="835">
        <f>IF(CC166&gt;1,1,CC166)</f>
        <v>0.8</v>
      </c>
      <c r="CE166" s="835">
        <f>IF(AND(CB$70=0,CC$70=1),CB$135+CB$135*CD166*CC$135,0)</f>
        <v>0</v>
      </c>
      <c r="CF166" s="835">
        <f>CE166*CD98/10000</f>
        <v>0</v>
      </c>
      <c r="CG166" s="834"/>
      <c r="CH166" s="827" t="s">
        <v>441</v>
      </c>
      <c r="CI166" s="835">
        <f>CI142</f>
        <v>0.8</v>
      </c>
      <c r="CJ166" s="835">
        <f>IF(CI166&gt;1,1,CI166)</f>
        <v>0.8</v>
      </c>
      <c r="CK166" s="835">
        <f>IF(AND(CH$70=0,CI$70=1),CH$135+CH$135*CJ166*CI$135,0)</f>
        <v>0</v>
      </c>
      <c r="CL166" s="835">
        <f>CK166*CJ98/10000</f>
        <v>0</v>
      </c>
      <c r="CM166" s="834"/>
      <c r="CN166" s="827" t="s">
        <v>441</v>
      </c>
      <c r="CO166" s="835">
        <f>CO142</f>
        <v>0.8</v>
      </c>
      <c r="CP166" s="835">
        <f>IF(CO166&gt;1,1,CO166)</f>
        <v>0.8</v>
      </c>
      <c r="CQ166" s="835">
        <f>IF(AND(CN$70=0,CO$70=1),CN$135+CN$135*CP166*CO$135,0)</f>
        <v>0</v>
      </c>
      <c r="CR166" s="835">
        <f>CQ166*CP98/10000</f>
        <v>0</v>
      </c>
      <c r="CS166" s="834"/>
      <c r="CT166" s="827" t="s">
        <v>441</v>
      </c>
      <c r="CU166" s="835">
        <f>CU142</f>
        <v>0.8</v>
      </c>
      <c r="CV166" s="835">
        <f>IF(CU166&gt;1,1,CU166)</f>
        <v>0.8</v>
      </c>
      <c r="CW166" s="835">
        <f>IF(AND(CT$70=0,CU$70=1),CT$135+CT$135*CV166*CU$135,0)</f>
        <v>0</v>
      </c>
      <c r="CX166" s="835">
        <f>CW166*CV98/10000</f>
        <v>0</v>
      </c>
      <c r="CY166" s="834"/>
      <c r="CZ166" s="827" t="s">
        <v>441</v>
      </c>
      <c r="DA166" s="835">
        <f>DA142</f>
        <v>0.8</v>
      </c>
      <c r="DB166" s="835">
        <f>IF(DA166&gt;1,1,DA166)</f>
        <v>0.8</v>
      </c>
      <c r="DC166" s="835">
        <f>IF(AND(CZ$70=0,DA$70=1),CZ$135+CZ$135*DB166*DA$135,0)</f>
        <v>0</v>
      </c>
      <c r="DD166" s="835">
        <f>DC166*DB98/10000</f>
        <v>0</v>
      </c>
      <c r="DE166" s="834"/>
      <c r="DF166" s="827" t="s">
        <v>441</v>
      </c>
      <c r="DG166" s="835">
        <f>DG142</f>
        <v>0.8</v>
      </c>
      <c r="DH166" s="835">
        <f>IF(DG166&gt;1,1,DG166)</f>
        <v>0.8</v>
      </c>
      <c r="DI166" s="835">
        <f>IF(AND(DF$70=0,DG$70=1),DF$135+DF$135*DH166*DG$135,0)</f>
        <v>0</v>
      </c>
      <c r="DJ166" s="835">
        <f>DI166*DH98/10000</f>
        <v>0</v>
      </c>
      <c r="DK166" s="834"/>
      <c r="DL166" s="827" t="s">
        <v>441</v>
      </c>
      <c r="DM166" s="835">
        <f>DM142</f>
        <v>0.8</v>
      </c>
      <c r="DN166" s="835">
        <f>IF(DM166&gt;1,1,DM166)</f>
        <v>0.8</v>
      </c>
      <c r="DO166" s="835">
        <f>IF(AND(DL$70=0,DM$70=1),DL$135+DL$135*DN166*DM$135,0)</f>
        <v>0</v>
      </c>
      <c r="DP166" s="835">
        <f>DO166*DN98/10000</f>
        <v>0</v>
      </c>
      <c r="DQ166" s="834"/>
      <c r="DR166" s="827" t="s">
        <v>441</v>
      </c>
      <c r="DS166" s="835">
        <f>DS142</f>
        <v>0.8</v>
      </c>
      <c r="DT166" s="835">
        <f>IF(DS166&gt;1,1,DS166)</f>
        <v>0.8</v>
      </c>
      <c r="DU166" s="835">
        <f>IF(AND(DR$70=0,DS$70=1),DR$135+DR$135*DT166*DS$135,0)</f>
        <v>0</v>
      </c>
      <c r="DV166" s="835">
        <f>DU166*DT98/10000</f>
        <v>0</v>
      </c>
      <c r="DW166" s="834"/>
      <c r="DX166" s="827" t="s">
        <v>441</v>
      </c>
      <c r="DY166" s="835">
        <f>DY142</f>
        <v>0.8</v>
      </c>
      <c r="DZ166" s="835">
        <f>IF(DY166&gt;1,1,DY166)</f>
        <v>0.8</v>
      </c>
      <c r="EA166" s="835">
        <f>IF(AND(DX$70=0,DY$70=1),DX$135+DX$135*DZ166*DY$135,0)</f>
        <v>0</v>
      </c>
      <c r="EB166" s="835">
        <f>EA166*DZ98/10000</f>
        <v>0</v>
      </c>
      <c r="EC166" s="834"/>
      <c r="ED166" s="827" t="s">
        <v>441</v>
      </c>
      <c r="EE166" s="835">
        <f>EE142</f>
        <v>0.8</v>
      </c>
      <c r="EF166" s="835">
        <f>IF(EE166&gt;1,1,EE166)</f>
        <v>0.8</v>
      </c>
      <c r="EG166" s="835">
        <f>IF(AND(ED$70=0,EE$70=1),ED$135+ED$135*EF166*EE$135,0)</f>
        <v>0</v>
      </c>
      <c r="EH166" s="835">
        <f>EG166*EF98/10000</f>
        <v>0</v>
      </c>
      <c r="EI166" s="834"/>
      <c r="EJ166" s="827" t="s">
        <v>441</v>
      </c>
      <c r="EK166" s="835">
        <f>EK142</f>
        <v>0.8</v>
      </c>
      <c r="EL166" s="835">
        <f>IF(EK166&gt;1,1,EK166)</f>
        <v>0.8</v>
      </c>
      <c r="EM166" s="835">
        <f>IF(AND(EJ$70=0,EK$70=1),EJ$135+EJ$135*EL166*EK$135,0)</f>
        <v>0</v>
      </c>
      <c r="EN166" s="835">
        <f>EM166*EL98/10000</f>
        <v>0</v>
      </c>
      <c r="EO166" s="834"/>
      <c r="EP166" s="827" t="s">
        <v>441</v>
      </c>
      <c r="EQ166" s="835">
        <f>EQ142</f>
        <v>0.8</v>
      </c>
      <c r="ER166" s="835">
        <f>IF(EQ166&gt;1,1,EQ166)</f>
        <v>0.8</v>
      </c>
      <c r="ES166" s="835">
        <f>IF(AND(EP$70=0,EQ$70=1),EP$135+EP$135*ER166*EQ$135,0)</f>
        <v>0</v>
      </c>
      <c r="ET166" s="835">
        <f>ES166*ER98/10000</f>
        <v>0</v>
      </c>
      <c r="EU166" s="834"/>
      <c r="EV166" s="827" t="s">
        <v>441</v>
      </c>
      <c r="EW166" s="835">
        <f>EW142</f>
        <v>0.8</v>
      </c>
      <c r="EX166" s="835">
        <f>IF(EW166&gt;1,1,EW166)</f>
        <v>0.8</v>
      </c>
      <c r="EY166" s="835">
        <f>IF(AND(EV$70=0,EW$70=1),EV$135+EV$135*EX166*EW$135,0)</f>
        <v>0</v>
      </c>
      <c r="EZ166" s="835">
        <f>EY166*EX98/10000</f>
        <v>0</v>
      </c>
      <c r="FA166" s="834"/>
      <c r="FB166" s="827" t="s">
        <v>441</v>
      </c>
      <c r="FC166" s="835">
        <f>FC142</f>
        <v>0.8</v>
      </c>
      <c r="FD166" s="835">
        <f>IF(FC166&gt;1,1,FC166)</f>
        <v>0.8</v>
      </c>
      <c r="FE166" s="835">
        <f>IF(AND(FB$70=0,FC$70=1),FB$135+FB$135*FD166*FC$135,0)</f>
        <v>0</v>
      </c>
      <c r="FF166" s="835">
        <f>FE166*FD98/10000</f>
        <v>0</v>
      </c>
      <c r="FG166" s="834"/>
      <c r="FH166" s="827" t="s">
        <v>441</v>
      </c>
      <c r="FI166" s="835">
        <f>FI142</f>
        <v>0.8</v>
      </c>
      <c r="FJ166" s="835">
        <f>IF(FI166&gt;1,1,FI166)</f>
        <v>0.8</v>
      </c>
      <c r="FK166" s="835">
        <f>IF(AND(FH$70=0,FI$70=1),FH$135+FH$135*FJ166*FI$135,0)</f>
        <v>0</v>
      </c>
      <c r="FL166" s="835">
        <f>FK166*FJ98/10000</f>
        <v>0</v>
      </c>
      <c r="FM166" s="834"/>
      <c r="FN166" s="827" t="s">
        <v>441</v>
      </c>
      <c r="FO166" s="835">
        <f>FO142</f>
        <v>0.8</v>
      </c>
      <c r="FP166" s="835">
        <f>IF(FO166&gt;1,1,FO166)</f>
        <v>0.8</v>
      </c>
      <c r="FQ166" s="835">
        <f>IF(AND(FN$70=0,FO$70=1),FN$135+FN$135*FP166*FO$135,0)</f>
        <v>0</v>
      </c>
      <c r="FR166" s="835">
        <f>FQ166*FP98/10000</f>
        <v>0</v>
      </c>
      <c r="FS166" s="834"/>
      <c r="FT166" s="827" t="s">
        <v>441</v>
      </c>
      <c r="FU166" s="835">
        <f>FU142</f>
        <v>0.8</v>
      </c>
      <c r="FV166" s="835">
        <f>IF(FU166&gt;1,1,FU166)</f>
        <v>0.8</v>
      </c>
      <c r="FW166" s="835">
        <f>IF(AND(FT$70=0,FU$70=1),FT$135+FT$135*FV166*FU$135,0)</f>
        <v>0</v>
      </c>
      <c r="FX166" s="835">
        <f>FW166*FV98/10000</f>
        <v>0</v>
      </c>
      <c r="FY166" s="834"/>
    </row>
    <row r="167" spans="1:181" x14ac:dyDescent="0.3">
      <c r="A167" s="19"/>
      <c r="B167" s="827" t="s">
        <v>437</v>
      </c>
      <c r="C167" s="835">
        <f>C141</f>
        <v>0.2</v>
      </c>
      <c r="D167" s="835">
        <f>IF(C167&gt;1,1,C167)</f>
        <v>0.2</v>
      </c>
      <c r="E167" s="835">
        <f>IF(AND(B$70=0,C$70=1),B$135+B$135*D167*C$135,0)</f>
        <v>0</v>
      </c>
      <c r="F167" s="835">
        <f>E167*D99/10000</f>
        <v>0</v>
      </c>
      <c r="G167" s="834"/>
      <c r="H167" s="827" t="s">
        <v>437</v>
      </c>
      <c r="I167" s="835">
        <f>I141</f>
        <v>0.2</v>
      </c>
      <c r="J167" s="835">
        <f>IF(I167&gt;1,1,I167)</f>
        <v>0.2</v>
      </c>
      <c r="K167" s="835">
        <f>IF(AND(H$70=0,I$70=1),H$135+H$135*J167*I$135,0)</f>
        <v>0</v>
      </c>
      <c r="L167" s="835">
        <f>K167*J99/10000</f>
        <v>0</v>
      </c>
      <c r="M167" s="834"/>
      <c r="N167" s="827" t="s">
        <v>437</v>
      </c>
      <c r="O167" s="835">
        <f>O141</f>
        <v>0.2</v>
      </c>
      <c r="P167" s="835">
        <f>IF(O167&gt;1,1,O167)</f>
        <v>0.2</v>
      </c>
      <c r="Q167" s="835">
        <f>IF(AND(N$70=0,O$70=1),N$135+N$135*P167*O$135,0)</f>
        <v>0</v>
      </c>
      <c r="R167" s="835">
        <f>Q167*P99/10000</f>
        <v>0</v>
      </c>
      <c r="S167" s="834"/>
      <c r="T167" s="827" t="s">
        <v>437</v>
      </c>
      <c r="U167" s="835">
        <f>U141</f>
        <v>0.2</v>
      </c>
      <c r="V167" s="835">
        <f>IF(U167&gt;1,1,U167)</f>
        <v>0.2</v>
      </c>
      <c r="W167" s="835">
        <f>IF(AND(T$70=0,U$70=1),T$135+T$135*V167*U$135,0)</f>
        <v>0</v>
      </c>
      <c r="X167" s="835">
        <f>W167*V99/10000</f>
        <v>0</v>
      </c>
      <c r="Y167" s="834"/>
      <c r="Z167" s="827" t="s">
        <v>437</v>
      </c>
      <c r="AA167" s="835">
        <f>AA141</f>
        <v>0.2</v>
      </c>
      <c r="AB167" s="835">
        <f>IF(AA167&gt;1,1,AA167)</f>
        <v>0.2</v>
      </c>
      <c r="AC167" s="835">
        <f>IF(AND(Z$70=0,AA$70=1),Z$135+Z$135*AB167*AA$135,0)</f>
        <v>0</v>
      </c>
      <c r="AD167" s="835">
        <f>AC167*AB99/10000</f>
        <v>0</v>
      </c>
      <c r="AE167" s="834"/>
      <c r="AF167" s="827" t="s">
        <v>437</v>
      </c>
      <c r="AG167" s="835">
        <f>AG141</f>
        <v>0.2</v>
      </c>
      <c r="AH167" s="835">
        <f>IF(AG167&gt;1,1,AG167)</f>
        <v>0.2</v>
      </c>
      <c r="AI167" s="835">
        <f>IF(AND(AF$70=0,AG$70=1),AF$135+AF$135*AH167*AG$135,0)</f>
        <v>0</v>
      </c>
      <c r="AJ167" s="835">
        <f>AI167*AH99/10000</f>
        <v>0</v>
      </c>
      <c r="AK167" s="834"/>
      <c r="AL167" s="827" t="s">
        <v>437</v>
      </c>
      <c r="AM167" s="835">
        <f>AM141</f>
        <v>0.2</v>
      </c>
      <c r="AN167" s="835">
        <f>IF(AM167&gt;1,1,AM167)</f>
        <v>0.2</v>
      </c>
      <c r="AO167" s="835">
        <f>IF(AND(AL$70=0,AM$70=1),AL$135+AL$135*AN167*AM$135,0)</f>
        <v>0</v>
      </c>
      <c r="AP167" s="835">
        <f>AO167*AN99/10000</f>
        <v>0</v>
      </c>
      <c r="AQ167" s="834"/>
      <c r="AR167" s="827" t="s">
        <v>437</v>
      </c>
      <c r="AS167" s="835">
        <f>AS141</f>
        <v>0.2</v>
      </c>
      <c r="AT167" s="835">
        <f>IF(AS167&gt;1,1,AS167)</f>
        <v>0.2</v>
      </c>
      <c r="AU167" s="835">
        <f>IF(AND(AR$70=0,AS$70=1),AR$135+AR$135*AT167*AS$135,0)</f>
        <v>0</v>
      </c>
      <c r="AV167" s="835">
        <f>AU167*AT99/10000</f>
        <v>0</v>
      </c>
      <c r="AW167" s="834"/>
      <c r="AX167" s="827" t="s">
        <v>437</v>
      </c>
      <c r="AY167" s="835">
        <f>AY141</f>
        <v>0.2</v>
      </c>
      <c r="AZ167" s="835">
        <f>IF(AY167&gt;1,1,AY167)</f>
        <v>0.2</v>
      </c>
      <c r="BA167" s="835">
        <f>IF(AND(AX$70=0,AY$70=1),AX$135+AX$135*AZ167*AY$135,0)</f>
        <v>0</v>
      </c>
      <c r="BB167" s="835">
        <f>BA167*AZ99/10000</f>
        <v>0</v>
      </c>
      <c r="BC167" s="834"/>
      <c r="BD167" s="827" t="s">
        <v>437</v>
      </c>
      <c r="BE167" s="835">
        <f>BE141</f>
        <v>0.2</v>
      </c>
      <c r="BF167" s="835">
        <f>IF(BE167&gt;1,1,BE167)</f>
        <v>0.2</v>
      </c>
      <c r="BG167" s="835">
        <f>IF(AND(BD$70=0,BE$70=1),BD$135+BD$135*BF167*BE$135,0)</f>
        <v>0</v>
      </c>
      <c r="BH167" s="835">
        <f>BG167*BF99/10000</f>
        <v>0</v>
      </c>
      <c r="BI167" s="834"/>
      <c r="BJ167" s="827" t="s">
        <v>437</v>
      </c>
      <c r="BK167" s="835">
        <f>BK141</f>
        <v>0.2</v>
      </c>
      <c r="BL167" s="835">
        <f>IF(BK167&gt;1,1,BK167)</f>
        <v>0.2</v>
      </c>
      <c r="BM167" s="835">
        <f>IF(AND(BJ$70=0,BK$70=1),BJ$135+BJ$135*BL167*BK$135,0)</f>
        <v>0</v>
      </c>
      <c r="BN167" s="835">
        <f>BM167*BL99/10000</f>
        <v>0</v>
      </c>
      <c r="BO167" s="834"/>
      <c r="BP167" s="827" t="s">
        <v>437</v>
      </c>
      <c r="BQ167" s="835">
        <f>BQ141</f>
        <v>0.2</v>
      </c>
      <c r="BR167" s="835">
        <f>IF(BQ167&gt;1,1,BQ167)</f>
        <v>0.2</v>
      </c>
      <c r="BS167" s="835">
        <f>IF(AND(BP$70=0,BQ$70=1),BP$135+BP$135*BR167*BQ$135,0)</f>
        <v>0</v>
      </c>
      <c r="BT167" s="835">
        <f>BS167*BR99/10000</f>
        <v>0</v>
      </c>
      <c r="BU167" s="834"/>
      <c r="BV167" s="827" t="s">
        <v>437</v>
      </c>
      <c r="BW167" s="835">
        <f>BW141</f>
        <v>0.2</v>
      </c>
      <c r="BX167" s="835">
        <f>IF(BW167&gt;1,1,BW167)</f>
        <v>0.2</v>
      </c>
      <c r="BY167" s="835">
        <f>IF(AND(BV$70=0,BW$70=1),BV$135+BV$135*BX167*BW$135,0)</f>
        <v>0</v>
      </c>
      <c r="BZ167" s="835">
        <f>BY167*BX99/10000</f>
        <v>0</v>
      </c>
      <c r="CA167" s="834"/>
      <c r="CB167" s="827" t="s">
        <v>437</v>
      </c>
      <c r="CC167" s="835">
        <f>CC141</f>
        <v>0.2</v>
      </c>
      <c r="CD167" s="835">
        <f>IF(CC167&gt;1,1,CC167)</f>
        <v>0.2</v>
      </c>
      <c r="CE167" s="835">
        <f>IF(AND(CB$70=0,CC$70=1),CB$135+CB$135*CD167*CC$135,0)</f>
        <v>0</v>
      </c>
      <c r="CF167" s="835">
        <f>CE167*CD99/10000</f>
        <v>0</v>
      </c>
      <c r="CG167" s="834"/>
      <c r="CH167" s="827" t="s">
        <v>437</v>
      </c>
      <c r="CI167" s="835">
        <f>CI141</f>
        <v>0.2</v>
      </c>
      <c r="CJ167" s="835">
        <f>IF(CI167&gt;1,1,CI167)</f>
        <v>0.2</v>
      </c>
      <c r="CK167" s="835">
        <f>IF(AND(CH$70=0,CI$70=1),CH$135+CH$135*CJ167*CI$135,0)</f>
        <v>0</v>
      </c>
      <c r="CL167" s="835">
        <f>CK167*CJ99/10000</f>
        <v>0</v>
      </c>
      <c r="CM167" s="834"/>
      <c r="CN167" s="827" t="s">
        <v>437</v>
      </c>
      <c r="CO167" s="835">
        <f>CO141</f>
        <v>0.2</v>
      </c>
      <c r="CP167" s="835">
        <f>IF(CO167&gt;1,1,CO167)</f>
        <v>0.2</v>
      </c>
      <c r="CQ167" s="835">
        <f>IF(AND(CN$70=0,CO$70=1),CN$135+CN$135*CP167*CO$135,0)</f>
        <v>0</v>
      </c>
      <c r="CR167" s="835">
        <f>CQ167*CP99/10000</f>
        <v>0</v>
      </c>
      <c r="CS167" s="834"/>
      <c r="CT167" s="827" t="s">
        <v>437</v>
      </c>
      <c r="CU167" s="835">
        <f>CU141</f>
        <v>0.2</v>
      </c>
      <c r="CV167" s="835">
        <f>IF(CU167&gt;1,1,CU167)</f>
        <v>0.2</v>
      </c>
      <c r="CW167" s="835">
        <f>IF(AND(CT$70=0,CU$70=1),CT$135+CT$135*CV167*CU$135,0)</f>
        <v>0</v>
      </c>
      <c r="CX167" s="835">
        <f>CW167*CV99/10000</f>
        <v>0</v>
      </c>
      <c r="CY167" s="834"/>
      <c r="CZ167" s="827" t="s">
        <v>437</v>
      </c>
      <c r="DA167" s="835">
        <f>DA141</f>
        <v>0.2</v>
      </c>
      <c r="DB167" s="835">
        <f>IF(DA167&gt;1,1,DA167)</f>
        <v>0.2</v>
      </c>
      <c r="DC167" s="835">
        <f>IF(AND(CZ$70=0,DA$70=1),CZ$135+CZ$135*DB167*DA$135,0)</f>
        <v>0</v>
      </c>
      <c r="DD167" s="835">
        <f>DC167*DB99/10000</f>
        <v>0</v>
      </c>
      <c r="DE167" s="834"/>
      <c r="DF167" s="827" t="s">
        <v>437</v>
      </c>
      <c r="DG167" s="835">
        <f>DG141</f>
        <v>0.2</v>
      </c>
      <c r="DH167" s="835">
        <f>IF(DG167&gt;1,1,DG167)</f>
        <v>0.2</v>
      </c>
      <c r="DI167" s="835">
        <f>IF(AND(DF$70=0,DG$70=1),DF$135+DF$135*DH167*DG$135,0)</f>
        <v>0</v>
      </c>
      <c r="DJ167" s="835">
        <f>DI167*DH99/10000</f>
        <v>0</v>
      </c>
      <c r="DK167" s="834"/>
      <c r="DL167" s="827" t="s">
        <v>437</v>
      </c>
      <c r="DM167" s="835">
        <f>DM141</f>
        <v>0.2</v>
      </c>
      <c r="DN167" s="835">
        <f>IF(DM167&gt;1,1,DM167)</f>
        <v>0.2</v>
      </c>
      <c r="DO167" s="835">
        <f>IF(AND(DL$70=0,DM$70=1),DL$135+DL$135*DN167*DM$135,0)</f>
        <v>0</v>
      </c>
      <c r="DP167" s="835">
        <f>DO167*DN99/10000</f>
        <v>0</v>
      </c>
      <c r="DQ167" s="834"/>
      <c r="DR167" s="827" t="s">
        <v>437</v>
      </c>
      <c r="DS167" s="835">
        <f>DS141</f>
        <v>0.2</v>
      </c>
      <c r="DT167" s="835">
        <f>IF(DS167&gt;1,1,DS167)</f>
        <v>0.2</v>
      </c>
      <c r="DU167" s="835">
        <f>IF(AND(DR$70=0,DS$70=1),DR$135+DR$135*DT167*DS$135,0)</f>
        <v>0</v>
      </c>
      <c r="DV167" s="835">
        <f>DU167*DT99/10000</f>
        <v>0</v>
      </c>
      <c r="DW167" s="834"/>
      <c r="DX167" s="827" t="s">
        <v>437</v>
      </c>
      <c r="DY167" s="835">
        <f>DY141</f>
        <v>0.2</v>
      </c>
      <c r="DZ167" s="835">
        <f>IF(DY167&gt;1,1,DY167)</f>
        <v>0.2</v>
      </c>
      <c r="EA167" s="835">
        <f>IF(AND(DX$70=0,DY$70=1),DX$135+DX$135*DZ167*DY$135,0)</f>
        <v>0</v>
      </c>
      <c r="EB167" s="835">
        <f>EA167*DZ99/10000</f>
        <v>0</v>
      </c>
      <c r="EC167" s="834"/>
      <c r="ED167" s="827" t="s">
        <v>437</v>
      </c>
      <c r="EE167" s="835">
        <f>EE141</f>
        <v>0.2</v>
      </c>
      <c r="EF167" s="835">
        <f>IF(EE167&gt;1,1,EE167)</f>
        <v>0.2</v>
      </c>
      <c r="EG167" s="835">
        <f>IF(AND(ED$70=0,EE$70=1),ED$135+ED$135*EF167*EE$135,0)</f>
        <v>0</v>
      </c>
      <c r="EH167" s="835">
        <f>EG167*EF99/10000</f>
        <v>0</v>
      </c>
      <c r="EI167" s="834"/>
      <c r="EJ167" s="827" t="s">
        <v>437</v>
      </c>
      <c r="EK167" s="835">
        <f>EK141</f>
        <v>0.2</v>
      </c>
      <c r="EL167" s="835">
        <f>IF(EK167&gt;1,1,EK167)</f>
        <v>0.2</v>
      </c>
      <c r="EM167" s="835">
        <f>IF(AND(EJ$70=0,EK$70=1),EJ$135+EJ$135*EL167*EK$135,0)</f>
        <v>0</v>
      </c>
      <c r="EN167" s="835">
        <f>EM167*EL99/10000</f>
        <v>0</v>
      </c>
      <c r="EO167" s="834"/>
      <c r="EP167" s="827" t="s">
        <v>437</v>
      </c>
      <c r="EQ167" s="835">
        <f>EQ141</f>
        <v>0.2</v>
      </c>
      <c r="ER167" s="835">
        <f>IF(EQ167&gt;1,1,EQ167)</f>
        <v>0.2</v>
      </c>
      <c r="ES167" s="835">
        <f>IF(AND(EP$70=0,EQ$70=1),EP$135+EP$135*ER167*EQ$135,0)</f>
        <v>0</v>
      </c>
      <c r="ET167" s="835">
        <f>ES167*ER99/10000</f>
        <v>0</v>
      </c>
      <c r="EU167" s="834"/>
      <c r="EV167" s="827" t="s">
        <v>437</v>
      </c>
      <c r="EW167" s="835">
        <f>EW141</f>
        <v>0.2</v>
      </c>
      <c r="EX167" s="835">
        <f>IF(EW167&gt;1,1,EW167)</f>
        <v>0.2</v>
      </c>
      <c r="EY167" s="835">
        <f>IF(AND(EV$70=0,EW$70=1),EV$135+EV$135*EX167*EW$135,0)</f>
        <v>0</v>
      </c>
      <c r="EZ167" s="835">
        <f>EY167*EX99/10000</f>
        <v>0</v>
      </c>
      <c r="FA167" s="834"/>
      <c r="FB167" s="827" t="s">
        <v>437</v>
      </c>
      <c r="FC167" s="835">
        <f>FC141</f>
        <v>0.2</v>
      </c>
      <c r="FD167" s="835">
        <f>IF(FC167&gt;1,1,FC167)</f>
        <v>0.2</v>
      </c>
      <c r="FE167" s="835">
        <f>IF(AND(FB$70=0,FC$70=1),FB$135+FB$135*FD167*FC$135,0)</f>
        <v>0</v>
      </c>
      <c r="FF167" s="835">
        <f>FE167*FD99/10000</f>
        <v>0</v>
      </c>
      <c r="FG167" s="834"/>
      <c r="FH167" s="827" t="s">
        <v>437</v>
      </c>
      <c r="FI167" s="835">
        <f>FI141</f>
        <v>0.2</v>
      </c>
      <c r="FJ167" s="835">
        <f>IF(FI167&gt;1,1,FI167)</f>
        <v>0.2</v>
      </c>
      <c r="FK167" s="835">
        <f>IF(AND(FH$70=0,FI$70=1),FH$135+FH$135*FJ167*FI$135,0)</f>
        <v>0</v>
      </c>
      <c r="FL167" s="835">
        <f>FK167*FJ99/10000</f>
        <v>0</v>
      </c>
      <c r="FM167" s="834"/>
      <c r="FN167" s="827" t="s">
        <v>437</v>
      </c>
      <c r="FO167" s="835">
        <f>FO141</f>
        <v>0.2</v>
      </c>
      <c r="FP167" s="835">
        <f>IF(FO167&gt;1,1,FO167)</f>
        <v>0.2</v>
      </c>
      <c r="FQ167" s="835">
        <f>IF(AND(FN$70=0,FO$70=1),FN$135+FN$135*FP167*FO$135,0)</f>
        <v>0</v>
      </c>
      <c r="FR167" s="835">
        <f>FQ167*FP99/10000</f>
        <v>0</v>
      </c>
      <c r="FS167" s="834"/>
      <c r="FT167" s="827" t="s">
        <v>437</v>
      </c>
      <c r="FU167" s="835">
        <f>FU141</f>
        <v>0.2</v>
      </c>
      <c r="FV167" s="835">
        <f>IF(FU167&gt;1,1,FU167)</f>
        <v>0.2</v>
      </c>
      <c r="FW167" s="835">
        <f>IF(AND(FT$70=0,FU$70=1),FT$135+FT$135*FV167*FU$135,0)</f>
        <v>0</v>
      </c>
      <c r="FX167" s="835">
        <f>FW167*FV99/10000</f>
        <v>0</v>
      </c>
      <c r="FY167" s="834"/>
    </row>
    <row r="168" spans="1:181" x14ac:dyDescent="0.3">
      <c r="A168" s="19"/>
      <c r="B168" s="827"/>
      <c r="C168" s="835"/>
      <c r="D168" s="835"/>
      <c r="E168" s="835"/>
      <c r="F168" s="835"/>
      <c r="G168" s="834"/>
      <c r="H168" s="827"/>
      <c r="I168" s="835"/>
      <c r="J168" s="835"/>
      <c r="K168" s="835"/>
      <c r="L168" s="835"/>
      <c r="M168" s="834"/>
      <c r="N168" s="827"/>
      <c r="O168" s="835"/>
      <c r="P168" s="835"/>
      <c r="Q168" s="835"/>
      <c r="R168" s="835"/>
      <c r="S168" s="834"/>
      <c r="T168" s="827"/>
      <c r="U168" s="835"/>
      <c r="V168" s="835"/>
      <c r="W168" s="835"/>
      <c r="X168" s="835"/>
      <c r="Y168" s="834"/>
      <c r="Z168" s="827"/>
      <c r="AA168" s="835"/>
      <c r="AB168" s="835"/>
      <c r="AC168" s="835"/>
      <c r="AD168" s="835"/>
      <c r="AE168" s="834"/>
      <c r="AF168" s="827"/>
      <c r="AG168" s="835"/>
      <c r="AH168" s="835"/>
      <c r="AI168" s="835"/>
      <c r="AJ168" s="835"/>
      <c r="AK168" s="834"/>
      <c r="AL168" s="827"/>
      <c r="AM168" s="835"/>
      <c r="AN168" s="835"/>
      <c r="AO168" s="835"/>
      <c r="AP168" s="835"/>
      <c r="AQ168" s="834"/>
      <c r="AR168" s="827"/>
      <c r="AS168" s="835"/>
      <c r="AT168" s="835"/>
      <c r="AU168" s="835"/>
      <c r="AV168" s="835"/>
      <c r="AW168" s="834"/>
      <c r="AX168" s="827"/>
      <c r="AY168" s="835"/>
      <c r="AZ168" s="835"/>
      <c r="BA168" s="835"/>
      <c r="BB168" s="835"/>
      <c r="BC168" s="834"/>
      <c r="BD168" s="827"/>
      <c r="BE168" s="835"/>
      <c r="BF168" s="835"/>
      <c r="BG168" s="835"/>
      <c r="BH168" s="835"/>
      <c r="BI168" s="834"/>
      <c r="BJ168" s="827"/>
      <c r="BK168" s="835"/>
      <c r="BL168" s="835"/>
      <c r="BM168" s="835"/>
      <c r="BN168" s="835"/>
      <c r="BO168" s="834"/>
      <c r="BP168" s="827"/>
      <c r="BQ168" s="835"/>
      <c r="BR168" s="835"/>
      <c r="BS168" s="835"/>
      <c r="BT168" s="835"/>
      <c r="BU168" s="834"/>
      <c r="BV168" s="827"/>
      <c r="BW168" s="835"/>
      <c r="BX168" s="835"/>
      <c r="BY168" s="835"/>
      <c r="BZ168" s="835"/>
      <c r="CA168" s="834"/>
      <c r="CB168" s="827"/>
      <c r="CC168" s="835"/>
      <c r="CD168" s="835"/>
      <c r="CE168" s="835"/>
      <c r="CF168" s="835"/>
      <c r="CG168" s="834"/>
      <c r="CH168" s="827"/>
      <c r="CI168" s="835"/>
      <c r="CJ168" s="835"/>
      <c r="CK168" s="835"/>
      <c r="CL168" s="835"/>
      <c r="CM168" s="834"/>
      <c r="CN168" s="827"/>
      <c r="CO168" s="835"/>
      <c r="CP168" s="835"/>
      <c r="CQ168" s="835"/>
      <c r="CR168" s="835"/>
      <c r="CS168" s="834"/>
      <c r="CT168" s="827"/>
      <c r="CU168" s="835"/>
      <c r="CV168" s="835"/>
      <c r="CW168" s="835"/>
      <c r="CX168" s="835"/>
      <c r="CY168" s="834"/>
      <c r="CZ168" s="827"/>
      <c r="DA168" s="835"/>
      <c r="DB168" s="835"/>
      <c r="DC168" s="835"/>
      <c r="DD168" s="835"/>
      <c r="DE168" s="834"/>
      <c r="DF168" s="827"/>
      <c r="DG168" s="835"/>
      <c r="DH168" s="835"/>
      <c r="DI168" s="835"/>
      <c r="DJ168" s="835"/>
      <c r="DK168" s="834"/>
      <c r="DL168" s="827"/>
      <c r="DM168" s="835"/>
      <c r="DN168" s="835"/>
      <c r="DO168" s="835"/>
      <c r="DP168" s="835"/>
      <c r="DQ168" s="834"/>
      <c r="DR168" s="827"/>
      <c r="DS168" s="835"/>
      <c r="DT168" s="835"/>
      <c r="DU168" s="835"/>
      <c r="DV168" s="835"/>
      <c r="DW168" s="834"/>
      <c r="DX168" s="827"/>
      <c r="DY168" s="835"/>
      <c r="DZ168" s="835"/>
      <c r="EA168" s="835"/>
      <c r="EB168" s="835"/>
      <c r="EC168" s="834"/>
      <c r="ED168" s="827"/>
      <c r="EE168" s="835"/>
      <c r="EF168" s="835"/>
      <c r="EG168" s="835"/>
      <c r="EH168" s="835"/>
      <c r="EI168" s="834"/>
      <c r="EJ168" s="827"/>
      <c r="EK168" s="835"/>
      <c r="EL168" s="835"/>
      <c r="EM168" s="835"/>
      <c r="EN168" s="835"/>
      <c r="EO168" s="834"/>
      <c r="EP168" s="827"/>
      <c r="EQ168" s="835"/>
      <c r="ER168" s="835"/>
      <c r="ES168" s="835"/>
      <c r="ET168" s="835"/>
      <c r="EU168" s="834"/>
      <c r="EV168" s="827"/>
      <c r="EW168" s="835"/>
      <c r="EX168" s="835"/>
      <c r="EY168" s="835"/>
      <c r="EZ168" s="835"/>
      <c r="FA168" s="834"/>
      <c r="FB168" s="827"/>
      <c r="FC168" s="835"/>
      <c r="FD168" s="835"/>
      <c r="FE168" s="835"/>
      <c r="FF168" s="835"/>
      <c r="FG168" s="834"/>
      <c r="FH168" s="827"/>
      <c r="FI168" s="835"/>
      <c r="FJ168" s="835"/>
      <c r="FK168" s="835"/>
      <c r="FL168" s="835"/>
      <c r="FM168" s="834"/>
      <c r="FN168" s="827"/>
      <c r="FO168" s="835"/>
      <c r="FP168" s="835"/>
      <c r="FQ168" s="835"/>
      <c r="FR168" s="835"/>
      <c r="FS168" s="834"/>
      <c r="FT168" s="827"/>
      <c r="FU168" s="835"/>
      <c r="FV168" s="835"/>
      <c r="FW168" s="835"/>
      <c r="FX168" s="835"/>
      <c r="FY168" s="834"/>
    </row>
    <row r="169" spans="1:181" x14ac:dyDescent="0.3">
      <c r="A169" s="19"/>
      <c r="B169" s="827"/>
      <c r="C169" s="835"/>
      <c r="D169" s="835"/>
      <c r="E169" s="835"/>
      <c r="F169" s="835"/>
      <c r="G169" s="834"/>
      <c r="H169" s="827"/>
      <c r="I169" s="835"/>
      <c r="J169" s="835"/>
      <c r="K169" s="835"/>
      <c r="L169" s="835"/>
      <c r="M169" s="834"/>
      <c r="N169" s="827"/>
      <c r="O169" s="835"/>
      <c r="P169" s="835"/>
      <c r="Q169" s="835"/>
      <c r="R169" s="835"/>
      <c r="S169" s="834"/>
      <c r="T169" s="827"/>
      <c r="U169" s="835"/>
      <c r="V169" s="835"/>
      <c r="W169" s="835"/>
      <c r="X169" s="835"/>
      <c r="Y169" s="834"/>
      <c r="Z169" s="827"/>
      <c r="AA169" s="835"/>
      <c r="AB169" s="835"/>
      <c r="AC169" s="835"/>
      <c r="AD169" s="835"/>
      <c r="AE169" s="834"/>
      <c r="AF169" s="827"/>
      <c r="AG169" s="835"/>
      <c r="AH169" s="835"/>
      <c r="AI169" s="835"/>
      <c r="AJ169" s="835"/>
      <c r="AK169" s="834"/>
      <c r="AL169" s="827"/>
      <c r="AM169" s="835"/>
      <c r="AN169" s="835"/>
      <c r="AO169" s="835"/>
      <c r="AP169" s="835"/>
      <c r="AQ169" s="834"/>
      <c r="AR169" s="827"/>
      <c r="AS169" s="835"/>
      <c r="AT169" s="835"/>
      <c r="AU169" s="835"/>
      <c r="AV169" s="835"/>
      <c r="AW169" s="834"/>
      <c r="AX169" s="827"/>
      <c r="AY169" s="835"/>
      <c r="AZ169" s="835"/>
      <c r="BA169" s="835"/>
      <c r="BB169" s="835"/>
      <c r="BC169" s="834"/>
      <c r="BD169" s="827"/>
      <c r="BE169" s="835"/>
      <c r="BF169" s="835"/>
      <c r="BG169" s="835"/>
      <c r="BH169" s="835"/>
      <c r="BI169" s="834"/>
      <c r="BJ169" s="827"/>
      <c r="BK169" s="835"/>
      <c r="BL169" s="835"/>
      <c r="BM169" s="835"/>
      <c r="BN169" s="835"/>
      <c r="BO169" s="834"/>
      <c r="BP169" s="827"/>
      <c r="BQ169" s="835"/>
      <c r="BR169" s="835"/>
      <c r="BS169" s="835"/>
      <c r="BT169" s="835"/>
      <c r="BU169" s="834"/>
      <c r="BV169" s="827"/>
      <c r="BW169" s="835"/>
      <c r="BX169" s="835"/>
      <c r="BY169" s="835"/>
      <c r="BZ169" s="835"/>
      <c r="CA169" s="834"/>
      <c r="CB169" s="827"/>
      <c r="CC169" s="835"/>
      <c r="CD169" s="835"/>
      <c r="CE169" s="835"/>
      <c r="CF169" s="835"/>
      <c r="CG169" s="834"/>
      <c r="CH169" s="827"/>
      <c r="CI169" s="835"/>
      <c r="CJ169" s="835"/>
      <c r="CK169" s="835"/>
      <c r="CL169" s="835"/>
      <c r="CM169" s="834"/>
      <c r="CN169" s="827"/>
      <c r="CO169" s="835"/>
      <c r="CP169" s="835"/>
      <c r="CQ169" s="835"/>
      <c r="CR169" s="835"/>
      <c r="CS169" s="834"/>
      <c r="CT169" s="827"/>
      <c r="CU169" s="835"/>
      <c r="CV169" s="835"/>
      <c r="CW169" s="835"/>
      <c r="CX169" s="835"/>
      <c r="CY169" s="834"/>
      <c r="CZ169" s="827"/>
      <c r="DA169" s="835"/>
      <c r="DB169" s="835"/>
      <c r="DC169" s="835"/>
      <c r="DD169" s="835"/>
      <c r="DE169" s="834"/>
      <c r="DF169" s="827"/>
      <c r="DG169" s="835"/>
      <c r="DH169" s="835"/>
      <c r="DI169" s="835"/>
      <c r="DJ169" s="835"/>
      <c r="DK169" s="834"/>
      <c r="DL169" s="827"/>
      <c r="DM169" s="835"/>
      <c r="DN169" s="835"/>
      <c r="DO169" s="835"/>
      <c r="DP169" s="835"/>
      <c r="DQ169" s="834"/>
      <c r="DR169" s="827"/>
      <c r="DS169" s="835"/>
      <c r="DT169" s="835"/>
      <c r="DU169" s="835"/>
      <c r="DV169" s="835"/>
      <c r="DW169" s="834"/>
      <c r="DX169" s="827"/>
      <c r="DY169" s="835"/>
      <c r="DZ169" s="835"/>
      <c r="EA169" s="835"/>
      <c r="EB169" s="835"/>
      <c r="EC169" s="834"/>
      <c r="ED169" s="827"/>
      <c r="EE169" s="835"/>
      <c r="EF169" s="835"/>
      <c r="EG169" s="835"/>
      <c r="EH169" s="835"/>
      <c r="EI169" s="834"/>
      <c r="EJ169" s="827"/>
      <c r="EK169" s="835"/>
      <c r="EL169" s="835"/>
      <c r="EM169" s="835"/>
      <c r="EN169" s="835"/>
      <c r="EO169" s="834"/>
      <c r="EP169" s="827"/>
      <c r="EQ169" s="835"/>
      <c r="ER169" s="835"/>
      <c r="ES169" s="835"/>
      <c r="ET169" s="835"/>
      <c r="EU169" s="834"/>
      <c r="EV169" s="827"/>
      <c r="EW169" s="835"/>
      <c r="EX169" s="835"/>
      <c r="EY169" s="835"/>
      <c r="EZ169" s="835"/>
      <c r="FA169" s="834"/>
      <c r="FB169" s="827"/>
      <c r="FC169" s="835"/>
      <c r="FD169" s="835"/>
      <c r="FE169" s="835"/>
      <c r="FF169" s="835"/>
      <c r="FG169" s="834"/>
      <c r="FH169" s="827"/>
      <c r="FI169" s="835"/>
      <c r="FJ169" s="835"/>
      <c r="FK169" s="835"/>
      <c r="FL169" s="835"/>
      <c r="FM169" s="834"/>
      <c r="FN169" s="827"/>
      <c r="FO169" s="835"/>
      <c r="FP169" s="835"/>
      <c r="FQ169" s="835"/>
      <c r="FR169" s="835"/>
      <c r="FS169" s="834"/>
      <c r="FT169" s="827"/>
      <c r="FU169" s="835"/>
      <c r="FV169" s="835"/>
      <c r="FW169" s="835"/>
      <c r="FX169" s="835"/>
      <c r="FY169" s="834"/>
    </row>
    <row r="170" spans="1:181" x14ac:dyDescent="0.3">
      <c r="A170" s="19"/>
      <c r="B170" s="827" t="s">
        <v>442</v>
      </c>
      <c r="C170" s="835">
        <f>C139+C142</f>
        <v>1</v>
      </c>
      <c r="D170" s="835">
        <f t="shared" ref="D170:D178" si="57">IF(C170&gt;1,1,C170)</f>
        <v>1</v>
      </c>
      <c r="E170" s="835">
        <f t="shared" ref="E170:E178" si="58">IF(E$70=1,B$135+B$135*D170*C$135,0)</f>
        <v>8.9699999999999989</v>
      </c>
      <c r="F170" s="835">
        <f t="shared" ref="F170:F178" si="59">E170*E117/10000</f>
        <v>2.4254879999999996</v>
      </c>
      <c r="G170" s="834"/>
      <c r="H170" s="827" t="s">
        <v>442</v>
      </c>
      <c r="I170" s="835">
        <f>I139+I142</f>
        <v>1</v>
      </c>
      <c r="J170" s="835">
        <f t="shared" ref="J170:J178" si="60">IF(I170&gt;1,1,I170)</f>
        <v>1</v>
      </c>
      <c r="K170" s="835">
        <f t="shared" ref="K170:K178" si="61">IF(K$70=1,H$135+H$135*J170*I$135,0)</f>
        <v>11.5</v>
      </c>
      <c r="L170" s="835">
        <f t="shared" ref="L170:L178" si="62">K170*K117/10000</f>
        <v>3.1095999999999999</v>
      </c>
      <c r="M170" s="834"/>
      <c r="N170" s="827" t="s">
        <v>442</v>
      </c>
      <c r="O170" s="835">
        <f>O139+O142</f>
        <v>1</v>
      </c>
      <c r="P170" s="835">
        <f t="shared" ref="P170:P178" si="63">IF(O170&gt;1,1,O170)</f>
        <v>1</v>
      </c>
      <c r="Q170" s="835">
        <f t="shared" ref="Q170:Q178" si="64">IF(Q$70=1,N$135+N$135*P170*O$135,0)</f>
        <v>9.7750000000000004</v>
      </c>
      <c r="R170" s="835">
        <f t="shared" ref="R170:R178" si="65">Q170*Q117/10000</f>
        <v>2.6431600000000004</v>
      </c>
      <c r="S170" s="834"/>
      <c r="T170" s="827" t="s">
        <v>442</v>
      </c>
      <c r="U170" s="835">
        <f>U139+U142</f>
        <v>1</v>
      </c>
      <c r="V170" s="835">
        <f t="shared" ref="V170:V178" si="66">IF(U170&gt;1,1,U170)</f>
        <v>1</v>
      </c>
      <c r="W170" s="835">
        <f t="shared" ref="W170:W178" si="67">IF(W$70=1,T$135+T$135*V170*U$135,0)</f>
        <v>10.925000000000001</v>
      </c>
      <c r="X170" s="835">
        <f t="shared" ref="X170:X178" si="68">W170*W117/10000</f>
        <v>2.9541200000000001</v>
      </c>
      <c r="Y170" s="834"/>
      <c r="Z170" s="827" t="s">
        <v>442</v>
      </c>
      <c r="AA170" s="835">
        <f>AA139+AA142</f>
        <v>1</v>
      </c>
      <c r="AB170" s="835">
        <f t="shared" ref="AB170:AB178" si="69">IF(AA170&gt;1,1,AA170)</f>
        <v>1</v>
      </c>
      <c r="AC170" s="835">
        <f t="shared" ref="AC170:AC178" si="70">IF(AC$70=1,Z$135+Z$135*AB170*AA$135,0)</f>
        <v>8.9699999999999989</v>
      </c>
      <c r="AD170" s="835">
        <f t="shared" ref="AD170:AD178" si="71">AC170*AC117/10000</f>
        <v>2.4254879999999996</v>
      </c>
      <c r="AE170" s="834"/>
      <c r="AF170" s="827" t="s">
        <v>442</v>
      </c>
      <c r="AG170" s="835">
        <f>AG139+AG142</f>
        <v>1</v>
      </c>
      <c r="AH170" s="835">
        <f t="shared" ref="AH170:AH178" si="72">IF(AG170&gt;1,1,AG170)</f>
        <v>1</v>
      </c>
      <c r="AI170" s="835">
        <f t="shared" ref="AI170:AI178" si="73">IF(AI$70=1,AF$135+AF$135*AH170*AG$135,0)</f>
        <v>11.5</v>
      </c>
      <c r="AJ170" s="835">
        <f t="shared" ref="AJ170:AJ178" si="74">AI170*AI117/10000</f>
        <v>3.1095999999999999</v>
      </c>
      <c r="AK170" s="834"/>
      <c r="AL170" s="827" t="s">
        <v>442</v>
      </c>
      <c r="AM170" s="835">
        <f>AM139+AM142</f>
        <v>1</v>
      </c>
      <c r="AN170" s="835">
        <f t="shared" ref="AN170:AN178" si="75">IF(AM170&gt;1,1,AM170)</f>
        <v>1</v>
      </c>
      <c r="AO170" s="835">
        <f t="shared" ref="AO170:AO178" si="76">IF(AO$70=1,AL$135+AL$135*AN170*AM$135,0)</f>
        <v>9.7750000000000004</v>
      </c>
      <c r="AP170" s="835">
        <f t="shared" ref="AP170:AP178" si="77">AO170*AO117/10000</f>
        <v>2.6431600000000004</v>
      </c>
      <c r="AQ170" s="834"/>
      <c r="AR170" s="827" t="s">
        <v>442</v>
      </c>
      <c r="AS170" s="835">
        <f>AS139+AS142</f>
        <v>1</v>
      </c>
      <c r="AT170" s="835">
        <f t="shared" ref="AT170:AT178" si="78">IF(AS170&gt;1,1,AS170)</f>
        <v>1</v>
      </c>
      <c r="AU170" s="835">
        <f t="shared" ref="AU170:AU178" si="79">IF(AU$70=1,AR$135+AR$135*AT170*AS$135,0)</f>
        <v>10.925000000000001</v>
      </c>
      <c r="AV170" s="835">
        <f t="shared" ref="AV170:AV178" si="80">AU170*AU117/10000</f>
        <v>2.9541200000000001</v>
      </c>
      <c r="AW170" s="834"/>
      <c r="AX170" s="827" t="s">
        <v>442</v>
      </c>
      <c r="AY170" s="835">
        <f>AY139+AY142</f>
        <v>1</v>
      </c>
      <c r="AZ170" s="835">
        <f t="shared" ref="AZ170:AZ178" si="81">IF(AY170&gt;1,1,AY170)</f>
        <v>1</v>
      </c>
      <c r="BA170" s="835">
        <f t="shared" ref="BA170:BA178" si="82">IF(BA$70=1,AX$135+AX$135*AZ170*AY$135,0)</f>
        <v>8.9699999999999989</v>
      </c>
      <c r="BB170" s="835">
        <f t="shared" ref="BB170:BB178" si="83">BA170*BA117/10000</f>
        <v>2.4254879999999996</v>
      </c>
      <c r="BC170" s="834"/>
      <c r="BD170" s="827" t="s">
        <v>442</v>
      </c>
      <c r="BE170" s="835">
        <f>BE139+BE142</f>
        <v>1</v>
      </c>
      <c r="BF170" s="835">
        <f t="shared" ref="BF170:BF178" si="84">IF(BE170&gt;1,1,BE170)</f>
        <v>1</v>
      </c>
      <c r="BG170" s="835">
        <f t="shared" ref="BG170:BG178" si="85">IF(BG$70=1,BD$135+BD$135*BF170*BE$135,0)</f>
        <v>11.5</v>
      </c>
      <c r="BH170" s="835">
        <f t="shared" ref="BH170:BH178" si="86">BG170*BG117/10000</f>
        <v>3.1095999999999999</v>
      </c>
      <c r="BI170" s="834"/>
      <c r="BJ170" s="827" t="s">
        <v>442</v>
      </c>
      <c r="BK170" s="835">
        <f>BK139+BK142</f>
        <v>1</v>
      </c>
      <c r="BL170" s="835">
        <f t="shared" ref="BL170:BL178" si="87">IF(BK170&gt;1,1,BK170)</f>
        <v>1</v>
      </c>
      <c r="BM170" s="835">
        <f t="shared" ref="BM170:BM178" si="88">IF(BM$70=1,BJ$135+BJ$135*BL170*BK$135,0)</f>
        <v>9.7750000000000004</v>
      </c>
      <c r="BN170" s="835">
        <f t="shared" ref="BN170:BN178" si="89">BM170*BM117/10000</f>
        <v>2.6431600000000004</v>
      </c>
      <c r="BO170" s="834"/>
      <c r="BP170" s="827" t="s">
        <v>442</v>
      </c>
      <c r="BQ170" s="835">
        <f>BQ139+BQ142</f>
        <v>1</v>
      </c>
      <c r="BR170" s="835">
        <f t="shared" ref="BR170:BR178" si="90">IF(BQ170&gt;1,1,BQ170)</f>
        <v>1</v>
      </c>
      <c r="BS170" s="835">
        <f t="shared" ref="BS170:BS178" si="91">IF(BS$70=1,BP$135+BP$135*BR170*BQ$135,0)</f>
        <v>10.925000000000001</v>
      </c>
      <c r="BT170" s="835">
        <f t="shared" ref="BT170:BT178" si="92">BS170*BS117/10000</f>
        <v>2.9541200000000001</v>
      </c>
      <c r="BU170" s="834"/>
      <c r="BV170" s="827" t="s">
        <v>442</v>
      </c>
      <c r="BW170" s="835">
        <f>BW139+BW142</f>
        <v>1</v>
      </c>
      <c r="BX170" s="835">
        <f t="shared" ref="BX170:BX178" si="93">IF(BW170&gt;1,1,BW170)</f>
        <v>1</v>
      </c>
      <c r="BY170" s="835">
        <f t="shared" ref="BY170:BY178" si="94">IF(BY$70=1,BV$135+BV$135*BX170*BW$135,0)</f>
        <v>8.9699999999999989</v>
      </c>
      <c r="BZ170" s="835">
        <f t="shared" ref="BZ170:BZ178" si="95">BY170*BY117/10000</f>
        <v>2.4254879999999996</v>
      </c>
      <c r="CA170" s="834"/>
      <c r="CB170" s="827" t="s">
        <v>442</v>
      </c>
      <c r="CC170" s="835">
        <f>CC139+CC142</f>
        <v>1</v>
      </c>
      <c r="CD170" s="835">
        <f t="shared" ref="CD170:CD178" si="96">IF(CC170&gt;1,1,CC170)</f>
        <v>1</v>
      </c>
      <c r="CE170" s="835">
        <f t="shared" ref="CE170:CE178" si="97">IF(CE$70=1,CB$135+CB$135*CD170*CC$135,0)</f>
        <v>11.5</v>
      </c>
      <c r="CF170" s="835">
        <f t="shared" ref="CF170:CF178" si="98">CE170*CE117/10000</f>
        <v>3.1095999999999999</v>
      </c>
      <c r="CG170" s="834"/>
      <c r="CH170" s="827" t="s">
        <v>442</v>
      </c>
      <c r="CI170" s="835">
        <f>CI139+CI142</f>
        <v>1</v>
      </c>
      <c r="CJ170" s="835">
        <f t="shared" ref="CJ170:CJ178" si="99">IF(CI170&gt;1,1,CI170)</f>
        <v>1</v>
      </c>
      <c r="CK170" s="835">
        <f t="shared" ref="CK170:CK178" si="100">IF(CK$70=1,CH$135+CH$135*CJ170*CI$135,0)</f>
        <v>9.7750000000000004</v>
      </c>
      <c r="CL170" s="835">
        <f t="shared" ref="CL170:CL178" si="101">CK170*CK117/10000</f>
        <v>2.6431600000000004</v>
      </c>
      <c r="CM170" s="834"/>
      <c r="CN170" s="827" t="s">
        <v>442</v>
      </c>
      <c r="CO170" s="835">
        <f>CO139+CO142</f>
        <v>1</v>
      </c>
      <c r="CP170" s="835">
        <f t="shared" ref="CP170:CP178" si="102">IF(CO170&gt;1,1,CO170)</f>
        <v>1</v>
      </c>
      <c r="CQ170" s="835">
        <f t="shared" ref="CQ170:CQ178" si="103">IF(CQ$70=1,CN$135+CN$135*CP170*CO$135,0)</f>
        <v>10.925000000000001</v>
      </c>
      <c r="CR170" s="835">
        <f t="shared" ref="CR170:CR178" si="104">CQ170*CQ117/10000</f>
        <v>2.9541200000000001</v>
      </c>
      <c r="CS170" s="834"/>
      <c r="CT170" s="827" t="s">
        <v>442</v>
      </c>
      <c r="CU170" s="835">
        <f>CU139+CU142</f>
        <v>1</v>
      </c>
      <c r="CV170" s="835">
        <f t="shared" ref="CV170:CV178" si="105">IF(CU170&gt;1,1,CU170)</f>
        <v>1</v>
      </c>
      <c r="CW170" s="835">
        <f t="shared" ref="CW170:CW178" si="106">IF(CW$70=1,CT$135+CT$135*CV170*CU$135,0)</f>
        <v>8.9699999999999989</v>
      </c>
      <c r="CX170" s="835">
        <f t="shared" ref="CX170:CX178" si="107">CW170*CW117/10000</f>
        <v>2.4254879999999996</v>
      </c>
      <c r="CY170" s="834"/>
      <c r="CZ170" s="827" t="s">
        <v>442</v>
      </c>
      <c r="DA170" s="835">
        <f>DA139+DA142</f>
        <v>1</v>
      </c>
      <c r="DB170" s="835">
        <f t="shared" ref="DB170:DB178" si="108">IF(DA170&gt;1,1,DA170)</f>
        <v>1</v>
      </c>
      <c r="DC170" s="835">
        <f t="shared" ref="DC170:DC178" si="109">IF(DC$70=1,CZ$135+CZ$135*DB170*DA$135,0)</f>
        <v>11.5</v>
      </c>
      <c r="DD170" s="835">
        <f t="shared" ref="DD170:DD178" si="110">DC170*DC117/10000</f>
        <v>3.1095999999999999</v>
      </c>
      <c r="DE170" s="834"/>
      <c r="DF170" s="827" t="s">
        <v>442</v>
      </c>
      <c r="DG170" s="835">
        <f>DG139+DG142</f>
        <v>1</v>
      </c>
      <c r="DH170" s="835">
        <f t="shared" ref="DH170:DH178" si="111">IF(DG170&gt;1,1,DG170)</f>
        <v>1</v>
      </c>
      <c r="DI170" s="835">
        <f t="shared" ref="DI170:DI178" si="112">IF(DI$70=1,DF$135+DF$135*DH170*DG$135,0)</f>
        <v>9.7750000000000004</v>
      </c>
      <c r="DJ170" s="835">
        <f t="shared" ref="DJ170:DJ178" si="113">DI170*DI117/10000</f>
        <v>2.6431600000000004</v>
      </c>
      <c r="DK170" s="834"/>
      <c r="DL170" s="827" t="s">
        <v>442</v>
      </c>
      <c r="DM170" s="835">
        <f>DM139+DM142</f>
        <v>1</v>
      </c>
      <c r="DN170" s="835">
        <f t="shared" ref="DN170:DN178" si="114">IF(DM170&gt;1,1,DM170)</f>
        <v>1</v>
      </c>
      <c r="DO170" s="835">
        <f t="shared" ref="DO170:DO178" si="115">IF(DO$70=1,DL$135+DL$135*DN170*DM$135,0)</f>
        <v>10.925000000000001</v>
      </c>
      <c r="DP170" s="835">
        <f t="shared" ref="DP170:DP178" si="116">DO170*DO117/10000</f>
        <v>2.9541200000000001</v>
      </c>
      <c r="DQ170" s="834"/>
      <c r="DR170" s="827" t="s">
        <v>442</v>
      </c>
      <c r="DS170" s="835">
        <f>DS139+DS142</f>
        <v>1</v>
      </c>
      <c r="DT170" s="835">
        <f t="shared" ref="DT170:DT178" si="117">IF(DS170&gt;1,1,DS170)</f>
        <v>1</v>
      </c>
      <c r="DU170" s="835">
        <f t="shared" ref="DU170:DU178" si="118">IF(DU$70=1,DR$135+DR$135*DT170*DS$135,0)</f>
        <v>0</v>
      </c>
      <c r="DV170" s="835">
        <f t="shared" ref="DV170:DV178" si="119">DU170*DU117/10000</f>
        <v>0</v>
      </c>
      <c r="DW170" s="834"/>
      <c r="DX170" s="827" t="s">
        <v>442</v>
      </c>
      <c r="DY170" s="835">
        <f>DY139+DY142</f>
        <v>1</v>
      </c>
      <c r="DZ170" s="835">
        <f t="shared" ref="DZ170:DZ178" si="120">IF(DY170&gt;1,1,DY170)</f>
        <v>1</v>
      </c>
      <c r="EA170" s="835">
        <f t="shared" ref="EA170:EA178" si="121">IF(EA$70=1,DX$135+DX$135*DZ170*DY$135,0)</f>
        <v>0</v>
      </c>
      <c r="EB170" s="835">
        <f t="shared" ref="EB170:EB178" si="122">EA170*EA117/10000</f>
        <v>0</v>
      </c>
      <c r="EC170" s="834"/>
      <c r="ED170" s="827" t="s">
        <v>442</v>
      </c>
      <c r="EE170" s="835">
        <f>EE139+EE142</f>
        <v>1</v>
      </c>
      <c r="EF170" s="835">
        <f t="shared" ref="EF170:EF178" si="123">IF(EE170&gt;1,1,EE170)</f>
        <v>1</v>
      </c>
      <c r="EG170" s="835">
        <f t="shared" ref="EG170:EG178" si="124">IF(EG$70=1,ED$135+ED$135*EF170*EE$135,0)</f>
        <v>0</v>
      </c>
      <c r="EH170" s="835">
        <f t="shared" ref="EH170:EH178" si="125">EG170*EG117/10000</f>
        <v>0</v>
      </c>
      <c r="EI170" s="834"/>
      <c r="EJ170" s="827" t="s">
        <v>442</v>
      </c>
      <c r="EK170" s="835">
        <f>EK139+EK142</f>
        <v>1</v>
      </c>
      <c r="EL170" s="835">
        <f t="shared" ref="EL170:EL178" si="126">IF(EK170&gt;1,1,EK170)</f>
        <v>1</v>
      </c>
      <c r="EM170" s="835">
        <f t="shared" ref="EM170:EM178" si="127">IF(EM$70=1,EJ$135+EJ$135*EL170*EK$135,0)</f>
        <v>0</v>
      </c>
      <c r="EN170" s="835">
        <f t="shared" ref="EN170:EN178" si="128">EM170*EM117/10000</f>
        <v>0</v>
      </c>
      <c r="EO170" s="834"/>
      <c r="EP170" s="827" t="s">
        <v>442</v>
      </c>
      <c r="EQ170" s="835">
        <f>EQ139+EQ142</f>
        <v>1</v>
      </c>
      <c r="ER170" s="835">
        <f t="shared" ref="ER170:ER178" si="129">IF(EQ170&gt;1,1,EQ170)</f>
        <v>1</v>
      </c>
      <c r="ES170" s="835">
        <f t="shared" ref="ES170:ES178" si="130">IF(ES$70=1,EP$135+EP$135*ER170*EQ$135,0)</f>
        <v>0</v>
      </c>
      <c r="ET170" s="835">
        <f t="shared" ref="ET170:ET178" si="131">ES170*ES117/10000</f>
        <v>0</v>
      </c>
      <c r="EU170" s="834"/>
      <c r="EV170" s="827" t="s">
        <v>442</v>
      </c>
      <c r="EW170" s="835">
        <f>EW139+EW142</f>
        <v>1</v>
      </c>
      <c r="EX170" s="835">
        <f t="shared" ref="EX170:EX178" si="132">IF(EW170&gt;1,1,EW170)</f>
        <v>1</v>
      </c>
      <c r="EY170" s="835">
        <f t="shared" ref="EY170:EY178" si="133">IF(EY$70=1,EV$135+EV$135*EX170*EW$135,0)</f>
        <v>0</v>
      </c>
      <c r="EZ170" s="835">
        <f t="shared" ref="EZ170:EZ178" si="134">EY170*EY117/10000</f>
        <v>0</v>
      </c>
      <c r="FA170" s="834"/>
      <c r="FB170" s="827" t="s">
        <v>442</v>
      </c>
      <c r="FC170" s="835">
        <f>FC139+FC142</f>
        <v>1</v>
      </c>
      <c r="FD170" s="835">
        <f t="shared" ref="FD170:FD178" si="135">IF(FC170&gt;1,1,FC170)</f>
        <v>1</v>
      </c>
      <c r="FE170" s="835">
        <f t="shared" ref="FE170:FE178" si="136">IF(FE$70=1,FB$135+FB$135*FD170*FC$135,0)</f>
        <v>0</v>
      </c>
      <c r="FF170" s="835">
        <f t="shared" ref="FF170:FF178" si="137">FE170*FE117/10000</f>
        <v>0</v>
      </c>
      <c r="FG170" s="834"/>
      <c r="FH170" s="827" t="s">
        <v>442</v>
      </c>
      <c r="FI170" s="835">
        <f>FI139+FI142</f>
        <v>1</v>
      </c>
      <c r="FJ170" s="835">
        <f t="shared" ref="FJ170:FJ178" si="138">IF(FI170&gt;1,1,FI170)</f>
        <v>1</v>
      </c>
      <c r="FK170" s="835">
        <f t="shared" ref="FK170:FK178" si="139">IF(FK$70=1,FH$135+FH$135*FJ170*FI$135,0)</f>
        <v>0</v>
      </c>
      <c r="FL170" s="835">
        <f t="shared" ref="FL170:FL178" si="140">FK170*FK117/10000</f>
        <v>0</v>
      </c>
      <c r="FM170" s="834"/>
      <c r="FN170" s="827" t="s">
        <v>442</v>
      </c>
      <c r="FO170" s="835">
        <f>FO139+FO142</f>
        <v>1</v>
      </c>
      <c r="FP170" s="835">
        <f t="shared" ref="FP170:FP178" si="141">IF(FO170&gt;1,1,FO170)</f>
        <v>1</v>
      </c>
      <c r="FQ170" s="835">
        <f t="shared" ref="FQ170:FQ178" si="142">IF(FQ$70=1,FN$135+FN$135*FP170*FO$135,0)</f>
        <v>0</v>
      </c>
      <c r="FR170" s="835">
        <f t="shared" ref="FR170:FR178" si="143">FQ170*FQ117/10000</f>
        <v>0</v>
      </c>
      <c r="FS170" s="834"/>
      <c r="FT170" s="827" t="s">
        <v>442</v>
      </c>
      <c r="FU170" s="835">
        <f>FU139+FU142</f>
        <v>1</v>
      </c>
      <c r="FV170" s="835">
        <f t="shared" ref="FV170:FV178" si="144">IF(FU170&gt;1,1,FU170)</f>
        <v>1</v>
      </c>
      <c r="FW170" s="835">
        <f t="shared" ref="FW170:FW178" si="145">IF(FW$70=1,FT$135+FT$135*FV170*FU$135,0)</f>
        <v>0</v>
      </c>
      <c r="FX170" s="835">
        <f t="shared" ref="FX170:FX178" si="146">FW170*FW117/10000</f>
        <v>0</v>
      </c>
      <c r="FY170" s="834"/>
    </row>
    <row r="171" spans="1:181" x14ac:dyDescent="0.3">
      <c r="A171" s="19"/>
      <c r="B171" s="827" t="s">
        <v>441</v>
      </c>
      <c r="C171" s="835">
        <f>IF(E105&lt;0,C142+C139+C140,C142)</f>
        <v>1.5</v>
      </c>
      <c r="D171" s="835">
        <f t="shared" si="57"/>
        <v>1</v>
      </c>
      <c r="E171" s="835">
        <f t="shared" si="58"/>
        <v>8.9699999999999989</v>
      </c>
      <c r="F171" s="835">
        <f t="shared" si="59"/>
        <v>3.1717919999999995</v>
      </c>
      <c r="G171" s="834"/>
      <c r="H171" s="827" t="s">
        <v>441</v>
      </c>
      <c r="I171" s="835">
        <f>IF(K105&lt;0,I142+I139+I140,I142)</f>
        <v>1.5</v>
      </c>
      <c r="J171" s="835">
        <f t="shared" si="60"/>
        <v>1</v>
      </c>
      <c r="K171" s="835">
        <f t="shared" si="61"/>
        <v>11.5</v>
      </c>
      <c r="L171" s="835">
        <f t="shared" si="62"/>
        <v>4.0663999999999998</v>
      </c>
      <c r="M171" s="834"/>
      <c r="N171" s="827" t="s">
        <v>441</v>
      </c>
      <c r="O171" s="835">
        <f>IF(Q105&lt;0,O142+O139+O140,O142)</f>
        <v>1.5</v>
      </c>
      <c r="P171" s="835">
        <f t="shared" si="63"/>
        <v>1</v>
      </c>
      <c r="Q171" s="835">
        <f t="shared" si="64"/>
        <v>9.7750000000000004</v>
      </c>
      <c r="R171" s="835">
        <f t="shared" si="65"/>
        <v>3.4564400000000002</v>
      </c>
      <c r="S171" s="834"/>
      <c r="T171" s="827" t="s">
        <v>441</v>
      </c>
      <c r="U171" s="835">
        <f>IF(W105&lt;0,U142+U139+U140,U142)</f>
        <v>1.5</v>
      </c>
      <c r="V171" s="835">
        <f t="shared" si="66"/>
        <v>1</v>
      </c>
      <c r="W171" s="835">
        <f t="shared" si="67"/>
        <v>10.925000000000001</v>
      </c>
      <c r="X171" s="835">
        <f t="shared" si="68"/>
        <v>3.8630800000000001</v>
      </c>
      <c r="Y171" s="834"/>
      <c r="Z171" s="827" t="s">
        <v>441</v>
      </c>
      <c r="AA171" s="835">
        <f>IF(AC105&lt;0,AA142+AA139+AA140,AA142)</f>
        <v>1.5</v>
      </c>
      <c r="AB171" s="835">
        <f t="shared" si="69"/>
        <v>1</v>
      </c>
      <c r="AC171" s="835">
        <f t="shared" si="70"/>
        <v>8.9699999999999989</v>
      </c>
      <c r="AD171" s="835">
        <f t="shared" si="71"/>
        <v>3.1717919999999995</v>
      </c>
      <c r="AE171" s="834"/>
      <c r="AF171" s="827" t="s">
        <v>441</v>
      </c>
      <c r="AG171" s="835">
        <f>IF(AI105&lt;0,AG142+AG139+AG140,AG142)</f>
        <v>1.5</v>
      </c>
      <c r="AH171" s="835">
        <f t="shared" si="72"/>
        <v>1</v>
      </c>
      <c r="AI171" s="835">
        <f t="shared" si="73"/>
        <v>11.5</v>
      </c>
      <c r="AJ171" s="835">
        <f t="shared" si="74"/>
        <v>4.0663999999999998</v>
      </c>
      <c r="AK171" s="834"/>
      <c r="AL171" s="827" t="s">
        <v>441</v>
      </c>
      <c r="AM171" s="835">
        <f>IF(AO105&lt;0,AM142+AM139+AM140,AM142)</f>
        <v>1.5</v>
      </c>
      <c r="AN171" s="835">
        <f t="shared" si="75"/>
        <v>1</v>
      </c>
      <c r="AO171" s="835">
        <f t="shared" si="76"/>
        <v>9.7750000000000004</v>
      </c>
      <c r="AP171" s="835">
        <f t="shared" si="77"/>
        <v>3.4564400000000002</v>
      </c>
      <c r="AQ171" s="834"/>
      <c r="AR171" s="827" t="s">
        <v>441</v>
      </c>
      <c r="AS171" s="835">
        <f>IF(AU105&lt;0,AS142+AS139+AS140,AS142)</f>
        <v>1.5</v>
      </c>
      <c r="AT171" s="835">
        <f t="shared" si="78"/>
        <v>1</v>
      </c>
      <c r="AU171" s="835">
        <f t="shared" si="79"/>
        <v>10.925000000000001</v>
      </c>
      <c r="AV171" s="835">
        <f t="shared" si="80"/>
        <v>3.8630800000000001</v>
      </c>
      <c r="AW171" s="834"/>
      <c r="AX171" s="827" t="s">
        <v>441</v>
      </c>
      <c r="AY171" s="835">
        <f>IF(BA105&lt;0,AY142+AY139+AY140,AY142)</f>
        <v>1.5</v>
      </c>
      <c r="AZ171" s="835">
        <f t="shared" si="81"/>
        <v>1</v>
      </c>
      <c r="BA171" s="835">
        <f t="shared" si="82"/>
        <v>8.9699999999999989</v>
      </c>
      <c r="BB171" s="835">
        <f t="shared" si="83"/>
        <v>3.1717919999999995</v>
      </c>
      <c r="BC171" s="834"/>
      <c r="BD171" s="827" t="s">
        <v>441</v>
      </c>
      <c r="BE171" s="835">
        <f>IF(BG105&lt;0,BE142+BE139+BE140,BE142)</f>
        <v>1.5</v>
      </c>
      <c r="BF171" s="835">
        <f t="shared" si="84"/>
        <v>1</v>
      </c>
      <c r="BG171" s="835">
        <f t="shared" si="85"/>
        <v>11.5</v>
      </c>
      <c r="BH171" s="835">
        <f t="shared" si="86"/>
        <v>4.0663999999999998</v>
      </c>
      <c r="BI171" s="834"/>
      <c r="BJ171" s="827" t="s">
        <v>441</v>
      </c>
      <c r="BK171" s="835">
        <f>IF(BM105&lt;0,BK142+BK139+BK140,BK142)</f>
        <v>1.5</v>
      </c>
      <c r="BL171" s="835">
        <f t="shared" si="87"/>
        <v>1</v>
      </c>
      <c r="BM171" s="835">
        <f t="shared" si="88"/>
        <v>9.7750000000000004</v>
      </c>
      <c r="BN171" s="835">
        <f t="shared" si="89"/>
        <v>3.4564400000000002</v>
      </c>
      <c r="BO171" s="834"/>
      <c r="BP171" s="827" t="s">
        <v>441</v>
      </c>
      <c r="BQ171" s="835">
        <f>IF(BS105&lt;0,BQ142+BQ139+BQ140,BQ142)</f>
        <v>1.5</v>
      </c>
      <c r="BR171" s="835">
        <f t="shared" si="90"/>
        <v>1</v>
      </c>
      <c r="BS171" s="835">
        <f t="shared" si="91"/>
        <v>10.925000000000001</v>
      </c>
      <c r="BT171" s="835">
        <f t="shared" si="92"/>
        <v>3.8630800000000001</v>
      </c>
      <c r="BU171" s="834"/>
      <c r="BV171" s="827" t="s">
        <v>441</v>
      </c>
      <c r="BW171" s="835">
        <f>IF(BY105&lt;0,BW142+BW139+BW140,BW142)</f>
        <v>1.5</v>
      </c>
      <c r="BX171" s="835">
        <f t="shared" si="93"/>
        <v>1</v>
      </c>
      <c r="BY171" s="835">
        <f t="shared" si="94"/>
        <v>8.9699999999999989</v>
      </c>
      <c r="BZ171" s="835">
        <f t="shared" si="95"/>
        <v>3.1717919999999995</v>
      </c>
      <c r="CA171" s="834"/>
      <c r="CB171" s="827" t="s">
        <v>441</v>
      </c>
      <c r="CC171" s="835">
        <f>IF(CE105&lt;0,CC142+CC139+CC140,CC142)</f>
        <v>1.5</v>
      </c>
      <c r="CD171" s="835">
        <f t="shared" si="96"/>
        <v>1</v>
      </c>
      <c r="CE171" s="835">
        <f t="shared" si="97"/>
        <v>11.5</v>
      </c>
      <c r="CF171" s="835">
        <f t="shared" si="98"/>
        <v>4.0663999999999998</v>
      </c>
      <c r="CG171" s="834"/>
      <c r="CH171" s="827" t="s">
        <v>441</v>
      </c>
      <c r="CI171" s="835">
        <f>IF(CK105&lt;0,CI142+CI139+CI140,CI142)</f>
        <v>1.5</v>
      </c>
      <c r="CJ171" s="835">
        <f t="shared" si="99"/>
        <v>1</v>
      </c>
      <c r="CK171" s="835">
        <f t="shared" si="100"/>
        <v>9.7750000000000004</v>
      </c>
      <c r="CL171" s="835">
        <f t="shared" si="101"/>
        <v>3.4564400000000002</v>
      </c>
      <c r="CM171" s="834"/>
      <c r="CN171" s="827" t="s">
        <v>441</v>
      </c>
      <c r="CO171" s="835">
        <f>IF(CQ105&lt;0,CO142+CO139+CO140,CO142)</f>
        <v>1.5</v>
      </c>
      <c r="CP171" s="835">
        <f t="shared" si="102"/>
        <v>1</v>
      </c>
      <c r="CQ171" s="835">
        <f t="shared" si="103"/>
        <v>10.925000000000001</v>
      </c>
      <c r="CR171" s="835">
        <f t="shared" si="104"/>
        <v>3.8630800000000001</v>
      </c>
      <c r="CS171" s="834"/>
      <c r="CT171" s="827" t="s">
        <v>441</v>
      </c>
      <c r="CU171" s="835">
        <f>IF(CW105&lt;0,CU142+CU139+CU140,CU142)</f>
        <v>1.5</v>
      </c>
      <c r="CV171" s="835">
        <f t="shared" si="105"/>
        <v>1</v>
      </c>
      <c r="CW171" s="835">
        <f t="shared" si="106"/>
        <v>8.9699999999999989</v>
      </c>
      <c r="CX171" s="835">
        <f t="shared" si="107"/>
        <v>3.1717919999999995</v>
      </c>
      <c r="CY171" s="834"/>
      <c r="CZ171" s="827" t="s">
        <v>441</v>
      </c>
      <c r="DA171" s="835">
        <f>IF(DC105&lt;0,DA142+DA139+DA140,DA142)</f>
        <v>1.5</v>
      </c>
      <c r="DB171" s="835">
        <f t="shared" si="108"/>
        <v>1</v>
      </c>
      <c r="DC171" s="835">
        <f t="shared" si="109"/>
        <v>11.5</v>
      </c>
      <c r="DD171" s="835">
        <f t="shared" si="110"/>
        <v>4.0663999999999998</v>
      </c>
      <c r="DE171" s="834"/>
      <c r="DF171" s="827" t="s">
        <v>441</v>
      </c>
      <c r="DG171" s="835">
        <f>IF(DI105&lt;0,DG142+DG139+DG140,DG142)</f>
        <v>1.5</v>
      </c>
      <c r="DH171" s="835">
        <f t="shared" si="111"/>
        <v>1</v>
      </c>
      <c r="DI171" s="835">
        <f t="shared" si="112"/>
        <v>9.7750000000000004</v>
      </c>
      <c r="DJ171" s="835">
        <f t="shared" si="113"/>
        <v>3.4564400000000002</v>
      </c>
      <c r="DK171" s="834"/>
      <c r="DL171" s="827" t="s">
        <v>441</v>
      </c>
      <c r="DM171" s="835">
        <f>IF(DO105&lt;0,DM142+DM139+DM140,DM142)</f>
        <v>1.5</v>
      </c>
      <c r="DN171" s="835">
        <f t="shared" si="114"/>
        <v>1</v>
      </c>
      <c r="DO171" s="835">
        <f t="shared" si="115"/>
        <v>10.925000000000001</v>
      </c>
      <c r="DP171" s="835">
        <f t="shared" si="116"/>
        <v>3.8630800000000001</v>
      </c>
      <c r="DQ171" s="834"/>
      <c r="DR171" s="827" t="s">
        <v>441</v>
      </c>
      <c r="DS171" s="835">
        <f>IF(DU105&lt;0,DS142+DS139+DS140,DS142)</f>
        <v>1.5</v>
      </c>
      <c r="DT171" s="835">
        <f t="shared" si="117"/>
        <v>1</v>
      </c>
      <c r="DU171" s="835">
        <f t="shared" si="118"/>
        <v>0</v>
      </c>
      <c r="DV171" s="835">
        <f t="shared" si="119"/>
        <v>0</v>
      </c>
      <c r="DW171" s="834"/>
      <c r="DX171" s="827" t="s">
        <v>441</v>
      </c>
      <c r="DY171" s="835">
        <f>IF(EA105&lt;0,DY142+DY139+DY140,DY142)</f>
        <v>1.5</v>
      </c>
      <c r="DZ171" s="835">
        <f t="shared" si="120"/>
        <v>1</v>
      </c>
      <c r="EA171" s="835">
        <f t="shared" si="121"/>
        <v>0</v>
      </c>
      <c r="EB171" s="835">
        <f t="shared" si="122"/>
        <v>0</v>
      </c>
      <c r="EC171" s="834"/>
      <c r="ED171" s="827" t="s">
        <v>441</v>
      </c>
      <c r="EE171" s="835">
        <f>IF(EG105&lt;0,EE142+EE139+EE140,EE142)</f>
        <v>1.5</v>
      </c>
      <c r="EF171" s="835">
        <f t="shared" si="123"/>
        <v>1</v>
      </c>
      <c r="EG171" s="835">
        <f t="shared" si="124"/>
        <v>0</v>
      </c>
      <c r="EH171" s="835">
        <f t="shared" si="125"/>
        <v>0</v>
      </c>
      <c r="EI171" s="834"/>
      <c r="EJ171" s="827" t="s">
        <v>441</v>
      </c>
      <c r="EK171" s="835">
        <f>IF(EM105&lt;0,EK142+EK139+EK140,EK142)</f>
        <v>1.5</v>
      </c>
      <c r="EL171" s="835">
        <f t="shared" si="126"/>
        <v>1</v>
      </c>
      <c r="EM171" s="835">
        <f t="shared" si="127"/>
        <v>0</v>
      </c>
      <c r="EN171" s="835">
        <f t="shared" si="128"/>
        <v>0</v>
      </c>
      <c r="EO171" s="834"/>
      <c r="EP171" s="827" t="s">
        <v>441</v>
      </c>
      <c r="EQ171" s="835">
        <f>IF(ES105&lt;0,EQ142+EQ139+EQ140,EQ142)</f>
        <v>1.5</v>
      </c>
      <c r="ER171" s="835">
        <f t="shared" si="129"/>
        <v>1</v>
      </c>
      <c r="ES171" s="835">
        <f t="shared" si="130"/>
        <v>0</v>
      </c>
      <c r="ET171" s="835">
        <f t="shared" si="131"/>
        <v>0</v>
      </c>
      <c r="EU171" s="834"/>
      <c r="EV171" s="827" t="s">
        <v>441</v>
      </c>
      <c r="EW171" s="835">
        <f>IF(EY105&lt;0,EW142+EW139+EW140,EW142)</f>
        <v>1.5</v>
      </c>
      <c r="EX171" s="835">
        <f t="shared" si="132"/>
        <v>1</v>
      </c>
      <c r="EY171" s="835">
        <f t="shared" si="133"/>
        <v>0</v>
      </c>
      <c r="EZ171" s="835">
        <f t="shared" si="134"/>
        <v>0</v>
      </c>
      <c r="FA171" s="834"/>
      <c r="FB171" s="827" t="s">
        <v>441</v>
      </c>
      <c r="FC171" s="835">
        <f>IF(FE105&lt;0,FC142+FC139+FC140,FC142)</f>
        <v>1.5</v>
      </c>
      <c r="FD171" s="835">
        <f t="shared" si="135"/>
        <v>1</v>
      </c>
      <c r="FE171" s="835">
        <f t="shared" si="136"/>
        <v>0</v>
      </c>
      <c r="FF171" s="835">
        <f t="shared" si="137"/>
        <v>0</v>
      </c>
      <c r="FG171" s="834"/>
      <c r="FH171" s="827" t="s">
        <v>441</v>
      </c>
      <c r="FI171" s="835">
        <f>IF(FK105&lt;0,FI142+FI139+FI140,FI142)</f>
        <v>1.5</v>
      </c>
      <c r="FJ171" s="835">
        <f t="shared" si="138"/>
        <v>1</v>
      </c>
      <c r="FK171" s="835">
        <f t="shared" si="139"/>
        <v>0</v>
      </c>
      <c r="FL171" s="835">
        <f t="shared" si="140"/>
        <v>0</v>
      </c>
      <c r="FM171" s="834"/>
      <c r="FN171" s="827" t="s">
        <v>441</v>
      </c>
      <c r="FO171" s="835">
        <f>IF(FQ105&lt;0,FO142+FO139+FO140,FO142)</f>
        <v>1.5</v>
      </c>
      <c r="FP171" s="835">
        <f t="shared" si="141"/>
        <v>1</v>
      </c>
      <c r="FQ171" s="835">
        <f t="shared" si="142"/>
        <v>0</v>
      </c>
      <c r="FR171" s="835">
        <f t="shared" si="143"/>
        <v>0</v>
      </c>
      <c r="FS171" s="834"/>
      <c r="FT171" s="827" t="s">
        <v>441</v>
      </c>
      <c r="FU171" s="835">
        <f>IF(FW105&lt;0,FU142+FU139+FU140,FU142)</f>
        <v>1.5</v>
      </c>
      <c r="FV171" s="835">
        <f t="shared" si="144"/>
        <v>1</v>
      </c>
      <c r="FW171" s="835">
        <f t="shared" si="145"/>
        <v>0</v>
      </c>
      <c r="FX171" s="835">
        <f t="shared" si="146"/>
        <v>0</v>
      </c>
      <c r="FY171" s="834"/>
    </row>
    <row r="172" spans="1:181" x14ac:dyDescent="0.3">
      <c r="A172" s="19"/>
      <c r="B172" s="827" t="s">
        <v>440</v>
      </c>
      <c r="C172" s="835">
        <f>C142+C140</f>
        <v>1.3</v>
      </c>
      <c r="D172" s="835">
        <f t="shared" si="57"/>
        <v>1</v>
      </c>
      <c r="E172" s="835">
        <f t="shared" si="58"/>
        <v>8.9699999999999989</v>
      </c>
      <c r="F172" s="835">
        <f t="shared" si="59"/>
        <v>2.4254879999999996</v>
      </c>
      <c r="G172" s="834"/>
      <c r="H172" s="827" t="s">
        <v>440</v>
      </c>
      <c r="I172" s="835">
        <f>I142+I140</f>
        <v>1.3</v>
      </c>
      <c r="J172" s="835">
        <f t="shared" si="60"/>
        <v>1</v>
      </c>
      <c r="K172" s="835">
        <f t="shared" si="61"/>
        <v>11.5</v>
      </c>
      <c r="L172" s="835">
        <f t="shared" si="62"/>
        <v>3.1095999999999999</v>
      </c>
      <c r="M172" s="834"/>
      <c r="N172" s="827" t="s">
        <v>440</v>
      </c>
      <c r="O172" s="835">
        <f>O142+O140</f>
        <v>1.3</v>
      </c>
      <c r="P172" s="835">
        <f t="shared" si="63"/>
        <v>1</v>
      </c>
      <c r="Q172" s="835">
        <f t="shared" si="64"/>
        <v>9.7750000000000004</v>
      </c>
      <c r="R172" s="835">
        <f t="shared" si="65"/>
        <v>2.6431600000000004</v>
      </c>
      <c r="S172" s="834"/>
      <c r="T172" s="827" t="s">
        <v>440</v>
      </c>
      <c r="U172" s="835">
        <f>U142+U140</f>
        <v>1.3</v>
      </c>
      <c r="V172" s="835">
        <f t="shared" si="66"/>
        <v>1</v>
      </c>
      <c r="W172" s="835">
        <f t="shared" si="67"/>
        <v>10.925000000000001</v>
      </c>
      <c r="X172" s="835">
        <f t="shared" si="68"/>
        <v>2.9541200000000001</v>
      </c>
      <c r="Y172" s="834"/>
      <c r="Z172" s="827" t="s">
        <v>440</v>
      </c>
      <c r="AA172" s="835">
        <f>AA142+AA140</f>
        <v>1.3</v>
      </c>
      <c r="AB172" s="835">
        <f t="shared" si="69"/>
        <v>1</v>
      </c>
      <c r="AC172" s="835">
        <f t="shared" si="70"/>
        <v>8.9699999999999989</v>
      </c>
      <c r="AD172" s="835">
        <f t="shared" si="71"/>
        <v>2.4254879999999996</v>
      </c>
      <c r="AE172" s="834"/>
      <c r="AF172" s="827" t="s">
        <v>440</v>
      </c>
      <c r="AG172" s="835">
        <f>AG142+AG140</f>
        <v>1.3</v>
      </c>
      <c r="AH172" s="835">
        <f t="shared" si="72"/>
        <v>1</v>
      </c>
      <c r="AI172" s="835">
        <f t="shared" si="73"/>
        <v>11.5</v>
      </c>
      <c r="AJ172" s="835">
        <f t="shared" si="74"/>
        <v>3.1095999999999999</v>
      </c>
      <c r="AK172" s="834"/>
      <c r="AL172" s="827" t="s">
        <v>440</v>
      </c>
      <c r="AM172" s="835">
        <f>AM142+AM140</f>
        <v>1.3</v>
      </c>
      <c r="AN172" s="835">
        <f t="shared" si="75"/>
        <v>1</v>
      </c>
      <c r="AO172" s="835">
        <f t="shared" si="76"/>
        <v>9.7750000000000004</v>
      </c>
      <c r="AP172" s="835">
        <f t="shared" si="77"/>
        <v>2.6431600000000004</v>
      </c>
      <c r="AQ172" s="834"/>
      <c r="AR172" s="827" t="s">
        <v>440</v>
      </c>
      <c r="AS172" s="835">
        <f>AS142+AS140</f>
        <v>1.3</v>
      </c>
      <c r="AT172" s="835">
        <f t="shared" si="78"/>
        <v>1</v>
      </c>
      <c r="AU172" s="835">
        <f t="shared" si="79"/>
        <v>10.925000000000001</v>
      </c>
      <c r="AV172" s="835">
        <f t="shared" si="80"/>
        <v>2.9541200000000001</v>
      </c>
      <c r="AW172" s="834"/>
      <c r="AX172" s="827" t="s">
        <v>440</v>
      </c>
      <c r="AY172" s="835">
        <f>AY142+AY140</f>
        <v>1.3</v>
      </c>
      <c r="AZ172" s="835">
        <f t="shared" si="81"/>
        <v>1</v>
      </c>
      <c r="BA172" s="835">
        <f t="shared" si="82"/>
        <v>8.9699999999999989</v>
      </c>
      <c r="BB172" s="835">
        <f t="shared" si="83"/>
        <v>2.4254879999999996</v>
      </c>
      <c r="BC172" s="834"/>
      <c r="BD172" s="827" t="s">
        <v>440</v>
      </c>
      <c r="BE172" s="835">
        <f>BE142+BE140</f>
        <v>1.3</v>
      </c>
      <c r="BF172" s="835">
        <f t="shared" si="84"/>
        <v>1</v>
      </c>
      <c r="BG172" s="835">
        <f t="shared" si="85"/>
        <v>11.5</v>
      </c>
      <c r="BH172" s="835">
        <f t="shared" si="86"/>
        <v>3.1095999999999999</v>
      </c>
      <c r="BI172" s="834"/>
      <c r="BJ172" s="827" t="s">
        <v>440</v>
      </c>
      <c r="BK172" s="835">
        <f>BK142+BK140</f>
        <v>1.3</v>
      </c>
      <c r="BL172" s="835">
        <f t="shared" si="87"/>
        <v>1</v>
      </c>
      <c r="BM172" s="835">
        <f t="shared" si="88"/>
        <v>9.7750000000000004</v>
      </c>
      <c r="BN172" s="835">
        <f t="shared" si="89"/>
        <v>2.6431600000000004</v>
      </c>
      <c r="BO172" s="834"/>
      <c r="BP172" s="827" t="s">
        <v>440</v>
      </c>
      <c r="BQ172" s="835">
        <f>BQ142+BQ140</f>
        <v>1.3</v>
      </c>
      <c r="BR172" s="835">
        <f t="shared" si="90"/>
        <v>1</v>
      </c>
      <c r="BS172" s="835">
        <f t="shared" si="91"/>
        <v>10.925000000000001</v>
      </c>
      <c r="BT172" s="835">
        <f t="shared" si="92"/>
        <v>2.9541200000000001</v>
      </c>
      <c r="BU172" s="834"/>
      <c r="BV172" s="827" t="s">
        <v>440</v>
      </c>
      <c r="BW172" s="835">
        <f>BW142+BW140</f>
        <v>1.3</v>
      </c>
      <c r="BX172" s="835">
        <f t="shared" si="93"/>
        <v>1</v>
      </c>
      <c r="BY172" s="835">
        <f t="shared" si="94"/>
        <v>8.9699999999999989</v>
      </c>
      <c r="BZ172" s="835">
        <f t="shared" si="95"/>
        <v>2.4254879999999996</v>
      </c>
      <c r="CA172" s="834"/>
      <c r="CB172" s="827" t="s">
        <v>440</v>
      </c>
      <c r="CC172" s="835">
        <f>CC142+CC140</f>
        <v>1.3</v>
      </c>
      <c r="CD172" s="835">
        <f t="shared" si="96"/>
        <v>1</v>
      </c>
      <c r="CE172" s="835">
        <f t="shared" si="97"/>
        <v>11.5</v>
      </c>
      <c r="CF172" s="835">
        <f t="shared" si="98"/>
        <v>3.1095999999999999</v>
      </c>
      <c r="CG172" s="834"/>
      <c r="CH172" s="827" t="s">
        <v>440</v>
      </c>
      <c r="CI172" s="835">
        <f>CI142+CI140</f>
        <v>1.3</v>
      </c>
      <c r="CJ172" s="835">
        <f t="shared" si="99"/>
        <v>1</v>
      </c>
      <c r="CK172" s="835">
        <f t="shared" si="100"/>
        <v>9.7750000000000004</v>
      </c>
      <c r="CL172" s="835">
        <f t="shared" si="101"/>
        <v>2.6431600000000004</v>
      </c>
      <c r="CM172" s="834"/>
      <c r="CN172" s="827" t="s">
        <v>440</v>
      </c>
      <c r="CO172" s="835">
        <f>CO142+CO140</f>
        <v>1.3</v>
      </c>
      <c r="CP172" s="835">
        <f t="shared" si="102"/>
        <v>1</v>
      </c>
      <c r="CQ172" s="835">
        <f t="shared" si="103"/>
        <v>10.925000000000001</v>
      </c>
      <c r="CR172" s="835">
        <f t="shared" si="104"/>
        <v>2.9541200000000001</v>
      </c>
      <c r="CS172" s="834"/>
      <c r="CT172" s="827" t="s">
        <v>440</v>
      </c>
      <c r="CU172" s="835">
        <f>CU142+CU140</f>
        <v>1.3</v>
      </c>
      <c r="CV172" s="835">
        <f t="shared" si="105"/>
        <v>1</v>
      </c>
      <c r="CW172" s="835">
        <f t="shared" si="106"/>
        <v>8.9699999999999989</v>
      </c>
      <c r="CX172" s="835">
        <f t="shared" si="107"/>
        <v>2.4254879999999996</v>
      </c>
      <c r="CY172" s="834"/>
      <c r="CZ172" s="827" t="s">
        <v>440</v>
      </c>
      <c r="DA172" s="835">
        <f>DA142+DA140</f>
        <v>1.3</v>
      </c>
      <c r="DB172" s="835">
        <f t="shared" si="108"/>
        <v>1</v>
      </c>
      <c r="DC172" s="835">
        <f t="shared" si="109"/>
        <v>11.5</v>
      </c>
      <c r="DD172" s="835">
        <f t="shared" si="110"/>
        <v>3.1095999999999999</v>
      </c>
      <c r="DE172" s="834"/>
      <c r="DF172" s="827" t="s">
        <v>440</v>
      </c>
      <c r="DG172" s="835">
        <f>DG142+DG140</f>
        <v>1.3</v>
      </c>
      <c r="DH172" s="835">
        <f t="shared" si="111"/>
        <v>1</v>
      </c>
      <c r="DI172" s="835">
        <f t="shared" si="112"/>
        <v>9.7750000000000004</v>
      </c>
      <c r="DJ172" s="835">
        <f t="shared" si="113"/>
        <v>2.6431600000000004</v>
      </c>
      <c r="DK172" s="834"/>
      <c r="DL172" s="827" t="s">
        <v>440</v>
      </c>
      <c r="DM172" s="835">
        <f>DM142+DM140</f>
        <v>1.3</v>
      </c>
      <c r="DN172" s="835">
        <f t="shared" si="114"/>
        <v>1</v>
      </c>
      <c r="DO172" s="835">
        <f t="shared" si="115"/>
        <v>10.925000000000001</v>
      </c>
      <c r="DP172" s="835">
        <f t="shared" si="116"/>
        <v>2.9541200000000001</v>
      </c>
      <c r="DQ172" s="834"/>
      <c r="DR172" s="827" t="s">
        <v>440</v>
      </c>
      <c r="DS172" s="835">
        <f>DS142+DS140</f>
        <v>1.3</v>
      </c>
      <c r="DT172" s="835">
        <f t="shared" si="117"/>
        <v>1</v>
      </c>
      <c r="DU172" s="835">
        <f t="shared" si="118"/>
        <v>0</v>
      </c>
      <c r="DV172" s="835">
        <f t="shared" si="119"/>
        <v>0</v>
      </c>
      <c r="DW172" s="834"/>
      <c r="DX172" s="827" t="s">
        <v>440</v>
      </c>
      <c r="DY172" s="835">
        <f>DY142+DY140</f>
        <v>1.3</v>
      </c>
      <c r="DZ172" s="835">
        <f t="shared" si="120"/>
        <v>1</v>
      </c>
      <c r="EA172" s="835">
        <f t="shared" si="121"/>
        <v>0</v>
      </c>
      <c r="EB172" s="835">
        <f t="shared" si="122"/>
        <v>0</v>
      </c>
      <c r="EC172" s="834"/>
      <c r="ED172" s="827" t="s">
        <v>440</v>
      </c>
      <c r="EE172" s="835">
        <f>EE142+EE140</f>
        <v>1.3</v>
      </c>
      <c r="EF172" s="835">
        <f t="shared" si="123"/>
        <v>1</v>
      </c>
      <c r="EG172" s="835">
        <f t="shared" si="124"/>
        <v>0</v>
      </c>
      <c r="EH172" s="835">
        <f t="shared" si="125"/>
        <v>0</v>
      </c>
      <c r="EI172" s="834"/>
      <c r="EJ172" s="827" t="s">
        <v>440</v>
      </c>
      <c r="EK172" s="835">
        <f>EK142+EK140</f>
        <v>1.3</v>
      </c>
      <c r="EL172" s="835">
        <f t="shared" si="126"/>
        <v>1</v>
      </c>
      <c r="EM172" s="835">
        <f t="shared" si="127"/>
        <v>0</v>
      </c>
      <c r="EN172" s="835">
        <f t="shared" si="128"/>
        <v>0</v>
      </c>
      <c r="EO172" s="834"/>
      <c r="EP172" s="827" t="s">
        <v>440</v>
      </c>
      <c r="EQ172" s="835">
        <f>EQ142+EQ140</f>
        <v>1.3</v>
      </c>
      <c r="ER172" s="835">
        <f t="shared" si="129"/>
        <v>1</v>
      </c>
      <c r="ES172" s="835">
        <f t="shared" si="130"/>
        <v>0</v>
      </c>
      <c r="ET172" s="835">
        <f t="shared" si="131"/>
        <v>0</v>
      </c>
      <c r="EU172" s="834"/>
      <c r="EV172" s="827" t="s">
        <v>440</v>
      </c>
      <c r="EW172" s="835">
        <f>EW142+EW140</f>
        <v>1.3</v>
      </c>
      <c r="EX172" s="835">
        <f t="shared" si="132"/>
        <v>1</v>
      </c>
      <c r="EY172" s="835">
        <f t="shared" si="133"/>
        <v>0</v>
      </c>
      <c r="EZ172" s="835">
        <f t="shared" si="134"/>
        <v>0</v>
      </c>
      <c r="FA172" s="834"/>
      <c r="FB172" s="827" t="s">
        <v>440</v>
      </c>
      <c r="FC172" s="835">
        <f>FC142+FC140</f>
        <v>1.3</v>
      </c>
      <c r="FD172" s="835">
        <f t="shared" si="135"/>
        <v>1</v>
      </c>
      <c r="FE172" s="835">
        <f t="shared" si="136"/>
        <v>0</v>
      </c>
      <c r="FF172" s="835">
        <f t="shared" si="137"/>
        <v>0</v>
      </c>
      <c r="FG172" s="834"/>
      <c r="FH172" s="827" t="s">
        <v>440</v>
      </c>
      <c r="FI172" s="835">
        <f>FI142+FI140</f>
        <v>1.3</v>
      </c>
      <c r="FJ172" s="835">
        <f t="shared" si="138"/>
        <v>1</v>
      </c>
      <c r="FK172" s="835">
        <f t="shared" si="139"/>
        <v>0</v>
      </c>
      <c r="FL172" s="835">
        <f t="shared" si="140"/>
        <v>0</v>
      </c>
      <c r="FM172" s="834"/>
      <c r="FN172" s="827" t="s">
        <v>440</v>
      </c>
      <c r="FO172" s="835">
        <f>FO142+FO140</f>
        <v>1.3</v>
      </c>
      <c r="FP172" s="835">
        <f t="shared" si="141"/>
        <v>1</v>
      </c>
      <c r="FQ172" s="835">
        <f t="shared" si="142"/>
        <v>0</v>
      </c>
      <c r="FR172" s="835">
        <f t="shared" si="143"/>
        <v>0</v>
      </c>
      <c r="FS172" s="834"/>
      <c r="FT172" s="827" t="s">
        <v>440</v>
      </c>
      <c r="FU172" s="835">
        <f>FU142+FU140</f>
        <v>1.3</v>
      </c>
      <c r="FV172" s="835">
        <f t="shared" si="144"/>
        <v>1</v>
      </c>
      <c r="FW172" s="835">
        <f t="shared" si="145"/>
        <v>0</v>
      </c>
      <c r="FX172" s="835">
        <f t="shared" si="146"/>
        <v>0</v>
      </c>
      <c r="FY172" s="834"/>
    </row>
    <row r="173" spans="1:181" x14ac:dyDescent="0.3">
      <c r="A173" s="19"/>
      <c r="B173" s="827" t="s">
        <v>439</v>
      </c>
      <c r="C173" s="835">
        <f>IF(E106&lt;0,C142+C140+C141,C140)</f>
        <v>1.5</v>
      </c>
      <c r="D173" s="835">
        <f t="shared" si="57"/>
        <v>1</v>
      </c>
      <c r="E173" s="835">
        <f t="shared" si="58"/>
        <v>8.9699999999999989</v>
      </c>
      <c r="F173" s="835">
        <f t="shared" si="59"/>
        <v>3.1717919999999995</v>
      </c>
      <c r="G173" s="834"/>
      <c r="H173" s="827" t="s">
        <v>439</v>
      </c>
      <c r="I173" s="835">
        <f>IF(K106&lt;0,I142+I140+I141,I140)</f>
        <v>1.5</v>
      </c>
      <c r="J173" s="835">
        <f t="shared" si="60"/>
        <v>1</v>
      </c>
      <c r="K173" s="835">
        <f t="shared" si="61"/>
        <v>11.5</v>
      </c>
      <c r="L173" s="835">
        <f t="shared" si="62"/>
        <v>4.0663999999999998</v>
      </c>
      <c r="M173" s="834"/>
      <c r="N173" s="827" t="s">
        <v>439</v>
      </c>
      <c r="O173" s="835">
        <f>IF(Q106&lt;0,O142+O140+O141,O140)</f>
        <v>1.5</v>
      </c>
      <c r="P173" s="835">
        <f t="shared" si="63"/>
        <v>1</v>
      </c>
      <c r="Q173" s="835">
        <f t="shared" si="64"/>
        <v>9.7750000000000004</v>
      </c>
      <c r="R173" s="835">
        <f t="shared" si="65"/>
        <v>3.4564400000000002</v>
      </c>
      <c r="S173" s="834"/>
      <c r="T173" s="827" t="s">
        <v>439</v>
      </c>
      <c r="U173" s="835">
        <f>IF(W106&lt;0,U142+U140+U141,U140)</f>
        <v>1.5</v>
      </c>
      <c r="V173" s="835">
        <f t="shared" si="66"/>
        <v>1</v>
      </c>
      <c r="W173" s="835">
        <f t="shared" si="67"/>
        <v>10.925000000000001</v>
      </c>
      <c r="X173" s="835">
        <f t="shared" si="68"/>
        <v>3.8630800000000001</v>
      </c>
      <c r="Y173" s="834"/>
      <c r="Z173" s="827" t="s">
        <v>439</v>
      </c>
      <c r="AA173" s="835">
        <f>IF(AC106&lt;0,AA142+AA140+AA141,AA140)</f>
        <v>1.5</v>
      </c>
      <c r="AB173" s="835">
        <f t="shared" si="69"/>
        <v>1</v>
      </c>
      <c r="AC173" s="835">
        <f t="shared" si="70"/>
        <v>8.9699999999999989</v>
      </c>
      <c r="AD173" s="835">
        <f t="shared" si="71"/>
        <v>3.1717919999999995</v>
      </c>
      <c r="AE173" s="834"/>
      <c r="AF173" s="827" t="s">
        <v>439</v>
      </c>
      <c r="AG173" s="835">
        <f>IF(AI106&lt;0,AG142+AG140+AG141,AG140)</f>
        <v>1.5</v>
      </c>
      <c r="AH173" s="835">
        <f t="shared" si="72"/>
        <v>1</v>
      </c>
      <c r="AI173" s="835">
        <f t="shared" si="73"/>
        <v>11.5</v>
      </c>
      <c r="AJ173" s="835">
        <f t="shared" si="74"/>
        <v>4.0663999999999998</v>
      </c>
      <c r="AK173" s="834"/>
      <c r="AL173" s="827" t="s">
        <v>439</v>
      </c>
      <c r="AM173" s="835">
        <f>IF(AO106&lt;0,AM142+AM140+AM141,AM140)</f>
        <v>1.5</v>
      </c>
      <c r="AN173" s="835">
        <f t="shared" si="75"/>
        <v>1</v>
      </c>
      <c r="AO173" s="835">
        <f t="shared" si="76"/>
        <v>9.7750000000000004</v>
      </c>
      <c r="AP173" s="835">
        <f t="shared" si="77"/>
        <v>3.4564400000000002</v>
      </c>
      <c r="AQ173" s="834"/>
      <c r="AR173" s="827" t="s">
        <v>439</v>
      </c>
      <c r="AS173" s="835">
        <f>IF(AU106&lt;0,AS142+AS140+AS141,AS140)</f>
        <v>1.5</v>
      </c>
      <c r="AT173" s="835">
        <f t="shared" si="78"/>
        <v>1</v>
      </c>
      <c r="AU173" s="835">
        <f t="shared" si="79"/>
        <v>10.925000000000001</v>
      </c>
      <c r="AV173" s="835">
        <f t="shared" si="80"/>
        <v>3.8630800000000001</v>
      </c>
      <c r="AW173" s="834"/>
      <c r="AX173" s="827" t="s">
        <v>439</v>
      </c>
      <c r="AY173" s="835">
        <f>IF(BA106&lt;0,AY142+AY140+AY141,AY140)</f>
        <v>1.5</v>
      </c>
      <c r="AZ173" s="835">
        <f t="shared" si="81"/>
        <v>1</v>
      </c>
      <c r="BA173" s="835">
        <f t="shared" si="82"/>
        <v>8.9699999999999989</v>
      </c>
      <c r="BB173" s="835">
        <f t="shared" si="83"/>
        <v>3.1717919999999995</v>
      </c>
      <c r="BC173" s="834"/>
      <c r="BD173" s="827" t="s">
        <v>439</v>
      </c>
      <c r="BE173" s="835">
        <f>IF(BG106&lt;0,BE142+BE140+BE141,BE140)</f>
        <v>1.5</v>
      </c>
      <c r="BF173" s="835">
        <f t="shared" si="84"/>
        <v>1</v>
      </c>
      <c r="BG173" s="835">
        <f t="shared" si="85"/>
        <v>11.5</v>
      </c>
      <c r="BH173" s="835">
        <f t="shared" si="86"/>
        <v>4.0663999999999998</v>
      </c>
      <c r="BI173" s="834"/>
      <c r="BJ173" s="827" t="s">
        <v>439</v>
      </c>
      <c r="BK173" s="835">
        <f>IF(BM106&lt;0,BK142+BK140+BK141,BK140)</f>
        <v>1.5</v>
      </c>
      <c r="BL173" s="835">
        <f t="shared" si="87"/>
        <v>1</v>
      </c>
      <c r="BM173" s="835">
        <f t="shared" si="88"/>
        <v>9.7750000000000004</v>
      </c>
      <c r="BN173" s="835">
        <f t="shared" si="89"/>
        <v>3.4564400000000002</v>
      </c>
      <c r="BO173" s="834"/>
      <c r="BP173" s="827" t="s">
        <v>439</v>
      </c>
      <c r="BQ173" s="835">
        <f>IF(BS106&lt;0,BQ142+BQ140+BQ141,BQ140)</f>
        <v>1.5</v>
      </c>
      <c r="BR173" s="835">
        <f t="shared" si="90"/>
        <v>1</v>
      </c>
      <c r="BS173" s="835">
        <f t="shared" si="91"/>
        <v>10.925000000000001</v>
      </c>
      <c r="BT173" s="835">
        <f t="shared" si="92"/>
        <v>3.8630800000000001</v>
      </c>
      <c r="BU173" s="834"/>
      <c r="BV173" s="827" t="s">
        <v>439</v>
      </c>
      <c r="BW173" s="835">
        <f>IF(BY106&lt;0,BW142+BW140+BW141,BW140)</f>
        <v>1.5</v>
      </c>
      <c r="BX173" s="835">
        <f t="shared" si="93"/>
        <v>1</v>
      </c>
      <c r="BY173" s="835">
        <f t="shared" si="94"/>
        <v>8.9699999999999989</v>
      </c>
      <c r="BZ173" s="835">
        <f t="shared" si="95"/>
        <v>3.1717919999999995</v>
      </c>
      <c r="CA173" s="834"/>
      <c r="CB173" s="827" t="s">
        <v>439</v>
      </c>
      <c r="CC173" s="835">
        <f>IF(CE106&lt;0,CC142+CC140+CC141,CC140)</f>
        <v>1.5</v>
      </c>
      <c r="CD173" s="835">
        <f t="shared" si="96"/>
        <v>1</v>
      </c>
      <c r="CE173" s="835">
        <f t="shared" si="97"/>
        <v>11.5</v>
      </c>
      <c r="CF173" s="835">
        <f t="shared" si="98"/>
        <v>4.0663999999999998</v>
      </c>
      <c r="CG173" s="834"/>
      <c r="CH173" s="827" t="s">
        <v>439</v>
      </c>
      <c r="CI173" s="835">
        <f>IF(CK106&lt;0,CI142+CI140+CI141,CI140)</f>
        <v>1.5</v>
      </c>
      <c r="CJ173" s="835">
        <f t="shared" si="99"/>
        <v>1</v>
      </c>
      <c r="CK173" s="835">
        <f t="shared" si="100"/>
        <v>9.7750000000000004</v>
      </c>
      <c r="CL173" s="835">
        <f t="shared" si="101"/>
        <v>3.4564400000000002</v>
      </c>
      <c r="CM173" s="834"/>
      <c r="CN173" s="827" t="s">
        <v>439</v>
      </c>
      <c r="CO173" s="835">
        <f>IF(CQ106&lt;0,CO142+CO140+CO141,CO140)</f>
        <v>1.5</v>
      </c>
      <c r="CP173" s="835">
        <f t="shared" si="102"/>
        <v>1</v>
      </c>
      <c r="CQ173" s="835">
        <f t="shared" si="103"/>
        <v>10.925000000000001</v>
      </c>
      <c r="CR173" s="835">
        <f t="shared" si="104"/>
        <v>3.8630800000000001</v>
      </c>
      <c r="CS173" s="834"/>
      <c r="CT173" s="827" t="s">
        <v>439</v>
      </c>
      <c r="CU173" s="835">
        <f>IF(CW106&lt;0,CU142+CU140+CU141,CU140)</f>
        <v>1.5</v>
      </c>
      <c r="CV173" s="835">
        <f t="shared" si="105"/>
        <v>1</v>
      </c>
      <c r="CW173" s="835">
        <f t="shared" si="106"/>
        <v>8.9699999999999989</v>
      </c>
      <c r="CX173" s="835">
        <f t="shared" si="107"/>
        <v>3.1717919999999995</v>
      </c>
      <c r="CY173" s="834"/>
      <c r="CZ173" s="827" t="s">
        <v>439</v>
      </c>
      <c r="DA173" s="835">
        <f>IF(DC106&lt;0,DA142+DA140+DA141,DA140)</f>
        <v>1.5</v>
      </c>
      <c r="DB173" s="835">
        <f t="shared" si="108"/>
        <v>1</v>
      </c>
      <c r="DC173" s="835">
        <f t="shared" si="109"/>
        <v>11.5</v>
      </c>
      <c r="DD173" s="835">
        <f t="shared" si="110"/>
        <v>4.0663999999999998</v>
      </c>
      <c r="DE173" s="834"/>
      <c r="DF173" s="827" t="s">
        <v>439</v>
      </c>
      <c r="DG173" s="835">
        <f>IF(DI106&lt;0,DG142+DG140+DG141,DG140)</f>
        <v>1.5</v>
      </c>
      <c r="DH173" s="835">
        <f t="shared" si="111"/>
        <v>1</v>
      </c>
      <c r="DI173" s="835">
        <f t="shared" si="112"/>
        <v>9.7750000000000004</v>
      </c>
      <c r="DJ173" s="835">
        <f t="shared" si="113"/>
        <v>3.4564400000000002</v>
      </c>
      <c r="DK173" s="834"/>
      <c r="DL173" s="827" t="s">
        <v>439</v>
      </c>
      <c r="DM173" s="835">
        <f>IF(DO106&lt;0,DM142+DM140+DM141,DM140)</f>
        <v>1.5</v>
      </c>
      <c r="DN173" s="835">
        <f t="shared" si="114"/>
        <v>1</v>
      </c>
      <c r="DO173" s="835">
        <f t="shared" si="115"/>
        <v>10.925000000000001</v>
      </c>
      <c r="DP173" s="835">
        <f t="shared" si="116"/>
        <v>3.8630800000000001</v>
      </c>
      <c r="DQ173" s="834"/>
      <c r="DR173" s="827" t="s">
        <v>439</v>
      </c>
      <c r="DS173" s="835">
        <f>IF(DU106&lt;0,DS142+DS140+DS141,DS140)</f>
        <v>1.5</v>
      </c>
      <c r="DT173" s="835">
        <f t="shared" si="117"/>
        <v>1</v>
      </c>
      <c r="DU173" s="835">
        <f t="shared" si="118"/>
        <v>0</v>
      </c>
      <c r="DV173" s="835">
        <f t="shared" si="119"/>
        <v>0</v>
      </c>
      <c r="DW173" s="834"/>
      <c r="DX173" s="827" t="s">
        <v>439</v>
      </c>
      <c r="DY173" s="835">
        <f>IF(EA106&lt;0,DY142+DY140+DY141,DY140)</f>
        <v>1.5</v>
      </c>
      <c r="DZ173" s="835">
        <f t="shared" si="120"/>
        <v>1</v>
      </c>
      <c r="EA173" s="835">
        <f t="shared" si="121"/>
        <v>0</v>
      </c>
      <c r="EB173" s="835">
        <f t="shared" si="122"/>
        <v>0</v>
      </c>
      <c r="EC173" s="834"/>
      <c r="ED173" s="827" t="s">
        <v>439</v>
      </c>
      <c r="EE173" s="835">
        <f>IF(EG106&lt;0,EE142+EE140+EE141,EE140)</f>
        <v>1.5</v>
      </c>
      <c r="EF173" s="835">
        <f t="shared" si="123"/>
        <v>1</v>
      </c>
      <c r="EG173" s="835">
        <f t="shared" si="124"/>
        <v>0</v>
      </c>
      <c r="EH173" s="835">
        <f t="shared" si="125"/>
        <v>0</v>
      </c>
      <c r="EI173" s="834"/>
      <c r="EJ173" s="827" t="s">
        <v>439</v>
      </c>
      <c r="EK173" s="835">
        <f>IF(EM106&lt;0,EK142+EK140+EK141,EK140)</f>
        <v>1.5</v>
      </c>
      <c r="EL173" s="835">
        <f t="shared" si="126"/>
        <v>1</v>
      </c>
      <c r="EM173" s="835">
        <f t="shared" si="127"/>
        <v>0</v>
      </c>
      <c r="EN173" s="835">
        <f t="shared" si="128"/>
        <v>0</v>
      </c>
      <c r="EO173" s="834"/>
      <c r="EP173" s="827" t="s">
        <v>439</v>
      </c>
      <c r="EQ173" s="835">
        <f>IF(ES106&lt;0,EQ142+EQ140+EQ141,EQ140)</f>
        <v>1.5</v>
      </c>
      <c r="ER173" s="835">
        <f t="shared" si="129"/>
        <v>1</v>
      </c>
      <c r="ES173" s="835">
        <f t="shared" si="130"/>
        <v>0</v>
      </c>
      <c r="ET173" s="835">
        <f t="shared" si="131"/>
        <v>0</v>
      </c>
      <c r="EU173" s="834"/>
      <c r="EV173" s="827" t="s">
        <v>439</v>
      </c>
      <c r="EW173" s="835">
        <f>IF(EY106&lt;0,EW142+EW140+EW141,EW140)</f>
        <v>1.5</v>
      </c>
      <c r="EX173" s="835">
        <f t="shared" si="132"/>
        <v>1</v>
      </c>
      <c r="EY173" s="835">
        <f t="shared" si="133"/>
        <v>0</v>
      </c>
      <c r="EZ173" s="835">
        <f t="shared" si="134"/>
        <v>0</v>
      </c>
      <c r="FA173" s="834"/>
      <c r="FB173" s="827" t="s">
        <v>439</v>
      </c>
      <c r="FC173" s="835">
        <f>IF(FE106&lt;0,FC142+FC140+FC141,FC140)</f>
        <v>1.5</v>
      </c>
      <c r="FD173" s="835">
        <f t="shared" si="135"/>
        <v>1</v>
      </c>
      <c r="FE173" s="835">
        <f t="shared" si="136"/>
        <v>0</v>
      </c>
      <c r="FF173" s="835">
        <f t="shared" si="137"/>
        <v>0</v>
      </c>
      <c r="FG173" s="834"/>
      <c r="FH173" s="827" t="s">
        <v>439</v>
      </c>
      <c r="FI173" s="835">
        <f>IF(FK106&lt;0,FI142+FI140+FI141,FI140)</f>
        <v>1.5</v>
      </c>
      <c r="FJ173" s="835">
        <f t="shared" si="138"/>
        <v>1</v>
      </c>
      <c r="FK173" s="835">
        <f t="shared" si="139"/>
        <v>0</v>
      </c>
      <c r="FL173" s="835">
        <f t="shared" si="140"/>
        <v>0</v>
      </c>
      <c r="FM173" s="834"/>
      <c r="FN173" s="827" t="s">
        <v>439</v>
      </c>
      <c r="FO173" s="835">
        <f>IF(FQ106&lt;0,FO142+FO140+FO141,FO140)</f>
        <v>1.5</v>
      </c>
      <c r="FP173" s="835">
        <f t="shared" si="141"/>
        <v>1</v>
      </c>
      <c r="FQ173" s="835">
        <f t="shared" si="142"/>
        <v>0</v>
      </c>
      <c r="FR173" s="835">
        <f t="shared" si="143"/>
        <v>0</v>
      </c>
      <c r="FS173" s="834"/>
      <c r="FT173" s="827" t="s">
        <v>439</v>
      </c>
      <c r="FU173" s="835">
        <f>IF(FW106&lt;0,FU142+FU140+FU141,FU140)</f>
        <v>1.5</v>
      </c>
      <c r="FV173" s="835">
        <f t="shared" si="144"/>
        <v>1</v>
      </c>
      <c r="FW173" s="835">
        <f t="shared" si="145"/>
        <v>0</v>
      </c>
      <c r="FX173" s="835">
        <f t="shared" si="146"/>
        <v>0</v>
      </c>
      <c r="FY173" s="834"/>
    </row>
    <row r="174" spans="1:181" x14ac:dyDescent="0.3">
      <c r="A174" s="19"/>
      <c r="B174" s="827" t="s">
        <v>438</v>
      </c>
      <c r="C174" s="835">
        <f>C141+C140</f>
        <v>0.7</v>
      </c>
      <c r="D174" s="835">
        <f t="shared" si="57"/>
        <v>0.7</v>
      </c>
      <c r="E174" s="835">
        <f t="shared" si="58"/>
        <v>8.6189999999999998</v>
      </c>
      <c r="F174" s="835">
        <f t="shared" si="59"/>
        <v>2.3305775999999998</v>
      </c>
      <c r="G174" s="834"/>
      <c r="H174" s="827" t="s">
        <v>438</v>
      </c>
      <c r="I174" s="835">
        <f>I141+I140</f>
        <v>0.7</v>
      </c>
      <c r="J174" s="835">
        <f t="shared" si="60"/>
        <v>0.7</v>
      </c>
      <c r="K174" s="835">
        <f t="shared" si="61"/>
        <v>11.05</v>
      </c>
      <c r="L174" s="835">
        <f t="shared" si="62"/>
        <v>2.9879199999999999</v>
      </c>
      <c r="M174" s="834"/>
      <c r="N174" s="827" t="s">
        <v>438</v>
      </c>
      <c r="O174" s="835">
        <f>O141+O140</f>
        <v>0.7</v>
      </c>
      <c r="P174" s="835">
        <f t="shared" si="63"/>
        <v>0.7</v>
      </c>
      <c r="Q174" s="835">
        <f t="shared" si="64"/>
        <v>9.3925000000000001</v>
      </c>
      <c r="R174" s="835">
        <f t="shared" si="65"/>
        <v>2.5397319999999999</v>
      </c>
      <c r="S174" s="834"/>
      <c r="T174" s="827" t="s">
        <v>438</v>
      </c>
      <c r="U174" s="835">
        <f>U141+U140</f>
        <v>0.7</v>
      </c>
      <c r="V174" s="835">
        <f t="shared" si="66"/>
        <v>0.7</v>
      </c>
      <c r="W174" s="835">
        <f t="shared" si="67"/>
        <v>10.4975</v>
      </c>
      <c r="X174" s="835">
        <f t="shared" si="68"/>
        <v>2.838524</v>
      </c>
      <c r="Y174" s="834"/>
      <c r="Z174" s="827" t="s">
        <v>438</v>
      </c>
      <c r="AA174" s="835">
        <f>AA141+AA140</f>
        <v>0.7</v>
      </c>
      <c r="AB174" s="835">
        <f t="shared" si="69"/>
        <v>0.7</v>
      </c>
      <c r="AC174" s="835">
        <f t="shared" si="70"/>
        <v>8.6189999999999998</v>
      </c>
      <c r="AD174" s="835">
        <f t="shared" si="71"/>
        <v>2.3305775999999998</v>
      </c>
      <c r="AE174" s="834"/>
      <c r="AF174" s="827" t="s">
        <v>438</v>
      </c>
      <c r="AG174" s="835">
        <f>AG141+AG140</f>
        <v>0.7</v>
      </c>
      <c r="AH174" s="835">
        <f t="shared" si="72"/>
        <v>0.7</v>
      </c>
      <c r="AI174" s="835">
        <f t="shared" si="73"/>
        <v>11.05</v>
      </c>
      <c r="AJ174" s="835">
        <f t="shared" si="74"/>
        <v>2.9879199999999999</v>
      </c>
      <c r="AK174" s="834"/>
      <c r="AL174" s="827" t="s">
        <v>438</v>
      </c>
      <c r="AM174" s="835">
        <f>AM141+AM140</f>
        <v>0.7</v>
      </c>
      <c r="AN174" s="835">
        <f t="shared" si="75"/>
        <v>0.7</v>
      </c>
      <c r="AO174" s="835">
        <f t="shared" si="76"/>
        <v>9.3925000000000001</v>
      </c>
      <c r="AP174" s="835">
        <f t="shared" si="77"/>
        <v>2.5397319999999999</v>
      </c>
      <c r="AQ174" s="834"/>
      <c r="AR174" s="827" t="s">
        <v>438</v>
      </c>
      <c r="AS174" s="835">
        <f>AS141+AS140</f>
        <v>0.7</v>
      </c>
      <c r="AT174" s="835">
        <f t="shared" si="78"/>
        <v>0.7</v>
      </c>
      <c r="AU174" s="835">
        <f t="shared" si="79"/>
        <v>10.4975</v>
      </c>
      <c r="AV174" s="835">
        <f t="shared" si="80"/>
        <v>2.838524</v>
      </c>
      <c r="AW174" s="834"/>
      <c r="AX174" s="827" t="s">
        <v>438</v>
      </c>
      <c r="AY174" s="835">
        <f>AY141+AY140</f>
        <v>0.7</v>
      </c>
      <c r="AZ174" s="835">
        <f t="shared" si="81"/>
        <v>0.7</v>
      </c>
      <c r="BA174" s="835">
        <f t="shared" si="82"/>
        <v>8.6189999999999998</v>
      </c>
      <c r="BB174" s="835">
        <f t="shared" si="83"/>
        <v>2.3305775999999998</v>
      </c>
      <c r="BC174" s="834"/>
      <c r="BD174" s="827" t="s">
        <v>438</v>
      </c>
      <c r="BE174" s="835">
        <f>BE141+BE140</f>
        <v>0.7</v>
      </c>
      <c r="BF174" s="835">
        <f t="shared" si="84"/>
        <v>0.7</v>
      </c>
      <c r="BG174" s="835">
        <f t="shared" si="85"/>
        <v>11.05</v>
      </c>
      <c r="BH174" s="835">
        <f t="shared" si="86"/>
        <v>2.9879199999999999</v>
      </c>
      <c r="BI174" s="834"/>
      <c r="BJ174" s="827" t="s">
        <v>438</v>
      </c>
      <c r="BK174" s="835">
        <f>BK141+BK140</f>
        <v>0.7</v>
      </c>
      <c r="BL174" s="835">
        <f t="shared" si="87"/>
        <v>0.7</v>
      </c>
      <c r="BM174" s="835">
        <f t="shared" si="88"/>
        <v>9.3925000000000001</v>
      </c>
      <c r="BN174" s="835">
        <f t="shared" si="89"/>
        <v>2.5397319999999999</v>
      </c>
      <c r="BO174" s="834"/>
      <c r="BP174" s="827" t="s">
        <v>438</v>
      </c>
      <c r="BQ174" s="835">
        <f>BQ141+BQ140</f>
        <v>0.7</v>
      </c>
      <c r="BR174" s="835">
        <f t="shared" si="90"/>
        <v>0.7</v>
      </c>
      <c r="BS174" s="835">
        <f t="shared" si="91"/>
        <v>10.4975</v>
      </c>
      <c r="BT174" s="835">
        <f t="shared" si="92"/>
        <v>2.838524</v>
      </c>
      <c r="BU174" s="834"/>
      <c r="BV174" s="827" t="s">
        <v>438</v>
      </c>
      <c r="BW174" s="835">
        <f>BW141+BW140</f>
        <v>0.7</v>
      </c>
      <c r="BX174" s="835">
        <f t="shared" si="93"/>
        <v>0.7</v>
      </c>
      <c r="BY174" s="835">
        <f t="shared" si="94"/>
        <v>8.6189999999999998</v>
      </c>
      <c r="BZ174" s="835">
        <f t="shared" si="95"/>
        <v>2.3305775999999998</v>
      </c>
      <c r="CA174" s="834"/>
      <c r="CB174" s="827" t="s">
        <v>438</v>
      </c>
      <c r="CC174" s="835">
        <f>CC141+CC140</f>
        <v>0.7</v>
      </c>
      <c r="CD174" s="835">
        <f t="shared" si="96"/>
        <v>0.7</v>
      </c>
      <c r="CE174" s="835">
        <f t="shared" si="97"/>
        <v>11.05</v>
      </c>
      <c r="CF174" s="835">
        <f t="shared" si="98"/>
        <v>2.9879199999999999</v>
      </c>
      <c r="CG174" s="834"/>
      <c r="CH174" s="827" t="s">
        <v>438</v>
      </c>
      <c r="CI174" s="835">
        <f>CI141+CI140</f>
        <v>0.7</v>
      </c>
      <c r="CJ174" s="835">
        <f t="shared" si="99"/>
        <v>0.7</v>
      </c>
      <c r="CK174" s="835">
        <f t="shared" si="100"/>
        <v>9.3925000000000001</v>
      </c>
      <c r="CL174" s="835">
        <f t="shared" si="101"/>
        <v>2.5397319999999999</v>
      </c>
      <c r="CM174" s="834"/>
      <c r="CN174" s="827" t="s">
        <v>438</v>
      </c>
      <c r="CO174" s="835">
        <f>CO141+CO140</f>
        <v>0.7</v>
      </c>
      <c r="CP174" s="835">
        <f t="shared" si="102"/>
        <v>0.7</v>
      </c>
      <c r="CQ174" s="835">
        <f t="shared" si="103"/>
        <v>10.4975</v>
      </c>
      <c r="CR174" s="835">
        <f t="shared" si="104"/>
        <v>2.838524</v>
      </c>
      <c r="CS174" s="834"/>
      <c r="CT174" s="827" t="s">
        <v>438</v>
      </c>
      <c r="CU174" s="835">
        <f>CU141+CU140</f>
        <v>0.7</v>
      </c>
      <c r="CV174" s="835">
        <f t="shared" si="105"/>
        <v>0.7</v>
      </c>
      <c r="CW174" s="835">
        <f t="shared" si="106"/>
        <v>8.6189999999999998</v>
      </c>
      <c r="CX174" s="835">
        <f t="shared" si="107"/>
        <v>2.3305775999999998</v>
      </c>
      <c r="CY174" s="834"/>
      <c r="CZ174" s="827" t="s">
        <v>438</v>
      </c>
      <c r="DA174" s="835">
        <f>DA141+DA140</f>
        <v>0.7</v>
      </c>
      <c r="DB174" s="835">
        <f t="shared" si="108"/>
        <v>0.7</v>
      </c>
      <c r="DC174" s="835">
        <f t="shared" si="109"/>
        <v>11.05</v>
      </c>
      <c r="DD174" s="835">
        <f t="shared" si="110"/>
        <v>2.9879199999999999</v>
      </c>
      <c r="DE174" s="834"/>
      <c r="DF174" s="827" t="s">
        <v>438</v>
      </c>
      <c r="DG174" s="835">
        <f>DG141+DG140</f>
        <v>0.7</v>
      </c>
      <c r="DH174" s="835">
        <f t="shared" si="111"/>
        <v>0.7</v>
      </c>
      <c r="DI174" s="835">
        <f t="shared" si="112"/>
        <v>9.3925000000000001</v>
      </c>
      <c r="DJ174" s="835">
        <f t="shared" si="113"/>
        <v>2.5397319999999999</v>
      </c>
      <c r="DK174" s="834"/>
      <c r="DL174" s="827" t="s">
        <v>438</v>
      </c>
      <c r="DM174" s="835">
        <f>DM141+DM140</f>
        <v>0.7</v>
      </c>
      <c r="DN174" s="835">
        <f t="shared" si="114"/>
        <v>0.7</v>
      </c>
      <c r="DO174" s="835">
        <f t="shared" si="115"/>
        <v>10.4975</v>
      </c>
      <c r="DP174" s="835">
        <f t="shared" si="116"/>
        <v>2.838524</v>
      </c>
      <c r="DQ174" s="834"/>
      <c r="DR174" s="827" t="s">
        <v>438</v>
      </c>
      <c r="DS174" s="835">
        <f>DS141+DS140</f>
        <v>0.7</v>
      </c>
      <c r="DT174" s="835">
        <f t="shared" si="117"/>
        <v>0.7</v>
      </c>
      <c r="DU174" s="835">
        <f t="shared" si="118"/>
        <v>0</v>
      </c>
      <c r="DV174" s="835">
        <f t="shared" si="119"/>
        <v>0</v>
      </c>
      <c r="DW174" s="834"/>
      <c r="DX174" s="827" t="s">
        <v>438</v>
      </c>
      <c r="DY174" s="835">
        <f>DY141+DY140</f>
        <v>0.7</v>
      </c>
      <c r="DZ174" s="835">
        <f t="shared" si="120"/>
        <v>0.7</v>
      </c>
      <c r="EA174" s="835">
        <f t="shared" si="121"/>
        <v>0</v>
      </c>
      <c r="EB174" s="835">
        <f t="shared" si="122"/>
        <v>0</v>
      </c>
      <c r="EC174" s="834"/>
      <c r="ED174" s="827" t="s">
        <v>438</v>
      </c>
      <c r="EE174" s="835">
        <f>EE141+EE140</f>
        <v>0.7</v>
      </c>
      <c r="EF174" s="835">
        <f t="shared" si="123"/>
        <v>0.7</v>
      </c>
      <c r="EG174" s="835">
        <f t="shared" si="124"/>
        <v>0</v>
      </c>
      <c r="EH174" s="835">
        <f t="shared" si="125"/>
        <v>0</v>
      </c>
      <c r="EI174" s="834"/>
      <c r="EJ174" s="827" t="s">
        <v>438</v>
      </c>
      <c r="EK174" s="835">
        <f>EK141+EK140</f>
        <v>0.7</v>
      </c>
      <c r="EL174" s="835">
        <f t="shared" si="126"/>
        <v>0.7</v>
      </c>
      <c r="EM174" s="835">
        <f t="shared" si="127"/>
        <v>0</v>
      </c>
      <c r="EN174" s="835">
        <f t="shared" si="128"/>
        <v>0</v>
      </c>
      <c r="EO174" s="834"/>
      <c r="EP174" s="827" t="s">
        <v>438</v>
      </c>
      <c r="EQ174" s="835">
        <f>EQ141+EQ140</f>
        <v>0.7</v>
      </c>
      <c r="ER174" s="835">
        <f t="shared" si="129"/>
        <v>0.7</v>
      </c>
      <c r="ES174" s="835">
        <f t="shared" si="130"/>
        <v>0</v>
      </c>
      <c r="ET174" s="835">
        <f t="shared" si="131"/>
        <v>0</v>
      </c>
      <c r="EU174" s="834"/>
      <c r="EV174" s="827" t="s">
        <v>438</v>
      </c>
      <c r="EW174" s="835">
        <f>EW141+EW140</f>
        <v>0.7</v>
      </c>
      <c r="EX174" s="835">
        <f t="shared" si="132"/>
        <v>0.7</v>
      </c>
      <c r="EY174" s="835">
        <f t="shared" si="133"/>
        <v>0</v>
      </c>
      <c r="EZ174" s="835">
        <f t="shared" si="134"/>
        <v>0</v>
      </c>
      <c r="FA174" s="834"/>
      <c r="FB174" s="827" t="s">
        <v>438</v>
      </c>
      <c r="FC174" s="835">
        <f>FC141+FC140</f>
        <v>0.7</v>
      </c>
      <c r="FD174" s="835">
        <f t="shared" si="135"/>
        <v>0.7</v>
      </c>
      <c r="FE174" s="835">
        <f t="shared" si="136"/>
        <v>0</v>
      </c>
      <c r="FF174" s="835">
        <f t="shared" si="137"/>
        <v>0</v>
      </c>
      <c r="FG174" s="834"/>
      <c r="FH174" s="827" t="s">
        <v>438</v>
      </c>
      <c r="FI174" s="835">
        <f>FI141+FI140</f>
        <v>0.7</v>
      </c>
      <c r="FJ174" s="835">
        <f t="shared" si="138"/>
        <v>0.7</v>
      </c>
      <c r="FK174" s="835">
        <f t="shared" si="139"/>
        <v>0</v>
      </c>
      <c r="FL174" s="835">
        <f t="shared" si="140"/>
        <v>0</v>
      </c>
      <c r="FM174" s="834"/>
      <c r="FN174" s="827" t="s">
        <v>438</v>
      </c>
      <c r="FO174" s="835">
        <f>FO141+FO140</f>
        <v>0.7</v>
      </c>
      <c r="FP174" s="835">
        <f t="shared" si="141"/>
        <v>0.7</v>
      </c>
      <c r="FQ174" s="835">
        <f t="shared" si="142"/>
        <v>0</v>
      </c>
      <c r="FR174" s="835">
        <f t="shared" si="143"/>
        <v>0</v>
      </c>
      <c r="FS174" s="834"/>
      <c r="FT174" s="827" t="s">
        <v>438</v>
      </c>
      <c r="FU174" s="835">
        <f>FU141+FU140</f>
        <v>0.7</v>
      </c>
      <c r="FV174" s="835">
        <f t="shared" si="144"/>
        <v>0.7</v>
      </c>
      <c r="FW174" s="835">
        <f t="shared" si="145"/>
        <v>0</v>
      </c>
      <c r="FX174" s="835">
        <f t="shared" si="146"/>
        <v>0</v>
      </c>
      <c r="FY174" s="834"/>
    </row>
    <row r="175" spans="1:181" x14ac:dyDescent="0.3">
      <c r="A175" s="19"/>
      <c r="B175" s="827" t="s">
        <v>437</v>
      </c>
      <c r="C175" s="835">
        <f>IF(E105&lt;0,C140+C141+C139,C141)</f>
        <v>0.89999999999999991</v>
      </c>
      <c r="D175" s="835">
        <f t="shared" si="57"/>
        <v>0.89999999999999991</v>
      </c>
      <c r="E175" s="835">
        <f t="shared" si="58"/>
        <v>8.8529999999999998</v>
      </c>
      <c r="F175" s="835">
        <f t="shared" si="59"/>
        <v>3.1304208</v>
      </c>
      <c r="G175" s="834"/>
      <c r="H175" s="827" t="s">
        <v>437</v>
      </c>
      <c r="I175" s="835">
        <f>IF(K105&lt;0,I140+I141+I139,I141)</f>
        <v>0.89999999999999991</v>
      </c>
      <c r="J175" s="835">
        <f t="shared" si="60"/>
        <v>0.89999999999999991</v>
      </c>
      <c r="K175" s="835">
        <f t="shared" si="61"/>
        <v>11.35</v>
      </c>
      <c r="L175" s="835">
        <f t="shared" si="62"/>
        <v>4.0133599999999996</v>
      </c>
      <c r="M175" s="834"/>
      <c r="N175" s="827" t="s">
        <v>437</v>
      </c>
      <c r="O175" s="835">
        <f>IF(Q105&lt;0,O140+O141+O139,O141)</f>
        <v>0.89999999999999991</v>
      </c>
      <c r="P175" s="835">
        <f t="shared" si="63"/>
        <v>0.89999999999999991</v>
      </c>
      <c r="Q175" s="835">
        <f t="shared" si="64"/>
        <v>9.6475000000000009</v>
      </c>
      <c r="R175" s="835">
        <f t="shared" si="65"/>
        <v>3.4113560000000005</v>
      </c>
      <c r="S175" s="834"/>
      <c r="T175" s="827" t="s">
        <v>437</v>
      </c>
      <c r="U175" s="835">
        <f>IF(W105&lt;0,U140+U141+U139,U141)</f>
        <v>0.89999999999999991</v>
      </c>
      <c r="V175" s="835">
        <f t="shared" si="66"/>
        <v>0.89999999999999991</v>
      </c>
      <c r="W175" s="835">
        <f t="shared" si="67"/>
        <v>10.782499999999999</v>
      </c>
      <c r="X175" s="835">
        <f t="shared" si="68"/>
        <v>3.8126919999999997</v>
      </c>
      <c r="Y175" s="834"/>
      <c r="Z175" s="827" t="s">
        <v>437</v>
      </c>
      <c r="AA175" s="835">
        <f>IF(AC105&lt;0,AA140+AA141+AA139,AA141)</f>
        <v>0.89999999999999991</v>
      </c>
      <c r="AB175" s="835">
        <f t="shared" si="69"/>
        <v>0.89999999999999991</v>
      </c>
      <c r="AC175" s="835">
        <f t="shared" si="70"/>
        <v>8.8529999999999998</v>
      </c>
      <c r="AD175" s="835">
        <f t="shared" si="71"/>
        <v>3.1304208</v>
      </c>
      <c r="AE175" s="834"/>
      <c r="AF175" s="827" t="s">
        <v>437</v>
      </c>
      <c r="AG175" s="835">
        <f>IF(AI105&lt;0,AG140+AG141+AG139,AG141)</f>
        <v>0.89999999999999991</v>
      </c>
      <c r="AH175" s="835">
        <f t="shared" si="72"/>
        <v>0.89999999999999991</v>
      </c>
      <c r="AI175" s="835">
        <f t="shared" si="73"/>
        <v>11.35</v>
      </c>
      <c r="AJ175" s="835">
        <f t="shared" si="74"/>
        <v>4.0133599999999996</v>
      </c>
      <c r="AK175" s="834"/>
      <c r="AL175" s="827" t="s">
        <v>437</v>
      </c>
      <c r="AM175" s="835">
        <f>IF(AO105&lt;0,AM140+AM141+AM139,AM141)</f>
        <v>0.89999999999999991</v>
      </c>
      <c r="AN175" s="835">
        <f t="shared" si="75"/>
        <v>0.89999999999999991</v>
      </c>
      <c r="AO175" s="835">
        <f t="shared" si="76"/>
        <v>9.6475000000000009</v>
      </c>
      <c r="AP175" s="835">
        <f t="shared" si="77"/>
        <v>3.4113560000000005</v>
      </c>
      <c r="AQ175" s="834"/>
      <c r="AR175" s="827" t="s">
        <v>437</v>
      </c>
      <c r="AS175" s="835">
        <f>IF(AU105&lt;0,AS140+AS141+AS139,AS141)</f>
        <v>0.89999999999999991</v>
      </c>
      <c r="AT175" s="835">
        <f t="shared" si="78"/>
        <v>0.89999999999999991</v>
      </c>
      <c r="AU175" s="835">
        <f t="shared" si="79"/>
        <v>10.782499999999999</v>
      </c>
      <c r="AV175" s="835">
        <f t="shared" si="80"/>
        <v>3.8126919999999997</v>
      </c>
      <c r="AW175" s="834"/>
      <c r="AX175" s="827" t="s">
        <v>437</v>
      </c>
      <c r="AY175" s="835">
        <f>IF(BA105&lt;0,AY140+AY141+AY139,AY141)</f>
        <v>0.89999999999999991</v>
      </c>
      <c r="AZ175" s="835">
        <f t="shared" si="81"/>
        <v>0.89999999999999991</v>
      </c>
      <c r="BA175" s="835">
        <f t="shared" si="82"/>
        <v>8.8529999999999998</v>
      </c>
      <c r="BB175" s="835">
        <f t="shared" si="83"/>
        <v>3.1304208</v>
      </c>
      <c r="BC175" s="834"/>
      <c r="BD175" s="827" t="s">
        <v>437</v>
      </c>
      <c r="BE175" s="835">
        <f>IF(BG105&lt;0,BE140+BE141+BE139,BE141)</f>
        <v>0.89999999999999991</v>
      </c>
      <c r="BF175" s="835">
        <f t="shared" si="84"/>
        <v>0.89999999999999991</v>
      </c>
      <c r="BG175" s="835">
        <f t="shared" si="85"/>
        <v>11.35</v>
      </c>
      <c r="BH175" s="835">
        <f t="shared" si="86"/>
        <v>4.0133599999999996</v>
      </c>
      <c r="BI175" s="834"/>
      <c r="BJ175" s="827" t="s">
        <v>437</v>
      </c>
      <c r="BK175" s="835">
        <f>IF(BM105&lt;0,BK140+BK141+BK139,BK141)</f>
        <v>0.89999999999999991</v>
      </c>
      <c r="BL175" s="835">
        <f t="shared" si="87"/>
        <v>0.89999999999999991</v>
      </c>
      <c r="BM175" s="835">
        <f t="shared" si="88"/>
        <v>9.6475000000000009</v>
      </c>
      <c r="BN175" s="835">
        <f t="shared" si="89"/>
        <v>3.4113560000000005</v>
      </c>
      <c r="BO175" s="834"/>
      <c r="BP175" s="827" t="s">
        <v>437</v>
      </c>
      <c r="BQ175" s="835">
        <f>IF(BS105&lt;0,BQ140+BQ141+BQ139,BQ141)</f>
        <v>0.89999999999999991</v>
      </c>
      <c r="BR175" s="835">
        <f t="shared" si="90"/>
        <v>0.89999999999999991</v>
      </c>
      <c r="BS175" s="835">
        <f t="shared" si="91"/>
        <v>10.782499999999999</v>
      </c>
      <c r="BT175" s="835">
        <f t="shared" si="92"/>
        <v>3.8126919999999997</v>
      </c>
      <c r="BU175" s="834"/>
      <c r="BV175" s="827" t="s">
        <v>437</v>
      </c>
      <c r="BW175" s="835">
        <f>IF(BY105&lt;0,BW140+BW141+BW139,BW141)</f>
        <v>0.89999999999999991</v>
      </c>
      <c r="BX175" s="835">
        <f t="shared" si="93"/>
        <v>0.89999999999999991</v>
      </c>
      <c r="BY175" s="835">
        <f t="shared" si="94"/>
        <v>8.8529999999999998</v>
      </c>
      <c r="BZ175" s="835">
        <f t="shared" si="95"/>
        <v>3.1304208</v>
      </c>
      <c r="CA175" s="834"/>
      <c r="CB175" s="827" t="s">
        <v>437</v>
      </c>
      <c r="CC175" s="835">
        <f>IF(CE105&lt;0,CC140+CC141+CC139,CC141)</f>
        <v>0.89999999999999991</v>
      </c>
      <c r="CD175" s="835">
        <f t="shared" si="96"/>
        <v>0.89999999999999991</v>
      </c>
      <c r="CE175" s="835">
        <f t="shared" si="97"/>
        <v>11.35</v>
      </c>
      <c r="CF175" s="835">
        <f t="shared" si="98"/>
        <v>4.0133599999999996</v>
      </c>
      <c r="CG175" s="834"/>
      <c r="CH175" s="827" t="s">
        <v>437</v>
      </c>
      <c r="CI175" s="835">
        <f>IF(CK105&lt;0,CI140+CI141+CI139,CI141)</f>
        <v>0.89999999999999991</v>
      </c>
      <c r="CJ175" s="835">
        <f t="shared" si="99"/>
        <v>0.89999999999999991</v>
      </c>
      <c r="CK175" s="835">
        <f t="shared" si="100"/>
        <v>9.6475000000000009</v>
      </c>
      <c r="CL175" s="835">
        <f t="shared" si="101"/>
        <v>3.4113560000000005</v>
      </c>
      <c r="CM175" s="834"/>
      <c r="CN175" s="827" t="s">
        <v>437</v>
      </c>
      <c r="CO175" s="835">
        <f>IF(CQ105&lt;0,CO140+CO141+CO139,CO141)</f>
        <v>0.89999999999999991</v>
      </c>
      <c r="CP175" s="835">
        <f t="shared" si="102"/>
        <v>0.89999999999999991</v>
      </c>
      <c r="CQ175" s="835">
        <f t="shared" si="103"/>
        <v>10.782499999999999</v>
      </c>
      <c r="CR175" s="835">
        <f t="shared" si="104"/>
        <v>3.8126919999999997</v>
      </c>
      <c r="CS175" s="834"/>
      <c r="CT175" s="827" t="s">
        <v>437</v>
      </c>
      <c r="CU175" s="835">
        <f>IF(CW105&lt;0,CU140+CU141+CU139,CU141)</f>
        <v>0.89999999999999991</v>
      </c>
      <c r="CV175" s="835">
        <f t="shared" si="105"/>
        <v>0.89999999999999991</v>
      </c>
      <c r="CW175" s="835">
        <f t="shared" si="106"/>
        <v>8.8529999999999998</v>
      </c>
      <c r="CX175" s="835">
        <f t="shared" si="107"/>
        <v>3.1304208</v>
      </c>
      <c r="CY175" s="834"/>
      <c r="CZ175" s="827" t="s">
        <v>437</v>
      </c>
      <c r="DA175" s="835">
        <f>IF(DC105&lt;0,DA140+DA141+DA139,DA141)</f>
        <v>0.89999999999999991</v>
      </c>
      <c r="DB175" s="835">
        <f t="shared" si="108"/>
        <v>0.89999999999999991</v>
      </c>
      <c r="DC175" s="835">
        <f t="shared" si="109"/>
        <v>11.35</v>
      </c>
      <c r="DD175" s="835">
        <f t="shared" si="110"/>
        <v>4.0133599999999996</v>
      </c>
      <c r="DE175" s="834"/>
      <c r="DF175" s="827" t="s">
        <v>437</v>
      </c>
      <c r="DG175" s="835">
        <f>IF(DI105&lt;0,DG140+DG141+DG139,DG141)</f>
        <v>0.89999999999999991</v>
      </c>
      <c r="DH175" s="835">
        <f t="shared" si="111"/>
        <v>0.89999999999999991</v>
      </c>
      <c r="DI175" s="835">
        <f t="shared" si="112"/>
        <v>9.6475000000000009</v>
      </c>
      <c r="DJ175" s="835">
        <f t="shared" si="113"/>
        <v>3.4113560000000005</v>
      </c>
      <c r="DK175" s="834"/>
      <c r="DL175" s="827" t="s">
        <v>437</v>
      </c>
      <c r="DM175" s="835">
        <f>IF(DO105&lt;0,DM140+DM141+DM139,DM141)</f>
        <v>0.89999999999999991</v>
      </c>
      <c r="DN175" s="835">
        <f t="shared" si="114"/>
        <v>0.89999999999999991</v>
      </c>
      <c r="DO175" s="835">
        <f t="shared" si="115"/>
        <v>10.782499999999999</v>
      </c>
      <c r="DP175" s="835">
        <f t="shared" si="116"/>
        <v>3.8126919999999997</v>
      </c>
      <c r="DQ175" s="834"/>
      <c r="DR175" s="827" t="s">
        <v>437</v>
      </c>
      <c r="DS175" s="835">
        <f>IF(DU105&lt;0,DS140+DS141+DS139,DS141)</f>
        <v>0.89999999999999991</v>
      </c>
      <c r="DT175" s="835">
        <f t="shared" si="117"/>
        <v>0.89999999999999991</v>
      </c>
      <c r="DU175" s="835">
        <f t="shared" si="118"/>
        <v>0</v>
      </c>
      <c r="DV175" s="835">
        <f t="shared" si="119"/>
        <v>0</v>
      </c>
      <c r="DW175" s="834"/>
      <c r="DX175" s="827" t="s">
        <v>437</v>
      </c>
      <c r="DY175" s="835">
        <f>IF(EA105&lt;0,DY140+DY141+DY139,DY141)</f>
        <v>0.89999999999999991</v>
      </c>
      <c r="DZ175" s="835">
        <f t="shared" si="120"/>
        <v>0.89999999999999991</v>
      </c>
      <c r="EA175" s="835">
        <f t="shared" si="121"/>
        <v>0</v>
      </c>
      <c r="EB175" s="835">
        <f t="shared" si="122"/>
        <v>0</v>
      </c>
      <c r="EC175" s="834"/>
      <c r="ED175" s="827" t="s">
        <v>437</v>
      </c>
      <c r="EE175" s="835">
        <f>IF(EG105&lt;0,EE140+EE141+EE139,EE141)</f>
        <v>0.89999999999999991</v>
      </c>
      <c r="EF175" s="835">
        <f t="shared" si="123"/>
        <v>0.89999999999999991</v>
      </c>
      <c r="EG175" s="835">
        <f t="shared" si="124"/>
        <v>0</v>
      </c>
      <c r="EH175" s="835">
        <f t="shared" si="125"/>
        <v>0</v>
      </c>
      <c r="EI175" s="834"/>
      <c r="EJ175" s="827" t="s">
        <v>437</v>
      </c>
      <c r="EK175" s="835">
        <f>IF(EM105&lt;0,EK140+EK141+EK139,EK141)</f>
        <v>0.89999999999999991</v>
      </c>
      <c r="EL175" s="835">
        <f t="shared" si="126"/>
        <v>0.89999999999999991</v>
      </c>
      <c r="EM175" s="835">
        <f t="shared" si="127"/>
        <v>0</v>
      </c>
      <c r="EN175" s="835">
        <f t="shared" si="128"/>
        <v>0</v>
      </c>
      <c r="EO175" s="834"/>
      <c r="EP175" s="827" t="s">
        <v>437</v>
      </c>
      <c r="EQ175" s="835">
        <f>IF(ES105&lt;0,EQ140+EQ141+EQ139,EQ141)</f>
        <v>0.89999999999999991</v>
      </c>
      <c r="ER175" s="835">
        <f t="shared" si="129"/>
        <v>0.89999999999999991</v>
      </c>
      <c r="ES175" s="835">
        <f t="shared" si="130"/>
        <v>0</v>
      </c>
      <c r="ET175" s="835">
        <f t="shared" si="131"/>
        <v>0</v>
      </c>
      <c r="EU175" s="834"/>
      <c r="EV175" s="827" t="s">
        <v>437</v>
      </c>
      <c r="EW175" s="835">
        <f>IF(EY105&lt;0,EW140+EW141+EW139,EW141)</f>
        <v>0.89999999999999991</v>
      </c>
      <c r="EX175" s="835">
        <f t="shared" si="132"/>
        <v>0.89999999999999991</v>
      </c>
      <c r="EY175" s="835">
        <f t="shared" si="133"/>
        <v>0</v>
      </c>
      <c r="EZ175" s="835">
        <f t="shared" si="134"/>
        <v>0</v>
      </c>
      <c r="FA175" s="834"/>
      <c r="FB175" s="827" t="s">
        <v>437</v>
      </c>
      <c r="FC175" s="835">
        <f>IF(FE105&lt;0,FC140+FC141+FC139,FC141)</f>
        <v>0.89999999999999991</v>
      </c>
      <c r="FD175" s="835">
        <f t="shared" si="135"/>
        <v>0.89999999999999991</v>
      </c>
      <c r="FE175" s="835">
        <f t="shared" si="136"/>
        <v>0</v>
      </c>
      <c r="FF175" s="835">
        <f t="shared" si="137"/>
        <v>0</v>
      </c>
      <c r="FG175" s="834"/>
      <c r="FH175" s="827" t="s">
        <v>437</v>
      </c>
      <c r="FI175" s="835">
        <f>IF(FK105&lt;0,FI140+FI141+FI139,FI141)</f>
        <v>0.89999999999999991</v>
      </c>
      <c r="FJ175" s="835">
        <f t="shared" si="138"/>
        <v>0.89999999999999991</v>
      </c>
      <c r="FK175" s="835">
        <f t="shared" si="139"/>
        <v>0</v>
      </c>
      <c r="FL175" s="835">
        <f t="shared" si="140"/>
        <v>0</v>
      </c>
      <c r="FM175" s="834"/>
      <c r="FN175" s="827" t="s">
        <v>437</v>
      </c>
      <c r="FO175" s="835">
        <f>IF(FQ105&lt;0,FO140+FO141+FO139,FO141)</f>
        <v>0.89999999999999991</v>
      </c>
      <c r="FP175" s="835">
        <f t="shared" si="141"/>
        <v>0.89999999999999991</v>
      </c>
      <c r="FQ175" s="835">
        <f t="shared" si="142"/>
        <v>0</v>
      </c>
      <c r="FR175" s="835">
        <f t="shared" si="143"/>
        <v>0</v>
      </c>
      <c r="FS175" s="834"/>
      <c r="FT175" s="827" t="s">
        <v>437</v>
      </c>
      <c r="FU175" s="835">
        <f>IF(FW105&lt;0,FU140+FU141+FU139,FU141)</f>
        <v>0.89999999999999991</v>
      </c>
      <c r="FV175" s="835">
        <f t="shared" si="144"/>
        <v>0.89999999999999991</v>
      </c>
      <c r="FW175" s="835">
        <f t="shared" si="145"/>
        <v>0</v>
      </c>
      <c r="FX175" s="835">
        <f t="shared" si="146"/>
        <v>0</v>
      </c>
      <c r="FY175" s="834"/>
    </row>
    <row r="176" spans="1:181" x14ac:dyDescent="0.3">
      <c r="A176" s="19"/>
      <c r="B176" s="827" t="s">
        <v>436</v>
      </c>
      <c r="C176" s="835">
        <f>C139+C141</f>
        <v>0.4</v>
      </c>
      <c r="D176" s="835">
        <f t="shared" si="57"/>
        <v>0.4</v>
      </c>
      <c r="E176" s="835">
        <f t="shared" si="58"/>
        <v>8.2680000000000007</v>
      </c>
      <c r="F176" s="835">
        <f t="shared" si="59"/>
        <v>2.2356672000000004</v>
      </c>
      <c r="G176" s="834"/>
      <c r="H176" s="827" t="s">
        <v>436</v>
      </c>
      <c r="I176" s="835">
        <f>I139+I141</f>
        <v>0.4</v>
      </c>
      <c r="J176" s="835">
        <f t="shared" si="60"/>
        <v>0.4</v>
      </c>
      <c r="K176" s="835">
        <f t="shared" si="61"/>
        <v>10.6</v>
      </c>
      <c r="L176" s="835">
        <f t="shared" si="62"/>
        <v>2.8662399999999999</v>
      </c>
      <c r="M176" s="834"/>
      <c r="N176" s="827" t="s">
        <v>436</v>
      </c>
      <c r="O176" s="835">
        <f>O139+O141</f>
        <v>0.4</v>
      </c>
      <c r="P176" s="835">
        <f t="shared" si="63"/>
        <v>0.4</v>
      </c>
      <c r="Q176" s="835">
        <f t="shared" si="64"/>
        <v>9.01</v>
      </c>
      <c r="R176" s="835">
        <f t="shared" si="65"/>
        <v>2.4363040000000002</v>
      </c>
      <c r="S176" s="834"/>
      <c r="T176" s="827" t="s">
        <v>436</v>
      </c>
      <c r="U176" s="835">
        <f>U139+U141</f>
        <v>0.4</v>
      </c>
      <c r="V176" s="835">
        <f t="shared" si="66"/>
        <v>0.4</v>
      </c>
      <c r="W176" s="835">
        <f t="shared" si="67"/>
        <v>10.07</v>
      </c>
      <c r="X176" s="835">
        <f t="shared" si="68"/>
        <v>2.7229280000000005</v>
      </c>
      <c r="Y176" s="834"/>
      <c r="Z176" s="827" t="s">
        <v>436</v>
      </c>
      <c r="AA176" s="835">
        <f>AA139+AA141</f>
        <v>0.4</v>
      </c>
      <c r="AB176" s="835">
        <f t="shared" si="69"/>
        <v>0.4</v>
      </c>
      <c r="AC176" s="835">
        <f t="shared" si="70"/>
        <v>8.2680000000000007</v>
      </c>
      <c r="AD176" s="835">
        <f t="shared" si="71"/>
        <v>2.2356672000000004</v>
      </c>
      <c r="AE176" s="834"/>
      <c r="AF176" s="827" t="s">
        <v>436</v>
      </c>
      <c r="AG176" s="835">
        <f>AG139+AG141</f>
        <v>0.4</v>
      </c>
      <c r="AH176" s="835">
        <f t="shared" si="72"/>
        <v>0.4</v>
      </c>
      <c r="AI176" s="835">
        <f t="shared" si="73"/>
        <v>10.6</v>
      </c>
      <c r="AJ176" s="835">
        <f t="shared" si="74"/>
        <v>2.8662399999999999</v>
      </c>
      <c r="AK176" s="834"/>
      <c r="AL176" s="827" t="s">
        <v>436</v>
      </c>
      <c r="AM176" s="835">
        <f>AM139+AM141</f>
        <v>0.4</v>
      </c>
      <c r="AN176" s="835">
        <f t="shared" si="75"/>
        <v>0.4</v>
      </c>
      <c r="AO176" s="835">
        <f t="shared" si="76"/>
        <v>9.01</v>
      </c>
      <c r="AP176" s="835">
        <f t="shared" si="77"/>
        <v>2.4363040000000002</v>
      </c>
      <c r="AQ176" s="834"/>
      <c r="AR176" s="827" t="s">
        <v>436</v>
      </c>
      <c r="AS176" s="835">
        <f>AS139+AS141</f>
        <v>0.4</v>
      </c>
      <c r="AT176" s="835">
        <f t="shared" si="78"/>
        <v>0.4</v>
      </c>
      <c r="AU176" s="835">
        <f t="shared" si="79"/>
        <v>10.07</v>
      </c>
      <c r="AV176" s="835">
        <f t="shared" si="80"/>
        <v>2.7229280000000005</v>
      </c>
      <c r="AW176" s="834"/>
      <c r="AX176" s="827" t="s">
        <v>436</v>
      </c>
      <c r="AY176" s="835">
        <f>AY139+AY141</f>
        <v>0.4</v>
      </c>
      <c r="AZ176" s="835">
        <f t="shared" si="81"/>
        <v>0.4</v>
      </c>
      <c r="BA176" s="835">
        <f t="shared" si="82"/>
        <v>8.2680000000000007</v>
      </c>
      <c r="BB176" s="835">
        <f t="shared" si="83"/>
        <v>2.2356672000000004</v>
      </c>
      <c r="BC176" s="834"/>
      <c r="BD176" s="827" t="s">
        <v>436</v>
      </c>
      <c r="BE176" s="835">
        <f>BE139+BE141</f>
        <v>0.4</v>
      </c>
      <c r="BF176" s="835">
        <f t="shared" si="84"/>
        <v>0.4</v>
      </c>
      <c r="BG176" s="835">
        <f t="shared" si="85"/>
        <v>10.6</v>
      </c>
      <c r="BH176" s="835">
        <f t="shared" si="86"/>
        <v>2.8662399999999999</v>
      </c>
      <c r="BI176" s="834"/>
      <c r="BJ176" s="827" t="s">
        <v>436</v>
      </c>
      <c r="BK176" s="835">
        <f>BK139+BK141</f>
        <v>0.4</v>
      </c>
      <c r="BL176" s="835">
        <f t="shared" si="87"/>
        <v>0.4</v>
      </c>
      <c r="BM176" s="835">
        <f t="shared" si="88"/>
        <v>9.01</v>
      </c>
      <c r="BN176" s="835">
        <f t="shared" si="89"/>
        <v>2.4363040000000002</v>
      </c>
      <c r="BO176" s="834"/>
      <c r="BP176" s="827" t="s">
        <v>436</v>
      </c>
      <c r="BQ176" s="835">
        <f>BQ139+BQ141</f>
        <v>0.4</v>
      </c>
      <c r="BR176" s="835">
        <f t="shared" si="90"/>
        <v>0.4</v>
      </c>
      <c r="BS176" s="835">
        <f t="shared" si="91"/>
        <v>10.07</v>
      </c>
      <c r="BT176" s="835">
        <f t="shared" si="92"/>
        <v>2.7229280000000005</v>
      </c>
      <c r="BU176" s="834"/>
      <c r="BV176" s="827" t="s">
        <v>436</v>
      </c>
      <c r="BW176" s="835">
        <f>BW139+BW141</f>
        <v>0.4</v>
      </c>
      <c r="BX176" s="835">
        <f t="shared" si="93"/>
        <v>0.4</v>
      </c>
      <c r="BY176" s="835">
        <f t="shared" si="94"/>
        <v>8.2680000000000007</v>
      </c>
      <c r="BZ176" s="835">
        <f t="shared" si="95"/>
        <v>2.2356672000000004</v>
      </c>
      <c r="CA176" s="834"/>
      <c r="CB176" s="827" t="s">
        <v>436</v>
      </c>
      <c r="CC176" s="835">
        <f>CC139+CC141</f>
        <v>0.4</v>
      </c>
      <c r="CD176" s="835">
        <f t="shared" si="96"/>
        <v>0.4</v>
      </c>
      <c r="CE176" s="835">
        <f t="shared" si="97"/>
        <v>10.6</v>
      </c>
      <c r="CF176" s="835">
        <f t="shared" si="98"/>
        <v>2.8662399999999999</v>
      </c>
      <c r="CG176" s="834"/>
      <c r="CH176" s="827" t="s">
        <v>436</v>
      </c>
      <c r="CI176" s="835">
        <f>CI139+CI141</f>
        <v>0.4</v>
      </c>
      <c r="CJ176" s="835">
        <f t="shared" si="99"/>
        <v>0.4</v>
      </c>
      <c r="CK176" s="835">
        <f t="shared" si="100"/>
        <v>9.01</v>
      </c>
      <c r="CL176" s="835">
        <f t="shared" si="101"/>
        <v>2.4363040000000002</v>
      </c>
      <c r="CM176" s="834"/>
      <c r="CN176" s="827" t="s">
        <v>436</v>
      </c>
      <c r="CO176" s="835">
        <f>CO139+CO141</f>
        <v>0.4</v>
      </c>
      <c r="CP176" s="835">
        <f t="shared" si="102"/>
        <v>0.4</v>
      </c>
      <c r="CQ176" s="835">
        <f t="shared" si="103"/>
        <v>10.07</v>
      </c>
      <c r="CR176" s="835">
        <f t="shared" si="104"/>
        <v>2.7229280000000005</v>
      </c>
      <c r="CS176" s="834"/>
      <c r="CT176" s="827" t="s">
        <v>436</v>
      </c>
      <c r="CU176" s="835">
        <f>CU139+CU141</f>
        <v>0.4</v>
      </c>
      <c r="CV176" s="835">
        <f t="shared" si="105"/>
        <v>0.4</v>
      </c>
      <c r="CW176" s="835">
        <f t="shared" si="106"/>
        <v>8.2680000000000007</v>
      </c>
      <c r="CX176" s="835">
        <f t="shared" si="107"/>
        <v>2.2356672000000004</v>
      </c>
      <c r="CY176" s="834"/>
      <c r="CZ176" s="827" t="s">
        <v>436</v>
      </c>
      <c r="DA176" s="835">
        <f>DA139+DA141</f>
        <v>0.4</v>
      </c>
      <c r="DB176" s="835">
        <f t="shared" si="108"/>
        <v>0.4</v>
      </c>
      <c r="DC176" s="835">
        <f t="shared" si="109"/>
        <v>10.6</v>
      </c>
      <c r="DD176" s="835">
        <f t="shared" si="110"/>
        <v>2.8662399999999999</v>
      </c>
      <c r="DE176" s="834"/>
      <c r="DF176" s="827" t="s">
        <v>436</v>
      </c>
      <c r="DG176" s="835">
        <f>DG139+DG141</f>
        <v>0.4</v>
      </c>
      <c r="DH176" s="835">
        <f t="shared" si="111"/>
        <v>0.4</v>
      </c>
      <c r="DI176" s="835">
        <f t="shared" si="112"/>
        <v>9.01</v>
      </c>
      <c r="DJ176" s="835">
        <f t="shared" si="113"/>
        <v>2.4363040000000002</v>
      </c>
      <c r="DK176" s="834"/>
      <c r="DL176" s="827" t="s">
        <v>436</v>
      </c>
      <c r="DM176" s="835">
        <f>DM139+DM141</f>
        <v>0.4</v>
      </c>
      <c r="DN176" s="835">
        <f t="shared" si="114"/>
        <v>0.4</v>
      </c>
      <c r="DO176" s="835">
        <f t="shared" si="115"/>
        <v>10.07</v>
      </c>
      <c r="DP176" s="835">
        <f t="shared" si="116"/>
        <v>2.7229280000000005</v>
      </c>
      <c r="DQ176" s="834"/>
      <c r="DR176" s="827" t="s">
        <v>436</v>
      </c>
      <c r="DS176" s="835">
        <f>DS139+DS141</f>
        <v>0.4</v>
      </c>
      <c r="DT176" s="835">
        <f t="shared" si="117"/>
        <v>0.4</v>
      </c>
      <c r="DU176" s="835">
        <f t="shared" si="118"/>
        <v>0</v>
      </c>
      <c r="DV176" s="835">
        <f t="shared" si="119"/>
        <v>0</v>
      </c>
      <c r="DW176" s="834"/>
      <c r="DX176" s="827" t="s">
        <v>436</v>
      </c>
      <c r="DY176" s="835">
        <f>DY139+DY141</f>
        <v>0.4</v>
      </c>
      <c r="DZ176" s="835">
        <f t="shared" si="120"/>
        <v>0.4</v>
      </c>
      <c r="EA176" s="835">
        <f t="shared" si="121"/>
        <v>0</v>
      </c>
      <c r="EB176" s="835">
        <f t="shared" si="122"/>
        <v>0</v>
      </c>
      <c r="EC176" s="834"/>
      <c r="ED176" s="827" t="s">
        <v>436</v>
      </c>
      <c r="EE176" s="835">
        <f>EE139+EE141</f>
        <v>0.4</v>
      </c>
      <c r="EF176" s="835">
        <f t="shared" si="123"/>
        <v>0.4</v>
      </c>
      <c r="EG176" s="835">
        <f t="shared" si="124"/>
        <v>0</v>
      </c>
      <c r="EH176" s="835">
        <f t="shared" si="125"/>
        <v>0</v>
      </c>
      <c r="EI176" s="834"/>
      <c r="EJ176" s="827" t="s">
        <v>436</v>
      </c>
      <c r="EK176" s="835">
        <f>EK139+EK141</f>
        <v>0.4</v>
      </c>
      <c r="EL176" s="835">
        <f t="shared" si="126"/>
        <v>0.4</v>
      </c>
      <c r="EM176" s="835">
        <f t="shared" si="127"/>
        <v>0</v>
      </c>
      <c r="EN176" s="835">
        <f t="shared" si="128"/>
        <v>0</v>
      </c>
      <c r="EO176" s="834"/>
      <c r="EP176" s="827" t="s">
        <v>436</v>
      </c>
      <c r="EQ176" s="835">
        <f>EQ139+EQ141</f>
        <v>0.4</v>
      </c>
      <c r="ER176" s="835">
        <f t="shared" si="129"/>
        <v>0.4</v>
      </c>
      <c r="ES176" s="835">
        <f t="shared" si="130"/>
        <v>0</v>
      </c>
      <c r="ET176" s="835">
        <f t="shared" si="131"/>
        <v>0</v>
      </c>
      <c r="EU176" s="834"/>
      <c r="EV176" s="827" t="s">
        <v>436</v>
      </c>
      <c r="EW176" s="835">
        <f>EW139+EW141</f>
        <v>0.4</v>
      </c>
      <c r="EX176" s="835">
        <f t="shared" si="132"/>
        <v>0.4</v>
      </c>
      <c r="EY176" s="835">
        <f t="shared" si="133"/>
        <v>0</v>
      </c>
      <c r="EZ176" s="835">
        <f t="shared" si="134"/>
        <v>0</v>
      </c>
      <c r="FA176" s="834"/>
      <c r="FB176" s="827" t="s">
        <v>436</v>
      </c>
      <c r="FC176" s="835">
        <f>FC139+FC141</f>
        <v>0.4</v>
      </c>
      <c r="FD176" s="835">
        <f t="shared" si="135"/>
        <v>0.4</v>
      </c>
      <c r="FE176" s="835">
        <f t="shared" si="136"/>
        <v>0</v>
      </c>
      <c r="FF176" s="835">
        <f t="shared" si="137"/>
        <v>0</v>
      </c>
      <c r="FG176" s="834"/>
      <c r="FH176" s="827" t="s">
        <v>436</v>
      </c>
      <c r="FI176" s="835">
        <f>FI139+FI141</f>
        <v>0.4</v>
      </c>
      <c r="FJ176" s="835">
        <f t="shared" si="138"/>
        <v>0.4</v>
      </c>
      <c r="FK176" s="835">
        <f t="shared" si="139"/>
        <v>0</v>
      </c>
      <c r="FL176" s="835">
        <f t="shared" si="140"/>
        <v>0</v>
      </c>
      <c r="FM176" s="834"/>
      <c r="FN176" s="827" t="s">
        <v>436</v>
      </c>
      <c r="FO176" s="835">
        <f>FO139+FO141</f>
        <v>0.4</v>
      </c>
      <c r="FP176" s="835">
        <f t="shared" si="141"/>
        <v>0.4</v>
      </c>
      <c r="FQ176" s="835">
        <f t="shared" si="142"/>
        <v>0</v>
      </c>
      <c r="FR176" s="835">
        <f t="shared" si="143"/>
        <v>0</v>
      </c>
      <c r="FS176" s="834"/>
      <c r="FT176" s="827" t="s">
        <v>436</v>
      </c>
      <c r="FU176" s="835">
        <f>FU139+FU141</f>
        <v>0.4</v>
      </c>
      <c r="FV176" s="835">
        <f t="shared" si="144"/>
        <v>0.4</v>
      </c>
      <c r="FW176" s="835">
        <f t="shared" si="145"/>
        <v>0</v>
      </c>
      <c r="FX176" s="835">
        <f t="shared" si="146"/>
        <v>0</v>
      </c>
      <c r="FY176" s="834"/>
    </row>
    <row r="177" spans="1:181" x14ac:dyDescent="0.3">
      <c r="A177" s="19"/>
      <c r="B177" s="827" t="s">
        <v>435</v>
      </c>
      <c r="C177" s="835">
        <f>IF(E106&lt;0,C142+C139+C141,C139)</f>
        <v>1.2</v>
      </c>
      <c r="D177" s="835">
        <f t="shared" si="57"/>
        <v>1</v>
      </c>
      <c r="E177" s="835">
        <f t="shared" si="58"/>
        <v>8.9699999999999989</v>
      </c>
      <c r="F177" s="835">
        <f t="shared" si="59"/>
        <v>3.1717919999999995</v>
      </c>
      <c r="G177" s="834"/>
      <c r="H177" s="827" t="s">
        <v>435</v>
      </c>
      <c r="I177" s="835">
        <f>IF(K106&lt;0,I142+I139+I141,I139)</f>
        <v>1.2</v>
      </c>
      <c r="J177" s="835">
        <f t="shared" si="60"/>
        <v>1</v>
      </c>
      <c r="K177" s="835">
        <f t="shared" si="61"/>
        <v>11.5</v>
      </c>
      <c r="L177" s="835">
        <f t="shared" si="62"/>
        <v>4.0663999999999998</v>
      </c>
      <c r="M177" s="834"/>
      <c r="N177" s="827" t="s">
        <v>435</v>
      </c>
      <c r="O177" s="835">
        <f>IF(Q106&lt;0,O142+O139+O141,O139)</f>
        <v>1.2</v>
      </c>
      <c r="P177" s="835">
        <f t="shared" si="63"/>
        <v>1</v>
      </c>
      <c r="Q177" s="835">
        <f t="shared" si="64"/>
        <v>9.7750000000000004</v>
      </c>
      <c r="R177" s="835">
        <f t="shared" si="65"/>
        <v>3.4564400000000002</v>
      </c>
      <c r="S177" s="834"/>
      <c r="T177" s="827" t="s">
        <v>435</v>
      </c>
      <c r="U177" s="835">
        <f>IF(W106&lt;0,U142+U139+U141,U139)</f>
        <v>1.2</v>
      </c>
      <c r="V177" s="835">
        <f t="shared" si="66"/>
        <v>1</v>
      </c>
      <c r="W177" s="835">
        <f t="shared" si="67"/>
        <v>10.925000000000001</v>
      </c>
      <c r="X177" s="835">
        <f t="shared" si="68"/>
        <v>3.8630800000000001</v>
      </c>
      <c r="Y177" s="834"/>
      <c r="Z177" s="827" t="s">
        <v>435</v>
      </c>
      <c r="AA177" s="835">
        <f>IF(AC106&lt;0,AA142+AA139+AA141,AA139)</f>
        <v>1.2</v>
      </c>
      <c r="AB177" s="835">
        <f t="shared" si="69"/>
        <v>1</v>
      </c>
      <c r="AC177" s="835">
        <f t="shared" si="70"/>
        <v>8.9699999999999989</v>
      </c>
      <c r="AD177" s="835">
        <f t="shared" si="71"/>
        <v>3.1717919999999995</v>
      </c>
      <c r="AE177" s="834"/>
      <c r="AF177" s="827" t="s">
        <v>435</v>
      </c>
      <c r="AG177" s="835">
        <f>IF(AI106&lt;0,AG142+AG139+AG141,AG139)</f>
        <v>1.2</v>
      </c>
      <c r="AH177" s="835">
        <f t="shared" si="72"/>
        <v>1</v>
      </c>
      <c r="AI177" s="835">
        <f t="shared" si="73"/>
        <v>11.5</v>
      </c>
      <c r="AJ177" s="835">
        <f t="shared" si="74"/>
        <v>4.0663999999999998</v>
      </c>
      <c r="AK177" s="834"/>
      <c r="AL177" s="827" t="s">
        <v>435</v>
      </c>
      <c r="AM177" s="835">
        <f>IF(AO106&lt;0,AM142+AM139+AM141,AM139)</f>
        <v>1.2</v>
      </c>
      <c r="AN177" s="835">
        <f t="shared" si="75"/>
        <v>1</v>
      </c>
      <c r="AO177" s="835">
        <f t="shared" si="76"/>
        <v>9.7750000000000004</v>
      </c>
      <c r="AP177" s="835">
        <f t="shared" si="77"/>
        <v>3.4564400000000002</v>
      </c>
      <c r="AQ177" s="834"/>
      <c r="AR177" s="827" t="s">
        <v>435</v>
      </c>
      <c r="AS177" s="835">
        <f>IF(AU106&lt;0,AS142+AS139+AS141,AS139)</f>
        <v>1.2</v>
      </c>
      <c r="AT177" s="835">
        <f t="shared" si="78"/>
        <v>1</v>
      </c>
      <c r="AU177" s="835">
        <f t="shared" si="79"/>
        <v>10.925000000000001</v>
      </c>
      <c r="AV177" s="835">
        <f t="shared" si="80"/>
        <v>3.8630800000000001</v>
      </c>
      <c r="AW177" s="834"/>
      <c r="AX177" s="827" t="s">
        <v>435</v>
      </c>
      <c r="AY177" s="835">
        <f>IF(BA106&lt;0,AY142+AY139+AY141,AY139)</f>
        <v>1.2</v>
      </c>
      <c r="AZ177" s="835">
        <f t="shared" si="81"/>
        <v>1</v>
      </c>
      <c r="BA177" s="835">
        <f t="shared" si="82"/>
        <v>8.9699999999999989</v>
      </c>
      <c r="BB177" s="835">
        <f t="shared" si="83"/>
        <v>3.1717919999999995</v>
      </c>
      <c r="BC177" s="834"/>
      <c r="BD177" s="827" t="s">
        <v>435</v>
      </c>
      <c r="BE177" s="835">
        <f>IF(BG106&lt;0,BE142+BE139+BE141,BE139)</f>
        <v>1.2</v>
      </c>
      <c r="BF177" s="835">
        <f t="shared" si="84"/>
        <v>1</v>
      </c>
      <c r="BG177" s="835">
        <f t="shared" si="85"/>
        <v>11.5</v>
      </c>
      <c r="BH177" s="835">
        <f t="shared" si="86"/>
        <v>4.0663999999999998</v>
      </c>
      <c r="BI177" s="834"/>
      <c r="BJ177" s="827" t="s">
        <v>435</v>
      </c>
      <c r="BK177" s="835">
        <f>IF(BM106&lt;0,BK142+BK139+BK141,BK139)</f>
        <v>1.2</v>
      </c>
      <c r="BL177" s="835">
        <f t="shared" si="87"/>
        <v>1</v>
      </c>
      <c r="BM177" s="835">
        <f t="shared" si="88"/>
        <v>9.7750000000000004</v>
      </c>
      <c r="BN177" s="835">
        <f t="shared" si="89"/>
        <v>3.4564400000000002</v>
      </c>
      <c r="BO177" s="834"/>
      <c r="BP177" s="827" t="s">
        <v>435</v>
      </c>
      <c r="BQ177" s="835">
        <f>IF(BS106&lt;0,BQ142+BQ139+BQ141,BQ139)</f>
        <v>1.2</v>
      </c>
      <c r="BR177" s="835">
        <f t="shared" si="90"/>
        <v>1</v>
      </c>
      <c r="BS177" s="835">
        <f t="shared" si="91"/>
        <v>10.925000000000001</v>
      </c>
      <c r="BT177" s="835">
        <f t="shared" si="92"/>
        <v>3.8630800000000001</v>
      </c>
      <c r="BU177" s="834"/>
      <c r="BV177" s="827" t="s">
        <v>435</v>
      </c>
      <c r="BW177" s="835">
        <f>IF(BY106&lt;0,BW142+BW139+BW141,BW139)</f>
        <v>1.2</v>
      </c>
      <c r="BX177" s="835">
        <f t="shared" si="93"/>
        <v>1</v>
      </c>
      <c r="BY177" s="835">
        <f t="shared" si="94"/>
        <v>8.9699999999999989</v>
      </c>
      <c r="BZ177" s="835">
        <f t="shared" si="95"/>
        <v>3.1717919999999995</v>
      </c>
      <c r="CA177" s="834"/>
      <c r="CB177" s="827" t="s">
        <v>435</v>
      </c>
      <c r="CC177" s="835">
        <f>IF(CE106&lt;0,CC142+CC139+CC141,CC139)</f>
        <v>1.2</v>
      </c>
      <c r="CD177" s="835">
        <f t="shared" si="96"/>
        <v>1</v>
      </c>
      <c r="CE177" s="835">
        <f t="shared" si="97"/>
        <v>11.5</v>
      </c>
      <c r="CF177" s="835">
        <f t="shared" si="98"/>
        <v>4.0663999999999998</v>
      </c>
      <c r="CG177" s="834"/>
      <c r="CH177" s="827" t="s">
        <v>435</v>
      </c>
      <c r="CI177" s="835">
        <f>IF(CK106&lt;0,CI142+CI139+CI141,CI139)</f>
        <v>1.2</v>
      </c>
      <c r="CJ177" s="835">
        <f t="shared" si="99"/>
        <v>1</v>
      </c>
      <c r="CK177" s="835">
        <f t="shared" si="100"/>
        <v>9.7750000000000004</v>
      </c>
      <c r="CL177" s="835">
        <f t="shared" si="101"/>
        <v>3.4564400000000002</v>
      </c>
      <c r="CM177" s="834"/>
      <c r="CN177" s="827" t="s">
        <v>435</v>
      </c>
      <c r="CO177" s="835">
        <f>IF(CQ106&lt;0,CO142+CO139+CO141,CO139)</f>
        <v>1.2</v>
      </c>
      <c r="CP177" s="835">
        <f t="shared" si="102"/>
        <v>1</v>
      </c>
      <c r="CQ177" s="835">
        <f t="shared" si="103"/>
        <v>10.925000000000001</v>
      </c>
      <c r="CR177" s="835">
        <f t="shared" si="104"/>
        <v>3.8630800000000001</v>
      </c>
      <c r="CS177" s="834"/>
      <c r="CT177" s="827" t="s">
        <v>435</v>
      </c>
      <c r="CU177" s="835">
        <f>IF(CW106&lt;0,CU142+CU139+CU141,CU139)</f>
        <v>1.2</v>
      </c>
      <c r="CV177" s="835">
        <f t="shared" si="105"/>
        <v>1</v>
      </c>
      <c r="CW177" s="835">
        <f t="shared" si="106"/>
        <v>8.9699999999999989</v>
      </c>
      <c r="CX177" s="835">
        <f t="shared" si="107"/>
        <v>3.1717919999999995</v>
      </c>
      <c r="CY177" s="834"/>
      <c r="CZ177" s="827" t="s">
        <v>435</v>
      </c>
      <c r="DA177" s="835">
        <f>IF(DC106&lt;0,DA142+DA139+DA141,DA139)</f>
        <v>1.2</v>
      </c>
      <c r="DB177" s="835">
        <f t="shared" si="108"/>
        <v>1</v>
      </c>
      <c r="DC177" s="835">
        <f t="shared" si="109"/>
        <v>11.5</v>
      </c>
      <c r="DD177" s="835">
        <f t="shared" si="110"/>
        <v>4.0663999999999998</v>
      </c>
      <c r="DE177" s="834"/>
      <c r="DF177" s="827" t="s">
        <v>435</v>
      </c>
      <c r="DG177" s="835">
        <f>IF(DI106&lt;0,DG142+DG139+DG141,DG139)</f>
        <v>1.2</v>
      </c>
      <c r="DH177" s="835">
        <f t="shared" si="111"/>
        <v>1</v>
      </c>
      <c r="DI177" s="835">
        <f t="shared" si="112"/>
        <v>9.7750000000000004</v>
      </c>
      <c r="DJ177" s="835">
        <f t="shared" si="113"/>
        <v>3.4564400000000002</v>
      </c>
      <c r="DK177" s="834"/>
      <c r="DL177" s="827" t="s">
        <v>435</v>
      </c>
      <c r="DM177" s="835">
        <f>IF(DO106&lt;0,DM142+DM139+DM141,DM139)</f>
        <v>1.2</v>
      </c>
      <c r="DN177" s="835">
        <f t="shared" si="114"/>
        <v>1</v>
      </c>
      <c r="DO177" s="835">
        <f t="shared" si="115"/>
        <v>10.925000000000001</v>
      </c>
      <c r="DP177" s="835">
        <f t="shared" si="116"/>
        <v>3.8630800000000001</v>
      </c>
      <c r="DQ177" s="834"/>
      <c r="DR177" s="827" t="s">
        <v>435</v>
      </c>
      <c r="DS177" s="835">
        <f>IF(DU106&lt;0,DS142+DS139+DS141,DS139)</f>
        <v>1.2</v>
      </c>
      <c r="DT177" s="835">
        <f t="shared" si="117"/>
        <v>1</v>
      </c>
      <c r="DU177" s="835">
        <f t="shared" si="118"/>
        <v>0</v>
      </c>
      <c r="DV177" s="835">
        <f t="shared" si="119"/>
        <v>0</v>
      </c>
      <c r="DW177" s="834"/>
      <c r="DX177" s="827" t="s">
        <v>435</v>
      </c>
      <c r="DY177" s="835">
        <f>IF(EA106&lt;0,DY142+DY139+DY141,DY139)</f>
        <v>1.2</v>
      </c>
      <c r="DZ177" s="835">
        <f t="shared" si="120"/>
        <v>1</v>
      </c>
      <c r="EA177" s="835">
        <f t="shared" si="121"/>
        <v>0</v>
      </c>
      <c r="EB177" s="835">
        <f t="shared" si="122"/>
        <v>0</v>
      </c>
      <c r="EC177" s="834"/>
      <c r="ED177" s="827" t="s">
        <v>435</v>
      </c>
      <c r="EE177" s="835">
        <f>IF(EG106&lt;0,EE142+EE139+EE141,EE139)</f>
        <v>1.2</v>
      </c>
      <c r="EF177" s="835">
        <f t="shared" si="123"/>
        <v>1</v>
      </c>
      <c r="EG177" s="835">
        <f t="shared" si="124"/>
        <v>0</v>
      </c>
      <c r="EH177" s="835">
        <f t="shared" si="125"/>
        <v>0</v>
      </c>
      <c r="EI177" s="834"/>
      <c r="EJ177" s="827" t="s">
        <v>435</v>
      </c>
      <c r="EK177" s="835">
        <f>IF(EM106&lt;0,EK142+EK139+EK141,EK139)</f>
        <v>1.2</v>
      </c>
      <c r="EL177" s="835">
        <f t="shared" si="126"/>
        <v>1</v>
      </c>
      <c r="EM177" s="835">
        <f t="shared" si="127"/>
        <v>0</v>
      </c>
      <c r="EN177" s="835">
        <f t="shared" si="128"/>
        <v>0</v>
      </c>
      <c r="EO177" s="834"/>
      <c r="EP177" s="827" t="s">
        <v>435</v>
      </c>
      <c r="EQ177" s="835">
        <f>IF(ES106&lt;0,EQ142+EQ139+EQ141,EQ139)</f>
        <v>1.2</v>
      </c>
      <c r="ER177" s="835">
        <f t="shared" si="129"/>
        <v>1</v>
      </c>
      <c r="ES177" s="835">
        <f t="shared" si="130"/>
        <v>0</v>
      </c>
      <c r="ET177" s="835">
        <f t="shared" si="131"/>
        <v>0</v>
      </c>
      <c r="EU177" s="834"/>
      <c r="EV177" s="827" t="s">
        <v>435</v>
      </c>
      <c r="EW177" s="835">
        <f>IF(EY106&lt;0,EW142+EW139+EW141,EW139)</f>
        <v>1.2</v>
      </c>
      <c r="EX177" s="835">
        <f t="shared" si="132"/>
        <v>1</v>
      </c>
      <c r="EY177" s="835">
        <f t="shared" si="133"/>
        <v>0</v>
      </c>
      <c r="EZ177" s="835">
        <f t="shared" si="134"/>
        <v>0</v>
      </c>
      <c r="FA177" s="834"/>
      <c r="FB177" s="827" t="s">
        <v>435</v>
      </c>
      <c r="FC177" s="835">
        <f>IF(FE106&lt;0,FC142+FC139+FC141,FC139)</f>
        <v>1.2</v>
      </c>
      <c r="FD177" s="835">
        <f t="shared" si="135"/>
        <v>1</v>
      </c>
      <c r="FE177" s="835">
        <f t="shared" si="136"/>
        <v>0</v>
      </c>
      <c r="FF177" s="835">
        <f t="shared" si="137"/>
        <v>0</v>
      </c>
      <c r="FG177" s="834"/>
      <c r="FH177" s="827" t="s">
        <v>435</v>
      </c>
      <c r="FI177" s="835">
        <f>IF(FK106&lt;0,FI142+FI139+FI141,FI139)</f>
        <v>1.2</v>
      </c>
      <c r="FJ177" s="835">
        <f t="shared" si="138"/>
        <v>1</v>
      </c>
      <c r="FK177" s="835">
        <f t="shared" si="139"/>
        <v>0</v>
      </c>
      <c r="FL177" s="835">
        <f t="shared" si="140"/>
        <v>0</v>
      </c>
      <c r="FM177" s="834"/>
      <c r="FN177" s="827" t="s">
        <v>435</v>
      </c>
      <c r="FO177" s="835">
        <f>IF(FQ106&lt;0,FO142+FO139+FO141,FO139)</f>
        <v>1.2</v>
      </c>
      <c r="FP177" s="835">
        <f t="shared" si="141"/>
        <v>1</v>
      </c>
      <c r="FQ177" s="835">
        <f t="shared" si="142"/>
        <v>0</v>
      </c>
      <c r="FR177" s="835">
        <f t="shared" si="143"/>
        <v>0</v>
      </c>
      <c r="FS177" s="834"/>
      <c r="FT177" s="827" t="s">
        <v>435</v>
      </c>
      <c r="FU177" s="835">
        <f>IF(FW106&lt;0,FU142+FU139+FU141,FU139)</f>
        <v>1.2</v>
      </c>
      <c r="FV177" s="835">
        <f t="shared" si="144"/>
        <v>1</v>
      </c>
      <c r="FW177" s="835">
        <f t="shared" si="145"/>
        <v>0</v>
      </c>
      <c r="FX177" s="835">
        <f t="shared" si="146"/>
        <v>0</v>
      </c>
      <c r="FY177" s="834"/>
    </row>
    <row r="178" spans="1:181" x14ac:dyDescent="0.3">
      <c r="A178" s="19"/>
      <c r="B178" s="827" t="s">
        <v>434</v>
      </c>
      <c r="C178" s="835">
        <f>F139+F140</f>
        <v>1.7</v>
      </c>
      <c r="D178" s="835">
        <f t="shared" si="57"/>
        <v>1</v>
      </c>
      <c r="E178" s="835">
        <f t="shared" si="58"/>
        <v>8.9699999999999989</v>
      </c>
      <c r="F178" s="835">
        <f t="shared" si="59"/>
        <v>4.147727999999999</v>
      </c>
      <c r="G178" s="834"/>
      <c r="H178" s="827" t="s">
        <v>434</v>
      </c>
      <c r="I178" s="835">
        <f>L139+L140</f>
        <v>1.7</v>
      </c>
      <c r="J178" s="835">
        <f t="shared" si="60"/>
        <v>1</v>
      </c>
      <c r="K178" s="835">
        <f t="shared" si="61"/>
        <v>11.5</v>
      </c>
      <c r="L178" s="835">
        <f t="shared" si="62"/>
        <v>5.3175999999999997</v>
      </c>
      <c r="M178" s="834"/>
      <c r="N178" s="827" t="s">
        <v>434</v>
      </c>
      <c r="O178" s="835">
        <f>R139+R140</f>
        <v>1.7</v>
      </c>
      <c r="P178" s="835">
        <f t="shared" si="63"/>
        <v>1</v>
      </c>
      <c r="Q178" s="835">
        <f t="shared" si="64"/>
        <v>9.7750000000000004</v>
      </c>
      <c r="R178" s="835">
        <f t="shared" si="65"/>
        <v>4.5199600000000002</v>
      </c>
      <c r="S178" s="834"/>
      <c r="T178" s="827" t="s">
        <v>434</v>
      </c>
      <c r="U178" s="835">
        <f>X139+X140</f>
        <v>1.7</v>
      </c>
      <c r="V178" s="835">
        <f t="shared" si="66"/>
        <v>1</v>
      </c>
      <c r="W178" s="835">
        <f t="shared" si="67"/>
        <v>10.925000000000001</v>
      </c>
      <c r="X178" s="835">
        <f t="shared" si="68"/>
        <v>5.0517200000000004</v>
      </c>
      <c r="Y178" s="834"/>
      <c r="Z178" s="827" t="s">
        <v>434</v>
      </c>
      <c r="AA178" s="835">
        <f>AD139+AD140</f>
        <v>1.7</v>
      </c>
      <c r="AB178" s="835">
        <f t="shared" si="69"/>
        <v>1</v>
      </c>
      <c r="AC178" s="835">
        <f t="shared" si="70"/>
        <v>8.9699999999999989</v>
      </c>
      <c r="AD178" s="835">
        <f t="shared" si="71"/>
        <v>4.147727999999999</v>
      </c>
      <c r="AE178" s="834"/>
      <c r="AF178" s="827" t="s">
        <v>434</v>
      </c>
      <c r="AG178" s="835">
        <f>AJ139+AJ140</f>
        <v>1.7</v>
      </c>
      <c r="AH178" s="835">
        <f t="shared" si="72"/>
        <v>1</v>
      </c>
      <c r="AI178" s="835">
        <f t="shared" si="73"/>
        <v>11.5</v>
      </c>
      <c r="AJ178" s="835">
        <f t="shared" si="74"/>
        <v>5.3175999999999997</v>
      </c>
      <c r="AK178" s="834"/>
      <c r="AL178" s="827" t="s">
        <v>434</v>
      </c>
      <c r="AM178" s="835">
        <f>AP139+AP140</f>
        <v>1.7</v>
      </c>
      <c r="AN178" s="835">
        <f t="shared" si="75"/>
        <v>1</v>
      </c>
      <c r="AO178" s="835">
        <f t="shared" si="76"/>
        <v>9.7750000000000004</v>
      </c>
      <c r="AP178" s="835">
        <f t="shared" si="77"/>
        <v>4.5199600000000002</v>
      </c>
      <c r="AQ178" s="834"/>
      <c r="AR178" s="827" t="s">
        <v>434</v>
      </c>
      <c r="AS178" s="835">
        <f>AV139+AV140</f>
        <v>1.7</v>
      </c>
      <c r="AT178" s="835">
        <f t="shared" si="78"/>
        <v>1</v>
      </c>
      <c r="AU178" s="835">
        <f t="shared" si="79"/>
        <v>10.925000000000001</v>
      </c>
      <c r="AV178" s="835">
        <f t="shared" si="80"/>
        <v>5.0517200000000004</v>
      </c>
      <c r="AW178" s="834"/>
      <c r="AX178" s="827" t="s">
        <v>434</v>
      </c>
      <c r="AY178" s="835">
        <f>BB139+BB140</f>
        <v>1.7</v>
      </c>
      <c r="AZ178" s="835">
        <f t="shared" si="81"/>
        <v>1</v>
      </c>
      <c r="BA178" s="835">
        <f t="shared" si="82"/>
        <v>8.9699999999999989</v>
      </c>
      <c r="BB178" s="835">
        <f t="shared" si="83"/>
        <v>4.147727999999999</v>
      </c>
      <c r="BC178" s="834"/>
      <c r="BD178" s="827" t="s">
        <v>434</v>
      </c>
      <c r="BE178" s="835">
        <f>BH139+BH140</f>
        <v>1.7</v>
      </c>
      <c r="BF178" s="835">
        <f t="shared" si="84"/>
        <v>1</v>
      </c>
      <c r="BG178" s="835">
        <f t="shared" si="85"/>
        <v>11.5</v>
      </c>
      <c r="BH178" s="835">
        <f t="shared" si="86"/>
        <v>5.3175999999999997</v>
      </c>
      <c r="BI178" s="834"/>
      <c r="BJ178" s="827" t="s">
        <v>434</v>
      </c>
      <c r="BK178" s="835">
        <f>BN139+BN140</f>
        <v>1.7</v>
      </c>
      <c r="BL178" s="835">
        <f t="shared" si="87"/>
        <v>1</v>
      </c>
      <c r="BM178" s="835">
        <f t="shared" si="88"/>
        <v>9.7750000000000004</v>
      </c>
      <c r="BN178" s="835">
        <f t="shared" si="89"/>
        <v>4.5199600000000002</v>
      </c>
      <c r="BO178" s="834"/>
      <c r="BP178" s="827" t="s">
        <v>434</v>
      </c>
      <c r="BQ178" s="835">
        <f>BT139+BT140</f>
        <v>1.7</v>
      </c>
      <c r="BR178" s="835">
        <f t="shared" si="90"/>
        <v>1</v>
      </c>
      <c r="BS178" s="835">
        <f t="shared" si="91"/>
        <v>10.925000000000001</v>
      </c>
      <c r="BT178" s="835">
        <f t="shared" si="92"/>
        <v>5.0517200000000004</v>
      </c>
      <c r="BU178" s="834"/>
      <c r="BV178" s="827" t="s">
        <v>434</v>
      </c>
      <c r="BW178" s="835">
        <f>BZ139+BZ140</f>
        <v>1.7</v>
      </c>
      <c r="BX178" s="835">
        <f t="shared" si="93"/>
        <v>1</v>
      </c>
      <c r="BY178" s="835">
        <f t="shared" si="94"/>
        <v>8.9699999999999989</v>
      </c>
      <c r="BZ178" s="835">
        <f t="shared" si="95"/>
        <v>4.147727999999999</v>
      </c>
      <c r="CA178" s="834"/>
      <c r="CB178" s="827" t="s">
        <v>434</v>
      </c>
      <c r="CC178" s="835">
        <f>CF139+CF140</f>
        <v>1.7</v>
      </c>
      <c r="CD178" s="835">
        <f t="shared" si="96"/>
        <v>1</v>
      </c>
      <c r="CE178" s="835">
        <f t="shared" si="97"/>
        <v>11.5</v>
      </c>
      <c r="CF178" s="835">
        <f t="shared" si="98"/>
        <v>5.3175999999999997</v>
      </c>
      <c r="CG178" s="834"/>
      <c r="CH178" s="827" t="s">
        <v>434</v>
      </c>
      <c r="CI178" s="835">
        <f>CL139+CL140</f>
        <v>1.7</v>
      </c>
      <c r="CJ178" s="835">
        <f t="shared" si="99"/>
        <v>1</v>
      </c>
      <c r="CK178" s="835">
        <f t="shared" si="100"/>
        <v>9.7750000000000004</v>
      </c>
      <c r="CL178" s="835">
        <f t="shared" si="101"/>
        <v>4.5199600000000002</v>
      </c>
      <c r="CM178" s="834"/>
      <c r="CN178" s="827" t="s">
        <v>434</v>
      </c>
      <c r="CO178" s="835">
        <f>CR139+CR140</f>
        <v>1.7</v>
      </c>
      <c r="CP178" s="835">
        <f t="shared" si="102"/>
        <v>1</v>
      </c>
      <c r="CQ178" s="835">
        <f t="shared" si="103"/>
        <v>10.925000000000001</v>
      </c>
      <c r="CR178" s="835">
        <f t="shared" si="104"/>
        <v>5.0517200000000004</v>
      </c>
      <c r="CS178" s="834"/>
      <c r="CT178" s="827" t="s">
        <v>434</v>
      </c>
      <c r="CU178" s="835">
        <f>CX139+CX140</f>
        <v>1.7</v>
      </c>
      <c r="CV178" s="835">
        <f t="shared" si="105"/>
        <v>1</v>
      </c>
      <c r="CW178" s="835">
        <f t="shared" si="106"/>
        <v>8.9699999999999989</v>
      </c>
      <c r="CX178" s="835">
        <f t="shared" si="107"/>
        <v>4.147727999999999</v>
      </c>
      <c r="CY178" s="834"/>
      <c r="CZ178" s="827" t="s">
        <v>434</v>
      </c>
      <c r="DA178" s="835">
        <f>DD139+DD140</f>
        <v>1.7</v>
      </c>
      <c r="DB178" s="835">
        <f t="shared" si="108"/>
        <v>1</v>
      </c>
      <c r="DC178" s="835">
        <f t="shared" si="109"/>
        <v>11.5</v>
      </c>
      <c r="DD178" s="835">
        <f t="shared" si="110"/>
        <v>5.3175999999999997</v>
      </c>
      <c r="DE178" s="834"/>
      <c r="DF178" s="827" t="s">
        <v>434</v>
      </c>
      <c r="DG178" s="835">
        <f>DJ139+DJ140</f>
        <v>1.7</v>
      </c>
      <c r="DH178" s="835">
        <f t="shared" si="111"/>
        <v>1</v>
      </c>
      <c r="DI178" s="835">
        <f t="shared" si="112"/>
        <v>9.7750000000000004</v>
      </c>
      <c r="DJ178" s="835">
        <f t="shared" si="113"/>
        <v>4.5199600000000002</v>
      </c>
      <c r="DK178" s="834"/>
      <c r="DL178" s="827" t="s">
        <v>434</v>
      </c>
      <c r="DM178" s="835">
        <f>DP139+DP140</f>
        <v>1.7</v>
      </c>
      <c r="DN178" s="835">
        <f t="shared" si="114"/>
        <v>1</v>
      </c>
      <c r="DO178" s="835">
        <f t="shared" si="115"/>
        <v>10.925000000000001</v>
      </c>
      <c r="DP178" s="835">
        <f t="shared" si="116"/>
        <v>5.0517200000000004</v>
      </c>
      <c r="DQ178" s="834"/>
      <c r="DR178" s="827" t="s">
        <v>434</v>
      </c>
      <c r="DS178" s="835">
        <f>DV139+DV140</f>
        <v>1.7</v>
      </c>
      <c r="DT178" s="835">
        <f t="shared" si="117"/>
        <v>1</v>
      </c>
      <c r="DU178" s="835">
        <f t="shared" si="118"/>
        <v>0</v>
      </c>
      <c r="DV178" s="835">
        <f t="shared" si="119"/>
        <v>0</v>
      </c>
      <c r="DW178" s="834"/>
      <c r="DX178" s="827" t="s">
        <v>434</v>
      </c>
      <c r="DY178" s="835">
        <f>EB139+EB140</f>
        <v>1.7</v>
      </c>
      <c r="DZ178" s="835">
        <f t="shared" si="120"/>
        <v>1</v>
      </c>
      <c r="EA178" s="835">
        <f t="shared" si="121"/>
        <v>0</v>
      </c>
      <c r="EB178" s="835">
        <f t="shared" si="122"/>
        <v>0</v>
      </c>
      <c r="EC178" s="834"/>
      <c r="ED178" s="827" t="s">
        <v>434</v>
      </c>
      <c r="EE178" s="835">
        <f>EH139+EH140</f>
        <v>1.7</v>
      </c>
      <c r="EF178" s="835">
        <f t="shared" si="123"/>
        <v>1</v>
      </c>
      <c r="EG178" s="835">
        <f t="shared" si="124"/>
        <v>0</v>
      </c>
      <c r="EH178" s="835">
        <f t="shared" si="125"/>
        <v>0</v>
      </c>
      <c r="EI178" s="834"/>
      <c r="EJ178" s="827" t="s">
        <v>434</v>
      </c>
      <c r="EK178" s="835">
        <f>EN139+EN140</f>
        <v>1.7</v>
      </c>
      <c r="EL178" s="835">
        <f t="shared" si="126"/>
        <v>1</v>
      </c>
      <c r="EM178" s="835">
        <f t="shared" si="127"/>
        <v>0</v>
      </c>
      <c r="EN178" s="835">
        <f t="shared" si="128"/>
        <v>0</v>
      </c>
      <c r="EO178" s="834"/>
      <c r="EP178" s="827" t="s">
        <v>434</v>
      </c>
      <c r="EQ178" s="835">
        <f>ET139+ET140</f>
        <v>1.7</v>
      </c>
      <c r="ER178" s="835">
        <f t="shared" si="129"/>
        <v>1</v>
      </c>
      <c r="ES178" s="835">
        <f t="shared" si="130"/>
        <v>0</v>
      </c>
      <c r="ET178" s="835">
        <f t="shared" si="131"/>
        <v>0</v>
      </c>
      <c r="EU178" s="834"/>
      <c r="EV178" s="827" t="s">
        <v>434</v>
      </c>
      <c r="EW178" s="835">
        <f>EZ139+EZ140</f>
        <v>1.7</v>
      </c>
      <c r="EX178" s="835">
        <f t="shared" si="132"/>
        <v>1</v>
      </c>
      <c r="EY178" s="835">
        <f t="shared" si="133"/>
        <v>0</v>
      </c>
      <c r="EZ178" s="835">
        <f t="shared" si="134"/>
        <v>0</v>
      </c>
      <c r="FA178" s="834"/>
      <c r="FB178" s="827" t="s">
        <v>434</v>
      </c>
      <c r="FC178" s="835">
        <f>FF139+FF140</f>
        <v>1.7</v>
      </c>
      <c r="FD178" s="835">
        <f t="shared" si="135"/>
        <v>1</v>
      </c>
      <c r="FE178" s="835">
        <f t="shared" si="136"/>
        <v>0</v>
      </c>
      <c r="FF178" s="835">
        <f t="shared" si="137"/>
        <v>0</v>
      </c>
      <c r="FG178" s="834"/>
      <c r="FH178" s="827" t="s">
        <v>434</v>
      </c>
      <c r="FI178" s="835">
        <f>FL139+FL140</f>
        <v>1.7</v>
      </c>
      <c r="FJ178" s="835">
        <f t="shared" si="138"/>
        <v>1</v>
      </c>
      <c r="FK178" s="835">
        <f t="shared" si="139"/>
        <v>0</v>
      </c>
      <c r="FL178" s="835">
        <f t="shared" si="140"/>
        <v>0</v>
      </c>
      <c r="FM178" s="834"/>
      <c r="FN178" s="827" t="s">
        <v>434</v>
      </c>
      <c r="FO178" s="835">
        <f>FR139+FR140</f>
        <v>1.7</v>
      </c>
      <c r="FP178" s="835">
        <f t="shared" si="141"/>
        <v>1</v>
      </c>
      <c r="FQ178" s="835">
        <f t="shared" si="142"/>
        <v>0</v>
      </c>
      <c r="FR178" s="835">
        <f t="shared" si="143"/>
        <v>0</v>
      </c>
      <c r="FS178" s="834"/>
      <c r="FT178" s="827" t="s">
        <v>434</v>
      </c>
      <c r="FU178" s="835">
        <f>FX139+FX140</f>
        <v>1.7</v>
      </c>
      <c r="FV178" s="835">
        <f t="shared" si="144"/>
        <v>1</v>
      </c>
      <c r="FW178" s="835">
        <f t="shared" si="145"/>
        <v>0</v>
      </c>
      <c r="FX178" s="835">
        <f t="shared" si="146"/>
        <v>0</v>
      </c>
      <c r="FY178" s="834"/>
    </row>
    <row r="179" spans="1:181" ht="15" thickBot="1" x14ac:dyDescent="0.35">
      <c r="A179" s="19"/>
      <c r="B179" s="826"/>
      <c r="C179" s="833"/>
      <c r="D179" s="833"/>
      <c r="E179" s="833"/>
      <c r="F179" s="833"/>
      <c r="G179" s="832"/>
      <c r="H179" s="826"/>
      <c r="I179" s="833"/>
      <c r="J179" s="833"/>
      <c r="K179" s="833"/>
      <c r="L179" s="833"/>
      <c r="M179" s="832"/>
      <c r="N179" s="826"/>
      <c r="O179" s="833"/>
      <c r="P179" s="833"/>
      <c r="Q179" s="833"/>
      <c r="R179" s="833"/>
      <c r="S179" s="832"/>
      <c r="T179" s="826"/>
      <c r="U179" s="833"/>
      <c r="V179" s="833"/>
      <c r="W179" s="833"/>
      <c r="X179" s="833"/>
      <c r="Y179" s="832"/>
      <c r="Z179" s="826"/>
      <c r="AA179" s="833"/>
      <c r="AB179" s="833"/>
      <c r="AC179" s="833"/>
      <c r="AD179" s="833"/>
      <c r="AE179" s="832"/>
      <c r="AF179" s="826"/>
      <c r="AG179" s="833"/>
      <c r="AH179" s="833"/>
      <c r="AI179" s="833"/>
      <c r="AJ179" s="833"/>
      <c r="AK179" s="832"/>
      <c r="AL179" s="826"/>
      <c r="AM179" s="833"/>
      <c r="AN179" s="833"/>
      <c r="AO179" s="833"/>
      <c r="AP179" s="833"/>
      <c r="AQ179" s="832"/>
      <c r="AR179" s="826"/>
      <c r="AS179" s="833"/>
      <c r="AT179" s="833"/>
      <c r="AU179" s="833"/>
      <c r="AV179" s="833"/>
      <c r="AW179" s="832"/>
      <c r="AX179" s="826"/>
      <c r="AY179" s="833"/>
      <c r="AZ179" s="833"/>
      <c r="BA179" s="833"/>
      <c r="BB179" s="833"/>
      <c r="BC179" s="832"/>
      <c r="BD179" s="826"/>
      <c r="BE179" s="833"/>
      <c r="BF179" s="833"/>
      <c r="BG179" s="833"/>
      <c r="BH179" s="833"/>
      <c r="BI179" s="832"/>
      <c r="BJ179" s="826"/>
      <c r="BK179" s="833"/>
      <c r="BL179" s="833"/>
      <c r="BM179" s="833"/>
      <c r="BN179" s="833"/>
      <c r="BO179" s="832"/>
      <c r="BP179" s="826"/>
      <c r="BQ179" s="833"/>
      <c r="BR179" s="833"/>
      <c r="BS179" s="833"/>
      <c r="BT179" s="833"/>
      <c r="BU179" s="832"/>
      <c r="BV179" s="826"/>
      <c r="BW179" s="833"/>
      <c r="BX179" s="833"/>
      <c r="BY179" s="833"/>
      <c r="BZ179" s="833"/>
      <c r="CA179" s="832"/>
      <c r="CB179" s="826"/>
      <c r="CC179" s="833"/>
      <c r="CD179" s="833"/>
      <c r="CE179" s="833"/>
      <c r="CF179" s="833"/>
      <c r="CG179" s="832"/>
      <c r="CH179" s="826"/>
      <c r="CI179" s="833"/>
      <c r="CJ179" s="833"/>
      <c r="CK179" s="833"/>
      <c r="CL179" s="833"/>
      <c r="CM179" s="832"/>
      <c r="CN179" s="826"/>
      <c r="CO179" s="833"/>
      <c r="CP179" s="833"/>
      <c r="CQ179" s="833"/>
      <c r="CR179" s="833"/>
      <c r="CS179" s="832"/>
      <c r="CT179" s="826"/>
      <c r="CU179" s="833"/>
      <c r="CV179" s="833"/>
      <c r="CW179" s="833"/>
      <c r="CX179" s="833"/>
      <c r="CY179" s="832"/>
      <c r="CZ179" s="826"/>
      <c r="DA179" s="833"/>
      <c r="DB179" s="833"/>
      <c r="DC179" s="833"/>
      <c r="DD179" s="833"/>
      <c r="DE179" s="832"/>
      <c r="DF179" s="826"/>
      <c r="DG179" s="833"/>
      <c r="DH179" s="833"/>
      <c r="DI179" s="833"/>
      <c r="DJ179" s="833"/>
      <c r="DK179" s="832"/>
      <c r="DL179" s="826"/>
      <c r="DM179" s="833"/>
      <c r="DN179" s="833"/>
      <c r="DO179" s="833"/>
      <c r="DP179" s="833"/>
      <c r="DQ179" s="832"/>
      <c r="DR179" s="826"/>
      <c r="DS179" s="833"/>
      <c r="DT179" s="833"/>
      <c r="DU179" s="833"/>
      <c r="DV179" s="833"/>
      <c r="DW179" s="832"/>
      <c r="DX179" s="826"/>
      <c r="DY179" s="833"/>
      <c r="DZ179" s="833"/>
      <c r="EA179" s="833"/>
      <c r="EB179" s="833"/>
      <c r="EC179" s="832"/>
      <c r="ED179" s="826"/>
      <c r="EE179" s="833"/>
      <c r="EF179" s="833"/>
      <c r="EG179" s="833"/>
      <c r="EH179" s="833"/>
      <c r="EI179" s="832"/>
      <c r="EJ179" s="826"/>
      <c r="EK179" s="833"/>
      <c r="EL179" s="833"/>
      <c r="EM179" s="833"/>
      <c r="EN179" s="833"/>
      <c r="EO179" s="832"/>
      <c r="EP179" s="826"/>
      <c r="EQ179" s="833"/>
      <c r="ER179" s="833"/>
      <c r="ES179" s="833"/>
      <c r="ET179" s="833"/>
      <c r="EU179" s="832"/>
      <c r="EV179" s="826"/>
      <c r="EW179" s="833"/>
      <c r="EX179" s="833"/>
      <c r="EY179" s="833"/>
      <c r="EZ179" s="833"/>
      <c r="FA179" s="832"/>
      <c r="FB179" s="826"/>
      <c r="FC179" s="833"/>
      <c r="FD179" s="833"/>
      <c r="FE179" s="833"/>
      <c r="FF179" s="833"/>
      <c r="FG179" s="832"/>
      <c r="FH179" s="826"/>
      <c r="FI179" s="833"/>
      <c r="FJ179" s="833"/>
      <c r="FK179" s="833"/>
      <c r="FL179" s="833"/>
      <c r="FM179" s="832"/>
      <c r="FN179" s="826"/>
      <c r="FO179" s="833"/>
      <c r="FP179" s="833"/>
      <c r="FQ179" s="833"/>
      <c r="FR179" s="833"/>
      <c r="FS179" s="832"/>
      <c r="FT179" s="826"/>
      <c r="FU179" s="833"/>
      <c r="FV179" s="833"/>
      <c r="FW179" s="833"/>
      <c r="FX179" s="833"/>
      <c r="FY179" s="832"/>
    </row>
    <row r="180" spans="1:181" ht="15" thickBot="1" x14ac:dyDescent="0.35">
      <c r="A180" s="19"/>
      <c r="B180" s="682"/>
      <c r="C180" s="682"/>
      <c r="D180" s="682"/>
      <c r="E180" s="682" t="s">
        <v>18</v>
      </c>
      <c r="F180" s="682">
        <f>SUM(F146:F178)</f>
        <v>31.632057600000003</v>
      </c>
      <c r="G180" s="477"/>
      <c r="H180" s="682"/>
      <c r="I180" s="682"/>
      <c r="J180" s="682"/>
      <c r="K180" s="682" t="s">
        <v>18</v>
      </c>
      <c r="L180" s="682">
        <f>SUM(L146:L178)</f>
        <v>40.553919999999998</v>
      </c>
      <c r="M180" s="477"/>
      <c r="N180" s="682"/>
      <c r="O180" s="682"/>
      <c r="P180" s="682"/>
      <c r="Q180" s="682" t="s">
        <v>18</v>
      </c>
      <c r="R180" s="682">
        <f>SUM(R146:R178)</f>
        <v>34.470832000000001</v>
      </c>
      <c r="S180" s="477"/>
      <c r="T180" s="682"/>
      <c r="U180" s="682"/>
      <c r="V180" s="682"/>
      <c r="W180" s="682" t="s">
        <v>18</v>
      </c>
      <c r="X180" s="682">
        <f>SUM(X146:X178)</f>
        <v>39.866864</v>
      </c>
      <c r="Y180" s="477"/>
      <c r="Z180" s="682"/>
      <c r="AA180" s="682"/>
      <c r="AB180" s="682"/>
      <c r="AC180" s="682" t="s">
        <v>18</v>
      </c>
      <c r="AD180" s="682">
        <f>SUM(AD146:AD178)</f>
        <v>31.632057600000003</v>
      </c>
      <c r="AE180" s="477"/>
      <c r="AF180" s="682"/>
      <c r="AG180" s="682"/>
      <c r="AH180" s="682"/>
      <c r="AI180" s="682" t="s">
        <v>18</v>
      </c>
      <c r="AJ180" s="682">
        <f>SUM(AJ146:AJ178)</f>
        <v>40.553919999999998</v>
      </c>
      <c r="AK180" s="477"/>
      <c r="AL180" s="682"/>
      <c r="AM180" s="682"/>
      <c r="AN180" s="682"/>
      <c r="AO180" s="682" t="s">
        <v>18</v>
      </c>
      <c r="AP180" s="682">
        <f>SUM(AP146:AP178)</f>
        <v>34.470832000000001</v>
      </c>
      <c r="AQ180" s="477"/>
      <c r="AR180" s="682"/>
      <c r="AS180" s="682"/>
      <c r="AT180" s="682"/>
      <c r="AU180" s="682" t="s">
        <v>18</v>
      </c>
      <c r="AV180" s="682">
        <f>SUM(AV146:AV178)</f>
        <v>39.866864</v>
      </c>
      <c r="AW180" s="477"/>
      <c r="AX180" s="682"/>
      <c r="AY180" s="682"/>
      <c r="AZ180" s="682"/>
      <c r="BA180" s="682" t="s">
        <v>18</v>
      </c>
      <c r="BB180" s="682">
        <f>SUM(BB146:BB178)</f>
        <v>31.632057600000003</v>
      </c>
      <c r="BC180" s="477"/>
      <c r="BD180" s="682"/>
      <c r="BE180" s="682"/>
      <c r="BF180" s="682"/>
      <c r="BG180" s="682" t="s">
        <v>18</v>
      </c>
      <c r="BH180" s="682">
        <f>SUM(BH146:BH178)</f>
        <v>40.553919999999998</v>
      </c>
      <c r="BI180" s="477"/>
      <c r="BJ180" s="682"/>
      <c r="BK180" s="682"/>
      <c r="BL180" s="682"/>
      <c r="BM180" s="682" t="s">
        <v>18</v>
      </c>
      <c r="BN180" s="682">
        <f>SUM(BN146:BN178)</f>
        <v>34.470832000000001</v>
      </c>
      <c r="BO180" s="477"/>
      <c r="BP180" s="682"/>
      <c r="BQ180" s="682"/>
      <c r="BR180" s="682"/>
      <c r="BS180" s="682" t="s">
        <v>18</v>
      </c>
      <c r="BT180" s="682">
        <f>SUM(BT146:BT178)</f>
        <v>39.866864</v>
      </c>
      <c r="BU180" s="477"/>
      <c r="BV180" s="682"/>
      <c r="BW180" s="682"/>
      <c r="BX180" s="682"/>
      <c r="BY180" s="682" t="s">
        <v>18</v>
      </c>
      <c r="BZ180" s="682">
        <f>SUM(BZ146:BZ178)</f>
        <v>31.632057600000003</v>
      </c>
      <c r="CA180" s="477"/>
      <c r="CB180" s="682"/>
      <c r="CC180" s="682"/>
      <c r="CD180" s="682"/>
      <c r="CE180" s="682" t="s">
        <v>18</v>
      </c>
      <c r="CF180" s="682">
        <f>SUM(CF146:CF178)</f>
        <v>40.553919999999998</v>
      </c>
      <c r="CG180" s="477"/>
      <c r="CH180" s="682"/>
      <c r="CI180" s="682"/>
      <c r="CJ180" s="682"/>
      <c r="CK180" s="682" t="s">
        <v>18</v>
      </c>
      <c r="CL180" s="682">
        <f>SUM(CL146:CL178)</f>
        <v>34.470832000000001</v>
      </c>
      <c r="CM180" s="477"/>
      <c r="CN180" s="682"/>
      <c r="CO180" s="682"/>
      <c r="CP180" s="682"/>
      <c r="CQ180" s="682" t="s">
        <v>18</v>
      </c>
      <c r="CR180" s="682">
        <f>SUM(CR146:CR178)</f>
        <v>39.866864</v>
      </c>
      <c r="CS180" s="477"/>
      <c r="CT180" s="682"/>
      <c r="CU180" s="682"/>
      <c r="CV180" s="682"/>
      <c r="CW180" s="682" t="s">
        <v>18</v>
      </c>
      <c r="CX180" s="682">
        <f>SUM(CX146:CX178)</f>
        <v>31.632057600000003</v>
      </c>
      <c r="CY180" s="477"/>
      <c r="CZ180" s="682"/>
      <c r="DA180" s="682"/>
      <c r="DB180" s="682"/>
      <c r="DC180" s="682" t="s">
        <v>18</v>
      </c>
      <c r="DD180" s="682">
        <f>SUM(DD146:DD178)</f>
        <v>40.553919999999998</v>
      </c>
      <c r="DE180" s="477"/>
      <c r="DF180" s="682"/>
      <c r="DG180" s="682"/>
      <c r="DH180" s="682"/>
      <c r="DI180" s="682" t="s">
        <v>18</v>
      </c>
      <c r="DJ180" s="682">
        <f>SUM(DJ146:DJ178)</f>
        <v>34.470832000000001</v>
      </c>
      <c r="DK180" s="477"/>
      <c r="DL180" s="682"/>
      <c r="DM180" s="682"/>
      <c r="DN180" s="682"/>
      <c r="DO180" s="682" t="s">
        <v>18</v>
      </c>
      <c r="DP180" s="682">
        <f>SUM(DP146:DP178)</f>
        <v>39.866864</v>
      </c>
      <c r="DQ180" s="477"/>
      <c r="DR180" s="682"/>
      <c r="DS180" s="682"/>
      <c r="DT180" s="682"/>
      <c r="DU180" s="682" t="s">
        <v>18</v>
      </c>
      <c r="DV180" s="682">
        <f>SUM(DV146:DV178)</f>
        <v>0</v>
      </c>
      <c r="DW180" s="477"/>
      <c r="DX180" s="682"/>
      <c r="DY180" s="682"/>
      <c r="DZ180" s="682"/>
      <c r="EA180" s="682" t="s">
        <v>18</v>
      </c>
      <c r="EB180" s="682">
        <f>SUM(EB146:EB178)</f>
        <v>0</v>
      </c>
      <c r="EC180" s="477"/>
      <c r="ED180" s="682"/>
      <c r="EE180" s="682"/>
      <c r="EF180" s="682"/>
      <c r="EG180" s="682" t="s">
        <v>18</v>
      </c>
      <c r="EH180" s="682">
        <f>SUM(EH146:EH178)</f>
        <v>0</v>
      </c>
      <c r="EI180" s="477"/>
      <c r="EJ180" s="682"/>
      <c r="EK180" s="682"/>
      <c r="EL180" s="682"/>
      <c r="EM180" s="682" t="s">
        <v>18</v>
      </c>
      <c r="EN180" s="682">
        <f>SUM(EN146:EN178)</f>
        <v>0</v>
      </c>
      <c r="EO180" s="477"/>
      <c r="EP180" s="682"/>
      <c r="EQ180" s="682"/>
      <c r="ER180" s="682"/>
      <c r="ES180" s="682" t="s">
        <v>18</v>
      </c>
      <c r="ET180" s="682">
        <f>SUM(ET146:ET178)</f>
        <v>0</v>
      </c>
      <c r="EU180" s="477"/>
      <c r="EV180" s="682"/>
      <c r="EW180" s="682"/>
      <c r="EX180" s="682"/>
      <c r="EY180" s="682" t="s">
        <v>18</v>
      </c>
      <c r="EZ180" s="682">
        <f>SUM(EZ146:EZ178)</f>
        <v>0</v>
      </c>
      <c r="FA180" s="477"/>
      <c r="FB180" s="682"/>
      <c r="FC180" s="682"/>
      <c r="FD180" s="682"/>
      <c r="FE180" s="682" t="s">
        <v>18</v>
      </c>
      <c r="FF180" s="682">
        <f>SUM(FF146:FF178)</f>
        <v>0</v>
      </c>
      <c r="FG180" s="477"/>
      <c r="FH180" s="682"/>
      <c r="FI180" s="682"/>
      <c r="FJ180" s="682"/>
      <c r="FK180" s="682" t="s">
        <v>18</v>
      </c>
      <c r="FL180" s="682">
        <f>SUM(FL146:FL178)</f>
        <v>0</v>
      </c>
      <c r="FM180" s="477"/>
      <c r="FN180" s="682"/>
      <c r="FO180" s="682"/>
      <c r="FP180" s="682"/>
      <c r="FQ180" s="682" t="s">
        <v>18</v>
      </c>
      <c r="FR180" s="682">
        <f>SUM(FR146:FR178)</f>
        <v>0</v>
      </c>
      <c r="FS180" s="477"/>
      <c r="FT180" s="682"/>
      <c r="FU180" s="682"/>
      <c r="FV180" s="682"/>
      <c r="FW180" s="682" t="s">
        <v>18</v>
      </c>
      <c r="FX180" s="682">
        <f>SUM(FX146:FX178)</f>
        <v>0</v>
      </c>
      <c r="FY180" s="477"/>
    </row>
    <row r="181" spans="1:181" x14ac:dyDescent="0.3">
      <c r="B181" s="1388">
        <v>1</v>
      </c>
      <c r="C181" s="1388"/>
      <c r="D181" s="1388"/>
      <c r="E181" s="1388"/>
      <c r="F181" s="1388"/>
      <c r="G181" s="1388"/>
      <c r="H181" s="1388">
        <v>2</v>
      </c>
      <c r="I181" s="1388"/>
      <c r="J181" s="1388"/>
      <c r="K181" s="1388"/>
      <c r="L181" s="1388"/>
      <c r="M181" s="1388"/>
      <c r="N181" s="1388">
        <v>3</v>
      </c>
      <c r="O181" s="1388"/>
      <c r="P181" s="1388"/>
      <c r="Q181" s="1388"/>
      <c r="R181" s="1388"/>
      <c r="S181" s="1388"/>
      <c r="T181" s="1388">
        <v>4</v>
      </c>
      <c r="U181" s="1388"/>
      <c r="V181" s="1388"/>
      <c r="W181" s="1388"/>
      <c r="X181" s="1388"/>
      <c r="Y181" s="1388"/>
      <c r="Z181" s="1388">
        <v>5</v>
      </c>
      <c r="AA181" s="1388"/>
      <c r="AB181" s="1388"/>
      <c r="AC181" s="1388"/>
      <c r="AD181" s="1388"/>
      <c r="AE181" s="1388"/>
      <c r="AF181" s="1388">
        <v>6</v>
      </c>
      <c r="AG181" s="1388"/>
      <c r="AH181" s="1388"/>
      <c r="AI181" s="1388"/>
      <c r="AJ181" s="1388"/>
      <c r="AK181" s="1388"/>
      <c r="AL181" s="1388">
        <v>7</v>
      </c>
      <c r="AM181" s="1388"/>
      <c r="AN181" s="1388"/>
      <c r="AO181" s="1388"/>
      <c r="AP181" s="1388"/>
      <c r="AQ181" s="1388"/>
      <c r="AR181" s="1388">
        <v>8</v>
      </c>
      <c r="AS181" s="1388"/>
      <c r="AT181" s="1388"/>
      <c r="AU181" s="1388"/>
      <c r="AV181" s="1388"/>
      <c r="AW181" s="1388"/>
      <c r="AX181" s="1388">
        <v>9</v>
      </c>
      <c r="AY181" s="1388"/>
      <c r="AZ181" s="1388"/>
      <c r="BA181" s="1388"/>
      <c r="BB181" s="1388"/>
      <c r="BC181" s="1388"/>
      <c r="BD181" s="1388">
        <v>10</v>
      </c>
      <c r="BE181" s="1388"/>
      <c r="BF181" s="1388"/>
      <c r="BG181" s="1388"/>
      <c r="BH181" s="1388"/>
      <c r="BI181" s="1388"/>
      <c r="BJ181" s="1388">
        <v>11</v>
      </c>
      <c r="BK181" s="1388"/>
      <c r="BL181" s="1388"/>
      <c r="BM181" s="1388"/>
      <c r="BN181" s="1388"/>
      <c r="BO181" s="1388"/>
      <c r="BP181" s="1388">
        <v>12</v>
      </c>
      <c r="BQ181" s="1388"/>
      <c r="BR181" s="1388"/>
      <c r="BS181" s="1388"/>
      <c r="BT181" s="1388"/>
      <c r="BU181" s="1388"/>
      <c r="BV181" s="1388">
        <v>13</v>
      </c>
      <c r="BW181" s="1388"/>
      <c r="BX181" s="1388"/>
      <c r="BY181" s="1388"/>
      <c r="BZ181" s="1388"/>
      <c r="CA181" s="1388"/>
      <c r="CB181" s="1388">
        <v>14</v>
      </c>
      <c r="CC181" s="1388"/>
      <c r="CD181" s="1388"/>
      <c r="CE181" s="1388"/>
      <c r="CF181" s="1388"/>
      <c r="CG181" s="1388"/>
      <c r="CH181" s="1388">
        <v>15</v>
      </c>
      <c r="CI181" s="1388"/>
      <c r="CJ181" s="1388"/>
      <c r="CK181" s="1388"/>
      <c r="CL181" s="1388"/>
      <c r="CM181" s="1388"/>
      <c r="CN181" s="1388">
        <v>16</v>
      </c>
      <c r="CO181" s="1388"/>
      <c r="CP181" s="1388"/>
      <c r="CQ181" s="1388"/>
      <c r="CR181" s="1388"/>
      <c r="CS181" s="1388"/>
      <c r="CT181" s="1388">
        <v>17</v>
      </c>
      <c r="CU181" s="1388"/>
      <c r="CV181" s="1388"/>
      <c r="CW181" s="1388"/>
      <c r="CX181" s="1388"/>
      <c r="CY181" s="1388"/>
      <c r="CZ181" s="1388">
        <v>18</v>
      </c>
      <c r="DA181" s="1388"/>
      <c r="DB181" s="1388"/>
      <c r="DC181" s="1388"/>
      <c r="DD181" s="1388"/>
      <c r="DE181" s="1388"/>
      <c r="DF181" s="1388">
        <v>19</v>
      </c>
      <c r="DG181" s="1388"/>
      <c r="DH181" s="1388"/>
      <c r="DI181" s="1388"/>
      <c r="DJ181" s="1388"/>
      <c r="DK181" s="1388"/>
      <c r="DL181" s="1388">
        <v>20</v>
      </c>
      <c r="DM181" s="1388"/>
      <c r="DN181" s="1388"/>
      <c r="DO181" s="1388"/>
      <c r="DP181" s="1388"/>
      <c r="DQ181" s="1388"/>
      <c r="DR181" s="1388">
        <v>21</v>
      </c>
      <c r="DS181" s="1388"/>
      <c r="DT181" s="1388"/>
      <c r="DU181" s="1388"/>
      <c r="DV181" s="1388"/>
      <c r="DW181" s="1388"/>
      <c r="DX181" s="1388">
        <v>22</v>
      </c>
      <c r="DY181" s="1388"/>
      <c r="DZ181" s="1388"/>
      <c r="EA181" s="1388"/>
      <c r="EB181" s="1388"/>
      <c r="EC181" s="1388"/>
      <c r="ED181" s="1388">
        <v>23</v>
      </c>
      <c r="EE181" s="1388"/>
      <c r="EF181" s="1388"/>
      <c r="EG181" s="1388"/>
      <c r="EH181" s="1388"/>
      <c r="EI181" s="1388"/>
      <c r="EJ181" s="1388">
        <v>24</v>
      </c>
      <c r="EK181" s="1388"/>
      <c r="EL181" s="1388"/>
      <c r="EM181" s="1388"/>
      <c r="EN181" s="1388"/>
      <c r="EO181" s="1388"/>
      <c r="EP181" s="1388">
        <v>25</v>
      </c>
      <c r="EQ181" s="1388"/>
      <c r="ER181" s="1388"/>
      <c r="ES181" s="1388"/>
      <c r="ET181" s="1388"/>
      <c r="EU181" s="1388"/>
      <c r="EV181" s="1388">
        <v>26</v>
      </c>
      <c r="EW181" s="1388"/>
      <c r="EX181" s="1388"/>
      <c r="EY181" s="1388"/>
      <c r="EZ181" s="1388"/>
      <c r="FA181" s="1388"/>
      <c r="FB181" s="1388">
        <v>27</v>
      </c>
      <c r="FC181" s="1388"/>
      <c r="FD181" s="1388"/>
      <c r="FE181" s="1388"/>
      <c r="FF181" s="1388"/>
      <c r="FG181" s="1388"/>
      <c r="FH181" s="1388">
        <v>28</v>
      </c>
      <c r="FI181" s="1388"/>
      <c r="FJ181" s="1388"/>
      <c r="FK181" s="1388"/>
      <c r="FL181" s="1388"/>
      <c r="FM181" s="1388"/>
      <c r="FN181" s="1388">
        <v>29</v>
      </c>
      <c r="FO181" s="1388"/>
      <c r="FP181" s="1388"/>
      <c r="FQ181" s="1388"/>
      <c r="FR181" s="1388"/>
      <c r="FS181" s="1388"/>
      <c r="FT181" s="1388">
        <v>30</v>
      </c>
      <c r="FU181" s="1388"/>
      <c r="FV181" s="1388"/>
      <c r="FW181" s="1388"/>
      <c r="FX181" s="1388"/>
      <c r="FY181" s="1388"/>
    </row>
    <row r="183" spans="1:181" x14ac:dyDescent="0.3">
      <c r="B183">
        <f>(COLUMN(L180)-11)*6</f>
        <v>6</v>
      </c>
      <c r="C183">
        <f>COLUMN(L180)</f>
        <v>12</v>
      </c>
    </row>
    <row r="185" spans="1:181" x14ac:dyDescent="0.3">
      <c r="A185" t="s">
        <v>433</v>
      </c>
    </row>
    <row r="186" spans="1:181" x14ac:dyDescent="0.3">
      <c r="A186">
        <v>1</v>
      </c>
      <c r="B186">
        <v>2</v>
      </c>
      <c r="C186">
        <v>3</v>
      </c>
      <c r="D186">
        <v>4</v>
      </c>
      <c r="E186">
        <v>5</v>
      </c>
      <c r="F186">
        <v>6</v>
      </c>
      <c r="G186">
        <v>7</v>
      </c>
      <c r="H186">
        <v>8</v>
      </c>
      <c r="I186">
        <v>9</v>
      </c>
      <c r="J186">
        <v>10</v>
      </c>
      <c r="K186">
        <v>11</v>
      </c>
      <c r="L186">
        <v>12</v>
      </c>
      <c r="M186">
        <v>13</v>
      </c>
      <c r="N186">
        <v>14</v>
      </c>
      <c r="O186">
        <v>15</v>
      </c>
      <c r="P186">
        <v>16</v>
      </c>
      <c r="Q186">
        <v>17</v>
      </c>
      <c r="R186">
        <v>18</v>
      </c>
      <c r="S186">
        <v>19</v>
      </c>
      <c r="T186">
        <v>20</v>
      </c>
      <c r="U186">
        <v>21</v>
      </c>
      <c r="V186">
        <v>22</v>
      </c>
      <c r="W186">
        <v>23</v>
      </c>
      <c r="X186">
        <v>24</v>
      </c>
      <c r="Y186">
        <v>25</v>
      </c>
      <c r="Z186">
        <v>26</v>
      </c>
      <c r="AA186">
        <v>27</v>
      </c>
      <c r="AB186">
        <v>28</v>
      </c>
      <c r="AC186">
        <v>29</v>
      </c>
      <c r="AD186">
        <v>30</v>
      </c>
    </row>
    <row r="187" spans="1:181" x14ac:dyDescent="0.3">
      <c r="A187">
        <f t="shared" ref="A187:AA187" ca="1" si="147">OFFSET($F$180,0,(COLUMN(K180)-11)*6)</f>
        <v>31.632057600000003</v>
      </c>
      <c r="B187">
        <f t="shared" ca="1" si="147"/>
        <v>40.553919999999998</v>
      </c>
      <c r="C187">
        <f t="shared" ca="1" si="147"/>
        <v>34.470832000000001</v>
      </c>
      <c r="D187">
        <f t="shared" ca="1" si="147"/>
        <v>39.866864</v>
      </c>
      <c r="E187">
        <f t="shared" ca="1" si="147"/>
        <v>31.632057600000003</v>
      </c>
      <c r="F187">
        <f t="shared" ca="1" si="147"/>
        <v>40.553919999999998</v>
      </c>
      <c r="G187">
        <f t="shared" ca="1" si="147"/>
        <v>34.470832000000001</v>
      </c>
      <c r="H187">
        <f t="shared" ca="1" si="147"/>
        <v>39.866864</v>
      </c>
      <c r="I187">
        <f t="shared" ca="1" si="147"/>
        <v>31.632057600000003</v>
      </c>
      <c r="J187">
        <f t="shared" ca="1" si="147"/>
        <v>40.553919999999998</v>
      </c>
      <c r="K187">
        <f t="shared" ca="1" si="147"/>
        <v>34.470832000000001</v>
      </c>
      <c r="L187">
        <f t="shared" ca="1" si="147"/>
        <v>39.866864</v>
      </c>
      <c r="M187">
        <f t="shared" ca="1" si="147"/>
        <v>31.632057600000003</v>
      </c>
      <c r="N187">
        <f t="shared" ca="1" si="147"/>
        <v>40.553919999999998</v>
      </c>
      <c r="O187">
        <f t="shared" ca="1" si="147"/>
        <v>34.470832000000001</v>
      </c>
      <c r="P187">
        <f t="shared" ca="1" si="147"/>
        <v>39.866864</v>
      </c>
      <c r="Q187">
        <f t="shared" ca="1" si="147"/>
        <v>31.632057600000003</v>
      </c>
      <c r="R187">
        <f t="shared" ca="1" si="147"/>
        <v>40.553919999999998</v>
      </c>
      <c r="S187">
        <f t="shared" ca="1" si="147"/>
        <v>34.470832000000001</v>
      </c>
      <c r="T187">
        <f t="shared" ca="1" si="147"/>
        <v>39.866864</v>
      </c>
      <c r="U187">
        <f t="shared" ca="1" si="147"/>
        <v>0</v>
      </c>
      <c r="V187">
        <f t="shared" ca="1" si="147"/>
        <v>0</v>
      </c>
      <c r="W187">
        <f t="shared" ca="1" si="147"/>
        <v>0</v>
      </c>
      <c r="X187">
        <f t="shared" ca="1" si="147"/>
        <v>0</v>
      </c>
      <c r="Y187">
        <f t="shared" ca="1" si="147"/>
        <v>0</v>
      </c>
      <c r="Z187">
        <f t="shared" ca="1" si="147"/>
        <v>0</v>
      </c>
      <c r="AA187">
        <f t="shared" ca="1" si="147"/>
        <v>0</v>
      </c>
      <c r="AB187">
        <f ca="1">OFFSET($F$180,0,(COLUMN(AL180)-11)*6)</f>
        <v>0</v>
      </c>
      <c r="AC187">
        <f ca="1">OFFSET($F$180,0,(COLUMN(AM180)-11)*6)</f>
        <v>0</v>
      </c>
      <c r="AD187">
        <f ca="1">OFFSET($F$180,0,(COLUMN(AN180)-11)*6)</f>
        <v>0</v>
      </c>
    </row>
    <row r="190" spans="1:181" x14ac:dyDescent="0.3">
      <c r="C190" t="s">
        <v>542</v>
      </c>
      <c r="E190" t="s">
        <v>545</v>
      </c>
    </row>
    <row r="191" spans="1:181" x14ac:dyDescent="0.3">
      <c r="C191" t="s">
        <v>543</v>
      </c>
      <c r="D191" t="s">
        <v>544</v>
      </c>
      <c r="E191" t="s">
        <v>543</v>
      </c>
      <c r="F191" t="s">
        <v>544</v>
      </c>
    </row>
    <row r="192" spans="1:181" x14ac:dyDescent="0.3">
      <c r="B192">
        <f t="array" ref="B192:C221">TRANSPOSE(A186:AD187)</f>
        <v>1</v>
      </c>
      <c r="C192" s="914">
        <f ca="1"/>
        <v>31.632057600000003</v>
      </c>
      <c r="D192" s="870">
        <f ca="1">+C192/Menu!$F$13</f>
        <v>7.9080144000000008</v>
      </c>
      <c r="E192">
        <f t="shared" ref="E192:E221" si="148">+L22</f>
        <v>31.2</v>
      </c>
      <c r="F192">
        <f t="shared" ref="F192:F221" si="149">+K22</f>
        <v>7.8</v>
      </c>
    </row>
    <row r="193" spans="2:6" x14ac:dyDescent="0.3">
      <c r="B193">
        <v>2</v>
      </c>
      <c r="C193" s="914">
        <f ca="1"/>
        <v>40.553919999999998</v>
      </c>
      <c r="D193" s="870">
        <f ca="1">+C193/Menu!$F$13</f>
        <v>10.138479999999999</v>
      </c>
      <c r="E193">
        <f t="shared" si="148"/>
        <v>40</v>
      </c>
      <c r="F193">
        <f t="shared" si="149"/>
        <v>10</v>
      </c>
    </row>
    <row r="194" spans="2:6" x14ac:dyDescent="0.3">
      <c r="B194">
        <v>3</v>
      </c>
      <c r="C194" s="914">
        <f ca="1"/>
        <v>34.470832000000001</v>
      </c>
      <c r="D194" s="870">
        <f ca="1">+C194/Menu!$F$13</f>
        <v>8.6177080000000004</v>
      </c>
      <c r="E194">
        <f t="shared" si="148"/>
        <v>34</v>
      </c>
      <c r="F194">
        <f t="shared" si="149"/>
        <v>8.5</v>
      </c>
    </row>
    <row r="195" spans="2:6" x14ac:dyDescent="0.3">
      <c r="B195">
        <v>4</v>
      </c>
      <c r="C195" s="914">
        <f ca="1"/>
        <v>39.866864</v>
      </c>
      <c r="D195" s="870">
        <f ca="1">+C195/Menu!$F$13</f>
        <v>9.9667159999999999</v>
      </c>
      <c r="E195">
        <f t="shared" si="148"/>
        <v>38</v>
      </c>
      <c r="F195">
        <f t="shared" si="149"/>
        <v>9.5</v>
      </c>
    </row>
    <row r="196" spans="2:6" x14ac:dyDescent="0.3">
      <c r="B196">
        <v>5</v>
      </c>
      <c r="C196" s="914">
        <f ca="1"/>
        <v>31.632057600000003</v>
      </c>
      <c r="D196" s="870">
        <f ca="1">+C196/Menu!$F$13</f>
        <v>7.9080144000000008</v>
      </c>
      <c r="E196">
        <f t="shared" si="148"/>
        <v>31.2</v>
      </c>
      <c r="F196">
        <f t="shared" si="149"/>
        <v>7.8</v>
      </c>
    </row>
    <row r="197" spans="2:6" x14ac:dyDescent="0.3">
      <c r="B197">
        <v>6</v>
      </c>
      <c r="C197" s="914">
        <f ca="1"/>
        <v>40.553919999999998</v>
      </c>
      <c r="D197" s="870">
        <f ca="1">+C197/Menu!$F$13</f>
        <v>10.138479999999999</v>
      </c>
      <c r="E197">
        <f t="shared" si="148"/>
        <v>40</v>
      </c>
      <c r="F197">
        <f t="shared" si="149"/>
        <v>10</v>
      </c>
    </row>
    <row r="198" spans="2:6" x14ac:dyDescent="0.3">
      <c r="B198">
        <v>7</v>
      </c>
      <c r="C198" s="914">
        <f ca="1"/>
        <v>34.470832000000001</v>
      </c>
      <c r="D198" s="870">
        <f ca="1">+C198/Menu!$F$13</f>
        <v>8.6177080000000004</v>
      </c>
      <c r="E198">
        <f t="shared" si="148"/>
        <v>34</v>
      </c>
      <c r="F198">
        <f t="shared" si="149"/>
        <v>8.5</v>
      </c>
    </row>
    <row r="199" spans="2:6" x14ac:dyDescent="0.3">
      <c r="B199">
        <v>8</v>
      </c>
      <c r="C199" s="914">
        <f ca="1"/>
        <v>39.866864</v>
      </c>
      <c r="D199" s="870">
        <f ca="1">+C199/Menu!$F$13</f>
        <v>9.9667159999999999</v>
      </c>
      <c r="E199">
        <f t="shared" si="148"/>
        <v>38</v>
      </c>
      <c r="F199">
        <f t="shared" si="149"/>
        <v>9.5</v>
      </c>
    </row>
    <row r="200" spans="2:6" x14ac:dyDescent="0.3">
      <c r="B200">
        <v>9</v>
      </c>
      <c r="C200" s="914">
        <f ca="1"/>
        <v>31.632057600000003</v>
      </c>
      <c r="D200" s="870">
        <f ca="1">+C200/Menu!$F$13</f>
        <v>7.9080144000000008</v>
      </c>
      <c r="E200">
        <f t="shared" si="148"/>
        <v>31.2</v>
      </c>
      <c r="F200">
        <f t="shared" si="149"/>
        <v>7.8</v>
      </c>
    </row>
    <row r="201" spans="2:6" x14ac:dyDescent="0.3">
      <c r="B201">
        <v>10</v>
      </c>
      <c r="C201" s="914">
        <f ca="1"/>
        <v>40.553919999999998</v>
      </c>
      <c r="D201" s="870">
        <f ca="1">+C201/Menu!$F$13</f>
        <v>10.138479999999999</v>
      </c>
      <c r="E201">
        <f t="shared" si="148"/>
        <v>40</v>
      </c>
      <c r="F201">
        <f t="shared" si="149"/>
        <v>10</v>
      </c>
    </row>
    <row r="202" spans="2:6" x14ac:dyDescent="0.3">
      <c r="B202">
        <v>11</v>
      </c>
      <c r="C202" s="914">
        <f ca="1"/>
        <v>34.470832000000001</v>
      </c>
      <c r="D202" s="870">
        <f ca="1">+C202/Menu!$F$13</f>
        <v>8.6177080000000004</v>
      </c>
      <c r="E202">
        <f t="shared" si="148"/>
        <v>34</v>
      </c>
      <c r="F202">
        <f t="shared" si="149"/>
        <v>8.5</v>
      </c>
    </row>
    <row r="203" spans="2:6" x14ac:dyDescent="0.3">
      <c r="B203">
        <v>12</v>
      </c>
      <c r="C203" s="914">
        <f ca="1"/>
        <v>39.866864</v>
      </c>
      <c r="D203" s="870">
        <f ca="1">+C203/Menu!$F$13</f>
        <v>9.9667159999999999</v>
      </c>
      <c r="E203">
        <f t="shared" si="148"/>
        <v>38</v>
      </c>
      <c r="F203">
        <f t="shared" si="149"/>
        <v>9.5</v>
      </c>
    </row>
    <row r="204" spans="2:6" x14ac:dyDescent="0.3">
      <c r="B204">
        <v>13</v>
      </c>
      <c r="C204" s="914">
        <f ca="1"/>
        <v>31.632057600000003</v>
      </c>
      <c r="D204" s="870">
        <f ca="1">+C204/Menu!$F$13</f>
        <v>7.9080144000000008</v>
      </c>
      <c r="E204">
        <f t="shared" si="148"/>
        <v>31.2</v>
      </c>
      <c r="F204">
        <f t="shared" si="149"/>
        <v>7.8</v>
      </c>
    </row>
    <row r="205" spans="2:6" x14ac:dyDescent="0.3">
      <c r="B205">
        <v>14</v>
      </c>
      <c r="C205" s="914">
        <f ca="1"/>
        <v>40.553919999999998</v>
      </c>
      <c r="D205" s="870">
        <f ca="1">+C205/Menu!$F$13</f>
        <v>10.138479999999999</v>
      </c>
      <c r="E205">
        <f t="shared" si="148"/>
        <v>40</v>
      </c>
      <c r="F205">
        <f t="shared" si="149"/>
        <v>10</v>
      </c>
    </row>
    <row r="206" spans="2:6" x14ac:dyDescent="0.3">
      <c r="B206">
        <v>15</v>
      </c>
      <c r="C206" s="914">
        <f ca="1"/>
        <v>34.470832000000001</v>
      </c>
      <c r="D206" s="870">
        <f ca="1">+C206/Menu!$F$13</f>
        <v>8.6177080000000004</v>
      </c>
      <c r="E206">
        <f t="shared" si="148"/>
        <v>34</v>
      </c>
      <c r="F206">
        <f t="shared" si="149"/>
        <v>8.5</v>
      </c>
    </row>
    <row r="207" spans="2:6" x14ac:dyDescent="0.3">
      <c r="B207">
        <v>16</v>
      </c>
      <c r="C207" s="914">
        <f ca="1"/>
        <v>39.866864</v>
      </c>
      <c r="D207" s="870">
        <f ca="1">+C207/Menu!$F$13</f>
        <v>9.9667159999999999</v>
      </c>
      <c r="E207">
        <f t="shared" si="148"/>
        <v>38</v>
      </c>
      <c r="F207">
        <f t="shared" si="149"/>
        <v>9.5</v>
      </c>
    </row>
    <row r="208" spans="2:6" x14ac:dyDescent="0.3">
      <c r="B208">
        <v>17</v>
      </c>
      <c r="C208" s="914">
        <f ca="1"/>
        <v>31.632057600000003</v>
      </c>
      <c r="D208" s="870">
        <f ca="1">+C208/Menu!$F$13</f>
        <v>7.9080144000000008</v>
      </c>
      <c r="E208">
        <f t="shared" si="148"/>
        <v>31.2</v>
      </c>
      <c r="F208">
        <f t="shared" si="149"/>
        <v>7.8</v>
      </c>
    </row>
    <row r="209" spans="2:6" x14ac:dyDescent="0.3">
      <c r="B209">
        <v>18</v>
      </c>
      <c r="C209" s="914">
        <f ca="1"/>
        <v>40.553919999999998</v>
      </c>
      <c r="D209" s="870">
        <f ca="1">+C209/Menu!$F$13</f>
        <v>10.138479999999999</v>
      </c>
      <c r="E209">
        <f t="shared" si="148"/>
        <v>40</v>
      </c>
      <c r="F209">
        <f t="shared" si="149"/>
        <v>10</v>
      </c>
    </row>
    <row r="210" spans="2:6" x14ac:dyDescent="0.3">
      <c r="B210">
        <v>19</v>
      </c>
      <c r="C210" s="914">
        <f ca="1"/>
        <v>34.470832000000001</v>
      </c>
      <c r="D210" s="870">
        <f ca="1">+C210/Menu!$F$13</f>
        <v>8.6177080000000004</v>
      </c>
      <c r="E210">
        <f t="shared" si="148"/>
        <v>34</v>
      </c>
      <c r="F210">
        <f t="shared" si="149"/>
        <v>8.5</v>
      </c>
    </row>
    <row r="211" spans="2:6" x14ac:dyDescent="0.3">
      <c r="B211">
        <v>20</v>
      </c>
      <c r="C211" s="914">
        <f ca="1"/>
        <v>39.866864</v>
      </c>
      <c r="D211" s="870">
        <f ca="1">+C211/Menu!$F$13</f>
        <v>9.9667159999999999</v>
      </c>
      <c r="E211">
        <f t="shared" si="148"/>
        <v>38</v>
      </c>
      <c r="F211">
        <f t="shared" si="149"/>
        <v>9.5</v>
      </c>
    </row>
    <row r="212" spans="2:6" x14ac:dyDescent="0.3">
      <c r="B212">
        <v>21</v>
      </c>
      <c r="C212" s="914">
        <f ca="1"/>
        <v>0</v>
      </c>
      <c r="D212" s="870">
        <f ca="1">+C212/Menu!$F$13</f>
        <v>0</v>
      </c>
      <c r="E212">
        <f t="shared" si="148"/>
        <v>0</v>
      </c>
      <c r="F212">
        <f t="shared" si="149"/>
        <v>0</v>
      </c>
    </row>
    <row r="213" spans="2:6" x14ac:dyDescent="0.3">
      <c r="B213">
        <v>22</v>
      </c>
      <c r="C213" s="914">
        <f ca="1"/>
        <v>0</v>
      </c>
      <c r="D213" s="870">
        <f ca="1">+C213/Menu!$F$13</f>
        <v>0</v>
      </c>
      <c r="E213">
        <f t="shared" si="148"/>
        <v>0</v>
      </c>
      <c r="F213">
        <f t="shared" si="149"/>
        <v>0</v>
      </c>
    </row>
    <row r="214" spans="2:6" x14ac:dyDescent="0.3">
      <c r="B214">
        <v>23</v>
      </c>
      <c r="C214" s="914">
        <f ca="1"/>
        <v>0</v>
      </c>
      <c r="D214" s="870">
        <f ca="1">+C214/Menu!$F$13</f>
        <v>0</v>
      </c>
      <c r="E214">
        <f t="shared" si="148"/>
        <v>0</v>
      </c>
      <c r="F214">
        <f t="shared" si="149"/>
        <v>0</v>
      </c>
    </row>
    <row r="215" spans="2:6" x14ac:dyDescent="0.3">
      <c r="B215">
        <v>24</v>
      </c>
      <c r="C215" s="914">
        <f ca="1"/>
        <v>0</v>
      </c>
      <c r="D215" s="870">
        <f ca="1">+C215/Menu!$F$13</f>
        <v>0</v>
      </c>
      <c r="E215">
        <f t="shared" si="148"/>
        <v>0</v>
      </c>
      <c r="F215">
        <f t="shared" si="149"/>
        <v>0</v>
      </c>
    </row>
    <row r="216" spans="2:6" x14ac:dyDescent="0.3">
      <c r="B216">
        <v>25</v>
      </c>
      <c r="C216" s="914">
        <f ca="1"/>
        <v>0</v>
      </c>
      <c r="D216" s="870">
        <f ca="1">+C216/Menu!$F$13</f>
        <v>0</v>
      </c>
      <c r="E216">
        <f t="shared" si="148"/>
        <v>0</v>
      </c>
      <c r="F216">
        <f t="shared" si="149"/>
        <v>0</v>
      </c>
    </row>
    <row r="217" spans="2:6" x14ac:dyDescent="0.3">
      <c r="B217">
        <v>26</v>
      </c>
      <c r="C217" s="914">
        <f ca="1"/>
        <v>0</v>
      </c>
      <c r="D217" s="870">
        <f ca="1">+C217/Menu!$F$13</f>
        <v>0</v>
      </c>
      <c r="E217">
        <f t="shared" si="148"/>
        <v>0</v>
      </c>
      <c r="F217">
        <f t="shared" si="149"/>
        <v>0</v>
      </c>
    </row>
    <row r="218" spans="2:6" x14ac:dyDescent="0.3">
      <c r="B218">
        <v>27</v>
      </c>
      <c r="C218" s="914">
        <f ca="1"/>
        <v>0</v>
      </c>
      <c r="D218" s="870">
        <f ca="1">+C218/Menu!$F$13</f>
        <v>0</v>
      </c>
      <c r="E218">
        <f t="shared" si="148"/>
        <v>0</v>
      </c>
      <c r="F218">
        <f t="shared" si="149"/>
        <v>0</v>
      </c>
    </row>
    <row r="219" spans="2:6" x14ac:dyDescent="0.3">
      <c r="B219">
        <v>28</v>
      </c>
      <c r="C219" s="914">
        <f ca="1"/>
        <v>0</v>
      </c>
      <c r="D219" s="870">
        <f ca="1">+C219/Menu!$F$13</f>
        <v>0</v>
      </c>
      <c r="E219">
        <f t="shared" si="148"/>
        <v>0</v>
      </c>
      <c r="F219">
        <f t="shared" si="149"/>
        <v>0</v>
      </c>
    </row>
    <row r="220" spans="2:6" x14ac:dyDescent="0.3">
      <c r="B220">
        <v>29</v>
      </c>
      <c r="C220" s="914">
        <f ca="1"/>
        <v>0</v>
      </c>
      <c r="D220" s="870">
        <f ca="1">+C220/Menu!$F$13</f>
        <v>0</v>
      </c>
      <c r="E220">
        <f t="shared" si="148"/>
        <v>0</v>
      </c>
      <c r="F220">
        <f t="shared" si="149"/>
        <v>0</v>
      </c>
    </row>
    <row r="221" spans="2:6" x14ac:dyDescent="0.3">
      <c r="B221">
        <v>30</v>
      </c>
      <c r="C221" s="914">
        <f ca="1"/>
        <v>0</v>
      </c>
      <c r="D221" s="870">
        <f ca="1">+C221/Menu!$F$13</f>
        <v>0</v>
      </c>
      <c r="E221">
        <f t="shared" si="148"/>
        <v>0</v>
      </c>
      <c r="F221">
        <f t="shared" si="149"/>
        <v>0</v>
      </c>
    </row>
  </sheetData>
  <mergeCells count="61">
    <mergeCell ref="BJ55:BO55"/>
    <mergeCell ref="M19:N19"/>
    <mergeCell ref="B55:G55"/>
    <mergeCell ref="H55:M55"/>
    <mergeCell ref="N55:S55"/>
    <mergeCell ref="T55:Y55"/>
    <mergeCell ref="Z55:AE55"/>
    <mergeCell ref="AF55:AK55"/>
    <mergeCell ref="AL55:AQ55"/>
    <mergeCell ref="AR55:AW55"/>
    <mergeCell ref="AX55:BC55"/>
    <mergeCell ref="BD55:BI55"/>
    <mergeCell ref="ED55:EI55"/>
    <mergeCell ref="BP55:BU55"/>
    <mergeCell ref="BV55:CA55"/>
    <mergeCell ref="CB55:CG55"/>
    <mergeCell ref="CH55:CM55"/>
    <mergeCell ref="CN55:CS55"/>
    <mergeCell ref="CT55:CY55"/>
    <mergeCell ref="CZ55:DE55"/>
    <mergeCell ref="DF55:DK55"/>
    <mergeCell ref="DL55:DQ55"/>
    <mergeCell ref="DR55:DW55"/>
    <mergeCell ref="DX55:EC55"/>
    <mergeCell ref="FT55:FY55"/>
    <mergeCell ref="B181:G181"/>
    <mergeCell ref="H181:M181"/>
    <mergeCell ref="N181:S181"/>
    <mergeCell ref="T181:Y181"/>
    <mergeCell ref="Z181:AE181"/>
    <mergeCell ref="AF181:AK181"/>
    <mergeCell ref="AL181:AQ181"/>
    <mergeCell ref="AR181:AW181"/>
    <mergeCell ref="AX181:BC181"/>
    <mergeCell ref="EJ55:EO55"/>
    <mergeCell ref="EP55:EU55"/>
    <mergeCell ref="EV55:FA55"/>
    <mergeCell ref="FB55:FG55"/>
    <mergeCell ref="FH55:FM55"/>
    <mergeCell ref="FN55:FS55"/>
    <mergeCell ref="DR181:DW181"/>
    <mergeCell ref="BD181:BI181"/>
    <mergeCell ref="BJ181:BO181"/>
    <mergeCell ref="BP181:BU181"/>
    <mergeCell ref="BV181:CA181"/>
    <mergeCell ref="CB181:CG181"/>
    <mergeCell ref="CH181:CM181"/>
    <mergeCell ref="CN181:CS181"/>
    <mergeCell ref="CT181:CY181"/>
    <mergeCell ref="CZ181:DE181"/>
    <mergeCell ref="DF181:DK181"/>
    <mergeCell ref="DL181:DQ181"/>
    <mergeCell ref="FH181:FM181"/>
    <mergeCell ref="FN181:FS181"/>
    <mergeCell ref="FT181:FY181"/>
    <mergeCell ref="DX181:EC181"/>
    <mergeCell ref="ED181:EI181"/>
    <mergeCell ref="EJ181:EO181"/>
    <mergeCell ref="EP181:EU181"/>
    <mergeCell ref="EV181:FA181"/>
    <mergeCell ref="FB181:FG181"/>
  </mergeCells>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30ABB-938C-44A5-89A6-C26CE557DB62}">
  <sheetPr>
    <tabColor theme="3" tint="0.79998168889431442"/>
  </sheetPr>
  <dimension ref="A1:FY221"/>
  <sheetViews>
    <sheetView topLeftCell="S7" zoomScale="70" zoomScaleNormal="70" workbookViewId="0">
      <selection activeCell="AY22" sqref="AY22"/>
    </sheetView>
  </sheetViews>
  <sheetFormatPr baseColWidth="10" defaultRowHeight="14.4" x14ac:dyDescent="0.3"/>
  <cols>
    <col min="1" max="1" width="18.5546875" bestFit="1" customWidth="1"/>
    <col min="3" max="3" width="20.6640625" bestFit="1" customWidth="1"/>
    <col min="4" max="4" width="12.21875" bestFit="1" customWidth="1"/>
    <col min="5" max="5" width="15.44140625" customWidth="1"/>
    <col min="6" max="6" width="25.77734375" bestFit="1" customWidth="1"/>
    <col min="7" max="7" width="14.33203125" customWidth="1"/>
    <col min="8" max="8" width="15.6640625" bestFit="1" customWidth="1"/>
    <col min="9" max="9" width="18.33203125" bestFit="1" customWidth="1"/>
    <col min="10" max="12" width="20.6640625" bestFit="1" customWidth="1"/>
    <col min="13" max="13" width="18.33203125" bestFit="1" customWidth="1"/>
    <col min="14" max="14" width="26" bestFit="1" customWidth="1"/>
    <col min="33" max="33" width="11.21875" customWidth="1"/>
    <col min="44" max="44" width="13.21875" customWidth="1"/>
    <col min="69" max="69" width="12.77734375" bestFit="1" customWidth="1"/>
  </cols>
  <sheetData>
    <row r="1" spans="1:38" x14ac:dyDescent="0.3">
      <c r="A1" t="s">
        <v>432</v>
      </c>
      <c r="B1" t="s">
        <v>281</v>
      </c>
      <c r="C1" t="s">
        <v>282</v>
      </c>
      <c r="I1" s="629" t="s">
        <v>431</v>
      </c>
      <c r="J1" s="600" t="s">
        <v>283</v>
      </c>
      <c r="K1" s="672" t="s">
        <v>430</v>
      </c>
    </row>
    <row r="2" spans="1:38" ht="15" thickBot="1" x14ac:dyDescent="0.35">
      <c r="B2" s="828">
        <f>+Menu!D13</f>
        <v>200</v>
      </c>
      <c r="C2" s="828">
        <f>+Menu!E13</f>
        <v>200</v>
      </c>
      <c r="I2" s="831">
        <f>+Menu!D55</f>
        <v>1</v>
      </c>
      <c r="J2" s="830">
        <f>+Menu!E55</f>
        <v>11</v>
      </c>
      <c r="K2" s="829">
        <f>+Menu!F55</f>
        <v>10</v>
      </c>
    </row>
    <row r="3" spans="1:38" ht="15" thickBot="1" x14ac:dyDescent="0.35"/>
    <row r="4" spans="1:38" x14ac:dyDescent="0.3">
      <c r="A4" s="697" t="s">
        <v>284</v>
      </c>
      <c r="B4" s="613" t="s">
        <v>429</v>
      </c>
      <c r="C4" s="613" t="s">
        <v>428</v>
      </c>
      <c r="D4" s="613" t="s">
        <v>427</v>
      </c>
      <c r="E4" s="613" t="s">
        <v>285</v>
      </c>
      <c r="F4" s="614" t="s">
        <v>286</v>
      </c>
      <c r="T4" t="s">
        <v>623</v>
      </c>
      <c r="Y4" t="s">
        <v>622</v>
      </c>
      <c r="AD4" t="s">
        <v>624</v>
      </c>
      <c r="AI4" t="s">
        <v>625</v>
      </c>
    </row>
    <row r="5" spans="1:38" x14ac:dyDescent="0.3">
      <c r="A5" s="698" t="s">
        <v>287</v>
      </c>
      <c r="B5" s="522">
        <f>+Menu!D20</f>
        <v>200</v>
      </c>
      <c r="C5" s="522">
        <f>+Menu!H20</f>
        <v>2</v>
      </c>
      <c r="D5" s="522">
        <f>+Menu!G34</f>
        <v>12</v>
      </c>
      <c r="E5" s="522">
        <f>+Menu!H34</f>
        <v>0.5</v>
      </c>
      <c r="F5" s="522">
        <f>+Menu!I34</f>
        <v>0.2</v>
      </c>
      <c r="H5" s="454" t="s">
        <v>223</v>
      </c>
      <c r="I5" s="454"/>
      <c r="J5" s="454" t="s">
        <v>426</v>
      </c>
      <c r="K5" s="454" t="s">
        <v>425</v>
      </c>
      <c r="L5" s="454" t="s">
        <v>424</v>
      </c>
    </row>
    <row r="6" spans="1:38" x14ac:dyDescent="0.3">
      <c r="A6" s="698" t="s">
        <v>288</v>
      </c>
      <c r="B6" s="522">
        <f>+Menu!D21</f>
        <v>200</v>
      </c>
      <c r="C6" s="522">
        <f>+Menu!H21</f>
        <v>2</v>
      </c>
      <c r="D6" s="522">
        <f>+Menu!G35</f>
        <v>12</v>
      </c>
      <c r="E6" s="522">
        <f>+Menu!H35</f>
        <v>0.8</v>
      </c>
      <c r="F6" s="522">
        <f>+Menu!I35</f>
        <v>0.5</v>
      </c>
      <c r="H6" s="454" t="s">
        <v>289</v>
      </c>
      <c r="I6" s="863"/>
      <c r="J6" s="1107">
        <f>+Menu!H59*100</f>
        <v>15</v>
      </c>
      <c r="K6" s="1107">
        <f>+Menu!I59*100</f>
        <v>-20</v>
      </c>
      <c r="L6" s="1107">
        <f>+Menu!G59*100</f>
        <v>-5</v>
      </c>
    </row>
    <row r="7" spans="1:38" x14ac:dyDescent="0.3">
      <c r="A7" s="698" t="s">
        <v>290</v>
      </c>
      <c r="B7" s="522">
        <f>+Menu!D22</f>
        <v>200</v>
      </c>
      <c r="C7" s="522">
        <f>+Menu!H22</f>
        <v>2</v>
      </c>
      <c r="D7" s="522">
        <f>+Menu!G36</f>
        <v>12</v>
      </c>
      <c r="E7" s="522">
        <f>+Menu!H36</f>
        <v>0.7</v>
      </c>
      <c r="F7" s="522">
        <f>+Menu!I36</f>
        <v>0.2</v>
      </c>
      <c r="H7" s="454" t="s">
        <v>291</v>
      </c>
      <c r="I7" s="863"/>
      <c r="J7" s="1107">
        <f>+Menu!H60*100</f>
        <v>15</v>
      </c>
      <c r="K7" s="1107">
        <f>+Menu!I60*100</f>
        <v>-5</v>
      </c>
      <c r="L7" s="1107">
        <f>+Menu!G60*100</f>
        <v>-20</v>
      </c>
      <c r="N7" s="454" t="s">
        <v>413</v>
      </c>
      <c r="O7" s="476">
        <v>1</v>
      </c>
      <c r="P7" s="476">
        <v>2</v>
      </c>
      <c r="Q7" s="476">
        <v>3</v>
      </c>
      <c r="R7" s="476">
        <v>4</v>
      </c>
      <c r="T7" t="s">
        <v>620</v>
      </c>
      <c r="U7" s="974">
        <v>25</v>
      </c>
      <c r="V7" t="s">
        <v>297</v>
      </c>
      <c r="Y7" t="s">
        <v>620</v>
      </c>
      <c r="Z7" s="974">
        <f>+U7</f>
        <v>25</v>
      </c>
      <c r="AA7" t="s">
        <v>297</v>
      </c>
      <c r="AD7" t="s">
        <v>620</v>
      </c>
      <c r="AE7" s="974">
        <f>+U7</f>
        <v>25</v>
      </c>
      <c r="AF7" t="s">
        <v>297</v>
      </c>
      <c r="AI7" t="s">
        <v>620</v>
      </c>
      <c r="AJ7" s="974">
        <f>+U7</f>
        <v>25</v>
      </c>
      <c r="AK7" t="s">
        <v>297</v>
      </c>
    </row>
    <row r="8" spans="1:38" ht="15" thickBot="1" x14ac:dyDescent="0.35">
      <c r="A8" s="696" t="s">
        <v>292</v>
      </c>
      <c r="B8" s="859">
        <f>+Menu!D23</f>
        <v>200</v>
      </c>
      <c r="C8" s="522">
        <f>+Menu!H23</f>
        <v>2</v>
      </c>
      <c r="D8" s="522">
        <f>+Menu!G37</f>
        <v>12</v>
      </c>
      <c r="E8" s="522">
        <f>+Menu!H37</f>
        <v>0.6</v>
      </c>
      <c r="F8" s="522">
        <f>+Menu!I37</f>
        <v>0.8</v>
      </c>
      <c r="N8" s="454" t="s">
        <v>223</v>
      </c>
      <c r="O8" s="476" t="str">
        <f>+H10</f>
        <v>Blé d'hiver</v>
      </c>
      <c r="P8" s="476" t="str">
        <f>+H11</f>
        <v>Prairie temporaire</v>
      </c>
      <c r="Q8" s="476" t="str">
        <f>+H12</f>
        <v>Orge d'hiver</v>
      </c>
      <c r="R8" s="476" t="str">
        <f>+H13</f>
        <v>Maïs</v>
      </c>
      <c r="T8" t="s">
        <v>621</v>
      </c>
      <c r="U8" s="975">
        <f>+Menu!G34</f>
        <v>12</v>
      </c>
      <c r="V8" t="s">
        <v>472</v>
      </c>
      <c r="Y8" t="s">
        <v>621</v>
      </c>
      <c r="Z8" s="975">
        <f>+Menu!G37</f>
        <v>12</v>
      </c>
      <c r="AA8" t="s">
        <v>472</v>
      </c>
      <c r="AD8" t="s">
        <v>621</v>
      </c>
      <c r="AE8" s="975">
        <f>+Menu!G35</f>
        <v>12</v>
      </c>
      <c r="AF8" t="s">
        <v>472</v>
      </c>
      <c r="AI8" t="s">
        <v>621</v>
      </c>
      <c r="AJ8" s="975">
        <f>+Menu!G36</f>
        <v>12</v>
      </c>
      <c r="AK8" t="s">
        <v>472</v>
      </c>
    </row>
    <row r="9" spans="1:38" ht="15" thickBot="1" x14ac:dyDescent="0.35">
      <c r="A9" s="668" t="s">
        <v>423</v>
      </c>
      <c r="B9" s="50">
        <f>B2-(C8+C7)</f>
        <v>196</v>
      </c>
      <c r="C9" s="630">
        <f>C2-(C5+C6)</f>
        <v>196</v>
      </c>
      <c r="I9" s="454" t="s">
        <v>527</v>
      </c>
      <c r="J9" s="454" t="s">
        <v>525</v>
      </c>
      <c r="K9" s="454" t="s">
        <v>556</v>
      </c>
      <c r="L9" s="454"/>
      <c r="N9" s="454" t="s">
        <v>525</v>
      </c>
      <c r="O9" s="476">
        <f>+J10</f>
        <v>7.8</v>
      </c>
      <c r="P9" s="476">
        <f>+J11</f>
        <v>10</v>
      </c>
      <c r="Q9" s="476">
        <f>+J12</f>
        <v>8.5</v>
      </c>
      <c r="R9" s="476">
        <f>+J13</f>
        <v>9.5</v>
      </c>
    </row>
    <row r="10" spans="1:38" x14ac:dyDescent="0.3">
      <c r="H10" s="864" t="str">
        <f>+Menu!C46</f>
        <v>Blé d'hiver</v>
      </c>
      <c r="I10" s="523" t="str">
        <f>IF(Menu!C46=Menu!$V$6, "HIVER",IF(Menu!C46=Menu!$V$7,"HIVER",IF(Menu!C46=Menu!$V$8,"HIVER",IF(Menu!C46=Menu!$V$13,"HIVER",IF(Menu!C46=Menu!$V$16,"HIVER",IF(H10="0","","ETE"))))))</f>
        <v>HIVER</v>
      </c>
      <c r="J10" s="522">
        <f>+Menu!E46</f>
        <v>7.8</v>
      </c>
      <c r="K10" s="663">
        <f>+Menu!J46</f>
        <v>1194.2</v>
      </c>
      <c r="L10" s="454"/>
      <c r="N10" s="454" t="s">
        <v>413</v>
      </c>
      <c r="O10" s="476">
        <v>1</v>
      </c>
      <c r="P10" s="476">
        <v>2</v>
      </c>
      <c r="Q10" s="476">
        <v>3</v>
      </c>
      <c r="R10" s="476">
        <v>4</v>
      </c>
    </row>
    <row r="11" spans="1:38" ht="15" thickBot="1" x14ac:dyDescent="0.35">
      <c r="A11" t="s">
        <v>422</v>
      </c>
      <c r="H11" s="864" t="str">
        <f>+Menu!C47</f>
        <v>Prairie temporaire</v>
      </c>
      <c r="I11" s="523" t="str">
        <f>IF(Menu!C47=Menu!$V$6, "HIVER",IF(Menu!C47=Menu!$V$7,"HIVER",IF(Menu!C47=Menu!$V$8,"HIVER",IF(Menu!C47=Menu!$V$13,"HIVER",IF(Menu!C47=Menu!$V$16,"HIVER",IF(H11="0","","ETE"))))))</f>
        <v>HIVER</v>
      </c>
      <c r="J11" s="522">
        <f>+Menu!E47</f>
        <v>10</v>
      </c>
      <c r="K11" s="663">
        <f>+Menu!J47</f>
        <v>927</v>
      </c>
      <c r="L11" s="454"/>
      <c r="N11" s="454" t="s">
        <v>541</v>
      </c>
      <c r="O11" s="454" t="str">
        <f>+I10</f>
        <v>HIVER</v>
      </c>
      <c r="P11" s="454" t="str">
        <f>+I11</f>
        <v>HIVER</v>
      </c>
      <c r="Q11" s="454" t="str">
        <f>+I12</f>
        <v>HIVER</v>
      </c>
      <c r="R11" s="454" t="str">
        <f>+I13</f>
        <v>ETE</v>
      </c>
      <c r="U11" s="966"/>
      <c r="V11" s="967" t="s">
        <v>612</v>
      </c>
      <c r="Z11" s="966"/>
      <c r="AA11" s="967" t="s">
        <v>612</v>
      </c>
      <c r="AE11" s="966"/>
      <c r="AF11" s="967" t="s">
        <v>612</v>
      </c>
      <c r="AJ11" s="966"/>
      <c r="AK11" s="967" t="s">
        <v>612</v>
      </c>
    </row>
    <row r="12" spans="1:38" x14ac:dyDescent="0.3">
      <c r="A12" s="629" t="s">
        <v>421</v>
      </c>
      <c r="B12" s="672" t="s">
        <v>420</v>
      </c>
      <c r="C12" s="684" t="s">
        <v>419</v>
      </c>
      <c r="E12" s="828" t="s">
        <v>540</v>
      </c>
      <c r="F12" s="866">
        <f>+Menu!D43</f>
        <v>4</v>
      </c>
      <c r="H12" s="864" t="str">
        <f>+Menu!C48</f>
        <v>Orge d'hiver</v>
      </c>
      <c r="I12" s="523" t="str">
        <f>IF(Menu!C48=Menu!$V$6, "HIVER",IF(Menu!C48=Menu!$V$7,"HIVER",IF(Menu!C48=Menu!$V$8,"HIVER",IF(Menu!C48=Menu!$V$13,"HIVER",IF(Menu!C48=Menu!$V$16,"HIVER",IF(H12="0","","ETE"))))))</f>
        <v>HIVER</v>
      </c>
      <c r="J12" s="522">
        <f>+Menu!E48</f>
        <v>8.5</v>
      </c>
      <c r="K12" s="663">
        <f>+Menu!J48</f>
        <v>1280.5</v>
      </c>
      <c r="L12" s="454"/>
      <c r="N12" s="454" t="s">
        <v>413</v>
      </c>
      <c r="O12" s="476">
        <v>1</v>
      </c>
      <c r="P12" s="476">
        <v>2</v>
      </c>
      <c r="Q12" s="476">
        <v>3</v>
      </c>
      <c r="R12" s="476">
        <v>4</v>
      </c>
      <c r="U12" s="966"/>
      <c r="V12" s="968" t="s">
        <v>613</v>
      </c>
      <c r="Z12" s="966"/>
      <c r="AA12" s="968" t="s">
        <v>613</v>
      </c>
      <c r="AE12" s="966"/>
      <c r="AF12" s="968" t="s">
        <v>613</v>
      </c>
      <c r="AJ12" s="966"/>
      <c r="AK12" s="968" t="s">
        <v>613</v>
      </c>
    </row>
    <row r="13" spans="1:38" x14ac:dyDescent="0.3">
      <c r="A13" s="827" t="s">
        <v>418</v>
      </c>
      <c r="B13" s="345">
        <v>1</v>
      </c>
      <c r="C13" s="867">
        <v>100</v>
      </c>
      <c r="E13" s="828" t="s">
        <v>592</v>
      </c>
      <c r="F13" s="866">
        <v>30</v>
      </c>
      <c r="H13" s="864" t="str">
        <f>+Menu!C49</f>
        <v>Maïs</v>
      </c>
      <c r="I13" s="523" t="str">
        <f>IF(Menu!C49=Menu!$V$6, "HIVER",IF(Menu!C49=Menu!$V$7,"HIVER",IF(Menu!C49=Menu!$V$8,"HIVER",IF(Menu!C49=Menu!$V$13,"HIVER",IF(Menu!C49=Menu!$V$16,"HIVER",IF(H13="0","","ETE"))))))</f>
        <v>ETE</v>
      </c>
      <c r="J13" s="522">
        <f>+Menu!E49</f>
        <v>9.5</v>
      </c>
      <c r="K13" s="663">
        <f>+Menu!J49</f>
        <v>1472</v>
      </c>
      <c r="L13" s="454"/>
      <c r="N13" s="865" t="s">
        <v>525</v>
      </c>
      <c r="O13" s="476">
        <f>+J10</f>
        <v>7.8</v>
      </c>
      <c r="P13" s="476">
        <f>+J11</f>
        <v>10</v>
      </c>
      <c r="Q13" s="476">
        <f>+J12</f>
        <v>8.5</v>
      </c>
      <c r="R13" s="476">
        <f>+J13</f>
        <v>9.5</v>
      </c>
      <c r="U13" s="966"/>
      <c r="V13" s="966"/>
      <c r="Z13" s="966"/>
      <c r="AA13" s="966"/>
      <c r="AE13" s="966"/>
      <c r="AF13" s="966"/>
      <c r="AJ13" s="966"/>
      <c r="AK13" s="966"/>
    </row>
    <row r="14" spans="1:38" x14ac:dyDescent="0.3">
      <c r="A14" s="827" t="s">
        <v>417</v>
      </c>
      <c r="B14" s="345">
        <v>1</v>
      </c>
      <c r="C14" s="867">
        <v>50</v>
      </c>
      <c r="E14" s="828" t="s">
        <v>593</v>
      </c>
      <c r="F14" s="866">
        <f>+Menu!D170</f>
        <v>10</v>
      </c>
      <c r="N14" s="454" t="str">
        <f>+N12</f>
        <v>Année</v>
      </c>
      <c r="O14" s="454">
        <f>+O12</f>
        <v>1</v>
      </c>
      <c r="P14" s="454">
        <f>+P12</f>
        <v>2</v>
      </c>
      <c r="Q14" s="454">
        <f>+Q12</f>
        <v>3</v>
      </c>
      <c r="R14" s="454">
        <f>+R12</f>
        <v>4</v>
      </c>
      <c r="T14" t="s">
        <v>614</v>
      </c>
      <c r="U14" s="966">
        <v>10</v>
      </c>
      <c r="V14" s="966"/>
      <c r="Y14" t="s">
        <v>614</v>
      </c>
      <c r="Z14" s="966">
        <v>10</v>
      </c>
      <c r="AA14" s="966"/>
      <c r="AD14" t="s">
        <v>614</v>
      </c>
      <c r="AE14" s="966">
        <v>10</v>
      </c>
      <c r="AF14" s="966"/>
      <c r="AI14" t="s">
        <v>614</v>
      </c>
      <c r="AJ14" s="966">
        <v>10</v>
      </c>
      <c r="AK14" s="966"/>
    </row>
    <row r="15" spans="1:38" ht="72" x14ac:dyDescent="0.3">
      <c r="A15" s="827" t="s">
        <v>416</v>
      </c>
      <c r="B15" s="345">
        <v>1</v>
      </c>
      <c r="C15" s="867">
        <v>100</v>
      </c>
      <c r="E15" t="s">
        <v>594</v>
      </c>
      <c r="F15" s="4">
        <f>+(F13+F14)/2</f>
        <v>20</v>
      </c>
      <c r="N15" s="454" t="s">
        <v>555</v>
      </c>
      <c r="O15" s="663">
        <f>+K10</f>
        <v>1194.2</v>
      </c>
      <c r="P15" s="663">
        <f>+K11</f>
        <v>927</v>
      </c>
      <c r="Q15" s="663">
        <f>+K12</f>
        <v>1280.5</v>
      </c>
      <c r="R15" s="663">
        <f>+K13</f>
        <v>1472</v>
      </c>
      <c r="T15" t="s">
        <v>615</v>
      </c>
      <c r="U15" s="966">
        <v>0</v>
      </c>
      <c r="V15" s="966"/>
      <c r="W15" s="913" t="s">
        <v>616</v>
      </c>
      <c r="Y15" t="s">
        <v>615</v>
      </c>
      <c r="Z15" s="966">
        <v>0</v>
      </c>
      <c r="AA15" s="966"/>
      <c r="AB15" s="913" t="s">
        <v>616</v>
      </c>
      <c r="AD15" t="s">
        <v>615</v>
      </c>
      <c r="AE15" s="966">
        <v>0</v>
      </c>
      <c r="AF15" s="966"/>
      <c r="AG15" s="913" t="s">
        <v>616</v>
      </c>
      <c r="AI15" t="s">
        <v>615</v>
      </c>
      <c r="AJ15" s="966">
        <v>0</v>
      </c>
      <c r="AK15" s="966"/>
      <c r="AL15" s="913" t="s">
        <v>616</v>
      </c>
    </row>
    <row r="16" spans="1:38" ht="15" thickBot="1" x14ac:dyDescent="0.35">
      <c r="A16" s="826" t="s">
        <v>415</v>
      </c>
      <c r="B16" s="630">
        <v>1</v>
      </c>
      <c r="C16" s="868">
        <v>150</v>
      </c>
      <c r="T16" t="s">
        <v>617</v>
      </c>
      <c r="U16" s="969">
        <f>0.25*U8</f>
        <v>3</v>
      </c>
      <c r="V16" s="969"/>
      <c r="W16" s="970">
        <f>+U7</f>
        <v>25</v>
      </c>
      <c r="Y16" t="s">
        <v>617</v>
      </c>
      <c r="Z16" s="969">
        <f>0.25*Z8</f>
        <v>3</v>
      </c>
      <c r="AA16" s="969"/>
      <c r="AB16" s="970">
        <f>+Z7</f>
        <v>25</v>
      </c>
      <c r="AD16" t="s">
        <v>617</v>
      </c>
      <c r="AE16" s="969">
        <f>0.25*AE8</f>
        <v>3</v>
      </c>
      <c r="AF16" s="969"/>
      <c r="AG16" s="970">
        <f>+AE7</f>
        <v>25</v>
      </c>
      <c r="AI16" t="s">
        <v>617</v>
      </c>
      <c r="AJ16" s="969">
        <f>0.25*AJ8</f>
        <v>3</v>
      </c>
      <c r="AK16" s="969"/>
      <c r="AL16" s="970">
        <f>+AJ7</f>
        <v>25</v>
      </c>
    </row>
    <row r="17" spans="1:69" x14ac:dyDescent="0.3">
      <c r="T17" t="s">
        <v>618</v>
      </c>
      <c r="U17" s="969">
        <v>2</v>
      </c>
      <c r="V17" s="969"/>
      <c r="W17" s="970">
        <f>+U8</f>
        <v>12</v>
      </c>
      <c r="Y17" t="s">
        <v>618</v>
      </c>
      <c r="Z17" s="969">
        <v>2</v>
      </c>
      <c r="AA17" s="969"/>
      <c r="AB17" s="970">
        <f>+Z8</f>
        <v>12</v>
      </c>
      <c r="AD17" t="s">
        <v>618</v>
      </c>
      <c r="AE17" s="969">
        <v>2</v>
      </c>
      <c r="AF17" s="969"/>
      <c r="AG17" s="970">
        <f>+AE8</f>
        <v>12</v>
      </c>
      <c r="AI17" t="s">
        <v>618</v>
      </c>
      <c r="AJ17" s="969">
        <v>2</v>
      </c>
      <c r="AK17" s="969"/>
      <c r="AL17" s="970">
        <f>+AJ8</f>
        <v>12</v>
      </c>
      <c r="BJ17" t="s">
        <v>652</v>
      </c>
    </row>
    <row r="18" spans="1:69" ht="15" thickBot="1" x14ac:dyDescent="0.35">
      <c r="W18" s="842">
        <f>VLOOKUP(W16,T21:U51,2)</f>
        <v>6.6028841204018418</v>
      </c>
      <c r="AB18" s="842">
        <f>VLOOKUP(AB16,Y21:Z51,2)</f>
        <v>6.6028841204018418</v>
      </c>
      <c r="AG18" s="842">
        <f>VLOOKUP(AG16,AD21:AE51,2)</f>
        <v>6.6028841204018418</v>
      </c>
      <c r="AL18" s="842">
        <f>VLOOKUP(AL16,AI21:AJ51,2)</f>
        <v>6.6028841204018418</v>
      </c>
      <c r="AO18" s="1006"/>
      <c r="AP18" s="1006"/>
      <c r="AQ18" s="1006"/>
      <c r="AR18" s="1006"/>
      <c r="AS18" s="1007" t="s">
        <v>774</v>
      </c>
      <c r="AT18" s="1007"/>
      <c r="AU18" s="1007"/>
      <c r="AV18" s="1007"/>
      <c r="AW18" s="1007"/>
      <c r="AX18" s="1007"/>
      <c r="AY18" s="1007"/>
      <c r="AZ18" s="1007"/>
      <c r="BA18" s="1007"/>
      <c r="BB18" s="1007"/>
      <c r="BC18" s="1007"/>
      <c r="BD18" s="1007"/>
      <c r="BE18" s="1007"/>
      <c r="BF18" s="1007"/>
      <c r="BG18" s="1007"/>
      <c r="BH18" s="1007"/>
      <c r="BI18" s="1007"/>
      <c r="BJ18" t="s">
        <v>720</v>
      </c>
      <c r="BN18" t="s">
        <v>721</v>
      </c>
    </row>
    <row r="19" spans="1:69" ht="15" thickBot="1" x14ac:dyDescent="0.35">
      <c r="M19" s="1386" t="s">
        <v>414</v>
      </c>
      <c r="N19" s="1386"/>
      <c r="X19" t="s">
        <v>619</v>
      </c>
      <c r="AC19" t="s">
        <v>619</v>
      </c>
      <c r="AH19" t="s">
        <v>619</v>
      </c>
      <c r="AM19" t="s">
        <v>619</v>
      </c>
      <c r="AO19" s="1006" t="s">
        <v>553</v>
      </c>
      <c r="AP19" s="1006"/>
      <c r="AQ19" s="1006"/>
      <c r="AR19" s="1006"/>
      <c r="AS19" s="1008" t="s">
        <v>558</v>
      </c>
      <c r="AT19" s="1008"/>
      <c r="AU19" s="1008"/>
      <c r="AV19" s="1008"/>
      <c r="AW19" s="1008"/>
      <c r="AX19" s="88" t="s">
        <v>703</v>
      </c>
      <c r="AY19" s="88"/>
      <c r="AZ19" s="88"/>
      <c r="BA19" s="88"/>
      <c r="BB19" s="88"/>
      <c r="BC19" s="88"/>
      <c r="BD19" s="88"/>
      <c r="BE19" s="88"/>
      <c r="BF19" s="88"/>
      <c r="BG19" s="88"/>
      <c r="BH19" s="528" t="s">
        <v>700</v>
      </c>
      <c r="BI19" s="528"/>
      <c r="BJ19" s="1105" t="s">
        <v>722</v>
      </c>
      <c r="BK19" s="1091" t="s">
        <v>714</v>
      </c>
      <c r="BL19" s="1091"/>
      <c r="BM19" s="1091"/>
      <c r="BN19" s="1105" t="s">
        <v>722</v>
      </c>
      <c r="BO19" s="1091" t="s">
        <v>714</v>
      </c>
      <c r="BP19" s="1091"/>
      <c r="BQ19" s="1091"/>
    </row>
    <row r="20" spans="1:69" ht="29.4" thickBot="1" x14ac:dyDescent="0.35">
      <c r="I20" s="872" t="s">
        <v>551</v>
      </c>
      <c r="J20" s="872"/>
      <c r="K20" s="871" t="s">
        <v>549</v>
      </c>
      <c r="L20" s="871"/>
      <c r="M20" t="s">
        <v>552</v>
      </c>
      <c r="N20" s="873">
        <f>+M22/L22</f>
        <v>0.96040000000000003</v>
      </c>
      <c r="T20" t="s">
        <v>413</v>
      </c>
      <c r="U20" s="971">
        <f>($U$15-$U$14)/(1+EXP((T21-$U$17)/$U$16))+$U$14</f>
        <v>3.392436312341828</v>
      </c>
      <c r="V20" s="971"/>
      <c r="W20" s="972"/>
      <c r="Y20" t="s">
        <v>413</v>
      </c>
      <c r="Z20" s="971">
        <f>($U$15-$U$14)/(1+EXP((Y21-$U$17)/$U$16))+$U$14</f>
        <v>3.392436312341828</v>
      </c>
      <c r="AA20" s="971"/>
      <c r="AB20" s="972"/>
      <c r="AD20" t="s">
        <v>413</v>
      </c>
      <c r="AE20" s="971">
        <f>($U$15-$U$14)/(1+EXP((AD21-$U$17)/$U$16))+$U$14</f>
        <v>3.392436312341828</v>
      </c>
      <c r="AF20" s="971"/>
      <c r="AG20" s="972"/>
      <c r="AI20" t="s">
        <v>413</v>
      </c>
      <c r="AJ20" s="971">
        <f>($U$15-$U$14)/(1+EXP((AI21-$U$17)/$U$16))+$U$14</f>
        <v>3.392436312341828</v>
      </c>
      <c r="AK20" s="971"/>
      <c r="AL20" s="972"/>
      <c r="AO20" s="1006"/>
      <c r="AP20" s="1006"/>
      <c r="AQ20" s="1006"/>
      <c r="AR20" s="1006"/>
      <c r="AS20" s="1008"/>
      <c r="AT20" s="1008"/>
      <c r="AU20" s="1008"/>
      <c r="AV20" s="1008"/>
      <c r="AW20" s="1008"/>
      <c r="AX20" s="88"/>
      <c r="AY20" s="88" t="s">
        <v>691</v>
      </c>
      <c r="AZ20" s="88"/>
      <c r="BA20" s="88"/>
      <c r="BB20" s="88" t="s">
        <v>695</v>
      </c>
      <c r="BC20" s="88"/>
      <c r="BD20" s="88"/>
      <c r="BE20" s="88"/>
      <c r="BF20" s="88"/>
      <c r="BG20" s="88"/>
      <c r="BH20" s="528" t="s">
        <v>704</v>
      </c>
      <c r="BI20" s="528"/>
      <c r="BJ20" s="1106" t="s">
        <v>668</v>
      </c>
      <c r="BK20" s="1097" t="s">
        <v>713</v>
      </c>
      <c r="BL20" s="1094" t="s">
        <v>711</v>
      </c>
      <c r="BM20" s="1092" t="s">
        <v>658</v>
      </c>
      <c r="BN20" s="1106" t="s">
        <v>668</v>
      </c>
      <c r="BO20" s="1097" t="s">
        <v>713</v>
      </c>
      <c r="BP20" s="1094" t="s">
        <v>711</v>
      </c>
      <c r="BQ20" s="1092" t="s">
        <v>658</v>
      </c>
    </row>
    <row r="21" spans="1:69" ht="28.8" x14ac:dyDescent="0.3">
      <c r="A21" t="s">
        <v>413</v>
      </c>
      <c r="C21" t="s">
        <v>223</v>
      </c>
      <c r="D21" t="s">
        <v>412</v>
      </c>
      <c r="E21" t="s">
        <v>411</v>
      </c>
      <c r="F21" t="s">
        <v>410</v>
      </c>
      <c r="G21" t="s">
        <v>409</v>
      </c>
      <c r="H21" t="s">
        <v>408</v>
      </c>
      <c r="I21" s="872" t="s">
        <v>548</v>
      </c>
      <c r="J21" s="872" t="s">
        <v>550</v>
      </c>
      <c r="K21" s="871" t="s">
        <v>547</v>
      </c>
      <c r="L21" s="871" t="s">
        <v>548</v>
      </c>
      <c r="M21" t="s">
        <v>546</v>
      </c>
      <c r="N21" t="s">
        <v>407</v>
      </c>
      <c r="O21" t="s">
        <v>406</v>
      </c>
      <c r="T21">
        <v>0</v>
      </c>
      <c r="U21" s="971">
        <v>0</v>
      </c>
      <c r="V21" s="973">
        <v>0</v>
      </c>
      <c r="W21" s="971">
        <f>IF(T21&gt;$W$16,0,U21*$W$17/$W$18)</f>
        <v>0</v>
      </c>
      <c r="X21" s="869">
        <f>IF('Base de données Haies'!$I$26=0,'Générateur Emprise 25ans'!U$8,0)</f>
        <v>12</v>
      </c>
      <c r="Y21">
        <v>0</v>
      </c>
      <c r="Z21" s="971">
        <v>0</v>
      </c>
      <c r="AA21" s="973">
        <v>0</v>
      </c>
      <c r="AB21" s="971">
        <f>IF(Y21&gt;$W$16,0,Z21*$W$17/$W$18)</f>
        <v>0</v>
      </c>
      <c r="AC21" s="869">
        <f>IF('Base de données Haies'!$I$26=0,'Générateur Emprise 25ans'!Z$8,0)</f>
        <v>12</v>
      </c>
      <c r="AD21">
        <v>0</v>
      </c>
      <c r="AE21" s="971">
        <v>0</v>
      </c>
      <c r="AF21" s="973">
        <v>0</v>
      </c>
      <c r="AG21" s="971">
        <f>IF(AD21&gt;$W$16,0,AE21*$W$17/$W$18)</f>
        <v>0</v>
      </c>
      <c r="AH21" s="869">
        <f>IF('Base de données Haies'!$I$26=0,'Générateur Emprise 25ans'!AE$8,0)</f>
        <v>12</v>
      </c>
      <c r="AI21">
        <v>0</v>
      </c>
      <c r="AJ21" s="971">
        <v>0</v>
      </c>
      <c r="AK21" s="973">
        <v>0</v>
      </c>
      <c r="AL21" s="971">
        <f>IF(AI21&gt;$W$16,0,AJ21*$W$17/$W$18)</f>
        <v>0</v>
      </c>
      <c r="AM21" s="869">
        <f>IF('Base de données Haies'!$I$26=0,'Générateur Emprise 25ans'!AJ$8,0)</f>
        <v>12</v>
      </c>
      <c r="AO21" s="1030" t="s">
        <v>554</v>
      </c>
      <c r="AP21" s="1030" t="s">
        <v>689</v>
      </c>
      <c r="AQ21" s="1030" t="s">
        <v>557</v>
      </c>
      <c r="AR21" s="1030" t="s">
        <v>688</v>
      </c>
      <c r="AS21" s="1029" t="s">
        <v>554</v>
      </c>
      <c r="AT21" s="1029" t="s">
        <v>689</v>
      </c>
      <c r="AU21" s="1029" t="s">
        <v>557</v>
      </c>
      <c r="AV21" s="1029" t="s">
        <v>688</v>
      </c>
      <c r="AW21" s="1029" t="s">
        <v>690</v>
      </c>
      <c r="AX21" s="1036" t="s">
        <v>694</v>
      </c>
      <c r="AY21" s="1035" t="s">
        <v>693</v>
      </c>
      <c r="AZ21" s="1035" t="s">
        <v>351</v>
      </c>
      <c r="BA21" s="1035" t="s">
        <v>692</v>
      </c>
      <c r="BB21" s="1035" t="s">
        <v>693</v>
      </c>
      <c r="BC21" s="1035" t="s">
        <v>351</v>
      </c>
      <c r="BD21" s="1035" t="s">
        <v>692</v>
      </c>
      <c r="BE21" s="1035" t="s">
        <v>696</v>
      </c>
      <c r="BF21" s="1035" t="s">
        <v>697</v>
      </c>
      <c r="BG21" s="1035" t="s">
        <v>698</v>
      </c>
      <c r="BH21" s="528" t="s">
        <v>696</v>
      </c>
      <c r="BI21" s="528" t="s">
        <v>701</v>
      </c>
    </row>
    <row r="22" spans="1:69" x14ac:dyDescent="0.3">
      <c r="A22">
        <v>1</v>
      </c>
      <c r="B22" t="str">
        <f t="shared" ref="B22:B51" si="0">IF(A22&gt;$F$13," ",HLOOKUP(IF(A22-(F$12*ROUNDDOWN(A22/F$12,0))=0,F$12,A22-(F$12*ROUNDDOWN(A22/F$12,0))),$N$7:$R$8,2,FALSE))</f>
        <v>Blé d'hiver</v>
      </c>
      <c r="C22" t="str">
        <f t="shared" ref="C22:C51" si="1">IF(A22&gt;$F$13," ",HLOOKUP(IF(A22-(F$12*ROUNDDOWN(A22/F$12,0))=0,F$12,A22-(F$12*ROUNDDOWN(A22/F$12,0))),$N$10:$R$11,2,FALSE))</f>
        <v>HIVER</v>
      </c>
      <c r="D22" s="869">
        <f>+$X21</f>
        <v>12</v>
      </c>
      <c r="E22" s="869">
        <f>+AC21</f>
        <v>12</v>
      </c>
      <c r="F22" s="869">
        <f>+AH21</f>
        <v>12</v>
      </c>
      <c r="G22" s="869">
        <f>+AM21</f>
        <v>12</v>
      </c>
      <c r="H22" t="s">
        <v>405</v>
      </c>
      <c r="I22" s="842">
        <f ca="1">'Générateur Emprise 25ans'!C192</f>
        <v>31.632057600000003</v>
      </c>
      <c r="J22" s="842">
        <f ca="1">I22/($B$9*$C$9/10000)</f>
        <v>8.2340841316118283</v>
      </c>
      <c r="K22">
        <f>IF(A22&lt;=$U$7,IF(A22&gt;$F$13," ",HLOOKUP(IF(A22-(F$12*ROUNDDOWN(A22/F$12,0))=0,F$12,A22-(F$12*ROUNDDOWN(A22/F$12,0))),$N$12:$R$13,2,FALSE)),0)</f>
        <v>7.8</v>
      </c>
      <c r="L22">
        <f t="shared" ref="L22:L51" si="2">K22*($B$2*$C$2)/10000</f>
        <v>31.2</v>
      </c>
      <c r="M22">
        <f>IF(C22="ETE",(B$2-(C$5+C$6))*(C$2-(C$7+C$8))/10000*K22,(B$2-(C$5+C$6))*(C$2-(C$7+C$8))/10000*K22)</f>
        <v>29.964480000000002</v>
      </c>
      <c r="N22">
        <f ca="1">I22-L22</f>
        <v>0.43205760000000382</v>
      </c>
      <c r="O22">
        <f t="shared" ref="O22:O51" ca="1" si="3">I22-M22</f>
        <v>1.6675776000000013</v>
      </c>
      <c r="T22">
        <v>1</v>
      </c>
      <c r="U22" s="971">
        <f>($U$15-$U$14)/(1+EXP((T22-$U$17)/$U$16))+$U$14-$U$20</f>
        <v>0.7818616230350246</v>
      </c>
      <c r="V22" s="973">
        <v>1</v>
      </c>
      <c r="W22" s="971">
        <f t="shared" ref="W22:W51" si="4">IF(T22&gt;$W$16,0,U22*$W$17/$W$18)</f>
        <v>1.4209456512238927</v>
      </c>
      <c r="X22" s="869">
        <f>IF('Base de données Haies'!$I$26=0,'Générateur Emprise 25ans'!U$8,IF(W22=0,$W$17,W22))</f>
        <v>12</v>
      </c>
      <c r="Y22">
        <v>1</v>
      </c>
      <c r="Z22" s="971">
        <f>($U$15-$U$14)/(1+EXP((Y22-$U$17)/$U$16))+$U$14-$U$20</f>
        <v>0.7818616230350246</v>
      </c>
      <c r="AA22" s="973">
        <v>1</v>
      </c>
      <c r="AB22" s="971">
        <f t="shared" ref="AB22:AB51" si="5">IF(Y22&gt;$W$16,0,Z22*$W$17/$W$18)</f>
        <v>1.4209456512238927</v>
      </c>
      <c r="AC22" s="869">
        <f>IF('Base de données Haies'!$I$26=0,'Générateur Emprise 25ans'!Z$8,IF(AB22=0,$W$17,AB22))</f>
        <v>12</v>
      </c>
      <c r="AD22">
        <v>1</v>
      </c>
      <c r="AE22" s="971">
        <f>($U$15-$U$14)/(1+EXP((AD22-$U$17)/$U$16))+$U$14-$U$20</f>
        <v>0.7818616230350246</v>
      </c>
      <c r="AF22" s="973">
        <v>1</v>
      </c>
      <c r="AG22" s="971">
        <f t="shared" ref="AG22:AG51" si="6">IF(AD22&gt;$W$16,0,AE22*$W$17/$W$18)</f>
        <v>1.4209456512238927</v>
      </c>
      <c r="AH22" s="869">
        <f>IF('Base de données Haies'!$I$26=0,'Générateur Emprise 25ans'!AE$8,IF(AG22=0,$W$17,AG22))</f>
        <v>12</v>
      </c>
      <c r="AI22">
        <v>1</v>
      </c>
      <c r="AJ22" s="971">
        <f>($U$15-$U$14)/(1+EXP((AI22-$U$17)/$U$16))+$U$14-$U$20</f>
        <v>0.7818616230350246</v>
      </c>
      <c r="AK22" s="973">
        <v>1</v>
      </c>
      <c r="AL22" s="971">
        <f t="shared" ref="AL22:AL51" si="7">IF(AI22&gt;$W$16,0,AJ22*$W$17/$W$18)</f>
        <v>1.4209456512238927</v>
      </c>
      <c r="AM22" s="869">
        <f>IF('Base de données Haies'!$I$26=0,'Générateur Emprise 25ans'!AJ$8,IF(AL22=0,$W$17,AL22))</f>
        <v>12</v>
      </c>
      <c r="AO22" s="869">
        <f>+'Générateur Emprise 25ans'!K22</f>
        <v>7.8</v>
      </c>
      <c r="AP22" s="877">
        <f>IF(Résultats!$B54&lt;='Générateur Emprise 25ans'!$U$7,IF(Résultats!$B54&gt;'Générateur Emprise 25ans'!$F$13," ",HLOOKUP(IF(Résultats!$B54-('Générateur Emprise 25ans'!$F$12*ROUNDDOWN(Résultats!$B54/'Générateur Emprise 25ans'!$F$12,0))=0,'Générateur Emprise 25ans'!$F$12,Résultats!$B54-('Générateur Emprise 25ans'!$F$12*ROUNDDOWN(Résultats!$B54/'Générateur Emprise 25ans'!$F$12,0))),'Générateur Emprise 25ans'!$N$14:$R$15,2,FALSE)),0)</f>
        <v>1194.2</v>
      </c>
      <c r="AQ22" s="869">
        <f>+'Générateur Emprise 25ans'!L22</f>
        <v>31.2</v>
      </c>
      <c r="AR22" s="876">
        <f>+AP22*Menu!$F$13</f>
        <v>4776.8</v>
      </c>
      <c r="AS22" s="869">
        <f ca="1">+'Générateur Emprise 25ans'!D192</f>
        <v>7.9080144000000008</v>
      </c>
      <c r="AT22" s="877">
        <f ca="1">IF(Résultats!$B54&lt;='Générateur Emprise 25ans'!$U$7,+AP22*AS22/AO22+IF(Résultats!$B54&lt;=Menu!$G$64,Menu!$D$64,0),0)</f>
        <v>1217.7372816000002</v>
      </c>
      <c r="AU22" s="869">
        <f ca="1">+'Générateur Emprise 25ans'!C192</f>
        <v>31.632057600000003</v>
      </c>
      <c r="AV22" s="877">
        <f ca="1">+AT22*Menu!$F$13</f>
        <v>4870.9491264000008</v>
      </c>
      <c r="AW22" s="1010">
        <f t="shared" ref="AW22:AW51" ca="1" si="8">IF(AO22&gt;0,+AV22/AR22,0)</f>
        <v>1.0197096647127786</v>
      </c>
      <c r="AX22" s="876">
        <f>+'Base de données Haies'!I26*Menu!D246*Menu!E89+(Menu!D247+Menu!D248)*Menu!D95*1000*'Base de données Haies'!I26+IF(Résultats!B54&lt;Menu!$D$253,Menu!$D$252*Menu!$F$13,0)</f>
        <v>0</v>
      </c>
      <c r="AY22" s="1034">
        <f>+IF('Base de données Haies'!$I$26=1,Menu!$E$88)*Menu!$D$95+Menu!$L$141</f>
        <v>102.35226107226109</v>
      </c>
      <c r="AZ22" s="1034">
        <f>+AY22/Menu!$F$13</f>
        <v>25.588065268065272</v>
      </c>
      <c r="BA22" s="1034">
        <f>+AY22/Menu!$D$123</f>
        <v>127.94032634032635</v>
      </c>
      <c r="BE22" s="1034">
        <f t="shared" ref="BE22:BE31" si="9">+AX22+BB22-AY22</f>
        <v>-102.35226107226109</v>
      </c>
      <c r="BF22" s="1034">
        <f>+BE22/Menu!$F$13</f>
        <v>-25.588065268065272</v>
      </c>
      <c r="BG22" s="1034">
        <f>+BE22/Menu!$D$123</f>
        <v>-127.94032634032635</v>
      </c>
      <c r="BH22" s="1009">
        <f t="shared" ref="BH22:BH31" ca="1" si="10">+BE22+AV22</f>
        <v>4768.5968653277396</v>
      </c>
      <c r="BI22" s="1009">
        <f t="shared" ref="BI22:BI31" ca="1" si="11">+BF22+AT22</f>
        <v>1192.1492163319349</v>
      </c>
      <c r="BJ22" s="1009">
        <f>Résultats!D92+'Générateur Emprise 25ans'!AP22/(1+Résultats!$D$29)^(Résultats!$B93-1)</f>
        <v>1194.2</v>
      </c>
      <c r="BK22" s="1009">
        <f ca="1">Résultats!U92+'Générateur Emprise 25ans'!AT22/(1+Résultats!$D$30)^(Résultats!$B93-1)</f>
        <v>1217.7372816000002</v>
      </c>
      <c r="BL22" s="1009">
        <f>Résultats!AE92+'Générateur Emprise 25ans'!BF22/(1+Résultats!$D$30)^(Résultats!$B93-1)</f>
        <v>-25.588065268065272</v>
      </c>
      <c r="BM22" s="1009">
        <f ca="1">Résultats!AE92+'Générateur Emprise 25ans'!BI22/(1+Résultats!$D$30)^(Résultats!$B93-1)</f>
        <v>1192.1492163319349</v>
      </c>
      <c r="BN22" s="1009">
        <f>Résultats!I92+'Générateur Emprise 25ans'!AR22/(1+Résultats!$D$29)^(Résultats!$B93-1)</f>
        <v>4776.8</v>
      </c>
      <c r="BO22" s="1009">
        <f ca="1">Résultats!Z92+'Générateur Emprise 25ans'!AV22/(1+Résultats!$D$30)^(Résultats!$B93-1)</f>
        <v>4870.9491264000008</v>
      </c>
      <c r="BP22" s="1009">
        <f>Résultats!AJ92+'Générateur Emprise 25ans'!BE22/(1+Résultats!$D$30)^(Résultats!$B93-1)</f>
        <v>-102.35226107226109</v>
      </c>
      <c r="BQ22" s="1009">
        <f ca="1">Résultats!AT92+'Générateur Emprise 25ans'!BH22/(1+Résultats!$D$30)^(Résultats!$B93-1)</f>
        <v>4768.5968653277396</v>
      </c>
    </row>
    <row r="23" spans="1:69" x14ac:dyDescent="0.3">
      <c r="A23">
        <v>2</v>
      </c>
      <c r="B23" t="str">
        <f t="shared" si="0"/>
        <v>Prairie temporaire</v>
      </c>
      <c r="C23" t="str">
        <f t="shared" si="1"/>
        <v>HIVER</v>
      </c>
      <c r="D23" s="869">
        <f t="shared" ref="D23:D51" si="12">+$X22</f>
        <v>12</v>
      </c>
      <c r="E23" s="869">
        <f t="shared" ref="E23:E51" si="13">+AC22</f>
        <v>12</v>
      </c>
      <c r="F23" s="869">
        <f t="shared" ref="F23:F51" si="14">+AH22</f>
        <v>12</v>
      </c>
      <c r="G23" s="869">
        <f t="shared" ref="G23:G51" si="15">+AM22</f>
        <v>12</v>
      </c>
      <c r="H23" t="s">
        <v>405</v>
      </c>
      <c r="I23" s="842">
        <f ca="1">'Générateur Emprise 25ans'!C193</f>
        <v>40.553919999999998</v>
      </c>
      <c r="J23" s="842">
        <f t="shared" ref="J23:J51" ca="1" si="16">I23/($B$9*$C$9/10000)</f>
        <v>10.556518117451061</v>
      </c>
      <c r="K23">
        <f t="shared" ref="K23:K51" si="17">IF(A23&lt;=$U$7,IF(A23&gt;$F$13," ",HLOOKUP(IF(A23-(F$12*ROUNDDOWN(A23/F$12,0))=0,F$12,A23-(F$12*ROUNDDOWN(A23/F$12,0))),$N$12:$R$13,2,FALSE)),0)</f>
        <v>10</v>
      </c>
      <c r="L23">
        <f t="shared" si="2"/>
        <v>40</v>
      </c>
      <c r="M23">
        <f t="shared" ref="M23:M51" si="18">IF(C23="ETE",(B$2-(C$5+C$6))*(C$2-(C$7+C$8))/10000*K23,(B$2-(C$5+C$6))*(C$2-(C$7+C$8))/10000*K23)</f>
        <v>38.416000000000004</v>
      </c>
      <c r="N23">
        <f t="shared" ref="N23:N51" ca="1" si="19">I23-L23</f>
        <v>0.55391999999999797</v>
      </c>
      <c r="O23">
        <f t="shared" ca="1" si="3"/>
        <v>2.137919999999994</v>
      </c>
      <c r="T23">
        <v>2</v>
      </c>
      <c r="U23" s="971">
        <f t="shared" ref="U23:U51" si="20">($U$15-$U$14)/(1+EXP((T23-$U$17)/$U$16))+$U$14-$U$20</f>
        <v>1.607563687658172</v>
      </c>
      <c r="V23" s="973">
        <v>2</v>
      </c>
      <c r="W23" s="971">
        <f t="shared" si="4"/>
        <v>2.9215663791967406</v>
      </c>
      <c r="X23" s="869">
        <f>IF('Base de données Haies'!$I$26=0,'Générateur Emprise 25ans'!U$8,IF(W23=0,$W$17,W23))</f>
        <v>12</v>
      </c>
      <c r="Y23">
        <v>2</v>
      </c>
      <c r="Z23" s="971">
        <f t="shared" ref="Z23:Z51" si="21">($U$15-$U$14)/(1+EXP((Y23-$U$17)/$U$16))+$U$14-$U$20</f>
        <v>1.607563687658172</v>
      </c>
      <c r="AA23" s="973">
        <v>2</v>
      </c>
      <c r="AB23" s="971">
        <f t="shared" si="5"/>
        <v>2.9215663791967406</v>
      </c>
      <c r="AC23" s="869">
        <f>IF('Base de données Haies'!$I$26=0,'Générateur Emprise 25ans'!Z$8,IF(AB23=0,$W$17,AB23))</f>
        <v>12</v>
      </c>
      <c r="AD23">
        <v>2</v>
      </c>
      <c r="AE23" s="971">
        <f t="shared" ref="AE23:AE51" si="22">($U$15-$U$14)/(1+EXP((AD23-$U$17)/$U$16))+$U$14-$U$20</f>
        <v>1.607563687658172</v>
      </c>
      <c r="AF23" s="973">
        <v>2</v>
      </c>
      <c r="AG23" s="971">
        <f t="shared" si="6"/>
        <v>2.9215663791967406</v>
      </c>
      <c r="AH23" s="869">
        <f>IF('Base de données Haies'!$I$26=0,'Générateur Emprise 25ans'!AE$8,IF(AG23=0,$W$17,AG23))</f>
        <v>12</v>
      </c>
      <c r="AI23">
        <v>2</v>
      </c>
      <c r="AJ23" s="971">
        <f t="shared" ref="AJ23:AJ51" si="23">($U$15-$U$14)/(1+EXP((AI23-$U$17)/$U$16))+$U$14-$U$20</f>
        <v>1.607563687658172</v>
      </c>
      <c r="AK23" s="973">
        <v>2</v>
      </c>
      <c r="AL23" s="971">
        <f t="shared" si="7"/>
        <v>2.9215663791967406</v>
      </c>
      <c r="AM23" s="869">
        <f>IF('Base de données Haies'!$I$26=0,'Générateur Emprise 25ans'!AJ$8,IF(AL23=0,$W$17,AL23))</f>
        <v>12</v>
      </c>
      <c r="AO23" s="869">
        <f>+'Générateur Emprise 25ans'!K23</f>
        <v>10</v>
      </c>
      <c r="AP23" s="877">
        <f>IF(Résultats!$B55&lt;='Générateur Emprise 25ans'!$U$7,IF(Résultats!$B55&gt;'Générateur Emprise 25ans'!$F$13," ",HLOOKUP(IF(Résultats!$B55-('Générateur Emprise 25ans'!$F$12*ROUNDDOWN(Résultats!$B55/'Générateur Emprise 25ans'!$F$12,0))=0,'Générateur Emprise 25ans'!$F$12,Résultats!$B55-('Générateur Emprise 25ans'!$F$12*ROUNDDOWN(Résultats!$B55/'Générateur Emprise 25ans'!$F$12,0))),'Générateur Emprise 25ans'!$N$14:$R$15,2,FALSE)),0)</f>
        <v>927</v>
      </c>
      <c r="AQ23" s="869">
        <f>+'Générateur Emprise 25ans'!L23</f>
        <v>40</v>
      </c>
      <c r="AR23" s="876">
        <f>+AP23*Menu!$F$13</f>
        <v>3708</v>
      </c>
      <c r="AS23" s="869">
        <f ca="1">+'Générateur Emprise 25ans'!D193</f>
        <v>10.138479999999999</v>
      </c>
      <c r="AT23" s="877">
        <f ca="1">IF(Résultats!$B55&lt;='Générateur Emprise 25ans'!$U$7,+AP23*AS23/AO23+IF(Résultats!$B55&lt;=Menu!$G$64,Menu!$D$64,0),0)</f>
        <v>946.83709599999997</v>
      </c>
      <c r="AU23" s="869">
        <f ca="1">+'Générateur Emprise 25ans'!C193</f>
        <v>40.553919999999998</v>
      </c>
      <c r="AV23" s="877">
        <f ca="1">+AT23*Menu!$F$13</f>
        <v>3787.3483839999999</v>
      </c>
      <c r="AW23" s="1010">
        <f t="shared" ca="1" si="8"/>
        <v>1.0213992405609493</v>
      </c>
      <c r="AX23" s="876">
        <f>+IF(Résultats!B55&lt;=Menu!$D$253,Menu!$D$252*Menu!$F$13,0)</f>
        <v>0</v>
      </c>
      <c r="AY23" s="1034">
        <f>+Menu!$L$141</f>
        <v>102.35226107226109</v>
      </c>
      <c r="AZ23" s="1034">
        <f>+AY23/Menu!$F$13</f>
        <v>25.588065268065272</v>
      </c>
      <c r="BA23" s="1034">
        <f>+AY23/Menu!$D$123</f>
        <v>127.94032634032635</v>
      </c>
      <c r="BE23" s="1034">
        <f t="shared" si="9"/>
        <v>-102.35226107226109</v>
      </c>
      <c r="BF23" s="1034">
        <f>+BE23/Menu!$F$13</f>
        <v>-25.588065268065272</v>
      </c>
      <c r="BG23" s="1034">
        <f>+BE23/Menu!$D$123</f>
        <v>-127.94032634032635</v>
      </c>
      <c r="BH23" s="1009">
        <f t="shared" ca="1" si="10"/>
        <v>3684.9961229277387</v>
      </c>
      <c r="BI23" s="1009">
        <f t="shared" ca="1" si="11"/>
        <v>921.24903073193468</v>
      </c>
      <c r="BJ23" s="1009">
        <f>BJ22+'Générateur Emprise 25ans'!AP23/(1+Résultats!$D$29)^(Résultats!$B94-1)</f>
        <v>2085.5461538461541</v>
      </c>
      <c r="BK23" s="1009">
        <f ca="1">BK22+'Générateur Emprise 25ans'!AT23/(1+Résultats!$D$30)^(Résultats!$B94-1)</f>
        <v>2128.1575662153846</v>
      </c>
      <c r="BL23" s="1009">
        <f>BL22+'Générateur Emprise 25ans'!BF23/(1+Résultats!$D$30)^(Résultats!$B94-1)</f>
        <v>-50.191974179666495</v>
      </c>
      <c r="BM23" s="1009">
        <f ca="1">BM22+'Générateur Emprise 25ans'!BI23/(1+Résultats!$D$30)^(Résultats!$B94-1)</f>
        <v>2077.9655920357181</v>
      </c>
      <c r="BN23" s="1009">
        <f>BN22+'Générateur Emprise 25ans'!AR23/(1+Résultats!$D$29)^(Résultats!$B94-1)</f>
        <v>8342.1846153846163</v>
      </c>
      <c r="BO23" s="1009">
        <f ca="1">BO22+'Générateur Emprise 25ans'!AV23/(1+Résultats!$D$30)^(Résultats!$B94-1)</f>
        <v>8512.6302648615383</v>
      </c>
      <c r="BP23" s="1009">
        <f>BP22+'Générateur Emprise 25ans'!BE23/(1+Résultats!$D$30)^(Résultats!$B94-1)</f>
        <v>-200.76789671866598</v>
      </c>
      <c r="BQ23" s="1009">
        <f ca="1">BQ22+'Générateur Emprise 25ans'!BH23/(1+Résultats!$D$30)^(Résultats!$B94-1)</f>
        <v>8311.8623681428726</v>
      </c>
    </row>
    <row r="24" spans="1:69" x14ac:dyDescent="0.3">
      <c r="A24">
        <v>3</v>
      </c>
      <c r="B24" t="str">
        <f t="shared" si="0"/>
        <v>Orge d'hiver</v>
      </c>
      <c r="C24" t="str">
        <f t="shared" si="1"/>
        <v>HIVER</v>
      </c>
      <c r="D24" s="869">
        <f t="shared" si="12"/>
        <v>12</v>
      </c>
      <c r="E24" s="869">
        <f t="shared" si="13"/>
        <v>12</v>
      </c>
      <c r="F24" s="869">
        <f t="shared" si="14"/>
        <v>12</v>
      </c>
      <c r="G24" s="869">
        <f t="shared" si="15"/>
        <v>12</v>
      </c>
      <c r="H24" t="s">
        <v>405</v>
      </c>
      <c r="I24" s="842">
        <f ca="1">'Générateur Emprise 25ans'!C194</f>
        <v>34.470832000000001</v>
      </c>
      <c r="J24" s="842">
        <f t="shared" ca="1" si="16"/>
        <v>8.973040399833403</v>
      </c>
      <c r="K24">
        <f t="shared" si="17"/>
        <v>8.5</v>
      </c>
      <c r="L24">
        <f t="shared" si="2"/>
        <v>34</v>
      </c>
      <c r="M24">
        <f t="shared" si="18"/>
        <v>32.653600000000004</v>
      </c>
      <c r="N24">
        <f t="shared" ca="1" si="19"/>
        <v>0.47083200000000147</v>
      </c>
      <c r="O24">
        <f t="shared" ca="1" si="3"/>
        <v>1.8172319999999971</v>
      </c>
      <c r="T24">
        <v>3</v>
      </c>
      <c r="U24" s="971">
        <f t="shared" si="20"/>
        <v>2.4332657522813195</v>
      </c>
      <c r="V24" s="973">
        <v>3</v>
      </c>
      <c r="W24" s="971">
        <f t="shared" si="4"/>
        <v>4.4221871071695888</v>
      </c>
      <c r="X24" s="869">
        <f>IF('Base de données Haies'!$I$26=0,'Générateur Emprise 25ans'!U$8,IF(W24=0,$W$17,W24))</f>
        <v>12</v>
      </c>
      <c r="Y24">
        <v>3</v>
      </c>
      <c r="Z24" s="971">
        <f t="shared" si="21"/>
        <v>2.4332657522813195</v>
      </c>
      <c r="AA24" s="973">
        <v>3</v>
      </c>
      <c r="AB24" s="971">
        <f t="shared" si="5"/>
        <v>4.4221871071695888</v>
      </c>
      <c r="AC24" s="869">
        <f>IF('Base de données Haies'!$I$26=0,'Générateur Emprise 25ans'!Z$8,IF(AB24=0,$W$17,AB24))</f>
        <v>12</v>
      </c>
      <c r="AD24">
        <v>3</v>
      </c>
      <c r="AE24" s="971">
        <f t="shared" si="22"/>
        <v>2.4332657522813195</v>
      </c>
      <c r="AF24" s="973">
        <v>3</v>
      </c>
      <c r="AG24" s="971">
        <f t="shared" si="6"/>
        <v>4.4221871071695888</v>
      </c>
      <c r="AH24" s="869">
        <f>IF('Base de données Haies'!$I$26=0,'Générateur Emprise 25ans'!AE$8,IF(AG24=0,$W$17,AG24))</f>
        <v>12</v>
      </c>
      <c r="AI24">
        <v>3</v>
      </c>
      <c r="AJ24" s="971">
        <f t="shared" si="23"/>
        <v>2.4332657522813195</v>
      </c>
      <c r="AK24" s="973">
        <v>3</v>
      </c>
      <c r="AL24" s="971">
        <f t="shared" si="7"/>
        <v>4.4221871071695888</v>
      </c>
      <c r="AM24" s="869">
        <f>IF('Base de données Haies'!$I$26=0,'Générateur Emprise 25ans'!AJ$8,IF(AL24=0,$W$17,AL24))</f>
        <v>12</v>
      </c>
      <c r="AO24" s="869">
        <f>+'Générateur Emprise 25ans'!K24</f>
        <v>8.5</v>
      </c>
      <c r="AP24" s="877">
        <f>IF(Résultats!$B56&lt;='Générateur Emprise 25ans'!$U$7,IF(Résultats!$B56&gt;'Générateur Emprise 25ans'!$F$13," ",HLOOKUP(IF(Résultats!$B56-('Générateur Emprise 25ans'!$F$12*ROUNDDOWN(Résultats!$B56/'Générateur Emprise 25ans'!$F$12,0))=0,'Générateur Emprise 25ans'!$F$12,Résultats!$B56-('Générateur Emprise 25ans'!$F$12*ROUNDDOWN(Résultats!$B56/'Générateur Emprise 25ans'!$F$12,0))),'Générateur Emprise 25ans'!$N$14:$R$15,2,FALSE)),0)</f>
        <v>1280.5</v>
      </c>
      <c r="AQ24" s="869">
        <f>+'Générateur Emprise 25ans'!L24</f>
        <v>34</v>
      </c>
      <c r="AR24" s="876">
        <f>+AP24*Menu!$F$13</f>
        <v>5122</v>
      </c>
      <c r="AS24" s="869">
        <f ca="1">+'Générateur Emprise 25ans'!D194</f>
        <v>8.6177080000000004</v>
      </c>
      <c r="AT24" s="877">
        <f ca="1">IF(Résultats!$B56&lt;='Générateur Emprise 25ans'!$U$7,+AP24*AS24/AO24+IF(Résultats!$B56&lt;=Menu!$G$64,Menu!$D$64,0),0)</f>
        <v>1305.2323640000002</v>
      </c>
      <c r="AU24" s="869">
        <f ca="1">+'Générateur Emprise 25ans'!C194</f>
        <v>34.470832000000001</v>
      </c>
      <c r="AV24" s="877">
        <f ca="1">+AT24*Menu!$F$13</f>
        <v>5220.9294560000008</v>
      </c>
      <c r="AW24" s="1010">
        <f t="shared" ca="1" si="8"/>
        <v>1.0193146146036707</v>
      </c>
      <c r="AX24" s="876">
        <f>+IF(Résultats!B56&lt;=Menu!$D$253,Menu!$D$252*Menu!$F$13,0)</f>
        <v>0</v>
      </c>
      <c r="AY24" s="1034">
        <f>+Menu!$L$141</f>
        <v>102.35226107226109</v>
      </c>
      <c r="AZ24" s="1034">
        <f>+AY24/Menu!$F$13</f>
        <v>25.588065268065272</v>
      </c>
      <c r="BA24" s="1034">
        <f>+AY24/Menu!$D$123</f>
        <v>127.94032634032635</v>
      </c>
      <c r="BE24" s="1034">
        <f t="shared" si="9"/>
        <v>-102.35226107226109</v>
      </c>
      <c r="BF24" s="1034">
        <f>+BE24/Menu!$F$13</f>
        <v>-25.588065268065272</v>
      </c>
      <c r="BG24" s="1034">
        <f>+BE24/Menu!$D$123</f>
        <v>-127.94032634032635</v>
      </c>
      <c r="BH24" s="1009">
        <f t="shared" ca="1" si="10"/>
        <v>5118.5771949277396</v>
      </c>
      <c r="BI24" s="1009">
        <f t="shared" ca="1" si="11"/>
        <v>1279.6442987319349</v>
      </c>
      <c r="BJ24" s="1009">
        <f>BJ23+'Générateur Emprise 25ans'!AP24/(1+Résultats!$D$29)^(Résultats!$B95-1)</f>
        <v>3269.4403846153846</v>
      </c>
      <c r="BK24" s="1009">
        <f ca="1">BK23+'Générateur Emprise 25ans'!AT24/(1+Résultats!$D$30)^(Résultats!$B95-1)</f>
        <v>3334.9182577834317</v>
      </c>
      <c r="BL24" s="1009">
        <f>BL23+'Générateur Emprise 25ans'!BF24/(1+Résultats!$D$30)^(Résultats!$B95-1)</f>
        <v>-73.84957890235998</v>
      </c>
      <c r="BM24" s="1009">
        <f ca="1">BM23+'Générateur Emprise 25ans'!BI24/(1+Résultats!$D$30)^(Résultats!$B95-1)</f>
        <v>3261.0686788810717</v>
      </c>
      <c r="BN24" s="1009">
        <f>BN23+'Générateur Emprise 25ans'!AR24/(1+Résultats!$D$29)^(Résultats!$B95-1)</f>
        <v>13077.761538461538</v>
      </c>
      <c r="BO24" s="1009">
        <f ca="1">BO23+'Générateur Emprise 25ans'!AV24/(1+Résultats!$D$30)^(Résultats!$B95-1)</f>
        <v>13339.673031133727</v>
      </c>
      <c r="BP24" s="1009">
        <f>BP23+'Générateur Emprise 25ans'!BE24/(1+Résultats!$D$30)^(Résultats!$B95-1)</f>
        <v>-295.39831560943992</v>
      </c>
      <c r="BQ24" s="1009">
        <f ca="1">BQ23+'Générateur Emprise 25ans'!BH24/(1+Résultats!$D$30)^(Résultats!$B95-1)</f>
        <v>13044.274715524287</v>
      </c>
    </row>
    <row r="25" spans="1:69" x14ac:dyDescent="0.3">
      <c r="A25">
        <v>4</v>
      </c>
      <c r="B25" t="str">
        <f t="shared" si="0"/>
        <v>Maïs</v>
      </c>
      <c r="C25" t="str">
        <f t="shared" si="1"/>
        <v>ETE</v>
      </c>
      <c r="D25" s="869">
        <f t="shared" si="12"/>
        <v>12</v>
      </c>
      <c r="E25" s="869">
        <f t="shared" si="13"/>
        <v>12</v>
      </c>
      <c r="F25" s="869">
        <f t="shared" si="14"/>
        <v>12</v>
      </c>
      <c r="G25" s="869">
        <f t="shared" si="15"/>
        <v>12</v>
      </c>
      <c r="H25" t="s">
        <v>405</v>
      </c>
      <c r="I25" s="842">
        <f ca="1">'Générateur Emprise 25ans'!C195</f>
        <v>39.866864</v>
      </c>
      <c r="J25" s="842">
        <f t="shared" ca="1" si="16"/>
        <v>10.377671803415243</v>
      </c>
      <c r="K25">
        <f t="shared" si="17"/>
        <v>9.5</v>
      </c>
      <c r="L25">
        <f t="shared" si="2"/>
        <v>38</v>
      </c>
      <c r="M25">
        <f t="shared" si="18"/>
        <v>36.495200000000004</v>
      </c>
      <c r="N25">
        <f t="shared" ca="1" si="19"/>
        <v>1.8668639999999996</v>
      </c>
      <c r="O25">
        <f t="shared" ca="1" si="3"/>
        <v>3.3716639999999956</v>
      </c>
      <c r="T25">
        <v>4</v>
      </c>
      <c r="U25" s="971">
        <f t="shared" si="20"/>
        <v>3.2151273753163432</v>
      </c>
      <c r="V25" s="973">
        <v>4</v>
      </c>
      <c r="W25" s="971">
        <f t="shared" si="4"/>
        <v>5.8431327583934802</v>
      </c>
      <c r="X25" s="869">
        <f>IF('Base de données Haies'!$I$26=0,'Générateur Emprise 25ans'!U$8,IF(W25=0,$W$17,W25))</f>
        <v>12</v>
      </c>
      <c r="Y25">
        <v>4</v>
      </c>
      <c r="Z25" s="971">
        <f t="shared" si="21"/>
        <v>3.2151273753163432</v>
      </c>
      <c r="AA25" s="973">
        <v>4</v>
      </c>
      <c r="AB25" s="971">
        <f t="shared" si="5"/>
        <v>5.8431327583934802</v>
      </c>
      <c r="AC25" s="869">
        <f>IF('Base de données Haies'!$I$26=0,'Générateur Emprise 25ans'!Z$8,IF(AB25=0,$W$17,AB25))</f>
        <v>12</v>
      </c>
      <c r="AD25">
        <v>4</v>
      </c>
      <c r="AE25" s="971">
        <f t="shared" si="22"/>
        <v>3.2151273753163432</v>
      </c>
      <c r="AF25" s="973">
        <v>4</v>
      </c>
      <c r="AG25" s="971">
        <f t="shared" si="6"/>
        <v>5.8431327583934802</v>
      </c>
      <c r="AH25" s="869">
        <f>IF('Base de données Haies'!$I$26=0,'Générateur Emprise 25ans'!AE$8,IF(AG25=0,$W$17,AG25))</f>
        <v>12</v>
      </c>
      <c r="AI25">
        <v>4</v>
      </c>
      <c r="AJ25" s="971">
        <f t="shared" si="23"/>
        <v>3.2151273753163432</v>
      </c>
      <c r="AK25" s="973">
        <v>4</v>
      </c>
      <c r="AL25" s="971">
        <f t="shared" si="7"/>
        <v>5.8431327583934802</v>
      </c>
      <c r="AM25" s="869">
        <f>IF('Base de données Haies'!$I$26=0,'Générateur Emprise 25ans'!AJ$8,IF(AL25=0,$W$17,AL25))</f>
        <v>12</v>
      </c>
      <c r="AO25" s="869">
        <f>+'Générateur Emprise 25ans'!K25</f>
        <v>9.5</v>
      </c>
      <c r="AP25" s="877">
        <f>IF(Résultats!$B57&lt;='Générateur Emprise 25ans'!$U$7,IF(Résultats!$B57&gt;'Générateur Emprise 25ans'!$F$13," ",HLOOKUP(IF(Résultats!$B57-('Générateur Emprise 25ans'!$F$12*ROUNDDOWN(Résultats!$B57/'Générateur Emprise 25ans'!$F$12,0))=0,'Générateur Emprise 25ans'!$F$12,Résultats!$B57-('Générateur Emprise 25ans'!$F$12*ROUNDDOWN(Résultats!$B57/'Générateur Emprise 25ans'!$F$12,0))),'Générateur Emprise 25ans'!$N$14:$R$15,2,FALSE)),0)</f>
        <v>1472</v>
      </c>
      <c r="AQ25" s="869">
        <f>+'Générateur Emprise 25ans'!L25</f>
        <v>38</v>
      </c>
      <c r="AR25" s="876">
        <f>+AP25*Menu!$F$13</f>
        <v>5888</v>
      </c>
      <c r="AS25" s="869">
        <f ca="1">+'Générateur Emprise 25ans'!D195</f>
        <v>9.9667159999999999</v>
      </c>
      <c r="AT25" s="877">
        <f ca="1">IF(Résultats!$B57&lt;='Générateur Emprise 25ans'!$U$7,+AP25*AS25/AO25+IF(Résultats!$B57&lt;=Menu!$G$64,Menu!$D$64,0),0)</f>
        <v>1551.3164159999999</v>
      </c>
      <c r="AU25" s="869">
        <f ca="1">+'Générateur Emprise 25ans'!C195</f>
        <v>39.866864</v>
      </c>
      <c r="AV25" s="877">
        <f ca="1">+AT25*Menu!$F$13</f>
        <v>6205.2656639999996</v>
      </c>
      <c r="AW25" s="1010">
        <f t="shared" ca="1" si="8"/>
        <v>1.0538834347826087</v>
      </c>
      <c r="AX25" s="876">
        <f>+IF(Résultats!B57&lt;=Menu!$D$253,Menu!$D$252*Menu!$F$13,0)</f>
        <v>0</v>
      </c>
      <c r="AY25" s="1034">
        <f>+Menu!$L$141</f>
        <v>102.35226107226109</v>
      </c>
      <c r="AZ25" s="1034">
        <f>+AY25/Menu!$F$13</f>
        <v>25.588065268065272</v>
      </c>
      <c r="BA25" s="1034">
        <f>+AY25/Menu!$D$123</f>
        <v>127.94032634032635</v>
      </c>
      <c r="BE25" s="1034">
        <f t="shared" si="9"/>
        <v>-102.35226107226109</v>
      </c>
      <c r="BF25" s="1034">
        <f>+BE25/Menu!$F$13</f>
        <v>-25.588065268065272</v>
      </c>
      <c r="BG25" s="1034">
        <f>+BE25/Menu!$D$123</f>
        <v>-127.94032634032635</v>
      </c>
      <c r="BH25" s="1009">
        <f t="shared" ca="1" si="10"/>
        <v>6102.9134029277384</v>
      </c>
      <c r="BI25" s="1009">
        <f t="shared" ca="1" si="11"/>
        <v>1525.7283507319346</v>
      </c>
      <c r="BJ25" s="1009">
        <f>BJ24+'Générateur Emprise 25ans'!AP25/(1+Résultats!$D$29)^(Résultats!$B96-1)</f>
        <v>4578.0430245789712</v>
      </c>
      <c r="BK25" s="1009">
        <f ca="1">BK24+'Générateur Emprise 25ans'!AT25/(1+Résultats!$D$30)^(Résultats!$B96-1)</f>
        <v>4714.0329027538455</v>
      </c>
      <c r="BL25" s="1009">
        <f>BL24+'Générateur Emprise 25ans'!BF25/(1+Résultats!$D$30)^(Résultats!$B96-1)</f>
        <v>-96.597275751103709</v>
      </c>
      <c r="BM25" s="1009">
        <f ca="1">BM24+'Générateur Emprise 25ans'!BI25/(1+Résultats!$D$30)^(Résultats!$B96-1)</f>
        <v>4617.435627002742</v>
      </c>
      <c r="BN25" s="1009">
        <f>BN24+'Générateur Emprise 25ans'!AR25/(1+Résultats!$D$29)^(Résultats!$B96-1)</f>
        <v>18312.172098315885</v>
      </c>
      <c r="BO25" s="1009">
        <f ca="1">BO24+'Générateur Emprise 25ans'!AV25/(1+Résultats!$D$30)^(Résultats!$B96-1)</f>
        <v>18856.131611015382</v>
      </c>
      <c r="BP25" s="1009">
        <f>BP24+'Générateur Emprise 25ans'!BE25/(1+Résultats!$D$30)^(Résultats!$B96-1)</f>
        <v>-386.38910300441484</v>
      </c>
      <c r="BQ25" s="1009">
        <f ca="1">BQ24+'Générateur Emprise 25ans'!BH25/(1+Résultats!$D$30)^(Résultats!$B96-1)</f>
        <v>18469.742508010968</v>
      </c>
    </row>
    <row r="26" spans="1:69" x14ac:dyDescent="0.3">
      <c r="A26">
        <v>5</v>
      </c>
      <c r="B26" t="str">
        <f t="shared" si="0"/>
        <v>Blé d'hiver</v>
      </c>
      <c r="C26" t="str">
        <f t="shared" si="1"/>
        <v>HIVER</v>
      </c>
      <c r="D26" s="869">
        <f t="shared" si="12"/>
        <v>12</v>
      </c>
      <c r="E26" s="869">
        <f t="shared" si="13"/>
        <v>12</v>
      </c>
      <c r="F26" s="869">
        <f t="shared" si="14"/>
        <v>12</v>
      </c>
      <c r="G26" s="869">
        <f t="shared" si="15"/>
        <v>12</v>
      </c>
      <c r="H26" t="s">
        <v>405</v>
      </c>
      <c r="I26" s="842">
        <f ca="1">'Générateur Emprise 25ans'!C196</f>
        <v>31.632057600000003</v>
      </c>
      <c r="J26" s="842">
        <f t="shared" ca="1" si="16"/>
        <v>8.2340841316118283</v>
      </c>
      <c r="K26">
        <f t="shared" si="17"/>
        <v>7.8</v>
      </c>
      <c r="L26">
        <f t="shared" si="2"/>
        <v>31.2</v>
      </c>
      <c r="M26">
        <f t="shared" si="18"/>
        <v>29.964480000000002</v>
      </c>
      <c r="N26">
        <f t="shared" ca="1" si="19"/>
        <v>0.43205760000000382</v>
      </c>
      <c r="O26">
        <f t="shared" ca="1" si="3"/>
        <v>1.6675776000000013</v>
      </c>
      <c r="T26">
        <v>5</v>
      </c>
      <c r="U26" s="971">
        <f t="shared" si="20"/>
        <v>3.9181494739582208</v>
      </c>
      <c r="V26" s="973">
        <v>5</v>
      </c>
      <c r="W26" s="971">
        <f t="shared" si="4"/>
        <v>7.1207964323077082</v>
      </c>
      <c r="X26" s="869">
        <f>IF('Base de données Haies'!$I$26=0,'Générateur Emprise 25ans'!U$8,IF(W26=0,$W$17,W26))</f>
        <v>12</v>
      </c>
      <c r="Y26">
        <v>5</v>
      </c>
      <c r="Z26" s="971">
        <f t="shared" si="21"/>
        <v>3.9181494739582208</v>
      </c>
      <c r="AA26" s="973">
        <v>5</v>
      </c>
      <c r="AB26" s="971">
        <f t="shared" si="5"/>
        <v>7.1207964323077082</v>
      </c>
      <c r="AC26" s="869">
        <f>IF('Base de données Haies'!$I$26=0,'Générateur Emprise 25ans'!Z$8,IF(AB26=0,$W$17,AB26))</f>
        <v>12</v>
      </c>
      <c r="AD26">
        <v>5</v>
      </c>
      <c r="AE26" s="971">
        <f t="shared" si="22"/>
        <v>3.9181494739582208</v>
      </c>
      <c r="AF26" s="973">
        <v>5</v>
      </c>
      <c r="AG26" s="971">
        <f t="shared" si="6"/>
        <v>7.1207964323077082</v>
      </c>
      <c r="AH26" s="869">
        <f>IF('Base de données Haies'!$I$26=0,'Générateur Emprise 25ans'!AE$8,IF(AG26=0,$W$17,AG26))</f>
        <v>12</v>
      </c>
      <c r="AI26">
        <v>5</v>
      </c>
      <c r="AJ26" s="971">
        <f t="shared" si="23"/>
        <v>3.9181494739582208</v>
      </c>
      <c r="AK26" s="973">
        <v>5</v>
      </c>
      <c r="AL26" s="971">
        <f t="shared" si="7"/>
        <v>7.1207964323077082</v>
      </c>
      <c r="AM26" s="869">
        <f>IF('Base de données Haies'!$I$26=0,'Générateur Emprise 25ans'!AJ$8,IF(AL26=0,$W$17,AL26))</f>
        <v>12</v>
      </c>
      <c r="AO26" s="869">
        <f>+'Générateur Emprise 25ans'!K26</f>
        <v>7.8</v>
      </c>
      <c r="AP26" s="877">
        <f>IF(Résultats!$B58&lt;='Générateur Emprise 25ans'!$U$7,IF(Résultats!$B58&gt;'Générateur Emprise 25ans'!$F$13," ",HLOOKUP(IF(Résultats!$B58-('Générateur Emprise 25ans'!$F$12*ROUNDDOWN(Résultats!$B58/'Générateur Emprise 25ans'!$F$12,0))=0,'Générateur Emprise 25ans'!$F$12,Résultats!$B58-('Générateur Emprise 25ans'!$F$12*ROUNDDOWN(Résultats!$B58/'Générateur Emprise 25ans'!$F$12,0))),'Générateur Emprise 25ans'!$N$14:$R$15,2,FALSE)),0)</f>
        <v>1194.2</v>
      </c>
      <c r="AQ26" s="869">
        <f>+'Générateur Emprise 25ans'!L26</f>
        <v>31.2</v>
      </c>
      <c r="AR26" s="876">
        <f>+AP26*Menu!$F$13</f>
        <v>4776.8</v>
      </c>
      <c r="AS26" s="869">
        <f ca="1">+'Générateur Emprise 25ans'!D196</f>
        <v>7.9080144000000008</v>
      </c>
      <c r="AT26" s="877">
        <f ca="1">IF(Résultats!$B58&lt;='Générateur Emprise 25ans'!$U$7,+AP26*AS26/AO26+IF(Résultats!$B58&lt;=Menu!$G$64,Menu!$D$64,0),0)</f>
        <v>1217.7372816000002</v>
      </c>
      <c r="AU26" s="869">
        <f ca="1">+'Générateur Emprise 25ans'!C196</f>
        <v>31.632057600000003</v>
      </c>
      <c r="AV26" s="877">
        <f ca="1">+AT26*Menu!$F$13</f>
        <v>4870.9491264000008</v>
      </c>
      <c r="AW26" s="1010">
        <f t="shared" ca="1" si="8"/>
        <v>1.0197096647127786</v>
      </c>
      <c r="AX26" s="876">
        <f>+IF(Résultats!B58&lt;=Menu!$D$253,Menu!$D$252*Menu!$F$13,0)</f>
        <v>0</v>
      </c>
      <c r="AY26" s="1034">
        <f>+Menu!$L$141</f>
        <v>102.35226107226109</v>
      </c>
      <c r="AZ26" s="1034">
        <f>+AY26/Menu!$F$13</f>
        <v>25.588065268065272</v>
      </c>
      <c r="BA26" s="1034">
        <f>+AY26/Menu!$D$123</f>
        <v>127.94032634032635</v>
      </c>
      <c r="BE26" s="1034">
        <f t="shared" si="9"/>
        <v>-102.35226107226109</v>
      </c>
      <c r="BF26" s="1034">
        <f>+BE26/Menu!$F$13</f>
        <v>-25.588065268065272</v>
      </c>
      <c r="BG26" s="1034">
        <f>+BE26/Menu!$D$123</f>
        <v>-127.94032634032635</v>
      </c>
      <c r="BH26" s="1009">
        <f t="shared" ca="1" si="10"/>
        <v>4768.5968653277396</v>
      </c>
      <c r="BI26" s="1009">
        <f t="shared" ca="1" si="11"/>
        <v>1192.1492163319349</v>
      </c>
      <c r="BJ26" s="1009">
        <f>BJ25+'Générateur Emprise 25ans'!AP26/(1+Résultats!$D$29)^(Résultats!$B97-1)</f>
        <v>5598.8501895066693</v>
      </c>
      <c r="BK26" s="1009">
        <f ca="1">BK25+'Générateur Emprise 25ans'!AT26/(1+Résultats!$D$30)^(Résultats!$B97-1)</f>
        <v>5754.9598346386711</v>
      </c>
      <c r="BL26" s="1009">
        <f>BL25+'Générateur Emprise 25ans'!BF26/(1+Résultats!$D$30)^(Résultats!$B97-1)</f>
        <v>-118.47006118258807</v>
      </c>
      <c r="BM26" s="1009">
        <f ca="1">BM25+'Générateur Emprise 25ans'!BI26/(1+Résultats!$D$30)^(Résultats!$B97-1)</f>
        <v>5636.4897734560827</v>
      </c>
      <c r="BN26" s="1009">
        <f>BN25+'Générateur Emprise 25ans'!AR26/(1+Résultats!$D$29)^(Résultats!$B97-1)</f>
        <v>22395.400758026677</v>
      </c>
      <c r="BO26" s="1009">
        <f ca="1">BO25+'Générateur Emprise 25ans'!AV26/(1+Résultats!$D$30)^(Résultats!$B97-1)</f>
        <v>23019.839338554684</v>
      </c>
      <c r="BP26" s="1009">
        <f>BP25+'Générateur Emprise 25ans'!BE26/(1+Résultats!$D$30)^(Résultats!$B97-1)</f>
        <v>-473.88024473035227</v>
      </c>
      <c r="BQ26" s="1009">
        <f ca="1">BQ25+'Générateur Emprise 25ans'!BH26/(1+Résultats!$D$30)^(Résultats!$B97-1)</f>
        <v>22545.959093824331</v>
      </c>
    </row>
    <row r="27" spans="1:69" x14ac:dyDescent="0.3">
      <c r="A27">
        <v>6</v>
      </c>
      <c r="B27" t="str">
        <f t="shared" si="0"/>
        <v>Prairie temporaire</v>
      </c>
      <c r="C27" t="str">
        <f t="shared" si="1"/>
        <v>HIVER</v>
      </c>
      <c r="D27" s="869">
        <f t="shared" si="12"/>
        <v>12</v>
      </c>
      <c r="E27" s="869">
        <f t="shared" si="13"/>
        <v>12</v>
      </c>
      <c r="F27" s="869">
        <f t="shared" si="14"/>
        <v>12</v>
      </c>
      <c r="G27" s="869">
        <f t="shared" si="15"/>
        <v>12</v>
      </c>
      <c r="H27" t="s">
        <v>405</v>
      </c>
      <c r="I27" s="842">
        <f ca="1">'Générateur Emprise 25ans'!C197</f>
        <v>40.553919999999998</v>
      </c>
      <c r="J27" s="842">
        <f t="shared" ca="1" si="16"/>
        <v>10.556518117451061</v>
      </c>
      <c r="K27">
        <f t="shared" si="17"/>
        <v>10</v>
      </c>
      <c r="L27">
        <f t="shared" si="2"/>
        <v>40</v>
      </c>
      <c r="M27">
        <f t="shared" si="18"/>
        <v>38.416000000000004</v>
      </c>
      <c r="N27">
        <f t="shared" ca="1" si="19"/>
        <v>0.55391999999999797</v>
      </c>
      <c r="O27">
        <f t="shared" ca="1" si="3"/>
        <v>2.137919999999994</v>
      </c>
      <c r="T27">
        <v>6</v>
      </c>
      <c r="U27" s="971">
        <f t="shared" si="20"/>
        <v>4.5214784143977225</v>
      </c>
      <c r="V27" s="973">
        <v>6</v>
      </c>
      <c r="W27" s="971">
        <f t="shared" si="4"/>
        <v>8.2172789925428251</v>
      </c>
      <c r="X27" s="869">
        <f>IF('Base de données Haies'!$I$26=0,'Générateur Emprise 25ans'!U$8,IF(W27=0,$W$17,W27))</f>
        <v>12</v>
      </c>
      <c r="Y27">
        <v>6</v>
      </c>
      <c r="Z27" s="971">
        <f t="shared" si="21"/>
        <v>4.5214784143977225</v>
      </c>
      <c r="AA27" s="973">
        <v>6</v>
      </c>
      <c r="AB27" s="971">
        <f t="shared" si="5"/>
        <v>8.2172789925428251</v>
      </c>
      <c r="AC27" s="869">
        <f>IF('Base de données Haies'!$I$26=0,'Générateur Emprise 25ans'!Z$8,IF(AB27=0,$W$17,AB27))</f>
        <v>12</v>
      </c>
      <c r="AD27">
        <v>6</v>
      </c>
      <c r="AE27" s="971">
        <f t="shared" si="22"/>
        <v>4.5214784143977225</v>
      </c>
      <c r="AF27" s="973">
        <v>6</v>
      </c>
      <c r="AG27" s="971">
        <f t="shared" si="6"/>
        <v>8.2172789925428251</v>
      </c>
      <c r="AH27" s="869">
        <f>IF('Base de données Haies'!$I$26=0,'Générateur Emprise 25ans'!AE$8,IF(AG27=0,$W$17,AG27))</f>
        <v>12</v>
      </c>
      <c r="AI27">
        <v>6</v>
      </c>
      <c r="AJ27" s="971">
        <f t="shared" si="23"/>
        <v>4.5214784143977225</v>
      </c>
      <c r="AK27" s="973">
        <v>6</v>
      </c>
      <c r="AL27" s="971">
        <f t="shared" si="7"/>
        <v>8.2172789925428251</v>
      </c>
      <c r="AM27" s="869">
        <f>IF('Base de données Haies'!$I$26=0,'Générateur Emprise 25ans'!AJ$8,IF(AL27=0,$W$17,AL27))</f>
        <v>12</v>
      </c>
      <c r="AO27" s="869">
        <f>+'Générateur Emprise 25ans'!K27</f>
        <v>10</v>
      </c>
      <c r="AP27" s="877">
        <f>IF(Résultats!$B59&lt;='Générateur Emprise 25ans'!$U$7,IF(Résultats!$B59&gt;'Générateur Emprise 25ans'!$F$13," ",HLOOKUP(IF(Résultats!$B59-('Générateur Emprise 25ans'!$F$12*ROUNDDOWN(Résultats!$B59/'Générateur Emprise 25ans'!$F$12,0))=0,'Générateur Emprise 25ans'!$F$12,Résultats!$B59-('Générateur Emprise 25ans'!$F$12*ROUNDDOWN(Résultats!$B59/'Générateur Emprise 25ans'!$F$12,0))),'Générateur Emprise 25ans'!$N$14:$R$15,2,FALSE)),0)</f>
        <v>927</v>
      </c>
      <c r="AQ27" s="869">
        <f>+'Générateur Emprise 25ans'!L27</f>
        <v>40</v>
      </c>
      <c r="AR27" s="876">
        <f>+AP27*Menu!$F$13</f>
        <v>3708</v>
      </c>
      <c r="AS27" s="869">
        <f ca="1">+'Générateur Emprise 25ans'!D197</f>
        <v>10.138479999999999</v>
      </c>
      <c r="AT27" s="877">
        <f ca="1">IF(Résultats!$B59&lt;='Générateur Emprise 25ans'!$U$7,+AP27*AS27/AO27+IF(Résultats!$B59&lt;=Menu!$G$64,Menu!$D$64,0),0)</f>
        <v>946.83709599999997</v>
      </c>
      <c r="AU27" s="869">
        <f ca="1">+'Générateur Emprise 25ans'!C197</f>
        <v>40.553919999999998</v>
      </c>
      <c r="AV27" s="877">
        <f ca="1">+AT27*Menu!$F$13</f>
        <v>3787.3483839999999</v>
      </c>
      <c r="AW27" s="1010">
        <f t="shared" ca="1" si="8"/>
        <v>1.0213992405609493</v>
      </c>
      <c r="AX27" s="876">
        <f>+IF(Résultats!B59&lt;=Menu!$D$253,Menu!$D$252*Menu!$F$13,0)</f>
        <v>0</v>
      </c>
      <c r="AY27" s="1034">
        <f>+Menu!$L$141</f>
        <v>102.35226107226109</v>
      </c>
      <c r="AZ27" s="1034">
        <f>+AY27/Menu!$F$13</f>
        <v>25.588065268065272</v>
      </c>
      <c r="BA27" s="1034">
        <f>+AY27/Menu!$D$123</f>
        <v>127.94032634032635</v>
      </c>
      <c r="BE27" s="1034">
        <f t="shared" si="9"/>
        <v>-102.35226107226109</v>
      </c>
      <c r="BF27" s="1034">
        <f>+BE27/Menu!$F$13</f>
        <v>-25.588065268065272</v>
      </c>
      <c r="BG27" s="1034">
        <f>+BE27/Menu!$D$123</f>
        <v>-127.94032634032635</v>
      </c>
      <c r="BH27" s="1009">
        <f t="shared" ca="1" si="10"/>
        <v>3684.9961229277387</v>
      </c>
      <c r="BI27" s="1009">
        <f t="shared" ca="1" si="11"/>
        <v>921.24903073193468</v>
      </c>
      <c r="BJ27" s="1009">
        <f>BJ26+'Générateur Emprise 25ans'!AP27/(1+Résultats!$D$29)^(Résultats!$B98-1)</f>
        <v>6360.7766174725884</v>
      </c>
      <c r="BK27" s="1009">
        <f ca="1">BK26+'Générateur Emprise 25ans'!AT27/(1+Résultats!$D$30)^(Résultats!$B98-1)</f>
        <v>6533.1909095263773</v>
      </c>
      <c r="BL27" s="1009">
        <f>BL26+'Générateur Emprise 25ans'!BF27/(1+Résultats!$D$30)^(Résultats!$B98-1)</f>
        <v>-139.5015856359384</v>
      </c>
      <c r="BM27" s="1009">
        <f ca="1">BM26+'Générateur Emprise 25ans'!BI27/(1+Résultats!$D$30)^(Résultats!$B98-1)</f>
        <v>6393.6893238904386</v>
      </c>
      <c r="BN27" s="1009">
        <f>BN26+'Générateur Emprise 25ans'!AR27/(1+Résultats!$D$29)^(Résultats!$B98-1)</f>
        <v>25443.106469890354</v>
      </c>
      <c r="BO27" s="1009">
        <f ca="1">BO26+'Générateur Emprise 25ans'!AV27/(1+Résultats!$D$30)^(Résultats!$B98-1)</f>
        <v>26132.763638105509</v>
      </c>
      <c r="BP27" s="1009">
        <f>BP26+'Générateur Emprise 25ans'!BE27/(1+Résultats!$D$30)^(Résultats!$B98-1)</f>
        <v>-558.00634254375359</v>
      </c>
      <c r="BQ27" s="1009">
        <f ca="1">BQ26+'Générateur Emprise 25ans'!BH27/(1+Résultats!$D$30)^(Résultats!$B98-1)</f>
        <v>25574.757295561754</v>
      </c>
    </row>
    <row r="28" spans="1:69" x14ac:dyDescent="0.3">
      <c r="A28">
        <v>7</v>
      </c>
      <c r="B28" t="str">
        <f t="shared" si="0"/>
        <v>Orge d'hiver</v>
      </c>
      <c r="C28" t="str">
        <f t="shared" si="1"/>
        <v>HIVER</v>
      </c>
      <c r="D28" s="869">
        <f t="shared" si="12"/>
        <v>12</v>
      </c>
      <c r="E28" s="869">
        <f t="shared" si="13"/>
        <v>12</v>
      </c>
      <c r="F28" s="869">
        <f t="shared" si="14"/>
        <v>12</v>
      </c>
      <c r="G28" s="869">
        <f t="shared" si="15"/>
        <v>12</v>
      </c>
      <c r="H28" t="s">
        <v>405</v>
      </c>
      <c r="I28" s="842">
        <f ca="1">'Générateur Emprise 25ans'!C198</f>
        <v>34.470832000000001</v>
      </c>
      <c r="J28" s="842">
        <f t="shared" ca="1" si="16"/>
        <v>8.973040399833403</v>
      </c>
      <c r="K28">
        <f t="shared" si="17"/>
        <v>8.5</v>
      </c>
      <c r="L28">
        <f t="shared" si="2"/>
        <v>34</v>
      </c>
      <c r="M28">
        <f t="shared" si="18"/>
        <v>32.653600000000004</v>
      </c>
      <c r="N28">
        <f t="shared" ca="1" si="19"/>
        <v>0.47083200000000147</v>
      </c>
      <c r="O28">
        <f t="shared" ca="1" si="3"/>
        <v>1.8172319999999971</v>
      </c>
      <c r="T28">
        <v>7</v>
      </c>
      <c r="U28" s="971">
        <f t="shared" si="20"/>
        <v>5.0188726388490208</v>
      </c>
      <c r="V28" s="973">
        <v>7</v>
      </c>
      <c r="W28" s="971">
        <f t="shared" si="4"/>
        <v>9.1212371091139115</v>
      </c>
      <c r="X28" s="869">
        <f>IF('Base de données Haies'!$I$26=0,'Générateur Emprise 25ans'!U$8,IF(W28=0,$W$17,W28))</f>
        <v>12</v>
      </c>
      <c r="Y28">
        <v>7</v>
      </c>
      <c r="Z28" s="971">
        <f t="shared" si="21"/>
        <v>5.0188726388490208</v>
      </c>
      <c r="AA28" s="973">
        <v>7</v>
      </c>
      <c r="AB28" s="971">
        <f t="shared" si="5"/>
        <v>9.1212371091139115</v>
      </c>
      <c r="AC28" s="869">
        <f>IF('Base de données Haies'!$I$26=0,'Générateur Emprise 25ans'!Z$8,IF(AB28=0,$W$17,AB28))</f>
        <v>12</v>
      </c>
      <c r="AD28">
        <v>7</v>
      </c>
      <c r="AE28" s="971">
        <f t="shared" si="22"/>
        <v>5.0188726388490208</v>
      </c>
      <c r="AF28" s="973">
        <v>7</v>
      </c>
      <c r="AG28" s="971">
        <f t="shared" si="6"/>
        <v>9.1212371091139115</v>
      </c>
      <c r="AH28" s="869">
        <f>IF('Base de données Haies'!$I$26=0,'Générateur Emprise 25ans'!AE$8,IF(AG28=0,$W$17,AG28))</f>
        <v>12</v>
      </c>
      <c r="AI28">
        <v>7</v>
      </c>
      <c r="AJ28" s="971">
        <f t="shared" si="23"/>
        <v>5.0188726388490208</v>
      </c>
      <c r="AK28" s="973">
        <v>7</v>
      </c>
      <c r="AL28" s="971">
        <f t="shared" si="7"/>
        <v>9.1212371091139115</v>
      </c>
      <c r="AM28" s="869">
        <f>IF('Base de données Haies'!$I$26=0,'Générateur Emprise 25ans'!AJ$8,IF(AL28=0,$W$17,AL28))</f>
        <v>12</v>
      </c>
      <c r="AO28" s="869">
        <f>+'Générateur Emprise 25ans'!K28</f>
        <v>8.5</v>
      </c>
      <c r="AP28" s="877">
        <f>IF(Résultats!$B60&lt;='Générateur Emprise 25ans'!$U$7,IF(Résultats!$B60&gt;'Générateur Emprise 25ans'!$F$13," ",HLOOKUP(IF(Résultats!$B60-('Générateur Emprise 25ans'!$F$12*ROUNDDOWN(Résultats!$B60/'Générateur Emprise 25ans'!$F$12,0))=0,'Générateur Emprise 25ans'!$F$12,Résultats!$B60-('Générateur Emprise 25ans'!$F$12*ROUNDDOWN(Résultats!$B60/'Générateur Emprise 25ans'!$F$12,0))),'Générateur Emprise 25ans'!$N$14:$R$15,2,FALSE)),0)</f>
        <v>1280.5</v>
      </c>
      <c r="AQ28" s="869">
        <f>+'Générateur Emprise 25ans'!L28</f>
        <v>34</v>
      </c>
      <c r="AR28" s="876">
        <f>+AP28*Menu!$F$13</f>
        <v>5122</v>
      </c>
      <c r="AS28" s="869">
        <f ca="1">+'Générateur Emprise 25ans'!D198</f>
        <v>8.6177080000000004</v>
      </c>
      <c r="AT28" s="877">
        <f ca="1">IF(Résultats!$B60&lt;='Générateur Emprise 25ans'!$U$7,+AP28*AS28/AO28+IF(Résultats!$B60&lt;=Menu!$G$64,Menu!$D$64,0),0)</f>
        <v>1298.2323640000002</v>
      </c>
      <c r="AU28" s="869">
        <f ca="1">+'Générateur Emprise 25ans'!C198</f>
        <v>34.470832000000001</v>
      </c>
      <c r="AV28" s="877">
        <f ca="1">+AT28*Menu!$F$13</f>
        <v>5192.9294560000008</v>
      </c>
      <c r="AW28" s="1010">
        <f t="shared" ca="1" si="8"/>
        <v>1.0138480000000001</v>
      </c>
      <c r="AX28" s="876">
        <f>+IF(Résultats!B60&lt;=Menu!$D$253,Menu!$D$252*Menu!$F$13,0)</f>
        <v>0</v>
      </c>
      <c r="AY28" s="1034">
        <f>+Menu!$L$141</f>
        <v>102.35226107226109</v>
      </c>
      <c r="AZ28" s="1034">
        <f>+AY28/Menu!$F$13</f>
        <v>25.588065268065272</v>
      </c>
      <c r="BA28" s="1034">
        <f>+AY28/Menu!$D$123</f>
        <v>127.94032634032635</v>
      </c>
      <c r="BE28" s="1034">
        <f t="shared" si="9"/>
        <v>-102.35226107226109</v>
      </c>
      <c r="BF28" s="1034">
        <f>+BE28/Menu!$F$13</f>
        <v>-25.588065268065272</v>
      </c>
      <c r="BG28" s="1034">
        <f>+BE28/Menu!$D$123</f>
        <v>-127.94032634032635</v>
      </c>
      <c r="BH28" s="1009">
        <f t="shared" ca="1" si="10"/>
        <v>5090.5771949277396</v>
      </c>
      <c r="BI28" s="1009">
        <f t="shared" ca="1" si="11"/>
        <v>1272.6442987319349</v>
      </c>
      <c r="BJ28" s="1009">
        <f>BJ27+'Générateur Emprise 25ans'!AP28/(1+Résultats!$D$29)^(Résultats!$B99-1)</f>
        <v>7372.7743676700402</v>
      </c>
      <c r="BK28" s="1009">
        <f ca="1">BK27+'Générateur Emprise 25ans'!AT28/(1+Résultats!$D$30)^(Résultats!$B99-1)</f>
        <v>7559.2028045685638</v>
      </c>
      <c r="BL28" s="1009">
        <f>BL27+'Générateur Emprise 25ans'!BF28/(1+Résultats!$D$30)^(Résultats!$B99-1)</f>
        <v>-159.72420530262141</v>
      </c>
      <c r="BM28" s="1009">
        <f ca="1">BM27+'Générateur Emprise 25ans'!BI28/(1+Résultats!$D$30)^(Résultats!$B99-1)</f>
        <v>7399.4785992659417</v>
      </c>
      <c r="BN28" s="1009">
        <f>BN27+'Générateur Emprise 25ans'!AR28/(1+Résultats!$D$29)^(Résultats!$B99-1)</f>
        <v>29491.097470680161</v>
      </c>
      <c r="BO28" s="1009">
        <f ca="1">BO27+'Générateur Emprise 25ans'!AV28/(1+Résultats!$D$30)^(Résultats!$B99-1)</f>
        <v>30236.811218274255</v>
      </c>
      <c r="BP28" s="1009">
        <f>BP27+'Générateur Emprise 25ans'!BE28/(1+Résultats!$D$30)^(Résultats!$B99-1)</f>
        <v>-638.89682121048565</v>
      </c>
      <c r="BQ28" s="1009">
        <f ca="1">BQ27+'Générateur Emprise 25ans'!BH28/(1+Résultats!$D$30)^(Résultats!$B99-1)</f>
        <v>29597.914397063767</v>
      </c>
    </row>
    <row r="29" spans="1:69" x14ac:dyDescent="0.3">
      <c r="A29">
        <v>8</v>
      </c>
      <c r="B29" t="str">
        <f t="shared" si="0"/>
        <v>Maïs</v>
      </c>
      <c r="C29" t="str">
        <f t="shared" si="1"/>
        <v>ETE</v>
      </c>
      <c r="D29" s="869">
        <f t="shared" si="12"/>
        <v>12</v>
      </c>
      <c r="E29" s="869">
        <f t="shared" si="13"/>
        <v>12</v>
      </c>
      <c r="F29" s="869">
        <f t="shared" si="14"/>
        <v>12</v>
      </c>
      <c r="G29" s="869">
        <f t="shared" si="15"/>
        <v>12</v>
      </c>
      <c r="H29" t="s">
        <v>405</v>
      </c>
      <c r="I29" s="842">
        <f ca="1">'Générateur Emprise 25ans'!C199</f>
        <v>39.866864</v>
      </c>
      <c r="J29" s="842">
        <f t="shared" ca="1" si="16"/>
        <v>10.377671803415243</v>
      </c>
      <c r="K29">
        <f t="shared" si="17"/>
        <v>9.5</v>
      </c>
      <c r="L29">
        <f t="shared" si="2"/>
        <v>38</v>
      </c>
      <c r="M29">
        <f t="shared" si="18"/>
        <v>36.495200000000004</v>
      </c>
      <c r="N29">
        <f t="shared" ca="1" si="19"/>
        <v>1.8668639999999996</v>
      </c>
      <c r="O29">
        <f t="shared" ca="1" si="3"/>
        <v>3.3716639999999956</v>
      </c>
      <c r="T29">
        <v>8</v>
      </c>
      <c r="U29" s="971">
        <f t="shared" si="20"/>
        <v>5.4155344674369958</v>
      </c>
      <c r="V29" s="973">
        <v>8</v>
      </c>
      <c r="W29" s="971">
        <f t="shared" si="4"/>
        <v>9.8421254143240926</v>
      </c>
      <c r="X29" s="869">
        <f>IF('Base de données Haies'!$I$26=0,'Générateur Emprise 25ans'!U$8,IF(W29=0,$W$17,W29))</f>
        <v>12</v>
      </c>
      <c r="Y29">
        <v>8</v>
      </c>
      <c r="Z29" s="971">
        <f t="shared" si="21"/>
        <v>5.4155344674369958</v>
      </c>
      <c r="AA29" s="973">
        <v>8</v>
      </c>
      <c r="AB29" s="971">
        <f t="shared" si="5"/>
        <v>9.8421254143240926</v>
      </c>
      <c r="AC29" s="869">
        <f>IF('Base de données Haies'!$I$26=0,'Générateur Emprise 25ans'!Z$8,IF(AB29=0,$W$17,AB29))</f>
        <v>12</v>
      </c>
      <c r="AD29">
        <v>8</v>
      </c>
      <c r="AE29" s="971">
        <f t="shared" si="22"/>
        <v>5.4155344674369958</v>
      </c>
      <c r="AF29" s="973">
        <v>8</v>
      </c>
      <c r="AG29" s="971">
        <f t="shared" si="6"/>
        <v>9.8421254143240926</v>
      </c>
      <c r="AH29" s="869">
        <f>IF('Base de données Haies'!$I$26=0,'Générateur Emprise 25ans'!AE$8,IF(AG29=0,$W$17,AG29))</f>
        <v>12</v>
      </c>
      <c r="AI29">
        <v>8</v>
      </c>
      <c r="AJ29" s="971">
        <f t="shared" si="23"/>
        <v>5.4155344674369958</v>
      </c>
      <c r="AK29" s="973">
        <v>8</v>
      </c>
      <c r="AL29" s="971">
        <f t="shared" si="7"/>
        <v>9.8421254143240926</v>
      </c>
      <c r="AM29" s="869">
        <f>IF('Base de données Haies'!$I$26=0,'Générateur Emprise 25ans'!AJ$8,IF(AL29=0,$W$17,AL29))</f>
        <v>12</v>
      </c>
      <c r="AO29" s="869">
        <f>+'Générateur Emprise 25ans'!K29</f>
        <v>9.5</v>
      </c>
      <c r="AP29" s="877">
        <f>IF(Résultats!$B61&lt;='Générateur Emprise 25ans'!$U$7,IF(Résultats!$B61&gt;'Générateur Emprise 25ans'!$F$13," ",HLOOKUP(IF(Résultats!$B61-('Générateur Emprise 25ans'!$F$12*ROUNDDOWN(Résultats!$B61/'Générateur Emprise 25ans'!$F$12,0))=0,'Générateur Emprise 25ans'!$F$12,Résultats!$B61-('Générateur Emprise 25ans'!$F$12*ROUNDDOWN(Résultats!$B61/'Générateur Emprise 25ans'!$F$12,0))),'Générateur Emprise 25ans'!$N$14:$R$15,2,FALSE)),0)</f>
        <v>1472</v>
      </c>
      <c r="AQ29" s="869">
        <f>+'Générateur Emprise 25ans'!L29</f>
        <v>38</v>
      </c>
      <c r="AR29" s="876">
        <f>+AP29*Menu!$F$13</f>
        <v>5888</v>
      </c>
      <c r="AS29" s="869">
        <f ca="1">+'Générateur Emprise 25ans'!D199</f>
        <v>9.9667159999999999</v>
      </c>
      <c r="AT29" s="877">
        <f ca="1">IF(Résultats!$B61&lt;='Générateur Emprise 25ans'!$U$7,+AP29*AS29/AO29+IF(Résultats!$B61&lt;=Menu!$G$64,Menu!$D$64,0),0)</f>
        <v>1544.3164159999999</v>
      </c>
      <c r="AU29" s="869">
        <f ca="1">+'Générateur Emprise 25ans'!C199</f>
        <v>39.866864</v>
      </c>
      <c r="AV29" s="877">
        <f ca="1">+AT29*Menu!$F$13</f>
        <v>6177.2656639999996</v>
      </c>
      <c r="AW29" s="1010">
        <f t="shared" ca="1" si="8"/>
        <v>1.0491279999999998</v>
      </c>
      <c r="AX29" s="876">
        <f>+IF(Résultats!B61&lt;=Menu!$D$253,Menu!$D$252*Menu!$F$13,0)</f>
        <v>0</v>
      </c>
      <c r="AY29" s="1034">
        <f>+Menu!$L$141</f>
        <v>102.35226107226109</v>
      </c>
      <c r="AZ29" s="1034">
        <f>+AY29/Menu!$F$13</f>
        <v>25.588065268065272</v>
      </c>
      <c r="BA29" s="1034">
        <f>+AY29/Menu!$D$123</f>
        <v>127.94032634032635</v>
      </c>
      <c r="BE29" s="1034">
        <f t="shared" si="9"/>
        <v>-102.35226107226109</v>
      </c>
      <c r="BF29" s="1034">
        <f>+BE29/Menu!$F$13</f>
        <v>-25.588065268065272</v>
      </c>
      <c r="BG29" s="1034">
        <f>+BE29/Menu!$D$123</f>
        <v>-127.94032634032635</v>
      </c>
      <c r="BH29" s="1009">
        <f t="shared" ca="1" si="10"/>
        <v>6074.9134029277384</v>
      </c>
      <c r="BI29" s="1009">
        <f t="shared" ca="1" si="11"/>
        <v>1518.7283507319346</v>
      </c>
      <c r="BJ29" s="1009">
        <f>BJ28+'Générateur Emprise 25ans'!AP29/(1+Résultats!$D$29)^(Résultats!$B100-1)</f>
        <v>8491.3733887034778</v>
      </c>
      <c r="BK29" s="1009">
        <f ca="1">BK28+'Générateur Emprise 25ans'!AT29/(1+Résultats!$D$30)^(Résultats!$B100-1)</f>
        <v>8732.7563583073315</v>
      </c>
      <c r="BL29" s="1009">
        <f>BL28+'Générateur Emprise 25ans'!BF29/(1+Résultats!$D$30)^(Résultats!$B100-1)</f>
        <v>-179.16903190520125</v>
      </c>
      <c r="BM29" s="1009">
        <f ca="1">BM28+'Générateur Emprise 25ans'!BI29/(1+Résultats!$D$30)^(Résultats!$B100-1)</f>
        <v>8553.5873264021302</v>
      </c>
      <c r="BN29" s="1009">
        <f>BN28+'Générateur Emprise 25ans'!AR29/(1+Résultats!$D$29)^(Résultats!$B100-1)</f>
        <v>33965.493554813911</v>
      </c>
      <c r="BO29" s="1009">
        <f ca="1">BO28+'Générateur Emprise 25ans'!AV29/(1+Résultats!$D$30)^(Résultats!$B100-1)</f>
        <v>34931.025433229326</v>
      </c>
      <c r="BP29" s="1009">
        <f>BP28+'Générateur Emprise 25ans'!BE29/(1+Résultats!$D$30)^(Résultats!$B100-1)</f>
        <v>-716.676127620805</v>
      </c>
      <c r="BQ29" s="1009">
        <f ca="1">BQ28+'Générateur Emprise 25ans'!BH29/(1+Résultats!$D$30)^(Résultats!$B100-1)</f>
        <v>34214.349305608521</v>
      </c>
    </row>
    <row r="30" spans="1:69" x14ac:dyDescent="0.3">
      <c r="A30">
        <v>9</v>
      </c>
      <c r="B30" t="str">
        <f t="shared" si="0"/>
        <v>Blé d'hiver</v>
      </c>
      <c r="C30" t="str">
        <f t="shared" si="1"/>
        <v>HIVER</v>
      </c>
      <c r="D30" s="869">
        <f t="shared" si="12"/>
        <v>12</v>
      </c>
      <c r="E30" s="869">
        <f t="shared" si="13"/>
        <v>12</v>
      </c>
      <c r="F30" s="869">
        <f t="shared" si="14"/>
        <v>12</v>
      </c>
      <c r="G30" s="869">
        <f t="shared" si="15"/>
        <v>12</v>
      </c>
      <c r="H30" t="s">
        <v>405</v>
      </c>
      <c r="I30" s="842">
        <f ca="1">'Générateur Emprise 25ans'!C200</f>
        <v>31.632057600000003</v>
      </c>
      <c r="J30" s="842">
        <f t="shared" ca="1" si="16"/>
        <v>8.2340841316118283</v>
      </c>
      <c r="K30">
        <f t="shared" si="17"/>
        <v>7.8</v>
      </c>
      <c r="L30">
        <f t="shared" si="2"/>
        <v>31.2</v>
      </c>
      <c r="M30">
        <f t="shared" si="18"/>
        <v>29.964480000000002</v>
      </c>
      <c r="N30">
        <f t="shared" ca="1" si="19"/>
        <v>0.43205760000000382</v>
      </c>
      <c r="O30">
        <f t="shared" ca="1" si="3"/>
        <v>1.6675776000000013</v>
      </c>
      <c r="T30">
        <v>9</v>
      </c>
      <c r="U30" s="971">
        <f t="shared" si="20"/>
        <v>5.7235669155875888</v>
      </c>
      <c r="V30" s="973">
        <v>9</v>
      </c>
      <c r="W30" s="971">
        <f t="shared" si="4"/>
        <v>10.401939778835787</v>
      </c>
      <c r="X30" s="869">
        <f>IF('Base de données Haies'!$I$26=0,'Générateur Emprise 25ans'!U$8,IF(W30=0,$W$17,W30))</f>
        <v>12</v>
      </c>
      <c r="Y30">
        <v>9</v>
      </c>
      <c r="Z30" s="971">
        <f t="shared" si="21"/>
        <v>5.7235669155875888</v>
      </c>
      <c r="AA30" s="973">
        <v>9</v>
      </c>
      <c r="AB30" s="971">
        <f t="shared" si="5"/>
        <v>10.401939778835787</v>
      </c>
      <c r="AC30" s="869">
        <f>IF('Base de données Haies'!$I$26=0,'Générateur Emprise 25ans'!Z$8,IF(AB30=0,$W$17,AB30))</f>
        <v>12</v>
      </c>
      <c r="AD30">
        <v>9</v>
      </c>
      <c r="AE30" s="971">
        <f t="shared" si="22"/>
        <v>5.7235669155875888</v>
      </c>
      <c r="AF30" s="973">
        <v>9</v>
      </c>
      <c r="AG30" s="971">
        <f t="shared" si="6"/>
        <v>10.401939778835787</v>
      </c>
      <c r="AH30" s="869">
        <f>IF('Base de données Haies'!$I$26=0,'Générateur Emprise 25ans'!AE$8,IF(AG30=0,$W$17,AG30))</f>
        <v>12</v>
      </c>
      <c r="AI30">
        <v>9</v>
      </c>
      <c r="AJ30" s="971">
        <f t="shared" si="23"/>
        <v>5.7235669155875888</v>
      </c>
      <c r="AK30" s="973">
        <v>9</v>
      </c>
      <c r="AL30" s="971">
        <f t="shared" si="7"/>
        <v>10.401939778835787</v>
      </c>
      <c r="AM30" s="869">
        <f>IF('Base de données Haies'!$I$26=0,'Générateur Emprise 25ans'!AJ$8,IF(AL30=0,$W$17,AL30))</f>
        <v>12</v>
      </c>
      <c r="AO30" s="869">
        <f>+'Générateur Emprise 25ans'!K30</f>
        <v>7.8</v>
      </c>
      <c r="AP30" s="877">
        <f>IF(Résultats!$B62&lt;='Générateur Emprise 25ans'!$U$7,IF(Résultats!$B62&gt;'Générateur Emprise 25ans'!$F$13," ",HLOOKUP(IF(Résultats!$B62-('Générateur Emprise 25ans'!$F$12*ROUNDDOWN(Résultats!$B62/'Générateur Emprise 25ans'!$F$12,0))=0,'Générateur Emprise 25ans'!$F$12,Résultats!$B62-('Générateur Emprise 25ans'!$F$12*ROUNDDOWN(Résultats!$B62/'Générateur Emprise 25ans'!$F$12,0))),'Générateur Emprise 25ans'!$N$14:$R$15,2,FALSE)),0)</f>
        <v>1194.2</v>
      </c>
      <c r="AQ30" s="869">
        <f>+'Générateur Emprise 25ans'!L30</f>
        <v>31.2</v>
      </c>
      <c r="AR30" s="876">
        <f>+AP30*Menu!$F$13</f>
        <v>4776.8</v>
      </c>
      <c r="AS30" s="869">
        <f ca="1">+'Générateur Emprise 25ans'!D200</f>
        <v>7.9080144000000008</v>
      </c>
      <c r="AT30" s="877">
        <f ca="1">IF(Résultats!$B62&lt;='Générateur Emprise 25ans'!$U$7,+AP30*AS30/AO30+IF(Résultats!$B62&lt;=Menu!$G$64,Menu!$D$64,0),0)</f>
        <v>1210.7372816000002</v>
      </c>
      <c r="AU30" s="869">
        <f ca="1">+'Générateur Emprise 25ans'!C200</f>
        <v>31.632057600000003</v>
      </c>
      <c r="AV30" s="877">
        <f ca="1">+AT30*Menu!$F$13</f>
        <v>4842.9491264000008</v>
      </c>
      <c r="AW30" s="1010">
        <f t="shared" ca="1" si="8"/>
        <v>1.0138480000000001</v>
      </c>
      <c r="AX30" s="876">
        <f>+IF(Résultats!B62&lt;=Menu!$D$253,Menu!$D$252*Menu!$F$13,0)</f>
        <v>0</v>
      </c>
      <c r="AY30" s="1034">
        <f>+Menu!$L$141</f>
        <v>102.35226107226109</v>
      </c>
      <c r="AZ30" s="1034">
        <f>+AY30/Menu!$F$13</f>
        <v>25.588065268065272</v>
      </c>
      <c r="BA30" s="1034">
        <f>+AY30/Menu!$D$123</f>
        <v>127.94032634032635</v>
      </c>
      <c r="BE30" s="1034">
        <f t="shared" si="9"/>
        <v>-102.35226107226109</v>
      </c>
      <c r="BF30" s="1034">
        <f>+BE30/Menu!$F$13</f>
        <v>-25.588065268065272</v>
      </c>
      <c r="BG30" s="1034">
        <f>+BE30/Menu!$D$123</f>
        <v>-127.94032634032635</v>
      </c>
      <c r="BH30" s="1009">
        <f t="shared" ca="1" si="10"/>
        <v>4740.5968653277396</v>
      </c>
      <c r="BI30" s="1009">
        <f t="shared" ca="1" si="11"/>
        <v>1185.1492163319349</v>
      </c>
      <c r="BJ30" s="1009">
        <f>BJ29+'Générateur Emprise 25ans'!AP30/(1+Résultats!$D$29)^(Résultats!$B101-1)</f>
        <v>9363.9636315168464</v>
      </c>
      <c r="BK30" s="1009">
        <f ca="1">BK29+'Générateur Emprise 25ans'!AT30/(1+Résultats!$D$30)^(Résultats!$B101-1)</f>
        <v>9617.4302308031802</v>
      </c>
      <c r="BL30" s="1009">
        <f>BL29+'Générateur Emprise 25ans'!BF30/(1+Résultats!$D$30)^(Résultats!$B101-1)</f>
        <v>-197.865980561528</v>
      </c>
      <c r="BM30" s="1009">
        <f ca="1">BM29+'Générateur Emprise 25ans'!BI30/(1+Résultats!$D$30)^(Résultats!$B101-1)</f>
        <v>9419.5642502416522</v>
      </c>
      <c r="BN30" s="1009">
        <f>BN29+'Générateur Emprise 25ans'!AR30/(1+Résultats!$D$29)^(Résultats!$B101-1)</f>
        <v>37455.854526067385</v>
      </c>
      <c r="BO30" s="1009">
        <f ca="1">BO29+'Générateur Emprise 25ans'!AV30/(1+Résultats!$D$30)^(Résultats!$B101-1)</f>
        <v>38469.720923212721</v>
      </c>
      <c r="BP30" s="1009">
        <f>BP29+'Générateur Emprise 25ans'!BE30/(1+Résultats!$D$30)^(Résultats!$B101-1)</f>
        <v>-791.46392224611202</v>
      </c>
      <c r="BQ30" s="1009">
        <f ca="1">BQ29+'Générateur Emprise 25ans'!BH30/(1+Résultats!$D$30)^(Résultats!$B101-1)</f>
        <v>37678.257000966609</v>
      </c>
    </row>
    <row r="31" spans="1:69" x14ac:dyDescent="0.3">
      <c r="A31">
        <v>10</v>
      </c>
      <c r="B31" t="str">
        <f t="shared" si="0"/>
        <v>Prairie temporaire</v>
      </c>
      <c r="C31" t="str">
        <f t="shared" si="1"/>
        <v>HIVER</v>
      </c>
      <c r="D31" s="869">
        <f t="shared" si="12"/>
        <v>12</v>
      </c>
      <c r="E31" s="869">
        <f t="shared" si="13"/>
        <v>12</v>
      </c>
      <c r="F31" s="869">
        <f t="shared" si="14"/>
        <v>12</v>
      </c>
      <c r="G31" s="869">
        <f t="shared" si="15"/>
        <v>12</v>
      </c>
      <c r="H31" t="s">
        <v>405</v>
      </c>
      <c r="I31" s="842">
        <f ca="1">'Générateur Emprise 25ans'!C201</f>
        <v>40.553919999999998</v>
      </c>
      <c r="J31" s="842">
        <f t="shared" ca="1" si="16"/>
        <v>10.556518117451061</v>
      </c>
      <c r="K31">
        <f t="shared" si="17"/>
        <v>10</v>
      </c>
      <c r="L31">
        <f t="shared" si="2"/>
        <v>40</v>
      </c>
      <c r="M31">
        <f t="shared" si="18"/>
        <v>38.416000000000004</v>
      </c>
      <c r="N31">
        <f t="shared" ca="1" si="19"/>
        <v>0.55391999999999797</v>
      </c>
      <c r="O31">
        <f t="shared" ca="1" si="3"/>
        <v>2.137919999999994</v>
      </c>
      <c r="T31">
        <v>10</v>
      </c>
      <c r="U31" s="971">
        <f t="shared" si="20"/>
        <v>5.957871996371531</v>
      </c>
      <c r="V31" s="973">
        <v>10</v>
      </c>
      <c r="W31" s="971">
        <f t="shared" si="4"/>
        <v>10.827762937040205</v>
      </c>
      <c r="X31" s="869">
        <f>IF('Base de données Haies'!$I$26=0,'Générateur Emprise 25ans'!U$8,IF(W31=0,$W$17,W31))</f>
        <v>12</v>
      </c>
      <c r="Y31">
        <v>10</v>
      </c>
      <c r="Z31" s="971">
        <f t="shared" si="21"/>
        <v>5.957871996371531</v>
      </c>
      <c r="AA31" s="973">
        <v>10</v>
      </c>
      <c r="AB31" s="971">
        <f t="shared" si="5"/>
        <v>10.827762937040205</v>
      </c>
      <c r="AC31" s="869">
        <f>IF('Base de données Haies'!$I$26=0,'Générateur Emprise 25ans'!Z$8,IF(AB31=0,$W$17,AB31))</f>
        <v>12</v>
      </c>
      <c r="AD31">
        <v>10</v>
      </c>
      <c r="AE31" s="971">
        <f t="shared" si="22"/>
        <v>5.957871996371531</v>
      </c>
      <c r="AF31" s="973">
        <v>10</v>
      </c>
      <c r="AG31" s="971">
        <f t="shared" si="6"/>
        <v>10.827762937040205</v>
      </c>
      <c r="AH31" s="869">
        <f>IF('Base de données Haies'!$I$26=0,'Générateur Emprise 25ans'!AE$8,IF(AG31=0,$W$17,AG31))</f>
        <v>12</v>
      </c>
      <c r="AI31">
        <v>10</v>
      </c>
      <c r="AJ31" s="971">
        <f t="shared" si="23"/>
        <v>5.957871996371531</v>
      </c>
      <c r="AK31" s="973">
        <v>10</v>
      </c>
      <c r="AL31" s="971">
        <f t="shared" si="7"/>
        <v>10.827762937040205</v>
      </c>
      <c r="AM31" s="869">
        <f>IF('Base de données Haies'!$I$26=0,'Générateur Emprise 25ans'!AJ$8,IF(AL31=0,$W$17,AL31))</f>
        <v>12</v>
      </c>
      <c r="AO31" s="869">
        <f>+'Générateur Emprise 25ans'!K31</f>
        <v>10</v>
      </c>
      <c r="AP31" s="877">
        <f>IF(Résultats!$B63&lt;='Générateur Emprise 25ans'!$U$7,IF(Résultats!$B63&gt;'Générateur Emprise 25ans'!$F$13," ",HLOOKUP(IF(Résultats!$B63-('Générateur Emprise 25ans'!$F$12*ROUNDDOWN(Résultats!$B63/'Générateur Emprise 25ans'!$F$12,0))=0,'Générateur Emprise 25ans'!$F$12,Résultats!$B63-('Générateur Emprise 25ans'!$F$12*ROUNDDOWN(Résultats!$B63/'Générateur Emprise 25ans'!$F$12,0))),'Générateur Emprise 25ans'!$N$14:$R$15,2,FALSE)),0)</f>
        <v>927</v>
      </c>
      <c r="AQ31" s="869">
        <f>+'Générateur Emprise 25ans'!L31</f>
        <v>40</v>
      </c>
      <c r="AR31" s="876">
        <f>+AP31*Menu!$F$13</f>
        <v>3708</v>
      </c>
      <c r="AS31" s="869">
        <f ca="1">+'Générateur Emprise 25ans'!D201</f>
        <v>10.138479999999999</v>
      </c>
      <c r="AT31" s="877">
        <f ca="1">IF(Résultats!$B63&lt;='Générateur Emprise 25ans'!$U$7,+AP31*AS31/AO31+IF(Résultats!$B63&lt;=Menu!$G$64,Menu!$D$64,0),0)</f>
        <v>939.83709599999997</v>
      </c>
      <c r="AU31" s="869">
        <f ca="1">+'Générateur Emprise 25ans'!C201</f>
        <v>40.553919999999998</v>
      </c>
      <c r="AV31" s="877">
        <f ca="1">+AT31*Menu!$F$13</f>
        <v>3759.3483839999999</v>
      </c>
      <c r="AW31" s="1010">
        <f t="shared" ca="1" si="8"/>
        <v>1.0138480000000001</v>
      </c>
      <c r="AX31" s="876">
        <f>+IF(Résultats!B63&lt;=Menu!$D$253,Menu!$D$252*Menu!$F$13,0)</f>
        <v>0</v>
      </c>
      <c r="AY31" s="1034">
        <f>+Menu!$L$141</f>
        <v>102.35226107226109</v>
      </c>
      <c r="AZ31" s="1034">
        <f>+AY31/Menu!$F$13</f>
        <v>25.588065268065272</v>
      </c>
      <c r="BA31" s="1034">
        <f>+AY31/Menu!$D$123</f>
        <v>127.94032634032635</v>
      </c>
      <c r="BB31" s="876"/>
      <c r="BE31" s="1034">
        <f t="shared" si="9"/>
        <v>-102.35226107226109</v>
      </c>
      <c r="BF31" s="1034">
        <f>+BE31/Menu!$F$13</f>
        <v>-25.588065268065272</v>
      </c>
      <c r="BG31" s="1034">
        <f>+BE31/Menu!$D$123</f>
        <v>-127.94032634032635</v>
      </c>
      <c r="BH31" s="1009">
        <f t="shared" ca="1" si="10"/>
        <v>3656.9961229277387</v>
      </c>
      <c r="BI31" s="1009">
        <f t="shared" ca="1" si="11"/>
        <v>914.24903073193468</v>
      </c>
      <c r="BJ31" s="1009">
        <f>BJ30+'Générateur Emprise 25ans'!AP31/(1+Résultats!$D$29)^(Résultats!$B102-1)</f>
        <v>10015.261535398422</v>
      </c>
      <c r="BK31" s="1009">
        <f ca="1">BK30+'Générateur Emprise 25ans'!AT31/(1+Résultats!$D$30)^(Résultats!$B102-1)</f>
        <v>10277.747308057707</v>
      </c>
      <c r="BL31" s="1009">
        <f>BL30+'Générateur Emprise 25ans'!BF31/(1+Résultats!$D$30)^(Résultats!$B102-1)</f>
        <v>-215.84381580799604</v>
      </c>
      <c r="BM31" s="1009">
        <f ca="1">BM30+'Générateur Emprise 25ans'!BI31/(1+Résultats!$D$30)^(Résultats!$B102-1)</f>
        <v>10061.903492249712</v>
      </c>
      <c r="BN31" s="1009">
        <f>BN30+'Générateur Emprise 25ans'!AR31/(1+Résultats!$D$29)^(Résultats!$B102-1)</f>
        <v>40061.046141593688</v>
      </c>
      <c r="BO31" s="1009">
        <f ca="1">BO30+'Générateur Emprise 25ans'!AV31/(1+Résultats!$D$30)^(Résultats!$B102-1)</f>
        <v>41110.98923223083</v>
      </c>
      <c r="BP31" s="1009">
        <f>BP30+'Générateur Emprise 25ans'!BE31/(1+Résultats!$D$30)^(Résultats!$B102-1)</f>
        <v>-863.37526323198415</v>
      </c>
      <c r="BQ31" s="1009">
        <f ca="1">BQ30+'Générateur Emprise 25ans'!BH31/(1+Résultats!$D$30)^(Résultats!$B102-1)</f>
        <v>40247.613968998849</v>
      </c>
    </row>
    <row r="32" spans="1:69" x14ac:dyDescent="0.3">
      <c r="A32">
        <v>11</v>
      </c>
      <c r="B32" t="str">
        <f t="shared" si="0"/>
        <v>Orge d'hiver</v>
      </c>
      <c r="C32" t="str">
        <f t="shared" si="1"/>
        <v>HIVER</v>
      </c>
      <c r="D32" s="869">
        <f t="shared" si="12"/>
        <v>12</v>
      </c>
      <c r="E32" s="869">
        <f t="shared" si="13"/>
        <v>12</v>
      </c>
      <c r="F32" s="869">
        <f t="shared" si="14"/>
        <v>12</v>
      </c>
      <c r="G32" s="869">
        <f t="shared" si="15"/>
        <v>12</v>
      </c>
      <c r="H32" t="s">
        <v>405</v>
      </c>
      <c r="I32" s="842">
        <f ca="1">'Générateur Emprise 25ans'!C202</f>
        <v>34.470832000000001</v>
      </c>
      <c r="J32" s="842">
        <f t="shared" ca="1" si="16"/>
        <v>8.973040399833403</v>
      </c>
      <c r="K32">
        <f t="shared" si="17"/>
        <v>8.5</v>
      </c>
      <c r="L32">
        <f t="shared" si="2"/>
        <v>34</v>
      </c>
      <c r="M32">
        <f t="shared" si="18"/>
        <v>32.653600000000004</v>
      </c>
      <c r="N32">
        <f t="shared" ca="1" si="19"/>
        <v>0.47083200000000147</v>
      </c>
      <c r="O32">
        <f t="shared" ca="1" si="3"/>
        <v>1.8172319999999971</v>
      </c>
      <c r="T32">
        <v>11</v>
      </c>
      <c r="U32" s="971">
        <f t="shared" si="20"/>
        <v>6.1333049558825037</v>
      </c>
      <c r="V32" s="973">
        <v>11</v>
      </c>
      <c r="W32" s="971">
        <f t="shared" si="4"/>
        <v>11.146592629602422</v>
      </c>
      <c r="X32" s="869">
        <f>IF('Base de données Haies'!$I$26=0,'Générateur Emprise 25ans'!U$8,IF(W32=0,$W$17,W32))</f>
        <v>12</v>
      </c>
      <c r="Y32">
        <v>11</v>
      </c>
      <c r="Z32" s="971">
        <f t="shared" si="21"/>
        <v>6.1333049558825037</v>
      </c>
      <c r="AA32" s="973">
        <v>11</v>
      </c>
      <c r="AB32" s="971">
        <f t="shared" si="5"/>
        <v>11.146592629602422</v>
      </c>
      <c r="AC32" s="869">
        <f>IF('Base de données Haies'!$I$26=0,'Générateur Emprise 25ans'!Z$8,IF(AB32=0,$W$17,AB32))</f>
        <v>12</v>
      </c>
      <c r="AD32">
        <v>11</v>
      </c>
      <c r="AE32" s="971">
        <f t="shared" si="22"/>
        <v>6.1333049558825037</v>
      </c>
      <c r="AF32" s="973">
        <v>11</v>
      </c>
      <c r="AG32" s="971">
        <f t="shared" si="6"/>
        <v>11.146592629602422</v>
      </c>
      <c r="AH32" s="869">
        <f>IF('Base de données Haies'!$I$26=0,'Générateur Emprise 25ans'!AE$8,IF(AG32=0,$W$17,AG32))</f>
        <v>12</v>
      </c>
      <c r="AI32">
        <v>11</v>
      </c>
      <c r="AJ32" s="971">
        <f t="shared" si="23"/>
        <v>6.1333049558825037</v>
      </c>
      <c r="AK32" s="973">
        <v>11</v>
      </c>
      <c r="AL32" s="971">
        <f t="shared" si="7"/>
        <v>11.146592629602422</v>
      </c>
      <c r="AM32" s="869">
        <f>IF('Base de données Haies'!$I$26=0,'Générateur Emprise 25ans'!AJ$8,IF(AL32=0,$W$17,AL32))</f>
        <v>12</v>
      </c>
      <c r="AO32" s="869">
        <f>+'Générateur Emprise 25ans'!K32</f>
        <v>8.5</v>
      </c>
      <c r="AP32" s="877">
        <f>IF(Résultats!$B64&lt;='Générateur Emprise 25ans'!$U$7,IF(Résultats!$B64&gt;'Générateur Emprise 25ans'!$F$13," ",HLOOKUP(IF(Résultats!$B64-('Générateur Emprise 25ans'!$F$12*ROUNDDOWN(Résultats!$B64/'Générateur Emprise 25ans'!$F$12,0))=0,'Générateur Emprise 25ans'!$F$12,Résultats!$B64-('Générateur Emprise 25ans'!$F$12*ROUNDDOWN(Résultats!$B64/'Générateur Emprise 25ans'!$F$12,0))),'Générateur Emprise 25ans'!$N$14:$R$15,2,FALSE)),0)</f>
        <v>1280.5</v>
      </c>
      <c r="AQ32" s="869">
        <f>+'Générateur Emprise 25ans'!L32</f>
        <v>34</v>
      </c>
      <c r="AR32" s="876">
        <f>+AP32*Menu!$F$13</f>
        <v>5122</v>
      </c>
      <c r="AS32" s="869">
        <f ca="1">+'Générateur Emprise 25ans'!D202</f>
        <v>8.6177080000000004</v>
      </c>
      <c r="AT32" s="877">
        <f ca="1">IF(Résultats!$B64&lt;='Générateur Emprise 25ans'!$U$7,+AP32*AS32/AO32+IF(Résultats!$B64&lt;=Menu!$G$64,Menu!$D$64,0),0)</f>
        <v>1298.2323640000002</v>
      </c>
      <c r="AU32" s="869">
        <f ca="1">+'Générateur Emprise 25ans'!C202</f>
        <v>34.470832000000001</v>
      </c>
      <c r="AV32" s="877">
        <f ca="1">+AT32*Menu!$F$13</f>
        <v>5192.9294560000008</v>
      </c>
      <c r="AW32" s="1010">
        <f t="shared" ca="1" si="8"/>
        <v>1.0138480000000001</v>
      </c>
      <c r="AX32" s="876">
        <f>+IF(Résultats!B64&lt;=Menu!$D$253,Menu!$D$252*Menu!$F$13,0)</f>
        <v>0</v>
      </c>
      <c r="AY32" s="1034">
        <f>+Menu!$L$141</f>
        <v>102.35226107226109</v>
      </c>
      <c r="AZ32" s="1034">
        <f>+AY32/Menu!$F$13</f>
        <v>25.588065268065272</v>
      </c>
      <c r="BA32" s="1034">
        <f>+AY32/Menu!$D$123</f>
        <v>127.94032634032635</v>
      </c>
      <c r="BB32" s="876"/>
      <c r="BE32" s="1034">
        <f t="shared" ref="BE32:BE46" si="24">+AX32+BB32-AY32</f>
        <v>-102.35226107226109</v>
      </c>
      <c r="BF32" s="1034">
        <f>+BE32/Menu!$F$13</f>
        <v>-25.588065268065272</v>
      </c>
      <c r="BG32" s="1034">
        <f>+BE32/Menu!$D$123</f>
        <v>-127.94032634032635</v>
      </c>
      <c r="BH32" s="1009">
        <f t="shared" ref="BH32:BH46" ca="1" si="25">+BE32+AV32</f>
        <v>5090.5771949277396</v>
      </c>
      <c r="BI32" s="1009">
        <f t="shared" ref="BI32:BI46" ca="1" si="26">+BF32+AT32</f>
        <v>1272.6442987319349</v>
      </c>
      <c r="BJ32" s="1009">
        <f>BJ31+'Générateur Emprise 25ans'!AP32/(1+Résultats!$D$29)^(Résultats!$B103-1)</f>
        <v>10880.321453579858</v>
      </c>
      <c r="BK32" s="1009">
        <f ca="1">BK31+'Générateur Emprise 25ans'!AT32/(1+Résultats!$D$30)^(Résultats!$B103-1)</f>
        <v>11154.78657598612</v>
      </c>
      <c r="BL32" s="1009">
        <f>BL31+'Générateur Emprise 25ans'!BF32/(1+Résultats!$D$30)^(Résultats!$B103-1)</f>
        <v>-233.13019585267685</v>
      </c>
      <c r="BM32" s="1009">
        <f ca="1">BM31+'Générateur Emprise 25ans'!BI32/(1+Résultats!$D$30)^(Résultats!$B103-1)</f>
        <v>10921.656380133443</v>
      </c>
      <c r="BN32" s="1009">
        <f>BN31+'Générateur Emprise 25ans'!AR32/(1+Résultats!$D$29)^(Résultats!$B103-1)</f>
        <v>43521.285814319432</v>
      </c>
      <c r="BO32" s="1009">
        <f ca="1">BO31+'Générateur Emprise 25ans'!AV32/(1+Résultats!$D$30)^(Résultats!$B103-1)</f>
        <v>44619.146303944479</v>
      </c>
      <c r="BP32" s="1009">
        <f>BP31+'Générateur Emprise 25ans'!BE32/(1+Résultats!$D$30)^(Résultats!$B103-1)</f>
        <v>-932.52078341070739</v>
      </c>
      <c r="BQ32" s="1009">
        <f ca="1">BQ31+'Générateur Emprise 25ans'!BH32/(1+Résultats!$D$30)^(Résultats!$B103-1)</f>
        <v>43686.625520533773</v>
      </c>
    </row>
    <row r="33" spans="1:69" x14ac:dyDescent="0.3">
      <c r="A33">
        <v>12</v>
      </c>
      <c r="B33" t="str">
        <f t="shared" si="0"/>
        <v>Maïs</v>
      </c>
      <c r="C33" t="str">
        <f t="shared" si="1"/>
        <v>ETE</v>
      </c>
      <c r="D33" s="869">
        <f t="shared" si="12"/>
        <v>12</v>
      </c>
      <c r="E33" s="869">
        <f t="shared" si="13"/>
        <v>12</v>
      </c>
      <c r="F33" s="869">
        <f t="shared" si="14"/>
        <v>12</v>
      </c>
      <c r="G33" s="869">
        <f t="shared" si="15"/>
        <v>12</v>
      </c>
      <c r="H33" t="s">
        <v>405</v>
      </c>
      <c r="I33">
        <f ca="1">'Générateur Emprise 25ans'!C203</f>
        <v>39.866864</v>
      </c>
      <c r="J33" s="842">
        <f t="shared" ca="1" si="16"/>
        <v>10.377671803415243</v>
      </c>
      <c r="K33">
        <f t="shared" si="17"/>
        <v>9.5</v>
      </c>
      <c r="L33">
        <f t="shared" si="2"/>
        <v>38</v>
      </c>
      <c r="M33">
        <f t="shared" si="18"/>
        <v>36.495200000000004</v>
      </c>
      <c r="N33">
        <f t="shared" ca="1" si="19"/>
        <v>1.8668639999999996</v>
      </c>
      <c r="O33">
        <f t="shared" ca="1" si="3"/>
        <v>3.3716639999999956</v>
      </c>
      <c r="T33">
        <v>12</v>
      </c>
      <c r="U33" s="971">
        <f t="shared" si="20"/>
        <v>6.2631117309960596</v>
      </c>
      <c r="V33" s="973">
        <v>12</v>
      </c>
      <c r="W33" s="971">
        <f t="shared" si="4"/>
        <v>11.382501858502819</v>
      </c>
      <c r="X33" s="869">
        <f>IF('Base de données Haies'!$I$26=0,'Générateur Emprise 25ans'!U$8,IF(W33=0,$W$17,W33))</f>
        <v>12</v>
      </c>
      <c r="Y33">
        <v>12</v>
      </c>
      <c r="Z33" s="971">
        <f t="shared" si="21"/>
        <v>6.2631117309960596</v>
      </c>
      <c r="AA33" s="973">
        <v>12</v>
      </c>
      <c r="AB33" s="971">
        <f t="shared" si="5"/>
        <v>11.382501858502819</v>
      </c>
      <c r="AC33" s="869">
        <f>IF('Base de données Haies'!$I$26=0,'Générateur Emprise 25ans'!Z$8,IF(AB33=0,$W$17,AB33))</f>
        <v>12</v>
      </c>
      <c r="AD33">
        <v>12</v>
      </c>
      <c r="AE33" s="971">
        <f t="shared" si="22"/>
        <v>6.2631117309960596</v>
      </c>
      <c r="AF33" s="973">
        <v>12</v>
      </c>
      <c r="AG33" s="971">
        <f t="shared" si="6"/>
        <v>11.382501858502819</v>
      </c>
      <c r="AH33" s="869">
        <f>IF('Base de données Haies'!$I$26=0,'Générateur Emprise 25ans'!AE$8,IF(AG33=0,$W$17,AG33))</f>
        <v>12</v>
      </c>
      <c r="AI33">
        <v>12</v>
      </c>
      <c r="AJ33" s="971">
        <f t="shared" si="23"/>
        <v>6.2631117309960596</v>
      </c>
      <c r="AK33" s="973">
        <v>12</v>
      </c>
      <c r="AL33" s="971">
        <f t="shared" si="7"/>
        <v>11.382501858502819</v>
      </c>
      <c r="AM33" s="869">
        <f>IF('Base de données Haies'!$I$26=0,'Générateur Emprise 25ans'!AJ$8,IF(AL33=0,$W$17,AL33))</f>
        <v>12</v>
      </c>
      <c r="AO33" s="869">
        <f>+'Générateur Emprise 25ans'!K33</f>
        <v>9.5</v>
      </c>
      <c r="AP33" s="877">
        <f>IF(Résultats!$B65&lt;='Générateur Emprise 25ans'!$U$7,IF(Résultats!$B65&gt;'Générateur Emprise 25ans'!$F$13," ",HLOOKUP(IF(Résultats!$B65-('Générateur Emprise 25ans'!$F$12*ROUNDDOWN(Résultats!$B65/'Générateur Emprise 25ans'!$F$12,0))=0,'Générateur Emprise 25ans'!$F$12,Résultats!$B65-('Générateur Emprise 25ans'!$F$12*ROUNDDOWN(Résultats!$B65/'Générateur Emprise 25ans'!$F$12,0))),'Générateur Emprise 25ans'!$N$14:$R$15,2,FALSE)),0)</f>
        <v>1472</v>
      </c>
      <c r="AQ33" s="869">
        <f>+'Générateur Emprise 25ans'!L33</f>
        <v>38</v>
      </c>
      <c r="AR33" s="876">
        <f>+AP33*Menu!$F$13</f>
        <v>5888</v>
      </c>
      <c r="AS33" s="869">
        <f ca="1">+'Générateur Emprise 25ans'!D203</f>
        <v>9.9667159999999999</v>
      </c>
      <c r="AT33" s="877">
        <f ca="1">IF(Résultats!$B65&lt;='Générateur Emprise 25ans'!$U$7,+AP33*AS33/AO33+IF(Résultats!$B65&lt;=Menu!$G$64,Menu!$D$64,0),0)</f>
        <v>1544.3164159999999</v>
      </c>
      <c r="AU33" s="869">
        <f ca="1">+'Générateur Emprise 25ans'!C203</f>
        <v>39.866864</v>
      </c>
      <c r="AV33" s="877">
        <f ca="1">+AT33*Menu!$F$13</f>
        <v>6177.2656639999996</v>
      </c>
      <c r="AW33" s="1010">
        <f t="shared" ca="1" si="8"/>
        <v>1.0491279999999998</v>
      </c>
      <c r="AX33" s="876">
        <f>+IF(Résultats!B65&lt;=Menu!$D$253,Menu!$D$252*Menu!$F$13,0)</f>
        <v>0</v>
      </c>
      <c r="AY33" s="1034">
        <f>+Menu!$L$141</f>
        <v>102.35226107226109</v>
      </c>
      <c r="AZ33" s="1034">
        <f>+AY33/Menu!$F$13</f>
        <v>25.588065268065272</v>
      </c>
      <c r="BA33" s="1034">
        <f>+AY33/Menu!$D$123</f>
        <v>127.94032634032635</v>
      </c>
      <c r="BB33" s="876"/>
      <c r="BE33" s="1034">
        <f t="shared" si="24"/>
        <v>-102.35226107226109</v>
      </c>
      <c r="BF33" s="1034">
        <f>+BE33/Menu!$F$13</f>
        <v>-25.588065268065272</v>
      </c>
      <c r="BG33" s="1034">
        <f>+BE33/Menu!$D$123</f>
        <v>-127.94032634032635</v>
      </c>
      <c r="BH33" s="1009">
        <f t="shared" ca="1" si="25"/>
        <v>6074.9134029277384</v>
      </c>
      <c r="BI33" s="1009">
        <f t="shared" ca="1" si="26"/>
        <v>1518.7283507319346</v>
      </c>
      <c r="BJ33" s="1009">
        <f>BJ32+'Générateur Emprise 25ans'!AP33/(1+Résultats!$D$29)^(Résultats!$B104-1)</f>
        <v>11836.504584840988</v>
      </c>
      <c r="BK33" s="1009">
        <f ca="1">BK32+'Générateur Emprise 25ans'!AT33/(1+Résultats!$D$30)^(Résultats!$B104-1)</f>
        <v>12157.945072119846</v>
      </c>
      <c r="BL33" s="1009">
        <f>BL32+'Générateur Emprise 25ans'!BF33/(1+Résultats!$D$30)^(Résultats!$B104-1)</f>
        <v>-249.75171512640839</v>
      </c>
      <c r="BM33" s="1009">
        <f ca="1">BM32+'Générateur Emprise 25ans'!BI33/(1+Résultats!$D$30)^(Résultats!$B104-1)</f>
        <v>11908.193356993439</v>
      </c>
      <c r="BN33" s="1009">
        <f>BN32+'Générateur Emprise 25ans'!AR33/(1+Résultats!$D$29)^(Résultats!$B104-1)</f>
        <v>47346.018339363953</v>
      </c>
      <c r="BO33" s="1009">
        <f ca="1">BO32+'Générateur Emprise 25ans'!AV33/(1+Résultats!$D$30)^(Résultats!$B104-1)</f>
        <v>48631.780288479385</v>
      </c>
      <c r="BP33" s="1009">
        <f>BP32+'Générateur Emprise 25ans'!BE33/(1+Résultats!$D$30)^(Résultats!$B104-1)</f>
        <v>-999.00686050563354</v>
      </c>
      <c r="BQ33" s="1009">
        <f ca="1">BQ32+'Générateur Emprise 25ans'!BH33/(1+Résultats!$D$30)^(Résultats!$B104-1)</f>
        <v>47632.773427973756</v>
      </c>
    </row>
    <row r="34" spans="1:69" x14ac:dyDescent="0.3">
      <c r="A34">
        <v>13</v>
      </c>
      <c r="B34" t="str">
        <f t="shared" si="0"/>
        <v>Blé d'hiver</v>
      </c>
      <c r="C34" t="str">
        <f t="shared" si="1"/>
        <v>HIVER</v>
      </c>
      <c r="D34" s="869">
        <f t="shared" si="12"/>
        <v>12</v>
      </c>
      <c r="E34" s="869">
        <f t="shared" si="13"/>
        <v>12</v>
      </c>
      <c r="F34" s="869">
        <f t="shared" si="14"/>
        <v>12</v>
      </c>
      <c r="G34" s="869">
        <f t="shared" si="15"/>
        <v>12</v>
      </c>
      <c r="H34" t="s">
        <v>405</v>
      </c>
      <c r="I34" s="842">
        <f ca="1">'Générateur Emprise 25ans'!C204</f>
        <v>31.632057600000003</v>
      </c>
      <c r="J34" s="842">
        <f t="shared" ca="1" si="16"/>
        <v>8.2340841316118283</v>
      </c>
      <c r="K34">
        <f t="shared" si="17"/>
        <v>7.8</v>
      </c>
      <c r="L34">
        <f t="shared" si="2"/>
        <v>31.2</v>
      </c>
      <c r="M34">
        <f t="shared" si="18"/>
        <v>29.964480000000002</v>
      </c>
      <c r="N34">
        <f t="shared" ca="1" si="19"/>
        <v>0.43205760000000382</v>
      </c>
      <c r="O34">
        <f t="shared" ca="1" si="3"/>
        <v>1.6675776000000013</v>
      </c>
      <c r="T34">
        <v>13</v>
      </c>
      <c r="U34" s="971">
        <f t="shared" si="20"/>
        <v>6.3583194211870309</v>
      </c>
      <c r="V34" s="973">
        <v>13</v>
      </c>
      <c r="W34" s="971">
        <f t="shared" si="4"/>
        <v>11.555531138050759</v>
      </c>
      <c r="X34" s="869">
        <f>IF('Base de données Haies'!$I$26=0,'Générateur Emprise 25ans'!U$8,IF(W34=0,$W$17,W34))</f>
        <v>12</v>
      </c>
      <c r="Y34">
        <v>13</v>
      </c>
      <c r="Z34" s="971">
        <f t="shared" si="21"/>
        <v>6.3583194211870309</v>
      </c>
      <c r="AA34" s="973">
        <v>13</v>
      </c>
      <c r="AB34" s="971">
        <f t="shared" si="5"/>
        <v>11.555531138050759</v>
      </c>
      <c r="AC34" s="869">
        <f>IF('Base de données Haies'!$I$26=0,'Générateur Emprise 25ans'!Z$8,IF(AB34=0,$W$17,AB34))</f>
        <v>12</v>
      </c>
      <c r="AD34">
        <v>13</v>
      </c>
      <c r="AE34" s="971">
        <f t="shared" si="22"/>
        <v>6.3583194211870309</v>
      </c>
      <c r="AF34" s="973">
        <v>13</v>
      </c>
      <c r="AG34" s="971">
        <f t="shared" si="6"/>
        <v>11.555531138050759</v>
      </c>
      <c r="AH34" s="869">
        <f>IF('Base de données Haies'!$I$26=0,'Générateur Emprise 25ans'!AE$8,IF(AG34=0,$W$17,AG34))</f>
        <v>12</v>
      </c>
      <c r="AI34">
        <v>13</v>
      </c>
      <c r="AJ34" s="971">
        <f t="shared" si="23"/>
        <v>6.3583194211870309</v>
      </c>
      <c r="AK34" s="973">
        <v>13</v>
      </c>
      <c r="AL34" s="971">
        <f t="shared" si="7"/>
        <v>11.555531138050759</v>
      </c>
      <c r="AM34" s="869">
        <f>IF('Base de données Haies'!$I$26=0,'Générateur Emprise 25ans'!AJ$8,IF(AL34=0,$W$17,AL34))</f>
        <v>12</v>
      </c>
      <c r="AO34" s="869">
        <f>+'Générateur Emprise 25ans'!K34</f>
        <v>7.8</v>
      </c>
      <c r="AP34" s="877">
        <f>IF(Résultats!$B66&lt;='Générateur Emprise 25ans'!$U$7,IF(Résultats!$B66&gt;'Générateur Emprise 25ans'!$F$13," ",HLOOKUP(IF(Résultats!$B66-('Générateur Emprise 25ans'!$F$12*ROUNDDOWN(Résultats!$B66/'Générateur Emprise 25ans'!$F$12,0))=0,'Générateur Emprise 25ans'!$F$12,Résultats!$B66-('Générateur Emprise 25ans'!$F$12*ROUNDDOWN(Résultats!$B66/'Générateur Emprise 25ans'!$F$12,0))),'Générateur Emprise 25ans'!$N$14:$R$15,2,FALSE)),0)</f>
        <v>1194.2</v>
      </c>
      <c r="AQ34" s="869">
        <f>+'Générateur Emprise 25ans'!L34</f>
        <v>31.2</v>
      </c>
      <c r="AR34" s="876">
        <f>+AP34*Menu!$F$13</f>
        <v>4776.8</v>
      </c>
      <c r="AS34" s="869">
        <f ca="1">+'Générateur Emprise 25ans'!D204</f>
        <v>7.9080144000000008</v>
      </c>
      <c r="AT34" s="877">
        <f ca="1">IF(Résultats!$B66&lt;='Générateur Emprise 25ans'!$U$7,+AP34*AS34/AO34+IF(Résultats!$B66&lt;=Menu!$G$64,Menu!$D$64,0),0)</f>
        <v>1210.7372816000002</v>
      </c>
      <c r="AU34" s="869">
        <f ca="1">+'Générateur Emprise 25ans'!C204</f>
        <v>31.632057600000003</v>
      </c>
      <c r="AV34" s="877">
        <f ca="1">+AT34*Menu!$F$13</f>
        <v>4842.9491264000008</v>
      </c>
      <c r="AW34" s="1010">
        <f t="shared" ca="1" si="8"/>
        <v>1.0138480000000001</v>
      </c>
      <c r="AX34" s="876">
        <f>+IF(Résultats!B66&lt;=Menu!$D$253,Menu!$D$252*Menu!$F$13,0)</f>
        <v>0</v>
      </c>
      <c r="AY34" s="1034">
        <f>+Menu!$L$141</f>
        <v>102.35226107226109</v>
      </c>
      <c r="AZ34" s="1034">
        <f>+AY34/Menu!$F$13</f>
        <v>25.588065268065272</v>
      </c>
      <c r="BA34" s="1034">
        <f>+AY34/Menu!$D$123</f>
        <v>127.94032634032635</v>
      </c>
      <c r="BB34" s="876"/>
      <c r="BE34" s="1034">
        <f t="shared" si="24"/>
        <v>-102.35226107226109</v>
      </c>
      <c r="BF34" s="1034">
        <f>+BE34/Menu!$F$13</f>
        <v>-25.588065268065272</v>
      </c>
      <c r="BG34" s="1034">
        <f>+BE34/Menu!$D$123</f>
        <v>-127.94032634032635</v>
      </c>
      <c r="BH34" s="1009">
        <f t="shared" ca="1" si="25"/>
        <v>4740.5968653277396</v>
      </c>
      <c r="BI34" s="1009">
        <f t="shared" ca="1" si="26"/>
        <v>1185.1492163319349</v>
      </c>
      <c r="BJ34" s="1009">
        <f>BJ33+'Générateur Emprise 25ans'!AP34/(1+Résultats!$D$29)^(Résultats!$B105-1)</f>
        <v>12582.398381449502</v>
      </c>
      <c r="BK34" s="1009">
        <f ca="1">BK33+'Générateur Emprise 25ans'!AT34/(1+Résultats!$D$30)^(Résultats!$B105-1)</f>
        <v>12914.168006023796</v>
      </c>
      <c r="BL34" s="1009">
        <f>BL33+'Générateur Emprise 25ans'!BF34/(1+Résultats!$D$30)^(Résultats!$B105-1)</f>
        <v>-265.73394519730408</v>
      </c>
      <c r="BM34" s="1009">
        <f ca="1">BM33+'Générateur Emprise 25ans'!BI34/(1+Résultats!$D$30)^(Résultats!$B105-1)</f>
        <v>12648.434060826492</v>
      </c>
      <c r="BN34" s="1009">
        <f>BN33+'Générateur Emprise 25ans'!AR34/(1+Résultats!$D$29)^(Résultats!$B105-1)</f>
        <v>50329.593525798009</v>
      </c>
      <c r="BO34" s="1009">
        <f ca="1">BO33+'Générateur Emprise 25ans'!AV34/(1+Résultats!$D$30)^(Résultats!$B105-1)</f>
        <v>51656.672024095184</v>
      </c>
      <c r="BP34" s="1009">
        <f>BP33+'Générateur Emprise 25ans'!BE34/(1+Résultats!$D$30)^(Résultats!$B105-1)</f>
        <v>-1062.9357807892163</v>
      </c>
      <c r="BQ34" s="1009">
        <f ca="1">BQ33+'Générateur Emprise 25ans'!BH34/(1+Résultats!$D$30)^(Résultats!$B105-1)</f>
        <v>50593.736243305968</v>
      </c>
    </row>
    <row r="35" spans="1:69" x14ac:dyDescent="0.3">
      <c r="A35">
        <v>14</v>
      </c>
      <c r="B35" t="str">
        <f t="shared" si="0"/>
        <v>Prairie temporaire</v>
      </c>
      <c r="C35" t="str">
        <f t="shared" si="1"/>
        <v>HIVER</v>
      </c>
      <c r="D35" s="869">
        <f t="shared" si="12"/>
        <v>12</v>
      </c>
      <c r="E35" s="869">
        <f t="shared" si="13"/>
        <v>12</v>
      </c>
      <c r="F35" s="869">
        <f t="shared" si="14"/>
        <v>12</v>
      </c>
      <c r="G35" s="869">
        <f t="shared" si="15"/>
        <v>12</v>
      </c>
      <c r="H35" t="s">
        <v>405</v>
      </c>
      <c r="I35" s="842">
        <f ca="1">'Générateur Emprise 25ans'!C205</f>
        <v>40.553919999999998</v>
      </c>
      <c r="J35" s="842">
        <f t="shared" ca="1" si="16"/>
        <v>10.556518117451061</v>
      </c>
      <c r="K35">
        <f t="shared" si="17"/>
        <v>10</v>
      </c>
      <c r="L35">
        <f t="shared" si="2"/>
        <v>40</v>
      </c>
      <c r="M35">
        <f t="shared" si="18"/>
        <v>38.416000000000004</v>
      </c>
      <c r="N35">
        <f t="shared" ca="1" si="19"/>
        <v>0.55391999999999797</v>
      </c>
      <c r="O35">
        <f t="shared" ca="1" si="3"/>
        <v>2.137919999999994</v>
      </c>
      <c r="T35">
        <v>14</v>
      </c>
      <c r="U35" s="971">
        <f t="shared" si="20"/>
        <v>6.4277015880372561</v>
      </c>
      <c r="V35" s="973">
        <v>14</v>
      </c>
      <c r="W35" s="971">
        <f t="shared" si="4"/>
        <v>11.681625430638773</v>
      </c>
      <c r="X35" s="869">
        <f>IF('Base de données Haies'!$I$26=0,'Générateur Emprise 25ans'!U$8,IF(W35=0,$W$17,W35))</f>
        <v>12</v>
      </c>
      <c r="Y35">
        <v>14</v>
      </c>
      <c r="Z35" s="971">
        <f t="shared" si="21"/>
        <v>6.4277015880372561</v>
      </c>
      <c r="AA35" s="973">
        <v>14</v>
      </c>
      <c r="AB35" s="971">
        <f t="shared" si="5"/>
        <v>11.681625430638773</v>
      </c>
      <c r="AC35" s="869">
        <f>IF('Base de données Haies'!$I$26=0,'Générateur Emprise 25ans'!Z$8,IF(AB35=0,$W$17,AB35))</f>
        <v>12</v>
      </c>
      <c r="AD35">
        <v>14</v>
      </c>
      <c r="AE35" s="971">
        <f t="shared" si="22"/>
        <v>6.4277015880372561</v>
      </c>
      <c r="AF35" s="973">
        <v>14</v>
      </c>
      <c r="AG35" s="971">
        <f t="shared" si="6"/>
        <v>11.681625430638773</v>
      </c>
      <c r="AH35" s="869">
        <f>IF('Base de données Haies'!$I$26=0,'Générateur Emprise 25ans'!AE$8,IF(AG35=0,$W$17,AG35))</f>
        <v>12</v>
      </c>
      <c r="AI35">
        <v>14</v>
      </c>
      <c r="AJ35" s="971">
        <f t="shared" si="23"/>
        <v>6.4277015880372561</v>
      </c>
      <c r="AK35" s="973">
        <v>14</v>
      </c>
      <c r="AL35" s="971">
        <f t="shared" si="7"/>
        <v>11.681625430638773</v>
      </c>
      <c r="AM35" s="869">
        <f>IF('Base de données Haies'!$I$26=0,'Générateur Emprise 25ans'!AJ$8,IF(AL35=0,$W$17,AL35))</f>
        <v>12</v>
      </c>
      <c r="AO35" s="869">
        <f>+'Générateur Emprise 25ans'!K35</f>
        <v>10</v>
      </c>
      <c r="AP35" s="877">
        <f>IF(Résultats!$B67&lt;='Générateur Emprise 25ans'!$U$7,IF(Résultats!$B67&gt;'Générateur Emprise 25ans'!$F$13," ",HLOOKUP(IF(Résultats!$B67-('Générateur Emprise 25ans'!$F$12*ROUNDDOWN(Résultats!$B67/'Générateur Emprise 25ans'!$F$12,0))=0,'Générateur Emprise 25ans'!$F$12,Résultats!$B67-('Générateur Emprise 25ans'!$F$12*ROUNDDOWN(Résultats!$B67/'Générateur Emprise 25ans'!$F$12,0))),'Générateur Emprise 25ans'!$N$14:$R$15,2,FALSE)),0)</f>
        <v>927</v>
      </c>
      <c r="AQ35" s="869">
        <f>+'Générateur Emprise 25ans'!L35</f>
        <v>40</v>
      </c>
      <c r="AR35" s="876">
        <f>+AP35*Menu!$F$13</f>
        <v>3708</v>
      </c>
      <c r="AS35" s="869">
        <f ca="1">+'Générateur Emprise 25ans'!D205</f>
        <v>10.138479999999999</v>
      </c>
      <c r="AT35" s="877">
        <f ca="1">IF(Résultats!$B67&lt;='Générateur Emprise 25ans'!$U$7,+AP35*AS35/AO35+IF(Résultats!$B67&lt;=Menu!$G$64,Menu!$D$64,0),0)</f>
        <v>939.83709599999997</v>
      </c>
      <c r="AU35" s="869">
        <f ca="1">+'Générateur Emprise 25ans'!C205</f>
        <v>40.553919999999998</v>
      </c>
      <c r="AV35" s="877">
        <f ca="1">+AT35*Menu!$F$13</f>
        <v>3759.3483839999999</v>
      </c>
      <c r="AW35" s="1010">
        <f t="shared" ca="1" si="8"/>
        <v>1.0138480000000001</v>
      </c>
      <c r="AX35" s="876">
        <f>+IF(Résultats!B67&lt;=Menu!$D$253,Menu!$D$252*Menu!$F$13,0)</f>
        <v>0</v>
      </c>
      <c r="AY35" s="1034">
        <f>+Menu!$L$141</f>
        <v>102.35226107226109</v>
      </c>
      <c r="AZ35" s="1034">
        <f>+AY35/Menu!$F$13</f>
        <v>25.588065268065272</v>
      </c>
      <c r="BA35" s="1034">
        <f>+AY35/Menu!$D$123</f>
        <v>127.94032634032635</v>
      </c>
      <c r="BB35" s="876"/>
      <c r="BE35" s="1034">
        <f t="shared" si="24"/>
        <v>-102.35226107226109</v>
      </c>
      <c r="BF35" s="1034">
        <f>+BE35/Menu!$F$13</f>
        <v>-25.588065268065272</v>
      </c>
      <c r="BG35" s="1034">
        <f>+BE35/Menu!$D$123</f>
        <v>-127.94032634032635</v>
      </c>
      <c r="BH35" s="1009">
        <f t="shared" ca="1" si="25"/>
        <v>3656.9961229277387</v>
      </c>
      <c r="BI35" s="1009">
        <f t="shared" ca="1" si="26"/>
        <v>914.24903073193468</v>
      </c>
      <c r="BJ35" s="1009">
        <f>BJ34+'Générateur Emprise 25ans'!AP35/(1+Résultats!$D$29)^(Résultats!$B106-1)</f>
        <v>13139.130559296349</v>
      </c>
      <c r="BK35" s="1009">
        <f ca="1">BK34+'Générateur Emprise 25ans'!AT35/(1+Résultats!$D$30)^(Résultats!$B106-1)</f>
        <v>13478.609811069466</v>
      </c>
      <c r="BL35" s="1009">
        <f>BL34+'Générateur Emprise 25ans'!BF35/(1+Résultats!$D$30)^(Résultats!$B106-1)</f>
        <v>-281.10147411162689</v>
      </c>
      <c r="BM35" s="1009">
        <f ca="1">BM34+'Générateur Emprise 25ans'!BI35/(1+Résultats!$D$30)^(Résultats!$B106-1)</f>
        <v>13197.508336957839</v>
      </c>
      <c r="BN35" s="1009">
        <f>BN34+'Générateur Emprise 25ans'!AR35/(1+Résultats!$D$29)^(Résultats!$B106-1)</f>
        <v>52556.522237185396</v>
      </c>
      <c r="BO35" s="1009">
        <f ca="1">BO34+'Générateur Emprise 25ans'!AV35/(1+Résultats!$D$30)^(Résultats!$B106-1)</f>
        <v>53914.439244277863</v>
      </c>
      <c r="BP35" s="1009">
        <f>BP34+'Générateur Emprise 25ans'!BE35/(1+Résultats!$D$30)^(Résultats!$B106-1)</f>
        <v>-1124.4058964465075</v>
      </c>
      <c r="BQ35" s="1009">
        <f ca="1">BQ34+'Générateur Emprise 25ans'!BH35/(1+Résultats!$D$30)^(Résultats!$B106-1)</f>
        <v>52790.033347831355</v>
      </c>
    </row>
    <row r="36" spans="1:69" x14ac:dyDescent="0.3">
      <c r="A36">
        <v>15</v>
      </c>
      <c r="B36" t="str">
        <f t="shared" si="0"/>
        <v>Orge d'hiver</v>
      </c>
      <c r="C36" t="str">
        <f t="shared" si="1"/>
        <v>HIVER</v>
      </c>
      <c r="D36" s="869">
        <f t="shared" si="12"/>
        <v>12</v>
      </c>
      <c r="E36" s="869">
        <f t="shared" si="13"/>
        <v>12</v>
      </c>
      <c r="F36" s="869">
        <f t="shared" si="14"/>
        <v>12</v>
      </c>
      <c r="G36" s="869">
        <f t="shared" si="15"/>
        <v>12</v>
      </c>
      <c r="H36" t="s">
        <v>405</v>
      </c>
      <c r="I36" s="842">
        <f ca="1">'Générateur Emprise 25ans'!C206</f>
        <v>34.470832000000001</v>
      </c>
      <c r="J36" s="842">
        <f t="shared" ca="1" si="16"/>
        <v>8.973040399833403</v>
      </c>
      <c r="K36">
        <f t="shared" si="17"/>
        <v>8.5</v>
      </c>
      <c r="L36">
        <f t="shared" si="2"/>
        <v>34</v>
      </c>
      <c r="M36">
        <f t="shared" si="18"/>
        <v>32.653600000000004</v>
      </c>
      <c r="N36">
        <f t="shared" ca="1" si="19"/>
        <v>0.47083200000000147</v>
      </c>
      <c r="O36">
        <f t="shared" ca="1" si="3"/>
        <v>1.8172319999999971</v>
      </c>
      <c r="T36">
        <v>15</v>
      </c>
      <c r="U36" s="971">
        <f t="shared" si="20"/>
        <v>6.4780264123512135</v>
      </c>
      <c r="V36" s="973">
        <v>15</v>
      </c>
      <c r="W36" s="971">
        <f t="shared" si="4"/>
        <v>11.773085144417717</v>
      </c>
      <c r="X36" s="869">
        <f>IF('Base de données Haies'!$I$26=0,'Générateur Emprise 25ans'!U$8,IF(W36=0,$W$17,W36))</f>
        <v>12</v>
      </c>
      <c r="Y36">
        <v>15</v>
      </c>
      <c r="Z36" s="971">
        <f t="shared" si="21"/>
        <v>6.4780264123512135</v>
      </c>
      <c r="AA36" s="973">
        <v>15</v>
      </c>
      <c r="AB36" s="971">
        <f t="shared" si="5"/>
        <v>11.773085144417717</v>
      </c>
      <c r="AC36" s="869">
        <f>IF('Base de données Haies'!$I$26=0,'Générateur Emprise 25ans'!Z$8,IF(AB36=0,$W$17,AB36))</f>
        <v>12</v>
      </c>
      <c r="AD36">
        <v>15</v>
      </c>
      <c r="AE36" s="971">
        <f t="shared" si="22"/>
        <v>6.4780264123512135</v>
      </c>
      <c r="AF36" s="973">
        <v>15</v>
      </c>
      <c r="AG36" s="971">
        <f t="shared" si="6"/>
        <v>11.773085144417717</v>
      </c>
      <c r="AH36" s="869">
        <f>IF('Base de données Haies'!$I$26=0,'Générateur Emprise 25ans'!AE$8,IF(AG36=0,$W$17,AG36))</f>
        <v>12</v>
      </c>
      <c r="AI36">
        <v>15</v>
      </c>
      <c r="AJ36" s="971">
        <f t="shared" si="23"/>
        <v>6.4780264123512135</v>
      </c>
      <c r="AK36" s="973">
        <v>15</v>
      </c>
      <c r="AL36" s="971">
        <f t="shared" si="7"/>
        <v>11.773085144417717</v>
      </c>
      <c r="AM36" s="869">
        <f>IF('Base de données Haies'!$I$26=0,'Générateur Emprise 25ans'!AJ$8,IF(AL36=0,$W$17,AL36))</f>
        <v>12</v>
      </c>
      <c r="AO36" s="869">
        <f>+'Générateur Emprise 25ans'!K36</f>
        <v>8.5</v>
      </c>
      <c r="AP36" s="877">
        <f>IF(Résultats!$B68&lt;='Générateur Emprise 25ans'!$U$7,IF(Résultats!$B68&gt;'Générateur Emprise 25ans'!$F$13," ",HLOOKUP(IF(Résultats!$B68-('Générateur Emprise 25ans'!$F$12*ROUNDDOWN(Résultats!$B68/'Générateur Emprise 25ans'!$F$12,0))=0,'Générateur Emprise 25ans'!$F$12,Résultats!$B68-('Générateur Emprise 25ans'!$F$12*ROUNDDOWN(Résultats!$B68/'Générateur Emprise 25ans'!$F$12,0))),'Générateur Emprise 25ans'!$N$14:$R$15,2,FALSE)),0)</f>
        <v>1280.5</v>
      </c>
      <c r="AQ36" s="869">
        <f>+'Générateur Emprise 25ans'!L36</f>
        <v>34</v>
      </c>
      <c r="AR36" s="876">
        <f>+AP36*Menu!$F$13</f>
        <v>5122</v>
      </c>
      <c r="AS36" s="869">
        <f ca="1">+'Générateur Emprise 25ans'!D206</f>
        <v>8.6177080000000004</v>
      </c>
      <c r="AT36" s="877">
        <f ca="1">IF(Résultats!$B68&lt;='Générateur Emprise 25ans'!$U$7,+AP36*AS36/AO36+IF(Résultats!$B68&lt;=Menu!$G$64,Menu!$D$64,0),0)</f>
        <v>1298.2323640000002</v>
      </c>
      <c r="AU36" s="869">
        <f ca="1">+'Générateur Emprise 25ans'!C206</f>
        <v>34.470832000000001</v>
      </c>
      <c r="AV36" s="877">
        <f ca="1">+AT36*Menu!$F$13</f>
        <v>5192.9294560000008</v>
      </c>
      <c r="AW36" s="1010">
        <f t="shared" ca="1" si="8"/>
        <v>1.0138480000000001</v>
      </c>
      <c r="AX36" s="876">
        <f>+IF(Résultats!B68&lt;=Menu!$D$253,Menu!$D$252*Menu!$F$13,0)</f>
        <v>0</v>
      </c>
      <c r="AY36" s="1034">
        <f>+Menu!$L$141</f>
        <v>102.35226107226109</v>
      </c>
      <c r="AZ36" s="1034">
        <f>+AY36/Menu!$F$13</f>
        <v>25.588065268065272</v>
      </c>
      <c r="BA36" s="1034">
        <f>+AY36/Menu!$D$123</f>
        <v>127.94032634032635</v>
      </c>
      <c r="BB36" s="876"/>
      <c r="BE36" s="1034">
        <f t="shared" si="24"/>
        <v>-102.35226107226109</v>
      </c>
      <c r="BF36" s="1034">
        <f>+BE36/Menu!$F$13</f>
        <v>-25.588065268065272</v>
      </c>
      <c r="BG36" s="1034">
        <f>+BE36/Menu!$D$123</f>
        <v>-127.94032634032635</v>
      </c>
      <c r="BH36" s="1009">
        <f t="shared" ca="1" si="25"/>
        <v>5090.5771949277396</v>
      </c>
      <c r="BI36" s="1009">
        <f t="shared" ca="1" si="26"/>
        <v>1272.6442987319349</v>
      </c>
      <c r="BJ36" s="1009">
        <f>BJ35+'Générateur Emprise 25ans'!AP36/(1+Résultats!$D$29)^(Résultats!$B107-1)</f>
        <v>13878.587402849671</v>
      </c>
      <c r="BK36" s="1009">
        <f ca="1">BK35+'Générateur Emprise 25ans'!AT36/(1+Résultats!$D$30)^(Résultats!$B107-1)</f>
        <v>14228.306652992314</v>
      </c>
      <c r="BL36" s="1009">
        <f>BL35+'Générateur Emprise 25ans'!BF36/(1+Résultats!$D$30)^(Résultats!$B107-1)</f>
        <v>-295.87794422155264</v>
      </c>
      <c r="BM36" s="1009">
        <f ca="1">BM35+'Générateur Emprise 25ans'!BI36/(1+Résultats!$D$30)^(Résultats!$B107-1)</f>
        <v>13932.428708770762</v>
      </c>
      <c r="BN36" s="1009">
        <f>BN35+'Générateur Emprise 25ans'!AR36/(1+Résultats!$D$29)^(Résultats!$B107-1)</f>
        <v>55514.349611398684</v>
      </c>
      <c r="BO36" s="1009">
        <f ca="1">BO35+'Générateur Emprise 25ans'!AV36/(1+Résultats!$D$30)^(Résultats!$B107-1)</f>
        <v>56913.226611969258</v>
      </c>
      <c r="BP36" s="1009">
        <f>BP35+'Générateur Emprise 25ans'!BE36/(1+Résultats!$D$30)^(Résultats!$B107-1)</f>
        <v>-1183.5117768862106</v>
      </c>
      <c r="BQ36" s="1009">
        <f ca="1">BQ35+'Générateur Emprise 25ans'!BH36/(1+Résultats!$D$30)^(Résultats!$B107-1)</f>
        <v>55729.714835083047</v>
      </c>
    </row>
    <row r="37" spans="1:69" x14ac:dyDescent="0.3">
      <c r="A37">
        <v>16</v>
      </c>
      <c r="B37" t="str">
        <f t="shared" si="0"/>
        <v>Maïs</v>
      </c>
      <c r="C37" t="str">
        <f t="shared" si="1"/>
        <v>ETE</v>
      </c>
      <c r="D37" s="869">
        <f t="shared" si="12"/>
        <v>12</v>
      </c>
      <c r="E37" s="869">
        <f t="shared" si="13"/>
        <v>12</v>
      </c>
      <c r="F37" s="869">
        <f t="shared" si="14"/>
        <v>12</v>
      </c>
      <c r="G37" s="869">
        <f t="shared" si="15"/>
        <v>12</v>
      </c>
      <c r="H37" t="s">
        <v>405</v>
      </c>
      <c r="I37">
        <f ca="1">'Générateur Emprise 25ans'!C207</f>
        <v>39.866864</v>
      </c>
      <c r="J37" s="842">
        <f t="shared" ca="1" si="16"/>
        <v>10.377671803415243</v>
      </c>
      <c r="K37">
        <f t="shared" si="17"/>
        <v>9.5</v>
      </c>
      <c r="L37">
        <f t="shared" si="2"/>
        <v>38</v>
      </c>
      <c r="M37">
        <f t="shared" si="18"/>
        <v>36.495200000000004</v>
      </c>
      <c r="N37">
        <f t="shared" ca="1" si="19"/>
        <v>1.8668639999999996</v>
      </c>
      <c r="O37">
        <f t="shared" ca="1" si="3"/>
        <v>3.3716639999999956</v>
      </c>
      <c r="T37">
        <v>16</v>
      </c>
      <c r="U37" s="971">
        <f t="shared" si="20"/>
        <v>6.5144040942075057</v>
      </c>
      <c r="V37" s="973">
        <v>16</v>
      </c>
      <c r="W37" s="971">
        <f t="shared" si="4"/>
        <v>11.839197493857061</v>
      </c>
      <c r="X37" s="869">
        <f>IF('Base de données Haies'!$I$26=0,'Générateur Emprise 25ans'!U$8,IF(W37=0,$W$17,W37))</f>
        <v>12</v>
      </c>
      <c r="Y37">
        <v>16</v>
      </c>
      <c r="Z37" s="971">
        <f t="shared" si="21"/>
        <v>6.5144040942075057</v>
      </c>
      <c r="AA37" s="973">
        <v>16</v>
      </c>
      <c r="AB37" s="971">
        <f t="shared" si="5"/>
        <v>11.839197493857061</v>
      </c>
      <c r="AC37" s="869">
        <f>IF('Base de données Haies'!$I$26=0,'Générateur Emprise 25ans'!Z$8,IF(AB37=0,$W$17,AB37))</f>
        <v>12</v>
      </c>
      <c r="AD37">
        <v>16</v>
      </c>
      <c r="AE37" s="971">
        <f t="shared" si="22"/>
        <v>6.5144040942075057</v>
      </c>
      <c r="AF37" s="973">
        <v>16</v>
      </c>
      <c r="AG37" s="971">
        <f t="shared" si="6"/>
        <v>11.839197493857061</v>
      </c>
      <c r="AH37" s="869">
        <f>IF('Base de données Haies'!$I$26=0,'Générateur Emprise 25ans'!AE$8,IF(AG37=0,$W$17,AG37))</f>
        <v>12</v>
      </c>
      <c r="AI37">
        <v>16</v>
      </c>
      <c r="AJ37" s="971">
        <f t="shared" si="23"/>
        <v>6.5144040942075057</v>
      </c>
      <c r="AK37" s="973">
        <v>16</v>
      </c>
      <c r="AL37" s="971">
        <f t="shared" si="7"/>
        <v>11.839197493857061</v>
      </c>
      <c r="AM37" s="869">
        <f>IF('Base de données Haies'!$I$26=0,'Générateur Emprise 25ans'!AJ$8,IF(AL37=0,$W$17,AL37))</f>
        <v>12</v>
      </c>
      <c r="AO37" s="869">
        <f>+'Générateur Emprise 25ans'!K37</f>
        <v>9.5</v>
      </c>
      <c r="AP37" s="877">
        <f>IF(Résultats!$B69&lt;='Générateur Emprise 25ans'!$U$7,IF(Résultats!$B69&gt;'Générateur Emprise 25ans'!$F$13," ",HLOOKUP(IF(Résultats!$B69-('Générateur Emprise 25ans'!$F$12*ROUNDDOWN(Résultats!$B69/'Générateur Emprise 25ans'!$F$12,0))=0,'Générateur Emprise 25ans'!$F$12,Résultats!$B69-('Générateur Emprise 25ans'!$F$12*ROUNDDOWN(Résultats!$B69/'Générateur Emprise 25ans'!$F$12,0))),'Générateur Emprise 25ans'!$N$14:$R$15,2,FALSE)),0)</f>
        <v>1472</v>
      </c>
      <c r="AQ37" s="869">
        <f>+'Générateur Emprise 25ans'!L37</f>
        <v>38</v>
      </c>
      <c r="AR37" s="876">
        <f>+AP37*Menu!$F$13</f>
        <v>5888</v>
      </c>
      <c r="AS37" s="869">
        <f ca="1">+'Générateur Emprise 25ans'!D207</f>
        <v>9.9667159999999999</v>
      </c>
      <c r="AT37" s="877">
        <f ca="1">IF(Résultats!$B69&lt;='Générateur Emprise 25ans'!$U$7,+AP37*AS37/AO37+IF(Résultats!$B69&lt;=Menu!$G$64,Menu!$D$64,0),0)</f>
        <v>1544.3164159999999</v>
      </c>
      <c r="AU37" s="869">
        <f ca="1">+'Générateur Emprise 25ans'!C207</f>
        <v>39.866864</v>
      </c>
      <c r="AV37" s="877">
        <f ca="1">+AT37*Menu!$F$13</f>
        <v>6177.2656639999996</v>
      </c>
      <c r="AW37" s="1010">
        <f t="shared" ca="1" si="8"/>
        <v>1.0491279999999998</v>
      </c>
      <c r="AX37" s="876">
        <f>+IF(Résultats!B69&lt;=Menu!$D$253,Menu!$D$252*Menu!$F$13,0)</f>
        <v>0</v>
      </c>
      <c r="AY37" s="1034">
        <f>+Menu!$L$141</f>
        <v>102.35226107226109</v>
      </c>
      <c r="AZ37" s="1034">
        <f>+AY37/Menu!$F$13</f>
        <v>25.588065268065272</v>
      </c>
      <c r="BA37" s="1034">
        <f>+AY37/Menu!$D$123</f>
        <v>127.94032634032635</v>
      </c>
      <c r="BB37" s="876"/>
      <c r="BE37" s="1034">
        <f t="shared" si="24"/>
        <v>-102.35226107226109</v>
      </c>
      <c r="BF37" s="1034">
        <f>+BE37/Menu!$F$13</f>
        <v>-25.588065268065272</v>
      </c>
      <c r="BG37" s="1034">
        <f>+BE37/Menu!$D$123</f>
        <v>-127.94032634032635</v>
      </c>
      <c r="BH37" s="1009">
        <f t="shared" ca="1" si="25"/>
        <v>6074.9134029277384</v>
      </c>
      <c r="BI37" s="1009">
        <f t="shared" ca="1" si="26"/>
        <v>1518.7283507319346</v>
      </c>
      <c r="BJ37" s="1009">
        <f>BJ36+'Générateur Emprise 25ans'!AP37/(1+Résultats!$D$29)^(Résultats!$B108-1)</f>
        <v>14695.936750843612</v>
      </c>
      <c r="BK37" s="1009">
        <f ca="1">BK36+'Générateur Emprise 25ans'!AT37/(1+Résultats!$D$30)^(Résultats!$B108-1)</f>
        <v>15085.810739754501</v>
      </c>
      <c r="BL37" s="1009">
        <f>BL36+'Générateur Emprise 25ans'!BF37/(1+Résultats!$D$30)^(Résultats!$B108-1)</f>
        <v>-310.0860885580197</v>
      </c>
      <c r="BM37" s="1009">
        <f ca="1">BM36+'Générateur Emprise 25ans'!BI37/(1+Résultats!$D$30)^(Résultats!$B108-1)</f>
        <v>14775.72465119648</v>
      </c>
      <c r="BN37" s="1009">
        <f>BN36+'Générateur Emprise 25ans'!AR37/(1+Résultats!$D$29)^(Résultats!$B108-1)</f>
        <v>58783.747003374447</v>
      </c>
      <c r="BO37" s="1009">
        <f ca="1">BO36+'Générateur Emprise 25ans'!AV37/(1+Résultats!$D$30)^(Résultats!$B108-1)</f>
        <v>60343.242959018004</v>
      </c>
      <c r="BP37" s="1009">
        <f>BP36+'Générateur Emprise 25ans'!BE37/(1+Résultats!$D$30)^(Résultats!$B108-1)</f>
        <v>-1240.3443542320788</v>
      </c>
      <c r="BQ37" s="1009">
        <f ca="1">BQ36+'Générateur Emprise 25ans'!BH37/(1+Résultats!$D$30)^(Résultats!$B108-1)</f>
        <v>59102.898604785922</v>
      </c>
    </row>
    <row r="38" spans="1:69" x14ac:dyDescent="0.3">
      <c r="A38">
        <v>17</v>
      </c>
      <c r="B38" t="str">
        <f t="shared" si="0"/>
        <v>Blé d'hiver</v>
      </c>
      <c r="C38" t="str">
        <f t="shared" si="1"/>
        <v>HIVER</v>
      </c>
      <c r="D38" s="869">
        <f t="shared" si="12"/>
        <v>12</v>
      </c>
      <c r="E38" s="869">
        <f t="shared" si="13"/>
        <v>12</v>
      </c>
      <c r="F38" s="869">
        <f t="shared" si="14"/>
        <v>12</v>
      </c>
      <c r="G38" s="869">
        <f t="shared" si="15"/>
        <v>12</v>
      </c>
      <c r="H38" t="s">
        <v>405</v>
      </c>
      <c r="I38">
        <f ca="1">'Générateur Emprise 25ans'!C208</f>
        <v>31.632057600000003</v>
      </c>
      <c r="J38" s="842">
        <f t="shared" ca="1" si="16"/>
        <v>8.2340841316118283</v>
      </c>
      <c r="K38">
        <f t="shared" si="17"/>
        <v>7.8</v>
      </c>
      <c r="L38">
        <f t="shared" si="2"/>
        <v>31.2</v>
      </c>
      <c r="M38">
        <f t="shared" si="18"/>
        <v>29.964480000000002</v>
      </c>
      <c r="N38">
        <f t="shared" ca="1" si="19"/>
        <v>0.43205760000000382</v>
      </c>
      <c r="O38">
        <f t="shared" ca="1" si="3"/>
        <v>1.6675776000000013</v>
      </c>
      <c r="T38">
        <v>17</v>
      </c>
      <c r="U38" s="971">
        <f t="shared" si="20"/>
        <v>6.5406351784153243</v>
      </c>
      <c r="V38" s="973">
        <v>17</v>
      </c>
      <c r="W38" s="971">
        <f t="shared" si="4"/>
        <v>11.88686954212476</v>
      </c>
      <c r="X38" s="869">
        <f>IF('Base de données Haies'!$I$26=0,'Générateur Emprise 25ans'!U$8,IF(W38=0,$W$17,W38))</f>
        <v>12</v>
      </c>
      <c r="Y38">
        <v>17</v>
      </c>
      <c r="Z38" s="971">
        <f t="shared" si="21"/>
        <v>6.5406351784153243</v>
      </c>
      <c r="AA38" s="973">
        <v>17</v>
      </c>
      <c r="AB38" s="971">
        <f t="shared" si="5"/>
        <v>11.88686954212476</v>
      </c>
      <c r="AC38" s="869">
        <f>IF('Base de données Haies'!$I$26=0,'Générateur Emprise 25ans'!Z$8,IF(AB38=0,$W$17,AB38))</f>
        <v>12</v>
      </c>
      <c r="AD38">
        <v>17</v>
      </c>
      <c r="AE38" s="971">
        <f t="shared" si="22"/>
        <v>6.5406351784153243</v>
      </c>
      <c r="AF38" s="973">
        <v>17</v>
      </c>
      <c r="AG38" s="971">
        <f t="shared" si="6"/>
        <v>11.88686954212476</v>
      </c>
      <c r="AH38" s="869">
        <f>IF('Base de données Haies'!$I$26=0,'Générateur Emprise 25ans'!AE$8,IF(AG38=0,$W$17,AG38))</f>
        <v>12</v>
      </c>
      <c r="AI38">
        <v>17</v>
      </c>
      <c r="AJ38" s="971">
        <f t="shared" si="23"/>
        <v>6.5406351784153243</v>
      </c>
      <c r="AK38" s="973">
        <v>17</v>
      </c>
      <c r="AL38" s="971">
        <f t="shared" si="7"/>
        <v>11.88686954212476</v>
      </c>
      <c r="AM38" s="869">
        <f>IF('Base de données Haies'!$I$26=0,'Générateur Emprise 25ans'!AJ$8,IF(AL38=0,$W$17,AL38))</f>
        <v>12</v>
      </c>
      <c r="AO38" s="869">
        <f>+'Générateur Emprise 25ans'!K38</f>
        <v>7.8</v>
      </c>
      <c r="AP38" s="877">
        <f>IF(Résultats!$B70&lt;='Générateur Emprise 25ans'!$U$7,IF(Résultats!$B70&gt;'Générateur Emprise 25ans'!$F$13," ",HLOOKUP(IF(Résultats!$B70-('Générateur Emprise 25ans'!$F$12*ROUNDDOWN(Résultats!$B70/'Générateur Emprise 25ans'!$F$12,0))=0,'Générateur Emprise 25ans'!$F$12,Résultats!$B70-('Générateur Emprise 25ans'!$F$12*ROUNDDOWN(Résultats!$B70/'Générateur Emprise 25ans'!$F$12,0))),'Générateur Emprise 25ans'!$N$14:$R$15,2,FALSE)),0)</f>
        <v>1194.2</v>
      </c>
      <c r="AQ38" s="869">
        <f>+'Générateur Emprise 25ans'!L38</f>
        <v>31.2</v>
      </c>
      <c r="AR38" s="876">
        <f>+AP38*Menu!$F$13</f>
        <v>4776.8</v>
      </c>
      <c r="AS38" s="869">
        <f ca="1">+'Générateur Emprise 25ans'!D208</f>
        <v>7.9080144000000008</v>
      </c>
      <c r="AT38" s="877">
        <f ca="1">IF(Résultats!$B70&lt;='Générateur Emprise 25ans'!$U$7,+AP38*AS38/AO38+IF(Résultats!$B70&lt;=Menu!$G$64,Menu!$D$64,0),0)</f>
        <v>1210.7372816000002</v>
      </c>
      <c r="AU38" s="869">
        <f ca="1">+'Générateur Emprise 25ans'!C208</f>
        <v>31.632057600000003</v>
      </c>
      <c r="AV38" s="877">
        <f ca="1">+AT38*Menu!$F$13</f>
        <v>4842.9491264000008</v>
      </c>
      <c r="AW38" s="1010">
        <f t="shared" ca="1" si="8"/>
        <v>1.0138480000000001</v>
      </c>
      <c r="AX38" s="876">
        <f>+IF(Résultats!B70&lt;=Menu!$D$253,Menu!$D$252*Menu!$F$13,0)</f>
        <v>0</v>
      </c>
      <c r="AY38" s="1034">
        <f>+Menu!$L$141</f>
        <v>102.35226107226109</v>
      </c>
      <c r="AZ38" s="1034">
        <f>+AY38/Menu!$F$13</f>
        <v>25.588065268065272</v>
      </c>
      <c r="BA38" s="1034">
        <f>+AY38/Menu!$D$123</f>
        <v>127.94032634032635</v>
      </c>
      <c r="BB38" s="876"/>
      <c r="BE38" s="1034">
        <f t="shared" si="24"/>
        <v>-102.35226107226109</v>
      </c>
      <c r="BF38" s="1034">
        <f>+BE38/Menu!$F$13</f>
        <v>-25.588065268065272</v>
      </c>
      <c r="BG38" s="1034">
        <f>+BE38/Menu!$D$123</f>
        <v>-127.94032634032635</v>
      </c>
      <c r="BH38" s="1009">
        <f t="shared" ca="1" si="25"/>
        <v>4740.5968653277396</v>
      </c>
      <c r="BI38" s="1009">
        <f t="shared" ca="1" si="26"/>
        <v>1185.1492163319349</v>
      </c>
      <c r="BJ38" s="1009">
        <f>BJ37+'Générateur Emprise 25ans'!AP38/(1+Résultats!$D$29)^(Résultats!$B109-1)</f>
        <v>15333.529894247644</v>
      </c>
      <c r="BK38" s="1009">
        <f ca="1">BK37+'Générateur Emprise 25ans'!AT38/(1+Résultats!$D$30)^(Résultats!$B109-1)</f>
        <v>15732.233273008391</v>
      </c>
      <c r="BL38" s="1009">
        <f>BL37+'Générateur Emprise 25ans'!BF38/(1+Résultats!$D$30)^(Résultats!$B109-1)</f>
        <v>-323.74776580462265</v>
      </c>
      <c r="BM38" s="1009">
        <f ca="1">BM37+'Générateur Emprise 25ans'!BI38/(1+Résultats!$D$30)^(Résultats!$B109-1)</f>
        <v>15408.485507203768</v>
      </c>
      <c r="BN38" s="1009">
        <f>BN37+'Générateur Emprise 25ans'!AR38/(1+Résultats!$D$29)^(Résultats!$B109-1)</f>
        <v>61334.119576990575</v>
      </c>
      <c r="BO38" s="1009">
        <f ca="1">BO37+'Générateur Emprise 25ans'!AV38/(1+Résultats!$D$30)^(Résultats!$B109-1)</f>
        <v>62928.933092033563</v>
      </c>
      <c r="BP38" s="1009">
        <f>BP37+'Générateur Emprise 25ans'!BE38/(1+Résultats!$D$30)^(Résultats!$B109-1)</f>
        <v>-1294.9910632184906</v>
      </c>
      <c r="BQ38" s="1009">
        <f ca="1">BQ37+'Générateur Emprise 25ans'!BH38/(1+Résultats!$D$30)^(Résultats!$B109-1)</f>
        <v>61633.942028815072</v>
      </c>
    </row>
    <row r="39" spans="1:69" x14ac:dyDescent="0.3">
      <c r="A39">
        <v>18</v>
      </c>
      <c r="B39" t="str">
        <f t="shared" si="0"/>
        <v>Prairie temporaire</v>
      </c>
      <c r="C39" t="str">
        <f t="shared" si="1"/>
        <v>HIVER</v>
      </c>
      <c r="D39" s="869">
        <f t="shared" si="12"/>
        <v>12</v>
      </c>
      <c r="E39" s="869">
        <f t="shared" si="13"/>
        <v>12</v>
      </c>
      <c r="F39" s="869">
        <f t="shared" si="14"/>
        <v>12</v>
      </c>
      <c r="G39" s="869">
        <f t="shared" si="15"/>
        <v>12</v>
      </c>
      <c r="H39" t="s">
        <v>405</v>
      </c>
      <c r="I39">
        <f ca="1">'Générateur Emprise 25ans'!C209</f>
        <v>40.553919999999998</v>
      </c>
      <c r="J39" s="842">
        <f t="shared" ca="1" si="16"/>
        <v>10.556518117451061</v>
      </c>
      <c r="K39">
        <f t="shared" si="17"/>
        <v>10</v>
      </c>
      <c r="L39">
        <f t="shared" si="2"/>
        <v>40</v>
      </c>
      <c r="M39">
        <f t="shared" si="18"/>
        <v>38.416000000000004</v>
      </c>
      <c r="N39">
        <f t="shared" ca="1" si="19"/>
        <v>0.55391999999999797</v>
      </c>
      <c r="O39">
        <f t="shared" ca="1" si="3"/>
        <v>2.137919999999994</v>
      </c>
      <c r="T39">
        <v>18</v>
      </c>
      <c r="U39" s="971">
        <f t="shared" si="20"/>
        <v>6.5595161587865762</v>
      </c>
      <c r="V39" s="973">
        <v>18</v>
      </c>
      <c r="W39" s="971">
        <f t="shared" si="4"/>
        <v>11.921183602514667</v>
      </c>
      <c r="X39" s="869">
        <f>IF('Base de données Haies'!$I$26=0,'Générateur Emprise 25ans'!U$8,IF(W39=0,$W$17,W39))</f>
        <v>12</v>
      </c>
      <c r="Y39">
        <v>18</v>
      </c>
      <c r="Z39" s="971">
        <f t="shared" si="21"/>
        <v>6.5595161587865762</v>
      </c>
      <c r="AA39" s="973">
        <v>18</v>
      </c>
      <c r="AB39" s="971">
        <f t="shared" si="5"/>
        <v>11.921183602514667</v>
      </c>
      <c r="AC39" s="869">
        <f>IF('Base de données Haies'!$I$26=0,'Générateur Emprise 25ans'!Z$8,IF(AB39=0,$W$17,AB39))</f>
        <v>12</v>
      </c>
      <c r="AD39">
        <v>18</v>
      </c>
      <c r="AE39" s="971">
        <f t="shared" si="22"/>
        <v>6.5595161587865762</v>
      </c>
      <c r="AF39" s="973">
        <v>18</v>
      </c>
      <c r="AG39" s="971">
        <f t="shared" si="6"/>
        <v>11.921183602514667</v>
      </c>
      <c r="AH39" s="869">
        <f>IF('Base de données Haies'!$I$26=0,'Générateur Emprise 25ans'!AE$8,IF(AG39=0,$W$17,AG39))</f>
        <v>12</v>
      </c>
      <c r="AI39">
        <v>18</v>
      </c>
      <c r="AJ39" s="971">
        <f t="shared" si="23"/>
        <v>6.5595161587865762</v>
      </c>
      <c r="AK39" s="973">
        <v>18</v>
      </c>
      <c r="AL39" s="971">
        <f t="shared" si="7"/>
        <v>11.921183602514667</v>
      </c>
      <c r="AM39" s="869">
        <f>IF('Base de données Haies'!$I$26=0,'Générateur Emprise 25ans'!AJ$8,IF(AL39=0,$W$17,AL39))</f>
        <v>12</v>
      </c>
      <c r="AO39" s="869">
        <f>+'Générateur Emprise 25ans'!K39</f>
        <v>10</v>
      </c>
      <c r="AP39" s="877">
        <f>IF(Résultats!$B71&lt;='Générateur Emprise 25ans'!$U$7,IF(Résultats!$B71&gt;'Générateur Emprise 25ans'!$F$13," ",HLOOKUP(IF(Résultats!$B71-('Générateur Emprise 25ans'!$F$12*ROUNDDOWN(Résultats!$B71/'Générateur Emprise 25ans'!$F$12,0))=0,'Générateur Emprise 25ans'!$F$12,Résultats!$B71-('Générateur Emprise 25ans'!$F$12*ROUNDDOWN(Résultats!$B71/'Générateur Emprise 25ans'!$F$12,0))),'Générateur Emprise 25ans'!$N$14:$R$15,2,FALSE)),0)</f>
        <v>927</v>
      </c>
      <c r="AQ39" s="869">
        <f>+'Générateur Emprise 25ans'!L39</f>
        <v>40</v>
      </c>
      <c r="AR39" s="876">
        <f>+AP39*Menu!$F$13</f>
        <v>3708</v>
      </c>
      <c r="AS39" s="869">
        <f ca="1">+'Générateur Emprise 25ans'!D209</f>
        <v>10.138479999999999</v>
      </c>
      <c r="AT39" s="877">
        <f ca="1">IF(Résultats!$B71&lt;='Générateur Emprise 25ans'!$U$7,+AP39*AS39/AO39+IF(Résultats!$B71&lt;=Menu!$G$64,Menu!$D$64,0),0)</f>
        <v>939.83709599999997</v>
      </c>
      <c r="AU39" s="869">
        <f ca="1">+'Générateur Emprise 25ans'!C209</f>
        <v>40.553919999999998</v>
      </c>
      <c r="AV39" s="877">
        <f ca="1">+AT39*Menu!$F$13</f>
        <v>3759.3483839999999</v>
      </c>
      <c r="AW39" s="1010">
        <f t="shared" ca="1" si="8"/>
        <v>1.0138480000000001</v>
      </c>
      <c r="AX39" s="876">
        <f>+IF(Résultats!B71&lt;=Menu!$D$253,Menu!$D$252*Menu!$F$13,0)</f>
        <v>0</v>
      </c>
      <c r="AY39" s="1034">
        <f>+Menu!$L$141</f>
        <v>102.35226107226109</v>
      </c>
      <c r="AZ39" s="1034">
        <f>+AY39/Menu!$F$13</f>
        <v>25.588065268065272</v>
      </c>
      <c r="BA39" s="1034">
        <f>+AY39/Menu!$D$123</f>
        <v>127.94032634032635</v>
      </c>
      <c r="BB39" s="876"/>
      <c r="BE39" s="1034">
        <f t="shared" si="24"/>
        <v>-102.35226107226109</v>
      </c>
      <c r="BF39" s="1034">
        <f>+BE39/Menu!$F$13</f>
        <v>-25.588065268065272</v>
      </c>
      <c r="BG39" s="1034">
        <f>+BE39/Menu!$D$123</f>
        <v>-127.94032634032635</v>
      </c>
      <c r="BH39" s="1009">
        <f t="shared" ca="1" si="25"/>
        <v>3656.9961229277387</v>
      </c>
      <c r="BI39" s="1009">
        <f t="shared" ca="1" si="26"/>
        <v>914.24903073193468</v>
      </c>
      <c r="BJ39" s="1009">
        <f>BJ38+'Générateur Emprise 25ans'!AP39/(1+Résultats!$D$29)^(Résultats!$B110-1)</f>
        <v>15809.426893152235</v>
      </c>
      <c r="BK39" s="1009">
        <f ca="1">BK38+'Générateur Emprise 25ans'!AT39/(1+Résultats!$D$30)^(Résultats!$B110-1)</f>
        <v>16214.720493553812</v>
      </c>
      <c r="BL39" s="1009">
        <f>BL38+'Générateur Emprise 25ans'!BF39/(1+Résultats!$D$30)^(Résultats!$B110-1)</f>
        <v>-336.88399392635625</v>
      </c>
      <c r="BM39" s="1009">
        <f ca="1">BM38+'Générateur Emprise 25ans'!BI39/(1+Résultats!$D$30)^(Résultats!$B110-1)</f>
        <v>15877.836499627456</v>
      </c>
      <c r="BN39" s="1009">
        <f>BN38+'Générateur Emprise 25ans'!AR39/(1+Résultats!$D$29)^(Résultats!$B110-1)</f>
        <v>63237.707572608939</v>
      </c>
      <c r="BO39" s="1009">
        <f ca="1">BO38+'Générateur Emprise 25ans'!AV39/(1+Résultats!$D$30)^(Résultats!$B110-1)</f>
        <v>64858.881974215248</v>
      </c>
      <c r="BP39" s="1009">
        <f>BP38+'Générateur Emprise 25ans'!BE39/(1+Résultats!$D$30)^(Résultats!$B110-1)</f>
        <v>-1347.535975705425</v>
      </c>
      <c r="BQ39" s="1009">
        <f ca="1">BQ38+'Générateur Emprise 25ans'!BH39/(1+Résultats!$D$30)^(Résultats!$B110-1)</f>
        <v>63511.345998509823</v>
      </c>
    </row>
    <row r="40" spans="1:69" x14ac:dyDescent="0.3">
      <c r="A40">
        <v>19</v>
      </c>
      <c r="B40" t="str">
        <f t="shared" si="0"/>
        <v>Orge d'hiver</v>
      </c>
      <c r="C40" t="str">
        <f t="shared" si="1"/>
        <v>HIVER</v>
      </c>
      <c r="D40" s="869">
        <f t="shared" si="12"/>
        <v>12</v>
      </c>
      <c r="E40" s="869">
        <f t="shared" si="13"/>
        <v>12</v>
      </c>
      <c r="F40" s="869">
        <f t="shared" si="14"/>
        <v>12</v>
      </c>
      <c r="G40" s="869">
        <f t="shared" si="15"/>
        <v>12</v>
      </c>
      <c r="H40" t="s">
        <v>405</v>
      </c>
      <c r="I40">
        <f ca="1">'Générateur Emprise 25ans'!C210</f>
        <v>34.470832000000001</v>
      </c>
      <c r="J40" s="842">
        <f t="shared" ca="1" si="16"/>
        <v>8.973040399833403</v>
      </c>
      <c r="K40">
        <f t="shared" si="17"/>
        <v>8.5</v>
      </c>
      <c r="L40">
        <f t="shared" si="2"/>
        <v>34</v>
      </c>
      <c r="M40">
        <f t="shared" si="18"/>
        <v>32.653600000000004</v>
      </c>
      <c r="N40">
        <f t="shared" ca="1" si="19"/>
        <v>0.47083200000000147</v>
      </c>
      <c r="O40">
        <f t="shared" ca="1" si="3"/>
        <v>1.8172319999999971</v>
      </c>
      <c r="T40">
        <v>19</v>
      </c>
      <c r="U40" s="971">
        <f t="shared" si="20"/>
        <v>6.5730891746425373</v>
      </c>
      <c r="V40" s="973">
        <v>19</v>
      </c>
      <c r="W40" s="971">
        <f t="shared" si="4"/>
        <v>11.945851033791898</v>
      </c>
      <c r="X40" s="869">
        <f>IF('Base de données Haies'!$I$26=0,'Générateur Emprise 25ans'!U$8,IF(W40=0,$W$17,W40))</f>
        <v>12</v>
      </c>
      <c r="Y40">
        <v>19</v>
      </c>
      <c r="Z40" s="971">
        <f t="shared" si="21"/>
        <v>6.5730891746425373</v>
      </c>
      <c r="AA40" s="973">
        <v>19</v>
      </c>
      <c r="AB40" s="971">
        <f t="shared" si="5"/>
        <v>11.945851033791898</v>
      </c>
      <c r="AC40" s="869">
        <f>IF('Base de données Haies'!$I$26=0,'Générateur Emprise 25ans'!Z$8,IF(AB40=0,$W$17,AB40))</f>
        <v>12</v>
      </c>
      <c r="AD40">
        <v>19</v>
      </c>
      <c r="AE40" s="971">
        <f t="shared" si="22"/>
        <v>6.5730891746425373</v>
      </c>
      <c r="AF40" s="973">
        <v>19</v>
      </c>
      <c r="AG40" s="971">
        <f t="shared" si="6"/>
        <v>11.945851033791898</v>
      </c>
      <c r="AH40" s="869">
        <f>IF('Base de données Haies'!$I$26=0,'Générateur Emprise 25ans'!AE$8,IF(AG40=0,$W$17,AG40))</f>
        <v>12</v>
      </c>
      <c r="AI40">
        <v>19</v>
      </c>
      <c r="AJ40" s="971">
        <f t="shared" si="23"/>
        <v>6.5730891746425373</v>
      </c>
      <c r="AK40" s="973">
        <v>19</v>
      </c>
      <c r="AL40" s="971">
        <f t="shared" si="7"/>
        <v>11.945851033791898</v>
      </c>
      <c r="AM40" s="869">
        <f>IF('Base de données Haies'!$I$26=0,'Générateur Emprise 25ans'!AJ$8,IF(AL40=0,$W$17,AL40))</f>
        <v>12</v>
      </c>
      <c r="AO40" s="869">
        <f>+'Générateur Emprise 25ans'!K40</f>
        <v>8.5</v>
      </c>
      <c r="AP40" s="877">
        <f>IF(Résultats!$B72&lt;='Générateur Emprise 25ans'!$U$7,IF(Résultats!$B72&gt;'Générateur Emprise 25ans'!$F$13," ",HLOOKUP(IF(Résultats!$B72-('Générateur Emprise 25ans'!$F$12*ROUNDDOWN(Résultats!$B72/'Générateur Emprise 25ans'!$F$12,0))=0,'Générateur Emprise 25ans'!$F$12,Résultats!$B72-('Générateur Emprise 25ans'!$F$12*ROUNDDOWN(Résultats!$B72/'Générateur Emprise 25ans'!$F$12,0))),'Générateur Emprise 25ans'!$N$14:$R$15,2,FALSE)),0)</f>
        <v>1280.5</v>
      </c>
      <c r="AQ40" s="869">
        <f>+'Générateur Emprise 25ans'!L40</f>
        <v>34</v>
      </c>
      <c r="AR40" s="876">
        <f>+AP40*Menu!$F$13</f>
        <v>5122</v>
      </c>
      <c r="AS40" s="869">
        <f ca="1">+'Générateur Emprise 25ans'!D210</f>
        <v>8.6177080000000004</v>
      </c>
      <c r="AT40" s="877">
        <f ca="1">IF(Résultats!$B72&lt;='Générateur Emprise 25ans'!$U$7,+AP40*AS40/AO40+IF(Résultats!$B72&lt;=Menu!$G$64,Menu!$D$64,0),0)</f>
        <v>1298.2323640000002</v>
      </c>
      <c r="AU40" s="869">
        <f ca="1">+'Générateur Emprise 25ans'!C210</f>
        <v>34.470832000000001</v>
      </c>
      <c r="AV40" s="877">
        <f ca="1">+AT40*Menu!$F$13</f>
        <v>5192.9294560000008</v>
      </c>
      <c r="AW40" s="1010">
        <f t="shared" ca="1" si="8"/>
        <v>1.0138480000000001</v>
      </c>
      <c r="AX40" s="876">
        <f>+IF(Résultats!B72&lt;=Menu!$D$253,Menu!$D$252*Menu!$F$13,0)</f>
        <v>0</v>
      </c>
      <c r="AY40" s="1034">
        <f>+Menu!$L$141</f>
        <v>102.35226107226109</v>
      </c>
      <c r="AZ40" s="1034">
        <f>+AY40/Menu!$F$13</f>
        <v>25.588065268065272</v>
      </c>
      <c r="BA40" s="1034">
        <f>+AY40/Menu!$D$123</f>
        <v>127.94032634032635</v>
      </c>
      <c r="BB40" s="876"/>
      <c r="BE40" s="1034">
        <f t="shared" si="24"/>
        <v>-102.35226107226109</v>
      </c>
      <c r="BF40" s="1034">
        <f>+BE40/Menu!$F$13</f>
        <v>-25.588065268065272</v>
      </c>
      <c r="BG40" s="1034">
        <f>+BE40/Menu!$D$123</f>
        <v>-127.94032634032635</v>
      </c>
      <c r="BH40" s="1009">
        <f t="shared" ca="1" si="25"/>
        <v>5090.5771949277396</v>
      </c>
      <c r="BI40" s="1009">
        <f t="shared" ca="1" si="26"/>
        <v>1272.6442987319349</v>
      </c>
      <c r="BJ40" s="1009">
        <f>BJ39+'Générateur Emprise 25ans'!AP40/(1+Résultats!$D$29)^(Résultats!$B111-1)</f>
        <v>16441.517702107227</v>
      </c>
      <c r="BK40" s="1009">
        <f ca="1">BK39+'Générateur Emprise 25ans'!AT40/(1+Résultats!$D$30)^(Résultats!$B111-1)</f>
        <v>16855.564496031213</v>
      </c>
      <c r="BL40" s="1009">
        <f>BL39+'Générateur Emprise 25ans'!BF40/(1+Résultats!$D$30)^(Résultats!$B111-1)</f>
        <v>-349.51498250494626</v>
      </c>
      <c r="BM40" s="1009">
        <f ca="1">BM39+'Générateur Emprise 25ans'!BI40/(1+Résultats!$D$30)^(Résultats!$B111-1)</f>
        <v>16506.049513526268</v>
      </c>
      <c r="BN40" s="1009">
        <f>BN39+'Générateur Emprise 25ans'!AR40/(1+Résultats!$D$29)^(Résultats!$B111-1)</f>
        <v>65766.070808428907</v>
      </c>
      <c r="BO40" s="1009">
        <f ca="1">BO39+'Générateur Emprise 25ans'!AV40/(1+Résultats!$D$30)^(Résultats!$B111-1)</f>
        <v>67422.257984124852</v>
      </c>
      <c r="BP40" s="1009">
        <f>BP39+'Générateur Emprise 25ans'!BE40/(1+Résultats!$D$30)^(Résultats!$B111-1)</f>
        <v>-1398.059930019785</v>
      </c>
      <c r="BQ40" s="1009">
        <f ca="1">BQ39+'Générateur Emprise 25ans'!BH40/(1+Résultats!$D$30)^(Résultats!$B111-1)</f>
        <v>66024.198054105073</v>
      </c>
    </row>
    <row r="41" spans="1:69" x14ac:dyDescent="0.3">
      <c r="A41">
        <v>20</v>
      </c>
      <c r="B41" t="str">
        <f t="shared" si="0"/>
        <v>Maïs</v>
      </c>
      <c r="C41" t="str">
        <f t="shared" si="1"/>
        <v>ETE</v>
      </c>
      <c r="D41" s="869">
        <f t="shared" si="12"/>
        <v>12</v>
      </c>
      <c r="E41" s="869">
        <f t="shared" si="13"/>
        <v>12</v>
      </c>
      <c r="F41" s="869">
        <f t="shared" si="14"/>
        <v>12</v>
      </c>
      <c r="G41" s="869">
        <f t="shared" si="15"/>
        <v>12</v>
      </c>
      <c r="H41" t="s">
        <v>405</v>
      </c>
      <c r="I41">
        <f ca="1">'Générateur Emprise 25ans'!C211</f>
        <v>39.866864</v>
      </c>
      <c r="J41" s="842">
        <f t="shared" ca="1" si="16"/>
        <v>10.377671803415243</v>
      </c>
      <c r="K41">
        <f t="shared" si="17"/>
        <v>9.5</v>
      </c>
      <c r="L41">
        <f t="shared" si="2"/>
        <v>38</v>
      </c>
      <c r="M41">
        <f t="shared" si="18"/>
        <v>36.495200000000004</v>
      </c>
      <c r="N41">
        <f t="shared" ca="1" si="19"/>
        <v>1.8668639999999996</v>
      </c>
      <c r="O41">
        <f t="shared" ca="1" si="3"/>
        <v>3.3716639999999956</v>
      </c>
      <c r="T41">
        <v>20</v>
      </c>
      <c r="U41" s="971">
        <f t="shared" si="20"/>
        <v>6.5828374560918244</v>
      </c>
      <c r="V41" s="973">
        <v>20</v>
      </c>
      <c r="W41" s="971">
        <f t="shared" si="4"/>
        <v>11.963567440025653</v>
      </c>
      <c r="X41" s="869">
        <f>IF('Base de données Haies'!$I$26=0,'Générateur Emprise 25ans'!U$8,IF(W41=0,$W$17,W41))</f>
        <v>12</v>
      </c>
      <c r="Y41">
        <v>20</v>
      </c>
      <c r="Z41" s="971">
        <f t="shared" si="21"/>
        <v>6.5828374560918244</v>
      </c>
      <c r="AA41" s="973">
        <v>20</v>
      </c>
      <c r="AB41" s="971">
        <f t="shared" si="5"/>
        <v>11.963567440025653</v>
      </c>
      <c r="AC41" s="869">
        <f>IF('Base de données Haies'!$I$26=0,'Générateur Emprise 25ans'!Z$8,IF(AB41=0,$W$17,AB41))</f>
        <v>12</v>
      </c>
      <c r="AD41">
        <v>20</v>
      </c>
      <c r="AE41" s="971">
        <f t="shared" si="22"/>
        <v>6.5828374560918244</v>
      </c>
      <c r="AF41" s="973">
        <v>20</v>
      </c>
      <c r="AG41" s="971">
        <f t="shared" si="6"/>
        <v>11.963567440025653</v>
      </c>
      <c r="AH41" s="869">
        <f>IF('Base de données Haies'!$I$26=0,'Générateur Emprise 25ans'!AE$8,IF(AG41=0,$W$17,AG41))</f>
        <v>12</v>
      </c>
      <c r="AI41">
        <v>20</v>
      </c>
      <c r="AJ41" s="971">
        <f t="shared" si="23"/>
        <v>6.5828374560918244</v>
      </c>
      <c r="AK41" s="973">
        <v>20</v>
      </c>
      <c r="AL41" s="971">
        <f t="shared" si="7"/>
        <v>11.963567440025653</v>
      </c>
      <c r="AM41" s="869">
        <f>IF('Base de données Haies'!$I$26=0,'Générateur Emprise 25ans'!AJ$8,IF(AL41=0,$W$17,AL41))</f>
        <v>12</v>
      </c>
      <c r="AO41" s="869">
        <f>+'Générateur Emprise 25ans'!K41</f>
        <v>9.5</v>
      </c>
      <c r="AP41" s="877">
        <f>IF(Résultats!$B73&lt;='Générateur Emprise 25ans'!$U$7,IF(Résultats!$B73&gt;'Générateur Emprise 25ans'!$F$13," ",HLOOKUP(IF(Résultats!$B73-('Générateur Emprise 25ans'!$F$12*ROUNDDOWN(Résultats!$B73/'Générateur Emprise 25ans'!$F$12,0))=0,'Générateur Emprise 25ans'!$F$12,Résultats!$B73-('Générateur Emprise 25ans'!$F$12*ROUNDDOWN(Résultats!$B73/'Générateur Emprise 25ans'!$F$12,0))),'Générateur Emprise 25ans'!$N$14:$R$15,2,FALSE)),0)</f>
        <v>1472</v>
      </c>
      <c r="AQ41" s="869">
        <f>+'Générateur Emprise 25ans'!L41</f>
        <v>38</v>
      </c>
      <c r="AR41" s="876">
        <f>+AP41*Menu!$F$13</f>
        <v>5888</v>
      </c>
      <c r="AS41" s="869">
        <f ca="1">+'Générateur Emprise 25ans'!D211</f>
        <v>9.9667159999999999</v>
      </c>
      <c r="AT41" s="877">
        <f ca="1">IF(Résultats!$B73&lt;='Générateur Emprise 25ans'!$U$7,+AP41*AS41/AO41+IF(Résultats!$B73&lt;=Menu!$G$64,Menu!$D$64,0),0)</f>
        <v>1544.3164159999999</v>
      </c>
      <c r="AU41" s="869">
        <f ca="1">+'Générateur Emprise 25ans'!C211</f>
        <v>39.866864</v>
      </c>
      <c r="AV41" s="877">
        <f ca="1">+AT41*Menu!$F$13</f>
        <v>6177.2656639999996</v>
      </c>
      <c r="AW41" s="1010">
        <f t="shared" ca="1" si="8"/>
        <v>1.0491279999999998</v>
      </c>
      <c r="AX41" s="876">
        <f>+IF(Résultats!B73&lt;=Menu!$D$253,Menu!$D$252*Menu!$F$13,0)</f>
        <v>0</v>
      </c>
      <c r="AY41" s="1034">
        <f>+Menu!$L$141</f>
        <v>102.35226107226109</v>
      </c>
      <c r="AZ41" s="1034">
        <f>+AY41/Menu!$F$13</f>
        <v>25.588065268065272</v>
      </c>
      <c r="BA41" s="1034">
        <f>+AY41/Menu!$D$123</f>
        <v>127.94032634032635</v>
      </c>
      <c r="BB41" s="876"/>
      <c r="BE41" s="1034">
        <f t="shared" si="24"/>
        <v>-102.35226107226109</v>
      </c>
      <c r="BF41" s="1034">
        <f>+BE41/Menu!$F$13</f>
        <v>-25.588065268065272</v>
      </c>
      <c r="BG41" s="1034">
        <f>+BE41/Menu!$D$123</f>
        <v>-127.94032634032635</v>
      </c>
      <c r="BH41" s="1009">
        <f t="shared" ca="1" si="25"/>
        <v>6074.9134029277384</v>
      </c>
      <c r="BI41" s="1009">
        <f t="shared" ca="1" si="26"/>
        <v>1518.7283507319346</v>
      </c>
      <c r="BJ41" s="1009">
        <f>BJ40+'Générateur Emprise 25ans'!AP41/(1+Résultats!$D$29)^(Résultats!$B112-1)</f>
        <v>17140.191350307861</v>
      </c>
      <c r="BK41" s="1009">
        <f ca="1">BK40+'Générateur Emprise 25ans'!AT41/(1+Résultats!$D$30)^(Résultats!$B112-1)</f>
        <v>17588.562583220646</v>
      </c>
      <c r="BL41" s="1009">
        <f>BL40+'Générateur Emprise 25ans'!BF41/(1+Résultats!$D$30)^(Résultats!$B112-1)</f>
        <v>-361.66016383051357</v>
      </c>
      <c r="BM41" s="1009">
        <f ca="1">BM40+'Générateur Emprise 25ans'!BI41/(1+Résultats!$D$30)^(Résultats!$B112-1)</f>
        <v>17226.902419390135</v>
      </c>
      <c r="BN41" s="1009">
        <f>BN40+'Générateur Emprise 25ans'!AR41/(1+Résultats!$D$29)^(Résultats!$B112-1)</f>
        <v>68560.765401231445</v>
      </c>
      <c r="BO41" s="1009">
        <f ca="1">BO40+'Générateur Emprise 25ans'!AV41/(1+Résultats!$D$30)^(Résultats!$B112-1)</f>
        <v>70354.250332882584</v>
      </c>
      <c r="BP41" s="1009">
        <f>BP40+'Générateur Emprise 25ans'!BE41/(1+Résultats!$D$30)^(Résultats!$B112-1)</f>
        <v>-1446.6406553220543</v>
      </c>
      <c r="BQ41" s="1009">
        <f ca="1">BQ40+'Générateur Emprise 25ans'!BH41/(1+Résultats!$D$30)^(Résultats!$B112-1)</f>
        <v>68907.60967756054</v>
      </c>
    </row>
    <row r="42" spans="1:69" x14ac:dyDescent="0.3">
      <c r="A42">
        <v>21</v>
      </c>
      <c r="B42" t="str">
        <f t="shared" si="0"/>
        <v>Blé d'hiver</v>
      </c>
      <c r="C42" t="str">
        <f t="shared" si="1"/>
        <v>HIVER</v>
      </c>
      <c r="D42" s="869">
        <f t="shared" si="12"/>
        <v>12</v>
      </c>
      <c r="E42" s="869">
        <f t="shared" si="13"/>
        <v>12</v>
      </c>
      <c r="F42" s="869">
        <f t="shared" si="14"/>
        <v>12</v>
      </c>
      <c r="G42" s="869">
        <f t="shared" si="15"/>
        <v>12</v>
      </c>
      <c r="H42" t="s">
        <v>405</v>
      </c>
      <c r="I42">
        <f ca="1">'Générateur Emprise 25ans'!C212</f>
        <v>31.632057600000003</v>
      </c>
      <c r="J42" s="842">
        <f t="shared" ca="1" si="16"/>
        <v>8.2340841316118283</v>
      </c>
      <c r="K42">
        <f t="shared" si="17"/>
        <v>7.8</v>
      </c>
      <c r="L42">
        <f t="shared" si="2"/>
        <v>31.2</v>
      </c>
      <c r="M42">
        <f t="shared" si="18"/>
        <v>29.964480000000002</v>
      </c>
      <c r="N42">
        <f t="shared" ca="1" si="19"/>
        <v>0.43205760000000382</v>
      </c>
      <c r="O42">
        <f t="shared" ca="1" si="3"/>
        <v>1.6675776000000013</v>
      </c>
      <c r="T42">
        <v>21</v>
      </c>
      <c r="U42" s="971">
        <f t="shared" si="20"/>
        <v>6.5898341417102513</v>
      </c>
      <c r="V42" s="973">
        <v>21</v>
      </c>
      <c r="W42" s="971">
        <f t="shared" si="4"/>
        <v>11.976283130001445</v>
      </c>
      <c r="X42" s="869">
        <f>IF('Base de données Haies'!$I$26=0,'Générateur Emprise 25ans'!U$8,IF(W42=0,$W$17,W42))</f>
        <v>12</v>
      </c>
      <c r="Y42">
        <v>21</v>
      </c>
      <c r="Z42" s="971">
        <f t="shared" si="21"/>
        <v>6.5898341417102513</v>
      </c>
      <c r="AA42" s="973">
        <v>21</v>
      </c>
      <c r="AB42" s="971">
        <f t="shared" si="5"/>
        <v>11.976283130001445</v>
      </c>
      <c r="AC42" s="869">
        <f>IF('Base de données Haies'!$I$26=0,'Générateur Emprise 25ans'!Z$8,IF(AB42=0,$W$17,AB42))</f>
        <v>12</v>
      </c>
      <c r="AD42">
        <v>21</v>
      </c>
      <c r="AE42" s="971">
        <f t="shared" si="22"/>
        <v>6.5898341417102513</v>
      </c>
      <c r="AF42" s="973">
        <v>21</v>
      </c>
      <c r="AG42" s="971">
        <f t="shared" si="6"/>
        <v>11.976283130001445</v>
      </c>
      <c r="AH42" s="869">
        <f>IF('Base de données Haies'!$I$26=0,'Générateur Emprise 25ans'!AE$8,IF(AG42=0,$W$17,AG42))</f>
        <v>12</v>
      </c>
      <c r="AI42">
        <v>21</v>
      </c>
      <c r="AJ42" s="971">
        <f t="shared" si="23"/>
        <v>6.5898341417102513</v>
      </c>
      <c r="AK42" s="973">
        <v>21</v>
      </c>
      <c r="AL42" s="971">
        <f t="shared" si="7"/>
        <v>11.976283130001445</v>
      </c>
      <c r="AM42" s="869">
        <f>IF('Base de données Haies'!$I$26=0,'Générateur Emprise 25ans'!AJ$8,IF(AL42=0,$W$17,AL42))</f>
        <v>12</v>
      </c>
      <c r="AO42" s="869">
        <f>+'Générateur Emprise 25ans'!K42</f>
        <v>7.8</v>
      </c>
      <c r="AP42" s="877">
        <f>IF(Résultats!$B74&lt;='Générateur Emprise 25ans'!$U$7,IF(Résultats!$B74&gt;'Générateur Emprise 25ans'!$F$13," ",HLOOKUP(IF(Résultats!$B74-('Générateur Emprise 25ans'!$F$12*ROUNDDOWN(Résultats!$B74/'Générateur Emprise 25ans'!$F$12,0))=0,'Générateur Emprise 25ans'!$F$12,Résultats!$B74-('Générateur Emprise 25ans'!$F$12*ROUNDDOWN(Résultats!$B74/'Générateur Emprise 25ans'!$F$12,0))),'Générateur Emprise 25ans'!$N$14:$R$15,2,FALSE)),0)</f>
        <v>1194.2</v>
      </c>
      <c r="AQ42" s="869">
        <f>+'Générateur Emprise 25ans'!L42</f>
        <v>31.2</v>
      </c>
      <c r="AR42" s="876">
        <f>+AP42*Menu!$F$13</f>
        <v>4776.8</v>
      </c>
      <c r="AS42" s="869">
        <f ca="1">+'Générateur Emprise 25ans'!D212</f>
        <v>7.9080144000000008</v>
      </c>
      <c r="AT42" s="877">
        <f ca="1">IF(Résultats!$B74&lt;='Générateur Emprise 25ans'!$U$7,+AP42*AS42/AO42+IF(Résultats!$B74&lt;=Menu!$G$64,Menu!$D$64,0),0)</f>
        <v>1210.7372816000002</v>
      </c>
      <c r="AU42" s="869">
        <f ca="1">+'Générateur Emprise 25ans'!C212</f>
        <v>31.632057600000003</v>
      </c>
      <c r="AV42" s="877">
        <f ca="1">+AT42*Menu!$F$13</f>
        <v>4842.9491264000008</v>
      </c>
      <c r="AW42" s="1010">
        <f t="shared" ca="1" si="8"/>
        <v>1.0138480000000001</v>
      </c>
      <c r="AX42" s="876">
        <f>+IF(Résultats!B74&lt;=Menu!$D$253,Menu!$D$252*Menu!$F$13,0)</f>
        <v>0</v>
      </c>
      <c r="AY42" s="1034">
        <f>+Menu!$L$141</f>
        <v>102.35226107226109</v>
      </c>
      <c r="AZ42" s="1034">
        <f>+AY42/Menu!$F$13</f>
        <v>25.588065268065272</v>
      </c>
      <c r="BA42" s="1034">
        <f>+AY42/Menu!$D$123</f>
        <v>127.94032634032635</v>
      </c>
      <c r="BB42" s="876"/>
      <c r="BE42" s="1034">
        <f t="shared" si="24"/>
        <v>-102.35226107226109</v>
      </c>
      <c r="BF42" s="1034">
        <f>+BE42/Menu!$F$13</f>
        <v>-25.588065268065272</v>
      </c>
      <c r="BG42" s="1034">
        <f>+BE42/Menu!$D$123</f>
        <v>-127.94032634032635</v>
      </c>
      <c r="BH42" s="1009">
        <f t="shared" ca="1" si="25"/>
        <v>4740.5968653277396</v>
      </c>
      <c r="BI42" s="1009">
        <f t="shared" ca="1" si="26"/>
        <v>1185.1492163319349</v>
      </c>
      <c r="BJ42" s="1009">
        <f>BJ41+'Générateur Emprise 25ans'!AP42/(1+Résultats!$D$29)^(Résultats!$B113-1)</f>
        <v>17685.208641461446</v>
      </c>
      <c r="BK42" s="1009">
        <f ca="1">BK41+'Générateur Emprise 25ans'!AT42/(1+Résultats!$D$30)^(Résultats!$B113-1)</f>
        <v>18141.127273822123</v>
      </c>
      <c r="BL42" s="1009">
        <f>BL41+'Générateur Emprise 25ans'!BF42/(1+Résultats!$D$30)^(Résultats!$B113-1)</f>
        <v>-373.33822279740525</v>
      </c>
      <c r="BM42" s="1009">
        <f ca="1">BM41+'Générateur Emprise 25ans'!BI42/(1+Résultats!$D$30)^(Résultats!$B113-1)</f>
        <v>17767.78905102472</v>
      </c>
      <c r="BN42" s="1009">
        <f>BN41+'Générateur Emprise 25ans'!AR42/(1+Résultats!$D$29)^(Résultats!$B113-1)</f>
        <v>70740.834565845784</v>
      </c>
      <c r="BO42" s="1009">
        <f ca="1">BO41+'Générateur Emprise 25ans'!AV42/(1+Résultats!$D$30)^(Résultats!$B113-1)</f>
        <v>72564.509095288493</v>
      </c>
      <c r="BP42" s="1009">
        <f>BP41+'Générateur Emprise 25ans'!BE42/(1+Résultats!$D$30)^(Résultats!$B113-1)</f>
        <v>-1493.352891189621</v>
      </c>
      <c r="BQ42" s="1009">
        <f ca="1">BQ41+'Générateur Emprise 25ans'!BH42/(1+Résultats!$D$30)^(Résultats!$B113-1)</f>
        <v>71071.156204098879</v>
      </c>
    </row>
    <row r="43" spans="1:69" x14ac:dyDescent="0.3">
      <c r="A43">
        <v>22</v>
      </c>
      <c r="B43" t="str">
        <f t="shared" si="0"/>
        <v>Prairie temporaire</v>
      </c>
      <c r="C43" t="str">
        <f t="shared" si="1"/>
        <v>HIVER</v>
      </c>
      <c r="D43" s="869">
        <f t="shared" si="12"/>
        <v>12</v>
      </c>
      <c r="E43" s="869">
        <f t="shared" si="13"/>
        <v>12</v>
      </c>
      <c r="F43" s="869">
        <f t="shared" si="14"/>
        <v>12</v>
      </c>
      <c r="G43" s="869">
        <f t="shared" si="15"/>
        <v>12</v>
      </c>
      <c r="H43" t="s">
        <v>405</v>
      </c>
      <c r="I43">
        <f ca="1">'Générateur Emprise 25ans'!C213</f>
        <v>40.553919999999998</v>
      </c>
      <c r="J43" s="842">
        <f t="shared" ca="1" si="16"/>
        <v>10.556518117451061</v>
      </c>
      <c r="K43">
        <f t="shared" si="17"/>
        <v>10</v>
      </c>
      <c r="L43">
        <f t="shared" si="2"/>
        <v>40</v>
      </c>
      <c r="M43">
        <f t="shared" si="18"/>
        <v>38.416000000000004</v>
      </c>
      <c r="N43">
        <f t="shared" ca="1" si="19"/>
        <v>0.55391999999999797</v>
      </c>
      <c r="O43">
        <f t="shared" ca="1" si="3"/>
        <v>2.137919999999994</v>
      </c>
      <c r="T43">
        <v>22</v>
      </c>
      <c r="U43" s="971">
        <f t="shared" si="20"/>
        <v>6.5948535250273581</v>
      </c>
      <c r="V43" s="973">
        <v>22</v>
      </c>
      <c r="W43" s="971">
        <f t="shared" si="4"/>
        <v>11.985405295210915</v>
      </c>
      <c r="X43" s="869">
        <f>IF('Base de données Haies'!$I$26=0,'Générateur Emprise 25ans'!U$8,IF(W43=0,$W$17,W43))</f>
        <v>12</v>
      </c>
      <c r="Y43">
        <v>22</v>
      </c>
      <c r="Z43" s="971">
        <f t="shared" si="21"/>
        <v>6.5948535250273581</v>
      </c>
      <c r="AA43" s="973">
        <v>22</v>
      </c>
      <c r="AB43" s="971">
        <f t="shared" si="5"/>
        <v>11.985405295210915</v>
      </c>
      <c r="AC43" s="869">
        <f>IF('Base de données Haies'!$I$26=0,'Générateur Emprise 25ans'!Z$8,IF(AB43=0,$W$17,AB43))</f>
        <v>12</v>
      </c>
      <c r="AD43">
        <v>22</v>
      </c>
      <c r="AE43" s="971">
        <f t="shared" si="22"/>
        <v>6.5948535250273581</v>
      </c>
      <c r="AF43" s="973">
        <v>22</v>
      </c>
      <c r="AG43" s="971">
        <f t="shared" si="6"/>
        <v>11.985405295210915</v>
      </c>
      <c r="AH43" s="869">
        <f>IF('Base de données Haies'!$I$26=0,'Générateur Emprise 25ans'!AE$8,IF(AG43=0,$W$17,AG43))</f>
        <v>12</v>
      </c>
      <c r="AI43">
        <v>22</v>
      </c>
      <c r="AJ43" s="971">
        <f t="shared" si="23"/>
        <v>6.5948535250273581</v>
      </c>
      <c r="AK43" s="973">
        <v>22</v>
      </c>
      <c r="AL43" s="971">
        <f t="shared" si="7"/>
        <v>11.985405295210915</v>
      </c>
      <c r="AM43" s="869">
        <f>IF('Base de données Haies'!$I$26=0,'Générateur Emprise 25ans'!AJ$8,IF(AL43=0,$W$17,AL43))</f>
        <v>12</v>
      </c>
      <c r="AO43" s="869">
        <f>+'Générateur Emprise 25ans'!K43</f>
        <v>10</v>
      </c>
      <c r="AP43" s="877">
        <f>IF(Résultats!$B75&lt;='Générateur Emprise 25ans'!$U$7,IF(Résultats!$B75&gt;'Générateur Emprise 25ans'!$F$13," ",HLOOKUP(IF(Résultats!$B75-('Générateur Emprise 25ans'!$F$12*ROUNDDOWN(Résultats!$B75/'Générateur Emprise 25ans'!$F$12,0))=0,'Générateur Emprise 25ans'!$F$12,Résultats!$B75-('Générateur Emprise 25ans'!$F$12*ROUNDDOWN(Résultats!$B75/'Générateur Emprise 25ans'!$F$12,0))),'Générateur Emprise 25ans'!$N$14:$R$15,2,FALSE)),0)</f>
        <v>927</v>
      </c>
      <c r="AQ43" s="869">
        <f>+'Générateur Emprise 25ans'!L43</f>
        <v>40</v>
      </c>
      <c r="AR43" s="876">
        <f>+AP43*Menu!$F$13</f>
        <v>3708</v>
      </c>
      <c r="AS43" s="869">
        <f ca="1">+'Générateur Emprise 25ans'!D213</f>
        <v>10.138479999999999</v>
      </c>
      <c r="AT43" s="877">
        <f ca="1">IF(Résultats!$B75&lt;='Générateur Emprise 25ans'!$U$7,+AP43*AS43/AO43+IF(Résultats!$B75&lt;=Menu!$G$64,Menu!$D$64,0),0)</f>
        <v>939.83709599999997</v>
      </c>
      <c r="AU43" s="869">
        <f ca="1">+'Générateur Emprise 25ans'!C213</f>
        <v>40.553919999999998</v>
      </c>
      <c r="AV43" s="877">
        <f ca="1">+AT43*Menu!$F$13</f>
        <v>3759.3483839999999</v>
      </c>
      <c r="AW43" s="1010">
        <f t="shared" ca="1" si="8"/>
        <v>1.0138480000000001</v>
      </c>
      <c r="AX43" s="876">
        <f>+IF(Résultats!B75&lt;=Menu!$D$253,Menu!$D$252*Menu!$F$13,0)</f>
        <v>0</v>
      </c>
      <c r="AY43" s="1034">
        <f>+Menu!$L$141</f>
        <v>102.35226107226109</v>
      </c>
      <c r="AZ43" s="1034">
        <f>+AY43/Menu!$F$13</f>
        <v>25.588065268065272</v>
      </c>
      <c r="BA43" s="1034">
        <f>+AY43/Menu!$D$123</f>
        <v>127.94032634032635</v>
      </c>
      <c r="BB43" s="876"/>
      <c r="BE43" s="1034">
        <f t="shared" si="24"/>
        <v>-102.35226107226109</v>
      </c>
      <c r="BF43" s="1034">
        <f>+BE43/Menu!$F$13</f>
        <v>-25.588065268065272</v>
      </c>
      <c r="BG43" s="1034">
        <f>+BE43/Menu!$D$123</f>
        <v>-127.94032634032635</v>
      </c>
      <c r="BH43" s="1009">
        <f t="shared" ca="1" si="25"/>
        <v>3656.9961229277387</v>
      </c>
      <c r="BI43" s="1009">
        <f t="shared" ca="1" si="26"/>
        <v>914.24903073193468</v>
      </c>
      <c r="BJ43" s="1009">
        <f>BJ42+'Générateur Emprise 25ans'!AP43/(1+Résultats!$D$29)^(Résultats!$B114-1)</f>
        <v>18092.007390623559</v>
      </c>
      <c r="BK43" s="1009">
        <f ca="1">BK42+'Générateur Emprise 25ans'!AT43/(1+Résultats!$D$30)^(Résultats!$B114-1)</f>
        <v>18553.559372062635</v>
      </c>
      <c r="BL43" s="1009">
        <f>BL42+'Générateur Emprise 25ans'!BF43/(1+Résultats!$D$30)^(Résultats!$B114-1)</f>
        <v>-384.56712565018569</v>
      </c>
      <c r="BM43" s="1009">
        <f ca="1">BM42+'Générateur Emprise 25ans'!BI43/(1+Résultats!$D$30)^(Résultats!$B114-1)</f>
        <v>18168.99224641245</v>
      </c>
      <c r="BN43" s="1009">
        <f>BN42+'Générateur Emprise 25ans'!AR43/(1+Résultats!$D$29)^(Résultats!$B114-1)</f>
        <v>72368.029562494237</v>
      </c>
      <c r="BO43" s="1009">
        <f ca="1">BO42+'Générateur Emprise 25ans'!AV43/(1+Résultats!$D$30)^(Résultats!$B114-1)</f>
        <v>74214.237488250539</v>
      </c>
      <c r="BP43" s="1009">
        <f>BP42+'Générateur Emprise 25ans'!BE43/(1+Résultats!$D$30)^(Résultats!$B114-1)</f>
        <v>-1538.2685026007427</v>
      </c>
      <c r="BQ43" s="1009">
        <f ca="1">BQ42+'Générateur Emprise 25ans'!BH43/(1+Résultats!$D$30)^(Résultats!$B114-1)</f>
        <v>72675.968985649801</v>
      </c>
    </row>
    <row r="44" spans="1:69" x14ac:dyDescent="0.3">
      <c r="A44">
        <v>23</v>
      </c>
      <c r="B44" t="str">
        <f t="shared" si="0"/>
        <v>Orge d'hiver</v>
      </c>
      <c r="C44" t="str">
        <f t="shared" si="1"/>
        <v>HIVER</v>
      </c>
      <c r="D44" s="869">
        <f t="shared" si="12"/>
        <v>12</v>
      </c>
      <c r="E44" s="869">
        <f t="shared" si="13"/>
        <v>12</v>
      </c>
      <c r="F44" s="869">
        <f t="shared" si="14"/>
        <v>12</v>
      </c>
      <c r="G44" s="869">
        <f t="shared" si="15"/>
        <v>12</v>
      </c>
      <c r="H44" t="s">
        <v>405</v>
      </c>
      <c r="I44">
        <f ca="1">'Générateur Emprise 25ans'!C214</f>
        <v>34.470832000000001</v>
      </c>
      <c r="J44" s="842">
        <f t="shared" ca="1" si="16"/>
        <v>8.973040399833403</v>
      </c>
      <c r="K44">
        <f t="shared" si="17"/>
        <v>8.5</v>
      </c>
      <c r="L44">
        <f t="shared" si="2"/>
        <v>34</v>
      </c>
      <c r="M44">
        <f t="shared" si="18"/>
        <v>32.653600000000004</v>
      </c>
      <c r="N44">
        <f t="shared" ca="1" si="19"/>
        <v>0.47083200000000147</v>
      </c>
      <c r="O44">
        <f t="shared" ca="1" si="3"/>
        <v>1.8172319999999971</v>
      </c>
      <c r="T44">
        <v>23</v>
      </c>
      <c r="U44" s="971">
        <f t="shared" si="20"/>
        <v>6.5984531757141651</v>
      </c>
      <c r="V44" s="973">
        <v>23</v>
      </c>
      <c r="W44" s="971">
        <f t="shared" si="4"/>
        <v>11.991947255883556</v>
      </c>
      <c r="X44" s="869">
        <f>IF('Base de données Haies'!$I$26=0,'Générateur Emprise 25ans'!U$8,IF(W44=0,$W$17,W44))</f>
        <v>12</v>
      </c>
      <c r="Y44">
        <v>23</v>
      </c>
      <c r="Z44" s="971">
        <f t="shared" si="21"/>
        <v>6.5984531757141651</v>
      </c>
      <c r="AA44" s="973">
        <v>23</v>
      </c>
      <c r="AB44" s="971">
        <f t="shared" si="5"/>
        <v>11.991947255883556</v>
      </c>
      <c r="AC44" s="869">
        <f>IF('Base de données Haies'!$I$26=0,'Générateur Emprise 25ans'!Z$8,IF(AB44=0,$W$17,AB44))</f>
        <v>12</v>
      </c>
      <c r="AD44">
        <v>23</v>
      </c>
      <c r="AE44" s="971">
        <f t="shared" si="22"/>
        <v>6.5984531757141651</v>
      </c>
      <c r="AF44" s="973">
        <v>23</v>
      </c>
      <c r="AG44" s="971">
        <f t="shared" si="6"/>
        <v>11.991947255883556</v>
      </c>
      <c r="AH44" s="869">
        <f>IF('Base de données Haies'!$I$26=0,'Générateur Emprise 25ans'!AE$8,IF(AG44=0,$W$17,AG44))</f>
        <v>12</v>
      </c>
      <c r="AI44">
        <v>23</v>
      </c>
      <c r="AJ44" s="971">
        <f t="shared" si="23"/>
        <v>6.5984531757141651</v>
      </c>
      <c r="AK44" s="973">
        <v>23</v>
      </c>
      <c r="AL44" s="971">
        <f t="shared" si="7"/>
        <v>11.991947255883556</v>
      </c>
      <c r="AM44" s="869">
        <f>IF('Base de données Haies'!$I$26=0,'Générateur Emprise 25ans'!AJ$8,IF(AL44=0,$W$17,AL44))</f>
        <v>12</v>
      </c>
      <c r="AO44" s="869">
        <f>+'Générateur Emprise 25ans'!K44</f>
        <v>8.5</v>
      </c>
      <c r="AP44" s="877">
        <f>IF(Résultats!$B76&lt;='Générateur Emprise 25ans'!$U$7,IF(Résultats!$B76&gt;'Générateur Emprise 25ans'!$F$13," ",HLOOKUP(IF(Résultats!$B76-('Générateur Emprise 25ans'!$F$12*ROUNDDOWN(Résultats!$B76/'Générateur Emprise 25ans'!$F$12,0))=0,'Générateur Emprise 25ans'!$F$12,Résultats!$B76-('Générateur Emprise 25ans'!$F$12*ROUNDDOWN(Résultats!$B76/'Générateur Emprise 25ans'!$F$12,0))),'Générateur Emprise 25ans'!$N$14:$R$15,2,FALSE)),0)</f>
        <v>1280.5</v>
      </c>
      <c r="AQ44" s="869">
        <f>+'Générateur Emprise 25ans'!L44</f>
        <v>34</v>
      </c>
      <c r="AR44" s="876">
        <f>+AP44*Menu!$F$13</f>
        <v>5122</v>
      </c>
      <c r="AS44" s="869">
        <f ca="1">+'Générateur Emprise 25ans'!D214</f>
        <v>8.6177080000000004</v>
      </c>
      <c r="AT44" s="877">
        <f ca="1">IF(Résultats!$B76&lt;='Générateur Emprise 25ans'!$U$7,+AP44*AS44/AO44+IF(Résultats!$B76&lt;=Menu!$G$64,Menu!$D$64,0),0)</f>
        <v>1298.2323640000002</v>
      </c>
      <c r="AU44" s="869">
        <f ca="1">+'Générateur Emprise 25ans'!C214</f>
        <v>34.470832000000001</v>
      </c>
      <c r="AV44" s="877">
        <f ca="1">+AT44*Menu!$F$13</f>
        <v>5192.9294560000008</v>
      </c>
      <c r="AW44" s="1010">
        <f t="shared" ca="1" si="8"/>
        <v>1.0138480000000001</v>
      </c>
      <c r="AX44" s="876">
        <f>+IF(Résultats!B76&lt;=Menu!$D$253,Menu!$D$252*Menu!$F$13,0)</f>
        <v>0</v>
      </c>
      <c r="AY44" s="1034">
        <f>+Menu!$L$141</f>
        <v>102.35226107226109</v>
      </c>
      <c r="AZ44" s="1034">
        <f>+AY44/Menu!$F$13</f>
        <v>25.588065268065272</v>
      </c>
      <c r="BA44" s="1034">
        <f>+AY44/Menu!$D$123</f>
        <v>127.94032634032635</v>
      </c>
      <c r="BB44" s="876"/>
      <c r="BE44" s="1034">
        <f t="shared" si="24"/>
        <v>-102.35226107226109</v>
      </c>
      <c r="BF44" s="1034">
        <f>+BE44/Menu!$F$13</f>
        <v>-25.588065268065272</v>
      </c>
      <c r="BG44" s="1034">
        <f>+BE44/Menu!$D$123</f>
        <v>-127.94032634032635</v>
      </c>
      <c r="BH44" s="1009">
        <f t="shared" ca="1" si="25"/>
        <v>5090.5771949277396</v>
      </c>
      <c r="BI44" s="1009">
        <f t="shared" ca="1" si="26"/>
        <v>1272.6442987319349</v>
      </c>
      <c r="BJ44" s="1009">
        <f>BJ43+'Générateur Emprise 25ans'!AP44/(1+Résultats!$D$29)^(Résultats!$B115-1)</f>
        <v>18632.321263229656</v>
      </c>
      <c r="BK44" s="1009">
        <f ca="1">BK43+'Générateur Emprise 25ans'!AT44/(1+Résultats!$D$30)^(Résultats!$B115-1)</f>
        <v>19101.355511176582</v>
      </c>
      <c r="BL44" s="1009">
        <f>BL43+'Générateur Emprise 25ans'!BF44/(1+Résultats!$D$30)^(Résultats!$B115-1)</f>
        <v>-395.36414762401301</v>
      </c>
      <c r="BM44" s="1009">
        <f ca="1">BM43+'Générateur Emprise 25ans'!BI44/(1+Résultats!$D$30)^(Résultats!$B115-1)</f>
        <v>18705.99136355257</v>
      </c>
      <c r="BN44" s="1009">
        <f>BN43+'Générateur Emprise 25ans'!AR44/(1+Résultats!$D$29)^(Résultats!$B115-1)</f>
        <v>74529.285052918625</v>
      </c>
      <c r="BO44" s="1009">
        <f ca="1">BO43+'Générateur Emprise 25ans'!AV44/(1+Résultats!$D$30)^(Résultats!$B115-1)</f>
        <v>76405.422044706327</v>
      </c>
      <c r="BP44" s="1009">
        <f>BP43+'Générateur Emprise 25ans'!BE44/(1+Résultats!$D$30)^(Résultats!$B115-1)</f>
        <v>-1581.4565904960521</v>
      </c>
      <c r="BQ44" s="1009">
        <f ca="1">BQ43+'Générateur Emprise 25ans'!BH44/(1+Résultats!$D$30)^(Résultats!$B115-1)</f>
        <v>74823.96545421028</v>
      </c>
    </row>
    <row r="45" spans="1:69" x14ac:dyDescent="0.3">
      <c r="A45">
        <v>24</v>
      </c>
      <c r="B45" t="str">
        <f t="shared" si="0"/>
        <v>Maïs</v>
      </c>
      <c r="C45" t="str">
        <f t="shared" si="1"/>
        <v>ETE</v>
      </c>
      <c r="D45" s="869">
        <f t="shared" si="12"/>
        <v>12</v>
      </c>
      <c r="E45" s="869">
        <f t="shared" si="13"/>
        <v>12</v>
      </c>
      <c r="F45" s="869">
        <f t="shared" si="14"/>
        <v>12</v>
      </c>
      <c r="G45" s="869">
        <f t="shared" si="15"/>
        <v>12</v>
      </c>
      <c r="H45" t="s">
        <v>405</v>
      </c>
      <c r="I45">
        <f ca="1">'Générateur Emprise 25ans'!C215</f>
        <v>39.866864</v>
      </c>
      <c r="J45" s="842">
        <f t="shared" ca="1" si="16"/>
        <v>10.377671803415243</v>
      </c>
      <c r="K45">
        <f t="shared" si="17"/>
        <v>9.5</v>
      </c>
      <c r="L45">
        <f t="shared" si="2"/>
        <v>38</v>
      </c>
      <c r="M45">
        <f t="shared" si="18"/>
        <v>36.495200000000004</v>
      </c>
      <c r="N45">
        <f t="shared" ca="1" si="19"/>
        <v>1.8668639999999996</v>
      </c>
      <c r="O45">
        <f t="shared" ca="1" si="3"/>
        <v>3.3716639999999956</v>
      </c>
      <c r="T45">
        <v>24</v>
      </c>
      <c r="U45" s="971">
        <f t="shared" si="20"/>
        <v>6.6010340342826455</v>
      </c>
      <c r="V45" s="973">
        <v>24</v>
      </c>
      <c r="W45" s="971">
        <f t="shared" si="4"/>
        <v>11.996637676350892</v>
      </c>
      <c r="X45" s="869">
        <f>IF('Base de données Haies'!$I$26=0,'Générateur Emprise 25ans'!U$8,IF(W45=0,$W$17,W45))</f>
        <v>12</v>
      </c>
      <c r="Y45">
        <v>24</v>
      </c>
      <c r="Z45" s="971">
        <f t="shared" si="21"/>
        <v>6.6010340342826455</v>
      </c>
      <c r="AA45" s="973">
        <v>24</v>
      </c>
      <c r="AB45" s="971">
        <f t="shared" si="5"/>
        <v>11.996637676350892</v>
      </c>
      <c r="AC45" s="869">
        <f>IF('Base de données Haies'!$I$26=0,'Générateur Emprise 25ans'!Z$8,IF(AB45=0,$W$17,AB45))</f>
        <v>12</v>
      </c>
      <c r="AD45">
        <v>24</v>
      </c>
      <c r="AE45" s="971">
        <f t="shared" si="22"/>
        <v>6.6010340342826455</v>
      </c>
      <c r="AF45" s="973">
        <v>24</v>
      </c>
      <c r="AG45" s="971">
        <f t="shared" si="6"/>
        <v>11.996637676350892</v>
      </c>
      <c r="AH45" s="869">
        <f>IF('Base de données Haies'!$I$26=0,'Générateur Emprise 25ans'!AE$8,IF(AG45=0,$W$17,AG45))</f>
        <v>12</v>
      </c>
      <c r="AI45">
        <v>24</v>
      </c>
      <c r="AJ45" s="971">
        <f t="shared" si="23"/>
        <v>6.6010340342826455</v>
      </c>
      <c r="AK45" s="973">
        <v>24</v>
      </c>
      <c r="AL45" s="971">
        <f t="shared" si="7"/>
        <v>11.996637676350892</v>
      </c>
      <c r="AM45" s="869">
        <f>IF('Base de données Haies'!$I$26=0,'Générateur Emprise 25ans'!AJ$8,IF(AL45=0,$W$17,AL45))</f>
        <v>12</v>
      </c>
      <c r="AO45" s="869">
        <f>+'Générateur Emprise 25ans'!K45</f>
        <v>9.5</v>
      </c>
      <c r="AP45" s="877">
        <f>IF(Résultats!$B77&lt;='Générateur Emprise 25ans'!$U$7,IF(Résultats!$B77&gt;'Générateur Emprise 25ans'!$F$13," ",HLOOKUP(IF(Résultats!$B77-('Générateur Emprise 25ans'!$F$12*ROUNDDOWN(Résultats!$B77/'Générateur Emprise 25ans'!$F$12,0))=0,'Générateur Emprise 25ans'!$F$12,Résultats!$B77-('Générateur Emprise 25ans'!$F$12*ROUNDDOWN(Résultats!$B77/'Générateur Emprise 25ans'!$F$12,0))),'Générateur Emprise 25ans'!$N$14:$R$15,2,FALSE)),0)</f>
        <v>1472</v>
      </c>
      <c r="AQ45" s="869">
        <f>+'Générateur Emprise 25ans'!L45</f>
        <v>38</v>
      </c>
      <c r="AR45" s="876">
        <f>+AP45*Menu!$F$13</f>
        <v>5888</v>
      </c>
      <c r="AS45" s="869">
        <f ca="1">+'Générateur Emprise 25ans'!D215</f>
        <v>9.9667159999999999</v>
      </c>
      <c r="AT45" s="877">
        <f ca="1">IF(Résultats!$B77&lt;='Générateur Emprise 25ans'!$U$7,+AP45*AS45/AO45+IF(Résultats!$B77&lt;=Menu!$G$64,Menu!$D$64,0),0)</f>
        <v>1544.3164159999999</v>
      </c>
      <c r="AU45" s="869">
        <f ca="1">+'Générateur Emprise 25ans'!C215</f>
        <v>39.866864</v>
      </c>
      <c r="AV45" s="877">
        <f ca="1">+AT45*Menu!$F$13</f>
        <v>6177.2656639999996</v>
      </c>
      <c r="AW45" s="1010">
        <f t="shared" ca="1" si="8"/>
        <v>1.0491279999999998</v>
      </c>
      <c r="AX45" s="876">
        <f>+IF(Résultats!B77&lt;=Menu!$D$253,Menu!$D$252*Menu!$F$13,0)</f>
        <v>0</v>
      </c>
      <c r="AY45" s="1034">
        <f>+Menu!$L$141</f>
        <v>102.35226107226109</v>
      </c>
      <c r="AZ45" s="1034">
        <f>+AY45/Menu!$F$13</f>
        <v>25.588065268065272</v>
      </c>
      <c r="BA45" s="1034">
        <f>+AY45/Menu!$D$123</f>
        <v>127.94032634032635</v>
      </c>
      <c r="BB45" s="876"/>
      <c r="BE45" s="1034">
        <f t="shared" si="24"/>
        <v>-102.35226107226109</v>
      </c>
      <c r="BF45" s="1034">
        <f>+BE45/Menu!$F$13</f>
        <v>-25.588065268065272</v>
      </c>
      <c r="BG45" s="1034">
        <f>+BE45/Menu!$D$123</f>
        <v>-127.94032634032635</v>
      </c>
      <c r="BH45" s="1009">
        <f t="shared" ca="1" si="25"/>
        <v>6074.9134029277384</v>
      </c>
      <c r="BI45" s="1009">
        <f t="shared" ca="1" si="26"/>
        <v>1518.7283507319346</v>
      </c>
      <c r="BJ45" s="1009">
        <f>BJ44+'Générateur Emprise 25ans'!AP45/(1+Résultats!$D$29)^(Résultats!$B116-1)</f>
        <v>19229.550425873585</v>
      </c>
      <c r="BK45" s="1009">
        <f ca="1">BK44+'Générateur Emprise 25ans'!AT45/(1+Résultats!$D$30)^(Résultats!$B116-1)</f>
        <v>19727.925348122884</v>
      </c>
      <c r="BL45" s="1009">
        <f>BL44+'Générateur Emprise 25ans'!BF45/(1+Résultats!$D$30)^(Résultats!$B116-1)</f>
        <v>-405.74589952192395</v>
      </c>
      <c r="BM45" s="1009">
        <f ca="1">BM44+'Générateur Emprise 25ans'!BI45/(1+Résultats!$D$30)^(Résultats!$B116-1)</f>
        <v>19322.17944860096</v>
      </c>
      <c r="BN45" s="1009">
        <f>BN44+'Générateur Emprise 25ans'!AR45/(1+Résultats!$D$29)^(Résultats!$B116-1)</f>
        <v>76918.201703494342</v>
      </c>
      <c r="BO45" s="1009">
        <f ca="1">BO44+'Générateur Emprise 25ans'!AV45/(1+Résultats!$D$30)^(Résultats!$B116-1)</f>
        <v>78911.701392491537</v>
      </c>
      <c r="BP45" s="1009">
        <f>BP44+'Générateur Emprise 25ans'!BE45/(1+Résultats!$D$30)^(Résultats!$B116-1)</f>
        <v>-1622.9835980876958</v>
      </c>
      <c r="BQ45" s="1009">
        <f ca="1">BQ44+'Générateur Emprise 25ans'!BH45/(1+Résultats!$D$30)^(Résultats!$B116-1)</f>
        <v>77288.717794403841</v>
      </c>
    </row>
    <row r="46" spans="1:69" x14ac:dyDescent="0.3">
      <c r="A46">
        <v>25</v>
      </c>
      <c r="B46" t="str">
        <f t="shared" si="0"/>
        <v>Blé d'hiver</v>
      </c>
      <c r="C46" t="str">
        <f t="shared" si="1"/>
        <v>HIVER</v>
      </c>
      <c r="D46" s="869">
        <f t="shared" si="12"/>
        <v>12</v>
      </c>
      <c r="E46" s="869">
        <f t="shared" si="13"/>
        <v>12</v>
      </c>
      <c r="F46" s="869">
        <f t="shared" si="14"/>
        <v>12</v>
      </c>
      <c r="G46" s="869">
        <f t="shared" si="15"/>
        <v>12</v>
      </c>
      <c r="H46" t="s">
        <v>405</v>
      </c>
      <c r="I46">
        <f ca="1">'Générateur Emprise 25ans'!C216</f>
        <v>31.632057600000003</v>
      </c>
      <c r="J46" s="842">
        <f t="shared" ca="1" si="16"/>
        <v>8.2340841316118283</v>
      </c>
      <c r="K46">
        <f t="shared" si="17"/>
        <v>7.8</v>
      </c>
      <c r="L46">
        <f t="shared" si="2"/>
        <v>31.2</v>
      </c>
      <c r="M46">
        <f t="shared" si="18"/>
        <v>29.964480000000002</v>
      </c>
      <c r="N46">
        <f t="shared" ca="1" si="19"/>
        <v>0.43205760000000382</v>
      </c>
      <c r="O46">
        <f t="shared" ca="1" si="3"/>
        <v>1.6675776000000013</v>
      </c>
      <c r="T46">
        <v>25</v>
      </c>
      <c r="U46" s="971">
        <f t="shared" si="20"/>
        <v>6.6028841204018418</v>
      </c>
      <c r="V46" s="973">
        <v>25</v>
      </c>
      <c r="W46" s="971">
        <f t="shared" si="4"/>
        <v>12</v>
      </c>
      <c r="X46" s="869">
        <f>IF('Base de données Haies'!$I$26=0,'Générateur Emprise 25ans'!U$8,IF(W46=0,$W$17,W46))</f>
        <v>12</v>
      </c>
      <c r="Y46">
        <v>25</v>
      </c>
      <c r="Z46" s="971">
        <f t="shared" si="21"/>
        <v>6.6028841204018418</v>
      </c>
      <c r="AA46" s="973">
        <v>25</v>
      </c>
      <c r="AB46" s="971">
        <f t="shared" si="5"/>
        <v>12</v>
      </c>
      <c r="AC46" s="869">
        <f>IF('Base de données Haies'!$I$26=0,'Générateur Emprise 25ans'!Z$8,IF(AB46=0,$W$17,AB46))</f>
        <v>12</v>
      </c>
      <c r="AD46">
        <v>25</v>
      </c>
      <c r="AE46" s="971">
        <f t="shared" si="22"/>
        <v>6.6028841204018418</v>
      </c>
      <c r="AF46" s="973">
        <v>25</v>
      </c>
      <c r="AG46" s="971">
        <f t="shared" si="6"/>
        <v>12</v>
      </c>
      <c r="AH46" s="869">
        <f>IF('Base de données Haies'!$I$26=0,'Générateur Emprise 25ans'!AE$8,IF(AG46=0,$W$17,AG46))</f>
        <v>12</v>
      </c>
      <c r="AI46">
        <v>25</v>
      </c>
      <c r="AJ46" s="971">
        <f t="shared" si="23"/>
        <v>6.6028841204018418</v>
      </c>
      <c r="AK46" s="973">
        <v>25</v>
      </c>
      <c r="AL46" s="971">
        <f t="shared" si="7"/>
        <v>12</v>
      </c>
      <c r="AM46" s="869">
        <f>IF('Base de données Haies'!$I$26=0,'Générateur Emprise 25ans'!AJ$8,IF(AL46=0,$W$17,AL46))</f>
        <v>12</v>
      </c>
      <c r="AO46" s="869">
        <f>+'Générateur Emprise 25ans'!K46</f>
        <v>7.8</v>
      </c>
      <c r="AP46" s="877">
        <f>IF(Résultats!$B78&lt;='Générateur Emprise 25ans'!$U$7,IF(Résultats!$B78&gt;'Générateur Emprise 25ans'!$F$13," ",HLOOKUP(IF(Résultats!$B78-('Générateur Emprise 25ans'!$F$12*ROUNDDOWN(Résultats!$B78/'Générateur Emprise 25ans'!$F$12,0))=0,'Générateur Emprise 25ans'!$F$12,Résultats!$B78-('Générateur Emprise 25ans'!$F$12*ROUNDDOWN(Résultats!$B78/'Générateur Emprise 25ans'!$F$12,0))),'Générateur Emprise 25ans'!$N$14:$R$15,2,FALSE)),0)</f>
        <v>1194.2</v>
      </c>
      <c r="AQ46" s="869">
        <f>+'Générateur Emprise 25ans'!L46</f>
        <v>31.2</v>
      </c>
      <c r="AR46" s="876">
        <f>+AP46*Menu!$F$13</f>
        <v>4776.8</v>
      </c>
      <c r="AS46" s="869">
        <f ca="1">+'Générateur Emprise 25ans'!D216</f>
        <v>7.9080144000000008</v>
      </c>
      <c r="AT46" s="877">
        <f ca="1">IF(Résultats!$B78&lt;='Générateur Emprise 25ans'!$U$7,+AP46*AS46/AO46+IF(Résultats!$B78&lt;=Menu!$G$64,Menu!$D$64,0),0)</f>
        <v>1210.7372816000002</v>
      </c>
      <c r="AU46" s="869">
        <f ca="1">+'Générateur Emprise 25ans'!C216</f>
        <v>31.632057600000003</v>
      </c>
      <c r="AV46" s="877">
        <f ca="1">+AT46*Menu!$F$13</f>
        <v>4842.9491264000008</v>
      </c>
      <c r="AW46" s="1010">
        <f t="shared" ca="1" si="8"/>
        <v>1.0138480000000001</v>
      </c>
      <c r="AX46" s="876">
        <f>+IF(Résultats!B78&lt;=Menu!$D$253,Menu!$D$252*Menu!$F$13,0)</f>
        <v>0</v>
      </c>
      <c r="AY46" s="1034">
        <f>+Menu!$L$141</f>
        <v>102.35226107226109</v>
      </c>
      <c r="AZ46" s="1034">
        <f>+AY46/Menu!$F$13</f>
        <v>25.588065268065272</v>
      </c>
      <c r="BA46" s="1034">
        <f>+AY46/Menu!$D$123</f>
        <v>127.94032634032635</v>
      </c>
      <c r="BB46" s="876"/>
      <c r="BE46" s="1034">
        <f t="shared" si="24"/>
        <v>-102.35226107226109</v>
      </c>
      <c r="BF46" s="1034">
        <f>+BE46/Menu!$F$13</f>
        <v>-25.588065268065272</v>
      </c>
      <c r="BG46" s="1034">
        <f>+BE46/Menu!$D$123</f>
        <v>-127.94032634032635</v>
      </c>
      <c r="BH46" s="1009">
        <f t="shared" ca="1" si="25"/>
        <v>4740.5968653277396</v>
      </c>
      <c r="BI46" s="1009">
        <f t="shared" ca="1" si="26"/>
        <v>1185.1492163319349</v>
      </c>
      <c r="BJ46" s="1009">
        <f>BJ45+'Générateur Emprise 25ans'!AP46/(1+Résultats!$D$29)^(Résultats!$B117-1)</f>
        <v>19695.433490535335</v>
      </c>
      <c r="BK46" s="1009">
        <f ca="1">BK45+'Générateur Emprise 25ans'!AT46/(1+Résultats!$D$30)^(Résultats!$B117-1)</f>
        <v>20200.259961464071</v>
      </c>
      <c r="BL46" s="1009">
        <f>BL45+'Générateur Emprise 25ans'!BF46/(1+Résultats!$D$30)^(Résultats!$B117-1)</f>
        <v>-415.7283532699152</v>
      </c>
      <c r="BM46" s="1009">
        <f ca="1">BM45+'Générateur Emprise 25ans'!BI46/(1+Résultats!$D$30)^(Résultats!$B117-1)</f>
        <v>19784.531608194156</v>
      </c>
      <c r="BN46" s="1009">
        <f>BN45+'Générateur Emprise 25ans'!AR46/(1+Résultats!$D$29)^(Résultats!$B117-1)</f>
        <v>78781.733962141341</v>
      </c>
      <c r="BO46" s="1009">
        <f ca="1">BO45+'Générateur Emprise 25ans'!AV46/(1+Résultats!$D$30)^(Résultats!$B117-1)</f>
        <v>80801.039845856285</v>
      </c>
      <c r="BP46" s="1009">
        <f>BP45+'Générateur Emprise 25ans'!BE46/(1+Résultats!$D$30)^(Résultats!$B117-1)</f>
        <v>-1662.9134130796608</v>
      </c>
      <c r="BQ46" s="1009">
        <f ca="1">BQ45+'Générateur Emprise 25ans'!BH46/(1+Résultats!$D$30)^(Résultats!$B117-1)</f>
        <v>79138.126432776626</v>
      </c>
    </row>
    <row r="47" spans="1:69" x14ac:dyDescent="0.3">
      <c r="A47">
        <v>26</v>
      </c>
      <c r="B47" t="str">
        <f t="shared" si="0"/>
        <v>Prairie temporaire</v>
      </c>
      <c r="C47" t="str">
        <f t="shared" si="1"/>
        <v>HIVER</v>
      </c>
      <c r="D47" s="869">
        <f t="shared" si="12"/>
        <v>12</v>
      </c>
      <c r="E47" s="869">
        <f t="shared" si="13"/>
        <v>12</v>
      </c>
      <c r="F47" s="869">
        <f t="shared" si="14"/>
        <v>12</v>
      </c>
      <c r="G47" s="869">
        <f t="shared" si="15"/>
        <v>12</v>
      </c>
      <c r="H47" t="s">
        <v>405</v>
      </c>
      <c r="I47">
        <f ca="1">'Générateur Emprise 25ans'!C217</f>
        <v>0</v>
      </c>
      <c r="J47" s="842">
        <f t="shared" ca="1" si="16"/>
        <v>0</v>
      </c>
      <c r="K47">
        <f t="shared" si="17"/>
        <v>0</v>
      </c>
      <c r="L47">
        <f t="shared" si="2"/>
        <v>0</v>
      </c>
      <c r="M47">
        <f t="shared" si="18"/>
        <v>0</v>
      </c>
      <c r="N47">
        <f t="shared" ca="1" si="19"/>
        <v>0</v>
      </c>
      <c r="O47">
        <f t="shared" ca="1" si="3"/>
        <v>0</v>
      </c>
      <c r="T47">
        <v>26</v>
      </c>
      <c r="U47" s="971">
        <f t="shared" si="20"/>
        <v>6.6042101863535079</v>
      </c>
      <c r="V47" s="973">
        <v>26</v>
      </c>
      <c r="W47" s="971">
        <f t="shared" si="4"/>
        <v>0</v>
      </c>
      <c r="X47" s="869">
        <f>IF('Base de données Haies'!$I$26=0,'Générateur Emprise 25ans'!U$8,IF(W47=0,$W$17,W47))</f>
        <v>12</v>
      </c>
      <c r="Y47">
        <v>26</v>
      </c>
      <c r="Z47" s="971">
        <f t="shared" si="21"/>
        <v>6.6042101863535079</v>
      </c>
      <c r="AA47" s="973">
        <v>26</v>
      </c>
      <c r="AB47" s="971">
        <f t="shared" si="5"/>
        <v>0</v>
      </c>
      <c r="AC47" s="869">
        <f>IF('Base de données Haies'!$I$26=0,'Générateur Emprise 25ans'!Z$8,IF(AB47=0,$W$17,AB47))</f>
        <v>12</v>
      </c>
      <c r="AD47">
        <v>26</v>
      </c>
      <c r="AE47" s="971">
        <f t="shared" si="22"/>
        <v>6.6042101863535079</v>
      </c>
      <c r="AF47" s="973">
        <v>26</v>
      </c>
      <c r="AG47" s="971">
        <f t="shared" si="6"/>
        <v>0</v>
      </c>
      <c r="AH47" s="869">
        <f>IF('Base de données Haies'!$I$26=0,'Générateur Emprise 25ans'!AE$8,IF(AG47=0,$W$17,AG47))</f>
        <v>12</v>
      </c>
      <c r="AI47">
        <v>26</v>
      </c>
      <c r="AJ47" s="971">
        <f t="shared" si="23"/>
        <v>6.6042101863535079</v>
      </c>
      <c r="AK47" s="973">
        <v>26</v>
      </c>
      <c r="AL47" s="971">
        <f t="shared" si="7"/>
        <v>0</v>
      </c>
      <c r="AM47" s="869">
        <f>IF('Base de données Haies'!$I$26=0,'Générateur Emprise 25ans'!AJ$8,IF(AL47=0,$W$17,AL47))</f>
        <v>12</v>
      </c>
      <c r="AO47" s="869">
        <f>+'Générateur Emprise 25ans'!K47</f>
        <v>0</v>
      </c>
      <c r="AP47" s="877">
        <f>IF(Résultats!$B79&lt;='Générateur Emprise 25ans'!$U$7,IF(Résultats!$B79&gt;'Générateur Emprise 25ans'!$F$13," ",HLOOKUP(IF(Résultats!$B79-('Générateur Emprise 25ans'!$F$12*ROUNDDOWN(Résultats!$B79/'Générateur Emprise 25ans'!$F$12,0))=0,'Générateur Emprise 25ans'!$F$12,Résultats!$B79-('Générateur Emprise 25ans'!$F$12*ROUNDDOWN(Résultats!$B79/'Générateur Emprise 25ans'!$F$12,0))),'Générateur Emprise 25ans'!$N$14:$R$15,2,FALSE)),0)</f>
        <v>0</v>
      </c>
      <c r="AQ47" s="869">
        <f>+'Générateur Emprise 25ans'!L47</f>
        <v>0</v>
      </c>
      <c r="AR47" s="876">
        <f>+AP47*Menu!$F$13</f>
        <v>0</v>
      </c>
      <c r="AS47" s="869">
        <f ca="1">+'Générateur Emprise 25ans'!D217</f>
        <v>0</v>
      </c>
      <c r="AT47" s="877">
        <f>IF(Résultats!$B79&lt;='Générateur Emprise 25ans'!$U$7,+AP47*AS47/AO47+IF(Résultats!$B79&lt;=Menu!$G$64,Menu!$D$64,0),0)</f>
        <v>0</v>
      </c>
      <c r="AU47" s="869">
        <f ca="1">+'Générateur Emprise 25ans'!C217</f>
        <v>0</v>
      </c>
      <c r="AV47" s="877">
        <f>+AT47*Menu!$F$13</f>
        <v>0</v>
      </c>
      <c r="AW47" s="1010">
        <f t="shared" si="8"/>
        <v>0</v>
      </c>
      <c r="BJ47" s="1009">
        <f>BJ46+'Générateur Emprise 25ans'!AP47/(1+Résultats!$D$29)^(Résultats!$B118-1)</f>
        <v>19695.433490535335</v>
      </c>
      <c r="BK47" s="1009">
        <f ca="1">BK46+'Générateur Emprise 25ans'!AT47/(1+Résultats!$D$30)^(Résultats!$B118-1)</f>
        <v>20200.259961464071</v>
      </c>
      <c r="BL47" s="1009">
        <f>BL46+'Générateur Emprise 25ans'!BF47/(1+Résultats!$D$30)^(Résultats!$B118-1)</f>
        <v>-415.7283532699152</v>
      </c>
      <c r="BM47" s="1009">
        <f ca="1">BM46+'Générateur Emprise 25ans'!BI47/(1+Résultats!$D$30)^(Résultats!$B118-1)</f>
        <v>19784.531608194156</v>
      </c>
      <c r="BN47" s="1009">
        <f>BN46+'Générateur Emprise 25ans'!AR47/(1+Résultats!$D$29)^(Résultats!$B118-1)</f>
        <v>78781.733962141341</v>
      </c>
      <c r="BO47" s="1009">
        <f ca="1">BO46+'Générateur Emprise 25ans'!AV47/(1+Résultats!$D$30)^(Résultats!$B118-1)</f>
        <v>80801.039845856285</v>
      </c>
      <c r="BP47" s="1009">
        <f>BP46+'Générateur Emprise 25ans'!BE47/(1+Résultats!$D$30)^(Résultats!$B118-1)</f>
        <v>-1662.9134130796608</v>
      </c>
      <c r="BQ47" s="1009">
        <f ca="1">BQ46+'Générateur Emprise 25ans'!BH47/(1+Résultats!$D$30)^(Résultats!$B118-1)</f>
        <v>79138.126432776626</v>
      </c>
    </row>
    <row r="48" spans="1:69" x14ac:dyDescent="0.3">
      <c r="A48">
        <v>27</v>
      </c>
      <c r="B48" t="str">
        <f t="shared" si="0"/>
        <v>Orge d'hiver</v>
      </c>
      <c r="C48" t="str">
        <f t="shared" si="1"/>
        <v>HIVER</v>
      </c>
      <c r="D48" s="869">
        <f t="shared" si="12"/>
        <v>12</v>
      </c>
      <c r="E48" s="869">
        <f t="shared" si="13"/>
        <v>12</v>
      </c>
      <c r="F48" s="869">
        <f t="shared" si="14"/>
        <v>12</v>
      </c>
      <c r="G48" s="869">
        <f t="shared" si="15"/>
        <v>12</v>
      </c>
      <c r="H48" t="s">
        <v>405</v>
      </c>
      <c r="I48">
        <f ca="1">'Générateur Emprise 25ans'!C218</f>
        <v>0</v>
      </c>
      <c r="J48" s="842">
        <f t="shared" ca="1" si="16"/>
        <v>0</v>
      </c>
      <c r="K48">
        <f t="shared" si="17"/>
        <v>0</v>
      </c>
      <c r="L48">
        <f t="shared" si="2"/>
        <v>0</v>
      </c>
      <c r="M48">
        <f t="shared" si="18"/>
        <v>0</v>
      </c>
      <c r="N48">
        <f t="shared" ca="1" si="19"/>
        <v>0</v>
      </c>
      <c r="O48">
        <f t="shared" ca="1" si="3"/>
        <v>0</v>
      </c>
      <c r="T48">
        <v>27</v>
      </c>
      <c r="U48" s="971">
        <f t="shared" si="20"/>
        <v>6.605160570529983</v>
      </c>
      <c r="V48" s="973">
        <v>27</v>
      </c>
      <c r="W48" s="971">
        <f t="shared" si="4"/>
        <v>0</v>
      </c>
      <c r="X48" s="869">
        <f>IF('Base de données Haies'!$I$26=0,'Générateur Emprise 25ans'!U$8,IF(W48=0,$W$17,W48))</f>
        <v>12</v>
      </c>
      <c r="Y48">
        <v>27</v>
      </c>
      <c r="Z48" s="971">
        <f t="shared" si="21"/>
        <v>6.605160570529983</v>
      </c>
      <c r="AA48" s="973">
        <v>27</v>
      </c>
      <c r="AB48" s="971">
        <f t="shared" si="5"/>
        <v>0</v>
      </c>
      <c r="AC48" s="869">
        <f>IF('Base de données Haies'!$I$26=0,'Générateur Emprise 25ans'!Z$8,IF(AB48=0,$W$17,AB48))</f>
        <v>12</v>
      </c>
      <c r="AD48">
        <v>27</v>
      </c>
      <c r="AE48" s="971">
        <f t="shared" si="22"/>
        <v>6.605160570529983</v>
      </c>
      <c r="AF48" s="973">
        <v>27</v>
      </c>
      <c r="AG48" s="971">
        <f t="shared" si="6"/>
        <v>0</v>
      </c>
      <c r="AH48" s="869">
        <f>IF('Base de données Haies'!$I$26=0,'Générateur Emprise 25ans'!AE$8,IF(AG48=0,$W$17,AG48))</f>
        <v>12</v>
      </c>
      <c r="AI48">
        <v>27</v>
      </c>
      <c r="AJ48" s="971">
        <f t="shared" si="23"/>
        <v>6.605160570529983</v>
      </c>
      <c r="AK48" s="973">
        <v>27</v>
      </c>
      <c r="AL48" s="971">
        <f t="shared" si="7"/>
        <v>0</v>
      </c>
      <c r="AM48" s="869">
        <f>IF('Base de données Haies'!$I$26=0,'Générateur Emprise 25ans'!AJ$8,IF(AL48=0,$W$17,AL48))</f>
        <v>12</v>
      </c>
      <c r="AO48" s="869">
        <f>+'Générateur Emprise 25ans'!K48</f>
        <v>0</v>
      </c>
      <c r="AP48" s="877">
        <f>IF(Résultats!$B80&lt;='Générateur Emprise 25ans'!$U$7,IF(Résultats!$B80&gt;'Générateur Emprise 25ans'!$F$13," ",HLOOKUP(IF(Résultats!$B80-('Générateur Emprise 25ans'!$F$12*ROUNDDOWN(Résultats!$B80/'Générateur Emprise 25ans'!$F$12,0))=0,'Générateur Emprise 25ans'!$F$12,Résultats!$B80-('Générateur Emprise 25ans'!$F$12*ROUNDDOWN(Résultats!$B80/'Générateur Emprise 25ans'!$F$12,0))),'Générateur Emprise 25ans'!$N$14:$R$15,2,FALSE)),0)</f>
        <v>0</v>
      </c>
      <c r="AQ48" s="869">
        <f>+'Générateur Emprise 25ans'!L48</f>
        <v>0</v>
      </c>
      <c r="AR48" s="876">
        <f>+AP48*Menu!$F$13</f>
        <v>0</v>
      </c>
      <c r="AS48" s="869">
        <f ca="1">+'Générateur Emprise 25ans'!D218</f>
        <v>0</v>
      </c>
      <c r="AT48" s="877">
        <f>IF(Résultats!$B80&lt;='Générateur Emprise 25ans'!$U$7,+AP48*AS48/AO48+IF(Résultats!$B80&lt;=Menu!$G$64,Menu!$D$64,0),0)</f>
        <v>0</v>
      </c>
      <c r="AU48" s="869">
        <f ca="1">+'Générateur Emprise 25ans'!C218</f>
        <v>0</v>
      </c>
      <c r="AV48" s="877">
        <f>+AT48*Menu!$F$13</f>
        <v>0</v>
      </c>
      <c r="AW48" s="1010">
        <f t="shared" si="8"/>
        <v>0</v>
      </c>
      <c r="BJ48" s="1009">
        <f>BJ47+'Générateur Emprise 25ans'!AP48/(1+Résultats!$D$29)^(Résultats!$B119-1)</f>
        <v>19695.433490535335</v>
      </c>
      <c r="BK48" s="1009">
        <f ca="1">BK47+'Générateur Emprise 25ans'!AT48/(1+Résultats!$D$30)^(Résultats!$B119-1)</f>
        <v>20200.259961464071</v>
      </c>
      <c r="BL48" s="1009">
        <f>BL47+'Générateur Emprise 25ans'!BF48/(1+Résultats!$D$30)^(Résultats!$B119-1)</f>
        <v>-415.7283532699152</v>
      </c>
      <c r="BM48" s="1009">
        <f ca="1">BM47+'Générateur Emprise 25ans'!BI48/(1+Résultats!$D$30)^(Résultats!$B119-1)</f>
        <v>19784.531608194156</v>
      </c>
      <c r="BN48" s="1009">
        <f>BN47+'Générateur Emprise 25ans'!AR48/(1+Résultats!$D$29)^(Résultats!$B119-1)</f>
        <v>78781.733962141341</v>
      </c>
      <c r="BO48" s="1009">
        <f ca="1">BO47+'Générateur Emprise 25ans'!AV48/(1+Résultats!$D$30)^(Résultats!$B119-1)</f>
        <v>80801.039845856285</v>
      </c>
      <c r="BP48" s="1009">
        <f>BP47+'Générateur Emprise 25ans'!BE48/(1+Résultats!$D$30)^(Résultats!$B119-1)</f>
        <v>-1662.9134130796608</v>
      </c>
      <c r="BQ48" s="1009">
        <f ca="1">BQ47+'Générateur Emprise 25ans'!BH48/(1+Résultats!$D$30)^(Résultats!$B119-1)</f>
        <v>79138.126432776626</v>
      </c>
    </row>
    <row r="49" spans="1:181" x14ac:dyDescent="0.3">
      <c r="A49">
        <v>28</v>
      </c>
      <c r="B49" t="str">
        <f t="shared" si="0"/>
        <v>Maïs</v>
      </c>
      <c r="C49" t="str">
        <f t="shared" si="1"/>
        <v>ETE</v>
      </c>
      <c r="D49" s="869">
        <f t="shared" si="12"/>
        <v>12</v>
      </c>
      <c r="E49" s="869">
        <f t="shared" si="13"/>
        <v>12</v>
      </c>
      <c r="F49" s="869">
        <f t="shared" si="14"/>
        <v>12</v>
      </c>
      <c r="G49" s="869">
        <f t="shared" si="15"/>
        <v>12</v>
      </c>
      <c r="H49" t="s">
        <v>405</v>
      </c>
      <c r="I49">
        <f ca="1">'Générateur Emprise 25ans'!C219</f>
        <v>0</v>
      </c>
      <c r="J49" s="842">
        <f t="shared" ca="1" si="16"/>
        <v>0</v>
      </c>
      <c r="K49">
        <f t="shared" si="17"/>
        <v>0</v>
      </c>
      <c r="L49">
        <f t="shared" si="2"/>
        <v>0</v>
      </c>
      <c r="M49">
        <f t="shared" si="18"/>
        <v>0</v>
      </c>
      <c r="N49">
        <f t="shared" ca="1" si="19"/>
        <v>0</v>
      </c>
      <c r="O49">
        <f t="shared" ca="1" si="3"/>
        <v>0</v>
      </c>
      <c r="T49">
        <v>28</v>
      </c>
      <c r="U49" s="971">
        <f t="shared" si="20"/>
        <v>6.6058416616869815</v>
      </c>
      <c r="V49" s="973">
        <v>28</v>
      </c>
      <c r="W49" s="971">
        <f t="shared" si="4"/>
        <v>0</v>
      </c>
      <c r="X49" s="869">
        <f>IF('Base de données Haies'!$I$26=0,'Générateur Emprise 25ans'!U$8,IF(W49=0,$W$17,W49))</f>
        <v>12</v>
      </c>
      <c r="Y49">
        <v>28</v>
      </c>
      <c r="Z49" s="971">
        <f t="shared" si="21"/>
        <v>6.6058416616869815</v>
      </c>
      <c r="AA49" s="973">
        <v>28</v>
      </c>
      <c r="AB49" s="971">
        <f t="shared" si="5"/>
        <v>0</v>
      </c>
      <c r="AC49" s="869">
        <f>IF('Base de données Haies'!$I$26=0,'Générateur Emprise 25ans'!Z$8,IF(AB49=0,$W$17,AB49))</f>
        <v>12</v>
      </c>
      <c r="AD49">
        <v>28</v>
      </c>
      <c r="AE49" s="971">
        <f t="shared" si="22"/>
        <v>6.6058416616869815</v>
      </c>
      <c r="AF49" s="973">
        <v>28</v>
      </c>
      <c r="AG49" s="971">
        <f t="shared" si="6"/>
        <v>0</v>
      </c>
      <c r="AH49" s="869">
        <f>IF('Base de données Haies'!$I$26=0,'Générateur Emprise 25ans'!AE$8,IF(AG49=0,$W$17,AG49))</f>
        <v>12</v>
      </c>
      <c r="AI49">
        <v>28</v>
      </c>
      <c r="AJ49" s="971">
        <f t="shared" si="23"/>
        <v>6.6058416616869815</v>
      </c>
      <c r="AK49" s="973">
        <v>28</v>
      </c>
      <c r="AL49" s="971">
        <f t="shared" si="7"/>
        <v>0</v>
      </c>
      <c r="AM49" s="869">
        <f>IF('Base de données Haies'!$I$26=0,'Générateur Emprise 25ans'!AJ$8,IF(AL49=0,$W$17,AL49))</f>
        <v>12</v>
      </c>
      <c r="AO49" s="869">
        <f>+'Générateur Emprise 25ans'!K49</f>
        <v>0</v>
      </c>
      <c r="AP49" s="877">
        <f>IF(Résultats!$B81&lt;='Générateur Emprise 25ans'!$U$7,IF(Résultats!$B81&gt;'Générateur Emprise 25ans'!$F$13," ",HLOOKUP(IF(Résultats!$B81-('Générateur Emprise 25ans'!$F$12*ROUNDDOWN(Résultats!$B81/'Générateur Emprise 25ans'!$F$12,0))=0,'Générateur Emprise 25ans'!$F$12,Résultats!$B81-('Générateur Emprise 25ans'!$F$12*ROUNDDOWN(Résultats!$B81/'Générateur Emprise 25ans'!$F$12,0))),'Générateur Emprise 25ans'!$N$14:$R$15,2,FALSE)),0)</f>
        <v>0</v>
      </c>
      <c r="AQ49" s="869">
        <f>+'Générateur Emprise 25ans'!L49</f>
        <v>0</v>
      </c>
      <c r="AR49" s="876">
        <f>+AP49*Menu!$F$13</f>
        <v>0</v>
      </c>
      <c r="AS49" s="869">
        <f ca="1">+'Générateur Emprise 25ans'!D219</f>
        <v>0</v>
      </c>
      <c r="AT49" s="877">
        <f>IF(Résultats!$B81&lt;='Générateur Emprise 25ans'!$U$7,+AP49*AS49/AO49+IF(Résultats!$B81&lt;=Menu!$G$64,Menu!$D$64,0),0)</f>
        <v>0</v>
      </c>
      <c r="AU49" s="869">
        <f ca="1">+'Générateur Emprise 25ans'!C219</f>
        <v>0</v>
      </c>
      <c r="AV49" s="877">
        <f>+AT49*Menu!$F$13</f>
        <v>0</v>
      </c>
      <c r="AW49" s="1010">
        <f t="shared" si="8"/>
        <v>0</v>
      </c>
      <c r="BJ49" s="1009">
        <f>BJ48+'Générateur Emprise 25ans'!AP49/(1+Résultats!$D$29)^(Résultats!$B120-1)</f>
        <v>19695.433490535335</v>
      </c>
      <c r="BK49" s="1009">
        <f ca="1">BK48+'Générateur Emprise 25ans'!AT49/(1+Résultats!$D$30)^(Résultats!$B120-1)</f>
        <v>20200.259961464071</v>
      </c>
      <c r="BL49" s="1009">
        <f>BL48+'Générateur Emprise 25ans'!BF49/(1+Résultats!$D$30)^(Résultats!$B120-1)</f>
        <v>-415.7283532699152</v>
      </c>
      <c r="BM49" s="1009">
        <f ca="1">BM48+'Générateur Emprise 25ans'!BI49/(1+Résultats!$D$30)^(Résultats!$B120-1)</f>
        <v>19784.531608194156</v>
      </c>
      <c r="BN49" s="1009">
        <f>BN48+'Générateur Emprise 25ans'!AR49/(1+Résultats!$D$29)^(Résultats!$B120-1)</f>
        <v>78781.733962141341</v>
      </c>
      <c r="BO49" s="1009">
        <f ca="1">BO48+'Générateur Emprise 25ans'!AV49/(1+Résultats!$D$30)^(Résultats!$B120-1)</f>
        <v>80801.039845856285</v>
      </c>
      <c r="BP49" s="1009">
        <f>BP48+'Générateur Emprise 25ans'!BE49/(1+Résultats!$D$30)^(Résultats!$B120-1)</f>
        <v>-1662.9134130796608</v>
      </c>
      <c r="BQ49" s="1009">
        <f ca="1">BQ48+'Générateur Emprise 25ans'!BH49/(1+Résultats!$D$30)^(Résultats!$B120-1)</f>
        <v>79138.126432776626</v>
      </c>
    </row>
    <row r="50" spans="1:181" x14ac:dyDescent="0.3">
      <c r="A50">
        <v>29</v>
      </c>
      <c r="B50" t="str">
        <f t="shared" si="0"/>
        <v>Blé d'hiver</v>
      </c>
      <c r="C50" t="str">
        <f t="shared" si="1"/>
        <v>HIVER</v>
      </c>
      <c r="D50" s="869">
        <f t="shared" si="12"/>
        <v>12</v>
      </c>
      <c r="E50" s="869">
        <f t="shared" si="13"/>
        <v>12</v>
      </c>
      <c r="F50" s="869">
        <f t="shared" si="14"/>
        <v>12</v>
      </c>
      <c r="G50" s="869">
        <f t="shared" si="15"/>
        <v>12</v>
      </c>
      <c r="H50" t="s">
        <v>405</v>
      </c>
      <c r="I50" s="842">
        <f ca="1">'Générateur Emprise 25ans'!C220</f>
        <v>0</v>
      </c>
      <c r="J50" s="842">
        <f t="shared" ca="1" si="16"/>
        <v>0</v>
      </c>
      <c r="K50">
        <f t="shared" si="17"/>
        <v>0</v>
      </c>
      <c r="L50">
        <f t="shared" si="2"/>
        <v>0</v>
      </c>
      <c r="M50">
        <f t="shared" si="18"/>
        <v>0</v>
      </c>
      <c r="N50">
        <f t="shared" ca="1" si="19"/>
        <v>0</v>
      </c>
      <c r="O50">
        <f t="shared" ca="1" si="3"/>
        <v>0</v>
      </c>
      <c r="T50">
        <v>29</v>
      </c>
      <c r="U50" s="971">
        <f t="shared" si="20"/>
        <v>6.6063297418983096</v>
      </c>
      <c r="V50" s="973">
        <v>29</v>
      </c>
      <c r="W50" s="971">
        <f t="shared" si="4"/>
        <v>0</v>
      </c>
      <c r="X50" s="869">
        <f>IF('Base de données Haies'!$I$26=0,'Générateur Emprise 25ans'!U$8,IF(W50=0,$W$17,W50))</f>
        <v>12</v>
      </c>
      <c r="Y50">
        <v>29</v>
      </c>
      <c r="Z50" s="971">
        <f t="shared" si="21"/>
        <v>6.6063297418983096</v>
      </c>
      <c r="AA50" s="973">
        <v>29</v>
      </c>
      <c r="AB50" s="971">
        <f t="shared" si="5"/>
        <v>0</v>
      </c>
      <c r="AC50" s="869">
        <f>IF('Base de données Haies'!$I$26=0,'Générateur Emprise 25ans'!Z$8,IF(AB50=0,$W$17,AB50))</f>
        <v>12</v>
      </c>
      <c r="AD50">
        <v>29</v>
      </c>
      <c r="AE50" s="971">
        <f t="shared" si="22"/>
        <v>6.6063297418983096</v>
      </c>
      <c r="AF50" s="973">
        <v>29</v>
      </c>
      <c r="AG50" s="971">
        <f t="shared" si="6"/>
        <v>0</v>
      </c>
      <c r="AH50" s="869">
        <f>IF('Base de données Haies'!$I$26=0,'Générateur Emprise 25ans'!AE$8,IF(AG50=0,$W$17,AG50))</f>
        <v>12</v>
      </c>
      <c r="AI50">
        <v>29</v>
      </c>
      <c r="AJ50" s="971">
        <f t="shared" si="23"/>
        <v>6.6063297418983096</v>
      </c>
      <c r="AK50" s="973">
        <v>29</v>
      </c>
      <c r="AL50" s="971">
        <f t="shared" si="7"/>
        <v>0</v>
      </c>
      <c r="AM50" s="869">
        <f>IF('Base de données Haies'!$I$26=0,'Générateur Emprise 25ans'!AJ$8,IF(AL50=0,$W$17,AL50))</f>
        <v>12</v>
      </c>
      <c r="AO50" s="869">
        <f>+'Générateur Emprise 25ans'!K50</f>
        <v>0</v>
      </c>
      <c r="AP50" s="877">
        <f>IF(Résultats!$B82&lt;='Générateur Emprise 25ans'!$U$7,IF(Résultats!$B82&gt;'Générateur Emprise 25ans'!$F$13," ",HLOOKUP(IF(Résultats!$B82-('Générateur Emprise 25ans'!$F$12*ROUNDDOWN(Résultats!$B82/'Générateur Emprise 25ans'!$F$12,0))=0,'Générateur Emprise 25ans'!$F$12,Résultats!$B82-('Générateur Emprise 25ans'!$F$12*ROUNDDOWN(Résultats!$B82/'Générateur Emprise 25ans'!$F$12,0))),'Générateur Emprise 25ans'!$N$14:$R$15,2,FALSE)),0)</f>
        <v>0</v>
      </c>
      <c r="AQ50" s="869">
        <f>+'Générateur Emprise 25ans'!L50</f>
        <v>0</v>
      </c>
      <c r="AR50" s="876">
        <f>+AP50*Menu!$F$13</f>
        <v>0</v>
      </c>
      <c r="AS50" s="869">
        <f ca="1">+'Générateur Emprise 25ans'!D220</f>
        <v>0</v>
      </c>
      <c r="AT50" s="877">
        <f>IF(Résultats!$B82&lt;='Générateur Emprise 25ans'!$U$7,+AP50*AS50/AO50+IF(Résultats!$B82&lt;=Menu!$G$64,Menu!$D$64,0),0)</f>
        <v>0</v>
      </c>
      <c r="AU50" s="869">
        <f ca="1">+'Générateur Emprise 25ans'!C220</f>
        <v>0</v>
      </c>
      <c r="AV50" s="877">
        <f>+AT50*Menu!$F$13</f>
        <v>0</v>
      </c>
      <c r="AW50" s="1010">
        <f t="shared" si="8"/>
        <v>0</v>
      </c>
      <c r="BJ50" s="1009">
        <f>BJ49+'Générateur Emprise 25ans'!AP50/(1+Résultats!$D$29)^(Résultats!$B121-1)</f>
        <v>19695.433490535335</v>
      </c>
      <c r="BK50" s="1009">
        <f ca="1">BK49+'Générateur Emprise 25ans'!AT50/(1+Résultats!$D$30)^(Résultats!$B121-1)</f>
        <v>20200.259961464071</v>
      </c>
      <c r="BL50" s="1009">
        <f>BL49+'Générateur Emprise 25ans'!BF50/(1+Résultats!$D$30)^(Résultats!$B121-1)</f>
        <v>-415.7283532699152</v>
      </c>
      <c r="BM50" s="1009">
        <f ca="1">BM49+'Générateur Emprise 25ans'!BI50/(1+Résultats!$D$30)^(Résultats!$B121-1)</f>
        <v>19784.531608194156</v>
      </c>
      <c r="BN50" s="1009">
        <f>BN49+'Générateur Emprise 25ans'!AR50/(1+Résultats!$D$29)^(Résultats!$B121-1)</f>
        <v>78781.733962141341</v>
      </c>
      <c r="BO50" s="1009">
        <f ca="1">BO49+'Générateur Emprise 25ans'!AV50/(1+Résultats!$D$30)^(Résultats!$B121-1)</f>
        <v>80801.039845856285</v>
      </c>
      <c r="BP50" s="1009">
        <f>BP49+'Générateur Emprise 25ans'!BE50/(1+Résultats!$D$30)^(Résultats!$B121-1)</f>
        <v>-1662.9134130796608</v>
      </c>
      <c r="BQ50" s="1009">
        <f ca="1">BQ49+'Générateur Emprise 25ans'!BH50/(1+Résultats!$D$30)^(Résultats!$B121-1)</f>
        <v>79138.126432776626</v>
      </c>
    </row>
    <row r="51" spans="1:181" x14ac:dyDescent="0.3">
      <c r="A51">
        <v>30</v>
      </c>
      <c r="B51" t="str">
        <f t="shared" si="0"/>
        <v>Prairie temporaire</v>
      </c>
      <c r="C51" t="str">
        <f t="shared" si="1"/>
        <v>HIVER</v>
      </c>
      <c r="D51" s="869">
        <f t="shared" si="12"/>
        <v>12</v>
      </c>
      <c r="E51" s="869">
        <f t="shared" si="13"/>
        <v>12</v>
      </c>
      <c r="F51" s="869">
        <f t="shared" si="14"/>
        <v>12</v>
      </c>
      <c r="G51" s="869">
        <f t="shared" si="15"/>
        <v>12</v>
      </c>
      <c r="H51" t="s">
        <v>405</v>
      </c>
      <c r="I51" s="842">
        <f ca="1">'Générateur Emprise 25ans'!C221</f>
        <v>0</v>
      </c>
      <c r="J51" s="842">
        <f t="shared" ca="1" si="16"/>
        <v>0</v>
      </c>
      <c r="K51">
        <f t="shared" si="17"/>
        <v>0</v>
      </c>
      <c r="L51">
        <f t="shared" si="2"/>
        <v>0</v>
      </c>
      <c r="M51">
        <f t="shared" si="18"/>
        <v>0</v>
      </c>
      <c r="N51">
        <f t="shared" ca="1" si="19"/>
        <v>0</v>
      </c>
      <c r="O51">
        <f t="shared" ca="1" si="3"/>
        <v>0</v>
      </c>
      <c r="T51">
        <v>30</v>
      </c>
      <c r="U51" s="971">
        <f t="shared" si="20"/>
        <v>6.6066794959579829</v>
      </c>
      <c r="V51" s="973">
        <v>30</v>
      </c>
      <c r="W51" s="971">
        <f t="shared" si="4"/>
        <v>0</v>
      </c>
      <c r="X51" s="869">
        <f>IF('Base de données Haies'!$I$26=0,'Générateur Emprise 25ans'!U$8,IF(W51=0,$W$17,W51))</f>
        <v>12</v>
      </c>
      <c r="Y51">
        <v>30</v>
      </c>
      <c r="Z51" s="971">
        <f t="shared" si="21"/>
        <v>6.6066794959579829</v>
      </c>
      <c r="AA51" s="973">
        <v>30</v>
      </c>
      <c r="AB51" s="971">
        <f t="shared" si="5"/>
        <v>0</v>
      </c>
      <c r="AC51" s="869">
        <f>IF('Base de données Haies'!$I$26=0,'Générateur Emprise 25ans'!Z$8,IF(AB51=0,$W$17,AB51))</f>
        <v>12</v>
      </c>
      <c r="AD51">
        <v>30</v>
      </c>
      <c r="AE51" s="971">
        <f t="shared" si="22"/>
        <v>6.6066794959579829</v>
      </c>
      <c r="AF51" s="973">
        <v>30</v>
      </c>
      <c r="AG51" s="971">
        <f t="shared" si="6"/>
        <v>0</v>
      </c>
      <c r="AH51" s="869">
        <f>IF('Base de données Haies'!$I$26=0,'Générateur Emprise 25ans'!AE$8,IF(AG51=0,$W$17,AG51))</f>
        <v>12</v>
      </c>
      <c r="AI51">
        <v>30</v>
      </c>
      <c r="AJ51" s="971">
        <f t="shared" si="23"/>
        <v>6.6066794959579829</v>
      </c>
      <c r="AK51" s="973">
        <v>30</v>
      </c>
      <c r="AL51" s="971">
        <f t="shared" si="7"/>
        <v>0</v>
      </c>
      <c r="AM51" s="869">
        <f>IF('Base de données Haies'!$I$26=0,'Générateur Emprise 25ans'!AJ$8,IF(AL51=0,$W$17,AL51))</f>
        <v>12</v>
      </c>
      <c r="AO51" s="869">
        <f>+'Générateur Emprise 25ans'!K51</f>
        <v>0</v>
      </c>
      <c r="AP51" s="877">
        <f>IF(Résultats!$B83&lt;='Générateur Emprise 25ans'!$U$7,IF(Résultats!$B83&gt;'Générateur Emprise 25ans'!$F$13," ",HLOOKUP(IF(Résultats!$B83-('Générateur Emprise 25ans'!$F$12*ROUNDDOWN(Résultats!$B83/'Générateur Emprise 25ans'!$F$12,0))=0,'Générateur Emprise 25ans'!$F$12,Résultats!$B83-('Générateur Emprise 25ans'!$F$12*ROUNDDOWN(Résultats!$B83/'Générateur Emprise 25ans'!$F$12,0))),'Générateur Emprise 25ans'!$N$14:$R$15,2,FALSE)),0)</f>
        <v>0</v>
      </c>
      <c r="AQ51" s="869">
        <f>+'Générateur Emprise 25ans'!L51</f>
        <v>0</v>
      </c>
      <c r="AR51" s="876">
        <f>+AP51*Menu!$F$13</f>
        <v>0</v>
      </c>
      <c r="AS51" s="869">
        <f ca="1">+'Générateur Emprise 25ans'!D221</f>
        <v>0</v>
      </c>
      <c r="AT51" s="877">
        <f>IF(Résultats!$B83&lt;='Générateur Emprise 25ans'!$U$7,+AP51*AS51/AO51+IF(Résultats!$B83&lt;=Menu!$G$64,Menu!$D$64,0),0)</f>
        <v>0</v>
      </c>
      <c r="AU51" s="869">
        <f ca="1">+'Générateur Emprise 25ans'!C221</f>
        <v>0</v>
      </c>
      <c r="AV51" s="877">
        <f>+AT51*Menu!$F$13</f>
        <v>0</v>
      </c>
      <c r="AW51" s="1010">
        <f t="shared" si="8"/>
        <v>0</v>
      </c>
      <c r="BJ51" s="1009">
        <f>BJ50+'Générateur Emprise 25ans'!AP51/(1+Résultats!$D$29)^(Résultats!$B122-1)</f>
        <v>19695.433490535335</v>
      </c>
      <c r="BK51" s="1009">
        <f ca="1">BK50+'Générateur Emprise 25ans'!AT51/(1+Résultats!$D$30)^(Résultats!$B122-1)</f>
        <v>20200.259961464071</v>
      </c>
      <c r="BL51" s="1009">
        <f>BL50+'Générateur Emprise 25ans'!BF51/(1+Résultats!$D$30)^(Résultats!$B122-1)</f>
        <v>-415.7283532699152</v>
      </c>
      <c r="BM51" s="1009">
        <f ca="1">BM50+'Générateur Emprise 25ans'!BI51/(1+Résultats!$D$30)^(Résultats!$B122-1)</f>
        <v>19784.531608194156</v>
      </c>
      <c r="BN51" s="1009">
        <f>BN50+'Générateur Emprise 25ans'!AR51/(1+Résultats!$D$29)^(Résultats!$B122-1)</f>
        <v>78781.733962141341</v>
      </c>
      <c r="BO51" s="1009">
        <f ca="1">BO50+'Générateur Emprise 25ans'!AV51/(1+Résultats!$D$30)^(Résultats!$B122-1)</f>
        <v>80801.039845856285</v>
      </c>
      <c r="BP51" s="1009">
        <f>BP50+'Générateur Emprise 25ans'!BE51/(1+Résultats!$D$30)^(Résultats!$B122-1)</f>
        <v>-1662.9134130796608</v>
      </c>
      <c r="BQ51" s="1009">
        <f ca="1">BQ50+'Générateur Emprise 25ans'!BH51/(1+Résultats!$D$30)^(Résultats!$B122-1)</f>
        <v>79138.126432776626</v>
      </c>
    </row>
    <row r="52" spans="1:181" x14ac:dyDescent="0.3">
      <c r="M52">
        <f ca="1">SUM(N22:N49)</f>
        <v>20.374099200000021</v>
      </c>
      <c r="N52">
        <f ca="1">SUM(O22:O49)</f>
        <v>55.633939199999929</v>
      </c>
    </row>
    <row r="53" spans="1:181" ht="15" thickBot="1" x14ac:dyDescent="0.35"/>
    <row r="54" spans="1:181" x14ac:dyDescent="0.3">
      <c r="A54" s="629"/>
      <c r="B54" s="629"/>
      <c r="C54" s="629"/>
      <c r="D54" s="629"/>
      <c r="E54" s="629"/>
      <c r="F54" s="629"/>
      <c r="G54" s="629"/>
      <c r="H54" s="629"/>
      <c r="I54" s="629"/>
      <c r="J54" s="629"/>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9"/>
      <c r="AP54" s="629"/>
      <c r="AQ54" s="629"/>
      <c r="AR54" s="629"/>
      <c r="AS54" s="629"/>
      <c r="AT54" s="629"/>
      <c r="AU54" s="629"/>
      <c r="AV54" s="629"/>
      <c r="AW54" s="629"/>
      <c r="AX54" s="629"/>
      <c r="AY54" s="629"/>
      <c r="AZ54" s="629"/>
      <c r="BA54" s="629"/>
      <c r="BB54" s="629"/>
      <c r="BC54" s="629"/>
      <c r="BD54" s="629"/>
      <c r="BE54" s="629"/>
      <c r="BF54" s="629"/>
      <c r="BG54" s="629"/>
      <c r="BH54" s="629"/>
      <c r="BI54" s="629"/>
      <c r="BJ54" s="629"/>
      <c r="BK54" s="629"/>
      <c r="BL54" s="629"/>
      <c r="BM54" s="629"/>
      <c r="BN54" s="629"/>
      <c r="BO54" s="629"/>
      <c r="BP54" s="629"/>
      <c r="BQ54" s="629"/>
      <c r="BR54" s="629"/>
      <c r="BS54" s="629"/>
      <c r="BT54" s="629"/>
      <c r="BU54" s="629"/>
      <c r="BV54" s="629"/>
      <c r="BW54" s="629"/>
      <c r="BX54" s="629"/>
      <c r="BY54" s="629"/>
      <c r="BZ54" s="629"/>
      <c r="CA54" s="629"/>
      <c r="CB54" s="629"/>
      <c r="CC54" s="629"/>
      <c r="CD54" s="629"/>
      <c r="CE54" s="629"/>
      <c r="CF54" s="629"/>
      <c r="CG54" s="629"/>
      <c r="CH54" s="629"/>
      <c r="CI54" s="629"/>
      <c r="CJ54" s="629"/>
      <c r="CK54" s="629"/>
      <c r="CL54" s="600"/>
      <c r="CM54" s="672"/>
      <c r="CN54" s="600" t="s">
        <v>521</v>
      </c>
      <c r="CO54" s="600"/>
      <c r="CP54" s="600"/>
      <c r="CQ54" s="600"/>
      <c r="CR54" s="600"/>
      <c r="CS54" s="672"/>
      <c r="CT54" s="600" t="s">
        <v>521</v>
      </c>
      <c r="CU54" s="600"/>
      <c r="CV54" s="600"/>
      <c r="CW54" s="600"/>
      <c r="CX54" s="600"/>
      <c r="CY54" s="672"/>
      <c r="CZ54" s="600" t="s">
        <v>521</v>
      </c>
      <c r="DA54" s="600"/>
      <c r="DB54" s="600"/>
      <c r="DC54" s="600"/>
      <c r="DD54" s="600"/>
      <c r="DE54" s="672"/>
      <c r="DF54" s="600" t="s">
        <v>521</v>
      </c>
      <c r="DG54" s="600"/>
      <c r="DH54" s="600"/>
      <c r="DI54" s="600"/>
      <c r="DJ54" s="600"/>
      <c r="DK54" s="672"/>
      <c r="DL54" s="600" t="s">
        <v>521</v>
      </c>
      <c r="DM54" s="600"/>
      <c r="DN54" s="600"/>
      <c r="DO54" s="600"/>
      <c r="DP54" s="600"/>
      <c r="DQ54" s="672"/>
      <c r="DR54" s="600" t="s">
        <v>521</v>
      </c>
      <c r="DS54" s="600"/>
      <c r="DT54" s="600"/>
      <c r="DU54" s="600"/>
      <c r="DV54" s="600"/>
      <c r="DW54" s="672"/>
      <c r="DX54" s="600" t="s">
        <v>521</v>
      </c>
      <c r="DY54" s="600"/>
      <c r="DZ54" s="600"/>
      <c r="EA54" s="600"/>
      <c r="EB54" s="600"/>
      <c r="EC54" s="672"/>
      <c r="ED54" s="600" t="s">
        <v>521</v>
      </c>
      <c r="EE54" s="600"/>
      <c r="EF54" s="600"/>
      <c r="EG54" s="600"/>
      <c r="EH54" s="600"/>
      <c r="EI54" s="672"/>
      <c r="EJ54" s="600" t="s">
        <v>521</v>
      </c>
      <c r="EK54" s="600"/>
      <c r="EL54" s="600"/>
      <c r="EM54" s="600"/>
      <c r="EN54" s="600"/>
      <c r="EO54" s="672"/>
      <c r="EP54" s="600" t="s">
        <v>521</v>
      </c>
      <c r="EQ54" s="600"/>
      <c r="ER54" s="600"/>
      <c r="ES54" s="600"/>
      <c r="ET54" s="600"/>
      <c r="EU54" s="672"/>
      <c r="EV54" s="600" t="s">
        <v>521</v>
      </c>
      <c r="EW54" s="600"/>
      <c r="EX54" s="600"/>
      <c r="EY54" s="600"/>
      <c r="EZ54" s="600"/>
      <c r="FA54" s="672"/>
      <c r="FB54" s="600" t="s">
        <v>521</v>
      </c>
      <c r="FC54" s="600"/>
      <c r="FD54" s="600"/>
      <c r="FE54" s="600"/>
      <c r="FF54" s="600"/>
      <c r="FG54" s="672"/>
      <c r="FH54" s="600" t="s">
        <v>521</v>
      </c>
      <c r="FI54" s="600"/>
      <c r="FJ54" s="600"/>
      <c r="FK54" s="600"/>
      <c r="FL54" s="600"/>
      <c r="FM54" s="672"/>
      <c r="FN54" s="600" t="s">
        <v>521</v>
      </c>
      <c r="FO54" s="600"/>
      <c r="FP54" s="600"/>
      <c r="FQ54" s="600"/>
      <c r="FR54" s="600"/>
      <c r="FS54" s="672"/>
      <c r="FT54" s="600" t="s">
        <v>521</v>
      </c>
      <c r="FU54" s="600"/>
      <c r="FV54" s="600"/>
      <c r="FW54" s="600"/>
      <c r="FX54" s="600"/>
      <c r="FY54" s="672"/>
    </row>
    <row r="55" spans="1:181" x14ac:dyDescent="0.3">
      <c r="A55" s="19"/>
      <c r="B55" s="1386" t="s">
        <v>520</v>
      </c>
      <c r="C55" s="1386"/>
      <c r="D55" s="1386"/>
      <c r="E55" s="1386"/>
      <c r="F55" s="1386"/>
      <c r="G55" s="1387"/>
      <c r="H55" s="1385" t="s">
        <v>519</v>
      </c>
      <c r="I55" s="1386"/>
      <c r="J55" s="1386"/>
      <c r="K55" s="1386"/>
      <c r="L55" s="1386"/>
      <c r="M55" s="1387"/>
      <c r="N55" s="1386" t="s">
        <v>518</v>
      </c>
      <c r="O55" s="1386"/>
      <c r="P55" s="1386"/>
      <c r="Q55" s="1386"/>
      <c r="R55" s="1386"/>
      <c r="S55" s="1387"/>
      <c r="T55" s="1385" t="s">
        <v>517</v>
      </c>
      <c r="U55" s="1386"/>
      <c r="V55" s="1386"/>
      <c r="W55" s="1386"/>
      <c r="X55" s="1386"/>
      <c r="Y55" s="1387"/>
      <c r="Z55" s="1385" t="s">
        <v>516</v>
      </c>
      <c r="AA55" s="1386"/>
      <c r="AB55" s="1386"/>
      <c r="AC55" s="1386"/>
      <c r="AD55" s="1386"/>
      <c r="AE55" s="1387"/>
      <c r="AF55" s="1386" t="s">
        <v>515</v>
      </c>
      <c r="AG55" s="1386"/>
      <c r="AH55" s="1386"/>
      <c r="AI55" s="1386"/>
      <c r="AJ55" s="1386"/>
      <c r="AK55" s="1387"/>
      <c r="AL55" s="1385" t="s">
        <v>514</v>
      </c>
      <c r="AM55" s="1386"/>
      <c r="AN55" s="1386"/>
      <c r="AO55" s="1386"/>
      <c r="AP55" s="1386"/>
      <c r="AQ55" s="1387"/>
      <c r="AR55" s="1385" t="s">
        <v>513</v>
      </c>
      <c r="AS55" s="1386"/>
      <c r="AT55" s="1386"/>
      <c r="AU55" s="1386"/>
      <c r="AV55" s="1386"/>
      <c r="AW55" s="1387"/>
      <c r="AX55" s="1386" t="s">
        <v>512</v>
      </c>
      <c r="AY55" s="1386"/>
      <c r="AZ55" s="1386"/>
      <c r="BA55" s="1386"/>
      <c r="BB55" s="1386"/>
      <c r="BC55" s="1387"/>
      <c r="BD55" s="1385" t="s">
        <v>511</v>
      </c>
      <c r="BE55" s="1386"/>
      <c r="BF55" s="1386"/>
      <c r="BG55" s="1386"/>
      <c r="BH55" s="1386"/>
      <c r="BI55" s="1387"/>
      <c r="BJ55" s="1385" t="s">
        <v>510</v>
      </c>
      <c r="BK55" s="1386"/>
      <c r="BL55" s="1386"/>
      <c r="BM55" s="1386"/>
      <c r="BN55" s="1386"/>
      <c r="BO55" s="1387"/>
      <c r="BP55" s="1386" t="s">
        <v>509</v>
      </c>
      <c r="BQ55" s="1386"/>
      <c r="BR55" s="1386"/>
      <c r="BS55" s="1386"/>
      <c r="BT55" s="1386"/>
      <c r="BU55" s="1387"/>
      <c r="BV55" s="1385" t="s">
        <v>508</v>
      </c>
      <c r="BW55" s="1386"/>
      <c r="BX55" s="1386"/>
      <c r="BY55" s="1386"/>
      <c r="BZ55" s="1386"/>
      <c r="CA55" s="1387"/>
      <c r="CB55" s="1385" t="s">
        <v>507</v>
      </c>
      <c r="CC55" s="1386"/>
      <c r="CD55" s="1386"/>
      <c r="CE55" s="1386"/>
      <c r="CF55" s="1386"/>
      <c r="CG55" s="1387"/>
      <c r="CH55" s="1386" t="s">
        <v>506</v>
      </c>
      <c r="CI55" s="1386"/>
      <c r="CJ55" s="1386"/>
      <c r="CK55" s="1386"/>
      <c r="CL55" s="1386"/>
      <c r="CM55" s="1387"/>
      <c r="CN55" s="1385" t="s">
        <v>505</v>
      </c>
      <c r="CO55" s="1386"/>
      <c r="CP55" s="1386"/>
      <c r="CQ55" s="1386"/>
      <c r="CR55" s="1386"/>
      <c r="CS55" s="1387"/>
      <c r="CT55" s="1385" t="s">
        <v>504</v>
      </c>
      <c r="CU55" s="1386"/>
      <c r="CV55" s="1386"/>
      <c r="CW55" s="1386"/>
      <c r="CX55" s="1386"/>
      <c r="CY55" s="1387"/>
      <c r="CZ55" s="1386" t="s">
        <v>503</v>
      </c>
      <c r="DA55" s="1386"/>
      <c r="DB55" s="1386"/>
      <c r="DC55" s="1386"/>
      <c r="DD55" s="1386"/>
      <c r="DE55" s="1387"/>
      <c r="DF55" s="1385" t="s">
        <v>502</v>
      </c>
      <c r="DG55" s="1386"/>
      <c r="DH55" s="1386"/>
      <c r="DI55" s="1386"/>
      <c r="DJ55" s="1386"/>
      <c r="DK55" s="1387"/>
      <c r="DL55" s="1385" t="s">
        <v>501</v>
      </c>
      <c r="DM55" s="1386"/>
      <c r="DN55" s="1386"/>
      <c r="DO55" s="1386"/>
      <c r="DP55" s="1386"/>
      <c r="DQ55" s="1387"/>
      <c r="DR55" s="1386" t="s">
        <v>500</v>
      </c>
      <c r="DS55" s="1386"/>
      <c r="DT55" s="1386"/>
      <c r="DU55" s="1386"/>
      <c r="DV55" s="1386"/>
      <c r="DW55" s="1387"/>
      <c r="DX55" s="1385" t="s">
        <v>499</v>
      </c>
      <c r="DY55" s="1386"/>
      <c r="DZ55" s="1386"/>
      <c r="EA55" s="1386"/>
      <c r="EB55" s="1386"/>
      <c r="EC55" s="1387"/>
      <c r="ED55" s="1385" t="s">
        <v>498</v>
      </c>
      <c r="EE55" s="1386"/>
      <c r="EF55" s="1386"/>
      <c r="EG55" s="1386"/>
      <c r="EH55" s="1386"/>
      <c r="EI55" s="1387"/>
      <c r="EJ55" s="1386" t="s">
        <v>497</v>
      </c>
      <c r="EK55" s="1386"/>
      <c r="EL55" s="1386"/>
      <c r="EM55" s="1386"/>
      <c r="EN55" s="1386"/>
      <c r="EO55" s="1387"/>
      <c r="EP55" s="1385" t="s">
        <v>496</v>
      </c>
      <c r="EQ55" s="1386"/>
      <c r="ER55" s="1386"/>
      <c r="ES55" s="1386"/>
      <c r="ET55" s="1386"/>
      <c r="EU55" s="1387"/>
      <c r="EV55" s="1385" t="s">
        <v>495</v>
      </c>
      <c r="EW55" s="1386"/>
      <c r="EX55" s="1386"/>
      <c r="EY55" s="1386"/>
      <c r="EZ55" s="1386"/>
      <c r="FA55" s="1387"/>
      <c r="FB55" s="1386" t="s">
        <v>494</v>
      </c>
      <c r="FC55" s="1386"/>
      <c r="FD55" s="1386"/>
      <c r="FE55" s="1386"/>
      <c r="FF55" s="1386"/>
      <c r="FG55" s="1387"/>
      <c r="FH55" s="1385" t="s">
        <v>493</v>
      </c>
      <c r="FI55" s="1386"/>
      <c r="FJ55" s="1386"/>
      <c r="FK55" s="1386"/>
      <c r="FL55" s="1386"/>
      <c r="FM55" s="1387"/>
      <c r="FN55" s="1385" t="s">
        <v>596</v>
      </c>
      <c r="FO55" s="1386"/>
      <c r="FP55" s="1386"/>
      <c r="FQ55" s="1386"/>
      <c r="FR55" s="1386"/>
      <c r="FS55" s="1387"/>
      <c r="FT55" s="1385" t="s">
        <v>597</v>
      </c>
      <c r="FU55" s="1386"/>
      <c r="FV55" s="1386"/>
      <c r="FW55" s="1386"/>
      <c r="FX55" s="1386"/>
      <c r="FY55" s="1387"/>
    </row>
    <row r="56" spans="1:181" x14ac:dyDescent="0.3">
      <c r="A56" s="19"/>
      <c r="D56" t="s">
        <v>492</v>
      </c>
      <c r="G56" s="345"/>
      <c r="J56" t="s">
        <v>492</v>
      </c>
      <c r="M56" s="345"/>
      <c r="P56" t="s">
        <v>492</v>
      </c>
      <c r="S56" s="345"/>
      <c r="V56" t="s">
        <v>492</v>
      </c>
      <c r="Y56" s="345"/>
      <c r="AB56" t="s">
        <v>492</v>
      </c>
      <c r="AE56" s="345"/>
      <c r="AH56" t="s">
        <v>492</v>
      </c>
      <c r="AK56" s="345"/>
      <c r="AN56" t="s">
        <v>492</v>
      </c>
      <c r="AQ56" s="345"/>
      <c r="AT56" t="s">
        <v>492</v>
      </c>
      <c r="AW56" s="345"/>
      <c r="AZ56" t="s">
        <v>492</v>
      </c>
      <c r="BC56" s="345"/>
      <c r="BF56" t="s">
        <v>492</v>
      </c>
      <c r="BI56" s="345"/>
      <c r="BL56" t="s">
        <v>492</v>
      </c>
      <c r="BO56" s="345"/>
      <c r="BR56" t="s">
        <v>492</v>
      </c>
      <c r="BU56" s="345"/>
      <c r="BX56" t="s">
        <v>492</v>
      </c>
      <c r="CA56" s="345"/>
      <c r="CD56" t="s">
        <v>492</v>
      </c>
      <c r="CG56" s="345"/>
      <c r="CJ56" t="s">
        <v>492</v>
      </c>
      <c r="CM56" s="345"/>
      <c r="CP56" t="s">
        <v>492</v>
      </c>
      <c r="CS56" s="345"/>
      <c r="CV56" t="s">
        <v>492</v>
      </c>
      <c r="CY56" s="345"/>
      <c r="DB56" t="s">
        <v>492</v>
      </c>
      <c r="DE56" s="345"/>
      <c r="DH56" t="s">
        <v>492</v>
      </c>
      <c r="DK56" s="345"/>
      <c r="DN56" t="s">
        <v>492</v>
      </c>
      <c r="DQ56" s="345"/>
      <c r="DT56" t="s">
        <v>492</v>
      </c>
      <c r="DW56" s="345"/>
      <c r="DZ56" t="s">
        <v>492</v>
      </c>
      <c r="EC56" s="345"/>
      <c r="EF56" t="s">
        <v>492</v>
      </c>
      <c r="EI56" s="345"/>
      <c r="EL56" t="s">
        <v>492</v>
      </c>
      <c r="EO56" s="345"/>
      <c r="ER56" t="s">
        <v>492</v>
      </c>
      <c r="EU56" s="345"/>
      <c r="EX56" t="s">
        <v>492</v>
      </c>
      <c r="FA56" s="345"/>
      <c r="FD56" t="s">
        <v>492</v>
      </c>
      <c r="FG56" s="345"/>
      <c r="FJ56" t="s">
        <v>492</v>
      </c>
      <c r="FM56" s="345"/>
      <c r="FP56" t="s">
        <v>492</v>
      </c>
      <c r="FS56" s="345"/>
      <c r="FV56" t="s">
        <v>492</v>
      </c>
      <c r="FY56" s="345"/>
    </row>
    <row r="57" spans="1:181" ht="15" thickBot="1" x14ac:dyDescent="0.35">
      <c r="A57" s="19"/>
      <c r="G57" s="345"/>
      <c r="M57" s="345"/>
      <c r="S57" s="345"/>
      <c r="Y57" s="345"/>
      <c r="AE57" s="345"/>
      <c r="AK57" s="345"/>
      <c r="AQ57" s="345"/>
      <c r="AW57" s="345"/>
      <c r="BC57" s="345"/>
      <c r="BI57" s="345"/>
      <c r="BO57" s="345"/>
      <c r="BU57" s="345"/>
      <c r="CA57" s="345"/>
      <c r="CG57" s="345"/>
      <c r="CM57" s="345"/>
      <c r="CS57" s="345"/>
      <c r="CY57" s="345"/>
      <c r="DE57" s="345"/>
      <c r="DK57" s="345"/>
      <c r="DQ57" s="345"/>
      <c r="DW57" s="345"/>
      <c r="EC57" s="345"/>
      <c r="EI57" s="345"/>
      <c r="EO57" s="345"/>
      <c r="EU57" s="345"/>
      <c r="FA57" s="345"/>
      <c r="FG57" s="345"/>
      <c r="FM57" s="345"/>
      <c r="FS57" s="345"/>
      <c r="FY57" s="345"/>
    </row>
    <row r="58" spans="1:181" ht="15" thickBot="1" x14ac:dyDescent="0.35">
      <c r="A58" s="19"/>
      <c r="C58" s="629" t="s">
        <v>491</v>
      </c>
      <c r="D58" s="672" t="s">
        <v>490</v>
      </c>
      <c r="G58" s="345"/>
      <c r="I58" s="629" t="s">
        <v>491</v>
      </c>
      <c r="J58" s="672" t="s">
        <v>490</v>
      </c>
      <c r="M58" s="345"/>
      <c r="O58" s="629" t="s">
        <v>491</v>
      </c>
      <c r="P58" s="672" t="s">
        <v>490</v>
      </c>
      <c r="S58" s="345"/>
      <c r="U58" s="629" t="s">
        <v>491</v>
      </c>
      <c r="V58" s="672" t="s">
        <v>490</v>
      </c>
      <c r="Y58" s="345"/>
      <c r="AA58" s="629" t="s">
        <v>491</v>
      </c>
      <c r="AB58" s="672" t="s">
        <v>490</v>
      </c>
      <c r="AE58" s="345"/>
      <c r="AG58" s="629" t="s">
        <v>491</v>
      </c>
      <c r="AH58" s="672" t="s">
        <v>490</v>
      </c>
      <c r="AK58" s="345"/>
      <c r="AM58" s="629" t="s">
        <v>491</v>
      </c>
      <c r="AN58" s="672" t="s">
        <v>490</v>
      </c>
      <c r="AQ58" s="345"/>
      <c r="AS58" s="629" t="s">
        <v>491</v>
      </c>
      <c r="AT58" s="672" t="s">
        <v>490</v>
      </c>
      <c r="AW58" s="345"/>
      <c r="AY58" s="629" t="s">
        <v>491</v>
      </c>
      <c r="AZ58" s="672" t="s">
        <v>490</v>
      </c>
      <c r="BC58" s="345"/>
      <c r="BE58" s="629" t="s">
        <v>491</v>
      </c>
      <c r="BF58" s="672" t="s">
        <v>490</v>
      </c>
      <c r="BI58" s="345"/>
      <c r="BK58" s="629" t="s">
        <v>491</v>
      </c>
      <c r="BL58" s="672" t="s">
        <v>490</v>
      </c>
      <c r="BO58" s="345"/>
      <c r="BQ58" s="629" t="s">
        <v>491</v>
      </c>
      <c r="BR58" s="672" t="s">
        <v>490</v>
      </c>
      <c r="BU58" s="345"/>
      <c r="BW58" s="629" t="s">
        <v>491</v>
      </c>
      <c r="BX58" s="672" t="s">
        <v>490</v>
      </c>
      <c r="CA58" s="345"/>
      <c r="CC58" s="629" t="s">
        <v>491</v>
      </c>
      <c r="CD58" s="672" t="s">
        <v>490</v>
      </c>
      <c r="CG58" s="345"/>
      <c r="CI58" s="629" t="s">
        <v>491</v>
      </c>
      <c r="CJ58" s="672" t="s">
        <v>490</v>
      </c>
      <c r="CM58" s="345"/>
      <c r="CO58" s="629" t="s">
        <v>491</v>
      </c>
      <c r="CP58" s="672" t="s">
        <v>490</v>
      </c>
      <c r="CS58" s="345"/>
      <c r="CU58" s="629" t="s">
        <v>491</v>
      </c>
      <c r="CV58" s="672" t="s">
        <v>490</v>
      </c>
      <c r="CY58" s="345"/>
      <c r="DA58" s="629" t="s">
        <v>491</v>
      </c>
      <c r="DB58" s="672" t="s">
        <v>490</v>
      </c>
      <c r="DE58" s="345"/>
      <c r="DG58" s="629" t="s">
        <v>491</v>
      </c>
      <c r="DH58" s="672" t="s">
        <v>490</v>
      </c>
      <c r="DK58" s="345"/>
      <c r="DM58" s="629" t="s">
        <v>491</v>
      </c>
      <c r="DN58" s="672" t="s">
        <v>490</v>
      </c>
      <c r="DQ58" s="345"/>
      <c r="DS58" s="629" t="s">
        <v>491</v>
      </c>
      <c r="DT58" s="672" t="s">
        <v>490</v>
      </c>
      <c r="DW58" s="345"/>
      <c r="DY58" s="629" t="s">
        <v>491</v>
      </c>
      <c r="DZ58" s="672" t="s">
        <v>490</v>
      </c>
      <c r="EC58" s="345"/>
      <c r="EE58" s="629" t="s">
        <v>491</v>
      </c>
      <c r="EF58" s="672" t="s">
        <v>490</v>
      </c>
      <c r="EI58" s="345"/>
      <c r="EK58" s="629" t="s">
        <v>491</v>
      </c>
      <c r="EL58" s="672" t="s">
        <v>490</v>
      </c>
      <c r="EO58" s="345"/>
      <c r="EQ58" s="629" t="s">
        <v>491</v>
      </c>
      <c r="ER58" s="672" t="s">
        <v>490</v>
      </c>
      <c r="EU58" s="345"/>
      <c r="EW58" s="629" t="s">
        <v>491</v>
      </c>
      <c r="EX58" s="672" t="s">
        <v>490</v>
      </c>
      <c r="FA58" s="345"/>
      <c r="FC58" s="629" t="s">
        <v>491</v>
      </c>
      <c r="FD58" s="672" t="s">
        <v>490</v>
      </c>
      <c r="FG58" s="345"/>
      <c r="FI58" s="629" t="s">
        <v>491</v>
      </c>
      <c r="FJ58" s="672" t="s">
        <v>490</v>
      </c>
      <c r="FM58" s="345"/>
      <c r="FO58" s="629" t="s">
        <v>491</v>
      </c>
      <c r="FP58" s="672" t="s">
        <v>490</v>
      </c>
      <c r="FS58" s="345"/>
      <c r="FU58" s="629" t="s">
        <v>491</v>
      </c>
      <c r="FV58" s="672" t="s">
        <v>490</v>
      </c>
      <c r="FY58" s="345"/>
    </row>
    <row r="59" spans="1:181" x14ac:dyDescent="0.3">
      <c r="A59" s="19"/>
      <c r="B59" s="629" t="s">
        <v>284</v>
      </c>
      <c r="C59" s="629" t="s">
        <v>429</v>
      </c>
      <c r="D59" s="672" t="s">
        <v>428</v>
      </c>
      <c r="E59" s="672" t="s">
        <v>427</v>
      </c>
      <c r="G59" s="345"/>
      <c r="H59" s="629" t="s">
        <v>284</v>
      </c>
      <c r="I59" s="629" t="s">
        <v>429</v>
      </c>
      <c r="J59" s="672" t="s">
        <v>428</v>
      </c>
      <c r="K59" s="672" t="s">
        <v>427</v>
      </c>
      <c r="M59" s="345"/>
      <c r="N59" s="629" t="s">
        <v>284</v>
      </c>
      <c r="O59" s="629" t="s">
        <v>429</v>
      </c>
      <c r="P59" s="672" t="s">
        <v>428</v>
      </c>
      <c r="Q59" s="672" t="s">
        <v>427</v>
      </c>
      <c r="S59" s="345"/>
      <c r="T59" s="629" t="s">
        <v>284</v>
      </c>
      <c r="U59" s="629" t="s">
        <v>429</v>
      </c>
      <c r="V59" s="672" t="s">
        <v>428</v>
      </c>
      <c r="W59" s="672" t="s">
        <v>427</v>
      </c>
      <c r="Y59" s="345"/>
      <c r="Z59" s="629" t="s">
        <v>284</v>
      </c>
      <c r="AA59" s="629" t="s">
        <v>429</v>
      </c>
      <c r="AB59" s="672" t="s">
        <v>428</v>
      </c>
      <c r="AC59" s="672" t="s">
        <v>427</v>
      </c>
      <c r="AE59" s="345"/>
      <c r="AF59" s="629" t="s">
        <v>284</v>
      </c>
      <c r="AG59" s="629" t="s">
        <v>429</v>
      </c>
      <c r="AH59" s="672" t="s">
        <v>428</v>
      </c>
      <c r="AI59" s="672" t="s">
        <v>427</v>
      </c>
      <c r="AK59" s="345"/>
      <c r="AL59" s="629" t="s">
        <v>284</v>
      </c>
      <c r="AM59" s="629" t="s">
        <v>429</v>
      </c>
      <c r="AN59" s="672" t="s">
        <v>428</v>
      </c>
      <c r="AO59" s="672" t="s">
        <v>427</v>
      </c>
      <c r="AQ59" s="345"/>
      <c r="AR59" s="629" t="s">
        <v>284</v>
      </c>
      <c r="AS59" s="629" t="s">
        <v>429</v>
      </c>
      <c r="AT59" s="672" t="s">
        <v>428</v>
      </c>
      <c r="AU59" s="672" t="s">
        <v>427</v>
      </c>
      <c r="AW59" s="345"/>
      <c r="AX59" s="629" t="s">
        <v>284</v>
      </c>
      <c r="AY59" s="629" t="s">
        <v>429</v>
      </c>
      <c r="AZ59" s="672" t="s">
        <v>428</v>
      </c>
      <c r="BA59" s="672" t="s">
        <v>427</v>
      </c>
      <c r="BC59" s="345"/>
      <c r="BD59" s="629" t="s">
        <v>284</v>
      </c>
      <c r="BE59" s="629" t="s">
        <v>429</v>
      </c>
      <c r="BF59" s="672" t="s">
        <v>428</v>
      </c>
      <c r="BG59" s="672" t="s">
        <v>427</v>
      </c>
      <c r="BI59" s="345"/>
      <c r="BJ59" s="629" t="s">
        <v>284</v>
      </c>
      <c r="BK59" s="629" t="s">
        <v>429</v>
      </c>
      <c r="BL59" s="672" t="s">
        <v>428</v>
      </c>
      <c r="BM59" s="672" t="s">
        <v>427</v>
      </c>
      <c r="BO59" s="345"/>
      <c r="BP59" s="629" t="s">
        <v>284</v>
      </c>
      <c r="BQ59" s="629" t="s">
        <v>429</v>
      </c>
      <c r="BR59" s="672" t="s">
        <v>428</v>
      </c>
      <c r="BS59" s="672" t="s">
        <v>427</v>
      </c>
      <c r="BU59" s="345"/>
      <c r="BV59" s="629" t="s">
        <v>284</v>
      </c>
      <c r="BW59" s="629" t="s">
        <v>429</v>
      </c>
      <c r="BX59" s="672" t="s">
        <v>428</v>
      </c>
      <c r="BY59" s="672" t="s">
        <v>427</v>
      </c>
      <c r="CA59" s="345"/>
      <c r="CB59" s="629" t="s">
        <v>284</v>
      </c>
      <c r="CC59" s="629" t="s">
        <v>429</v>
      </c>
      <c r="CD59" s="672" t="s">
        <v>428</v>
      </c>
      <c r="CE59" s="672" t="s">
        <v>427</v>
      </c>
      <c r="CG59" s="345"/>
      <c r="CH59" s="629" t="s">
        <v>284</v>
      </c>
      <c r="CI59" s="629" t="s">
        <v>429</v>
      </c>
      <c r="CJ59" s="672" t="s">
        <v>428</v>
      </c>
      <c r="CK59" s="672" t="s">
        <v>427</v>
      </c>
      <c r="CM59" s="345"/>
      <c r="CN59" s="629" t="s">
        <v>284</v>
      </c>
      <c r="CO59" s="629" t="s">
        <v>429</v>
      </c>
      <c r="CP59" s="672" t="s">
        <v>428</v>
      </c>
      <c r="CQ59" s="672" t="s">
        <v>427</v>
      </c>
      <c r="CS59" s="345"/>
      <c r="CT59" s="629" t="s">
        <v>284</v>
      </c>
      <c r="CU59" s="629" t="s">
        <v>429</v>
      </c>
      <c r="CV59" s="672" t="s">
        <v>428</v>
      </c>
      <c r="CW59" s="672" t="s">
        <v>427</v>
      </c>
      <c r="CY59" s="345"/>
      <c r="CZ59" s="629" t="s">
        <v>284</v>
      </c>
      <c r="DA59" s="629" t="s">
        <v>429</v>
      </c>
      <c r="DB59" s="672" t="s">
        <v>428</v>
      </c>
      <c r="DC59" s="672" t="s">
        <v>427</v>
      </c>
      <c r="DE59" s="345"/>
      <c r="DF59" s="629" t="s">
        <v>284</v>
      </c>
      <c r="DG59" s="629" t="s">
        <v>429</v>
      </c>
      <c r="DH59" s="672" t="s">
        <v>428</v>
      </c>
      <c r="DI59" s="672" t="s">
        <v>427</v>
      </c>
      <c r="DK59" s="345"/>
      <c r="DL59" s="629" t="s">
        <v>284</v>
      </c>
      <c r="DM59" s="629" t="s">
        <v>429</v>
      </c>
      <c r="DN59" s="672" t="s">
        <v>428</v>
      </c>
      <c r="DO59" s="672" t="s">
        <v>427</v>
      </c>
      <c r="DQ59" s="345"/>
      <c r="DR59" s="629" t="s">
        <v>284</v>
      </c>
      <c r="DS59" s="629" t="s">
        <v>429</v>
      </c>
      <c r="DT59" s="672" t="s">
        <v>428</v>
      </c>
      <c r="DU59" s="672" t="s">
        <v>427</v>
      </c>
      <c r="DW59" s="345"/>
      <c r="DX59" s="629" t="s">
        <v>284</v>
      </c>
      <c r="DY59" s="629" t="s">
        <v>429</v>
      </c>
      <c r="DZ59" s="672" t="s">
        <v>428</v>
      </c>
      <c r="EA59" s="672" t="s">
        <v>427</v>
      </c>
      <c r="EC59" s="345"/>
      <c r="ED59" s="629" t="s">
        <v>284</v>
      </c>
      <c r="EE59" s="629" t="s">
        <v>429</v>
      </c>
      <c r="EF59" s="672" t="s">
        <v>428</v>
      </c>
      <c r="EG59" s="672" t="s">
        <v>427</v>
      </c>
      <c r="EI59" s="345"/>
      <c r="EJ59" s="629" t="s">
        <v>284</v>
      </c>
      <c r="EK59" s="629" t="s">
        <v>429</v>
      </c>
      <c r="EL59" s="672" t="s">
        <v>428</v>
      </c>
      <c r="EM59" s="672" t="s">
        <v>427</v>
      </c>
      <c r="EO59" s="345"/>
      <c r="EP59" s="629" t="s">
        <v>284</v>
      </c>
      <c r="EQ59" s="629" t="s">
        <v>429</v>
      </c>
      <c r="ER59" s="672" t="s">
        <v>428</v>
      </c>
      <c r="ES59" s="672" t="s">
        <v>427</v>
      </c>
      <c r="EU59" s="345"/>
      <c r="EV59" s="629" t="s">
        <v>284</v>
      </c>
      <c r="EW59" s="629" t="s">
        <v>429</v>
      </c>
      <c r="EX59" s="672" t="s">
        <v>428</v>
      </c>
      <c r="EY59" s="672" t="s">
        <v>427</v>
      </c>
      <c r="FA59" s="345"/>
      <c r="FB59" s="629" t="s">
        <v>284</v>
      </c>
      <c r="FC59" s="629" t="s">
        <v>429</v>
      </c>
      <c r="FD59" s="672" t="s">
        <v>428</v>
      </c>
      <c r="FE59" s="672" t="s">
        <v>427</v>
      </c>
      <c r="FG59" s="345"/>
      <c r="FH59" s="629" t="s">
        <v>284</v>
      </c>
      <c r="FI59" s="629" t="s">
        <v>429</v>
      </c>
      <c r="FJ59" s="672" t="s">
        <v>428</v>
      </c>
      <c r="FK59" s="672" t="s">
        <v>427</v>
      </c>
      <c r="FM59" s="345"/>
      <c r="FN59" s="629" t="s">
        <v>284</v>
      </c>
      <c r="FO59" s="629" t="s">
        <v>429</v>
      </c>
      <c r="FP59" s="672" t="s">
        <v>428</v>
      </c>
      <c r="FQ59" s="672" t="s">
        <v>427</v>
      </c>
      <c r="FS59" s="345"/>
      <c r="FT59" s="629" t="s">
        <v>284</v>
      </c>
      <c r="FU59" s="629" t="s">
        <v>429</v>
      </c>
      <c r="FV59" s="672" t="s">
        <v>428</v>
      </c>
      <c r="FW59" s="672" t="s">
        <v>427</v>
      </c>
      <c r="FY59" s="345"/>
    </row>
    <row r="60" spans="1:181" x14ac:dyDescent="0.3">
      <c r="A60" s="19"/>
      <c r="B60" s="827" t="s">
        <v>287</v>
      </c>
      <c r="C60" s="827">
        <f>+$B$5</f>
        <v>200</v>
      </c>
      <c r="D60" s="827">
        <f>'Générateur Emprise 25ans'!$C5</f>
        <v>2</v>
      </c>
      <c r="E60" s="834">
        <f>'Générateur Emprise 25ans'!$D22</f>
        <v>12</v>
      </c>
      <c r="G60" s="345"/>
      <c r="H60" s="19" t="s">
        <v>287</v>
      </c>
      <c r="I60" s="827">
        <f>+$B$5</f>
        <v>200</v>
      </c>
      <c r="J60" s="19">
        <f>'Générateur Emprise 25ans'!$C5</f>
        <v>2</v>
      </c>
      <c r="K60" s="345">
        <f>'Générateur Emprise 25ans'!$D23</f>
        <v>12</v>
      </c>
      <c r="M60" s="345"/>
      <c r="N60" s="19" t="s">
        <v>287</v>
      </c>
      <c r="O60" s="827">
        <f>+$B$5</f>
        <v>200</v>
      </c>
      <c r="P60" s="19">
        <f>'Générateur Emprise 25ans'!$C5</f>
        <v>2</v>
      </c>
      <c r="Q60" s="345">
        <f>'Générateur Emprise 25ans'!$D24</f>
        <v>12</v>
      </c>
      <c r="S60" s="345"/>
      <c r="T60" s="19" t="s">
        <v>287</v>
      </c>
      <c r="U60" s="827">
        <f>+$B$5</f>
        <v>200</v>
      </c>
      <c r="V60" s="19">
        <f>'Générateur Emprise 25ans'!$C5</f>
        <v>2</v>
      </c>
      <c r="W60" s="345">
        <f>'Générateur Emprise 25ans'!$D25</f>
        <v>12</v>
      </c>
      <c r="Y60" s="345"/>
      <c r="Z60" s="19" t="s">
        <v>287</v>
      </c>
      <c r="AA60" s="827">
        <f>+$B$5</f>
        <v>200</v>
      </c>
      <c r="AB60" s="19">
        <f>'Générateur Emprise 25ans'!$C5</f>
        <v>2</v>
      </c>
      <c r="AC60" s="345">
        <f>'Générateur Emprise 25ans'!$D26</f>
        <v>12</v>
      </c>
      <c r="AE60" s="345"/>
      <c r="AF60" s="19" t="s">
        <v>287</v>
      </c>
      <c r="AG60" s="827">
        <f>+$B$5</f>
        <v>200</v>
      </c>
      <c r="AH60" s="19">
        <f>'Générateur Emprise 25ans'!$C5</f>
        <v>2</v>
      </c>
      <c r="AI60" s="345">
        <f>'Générateur Emprise 25ans'!$D27</f>
        <v>12</v>
      </c>
      <c r="AK60" s="345"/>
      <c r="AL60" s="19" t="s">
        <v>287</v>
      </c>
      <c r="AM60" s="827">
        <f>+$B$5</f>
        <v>200</v>
      </c>
      <c r="AN60" s="19">
        <f>'Générateur Emprise 25ans'!$C5</f>
        <v>2</v>
      </c>
      <c r="AO60" s="345">
        <f>'Générateur Emprise 25ans'!$D28</f>
        <v>12</v>
      </c>
      <c r="AQ60" s="345"/>
      <c r="AR60" s="19" t="s">
        <v>287</v>
      </c>
      <c r="AS60" s="827">
        <f>+$B$5</f>
        <v>200</v>
      </c>
      <c r="AT60" s="19">
        <f>'Générateur Emprise 25ans'!$C5</f>
        <v>2</v>
      </c>
      <c r="AU60" s="345">
        <f>'Générateur Emprise 25ans'!$D29</f>
        <v>12</v>
      </c>
      <c r="AW60" s="345"/>
      <c r="AX60" s="19" t="s">
        <v>287</v>
      </c>
      <c r="AY60" s="827">
        <f>+$B$5</f>
        <v>200</v>
      </c>
      <c r="AZ60" s="19">
        <f>'Générateur Emprise 25ans'!$C5</f>
        <v>2</v>
      </c>
      <c r="BA60" s="345">
        <f>'Générateur Emprise 25ans'!$D30</f>
        <v>12</v>
      </c>
      <c r="BC60" s="345"/>
      <c r="BD60" s="19" t="s">
        <v>287</v>
      </c>
      <c r="BE60" s="827">
        <f>+$B$5</f>
        <v>200</v>
      </c>
      <c r="BF60" s="19">
        <f>'Générateur Emprise 25ans'!$C5</f>
        <v>2</v>
      </c>
      <c r="BG60" s="345">
        <f>'Générateur Emprise 25ans'!$D31</f>
        <v>12</v>
      </c>
      <c r="BI60" s="345"/>
      <c r="BJ60" s="19" t="s">
        <v>287</v>
      </c>
      <c r="BK60" s="827">
        <f>+$B$5</f>
        <v>200</v>
      </c>
      <c r="BL60" s="19">
        <f>'Générateur Emprise 25ans'!$C5</f>
        <v>2</v>
      </c>
      <c r="BM60" s="345">
        <f>'Générateur Emprise 25ans'!$D32</f>
        <v>12</v>
      </c>
      <c r="BO60" s="345"/>
      <c r="BP60" s="19" t="s">
        <v>287</v>
      </c>
      <c r="BQ60" s="827">
        <f>+$B$5</f>
        <v>200</v>
      </c>
      <c r="BR60" s="19">
        <f>'Générateur Emprise 25ans'!$C5</f>
        <v>2</v>
      </c>
      <c r="BS60" s="345">
        <f>'Générateur Emprise 25ans'!$D33</f>
        <v>12</v>
      </c>
      <c r="BU60" s="345"/>
      <c r="BV60" s="19" t="s">
        <v>287</v>
      </c>
      <c r="BW60" s="827">
        <f>+$B$5</f>
        <v>200</v>
      </c>
      <c r="BX60" s="19">
        <f>'Générateur Emprise 25ans'!$C5</f>
        <v>2</v>
      </c>
      <c r="BY60" s="345">
        <f>'Générateur Emprise 25ans'!$D34</f>
        <v>12</v>
      </c>
      <c r="CA60" s="345"/>
      <c r="CB60" s="19" t="s">
        <v>287</v>
      </c>
      <c r="CC60" s="827">
        <f>+$B$5</f>
        <v>200</v>
      </c>
      <c r="CD60" s="19">
        <f>'Générateur Emprise 25ans'!$C5</f>
        <v>2</v>
      </c>
      <c r="CE60" s="345">
        <f>'Générateur Emprise 25ans'!$D35</f>
        <v>12</v>
      </c>
      <c r="CG60" s="345"/>
      <c r="CH60" s="19" t="s">
        <v>287</v>
      </c>
      <c r="CI60" s="827">
        <f>+$B$5</f>
        <v>200</v>
      </c>
      <c r="CJ60" s="19">
        <f>'Générateur Emprise 25ans'!$C5</f>
        <v>2</v>
      </c>
      <c r="CK60" s="345">
        <f>'Générateur Emprise 25ans'!$D36</f>
        <v>12</v>
      </c>
      <c r="CM60" s="345"/>
      <c r="CN60" s="19" t="s">
        <v>287</v>
      </c>
      <c r="CO60" s="827">
        <f>+$B$5</f>
        <v>200</v>
      </c>
      <c r="CP60" s="19">
        <f>'Générateur Emprise 25ans'!$C5</f>
        <v>2</v>
      </c>
      <c r="CQ60" s="345">
        <f>'Générateur Emprise 25ans'!$D37</f>
        <v>12</v>
      </c>
      <c r="CS60" s="345"/>
      <c r="CT60" s="19" t="s">
        <v>287</v>
      </c>
      <c r="CU60" s="827">
        <f>+$B$5</f>
        <v>200</v>
      </c>
      <c r="CV60" s="19">
        <f>'Générateur Emprise 25ans'!$C5</f>
        <v>2</v>
      </c>
      <c r="CW60" s="345">
        <f>'Générateur Emprise 25ans'!$D38</f>
        <v>12</v>
      </c>
      <c r="CY60" s="345"/>
      <c r="CZ60" s="19" t="s">
        <v>287</v>
      </c>
      <c r="DA60" s="827">
        <f>+$B$5</f>
        <v>200</v>
      </c>
      <c r="DB60" s="19">
        <f>'Générateur Emprise 25ans'!$C5</f>
        <v>2</v>
      </c>
      <c r="DC60" s="345">
        <f>'Générateur Emprise 25ans'!$D39</f>
        <v>12</v>
      </c>
      <c r="DE60" s="345"/>
      <c r="DF60" s="19" t="s">
        <v>287</v>
      </c>
      <c r="DG60" s="827">
        <f>+$B$5</f>
        <v>200</v>
      </c>
      <c r="DH60" s="19">
        <f>'Générateur Emprise 25ans'!$C5</f>
        <v>2</v>
      </c>
      <c r="DI60" s="345">
        <f>'Générateur Emprise 25ans'!$D40</f>
        <v>12</v>
      </c>
      <c r="DK60" s="345"/>
      <c r="DL60" s="19" t="s">
        <v>287</v>
      </c>
      <c r="DM60" s="827">
        <f>+$B$5</f>
        <v>200</v>
      </c>
      <c r="DN60" s="19">
        <f>'Générateur Emprise 25ans'!$C5</f>
        <v>2</v>
      </c>
      <c r="DO60" s="345">
        <f>'Générateur Emprise 25ans'!$D41</f>
        <v>12</v>
      </c>
      <c r="DQ60" s="345"/>
      <c r="DR60" s="19" t="s">
        <v>287</v>
      </c>
      <c r="DS60" s="827">
        <f>+$B$5</f>
        <v>200</v>
      </c>
      <c r="DT60" s="19">
        <f>'Générateur Emprise 25ans'!$C5</f>
        <v>2</v>
      </c>
      <c r="DU60" s="345">
        <f>'Générateur Emprise 25ans'!$D42</f>
        <v>12</v>
      </c>
      <c r="DW60" s="345"/>
      <c r="DX60" s="19" t="s">
        <v>287</v>
      </c>
      <c r="DY60" s="827">
        <f>+$B$5</f>
        <v>200</v>
      </c>
      <c r="DZ60" s="19">
        <f>'Générateur Emprise 25ans'!$C5</f>
        <v>2</v>
      </c>
      <c r="EA60" s="345">
        <f>'Générateur Emprise 25ans'!$D43</f>
        <v>12</v>
      </c>
      <c r="EC60" s="345"/>
      <c r="ED60" s="19" t="s">
        <v>287</v>
      </c>
      <c r="EE60" s="827">
        <f>+$B$5</f>
        <v>200</v>
      </c>
      <c r="EF60" s="19">
        <f>'Générateur Emprise 25ans'!$C5</f>
        <v>2</v>
      </c>
      <c r="EG60" s="345">
        <f>'Générateur Emprise 25ans'!$D44</f>
        <v>12</v>
      </c>
      <c r="EI60" s="345"/>
      <c r="EJ60" s="19" t="s">
        <v>287</v>
      </c>
      <c r="EK60" s="827">
        <f>+$B$5</f>
        <v>200</v>
      </c>
      <c r="EL60" s="19">
        <f>'Générateur Emprise 25ans'!$C5</f>
        <v>2</v>
      </c>
      <c r="EM60" s="345">
        <f>'Générateur Emprise 25ans'!$D45</f>
        <v>12</v>
      </c>
      <c r="EO60" s="345"/>
      <c r="EP60" s="19" t="s">
        <v>287</v>
      </c>
      <c r="EQ60" s="827">
        <f>+$B$5</f>
        <v>200</v>
      </c>
      <c r="ER60" s="19">
        <f>'Générateur Emprise 25ans'!$C5</f>
        <v>2</v>
      </c>
      <c r="ES60" s="345">
        <f>'Générateur Emprise 25ans'!$D46</f>
        <v>12</v>
      </c>
      <c r="EU60" s="345"/>
      <c r="EV60" s="19" t="s">
        <v>287</v>
      </c>
      <c r="EW60" s="827">
        <f>+$B$5</f>
        <v>200</v>
      </c>
      <c r="EX60" s="19">
        <f>'Générateur Emprise 25ans'!$C5</f>
        <v>2</v>
      </c>
      <c r="EY60" s="345">
        <f>'Générateur Emprise 25ans'!$D47</f>
        <v>12</v>
      </c>
      <c r="FA60" s="345"/>
      <c r="FB60" s="19" t="s">
        <v>287</v>
      </c>
      <c r="FC60" s="827">
        <f>+$B$5</f>
        <v>200</v>
      </c>
      <c r="FD60" s="19">
        <f>'Générateur Emprise 25ans'!$C5</f>
        <v>2</v>
      </c>
      <c r="FE60" s="345">
        <f>'Générateur Emprise 25ans'!$D48</f>
        <v>12</v>
      </c>
      <c r="FG60" s="345"/>
      <c r="FH60" s="19" t="s">
        <v>287</v>
      </c>
      <c r="FI60" s="827">
        <f>+$B$5</f>
        <v>200</v>
      </c>
      <c r="FJ60" s="19">
        <f>'Générateur Emprise 25ans'!$C5</f>
        <v>2</v>
      </c>
      <c r="FK60" s="345">
        <f>'Générateur Emprise 25ans'!$D49</f>
        <v>12</v>
      </c>
      <c r="FM60" s="345"/>
      <c r="FN60" s="19" t="s">
        <v>287</v>
      </c>
      <c r="FO60" s="827">
        <f>+$B$5</f>
        <v>200</v>
      </c>
      <c r="FP60" s="19">
        <f>'Générateur Emprise 25ans'!$C5</f>
        <v>2</v>
      </c>
      <c r="FQ60" s="345">
        <f>'Générateur Emprise 25ans'!$D50</f>
        <v>12</v>
      </c>
      <c r="FS60" s="345"/>
      <c r="FT60" s="19" t="s">
        <v>287</v>
      </c>
      <c r="FU60" s="827">
        <f>+$B$5</f>
        <v>200</v>
      </c>
      <c r="FV60" s="19">
        <f>'Générateur Emprise 25ans'!$C5</f>
        <v>2</v>
      </c>
      <c r="FW60" s="345">
        <f>'Générateur Emprise 25ans'!$D51</f>
        <v>12</v>
      </c>
      <c r="FY60" s="345"/>
    </row>
    <row r="61" spans="1:181" x14ac:dyDescent="0.3">
      <c r="A61" s="19"/>
      <c r="B61" s="827" t="s">
        <v>288</v>
      </c>
      <c r="C61" s="827">
        <f>+$B$6</f>
        <v>200</v>
      </c>
      <c r="D61" s="827">
        <f>'Générateur Emprise 25ans'!$C6</f>
        <v>2</v>
      </c>
      <c r="E61" s="834">
        <f>'Générateur Emprise 25ans'!$F22</f>
        <v>12</v>
      </c>
      <c r="G61" s="345"/>
      <c r="H61" s="19" t="s">
        <v>288</v>
      </c>
      <c r="I61" s="827">
        <f>+$B$6</f>
        <v>200</v>
      </c>
      <c r="J61" s="19">
        <f>'Générateur Emprise 25ans'!$C6</f>
        <v>2</v>
      </c>
      <c r="K61" s="345">
        <f>'Générateur Emprise 25ans'!$F23</f>
        <v>12</v>
      </c>
      <c r="M61" s="345"/>
      <c r="N61" s="19" t="s">
        <v>288</v>
      </c>
      <c r="O61" s="827">
        <f>+$B$6</f>
        <v>200</v>
      </c>
      <c r="P61" s="19">
        <f>'Générateur Emprise 25ans'!$C6</f>
        <v>2</v>
      </c>
      <c r="Q61" s="345">
        <f>'Générateur Emprise 25ans'!$F24</f>
        <v>12</v>
      </c>
      <c r="S61" s="345"/>
      <c r="T61" s="19" t="s">
        <v>288</v>
      </c>
      <c r="U61" s="827">
        <f>+$B$6</f>
        <v>200</v>
      </c>
      <c r="V61" s="19">
        <f>'Générateur Emprise 25ans'!$C6</f>
        <v>2</v>
      </c>
      <c r="W61" s="345">
        <f>'Générateur Emprise 25ans'!$F25</f>
        <v>12</v>
      </c>
      <c r="Y61" s="345"/>
      <c r="Z61" s="19" t="s">
        <v>288</v>
      </c>
      <c r="AA61" s="827">
        <f>+$B$6</f>
        <v>200</v>
      </c>
      <c r="AB61" s="19">
        <f>'Générateur Emprise 25ans'!$C6</f>
        <v>2</v>
      </c>
      <c r="AC61" s="345">
        <f>'Générateur Emprise 25ans'!$F26</f>
        <v>12</v>
      </c>
      <c r="AE61" s="345"/>
      <c r="AF61" s="19" t="s">
        <v>288</v>
      </c>
      <c r="AG61" s="827">
        <f>+$B$6</f>
        <v>200</v>
      </c>
      <c r="AH61" s="19">
        <f>'Générateur Emprise 25ans'!$C6</f>
        <v>2</v>
      </c>
      <c r="AI61" s="345">
        <f>'Générateur Emprise 25ans'!$F27</f>
        <v>12</v>
      </c>
      <c r="AK61" s="345"/>
      <c r="AL61" s="19" t="s">
        <v>288</v>
      </c>
      <c r="AM61" s="827">
        <f>+$B$6</f>
        <v>200</v>
      </c>
      <c r="AN61" s="19">
        <f>'Générateur Emprise 25ans'!$C6</f>
        <v>2</v>
      </c>
      <c r="AO61" s="345">
        <f>'Générateur Emprise 25ans'!$F28</f>
        <v>12</v>
      </c>
      <c r="AQ61" s="345"/>
      <c r="AR61" s="19" t="s">
        <v>288</v>
      </c>
      <c r="AS61" s="827">
        <f>+$B$6</f>
        <v>200</v>
      </c>
      <c r="AT61" s="19">
        <f>'Générateur Emprise 25ans'!$C6</f>
        <v>2</v>
      </c>
      <c r="AU61" s="345">
        <f>'Générateur Emprise 25ans'!$F29</f>
        <v>12</v>
      </c>
      <c r="AW61" s="345"/>
      <c r="AX61" s="19" t="s">
        <v>288</v>
      </c>
      <c r="AY61" s="827">
        <f>+$B$6</f>
        <v>200</v>
      </c>
      <c r="AZ61" s="19">
        <f>'Générateur Emprise 25ans'!$C6</f>
        <v>2</v>
      </c>
      <c r="BA61" s="345">
        <f>'Générateur Emprise 25ans'!$F30</f>
        <v>12</v>
      </c>
      <c r="BC61" s="345"/>
      <c r="BD61" s="19" t="s">
        <v>288</v>
      </c>
      <c r="BE61" s="827">
        <f>+$B$6</f>
        <v>200</v>
      </c>
      <c r="BF61" s="19">
        <f>'Générateur Emprise 25ans'!$C6</f>
        <v>2</v>
      </c>
      <c r="BG61" s="345">
        <f>'Générateur Emprise 25ans'!$F31</f>
        <v>12</v>
      </c>
      <c r="BI61" s="345"/>
      <c r="BJ61" s="19" t="s">
        <v>288</v>
      </c>
      <c r="BK61" s="827">
        <f>+$B$6</f>
        <v>200</v>
      </c>
      <c r="BL61" s="19">
        <f>'Générateur Emprise 25ans'!$C6</f>
        <v>2</v>
      </c>
      <c r="BM61" s="345">
        <f>'Générateur Emprise 25ans'!$F32</f>
        <v>12</v>
      </c>
      <c r="BO61" s="345"/>
      <c r="BP61" s="19" t="s">
        <v>288</v>
      </c>
      <c r="BQ61" s="827">
        <f>+$B$6</f>
        <v>200</v>
      </c>
      <c r="BR61" s="19">
        <f>'Générateur Emprise 25ans'!$C6</f>
        <v>2</v>
      </c>
      <c r="BS61" s="345">
        <f>'Générateur Emprise 25ans'!$F33</f>
        <v>12</v>
      </c>
      <c r="BU61" s="345"/>
      <c r="BV61" s="19" t="s">
        <v>288</v>
      </c>
      <c r="BW61" s="827">
        <f>+$B$6</f>
        <v>200</v>
      </c>
      <c r="BX61" s="19">
        <f>'Générateur Emprise 25ans'!$C6</f>
        <v>2</v>
      </c>
      <c r="BY61" s="345">
        <f>'Générateur Emprise 25ans'!$F34</f>
        <v>12</v>
      </c>
      <c r="CA61" s="345"/>
      <c r="CB61" s="19" t="s">
        <v>288</v>
      </c>
      <c r="CC61" s="827">
        <f>+$B$6</f>
        <v>200</v>
      </c>
      <c r="CD61" s="19">
        <f>'Générateur Emprise 25ans'!$C6</f>
        <v>2</v>
      </c>
      <c r="CE61" s="345">
        <f>'Générateur Emprise 25ans'!$F35</f>
        <v>12</v>
      </c>
      <c r="CG61" s="345"/>
      <c r="CH61" s="19" t="s">
        <v>288</v>
      </c>
      <c r="CI61" s="827">
        <f>+$B$6</f>
        <v>200</v>
      </c>
      <c r="CJ61" s="19">
        <f>'Générateur Emprise 25ans'!$C6</f>
        <v>2</v>
      </c>
      <c r="CK61" s="345">
        <f>'Générateur Emprise 25ans'!$F36</f>
        <v>12</v>
      </c>
      <c r="CM61" s="345"/>
      <c r="CN61" s="19" t="s">
        <v>288</v>
      </c>
      <c r="CO61" s="827">
        <f>+$B$6</f>
        <v>200</v>
      </c>
      <c r="CP61" s="19">
        <f>'Générateur Emprise 25ans'!$C6</f>
        <v>2</v>
      </c>
      <c r="CQ61" s="345">
        <f>'Générateur Emprise 25ans'!$F37</f>
        <v>12</v>
      </c>
      <c r="CS61" s="345"/>
      <c r="CT61" s="19" t="s">
        <v>288</v>
      </c>
      <c r="CU61" s="827">
        <f>+$B$6</f>
        <v>200</v>
      </c>
      <c r="CV61" s="19">
        <f>'Générateur Emprise 25ans'!$C6</f>
        <v>2</v>
      </c>
      <c r="CW61" s="345">
        <f>'Générateur Emprise 25ans'!$F38</f>
        <v>12</v>
      </c>
      <c r="CY61" s="345"/>
      <c r="CZ61" s="19" t="s">
        <v>288</v>
      </c>
      <c r="DA61" s="827">
        <f>+$B$6</f>
        <v>200</v>
      </c>
      <c r="DB61" s="19">
        <f>'Générateur Emprise 25ans'!$C6</f>
        <v>2</v>
      </c>
      <c r="DC61" s="345">
        <f>'Générateur Emprise 25ans'!$F39</f>
        <v>12</v>
      </c>
      <c r="DE61" s="345"/>
      <c r="DF61" s="19" t="s">
        <v>288</v>
      </c>
      <c r="DG61" s="827">
        <f>+$B$6</f>
        <v>200</v>
      </c>
      <c r="DH61" s="19">
        <f>'Générateur Emprise 25ans'!$C6</f>
        <v>2</v>
      </c>
      <c r="DI61" s="345">
        <f>'Générateur Emprise 25ans'!$F40</f>
        <v>12</v>
      </c>
      <c r="DK61" s="345"/>
      <c r="DL61" s="19" t="s">
        <v>288</v>
      </c>
      <c r="DM61" s="827">
        <f>+$B$6</f>
        <v>200</v>
      </c>
      <c r="DN61" s="19">
        <f>'Générateur Emprise 25ans'!$C6</f>
        <v>2</v>
      </c>
      <c r="DO61" s="345">
        <f>'Générateur Emprise 25ans'!$F41</f>
        <v>12</v>
      </c>
      <c r="DQ61" s="345"/>
      <c r="DR61" s="19" t="s">
        <v>288</v>
      </c>
      <c r="DS61" s="827">
        <f>+$B$6</f>
        <v>200</v>
      </c>
      <c r="DT61" s="19">
        <f>'Générateur Emprise 25ans'!$C6</f>
        <v>2</v>
      </c>
      <c r="DU61" s="345">
        <f>'Générateur Emprise 25ans'!$F42</f>
        <v>12</v>
      </c>
      <c r="DW61" s="345"/>
      <c r="DX61" s="19" t="s">
        <v>288</v>
      </c>
      <c r="DY61" s="827">
        <f>+$B$6</f>
        <v>200</v>
      </c>
      <c r="DZ61" s="19">
        <f>'Générateur Emprise 25ans'!$C6</f>
        <v>2</v>
      </c>
      <c r="EA61" s="345">
        <f>'Générateur Emprise 25ans'!$F43</f>
        <v>12</v>
      </c>
      <c r="EC61" s="345"/>
      <c r="ED61" s="19" t="s">
        <v>288</v>
      </c>
      <c r="EE61" s="827">
        <f>+$B$6</f>
        <v>200</v>
      </c>
      <c r="EF61" s="19">
        <f>'Générateur Emprise 25ans'!$C6</f>
        <v>2</v>
      </c>
      <c r="EG61" s="345">
        <f>'Générateur Emprise 25ans'!$F44</f>
        <v>12</v>
      </c>
      <c r="EI61" s="345"/>
      <c r="EJ61" s="19" t="s">
        <v>288</v>
      </c>
      <c r="EK61" s="827">
        <f>+$B$6</f>
        <v>200</v>
      </c>
      <c r="EL61" s="19">
        <f>'Générateur Emprise 25ans'!$C6</f>
        <v>2</v>
      </c>
      <c r="EM61" s="345">
        <f>'Générateur Emprise 25ans'!$F45</f>
        <v>12</v>
      </c>
      <c r="EO61" s="345"/>
      <c r="EP61" s="19" t="s">
        <v>288</v>
      </c>
      <c r="EQ61" s="827">
        <f>+$B$6</f>
        <v>200</v>
      </c>
      <c r="ER61" s="19">
        <f>'Générateur Emprise 25ans'!$C6</f>
        <v>2</v>
      </c>
      <c r="ES61" s="345">
        <f>'Générateur Emprise 25ans'!$F46</f>
        <v>12</v>
      </c>
      <c r="EU61" s="345"/>
      <c r="EV61" s="19" t="s">
        <v>288</v>
      </c>
      <c r="EW61" s="827">
        <f>+$B$6</f>
        <v>200</v>
      </c>
      <c r="EX61" s="19">
        <f>'Générateur Emprise 25ans'!$C6</f>
        <v>2</v>
      </c>
      <c r="EY61" s="345">
        <f>'Générateur Emprise 25ans'!$F47</f>
        <v>12</v>
      </c>
      <c r="FA61" s="345"/>
      <c r="FB61" s="19" t="s">
        <v>288</v>
      </c>
      <c r="FC61" s="827">
        <f>+$B$6</f>
        <v>200</v>
      </c>
      <c r="FD61" s="19">
        <f>'Générateur Emprise 25ans'!$C6</f>
        <v>2</v>
      </c>
      <c r="FE61" s="345">
        <f>'Générateur Emprise 25ans'!$F48</f>
        <v>12</v>
      </c>
      <c r="FG61" s="345"/>
      <c r="FH61" s="19" t="s">
        <v>288</v>
      </c>
      <c r="FI61" s="827">
        <f>+$B$6</f>
        <v>200</v>
      </c>
      <c r="FJ61" s="19">
        <f>'Générateur Emprise 25ans'!$C6</f>
        <v>2</v>
      </c>
      <c r="FK61" s="345">
        <f>'Générateur Emprise 25ans'!$F49</f>
        <v>12</v>
      </c>
      <c r="FM61" s="345"/>
      <c r="FN61" s="19" t="s">
        <v>288</v>
      </c>
      <c r="FO61" s="827">
        <f>+$B$6</f>
        <v>200</v>
      </c>
      <c r="FP61" s="19">
        <f>'Générateur Emprise 25ans'!$C6</f>
        <v>2</v>
      </c>
      <c r="FQ61" s="345">
        <f>'Générateur Emprise 25ans'!$F50</f>
        <v>12</v>
      </c>
      <c r="FS61" s="345"/>
      <c r="FT61" s="19" t="s">
        <v>288</v>
      </c>
      <c r="FU61" s="827">
        <f>+$B$6</f>
        <v>200</v>
      </c>
      <c r="FV61" s="19">
        <f>'Générateur Emprise 25ans'!$C6</f>
        <v>2</v>
      </c>
      <c r="FW61" s="345">
        <f>'Générateur Emprise 25ans'!$F51</f>
        <v>12</v>
      </c>
      <c r="FY61" s="345"/>
    </row>
    <row r="62" spans="1:181" x14ac:dyDescent="0.3">
      <c r="A62" s="19"/>
      <c r="B62" s="827" t="s">
        <v>290</v>
      </c>
      <c r="C62" s="827">
        <f>+$B$7</f>
        <v>200</v>
      </c>
      <c r="D62" s="827">
        <f>'Générateur Emprise 25ans'!$C7</f>
        <v>2</v>
      </c>
      <c r="E62" s="834">
        <f>'Générateur Emprise 25ans'!$G22</f>
        <v>12</v>
      </c>
      <c r="G62" s="345"/>
      <c r="H62" s="827" t="s">
        <v>290</v>
      </c>
      <c r="I62" s="827">
        <f>+$B$7</f>
        <v>200</v>
      </c>
      <c r="J62" s="827">
        <f>'Générateur Emprise 25ans'!$C7</f>
        <v>2</v>
      </c>
      <c r="K62" s="834">
        <f>'Générateur Emprise 25ans'!$G23</f>
        <v>12</v>
      </c>
      <c r="M62" s="345"/>
      <c r="N62" s="827" t="s">
        <v>290</v>
      </c>
      <c r="O62" s="827">
        <f>+$B$7</f>
        <v>200</v>
      </c>
      <c r="P62" s="827">
        <f>'Générateur Emprise 25ans'!$C7</f>
        <v>2</v>
      </c>
      <c r="Q62" s="834">
        <f>'Générateur Emprise 25ans'!$G24</f>
        <v>12</v>
      </c>
      <c r="S62" s="345"/>
      <c r="T62" s="827" t="s">
        <v>290</v>
      </c>
      <c r="U62" s="827">
        <f>+$B$7</f>
        <v>200</v>
      </c>
      <c r="V62" s="827">
        <f>'Générateur Emprise 25ans'!$C7</f>
        <v>2</v>
      </c>
      <c r="W62" s="834">
        <f>'Générateur Emprise 25ans'!$G25</f>
        <v>12</v>
      </c>
      <c r="Y62" s="345"/>
      <c r="Z62" s="827" t="s">
        <v>290</v>
      </c>
      <c r="AA62" s="827">
        <f>+$B$7</f>
        <v>200</v>
      </c>
      <c r="AB62" s="827">
        <f>'Générateur Emprise 25ans'!$C7</f>
        <v>2</v>
      </c>
      <c r="AC62" s="834">
        <f>'Générateur Emprise 25ans'!$G26</f>
        <v>12</v>
      </c>
      <c r="AE62" s="345"/>
      <c r="AF62" s="827" t="s">
        <v>290</v>
      </c>
      <c r="AG62" s="827">
        <f>+$B$7</f>
        <v>200</v>
      </c>
      <c r="AH62" s="827">
        <f>'Générateur Emprise 25ans'!$C7</f>
        <v>2</v>
      </c>
      <c r="AI62" s="834">
        <f>'Générateur Emprise 25ans'!$G27</f>
        <v>12</v>
      </c>
      <c r="AK62" s="345"/>
      <c r="AL62" s="827" t="s">
        <v>290</v>
      </c>
      <c r="AM62" s="827">
        <f>+$B$7</f>
        <v>200</v>
      </c>
      <c r="AN62" s="827">
        <f>'Générateur Emprise 25ans'!$C7</f>
        <v>2</v>
      </c>
      <c r="AO62" s="834">
        <f>'Générateur Emprise 25ans'!$G28</f>
        <v>12</v>
      </c>
      <c r="AQ62" s="345"/>
      <c r="AR62" s="827" t="s">
        <v>290</v>
      </c>
      <c r="AS62" s="827">
        <f>+$B$7</f>
        <v>200</v>
      </c>
      <c r="AT62" s="827">
        <f>'Générateur Emprise 25ans'!$C7</f>
        <v>2</v>
      </c>
      <c r="AU62" s="834">
        <f>'Générateur Emprise 25ans'!$G29</f>
        <v>12</v>
      </c>
      <c r="AW62" s="345"/>
      <c r="AX62" s="827" t="s">
        <v>290</v>
      </c>
      <c r="AY62" s="827">
        <f>+$B$7</f>
        <v>200</v>
      </c>
      <c r="AZ62" s="827">
        <f>'Générateur Emprise 25ans'!$C7</f>
        <v>2</v>
      </c>
      <c r="BA62" s="834">
        <f>'Générateur Emprise 25ans'!$G30</f>
        <v>12</v>
      </c>
      <c r="BC62" s="345"/>
      <c r="BD62" s="827" t="s">
        <v>290</v>
      </c>
      <c r="BE62" s="827">
        <f>+$B$7</f>
        <v>200</v>
      </c>
      <c r="BF62" s="827">
        <f>'Générateur Emprise 25ans'!$C7</f>
        <v>2</v>
      </c>
      <c r="BG62" s="834">
        <f>'Générateur Emprise 25ans'!$G31</f>
        <v>12</v>
      </c>
      <c r="BI62" s="345"/>
      <c r="BJ62" s="827" t="s">
        <v>290</v>
      </c>
      <c r="BK62" s="827">
        <f>+$B$7</f>
        <v>200</v>
      </c>
      <c r="BL62" s="827">
        <f>'Générateur Emprise 25ans'!$C7</f>
        <v>2</v>
      </c>
      <c r="BM62" s="834">
        <f>'Générateur Emprise 25ans'!$G32</f>
        <v>12</v>
      </c>
      <c r="BO62" s="345"/>
      <c r="BP62" s="827" t="s">
        <v>290</v>
      </c>
      <c r="BQ62" s="827">
        <f>+$B$7</f>
        <v>200</v>
      </c>
      <c r="BR62" s="827">
        <f>'Générateur Emprise 25ans'!$C7</f>
        <v>2</v>
      </c>
      <c r="BS62" s="834">
        <f>'Générateur Emprise 25ans'!$G33</f>
        <v>12</v>
      </c>
      <c r="BU62" s="345"/>
      <c r="BV62" s="827" t="s">
        <v>290</v>
      </c>
      <c r="BW62" s="827">
        <f>+$B$7</f>
        <v>200</v>
      </c>
      <c r="BX62" s="827">
        <f>'Générateur Emprise 25ans'!$C7</f>
        <v>2</v>
      </c>
      <c r="BY62" s="834">
        <f>'Générateur Emprise 25ans'!$G34</f>
        <v>12</v>
      </c>
      <c r="CA62" s="345"/>
      <c r="CB62" s="827" t="s">
        <v>290</v>
      </c>
      <c r="CC62" s="827">
        <f>+$B$7</f>
        <v>200</v>
      </c>
      <c r="CD62" s="827">
        <f>'Générateur Emprise 25ans'!$C7</f>
        <v>2</v>
      </c>
      <c r="CE62" s="834">
        <f>'Générateur Emprise 25ans'!$G35</f>
        <v>12</v>
      </c>
      <c r="CG62" s="345"/>
      <c r="CH62" s="827" t="s">
        <v>290</v>
      </c>
      <c r="CI62" s="827">
        <f>+$B$7</f>
        <v>200</v>
      </c>
      <c r="CJ62" s="827">
        <f>'Générateur Emprise 25ans'!$C7</f>
        <v>2</v>
      </c>
      <c r="CK62" s="834">
        <f>'Générateur Emprise 25ans'!$G36</f>
        <v>12</v>
      </c>
      <c r="CM62" s="345"/>
      <c r="CN62" s="827" t="s">
        <v>290</v>
      </c>
      <c r="CO62" s="827">
        <f>+$B$7</f>
        <v>200</v>
      </c>
      <c r="CP62" s="827">
        <f>'Générateur Emprise 25ans'!$C7</f>
        <v>2</v>
      </c>
      <c r="CQ62" s="834">
        <f>'Générateur Emprise 25ans'!$G37</f>
        <v>12</v>
      </c>
      <c r="CS62" s="345"/>
      <c r="CT62" s="827" t="s">
        <v>290</v>
      </c>
      <c r="CU62" s="827">
        <f>+$B$7</f>
        <v>200</v>
      </c>
      <c r="CV62" s="827">
        <f>'Générateur Emprise 25ans'!$C7</f>
        <v>2</v>
      </c>
      <c r="CW62" s="834">
        <f>'Générateur Emprise 25ans'!$G38</f>
        <v>12</v>
      </c>
      <c r="CY62" s="345"/>
      <c r="CZ62" s="827" t="s">
        <v>290</v>
      </c>
      <c r="DA62" s="827">
        <f>+$B$7</f>
        <v>200</v>
      </c>
      <c r="DB62" s="827">
        <f>'Générateur Emprise 25ans'!$C7</f>
        <v>2</v>
      </c>
      <c r="DC62" s="834">
        <f>'Générateur Emprise 25ans'!$G39</f>
        <v>12</v>
      </c>
      <c r="DE62" s="345"/>
      <c r="DF62" s="827" t="s">
        <v>290</v>
      </c>
      <c r="DG62" s="827">
        <f>+$B$7</f>
        <v>200</v>
      </c>
      <c r="DH62" s="827">
        <f>'Générateur Emprise 25ans'!$C7</f>
        <v>2</v>
      </c>
      <c r="DI62" s="834">
        <f>'Générateur Emprise 25ans'!$G40</f>
        <v>12</v>
      </c>
      <c r="DK62" s="345"/>
      <c r="DL62" s="827" t="s">
        <v>290</v>
      </c>
      <c r="DM62" s="827">
        <f>+$B$7</f>
        <v>200</v>
      </c>
      <c r="DN62" s="827">
        <f>'Générateur Emprise 25ans'!$C7</f>
        <v>2</v>
      </c>
      <c r="DO62" s="834">
        <f>'Générateur Emprise 25ans'!$G41</f>
        <v>12</v>
      </c>
      <c r="DQ62" s="345"/>
      <c r="DR62" s="827" t="s">
        <v>290</v>
      </c>
      <c r="DS62" s="827">
        <f>+$B$7</f>
        <v>200</v>
      </c>
      <c r="DT62" s="827">
        <f>'Générateur Emprise 25ans'!$C7</f>
        <v>2</v>
      </c>
      <c r="DU62" s="834">
        <f>'Générateur Emprise 25ans'!$G42</f>
        <v>12</v>
      </c>
      <c r="DW62" s="345"/>
      <c r="DX62" s="827" t="s">
        <v>290</v>
      </c>
      <c r="DY62" s="827">
        <f>+$B$7</f>
        <v>200</v>
      </c>
      <c r="DZ62" s="827">
        <f>'Générateur Emprise 25ans'!$C7</f>
        <v>2</v>
      </c>
      <c r="EA62" s="834">
        <f>'Générateur Emprise 25ans'!$G43</f>
        <v>12</v>
      </c>
      <c r="EC62" s="345"/>
      <c r="ED62" s="827" t="s">
        <v>290</v>
      </c>
      <c r="EE62" s="827">
        <f>+$B$7</f>
        <v>200</v>
      </c>
      <c r="EF62" s="827">
        <f>'Générateur Emprise 25ans'!$C7</f>
        <v>2</v>
      </c>
      <c r="EG62" s="834">
        <f>'Générateur Emprise 25ans'!$G44</f>
        <v>12</v>
      </c>
      <c r="EI62" s="345"/>
      <c r="EJ62" s="827" t="s">
        <v>290</v>
      </c>
      <c r="EK62" s="827">
        <f>+$B$7</f>
        <v>200</v>
      </c>
      <c r="EL62" s="827">
        <f>'Générateur Emprise 25ans'!$C7</f>
        <v>2</v>
      </c>
      <c r="EM62" s="834">
        <f>'Générateur Emprise 25ans'!$G45</f>
        <v>12</v>
      </c>
      <c r="EO62" s="345"/>
      <c r="EP62" s="827" t="s">
        <v>290</v>
      </c>
      <c r="EQ62" s="827">
        <f>+$B$7</f>
        <v>200</v>
      </c>
      <c r="ER62" s="827">
        <f>'Générateur Emprise 25ans'!$C7</f>
        <v>2</v>
      </c>
      <c r="ES62" s="834">
        <f>'Générateur Emprise 25ans'!$G46</f>
        <v>12</v>
      </c>
      <c r="EU62" s="345"/>
      <c r="EV62" s="827" t="s">
        <v>290</v>
      </c>
      <c r="EW62" s="827">
        <f>+$B$7</f>
        <v>200</v>
      </c>
      <c r="EX62" s="827">
        <f>'Générateur Emprise 25ans'!$C7</f>
        <v>2</v>
      </c>
      <c r="EY62" s="834">
        <f>'Générateur Emprise 25ans'!$G47</f>
        <v>12</v>
      </c>
      <c r="FA62" s="345"/>
      <c r="FB62" s="827" t="s">
        <v>290</v>
      </c>
      <c r="FC62" s="827">
        <f>+$B$7</f>
        <v>200</v>
      </c>
      <c r="FD62" s="827">
        <f>'Générateur Emprise 25ans'!$C7</f>
        <v>2</v>
      </c>
      <c r="FE62" s="834">
        <f>'Générateur Emprise 25ans'!$G48</f>
        <v>12</v>
      </c>
      <c r="FG62" s="345"/>
      <c r="FH62" s="827" t="s">
        <v>290</v>
      </c>
      <c r="FI62" s="827">
        <f>+$B$7</f>
        <v>200</v>
      </c>
      <c r="FJ62" s="827">
        <f>'Générateur Emprise 25ans'!$C7</f>
        <v>2</v>
      </c>
      <c r="FK62" s="834">
        <f>'Générateur Emprise 25ans'!$G49</f>
        <v>12</v>
      </c>
      <c r="FM62" s="345"/>
      <c r="FN62" s="827" t="s">
        <v>290</v>
      </c>
      <c r="FO62" s="827">
        <f>+$B$7</f>
        <v>200</v>
      </c>
      <c r="FP62" s="827">
        <f>'Générateur Emprise 25ans'!$C7</f>
        <v>2</v>
      </c>
      <c r="FQ62" s="834">
        <f>'Générateur Emprise 25ans'!$G50</f>
        <v>12</v>
      </c>
      <c r="FS62" s="345"/>
      <c r="FT62" s="827" t="s">
        <v>290</v>
      </c>
      <c r="FU62" s="827">
        <f>+$B$7</f>
        <v>200</v>
      </c>
      <c r="FV62" s="827">
        <f>'Générateur Emprise 25ans'!$C7</f>
        <v>2</v>
      </c>
      <c r="FW62" s="834">
        <f>'Générateur Emprise 25ans'!$G51</f>
        <v>12</v>
      </c>
      <c r="FY62" s="345"/>
    </row>
    <row r="63" spans="1:181" ht="15" thickBot="1" x14ac:dyDescent="0.35">
      <c r="A63" s="19"/>
      <c r="B63" s="826" t="s">
        <v>292</v>
      </c>
      <c r="C63" s="826">
        <f>+$B$8</f>
        <v>200</v>
      </c>
      <c r="D63" s="827">
        <f>'Générateur Emprise 25ans'!$C8</f>
        <v>2</v>
      </c>
      <c r="E63" s="832">
        <f>'Générateur Emprise 25ans'!$E22</f>
        <v>12</v>
      </c>
      <c r="G63" s="345"/>
      <c r="H63" s="668" t="s">
        <v>292</v>
      </c>
      <c r="I63" s="826">
        <f>+$B$8</f>
        <v>200</v>
      </c>
      <c r="J63" s="19">
        <f>'Générateur Emprise 25ans'!$C8</f>
        <v>2</v>
      </c>
      <c r="K63" s="630">
        <f>'Générateur Emprise 25ans'!$E23</f>
        <v>12</v>
      </c>
      <c r="M63" s="345"/>
      <c r="N63" s="668" t="s">
        <v>292</v>
      </c>
      <c r="O63" s="826">
        <f>+$B$8</f>
        <v>200</v>
      </c>
      <c r="P63" s="19">
        <f>'Générateur Emprise 25ans'!$C8</f>
        <v>2</v>
      </c>
      <c r="Q63" s="630">
        <f>'Générateur Emprise 25ans'!$E24</f>
        <v>12</v>
      </c>
      <c r="S63" s="345"/>
      <c r="T63" s="668" t="s">
        <v>292</v>
      </c>
      <c r="U63" s="826">
        <f>+$B$8</f>
        <v>200</v>
      </c>
      <c r="V63" s="19">
        <f>'Générateur Emprise 25ans'!$C8</f>
        <v>2</v>
      </c>
      <c r="W63" s="630">
        <f>'Générateur Emprise 25ans'!$E25</f>
        <v>12</v>
      </c>
      <c r="Y63" s="345"/>
      <c r="Z63" s="668" t="s">
        <v>292</v>
      </c>
      <c r="AA63" s="826">
        <f>+$B$8</f>
        <v>200</v>
      </c>
      <c r="AB63" s="19">
        <f>'Générateur Emprise 25ans'!$C8</f>
        <v>2</v>
      </c>
      <c r="AC63" s="630">
        <f>'Générateur Emprise 25ans'!$E26</f>
        <v>12</v>
      </c>
      <c r="AE63" s="345"/>
      <c r="AF63" s="668" t="s">
        <v>292</v>
      </c>
      <c r="AG63" s="826">
        <f>+$B$8</f>
        <v>200</v>
      </c>
      <c r="AH63" s="19">
        <f>'Générateur Emprise 25ans'!$C8</f>
        <v>2</v>
      </c>
      <c r="AI63" s="630">
        <f>'Générateur Emprise 25ans'!$E27</f>
        <v>12</v>
      </c>
      <c r="AK63" s="345"/>
      <c r="AL63" s="668" t="s">
        <v>292</v>
      </c>
      <c r="AM63" s="826">
        <f>+$B$8</f>
        <v>200</v>
      </c>
      <c r="AN63" s="19">
        <f>'Générateur Emprise 25ans'!$C8</f>
        <v>2</v>
      </c>
      <c r="AO63" s="630">
        <f>'Générateur Emprise 25ans'!$E28</f>
        <v>12</v>
      </c>
      <c r="AQ63" s="345"/>
      <c r="AR63" s="668" t="s">
        <v>292</v>
      </c>
      <c r="AS63" s="826">
        <f>+$B$8</f>
        <v>200</v>
      </c>
      <c r="AT63" s="19">
        <f>'Générateur Emprise 25ans'!$C8</f>
        <v>2</v>
      </c>
      <c r="AU63" s="630">
        <f>'Générateur Emprise 25ans'!$E29</f>
        <v>12</v>
      </c>
      <c r="AW63" s="345"/>
      <c r="AX63" s="668" t="s">
        <v>292</v>
      </c>
      <c r="AY63" s="826">
        <f>+$B$8</f>
        <v>200</v>
      </c>
      <c r="AZ63" s="19">
        <f>'Générateur Emprise 25ans'!$C8</f>
        <v>2</v>
      </c>
      <c r="BA63" s="630">
        <f>'Générateur Emprise 25ans'!$E30</f>
        <v>12</v>
      </c>
      <c r="BC63" s="345"/>
      <c r="BD63" s="668" t="s">
        <v>292</v>
      </c>
      <c r="BE63" s="826">
        <f>+$B$8</f>
        <v>200</v>
      </c>
      <c r="BF63" s="19">
        <f>'Générateur Emprise 25ans'!$C8</f>
        <v>2</v>
      </c>
      <c r="BG63" s="630">
        <f>'Générateur Emprise 25ans'!$E31</f>
        <v>12</v>
      </c>
      <c r="BI63" s="345"/>
      <c r="BJ63" s="668" t="s">
        <v>292</v>
      </c>
      <c r="BK63" s="826">
        <f>+$B$8</f>
        <v>200</v>
      </c>
      <c r="BL63" s="19">
        <f>'Générateur Emprise 25ans'!$C8</f>
        <v>2</v>
      </c>
      <c r="BM63" s="630">
        <f>'Générateur Emprise 25ans'!$E32</f>
        <v>12</v>
      </c>
      <c r="BO63" s="345"/>
      <c r="BP63" s="668" t="s">
        <v>292</v>
      </c>
      <c r="BQ63" s="826">
        <f>+$B$8</f>
        <v>200</v>
      </c>
      <c r="BR63" s="19">
        <f>'Générateur Emprise 25ans'!$C8</f>
        <v>2</v>
      </c>
      <c r="BS63" s="630">
        <f>'Générateur Emprise 25ans'!$E33</f>
        <v>12</v>
      </c>
      <c r="BU63" s="345"/>
      <c r="BV63" s="668" t="s">
        <v>292</v>
      </c>
      <c r="BW63" s="826">
        <f>+$B$8</f>
        <v>200</v>
      </c>
      <c r="BX63" s="19">
        <f>'Générateur Emprise 25ans'!$C8</f>
        <v>2</v>
      </c>
      <c r="BY63" s="630">
        <f>'Générateur Emprise 25ans'!$E34</f>
        <v>12</v>
      </c>
      <c r="CA63" s="345"/>
      <c r="CB63" s="668" t="s">
        <v>292</v>
      </c>
      <c r="CC63" s="826">
        <f>+$B$8</f>
        <v>200</v>
      </c>
      <c r="CD63" s="19">
        <f>'Générateur Emprise 25ans'!$C8</f>
        <v>2</v>
      </c>
      <c r="CE63" s="630">
        <f>'Générateur Emprise 25ans'!$E35</f>
        <v>12</v>
      </c>
      <c r="CG63" s="345"/>
      <c r="CH63" s="668" t="s">
        <v>292</v>
      </c>
      <c r="CI63" s="826">
        <f>+$B$8</f>
        <v>200</v>
      </c>
      <c r="CJ63" s="19">
        <f>'Générateur Emprise 25ans'!$C8</f>
        <v>2</v>
      </c>
      <c r="CK63" s="630">
        <f>'Générateur Emprise 25ans'!$E36</f>
        <v>12</v>
      </c>
      <c r="CM63" s="345"/>
      <c r="CN63" s="668" t="s">
        <v>292</v>
      </c>
      <c r="CO63" s="826">
        <f>+$B$8</f>
        <v>200</v>
      </c>
      <c r="CP63" s="19">
        <f>'Générateur Emprise 25ans'!$C8</f>
        <v>2</v>
      </c>
      <c r="CQ63" s="630">
        <f>'Générateur Emprise 25ans'!$E37</f>
        <v>12</v>
      </c>
      <c r="CS63" s="345"/>
      <c r="CT63" s="668" t="s">
        <v>292</v>
      </c>
      <c r="CU63" s="826">
        <f>+$B$8</f>
        <v>200</v>
      </c>
      <c r="CV63" s="19">
        <f>'Générateur Emprise 25ans'!$C8</f>
        <v>2</v>
      </c>
      <c r="CW63" s="630">
        <f>'Générateur Emprise 25ans'!$E38</f>
        <v>12</v>
      </c>
      <c r="CY63" s="345"/>
      <c r="CZ63" s="668" t="s">
        <v>292</v>
      </c>
      <c r="DA63" s="826">
        <f>+$B$8</f>
        <v>200</v>
      </c>
      <c r="DB63" s="19">
        <f>'Générateur Emprise 25ans'!$C8</f>
        <v>2</v>
      </c>
      <c r="DC63" s="630">
        <f>'Générateur Emprise 25ans'!$E39</f>
        <v>12</v>
      </c>
      <c r="DE63" s="345"/>
      <c r="DF63" s="668" t="s">
        <v>292</v>
      </c>
      <c r="DG63" s="826">
        <f>+$B$8</f>
        <v>200</v>
      </c>
      <c r="DH63" s="19">
        <f>'Générateur Emprise 25ans'!$C8</f>
        <v>2</v>
      </c>
      <c r="DI63" s="630">
        <f>'Générateur Emprise 25ans'!$E40</f>
        <v>12</v>
      </c>
      <c r="DK63" s="345"/>
      <c r="DL63" s="668" t="s">
        <v>292</v>
      </c>
      <c r="DM63" s="826">
        <f>+$B$8</f>
        <v>200</v>
      </c>
      <c r="DN63" s="19">
        <f>'Générateur Emprise 25ans'!$C8</f>
        <v>2</v>
      </c>
      <c r="DO63" s="630">
        <f>'Générateur Emprise 25ans'!$E41</f>
        <v>12</v>
      </c>
      <c r="DQ63" s="345"/>
      <c r="DR63" s="668" t="s">
        <v>292</v>
      </c>
      <c r="DS63" s="826">
        <f>+$B$8</f>
        <v>200</v>
      </c>
      <c r="DT63" s="19">
        <f>'Générateur Emprise 25ans'!$C8</f>
        <v>2</v>
      </c>
      <c r="DU63" s="630">
        <f>'Générateur Emprise 25ans'!$E42</f>
        <v>12</v>
      </c>
      <c r="DW63" s="345"/>
      <c r="DX63" s="668" t="s">
        <v>292</v>
      </c>
      <c r="DY63" s="826">
        <f>+$B$8</f>
        <v>200</v>
      </c>
      <c r="DZ63" s="19">
        <f>'Générateur Emprise 25ans'!$C8</f>
        <v>2</v>
      </c>
      <c r="EA63" s="630">
        <f>'Générateur Emprise 25ans'!$E43</f>
        <v>12</v>
      </c>
      <c r="EC63" s="345"/>
      <c r="ED63" s="668" t="s">
        <v>292</v>
      </c>
      <c r="EE63" s="826">
        <f>+$B$8</f>
        <v>200</v>
      </c>
      <c r="EF63" s="19">
        <f>'Générateur Emprise 25ans'!$C8</f>
        <v>2</v>
      </c>
      <c r="EG63" s="630">
        <f>'Générateur Emprise 25ans'!$E44</f>
        <v>12</v>
      </c>
      <c r="EI63" s="345"/>
      <c r="EJ63" s="668" t="s">
        <v>292</v>
      </c>
      <c r="EK63" s="826">
        <f>+$B$8</f>
        <v>200</v>
      </c>
      <c r="EL63" s="19">
        <f>'Générateur Emprise 25ans'!$C8</f>
        <v>2</v>
      </c>
      <c r="EM63" s="630">
        <f>'Générateur Emprise 25ans'!$E45</f>
        <v>12</v>
      </c>
      <c r="EO63" s="345"/>
      <c r="EP63" s="668" t="s">
        <v>292</v>
      </c>
      <c r="EQ63" s="826">
        <f>+$B$8</f>
        <v>200</v>
      </c>
      <c r="ER63" s="19">
        <f>'Générateur Emprise 25ans'!$C8</f>
        <v>2</v>
      </c>
      <c r="ES63" s="630">
        <f>'Générateur Emprise 25ans'!$E46</f>
        <v>12</v>
      </c>
      <c r="EU63" s="345"/>
      <c r="EV63" s="668" t="s">
        <v>292</v>
      </c>
      <c r="EW63" s="826">
        <f>+$B$8</f>
        <v>200</v>
      </c>
      <c r="EX63" s="19">
        <f>'Générateur Emprise 25ans'!$C8</f>
        <v>2</v>
      </c>
      <c r="EY63" s="630">
        <f>'Générateur Emprise 25ans'!$E47</f>
        <v>12</v>
      </c>
      <c r="FA63" s="345"/>
      <c r="FB63" s="668" t="s">
        <v>292</v>
      </c>
      <c r="FC63" s="826">
        <f>+$B$8</f>
        <v>200</v>
      </c>
      <c r="FD63" s="19">
        <f>'Générateur Emprise 25ans'!$C8</f>
        <v>2</v>
      </c>
      <c r="FE63" s="630">
        <f>'Générateur Emprise 25ans'!$E48</f>
        <v>12</v>
      </c>
      <c r="FG63" s="345"/>
      <c r="FH63" s="668" t="s">
        <v>292</v>
      </c>
      <c r="FI63" s="826">
        <f>+$B$8</f>
        <v>200</v>
      </c>
      <c r="FJ63" s="19">
        <f>'Générateur Emprise 25ans'!$C8</f>
        <v>2</v>
      </c>
      <c r="FK63" s="630">
        <f>'Générateur Emprise 25ans'!$E49</f>
        <v>12</v>
      </c>
      <c r="FM63" s="345"/>
      <c r="FN63" s="668" t="s">
        <v>292</v>
      </c>
      <c r="FO63" s="826">
        <f>+$B$8</f>
        <v>200</v>
      </c>
      <c r="FP63" s="19">
        <f>'Générateur Emprise 25ans'!$C8</f>
        <v>2</v>
      </c>
      <c r="FQ63" s="630">
        <f>'Générateur Emprise 25ans'!$E50</f>
        <v>12</v>
      </c>
      <c r="FS63" s="345"/>
      <c r="FT63" s="668" t="s">
        <v>292</v>
      </c>
      <c r="FU63" s="826">
        <f>+$B$8</f>
        <v>200</v>
      </c>
      <c r="FV63" s="19">
        <f>'Générateur Emprise 25ans'!$C8</f>
        <v>2</v>
      </c>
      <c r="FW63" s="630">
        <f>'Générateur Emprise 25ans'!$E51</f>
        <v>12</v>
      </c>
      <c r="FY63" s="345"/>
    </row>
    <row r="64" spans="1:181" ht="15" thickBot="1" x14ac:dyDescent="0.35">
      <c r="A64" s="19"/>
      <c r="B64" s="847" t="s">
        <v>489</v>
      </c>
      <c r="C64" s="847">
        <f>'Générateur Emprise 25ans'!$C2-($D63+$D62)</f>
        <v>196</v>
      </c>
      <c r="D64" s="845">
        <f>'Générateur Emprise 25ans'!$B2-($D61+$D60)</f>
        <v>196</v>
      </c>
      <c r="E64" s="845">
        <f>C64*D64</f>
        <v>38416</v>
      </c>
      <c r="G64" s="345"/>
      <c r="H64" s="847" t="s">
        <v>489</v>
      </c>
      <c r="I64" s="847">
        <f>'Générateur Emprise 25ans'!$C2-($D63+$D62)</f>
        <v>196</v>
      </c>
      <c r="J64" s="845">
        <f>'Générateur Emprise 25ans'!$B2-($D61+$D60)</f>
        <v>196</v>
      </c>
      <c r="K64" s="845">
        <f>I64*J64</f>
        <v>38416</v>
      </c>
      <c r="M64" s="345"/>
      <c r="N64" s="10" t="s">
        <v>489</v>
      </c>
      <c r="O64" s="10">
        <f>'Générateur Emprise 25ans'!$C2-($D63+$D62)</f>
        <v>196</v>
      </c>
      <c r="P64" s="477">
        <f>'Générateur Emprise 25ans'!$B2-($D61+$D60)</f>
        <v>196</v>
      </c>
      <c r="Q64" s="477">
        <f>O64*P64</f>
        <v>38416</v>
      </c>
      <c r="S64" s="345"/>
      <c r="T64" s="10" t="s">
        <v>489</v>
      </c>
      <c r="U64" s="10">
        <f>'Générateur Emprise 25ans'!$C2-($D63+$D62)</f>
        <v>196</v>
      </c>
      <c r="V64" s="477">
        <f>'Générateur Emprise 25ans'!$B2-($D61+$D60)</f>
        <v>196</v>
      </c>
      <c r="W64" s="477">
        <f>U64*V64</f>
        <v>38416</v>
      </c>
      <c r="Y64" s="345"/>
      <c r="Z64" s="10" t="s">
        <v>489</v>
      </c>
      <c r="AA64" s="10">
        <f>'Générateur Emprise 25ans'!$C2-($D63+$D62)</f>
        <v>196</v>
      </c>
      <c r="AB64" s="477">
        <f>'Générateur Emprise 25ans'!$B2-($D61+$D60)</f>
        <v>196</v>
      </c>
      <c r="AC64" s="477">
        <f>AA64*AB64</f>
        <v>38416</v>
      </c>
      <c r="AE64" s="345"/>
      <c r="AF64" s="10" t="s">
        <v>489</v>
      </c>
      <c r="AG64" s="10">
        <f>'Générateur Emprise 25ans'!$C2-($D63+$D62)</f>
        <v>196</v>
      </c>
      <c r="AH64" s="477">
        <f>'Générateur Emprise 25ans'!$B2-($D61+$D60)</f>
        <v>196</v>
      </c>
      <c r="AI64" s="477">
        <f>AG64*AH64</f>
        <v>38416</v>
      </c>
      <c r="AK64" s="345"/>
      <c r="AL64" s="10" t="s">
        <v>489</v>
      </c>
      <c r="AM64" s="10">
        <f>'Générateur Emprise 25ans'!$C2-($D63+$D62)</f>
        <v>196</v>
      </c>
      <c r="AN64" s="477">
        <f>'Générateur Emprise 25ans'!$B2-($D61+$D60)</f>
        <v>196</v>
      </c>
      <c r="AO64" s="477">
        <f>AM64*AN64</f>
        <v>38416</v>
      </c>
      <c r="AQ64" s="345"/>
      <c r="AR64" s="10" t="s">
        <v>489</v>
      </c>
      <c r="AS64" s="10">
        <f>'Générateur Emprise 25ans'!$C2-($D63+$D62)</f>
        <v>196</v>
      </c>
      <c r="AT64" s="477">
        <f>'Générateur Emprise 25ans'!$B2-($D61+$D60)</f>
        <v>196</v>
      </c>
      <c r="AU64" s="477">
        <f>AS64*AT64</f>
        <v>38416</v>
      </c>
      <c r="AW64" s="345"/>
      <c r="AX64" s="10" t="s">
        <v>489</v>
      </c>
      <c r="AY64" s="10">
        <f>'Générateur Emprise 25ans'!$C2-($D63+$D62)</f>
        <v>196</v>
      </c>
      <c r="AZ64" s="477">
        <f>'Générateur Emprise 25ans'!$B2-($D61+$D60)</f>
        <v>196</v>
      </c>
      <c r="BA64" s="477">
        <f>AY64*AZ64</f>
        <v>38416</v>
      </c>
      <c r="BC64" s="345"/>
      <c r="BD64" s="10" t="s">
        <v>489</v>
      </c>
      <c r="BE64" s="10">
        <f>'Générateur Emprise 25ans'!$C2-($D63+$D62)</f>
        <v>196</v>
      </c>
      <c r="BF64" s="477">
        <f>'Générateur Emprise 25ans'!$B2-($D61+$D60)</f>
        <v>196</v>
      </c>
      <c r="BG64" s="477">
        <f>BE64*BF64</f>
        <v>38416</v>
      </c>
      <c r="BI64" s="345"/>
      <c r="BJ64" s="10" t="s">
        <v>489</v>
      </c>
      <c r="BK64" s="10">
        <f>'Générateur Emprise 25ans'!$C2-($D63+$D62)</f>
        <v>196</v>
      </c>
      <c r="BL64" s="477">
        <f>'Générateur Emprise 25ans'!$B2-($D61+$D60)</f>
        <v>196</v>
      </c>
      <c r="BM64" s="477">
        <f>BK64*BL64</f>
        <v>38416</v>
      </c>
      <c r="BO64" s="345"/>
      <c r="BP64" s="10" t="s">
        <v>489</v>
      </c>
      <c r="BQ64" s="10">
        <f>'Générateur Emprise 25ans'!$C2-($D63+$D62)</f>
        <v>196</v>
      </c>
      <c r="BR64" s="477">
        <f>'Générateur Emprise 25ans'!$B2-($D61+$D60)</f>
        <v>196</v>
      </c>
      <c r="BS64" s="477">
        <f>BQ64*BR64</f>
        <v>38416</v>
      </c>
      <c r="BU64" s="345"/>
      <c r="BV64" s="10" t="s">
        <v>489</v>
      </c>
      <c r="BW64" s="10">
        <f>'Générateur Emprise 25ans'!$C2-($D63+$D62)</f>
        <v>196</v>
      </c>
      <c r="BX64" s="477">
        <f>'Générateur Emprise 25ans'!$B2-($D61+$D60)</f>
        <v>196</v>
      </c>
      <c r="BY64" s="477">
        <f>BW64*BX64</f>
        <v>38416</v>
      </c>
      <c r="CA64" s="345"/>
      <c r="CB64" s="10" t="s">
        <v>489</v>
      </c>
      <c r="CC64" s="10">
        <f>'Générateur Emprise 25ans'!$C2-($D63+$D62)</f>
        <v>196</v>
      </c>
      <c r="CD64" s="477">
        <f>'Générateur Emprise 25ans'!$B2-($D61+$D60)</f>
        <v>196</v>
      </c>
      <c r="CE64" s="477">
        <f>CC64*CD64</f>
        <v>38416</v>
      </c>
      <c r="CG64" s="345"/>
      <c r="CH64" s="10" t="s">
        <v>489</v>
      </c>
      <c r="CI64" s="10">
        <f>'Générateur Emprise 25ans'!$C2-($D63+$D62)</f>
        <v>196</v>
      </c>
      <c r="CJ64" s="477">
        <f>'Générateur Emprise 25ans'!$B2-($D61+$D60)</f>
        <v>196</v>
      </c>
      <c r="CK64" s="477">
        <f>CI64*CJ64</f>
        <v>38416</v>
      </c>
      <c r="CM64" s="345"/>
      <c r="CN64" s="10" t="s">
        <v>489</v>
      </c>
      <c r="CO64" s="10">
        <f>'Générateur Emprise 25ans'!$C2-($D63+$D62)</f>
        <v>196</v>
      </c>
      <c r="CP64" s="477">
        <f>'Générateur Emprise 25ans'!$B2-($D61+$D60)</f>
        <v>196</v>
      </c>
      <c r="CQ64" s="477">
        <f>CO64*CP64</f>
        <v>38416</v>
      </c>
      <c r="CS64" s="345"/>
      <c r="CT64" s="10" t="s">
        <v>489</v>
      </c>
      <c r="CU64" s="10">
        <f>'Générateur Emprise 25ans'!$C2-($D63+$D62)</f>
        <v>196</v>
      </c>
      <c r="CV64" s="477">
        <f>'Générateur Emprise 25ans'!$B2-($D61+$D60)</f>
        <v>196</v>
      </c>
      <c r="CW64" s="477">
        <f>CU64*CV64</f>
        <v>38416</v>
      </c>
      <c r="CY64" s="345"/>
      <c r="CZ64" s="10" t="s">
        <v>489</v>
      </c>
      <c r="DA64" s="10">
        <f>'Générateur Emprise 25ans'!$C2-($D63+$D62)</f>
        <v>196</v>
      </c>
      <c r="DB64" s="477">
        <f>'Générateur Emprise 25ans'!$B2-($D61+$D60)</f>
        <v>196</v>
      </c>
      <c r="DC64" s="477">
        <f>DA64*DB64</f>
        <v>38416</v>
      </c>
      <c r="DE64" s="345"/>
      <c r="DF64" s="10" t="s">
        <v>489</v>
      </c>
      <c r="DG64" s="10">
        <f>'Générateur Emprise 25ans'!$C2-($D63+$D62)</f>
        <v>196</v>
      </c>
      <c r="DH64" s="477">
        <f>'Générateur Emprise 25ans'!$B2-($D61+$D60)</f>
        <v>196</v>
      </c>
      <c r="DI64" s="477">
        <f>DG64*DH64</f>
        <v>38416</v>
      </c>
      <c r="DK64" s="345"/>
      <c r="DL64" s="10" t="s">
        <v>489</v>
      </c>
      <c r="DM64" s="10">
        <f>'Générateur Emprise 25ans'!$C2-($D63+$D62)</f>
        <v>196</v>
      </c>
      <c r="DN64" s="477">
        <f>'Générateur Emprise 25ans'!$B2-($D61+$D60)</f>
        <v>196</v>
      </c>
      <c r="DO64" s="477">
        <f>DM64*DN64</f>
        <v>38416</v>
      </c>
      <c r="DQ64" s="345"/>
      <c r="DR64" s="10" t="s">
        <v>489</v>
      </c>
      <c r="DS64" s="10">
        <f>'Générateur Emprise 25ans'!$C2-($D63+$D62)</f>
        <v>196</v>
      </c>
      <c r="DT64" s="477">
        <f>'Générateur Emprise 25ans'!$B2-($D61+$D60)</f>
        <v>196</v>
      </c>
      <c r="DU64" s="477">
        <f>DS64*DT64</f>
        <v>38416</v>
      </c>
      <c r="DW64" s="345"/>
      <c r="DX64" s="10" t="s">
        <v>489</v>
      </c>
      <c r="DY64" s="10">
        <f>'Générateur Emprise 25ans'!$C2-($D63+$D62)</f>
        <v>196</v>
      </c>
      <c r="DZ64" s="477">
        <f>'Générateur Emprise 25ans'!$B2-($D61+$D60)</f>
        <v>196</v>
      </c>
      <c r="EA64" s="477">
        <f>DY64*DZ64</f>
        <v>38416</v>
      </c>
      <c r="EC64" s="345"/>
      <c r="ED64" s="10" t="s">
        <v>489</v>
      </c>
      <c r="EE64" s="10">
        <f>'Générateur Emprise 25ans'!$C2-($D63+$D62)</f>
        <v>196</v>
      </c>
      <c r="EF64" s="477">
        <f>'Générateur Emprise 25ans'!$B2-($D61+$D60)</f>
        <v>196</v>
      </c>
      <c r="EG64" s="477">
        <f>EE64*EF64</f>
        <v>38416</v>
      </c>
      <c r="EI64" s="345"/>
      <c r="EJ64" s="10" t="s">
        <v>489</v>
      </c>
      <c r="EK64" s="10">
        <f>'Générateur Emprise 25ans'!$C2-($D63+$D62)</f>
        <v>196</v>
      </c>
      <c r="EL64" s="477">
        <f>'Générateur Emprise 25ans'!$B2-($D61+$D60)</f>
        <v>196</v>
      </c>
      <c r="EM64" s="477">
        <f>EK64*EL64</f>
        <v>38416</v>
      </c>
      <c r="EO64" s="345"/>
      <c r="EP64" s="10" t="s">
        <v>489</v>
      </c>
      <c r="EQ64" s="10">
        <f>'Générateur Emprise 25ans'!$C2-($D63+$D62)</f>
        <v>196</v>
      </c>
      <c r="ER64" s="477">
        <f>'Générateur Emprise 25ans'!$B2-($D61+$D60)</f>
        <v>196</v>
      </c>
      <c r="ES64" s="477">
        <f>EQ64*ER64</f>
        <v>38416</v>
      </c>
      <c r="EU64" s="345"/>
      <c r="EV64" s="10" t="s">
        <v>489</v>
      </c>
      <c r="EW64" s="10">
        <f>'Générateur Emprise 25ans'!$C2-($D63+$D62)</f>
        <v>196</v>
      </c>
      <c r="EX64" s="477">
        <f>'Générateur Emprise 25ans'!$B2-($D61+$D60)</f>
        <v>196</v>
      </c>
      <c r="EY64" s="477">
        <f>EW64*EX64</f>
        <v>38416</v>
      </c>
      <c r="FA64" s="345"/>
      <c r="FB64" s="10" t="s">
        <v>489</v>
      </c>
      <c r="FC64" s="10">
        <f>'Générateur Emprise 25ans'!$C2-($D63+$D62)</f>
        <v>196</v>
      </c>
      <c r="FD64" s="477">
        <f>'Générateur Emprise 25ans'!$B2-($D61+$D60)</f>
        <v>196</v>
      </c>
      <c r="FE64" s="477">
        <f>FC64*FD64</f>
        <v>38416</v>
      </c>
      <c r="FG64" s="345"/>
      <c r="FH64" s="10" t="s">
        <v>489</v>
      </c>
      <c r="FI64" s="10">
        <f>'Générateur Emprise 25ans'!$C2-($D63+$D62)</f>
        <v>196</v>
      </c>
      <c r="FJ64" s="477">
        <f>'Générateur Emprise 25ans'!$B2-($D61+$D60)</f>
        <v>196</v>
      </c>
      <c r="FK64" s="477">
        <f>FI64*FJ64</f>
        <v>38416</v>
      </c>
      <c r="FM64" s="345"/>
      <c r="FN64" s="10" t="s">
        <v>489</v>
      </c>
      <c r="FO64" s="10">
        <f>'Générateur Emprise 25ans'!$C2-($D63+$D62)</f>
        <v>196</v>
      </c>
      <c r="FP64" s="477">
        <f>'Générateur Emprise 25ans'!$B2-($D61+$D60)</f>
        <v>196</v>
      </c>
      <c r="FQ64" s="477">
        <f>FO64*FP64</f>
        <v>38416</v>
      </c>
      <c r="FS64" s="345"/>
      <c r="FT64" s="10" t="s">
        <v>489</v>
      </c>
      <c r="FU64" s="10">
        <f>'Générateur Emprise 25ans'!$C2-($D63+$D62)</f>
        <v>196</v>
      </c>
      <c r="FV64" s="477">
        <f>'Générateur Emprise 25ans'!$B2-($D61+$D60)</f>
        <v>196</v>
      </c>
      <c r="FW64" s="477">
        <f>FU64*FV64</f>
        <v>38416</v>
      </c>
      <c r="FY64" s="345"/>
    </row>
    <row r="65" spans="1:181" ht="15" thickBot="1" x14ac:dyDescent="0.35">
      <c r="A65" s="19"/>
      <c r="G65" s="345"/>
      <c r="M65" s="345"/>
      <c r="S65" s="345"/>
      <c r="Y65" s="345"/>
      <c r="AE65" s="345"/>
      <c r="AK65" s="345"/>
      <c r="AQ65" s="345"/>
      <c r="AW65" s="345"/>
      <c r="BC65" s="345"/>
      <c r="BI65" s="345"/>
      <c r="BO65" s="345"/>
      <c r="BU65" s="345"/>
      <c r="CA65" s="345"/>
      <c r="CG65" s="345"/>
      <c r="CM65" s="345"/>
      <c r="CS65" s="345"/>
      <c r="CY65" s="345"/>
      <c r="DE65" s="345"/>
      <c r="DK65" s="345"/>
      <c r="DQ65" s="345"/>
      <c r="DW65" s="345"/>
      <c r="EC65" s="345"/>
      <c r="EI65" s="345"/>
      <c r="EO65" s="345"/>
      <c r="EU65" s="345"/>
      <c r="FA65" s="345"/>
      <c r="FG65" s="345"/>
      <c r="FM65" s="345"/>
      <c r="FS65" s="345"/>
      <c r="FY65" s="345"/>
    </row>
    <row r="66" spans="1:181" x14ac:dyDescent="0.3">
      <c r="A66" s="19"/>
      <c r="B66" s="629" t="s">
        <v>431</v>
      </c>
      <c r="C66" s="600" t="s">
        <v>488</v>
      </c>
      <c r="D66" s="672" t="s">
        <v>487</v>
      </c>
      <c r="G66" s="345"/>
      <c r="H66" s="629" t="s">
        <v>431</v>
      </c>
      <c r="I66" s="600" t="s">
        <v>488</v>
      </c>
      <c r="J66" s="672" t="s">
        <v>487</v>
      </c>
      <c r="M66" s="345"/>
      <c r="N66" s="629" t="s">
        <v>431</v>
      </c>
      <c r="O66" s="600" t="s">
        <v>488</v>
      </c>
      <c r="P66" s="672" t="s">
        <v>487</v>
      </c>
      <c r="S66" s="345"/>
      <c r="T66" s="629" t="s">
        <v>431</v>
      </c>
      <c r="U66" s="600" t="s">
        <v>488</v>
      </c>
      <c r="V66" s="672" t="s">
        <v>487</v>
      </c>
      <c r="Y66" s="345"/>
      <c r="Z66" s="629" t="s">
        <v>431</v>
      </c>
      <c r="AA66" s="600" t="s">
        <v>488</v>
      </c>
      <c r="AB66" s="672" t="s">
        <v>487</v>
      </c>
      <c r="AE66" s="345"/>
      <c r="AF66" s="629" t="s">
        <v>431</v>
      </c>
      <c r="AG66" s="600" t="s">
        <v>488</v>
      </c>
      <c r="AH66" s="672" t="s">
        <v>487</v>
      </c>
      <c r="AK66" s="345"/>
      <c r="AL66" s="629" t="s">
        <v>431</v>
      </c>
      <c r="AM66" s="600" t="s">
        <v>488</v>
      </c>
      <c r="AN66" s="672" t="s">
        <v>487</v>
      </c>
      <c r="AQ66" s="345"/>
      <c r="AR66" s="629" t="s">
        <v>431</v>
      </c>
      <c r="AS66" s="600" t="s">
        <v>488</v>
      </c>
      <c r="AT66" s="672" t="s">
        <v>487</v>
      </c>
      <c r="AW66" s="345"/>
      <c r="AX66" s="629" t="s">
        <v>431</v>
      </c>
      <c r="AY66" s="600" t="s">
        <v>488</v>
      </c>
      <c r="AZ66" s="672" t="s">
        <v>487</v>
      </c>
      <c r="BC66" s="345"/>
      <c r="BD66" s="629" t="s">
        <v>431</v>
      </c>
      <c r="BE66" s="600" t="s">
        <v>488</v>
      </c>
      <c r="BF66" s="672" t="s">
        <v>487</v>
      </c>
      <c r="BI66" s="345"/>
      <c r="BJ66" s="629" t="s">
        <v>431</v>
      </c>
      <c r="BK66" s="600" t="s">
        <v>488</v>
      </c>
      <c r="BL66" s="672" t="s">
        <v>487</v>
      </c>
      <c r="BO66" s="345"/>
      <c r="BP66" s="629" t="s">
        <v>431</v>
      </c>
      <c r="BQ66" s="600" t="s">
        <v>488</v>
      </c>
      <c r="BR66" s="672" t="s">
        <v>487</v>
      </c>
      <c r="BU66" s="345"/>
      <c r="BV66" s="629" t="s">
        <v>431</v>
      </c>
      <c r="BW66" s="600" t="s">
        <v>488</v>
      </c>
      <c r="BX66" s="672" t="s">
        <v>487</v>
      </c>
      <c r="CA66" s="345"/>
      <c r="CB66" s="629" t="s">
        <v>431</v>
      </c>
      <c r="CC66" s="600" t="s">
        <v>488</v>
      </c>
      <c r="CD66" s="672" t="s">
        <v>487</v>
      </c>
      <c r="CG66" s="345"/>
      <c r="CH66" s="629" t="s">
        <v>431</v>
      </c>
      <c r="CI66" s="600" t="s">
        <v>488</v>
      </c>
      <c r="CJ66" s="672" t="s">
        <v>487</v>
      </c>
      <c r="CM66" s="345"/>
      <c r="CN66" s="629" t="s">
        <v>431</v>
      </c>
      <c r="CO66" s="600" t="s">
        <v>488</v>
      </c>
      <c r="CP66" s="672" t="s">
        <v>487</v>
      </c>
      <c r="CS66" s="345"/>
      <c r="CT66" s="629" t="s">
        <v>431</v>
      </c>
      <c r="CU66" s="600" t="s">
        <v>488</v>
      </c>
      <c r="CV66" s="672" t="s">
        <v>487</v>
      </c>
      <c r="CY66" s="345"/>
      <c r="CZ66" s="629" t="s">
        <v>431</v>
      </c>
      <c r="DA66" s="600" t="s">
        <v>488</v>
      </c>
      <c r="DB66" s="672" t="s">
        <v>487</v>
      </c>
      <c r="DE66" s="345"/>
      <c r="DF66" s="629" t="s">
        <v>431</v>
      </c>
      <c r="DG66" s="600" t="s">
        <v>488</v>
      </c>
      <c r="DH66" s="672" t="s">
        <v>487</v>
      </c>
      <c r="DK66" s="345"/>
      <c r="DL66" s="629" t="s">
        <v>431</v>
      </c>
      <c r="DM66" s="600" t="s">
        <v>488</v>
      </c>
      <c r="DN66" s="672" t="s">
        <v>487</v>
      </c>
      <c r="DQ66" s="345"/>
      <c r="DR66" s="629" t="s">
        <v>431</v>
      </c>
      <c r="DS66" s="600" t="s">
        <v>488</v>
      </c>
      <c r="DT66" s="672" t="s">
        <v>487</v>
      </c>
      <c r="DW66" s="345"/>
      <c r="DX66" s="629" t="s">
        <v>431</v>
      </c>
      <c r="DY66" s="600" t="s">
        <v>488</v>
      </c>
      <c r="DZ66" s="672" t="s">
        <v>487</v>
      </c>
      <c r="EC66" s="345"/>
      <c r="ED66" s="629" t="s">
        <v>431</v>
      </c>
      <c r="EE66" s="600" t="s">
        <v>488</v>
      </c>
      <c r="EF66" s="672" t="s">
        <v>487</v>
      </c>
      <c r="EI66" s="345"/>
      <c r="EJ66" s="629" t="s">
        <v>431</v>
      </c>
      <c r="EK66" s="600" t="s">
        <v>488</v>
      </c>
      <c r="EL66" s="672" t="s">
        <v>487</v>
      </c>
      <c r="EO66" s="345"/>
      <c r="EP66" s="629" t="s">
        <v>431</v>
      </c>
      <c r="EQ66" s="600" t="s">
        <v>488</v>
      </c>
      <c r="ER66" s="672" t="s">
        <v>487</v>
      </c>
      <c r="EU66" s="345"/>
      <c r="EV66" s="629" t="s">
        <v>431</v>
      </c>
      <c r="EW66" s="600" t="s">
        <v>488</v>
      </c>
      <c r="EX66" s="672" t="s">
        <v>487</v>
      </c>
      <c r="FA66" s="345"/>
      <c r="FB66" s="629" t="s">
        <v>431</v>
      </c>
      <c r="FC66" s="600" t="s">
        <v>488</v>
      </c>
      <c r="FD66" s="672" t="s">
        <v>487</v>
      </c>
      <c r="FG66" s="345"/>
      <c r="FH66" s="629" t="s">
        <v>431</v>
      </c>
      <c r="FI66" s="600" t="s">
        <v>488</v>
      </c>
      <c r="FJ66" s="672" t="s">
        <v>487</v>
      </c>
      <c r="FM66" s="345"/>
      <c r="FN66" s="629" t="s">
        <v>431</v>
      </c>
      <c r="FO66" s="600" t="s">
        <v>488</v>
      </c>
      <c r="FP66" s="672" t="s">
        <v>487</v>
      </c>
      <c r="FS66" s="345"/>
      <c r="FT66" s="629" t="s">
        <v>431</v>
      </c>
      <c r="FU66" s="600" t="s">
        <v>488</v>
      </c>
      <c r="FV66" s="672" t="s">
        <v>487</v>
      </c>
      <c r="FY66" s="345"/>
    </row>
    <row r="67" spans="1:181" ht="15" thickBot="1" x14ac:dyDescent="0.35">
      <c r="A67" s="19"/>
      <c r="B67" s="826">
        <f>'Générateur Emprise 25ans'!$I2</f>
        <v>1</v>
      </c>
      <c r="C67" s="833">
        <f>'Générateur Emprise 25ans'!$J2</f>
        <v>11</v>
      </c>
      <c r="D67" s="832">
        <f>'Générateur Emprise 25ans'!$K2</f>
        <v>10</v>
      </c>
      <c r="G67" s="345"/>
      <c r="H67" s="668">
        <f>'Générateur Emprise 25ans'!$I2</f>
        <v>1</v>
      </c>
      <c r="I67" s="50">
        <f>'Générateur Emprise 25ans'!$J2</f>
        <v>11</v>
      </c>
      <c r="J67" s="630">
        <f>'Générateur Emprise 25ans'!$K2</f>
        <v>10</v>
      </c>
      <c r="M67" s="345"/>
      <c r="N67" s="668">
        <f>'Générateur Emprise 25ans'!$I2</f>
        <v>1</v>
      </c>
      <c r="O67" s="50">
        <f>'Générateur Emprise 25ans'!$J2</f>
        <v>11</v>
      </c>
      <c r="P67" s="630">
        <f>'Générateur Emprise 25ans'!$K2</f>
        <v>10</v>
      </c>
      <c r="S67" s="345"/>
      <c r="T67" s="668">
        <f>'Générateur Emprise 25ans'!$I2</f>
        <v>1</v>
      </c>
      <c r="U67" s="50">
        <f>'Générateur Emprise 25ans'!$J2</f>
        <v>11</v>
      </c>
      <c r="V67" s="630">
        <f>'Générateur Emprise 25ans'!$K2</f>
        <v>10</v>
      </c>
      <c r="Y67" s="345"/>
      <c r="Z67" s="668">
        <f>'Générateur Emprise 25ans'!$I2</f>
        <v>1</v>
      </c>
      <c r="AA67" s="50">
        <f>'Générateur Emprise 25ans'!$J2</f>
        <v>11</v>
      </c>
      <c r="AB67" s="630">
        <f>'Générateur Emprise 25ans'!$K2</f>
        <v>10</v>
      </c>
      <c r="AE67" s="345"/>
      <c r="AF67" s="668">
        <f>'Générateur Emprise 25ans'!$I2</f>
        <v>1</v>
      </c>
      <c r="AG67" s="50">
        <f>'Générateur Emprise 25ans'!$J2</f>
        <v>11</v>
      </c>
      <c r="AH67" s="630">
        <f>'Générateur Emprise 25ans'!$K2</f>
        <v>10</v>
      </c>
      <c r="AK67" s="345"/>
      <c r="AL67" s="668">
        <f>'Générateur Emprise 25ans'!$I2</f>
        <v>1</v>
      </c>
      <c r="AM67" s="50">
        <f>'Générateur Emprise 25ans'!$J2</f>
        <v>11</v>
      </c>
      <c r="AN67" s="630">
        <f>'Générateur Emprise 25ans'!$K2</f>
        <v>10</v>
      </c>
      <c r="AQ67" s="345"/>
      <c r="AR67" s="668">
        <f>'Générateur Emprise 25ans'!$I2</f>
        <v>1</v>
      </c>
      <c r="AS67" s="50">
        <f>'Générateur Emprise 25ans'!$J2</f>
        <v>11</v>
      </c>
      <c r="AT67" s="630">
        <f>'Générateur Emprise 25ans'!$K2</f>
        <v>10</v>
      </c>
      <c r="AW67" s="345"/>
      <c r="AX67" s="668">
        <f>'Générateur Emprise 25ans'!$I2</f>
        <v>1</v>
      </c>
      <c r="AY67" s="50">
        <f>'Générateur Emprise 25ans'!$J2</f>
        <v>11</v>
      </c>
      <c r="AZ67" s="630">
        <f>'Générateur Emprise 25ans'!$K2</f>
        <v>10</v>
      </c>
      <c r="BC67" s="345"/>
      <c r="BD67" s="668">
        <f>'Générateur Emprise 25ans'!$I2</f>
        <v>1</v>
      </c>
      <c r="BE67" s="50">
        <f>'Générateur Emprise 25ans'!$J2</f>
        <v>11</v>
      </c>
      <c r="BF67" s="630">
        <f>'Générateur Emprise 25ans'!$K2</f>
        <v>10</v>
      </c>
      <c r="BI67" s="345"/>
      <c r="BJ67" s="668">
        <f>'Générateur Emprise 25ans'!$I2</f>
        <v>1</v>
      </c>
      <c r="BK67" s="50">
        <f>'Générateur Emprise 25ans'!$J2</f>
        <v>11</v>
      </c>
      <c r="BL67" s="630">
        <f>'Générateur Emprise 25ans'!$K2</f>
        <v>10</v>
      </c>
      <c r="BO67" s="345"/>
      <c r="BP67" s="668">
        <f>'Générateur Emprise 25ans'!$I2</f>
        <v>1</v>
      </c>
      <c r="BQ67" s="50">
        <f>'Générateur Emprise 25ans'!$J2</f>
        <v>11</v>
      </c>
      <c r="BR67" s="630">
        <f>'Générateur Emprise 25ans'!$K2</f>
        <v>10</v>
      </c>
      <c r="BU67" s="345"/>
      <c r="BV67" s="668">
        <f>'Générateur Emprise 25ans'!$I2</f>
        <v>1</v>
      </c>
      <c r="BW67" s="50">
        <f>'Générateur Emprise 25ans'!$J2</f>
        <v>11</v>
      </c>
      <c r="BX67" s="630">
        <f>'Générateur Emprise 25ans'!$K2</f>
        <v>10</v>
      </c>
      <c r="CA67" s="345"/>
      <c r="CB67" s="668">
        <f>'Générateur Emprise 25ans'!$I2</f>
        <v>1</v>
      </c>
      <c r="CC67" s="50">
        <f>'Générateur Emprise 25ans'!$J2</f>
        <v>11</v>
      </c>
      <c r="CD67" s="630">
        <f>'Générateur Emprise 25ans'!$K2</f>
        <v>10</v>
      </c>
      <c r="CG67" s="345"/>
      <c r="CH67" s="668">
        <f>'Générateur Emprise 25ans'!$I2</f>
        <v>1</v>
      </c>
      <c r="CI67" s="50">
        <f>'Générateur Emprise 25ans'!$J2</f>
        <v>11</v>
      </c>
      <c r="CJ67" s="630">
        <f>'Générateur Emprise 25ans'!$K2</f>
        <v>10</v>
      </c>
      <c r="CM67" s="345"/>
      <c r="CN67" s="668">
        <f>'Générateur Emprise 25ans'!$I2</f>
        <v>1</v>
      </c>
      <c r="CO67" s="50">
        <f>'Générateur Emprise 25ans'!$J2</f>
        <v>11</v>
      </c>
      <c r="CP67" s="630">
        <f>'Générateur Emprise 25ans'!$K2</f>
        <v>10</v>
      </c>
      <c r="CS67" s="345"/>
      <c r="CT67" s="668">
        <f>'Générateur Emprise 25ans'!$I2</f>
        <v>1</v>
      </c>
      <c r="CU67" s="50">
        <f>'Générateur Emprise 25ans'!$J2</f>
        <v>11</v>
      </c>
      <c r="CV67" s="630">
        <f>'Générateur Emprise 25ans'!$K2</f>
        <v>10</v>
      </c>
      <c r="CY67" s="345"/>
      <c r="CZ67" s="668">
        <f>'Générateur Emprise 25ans'!$I2</f>
        <v>1</v>
      </c>
      <c r="DA67" s="50">
        <f>'Générateur Emprise 25ans'!$J2</f>
        <v>11</v>
      </c>
      <c r="DB67" s="630">
        <f>'Générateur Emprise 25ans'!$K2</f>
        <v>10</v>
      </c>
      <c r="DE67" s="345"/>
      <c r="DF67" s="668">
        <f>'Générateur Emprise 25ans'!$I2</f>
        <v>1</v>
      </c>
      <c r="DG67" s="50">
        <f>'Générateur Emprise 25ans'!$J2</f>
        <v>11</v>
      </c>
      <c r="DH67" s="630">
        <f>'Générateur Emprise 25ans'!$K2</f>
        <v>10</v>
      </c>
      <c r="DK67" s="345"/>
      <c r="DL67" s="668">
        <f>'Générateur Emprise 25ans'!$I2</f>
        <v>1</v>
      </c>
      <c r="DM67" s="50">
        <f>'Générateur Emprise 25ans'!$J2</f>
        <v>11</v>
      </c>
      <c r="DN67" s="630">
        <f>'Générateur Emprise 25ans'!$K2</f>
        <v>10</v>
      </c>
      <c r="DQ67" s="345"/>
      <c r="DR67" s="668">
        <f>'Générateur Emprise 25ans'!$I2</f>
        <v>1</v>
      </c>
      <c r="DS67" s="50">
        <f>'Générateur Emprise 25ans'!$J2</f>
        <v>11</v>
      </c>
      <c r="DT67" s="630">
        <f>'Générateur Emprise 25ans'!$K2</f>
        <v>10</v>
      </c>
      <c r="DW67" s="345"/>
      <c r="DX67" s="668">
        <f>'Générateur Emprise 25ans'!$I2</f>
        <v>1</v>
      </c>
      <c r="DY67" s="50">
        <f>'Générateur Emprise 25ans'!$J2</f>
        <v>11</v>
      </c>
      <c r="DZ67" s="630">
        <f>'Générateur Emprise 25ans'!$K2</f>
        <v>10</v>
      </c>
      <c r="EC67" s="345"/>
      <c r="ED67" s="668">
        <f>'Générateur Emprise 25ans'!$I2</f>
        <v>1</v>
      </c>
      <c r="EE67" s="50">
        <f>'Générateur Emprise 25ans'!$J2</f>
        <v>11</v>
      </c>
      <c r="EF67" s="630">
        <f>'Générateur Emprise 25ans'!$K2</f>
        <v>10</v>
      </c>
      <c r="EI67" s="345"/>
      <c r="EJ67" s="668">
        <f>'Générateur Emprise 25ans'!$I2</f>
        <v>1</v>
      </c>
      <c r="EK67" s="50">
        <f>'Générateur Emprise 25ans'!$J2</f>
        <v>11</v>
      </c>
      <c r="EL67" s="630">
        <f>'Générateur Emprise 25ans'!$K2</f>
        <v>10</v>
      </c>
      <c r="EO67" s="345"/>
      <c r="EP67" s="668">
        <f>'Générateur Emprise 25ans'!$I2</f>
        <v>1</v>
      </c>
      <c r="EQ67" s="50">
        <f>'Générateur Emprise 25ans'!$J2</f>
        <v>11</v>
      </c>
      <c r="ER67" s="630">
        <f>'Générateur Emprise 25ans'!$K2</f>
        <v>10</v>
      </c>
      <c r="EU67" s="345"/>
      <c r="EV67" s="668">
        <f>'Générateur Emprise 25ans'!$I2</f>
        <v>1</v>
      </c>
      <c r="EW67" s="50">
        <f>'Générateur Emprise 25ans'!$J2</f>
        <v>11</v>
      </c>
      <c r="EX67" s="630">
        <f>'Générateur Emprise 25ans'!$K2</f>
        <v>10</v>
      </c>
      <c r="FA67" s="345"/>
      <c r="FB67" s="668">
        <f>'Générateur Emprise 25ans'!$I2</f>
        <v>1</v>
      </c>
      <c r="FC67" s="50">
        <f>'Générateur Emprise 25ans'!$J2</f>
        <v>11</v>
      </c>
      <c r="FD67" s="630">
        <f>'Générateur Emprise 25ans'!$K2</f>
        <v>10</v>
      </c>
      <c r="FG67" s="345"/>
      <c r="FH67" s="668">
        <f>'Générateur Emprise 25ans'!$I2</f>
        <v>1</v>
      </c>
      <c r="FI67" s="50">
        <f>'Générateur Emprise 25ans'!$J2</f>
        <v>11</v>
      </c>
      <c r="FJ67" s="630">
        <f>'Générateur Emprise 25ans'!$K2</f>
        <v>10</v>
      </c>
      <c r="FM67" s="345"/>
      <c r="FN67" s="668">
        <f>'Générateur Emprise 25ans'!$I2</f>
        <v>1</v>
      </c>
      <c r="FO67" s="50">
        <f>'Générateur Emprise 25ans'!$J2</f>
        <v>11</v>
      </c>
      <c r="FP67" s="630">
        <f>'Générateur Emprise 25ans'!$K2</f>
        <v>10</v>
      </c>
      <c r="FS67" s="345"/>
      <c r="FT67" s="668">
        <f>'Générateur Emprise 25ans'!$I2</f>
        <v>1</v>
      </c>
      <c r="FU67" s="50">
        <f>'Générateur Emprise 25ans'!$J2</f>
        <v>11</v>
      </c>
      <c r="FV67" s="630">
        <f>'Générateur Emprise 25ans'!$K2</f>
        <v>10</v>
      </c>
      <c r="FY67" s="345"/>
    </row>
    <row r="68" spans="1:181" ht="15" thickBot="1" x14ac:dyDescent="0.35">
      <c r="A68" s="19"/>
      <c r="G68" s="345"/>
      <c r="M68" s="345"/>
      <c r="S68" s="345"/>
      <c r="Y68" s="345"/>
      <c r="AE68" s="345"/>
      <c r="AK68" s="345"/>
      <c r="AQ68" s="345"/>
      <c r="AW68" s="345"/>
      <c r="BC68" s="345"/>
      <c r="BI68" s="345"/>
      <c r="BO68" s="345"/>
      <c r="BU68" s="345"/>
      <c r="CA68" s="345"/>
      <c r="CG68" s="345"/>
      <c r="CM68" s="345"/>
      <c r="CS68" s="345"/>
      <c r="CY68" s="345"/>
      <c r="DE68" s="345"/>
      <c r="DK68" s="345"/>
      <c r="DQ68" s="345"/>
      <c r="DW68" s="345"/>
      <c r="EC68" s="345"/>
      <c r="EI68" s="345"/>
      <c r="EO68" s="345"/>
      <c r="EU68" s="345"/>
      <c r="FA68" s="345"/>
      <c r="FG68" s="345"/>
      <c r="FM68" s="345"/>
      <c r="FS68" s="345"/>
      <c r="FY68" s="345"/>
    </row>
    <row r="69" spans="1:181" ht="15" thickBot="1" x14ac:dyDescent="0.35">
      <c r="A69" s="19"/>
      <c r="B69" s="838" t="s">
        <v>486</v>
      </c>
      <c r="C69" s="600" t="s">
        <v>485</v>
      </c>
      <c r="D69" s="600" t="s">
        <v>445</v>
      </c>
      <c r="E69" s="672" t="s">
        <v>475</v>
      </c>
      <c r="G69" s="345"/>
      <c r="H69" s="838" t="s">
        <v>486</v>
      </c>
      <c r="I69" s="600" t="s">
        <v>485</v>
      </c>
      <c r="J69" s="600" t="s">
        <v>445</v>
      </c>
      <c r="K69" s="672" t="s">
        <v>475</v>
      </c>
      <c r="M69" s="345"/>
      <c r="N69" s="838" t="s">
        <v>486</v>
      </c>
      <c r="O69" s="600" t="s">
        <v>485</v>
      </c>
      <c r="P69" s="600" t="s">
        <v>445</v>
      </c>
      <c r="Q69" s="672" t="s">
        <v>475</v>
      </c>
      <c r="S69" s="345"/>
      <c r="T69" s="838" t="s">
        <v>486</v>
      </c>
      <c r="U69" s="600" t="s">
        <v>485</v>
      </c>
      <c r="V69" s="600" t="s">
        <v>445</v>
      </c>
      <c r="W69" s="672" t="s">
        <v>475</v>
      </c>
      <c r="Y69" s="345"/>
      <c r="Z69" s="838" t="s">
        <v>486</v>
      </c>
      <c r="AA69" s="600" t="s">
        <v>485</v>
      </c>
      <c r="AB69" s="600" t="s">
        <v>445</v>
      </c>
      <c r="AC69" s="672" t="s">
        <v>475</v>
      </c>
      <c r="AE69" s="345"/>
      <c r="AF69" s="838" t="s">
        <v>486</v>
      </c>
      <c r="AG69" s="600" t="s">
        <v>485</v>
      </c>
      <c r="AH69" s="600" t="s">
        <v>445</v>
      </c>
      <c r="AI69" s="672" t="s">
        <v>475</v>
      </c>
      <c r="AK69" s="345"/>
      <c r="AL69" s="838" t="s">
        <v>486</v>
      </c>
      <c r="AM69" s="600" t="s">
        <v>485</v>
      </c>
      <c r="AN69" s="600" t="s">
        <v>445</v>
      </c>
      <c r="AO69" s="672" t="s">
        <v>475</v>
      </c>
      <c r="AQ69" s="345"/>
      <c r="AR69" s="838" t="s">
        <v>486</v>
      </c>
      <c r="AS69" s="600" t="s">
        <v>485</v>
      </c>
      <c r="AT69" s="600" t="s">
        <v>445</v>
      </c>
      <c r="AU69" s="672" t="s">
        <v>475</v>
      </c>
      <c r="AW69" s="345"/>
      <c r="AX69" s="838" t="s">
        <v>486</v>
      </c>
      <c r="AY69" s="600" t="s">
        <v>485</v>
      </c>
      <c r="AZ69" s="600" t="s">
        <v>445</v>
      </c>
      <c r="BA69" s="672" t="s">
        <v>475</v>
      </c>
      <c r="BC69" s="345"/>
      <c r="BD69" s="838" t="s">
        <v>486</v>
      </c>
      <c r="BE69" s="600" t="s">
        <v>485</v>
      </c>
      <c r="BF69" s="600" t="s">
        <v>445</v>
      </c>
      <c r="BG69" s="672" t="s">
        <v>475</v>
      </c>
      <c r="BI69" s="345"/>
      <c r="BJ69" s="838" t="s">
        <v>486</v>
      </c>
      <c r="BK69" s="600" t="s">
        <v>485</v>
      </c>
      <c r="BL69" s="600" t="s">
        <v>445</v>
      </c>
      <c r="BM69" s="672" t="s">
        <v>475</v>
      </c>
      <c r="BO69" s="345"/>
      <c r="BP69" s="838" t="s">
        <v>486</v>
      </c>
      <c r="BQ69" s="600" t="s">
        <v>485</v>
      </c>
      <c r="BR69" s="600" t="s">
        <v>445</v>
      </c>
      <c r="BS69" s="672" t="s">
        <v>475</v>
      </c>
      <c r="BU69" s="345"/>
      <c r="BV69" s="838" t="s">
        <v>486</v>
      </c>
      <c r="BW69" s="600" t="s">
        <v>485</v>
      </c>
      <c r="BX69" s="600" t="s">
        <v>445</v>
      </c>
      <c r="BY69" s="672" t="s">
        <v>475</v>
      </c>
      <c r="CA69" s="345"/>
      <c r="CB69" s="838" t="s">
        <v>486</v>
      </c>
      <c r="CC69" s="600" t="s">
        <v>485</v>
      </c>
      <c r="CD69" s="600" t="s">
        <v>445</v>
      </c>
      <c r="CE69" s="672" t="s">
        <v>475</v>
      </c>
      <c r="CG69" s="345"/>
      <c r="CH69" s="838" t="s">
        <v>486</v>
      </c>
      <c r="CI69" s="600" t="s">
        <v>485</v>
      </c>
      <c r="CJ69" s="600" t="s">
        <v>445</v>
      </c>
      <c r="CK69" s="672" t="s">
        <v>475</v>
      </c>
      <c r="CM69" s="345"/>
      <c r="CN69" s="838" t="s">
        <v>486</v>
      </c>
      <c r="CO69" s="600" t="s">
        <v>485</v>
      </c>
      <c r="CP69" s="600" t="s">
        <v>445</v>
      </c>
      <c r="CQ69" s="672" t="s">
        <v>475</v>
      </c>
      <c r="CS69" s="345"/>
      <c r="CT69" s="838" t="s">
        <v>486</v>
      </c>
      <c r="CU69" s="600" t="s">
        <v>485</v>
      </c>
      <c r="CV69" s="600" t="s">
        <v>445</v>
      </c>
      <c r="CW69" s="672" t="s">
        <v>475</v>
      </c>
      <c r="CY69" s="345"/>
      <c r="CZ69" s="838" t="s">
        <v>486</v>
      </c>
      <c r="DA69" s="600" t="s">
        <v>485</v>
      </c>
      <c r="DB69" s="600" t="s">
        <v>445</v>
      </c>
      <c r="DC69" s="672" t="s">
        <v>475</v>
      </c>
      <c r="DE69" s="345"/>
      <c r="DF69" s="838" t="s">
        <v>486</v>
      </c>
      <c r="DG69" s="600" t="s">
        <v>485</v>
      </c>
      <c r="DH69" s="600" t="s">
        <v>445</v>
      </c>
      <c r="DI69" s="672" t="s">
        <v>475</v>
      </c>
      <c r="DK69" s="345"/>
      <c r="DL69" s="838" t="s">
        <v>486</v>
      </c>
      <c r="DM69" s="600" t="s">
        <v>485</v>
      </c>
      <c r="DN69" s="600" t="s">
        <v>445</v>
      </c>
      <c r="DO69" s="672" t="s">
        <v>475</v>
      </c>
      <c r="DQ69" s="345"/>
      <c r="DR69" s="838" t="s">
        <v>486</v>
      </c>
      <c r="DS69" s="600" t="s">
        <v>485</v>
      </c>
      <c r="DT69" s="600" t="s">
        <v>445</v>
      </c>
      <c r="DU69" s="672" t="s">
        <v>475</v>
      </c>
      <c r="DW69" s="345"/>
      <c r="DX69" s="838" t="s">
        <v>486</v>
      </c>
      <c r="DY69" s="600" t="s">
        <v>485</v>
      </c>
      <c r="DZ69" s="600" t="s">
        <v>445</v>
      </c>
      <c r="EA69" s="672" t="s">
        <v>475</v>
      </c>
      <c r="EC69" s="345"/>
      <c r="ED69" s="838" t="s">
        <v>486</v>
      </c>
      <c r="EE69" s="600" t="s">
        <v>485</v>
      </c>
      <c r="EF69" s="600" t="s">
        <v>445</v>
      </c>
      <c r="EG69" s="672" t="s">
        <v>475</v>
      </c>
      <c r="EI69" s="345"/>
      <c r="EJ69" s="838" t="s">
        <v>486</v>
      </c>
      <c r="EK69" s="600" t="s">
        <v>485</v>
      </c>
      <c r="EL69" s="600" t="s">
        <v>445</v>
      </c>
      <c r="EM69" s="672" t="s">
        <v>475</v>
      </c>
      <c r="EO69" s="345"/>
      <c r="EP69" s="838" t="s">
        <v>486</v>
      </c>
      <c r="EQ69" s="600" t="s">
        <v>485</v>
      </c>
      <c r="ER69" s="600" t="s">
        <v>445</v>
      </c>
      <c r="ES69" s="672" t="s">
        <v>475</v>
      </c>
      <c r="EU69" s="345"/>
      <c r="EV69" s="838" t="s">
        <v>486</v>
      </c>
      <c r="EW69" s="600" t="s">
        <v>485</v>
      </c>
      <c r="EX69" s="600" t="s">
        <v>445</v>
      </c>
      <c r="EY69" s="672" t="s">
        <v>475</v>
      </c>
      <c r="FA69" s="345"/>
      <c r="FB69" s="838" t="s">
        <v>486</v>
      </c>
      <c r="FC69" s="600" t="s">
        <v>485</v>
      </c>
      <c r="FD69" s="600" t="s">
        <v>445</v>
      </c>
      <c r="FE69" s="672" t="s">
        <v>475</v>
      </c>
      <c r="FG69" s="345"/>
      <c r="FH69" s="838" t="s">
        <v>486</v>
      </c>
      <c r="FI69" s="600" t="s">
        <v>485</v>
      </c>
      <c r="FJ69" s="600" t="s">
        <v>445</v>
      </c>
      <c r="FK69" s="672" t="s">
        <v>475</v>
      </c>
      <c r="FM69" s="345"/>
      <c r="FN69" s="838" t="s">
        <v>486</v>
      </c>
      <c r="FO69" s="600" t="s">
        <v>485</v>
      </c>
      <c r="FP69" s="600" t="s">
        <v>445</v>
      </c>
      <c r="FQ69" s="672" t="s">
        <v>475</v>
      </c>
      <c r="FS69" s="345"/>
      <c r="FT69" s="838" t="s">
        <v>486</v>
      </c>
      <c r="FU69" s="600" t="s">
        <v>485</v>
      </c>
      <c r="FV69" s="600" t="s">
        <v>445</v>
      </c>
      <c r="FW69" s="672" t="s">
        <v>475</v>
      </c>
      <c r="FY69" s="345"/>
    </row>
    <row r="70" spans="1:181" ht="15" thickBot="1" x14ac:dyDescent="0.35">
      <c r="A70" s="19"/>
      <c r="B70" s="857">
        <f>IF(AND(C67*E63&gt;C60,C67*E62&gt;C60),1,0)</f>
        <v>0</v>
      </c>
      <c r="C70" s="857">
        <f>IF(AND(C67*E61&gt;C62,C67*E60&gt;C62),1,0)</f>
        <v>0</v>
      </c>
      <c r="D70" s="856">
        <f>IF(AND(C70=1,B70=1),1,0)</f>
        <v>0</v>
      </c>
      <c r="E70" s="855">
        <f>IF(AND(B70=0,C70=0,D70=0),1,0)</f>
        <v>1</v>
      </c>
      <c r="G70" s="345"/>
      <c r="H70" s="854">
        <f>IF(AND(I67*K63&gt;I60,I67*K62&gt;I60),1,0)</f>
        <v>0</v>
      </c>
      <c r="I70" s="854">
        <f>IF(AND(I67*K61&gt;I62,I67*K60&gt;I62),1,0)</f>
        <v>0</v>
      </c>
      <c r="J70" s="853">
        <f>IF(AND(I70=1,H70=1),1,0)</f>
        <v>0</v>
      </c>
      <c r="K70" s="852">
        <f>IF(AND(H70=0,I70=0,J70=0),1,0)</f>
        <v>1</v>
      </c>
      <c r="M70" s="345"/>
      <c r="N70" s="854">
        <f>IF(AND(O67*Q63&gt;O60,O67*Q62&gt;O60),1,0)</f>
        <v>0</v>
      </c>
      <c r="O70" s="854">
        <f>IF(AND(O67*Q61&gt;O62,O67*Q60&gt;O62),1,0)</f>
        <v>0</v>
      </c>
      <c r="P70" s="853">
        <f>IF(AND(O70=1,N70=1),1,0)</f>
        <v>0</v>
      </c>
      <c r="Q70" s="852">
        <f>IF(AND(N70=0,O70=0,P70=0),1,0)</f>
        <v>1</v>
      </c>
      <c r="S70" s="345"/>
      <c r="T70" s="854">
        <f>IF(AND(U67*W63&gt;U60,U67*W62&gt;U60),1,0)</f>
        <v>0</v>
      </c>
      <c r="U70" s="854">
        <f>IF(AND(U67*W61&gt;U62,U67*W60&gt;U62),1,0)</f>
        <v>0</v>
      </c>
      <c r="V70" s="853">
        <f>IF(AND(U70=1,T70=1),1,0)</f>
        <v>0</v>
      </c>
      <c r="W70" s="852">
        <f>IF(AND(T70=0,U70=0,V70=0),1,0)</f>
        <v>1</v>
      </c>
      <c r="Y70" s="345"/>
      <c r="Z70" s="854">
        <f>IF(AND(AA67*AC63&gt;AA60,AA67*AC62&gt;AA60),1,0)</f>
        <v>0</v>
      </c>
      <c r="AA70" s="854">
        <f>IF(AND(AA67*AC61&gt;AA62,AA67*AC60&gt;AA62),1,0)</f>
        <v>0</v>
      </c>
      <c r="AB70" s="853">
        <f>IF(AND(AA70=1,Z70=1),1,0)</f>
        <v>0</v>
      </c>
      <c r="AC70" s="852">
        <f>IF(AND(Z70=0,AA70=0,AB70=0),1,0)</f>
        <v>1</v>
      </c>
      <c r="AE70" s="345"/>
      <c r="AF70" s="854">
        <f>IF(AND(AG67*AI63&gt;AG60,AG67*AI62&gt;AG60),1,0)</f>
        <v>0</v>
      </c>
      <c r="AG70" s="854">
        <f>IF(AND(AG67*AI61&gt;AG62,AG67*AI60&gt;AG62),1,0)</f>
        <v>0</v>
      </c>
      <c r="AH70" s="853">
        <f>IF(AND(AG70=1,AF70=1),1,0)</f>
        <v>0</v>
      </c>
      <c r="AI70" s="852">
        <f>IF(AND(AF70=0,AG70=0,AH70=0),1,0)</f>
        <v>1</v>
      </c>
      <c r="AK70" s="345"/>
      <c r="AL70" s="854">
        <f>IF(AND(AM67*AO63&gt;AM60,AM67*AO62&gt;AM60),1,0)</f>
        <v>0</v>
      </c>
      <c r="AM70" s="854">
        <f>IF(AND(AM67*AO61&gt;AM62,AM67*AO60&gt;AM62),1,0)</f>
        <v>0</v>
      </c>
      <c r="AN70" s="853">
        <f>IF(AND(AM70=1,AL70=1),1,0)</f>
        <v>0</v>
      </c>
      <c r="AO70" s="852">
        <f>IF(AND(AL70=0,AM70=0,AN70=0),1,0)</f>
        <v>1</v>
      </c>
      <c r="AQ70" s="345"/>
      <c r="AR70" s="854">
        <f>IF(AND(AS67*AU63&gt;AS60,AS67*AU62&gt;AS60),1,0)</f>
        <v>0</v>
      </c>
      <c r="AS70" s="854">
        <f>IF(AND(AS67*AU61&gt;AS62,AS67*AU60&gt;AS62),1,0)</f>
        <v>0</v>
      </c>
      <c r="AT70" s="853">
        <f>IF(AND(AS70=1,AR70=1),1,0)</f>
        <v>0</v>
      </c>
      <c r="AU70" s="852">
        <f>IF(AND(AR70=0,AS70=0,AT70=0),1,0)</f>
        <v>1</v>
      </c>
      <c r="AW70" s="345"/>
      <c r="AX70" s="854">
        <f>IF(AND(AY67*BA63&gt;AY60,AY67*BA62&gt;AY60),1,0)</f>
        <v>0</v>
      </c>
      <c r="AY70" s="854">
        <f>IF(AND(AY67*BA61&gt;AY62,AY67*BA60&gt;AY62),1,0)</f>
        <v>0</v>
      </c>
      <c r="AZ70" s="853">
        <f>IF(AND(AY70=1,AX70=1),1,0)</f>
        <v>0</v>
      </c>
      <c r="BA70" s="852">
        <f>IF(AND(AX70=0,AY70=0,AZ70=0),1,0)</f>
        <v>1</v>
      </c>
      <c r="BC70" s="345"/>
      <c r="BD70" s="854">
        <f>IF(AND(BE67*BG63&gt;BE60,BE67*BG62&gt;BE60),1,0)</f>
        <v>0</v>
      </c>
      <c r="BE70" s="854">
        <f>IF(AND(BE67*BG61&gt;BE62,BE67*BG60&gt;BE62),1,0)</f>
        <v>0</v>
      </c>
      <c r="BF70" s="853">
        <f>IF(AND(BE70=1,BD70=1),1,0)</f>
        <v>0</v>
      </c>
      <c r="BG70" s="852">
        <f>IF(AND(BD70=0,BE70=0,BF70=0),1,0)</f>
        <v>1</v>
      </c>
      <c r="BI70" s="345"/>
      <c r="BJ70" s="854">
        <f>IF(AND(BK67*BM63&gt;BK60,BK67*BM62&gt;BK60),1,0)</f>
        <v>0</v>
      </c>
      <c r="BK70" s="854">
        <f>IF(AND(BK67*BM61&gt;BK62,BK67*BM60&gt;BK62),1,0)</f>
        <v>0</v>
      </c>
      <c r="BL70" s="853">
        <f>IF(AND(BK70=1,BJ70=1),1,0)</f>
        <v>0</v>
      </c>
      <c r="BM70" s="852">
        <f>IF(AND(BJ70=0,BK70=0,BL70=0),1,0)</f>
        <v>1</v>
      </c>
      <c r="BO70" s="345"/>
      <c r="BP70" s="854">
        <f>IF(AND(BQ67*BS63&gt;BQ60,BQ67*BS62&gt;BQ60),1,0)</f>
        <v>0</v>
      </c>
      <c r="BQ70" s="854">
        <f>IF(AND(BQ67*BS61&gt;BQ62,BQ67*BS60&gt;BQ62),1,0)</f>
        <v>0</v>
      </c>
      <c r="BR70" s="853">
        <f>IF(AND(BQ70=1,BP70=1),1,0)</f>
        <v>0</v>
      </c>
      <c r="BS70" s="852">
        <f>IF(AND(BP70=0,BQ70=0,BR70=0),1,0)</f>
        <v>1</v>
      </c>
      <c r="BU70" s="345"/>
      <c r="BV70" s="854">
        <f>IF(AND(BW67*BY63&gt;BW60,BW67*BY62&gt;BW60),1,0)</f>
        <v>0</v>
      </c>
      <c r="BW70" s="854">
        <f>IF(AND(BW67*BY61&gt;BW62,BW67*BY60&gt;BW62),1,0)</f>
        <v>0</v>
      </c>
      <c r="BX70" s="853">
        <f>IF(AND(BW70=1,BV70=1),1,0)</f>
        <v>0</v>
      </c>
      <c r="BY70" s="852">
        <f>IF(AND(BV70=0,BW70=0,BX70=0),1,0)</f>
        <v>1</v>
      </c>
      <c r="CA70" s="345"/>
      <c r="CB70" s="854">
        <f>IF(AND(CC67*CE63&gt;CC60,CC67*CE62&gt;CC60),1,0)</f>
        <v>0</v>
      </c>
      <c r="CC70" s="854">
        <f>IF(AND(CC67*CE61&gt;CC62,CC67*CE60&gt;CC62),1,0)</f>
        <v>0</v>
      </c>
      <c r="CD70" s="853">
        <f>IF(AND(CC70=1,CB70=1),1,0)</f>
        <v>0</v>
      </c>
      <c r="CE70" s="852">
        <f>IF(AND(CB70=0,CC70=0,CD70=0),1,0)</f>
        <v>1</v>
      </c>
      <c r="CG70" s="345"/>
      <c r="CH70" s="854">
        <f>IF(AND(CI67*CK63&gt;CI60,CI67*CK62&gt;CI60),1,0)</f>
        <v>0</v>
      </c>
      <c r="CI70" s="854">
        <f>IF(AND(CI67*CK61&gt;CI62,CI67*CK60&gt;CI62),1,0)</f>
        <v>0</v>
      </c>
      <c r="CJ70" s="853">
        <f>IF(AND(CI70=1,CH70=1),1,0)</f>
        <v>0</v>
      </c>
      <c r="CK70" s="852">
        <f>IF(AND(CH70=0,CI70=0,CJ70=0),1,0)</f>
        <v>1</v>
      </c>
      <c r="CM70" s="345"/>
      <c r="CN70" s="854">
        <f>IF(AND(CO67*CQ63&gt;CO60,CO67*CQ62&gt;CO60),1,0)</f>
        <v>0</v>
      </c>
      <c r="CO70" s="854">
        <f>IF(AND(CO67*CQ61&gt;CO62,CO67*CQ60&gt;CO62),1,0)</f>
        <v>0</v>
      </c>
      <c r="CP70" s="853">
        <f>IF(AND(CO70=1,CN70=1),1,0)</f>
        <v>0</v>
      </c>
      <c r="CQ70" s="852">
        <f>IF(AND(CN70=0,CO70=0,CP70=0),1,0)</f>
        <v>1</v>
      </c>
      <c r="CS70" s="345"/>
      <c r="CT70" s="854">
        <f>IF(AND(CU67*CW63&gt;CU60,CU67*CW62&gt;CU60),1,0)</f>
        <v>0</v>
      </c>
      <c r="CU70" s="854">
        <f>IF(AND(CU67*CW61&gt;CU62,CU67*CW60&gt;CU62),1,0)</f>
        <v>0</v>
      </c>
      <c r="CV70" s="853">
        <f>IF(AND(CU70=1,CT70=1),1,0)</f>
        <v>0</v>
      </c>
      <c r="CW70" s="852">
        <f>IF(AND(CT70=0,CU70=0,CV70=0),1,0)</f>
        <v>1</v>
      </c>
      <c r="CY70" s="345"/>
      <c r="CZ70" s="854">
        <f>IF(AND(DA67*DC63&gt;DA60,DA67*DC62&gt;DA60),1,0)</f>
        <v>0</v>
      </c>
      <c r="DA70" s="854">
        <f>IF(AND(DA67*DC61&gt;DA62,DA67*DC60&gt;DA62),1,0)</f>
        <v>0</v>
      </c>
      <c r="DB70" s="853">
        <f>IF(AND(DA70=1,CZ70=1),1,0)</f>
        <v>0</v>
      </c>
      <c r="DC70" s="852">
        <f>IF(AND(CZ70=0,DA70=0,DB70=0),1,0)</f>
        <v>1</v>
      </c>
      <c r="DE70" s="345"/>
      <c r="DF70" s="854">
        <f>IF(AND(DG67*DI63&gt;DG60,DG67*DI62&gt;DG60),1,0)</f>
        <v>0</v>
      </c>
      <c r="DG70" s="854">
        <f>IF(AND(DG67*DI61&gt;DG62,DG67*DI60&gt;DG62),1,0)</f>
        <v>0</v>
      </c>
      <c r="DH70" s="853">
        <f>IF(AND(DG70=1,DF70=1),1,0)</f>
        <v>0</v>
      </c>
      <c r="DI70" s="852">
        <f>IF(AND(DF70=0,DG70=0,DH70=0),1,0)</f>
        <v>1</v>
      </c>
      <c r="DK70" s="345"/>
      <c r="DL70" s="854">
        <f>IF(AND(DM67*DO63&gt;DM60,DM67*DO62&gt;DM60),1,0)</f>
        <v>0</v>
      </c>
      <c r="DM70" s="854">
        <f>IF(AND(DM67*DO61&gt;DM62,DM67*DO60&gt;DM62),1,0)</f>
        <v>0</v>
      </c>
      <c r="DN70" s="853">
        <f>IF(AND(DM70=1,DL70=1),1,0)</f>
        <v>0</v>
      </c>
      <c r="DO70" s="852">
        <f>IF(AND(DL70=0,DM70=0,DN70=0),1,0)</f>
        <v>1</v>
      </c>
      <c r="DQ70" s="345"/>
      <c r="DR70" s="854">
        <f>IF(AND(DS67*DU63&gt;DS60,DS67*DU62&gt;DS60),1,0)</f>
        <v>0</v>
      </c>
      <c r="DS70" s="854">
        <f>IF(AND(DS67*DU61&gt;DS62,DS67*DU60&gt;DS62),1,0)</f>
        <v>0</v>
      </c>
      <c r="DT70" s="853">
        <f>IF(AND(DS70=1,DR70=1),1,0)</f>
        <v>0</v>
      </c>
      <c r="DU70" s="852">
        <f>IF(AND(DR70=0,DS70=0,DT70=0),1,0)</f>
        <v>1</v>
      </c>
      <c r="DW70" s="345"/>
      <c r="DX70" s="854">
        <f>IF(AND(DY67*EA63&gt;DY60,DY67*EA62&gt;DY60),1,0)</f>
        <v>0</v>
      </c>
      <c r="DY70" s="854">
        <f>IF(AND(DY67*EA61&gt;DY62,DY67*EA60&gt;DY62),1,0)</f>
        <v>0</v>
      </c>
      <c r="DZ70" s="853">
        <f>IF(AND(DY70=1,DX70=1),1,0)</f>
        <v>0</v>
      </c>
      <c r="EA70" s="852">
        <f>IF(AND(DX70=0,DY70=0,DZ70=0),1,0)</f>
        <v>1</v>
      </c>
      <c r="EC70" s="345"/>
      <c r="ED70" s="854">
        <f>IF(AND(EE67*EG63&gt;EE60,EE67*EG62&gt;EE60),1,0)</f>
        <v>0</v>
      </c>
      <c r="EE70" s="854">
        <f>IF(AND(EE67*EG61&gt;EE62,EE67*EG60&gt;EE62),1,0)</f>
        <v>0</v>
      </c>
      <c r="EF70" s="853">
        <f>IF(AND(EE70=1,ED70=1),1,0)</f>
        <v>0</v>
      </c>
      <c r="EG70" s="852">
        <f>IF(AND(ED70=0,EE70=0,EF70=0),1,0)</f>
        <v>1</v>
      </c>
      <c r="EI70" s="345"/>
      <c r="EJ70" s="854">
        <f>IF(AND(EK67*EM63&gt;EK60,EK67*EM62&gt;EK60),1,0)</f>
        <v>0</v>
      </c>
      <c r="EK70" s="854">
        <f>IF(AND(EK67*EM61&gt;EK62,EK67*EM60&gt;EK62),1,0)</f>
        <v>0</v>
      </c>
      <c r="EL70" s="853">
        <f>IF(AND(EK70=1,EJ70=1),1,0)</f>
        <v>0</v>
      </c>
      <c r="EM70" s="852">
        <f>IF(AND(EJ70=0,EK70=0,EL70=0),1,0)</f>
        <v>1</v>
      </c>
      <c r="EO70" s="345"/>
      <c r="EP70" s="854">
        <f>IF(AND(EQ67*ES63&gt;EQ60,EQ67*ES62&gt;EQ60),1,0)</f>
        <v>0</v>
      </c>
      <c r="EQ70" s="854">
        <f>IF(AND(EQ67*ES61&gt;EQ62,EQ67*ES60&gt;EQ62),1,0)</f>
        <v>0</v>
      </c>
      <c r="ER70" s="853">
        <f>IF(AND(EQ70=1,EP70=1),1,0)</f>
        <v>0</v>
      </c>
      <c r="ES70" s="852">
        <f>IF(AND(EP70=0,EQ70=0,ER70=0),1,0)</f>
        <v>1</v>
      </c>
      <c r="EU70" s="345"/>
      <c r="EV70" s="854">
        <f>IF(AND(EW67*EY63&gt;EW60,EW67*EY62&gt;EW60),1,0)</f>
        <v>0</v>
      </c>
      <c r="EW70" s="854">
        <f>IF(AND(EW67*EY61&gt;EW62,EW67*EY60&gt;EW62),1,0)</f>
        <v>0</v>
      </c>
      <c r="EX70" s="853">
        <f>IF(AND(EW70=1,EV70=1),1,0)</f>
        <v>0</v>
      </c>
      <c r="EY70" s="852">
        <f>IF(AND(EV70=0,EW70=0,EX70=0),1,0)</f>
        <v>1</v>
      </c>
      <c r="FA70" s="345"/>
      <c r="FB70" s="854">
        <f>IF(AND(FC67*FE63&gt;FC60,FC67*FE62&gt;FC60),1,0)</f>
        <v>0</v>
      </c>
      <c r="FC70" s="854">
        <f>IF(AND(FC67*FE61&gt;FC62,FC67*FE60&gt;FC62),1,0)</f>
        <v>0</v>
      </c>
      <c r="FD70" s="853">
        <f>IF(AND(FC70=1,FB70=1),1,0)</f>
        <v>0</v>
      </c>
      <c r="FE70" s="852">
        <f>IF(AND(FB70=0,FC70=0,FD70=0),1,0)</f>
        <v>1</v>
      </c>
      <c r="FG70" s="345"/>
      <c r="FH70" s="854">
        <f>IF(AND(FI67*FK63&gt;FI60,FI67*FK62&gt;FI60),1,0)</f>
        <v>0</v>
      </c>
      <c r="FI70" s="854">
        <f>IF(AND(FI67*FK61&gt;FI62,FI67*FK60&gt;FI62),1,0)</f>
        <v>0</v>
      </c>
      <c r="FJ70" s="853">
        <f>IF(AND(FI70=1,FH70=1),1,0)</f>
        <v>0</v>
      </c>
      <c r="FK70" s="852">
        <f>IF(AND(FH70=0,FI70=0,FJ70=0),1,0)</f>
        <v>1</v>
      </c>
      <c r="FM70" s="345"/>
      <c r="FN70" s="854">
        <f>IF(AND(FO67*FQ63&gt;FO60,FO67*FQ62&gt;FO60),1,0)</f>
        <v>0</v>
      </c>
      <c r="FO70" s="854">
        <f>IF(AND(FO67*FQ61&gt;FO62,FO67*FQ60&gt;FO62),1,0)</f>
        <v>0</v>
      </c>
      <c r="FP70" s="853">
        <f>IF(AND(FO70=1,FN70=1),1,0)</f>
        <v>0</v>
      </c>
      <c r="FQ70" s="852">
        <f>IF(AND(FN70=0,FO70=0,FP70=0),1,0)</f>
        <v>1</v>
      </c>
      <c r="FS70" s="345"/>
      <c r="FT70" s="854">
        <f>IF(AND(FU67*FW63&gt;FU60,FU67*FW62&gt;FU60),1,0)</f>
        <v>0</v>
      </c>
      <c r="FU70" s="854">
        <f>IF(AND(FU67*FW61&gt;FU62,FU67*FW60&gt;FU62),1,0)</f>
        <v>0</v>
      </c>
      <c r="FV70" s="853">
        <f>IF(AND(FU70=1,FT70=1),1,0)</f>
        <v>0</v>
      </c>
      <c r="FW70" s="852">
        <f>IF(AND(FT70=0,FU70=0,FV70=0),1,0)</f>
        <v>1</v>
      </c>
      <c r="FY70" s="345"/>
    </row>
    <row r="71" spans="1:181" ht="15" thickBot="1" x14ac:dyDescent="0.35">
      <c r="A71" s="19"/>
      <c r="G71" s="345"/>
      <c r="M71" s="345"/>
      <c r="S71" s="345"/>
      <c r="Y71" s="345"/>
      <c r="AE71" s="345"/>
      <c r="AK71" s="345"/>
      <c r="AQ71" s="345"/>
      <c r="AW71" s="345"/>
      <c r="BC71" s="345"/>
      <c r="BI71" s="345"/>
      <c r="BO71" s="345"/>
      <c r="BU71" s="345"/>
      <c r="CA71" s="345"/>
      <c r="CG71" s="345"/>
      <c r="CM71" s="345"/>
      <c r="CS71" s="345"/>
      <c r="CY71" s="345"/>
      <c r="DE71" s="345"/>
      <c r="DK71" s="345"/>
      <c r="DQ71" s="345"/>
      <c r="DW71" s="345"/>
      <c r="EC71" s="345"/>
      <c r="EI71" s="345"/>
      <c r="EO71" s="345"/>
      <c r="EU71" s="345"/>
      <c r="FA71" s="345"/>
      <c r="FG71" s="345"/>
      <c r="FM71" s="345"/>
      <c r="FS71" s="345"/>
      <c r="FY71" s="345"/>
    </row>
    <row r="72" spans="1:181" x14ac:dyDescent="0.3">
      <c r="A72" s="19"/>
      <c r="B72" s="629" t="s">
        <v>421</v>
      </c>
      <c r="C72" s="672" t="s">
        <v>420</v>
      </c>
      <c r="D72" s="629" t="s">
        <v>484</v>
      </c>
      <c r="E72" s="600" t="s">
        <v>482</v>
      </c>
      <c r="F72" s="672"/>
      <c r="G72" s="345"/>
      <c r="H72" s="629" t="s">
        <v>421</v>
      </c>
      <c r="I72" s="672" t="s">
        <v>420</v>
      </c>
      <c r="J72" s="629" t="s">
        <v>484</v>
      </c>
      <c r="K72" s="600" t="s">
        <v>482</v>
      </c>
      <c r="L72" s="672"/>
      <c r="M72" s="345"/>
      <c r="N72" s="629" t="s">
        <v>421</v>
      </c>
      <c r="O72" s="672" t="s">
        <v>420</v>
      </c>
      <c r="P72" s="629" t="s">
        <v>484</v>
      </c>
      <c r="Q72" s="600" t="s">
        <v>482</v>
      </c>
      <c r="R72" s="672"/>
      <c r="S72" s="345"/>
      <c r="T72" s="629" t="s">
        <v>421</v>
      </c>
      <c r="U72" s="672" t="s">
        <v>420</v>
      </c>
      <c r="V72" s="629" t="s">
        <v>484</v>
      </c>
      <c r="W72" s="600" t="s">
        <v>482</v>
      </c>
      <c r="X72" s="672"/>
      <c r="Y72" s="345"/>
      <c r="Z72" s="629" t="s">
        <v>421</v>
      </c>
      <c r="AA72" s="672" t="s">
        <v>420</v>
      </c>
      <c r="AB72" s="629" t="s">
        <v>484</v>
      </c>
      <c r="AC72" s="600" t="s">
        <v>482</v>
      </c>
      <c r="AD72" s="672"/>
      <c r="AE72" s="345"/>
      <c r="AF72" s="629" t="s">
        <v>421</v>
      </c>
      <c r="AG72" s="672" t="s">
        <v>420</v>
      </c>
      <c r="AH72" s="629" t="s">
        <v>484</v>
      </c>
      <c r="AI72" s="600" t="s">
        <v>482</v>
      </c>
      <c r="AJ72" s="672"/>
      <c r="AK72" s="345"/>
      <c r="AL72" s="629" t="s">
        <v>421</v>
      </c>
      <c r="AM72" s="672" t="s">
        <v>420</v>
      </c>
      <c r="AN72" s="629" t="s">
        <v>484</v>
      </c>
      <c r="AO72" s="600" t="s">
        <v>482</v>
      </c>
      <c r="AP72" s="672"/>
      <c r="AQ72" s="345"/>
      <c r="AR72" s="629" t="s">
        <v>421</v>
      </c>
      <c r="AS72" s="672" t="s">
        <v>420</v>
      </c>
      <c r="AT72" s="629" t="s">
        <v>484</v>
      </c>
      <c r="AU72" s="600" t="s">
        <v>482</v>
      </c>
      <c r="AV72" s="672"/>
      <c r="AW72" s="345"/>
      <c r="AX72" s="629" t="s">
        <v>421</v>
      </c>
      <c r="AY72" s="672" t="s">
        <v>420</v>
      </c>
      <c r="AZ72" s="629" t="s">
        <v>484</v>
      </c>
      <c r="BA72" s="600" t="s">
        <v>482</v>
      </c>
      <c r="BB72" s="672"/>
      <c r="BC72" s="345"/>
      <c r="BD72" s="629" t="s">
        <v>421</v>
      </c>
      <c r="BE72" s="672" t="s">
        <v>420</v>
      </c>
      <c r="BF72" s="629" t="s">
        <v>484</v>
      </c>
      <c r="BG72" s="600" t="s">
        <v>482</v>
      </c>
      <c r="BH72" s="672"/>
      <c r="BI72" s="345"/>
      <c r="BJ72" s="629" t="s">
        <v>421</v>
      </c>
      <c r="BK72" s="672" t="s">
        <v>420</v>
      </c>
      <c r="BL72" s="629" t="s">
        <v>484</v>
      </c>
      <c r="BM72" s="600" t="s">
        <v>482</v>
      </c>
      <c r="BN72" s="672"/>
      <c r="BO72" s="345"/>
      <c r="BP72" s="629" t="s">
        <v>421</v>
      </c>
      <c r="BQ72" s="672" t="s">
        <v>420</v>
      </c>
      <c r="BR72" s="629" t="s">
        <v>484</v>
      </c>
      <c r="BS72" s="600" t="s">
        <v>482</v>
      </c>
      <c r="BT72" s="672"/>
      <c r="BU72" s="345"/>
      <c r="BV72" s="629" t="s">
        <v>421</v>
      </c>
      <c r="BW72" s="672" t="s">
        <v>420</v>
      </c>
      <c r="BX72" s="629" t="s">
        <v>484</v>
      </c>
      <c r="BY72" s="600" t="s">
        <v>482</v>
      </c>
      <c r="BZ72" s="672"/>
      <c r="CA72" s="345"/>
      <c r="CB72" s="629" t="s">
        <v>421</v>
      </c>
      <c r="CC72" s="672" t="s">
        <v>420</v>
      </c>
      <c r="CD72" s="629" t="s">
        <v>484</v>
      </c>
      <c r="CE72" s="600" t="s">
        <v>482</v>
      </c>
      <c r="CF72" s="672"/>
      <c r="CG72" s="345"/>
      <c r="CH72" s="629" t="s">
        <v>421</v>
      </c>
      <c r="CI72" s="672" t="s">
        <v>420</v>
      </c>
      <c r="CJ72" s="629" t="s">
        <v>484</v>
      </c>
      <c r="CK72" s="600" t="s">
        <v>482</v>
      </c>
      <c r="CL72" s="672"/>
      <c r="CM72" s="345"/>
      <c r="CN72" s="629" t="s">
        <v>421</v>
      </c>
      <c r="CO72" s="672" t="s">
        <v>420</v>
      </c>
      <c r="CP72" s="629" t="s">
        <v>484</v>
      </c>
      <c r="CQ72" s="600" t="s">
        <v>482</v>
      </c>
      <c r="CR72" s="672"/>
      <c r="CS72" s="345"/>
      <c r="CT72" s="629" t="s">
        <v>421</v>
      </c>
      <c r="CU72" s="672" t="s">
        <v>420</v>
      </c>
      <c r="CV72" s="629" t="s">
        <v>484</v>
      </c>
      <c r="CW72" s="600" t="s">
        <v>482</v>
      </c>
      <c r="CX72" s="672"/>
      <c r="CY72" s="345"/>
      <c r="CZ72" s="629" t="s">
        <v>421</v>
      </c>
      <c r="DA72" s="672" t="s">
        <v>420</v>
      </c>
      <c r="DB72" s="629" t="s">
        <v>484</v>
      </c>
      <c r="DC72" s="600" t="s">
        <v>482</v>
      </c>
      <c r="DD72" s="672"/>
      <c r="DE72" s="345"/>
      <c r="DF72" s="629" t="s">
        <v>421</v>
      </c>
      <c r="DG72" s="672" t="s">
        <v>420</v>
      </c>
      <c r="DH72" s="629" t="s">
        <v>484</v>
      </c>
      <c r="DI72" s="600" t="s">
        <v>482</v>
      </c>
      <c r="DJ72" s="672"/>
      <c r="DK72" s="345"/>
      <c r="DL72" s="629" t="s">
        <v>421</v>
      </c>
      <c r="DM72" s="672" t="s">
        <v>420</v>
      </c>
      <c r="DN72" s="629" t="s">
        <v>484</v>
      </c>
      <c r="DO72" s="600" t="s">
        <v>482</v>
      </c>
      <c r="DP72" s="672"/>
      <c r="DQ72" s="345"/>
      <c r="DR72" s="629" t="s">
        <v>421</v>
      </c>
      <c r="DS72" s="672" t="s">
        <v>420</v>
      </c>
      <c r="DT72" s="629" t="s">
        <v>484</v>
      </c>
      <c r="DU72" s="600" t="s">
        <v>482</v>
      </c>
      <c r="DV72" s="672"/>
      <c r="DW72" s="345"/>
      <c r="DX72" s="629" t="s">
        <v>421</v>
      </c>
      <c r="DY72" s="672" t="s">
        <v>420</v>
      </c>
      <c r="DZ72" s="629" t="s">
        <v>484</v>
      </c>
      <c r="EA72" s="600" t="s">
        <v>482</v>
      </c>
      <c r="EB72" s="672"/>
      <c r="EC72" s="345"/>
      <c r="ED72" s="629" t="s">
        <v>421</v>
      </c>
      <c r="EE72" s="672" t="s">
        <v>420</v>
      </c>
      <c r="EF72" s="629" t="s">
        <v>484</v>
      </c>
      <c r="EG72" s="600" t="s">
        <v>482</v>
      </c>
      <c r="EH72" s="672"/>
      <c r="EI72" s="345"/>
      <c r="EJ72" s="629" t="s">
        <v>421</v>
      </c>
      <c r="EK72" s="672" t="s">
        <v>420</v>
      </c>
      <c r="EL72" s="629" t="s">
        <v>484</v>
      </c>
      <c r="EM72" s="600" t="s">
        <v>482</v>
      </c>
      <c r="EN72" s="672"/>
      <c r="EO72" s="345"/>
      <c r="EP72" s="629" t="s">
        <v>421</v>
      </c>
      <c r="EQ72" s="672" t="s">
        <v>420</v>
      </c>
      <c r="ER72" s="629" t="s">
        <v>484</v>
      </c>
      <c r="ES72" s="600" t="s">
        <v>482</v>
      </c>
      <c r="ET72" s="672"/>
      <c r="EU72" s="345"/>
      <c r="EV72" s="629" t="s">
        <v>421</v>
      </c>
      <c r="EW72" s="672" t="s">
        <v>420</v>
      </c>
      <c r="EX72" s="629" t="s">
        <v>484</v>
      </c>
      <c r="EY72" s="600" t="s">
        <v>482</v>
      </c>
      <c r="EZ72" s="672"/>
      <c r="FA72" s="345"/>
      <c r="FB72" s="629" t="s">
        <v>421</v>
      </c>
      <c r="FC72" s="672" t="s">
        <v>420</v>
      </c>
      <c r="FD72" s="629" t="s">
        <v>484</v>
      </c>
      <c r="FE72" s="600" t="s">
        <v>482</v>
      </c>
      <c r="FF72" s="672"/>
      <c r="FG72" s="345"/>
      <c r="FH72" s="629" t="s">
        <v>421</v>
      </c>
      <c r="FI72" s="672" t="s">
        <v>420</v>
      </c>
      <c r="FJ72" s="629" t="s">
        <v>484</v>
      </c>
      <c r="FK72" s="600" t="s">
        <v>482</v>
      </c>
      <c r="FL72" s="672"/>
      <c r="FM72" s="345"/>
      <c r="FN72" s="629" t="s">
        <v>421</v>
      </c>
      <c r="FO72" s="672" t="s">
        <v>420</v>
      </c>
      <c r="FP72" s="629" t="s">
        <v>484</v>
      </c>
      <c r="FQ72" s="600" t="s">
        <v>482</v>
      </c>
      <c r="FR72" s="672"/>
      <c r="FS72" s="345"/>
      <c r="FT72" s="629" t="s">
        <v>421</v>
      </c>
      <c r="FU72" s="672" t="s">
        <v>420</v>
      </c>
      <c r="FV72" s="629" t="s">
        <v>484</v>
      </c>
      <c r="FW72" s="600" t="s">
        <v>482</v>
      </c>
      <c r="FX72" s="672"/>
      <c r="FY72" s="345"/>
    </row>
    <row r="73" spans="1:181" x14ac:dyDescent="0.3">
      <c r="A73" s="19"/>
      <c r="B73" s="827" t="s">
        <v>418</v>
      </c>
      <c r="C73" s="834">
        <f>'Générateur Emprise 25ans'!$B$13*B$67</f>
        <v>1</v>
      </c>
      <c r="D73" s="827" t="s">
        <v>450</v>
      </c>
      <c r="E73" s="835">
        <f>(E60*C$73)*(C$74*E63)</f>
        <v>144</v>
      </c>
      <c r="F73" s="345"/>
      <c r="G73" s="345"/>
      <c r="H73" s="827" t="s">
        <v>418</v>
      </c>
      <c r="I73" s="834">
        <f>'Générateur Emprise 25ans'!$B$13*H$67</f>
        <v>1</v>
      </c>
      <c r="J73" s="827" t="s">
        <v>450</v>
      </c>
      <c r="K73" s="835">
        <f>(K60*I$73)*(I$74*K63)</f>
        <v>144</v>
      </c>
      <c r="L73" s="345"/>
      <c r="M73" s="345"/>
      <c r="N73" s="827" t="s">
        <v>418</v>
      </c>
      <c r="O73" s="834">
        <f>'Générateur Emprise 25ans'!$B$13*N$67</f>
        <v>1</v>
      </c>
      <c r="P73" s="827" t="s">
        <v>450</v>
      </c>
      <c r="Q73" s="835">
        <f>(Q60*O$73)*(O$74*Q63)</f>
        <v>144</v>
      </c>
      <c r="R73" s="345"/>
      <c r="S73" s="345"/>
      <c r="T73" s="827" t="s">
        <v>418</v>
      </c>
      <c r="U73" s="834">
        <f>'Générateur Emprise 25ans'!$B$13*T$67</f>
        <v>1</v>
      </c>
      <c r="V73" s="827" t="s">
        <v>450</v>
      </c>
      <c r="W73" s="835">
        <f>(W60*U$73)*(U$74*W63)</f>
        <v>144</v>
      </c>
      <c r="X73" s="345"/>
      <c r="Y73" s="345"/>
      <c r="Z73" s="827" t="s">
        <v>418</v>
      </c>
      <c r="AA73" s="834">
        <f>'Générateur Emprise 25ans'!$B$13*Z$67</f>
        <v>1</v>
      </c>
      <c r="AB73" s="827" t="s">
        <v>450</v>
      </c>
      <c r="AC73" s="835">
        <f>(AC60*AA$73)*(AA$74*AC63)</f>
        <v>144</v>
      </c>
      <c r="AD73" s="345"/>
      <c r="AE73" s="345"/>
      <c r="AF73" s="827" t="s">
        <v>418</v>
      </c>
      <c r="AG73" s="834">
        <f>'Générateur Emprise 25ans'!$B$13*AF$67</f>
        <v>1</v>
      </c>
      <c r="AH73" s="827" t="s">
        <v>450</v>
      </c>
      <c r="AI73" s="835">
        <f>(AI60*AG$73)*(AG$74*AI63)</f>
        <v>144</v>
      </c>
      <c r="AJ73" s="345"/>
      <c r="AK73" s="345"/>
      <c r="AL73" s="827" t="s">
        <v>418</v>
      </c>
      <c r="AM73" s="834">
        <f>'Générateur Emprise 25ans'!$B$13*AL$67</f>
        <v>1</v>
      </c>
      <c r="AN73" s="827" t="s">
        <v>450</v>
      </c>
      <c r="AO73" s="835">
        <f>(AO60*AM$73)*(AM$74*AO63)</f>
        <v>144</v>
      </c>
      <c r="AP73" s="345"/>
      <c r="AQ73" s="345"/>
      <c r="AR73" s="827" t="s">
        <v>418</v>
      </c>
      <c r="AS73" s="834">
        <f>'Générateur Emprise 25ans'!$B$13*AR$67</f>
        <v>1</v>
      </c>
      <c r="AT73" s="827" t="s">
        <v>450</v>
      </c>
      <c r="AU73" s="835">
        <f>(AU60*AS$73)*(AS$74*AU63)</f>
        <v>144</v>
      </c>
      <c r="AV73" s="345"/>
      <c r="AW73" s="345"/>
      <c r="AX73" s="827" t="s">
        <v>418</v>
      </c>
      <c r="AY73" s="834">
        <f>'Générateur Emprise 25ans'!$B$13*AX$67</f>
        <v>1</v>
      </c>
      <c r="AZ73" s="827" t="s">
        <v>450</v>
      </c>
      <c r="BA73" s="835">
        <f>(BA60*AY$73)*(AY$74*BA63)</f>
        <v>144</v>
      </c>
      <c r="BB73" s="345"/>
      <c r="BC73" s="345"/>
      <c r="BD73" s="827" t="s">
        <v>418</v>
      </c>
      <c r="BE73" s="834">
        <f>'Générateur Emprise 25ans'!$B$13*BD$67</f>
        <v>1</v>
      </c>
      <c r="BF73" s="827" t="s">
        <v>450</v>
      </c>
      <c r="BG73" s="835">
        <f>(BG60*BE$73)*(BE$74*BG63)</f>
        <v>144</v>
      </c>
      <c r="BH73" s="345"/>
      <c r="BI73" s="345"/>
      <c r="BJ73" s="827" t="s">
        <v>418</v>
      </c>
      <c r="BK73" s="834">
        <f>'Générateur Emprise 25ans'!$B$13*BJ$67</f>
        <v>1</v>
      </c>
      <c r="BL73" s="827" t="s">
        <v>450</v>
      </c>
      <c r="BM73" s="835">
        <f>(BM60*BK$73)*(BK$74*BM63)</f>
        <v>144</v>
      </c>
      <c r="BN73" s="345"/>
      <c r="BO73" s="345"/>
      <c r="BP73" s="827" t="s">
        <v>418</v>
      </c>
      <c r="BQ73" s="834">
        <f>'Générateur Emprise 25ans'!$B$13*BP$67</f>
        <v>1</v>
      </c>
      <c r="BR73" s="827" t="s">
        <v>450</v>
      </c>
      <c r="BS73" s="835">
        <f>(BS60*BQ$73)*(BQ$74*BS63)</f>
        <v>144</v>
      </c>
      <c r="BT73" s="345"/>
      <c r="BU73" s="345"/>
      <c r="BV73" s="827" t="s">
        <v>418</v>
      </c>
      <c r="BW73" s="834">
        <f>'Générateur Emprise 25ans'!$B$13*BV$67</f>
        <v>1</v>
      </c>
      <c r="BX73" s="827" t="s">
        <v>450</v>
      </c>
      <c r="BY73" s="835">
        <f>(BY60*BW$73)*(BW$74*BY63)</f>
        <v>144</v>
      </c>
      <c r="BZ73" s="345"/>
      <c r="CA73" s="345"/>
      <c r="CB73" s="827" t="s">
        <v>418</v>
      </c>
      <c r="CC73" s="834">
        <f>'Générateur Emprise 25ans'!$B$13*CB$67</f>
        <v>1</v>
      </c>
      <c r="CD73" s="827" t="s">
        <v>450</v>
      </c>
      <c r="CE73" s="835">
        <f>(CE60*CC$73)*(CC$74*CE63)</f>
        <v>144</v>
      </c>
      <c r="CF73" s="345"/>
      <c r="CG73" s="345"/>
      <c r="CH73" s="827" t="s">
        <v>418</v>
      </c>
      <c r="CI73" s="834">
        <f>'Générateur Emprise 25ans'!$B$13*CH$67</f>
        <v>1</v>
      </c>
      <c r="CJ73" s="827" t="s">
        <v>450</v>
      </c>
      <c r="CK73" s="835">
        <f>(CK60*CI$73)*(CI$74*CK63)</f>
        <v>144</v>
      </c>
      <c r="CL73" s="345"/>
      <c r="CM73" s="345"/>
      <c r="CN73" s="827" t="s">
        <v>418</v>
      </c>
      <c r="CO73" s="834">
        <f>'Générateur Emprise 25ans'!$B$13*CN$67</f>
        <v>1</v>
      </c>
      <c r="CP73" s="827" t="s">
        <v>450</v>
      </c>
      <c r="CQ73" s="835">
        <f>(CQ60*CO$73)*(CO$74*CQ63)</f>
        <v>144</v>
      </c>
      <c r="CR73" s="345"/>
      <c r="CS73" s="345"/>
      <c r="CT73" s="827" t="s">
        <v>418</v>
      </c>
      <c r="CU73" s="834">
        <f>'Générateur Emprise 25ans'!$B$13*CT$67</f>
        <v>1</v>
      </c>
      <c r="CV73" s="827" t="s">
        <v>450</v>
      </c>
      <c r="CW73" s="835">
        <f>(CW60*CU$73)*(CU$74*CW63)</f>
        <v>144</v>
      </c>
      <c r="CX73" s="345"/>
      <c r="CY73" s="345"/>
      <c r="CZ73" s="827" t="s">
        <v>418</v>
      </c>
      <c r="DA73" s="834">
        <f>'Générateur Emprise 25ans'!$B$13*CZ$67</f>
        <v>1</v>
      </c>
      <c r="DB73" s="827" t="s">
        <v>450</v>
      </c>
      <c r="DC73" s="835">
        <f>(DC60*DA$73)*(DA$74*DC63)</f>
        <v>144</v>
      </c>
      <c r="DD73" s="345"/>
      <c r="DE73" s="345"/>
      <c r="DF73" s="827" t="s">
        <v>418</v>
      </c>
      <c r="DG73" s="834">
        <f>'Générateur Emprise 25ans'!$B$13*DF$67</f>
        <v>1</v>
      </c>
      <c r="DH73" s="827" t="s">
        <v>450</v>
      </c>
      <c r="DI73" s="835">
        <f>(DI60*DG$73)*(DG$74*DI63)</f>
        <v>144</v>
      </c>
      <c r="DJ73" s="345"/>
      <c r="DK73" s="345"/>
      <c r="DL73" s="827" t="s">
        <v>418</v>
      </c>
      <c r="DM73" s="834">
        <f>'Générateur Emprise 25ans'!$B$13*DL$67</f>
        <v>1</v>
      </c>
      <c r="DN73" s="827" t="s">
        <v>450</v>
      </c>
      <c r="DO73" s="835">
        <f>(DO60*DM$73)*(DM$74*DO63)</f>
        <v>144</v>
      </c>
      <c r="DP73" s="345"/>
      <c r="DQ73" s="345"/>
      <c r="DR73" s="827" t="s">
        <v>418</v>
      </c>
      <c r="DS73" s="834">
        <f>'Générateur Emprise 25ans'!$B$13*DR$67</f>
        <v>1</v>
      </c>
      <c r="DT73" s="827" t="s">
        <v>450</v>
      </c>
      <c r="DU73" s="835">
        <f>(DU60*DS$73)*(DS$74*DU63)</f>
        <v>144</v>
      </c>
      <c r="DV73" s="345"/>
      <c r="DW73" s="345"/>
      <c r="DX73" s="827" t="s">
        <v>418</v>
      </c>
      <c r="DY73" s="834">
        <f>'Générateur Emprise 25ans'!$B$13*DX$67</f>
        <v>1</v>
      </c>
      <c r="DZ73" s="827" t="s">
        <v>450</v>
      </c>
      <c r="EA73" s="835">
        <f>(EA60*DY$73)*(DY$74*EA63)</f>
        <v>144</v>
      </c>
      <c r="EB73" s="345"/>
      <c r="EC73" s="345"/>
      <c r="ED73" s="827" t="s">
        <v>418</v>
      </c>
      <c r="EE73" s="834">
        <f>'Générateur Emprise 25ans'!$B$13*ED$67</f>
        <v>1</v>
      </c>
      <c r="EF73" s="827" t="s">
        <v>450</v>
      </c>
      <c r="EG73" s="835">
        <f>(EG60*EE$73)*(EE$74*EG63)</f>
        <v>144</v>
      </c>
      <c r="EH73" s="345"/>
      <c r="EI73" s="345"/>
      <c r="EJ73" s="827" t="s">
        <v>418</v>
      </c>
      <c r="EK73" s="834">
        <f>'Générateur Emprise 25ans'!$B$13*EJ$67</f>
        <v>1</v>
      </c>
      <c r="EL73" s="827" t="s">
        <v>450</v>
      </c>
      <c r="EM73" s="835">
        <f>(EM60*EK$73)*(EK$74*EM63)</f>
        <v>144</v>
      </c>
      <c r="EN73" s="345"/>
      <c r="EO73" s="345"/>
      <c r="EP73" s="827" t="s">
        <v>418</v>
      </c>
      <c r="EQ73" s="834">
        <f>'Générateur Emprise 25ans'!$B$13*EP$67</f>
        <v>1</v>
      </c>
      <c r="ER73" s="827" t="s">
        <v>450</v>
      </c>
      <c r="ES73" s="835">
        <f>(ES60*EQ$73)*(EQ$74*ES63)</f>
        <v>144</v>
      </c>
      <c r="ET73" s="345"/>
      <c r="EU73" s="345"/>
      <c r="EV73" s="827" t="s">
        <v>418</v>
      </c>
      <c r="EW73" s="834">
        <f>'Générateur Emprise 25ans'!$B$13*EV$67</f>
        <v>1</v>
      </c>
      <c r="EX73" s="827" t="s">
        <v>450</v>
      </c>
      <c r="EY73" s="835">
        <f>(EY60*EW$73)*(EW$74*EY63)</f>
        <v>144</v>
      </c>
      <c r="EZ73" s="345"/>
      <c r="FA73" s="345"/>
      <c r="FB73" s="827" t="s">
        <v>418</v>
      </c>
      <c r="FC73" s="834">
        <f>'Générateur Emprise 25ans'!$B$13*FB$67</f>
        <v>1</v>
      </c>
      <c r="FD73" s="827" t="s">
        <v>450</v>
      </c>
      <c r="FE73" s="835">
        <f>(FE60*FC$73)*(FC$74*FE63)</f>
        <v>144</v>
      </c>
      <c r="FF73" s="345"/>
      <c r="FG73" s="345"/>
      <c r="FH73" s="827" t="s">
        <v>418</v>
      </c>
      <c r="FI73" s="834">
        <f>'Générateur Emprise 25ans'!$B$13*FH$67</f>
        <v>1</v>
      </c>
      <c r="FJ73" s="827" t="s">
        <v>450</v>
      </c>
      <c r="FK73" s="835">
        <f>(FK60*FI$73)*(FI$74*FK63)</f>
        <v>144</v>
      </c>
      <c r="FL73" s="345"/>
      <c r="FM73" s="345"/>
      <c r="FN73" s="827" t="s">
        <v>418</v>
      </c>
      <c r="FO73" s="834">
        <f>'Générateur Emprise 25ans'!$B$13*FN$67</f>
        <v>1</v>
      </c>
      <c r="FP73" s="827" t="s">
        <v>450</v>
      </c>
      <c r="FQ73" s="835">
        <f>(FQ60*FO$73)*(FO$74*FQ63)</f>
        <v>144</v>
      </c>
      <c r="FR73" s="345"/>
      <c r="FS73" s="345"/>
      <c r="FT73" s="827" t="s">
        <v>418</v>
      </c>
      <c r="FU73" s="834">
        <f>'Générateur Emprise 25ans'!$B$13*FT$67</f>
        <v>1</v>
      </c>
      <c r="FV73" s="827" t="s">
        <v>450</v>
      </c>
      <c r="FW73" s="835">
        <f>(FW60*FU$73)*(FU$74*FW63)</f>
        <v>144</v>
      </c>
      <c r="FX73" s="345"/>
      <c r="FY73" s="345"/>
    </row>
    <row r="74" spans="1:181" x14ac:dyDescent="0.3">
      <c r="A74" s="19"/>
      <c r="B74" s="827" t="s">
        <v>417</v>
      </c>
      <c r="C74" s="834">
        <f>'Générateur Emprise 25ans'!$B$14*B$67</f>
        <v>1</v>
      </c>
      <c r="D74" s="827" t="s">
        <v>449</v>
      </c>
      <c r="E74" s="835">
        <f>(E61*C$75)*(C$74*E63)</f>
        <v>144</v>
      </c>
      <c r="F74" s="834"/>
      <c r="G74" s="345"/>
      <c r="H74" s="827" t="s">
        <v>417</v>
      </c>
      <c r="I74" s="834">
        <f>'Générateur Emprise 25ans'!$B$14*H$67</f>
        <v>1</v>
      </c>
      <c r="J74" s="827" t="s">
        <v>449</v>
      </c>
      <c r="K74" s="835">
        <f>(K61*I$75)*(I$74*K63)</f>
        <v>144</v>
      </c>
      <c r="L74" s="834"/>
      <c r="M74" s="345"/>
      <c r="N74" s="827" t="s">
        <v>417</v>
      </c>
      <c r="O74" s="834">
        <f>'Générateur Emprise 25ans'!$B$14*N$67</f>
        <v>1</v>
      </c>
      <c r="P74" s="827" t="s">
        <v>449</v>
      </c>
      <c r="Q74" s="835">
        <f>(Q61*O$75)*(O$74*Q63)</f>
        <v>144</v>
      </c>
      <c r="R74" s="834"/>
      <c r="S74" s="345"/>
      <c r="T74" s="827" t="s">
        <v>417</v>
      </c>
      <c r="U74" s="834">
        <f>'Générateur Emprise 25ans'!$B$14*T$67</f>
        <v>1</v>
      </c>
      <c r="V74" s="827" t="s">
        <v>449</v>
      </c>
      <c r="W74" s="835">
        <f>(W61*U$75)*(U$74*W63)</f>
        <v>144</v>
      </c>
      <c r="X74" s="834"/>
      <c r="Y74" s="345"/>
      <c r="Z74" s="827" t="s">
        <v>417</v>
      </c>
      <c r="AA74" s="834">
        <f>'Générateur Emprise 25ans'!$B$14*Z$67</f>
        <v>1</v>
      </c>
      <c r="AB74" s="827" t="s">
        <v>449</v>
      </c>
      <c r="AC74" s="835">
        <f>(AC61*AA$75)*(AA$74*AC63)</f>
        <v>144</v>
      </c>
      <c r="AD74" s="834"/>
      <c r="AE74" s="345"/>
      <c r="AF74" s="827" t="s">
        <v>417</v>
      </c>
      <c r="AG74" s="834">
        <f>'Générateur Emprise 25ans'!$B$14*AF$67</f>
        <v>1</v>
      </c>
      <c r="AH74" s="827" t="s">
        <v>449</v>
      </c>
      <c r="AI74" s="835">
        <f>(AI61*AG$75)*(AG$74*AI63)</f>
        <v>144</v>
      </c>
      <c r="AJ74" s="834"/>
      <c r="AK74" s="345"/>
      <c r="AL74" s="827" t="s">
        <v>417</v>
      </c>
      <c r="AM74" s="834">
        <f>'Générateur Emprise 25ans'!$B$14*AL$67</f>
        <v>1</v>
      </c>
      <c r="AN74" s="827" t="s">
        <v>449</v>
      </c>
      <c r="AO74" s="835">
        <f>(AO61*AM$75)*(AM$74*AO63)</f>
        <v>144</v>
      </c>
      <c r="AP74" s="834"/>
      <c r="AQ74" s="345"/>
      <c r="AR74" s="827" t="s">
        <v>417</v>
      </c>
      <c r="AS74" s="834">
        <f>'Générateur Emprise 25ans'!$B$14*AR$67</f>
        <v>1</v>
      </c>
      <c r="AT74" s="827" t="s">
        <v>449</v>
      </c>
      <c r="AU74" s="835">
        <f>(AU61*AS$75)*(AS$74*AU63)</f>
        <v>144</v>
      </c>
      <c r="AV74" s="834"/>
      <c r="AW74" s="345"/>
      <c r="AX74" s="827" t="s">
        <v>417</v>
      </c>
      <c r="AY74" s="834">
        <f>'Générateur Emprise 25ans'!$B$14*AX$67</f>
        <v>1</v>
      </c>
      <c r="AZ74" s="827" t="s">
        <v>449</v>
      </c>
      <c r="BA74" s="835">
        <f>(BA61*AY$75)*(AY$74*BA63)</f>
        <v>144</v>
      </c>
      <c r="BB74" s="834"/>
      <c r="BC74" s="345"/>
      <c r="BD74" s="827" t="s">
        <v>417</v>
      </c>
      <c r="BE74" s="834">
        <f>'Générateur Emprise 25ans'!$B$14*BD$67</f>
        <v>1</v>
      </c>
      <c r="BF74" s="827" t="s">
        <v>449</v>
      </c>
      <c r="BG74" s="835">
        <f>(BG61*BE$75)*(BE$74*BG63)</f>
        <v>144</v>
      </c>
      <c r="BH74" s="834"/>
      <c r="BI74" s="345"/>
      <c r="BJ74" s="827" t="s">
        <v>417</v>
      </c>
      <c r="BK74" s="834">
        <f>'Générateur Emprise 25ans'!$B$14*BJ$67</f>
        <v>1</v>
      </c>
      <c r="BL74" s="827" t="s">
        <v>449</v>
      </c>
      <c r="BM74" s="835">
        <f>(BM61*BK$75)*(BK$74*BM63)</f>
        <v>144</v>
      </c>
      <c r="BN74" s="834"/>
      <c r="BO74" s="345"/>
      <c r="BP74" s="827" t="s">
        <v>417</v>
      </c>
      <c r="BQ74" s="834">
        <f>'Générateur Emprise 25ans'!$B$14*BP$67</f>
        <v>1</v>
      </c>
      <c r="BR74" s="827" t="s">
        <v>449</v>
      </c>
      <c r="BS74" s="835">
        <f>(BS61*BQ$75)*(BQ$74*BS63)</f>
        <v>144</v>
      </c>
      <c r="BT74" s="834"/>
      <c r="BU74" s="345"/>
      <c r="BV74" s="827" t="s">
        <v>417</v>
      </c>
      <c r="BW74" s="834">
        <f>'Générateur Emprise 25ans'!$B$14*BV$67</f>
        <v>1</v>
      </c>
      <c r="BX74" s="827" t="s">
        <v>449</v>
      </c>
      <c r="BY74" s="835">
        <f>(BY61*BW$75)*(BW$74*BY63)</f>
        <v>144</v>
      </c>
      <c r="BZ74" s="834"/>
      <c r="CA74" s="345"/>
      <c r="CB74" s="827" t="s">
        <v>417</v>
      </c>
      <c r="CC74" s="834">
        <f>'Générateur Emprise 25ans'!$B$14*CB$67</f>
        <v>1</v>
      </c>
      <c r="CD74" s="827" t="s">
        <v>449</v>
      </c>
      <c r="CE74" s="835">
        <f>(CE61*CC$75)*(CC$74*CE63)</f>
        <v>144</v>
      </c>
      <c r="CF74" s="834"/>
      <c r="CG74" s="345"/>
      <c r="CH74" s="827" t="s">
        <v>417</v>
      </c>
      <c r="CI74" s="834">
        <f>'Générateur Emprise 25ans'!$B$14*CH$67</f>
        <v>1</v>
      </c>
      <c r="CJ74" s="827" t="s">
        <v>449</v>
      </c>
      <c r="CK74" s="835">
        <f>(CK61*CI$75)*(CI$74*CK63)</f>
        <v>144</v>
      </c>
      <c r="CL74" s="834"/>
      <c r="CM74" s="345"/>
      <c r="CN74" s="827" t="s">
        <v>417</v>
      </c>
      <c r="CO74" s="834">
        <f>'Générateur Emprise 25ans'!$B$14*CN$67</f>
        <v>1</v>
      </c>
      <c r="CP74" s="827" t="s">
        <v>449</v>
      </c>
      <c r="CQ74" s="835">
        <f>(CQ61*CO$75)*(CO$74*CQ63)</f>
        <v>144</v>
      </c>
      <c r="CR74" s="834"/>
      <c r="CS74" s="345"/>
      <c r="CT74" s="827" t="s">
        <v>417</v>
      </c>
      <c r="CU74" s="834">
        <f>'Générateur Emprise 25ans'!$B$14*CT$67</f>
        <v>1</v>
      </c>
      <c r="CV74" s="827" t="s">
        <v>449</v>
      </c>
      <c r="CW74" s="835">
        <f>(CW61*CU$75)*(CU$74*CW63)</f>
        <v>144</v>
      </c>
      <c r="CX74" s="834"/>
      <c r="CY74" s="345"/>
      <c r="CZ74" s="827" t="s">
        <v>417</v>
      </c>
      <c r="DA74" s="834">
        <f>'Générateur Emprise 25ans'!$B$14*CZ$67</f>
        <v>1</v>
      </c>
      <c r="DB74" s="827" t="s">
        <v>449</v>
      </c>
      <c r="DC74" s="835">
        <f>(DC61*DA$75)*(DA$74*DC63)</f>
        <v>144</v>
      </c>
      <c r="DD74" s="834"/>
      <c r="DE74" s="345"/>
      <c r="DF74" s="827" t="s">
        <v>417</v>
      </c>
      <c r="DG74" s="834">
        <f>'Générateur Emprise 25ans'!$B$14*DF$67</f>
        <v>1</v>
      </c>
      <c r="DH74" s="827" t="s">
        <v>449</v>
      </c>
      <c r="DI74" s="835">
        <f>(DI61*DG$75)*(DG$74*DI63)</f>
        <v>144</v>
      </c>
      <c r="DJ74" s="834"/>
      <c r="DK74" s="345"/>
      <c r="DL74" s="827" t="s">
        <v>417</v>
      </c>
      <c r="DM74" s="834">
        <f>'Générateur Emprise 25ans'!$B$14*DL$67</f>
        <v>1</v>
      </c>
      <c r="DN74" s="827" t="s">
        <v>449</v>
      </c>
      <c r="DO74" s="835">
        <f>(DO61*DM$75)*(DM$74*DO63)</f>
        <v>144</v>
      </c>
      <c r="DP74" s="834"/>
      <c r="DQ74" s="345"/>
      <c r="DR74" s="827" t="s">
        <v>417</v>
      </c>
      <c r="DS74" s="834">
        <f>'Générateur Emprise 25ans'!$B$14*DR$67</f>
        <v>1</v>
      </c>
      <c r="DT74" s="827" t="s">
        <v>449</v>
      </c>
      <c r="DU74" s="835">
        <f>(DU61*DS$75)*(DS$74*DU63)</f>
        <v>144</v>
      </c>
      <c r="DV74" s="834"/>
      <c r="DW74" s="345"/>
      <c r="DX74" s="827" t="s">
        <v>417</v>
      </c>
      <c r="DY74" s="834">
        <f>'Générateur Emprise 25ans'!$B$14*DX$67</f>
        <v>1</v>
      </c>
      <c r="DZ74" s="827" t="s">
        <v>449</v>
      </c>
      <c r="EA74" s="835">
        <f>(EA61*DY$75)*(DY$74*EA63)</f>
        <v>144</v>
      </c>
      <c r="EB74" s="834"/>
      <c r="EC74" s="345"/>
      <c r="ED74" s="827" t="s">
        <v>417</v>
      </c>
      <c r="EE74" s="834">
        <f>'Générateur Emprise 25ans'!$B$14*ED$67</f>
        <v>1</v>
      </c>
      <c r="EF74" s="827" t="s">
        <v>449</v>
      </c>
      <c r="EG74" s="835">
        <f>(EG61*EE$75)*(EE$74*EG63)</f>
        <v>144</v>
      </c>
      <c r="EH74" s="834"/>
      <c r="EI74" s="345"/>
      <c r="EJ74" s="827" t="s">
        <v>417</v>
      </c>
      <c r="EK74" s="834">
        <f>'Générateur Emprise 25ans'!$B$14*EJ$67</f>
        <v>1</v>
      </c>
      <c r="EL74" s="827" t="s">
        <v>449</v>
      </c>
      <c r="EM74" s="835">
        <f>(EM61*EK$75)*(EK$74*EM63)</f>
        <v>144</v>
      </c>
      <c r="EN74" s="834"/>
      <c r="EO74" s="345"/>
      <c r="EP74" s="827" t="s">
        <v>417</v>
      </c>
      <c r="EQ74" s="834">
        <f>'Générateur Emprise 25ans'!$B$14*EP$67</f>
        <v>1</v>
      </c>
      <c r="ER74" s="827" t="s">
        <v>449</v>
      </c>
      <c r="ES74" s="835">
        <f>(ES61*EQ$75)*(EQ$74*ES63)</f>
        <v>144</v>
      </c>
      <c r="ET74" s="834"/>
      <c r="EU74" s="345"/>
      <c r="EV74" s="827" t="s">
        <v>417</v>
      </c>
      <c r="EW74" s="834">
        <f>'Générateur Emprise 25ans'!$B$14*EV$67</f>
        <v>1</v>
      </c>
      <c r="EX74" s="827" t="s">
        <v>449</v>
      </c>
      <c r="EY74" s="835">
        <f>(EY61*EW$75)*(EW$74*EY63)</f>
        <v>144</v>
      </c>
      <c r="EZ74" s="834"/>
      <c r="FA74" s="345"/>
      <c r="FB74" s="827" t="s">
        <v>417</v>
      </c>
      <c r="FC74" s="834">
        <f>'Générateur Emprise 25ans'!$B$14*FB$67</f>
        <v>1</v>
      </c>
      <c r="FD74" s="827" t="s">
        <v>449</v>
      </c>
      <c r="FE74" s="835">
        <f>(FE61*FC$75)*(FC$74*FE63)</f>
        <v>144</v>
      </c>
      <c r="FF74" s="834"/>
      <c r="FG74" s="345"/>
      <c r="FH74" s="827" t="s">
        <v>417</v>
      </c>
      <c r="FI74" s="834">
        <f>'Générateur Emprise 25ans'!$B$14*FH$67</f>
        <v>1</v>
      </c>
      <c r="FJ74" s="827" t="s">
        <v>449</v>
      </c>
      <c r="FK74" s="835">
        <f>(FK61*FI$75)*(FI$74*FK63)</f>
        <v>144</v>
      </c>
      <c r="FL74" s="834"/>
      <c r="FM74" s="345"/>
      <c r="FN74" s="827" t="s">
        <v>417</v>
      </c>
      <c r="FO74" s="834">
        <f>'Générateur Emprise 25ans'!$B$14*FN$67</f>
        <v>1</v>
      </c>
      <c r="FP74" s="827" t="s">
        <v>449</v>
      </c>
      <c r="FQ74" s="835">
        <f>(FQ61*FO$75)*(FO$74*FQ63)</f>
        <v>144</v>
      </c>
      <c r="FR74" s="834"/>
      <c r="FS74" s="345"/>
      <c r="FT74" s="827" t="s">
        <v>417</v>
      </c>
      <c r="FU74" s="834">
        <f>'Générateur Emprise 25ans'!$B$14*FT$67</f>
        <v>1</v>
      </c>
      <c r="FV74" s="827" t="s">
        <v>449</v>
      </c>
      <c r="FW74" s="835">
        <f>(FW61*FU$75)*(FU$74*FW63)</f>
        <v>144</v>
      </c>
      <c r="FX74" s="834"/>
      <c r="FY74" s="345"/>
    </row>
    <row r="75" spans="1:181" x14ac:dyDescent="0.3">
      <c r="A75" s="19"/>
      <c r="B75" s="827" t="s">
        <v>416</v>
      </c>
      <c r="C75" s="834">
        <f>'Générateur Emprise 25ans'!$B$15*B$67</f>
        <v>1</v>
      </c>
      <c r="D75" s="827" t="s">
        <v>448</v>
      </c>
      <c r="E75" s="835">
        <f>(E61*C$75)*(C$76*E62)</f>
        <v>144</v>
      </c>
      <c r="F75" s="834"/>
      <c r="G75" s="345"/>
      <c r="H75" s="827" t="s">
        <v>416</v>
      </c>
      <c r="I75" s="834">
        <f>'Générateur Emprise 25ans'!$B$15*H$67</f>
        <v>1</v>
      </c>
      <c r="J75" s="827" t="s">
        <v>448</v>
      </c>
      <c r="K75" s="835">
        <f>(K61*I$75)*(I$76*K62)</f>
        <v>144</v>
      </c>
      <c r="L75" s="834"/>
      <c r="M75" s="345"/>
      <c r="N75" s="827" t="s">
        <v>416</v>
      </c>
      <c r="O75" s="834">
        <f>'Générateur Emprise 25ans'!$B$15*N$67</f>
        <v>1</v>
      </c>
      <c r="P75" s="827" t="s">
        <v>448</v>
      </c>
      <c r="Q75" s="835">
        <f>(Q61*O$75)*(O$76*Q62)</f>
        <v>144</v>
      </c>
      <c r="R75" s="834"/>
      <c r="S75" s="345"/>
      <c r="T75" s="827" t="s">
        <v>416</v>
      </c>
      <c r="U75" s="834">
        <f>'Générateur Emprise 25ans'!$B$15*T$67</f>
        <v>1</v>
      </c>
      <c r="V75" s="827" t="s">
        <v>448</v>
      </c>
      <c r="W75" s="835">
        <f>(W61*U$75)*(U$76*W62)</f>
        <v>144</v>
      </c>
      <c r="X75" s="834"/>
      <c r="Y75" s="345"/>
      <c r="Z75" s="827" t="s">
        <v>416</v>
      </c>
      <c r="AA75" s="834">
        <f>'Générateur Emprise 25ans'!$B$15*Z$67</f>
        <v>1</v>
      </c>
      <c r="AB75" s="827" t="s">
        <v>448</v>
      </c>
      <c r="AC75" s="835">
        <f>(AC61*AA$75)*(AA$76*AC62)</f>
        <v>144</v>
      </c>
      <c r="AD75" s="834"/>
      <c r="AE75" s="345"/>
      <c r="AF75" s="827" t="s">
        <v>416</v>
      </c>
      <c r="AG75" s="834">
        <f>'Générateur Emprise 25ans'!$B$15*AF$67</f>
        <v>1</v>
      </c>
      <c r="AH75" s="827" t="s">
        <v>448</v>
      </c>
      <c r="AI75" s="835">
        <f>(AI61*AG$75)*(AG$76*AI62)</f>
        <v>144</v>
      </c>
      <c r="AJ75" s="834"/>
      <c r="AK75" s="345"/>
      <c r="AL75" s="827" t="s">
        <v>416</v>
      </c>
      <c r="AM75" s="834">
        <f>'Générateur Emprise 25ans'!$B$15*AL$67</f>
        <v>1</v>
      </c>
      <c r="AN75" s="827" t="s">
        <v>448</v>
      </c>
      <c r="AO75" s="835">
        <f>(AO61*AM$75)*(AM$76*AO62)</f>
        <v>144</v>
      </c>
      <c r="AP75" s="834"/>
      <c r="AQ75" s="345"/>
      <c r="AR75" s="827" t="s">
        <v>416</v>
      </c>
      <c r="AS75" s="834">
        <f>'Générateur Emprise 25ans'!$B$15*AR$67</f>
        <v>1</v>
      </c>
      <c r="AT75" s="827" t="s">
        <v>448</v>
      </c>
      <c r="AU75" s="835">
        <f>(AU61*AS$75)*(AS$76*AU62)</f>
        <v>144</v>
      </c>
      <c r="AV75" s="834"/>
      <c r="AW75" s="345"/>
      <c r="AX75" s="827" t="s">
        <v>416</v>
      </c>
      <c r="AY75" s="834">
        <f>'Générateur Emprise 25ans'!$B$15*AX$67</f>
        <v>1</v>
      </c>
      <c r="AZ75" s="827" t="s">
        <v>448</v>
      </c>
      <c r="BA75" s="835">
        <f>(BA61*AY$75)*(AY$76*BA62)</f>
        <v>144</v>
      </c>
      <c r="BB75" s="834"/>
      <c r="BC75" s="345"/>
      <c r="BD75" s="827" t="s">
        <v>416</v>
      </c>
      <c r="BE75" s="834">
        <f>'Générateur Emprise 25ans'!$B$15*BD$67</f>
        <v>1</v>
      </c>
      <c r="BF75" s="827" t="s">
        <v>448</v>
      </c>
      <c r="BG75" s="835">
        <f>(BG61*BE$75)*(BE$76*BG62)</f>
        <v>144</v>
      </c>
      <c r="BH75" s="834"/>
      <c r="BI75" s="345"/>
      <c r="BJ75" s="827" t="s">
        <v>416</v>
      </c>
      <c r="BK75" s="834">
        <f>'Générateur Emprise 25ans'!$B$15*BJ$67</f>
        <v>1</v>
      </c>
      <c r="BL75" s="827" t="s">
        <v>448</v>
      </c>
      <c r="BM75" s="835">
        <f>(BM61*BK$75)*(BK$76*BM62)</f>
        <v>144</v>
      </c>
      <c r="BN75" s="834"/>
      <c r="BO75" s="345"/>
      <c r="BP75" s="827" t="s">
        <v>416</v>
      </c>
      <c r="BQ75" s="834">
        <f>'Générateur Emprise 25ans'!$B$15*BP$67</f>
        <v>1</v>
      </c>
      <c r="BR75" s="827" t="s">
        <v>448</v>
      </c>
      <c r="BS75" s="835">
        <f>(BS61*BQ$75)*(BQ$76*BS62)</f>
        <v>144</v>
      </c>
      <c r="BT75" s="834"/>
      <c r="BU75" s="345"/>
      <c r="BV75" s="827" t="s">
        <v>416</v>
      </c>
      <c r="BW75" s="834">
        <f>'Générateur Emprise 25ans'!$B$15*BV$67</f>
        <v>1</v>
      </c>
      <c r="BX75" s="827" t="s">
        <v>448</v>
      </c>
      <c r="BY75" s="835">
        <f>(BY61*BW$75)*(BW$76*BY62)</f>
        <v>144</v>
      </c>
      <c r="BZ75" s="834"/>
      <c r="CA75" s="345"/>
      <c r="CB75" s="827" t="s">
        <v>416</v>
      </c>
      <c r="CC75" s="834">
        <f>'Générateur Emprise 25ans'!$B$15*CB$67</f>
        <v>1</v>
      </c>
      <c r="CD75" s="827" t="s">
        <v>448</v>
      </c>
      <c r="CE75" s="835">
        <f>(CE61*CC$75)*(CC$76*CE62)</f>
        <v>144</v>
      </c>
      <c r="CF75" s="834"/>
      <c r="CG75" s="345"/>
      <c r="CH75" s="827" t="s">
        <v>416</v>
      </c>
      <c r="CI75" s="834">
        <f>'Générateur Emprise 25ans'!$B$15*CH$67</f>
        <v>1</v>
      </c>
      <c r="CJ75" s="827" t="s">
        <v>448</v>
      </c>
      <c r="CK75" s="835">
        <f>(CK61*CI$75)*(CI$76*CK62)</f>
        <v>144</v>
      </c>
      <c r="CL75" s="834"/>
      <c r="CM75" s="345"/>
      <c r="CN75" s="827" t="s">
        <v>416</v>
      </c>
      <c r="CO75" s="834">
        <f>'Générateur Emprise 25ans'!$B$15*CN$67</f>
        <v>1</v>
      </c>
      <c r="CP75" s="827" t="s">
        <v>448</v>
      </c>
      <c r="CQ75" s="835">
        <f>(CQ61*CO$75)*(CO$76*CQ62)</f>
        <v>144</v>
      </c>
      <c r="CR75" s="834"/>
      <c r="CS75" s="345"/>
      <c r="CT75" s="827" t="s">
        <v>416</v>
      </c>
      <c r="CU75" s="834">
        <f>'Générateur Emprise 25ans'!$B$15*CT$67</f>
        <v>1</v>
      </c>
      <c r="CV75" s="827" t="s">
        <v>448</v>
      </c>
      <c r="CW75" s="835">
        <f>(CW61*CU$75)*(CU$76*CW62)</f>
        <v>144</v>
      </c>
      <c r="CX75" s="834"/>
      <c r="CY75" s="345"/>
      <c r="CZ75" s="827" t="s">
        <v>416</v>
      </c>
      <c r="DA75" s="834">
        <f>'Générateur Emprise 25ans'!$B$15*CZ$67</f>
        <v>1</v>
      </c>
      <c r="DB75" s="827" t="s">
        <v>448</v>
      </c>
      <c r="DC75" s="835">
        <f>(DC61*DA$75)*(DA$76*DC62)</f>
        <v>144</v>
      </c>
      <c r="DD75" s="834"/>
      <c r="DE75" s="345"/>
      <c r="DF75" s="827" t="s">
        <v>416</v>
      </c>
      <c r="DG75" s="834">
        <f>'Générateur Emprise 25ans'!$B$15*DF$67</f>
        <v>1</v>
      </c>
      <c r="DH75" s="827" t="s">
        <v>448</v>
      </c>
      <c r="DI75" s="835">
        <f>(DI61*DG$75)*(DG$76*DI62)</f>
        <v>144</v>
      </c>
      <c r="DJ75" s="834"/>
      <c r="DK75" s="345"/>
      <c r="DL75" s="827" t="s">
        <v>416</v>
      </c>
      <c r="DM75" s="834">
        <f>'Générateur Emprise 25ans'!$B$15*DL$67</f>
        <v>1</v>
      </c>
      <c r="DN75" s="827" t="s">
        <v>448</v>
      </c>
      <c r="DO75" s="835">
        <f>(DO61*DM$75)*(DM$76*DO62)</f>
        <v>144</v>
      </c>
      <c r="DP75" s="834"/>
      <c r="DQ75" s="345"/>
      <c r="DR75" s="827" t="s">
        <v>416</v>
      </c>
      <c r="DS75" s="834">
        <f>'Générateur Emprise 25ans'!$B$15*DR$67</f>
        <v>1</v>
      </c>
      <c r="DT75" s="827" t="s">
        <v>448</v>
      </c>
      <c r="DU75" s="835">
        <f>(DU61*DS$75)*(DS$76*DU62)</f>
        <v>144</v>
      </c>
      <c r="DV75" s="834"/>
      <c r="DW75" s="345"/>
      <c r="DX75" s="827" t="s">
        <v>416</v>
      </c>
      <c r="DY75" s="834">
        <f>'Générateur Emprise 25ans'!$B$15*DX$67</f>
        <v>1</v>
      </c>
      <c r="DZ75" s="827" t="s">
        <v>448</v>
      </c>
      <c r="EA75" s="835">
        <f>(EA61*DY$75)*(DY$76*EA62)</f>
        <v>144</v>
      </c>
      <c r="EB75" s="834"/>
      <c r="EC75" s="345"/>
      <c r="ED75" s="827" t="s">
        <v>416</v>
      </c>
      <c r="EE75" s="834">
        <f>'Générateur Emprise 25ans'!$B$15*ED$67</f>
        <v>1</v>
      </c>
      <c r="EF75" s="827" t="s">
        <v>448</v>
      </c>
      <c r="EG75" s="835">
        <f>(EG61*EE$75)*(EE$76*EG62)</f>
        <v>144</v>
      </c>
      <c r="EH75" s="834"/>
      <c r="EI75" s="345"/>
      <c r="EJ75" s="827" t="s">
        <v>416</v>
      </c>
      <c r="EK75" s="834">
        <f>'Générateur Emprise 25ans'!$B$15*EJ$67</f>
        <v>1</v>
      </c>
      <c r="EL75" s="827" t="s">
        <v>448</v>
      </c>
      <c r="EM75" s="835">
        <f>(EM61*EK$75)*(EK$76*EM62)</f>
        <v>144</v>
      </c>
      <c r="EN75" s="834"/>
      <c r="EO75" s="345"/>
      <c r="EP75" s="827" t="s">
        <v>416</v>
      </c>
      <c r="EQ75" s="834">
        <f>'Générateur Emprise 25ans'!$B$15*EP$67</f>
        <v>1</v>
      </c>
      <c r="ER75" s="827" t="s">
        <v>448</v>
      </c>
      <c r="ES75" s="835">
        <f>(ES61*EQ$75)*(EQ$76*ES62)</f>
        <v>144</v>
      </c>
      <c r="ET75" s="834"/>
      <c r="EU75" s="345"/>
      <c r="EV75" s="827" t="s">
        <v>416</v>
      </c>
      <c r="EW75" s="834">
        <f>'Générateur Emprise 25ans'!$B$15*EV$67</f>
        <v>1</v>
      </c>
      <c r="EX75" s="827" t="s">
        <v>448</v>
      </c>
      <c r="EY75" s="835">
        <f>(EY61*EW$75)*(EW$76*EY62)</f>
        <v>144</v>
      </c>
      <c r="EZ75" s="834"/>
      <c r="FA75" s="345"/>
      <c r="FB75" s="827" t="s">
        <v>416</v>
      </c>
      <c r="FC75" s="834">
        <f>'Générateur Emprise 25ans'!$B$15*FB$67</f>
        <v>1</v>
      </c>
      <c r="FD75" s="827" t="s">
        <v>448</v>
      </c>
      <c r="FE75" s="835">
        <f>(FE61*FC$75)*(FC$76*FE62)</f>
        <v>144</v>
      </c>
      <c r="FF75" s="834"/>
      <c r="FG75" s="345"/>
      <c r="FH75" s="827" t="s">
        <v>416</v>
      </c>
      <c r="FI75" s="834">
        <f>'Générateur Emprise 25ans'!$B$15*FH$67</f>
        <v>1</v>
      </c>
      <c r="FJ75" s="827" t="s">
        <v>448</v>
      </c>
      <c r="FK75" s="835">
        <f>(FK61*FI$75)*(FI$76*FK62)</f>
        <v>144</v>
      </c>
      <c r="FL75" s="834"/>
      <c r="FM75" s="345"/>
      <c r="FN75" s="827" t="s">
        <v>416</v>
      </c>
      <c r="FO75" s="834">
        <f>'Générateur Emprise 25ans'!$B$15*FN$67</f>
        <v>1</v>
      </c>
      <c r="FP75" s="827" t="s">
        <v>448</v>
      </c>
      <c r="FQ75" s="835">
        <f>(FQ61*FO$75)*(FO$76*FQ62)</f>
        <v>144</v>
      </c>
      <c r="FR75" s="834"/>
      <c r="FS75" s="345"/>
      <c r="FT75" s="827" t="s">
        <v>416</v>
      </c>
      <c r="FU75" s="834">
        <f>'Générateur Emprise 25ans'!$B$15*FT$67</f>
        <v>1</v>
      </c>
      <c r="FV75" s="827" t="s">
        <v>448</v>
      </c>
      <c r="FW75" s="835">
        <f>(FW61*FU$75)*(FU$76*FW62)</f>
        <v>144</v>
      </c>
      <c r="FX75" s="834"/>
      <c r="FY75" s="345"/>
    </row>
    <row r="76" spans="1:181" ht="15" thickBot="1" x14ac:dyDescent="0.35">
      <c r="A76" s="19"/>
      <c r="B76" s="826" t="s">
        <v>415</v>
      </c>
      <c r="C76" s="832">
        <f>'Générateur Emprise 25ans'!$B$16*B$67</f>
        <v>1</v>
      </c>
      <c r="D76" s="826" t="s">
        <v>447</v>
      </c>
      <c r="E76" s="833">
        <f>(E60*C$76)*(C$73*E62)</f>
        <v>144</v>
      </c>
      <c r="F76" s="832"/>
      <c r="G76" s="345"/>
      <c r="H76" s="826" t="s">
        <v>415</v>
      </c>
      <c r="I76" s="832">
        <f>'Générateur Emprise 25ans'!$B$16*H$67</f>
        <v>1</v>
      </c>
      <c r="J76" s="826" t="s">
        <v>447</v>
      </c>
      <c r="K76" s="833">
        <f>(K60*I$76)*(I$73*K62)</f>
        <v>144</v>
      </c>
      <c r="L76" s="832"/>
      <c r="M76" s="345"/>
      <c r="N76" s="826" t="s">
        <v>415</v>
      </c>
      <c r="O76" s="832">
        <f>'Générateur Emprise 25ans'!$B$16*N$67</f>
        <v>1</v>
      </c>
      <c r="P76" s="826" t="s">
        <v>447</v>
      </c>
      <c r="Q76" s="833">
        <f>(Q60*O$76)*(O$73*Q62)</f>
        <v>144</v>
      </c>
      <c r="R76" s="832"/>
      <c r="S76" s="345"/>
      <c r="T76" s="826" t="s">
        <v>415</v>
      </c>
      <c r="U76" s="832">
        <f>'Générateur Emprise 25ans'!$B$16*T$67</f>
        <v>1</v>
      </c>
      <c r="V76" s="826" t="s">
        <v>447</v>
      </c>
      <c r="W76" s="833">
        <f>(W60*U$76)*(U$73*W62)</f>
        <v>144</v>
      </c>
      <c r="X76" s="832"/>
      <c r="Y76" s="345"/>
      <c r="Z76" s="826" t="s">
        <v>415</v>
      </c>
      <c r="AA76" s="832">
        <f>'Générateur Emprise 25ans'!$B$16*Z$67</f>
        <v>1</v>
      </c>
      <c r="AB76" s="826" t="s">
        <v>447</v>
      </c>
      <c r="AC76" s="833">
        <f>(AC60*AA$76)*(AA$73*AC62)</f>
        <v>144</v>
      </c>
      <c r="AD76" s="832"/>
      <c r="AE76" s="345"/>
      <c r="AF76" s="826" t="s">
        <v>415</v>
      </c>
      <c r="AG76" s="832">
        <f>'Générateur Emprise 25ans'!$B$16*AF$67</f>
        <v>1</v>
      </c>
      <c r="AH76" s="826" t="s">
        <v>447</v>
      </c>
      <c r="AI76" s="833">
        <f>(AI60*AG$76)*(AG$73*AI62)</f>
        <v>144</v>
      </c>
      <c r="AJ76" s="832"/>
      <c r="AK76" s="345"/>
      <c r="AL76" s="826" t="s">
        <v>415</v>
      </c>
      <c r="AM76" s="832">
        <f>'Générateur Emprise 25ans'!$B$16*AL$67</f>
        <v>1</v>
      </c>
      <c r="AN76" s="826" t="s">
        <v>447</v>
      </c>
      <c r="AO76" s="833">
        <f>(AO60*AM$76)*(AM$73*AO62)</f>
        <v>144</v>
      </c>
      <c r="AP76" s="832"/>
      <c r="AQ76" s="345"/>
      <c r="AR76" s="826" t="s">
        <v>415</v>
      </c>
      <c r="AS76" s="832">
        <f>'Générateur Emprise 25ans'!$B$16*AR$67</f>
        <v>1</v>
      </c>
      <c r="AT76" s="826" t="s">
        <v>447</v>
      </c>
      <c r="AU76" s="833">
        <f>(AU60*AS$76)*(AS$73*AU62)</f>
        <v>144</v>
      </c>
      <c r="AV76" s="832"/>
      <c r="AW76" s="345"/>
      <c r="AX76" s="826" t="s">
        <v>415</v>
      </c>
      <c r="AY76" s="832">
        <f>'Générateur Emprise 25ans'!$B$16*AX$67</f>
        <v>1</v>
      </c>
      <c r="AZ76" s="826" t="s">
        <v>447</v>
      </c>
      <c r="BA76" s="833">
        <f>(BA60*AY$76)*(AY$73*BA62)</f>
        <v>144</v>
      </c>
      <c r="BB76" s="832"/>
      <c r="BC76" s="345"/>
      <c r="BD76" s="826" t="s">
        <v>415</v>
      </c>
      <c r="BE76" s="832">
        <f>'Générateur Emprise 25ans'!$B$16*BD$67</f>
        <v>1</v>
      </c>
      <c r="BF76" s="826" t="s">
        <v>447</v>
      </c>
      <c r="BG76" s="833">
        <f>(BG60*BE$76)*(BE$73*BG62)</f>
        <v>144</v>
      </c>
      <c r="BH76" s="832"/>
      <c r="BI76" s="345"/>
      <c r="BJ76" s="826" t="s">
        <v>415</v>
      </c>
      <c r="BK76" s="832">
        <f>'Générateur Emprise 25ans'!$B$16*BJ$67</f>
        <v>1</v>
      </c>
      <c r="BL76" s="826" t="s">
        <v>447</v>
      </c>
      <c r="BM76" s="833">
        <f>(BM60*BK$76)*(BK$73*BM62)</f>
        <v>144</v>
      </c>
      <c r="BN76" s="832"/>
      <c r="BO76" s="345"/>
      <c r="BP76" s="826" t="s">
        <v>415</v>
      </c>
      <c r="BQ76" s="832">
        <f>'Générateur Emprise 25ans'!$B$16*BP$67</f>
        <v>1</v>
      </c>
      <c r="BR76" s="826" t="s">
        <v>447</v>
      </c>
      <c r="BS76" s="833">
        <f>(BS60*BQ$76)*(BQ$73*BS62)</f>
        <v>144</v>
      </c>
      <c r="BT76" s="832"/>
      <c r="BU76" s="345"/>
      <c r="BV76" s="826" t="s">
        <v>415</v>
      </c>
      <c r="BW76" s="832">
        <f>'Générateur Emprise 25ans'!$B$16*BV$67</f>
        <v>1</v>
      </c>
      <c r="BX76" s="826" t="s">
        <v>447</v>
      </c>
      <c r="BY76" s="833">
        <f>(BY60*BW$76)*(BW$73*BY62)</f>
        <v>144</v>
      </c>
      <c r="BZ76" s="832"/>
      <c r="CA76" s="345"/>
      <c r="CB76" s="826" t="s">
        <v>415</v>
      </c>
      <c r="CC76" s="832">
        <f>'Générateur Emprise 25ans'!$B$16*CB$67</f>
        <v>1</v>
      </c>
      <c r="CD76" s="826" t="s">
        <v>447</v>
      </c>
      <c r="CE76" s="833">
        <f>(CE60*CC$76)*(CC$73*CE62)</f>
        <v>144</v>
      </c>
      <c r="CF76" s="832"/>
      <c r="CG76" s="345"/>
      <c r="CH76" s="826" t="s">
        <v>415</v>
      </c>
      <c r="CI76" s="832">
        <f>'Générateur Emprise 25ans'!$B$16*CH$67</f>
        <v>1</v>
      </c>
      <c r="CJ76" s="826" t="s">
        <v>447</v>
      </c>
      <c r="CK76" s="833">
        <f>(CK60*CI$76)*(CI$73*CK62)</f>
        <v>144</v>
      </c>
      <c r="CL76" s="832"/>
      <c r="CM76" s="345"/>
      <c r="CN76" s="826" t="s">
        <v>415</v>
      </c>
      <c r="CO76" s="832">
        <f>'Générateur Emprise 25ans'!$B$16*CN$67</f>
        <v>1</v>
      </c>
      <c r="CP76" s="826" t="s">
        <v>447</v>
      </c>
      <c r="CQ76" s="833">
        <f>(CQ60*CO$76)*(CO$73*CQ62)</f>
        <v>144</v>
      </c>
      <c r="CR76" s="832"/>
      <c r="CS76" s="345"/>
      <c r="CT76" s="826" t="s">
        <v>415</v>
      </c>
      <c r="CU76" s="832">
        <f>'Générateur Emprise 25ans'!$B$16*CT$67</f>
        <v>1</v>
      </c>
      <c r="CV76" s="826" t="s">
        <v>447</v>
      </c>
      <c r="CW76" s="833">
        <f>(CW60*CU$76)*(CU$73*CW62)</f>
        <v>144</v>
      </c>
      <c r="CX76" s="832"/>
      <c r="CY76" s="345"/>
      <c r="CZ76" s="826" t="s">
        <v>415</v>
      </c>
      <c r="DA76" s="832">
        <f>'Générateur Emprise 25ans'!$B$16*CZ$67</f>
        <v>1</v>
      </c>
      <c r="DB76" s="826" t="s">
        <v>447</v>
      </c>
      <c r="DC76" s="833">
        <f>(DC60*DA$76)*(DA$73*DC62)</f>
        <v>144</v>
      </c>
      <c r="DD76" s="832"/>
      <c r="DE76" s="345"/>
      <c r="DF76" s="826" t="s">
        <v>415</v>
      </c>
      <c r="DG76" s="832">
        <f>'Générateur Emprise 25ans'!$B$16*DF$67</f>
        <v>1</v>
      </c>
      <c r="DH76" s="826" t="s">
        <v>447</v>
      </c>
      <c r="DI76" s="833">
        <f>(DI60*DG$76)*(DG$73*DI62)</f>
        <v>144</v>
      </c>
      <c r="DJ76" s="832"/>
      <c r="DK76" s="345"/>
      <c r="DL76" s="826" t="s">
        <v>415</v>
      </c>
      <c r="DM76" s="832">
        <f>'Générateur Emprise 25ans'!$B$16*DL$67</f>
        <v>1</v>
      </c>
      <c r="DN76" s="826" t="s">
        <v>447</v>
      </c>
      <c r="DO76" s="833">
        <f>(DO60*DM$76)*(DM$73*DO62)</f>
        <v>144</v>
      </c>
      <c r="DP76" s="832"/>
      <c r="DQ76" s="345"/>
      <c r="DR76" s="826" t="s">
        <v>415</v>
      </c>
      <c r="DS76" s="832">
        <f>'Générateur Emprise 25ans'!$B$16*DR$67</f>
        <v>1</v>
      </c>
      <c r="DT76" s="826" t="s">
        <v>447</v>
      </c>
      <c r="DU76" s="833">
        <f>(DU60*DS$76)*(DS$73*DU62)</f>
        <v>144</v>
      </c>
      <c r="DV76" s="832"/>
      <c r="DW76" s="345"/>
      <c r="DX76" s="826" t="s">
        <v>415</v>
      </c>
      <c r="DY76" s="832">
        <f>'Générateur Emprise 25ans'!$B$16*DX$67</f>
        <v>1</v>
      </c>
      <c r="DZ76" s="826" t="s">
        <v>447</v>
      </c>
      <c r="EA76" s="833">
        <f>(EA60*DY$76)*(DY$73*EA62)</f>
        <v>144</v>
      </c>
      <c r="EB76" s="832"/>
      <c r="EC76" s="345"/>
      <c r="ED76" s="826" t="s">
        <v>415</v>
      </c>
      <c r="EE76" s="832">
        <f>'Générateur Emprise 25ans'!$B$16*ED$67</f>
        <v>1</v>
      </c>
      <c r="EF76" s="826" t="s">
        <v>447</v>
      </c>
      <c r="EG76" s="833">
        <f>(EG60*EE$76)*(EE$73*EG62)</f>
        <v>144</v>
      </c>
      <c r="EH76" s="832"/>
      <c r="EI76" s="345"/>
      <c r="EJ76" s="826" t="s">
        <v>415</v>
      </c>
      <c r="EK76" s="832">
        <f>'Générateur Emprise 25ans'!$B$16*EJ$67</f>
        <v>1</v>
      </c>
      <c r="EL76" s="826" t="s">
        <v>447</v>
      </c>
      <c r="EM76" s="833">
        <f>(EM60*EK$76)*(EK$73*EM62)</f>
        <v>144</v>
      </c>
      <c r="EN76" s="832"/>
      <c r="EO76" s="345"/>
      <c r="EP76" s="826" t="s">
        <v>415</v>
      </c>
      <c r="EQ76" s="832">
        <f>'Générateur Emprise 25ans'!$B$16*EP$67</f>
        <v>1</v>
      </c>
      <c r="ER76" s="826" t="s">
        <v>447</v>
      </c>
      <c r="ES76" s="833">
        <f>(ES60*EQ$76)*(EQ$73*ES62)</f>
        <v>144</v>
      </c>
      <c r="ET76" s="832"/>
      <c r="EU76" s="345"/>
      <c r="EV76" s="826" t="s">
        <v>415</v>
      </c>
      <c r="EW76" s="832">
        <f>'Générateur Emprise 25ans'!$B$16*EV$67</f>
        <v>1</v>
      </c>
      <c r="EX76" s="826" t="s">
        <v>447</v>
      </c>
      <c r="EY76" s="833">
        <f>(EY60*EW$76)*(EW$73*EY62)</f>
        <v>144</v>
      </c>
      <c r="EZ76" s="832"/>
      <c r="FA76" s="345"/>
      <c r="FB76" s="826" t="s">
        <v>415</v>
      </c>
      <c r="FC76" s="832">
        <f>'Générateur Emprise 25ans'!$B$16*FB$67</f>
        <v>1</v>
      </c>
      <c r="FD76" s="826" t="s">
        <v>447</v>
      </c>
      <c r="FE76" s="833">
        <f>(FE60*FC$76)*(FC$73*FE62)</f>
        <v>144</v>
      </c>
      <c r="FF76" s="832"/>
      <c r="FG76" s="345"/>
      <c r="FH76" s="826" t="s">
        <v>415</v>
      </c>
      <c r="FI76" s="832">
        <f>'Générateur Emprise 25ans'!$B$16*FH$67</f>
        <v>1</v>
      </c>
      <c r="FJ76" s="826" t="s">
        <v>447</v>
      </c>
      <c r="FK76" s="833">
        <f>(FK60*FI$76)*(FI$73*FK62)</f>
        <v>144</v>
      </c>
      <c r="FL76" s="832"/>
      <c r="FM76" s="345"/>
      <c r="FN76" s="826" t="s">
        <v>415</v>
      </c>
      <c r="FO76" s="832">
        <f>'Générateur Emprise 25ans'!$B$16*FN$67</f>
        <v>1</v>
      </c>
      <c r="FP76" s="826" t="s">
        <v>447</v>
      </c>
      <c r="FQ76" s="833">
        <f>(FQ60*FO$76)*(FO$73*FQ62)</f>
        <v>144</v>
      </c>
      <c r="FR76" s="832"/>
      <c r="FS76" s="345"/>
      <c r="FT76" s="826" t="s">
        <v>415</v>
      </c>
      <c r="FU76" s="832">
        <f>'Générateur Emprise 25ans'!$B$16*FT$67</f>
        <v>1</v>
      </c>
      <c r="FV76" s="826" t="s">
        <v>447</v>
      </c>
      <c r="FW76" s="833">
        <f>(FW60*FU$76)*(FU$73*FW62)</f>
        <v>144</v>
      </c>
      <c r="FX76" s="832"/>
      <c r="FY76" s="345"/>
    </row>
    <row r="77" spans="1:181" x14ac:dyDescent="0.3">
      <c r="A77" s="19"/>
      <c r="B77" s="851"/>
      <c r="E77" s="835" t="s">
        <v>481</v>
      </c>
      <c r="F77" s="839">
        <f>SUM(E73:E76)</f>
        <v>576</v>
      </c>
      <c r="G77" s="345"/>
      <c r="H77" s="851"/>
      <c r="K77" s="835" t="s">
        <v>481</v>
      </c>
      <c r="L77" s="839">
        <f>SUM(K73:K76)</f>
        <v>576</v>
      </c>
      <c r="M77" s="345"/>
      <c r="N77" s="851"/>
      <c r="Q77" s="835" t="s">
        <v>481</v>
      </c>
      <c r="R77" s="839">
        <f>SUM(Q73:Q76)</f>
        <v>576</v>
      </c>
      <c r="S77" s="345"/>
      <c r="T77" s="851"/>
      <c r="W77" s="835" t="s">
        <v>481</v>
      </c>
      <c r="X77" s="839">
        <f>SUM(W73:W76)</f>
        <v>576</v>
      </c>
      <c r="Y77" s="345"/>
      <c r="Z77" s="851"/>
      <c r="AC77" s="835" t="s">
        <v>481</v>
      </c>
      <c r="AD77" s="839">
        <f>SUM(AC73:AC76)</f>
        <v>576</v>
      </c>
      <c r="AE77" s="345"/>
      <c r="AF77" s="851"/>
      <c r="AI77" s="835" t="s">
        <v>481</v>
      </c>
      <c r="AJ77" s="839">
        <f>SUM(AI73:AI76)</f>
        <v>576</v>
      </c>
      <c r="AK77" s="345"/>
      <c r="AL77" s="851"/>
      <c r="AO77" s="835" t="s">
        <v>481</v>
      </c>
      <c r="AP77" s="839">
        <f>SUM(AO73:AO76)</f>
        <v>576</v>
      </c>
      <c r="AQ77" s="345"/>
      <c r="AR77" s="851"/>
      <c r="AU77" s="835" t="s">
        <v>481</v>
      </c>
      <c r="AV77" s="839">
        <f>SUM(AU73:AU76)</f>
        <v>576</v>
      </c>
      <c r="AW77" s="345"/>
      <c r="AX77" s="851"/>
      <c r="BA77" s="835" t="s">
        <v>481</v>
      </c>
      <c r="BB77" s="839">
        <f>SUM(BA73:BA76)</f>
        <v>576</v>
      </c>
      <c r="BC77" s="345"/>
      <c r="BD77" s="851"/>
      <c r="BG77" s="835" t="s">
        <v>481</v>
      </c>
      <c r="BH77" s="839">
        <f>SUM(BG73:BG76)</f>
        <v>576</v>
      </c>
      <c r="BI77" s="345"/>
      <c r="BJ77" s="851"/>
      <c r="BM77" s="835" t="s">
        <v>481</v>
      </c>
      <c r="BN77" s="839">
        <f>SUM(BM73:BM76)</f>
        <v>576</v>
      </c>
      <c r="BO77" s="345"/>
      <c r="BP77" s="851"/>
      <c r="BS77" s="835" t="s">
        <v>481</v>
      </c>
      <c r="BT77" s="839">
        <f>SUM(BS73:BS76)</f>
        <v>576</v>
      </c>
      <c r="BU77" s="345"/>
      <c r="BV77" s="851"/>
      <c r="BY77" s="835" t="s">
        <v>481</v>
      </c>
      <c r="BZ77" s="839">
        <f>SUM(BY73:BY76)</f>
        <v>576</v>
      </c>
      <c r="CA77" s="345"/>
      <c r="CB77" s="851"/>
      <c r="CE77" s="835" t="s">
        <v>481</v>
      </c>
      <c r="CF77" s="839">
        <f>SUM(CE73:CE76)</f>
        <v>576</v>
      </c>
      <c r="CG77" s="345"/>
      <c r="CH77" s="851"/>
      <c r="CK77" s="835" t="s">
        <v>481</v>
      </c>
      <c r="CL77" s="839">
        <f>SUM(CK73:CK76)</f>
        <v>576</v>
      </c>
      <c r="CM77" s="345"/>
      <c r="CN77" s="851"/>
      <c r="CQ77" s="835" t="s">
        <v>481</v>
      </c>
      <c r="CR77" s="839">
        <f>SUM(CQ73:CQ76)</f>
        <v>576</v>
      </c>
      <c r="CS77" s="345"/>
      <c r="CT77" s="851"/>
      <c r="CW77" s="835" t="s">
        <v>481</v>
      </c>
      <c r="CX77" s="839">
        <f>SUM(CW73:CW76)</f>
        <v>576</v>
      </c>
      <c r="CY77" s="345"/>
      <c r="CZ77" s="851"/>
      <c r="DC77" s="835" t="s">
        <v>481</v>
      </c>
      <c r="DD77" s="839">
        <f>SUM(DC73:DC76)</f>
        <v>576</v>
      </c>
      <c r="DE77" s="345"/>
      <c r="DF77" s="851"/>
      <c r="DI77" s="835" t="s">
        <v>481</v>
      </c>
      <c r="DJ77" s="839">
        <f>SUM(DI73:DI76)</f>
        <v>576</v>
      </c>
      <c r="DK77" s="345"/>
      <c r="DL77" s="851"/>
      <c r="DO77" s="835" t="s">
        <v>481</v>
      </c>
      <c r="DP77" s="839">
        <f>SUM(DO73:DO76)</f>
        <v>576</v>
      </c>
      <c r="DQ77" s="345"/>
      <c r="DR77" s="851"/>
      <c r="DU77" s="835" t="s">
        <v>481</v>
      </c>
      <c r="DV77" s="839">
        <f>SUM(DU73:DU76)</f>
        <v>576</v>
      </c>
      <c r="DW77" s="345"/>
      <c r="DX77" s="851"/>
      <c r="EA77" s="835" t="s">
        <v>481</v>
      </c>
      <c r="EB77" s="839">
        <f>SUM(EA73:EA76)</f>
        <v>576</v>
      </c>
      <c r="EC77" s="345"/>
      <c r="ED77" s="851"/>
      <c r="EG77" s="835" t="s">
        <v>481</v>
      </c>
      <c r="EH77" s="839">
        <f>SUM(EG73:EG76)</f>
        <v>576</v>
      </c>
      <c r="EI77" s="345"/>
      <c r="EJ77" s="851"/>
      <c r="EM77" s="835" t="s">
        <v>481</v>
      </c>
      <c r="EN77" s="839">
        <f>SUM(EM73:EM76)</f>
        <v>576</v>
      </c>
      <c r="EO77" s="345"/>
      <c r="EP77" s="851"/>
      <c r="ES77" s="835" t="s">
        <v>481</v>
      </c>
      <c r="ET77" s="839">
        <f>SUM(ES73:ES76)</f>
        <v>576</v>
      </c>
      <c r="EU77" s="345"/>
      <c r="EV77" s="851"/>
      <c r="EY77" s="835" t="s">
        <v>481</v>
      </c>
      <c r="EZ77" s="839">
        <f>SUM(EY73:EY76)</f>
        <v>576</v>
      </c>
      <c r="FA77" s="345"/>
      <c r="FB77" s="851"/>
      <c r="FE77" s="835" t="s">
        <v>481</v>
      </c>
      <c r="FF77" s="839">
        <f>SUM(FE73:FE76)</f>
        <v>576</v>
      </c>
      <c r="FG77" s="345"/>
      <c r="FH77" s="851"/>
      <c r="FK77" s="835" t="s">
        <v>481</v>
      </c>
      <c r="FL77" s="839">
        <f>SUM(FK73:FK76)</f>
        <v>576</v>
      </c>
      <c r="FM77" s="345"/>
      <c r="FN77" s="851"/>
      <c r="FQ77" s="835" t="s">
        <v>481</v>
      </c>
      <c r="FR77" s="839">
        <f>SUM(FQ73:FQ76)</f>
        <v>576</v>
      </c>
      <c r="FS77" s="345"/>
      <c r="FT77" s="851"/>
      <c r="FW77" s="835" t="s">
        <v>481</v>
      </c>
      <c r="FX77" s="839">
        <f>SUM(FW73:FW76)</f>
        <v>576</v>
      </c>
      <c r="FY77" s="345"/>
    </row>
    <row r="78" spans="1:181" ht="15" thickBot="1" x14ac:dyDescent="0.35">
      <c r="A78" s="19"/>
      <c r="G78" s="345"/>
      <c r="M78" s="345"/>
      <c r="S78" s="345"/>
      <c r="Y78" s="345"/>
      <c r="AE78" s="345"/>
      <c r="AK78" s="345"/>
      <c r="AQ78" s="345"/>
      <c r="AW78" s="345"/>
      <c r="BC78" s="345"/>
      <c r="BI78" s="345"/>
      <c r="BO78" s="345"/>
      <c r="BU78" s="345"/>
      <c r="CA78" s="345"/>
      <c r="CG78" s="345"/>
      <c r="CM78" s="345"/>
      <c r="CS78" s="345"/>
      <c r="CY78" s="345"/>
      <c r="DE78" s="345"/>
      <c r="DK78" s="345"/>
      <c r="DQ78" s="345"/>
      <c r="DW78" s="345"/>
      <c r="EC78" s="345"/>
      <c r="EI78" s="345"/>
      <c r="EO78" s="345"/>
      <c r="EU78" s="345"/>
      <c r="FA78" s="345"/>
      <c r="FG78" s="345"/>
      <c r="FM78" s="345"/>
      <c r="FS78" s="345"/>
      <c r="FY78" s="345"/>
    </row>
    <row r="79" spans="1:181" x14ac:dyDescent="0.3">
      <c r="A79" s="19"/>
      <c r="B79" s="838" t="s">
        <v>483</v>
      </c>
      <c r="C79" s="600" t="s">
        <v>429</v>
      </c>
      <c r="D79" s="672" t="s">
        <v>482</v>
      </c>
      <c r="G79" s="345"/>
      <c r="H79" s="838" t="s">
        <v>483</v>
      </c>
      <c r="I79" s="600" t="s">
        <v>429</v>
      </c>
      <c r="J79" s="672" t="s">
        <v>482</v>
      </c>
      <c r="M79" s="345"/>
      <c r="N79" s="838" t="s">
        <v>483</v>
      </c>
      <c r="O79" s="600" t="s">
        <v>429</v>
      </c>
      <c r="P79" s="672" t="s">
        <v>482</v>
      </c>
      <c r="S79" s="345"/>
      <c r="T79" s="838" t="s">
        <v>483</v>
      </c>
      <c r="U79" s="600" t="s">
        <v>429</v>
      </c>
      <c r="V79" s="672" t="s">
        <v>482</v>
      </c>
      <c r="Y79" s="345"/>
      <c r="Z79" s="838" t="s">
        <v>483</v>
      </c>
      <c r="AA79" s="600" t="s">
        <v>429</v>
      </c>
      <c r="AB79" s="672" t="s">
        <v>482</v>
      </c>
      <c r="AE79" s="345"/>
      <c r="AF79" s="838" t="s">
        <v>483</v>
      </c>
      <c r="AG79" s="600" t="s">
        <v>429</v>
      </c>
      <c r="AH79" s="672" t="s">
        <v>482</v>
      </c>
      <c r="AK79" s="345"/>
      <c r="AL79" s="838" t="s">
        <v>483</v>
      </c>
      <c r="AM79" s="600" t="s">
        <v>429</v>
      </c>
      <c r="AN79" s="672" t="s">
        <v>482</v>
      </c>
      <c r="AQ79" s="345"/>
      <c r="AR79" s="838" t="s">
        <v>483</v>
      </c>
      <c r="AS79" s="600" t="s">
        <v>429</v>
      </c>
      <c r="AT79" s="672" t="s">
        <v>482</v>
      </c>
      <c r="AW79" s="345"/>
      <c r="AX79" s="838" t="s">
        <v>483</v>
      </c>
      <c r="AY79" s="600" t="s">
        <v>429</v>
      </c>
      <c r="AZ79" s="672" t="s">
        <v>482</v>
      </c>
      <c r="BC79" s="345"/>
      <c r="BD79" s="838" t="s">
        <v>483</v>
      </c>
      <c r="BE79" s="600" t="s">
        <v>429</v>
      </c>
      <c r="BF79" s="672" t="s">
        <v>482</v>
      </c>
      <c r="BI79" s="345"/>
      <c r="BJ79" s="838" t="s">
        <v>483</v>
      </c>
      <c r="BK79" s="600" t="s">
        <v>429</v>
      </c>
      <c r="BL79" s="672" t="s">
        <v>482</v>
      </c>
      <c r="BO79" s="345"/>
      <c r="BP79" s="838" t="s">
        <v>483</v>
      </c>
      <c r="BQ79" s="600" t="s">
        <v>429</v>
      </c>
      <c r="BR79" s="672" t="s">
        <v>482</v>
      </c>
      <c r="BU79" s="345"/>
      <c r="BV79" s="838" t="s">
        <v>483</v>
      </c>
      <c r="BW79" s="600" t="s">
        <v>429</v>
      </c>
      <c r="BX79" s="672" t="s">
        <v>482</v>
      </c>
      <c r="CA79" s="345"/>
      <c r="CB79" s="838" t="s">
        <v>483</v>
      </c>
      <c r="CC79" s="600" t="s">
        <v>429</v>
      </c>
      <c r="CD79" s="672" t="s">
        <v>482</v>
      </c>
      <c r="CG79" s="345"/>
      <c r="CH79" s="838" t="s">
        <v>483</v>
      </c>
      <c r="CI79" s="600" t="s">
        <v>429</v>
      </c>
      <c r="CJ79" s="672" t="s">
        <v>482</v>
      </c>
      <c r="CM79" s="345"/>
      <c r="CN79" s="838" t="s">
        <v>483</v>
      </c>
      <c r="CO79" s="600" t="s">
        <v>429</v>
      </c>
      <c r="CP79" s="672" t="s">
        <v>482</v>
      </c>
      <c r="CS79" s="345"/>
      <c r="CT79" s="838" t="s">
        <v>483</v>
      </c>
      <c r="CU79" s="600" t="s">
        <v>429</v>
      </c>
      <c r="CV79" s="672" t="s">
        <v>482</v>
      </c>
      <c r="CY79" s="345"/>
      <c r="CZ79" s="838" t="s">
        <v>483</v>
      </c>
      <c r="DA79" s="600" t="s">
        <v>429</v>
      </c>
      <c r="DB79" s="672" t="s">
        <v>482</v>
      </c>
      <c r="DE79" s="345"/>
      <c r="DF79" s="838" t="s">
        <v>483</v>
      </c>
      <c r="DG79" s="600" t="s">
        <v>429</v>
      </c>
      <c r="DH79" s="672" t="s">
        <v>482</v>
      </c>
      <c r="DK79" s="345"/>
      <c r="DL79" s="838" t="s">
        <v>483</v>
      </c>
      <c r="DM79" s="600" t="s">
        <v>429</v>
      </c>
      <c r="DN79" s="672" t="s">
        <v>482</v>
      </c>
      <c r="DQ79" s="345"/>
      <c r="DR79" s="838" t="s">
        <v>483</v>
      </c>
      <c r="DS79" s="600" t="s">
        <v>429</v>
      </c>
      <c r="DT79" s="672" t="s">
        <v>482</v>
      </c>
      <c r="DW79" s="345"/>
      <c r="DX79" s="838" t="s">
        <v>483</v>
      </c>
      <c r="DY79" s="600" t="s">
        <v>429</v>
      </c>
      <c r="DZ79" s="672" t="s">
        <v>482</v>
      </c>
      <c r="EC79" s="345"/>
      <c r="ED79" s="838" t="s">
        <v>483</v>
      </c>
      <c r="EE79" s="600" t="s">
        <v>429</v>
      </c>
      <c r="EF79" s="672" t="s">
        <v>482</v>
      </c>
      <c r="EI79" s="345"/>
      <c r="EJ79" s="838" t="s">
        <v>483</v>
      </c>
      <c r="EK79" s="600" t="s">
        <v>429</v>
      </c>
      <c r="EL79" s="672" t="s">
        <v>482</v>
      </c>
      <c r="EO79" s="345"/>
      <c r="EP79" s="838" t="s">
        <v>483</v>
      </c>
      <c r="EQ79" s="600" t="s">
        <v>429</v>
      </c>
      <c r="ER79" s="672" t="s">
        <v>482</v>
      </c>
      <c r="EU79" s="345"/>
      <c r="EV79" s="838" t="s">
        <v>483</v>
      </c>
      <c r="EW79" s="600" t="s">
        <v>429</v>
      </c>
      <c r="EX79" s="672" t="s">
        <v>482</v>
      </c>
      <c r="FA79" s="345"/>
      <c r="FB79" s="838" t="s">
        <v>483</v>
      </c>
      <c r="FC79" s="600" t="s">
        <v>429</v>
      </c>
      <c r="FD79" s="672" t="s">
        <v>482</v>
      </c>
      <c r="FG79" s="345"/>
      <c r="FH79" s="838" t="s">
        <v>483</v>
      </c>
      <c r="FI79" s="600" t="s">
        <v>429</v>
      </c>
      <c r="FJ79" s="672" t="s">
        <v>482</v>
      </c>
      <c r="FM79" s="345"/>
      <c r="FN79" s="838" t="s">
        <v>483</v>
      </c>
      <c r="FO79" s="600" t="s">
        <v>429</v>
      </c>
      <c r="FP79" s="672" t="s">
        <v>482</v>
      </c>
      <c r="FS79" s="345"/>
      <c r="FT79" s="838" t="s">
        <v>483</v>
      </c>
      <c r="FU79" s="600" t="s">
        <v>429</v>
      </c>
      <c r="FV79" s="672" t="s">
        <v>482</v>
      </c>
      <c r="FY79" s="345"/>
    </row>
    <row r="80" spans="1:181" x14ac:dyDescent="0.3">
      <c r="A80" s="19"/>
      <c r="B80" s="827" t="s">
        <v>418</v>
      </c>
      <c r="C80" s="835">
        <f>C64-((C$74*E63)+(C$76*E62))</f>
        <v>172</v>
      </c>
      <c r="D80" s="834">
        <f>C80*C$73*E60</f>
        <v>2064</v>
      </c>
      <c r="G80" s="345"/>
      <c r="H80" s="827" t="s">
        <v>418</v>
      </c>
      <c r="I80" s="835">
        <f>I64-((I$74*K63)+(I$76*K62))</f>
        <v>172</v>
      </c>
      <c r="J80" s="834">
        <f>I80*I$73*K60</f>
        <v>2064</v>
      </c>
      <c r="M80" s="345"/>
      <c r="N80" s="827" t="s">
        <v>418</v>
      </c>
      <c r="O80" s="835">
        <f>O64-((O$74*Q63)+(O$76*Q62))</f>
        <v>172</v>
      </c>
      <c r="P80" s="834">
        <f>O80*O$73*Q60</f>
        <v>2064</v>
      </c>
      <c r="S80" s="345"/>
      <c r="T80" s="827" t="s">
        <v>418</v>
      </c>
      <c r="U80" s="835">
        <f>U64-((U$74*W63)+(U$76*W62))</f>
        <v>172</v>
      </c>
      <c r="V80" s="834">
        <f>U80*U$73*W60</f>
        <v>2064</v>
      </c>
      <c r="Y80" s="345"/>
      <c r="Z80" s="827" t="s">
        <v>418</v>
      </c>
      <c r="AA80" s="835">
        <f>AA64-((AA$74*AC63)+(AA$76*AC62))</f>
        <v>172</v>
      </c>
      <c r="AB80" s="834">
        <f>AA80*AA$73*AC60</f>
        <v>2064</v>
      </c>
      <c r="AE80" s="345"/>
      <c r="AF80" s="827" t="s">
        <v>418</v>
      </c>
      <c r="AG80" s="835">
        <f>AG64-((AG$74*AI63)+(AG$76*AI62))</f>
        <v>172</v>
      </c>
      <c r="AH80" s="834">
        <f>AG80*AG$73*AI60</f>
        <v>2064</v>
      </c>
      <c r="AK80" s="345"/>
      <c r="AL80" s="827" t="s">
        <v>418</v>
      </c>
      <c r="AM80" s="835">
        <f>AM64-((AM$74*AO63)+(AM$76*AO62))</f>
        <v>172</v>
      </c>
      <c r="AN80" s="834">
        <f>AM80*AM$73*AO60</f>
        <v>2064</v>
      </c>
      <c r="AQ80" s="345"/>
      <c r="AR80" s="827" t="s">
        <v>418</v>
      </c>
      <c r="AS80" s="835">
        <f>AS64-((AS$74*AU63)+(AS$76*AU62))</f>
        <v>172</v>
      </c>
      <c r="AT80" s="834">
        <f>AS80*AS$73*AU60</f>
        <v>2064</v>
      </c>
      <c r="AW80" s="345"/>
      <c r="AX80" s="827" t="s">
        <v>418</v>
      </c>
      <c r="AY80" s="835">
        <f>AY64-((AY$74*BA63)+(AY$76*BA62))</f>
        <v>172</v>
      </c>
      <c r="AZ80" s="834">
        <f>AY80*AY$73*BA60</f>
        <v>2064</v>
      </c>
      <c r="BC80" s="345"/>
      <c r="BD80" s="827" t="s">
        <v>418</v>
      </c>
      <c r="BE80" s="835">
        <f>BE64-((BE$74*BG63)+(BE$76*BG62))</f>
        <v>172</v>
      </c>
      <c r="BF80" s="834">
        <f>BE80*BE$73*BG60</f>
        <v>2064</v>
      </c>
      <c r="BI80" s="345"/>
      <c r="BJ80" s="827" t="s">
        <v>418</v>
      </c>
      <c r="BK80" s="835">
        <f>BK64-((BK$74*BM63)+(BK$76*BM62))</f>
        <v>172</v>
      </c>
      <c r="BL80" s="834">
        <f>BK80*BK$73*BM60</f>
        <v>2064</v>
      </c>
      <c r="BO80" s="345"/>
      <c r="BP80" s="827" t="s">
        <v>418</v>
      </c>
      <c r="BQ80" s="835">
        <f>BQ64-((BQ$74*BS63)+(BQ$76*BS62))</f>
        <v>172</v>
      </c>
      <c r="BR80" s="834">
        <f>BQ80*BQ$73*BS60</f>
        <v>2064</v>
      </c>
      <c r="BU80" s="345"/>
      <c r="BV80" s="827" t="s">
        <v>418</v>
      </c>
      <c r="BW80" s="835">
        <f>BW64-((BW$74*BY63)+(BW$76*BY62))</f>
        <v>172</v>
      </c>
      <c r="BX80" s="834">
        <f>BW80*BW$73*BY60</f>
        <v>2064</v>
      </c>
      <c r="CA80" s="345"/>
      <c r="CB80" s="827" t="s">
        <v>418</v>
      </c>
      <c r="CC80" s="835">
        <f>CC64-((CC$74*CE63)+(CC$76*CE62))</f>
        <v>172</v>
      </c>
      <c r="CD80" s="834">
        <f>CC80*CC$73*CE60</f>
        <v>2064</v>
      </c>
      <c r="CG80" s="345"/>
      <c r="CH80" s="827" t="s">
        <v>418</v>
      </c>
      <c r="CI80" s="835">
        <f>CI64-((CI$74*CK63)+(CI$76*CK62))</f>
        <v>172</v>
      </c>
      <c r="CJ80" s="834">
        <f>CI80*CI$73*CK60</f>
        <v>2064</v>
      </c>
      <c r="CM80" s="345"/>
      <c r="CN80" s="827" t="s">
        <v>418</v>
      </c>
      <c r="CO80" s="835">
        <f>CO64-((CO$74*CQ63)+(CO$76*CQ62))</f>
        <v>172</v>
      </c>
      <c r="CP80" s="834">
        <f>CO80*CO$73*CQ60</f>
        <v>2064</v>
      </c>
      <c r="CS80" s="345"/>
      <c r="CT80" s="827" t="s">
        <v>418</v>
      </c>
      <c r="CU80" s="835">
        <f>CU64-((CU$74*CW63)+(CU$76*CW62))</f>
        <v>172</v>
      </c>
      <c r="CV80" s="834">
        <f>CU80*CU$73*CW60</f>
        <v>2064</v>
      </c>
      <c r="CY80" s="345"/>
      <c r="CZ80" s="827" t="s">
        <v>418</v>
      </c>
      <c r="DA80" s="835">
        <f>DA64-((DA$74*DC63)+(DA$76*DC62))</f>
        <v>172</v>
      </c>
      <c r="DB80" s="834">
        <f>DA80*DA$73*DC60</f>
        <v>2064</v>
      </c>
      <c r="DE80" s="345"/>
      <c r="DF80" s="827" t="s">
        <v>418</v>
      </c>
      <c r="DG80" s="835">
        <f>DG64-((DG$74*DI63)+(DG$76*DI62))</f>
        <v>172</v>
      </c>
      <c r="DH80" s="834">
        <f>DG80*DG$73*DI60</f>
        <v>2064</v>
      </c>
      <c r="DK80" s="345"/>
      <c r="DL80" s="827" t="s">
        <v>418</v>
      </c>
      <c r="DM80" s="835">
        <f>DM64-((DM$74*DO63)+(DM$76*DO62))</f>
        <v>172</v>
      </c>
      <c r="DN80" s="834">
        <f>DM80*DM$73*DO60</f>
        <v>2064</v>
      </c>
      <c r="DQ80" s="345"/>
      <c r="DR80" s="827" t="s">
        <v>418</v>
      </c>
      <c r="DS80" s="835">
        <f>DS64-((DS$74*DU63)+(DS$76*DU62))</f>
        <v>172</v>
      </c>
      <c r="DT80" s="834">
        <f>DS80*DS$73*DU60</f>
        <v>2064</v>
      </c>
      <c r="DW80" s="345"/>
      <c r="DX80" s="827" t="s">
        <v>418</v>
      </c>
      <c r="DY80" s="835">
        <f>DY64-((DY$74*EA63)+(DY$76*EA62))</f>
        <v>172</v>
      </c>
      <c r="DZ80" s="834">
        <f>DY80*DY$73*EA60</f>
        <v>2064</v>
      </c>
      <c r="EC80" s="345"/>
      <c r="ED80" s="827" t="s">
        <v>418</v>
      </c>
      <c r="EE80" s="835">
        <f>EE64-((EE$74*EG63)+(EE$76*EG62))</f>
        <v>172</v>
      </c>
      <c r="EF80" s="834">
        <f>EE80*EE$73*EG60</f>
        <v>2064</v>
      </c>
      <c r="EI80" s="345"/>
      <c r="EJ80" s="827" t="s">
        <v>418</v>
      </c>
      <c r="EK80" s="835">
        <f>EK64-((EK$74*EM63)+(EK$76*EM62))</f>
        <v>172</v>
      </c>
      <c r="EL80" s="834">
        <f>EK80*EK$73*EM60</f>
        <v>2064</v>
      </c>
      <c r="EO80" s="345"/>
      <c r="EP80" s="827" t="s">
        <v>418</v>
      </c>
      <c r="EQ80" s="835">
        <f>EQ64-((EQ$74*ES63)+(EQ$76*ES62))</f>
        <v>172</v>
      </c>
      <c r="ER80" s="834">
        <f>EQ80*EQ$73*ES60</f>
        <v>2064</v>
      </c>
      <c r="EU80" s="345"/>
      <c r="EV80" s="827" t="s">
        <v>418</v>
      </c>
      <c r="EW80" s="835">
        <f>EW64-((EW$74*EY63)+(EW$76*EY62))</f>
        <v>172</v>
      </c>
      <c r="EX80" s="834">
        <f>EW80*EW$73*EY60</f>
        <v>2064</v>
      </c>
      <c r="FA80" s="345"/>
      <c r="FB80" s="827" t="s">
        <v>418</v>
      </c>
      <c r="FC80" s="835">
        <f>FC64-((FC$74*FE63)+(FC$76*FE62))</f>
        <v>172</v>
      </c>
      <c r="FD80" s="834">
        <f>FC80*FC$73*FE60</f>
        <v>2064</v>
      </c>
      <c r="FG80" s="345"/>
      <c r="FH80" s="827" t="s">
        <v>418</v>
      </c>
      <c r="FI80" s="835">
        <f>FI64-((FI$74*FK63)+(FI$76*FK62))</f>
        <v>172</v>
      </c>
      <c r="FJ80" s="834">
        <f>FI80*FI$73*FK60</f>
        <v>2064</v>
      </c>
      <c r="FM80" s="345"/>
      <c r="FN80" s="827" t="s">
        <v>418</v>
      </c>
      <c r="FO80" s="835">
        <f>FO64-((FO$74*FQ63)+(FO$76*FQ62))</f>
        <v>172</v>
      </c>
      <c r="FP80" s="834">
        <f>FO80*FO$73*FQ60</f>
        <v>2064</v>
      </c>
      <c r="FS80" s="345"/>
      <c r="FT80" s="827" t="s">
        <v>418</v>
      </c>
      <c r="FU80" s="835">
        <f>FU64-((FU$74*FW63)+(FU$76*FW62))</f>
        <v>172</v>
      </c>
      <c r="FV80" s="834">
        <f>FU80*FU$73*FW60</f>
        <v>2064</v>
      </c>
      <c r="FY80" s="345"/>
    </row>
    <row r="81" spans="1:181" x14ac:dyDescent="0.3">
      <c r="A81" s="19"/>
      <c r="B81" s="827" t="s">
        <v>417</v>
      </c>
      <c r="C81" s="835">
        <f>D64-((C$75*E61)+(C$73*E60))</f>
        <v>172</v>
      </c>
      <c r="D81" s="834">
        <f>C81*C$74*E63</f>
        <v>2064</v>
      </c>
      <c r="G81" s="345"/>
      <c r="H81" s="827" t="s">
        <v>417</v>
      </c>
      <c r="I81" s="835">
        <f>J64-((I$75*K61)+(I$73*K60))</f>
        <v>172</v>
      </c>
      <c r="J81" s="834">
        <f>I81*I$74*K63</f>
        <v>2064</v>
      </c>
      <c r="M81" s="345"/>
      <c r="N81" s="827" t="s">
        <v>417</v>
      </c>
      <c r="O81" s="835">
        <f>P64-((O$75*Q61)+(O$73*Q60))</f>
        <v>172</v>
      </c>
      <c r="P81" s="834">
        <f>O81*O$74*Q63</f>
        <v>2064</v>
      </c>
      <c r="S81" s="345"/>
      <c r="T81" s="827" t="s">
        <v>417</v>
      </c>
      <c r="U81" s="835">
        <f>V64-((U$75*W61)+(U$73*W60))</f>
        <v>172</v>
      </c>
      <c r="V81" s="834">
        <f>U81*U$74*W63</f>
        <v>2064</v>
      </c>
      <c r="Y81" s="345"/>
      <c r="Z81" s="827" t="s">
        <v>417</v>
      </c>
      <c r="AA81" s="835">
        <f>AB64-((AA$75*AC61)+(AA$73*AC60))</f>
        <v>172</v>
      </c>
      <c r="AB81" s="834">
        <f>AA81*AA$74*AC63</f>
        <v>2064</v>
      </c>
      <c r="AE81" s="345"/>
      <c r="AF81" s="827" t="s">
        <v>417</v>
      </c>
      <c r="AG81" s="835">
        <f>AH64-((AG$75*AI61)+(AG$73*AI60))</f>
        <v>172</v>
      </c>
      <c r="AH81" s="834">
        <f>AG81*AG$74*AI63</f>
        <v>2064</v>
      </c>
      <c r="AK81" s="345"/>
      <c r="AL81" s="827" t="s">
        <v>417</v>
      </c>
      <c r="AM81" s="835">
        <f>AN64-((AM$75*AO61)+(AM$73*AO60))</f>
        <v>172</v>
      </c>
      <c r="AN81" s="834">
        <f>AM81*AM$74*AO63</f>
        <v>2064</v>
      </c>
      <c r="AQ81" s="345"/>
      <c r="AR81" s="827" t="s">
        <v>417</v>
      </c>
      <c r="AS81" s="835">
        <f>AT64-((AS$75*AU61)+(AS$73*AU60))</f>
        <v>172</v>
      </c>
      <c r="AT81" s="834">
        <f>AS81*AS$74*AU63</f>
        <v>2064</v>
      </c>
      <c r="AW81" s="345"/>
      <c r="AX81" s="827" t="s">
        <v>417</v>
      </c>
      <c r="AY81" s="835">
        <f>AZ64-((AY$75*BA61)+(AY$73*BA60))</f>
        <v>172</v>
      </c>
      <c r="AZ81" s="834">
        <f>AY81*AY$74*BA63</f>
        <v>2064</v>
      </c>
      <c r="BC81" s="345"/>
      <c r="BD81" s="827" t="s">
        <v>417</v>
      </c>
      <c r="BE81" s="835">
        <f>BF64-((BE$75*BG61)+(BE$73*BG60))</f>
        <v>172</v>
      </c>
      <c r="BF81" s="834">
        <f>BE81*BE$74*BG63</f>
        <v>2064</v>
      </c>
      <c r="BI81" s="345"/>
      <c r="BJ81" s="827" t="s">
        <v>417</v>
      </c>
      <c r="BK81" s="835">
        <f>BL64-((BK$75*BM61)+(BK$73*BM60))</f>
        <v>172</v>
      </c>
      <c r="BL81" s="834">
        <f>BK81*BK$74*BM63</f>
        <v>2064</v>
      </c>
      <c r="BO81" s="345"/>
      <c r="BP81" s="827" t="s">
        <v>417</v>
      </c>
      <c r="BQ81" s="835">
        <f>BR64-((BQ$75*BS61)+(BQ$73*BS60))</f>
        <v>172</v>
      </c>
      <c r="BR81" s="834">
        <f>BQ81*BQ$74*BS63</f>
        <v>2064</v>
      </c>
      <c r="BU81" s="345"/>
      <c r="BV81" s="827" t="s">
        <v>417</v>
      </c>
      <c r="BW81" s="835">
        <f>BX64-((BW$75*BY61)+(BW$73*BY60))</f>
        <v>172</v>
      </c>
      <c r="BX81" s="834">
        <f>BW81*BW$74*BY63</f>
        <v>2064</v>
      </c>
      <c r="CA81" s="345"/>
      <c r="CB81" s="827" t="s">
        <v>417</v>
      </c>
      <c r="CC81" s="835">
        <f>CD64-((CC$75*CE61)+(CC$73*CE60))</f>
        <v>172</v>
      </c>
      <c r="CD81" s="834">
        <f>CC81*CC$74*CE63</f>
        <v>2064</v>
      </c>
      <c r="CG81" s="345"/>
      <c r="CH81" s="827" t="s">
        <v>417</v>
      </c>
      <c r="CI81" s="835">
        <f>CJ64-((CI$75*CK61)+(CI$73*CK60))</f>
        <v>172</v>
      </c>
      <c r="CJ81" s="834">
        <f>CI81*CI$74*CK63</f>
        <v>2064</v>
      </c>
      <c r="CM81" s="345"/>
      <c r="CN81" s="827" t="s">
        <v>417</v>
      </c>
      <c r="CO81" s="835">
        <f>CP64-((CO$75*CQ61)+(CO$73*CQ60))</f>
        <v>172</v>
      </c>
      <c r="CP81" s="834">
        <f>CO81*CO$74*CQ63</f>
        <v>2064</v>
      </c>
      <c r="CS81" s="345"/>
      <c r="CT81" s="827" t="s">
        <v>417</v>
      </c>
      <c r="CU81" s="835">
        <f>CV64-((CU$75*CW61)+(CU$73*CW60))</f>
        <v>172</v>
      </c>
      <c r="CV81" s="834">
        <f>CU81*CU$74*CW63</f>
        <v>2064</v>
      </c>
      <c r="CY81" s="345"/>
      <c r="CZ81" s="827" t="s">
        <v>417</v>
      </c>
      <c r="DA81" s="835">
        <f>DB64-((DA$75*DC61)+(DA$73*DC60))</f>
        <v>172</v>
      </c>
      <c r="DB81" s="834">
        <f>DA81*DA$74*DC63</f>
        <v>2064</v>
      </c>
      <c r="DE81" s="345"/>
      <c r="DF81" s="827" t="s">
        <v>417</v>
      </c>
      <c r="DG81" s="835">
        <f>DH64-((DG$75*DI61)+(DG$73*DI60))</f>
        <v>172</v>
      </c>
      <c r="DH81" s="834">
        <f>DG81*DG$74*DI63</f>
        <v>2064</v>
      </c>
      <c r="DK81" s="345"/>
      <c r="DL81" s="827" t="s">
        <v>417</v>
      </c>
      <c r="DM81" s="835">
        <f>DN64-((DM$75*DO61)+(DM$73*DO60))</f>
        <v>172</v>
      </c>
      <c r="DN81" s="834">
        <f>DM81*DM$74*DO63</f>
        <v>2064</v>
      </c>
      <c r="DQ81" s="345"/>
      <c r="DR81" s="827" t="s">
        <v>417</v>
      </c>
      <c r="DS81" s="835">
        <f>DT64-((DS$75*DU61)+(DS$73*DU60))</f>
        <v>172</v>
      </c>
      <c r="DT81" s="834">
        <f>DS81*DS$74*DU63</f>
        <v>2064</v>
      </c>
      <c r="DW81" s="345"/>
      <c r="DX81" s="827" t="s">
        <v>417</v>
      </c>
      <c r="DY81" s="835">
        <f>DZ64-((DY$75*EA61)+(DY$73*EA60))</f>
        <v>172</v>
      </c>
      <c r="DZ81" s="834">
        <f>DY81*DY$74*EA63</f>
        <v>2064</v>
      </c>
      <c r="EC81" s="345"/>
      <c r="ED81" s="827" t="s">
        <v>417</v>
      </c>
      <c r="EE81" s="835">
        <f>EF64-((EE$75*EG61)+(EE$73*EG60))</f>
        <v>172</v>
      </c>
      <c r="EF81" s="834">
        <f>EE81*EE$74*EG63</f>
        <v>2064</v>
      </c>
      <c r="EI81" s="345"/>
      <c r="EJ81" s="827" t="s">
        <v>417</v>
      </c>
      <c r="EK81" s="835">
        <f>EL64-((EK$75*EM61)+(EK$73*EM60))</f>
        <v>172</v>
      </c>
      <c r="EL81" s="834">
        <f>EK81*EK$74*EM63</f>
        <v>2064</v>
      </c>
      <c r="EO81" s="345"/>
      <c r="EP81" s="827" t="s">
        <v>417</v>
      </c>
      <c r="EQ81" s="835">
        <f>ER64-((EQ$75*ES61)+(EQ$73*ES60))</f>
        <v>172</v>
      </c>
      <c r="ER81" s="834">
        <f>EQ81*EQ$74*ES63</f>
        <v>2064</v>
      </c>
      <c r="EU81" s="345"/>
      <c r="EV81" s="827" t="s">
        <v>417</v>
      </c>
      <c r="EW81" s="835">
        <f>EX64-((EW$75*EY61)+(EW$73*EY60))</f>
        <v>172</v>
      </c>
      <c r="EX81" s="834">
        <f>EW81*EW$74*EY63</f>
        <v>2064</v>
      </c>
      <c r="FA81" s="345"/>
      <c r="FB81" s="827" t="s">
        <v>417</v>
      </c>
      <c r="FC81" s="835">
        <f>FD64-((FC$75*FE61)+(FC$73*FE60))</f>
        <v>172</v>
      </c>
      <c r="FD81" s="834">
        <f>FC81*FC$74*FE63</f>
        <v>2064</v>
      </c>
      <c r="FG81" s="345"/>
      <c r="FH81" s="827" t="s">
        <v>417</v>
      </c>
      <c r="FI81" s="835">
        <f>FJ64-((FI$75*FK61)+(FI$73*FK60))</f>
        <v>172</v>
      </c>
      <c r="FJ81" s="834">
        <f>FI81*FI$74*FK63</f>
        <v>2064</v>
      </c>
      <c r="FM81" s="345"/>
      <c r="FN81" s="827" t="s">
        <v>417</v>
      </c>
      <c r="FO81" s="835">
        <f>FP64-((FO$75*FQ61)+(FO$73*FQ60))</f>
        <v>172</v>
      </c>
      <c r="FP81" s="834">
        <f>FO81*FO$74*FQ63</f>
        <v>2064</v>
      </c>
      <c r="FS81" s="345"/>
      <c r="FT81" s="827" t="s">
        <v>417</v>
      </c>
      <c r="FU81" s="835">
        <f>FV64-((FU$75*FW61)+(FU$73*FW60))</f>
        <v>172</v>
      </c>
      <c r="FV81" s="834">
        <f>FU81*FU$74*FW63</f>
        <v>2064</v>
      </c>
      <c r="FY81" s="345"/>
    </row>
    <row r="82" spans="1:181" x14ac:dyDescent="0.3">
      <c r="A82" s="19"/>
      <c r="B82" s="827" t="s">
        <v>416</v>
      </c>
      <c r="C82" s="835">
        <f>C64-((C$74*E63)+(C$76*E62))</f>
        <v>172</v>
      </c>
      <c r="D82" s="834">
        <f>C82*C$75*E61</f>
        <v>2064</v>
      </c>
      <c r="G82" s="345"/>
      <c r="H82" s="827" t="s">
        <v>416</v>
      </c>
      <c r="I82" s="835">
        <f>I64-((I$74*K63)+(I$76*K62))</f>
        <v>172</v>
      </c>
      <c r="J82" s="834">
        <f>I82*I$75*K61</f>
        <v>2064</v>
      </c>
      <c r="M82" s="345"/>
      <c r="N82" s="827" t="s">
        <v>416</v>
      </c>
      <c r="O82" s="835">
        <f>O64-((O$74*Q63)+(O$76*Q62))</f>
        <v>172</v>
      </c>
      <c r="P82" s="834">
        <f>O82*O$75*Q61</f>
        <v>2064</v>
      </c>
      <c r="S82" s="345"/>
      <c r="T82" s="827" t="s">
        <v>416</v>
      </c>
      <c r="U82" s="835">
        <f>U64-((U$74*W63)+(U$76*W62))</f>
        <v>172</v>
      </c>
      <c r="V82" s="834">
        <f>U82*U$75*W61</f>
        <v>2064</v>
      </c>
      <c r="Y82" s="345"/>
      <c r="Z82" s="827" t="s">
        <v>416</v>
      </c>
      <c r="AA82" s="835">
        <f>AA64-((AA$74*AC63)+(AA$76*AC62))</f>
        <v>172</v>
      </c>
      <c r="AB82" s="834">
        <f>AA82*AA$75*AC61</f>
        <v>2064</v>
      </c>
      <c r="AE82" s="345"/>
      <c r="AF82" s="827" t="s">
        <v>416</v>
      </c>
      <c r="AG82" s="835">
        <f>AG64-((AG$74*AI63)+(AG$76*AI62))</f>
        <v>172</v>
      </c>
      <c r="AH82" s="834">
        <f>AG82*AG$75*AI61</f>
        <v>2064</v>
      </c>
      <c r="AK82" s="345"/>
      <c r="AL82" s="827" t="s">
        <v>416</v>
      </c>
      <c r="AM82" s="835">
        <f>AM64-((AM$74*AO63)+(AM$76*AO62))</f>
        <v>172</v>
      </c>
      <c r="AN82" s="834">
        <f>AM82*AM$75*AO61</f>
        <v>2064</v>
      </c>
      <c r="AQ82" s="345"/>
      <c r="AR82" s="827" t="s">
        <v>416</v>
      </c>
      <c r="AS82" s="835">
        <f>AS64-((AS$74*AU63)+(AS$76*AU62))</f>
        <v>172</v>
      </c>
      <c r="AT82" s="834">
        <f>AS82*AS$75*AU61</f>
        <v>2064</v>
      </c>
      <c r="AW82" s="345"/>
      <c r="AX82" s="827" t="s">
        <v>416</v>
      </c>
      <c r="AY82" s="835">
        <f>AY64-((AY$74*BA63)+(AY$76*BA62))</f>
        <v>172</v>
      </c>
      <c r="AZ82" s="834">
        <f>AY82*AY$75*BA61</f>
        <v>2064</v>
      </c>
      <c r="BC82" s="345"/>
      <c r="BD82" s="827" t="s">
        <v>416</v>
      </c>
      <c r="BE82" s="835">
        <f>BE64-((BE$74*BG63)+(BE$76*BG62))</f>
        <v>172</v>
      </c>
      <c r="BF82" s="834">
        <f>BE82*BE$75*BG61</f>
        <v>2064</v>
      </c>
      <c r="BI82" s="345"/>
      <c r="BJ82" s="827" t="s">
        <v>416</v>
      </c>
      <c r="BK82" s="835">
        <f>BK64-((BK$74*BM63)+(BK$76*BM62))</f>
        <v>172</v>
      </c>
      <c r="BL82" s="834">
        <f>BK82*BK$75*BM61</f>
        <v>2064</v>
      </c>
      <c r="BO82" s="345"/>
      <c r="BP82" s="827" t="s">
        <v>416</v>
      </c>
      <c r="BQ82" s="835">
        <f>BQ64-((BQ$74*BS63)+(BQ$76*BS62))</f>
        <v>172</v>
      </c>
      <c r="BR82" s="834">
        <f>BQ82*BQ$75*BS61</f>
        <v>2064</v>
      </c>
      <c r="BU82" s="345"/>
      <c r="BV82" s="827" t="s">
        <v>416</v>
      </c>
      <c r="BW82" s="835">
        <f>BW64-((BW$74*BY63)+(BW$76*BY62))</f>
        <v>172</v>
      </c>
      <c r="BX82" s="834">
        <f>BW82*BW$75*BY61</f>
        <v>2064</v>
      </c>
      <c r="CA82" s="345"/>
      <c r="CB82" s="827" t="s">
        <v>416</v>
      </c>
      <c r="CC82" s="835">
        <f>CC64-((CC$74*CE63)+(CC$76*CE62))</f>
        <v>172</v>
      </c>
      <c r="CD82" s="834">
        <f>CC82*CC$75*CE61</f>
        <v>2064</v>
      </c>
      <c r="CG82" s="345"/>
      <c r="CH82" s="827" t="s">
        <v>416</v>
      </c>
      <c r="CI82" s="835">
        <f>CI64-((CI$74*CK63)+(CI$76*CK62))</f>
        <v>172</v>
      </c>
      <c r="CJ82" s="834">
        <f>CI82*CI$75*CK61</f>
        <v>2064</v>
      </c>
      <c r="CM82" s="345"/>
      <c r="CN82" s="827" t="s">
        <v>416</v>
      </c>
      <c r="CO82" s="835">
        <f>CO64-((CO$74*CQ63)+(CO$76*CQ62))</f>
        <v>172</v>
      </c>
      <c r="CP82" s="834">
        <f>CO82*CO$75*CQ61</f>
        <v>2064</v>
      </c>
      <c r="CS82" s="345"/>
      <c r="CT82" s="827" t="s">
        <v>416</v>
      </c>
      <c r="CU82" s="835">
        <f>CU64-((CU$74*CW63)+(CU$76*CW62))</f>
        <v>172</v>
      </c>
      <c r="CV82" s="834">
        <f>CU82*CU$75*CW61</f>
        <v>2064</v>
      </c>
      <c r="CY82" s="345"/>
      <c r="CZ82" s="827" t="s">
        <v>416</v>
      </c>
      <c r="DA82" s="835">
        <f>DA64-((DA$74*DC63)+(DA$76*DC62))</f>
        <v>172</v>
      </c>
      <c r="DB82" s="834">
        <f>DA82*DA$75*DC61</f>
        <v>2064</v>
      </c>
      <c r="DE82" s="345"/>
      <c r="DF82" s="827" t="s">
        <v>416</v>
      </c>
      <c r="DG82" s="835">
        <f>DG64-((DG$74*DI63)+(DG$76*DI62))</f>
        <v>172</v>
      </c>
      <c r="DH82" s="834">
        <f>DG82*DG$75*DI61</f>
        <v>2064</v>
      </c>
      <c r="DK82" s="345"/>
      <c r="DL82" s="827" t="s">
        <v>416</v>
      </c>
      <c r="DM82" s="835">
        <f>DM64-((DM$74*DO63)+(DM$76*DO62))</f>
        <v>172</v>
      </c>
      <c r="DN82" s="834">
        <f>DM82*DM$75*DO61</f>
        <v>2064</v>
      </c>
      <c r="DQ82" s="345"/>
      <c r="DR82" s="827" t="s">
        <v>416</v>
      </c>
      <c r="DS82" s="835">
        <f>DS64-((DS$74*DU63)+(DS$76*DU62))</f>
        <v>172</v>
      </c>
      <c r="DT82" s="834">
        <f>DS82*DS$75*DU61</f>
        <v>2064</v>
      </c>
      <c r="DW82" s="345"/>
      <c r="DX82" s="827" t="s">
        <v>416</v>
      </c>
      <c r="DY82" s="835">
        <f>DY64-((DY$74*EA63)+(DY$76*EA62))</f>
        <v>172</v>
      </c>
      <c r="DZ82" s="834">
        <f>DY82*DY$75*EA61</f>
        <v>2064</v>
      </c>
      <c r="EC82" s="345"/>
      <c r="ED82" s="827" t="s">
        <v>416</v>
      </c>
      <c r="EE82" s="835">
        <f>EE64-((EE$74*EG63)+(EE$76*EG62))</f>
        <v>172</v>
      </c>
      <c r="EF82" s="834">
        <f>EE82*EE$75*EG61</f>
        <v>2064</v>
      </c>
      <c r="EI82" s="345"/>
      <c r="EJ82" s="827" t="s">
        <v>416</v>
      </c>
      <c r="EK82" s="835">
        <f>EK64-((EK$74*EM63)+(EK$76*EM62))</f>
        <v>172</v>
      </c>
      <c r="EL82" s="834">
        <f>EK82*EK$75*EM61</f>
        <v>2064</v>
      </c>
      <c r="EO82" s="345"/>
      <c r="EP82" s="827" t="s">
        <v>416</v>
      </c>
      <c r="EQ82" s="835">
        <f>EQ64-((EQ$74*ES63)+(EQ$76*ES62))</f>
        <v>172</v>
      </c>
      <c r="ER82" s="834">
        <f>EQ82*EQ$75*ES61</f>
        <v>2064</v>
      </c>
      <c r="EU82" s="345"/>
      <c r="EV82" s="827" t="s">
        <v>416</v>
      </c>
      <c r="EW82" s="835">
        <f>EW64-((EW$74*EY63)+(EW$76*EY62))</f>
        <v>172</v>
      </c>
      <c r="EX82" s="834">
        <f>EW82*EW$75*EY61</f>
        <v>2064</v>
      </c>
      <c r="FA82" s="345"/>
      <c r="FB82" s="827" t="s">
        <v>416</v>
      </c>
      <c r="FC82" s="835">
        <f>FC64-((FC$74*FE63)+(FC$76*FE62))</f>
        <v>172</v>
      </c>
      <c r="FD82" s="834">
        <f>FC82*FC$75*FE61</f>
        <v>2064</v>
      </c>
      <c r="FG82" s="345"/>
      <c r="FH82" s="827" t="s">
        <v>416</v>
      </c>
      <c r="FI82" s="835">
        <f>FI64-((FI$74*FK63)+(FI$76*FK62))</f>
        <v>172</v>
      </c>
      <c r="FJ82" s="834">
        <f>FI82*FI$75*FK61</f>
        <v>2064</v>
      </c>
      <c r="FM82" s="345"/>
      <c r="FN82" s="827" t="s">
        <v>416</v>
      </c>
      <c r="FO82" s="835">
        <f>FO64-((FO$74*FQ63)+(FO$76*FQ62))</f>
        <v>172</v>
      </c>
      <c r="FP82" s="834">
        <f>FO82*FO$75*FQ61</f>
        <v>2064</v>
      </c>
      <c r="FS82" s="345"/>
      <c r="FT82" s="827" t="s">
        <v>416</v>
      </c>
      <c r="FU82" s="835">
        <f>FU64-((FU$74*FW63)+(FU$76*FW62))</f>
        <v>172</v>
      </c>
      <c r="FV82" s="834">
        <f>FU82*FU$75*FW61</f>
        <v>2064</v>
      </c>
      <c r="FY82" s="345"/>
    </row>
    <row r="83" spans="1:181" x14ac:dyDescent="0.3">
      <c r="A83" s="19"/>
      <c r="B83" s="827" t="s">
        <v>415</v>
      </c>
      <c r="C83" s="835">
        <f>D64-((C$75*E61)+(C$73*E60))</f>
        <v>172</v>
      </c>
      <c r="D83" s="834">
        <f>C83*C$76*E62</f>
        <v>2064</v>
      </c>
      <c r="G83" s="345"/>
      <c r="H83" s="827" t="s">
        <v>415</v>
      </c>
      <c r="I83" s="835">
        <f>J64-((I$75*K61)+(I$73*K60))</f>
        <v>172</v>
      </c>
      <c r="J83" s="834">
        <f>I83*I$76*K62</f>
        <v>2064</v>
      </c>
      <c r="M83" s="345"/>
      <c r="N83" s="827" t="s">
        <v>415</v>
      </c>
      <c r="O83" s="835">
        <f>P64-((O$75*Q61)+(O$73*Q60))</f>
        <v>172</v>
      </c>
      <c r="P83" s="834">
        <f>O83*O$76*Q62</f>
        <v>2064</v>
      </c>
      <c r="S83" s="345"/>
      <c r="T83" s="827" t="s">
        <v>415</v>
      </c>
      <c r="U83" s="835">
        <f>V64-((U$75*W61)+(U$73*W60))</f>
        <v>172</v>
      </c>
      <c r="V83" s="834">
        <f>U83*U$76*W62</f>
        <v>2064</v>
      </c>
      <c r="Y83" s="345"/>
      <c r="Z83" s="827" t="s">
        <v>415</v>
      </c>
      <c r="AA83" s="835">
        <f>AB64-((AA$75*AC61)+(AA$73*AC60))</f>
        <v>172</v>
      </c>
      <c r="AB83" s="834">
        <f>AA83*AA$76*AC62</f>
        <v>2064</v>
      </c>
      <c r="AE83" s="345"/>
      <c r="AF83" s="827" t="s">
        <v>415</v>
      </c>
      <c r="AG83" s="835">
        <f>AH64-((AG$75*AI61)+(AG$73*AI60))</f>
        <v>172</v>
      </c>
      <c r="AH83" s="834">
        <f>AG83*AG$76*AI62</f>
        <v>2064</v>
      </c>
      <c r="AK83" s="345"/>
      <c r="AL83" s="827" t="s">
        <v>415</v>
      </c>
      <c r="AM83" s="835">
        <f>AN64-((AM$75*AO61)+(AM$73*AO60))</f>
        <v>172</v>
      </c>
      <c r="AN83" s="834">
        <f>AM83*AM$76*AO62</f>
        <v>2064</v>
      </c>
      <c r="AQ83" s="345"/>
      <c r="AR83" s="827" t="s">
        <v>415</v>
      </c>
      <c r="AS83" s="835">
        <f>AT64-((AS$75*AU61)+(AS$73*AU60))</f>
        <v>172</v>
      </c>
      <c r="AT83" s="834">
        <f>AS83*AS$76*AU62</f>
        <v>2064</v>
      </c>
      <c r="AW83" s="345"/>
      <c r="AX83" s="827" t="s">
        <v>415</v>
      </c>
      <c r="AY83" s="835">
        <f>AZ64-((AY$75*BA61)+(AY$73*BA60))</f>
        <v>172</v>
      </c>
      <c r="AZ83" s="834">
        <f>AY83*AY$76*BA62</f>
        <v>2064</v>
      </c>
      <c r="BC83" s="345"/>
      <c r="BD83" s="827" t="s">
        <v>415</v>
      </c>
      <c r="BE83" s="835">
        <f>BF64-((BE$75*BG61)+(BE$73*BG60))</f>
        <v>172</v>
      </c>
      <c r="BF83" s="834">
        <f>BE83*BE$76*BG62</f>
        <v>2064</v>
      </c>
      <c r="BI83" s="345"/>
      <c r="BJ83" s="827" t="s">
        <v>415</v>
      </c>
      <c r="BK83" s="835">
        <f>BL64-((BK$75*BM61)+(BK$73*BM60))</f>
        <v>172</v>
      </c>
      <c r="BL83" s="834">
        <f>BK83*BK$76*BM62</f>
        <v>2064</v>
      </c>
      <c r="BO83" s="345"/>
      <c r="BP83" s="827" t="s">
        <v>415</v>
      </c>
      <c r="BQ83" s="835">
        <f>BR64-((BQ$75*BS61)+(BQ$73*BS60))</f>
        <v>172</v>
      </c>
      <c r="BR83" s="834">
        <f>BQ83*BQ$76*BS62</f>
        <v>2064</v>
      </c>
      <c r="BU83" s="345"/>
      <c r="BV83" s="827" t="s">
        <v>415</v>
      </c>
      <c r="BW83" s="835">
        <f>BX64-((BW$75*BY61)+(BW$73*BY60))</f>
        <v>172</v>
      </c>
      <c r="BX83" s="834">
        <f>BW83*BW$76*BY62</f>
        <v>2064</v>
      </c>
      <c r="CA83" s="345"/>
      <c r="CB83" s="827" t="s">
        <v>415</v>
      </c>
      <c r="CC83" s="835">
        <f>CD64-((CC$75*CE61)+(CC$73*CE60))</f>
        <v>172</v>
      </c>
      <c r="CD83" s="834">
        <f>CC83*CC$76*CE62</f>
        <v>2064</v>
      </c>
      <c r="CG83" s="345"/>
      <c r="CH83" s="827" t="s">
        <v>415</v>
      </c>
      <c r="CI83" s="835">
        <f>CJ64-((CI$75*CK61)+(CI$73*CK60))</f>
        <v>172</v>
      </c>
      <c r="CJ83" s="834">
        <f>CI83*CI$76*CK62</f>
        <v>2064</v>
      </c>
      <c r="CM83" s="345"/>
      <c r="CN83" s="827" t="s">
        <v>415</v>
      </c>
      <c r="CO83" s="835">
        <f>CP64-((CO$75*CQ61)+(CO$73*CQ60))</f>
        <v>172</v>
      </c>
      <c r="CP83" s="834">
        <f>CO83*CO$76*CQ62</f>
        <v>2064</v>
      </c>
      <c r="CS83" s="345"/>
      <c r="CT83" s="827" t="s">
        <v>415</v>
      </c>
      <c r="CU83" s="835">
        <f>CV64-((CU$75*CW61)+(CU$73*CW60))</f>
        <v>172</v>
      </c>
      <c r="CV83" s="834">
        <f>CU83*CU$76*CW62</f>
        <v>2064</v>
      </c>
      <c r="CY83" s="345"/>
      <c r="CZ83" s="827" t="s">
        <v>415</v>
      </c>
      <c r="DA83" s="835">
        <f>DB64-((DA$75*DC61)+(DA$73*DC60))</f>
        <v>172</v>
      </c>
      <c r="DB83" s="834">
        <f>DA83*DA$76*DC62</f>
        <v>2064</v>
      </c>
      <c r="DE83" s="345"/>
      <c r="DF83" s="827" t="s">
        <v>415</v>
      </c>
      <c r="DG83" s="835">
        <f>DH64-((DG$75*DI61)+(DG$73*DI60))</f>
        <v>172</v>
      </c>
      <c r="DH83" s="834">
        <f>DG83*DG$76*DI62</f>
        <v>2064</v>
      </c>
      <c r="DK83" s="345"/>
      <c r="DL83" s="827" t="s">
        <v>415</v>
      </c>
      <c r="DM83" s="835">
        <f>DN64-((DM$75*DO61)+(DM$73*DO60))</f>
        <v>172</v>
      </c>
      <c r="DN83" s="834">
        <f>DM83*DM$76*DO62</f>
        <v>2064</v>
      </c>
      <c r="DQ83" s="345"/>
      <c r="DR83" s="827" t="s">
        <v>415</v>
      </c>
      <c r="DS83" s="835">
        <f>DT64-((DS$75*DU61)+(DS$73*DU60))</f>
        <v>172</v>
      </c>
      <c r="DT83" s="834">
        <f>DS83*DS$76*DU62</f>
        <v>2064</v>
      </c>
      <c r="DW83" s="345"/>
      <c r="DX83" s="827" t="s">
        <v>415</v>
      </c>
      <c r="DY83" s="835">
        <f>DZ64-((DY$75*EA61)+(DY$73*EA60))</f>
        <v>172</v>
      </c>
      <c r="DZ83" s="834">
        <f>DY83*DY$76*EA62</f>
        <v>2064</v>
      </c>
      <c r="EC83" s="345"/>
      <c r="ED83" s="827" t="s">
        <v>415</v>
      </c>
      <c r="EE83" s="835">
        <f>EF64-((EE$75*EG61)+(EE$73*EG60))</f>
        <v>172</v>
      </c>
      <c r="EF83" s="834">
        <f>EE83*EE$76*EG62</f>
        <v>2064</v>
      </c>
      <c r="EI83" s="345"/>
      <c r="EJ83" s="827" t="s">
        <v>415</v>
      </c>
      <c r="EK83" s="835">
        <f>EL64-((EK$75*EM61)+(EK$73*EM60))</f>
        <v>172</v>
      </c>
      <c r="EL83" s="834">
        <f>EK83*EK$76*EM62</f>
        <v>2064</v>
      </c>
      <c r="EO83" s="345"/>
      <c r="EP83" s="827" t="s">
        <v>415</v>
      </c>
      <c r="EQ83" s="835">
        <f>ER64-((EQ$75*ES61)+(EQ$73*ES60))</f>
        <v>172</v>
      </c>
      <c r="ER83" s="834">
        <f>EQ83*EQ$76*ES62</f>
        <v>2064</v>
      </c>
      <c r="EU83" s="345"/>
      <c r="EV83" s="827" t="s">
        <v>415</v>
      </c>
      <c r="EW83" s="835">
        <f>EX64-((EW$75*EY61)+(EW$73*EY60))</f>
        <v>172</v>
      </c>
      <c r="EX83" s="834">
        <f>EW83*EW$76*EY62</f>
        <v>2064</v>
      </c>
      <c r="FA83" s="345"/>
      <c r="FB83" s="827" t="s">
        <v>415</v>
      </c>
      <c r="FC83" s="835">
        <f>FD64-((FC$75*FE61)+(FC$73*FE60))</f>
        <v>172</v>
      </c>
      <c r="FD83" s="834">
        <f>FC83*FC$76*FE62</f>
        <v>2064</v>
      </c>
      <c r="FG83" s="345"/>
      <c r="FH83" s="827" t="s">
        <v>415</v>
      </c>
      <c r="FI83" s="835">
        <f>FJ64-((FI$75*FK61)+(FI$73*FK60))</f>
        <v>172</v>
      </c>
      <c r="FJ83" s="834">
        <f>FI83*FI$76*FK62</f>
        <v>2064</v>
      </c>
      <c r="FM83" s="345"/>
      <c r="FN83" s="827" t="s">
        <v>415</v>
      </c>
      <c r="FO83" s="835">
        <f>FP64-((FO$75*FQ61)+(FO$73*FQ60))</f>
        <v>172</v>
      </c>
      <c r="FP83" s="834">
        <f>FO83*FO$76*FQ62</f>
        <v>2064</v>
      </c>
      <c r="FS83" s="345"/>
      <c r="FT83" s="827" t="s">
        <v>415</v>
      </c>
      <c r="FU83" s="835">
        <f>FV64-((FU$75*FW61)+(FU$73*FW60))</f>
        <v>172</v>
      </c>
      <c r="FV83" s="834">
        <f>FU83*FU$76*FW62</f>
        <v>2064</v>
      </c>
      <c r="FY83" s="345"/>
    </row>
    <row r="84" spans="1:181" x14ac:dyDescent="0.3">
      <c r="A84" s="19"/>
      <c r="B84" s="827"/>
      <c r="C84" s="835"/>
      <c r="D84" s="850">
        <f>SUM(D80:D83)</f>
        <v>8256</v>
      </c>
      <c r="G84" s="345"/>
      <c r="H84" s="827"/>
      <c r="I84" s="835"/>
      <c r="J84" s="850">
        <f>SUM(J80:J83)</f>
        <v>8256</v>
      </c>
      <c r="M84" s="345"/>
      <c r="N84" s="827"/>
      <c r="O84" s="835"/>
      <c r="P84" s="850">
        <f>SUM(P80:P83)</f>
        <v>8256</v>
      </c>
      <c r="S84" s="345"/>
      <c r="T84" s="827"/>
      <c r="U84" s="835"/>
      <c r="V84" s="850">
        <f>SUM(V80:V83)</f>
        <v>8256</v>
      </c>
      <c r="Y84" s="345"/>
      <c r="Z84" s="827"/>
      <c r="AA84" s="835"/>
      <c r="AB84" s="850">
        <f>SUM(AB80:AB83)</f>
        <v>8256</v>
      </c>
      <c r="AE84" s="345"/>
      <c r="AF84" s="827"/>
      <c r="AG84" s="835"/>
      <c r="AH84" s="850">
        <f>SUM(AH80:AH83)</f>
        <v>8256</v>
      </c>
      <c r="AK84" s="345"/>
      <c r="AL84" s="827"/>
      <c r="AM84" s="835"/>
      <c r="AN84" s="850">
        <f>SUM(AN80:AN83)</f>
        <v>8256</v>
      </c>
      <c r="AQ84" s="345"/>
      <c r="AR84" s="827"/>
      <c r="AS84" s="835"/>
      <c r="AT84" s="850">
        <f>SUM(AT80:AT83)</f>
        <v>8256</v>
      </c>
      <c r="AW84" s="345"/>
      <c r="AX84" s="827"/>
      <c r="AY84" s="835"/>
      <c r="AZ84" s="850">
        <f>SUM(AZ80:AZ83)</f>
        <v>8256</v>
      </c>
      <c r="BC84" s="345"/>
      <c r="BD84" s="827"/>
      <c r="BE84" s="835"/>
      <c r="BF84" s="850">
        <f>SUM(BF80:BF83)</f>
        <v>8256</v>
      </c>
      <c r="BI84" s="345"/>
      <c r="BJ84" s="827"/>
      <c r="BK84" s="835"/>
      <c r="BL84" s="850">
        <f>SUM(BL80:BL83)</f>
        <v>8256</v>
      </c>
      <c r="BO84" s="345"/>
      <c r="BP84" s="827"/>
      <c r="BQ84" s="835"/>
      <c r="BR84" s="850">
        <f>SUM(BR80:BR83)</f>
        <v>8256</v>
      </c>
      <c r="BU84" s="345"/>
      <c r="BV84" s="827"/>
      <c r="BW84" s="835"/>
      <c r="BX84" s="850">
        <f>SUM(BX80:BX83)</f>
        <v>8256</v>
      </c>
      <c r="CA84" s="345"/>
      <c r="CB84" s="827"/>
      <c r="CC84" s="835"/>
      <c r="CD84" s="850">
        <f>SUM(CD80:CD83)</f>
        <v>8256</v>
      </c>
      <c r="CG84" s="345"/>
      <c r="CH84" s="827"/>
      <c r="CI84" s="835"/>
      <c r="CJ84" s="850">
        <f>SUM(CJ80:CJ83)</f>
        <v>8256</v>
      </c>
      <c r="CM84" s="345"/>
      <c r="CN84" s="827"/>
      <c r="CO84" s="835"/>
      <c r="CP84" s="850">
        <f>SUM(CP80:CP83)</f>
        <v>8256</v>
      </c>
      <c r="CS84" s="345"/>
      <c r="CT84" s="827"/>
      <c r="CU84" s="835"/>
      <c r="CV84" s="850">
        <f>SUM(CV80:CV83)</f>
        <v>8256</v>
      </c>
      <c r="CY84" s="345"/>
      <c r="CZ84" s="827"/>
      <c r="DA84" s="835"/>
      <c r="DB84" s="850">
        <f>SUM(DB80:DB83)</f>
        <v>8256</v>
      </c>
      <c r="DE84" s="345"/>
      <c r="DF84" s="827"/>
      <c r="DG84" s="835"/>
      <c r="DH84" s="850">
        <f>SUM(DH80:DH83)</f>
        <v>8256</v>
      </c>
      <c r="DK84" s="345"/>
      <c r="DL84" s="827"/>
      <c r="DM84" s="835"/>
      <c r="DN84" s="850">
        <f>SUM(DN80:DN83)</f>
        <v>8256</v>
      </c>
      <c r="DQ84" s="345"/>
      <c r="DR84" s="827"/>
      <c r="DS84" s="835"/>
      <c r="DT84" s="850">
        <f>SUM(DT80:DT83)</f>
        <v>8256</v>
      </c>
      <c r="DW84" s="345"/>
      <c r="DX84" s="827"/>
      <c r="DY84" s="835"/>
      <c r="DZ84" s="850">
        <f>SUM(DZ80:DZ83)</f>
        <v>8256</v>
      </c>
      <c r="EC84" s="345"/>
      <c r="ED84" s="827"/>
      <c r="EE84" s="835"/>
      <c r="EF84" s="850">
        <f>SUM(EF80:EF83)</f>
        <v>8256</v>
      </c>
      <c r="EI84" s="345"/>
      <c r="EJ84" s="827"/>
      <c r="EK84" s="835"/>
      <c r="EL84" s="850">
        <f>SUM(EL80:EL83)</f>
        <v>8256</v>
      </c>
      <c r="EO84" s="345"/>
      <c r="EP84" s="827"/>
      <c r="EQ84" s="835"/>
      <c r="ER84" s="850">
        <f>SUM(ER80:ER83)</f>
        <v>8256</v>
      </c>
      <c r="EU84" s="345"/>
      <c r="EV84" s="827"/>
      <c r="EW84" s="835"/>
      <c r="EX84" s="850">
        <f>SUM(EX80:EX83)</f>
        <v>8256</v>
      </c>
      <c r="FA84" s="345"/>
      <c r="FB84" s="827"/>
      <c r="FC84" s="835"/>
      <c r="FD84" s="850">
        <f>SUM(FD80:FD83)</f>
        <v>8256</v>
      </c>
      <c r="FG84" s="345"/>
      <c r="FH84" s="827"/>
      <c r="FI84" s="835"/>
      <c r="FJ84" s="850">
        <f>SUM(FJ80:FJ83)</f>
        <v>8256</v>
      </c>
      <c r="FM84" s="345"/>
      <c r="FN84" s="827"/>
      <c r="FO84" s="835"/>
      <c r="FP84" s="850">
        <f>SUM(FP80:FP83)</f>
        <v>8256</v>
      </c>
      <c r="FS84" s="345"/>
      <c r="FT84" s="827"/>
      <c r="FU84" s="835"/>
      <c r="FV84" s="850">
        <f>SUM(FV80:FV83)</f>
        <v>8256</v>
      </c>
      <c r="FY84" s="345"/>
    </row>
    <row r="85" spans="1:181" ht="15" thickBot="1" x14ac:dyDescent="0.35">
      <c r="A85" s="19"/>
      <c r="B85" s="826"/>
      <c r="C85" s="833" t="s">
        <v>481</v>
      </c>
      <c r="D85" s="849">
        <f>F77+D84</f>
        <v>8832</v>
      </c>
      <c r="G85" s="345"/>
      <c r="H85" s="826"/>
      <c r="I85" s="833" t="s">
        <v>481</v>
      </c>
      <c r="J85" s="849">
        <f>L77+J84</f>
        <v>8832</v>
      </c>
      <c r="M85" s="345"/>
      <c r="N85" s="826"/>
      <c r="O85" s="833" t="s">
        <v>481</v>
      </c>
      <c r="P85" s="849">
        <f>R77+P84</f>
        <v>8832</v>
      </c>
      <c r="S85" s="345"/>
      <c r="T85" s="826"/>
      <c r="U85" s="833" t="s">
        <v>481</v>
      </c>
      <c r="V85" s="849">
        <f>X77+V84</f>
        <v>8832</v>
      </c>
      <c r="Y85" s="345"/>
      <c r="Z85" s="826"/>
      <c r="AA85" s="833" t="s">
        <v>481</v>
      </c>
      <c r="AB85" s="849">
        <f>AD77+AB84</f>
        <v>8832</v>
      </c>
      <c r="AE85" s="345"/>
      <c r="AF85" s="826"/>
      <c r="AG85" s="833" t="s">
        <v>481</v>
      </c>
      <c r="AH85" s="849">
        <f>AJ77+AH84</f>
        <v>8832</v>
      </c>
      <c r="AK85" s="345"/>
      <c r="AL85" s="826"/>
      <c r="AM85" s="833" t="s">
        <v>481</v>
      </c>
      <c r="AN85" s="849">
        <f>AP77+AN84</f>
        <v>8832</v>
      </c>
      <c r="AQ85" s="345"/>
      <c r="AR85" s="826"/>
      <c r="AS85" s="833" t="s">
        <v>481</v>
      </c>
      <c r="AT85" s="849">
        <f>AV77+AT84</f>
        <v>8832</v>
      </c>
      <c r="AW85" s="345"/>
      <c r="AX85" s="826"/>
      <c r="AY85" s="833" t="s">
        <v>481</v>
      </c>
      <c r="AZ85" s="849">
        <f>BB77+AZ84</f>
        <v>8832</v>
      </c>
      <c r="BC85" s="345"/>
      <c r="BD85" s="826"/>
      <c r="BE85" s="833" t="s">
        <v>481</v>
      </c>
      <c r="BF85" s="849">
        <f>BH77+BF84</f>
        <v>8832</v>
      </c>
      <c r="BI85" s="345"/>
      <c r="BJ85" s="826"/>
      <c r="BK85" s="833" t="s">
        <v>481</v>
      </c>
      <c r="BL85" s="849">
        <f>BN77+BL84</f>
        <v>8832</v>
      </c>
      <c r="BO85" s="345"/>
      <c r="BP85" s="826"/>
      <c r="BQ85" s="833" t="s">
        <v>481</v>
      </c>
      <c r="BR85" s="849">
        <f>BT77+BR84</f>
        <v>8832</v>
      </c>
      <c r="BU85" s="345"/>
      <c r="BV85" s="826"/>
      <c r="BW85" s="833" t="s">
        <v>481</v>
      </c>
      <c r="BX85" s="849">
        <f>BZ77+BX84</f>
        <v>8832</v>
      </c>
      <c r="CA85" s="345"/>
      <c r="CB85" s="826"/>
      <c r="CC85" s="833" t="s">
        <v>481</v>
      </c>
      <c r="CD85" s="849">
        <f>CF77+CD84</f>
        <v>8832</v>
      </c>
      <c r="CG85" s="345"/>
      <c r="CH85" s="826"/>
      <c r="CI85" s="833" t="s">
        <v>481</v>
      </c>
      <c r="CJ85" s="849">
        <f>CL77+CJ84</f>
        <v>8832</v>
      </c>
      <c r="CM85" s="345"/>
      <c r="CN85" s="826"/>
      <c r="CO85" s="833" t="s">
        <v>481</v>
      </c>
      <c r="CP85" s="849">
        <f>CR77+CP84</f>
        <v>8832</v>
      </c>
      <c r="CS85" s="345"/>
      <c r="CT85" s="826"/>
      <c r="CU85" s="833" t="s">
        <v>481</v>
      </c>
      <c r="CV85" s="849">
        <f>CX77+CV84</f>
        <v>8832</v>
      </c>
      <c r="CY85" s="345"/>
      <c r="CZ85" s="826"/>
      <c r="DA85" s="833" t="s">
        <v>481</v>
      </c>
      <c r="DB85" s="849">
        <f>DD77+DB84</f>
        <v>8832</v>
      </c>
      <c r="DE85" s="345"/>
      <c r="DF85" s="826"/>
      <c r="DG85" s="833" t="s">
        <v>481</v>
      </c>
      <c r="DH85" s="849">
        <f>DJ77+DH84</f>
        <v>8832</v>
      </c>
      <c r="DK85" s="345"/>
      <c r="DL85" s="826"/>
      <c r="DM85" s="833" t="s">
        <v>481</v>
      </c>
      <c r="DN85" s="849">
        <f>DP77+DN84</f>
        <v>8832</v>
      </c>
      <c r="DQ85" s="345"/>
      <c r="DR85" s="826"/>
      <c r="DS85" s="833" t="s">
        <v>481</v>
      </c>
      <c r="DT85" s="849">
        <f>DV77+DT84</f>
        <v>8832</v>
      </c>
      <c r="DW85" s="345"/>
      <c r="DX85" s="826"/>
      <c r="DY85" s="833" t="s">
        <v>481</v>
      </c>
      <c r="DZ85" s="849">
        <f>EB77+DZ84</f>
        <v>8832</v>
      </c>
      <c r="EC85" s="345"/>
      <c r="ED85" s="826"/>
      <c r="EE85" s="833" t="s">
        <v>481</v>
      </c>
      <c r="EF85" s="849">
        <f>EH77+EF84</f>
        <v>8832</v>
      </c>
      <c r="EI85" s="345"/>
      <c r="EJ85" s="826"/>
      <c r="EK85" s="833" t="s">
        <v>481</v>
      </c>
      <c r="EL85" s="849">
        <f>EN77+EL84</f>
        <v>8832</v>
      </c>
      <c r="EO85" s="345"/>
      <c r="EP85" s="826"/>
      <c r="EQ85" s="833" t="s">
        <v>481</v>
      </c>
      <c r="ER85" s="849">
        <f>ET77+ER84</f>
        <v>8832</v>
      </c>
      <c r="EU85" s="345"/>
      <c r="EV85" s="826"/>
      <c r="EW85" s="833" t="s">
        <v>481</v>
      </c>
      <c r="EX85" s="849">
        <f>EZ77+EX84</f>
        <v>8832</v>
      </c>
      <c r="FA85" s="345"/>
      <c r="FB85" s="826"/>
      <c r="FC85" s="833" t="s">
        <v>481</v>
      </c>
      <c r="FD85" s="849">
        <f>FF77+FD84</f>
        <v>8832</v>
      </c>
      <c r="FG85" s="345"/>
      <c r="FH85" s="826"/>
      <c r="FI85" s="833" t="s">
        <v>481</v>
      </c>
      <c r="FJ85" s="849">
        <f>FL77+FJ84</f>
        <v>8832</v>
      </c>
      <c r="FM85" s="345"/>
      <c r="FN85" s="826"/>
      <c r="FO85" s="833" t="s">
        <v>481</v>
      </c>
      <c r="FP85" s="849">
        <f>FR77+FP84</f>
        <v>8832</v>
      </c>
      <c r="FS85" s="345"/>
      <c r="FT85" s="826"/>
      <c r="FU85" s="833" t="s">
        <v>481</v>
      </c>
      <c r="FV85" s="849">
        <f>FX77+FV84</f>
        <v>8832</v>
      </c>
      <c r="FY85" s="345"/>
    </row>
    <row r="86" spans="1:181" ht="15" thickBot="1" x14ac:dyDescent="0.35">
      <c r="A86" s="19"/>
      <c r="C86" s="847" t="s">
        <v>480</v>
      </c>
      <c r="D86" s="848">
        <f>E64-D85</f>
        <v>29584</v>
      </c>
      <c r="G86" s="345"/>
      <c r="I86" s="847" t="s">
        <v>480</v>
      </c>
      <c r="J86" s="848">
        <f>K64-J85</f>
        <v>29584</v>
      </c>
      <c r="M86" s="345"/>
      <c r="O86" s="847" t="s">
        <v>480</v>
      </c>
      <c r="P86" s="848">
        <f>Q64-P85</f>
        <v>29584</v>
      </c>
      <c r="S86" s="345"/>
      <c r="U86" s="847" t="s">
        <v>480</v>
      </c>
      <c r="V86" s="848">
        <f>W64-V85</f>
        <v>29584</v>
      </c>
      <c r="Y86" s="345"/>
      <c r="AA86" s="847" t="s">
        <v>480</v>
      </c>
      <c r="AB86" s="848">
        <f>AC64-AB85</f>
        <v>29584</v>
      </c>
      <c r="AE86" s="345"/>
      <c r="AG86" s="847" t="s">
        <v>480</v>
      </c>
      <c r="AH86" s="848">
        <f>AI64-AH85</f>
        <v>29584</v>
      </c>
      <c r="AK86" s="345"/>
      <c r="AM86" s="847" t="s">
        <v>480</v>
      </c>
      <c r="AN86" s="848">
        <f>AO64-AN85</f>
        <v>29584</v>
      </c>
      <c r="AQ86" s="345"/>
      <c r="AS86" s="847" t="s">
        <v>480</v>
      </c>
      <c r="AT86" s="848">
        <f>AU64-AT85</f>
        <v>29584</v>
      </c>
      <c r="AW86" s="345"/>
      <c r="AY86" s="847" t="s">
        <v>480</v>
      </c>
      <c r="AZ86" s="848">
        <f>BA64-AZ85</f>
        <v>29584</v>
      </c>
      <c r="BC86" s="345"/>
      <c r="BE86" s="847" t="s">
        <v>480</v>
      </c>
      <c r="BF86" s="848">
        <f>BG64-BF85</f>
        <v>29584</v>
      </c>
      <c r="BI86" s="345"/>
      <c r="BK86" s="847" t="s">
        <v>480</v>
      </c>
      <c r="BL86" s="848">
        <f>BM64-BL85</f>
        <v>29584</v>
      </c>
      <c r="BO86" s="345"/>
      <c r="BQ86" s="847" t="s">
        <v>480</v>
      </c>
      <c r="BR86" s="848">
        <f>BS64-BR85</f>
        <v>29584</v>
      </c>
      <c r="BU86" s="345"/>
      <c r="BW86" s="847" t="s">
        <v>480</v>
      </c>
      <c r="BX86" s="848">
        <f>BY64-BX85</f>
        <v>29584</v>
      </c>
      <c r="CA86" s="345"/>
      <c r="CC86" s="847" t="s">
        <v>480</v>
      </c>
      <c r="CD86" s="848">
        <f>CE64-CD85</f>
        <v>29584</v>
      </c>
      <c r="CG86" s="345"/>
      <c r="CI86" s="847" t="s">
        <v>480</v>
      </c>
      <c r="CJ86" s="848">
        <f>CK64-CJ85</f>
        <v>29584</v>
      </c>
      <c r="CM86" s="345"/>
      <c r="CO86" s="847" t="s">
        <v>480</v>
      </c>
      <c r="CP86" s="848">
        <f>CQ64-CP85</f>
        <v>29584</v>
      </c>
      <c r="CS86" s="345"/>
      <c r="CU86" s="847" t="s">
        <v>480</v>
      </c>
      <c r="CV86" s="848">
        <f>CW64-CV85</f>
        <v>29584</v>
      </c>
      <c r="CY86" s="345"/>
      <c r="DA86" s="847" t="s">
        <v>480</v>
      </c>
      <c r="DB86" s="848">
        <f>DC64-DB85</f>
        <v>29584</v>
      </c>
      <c r="DE86" s="345"/>
      <c r="DG86" s="847" t="s">
        <v>480</v>
      </c>
      <c r="DH86" s="848">
        <f>DI64-DH85</f>
        <v>29584</v>
      </c>
      <c r="DK86" s="345"/>
      <c r="DM86" s="847" t="s">
        <v>480</v>
      </c>
      <c r="DN86" s="848">
        <f>DO64-DN85</f>
        <v>29584</v>
      </c>
      <c r="DQ86" s="345"/>
      <c r="DS86" s="847" t="s">
        <v>480</v>
      </c>
      <c r="DT86" s="848">
        <f>DU64-DT85</f>
        <v>29584</v>
      </c>
      <c r="DW86" s="345"/>
      <c r="DY86" s="847" t="s">
        <v>480</v>
      </c>
      <c r="DZ86" s="848">
        <f>EA64-DZ85</f>
        <v>29584</v>
      </c>
      <c r="EC86" s="345"/>
      <c r="EE86" s="847" t="s">
        <v>480</v>
      </c>
      <c r="EF86" s="848">
        <f>EG64-EF85</f>
        <v>29584</v>
      </c>
      <c r="EI86" s="345"/>
      <c r="EK86" s="847" t="s">
        <v>480</v>
      </c>
      <c r="EL86" s="848">
        <f>EM64-EL85</f>
        <v>29584</v>
      </c>
      <c r="EO86" s="345"/>
      <c r="EQ86" s="847" t="s">
        <v>480</v>
      </c>
      <c r="ER86" s="848">
        <f>ES64-ER85</f>
        <v>29584</v>
      </c>
      <c r="EU86" s="345"/>
      <c r="EW86" s="847" t="s">
        <v>480</v>
      </c>
      <c r="EX86" s="848">
        <f>EY64-EX85</f>
        <v>29584</v>
      </c>
      <c r="FA86" s="345"/>
      <c r="FC86" s="847" t="s">
        <v>480</v>
      </c>
      <c r="FD86" s="848">
        <f>FE64-FD85</f>
        <v>29584</v>
      </c>
      <c r="FG86" s="345"/>
      <c r="FI86" s="847" t="s">
        <v>480</v>
      </c>
      <c r="FJ86" s="848">
        <f>FK64-FJ85</f>
        <v>29584</v>
      </c>
      <c r="FM86" s="345"/>
      <c r="FO86" s="847" t="s">
        <v>480</v>
      </c>
      <c r="FP86" s="848">
        <f>FQ64-FP85</f>
        <v>29584</v>
      </c>
      <c r="FS86" s="345"/>
      <c r="FU86" s="847" t="s">
        <v>480</v>
      </c>
      <c r="FV86" s="848">
        <f>FW64-FV85</f>
        <v>29584</v>
      </c>
      <c r="FY86" s="345"/>
    </row>
    <row r="87" spans="1:181" ht="15" thickBot="1" x14ac:dyDescent="0.35">
      <c r="A87" s="19"/>
      <c r="G87" s="345"/>
      <c r="M87" s="345"/>
      <c r="S87" s="345"/>
      <c r="Y87" s="345"/>
      <c r="AE87" s="345"/>
      <c r="AK87" s="345"/>
      <c r="AQ87" s="345"/>
      <c r="AW87" s="345"/>
      <c r="BC87" s="345"/>
      <c r="BI87" s="345"/>
      <c r="BO87" s="345"/>
      <c r="BU87" s="345"/>
      <c r="CA87" s="345"/>
      <c r="CG87" s="345"/>
      <c r="CM87" s="345"/>
      <c r="CS87" s="345"/>
      <c r="CY87" s="345"/>
      <c r="DE87" s="345"/>
      <c r="DK87" s="345"/>
      <c r="DQ87" s="345"/>
      <c r="DW87" s="345"/>
      <c r="EC87" s="345"/>
      <c r="EI87" s="345"/>
      <c r="EO87" s="345"/>
      <c r="EU87" s="345"/>
      <c r="FA87" s="345"/>
      <c r="FG87" s="345"/>
      <c r="FM87" s="345"/>
      <c r="FS87" s="345"/>
      <c r="FY87" s="345"/>
    </row>
    <row r="88" spans="1:181" ht="15" thickBot="1" x14ac:dyDescent="0.35">
      <c r="A88" s="19"/>
      <c r="B88" s="847" t="s">
        <v>445</v>
      </c>
      <c r="C88" s="846"/>
      <c r="D88" s="845">
        <f>IF(D$70=1,D86,0)</f>
        <v>0</v>
      </c>
      <c r="G88" s="345"/>
      <c r="H88" s="10" t="s">
        <v>445</v>
      </c>
      <c r="I88" s="682"/>
      <c r="J88" s="477">
        <f>IF(J$70=1,J86,0)</f>
        <v>0</v>
      </c>
      <c r="M88" s="345"/>
      <c r="N88" s="10" t="s">
        <v>445</v>
      </c>
      <c r="O88" s="682"/>
      <c r="P88" s="477">
        <f>IF(P$70=1,P86,0)</f>
        <v>0</v>
      </c>
      <c r="S88" s="345"/>
      <c r="T88" s="10" t="s">
        <v>445</v>
      </c>
      <c r="U88" s="682"/>
      <c r="V88" s="477">
        <f>IF(V$70=1,V86,0)</f>
        <v>0</v>
      </c>
      <c r="Y88" s="345"/>
      <c r="Z88" s="10" t="s">
        <v>445</v>
      </c>
      <c r="AA88" s="682"/>
      <c r="AB88" s="477">
        <f>IF(AB$70=1,AB86,0)</f>
        <v>0</v>
      </c>
      <c r="AE88" s="345"/>
      <c r="AF88" s="10" t="s">
        <v>445</v>
      </c>
      <c r="AG88" s="682"/>
      <c r="AH88" s="477">
        <f>IF(AH$70=1,AH86,0)</f>
        <v>0</v>
      </c>
      <c r="AK88" s="345"/>
      <c r="AL88" s="10" t="s">
        <v>445</v>
      </c>
      <c r="AM88" s="682"/>
      <c r="AN88" s="477">
        <f>IF(AN$70=1,AN86,0)</f>
        <v>0</v>
      </c>
      <c r="AQ88" s="345"/>
      <c r="AR88" s="10" t="s">
        <v>445</v>
      </c>
      <c r="AS88" s="682"/>
      <c r="AT88" s="477">
        <f>IF(AT$70=1,AT86,0)</f>
        <v>0</v>
      </c>
      <c r="AW88" s="345"/>
      <c r="AX88" s="10" t="s">
        <v>445</v>
      </c>
      <c r="AY88" s="682"/>
      <c r="AZ88" s="477">
        <f>IF(AZ$70=1,AZ86,0)</f>
        <v>0</v>
      </c>
      <c r="BC88" s="345"/>
      <c r="BD88" s="10" t="s">
        <v>445</v>
      </c>
      <c r="BE88" s="682"/>
      <c r="BF88" s="477">
        <f>IF(BF$70=1,BF86,0)</f>
        <v>0</v>
      </c>
      <c r="BI88" s="345"/>
      <c r="BJ88" s="10" t="s">
        <v>445</v>
      </c>
      <c r="BK88" s="682"/>
      <c r="BL88" s="477">
        <f>IF(BL$70=1,BL86,0)</f>
        <v>0</v>
      </c>
      <c r="BO88" s="345"/>
      <c r="BP88" s="10" t="s">
        <v>445</v>
      </c>
      <c r="BQ88" s="682"/>
      <c r="BR88" s="477">
        <f>IF(BR$70=1,BR86,0)</f>
        <v>0</v>
      </c>
      <c r="BU88" s="345"/>
      <c r="BV88" s="10" t="s">
        <v>445</v>
      </c>
      <c r="BW88" s="682"/>
      <c r="BX88" s="477">
        <f>IF(BX$70=1,BX86,0)</f>
        <v>0</v>
      </c>
      <c r="CA88" s="345"/>
      <c r="CB88" s="10" t="s">
        <v>445</v>
      </c>
      <c r="CC88" s="682"/>
      <c r="CD88" s="477">
        <f>IF(CD$70=1,CD86,0)</f>
        <v>0</v>
      </c>
      <c r="CG88" s="345"/>
      <c r="CH88" s="10" t="s">
        <v>445</v>
      </c>
      <c r="CI88" s="682"/>
      <c r="CJ88" s="477">
        <f>IF(CJ$70=1,CJ86,0)</f>
        <v>0</v>
      </c>
      <c r="CM88" s="345"/>
      <c r="CN88" s="10" t="s">
        <v>445</v>
      </c>
      <c r="CO88" s="682"/>
      <c r="CP88" s="477">
        <f>IF(CP$70=1,CP86,0)</f>
        <v>0</v>
      </c>
      <c r="CS88" s="345"/>
      <c r="CT88" s="10" t="s">
        <v>445</v>
      </c>
      <c r="CU88" s="682"/>
      <c r="CV88" s="477">
        <f>IF(CV$70=1,CV86,0)</f>
        <v>0</v>
      </c>
      <c r="CY88" s="345"/>
      <c r="CZ88" s="10" t="s">
        <v>445</v>
      </c>
      <c r="DA88" s="682"/>
      <c r="DB88" s="477">
        <f>IF(DB$70=1,DB86,0)</f>
        <v>0</v>
      </c>
      <c r="DE88" s="345"/>
      <c r="DF88" s="10" t="s">
        <v>445</v>
      </c>
      <c r="DG88" s="682"/>
      <c r="DH88" s="477">
        <f>IF(DH$70=1,DH86,0)</f>
        <v>0</v>
      </c>
      <c r="DK88" s="345"/>
      <c r="DL88" s="10" t="s">
        <v>445</v>
      </c>
      <c r="DM88" s="682"/>
      <c r="DN88" s="477">
        <f>IF(DN$70=1,DN86,0)</f>
        <v>0</v>
      </c>
      <c r="DQ88" s="345"/>
      <c r="DR88" s="10" t="s">
        <v>445</v>
      </c>
      <c r="DS88" s="682"/>
      <c r="DT88" s="477">
        <f>IF(DT$70=1,DT86,0)</f>
        <v>0</v>
      </c>
      <c r="DW88" s="345"/>
      <c r="DX88" s="10" t="s">
        <v>445</v>
      </c>
      <c r="DY88" s="682"/>
      <c r="DZ88" s="477">
        <f>IF(DZ$70=1,DZ86,0)</f>
        <v>0</v>
      </c>
      <c r="EC88" s="345"/>
      <c r="ED88" s="10" t="s">
        <v>445</v>
      </c>
      <c r="EE88" s="682"/>
      <c r="EF88" s="477">
        <f>IF(EF$70=1,EF86,0)</f>
        <v>0</v>
      </c>
      <c r="EI88" s="345"/>
      <c r="EJ88" s="10" t="s">
        <v>445</v>
      </c>
      <c r="EK88" s="682"/>
      <c r="EL88" s="477">
        <f>IF(EL$70=1,EL86,0)</f>
        <v>0</v>
      </c>
      <c r="EO88" s="345"/>
      <c r="EP88" s="10" t="s">
        <v>445</v>
      </c>
      <c r="EQ88" s="682"/>
      <c r="ER88" s="477">
        <f>IF(ER$70=1,ER86,0)</f>
        <v>0</v>
      </c>
      <c r="EU88" s="345"/>
      <c r="EV88" s="10" t="s">
        <v>445</v>
      </c>
      <c r="EW88" s="682"/>
      <c r="EX88" s="477">
        <f>IF(EX$70=1,EX86,0)</f>
        <v>0</v>
      </c>
      <c r="FA88" s="345"/>
      <c r="FB88" s="10" t="s">
        <v>445</v>
      </c>
      <c r="FC88" s="682"/>
      <c r="FD88" s="477">
        <f>IF(FD$70=1,FD86,0)</f>
        <v>0</v>
      </c>
      <c r="FG88" s="345"/>
      <c r="FH88" s="10" t="s">
        <v>445</v>
      </c>
      <c r="FI88" s="682"/>
      <c r="FJ88" s="477">
        <f>IF(FJ$70=1,FJ86,0)</f>
        <v>0</v>
      </c>
      <c r="FM88" s="345"/>
      <c r="FN88" s="10" t="s">
        <v>445</v>
      </c>
      <c r="FO88" s="682"/>
      <c r="FP88" s="477">
        <f>IF(FP$70=1,FP86,0)</f>
        <v>0</v>
      </c>
      <c r="FS88" s="345"/>
      <c r="FT88" s="10" t="s">
        <v>445</v>
      </c>
      <c r="FU88" s="682"/>
      <c r="FV88" s="477">
        <f>IF(FV$70=1,FV86,0)</f>
        <v>0</v>
      </c>
      <c r="FY88" s="345"/>
    </row>
    <row r="89" spans="1:181" ht="15" thickBot="1" x14ac:dyDescent="0.35">
      <c r="A89" s="19"/>
      <c r="G89" s="345"/>
      <c r="M89" s="345"/>
      <c r="S89" s="345"/>
      <c r="Y89" s="345"/>
      <c r="AE89" s="345"/>
      <c r="AK89" s="345"/>
      <c r="AQ89" s="345"/>
      <c r="AW89" s="345"/>
      <c r="BC89" s="345"/>
      <c r="BI89" s="345"/>
      <c r="BO89" s="345"/>
      <c r="BU89" s="345"/>
      <c r="CA89" s="345"/>
      <c r="CG89" s="345"/>
      <c r="CM89" s="345"/>
      <c r="CS89" s="345"/>
      <c r="CY89" s="345"/>
      <c r="DE89" s="345"/>
      <c r="DK89" s="345"/>
      <c r="DQ89" s="345"/>
      <c r="DW89" s="345"/>
      <c r="EC89" s="345"/>
      <c r="EI89" s="345"/>
      <c r="EO89" s="345"/>
      <c r="EU89" s="345"/>
      <c r="FA89" s="345"/>
      <c r="FG89" s="345"/>
      <c r="FM89" s="345"/>
      <c r="FS89" s="345"/>
      <c r="FY89" s="345"/>
    </row>
    <row r="90" spans="1:181" x14ac:dyDescent="0.3">
      <c r="A90" s="19"/>
      <c r="B90" s="838" t="s">
        <v>479</v>
      </c>
      <c r="C90" s="841">
        <f>IF(E105&lt;0,F105*C109,(C110-(D114+D112))*C109)</f>
        <v>11696</v>
      </c>
      <c r="D90" s="836">
        <f>IF(AND(B$70=1,C$70=0),C90,0)</f>
        <v>0</v>
      </c>
      <c r="G90" s="345"/>
      <c r="H90" s="838" t="s">
        <v>479</v>
      </c>
      <c r="I90" s="841">
        <f>IF(K105&lt;0,L105*I109,(I110-(J114+J112))*I109)</f>
        <v>11696</v>
      </c>
      <c r="J90" s="836">
        <f>IF(AND(H$70=1,I$70=0),I90,0)</f>
        <v>0</v>
      </c>
      <c r="M90" s="345"/>
      <c r="N90" s="838" t="s">
        <v>479</v>
      </c>
      <c r="O90" s="841">
        <f>IF(Q105&lt;0,R105*O109,(O110-(P114+P112))*O109)</f>
        <v>11696</v>
      </c>
      <c r="P90" s="836">
        <f>IF(AND(N$70=1,O$70=0),O90,0)</f>
        <v>0</v>
      </c>
      <c r="S90" s="345"/>
      <c r="T90" s="838" t="s">
        <v>479</v>
      </c>
      <c r="U90" s="841">
        <f>IF(W105&lt;0,X105*U109,(U110-(V114+V112))*U109)</f>
        <v>11696</v>
      </c>
      <c r="V90" s="836">
        <f>IF(AND(T$70=1,U$70=0),U90,0)</f>
        <v>0</v>
      </c>
      <c r="Y90" s="345"/>
      <c r="Z90" s="838" t="s">
        <v>479</v>
      </c>
      <c r="AA90" s="841">
        <f>IF(AC105&lt;0,AD105*AA109,(AA110-(AB114+AB112))*AA109)</f>
        <v>11696</v>
      </c>
      <c r="AB90" s="836">
        <f>IF(AND(Z$70=1,AA$70=0),AA90,0)</f>
        <v>0</v>
      </c>
      <c r="AE90" s="345"/>
      <c r="AF90" s="838" t="s">
        <v>479</v>
      </c>
      <c r="AG90" s="841">
        <f>IF(AI105&lt;0,AJ105*AG109,(AG110-(AH114+AH112))*AG109)</f>
        <v>11696</v>
      </c>
      <c r="AH90" s="836">
        <f>IF(AND(AF$70=1,AG$70=0),AG90,0)</f>
        <v>0</v>
      </c>
      <c r="AK90" s="345"/>
      <c r="AL90" s="838" t="s">
        <v>479</v>
      </c>
      <c r="AM90" s="841">
        <f>IF(AO105&lt;0,AP105*AM109,(AM110-(AN114+AN112))*AM109)</f>
        <v>11696</v>
      </c>
      <c r="AN90" s="836">
        <f>IF(AND(AL$70=1,AM$70=0),AM90,0)</f>
        <v>0</v>
      </c>
      <c r="AQ90" s="345"/>
      <c r="AR90" s="838" t="s">
        <v>479</v>
      </c>
      <c r="AS90" s="841">
        <f>IF(AU105&lt;0,AV105*AS109,(AS110-(AT114+AT112))*AS109)</f>
        <v>11696</v>
      </c>
      <c r="AT90" s="836">
        <f>IF(AND(AR$70=1,AS$70=0),AS90,0)</f>
        <v>0</v>
      </c>
      <c r="AW90" s="345"/>
      <c r="AX90" s="838" t="s">
        <v>479</v>
      </c>
      <c r="AY90" s="841">
        <f>IF(BA105&lt;0,BB105*AY109,(AY110-(AZ114+AZ112))*AY109)</f>
        <v>11696</v>
      </c>
      <c r="AZ90" s="836">
        <f>IF(AND(AX$70=1,AY$70=0),AY90,0)</f>
        <v>0</v>
      </c>
      <c r="BC90" s="345"/>
      <c r="BD90" s="838" t="s">
        <v>479</v>
      </c>
      <c r="BE90" s="841">
        <f>IF(BG105&lt;0,BH105*BE109,(BE110-(BF114+BF112))*BE109)</f>
        <v>11696</v>
      </c>
      <c r="BF90" s="836">
        <f>IF(AND(BD$70=1,BE$70=0),BE90,0)</f>
        <v>0</v>
      </c>
      <c r="BI90" s="345"/>
      <c r="BJ90" s="838" t="s">
        <v>479</v>
      </c>
      <c r="BK90" s="841">
        <f>IF(BM105&lt;0,BN105*BK109,(BK110-(BL114+BL112))*BK109)</f>
        <v>11696</v>
      </c>
      <c r="BL90" s="836">
        <f>IF(AND(BJ$70=1,BK$70=0),BK90,0)</f>
        <v>0</v>
      </c>
      <c r="BO90" s="345"/>
      <c r="BP90" s="838" t="s">
        <v>479</v>
      </c>
      <c r="BQ90" s="841">
        <f>IF(BS105&lt;0,BT105*BQ109,(BQ110-(BR114+BR112))*BQ109)</f>
        <v>11696</v>
      </c>
      <c r="BR90" s="836">
        <f>IF(AND(BP$70=1,BQ$70=0),BQ90,0)</f>
        <v>0</v>
      </c>
      <c r="BU90" s="345"/>
      <c r="BV90" s="838" t="s">
        <v>479</v>
      </c>
      <c r="BW90" s="841">
        <f>IF(BY105&lt;0,BZ105*BW109,(BW110-(BX114+BX112))*BW109)</f>
        <v>11696</v>
      </c>
      <c r="BX90" s="836">
        <f>IF(AND(BV$70=1,BW$70=0),BW90,0)</f>
        <v>0</v>
      </c>
      <c r="CA90" s="345"/>
      <c r="CB90" s="838" t="s">
        <v>479</v>
      </c>
      <c r="CC90" s="841">
        <f>IF(CE105&lt;0,CF105*CC109,(CC110-(CD114+CD112))*CC109)</f>
        <v>11696</v>
      </c>
      <c r="CD90" s="836">
        <f>IF(AND(CB$70=1,CC$70=0),CC90,0)</f>
        <v>0</v>
      </c>
      <c r="CG90" s="345"/>
      <c r="CH90" s="838" t="s">
        <v>479</v>
      </c>
      <c r="CI90" s="841">
        <f>IF(CK105&lt;0,CL105*CI109,(CI110-(CJ114+CJ112))*CI109)</f>
        <v>11696</v>
      </c>
      <c r="CJ90" s="836">
        <f>IF(AND(CH$70=1,CI$70=0),CI90,0)</f>
        <v>0</v>
      </c>
      <c r="CM90" s="345"/>
      <c r="CN90" s="838" t="s">
        <v>479</v>
      </c>
      <c r="CO90" s="841">
        <f>IF(CQ105&lt;0,CR105*CO109,(CO110-(CP114+CP112))*CO109)</f>
        <v>11696</v>
      </c>
      <c r="CP90" s="836">
        <f>IF(AND(CN$70=1,CO$70=0),CO90,0)</f>
        <v>0</v>
      </c>
      <c r="CS90" s="345"/>
      <c r="CT90" s="838" t="s">
        <v>479</v>
      </c>
      <c r="CU90" s="841">
        <f>IF(CW105&lt;0,CX105*CU109,(CU110-(CV114+CV112))*CU109)</f>
        <v>11696</v>
      </c>
      <c r="CV90" s="836">
        <f>IF(AND(CT$70=1,CU$70=0),CU90,0)</f>
        <v>0</v>
      </c>
      <c r="CY90" s="345"/>
      <c r="CZ90" s="838" t="s">
        <v>479</v>
      </c>
      <c r="DA90" s="841">
        <f>IF(DC105&lt;0,DD105*DA109,(DA110-(DB114+DB112))*DA109)</f>
        <v>11696</v>
      </c>
      <c r="DB90" s="836">
        <f>IF(AND(CZ$70=1,DA$70=0),DA90,0)</f>
        <v>0</v>
      </c>
      <c r="DE90" s="345"/>
      <c r="DF90" s="838" t="s">
        <v>479</v>
      </c>
      <c r="DG90" s="841">
        <f>IF(DI105&lt;0,DJ105*DG109,(DG110-(DH114+DH112))*DG109)</f>
        <v>11696</v>
      </c>
      <c r="DH90" s="836">
        <f>IF(AND(DF$70=1,DG$70=0),DG90,0)</f>
        <v>0</v>
      </c>
      <c r="DK90" s="345"/>
      <c r="DL90" s="838" t="s">
        <v>479</v>
      </c>
      <c r="DM90" s="841">
        <f>IF(DO105&lt;0,DP105*DM109,(DM110-(DN114+DN112))*DM109)</f>
        <v>11696</v>
      </c>
      <c r="DN90" s="836">
        <f>IF(AND(DL$70=1,DM$70=0),DM90,0)</f>
        <v>0</v>
      </c>
      <c r="DQ90" s="345"/>
      <c r="DR90" s="838" t="s">
        <v>479</v>
      </c>
      <c r="DS90" s="841">
        <f>IF(DU105&lt;0,DV105*DS109,(DS110-(DT114+DT112))*DS109)</f>
        <v>11696</v>
      </c>
      <c r="DT90" s="836">
        <f>IF(AND(DR$70=1,DS$70=0),DS90,0)</f>
        <v>0</v>
      </c>
      <c r="DW90" s="345"/>
      <c r="DX90" s="838" t="s">
        <v>479</v>
      </c>
      <c r="DY90" s="841">
        <f>IF(EA105&lt;0,EB105*DY109,(DY110-(DZ114+DZ112))*DY109)</f>
        <v>11696</v>
      </c>
      <c r="DZ90" s="836">
        <f>IF(AND(DX$70=1,DY$70=0),DY90,0)</f>
        <v>0</v>
      </c>
      <c r="EC90" s="345"/>
      <c r="ED90" s="838" t="s">
        <v>479</v>
      </c>
      <c r="EE90" s="841">
        <f>IF(EG105&lt;0,EH105*EE109,(EE110-(EF114+EF112))*EE109)</f>
        <v>11696</v>
      </c>
      <c r="EF90" s="836">
        <f>IF(AND(ED$70=1,EE$70=0),EE90,0)</f>
        <v>0</v>
      </c>
      <c r="EI90" s="345"/>
      <c r="EJ90" s="838" t="s">
        <v>479</v>
      </c>
      <c r="EK90" s="841">
        <f>IF(EM105&lt;0,EN105*EK109,(EK110-(EL114+EL112))*EK109)</f>
        <v>11696</v>
      </c>
      <c r="EL90" s="836">
        <f>IF(AND(EJ$70=1,EK$70=0),EK90,0)</f>
        <v>0</v>
      </c>
      <c r="EO90" s="345"/>
      <c r="EP90" s="838" t="s">
        <v>479</v>
      </c>
      <c r="EQ90" s="841">
        <f>IF(ES105&lt;0,ET105*EQ109,(EQ110-(ER114+ER112))*EQ109)</f>
        <v>11696</v>
      </c>
      <c r="ER90" s="836">
        <f>IF(AND(EP$70=1,EQ$70=0),EQ90,0)</f>
        <v>0</v>
      </c>
      <c r="EU90" s="345"/>
      <c r="EV90" s="838" t="s">
        <v>479</v>
      </c>
      <c r="EW90" s="841">
        <f>IF(EY105&lt;0,EZ105*EW109,(EW110-(EX114+EX112))*EW109)</f>
        <v>11696</v>
      </c>
      <c r="EX90" s="836">
        <f>IF(AND(EV$70=1,EW$70=0),EW90,0)</f>
        <v>0</v>
      </c>
      <c r="FA90" s="345"/>
      <c r="FB90" s="838" t="s">
        <v>479</v>
      </c>
      <c r="FC90" s="841">
        <f>IF(FE105&lt;0,FF105*FC109,(FC110-(FD114+FD112))*FC109)</f>
        <v>11696</v>
      </c>
      <c r="FD90" s="836">
        <f>IF(AND(FB$70=1,FC$70=0),FC90,0)</f>
        <v>0</v>
      </c>
      <c r="FG90" s="345"/>
      <c r="FH90" s="838" t="s">
        <v>479</v>
      </c>
      <c r="FI90" s="841">
        <f>IF(FK105&lt;0,FL105*FI109,(FI110-(FJ114+FJ112))*FI109)</f>
        <v>11696</v>
      </c>
      <c r="FJ90" s="836">
        <f>IF(AND(FH$70=1,FI$70=0),FI90,0)</f>
        <v>0</v>
      </c>
      <c r="FM90" s="345"/>
      <c r="FN90" s="838" t="s">
        <v>479</v>
      </c>
      <c r="FO90" s="841">
        <f>IF(FQ105&lt;0,FR105*FO109,(FO110-(FP114+FP112))*FO109)</f>
        <v>11696</v>
      </c>
      <c r="FP90" s="836">
        <f>IF(AND(FN$70=1,FO$70=0),FO90,0)</f>
        <v>0</v>
      </c>
      <c r="FS90" s="345"/>
      <c r="FT90" s="838" t="s">
        <v>479</v>
      </c>
      <c r="FU90" s="841">
        <f>IF(FW105&lt;0,FX105*FU109,(FU110-(FV114+FV112))*FU109)</f>
        <v>11696</v>
      </c>
      <c r="FV90" s="836">
        <f>IF(AND(FT$70=1,FU$70=0),FU90,0)</f>
        <v>0</v>
      </c>
      <c r="FY90" s="345"/>
    </row>
    <row r="91" spans="1:181" x14ac:dyDescent="0.3">
      <c r="A91" s="19"/>
      <c r="B91" s="827" t="s">
        <v>439</v>
      </c>
      <c r="C91" s="839">
        <f>IF(E105&gt;0,D114*C107,((C110-D112)*C107))</f>
        <v>8944</v>
      </c>
      <c r="D91" s="834">
        <f>IF(AND(B$70=1,C$70=0),C91,0)</f>
        <v>0</v>
      </c>
      <c r="G91" s="345"/>
      <c r="H91" s="827" t="s">
        <v>439</v>
      </c>
      <c r="I91" s="839">
        <f>IF(K105&gt;0,J114*I107,((I110-J112)*I107))</f>
        <v>8944</v>
      </c>
      <c r="J91" s="834">
        <f>IF(AND(H$70=1,I$70=0),I91,0)</f>
        <v>0</v>
      </c>
      <c r="M91" s="345"/>
      <c r="N91" s="827" t="s">
        <v>439</v>
      </c>
      <c r="O91" s="839">
        <f>IF(Q105&gt;0,P114*O107,((O110-P112)*O107))</f>
        <v>8944</v>
      </c>
      <c r="P91" s="834">
        <f>IF(AND(N$70=1,O$70=0),O91,0)</f>
        <v>0</v>
      </c>
      <c r="S91" s="345"/>
      <c r="T91" s="827" t="s">
        <v>439</v>
      </c>
      <c r="U91" s="839">
        <f>IF(W105&gt;0,V114*U107,((U110-V112)*U107))</f>
        <v>8944</v>
      </c>
      <c r="V91" s="834">
        <f>IF(AND(T$70=1,U$70=0),U91,0)</f>
        <v>0</v>
      </c>
      <c r="Y91" s="345"/>
      <c r="Z91" s="827" t="s">
        <v>439</v>
      </c>
      <c r="AA91" s="839">
        <f>IF(AC105&gt;0,AB114*AA107,((AA110-AB112)*AA107))</f>
        <v>8944</v>
      </c>
      <c r="AB91" s="834">
        <f>IF(AND(Z$70=1,AA$70=0),AA91,0)</f>
        <v>0</v>
      </c>
      <c r="AE91" s="345"/>
      <c r="AF91" s="827" t="s">
        <v>439</v>
      </c>
      <c r="AG91" s="839">
        <f>IF(AI105&gt;0,AH114*AG107,((AG110-AH112)*AG107))</f>
        <v>8944</v>
      </c>
      <c r="AH91" s="834">
        <f>IF(AND(AF$70=1,AG$70=0),AG91,0)</f>
        <v>0</v>
      </c>
      <c r="AK91" s="345"/>
      <c r="AL91" s="827" t="s">
        <v>439</v>
      </c>
      <c r="AM91" s="839">
        <f>IF(AO105&gt;0,AN114*AM107,((AM110-AN112)*AM107))</f>
        <v>8944</v>
      </c>
      <c r="AN91" s="834">
        <f>IF(AND(AL$70=1,AM$70=0),AM91,0)</f>
        <v>0</v>
      </c>
      <c r="AQ91" s="345"/>
      <c r="AR91" s="827" t="s">
        <v>439</v>
      </c>
      <c r="AS91" s="839">
        <f>IF(AU105&gt;0,AT114*AS107,((AS110-AT112)*AS107))</f>
        <v>8944</v>
      </c>
      <c r="AT91" s="834">
        <f>IF(AND(AR$70=1,AS$70=0),AS91,0)</f>
        <v>0</v>
      </c>
      <c r="AW91" s="345"/>
      <c r="AX91" s="827" t="s">
        <v>439</v>
      </c>
      <c r="AY91" s="839">
        <f>IF(BA105&gt;0,AZ114*AY107,((AY110-AZ112)*AY107))</f>
        <v>8944</v>
      </c>
      <c r="AZ91" s="834">
        <f>IF(AND(AX$70=1,AY$70=0),AY91,0)</f>
        <v>0</v>
      </c>
      <c r="BC91" s="345"/>
      <c r="BD91" s="827" t="s">
        <v>439</v>
      </c>
      <c r="BE91" s="839">
        <f>IF(BG105&gt;0,BF114*BE107,((BE110-BF112)*BE107))</f>
        <v>8944</v>
      </c>
      <c r="BF91" s="834">
        <f>IF(AND(BD$70=1,BE$70=0),BE91,0)</f>
        <v>0</v>
      </c>
      <c r="BI91" s="345"/>
      <c r="BJ91" s="827" t="s">
        <v>439</v>
      </c>
      <c r="BK91" s="839">
        <f>IF(BM105&gt;0,BL114*BK107,((BK110-BL112)*BK107))</f>
        <v>8944</v>
      </c>
      <c r="BL91" s="834">
        <f>IF(AND(BJ$70=1,BK$70=0),BK91,0)</f>
        <v>0</v>
      </c>
      <c r="BO91" s="345"/>
      <c r="BP91" s="827" t="s">
        <v>439</v>
      </c>
      <c r="BQ91" s="839">
        <f>IF(BS105&gt;0,BR114*BQ107,((BQ110-BR112)*BQ107))</f>
        <v>8944</v>
      </c>
      <c r="BR91" s="834">
        <f>IF(AND(BP$70=1,BQ$70=0),BQ91,0)</f>
        <v>0</v>
      </c>
      <c r="BU91" s="345"/>
      <c r="BV91" s="827" t="s">
        <v>439</v>
      </c>
      <c r="BW91" s="839">
        <f>IF(BY105&gt;0,BX114*BW107,((BW110-BX112)*BW107))</f>
        <v>8944</v>
      </c>
      <c r="BX91" s="834">
        <f>IF(AND(BV$70=1,BW$70=0),BW91,0)</f>
        <v>0</v>
      </c>
      <c r="CA91" s="345"/>
      <c r="CB91" s="827" t="s">
        <v>439</v>
      </c>
      <c r="CC91" s="839">
        <f>IF(CE105&gt;0,CD114*CC107,((CC110-CD112)*CC107))</f>
        <v>8944</v>
      </c>
      <c r="CD91" s="834">
        <f>IF(AND(CB$70=1,CC$70=0),CC91,0)</f>
        <v>0</v>
      </c>
      <c r="CG91" s="345"/>
      <c r="CH91" s="827" t="s">
        <v>439</v>
      </c>
      <c r="CI91" s="839">
        <f>IF(CK105&gt;0,CJ114*CI107,((CI110-CJ112)*CI107))</f>
        <v>8944</v>
      </c>
      <c r="CJ91" s="834">
        <f>IF(AND(CH$70=1,CI$70=0),CI91,0)</f>
        <v>0</v>
      </c>
      <c r="CM91" s="345"/>
      <c r="CN91" s="827" t="s">
        <v>439</v>
      </c>
      <c r="CO91" s="839">
        <f>IF(CQ105&gt;0,CP114*CO107,((CO110-CP112)*CO107))</f>
        <v>8944</v>
      </c>
      <c r="CP91" s="834">
        <f>IF(AND(CN$70=1,CO$70=0),CO91,0)</f>
        <v>0</v>
      </c>
      <c r="CS91" s="345"/>
      <c r="CT91" s="827" t="s">
        <v>439</v>
      </c>
      <c r="CU91" s="839">
        <f>IF(CW105&gt;0,CV114*CU107,((CU110-CV112)*CU107))</f>
        <v>8944</v>
      </c>
      <c r="CV91" s="834">
        <f>IF(AND(CT$70=1,CU$70=0),CU91,0)</f>
        <v>0</v>
      </c>
      <c r="CY91" s="345"/>
      <c r="CZ91" s="827" t="s">
        <v>439</v>
      </c>
      <c r="DA91" s="839">
        <f>IF(DC105&gt;0,DB114*DA107,((DA110-DB112)*DA107))</f>
        <v>8944</v>
      </c>
      <c r="DB91" s="834">
        <f>IF(AND(CZ$70=1,DA$70=0),DA91,0)</f>
        <v>0</v>
      </c>
      <c r="DE91" s="345"/>
      <c r="DF91" s="827" t="s">
        <v>439</v>
      </c>
      <c r="DG91" s="839">
        <f>IF(DI105&gt;0,DH114*DG107,((DG110-DH112)*DG107))</f>
        <v>8944</v>
      </c>
      <c r="DH91" s="834">
        <f>IF(AND(DF$70=1,DG$70=0),DG91,0)</f>
        <v>0</v>
      </c>
      <c r="DK91" s="345"/>
      <c r="DL91" s="827" t="s">
        <v>439</v>
      </c>
      <c r="DM91" s="839">
        <f>IF(DO105&gt;0,DN114*DM107,((DM110-DN112)*DM107))</f>
        <v>8944</v>
      </c>
      <c r="DN91" s="834">
        <f>IF(AND(DL$70=1,DM$70=0),DM91,0)</f>
        <v>0</v>
      </c>
      <c r="DQ91" s="345"/>
      <c r="DR91" s="827" t="s">
        <v>439</v>
      </c>
      <c r="DS91" s="839">
        <f>IF(DU105&gt;0,DT114*DS107,((DS110-DT112)*DS107))</f>
        <v>8944</v>
      </c>
      <c r="DT91" s="834">
        <f>IF(AND(DR$70=1,DS$70=0),DS91,0)</f>
        <v>0</v>
      </c>
      <c r="DW91" s="345"/>
      <c r="DX91" s="827" t="s">
        <v>439</v>
      </c>
      <c r="DY91" s="839">
        <f>IF(EA105&gt;0,DZ114*DY107,((DY110-DZ112)*DY107))</f>
        <v>8944</v>
      </c>
      <c r="DZ91" s="834">
        <f>IF(AND(DX$70=1,DY$70=0),DY91,0)</f>
        <v>0</v>
      </c>
      <c r="EC91" s="345"/>
      <c r="ED91" s="827" t="s">
        <v>439</v>
      </c>
      <c r="EE91" s="839">
        <f>IF(EG105&gt;0,EF114*EE107,((EE110-EF112)*EE107))</f>
        <v>8944</v>
      </c>
      <c r="EF91" s="834">
        <f>IF(AND(ED$70=1,EE$70=0),EE91,0)</f>
        <v>0</v>
      </c>
      <c r="EI91" s="345"/>
      <c r="EJ91" s="827" t="s">
        <v>439</v>
      </c>
      <c r="EK91" s="839">
        <f>IF(EM105&gt;0,EL114*EK107,((EK110-EL112)*EK107))</f>
        <v>8944</v>
      </c>
      <c r="EL91" s="834">
        <f>IF(AND(EJ$70=1,EK$70=0),EK91,0)</f>
        <v>0</v>
      </c>
      <c r="EO91" s="345"/>
      <c r="EP91" s="827" t="s">
        <v>439</v>
      </c>
      <c r="EQ91" s="839">
        <f>IF(ES105&gt;0,ER114*EQ107,((EQ110-ER112)*EQ107))</f>
        <v>8944</v>
      </c>
      <c r="ER91" s="834">
        <f>IF(AND(EP$70=1,EQ$70=0),EQ91,0)</f>
        <v>0</v>
      </c>
      <c r="EU91" s="345"/>
      <c r="EV91" s="827" t="s">
        <v>439</v>
      </c>
      <c r="EW91" s="839">
        <f>IF(EY105&gt;0,EX114*EW107,((EW110-EX112)*EW107))</f>
        <v>8944</v>
      </c>
      <c r="EX91" s="834">
        <f>IF(AND(EV$70=1,EW$70=0),EW91,0)</f>
        <v>0</v>
      </c>
      <c r="FA91" s="345"/>
      <c r="FB91" s="827" t="s">
        <v>439</v>
      </c>
      <c r="FC91" s="839">
        <f>IF(FE105&gt;0,FD114*FC107,((FC110-FD112)*FC107))</f>
        <v>8944</v>
      </c>
      <c r="FD91" s="834">
        <f>IF(AND(FB$70=1,FC$70=0),FC91,0)</f>
        <v>0</v>
      </c>
      <c r="FG91" s="345"/>
      <c r="FH91" s="827" t="s">
        <v>439</v>
      </c>
      <c r="FI91" s="839">
        <f>IF(FK105&gt;0,FJ114*FI107,((FI110-FJ112)*FI107))</f>
        <v>8944</v>
      </c>
      <c r="FJ91" s="834">
        <f>IF(AND(FH$70=1,FI$70=0),FI91,0)</f>
        <v>0</v>
      </c>
      <c r="FM91" s="345"/>
      <c r="FN91" s="827" t="s">
        <v>439</v>
      </c>
      <c r="FO91" s="839">
        <f>IF(FQ105&gt;0,FP114*FO107,((FO110-FP112)*FO107))</f>
        <v>8944</v>
      </c>
      <c r="FP91" s="834">
        <f>IF(AND(FN$70=1,FO$70=0),FO91,0)</f>
        <v>0</v>
      </c>
      <c r="FS91" s="345"/>
      <c r="FT91" s="827" t="s">
        <v>439</v>
      </c>
      <c r="FU91" s="839">
        <f>IF(FW105&gt;0,FV114*FU107,((FU110-FV112)*FU107))</f>
        <v>8944</v>
      </c>
      <c r="FV91" s="834">
        <f>IF(AND(FT$70=1,FU$70=0),FU91,0)</f>
        <v>0</v>
      </c>
      <c r="FY91" s="345"/>
    </row>
    <row r="92" spans="1:181" ht="15" thickBot="1" x14ac:dyDescent="0.35">
      <c r="A92" s="19"/>
      <c r="B92" s="826" t="s">
        <v>435</v>
      </c>
      <c r="C92" s="844">
        <f>IF(E105&gt;0,D112*C107,((C110-D114)*C107))</f>
        <v>8944</v>
      </c>
      <c r="D92" s="832">
        <f>IF(AND(B$70=1,C$70=0),C92,0)</f>
        <v>0</v>
      </c>
      <c r="G92" s="345"/>
      <c r="H92" s="826" t="s">
        <v>435</v>
      </c>
      <c r="I92" s="839">
        <f>IF(K105&gt;0,J112*I107,((I110-J114)*I107))</f>
        <v>8944</v>
      </c>
      <c r="J92" s="832">
        <f>IF(AND(H$70=1,I$70=0),I92,0)</f>
        <v>0</v>
      </c>
      <c r="M92" s="345"/>
      <c r="N92" s="826" t="s">
        <v>435</v>
      </c>
      <c r="O92" s="839">
        <f>IF(Q105&gt;0,P112*O107,((O110-P114)*O107))</f>
        <v>8944</v>
      </c>
      <c r="P92" s="832">
        <f>IF(AND(N$70=1,O$70=0),O92,0)</f>
        <v>0</v>
      </c>
      <c r="S92" s="345"/>
      <c r="T92" s="826" t="s">
        <v>435</v>
      </c>
      <c r="U92" s="839">
        <f>IF(W105&gt;0,V112*U107,((U110-V114)*U107))</f>
        <v>8944</v>
      </c>
      <c r="V92" s="832">
        <f>IF(AND(T$70=1,U$70=0),U92,0)</f>
        <v>0</v>
      </c>
      <c r="Y92" s="345"/>
      <c r="Z92" s="826" t="s">
        <v>435</v>
      </c>
      <c r="AA92" s="839">
        <f>IF(AC105&gt;0,AB112*AA107,((AA110-AB114)*AA107))</f>
        <v>8944</v>
      </c>
      <c r="AB92" s="832">
        <f>IF(AND(Z$70=1,AA$70=0),AA92,0)</f>
        <v>0</v>
      </c>
      <c r="AE92" s="345"/>
      <c r="AF92" s="826" t="s">
        <v>435</v>
      </c>
      <c r="AG92" s="839">
        <f>IF(AI105&gt;0,AH112*AG107,((AG110-AH114)*AG107))</f>
        <v>8944</v>
      </c>
      <c r="AH92" s="832">
        <f>IF(AND(AF$70=1,AG$70=0),AG92,0)</f>
        <v>0</v>
      </c>
      <c r="AK92" s="345"/>
      <c r="AL92" s="826" t="s">
        <v>435</v>
      </c>
      <c r="AM92" s="839">
        <f>IF(AO105&gt;0,AN112*AM107,((AM110-AN114)*AM107))</f>
        <v>8944</v>
      </c>
      <c r="AN92" s="832">
        <f>IF(AND(AL$70=1,AM$70=0),AM92,0)</f>
        <v>0</v>
      </c>
      <c r="AQ92" s="345"/>
      <c r="AR92" s="826" t="s">
        <v>435</v>
      </c>
      <c r="AS92" s="839">
        <f>IF(AU105&gt;0,AT112*AS107,((AS110-AT114)*AS107))</f>
        <v>8944</v>
      </c>
      <c r="AT92" s="832">
        <f>IF(AND(AR$70=1,AS$70=0),AS92,0)</f>
        <v>0</v>
      </c>
      <c r="AW92" s="345"/>
      <c r="AX92" s="826" t="s">
        <v>435</v>
      </c>
      <c r="AY92" s="839">
        <f>IF(BA105&gt;0,AZ112*AY107,((AY110-AZ114)*AY107))</f>
        <v>8944</v>
      </c>
      <c r="AZ92" s="832">
        <f>IF(AND(AX$70=1,AY$70=0),AY92,0)</f>
        <v>0</v>
      </c>
      <c r="BC92" s="345"/>
      <c r="BD92" s="826" t="s">
        <v>435</v>
      </c>
      <c r="BE92" s="839">
        <f>IF(BG105&gt;0,BF112*BE107,((BE110-BF114)*BE107))</f>
        <v>8944</v>
      </c>
      <c r="BF92" s="832">
        <f>IF(AND(BD$70=1,BE$70=0),BE92,0)</f>
        <v>0</v>
      </c>
      <c r="BI92" s="345"/>
      <c r="BJ92" s="826" t="s">
        <v>435</v>
      </c>
      <c r="BK92" s="839">
        <f>IF(BM105&gt;0,BL112*BK107,((BK110-BL114)*BK107))</f>
        <v>8944</v>
      </c>
      <c r="BL92" s="832">
        <f>IF(AND(BJ$70=1,BK$70=0),BK92,0)</f>
        <v>0</v>
      </c>
      <c r="BO92" s="345"/>
      <c r="BP92" s="826" t="s">
        <v>435</v>
      </c>
      <c r="BQ92" s="839">
        <f>IF(BS105&gt;0,BR112*BQ107,((BQ110-BR114)*BQ107))</f>
        <v>8944</v>
      </c>
      <c r="BR92" s="832">
        <f>IF(AND(BP$70=1,BQ$70=0),BQ92,0)</f>
        <v>0</v>
      </c>
      <c r="BU92" s="345"/>
      <c r="BV92" s="826" t="s">
        <v>435</v>
      </c>
      <c r="BW92" s="839">
        <f>IF(BY105&gt;0,BX112*BW107,((BW110-BX114)*BW107))</f>
        <v>8944</v>
      </c>
      <c r="BX92" s="832">
        <f>IF(AND(BV$70=1,BW$70=0),BW92,0)</f>
        <v>0</v>
      </c>
      <c r="CA92" s="345"/>
      <c r="CB92" s="826" t="s">
        <v>435</v>
      </c>
      <c r="CC92" s="839">
        <f>IF(CE105&gt;0,CD112*CC107,((CC110-CD114)*CC107))</f>
        <v>8944</v>
      </c>
      <c r="CD92" s="832">
        <f>IF(AND(CB$70=1,CC$70=0),CC92,0)</f>
        <v>0</v>
      </c>
      <c r="CG92" s="345"/>
      <c r="CH92" s="826" t="s">
        <v>435</v>
      </c>
      <c r="CI92" s="839">
        <f>IF(CK105&gt;0,CJ112*CI107,((CI110-CJ114)*CI107))</f>
        <v>8944</v>
      </c>
      <c r="CJ92" s="832">
        <f>IF(AND(CH$70=1,CI$70=0),CI92,0)</f>
        <v>0</v>
      </c>
      <c r="CM92" s="345"/>
      <c r="CN92" s="826" t="s">
        <v>435</v>
      </c>
      <c r="CO92" s="839">
        <f>IF(CQ105&gt;0,CP112*CO107,((CO110-CP114)*CO107))</f>
        <v>8944</v>
      </c>
      <c r="CP92" s="832">
        <f>IF(AND(CN$70=1,CO$70=0),CO92,0)</f>
        <v>0</v>
      </c>
      <c r="CS92" s="345"/>
      <c r="CT92" s="826" t="s">
        <v>435</v>
      </c>
      <c r="CU92" s="839">
        <f>IF(CW105&gt;0,CV112*CU107,((CU110-CV114)*CU107))</f>
        <v>8944</v>
      </c>
      <c r="CV92" s="832">
        <f>IF(AND(CT$70=1,CU$70=0),CU92,0)</f>
        <v>0</v>
      </c>
      <c r="CY92" s="345"/>
      <c r="CZ92" s="826" t="s">
        <v>435</v>
      </c>
      <c r="DA92" s="839">
        <f>IF(DC105&gt;0,DB112*DA107,((DA110-DB114)*DA107))</f>
        <v>8944</v>
      </c>
      <c r="DB92" s="832">
        <f>IF(AND(CZ$70=1,DA$70=0),DA92,0)</f>
        <v>0</v>
      </c>
      <c r="DE92" s="345"/>
      <c r="DF92" s="826" t="s">
        <v>435</v>
      </c>
      <c r="DG92" s="839">
        <f>IF(DI105&gt;0,DH112*DG107,((DG110-DH114)*DG107))</f>
        <v>8944</v>
      </c>
      <c r="DH92" s="832">
        <f>IF(AND(DF$70=1,DG$70=0),DG92,0)</f>
        <v>0</v>
      </c>
      <c r="DK92" s="345"/>
      <c r="DL92" s="826" t="s">
        <v>435</v>
      </c>
      <c r="DM92" s="839">
        <f>IF(DO105&gt;0,DN112*DM107,((DM110-DN114)*DM107))</f>
        <v>8944</v>
      </c>
      <c r="DN92" s="832">
        <f>IF(AND(DL$70=1,DM$70=0),DM92,0)</f>
        <v>0</v>
      </c>
      <c r="DQ92" s="345"/>
      <c r="DR92" s="826" t="s">
        <v>435</v>
      </c>
      <c r="DS92" s="839">
        <f>IF(DU105&gt;0,DT112*DS107,((DS110-DT114)*DS107))</f>
        <v>8944</v>
      </c>
      <c r="DT92" s="832">
        <f>IF(AND(DR$70=1,DS$70=0),DS92,0)</f>
        <v>0</v>
      </c>
      <c r="DW92" s="345"/>
      <c r="DX92" s="826" t="s">
        <v>435</v>
      </c>
      <c r="DY92" s="839">
        <f>IF(EA105&gt;0,DZ112*DY107,((DY110-DZ114)*DY107))</f>
        <v>8944</v>
      </c>
      <c r="DZ92" s="832">
        <f>IF(AND(DX$70=1,DY$70=0),DY92,0)</f>
        <v>0</v>
      </c>
      <c r="EC92" s="345"/>
      <c r="ED92" s="826" t="s">
        <v>435</v>
      </c>
      <c r="EE92" s="839">
        <f>IF(EG105&gt;0,EF112*EE107,((EE110-EF114)*EE107))</f>
        <v>8944</v>
      </c>
      <c r="EF92" s="832">
        <f>IF(AND(ED$70=1,EE$70=0),EE92,0)</f>
        <v>0</v>
      </c>
      <c r="EI92" s="345"/>
      <c r="EJ92" s="826" t="s">
        <v>435</v>
      </c>
      <c r="EK92" s="839">
        <f>IF(EM105&gt;0,EL112*EK107,((EK110-EL114)*EK107))</f>
        <v>8944</v>
      </c>
      <c r="EL92" s="832">
        <f>IF(AND(EJ$70=1,EK$70=0),EK92,0)</f>
        <v>0</v>
      </c>
      <c r="EO92" s="345"/>
      <c r="EP92" s="826" t="s">
        <v>435</v>
      </c>
      <c r="EQ92" s="839">
        <f>IF(ES105&gt;0,ER112*EQ107,((EQ110-ER114)*EQ107))</f>
        <v>8944</v>
      </c>
      <c r="ER92" s="832">
        <f>IF(AND(EP$70=1,EQ$70=0),EQ92,0)</f>
        <v>0</v>
      </c>
      <c r="EU92" s="345"/>
      <c r="EV92" s="826" t="s">
        <v>435</v>
      </c>
      <c r="EW92" s="839">
        <f>IF(EY105&gt;0,EX112*EW107,((EW110-EX114)*EW107))</f>
        <v>8944</v>
      </c>
      <c r="EX92" s="832">
        <f>IF(AND(EV$70=1,EW$70=0),EW92,0)</f>
        <v>0</v>
      </c>
      <c r="FA92" s="345"/>
      <c r="FB92" s="826" t="s">
        <v>435</v>
      </c>
      <c r="FC92" s="839">
        <f>IF(FE105&gt;0,FD112*FC107,((FC110-FD114)*FC107))</f>
        <v>8944</v>
      </c>
      <c r="FD92" s="832">
        <f>IF(AND(FB$70=1,FC$70=0),FC92,0)</f>
        <v>0</v>
      </c>
      <c r="FG92" s="345"/>
      <c r="FH92" s="826" t="s">
        <v>435</v>
      </c>
      <c r="FI92" s="839">
        <f>IF(FK105&gt;0,FJ112*FI107,((FI110-FJ114)*FI107))</f>
        <v>8944</v>
      </c>
      <c r="FJ92" s="832">
        <f>IF(AND(FH$70=1,FI$70=0),FI92,0)</f>
        <v>0</v>
      </c>
      <c r="FM92" s="345"/>
      <c r="FN92" s="826" t="s">
        <v>435</v>
      </c>
      <c r="FO92" s="839">
        <f>IF(FQ105&gt;0,FP112*FO107,((FO110-FP114)*FO107))</f>
        <v>8944</v>
      </c>
      <c r="FP92" s="832">
        <f>IF(AND(FN$70=1,FO$70=0),FO92,0)</f>
        <v>0</v>
      </c>
      <c r="FS92" s="345"/>
      <c r="FT92" s="826" t="s">
        <v>435</v>
      </c>
      <c r="FU92" s="839">
        <f>IF(FW105&gt;0,FV112*FU107,((FU110-FV114)*FU107))</f>
        <v>8944</v>
      </c>
      <c r="FV92" s="832">
        <f>IF(AND(FT$70=1,FU$70=0),FU92,0)</f>
        <v>0</v>
      </c>
      <c r="FY92" s="345"/>
    </row>
    <row r="93" spans="1:181" x14ac:dyDescent="0.3">
      <c r="A93" s="19"/>
      <c r="B93" s="835"/>
      <c r="C93" s="843">
        <f>SUM(C90:C92)</f>
        <v>29584</v>
      </c>
      <c r="D93" s="835"/>
      <c r="G93" s="345"/>
      <c r="H93" s="835"/>
      <c r="I93" s="843">
        <f>SUM(I90:I92)</f>
        <v>29584</v>
      </c>
      <c r="J93" s="835"/>
      <c r="M93" s="345"/>
      <c r="N93" s="835"/>
      <c r="O93" s="843">
        <f>SUM(O90:O92)</f>
        <v>29584</v>
      </c>
      <c r="P93" s="835"/>
      <c r="S93" s="345"/>
      <c r="T93" s="835"/>
      <c r="U93" s="843">
        <f>SUM(U90:U92)</f>
        <v>29584</v>
      </c>
      <c r="V93" s="835"/>
      <c r="Y93" s="345"/>
      <c r="Z93" s="835"/>
      <c r="AA93" s="843">
        <f>SUM(AA90:AA92)</f>
        <v>29584</v>
      </c>
      <c r="AB93" s="835"/>
      <c r="AE93" s="345"/>
      <c r="AF93" s="835"/>
      <c r="AG93" s="843">
        <f>SUM(AG90:AG92)</f>
        <v>29584</v>
      </c>
      <c r="AH93" s="835"/>
      <c r="AK93" s="345"/>
      <c r="AL93" s="835"/>
      <c r="AM93" s="843">
        <f>SUM(AM90:AM92)</f>
        <v>29584</v>
      </c>
      <c r="AN93" s="835"/>
      <c r="AQ93" s="345"/>
      <c r="AR93" s="835"/>
      <c r="AS93" s="843">
        <f>SUM(AS90:AS92)</f>
        <v>29584</v>
      </c>
      <c r="AT93" s="835"/>
      <c r="AW93" s="345"/>
      <c r="AX93" s="835"/>
      <c r="AY93" s="843">
        <f>SUM(AY90:AY92)</f>
        <v>29584</v>
      </c>
      <c r="AZ93" s="835"/>
      <c r="BC93" s="345"/>
      <c r="BD93" s="835"/>
      <c r="BE93" s="843">
        <f>SUM(BE90:BE92)</f>
        <v>29584</v>
      </c>
      <c r="BF93" s="835"/>
      <c r="BI93" s="345"/>
      <c r="BJ93" s="835"/>
      <c r="BK93" s="843">
        <f>SUM(BK90:BK92)</f>
        <v>29584</v>
      </c>
      <c r="BL93" s="835"/>
      <c r="BO93" s="345"/>
      <c r="BP93" s="835"/>
      <c r="BQ93" s="843">
        <f>SUM(BQ90:BQ92)</f>
        <v>29584</v>
      </c>
      <c r="BR93" s="835"/>
      <c r="BU93" s="345"/>
      <c r="BV93" s="835"/>
      <c r="BW93" s="843">
        <f>SUM(BW90:BW92)</f>
        <v>29584</v>
      </c>
      <c r="BX93" s="835"/>
      <c r="CA93" s="345"/>
      <c r="CB93" s="835"/>
      <c r="CC93" s="843">
        <f>SUM(CC90:CC92)</f>
        <v>29584</v>
      </c>
      <c r="CD93" s="835"/>
      <c r="CG93" s="345"/>
      <c r="CH93" s="835"/>
      <c r="CI93" s="843">
        <f>SUM(CI90:CI92)</f>
        <v>29584</v>
      </c>
      <c r="CJ93" s="835"/>
      <c r="CM93" s="345"/>
      <c r="CN93" s="835"/>
      <c r="CO93" s="843">
        <f>SUM(CO90:CO92)</f>
        <v>29584</v>
      </c>
      <c r="CP93" s="835"/>
      <c r="CS93" s="345"/>
      <c r="CT93" s="835"/>
      <c r="CU93" s="843">
        <f>SUM(CU90:CU92)</f>
        <v>29584</v>
      </c>
      <c r="CV93" s="835"/>
      <c r="CY93" s="345"/>
      <c r="CZ93" s="835"/>
      <c r="DA93" s="843">
        <f>SUM(DA90:DA92)</f>
        <v>29584</v>
      </c>
      <c r="DB93" s="835"/>
      <c r="DE93" s="345"/>
      <c r="DF93" s="835"/>
      <c r="DG93" s="843">
        <f>SUM(DG90:DG92)</f>
        <v>29584</v>
      </c>
      <c r="DH93" s="835"/>
      <c r="DK93" s="345"/>
      <c r="DL93" s="835"/>
      <c r="DM93" s="843">
        <f>SUM(DM90:DM92)</f>
        <v>29584</v>
      </c>
      <c r="DN93" s="835"/>
      <c r="DQ93" s="345"/>
      <c r="DR93" s="835"/>
      <c r="DS93" s="843">
        <f>SUM(DS90:DS92)</f>
        <v>29584</v>
      </c>
      <c r="DT93" s="835"/>
      <c r="DW93" s="345"/>
      <c r="DX93" s="835"/>
      <c r="DY93" s="843">
        <f>SUM(DY90:DY92)</f>
        <v>29584</v>
      </c>
      <c r="DZ93" s="835"/>
      <c r="EC93" s="345"/>
      <c r="ED93" s="835"/>
      <c r="EE93" s="843">
        <f>SUM(EE90:EE92)</f>
        <v>29584</v>
      </c>
      <c r="EF93" s="835"/>
      <c r="EI93" s="345"/>
      <c r="EJ93" s="835"/>
      <c r="EK93" s="843">
        <f>SUM(EK90:EK92)</f>
        <v>29584</v>
      </c>
      <c r="EL93" s="835"/>
      <c r="EO93" s="345"/>
      <c r="EP93" s="835"/>
      <c r="EQ93" s="843">
        <f>SUM(EQ90:EQ92)</f>
        <v>29584</v>
      </c>
      <c r="ER93" s="835"/>
      <c r="EU93" s="345"/>
      <c r="EV93" s="835"/>
      <c r="EW93" s="843">
        <f>SUM(EW90:EW92)</f>
        <v>29584</v>
      </c>
      <c r="EX93" s="835"/>
      <c r="FA93" s="345"/>
      <c r="FB93" s="835"/>
      <c r="FC93" s="843">
        <f>SUM(FC90:FC92)</f>
        <v>29584</v>
      </c>
      <c r="FD93" s="835"/>
      <c r="FG93" s="345"/>
      <c r="FH93" s="835"/>
      <c r="FI93" s="843">
        <f>SUM(FI90:FI92)</f>
        <v>29584</v>
      </c>
      <c r="FJ93" s="835"/>
      <c r="FM93" s="345"/>
      <c r="FN93" s="835"/>
      <c r="FO93" s="843">
        <f>SUM(FO90:FO92)</f>
        <v>29584</v>
      </c>
      <c r="FP93" s="835"/>
      <c r="FS93" s="345"/>
      <c r="FT93" s="835"/>
      <c r="FU93" s="843">
        <f>SUM(FU90:FU92)</f>
        <v>29584</v>
      </c>
      <c r="FV93" s="835"/>
      <c r="FY93" s="345"/>
    </row>
    <row r="94" spans="1:181" x14ac:dyDescent="0.3">
      <c r="A94" s="19"/>
      <c r="B94" s="835" t="s">
        <v>477</v>
      </c>
      <c r="C94" s="839">
        <f>D86-C93</f>
        <v>0</v>
      </c>
      <c r="D94" s="835"/>
      <c r="G94" s="345"/>
      <c r="H94" s="835" t="s">
        <v>477</v>
      </c>
      <c r="I94" s="839">
        <f>J86-I93</f>
        <v>0</v>
      </c>
      <c r="J94" s="835"/>
      <c r="M94" s="345"/>
      <c r="N94" s="835" t="s">
        <v>477</v>
      </c>
      <c r="O94" s="839">
        <f>P86-O93</f>
        <v>0</v>
      </c>
      <c r="P94" s="835"/>
      <c r="S94" s="345"/>
      <c r="T94" s="835" t="s">
        <v>477</v>
      </c>
      <c r="U94" s="839">
        <f>V86-U93</f>
        <v>0</v>
      </c>
      <c r="V94" s="835"/>
      <c r="Y94" s="345"/>
      <c r="Z94" s="835" t="s">
        <v>477</v>
      </c>
      <c r="AA94" s="839">
        <f>AB86-AA93</f>
        <v>0</v>
      </c>
      <c r="AB94" s="835"/>
      <c r="AE94" s="345"/>
      <c r="AF94" s="835" t="s">
        <v>477</v>
      </c>
      <c r="AG94" s="839">
        <f>AH86-AG93</f>
        <v>0</v>
      </c>
      <c r="AH94" s="835"/>
      <c r="AK94" s="345"/>
      <c r="AL94" s="835" t="s">
        <v>477</v>
      </c>
      <c r="AM94" s="839">
        <f>AN86-AM93</f>
        <v>0</v>
      </c>
      <c r="AN94" s="835"/>
      <c r="AQ94" s="345"/>
      <c r="AR94" s="835" t="s">
        <v>477</v>
      </c>
      <c r="AS94" s="839">
        <f>AT86-AS93</f>
        <v>0</v>
      </c>
      <c r="AT94" s="835"/>
      <c r="AW94" s="345"/>
      <c r="AX94" s="835" t="s">
        <v>477</v>
      </c>
      <c r="AY94" s="839">
        <f>AZ86-AY93</f>
        <v>0</v>
      </c>
      <c r="AZ94" s="835"/>
      <c r="BC94" s="345"/>
      <c r="BD94" s="835" t="s">
        <v>477</v>
      </c>
      <c r="BE94" s="839">
        <f>BF86-BE93</f>
        <v>0</v>
      </c>
      <c r="BF94" s="835"/>
      <c r="BI94" s="345"/>
      <c r="BJ94" s="835" t="s">
        <v>477</v>
      </c>
      <c r="BK94" s="839">
        <f>BL86-BK93</f>
        <v>0</v>
      </c>
      <c r="BL94" s="835"/>
      <c r="BO94" s="345"/>
      <c r="BP94" s="835" t="s">
        <v>477</v>
      </c>
      <c r="BQ94" s="839">
        <f>BR86-BQ93</f>
        <v>0</v>
      </c>
      <c r="BR94" s="835"/>
      <c r="BU94" s="345"/>
      <c r="BV94" s="835" t="s">
        <v>477</v>
      </c>
      <c r="BW94" s="839">
        <f>BX86-BW93</f>
        <v>0</v>
      </c>
      <c r="BX94" s="835"/>
      <c r="CA94" s="345"/>
      <c r="CB94" s="835" t="s">
        <v>477</v>
      </c>
      <c r="CC94" s="839">
        <f>CD86-CC93</f>
        <v>0</v>
      </c>
      <c r="CD94" s="835"/>
      <c r="CG94" s="345"/>
      <c r="CH94" s="835" t="s">
        <v>477</v>
      </c>
      <c r="CI94" s="839">
        <f>CJ86-CI93</f>
        <v>0</v>
      </c>
      <c r="CJ94" s="835"/>
      <c r="CM94" s="345"/>
      <c r="CN94" s="835" t="s">
        <v>477</v>
      </c>
      <c r="CO94" s="839">
        <f>CP86-CO93</f>
        <v>0</v>
      </c>
      <c r="CP94" s="835"/>
      <c r="CS94" s="345"/>
      <c r="CT94" s="835" t="s">
        <v>477</v>
      </c>
      <c r="CU94" s="839">
        <f>CV86-CU93</f>
        <v>0</v>
      </c>
      <c r="CV94" s="835"/>
      <c r="CY94" s="345"/>
      <c r="CZ94" s="835" t="s">
        <v>477</v>
      </c>
      <c r="DA94" s="839">
        <f>DB86-DA93</f>
        <v>0</v>
      </c>
      <c r="DB94" s="835"/>
      <c r="DE94" s="345"/>
      <c r="DF94" s="835" t="s">
        <v>477</v>
      </c>
      <c r="DG94" s="839">
        <f>DH86-DG93</f>
        <v>0</v>
      </c>
      <c r="DH94" s="835"/>
      <c r="DK94" s="345"/>
      <c r="DL94" s="835" t="s">
        <v>477</v>
      </c>
      <c r="DM94" s="839">
        <f>DN86-DM93</f>
        <v>0</v>
      </c>
      <c r="DN94" s="835"/>
      <c r="DQ94" s="345"/>
      <c r="DR94" s="835" t="s">
        <v>477</v>
      </c>
      <c r="DS94" s="839">
        <f>DT86-DS93</f>
        <v>0</v>
      </c>
      <c r="DT94" s="835"/>
      <c r="DW94" s="345"/>
      <c r="DX94" s="835" t="s">
        <v>477</v>
      </c>
      <c r="DY94" s="839">
        <f>DZ86-DY93</f>
        <v>0</v>
      </c>
      <c r="DZ94" s="835"/>
      <c r="EC94" s="345"/>
      <c r="ED94" s="835" t="s">
        <v>477</v>
      </c>
      <c r="EE94" s="839">
        <f>EF86-EE93</f>
        <v>0</v>
      </c>
      <c r="EF94" s="835"/>
      <c r="EI94" s="345"/>
      <c r="EJ94" s="835" t="s">
        <v>477</v>
      </c>
      <c r="EK94" s="839">
        <f>EL86-EK93</f>
        <v>0</v>
      </c>
      <c r="EL94" s="835"/>
      <c r="EO94" s="345"/>
      <c r="EP94" s="835" t="s">
        <v>477</v>
      </c>
      <c r="EQ94" s="839">
        <f>ER86-EQ93</f>
        <v>0</v>
      </c>
      <c r="ER94" s="835"/>
      <c r="EU94" s="345"/>
      <c r="EV94" s="835" t="s">
        <v>477</v>
      </c>
      <c r="EW94" s="839">
        <f>EX86-EW93</f>
        <v>0</v>
      </c>
      <c r="EX94" s="835"/>
      <c r="FA94" s="345"/>
      <c r="FB94" s="835" t="s">
        <v>477</v>
      </c>
      <c r="FC94" s="839">
        <f>FD86-FC93</f>
        <v>0</v>
      </c>
      <c r="FD94" s="835"/>
      <c r="FG94" s="345"/>
      <c r="FH94" s="835" t="s">
        <v>477</v>
      </c>
      <c r="FI94" s="839">
        <f>FJ86-FI93</f>
        <v>0</v>
      </c>
      <c r="FJ94" s="835"/>
      <c r="FM94" s="345"/>
      <c r="FN94" s="835" t="s">
        <v>477</v>
      </c>
      <c r="FO94" s="839">
        <f>FP86-FO93</f>
        <v>0</v>
      </c>
      <c r="FP94" s="835"/>
      <c r="FS94" s="345"/>
      <c r="FT94" s="835" t="s">
        <v>477</v>
      </c>
      <c r="FU94" s="839">
        <f>FV86-FU93</f>
        <v>0</v>
      </c>
      <c r="FV94" s="835"/>
      <c r="FY94" s="345"/>
    </row>
    <row r="95" spans="1:181" x14ac:dyDescent="0.3">
      <c r="A95" s="19"/>
      <c r="C95" s="842"/>
      <c r="G95" s="345"/>
      <c r="I95" s="842"/>
      <c r="M95" s="345"/>
      <c r="O95" s="842"/>
      <c r="S95" s="345"/>
      <c r="U95" s="842"/>
      <c r="Y95" s="345"/>
      <c r="AA95" s="842"/>
      <c r="AE95" s="345"/>
      <c r="AG95" s="842"/>
      <c r="AK95" s="345"/>
      <c r="AM95" s="842"/>
      <c r="AQ95" s="345"/>
      <c r="AS95" s="842"/>
      <c r="AW95" s="345"/>
      <c r="AY95" s="842"/>
      <c r="BC95" s="345"/>
      <c r="BE95" s="842"/>
      <c r="BI95" s="345"/>
      <c r="BK95" s="842"/>
      <c r="BO95" s="345"/>
      <c r="BQ95" s="842"/>
      <c r="BU95" s="345"/>
      <c r="BW95" s="842"/>
      <c r="CA95" s="345"/>
      <c r="CC95" s="842"/>
      <c r="CG95" s="345"/>
      <c r="CI95" s="842"/>
      <c r="CM95" s="345"/>
      <c r="CO95" s="842"/>
      <c r="CS95" s="345"/>
      <c r="CU95" s="842"/>
      <c r="CY95" s="345"/>
      <c r="DA95" s="842"/>
      <c r="DE95" s="345"/>
      <c r="DG95" s="842"/>
      <c r="DK95" s="345"/>
      <c r="DM95" s="842"/>
      <c r="DQ95" s="345"/>
      <c r="DS95" s="842"/>
      <c r="DW95" s="345"/>
      <c r="DY95" s="842"/>
      <c r="EC95" s="345"/>
      <c r="EE95" s="842"/>
      <c r="EI95" s="345"/>
      <c r="EK95" s="842"/>
      <c r="EO95" s="345"/>
      <c r="EQ95" s="842"/>
      <c r="EU95" s="345"/>
      <c r="EW95" s="842"/>
      <c r="FA95" s="345"/>
      <c r="FC95" s="842"/>
      <c r="FG95" s="345"/>
      <c r="FI95" s="842"/>
      <c r="FM95" s="345"/>
      <c r="FO95" s="842"/>
      <c r="FS95" s="345"/>
      <c r="FU95" s="842"/>
      <c r="FY95" s="345"/>
    </row>
    <row r="96" spans="1:181" ht="15" thickBot="1" x14ac:dyDescent="0.35">
      <c r="A96" s="19"/>
      <c r="C96" s="842"/>
      <c r="G96" s="345"/>
      <c r="I96" s="842"/>
      <c r="M96" s="345"/>
      <c r="O96" s="842"/>
      <c r="S96" s="345"/>
      <c r="U96" s="842"/>
      <c r="Y96" s="345"/>
      <c r="AA96" s="842"/>
      <c r="AE96" s="345"/>
      <c r="AG96" s="842"/>
      <c r="AK96" s="345"/>
      <c r="AM96" s="842"/>
      <c r="AQ96" s="345"/>
      <c r="AS96" s="842"/>
      <c r="AW96" s="345"/>
      <c r="AY96" s="842"/>
      <c r="BC96" s="345"/>
      <c r="BE96" s="842"/>
      <c r="BI96" s="345"/>
      <c r="BK96" s="842"/>
      <c r="BO96" s="345"/>
      <c r="BQ96" s="842"/>
      <c r="BU96" s="345"/>
      <c r="BW96" s="842"/>
      <c r="CA96" s="345"/>
      <c r="CC96" s="842"/>
      <c r="CG96" s="345"/>
      <c r="CI96" s="842"/>
      <c r="CM96" s="345"/>
      <c r="CO96" s="842"/>
      <c r="CS96" s="345"/>
      <c r="CU96" s="842"/>
      <c r="CY96" s="345"/>
      <c r="DA96" s="842"/>
      <c r="DE96" s="345"/>
      <c r="DG96" s="842"/>
      <c r="DK96" s="345"/>
      <c r="DM96" s="842"/>
      <c r="DQ96" s="345"/>
      <c r="DS96" s="842"/>
      <c r="DW96" s="345"/>
      <c r="DY96" s="842"/>
      <c r="EC96" s="345"/>
      <c r="EE96" s="842"/>
      <c r="EI96" s="345"/>
      <c r="EK96" s="842"/>
      <c r="EO96" s="345"/>
      <c r="EQ96" s="842"/>
      <c r="EU96" s="345"/>
      <c r="EW96" s="842"/>
      <c r="FA96" s="345"/>
      <c r="FC96" s="842"/>
      <c r="FG96" s="345"/>
      <c r="FI96" s="842"/>
      <c r="FM96" s="345"/>
      <c r="FO96" s="842"/>
      <c r="FS96" s="345"/>
      <c r="FU96" s="842"/>
      <c r="FY96" s="345"/>
    </row>
    <row r="97" spans="1:181" x14ac:dyDescent="0.3">
      <c r="A97" s="19"/>
      <c r="B97" s="838" t="s">
        <v>478</v>
      </c>
      <c r="C97" s="841">
        <f>IF(E106&lt;0,F106*C108,(C107-(D115+D113))*C108)</f>
        <v>11696</v>
      </c>
      <c r="D97" s="836">
        <f>IF(AND(B$70=0,C$70=1),C97,0)</f>
        <v>0</v>
      </c>
      <c r="G97" s="345"/>
      <c r="H97" s="838" t="s">
        <v>478</v>
      </c>
      <c r="I97" s="841">
        <f>IF(K106&lt;0,L106*I108,(I107-(J115+J113))*I108)</f>
        <v>11696</v>
      </c>
      <c r="J97" s="836">
        <f>IF(AND(H$70=0,I$70=1),I97,0)</f>
        <v>0</v>
      </c>
      <c r="M97" s="345"/>
      <c r="N97" s="838" t="s">
        <v>478</v>
      </c>
      <c r="O97" s="841">
        <f>IF(Q106&lt;0,R106*O108,(O107-(P115+P113))*O108)</f>
        <v>11696</v>
      </c>
      <c r="P97" s="836">
        <f>IF(AND(N$70=0,O$70=1),O97,0)</f>
        <v>0</v>
      </c>
      <c r="S97" s="345"/>
      <c r="T97" s="838" t="s">
        <v>478</v>
      </c>
      <c r="U97" s="841">
        <f>IF(W106&lt;0,X106*U108,(U107-(V115+V113))*U108)</f>
        <v>11696</v>
      </c>
      <c r="V97" s="836">
        <f>IF(AND(T$70=0,U$70=1),U97,0)</f>
        <v>0</v>
      </c>
      <c r="Y97" s="345"/>
      <c r="Z97" s="838" t="s">
        <v>478</v>
      </c>
      <c r="AA97" s="841">
        <f>IF(AC106&lt;0,AD106*AA108,(AA107-(AB115+AB113))*AA108)</f>
        <v>11696</v>
      </c>
      <c r="AB97" s="836">
        <f>IF(AND(Z$70=0,AA$70=1),AA97,0)</f>
        <v>0</v>
      </c>
      <c r="AE97" s="345"/>
      <c r="AF97" s="838" t="s">
        <v>478</v>
      </c>
      <c r="AG97" s="841">
        <f>IF(AI106&lt;0,AJ106*AG108,(AG107-(AH115+AH113))*AG108)</f>
        <v>11696</v>
      </c>
      <c r="AH97" s="836">
        <f>IF(AND(AF$70=0,AG$70=1),AG97,0)</f>
        <v>0</v>
      </c>
      <c r="AK97" s="345"/>
      <c r="AL97" s="838" t="s">
        <v>478</v>
      </c>
      <c r="AM97" s="841">
        <f>IF(AO106&lt;0,AP106*AM108,(AM107-(AN115+AN113))*AM108)</f>
        <v>11696</v>
      </c>
      <c r="AN97" s="836">
        <f>IF(AND(AL$70=0,AM$70=1),AM97,0)</f>
        <v>0</v>
      </c>
      <c r="AQ97" s="345"/>
      <c r="AR97" s="838" t="s">
        <v>478</v>
      </c>
      <c r="AS97" s="841">
        <f>IF(AU106&lt;0,AV106*AS108,(AS107-(AT115+AT113))*AS108)</f>
        <v>11696</v>
      </c>
      <c r="AT97" s="836">
        <f>IF(AND(AR$70=0,AS$70=1),AS97,0)</f>
        <v>0</v>
      </c>
      <c r="AW97" s="345"/>
      <c r="AX97" s="838" t="s">
        <v>478</v>
      </c>
      <c r="AY97" s="841">
        <f>IF(BA106&lt;0,BB106*AY108,(AY107-(AZ115+AZ113))*AY108)</f>
        <v>11696</v>
      </c>
      <c r="AZ97" s="836">
        <f>IF(AND(AX$70=0,AY$70=1),AY97,0)</f>
        <v>0</v>
      </c>
      <c r="BC97" s="345"/>
      <c r="BD97" s="838" t="s">
        <v>478</v>
      </c>
      <c r="BE97" s="841">
        <f>IF(BG106&lt;0,BH106*BE108,(BE107-(BF115+BF113))*BE108)</f>
        <v>11696</v>
      </c>
      <c r="BF97" s="836">
        <f>IF(AND(BD$70=0,BE$70=1),BE97,0)</f>
        <v>0</v>
      </c>
      <c r="BI97" s="345"/>
      <c r="BJ97" s="838" t="s">
        <v>478</v>
      </c>
      <c r="BK97" s="841">
        <f>IF(BM106&lt;0,BN106*BK108,(BK107-(BL115+BL113))*BK108)</f>
        <v>11696</v>
      </c>
      <c r="BL97" s="836">
        <f>IF(AND(BJ$70=0,BK$70=1),BK97,0)</f>
        <v>0</v>
      </c>
      <c r="BO97" s="345"/>
      <c r="BP97" s="838" t="s">
        <v>478</v>
      </c>
      <c r="BQ97" s="841">
        <f>IF(BS106&lt;0,BT106*BQ108,(BQ107-(BR115+BR113))*BQ108)</f>
        <v>11696</v>
      </c>
      <c r="BR97" s="836">
        <f>IF(AND(BP$70=0,BQ$70=1),BQ97,0)</f>
        <v>0</v>
      </c>
      <c r="BU97" s="345"/>
      <c r="BV97" s="838" t="s">
        <v>478</v>
      </c>
      <c r="BW97" s="841">
        <f>IF(BY106&lt;0,BZ106*BW108,(BW107-(BX115+BX113))*BW108)</f>
        <v>11696</v>
      </c>
      <c r="BX97" s="836">
        <f>IF(AND(BV$70=0,BW$70=1),BW97,0)</f>
        <v>0</v>
      </c>
      <c r="CA97" s="345"/>
      <c r="CB97" s="838" t="s">
        <v>478</v>
      </c>
      <c r="CC97" s="841">
        <f>IF(CE106&lt;0,CF106*CC108,(CC107-(CD115+CD113))*CC108)</f>
        <v>11696</v>
      </c>
      <c r="CD97" s="836">
        <f>IF(AND(CB$70=0,CC$70=1),CC97,0)</f>
        <v>0</v>
      </c>
      <c r="CG97" s="345"/>
      <c r="CH97" s="838" t="s">
        <v>478</v>
      </c>
      <c r="CI97" s="841">
        <f>IF(CK106&lt;0,CL106*CI108,(CI107-(CJ115+CJ113))*CI108)</f>
        <v>11696</v>
      </c>
      <c r="CJ97" s="836">
        <f>IF(AND(CH$70=0,CI$70=1),CI97,0)</f>
        <v>0</v>
      </c>
      <c r="CM97" s="345"/>
      <c r="CN97" s="838" t="s">
        <v>478</v>
      </c>
      <c r="CO97" s="841">
        <f>IF(CQ106&lt;0,CR106*CO108,(CO107-(CP115+CP113))*CO108)</f>
        <v>11696</v>
      </c>
      <c r="CP97" s="836">
        <f>IF(AND(CN$70=0,CO$70=1),CO97,0)</f>
        <v>0</v>
      </c>
      <c r="CS97" s="345"/>
      <c r="CT97" s="838" t="s">
        <v>478</v>
      </c>
      <c r="CU97" s="841">
        <f>IF(CW106&lt;0,CX106*CU108,(CU107-(CV115+CV113))*CU108)</f>
        <v>11696</v>
      </c>
      <c r="CV97" s="836">
        <f>IF(AND(CT$70=0,CU$70=1),CU97,0)</f>
        <v>0</v>
      </c>
      <c r="CY97" s="345"/>
      <c r="CZ97" s="838" t="s">
        <v>478</v>
      </c>
      <c r="DA97" s="841">
        <f>IF(DC106&lt;0,DD106*DA108,(DA107-(DB115+DB113))*DA108)</f>
        <v>11696</v>
      </c>
      <c r="DB97" s="836">
        <f>IF(AND(CZ$70=0,DA$70=1),DA97,0)</f>
        <v>0</v>
      </c>
      <c r="DE97" s="345"/>
      <c r="DF97" s="838" t="s">
        <v>478</v>
      </c>
      <c r="DG97" s="841">
        <f>IF(DI106&lt;0,DJ106*DG108,(DG107-(DH115+DH113))*DG108)</f>
        <v>11696</v>
      </c>
      <c r="DH97" s="836">
        <f>IF(AND(DF$70=0,DG$70=1),DG97,0)</f>
        <v>0</v>
      </c>
      <c r="DK97" s="345"/>
      <c r="DL97" s="838" t="s">
        <v>478</v>
      </c>
      <c r="DM97" s="841">
        <f>IF(DO106&lt;0,DP106*DM108,(DM107-(DN115+DN113))*DM108)</f>
        <v>11696</v>
      </c>
      <c r="DN97" s="836">
        <f>IF(AND(DL$70=0,DM$70=1),DM97,0)</f>
        <v>0</v>
      </c>
      <c r="DQ97" s="345"/>
      <c r="DR97" s="838" t="s">
        <v>478</v>
      </c>
      <c r="DS97" s="841">
        <f>IF(DU106&lt;0,DV106*DS108,(DS107-(DT115+DT113))*DS108)</f>
        <v>11696</v>
      </c>
      <c r="DT97" s="836">
        <f>IF(AND(DR$70=0,DS$70=1),DS97,0)</f>
        <v>0</v>
      </c>
      <c r="DW97" s="345"/>
      <c r="DX97" s="838" t="s">
        <v>478</v>
      </c>
      <c r="DY97" s="841">
        <f>IF(EA106&lt;0,EB106*DY108,(DY107-(DZ115+DZ113))*DY108)</f>
        <v>11696</v>
      </c>
      <c r="DZ97" s="836">
        <f>IF(AND(DX$70=0,DY$70=1),DY97,0)</f>
        <v>0</v>
      </c>
      <c r="EC97" s="345"/>
      <c r="ED97" s="838" t="s">
        <v>478</v>
      </c>
      <c r="EE97" s="841">
        <f>IF(EG106&lt;0,EH106*EE108,(EE107-(EF115+EF113))*EE108)</f>
        <v>11696</v>
      </c>
      <c r="EF97" s="836">
        <f>IF(AND(ED$70=0,EE$70=1),EE97,0)</f>
        <v>0</v>
      </c>
      <c r="EI97" s="345"/>
      <c r="EJ97" s="838" t="s">
        <v>478</v>
      </c>
      <c r="EK97" s="841">
        <f>IF(EM106&lt;0,EN106*EK108,(EK107-(EL115+EL113))*EK108)</f>
        <v>11696</v>
      </c>
      <c r="EL97" s="836">
        <f>IF(AND(EJ$70=0,EK$70=1),EK97,0)</f>
        <v>0</v>
      </c>
      <c r="EO97" s="345"/>
      <c r="EP97" s="838" t="s">
        <v>478</v>
      </c>
      <c r="EQ97" s="841">
        <f>IF(ES106&lt;0,ET106*EQ108,(EQ107-(ER115+ER113))*EQ108)</f>
        <v>11696</v>
      </c>
      <c r="ER97" s="836">
        <f>IF(AND(EP$70=0,EQ$70=1),EQ97,0)</f>
        <v>0</v>
      </c>
      <c r="EU97" s="345"/>
      <c r="EV97" s="838" t="s">
        <v>478</v>
      </c>
      <c r="EW97" s="841">
        <f>IF(EY106&lt;0,EZ106*EW108,(EW107-(EX115+EX113))*EW108)</f>
        <v>11696</v>
      </c>
      <c r="EX97" s="836">
        <f>IF(AND(EV$70=0,EW$70=1),EW97,0)</f>
        <v>0</v>
      </c>
      <c r="FA97" s="345"/>
      <c r="FB97" s="838" t="s">
        <v>478</v>
      </c>
      <c r="FC97" s="841">
        <f>IF(FE106&lt;0,FF106*FC108,(FC107-(FD115+FD113))*FC108)</f>
        <v>11696</v>
      </c>
      <c r="FD97" s="836">
        <f>IF(AND(FB$70=0,FC$70=1),FC97,0)</f>
        <v>0</v>
      </c>
      <c r="FG97" s="345"/>
      <c r="FH97" s="838" t="s">
        <v>478</v>
      </c>
      <c r="FI97" s="841">
        <f>IF(FK106&lt;0,FL106*FI108,(FI107-(FJ115+FJ113))*FI108)</f>
        <v>11696</v>
      </c>
      <c r="FJ97" s="836">
        <f>IF(AND(FH$70=0,FI$70=1),FI97,0)</f>
        <v>0</v>
      </c>
      <c r="FM97" s="345"/>
      <c r="FN97" s="838" t="s">
        <v>478</v>
      </c>
      <c r="FO97" s="841">
        <f>IF(FQ106&lt;0,FR106*FO108,(FO107-(FP115+FP113))*FO108)</f>
        <v>11696</v>
      </c>
      <c r="FP97" s="836">
        <f>IF(AND(FN$70=0,FO$70=1),FO97,0)</f>
        <v>0</v>
      </c>
      <c r="FS97" s="345"/>
      <c r="FT97" s="838" t="s">
        <v>478</v>
      </c>
      <c r="FU97" s="841">
        <f>IF(FW106&lt;0,FX106*FU108,(FU107-(FV115+FV113))*FU108)</f>
        <v>11696</v>
      </c>
      <c r="FV97" s="836">
        <f>IF(AND(FT$70=0,FU$70=1),FU97,0)</f>
        <v>0</v>
      </c>
      <c r="FY97" s="345"/>
    </row>
    <row r="98" spans="1:181" x14ac:dyDescent="0.3">
      <c r="A98" s="19"/>
      <c r="B98" s="827" t="s">
        <v>441</v>
      </c>
      <c r="C98" s="839">
        <f>IF(E106&gt;0,C108*D113,(C107-D115)*C108)</f>
        <v>8944</v>
      </c>
      <c r="D98" s="834">
        <f>IF(AND(B$70=0,C$70=1),C98,0)</f>
        <v>0</v>
      </c>
      <c r="G98" s="345"/>
      <c r="H98" s="827" t="s">
        <v>441</v>
      </c>
      <c r="I98" s="839">
        <f>IF(K106&gt;0,I108*J113,(I107-J115)*I108)</f>
        <v>8944</v>
      </c>
      <c r="J98" s="834">
        <f>IF(AND(H$70=0,I$70=1),I98,0)</f>
        <v>0</v>
      </c>
      <c r="M98" s="345"/>
      <c r="N98" s="827" t="s">
        <v>441</v>
      </c>
      <c r="O98" s="839">
        <f>IF(Q106&gt;0,O108*P113,(O107-P115)*O108)</f>
        <v>8944</v>
      </c>
      <c r="P98" s="834">
        <f>IF(AND(N$70=0,O$70=1),O98,0)</f>
        <v>0</v>
      </c>
      <c r="S98" s="345"/>
      <c r="T98" s="827" t="s">
        <v>441</v>
      </c>
      <c r="U98" s="839">
        <f>IF(W106&gt;0,U108*V113,(U107-V115)*U108)</f>
        <v>8944</v>
      </c>
      <c r="V98" s="834">
        <f>IF(AND(T$70=0,U$70=1),U98,0)</f>
        <v>0</v>
      </c>
      <c r="Y98" s="345"/>
      <c r="Z98" s="827" t="s">
        <v>441</v>
      </c>
      <c r="AA98" s="839">
        <f>IF(AC106&gt;0,AA108*AB113,(AA107-AB115)*AA108)</f>
        <v>8944</v>
      </c>
      <c r="AB98" s="834">
        <f>IF(AND(Z$70=0,AA$70=1),AA98,0)</f>
        <v>0</v>
      </c>
      <c r="AE98" s="345"/>
      <c r="AF98" s="827" t="s">
        <v>441</v>
      </c>
      <c r="AG98" s="839">
        <f>IF(AI106&gt;0,AG108*AH113,(AG107-AH115)*AG108)</f>
        <v>8944</v>
      </c>
      <c r="AH98" s="834">
        <f>IF(AND(AF$70=0,AG$70=1),AG98,0)</f>
        <v>0</v>
      </c>
      <c r="AK98" s="345"/>
      <c r="AL98" s="827" t="s">
        <v>441</v>
      </c>
      <c r="AM98" s="839">
        <f>IF(AO106&gt;0,AM108*AN113,(AM107-AN115)*AM108)</f>
        <v>8944</v>
      </c>
      <c r="AN98" s="834">
        <f>IF(AND(AL$70=0,AM$70=1),AM98,0)</f>
        <v>0</v>
      </c>
      <c r="AQ98" s="345"/>
      <c r="AR98" s="827" t="s">
        <v>441</v>
      </c>
      <c r="AS98" s="839">
        <f>IF(AU106&gt;0,AS108*AT113,(AS107-AT115)*AS108)</f>
        <v>8944</v>
      </c>
      <c r="AT98" s="834">
        <f>IF(AND(AR$70=0,AS$70=1),AS98,0)</f>
        <v>0</v>
      </c>
      <c r="AW98" s="345"/>
      <c r="AX98" s="827" t="s">
        <v>441</v>
      </c>
      <c r="AY98" s="839">
        <f>IF(BA106&gt;0,AY108*AZ113,(AY107-AZ115)*AY108)</f>
        <v>8944</v>
      </c>
      <c r="AZ98" s="834">
        <f>IF(AND(AX$70=0,AY$70=1),AY98,0)</f>
        <v>0</v>
      </c>
      <c r="BC98" s="345"/>
      <c r="BD98" s="827" t="s">
        <v>441</v>
      </c>
      <c r="BE98" s="839">
        <f>IF(BG106&gt;0,BE108*BF113,(BE107-BF115)*BE108)</f>
        <v>8944</v>
      </c>
      <c r="BF98" s="834">
        <f>IF(AND(BD$70=0,BE$70=1),BE98,0)</f>
        <v>0</v>
      </c>
      <c r="BI98" s="345"/>
      <c r="BJ98" s="827" t="s">
        <v>441</v>
      </c>
      <c r="BK98" s="839">
        <f>IF(BM106&gt;0,BK108*BL113,(BK107-BL115)*BK108)</f>
        <v>8944</v>
      </c>
      <c r="BL98" s="834">
        <f>IF(AND(BJ$70=0,BK$70=1),BK98,0)</f>
        <v>0</v>
      </c>
      <c r="BO98" s="345"/>
      <c r="BP98" s="827" t="s">
        <v>441</v>
      </c>
      <c r="BQ98" s="839">
        <f>IF(BS106&gt;0,BQ108*BR113,(BQ107-BR115)*BQ108)</f>
        <v>8944</v>
      </c>
      <c r="BR98" s="834">
        <f>IF(AND(BP$70=0,BQ$70=1),BQ98,0)</f>
        <v>0</v>
      </c>
      <c r="BU98" s="345"/>
      <c r="BV98" s="827" t="s">
        <v>441</v>
      </c>
      <c r="BW98" s="839">
        <f>IF(BY106&gt;0,BW108*BX113,(BW107-BX115)*BW108)</f>
        <v>8944</v>
      </c>
      <c r="BX98" s="834">
        <f>IF(AND(BV$70=0,BW$70=1),BW98,0)</f>
        <v>0</v>
      </c>
      <c r="CA98" s="345"/>
      <c r="CB98" s="827" t="s">
        <v>441</v>
      </c>
      <c r="CC98" s="839">
        <f>IF(CE106&gt;0,CC108*CD113,(CC107-CD115)*CC108)</f>
        <v>8944</v>
      </c>
      <c r="CD98" s="834">
        <f>IF(AND(CB$70=0,CC$70=1),CC98,0)</f>
        <v>0</v>
      </c>
      <c r="CG98" s="345"/>
      <c r="CH98" s="827" t="s">
        <v>441</v>
      </c>
      <c r="CI98" s="839">
        <f>IF(CK106&gt;0,CI108*CJ113,(CI107-CJ115)*CI108)</f>
        <v>8944</v>
      </c>
      <c r="CJ98" s="834">
        <f>IF(AND(CH$70=0,CI$70=1),CI98,0)</f>
        <v>0</v>
      </c>
      <c r="CM98" s="345"/>
      <c r="CN98" s="827" t="s">
        <v>441</v>
      </c>
      <c r="CO98" s="839">
        <f>IF(CQ106&gt;0,CO108*CP113,(CO107-CP115)*CO108)</f>
        <v>8944</v>
      </c>
      <c r="CP98" s="834">
        <f>IF(AND(CN$70=0,CO$70=1),CO98,0)</f>
        <v>0</v>
      </c>
      <c r="CS98" s="345"/>
      <c r="CT98" s="827" t="s">
        <v>441</v>
      </c>
      <c r="CU98" s="839">
        <f>IF(CW106&gt;0,CU108*CV113,(CU107-CV115)*CU108)</f>
        <v>8944</v>
      </c>
      <c r="CV98" s="834">
        <f>IF(AND(CT$70=0,CU$70=1),CU98,0)</f>
        <v>0</v>
      </c>
      <c r="CY98" s="345"/>
      <c r="CZ98" s="827" t="s">
        <v>441</v>
      </c>
      <c r="DA98" s="839">
        <f>IF(DC106&gt;0,DA108*DB113,(DA107-DB115)*DA108)</f>
        <v>8944</v>
      </c>
      <c r="DB98" s="834">
        <f>IF(AND(CZ$70=0,DA$70=1),DA98,0)</f>
        <v>0</v>
      </c>
      <c r="DE98" s="345"/>
      <c r="DF98" s="827" t="s">
        <v>441</v>
      </c>
      <c r="DG98" s="839">
        <f>IF(DI106&gt;0,DG108*DH113,(DG107-DH115)*DG108)</f>
        <v>8944</v>
      </c>
      <c r="DH98" s="834">
        <f>IF(AND(DF$70=0,DG$70=1),DG98,0)</f>
        <v>0</v>
      </c>
      <c r="DK98" s="345"/>
      <c r="DL98" s="827" t="s">
        <v>441</v>
      </c>
      <c r="DM98" s="839">
        <f>IF(DO106&gt;0,DM108*DN113,(DM107-DN115)*DM108)</f>
        <v>8944</v>
      </c>
      <c r="DN98" s="834">
        <f>IF(AND(DL$70=0,DM$70=1),DM98,0)</f>
        <v>0</v>
      </c>
      <c r="DQ98" s="345"/>
      <c r="DR98" s="827" t="s">
        <v>441</v>
      </c>
      <c r="DS98" s="839">
        <f>IF(DU106&gt;0,DS108*DT113,(DS107-DT115)*DS108)</f>
        <v>8944</v>
      </c>
      <c r="DT98" s="834">
        <f>IF(AND(DR$70=0,DS$70=1),DS98,0)</f>
        <v>0</v>
      </c>
      <c r="DW98" s="345"/>
      <c r="DX98" s="827" t="s">
        <v>441</v>
      </c>
      <c r="DY98" s="839">
        <f>IF(EA106&gt;0,DY108*DZ113,(DY107-DZ115)*DY108)</f>
        <v>8944</v>
      </c>
      <c r="DZ98" s="834">
        <f>IF(AND(DX$70=0,DY$70=1),DY98,0)</f>
        <v>0</v>
      </c>
      <c r="EC98" s="345"/>
      <c r="ED98" s="827" t="s">
        <v>441</v>
      </c>
      <c r="EE98" s="839">
        <f>IF(EG106&gt;0,EE108*EF113,(EE107-EF115)*EE108)</f>
        <v>8944</v>
      </c>
      <c r="EF98" s="834">
        <f>IF(AND(ED$70=0,EE$70=1),EE98,0)</f>
        <v>0</v>
      </c>
      <c r="EI98" s="345"/>
      <c r="EJ98" s="827" t="s">
        <v>441</v>
      </c>
      <c r="EK98" s="839">
        <f>IF(EM106&gt;0,EK108*EL113,(EK107-EL115)*EK108)</f>
        <v>8944</v>
      </c>
      <c r="EL98" s="834">
        <f>IF(AND(EJ$70=0,EK$70=1),EK98,0)</f>
        <v>0</v>
      </c>
      <c r="EO98" s="345"/>
      <c r="EP98" s="827" t="s">
        <v>441</v>
      </c>
      <c r="EQ98" s="839">
        <f>IF(ES106&gt;0,EQ108*ER113,(EQ107-ER115)*EQ108)</f>
        <v>8944</v>
      </c>
      <c r="ER98" s="834">
        <f>IF(AND(EP$70=0,EQ$70=1),EQ98,0)</f>
        <v>0</v>
      </c>
      <c r="EU98" s="345"/>
      <c r="EV98" s="827" t="s">
        <v>441</v>
      </c>
      <c r="EW98" s="839">
        <f>IF(EY106&gt;0,EW108*EX113,(EW107-EX115)*EW108)</f>
        <v>8944</v>
      </c>
      <c r="EX98" s="834">
        <f>IF(AND(EV$70=0,EW$70=1),EW98,0)</f>
        <v>0</v>
      </c>
      <c r="FA98" s="345"/>
      <c r="FB98" s="827" t="s">
        <v>441</v>
      </c>
      <c r="FC98" s="839">
        <f>IF(FE106&gt;0,FC108*FD113,(FC107-FD115)*FC108)</f>
        <v>8944</v>
      </c>
      <c r="FD98" s="834">
        <f>IF(AND(FB$70=0,FC$70=1),FC98,0)</f>
        <v>0</v>
      </c>
      <c r="FG98" s="345"/>
      <c r="FH98" s="827" t="s">
        <v>441</v>
      </c>
      <c r="FI98" s="839">
        <f>IF(FK106&gt;0,FI108*FJ113,(FI107-FJ115)*FI108)</f>
        <v>8944</v>
      </c>
      <c r="FJ98" s="834">
        <f>IF(AND(FH$70=0,FI$70=1),FI98,0)</f>
        <v>0</v>
      </c>
      <c r="FM98" s="345"/>
      <c r="FN98" s="827" t="s">
        <v>441</v>
      </c>
      <c r="FO98" s="839">
        <f>IF(FQ106&gt;0,FO108*FP113,(FO107-FP115)*FO108)</f>
        <v>8944</v>
      </c>
      <c r="FP98" s="834">
        <f>IF(AND(FN$70=0,FO$70=1),FO98,0)</f>
        <v>0</v>
      </c>
      <c r="FS98" s="345"/>
      <c r="FT98" s="827" t="s">
        <v>441</v>
      </c>
      <c r="FU98" s="839">
        <f>IF(FW106&gt;0,FU108*FV113,(FU107-FV115)*FU108)</f>
        <v>8944</v>
      </c>
      <c r="FV98" s="834">
        <f>IF(AND(FT$70=0,FU$70=1),FU98,0)</f>
        <v>0</v>
      </c>
      <c r="FY98" s="345"/>
    </row>
    <row r="99" spans="1:181" ht="15" thickBot="1" x14ac:dyDescent="0.35">
      <c r="A99" s="19"/>
      <c r="B99" s="826" t="s">
        <v>437</v>
      </c>
      <c r="C99" s="839">
        <f>IF(E106&gt;0,C110*D115,(C107-D113)*C108)</f>
        <v>8944</v>
      </c>
      <c r="D99" s="832">
        <f>IF(AND(B$70=0,C$70=1),C99,0)</f>
        <v>0</v>
      </c>
      <c r="G99" s="345"/>
      <c r="H99" s="826" t="s">
        <v>437</v>
      </c>
      <c r="I99" s="839">
        <f>IF(K106&gt;0,I110*J115,(I107-J113)*I108)</f>
        <v>8944</v>
      </c>
      <c r="J99" s="832">
        <f>IF(AND(H$70=0,I$70=1),I99,0)</f>
        <v>0</v>
      </c>
      <c r="M99" s="345"/>
      <c r="N99" s="826" t="s">
        <v>437</v>
      </c>
      <c r="O99" s="839">
        <f>IF(Q106&gt;0,O110*P115,(O107-P113)*O108)</f>
        <v>8944</v>
      </c>
      <c r="P99" s="832">
        <f>IF(AND(N$70=0,O$70=1),O99,0)</f>
        <v>0</v>
      </c>
      <c r="S99" s="345"/>
      <c r="T99" s="826" t="s">
        <v>437</v>
      </c>
      <c r="U99" s="839">
        <f>IF(W106&gt;0,U110*V115,(U107-V113)*U108)</f>
        <v>8944</v>
      </c>
      <c r="V99" s="832">
        <f>IF(AND(T$70=0,U$70=1),U99,0)</f>
        <v>0</v>
      </c>
      <c r="Y99" s="345"/>
      <c r="Z99" s="826" t="s">
        <v>437</v>
      </c>
      <c r="AA99" s="839">
        <f>IF(AC106&gt;0,AA110*AB115,(AA107-AB113)*AA108)</f>
        <v>8944</v>
      </c>
      <c r="AB99" s="832">
        <f>IF(AND(Z$70=0,AA$70=1),AA99,0)</f>
        <v>0</v>
      </c>
      <c r="AE99" s="345"/>
      <c r="AF99" s="826" t="s">
        <v>437</v>
      </c>
      <c r="AG99" s="839">
        <f>IF(AI106&gt;0,AG110*AH115,(AG107-AH113)*AG108)</f>
        <v>8944</v>
      </c>
      <c r="AH99" s="832">
        <f>IF(AND(AF$70=0,AG$70=1),AG99,0)</f>
        <v>0</v>
      </c>
      <c r="AK99" s="345"/>
      <c r="AL99" s="826" t="s">
        <v>437</v>
      </c>
      <c r="AM99" s="839">
        <f>IF(AO106&gt;0,AM110*AN115,(AM107-AN113)*AM108)</f>
        <v>8944</v>
      </c>
      <c r="AN99" s="832">
        <f>IF(AND(AL$70=0,AM$70=1),AM99,0)</f>
        <v>0</v>
      </c>
      <c r="AQ99" s="345"/>
      <c r="AR99" s="826" t="s">
        <v>437</v>
      </c>
      <c r="AS99" s="839">
        <f>IF(AU106&gt;0,AS110*AT115,(AS107-AT113)*AS108)</f>
        <v>8944</v>
      </c>
      <c r="AT99" s="832">
        <f>IF(AND(AR$70=0,AS$70=1),AS99,0)</f>
        <v>0</v>
      </c>
      <c r="AW99" s="345"/>
      <c r="AX99" s="826" t="s">
        <v>437</v>
      </c>
      <c r="AY99" s="839">
        <f>IF(BA106&gt;0,AY110*AZ115,(AY107-AZ113)*AY108)</f>
        <v>8944</v>
      </c>
      <c r="AZ99" s="832">
        <f>IF(AND(AX$70=0,AY$70=1),AY99,0)</f>
        <v>0</v>
      </c>
      <c r="BC99" s="345"/>
      <c r="BD99" s="826" t="s">
        <v>437</v>
      </c>
      <c r="BE99" s="839">
        <f>IF(BG106&gt;0,BE110*BF115,(BE107-BF113)*BE108)</f>
        <v>8944</v>
      </c>
      <c r="BF99" s="832">
        <f>IF(AND(BD$70=0,BE$70=1),BE99,0)</f>
        <v>0</v>
      </c>
      <c r="BI99" s="345"/>
      <c r="BJ99" s="826" t="s">
        <v>437</v>
      </c>
      <c r="BK99" s="839">
        <f>IF(BM106&gt;0,BK110*BL115,(BK107-BL113)*BK108)</f>
        <v>8944</v>
      </c>
      <c r="BL99" s="832">
        <f>IF(AND(BJ$70=0,BK$70=1),BK99,0)</f>
        <v>0</v>
      </c>
      <c r="BO99" s="345"/>
      <c r="BP99" s="826" t="s">
        <v>437</v>
      </c>
      <c r="BQ99" s="839">
        <f>IF(BS106&gt;0,BQ110*BR115,(BQ107-BR113)*BQ108)</f>
        <v>8944</v>
      </c>
      <c r="BR99" s="832">
        <f>IF(AND(BP$70=0,BQ$70=1),BQ99,0)</f>
        <v>0</v>
      </c>
      <c r="BU99" s="345"/>
      <c r="BV99" s="826" t="s">
        <v>437</v>
      </c>
      <c r="BW99" s="839">
        <f>IF(BY106&gt;0,BW110*BX115,(BW107-BX113)*BW108)</f>
        <v>8944</v>
      </c>
      <c r="BX99" s="832">
        <f>IF(AND(BV$70=0,BW$70=1),BW99,0)</f>
        <v>0</v>
      </c>
      <c r="CA99" s="345"/>
      <c r="CB99" s="826" t="s">
        <v>437</v>
      </c>
      <c r="CC99" s="839">
        <f>IF(CE106&gt;0,CC110*CD115,(CC107-CD113)*CC108)</f>
        <v>8944</v>
      </c>
      <c r="CD99" s="832">
        <f>IF(AND(CB$70=0,CC$70=1),CC99,0)</f>
        <v>0</v>
      </c>
      <c r="CG99" s="345"/>
      <c r="CH99" s="826" t="s">
        <v>437</v>
      </c>
      <c r="CI99" s="839">
        <f>IF(CK106&gt;0,CI110*CJ115,(CI107-CJ113)*CI108)</f>
        <v>8944</v>
      </c>
      <c r="CJ99" s="832">
        <f>IF(AND(CH$70=0,CI$70=1),CI99,0)</f>
        <v>0</v>
      </c>
      <c r="CM99" s="345"/>
      <c r="CN99" s="826" t="s">
        <v>437</v>
      </c>
      <c r="CO99" s="839">
        <f>IF(CQ106&gt;0,CO110*CP115,(CO107-CP113)*CO108)</f>
        <v>8944</v>
      </c>
      <c r="CP99" s="832">
        <f>IF(AND(CN$70=0,CO$70=1),CO99,0)</f>
        <v>0</v>
      </c>
      <c r="CS99" s="345"/>
      <c r="CT99" s="826" t="s">
        <v>437</v>
      </c>
      <c r="CU99" s="839">
        <f>IF(CW106&gt;0,CU110*CV115,(CU107-CV113)*CU108)</f>
        <v>8944</v>
      </c>
      <c r="CV99" s="832">
        <f>IF(AND(CT$70=0,CU$70=1),CU99,0)</f>
        <v>0</v>
      </c>
      <c r="CY99" s="345"/>
      <c r="CZ99" s="826" t="s">
        <v>437</v>
      </c>
      <c r="DA99" s="839">
        <f>IF(DC106&gt;0,DA110*DB115,(DA107-DB113)*DA108)</f>
        <v>8944</v>
      </c>
      <c r="DB99" s="832">
        <f>IF(AND(CZ$70=0,DA$70=1),DA99,0)</f>
        <v>0</v>
      </c>
      <c r="DE99" s="345"/>
      <c r="DF99" s="826" t="s">
        <v>437</v>
      </c>
      <c r="DG99" s="839">
        <f>IF(DI106&gt;0,DG110*DH115,(DG107-DH113)*DG108)</f>
        <v>8944</v>
      </c>
      <c r="DH99" s="832">
        <f>IF(AND(DF$70=0,DG$70=1),DG99,0)</f>
        <v>0</v>
      </c>
      <c r="DK99" s="345"/>
      <c r="DL99" s="826" t="s">
        <v>437</v>
      </c>
      <c r="DM99" s="839">
        <f>IF(DO106&gt;0,DM110*DN115,(DM107-DN113)*DM108)</f>
        <v>8944</v>
      </c>
      <c r="DN99" s="832">
        <f>IF(AND(DL$70=0,DM$70=1),DM99,0)</f>
        <v>0</v>
      </c>
      <c r="DQ99" s="345"/>
      <c r="DR99" s="826" t="s">
        <v>437</v>
      </c>
      <c r="DS99" s="839">
        <f>IF(DU106&gt;0,DS110*DT115,(DS107-DT113)*DS108)</f>
        <v>8944</v>
      </c>
      <c r="DT99" s="832">
        <f>IF(AND(DR$70=0,DS$70=1),DS99,0)</f>
        <v>0</v>
      </c>
      <c r="DW99" s="345"/>
      <c r="DX99" s="826" t="s">
        <v>437</v>
      </c>
      <c r="DY99" s="839">
        <f>IF(EA106&gt;0,DY110*DZ115,(DY107-DZ113)*DY108)</f>
        <v>8944</v>
      </c>
      <c r="DZ99" s="832">
        <f>IF(AND(DX$70=0,DY$70=1),DY99,0)</f>
        <v>0</v>
      </c>
      <c r="EC99" s="345"/>
      <c r="ED99" s="826" t="s">
        <v>437</v>
      </c>
      <c r="EE99" s="839">
        <f>IF(EG106&gt;0,EE110*EF115,(EE107-EF113)*EE108)</f>
        <v>8944</v>
      </c>
      <c r="EF99" s="832">
        <f>IF(AND(ED$70=0,EE$70=1),EE99,0)</f>
        <v>0</v>
      </c>
      <c r="EI99" s="345"/>
      <c r="EJ99" s="826" t="s">
        <v>437</v>
      </c>
      <c r="EK99" s="839">
        <f>IF(EM106&gt;0,EK110*EL115,(EK107-EL113)*EK108)</f>
        <v>8944</v>
      </c>
      <c r="EL99" s="832">
        <f>IF(AND(EJ$70=0,EK$70=1),EK99,0)</f>
        <v>0</v>
      </c>
      <c r="EO99" s="345"/>
      <c r="EP99" s="826" t="s">
        <v>437</v>
      </c>
      <c r="EQ99" s="839">
        <f>IF(ES106&gt;0,EQ110*ER115,(EQ107-ER113)*EQ108)</f>
        <v>8944</v>
      </c>
      <c r="ER99" s="832">
        <f>IF(AND(EP$70=0,EQ$70=1),EQ99,0)</f>
        <v>0</v>
      </c>
      <c r="EU99" s="345"/>
      <c r="EV99" s="826" t="s">
        <v>437</v>
      </c>
      <c r="EW99" s="839">
        <f>IF(EY106&gt;0,EW110*EX115,(EW107-EX113)*EW108)</f>
        <v>8944</v>
      </c>
      <c r="EX99" s="832">
        <f>IF(AND(EV$70=0,EW$70=1),EW99,0)</f>
        <v>0</v>
      </c>
      <c r="FA99" s="345"/>
      <c r="FB99" s="826" t="s">
        <v>437</v>
      </c>
      <c r="FC99" s="839">
        <f>IF(FE106&gt;0,FC110*FD115,(FC107-FD113)*FC108)</f>
        <v>8944</v>
      </c>
      <c r="FD99" s="832">
        <f>IF(AND(FB$70=0,FC$70=1),FC99,0)</f>
        <v>0</v>
      </c>
      <c r="FG99" s="345"/>
      <c r="FH99" s="826" t="s">
        <v>437</v>
      </c>
      <c r="FI99" s="839">
        <f>IF(FK106&gt;0,FI110*FJ115,(FI107-FJ113)*FI108)</f>
        <v>8944</v>
      </c>
      <c r="FJ99" s="832">
        <f>IF(AND(FH$70=0,FI$70=1),FI99,0)</f>
        <v>0</v>
      </c>
      <c r="FM99" s="345"/>
      <c r="FN99" s="826" t="s">
        <v>437</v>
      </c>
      <c r="FO99" s="839">
        <f>IF(FQ106&gt;0,FO110*FP115,(FO107-FP113)*FO108)</f>
        <v>8944</v>
      </c>
      <c r="FP99" s="832">
        <f>IF(AND(FN$70=0,FO$70=1),FO99,0)</f>
        <v>0</v>
      </c>
      <c r="FS99" s="345"/>
      <c r="FT99" s="826" t="s">
        <v>437</v>
      </c>
      <c r="FU99" s="839">
        <f>IF(FW106&gt;0,FU110*FV115,(FU107-FV113)*FU108)</f>
        <v>8944</v>
      </c>
      <c r="FV99" s="832">
        <f>IF(AND(FT$70=0,FU$70=1),FU99,0)</f>
        <v>0</v>
      </c>
      <c r="FY99" s="345"/>
    </row>
    <row r="100" spans="1:181" x14ac:dyDescent="0.3">
      <c r="A100" s="19"/>
      <c r="B100" s="835"/>
      <c r="C100" s="839">
        <f>SUM(C97:C99)</f>
        <v>29584</v>
      </c>
      <c r="D100" s="835"/>
      <c r="G100" s="345"/>
      <c r="H100" s="835"/>
      <c r="I100" s="839">
        <f>SUM(I97:I99)</f>
        <v>29584</v>
      </c>
      <c r="J100" s="835"/>
      <c r="M100" s="345"/>
      <c r="N100" s="835"/>
      <c r="O100" s="839">
        <f>SUM(O97:O99)</f>
        <v>29584</v>
      </c>
      <c r="P100" s="835"/>
      <c r="S100" s="345"/>
      <c r="T100" s="835"/>
      <c r="U100" s="839">
        <f>SUM(U97:U99)</f>
        <v>29584</v>
      </c>
      <c r="V100" s="835"/>
      <c r="Y100" s="345"/>
      <c r="Z100" s="835"/>
      <c r="AA100" s="839">
        <f>SUM(AA97:AA99)</f>
        <v>29584</v>
      </c>
      <c r="AB100" s="835"/>
      <c r="AE100" s="345"/>
      <c r="AF100" s="835"/>
      <c r="AG100" s="839">
        <f>SUM(AG97:AG99)</f>
        <v>29584</v>
      </c>
      <c r="AH100" s="835"/>
      <c r="AK100" s="345"/>
      <c r="AL100" s="835"/>
      <c r="AM100" s="839">
        <f>SUM(AM97:AM99)</f>
        <v>29584</v>
      </c>
      <c r="AN100" s="835"/>
      <c r="AQ100" s="345"/>
      <c r="AR100" s="835"/>
      <c r="AS100" s="839">
        <f>SUM(AS97:AS99)</f>
        <v>29584</v>
      </c>
      <c r="AT100" s="835"/>
      <c r="AW100" s="345"/>
      <c r="AX100" s="835"/>
      <c r="AY100" s="839">
        <f>SUM(AY97:AY99)</f>
        <v>29584</v>
      </c>
      <c r="AZ100" s="835"/>
      <c r="BC100" s="345"/>
      <c r="BD100" s="835"/>
      <c r="BE100" s="839">
        <f>SUM(BE97:BE99)</f>
        <v>29584</v>
      </c>
      <c r="BF100" s="835"/>
      <c r="BI100" s="345"/>
      <c r="BJ100" s="835"/>
      <c r="BK100" s="839">
        <f>SUM(BK97:BK99)</f>
        <v>29584</v>
      </c>
      <c r="BL100" s="835"/>
      <c r="BO100" s="345"/>
      <c r="BP100" s="835"/>
      <c r="BQ100" s="839">
        <f>SUM(BQ97:BQ99)</f>
        <v>29584</v>
      </c>
      <c r="BR100" s="835"/>
      <c r="BU100" s="345"/>
      <c r="BV100" s="835"/>
      <c r="BW100" s="839">
        <f>SUM(BW97:BW99)</f>
        <v>29584</v>
      </c>
      <c r="BX100" s="835"/>
      <c r="CA100" s="345"/>
      <c r="CB100" s="835"/>
      <c r="CC100" s="839">
        <f>SUM(CC97:CC99)</f>
        <v>29584</v>
      </c>
      <c r="CD100" s="835"/>
      <c r="CG100" s="345"/>
      <c r="CH100" s="835"/>
      <c r="CI100" s="839">
        <f>SUM(CI97:CI99)</f>
        <v>29584</v>
      </c>
      <c r="CJ100" s="835"/>
      <c r="CM100" s="345"/>
      <c r="CN100" s="835"/>
      <c r="CO100" s="839">
        <f>SUM(CO97:CO99)</f>
        <v>29584</v>
      </c>
      <c r="CP100" s="835"/>
      <c r="CS100" s="345"/>
      <c r="CT100" s="835"/>
      <c r="CU100" s="839">
        <f>SUM(CU97:CU99)</f>
        <v>29584</v>
      </c>
      <c r="CV100" s="835"/>
      <c r="CY100" s="345"/>
      <c r="CZ100" s="835"/>
      <c r="DA100" s="839">
        <f>SUM(DA97:DA99)</f>
        <v>29584</v>
      </c>
      <c r="DB100" s="835"/>
      <c r="DE100" s="345"/>
      <c r="DF100" s="835"/>
      <c r="DG100" s="839">
        <f>SUM(DG97:DG99)</f>
        <v>29584</v>
      </c>
      <c r="DH100" s="835"/>
      <c r="DK100" s="345"/>
      <c r="DL100" s="835"/>
      <c r="DM100" s="839">
        <f>SUM(DM97:DM99)</f>
        <v>29584</v>
      </c>
      <c r="DN100" s="835"/>
      <c r="DQ100" s="345"/>
      <c r="DR100" s="835"/>
      <c r="DS100" s="839">
        <f>SUM(DS97:DS99)</f>
        <v>29584</v>
      </c>
      <c r="DT100" s="835"/>
      <c r="DW100" s="345"/>
      <c r="DX100" s="835"/>
      <c r="DY100" s="839">
        <f>SUM(DY97:DY99)</f>
        <v>29584</v>
      </c>
      <c r="DZ100" s="835"/>
      <c r="EC100" s="345"/>
      <c r="ED100" s="835"/>
      <c r="EE100" s="839">
        <f>SUM(EE97:EE99)</f>
        <v>29584</v>
      </c>
      <c r="EF100" s="835"/>
      <c r="EI100" s="345"/>
      <c r="EJ100" s="835"/>
      <c r="EK100" s="839">
        <f>SUM(EK97:EK99)</f>
        <v>29584</v>
      </c>
      <c r="EL100" s="835"/>
      <c r="EO100" s="345"/>
      <c r="EP100" s="835"/>
      <c r="EQ100" s="839">
        <f>SUM(EQ97:EQ99)</f>
        <v>29584</v>
      </c>
      <c r="ER100" s="835"/>
      <c r="EU100" s="345"/>
      <c r="EV100" s="835"/>
      <c r="EW100" s="839">
        <f>SUM(EW97:EW99)</f>
        <v>29584</v>
      </c>
      <c r="EX100" s="835"/>
      <c r="FA100" s="345"/>
      <c r="FB100" s="835"/>
      <c r="FC100" s="839">
        <f>SUM(FC97:FC99)</f>
        <v>29584</v>
      </c>
      <c r="FD100" s="835"/>
      <c r="FG100" s="345"/>
      <c r="FH100" s="835"/>
      <c r="FI100" s="839">
        <f>SUM(FI97:FI99)</f>
        <v>29584</v>
      </c>
      <c r="FJ100" s="835"/>
      <c r="FM100" s="345"/>
      <c r="FN100" s="835"/>
      <c r="FO100" s="839">
        <f>SUM(FO97:FO99)</f>
        <v>29584</v>
      </c>
      <c r="FP100" s="835"/>
      <c r="FS100" s="345"/>
      <c r="FT100" s="835"/>
      <c r="FU100" s="839">
        <f>SUM(FU97:FU99)</f>
        <v>29584</v>
      </c>
      <c r="FV100" s="835"/>
      <c r="FY100" s="345"/>
    </row>
    <row r="101" spans="1:181" x14ac:dyDescent="0.3">
      <c r="A101" s="19"/>
      <c r="B101" s="835" t="s">
        <v>477</v>
      </c>
      <c r="C101" s="839">
        <f>D86-C100</f>
        <v>0</v>
      </c>
      <c r="D101" s="835"/>
      <c r="G101" s="345"/>
      <c r="H101" s="835" t="s">
        <v>477</v>
      </c>
      <c r="I101" s="839">
        <f>J86-I100</f>
        <v>0</v>
      </c>
      <c r="J101" s="835"/>
      <c r="M101" s="345"/>
      <c r="N101" s="835" t="s">
        <v>477</v>
      </c>
      <c r="O101" s="839">
        <f>P86-O100</f>
        <v>0</v>
      </c>
      <c r="P101" s="835"/>
      <c r="S101" s="345"/>
      <c r="T101" s="835" t="s">
        <v>477</v>
      </c>
      <c r="U101" s="839">
        <f>V86-U100</f>
        <v>0</v>
      </c>
      <c r="V101" s="835"/>
      <c r="Y101" s="345"/>
      <c r="Z101" s="835" t="s">
        <v>477</v>
      </c>
      <c r="AA101" s="839">
        <f>AB86-AA100</f>
        <v>0</v>
      </c>
      <c r="AB101" s="835"/>
      <c r="AE101" s="345"/>
      <c r="AF101" s="835" t="s">
        <v>477</v>
      </c>
      <c r="AG101" s="839">
        <f>AH86-AG100</f>
        <v>0</v>
      </c>
      <c r="AH101" s="835"/>
      <c r="AK101" s="345"/>
      <c r="AL101" s="835" t="s">
        <v>477</v>
      </c>
      <c r="AM101" s="839">
        <f>AN86-AM100</f>
        <v>0</v>
      </c>
      <c r="AN101" s="835"/>
      <c r="AQ101" s="345"/>
      <c r="AR101" s="835" t="s">
        <v>477</v>
      </c>
      <c r="AS101" s="839">
        <f>AT86-AS100</f>
        <v>0</v>
      </c>
      <c r="AT101" s="835"/>
      <c r="AW101" s="345"/>
      <c r="AX101" s="835" t="s">
        <v>477</v>
      </c>
      <c r="AY101" s="839">
        <f>AZ86-AY100</f>
        <v>0</v>
      </c>
      <c r="AZ101" s="835"/>
      <c r="BC101" s="345"/>
      <c r="BD101" s="835" t="s">
        <v>477</v>
      </c>
      <c r="BE101" s="839">
        <f>BF86-BE100</f>
        <v>0</v>
      </c>
      <c r="BF101" s="835"/>
      <c r="BI101" s="345"/>
      <c r="BJ101" s="835" t="s">
        <v>477</v>
      </c>
      <c r="BK101" s="839">
        <f>BL86-BK100</f>
        <v>0</v>
      </c>
      <c r="BL101" s="835"/>
      <c r="BO101" s="345"/>
      <c r="BP101" s="835" t="s">
        <v>477</v>
      </c>
      <c r="BQ101" s="839">
        <f>BR86-BQ100</f>
        <v>0</v>
      </c>
      <c r="BR101" s="835"/>
      <c r="BU101" s="345"/>
      <c r="BV101" s="835" t="s">
        <v>477</v>
      </c>
      <c r="BW101" s="839">
        <f>BX86-BW100</f>
        <v>0</v>
      </c>
      <c r="BX101" s="835"/>
      <c r="CA101" s="345"/>
      <c r="CB101" s="835" t="s">
        <v>477</v>
      </c>
      <c r="CC101" s="839">
        <f>CD86-CC100</f>
        <v>0</v>
      </c>
      <c r="CD101" s="835"/>
      <c r="CG101" s="345"/>
      <c r="CH101" s="835" t="s">
        <v>477</v>
      </c>
      <c r="CI101" s="839">
        <f>CJ86-CI100</f>
        <v>0</v>
      </c>
      <c r="CJ101" s="835"/>
      <c r="CM101" s="345"/>
      <c r="CN101" s="835" t="s">
        <v>477</v>
      </c>
      <c r="CO101" s="839">
        <f>CP86-CO100</f>
        <v>0</v>
      </c>
      <c r="CP101" s="835"/>
      <c r="CS101" s="345"/>
      <c r="CT101" s="835" t="s">
        <v>477</v>
      </c>
      <c r="CU101" s="839">
        <f>CV86-CU100</f>
        <v>0</v>
      </c>
      <c r="CV101" s="835"/>
      <c r="CY101" s="345"/>
      <c r="CZ101" s="835" t="s">
        <v>477</v>
      </c>
      <c r="DA101" s="839">
        <f>DB86-DA100</f>
        <v>0</v>
      </c>
      <c r="DB101" s="835"/>
      <c r="DE101" s="345"/>
      <c r="DF101" s="835" t="s">
        <v>477</v>
      </c>
      <c r="DG101" s="839">
        <f>DH86-DG100</f>
        <v>0</v>
      </c>
      <c r="DH101" s="835"/>
      <c r="DK101" s="345"/>
      <c r="DL101" s="835" t="s">
        <v>477</v>
      </c>
      <c r="DM101" s="839">
        <f>DN86-DM100</f>
        <v>0</v>
      </c>
      <c r="DN101" s="835"/>
      <c r="DQ101" s="345"/>
      <c r="DR101" s="835" t="s">
        <v>477</v>
      </c>
      <c r="DS101" s="839">
        <f>DT86-DS100</f>
        <v>0</v>
      </c>
      <c r="DT101" s="835"/>
      <c r="DW101" s="345"/>
      <c r="DX101" s="835" t="s">
        <v>477</v>
      </c>
      <c r="DY101" s="839">
        <f>DZ86-DY100</f>
        <v>0</v>
      </c>
      <c r="DZ101" s="835"/>
      <c r="EC101" s="345"/>
      <c r="ED101" s="835" t="s">
        <v>477</v>
      </c>
      <c r="EE101" s="839">
        <f>EF86-EE100</f>
        <v>0</v>
      </c>
      <c r="EF101" s="835"/>
      <c r="EI101" s="345"/>
      <c r="EJ101" s="835" t="s">
        <v>477</v>
      </c>
      <c r="EK101" s="839">
        <f>EL86-EK100</f>
        <v>0</v>
      </c>
      <c r="EL101" s="835"/>
      <c r="EO101" s="345"/>
      <c r="EP101" s="835" t="s">
        <v>477</v>
      </c>
      <c r="EQ101" s="839">
        <f>ER86-EQ100</f>
        <v>0</v>
      </c>
      <c r="ER101" s="835"/>
      <c r="EU101" s="345"/>
      <c r="EV101" s="835" t="s">
        <v>477</v>
      </c>
      <c r="EW101" s="839">
        <f>EX86-EW100</f>
        <v>0</v>
      </c>
      <c r="EX101" s="835"/>
      <c r="FA101" s="345"/>
      <c r="FB101" s="835" t="s">
        <v>477</v>
      </c>
      <c r="FC101" s="839">
        <f>FD86-FC100</f>
        <v>0</v>
      </c>
      <c r="FD101" s="835"/>
      <c r="FG101" s="345"/>
      <c r="FH101" s="835" t="s">
        <v>477</v>
      </c>
      <c r="FI101" s="839">
        <f>FJ86-FI100</f>
        <v>0</v>
      </c>
      <c r="FJ101" s="835"/>
      <c r="FM101" s="345"/>
      <c r="FN101" s="835" t="s">
        <v>477</v>
      </c>
      <c r="FO101" s="839">
        <f>FP86-FO100</f>
        <v>0</v>
      </c>
      <c r="FP101" s="835"/>
      <c r="FS101" s="345"/>
      <c r="FT101" s="835" t="s">
        <v>477</v>
      </c>
      <c r="FU101" s="839">
        <f>FV86-FU100</f>
        <v>0</v>
      </c>
      <c r="FV101" s="835"/>
      <c r="FY101" s="345"/>
    </row>
    <row r="102" spans="1:181" x14ac:dyDescent="0.3">
      <c r="A102" s="19"/>
      <c r="G102" s="345"/>
      <c r="M102" s="345"/>
      <c r="S102" s="345"/>
      <c r="Y102" s="345"/>
      <c r="AE102" s="345"/>
      <c r="AK102" s="345"/>
      <c r="AQ102" s="345"/>
      <c r="AW102" s="345"/>
      <c r="BC102" s="345"/>
      <c r="BI102" s="345"/>
      <c r="BO102" s="345"/>
      <c r="BU102" s="345"/>
      <c r="CA102" s="345"/>
      <c r="CG102" s="345"/>
      <c r="CM102" s="345"/>
      <c r="CS102" s="345"/>
      <c r="CY102" s="345"/>
      <c r="DE102" s="345"/>
      <c r="DK102" s="345"/>
      <c r="DQ102" s="345"/>
      <c r="DW102" s="345"/>
      <c r="EC102" s="345"/>
      <c r="EI102" s="345"/>
      <c r="EO102" s="345"/>
      <c r="EU102" s="345"/>
      <c r="FA102" s="345"/>
      <c r="FG102" s="345"/>
      <c r="FM102" s="345"/>
      <c r="FS102" s="345"/>
      <c r="FY102" s="345"/>
    </row>
    <row r="103" spans="1:181" x14ac:dyDescent="0.3">
      <c r="A103" s="19"/>
      <c r="G103" s="345"/>
      <c r="M103" s="345"/>
      <c r="S103" s="345"/>
      <c r="Y103" s="345"/>
      <c r="AE103" s="345"/>
      <c r="AK103" s="345"/>
      <c r="AQ103" s="345"/>
      <c r="AW103" s="345"/>
      <c r="BC103" s="345"/>
      <c r="BI103" s="345"/>
      <c r="BO103" s="345"/>
      <c r="BU103" s="345"/>
      <c r="CA103" s="345"/>
      <c r="CG103" s="345"/>
      <c r="CM103" s="345"/>
      <c r="CS103" s="345"/>
      <c r="CY103" s="345"/>
      <c r="DE103" s="345"/>
      <c r="DK103" s="345"/>
      <c r="DQ103" s="345"/>
      <c r="DW103" s="345"/>
      <c r="EC103" s="345"/>
      <c r="EI103" s="345"/>
      <c r="EO103" s="345"/>
      <c r="EU103" s="345"/>
      <c r="FA103" s="345"/>
      <c r="FG103" s="345"/>
      <c r="FM103" s="345"/>
      <c r="FS103" s="345"/>
      <c r="FY103" s="345"/>
    </row>
    <row r="104" spans="1:181" x14ac:dyDescent="0.3">
      <c r="A104" s="19"/>
      <c r="D104" t="s">
        <v>476</v>
      </c>
      <c r="F104" t="s">
        <v>472</v>
      </c>
      <c r="G104" s="345"/>
      <c r="J104" t="s">
        <v>476</v>
      </c>
      <c r="L104" t="s">
        <v>472</v>
      </c>
      <c r="M104" s="345"/>
      <c r="P104" t="s">
        <v>476</v>
      </c>
      <c r="R104" t="s">
        <v>472</v>
      </c>
      <c r="S104" s="345"/>
      <c r="V104" t="s">
        <v>476</v>
      </c>
      <c r="X104" t="s">
        <v>472</v>
      </c>
      <c r="Y104" s="345"/>
      <c r="AB104" t="s">
        <v>476</v>
      </c>
      <c r="AD104" t="s">
        <v>472</v>
      </c>
      <c r="AE104" s="345"/>
      <c r="AH104" t="s">
        <v>476</v>
      </c>
      <c r="AJ104" t="s">
        <v>472</v>
      </c>
      <c r="AK104" s="345"/>
      <c r="AN104" t="s">
        <v>476</v>
      </c>
      <c r="AP104" t="s">
        <v>472</v>
      </c>
      <c r="AQ104" s="345"/>
      <c r="AT104" t="s">
        <v>476</v>
      </c>
      <c r="AV104" t="s">
        <v>472</v>
      </c>
      <c r="AW104" s="345"/>
      <c r="AZ104" t="s">
        <v>476</v>
      </c>
      <c r="BB104" t="s">
        <v>472</v>
      </c>
      <c r="BC104" s="345"/>
      <c r="BF104" t="s">
        <v>476</v>
      </c>
      <c r="BH104" t="s">
        <v>472</v>
      </c>
      <c r="BI104" s="345"/>
      <c r="BL104" t="s">
        <v>476</v>
      </c>
      <c r="BN104" t="s">
        <v>472</v>
      </c>
      <c r="BO104" s="345"/>
      <c r="BR104" t="s">
        <v>476</v>
      </c>
      <c r="BT104" t="s">
        <v>472</v>
      </c>
      <c r="BU104" s="345"/>
      <c r="BX104" t="s">
        <v>476</v>
      </c>
      <c r="BZ104" t="s">
        <v>472</v>
      </c>
      <c r="CA104" s="345"/>
      <c r="CD104" t="s">
        <v>476</v>
      </c>
      <c r="CF104" t="s">
        <v>472</v>
      </c>
      <c r="CG104" s="345"/>
      <c r="CJ104" t="s">
        <v>476</v>
      </c>
      <c r="CL104" t="s">
        <v>472</v>
      </c>
      <c r="CM104" s="345"/>
      <c r="CP104" t="s">
        <v>476</v>
      </c>
      <c r="CR104" t="s">
        <v>472</v>
      </c>
      <c r="CS104" s="345"/>
      <c r="CV104" t="s">
        <v>476</v>
      </c>
      <c r="CX104" t="s">
        <v>472</v>
      </c>
      <c r="CY104" s="345"/>
      <c r="DB104" t="s">
        <v>476</v>
      </c>
      <c r="DD104" t="s">
        <v>472</v>
      </c>
      <c r="DE104" s="345"/>
      <c r="DH104" t="s">
        <v>476</v>
      </c>
      <c r="DJ104" t="s">
        <v>472</v>
      </c>
      <c r="DK104" s="345"/>
      <c r="DN104" t="s">
        <v>476</v>
      </c>
      <c r="DP104" t="s">
        <v>472</v>
      </c>
      <c r="DQ104" s="345"/>
      <c r="DT104" t="s">
        <v>476</v>
      </c>
      <c r="DV104" t="s">
        <v>472</v>
      </c>
      <c r="DW104" s="345"/>
      <c r="DZ104" t="s">
        <v>476</v>
      </c>
      <c r="EB104" t="s">
        <v>472</v>
      </c>
      <c r="EC104" s="345"/>
      <c r="EF104" t="s">
        <v>476</v>
      </c>
      <c r="EH104" t="s">
        <v>472</v>
      </c>
      <c r="EI104" s="345"/>
      <c r="EL104" t="s">
        <v>476</v>
      </c>
      <c r="EN104" t="s">
        <v>472</v>
      </c>
      <c r="EO104" s="345"/>
      <c r="ER104" t="s">
        <v>476</v>
      </c>
      <c r="ET104" t="s">
        <v>472</v>
      </c>
      <c r="EU104" s="345"/>
      <c r="EX104" t="s">
        <v>476</v>
      </c>
      <c r="EZ104" t="s">
        <v>472</v>
      </c>
      <c r="FA104" s="345"/>
      <c r="FD104" t="s">
        <v>476</v>
      </c>
      <c r="FF104" t="s">
        <v>472</v>
      </c>
      <c r="FG104" s="345"/>
      <c r="FJ104" t="s">
        <v>476</v>
      </c>
      <c r="FL104" t="s">
        <v>472</v>
      </c>
      <c r="FM104" s="345"/>
      <c r="FP104" t="s">
        <v>476</v>
      </c>
      <c r="FR104" t="s">
        <v>472</v>
      </c>
      <c r="FS104" s="345"/>
      <c r="FV104" t="s">
        <v>476</v>
      </c>
      <c r="FX104" t="s">
        <v>472</v>
      </c>
      <c r="FY104" s="345"/>
    </row>
    <row r="105" spans="1:181" x14ac:dyDescent="0.3">
      <c r="A105" s="19"/>
      <c r="B105" s="835" t="s">
        <v>475</v>
      </c>
      <c r="C105" s="835"/>
      <c r="D105" s="827" t="s">
        <v>474</v>
      </c>
      <c r="E105" s="835">
        <f>C81-(D112+D114)</f>
        <v>-68</v>
      </c>
      <c r="F105" s="835">
        <f>ABS(E105)</f>
        <v>68</v>
      </c>
      <c r="G105" s="345"/>
      <c r="H105" s="835" t="s">
        <v>475</v>
      </c>
      <c r="I105" s="835"/>
      <c r="J105" s="827" t="s">
        <v>474</v>
      </c>
      <c r="K105" s="835">
        <f>I81-(J112+J114)</f>
        <v>-68</v>
      </c>
      <c r="L105" s="835">
        <f>ABS(K105)</f>
        <v>68</v>
      </c>
      <c r="M105" s="345"/>
      <c r="N105" s="835" t="s">
        <v>475</v>
      </c>
      <c r="O105" s="835"/>
      <c r="P105" s="827" t="s">
        <v>474</v>
      </c>
      <c r="Q105" s="835">
        <f>O81-(P112+P114)</f>
        <v>-68</v>
      </c>
      <c r="R105" s="835">
        <f>ABS(Q105)</f>
        <v>68</v>
      </c>
      <c r="S105" s="345"/>
      <c r="T105" s="835" t="s">
        <v>475</v>
      </c>
      <c r="U105" s="835"/>
      <c r="V105" s="827" t="s">
        <v>474</v>
      </c>
      <c r="W105" s="835">
        <f>U81-(V112+V114)</f>
        <v>-68</v>
      </c>
      <c r="X105" s="835">
        <f>ABS(W105)</f>
        <v>68</v>
      </c>
      <c r="Y105" s="345"/>
      <c r="Z105" s="835" t="s">
        <v>475</v>
      </c>
      <c r="AA105" s="835"/>
      <c r="AB105" s="827" t="s">
        <v>474</v>
      </c>
      <c r="AC105" s="835">
        <f>AA81-(AB112+AB114)</f>
        <v>-68</v>
      </c>
      <c r="AD105" s="835">
        <f>ABS(AC105)</f>
        <v>68</v>
      </c>
      <c r="AE105" s="345"/>
      <c r="AF105" s="835" t="s">
        <v>475</v>
      </c>
      <c r="AG105" s="835"/>
      <c r="AH105" s="827" t="s">
        <v>474</v>
      </c>
      <c r="AI105" s="835">
        <f>AG81-(AH112+AH114)</f>
        <v>-68</v>
      </c>
      <c r="AJ105" s="835">
        <f>ABS(AI105)</f>
        <v>68</v>
      </c>
      <c r="AK105" s="345"/>
      <c r="AL105" s="835" t="s">
        <v>475</v>
      </c>
      <c r="AM105" s="835"/>
      <c r="AN105" s="827" t="s">
        <v>474</v>
      </c>
      <c r="AO105" s="835">
        <f>AM81-(AN112+AN114)</f>
        <v>-68</v>
      </c>
      <c r="AP105" s="835">
        <f>ABS(AO105)</f>
        <v>68</v>
      </c>
      <c r="AQ105" s="345"/>
      <c r="AR105" s="835" t="s">
        <v>475</v>
      </c>
      <c r="AS105" s="835"/>
      <c r="AT105" s="827" t="s">
        <v>474</v>
      </c>
      <c r="AU105" s="835">
        <f>AS81-(AT112+AT114)</f>
        <v>-68</v>
      </c>
      <c r="AV105" s="835">
        <f>ABS(AU105)</f>
        <v>68</v>
      </c>
      <c r="AW105" s="345"/>
      <c r="AX105" s="835" t="s">
        <v>475</v>
      </c>
      <c r="AY105" s="835"/>
      <c r="AZ105" s="827" t="s">
        <v>474</v>
      </c>
      <c r="BA105" s="835">
        <f>AY81-(AZ112+AZ114)</f>
        <v>-68</v>
      </c>
      <c r="BB105" s="835">
        <f>ABS(BA105)</f>
        <v>68</v>
      </c>
      <c r="BC105" s="345"/>
      <c r="BD105" s="835" t="s">
        <v>475</v>
      </c>
      <c r="BE105" s="835"/>
      <c r="BF105" s="827" t="s">
        <v>474</v>
      </c>
      <c r="BG105" s="835">
        <f>BE81-(BF112+BF114)</f>
        <v>-68</v>
      </c>
      <c r="BH105" s="835">
        <f>ABS(BG105)</f>
        <v>68</v>
      </c>
      <c r="BI105" s="345"/>
      <c r="BJ105" s="835" t="s">
        <v>475</v>
      </c>
      <c r="BK105" s="835"/>
      <c r="BL105" s="827" t="s">
        <v>474</v>
      </c>
      <c r="BM105" s="835">
        <f>BK81-(BL112+BL114)</f>
        <v>-68</v>
      </c>
      <c r="BN105" s="835">
        <f>ABS(BM105)</f>
        <v>68</v>
      </c>
      <c r="BO105" s="345"/>
      <c r="BP105" s="835" t="s">
        <v>475</v>
      </c>
      <c r="BQ105" s="835"/>
      <c r="BR105" s="827" t="s">
        <v>474</v>
      </c>
      <c r="BS105" s="835">
        <f>BQ81-(BR112+BR114)</f>
        <v>-68</v>
      </c>
      <c r="BT105" s="835">
        <f>ABS(BS105)</f>
        <v>68</v>
      </c>
      <c r="BU105" s="345"/>
      <c r="BV105" s="835" t="s">
        <v>475</v>
      </c>
      <c r="BW105" s="835"/>
      <c r="BX105" s="827" t="s">
        <v>474</v>
      </c>
      <c r="BY105" s="835">
        <f>BW81-(BX112+BX114)</f>
        <v>-68</v>
      </c>
      <c r="BZ105" s="835">
        <f>ABS(BY105)</f>
        <v>68</v>
      </c>
      <c r="CA105" s="345"/>
      <c r="CB105" s="835" t="s">
        <v>475</v>
      </c>
      <c r="CC105" s="835"/>
      <c r="CD105" s="827" t="s">
        <v>474</v>
      </c>
      <c r="CE105" s="835">
        <f>CC81-(CD112+CD114)</f>
        <v>-68</v>
      </c>
      <c r="CF105" s="835">
        <f>ABS(CE105)</f>
        <v>68</v>
      </c>
      <c r="CG105" s="345"/>
      <c r="CH105" s="835" t="s">
        <v>475</v>
      </c>
      <c r="CI105" s="835"/>
      <c r="CJ105" s="827" t="s">
        <v>474</v>
      </c>
      <c r="CK105" s="835">
        <f>CI81-(CJ112+CJ114)</f>
        <v>-68</v>
      </c>
      <c r="CL105" s="835">
        <f>ABS(CK105)</f>
        <v>68</v>
      </c>
      <c r="CM105" s="345"/>
      <c r="CN105" s="835" t="s">
        <v>475</v>
      </c>
      <c r="CO105" s="835"/>
      <c r="CP105" s="827" t="s">
        <v>474</v>
      </c>
      <c r="CQ105" s="835">
        <f>CO81-(CP112+CP114)</f>
        <v>-68</v>
      </c>
      <c r="CR105" s="835">
        <f>ABS(CQ105)</f>
        <v>68</v>
      </c>
      <c r="CS105" s="345"/>
      <c r="CT105" s="835" t="s">
        <v>475</v>
      </c>
      <c r="CU105" s="835"/>
      <c r="CV105" s="827" t="s">
        <v>474</v>
      </c>
      <c r="CW105" s="835">
        <f>CU81-(CV112+CV114)</f>
        <v>-68</v>
      </c>
      <c r="CX105" s="835">
        <f>ABS(CW105)</f>
        <v>68</v>
      </c>
      <c r="CY105" s="345"/>
      <c r="CZ105" s="835" t="s">
        <v>475</v>
      </c>
      <c r="DA105" s="835"/>
      <c r="DB105" s="827" t="s">
        <v>474</v>
      </c>
      <c r="DC105" s="835">
        <f>DA81-(DB112+DB114)</f>
        <v>-68</v>
      </c>
      <c r="DD105" s="835">
        <f>ABS(DC105)</f>
        <v>68</v>
      </c>
      <c r="DE105" s="345"/>
      <c r="DF105" s="835" t="s">
        <v>475</v>
      </c>
      <c r="DG105" s="835"/>
      <c r="DH105" s="827" t="s">
        <v>474</v>
      </c>
      <c r="DI105" s="835">
        <f>DG81-(DH112+DH114)</f>
        <v>-68</v>
      </c>
      <c r="DJ105" s="835">
        <f>ABS(DI105)</f>
        <v>68</v>
      </c>
      <c r="DK105" s="345"/>
      <c r="DL105" s="835" t="s">
        <v>475</v>
      </c>
      <c r="DM105" s="835"/>
      <c r="DN105" s="827" t="s">
        <v>474</v>
      </c>
      <c r="DO105" s="835">
        <f>DM81-(DN112+DN114)</f>
        <v>-68</v>
      </c>
      <c r="DP105" s="835">
        <f>ABS(DO105)</f>
        <v>68</v>
      </c>
      <c r="DQ105" s="345"/>
      <c r="DR105" s="835" t="s">
        <v>475</v>
      </c>
      <c r="DS105" s="835"/>
      <c r="DT105" s="827" t="s">
        <v>474</v>
      </c>
      <c r="DU105" s="835">
        <f>DS81-(DT112+DT114)</f>
        <v>-68</v>
      </c>
      <c r="DV105" s="835">
        <f>ABS(DU105)</f>
        <v>68</v>
      </c>
      <c r="DW105" s="345"/>
      <c r="DX105" s="835" t="s">
        <v>475</v>
      </c>
      <c r="DY105" s="835"/>
      <c r="DZ105" s="827" t="s">
        <v>474</v>
      </c>
      <c r="EA105" s="835">
        <f>DY81-(DZ112+DZ114)</f>
        <v>-68</v>
      </c>
      <c r="EB105" s="835">
        <f>ABS(EA105)</f>
        <v>68</v>
      </c>
      <c r="EC105" s="345"/>
      <c r="ED105" s="835" t="s">
        <v>475</v>
      </c>
      <c r="EE105" s="835"/>
      <c r="EF105" s="827" t="s">
        <v>474</v>
      </c>
      <c r="EG105" s="835">
        <f>EE81-(EF112+EF114)</f>
        <v>-68</v>
      </c>
      <c r="EH105" s="835">
        <f>ABS(EG105)</f>
        <v>68</v>
      </c>
      <c r="EI105" s="345"/>
      <c r="EJ105" s="835" t="s">
        <v>475</v>
      </c>
      <c r="EK105" s="835"/>
      <c r="EL105" s="827" t="s">
        <v>474</v>
      </c>
      <c r="EM105" s="835">
        <f>EK81-(EL112+EL114)</f>
        <v>-68</v>
      </c>
      <c r="EN105" s="835">
        <f>ABS(EM105)</f>
        <v>68</v>
      </c>
      <c r="EO105" s="345"/>
      <c r="EP105" s="835" t="s">
        <v>475</v>
      </c>
      <c r="EQ105" s="835"/>
      <c r="ER105" s="827" t="s">
        <v>474</v>
      </c>
      <c r="ES105" s="835">
        <f>EQ81-(ER112+ER114)</f>
        <v>-68</v>
      </c>
      <c r="ET105" s="835">
        <f>ABS(ES105)</f>
        <v>68</v>
      </c>
      <c r="EU105" s="345"/>
      <c r="EV105" s="835" t="s">
        <v>475</v>
      </c>
      <c r="EW105" s="835"/>
      <c r="EX105" s="827" t="s">
        <v>474</v>
      </c>
      <c r="EY105" s="835">
        <f>EW81-(EX112+EX114)</f>
        <v>-68</v>
      </c>
      <c r="EZ105" s="835">
        <f>ABS(EY105)</f>
        <v>68</v>
      </c>
      <c r="FA105" s="345"/>
      <c r="FB105" s="835" t="s">
        <v>475</v>
      </c>
      <c r="FC105" s="835"/>
      <c r="FD105" s="827" t="s">
        <v>474</v>
      </c>
      <c r="FE105" s="835">
        <f>FC81-(FD112+FD114)</f>
        <v>-68</v>
      </c>
      <c r="FF105" s="835">
        <f>ABS(FE105)</f>
        <v>68</v>
      </c>
      <c r="FG105" s="345"/>
      <c r="FH105" s="835" t="s">
        <v>475</v>
      </c>
      <c r="FI105" s="835"/>
      <c r="FJ105" s="827" t="s">
        <v>474</v>
      </c>
      <c r="FK105" s="835">
        <f>FI81-(FJ112+FJ114)</f>
        <v>-68</v>
      </c>
      <c r="FL105" s="835">
        <f>ABS(FK105)</f>
        <v>68</v>
      </c>
      <c r="FM105" s="345"/>
      <c r="FN105" s="835" t="s">
        <v>475</v>
      </c>
      <c r="FO105" s="835"/>
      <c r="FP105" s="827" t="s">
        <v>474</v>
      </c>
      <c r="FQ105" s="835">
        <f>FO81-(FP112+FP114)</f>
        <v>-68</v>
      </c>
      <c r="FR105" s="835">
        <f>ABS(FQ105)</f>
        <v>68</v>
      </c>
      <c r="FS105" s="345"/>
      <c r="FT105" s="835" t="s">
        <v>475</v>
      </c>
      <c r="FU105" s="835"/>
      <c r="FV105" s="827" t="s">
        <v>474</v>
      </c>
      <c r="FW105" s="835">
        <f>FU81-(FV112+FV114)</f>
        <v>-68</v>
      </c>
      <c r="FX105" s="835">
        <f>ABS(FW105)</f>
        <v>68</v>
      </c>
      <c r="FY105" s="345"/>
    </row>
    <row r="106" spans="1:181" x14ac:dyDescent="0.3">
      <c r="A106" s="19"/>
      <c r="B106" s="835"/>
      <c r="C106" s="840" t="s">
        <v>472</v>
      </c>
      <c r="D106" s="827" t="s">
        <v>473</v>
      </c>
      <c r="E106" s="835">
        <f>C82-(D113+D115)</f>
        <v>-68</v>
      </c>
      <c r="F106" s="835">
        <f>ABS(E106)</f>
        <v>68</v>
      </c>
      <c r="G106" s="345"/>
      <c r="H106" s="835"/>
      <c r="I106" s="840" t="s">
        <v>472</v>
      </c>
      <c r="J106" s="827" t="s">
        <v>473</v>
      </c>
      <c r="K106" s="835">
        <f>I82-(J113+J115)</f>
        <v>-68</v>
      </c>
      <c r="L106" s="835">
        <f>ABS(K106)</f>
        <v>68</v>
      </c>
      <c r="M106" s="345"/>
      <c r="N106" s="835"/>
      <c r="O106" s="840" t="s">
        <v>472</v>
      </c>
      <c r="P106" s="827" t="s">
        <v>473</v>
      </c>
      <c r="Q106" s="835">
        <f>O82-(P113+P115)</f>
        <v>-68</v>
      </c>
      <c r="R106" s="835">
        <f>ABS(Q106)</f>
        <v>68</v>
      </c>
      <c r="S106" s="345"/>
      <c r="T106" s="835"/>
      <c r="U106" s="840" t="s">
        <v>472</v>
      </c>
      <c r="V106" s="827" t="s">
        <v>473</v>
      </c>
      <c r="W106" s="835">
        <f>U82-(V113+V115)</f>
        <v>-68</v>
      </c>
      <c r="X106" s="835">
        <f>ABS(W106)</f>
        <v>68</v>
      </c>
      <c r="Y106" s="345"/>
      <c r="Z106" s="835"/>
      <c r="AA106" s="840" t="s">
        <v>472</v>
      </c>
      <c r="AB106" s="827" t="s">
        <v>473</v>
      </c>
      <c r="AC106" s="835">
        <f>AA82-(AB113+AB115)</f>
        <v>-68</v>
      </c>
      <c r="AD106" s="835">
        <f>ABS(AC106)</f>
        <v>68</v>
      </c>
      <c r="AE106" s="345"/>
      <c r="AF106" s="835"/>
      <c r="AG106" s="840" t="s">
        <v>472</v>
      </c>
      <c r="AH106" s="827" t="s">
        <v>473</v>
      </c>
      <c r="AI106" s="835">
        <f>AG82-(AH113+AH115)</f>
        <v>-68</v>
      </c>
      <c r="AJ106" s="835">
        <f>ABS(AI106)</f>
        <v>68</v>
      </c>
      <c r="AK106" s="345"/>
      <c r="AL106" s="835"/>
      <c r="AM106" s="840" t="s">
        <v>472</v>
      </c>
      <c r="AN106" s="827" t="s">
        <v>473</v>
      </c>
      <c r="AO106" s="835">
        <f>AM82-(AN113+AN115)</f>
        <v>-68</v>
      </c>
      <c r="AP106" s="835">
        <f>ABS(AO106)</f>
        <v>68</v>
      </c>
      <c r="AQ106" s="345"/>
      <c r="AR106" s="835"/>
      <c r="AS106" s="840" t="s">
        <v>472</v>
      </c>
      <c r="AT106" s="827" t="s">
        <v>473</v>
      </c>
      <c r="AU106" s="835">
        <f>AS82-(AT113+AT115)</f>
        <v>-68</v>
      </c>
      <c r="AV106" s="835">
        <f>ABS(AU106)</f>
        <v>68</v>
      </c>
      <c r="AW106" s="345"/>
      <c r="AX106" s="835"/>
      <c r="AY106" s="840" t="s">
        <v>472</v>
      </c>
      <c r="AZ106" s="827" t="s">
        <v>473</v>
      </c>
      <c r="BA106" s="835">
        <f>AY82-(AZ113+AZ115)</f>
        <v>-68</v>
      </c>
      <c r="BB106" s="835">
        <f>ABS(BA106)</f>
        <v>68</v>
      </c>
      <c r="BC106" s="345"/>
      <c r="BD106" s="835"/>
      <c r="BE106" s="840" t="s">
        <v>472</v>
      </c>
      <c r="BF106" s="827" t="s">
        <v>473</v>
      </c>
      <c r="BG106" s="835">
        <f>BE82-(BF113+BF115)</f>
        <v>-68</v>
      </c>
      <c r="BH106" s="835">
        <f>ABS(BG106)</f>
        <v>68</v>
      </c>
      <c r="BI106" s="345"/>
      <c r="BJ106" s="835"/>
      <c r="BK106" s="840" t="s">
        <v>472</v>
      </c>
      <c r="BL106" s="827" t="s">
        <v>473</v>
      </c>
      <c r="BM106" s="835">
        <f>BK82-(BL113+BL115)</f>
        <v>-68</v>
      </c>
      <c r="BN106" s="835">
        <f>ABS(BM106)</f>
        <v>68</v>
      </c>
      <c r="BO106" s="345"/>
      <c r="BP106" s="835"/>
      <c r="BQ106" s="840" t="s">
        <v>472</v>
      </c>
      <c r="BR106" s="827" t="s">
        <v>473</v>
      </c>
      <c r="BS106" s="835">
        <f>BQ82-(BR113+BR115)</f>
        <v>-68</v>
      </c>
      <c r="BT106" s="835">
        <f>ABS(BS106)</f>
        <v>68</v>
      </c>
      <c r="BU106" s="345"/>
      <c r="BV106" s="835"/>
      <c r="BW106" s="840" t="s">
        <v>472</v>
      </c>
      <c r="BX106" s="827" t="s">
        <v>473</v>
      </c>
      <c r="BY106" s="835">
        <f>BW82-(BX113+BX115)</f>
        <v>-68</v>
      </c>
      <c r="BZ106" s="835">
        <f>ABS(BY106)</f>
        <v>68</v>
      </c>
      <c r="CA106" s="345"/>
      <c r="CB106" s="835"/>
      <c r="CC106" s="840" t="s">
        <v>472</v>
      </c>
      <c r="CD106" s="827" t="s">
        <v>473</v>
      </c>
      <c r="CE106" s="835">
        <f>CC82-(CD113+CD115)</f>
        <v>-68</v>
      </c>
      <c r="CF106" s="835">
        <f>ABS(CE106)</f>
        <v>68</v>
      </c>
      <c r="CG106" s="345"/>
      <c r="CH106" s="835"/>
      <c r="CI106" s="840" t="s">
        <v>472</v>
      </c>
      <c r="CJ106" s="827" t="s">
        <v>473</v>
      </c>
      <c r="CK106" s="835">
        <f>CI82-(CJ113+CJ115)</f>
        <v>-68</v>
      </c>
      <c r="CL106" s="835">
        <f>ABS(CK106)</f>
        <v>68</v>
      </c>
      <c r="CM106" s="345"/>
      <c r="CN106" s="835"/>
      <c r="CO106" s="840" t="s">
        <v>472</v>
      </c>
      <c r="CP106" s="827" t="s">
        <v>473</v>
      </c>
      <c r="CQ106" s="835">
        <f>CO82-(CP113+CP115)</f>
        <v>-68</v>
      </c>
      <c r="CR106" s="835">
        <f>ABS(CQ106)</f>
        <v>68</v>
      </c>
      <c r="CS106" s="345"/>
      <c r="CT106" s="835"/>
      <c r="CU106" s="840" t="s">
        <v>472</v>
      </c>
      <c r="CV106" s="827" t="s">
        <v>473</v>
      </c>
      <c r="CW106" s="835">
        <f>CU82-(CV113+CV115)</f>
        <v>-68</v>
      </c>
      <c r="CX106" s="835">
        <f>ABS(CW106)</f>
        <v>68</v>
      </c>
      <c r="CY106" s="345"/>
      <c r="CZ106" s="835"/>
      <c r="DA106" s="840" t="s">
        <v>472</v>
      </c>
      <c r="DB106" s="827" t="s">
        <v>473</v>
      </c>
      <c r="DC106" s="835">
        <f>DA82-(DB113+DB115)</f>
        <v>-68</v>
      </c>
      <c r="DD106" s="835">
        <f>ABS(DC106)</f>
        <v>68</v>
      </c>
      <c r="DE106" s="345"/>
      <c r="DF106" s="835"/>
      <c r="DG106" s="840" t="s">
        <v>472</v>
      </c>
      <c r="DH106" s="827" t="s">
        <v>473</v>
      </c>
      <c r="DI106" s="835">
        <f>DG82-(DH113+DH115)</f>
        <v>-68</v>
      </c>
      <c r="DJ106" s="835">
        <f>ABS(DI106)</f>
        <v>68</v>
      </c>
      <c r="DK106" s="345"/>
      <c r="DL106" s="835"/>
      <c r="DM106" s="840" t="s">
        <v>472</v>
      </c>
      <c r="DN106" s="827" t="s">
        <v>473</v>
      </c>
      <c r="DO106" s="835">
        <f>DM82-(DN113+DN115)</f>
        <v>-68</v>
      </c>
      <c r="DP106" s="835">
        <f>ABS(DO106)</f>
        <v>68</v>
      </c>
      <c r="DQ106" s="345"/>
      <c r="DR106" s="835"/>
      <c r="DS106" s="840" t="s">
        <v>472</v>
      </c>
      <c r="DT106" s="827" t="s">
        <v>473</v>
      </c>
      <c r="DU106" s="835">
        <f>DS82-(DT113+DT115)</f>
        <v>-68</v>
      </c>
      <c r="DV106" s="835">
        <f>ABS(DU106)</f>
        <v>68</v>
      </c>
      <c r="DW106" s="345"/>
      <c r="DX106" s="835"/>
      <c r="DY106" s="840" t="s">
        <v>472</v>
      </c>
      <c r="DZ106" s="827" t="s">
        <v>473</v>
      </c>
      <c r="EA106" s="835">
        <f>DY82-(DZ113+DZ115)</f>
        <v>-68</v>
      </c>
      <c r="EB106" s="835">
        <f>ABS(EA106)</f>
        <v>68</v>
      </c>
      <c r="EC106" s="345"/>
      <c r="ED106" s="835"/>
      <c r="EE106" s="840" t="s">
        <v>472</v>
      </c>
      <c r="EF106" s="827" t="s">
        <v>473</v>
      </c>
      <c r="EG106" s="835">
        <f>EE82-(EF113+EF115)</f>
        <v>-68</v>
      </c>
      <c r="EH106" s="835">
        <f>ABS(EG106)</f>
        <v>68</v>
      </c>
      <c r="EI106" s="345"/>
      <c r="EJ106" s="835"/>
      <c r="EK106" s="840" t="s">
        <v>472</v>
      </c>
      <c r="EL106" s="827" t="s">
        <v>473</v>
      </c>
      <c r="EM106" s="835">
        <f>EK82-(EL113+EL115)</f>
        <v>-68</v>
      </c>
      <c r="EN106" s="835">
        <f>ABS(EM106)</f>
        <v>68</v>
      </c>
      <c r="EO106" s="345"/>
      <c r="EP106" s="835"/>
      <c r="EQ106" s="840" t="s">
        <v>472</v>
      </c>
      <c r="ER106" s="827" t="s">
        <v>473</v>
      </c>
      <c r="ES106" s="835">
        <f>EQ82-(ER113+ER115)</f>
        <v>-68</v>
      </c>
      <c r="ET106" s="835">
        <f>ABS(ES106)</f>
        <v>68</v>
      </c>
      <c r="EU106" s="345"/>
      <c r="EV106" s="835"/>
      <c r="EW106" s="840" t="s">
        <v>472</v>
      </c>
      <c r="EX106" s="827" t="s">
        <v>473</v>
      </c>
      <c r="EY106" s="835">
        <f>EW82-(EX113+EX115)</f>
        <v>-68</v>
      </c>
      <c r="EZ106" s="835">
        <f>ABS(EY106)</f>
        <v>68</v>
      </c>
      <c r="FA106" s="345"/>
      <c r="FB106" s="835"/>
      <c r="FC106" s="840" t="s">
        <v>472</v>
      </c>
      <c r="FD106" s="827" t="s">
        <v>473</v>
      </c>
      <c r="FE106" s="835">
        <f>FC82-(FD113+FD115)</f>
        <v>-68</v>
      </c>
      <c r="FF106" s="835">
        <f>ABS(FE106)</f>
        <v>68</v>
      </c>
      <c r="FG106" s="345"/>
      <c r="FH106" s="835"/>
      <c r="FI106" s="840" t="s">
        <v>472</v>
      </c>
      <c r="FJ106" s="827" t="s">
        <v>473</v>
      </c>
      <c r="FK106" s="835">
        <f>FI82-(FJ113+FJ115)</f>
        <v>-68</v>
      </c>
      <c r="FL106" s="835">
        <f>ABS(FK106)</f>
        <v>68</v>
      </c>
      <c r="FM106" s="345"/>
      <c r="FN106" s="835"/>
      <c r="FO106" s="840" t="s">
        <v>472</v>
      </c>
      <c r="FP106" s="827" t="s">
        <v>473</v>
      </c>
      <c r="FQ106" s="835">
        <f>FO82-(FP113+FP115)</f>
        <v>-68</v>
      </c>
      <c r="FR106" s="835">
        <f>ABS(FQ106)</f>
        <v>68</v>
      </c>
      <c r="FS106" s="345"/>
      <c r="FT106" s="835"/>
      <c r="FU106" s="840" t="s">
        <v>472</v>
      </c>
      <c r="FV106" s="827" t="s">
        <v>473</v>
      </c>
      <c r="FW106" s="835">
        <f>FU82-(FV113+FV115)</f>
        <v>-68</v>
      </c>
      <c r="FX106" s="835">
        <f>ABS(FW106)</f>
        <v>68</v>
      </c>
      <c r="FY106" s="345"/>
    </row>
    <row r="107" spans="1:181" x14ac:dyDescent="0.3">
      <c r="A107" s="19"/>
      <c r="B107" s="827" t="s">
        <v>418</v>
      </c>
      <c r="C107" s="840">
        <f>C80</f>
        <v>172</v>
      </c>
      <c r="D107" s="835"/>
      <c r="E107" s="835"/>
      <c r="F107" s="835"/>
      <c r="G107" s="345"/>
      <c r="H107" s="827" t="s">
        <v>418</v>
      </c>
      <c r="I107" s="840">
        <f>I80</f>
        <v>172</v>
      </c>
      <c r="J107" s="835"/>
      <c r="K107" s="835"/>
      <c r="L107" s="835"/>
      <c r="M107" s="345"/>
      <c r="N107" s="827" t="s">
        <v>418</v>
      </c>
      <c r="O107" s="840">
        <f>O80</f>
        <v>172</v>
      </c>
      <c r="P107" s="835"/>
      <c r="Q107" s="835"/>
      <c r="R107" s="835"/>
      <c r="S107" s="345"/>
      <c r="T107" s="827" t="s">
        <v>418</v>
      </c>
      <c r="U107" s="840">
        <f>U80</f>
        <v>172</v>
      </c>
      <c r="V107" s="835"/>
      <c r="W107" s="835"/>
      <c r="X107" s="835"/>
      <c r="Y107" s="345"/>
      <c r="Z107" s="827" t="s">
        <v>418</v>
      </c>
      <c r="AA107" s="840">
        <f>AA80</f>
        <v>172</v>
      </c>
      <c r="AB107" s="835"/>
      <c r="AC107" s="835"/>
      <c r="AD107" s="835"/>
      <c r="AE107" s="345"/>
      <c r="AF107" s="827" t="s">
        <v>418</v>
      </c>
      <c r="AG107" s="840">
        <f>AG80</f>
        <v>172</v>
      </c>
      <c r="AH107" s="835"/>
      <c r="AI107" s="835"/>
      <c r="AJ107" s="835"/>
      <c r="AK107" s="345"/>
      <c r="AL107" s="827" t="s">
        <v>418</v>
      </c>
      <c r="AM107" s="840">
        <f>AM80</f>
        <v>172</v>
      </c>
      <c r="AN107" s="835"/>
      <c r="AO107" s="835"/>
      <c r="AP107" s="835"/>
      <c r="AQ107" s="345"/>
      <c r="AR107" s="827" t="s">
        <v>418</v>
      </c>
      <c r="AS107" s="840">
        <f>AS80</f>
        <v>172</v>
      </c>
      <c r="AT107" s="835"/>
      <c r="AU107" s="835"/>
      <c r="AV107" s="835"/>
      <c r="AW107" s="345"/>
      <c r="AX107" s="827" t="s">
        <v>418</v>
      </c>
      <c r="AY107" s="840">
        <f>AY80</f>
        <v>172</v>
      </c>
      <c r="AZ107" s="835"/>
      <c r="BA107" s="835"/>
      <c r="BB107" s="835"/>
      <c r="BC107" s="345"/>
      <c r="BD107" s="827" t="s">
        <v>418</v>
      </c>
      <c r="BE107" s="840">
        <f>BE80</f>
        <v>172</v>
      </c>
      <c r="BF107" s="835"/>
      <c r="BG107" s="835"/>
      <c r="BH107" s="835"/>
      <c r="BI107" s="345"/>
      <c r="BJ107" s="827" t="s">
        <v>418</v>
      </c>
      <c r="BK107" s="840">
        <f>BK80</f>
        <v>172</v>
      </c>
      <c r="BL107" s="835"/>
      <c r="BM107" s="835"/>
      <c r="BN107" s="835"/>
      <c r="BO107" s="345"/>
      <c r="BP107" s="827" t="s">
        <v>418</v>
      </c>
      <c r="BQ107" s="840">
        <f>BQ80</f>
        <v>172</v>
      </c>
      <c r="BR107" s="835"/>
      <c r="BS107" s="835"/>
      <c r="BT107" s="835"/>
      <c r="BU107" s="345"/>
      <c r="BV107" s="827" t="s">
        <v>418</v>
      </c>
      <c r="BW107" s="840">
        <f>BW80</f>
        <v>172</v>
      </c>
      <c r="BX107" s="835"/>
      <c r="BY107" s="835"/>
      <c r="BZ107" s="835"/>
      <c r="CA107" s="345"/>
      <c r="CB107" s="827" t="s">
        <v>418</v>
      </c>
      <c r="CC107" s="840">
        <f>CC80</f>
        <v>172</v>
      </c>
      <c r="CD107" s="835"/>
      <c r="CE107" s="835"/>
      <c r="CF107" s="835"/>
      <c r="CG107" s="345"/>
      <c r="CH107" s="827" t="s">
        <v>418</v>
      </c>
      <c r="CI107" s="840">
        <f>CI80</f>
        <v>172</v>
      </c>
      <c r="CJ107" s="835"/>
      <c r="CK107" s="835"/>
      <c r="CL107" s="835"/>
      <c r="CM107" s="345"/>
      <c r="CN107" s="827" t="s">
        <v>418</v>
      </c>
      <c r="CO107" s="840">
        <f>CO80</f>
        <v>172</v>
      </c>
      <c r="CP107" s="835"/>
      <c r="CQ107" s="835"/>
      <c r="CR107" s="835"/>
      <c r="CS107" s="345"/>
      <c r="CT107" s="827" t="s">
        <v>418</v>
      </c>
      <c r="CU107" s="840">
        <f>CU80</f>
        <v>172</v>
      </c>
      <c r="CV107" s="835"/>
      <c r="CW107" s="835"/>
      <c r="CX107" s="835"/>
      <c r="CY107" s="345"/>
      <c r="CZ107" s="827" t="s">
        <v>418</v>
      </c>
      <c r="DA107" s="840">
        <f>DA80</f>
        <v>172</v>
      </c>
      <c r="DB107" s="835"/>
      <c r="DC107" s="835"/>
      <c r="DD107" s="835"/>
      <c r="DE107" s="345"/>
      <c r="DF107" s="827" t="s">
        <v>418</v>
      </c>
      <c r="DG107" s="840">
        <f>DG80</f>
        <v>172</v>
      </c>
      <c r="DH107" s="835"/>
      <c r="DI107" s="835"/>
      <c r="DJ107" s="835"/>
      <c r="DK107" s="345"/>
      <c r="DL107" s="827" t="s">
        <v>418</v>
      </c>
      <c r="DM107" s="840">
        <f>DM80</f>
        <v>172</v>
      </c>
      <c r="DN107" s="835"/>
      <c r="DO107" s="835"/>
      <c r="DP107" s="835"/>
      <c r="DQ107" s="345"/>
      <c r="DR107" s="827" t="s">
        <v>418</v>
      </c>
      <c r="DS107" s="840">
        <f>DS80</f>
        <v>172</v>
      </c>
      <c r="DT107" s="835"/>
      <c r="DU107" s="835"/>
      <c r="DV107" s="835"/>
      <c r="DW107" s="345"/>
      <c r="DX107" s="827" t="s">
        <v>418</v>
      </c>
      <c r="DY107" s="840">
        <f>DY80</f>
        <v>172</v>
      </c>
      <c r="DZ107" s="835"/>
      <c r="EA107" s="835"/>
      <c r="EB107" s="835"/>
      <c r="EC107" s="345"/>
      <c r="ED107" s="827" t="s">
        <v>418</v>
      </c>
      <c r="EE107" s="840">
        <f>EE80</f>
        <v>172</v>
      </c>
      <c r="EF107" s="835"/>
      <c r="EG107" s="835"/>
      <c r="EH107" s="835"/>
      <c r="EI107" s="345"/>
      <c r="EJ107" s="827" t="s">
        <v>418</v>
      </c>
      <c r="EK107" s="840">
        <f>EK80</f>
        <v>172</v>
      </c>
      <c r="EL107" s="835"/>
      <c r="EM107" s="835"/>
      <c r="EN107" s="835"/>
      <c r="EO107" s="345"/>
      <c r="EP107" s="827" t="s">
        <v>418</v>
      </c>
      <c r="EQ107" s="840">
        <f>EQ80</f>
        <v>172</v>
      </c>
      <c r="ER107" s="835"/>
      <c r="ES107" s="835"/>
      <c r="ET107" s="835"/>
      <c r="EU107" s="345"/>
      <c r="EV107" s="827" t="s">
        <v>418</v>
      </c>
      <c r="EW107" s="840">
        <f>EW80</f>
        <v>172</v>
      </c>
      <c r="EX107" s="835"/>
      <c r="EY107" s="835"/>
      <c r="EZ107" s="835"/>
      <c r="FA107" s="345"/>
      <c r="FB107" s="827" t="s">
        <v>418</v>
      </c>
      <c r="FC107" s="840">
        <f>FC80</f>
        <v>172</v>
      </c>
      <c r="FD107" s="835"/>
      <c r="FE107" s="835"/>
      <c r="FF107" s="835"/>
      <c r="FG107" s="345"/>
      <c r="FH107" s="827" t="s">
        <v>418</v>
      </c>
      <c r="FI107" s="840">
        <f>FI80</f>
        <v>172</v>
      </c>
      <c r="FJ107" s="835"/>
      <c r="FK107" s="835"/>
      <c r="FL107" s="835"/>
      <c r="FM107" s="345"/>
      <c r="FN107" s="827" t="s">
        <v>418</v>
      </c>
      <c r="FO107" s="840">
        <f>FO80</f>
        <v>172</v>
      </c>
      <c r="FP107" s="835"/>
      <c r="FQ107" s="835"/>
      <c r="FR107" s="835"/>
      <c r="FS107" s="345"/>
      <c r="FT107" s="827" t="s">
        <v>418</v>
      </c>
      <c r="FU107" s="840">
        <f>FU80</f>
        <v>172</v>
      </c>
      <c r="FV107" s="835"/>
      <c r="FW107" s="835"/>
      <c r="FX107" s="835"/>
      <c r="FY107" s="345"/>
    </row>
    <row r="108" spans="1:181" x14ac:dyDescent="0.3">
      <c r="A108" s="19"/>
      <c r="B108" s="827" t="s">
        <v>417</v>
      </c>
      <c r="C108" s="840">
        <f>C81</f>
        <v>172</v>
      </c>
      <c r="D108" s="835"/>
      <c r="E108" s="835"/>
      <c r="F108" s="835"/>
      <c r="G108" s="345"/>
      <c r="H108" s="827" t="s">
        <v>417</v>
      </c>
      <c r="I108" s="840">
        <f>I81</f>
        <v>172</v>
      </c>
      <c r="J108" s="835"/>
      <c r="K108" s="835"/>
      <c r="L108" s="835"/>
      <c r="M108" s="345"/>
      <c r="N108" s="827" t="s">
        <v>417</v>
      </c>
      <c r="O108" s="840">
        <f>O81</f>
        <v>172</v>
      </c>
      <c r="P108" s="835"/>
      <c r="Q108" s="835"/>
      <c r="R108" s="835"/>
      <c r="S108" s="345"/>
      <c r="T108" s="827" t="s">
        <v>417</v>
      </c>
      <c r="U108" s="840">
        <f>U81</f>
        <v>172</v>
      </c>
      <c r="V108" s="835"/>
      <c r="W108" s="835"/>
      <c r="X108" s="835"/>
      <c r="Y108" s="345"/>
      <c r="Z108" s="827" t="s">
        <v>417</v>
      </c>
      <c r="AA108" s="840">
        <f>AA81</f>
        <v>172</v>
      </c>
      <c r="AB108" s="835"/>
      <c r="AC108" s="835"/>
      <c r="AD108" s="835"/>
      <c r="AE108" s="345"/>
      <c r="AF108" s="827" t="s">
        <v>417</v>
      </c>
      <c r="AG108" s="840">
        <f>AG81</f>
        <v>172</v>
      </c>
      <c r="AH108" s="835"/>
      <c r="AI108" s="835"/>
      <c r="AJ108" s="835"/>
      <c r="AK108" s="345"/>
      <c r="AL108" s="827" t="s">
        <v>417</v>
      </c>
      <c r="AM108" s="840">
        <f>AM81</f>
        <v>172</v>
      </c>
      <c r="AN108" s="835"/>
      <c r="AO108" s="835"/>
      <c r="AP108" s="835"/>
      <c r="AQ108" s="345"/>
      <c r="AR108" s="827" t="s">
        <v>417</v>
      </c>
      <c r="AS108" s="840">
        <f>AS81</f>
        <v>172</v>
      </c>
      <c r="AT108" s="835"/>
      <c r="AU108" s="835"/>
      <c r="AV108" s="835"/>
      <c r="AW108" s="345"/>
      <c r="AX108" s="827" t="s">
        <v>417</v>
      </c>
      <c r="AY108" s="840">
        <f>AY81</f>
        <v>172</v>
      </c>
      <c r="AZ108" s="835"/>
      <c r="BA108" s="835"/>
      <c r="BB108" s="835"/>
      <c r="BC108" s="345"/>
      <c r="BD108" s="827" t="s">
        <v>417</v>
      </c>
      <c r="BE108" s="840">
        <f>BE81</f>
        <v>172</v>
      </c>
      <c r="BF108" s="835"/>
      <c r="BG108" s="835"/>
      <c r="BH108" s="835"/>
      <c r="BI108" s="345"/>
      <c r="BJ108" s="827" t="s">
        <v>417</v>
      </c>
      <c r="BK108" s="840">
        <f>BK81</f>
        <v>172</v>
      </c>
      <c r="BL108" s="835"/>
      <c r="BM108" s="835"/>
      <c r="BN108" s="835"/>
      <c r="BO108" s="345"/>
      <c r="BP108" s="827" t="s">
        <v>417</v>
      </c>
      <c r="BQ108" s="840">
        <f>BQ81</f>
        <v>172</v>
      </c>
      <c r="BR108" s="835"/>
      <c r="BS108" s="835"/>
      <c r="BT108" s="835"/>
      <c r="BU108" s="345"/>
      <c r="BV108" s="827" t="s">
        <v>417</v>
      </c>
      <c r="BW108" s="840">
        <f>BW81</f>
        <v>172</v>
      </c>
      <c r="BX108" s="835"/>
      <c r="BY108" s="835"/>
      <c r="BZ108" s="835"/>
      <c r="CA108" s="345"/>
      <c r="CB108" s="827" t="s">
        <v>417</v>
      </c>
      <c r="CC108" s="840">
        <f>CC81</f>
        <v>172</v>
      </c>
      <c r="CD108" s="835"/>
      <c r="CE108" s="835"/>
      <c r="CF108" s="835"/>
      <c r="CG108" s="345"/>
      <c r="CH108" s="827" t="s">
        <v>417</v>
      </c>
      <c r="CI108" s="840">
        <f>CI81</f>
        <v>172</v>
      </c>
      <c r="CJ108" s="835"/>
      <c r="CK108" s="835"/>
      <c r="CL108" s="835"/>
      <c r="CM108" s="345"/>
      <c r="CN108" s="827" t="s">
        <v>417</v>
      </c>
      <c r="CO108" s="840">
        <f>CO81</f>
        <v>172</v>
      </c>
      <c r="CP108" s="835"/>
      <c r="CQ108" s="835"/>
      <c r="CR108" s="835"/>
      <c r="CS108" s="345"/>
      <c r="CT108" s="827" t="s">
        <v>417</v>
      </c>
      <c r="CU108" s="840">
        <f>CU81</f>
        <v>172</v>
      </c>
      <c r="CV108" s="835"/>
      <c r="CW108" s="835"/>
      <c r="CX108" s="835"/>
      <c r="CY108" s="345"/>
      <c r="CZ108" s="827" t="s">
        <v>417</v>
      </c>
      <c r="DA108" s="840">
        <f>DA81</f>
        <v>172</v>
      </c>
      <c r="DB108" s="835"/>
      <c r="DC108" s="835"/>
      <c r="DD108" s="835"/>
      <c r="DE108" s="345"/>
      <c r="DF108" s="827" t="s">
        <v>417</v>
      </c>
      <c r="DG108" s="840">
        <f>DG81</f>
        <v>172</v>
      </c>
      <c r="DH108" s="835"/>
      <c r="DI108" s="835"/>
      <c r="DJ108" s="835"/>
      <c r="DK108" s="345"/>
      <c r="DL108" s="827" t="s">
        <v>417</v>
      </c>
      <c r="DM108" s="840">
        <f>DM81</f>
        <v>172</v>
      </c>
      <c r="DN108" s="835"/>
      <c r="DO108" s="835"/>
      <c r="DP108" s="835"/>
      <c r="DQ108" s="345"/>
      <c r="DR108" s="827" t="s">
        <v>417</v>
      </c>
      <c r="DS108" s="840">
        <f>DS81</f>
        <v>172</v>
      </c>
      <c r="DT108" s="835"/>
      <c r="DU108" s="835"/>
      <c r="DV108" s="835"/>
      <c r="DW108" s="345"/>
      <c r="DX108" s="827" t="s">
        <v>417</v>
      </c>
      <c r="DY108" s="840">
        <f>DY81</f>
        <v>172</v>
      </c>
      <c r="DZ108" s="835"/>
      <c r="EA108" s="835"/>
      <c r="EB108" s="835"/>
      <c r="EC108" s="345"/>
      <c r="ED108" s="827" t="s">
        <v>417</v>
      </c>
      <c r="EE108" s="840">
        <f>EE81</f>
        <v>172</v>
      </c>
      <c r="EF108" s="835"/>
      <c r="EG108" s="835"/>
      <c r="EH108" s="835"/>
      <c r="EI108" s="345"/>
      <c r="EJ108" s="827" t="s">
        <v>417</v>
      </c>
      <c r="EK108" s="840">
        <f>EK81</f>
        <v>172</v>
      </c>
      <c r="EL108" s="835"/>
      <c r="EM108" s="835"/>
      <c r="EN108" s="835"/>
      <c r="EO108" s="345"/>
      <c r="EP108" s="827" t="s">
        <v>417</v>
      </c>
      <c r="EQ108" s="840">
        <f>EQ81</f>
        <v>172</v>
      </c>
      <c r="ER108" s="835"/>
      <c r="ES108" s="835"/>
      <c r="ET108" s="835"/>
      <c r="EU108" s="345"/>
      <c r="EV108" s="827" t="s">
        <v>417</v>
      </c>
      <c r="EW108" s="840">
        <f>EW81</f>
        <v>172</v>
      </c>
      <c r="EX108" s="835"/>
      <c r="EY108" s="835"/>
      <c r="EZ108" s="835"/>
      <c r="FA108" s="345"/>
      <c r="FB108" s="827" t="s">
        <v>417</v>
      </c>
      <c r="FC108" s="840">
        <f>FC81</f>
        <v>172</v>
      </c>
      <c r="FD108" s="835"/>
      <c r="FE108" s="835"/>
      <c r="FF108" s="835"/>
      <c r="FG108" s="345"/>
      <c r="FH108" s="827" t="s">
        <v>417</v>
      </c>
      <c r="FI108" s="840">
        <f>FI81</f>
        <v>172</v>
      </c>
      <c r="FJ108" s="835"/>
      <c r="FK108" s="835"/>
      <c r="FL108" s="835"/>
      <c r="FM108" s="345"/>
      <c r="FN108" s="827" t="s">
        <v>417</v>
      </c>
      <c r="FO108" s="840">
        <f>FO81</f>
        <v>172</v>
      </c>
      <c r="FP108" s="835"/>
      <c r="FQ108" s="835"/>
      <c r="FR108" s="835"/>
      <c r="FS108" s="345"/>
      <c r="FT108" s="827" t="s">
        <v>417</v>
      </c>
      <c r="FU108" s="840">
        <f>FU81</f>
        <v>172</v>
      </c>
      <c r="FV108" s="835"/>
      <c r="FW108" s="835"/>
      <c r="FX108" s="835"/>
      <c r="FY108" s="345"/>
    </row>
    <row r="109" spans="1:181" x14ac:dyDescent="0.3">
      <c r="A109" s="19"/>
      <c r="B109" s="827" t="s">
        <v>416</v>
      </c>
      <c r="C109" s="840">
        <f>C82</f>
        <v>172</v>
      </c>
      <c r="D109" s="835"/>
      <c r="E109" s="835"/>
      <c r="F109" s="835"/>
      <c r="G109" s="345"/>
      <c r="H109" s="827" t="s">
        <v>416</v>
      </c>
      <c r="I109" s="840">
        <f>I82</f>
        <v>172</v>
      </c>
      <c r="J109" s="835"/>
      <c r="K109" s="835"/>
      <c r="L109" s="835"/>
      <c r="M109" s="345"/>
      <c r="N109" s="827" t="s">
        <v>416</v>
      </c>
      <c r="O109" s="840">
        <f>O82</f>
        <v>172</v>
      </c>
      <c r="P109" s="835"/>
      <c r="Q109" s="835"/>
      <c r="R109" s="835"/>
      <c r="S109" s="345"/>
      <c r="T109" s="827" t="s">
        <v>416</v>
      </c>
      <c r="U109" s="840">
        <f>U82</f>
        <v>172</v>
      </c>
      <c r="V109" s="835"/>
      <c r="W109" s="835"/>
      <c r="X109" s="835"/>
      <c r="Y109" s="345"/>
      <c r="Z109" s="827" t="s">
        <v>416</v>
      </c>
      <c r="AA109" s="840">
        <f>AA82</f>
        <v>172</v>
      </c>
      <c r="AB109" s="835"/>
      <c r="AC109" s="835"/>
      <c r="AD109" s="835"/>
      <c r="AE109" s="345"/>
      <c r="AF109" s="827" t="s">
        <v>416</v>
      </c>
      <c r="AG109" s="840">
        <f>AG82</f>
        <v>172</v>
      </c>
      <c r="AH109" s="835"/>
      <c r="AI109" s="835"/>
      <c r="AJ109" s="835"/>
      <c r="AK109" s="345"/>
      <c r="AL109" s="827" t="s">
        <v>416</v>
      </c>
      <c r="AM109" s="840">
        <f>AM82</f>
        <v>172</v>
      </c>
      <c r="AN109" s="835"/>
      <c r="AO109" s="835"/>
      <c r="AP109" s="835"/>
      <c r="AQ109" s="345"/>
      <c r="AR109" s="827" t="s">
        <v>416</v>
      </c>
      <c r="AS109" s="840">
        <f>AS82</f>
        <v>172</v>
      </c>
      <c r="AT109" s="835"/>
      <c r="AU109" s="835"/>
      <c r="AV109" s="835"/>
      <c r="AW109" s="345"/>
      <c r="AX109" s="827" t="s">
        <v>416</v>
      </c>
      <c r="AY109" s="840">
        <f>AY82</f>
        <v>172</v>
      </c>
      <c r="AZ109" s="835"/>
      <c r="BA109" s="835"/>
      <c r="BB109" s="835"/>
      <c r="BC109" s="345"/>
      <c r="BD109" s="827" t="s">
        <v>416</v>
      </c>
      <c r="BE109" s="840">
        <f>BE82</f>
        <v>172</v>
      </c>
      <c r="BF109" s="835"/>
      <c r="BG109" s="835"/>
      <c r="BH109" s="835"/>
      <c r="BI109" s="345"/>
      <c r="BJ109" s="827" t="s">
        <v>416</v>
      </c>
      <c r="BK109" s="840">
        <f>BK82</f>
        <v>172</v>
      </c>
      <c r="BL109" s="835"/>
      <c r="BM109" s="835"/>
      <c r="BN109" s="835"/>
      <c r="BO109" s="345"/>
      <c r="BP109" s="827" t="s">
        <v>416</v>
      </c>
      <c r="BQ109" s="840">
        <f>BQ82</f>
        <v>172</v>
      </c>
      <c r="BR109" s="835"/>
      <c r="BS109" s="835"/>
      <c r="BT109" s="835"/>
      <c r="BU109" s="345"/>
      <c r="BV109" s="827" t="s">
        <v>416</v>
      </c>
      <c r="BW109" s="840">
        <f>BW82</f>
        <v>172</v>
      </c>
      <c r="BX109" s="835"/>
      <c r="BY109" s="835"/>
      <c r="BZ109" s="835"/>
      <c r="CA109" s="345"/>
      <c r="CB109" s="827" t="s">
        <v>416</v>
      </c>
      <c r="CC109" s="840">
        <f>CC82</f>
        <v>172</v>
      </c>
      <c r="CD109" s="835"/>
      <c r="CE109" s="835"/>
      <c r="CF109" s="835"/>
      <c r="CG109" s="345"/>
      <c r="CH109" s="827" t="s">
        <v>416</v>
      </c>
      <c r="CI109" s="840">
        <f>CI82</f>
        <v>172</v>
      </c>
      <c r="CJ109" s="835"/>
      <c r="CK109" s="835"/>
      <c r="CL109" s="835"/>
      <c r="CM109" s="345"/>
      <c r="CN109" s="827" t="s">
        <v>416</v>
      </c>
      <c r="CO109" s="840">
        <f>CO82</f>
        <v>172</v>
      </c>
      <c r="CP109" s="835"/>
      <c r="CQ109" s="835"/>
      <c r="CR109" s="835"/>
      <c r="CS109" s="345"/>
      <c r="CT109" s="827" t="s">
        <v>416</v>
      </c>
      <c r="CU109" s="840">
        <f>CU82</f>
        <v>172</v>
      </c>
      <c r="CV109" s="835"/>
      <c r="CW109" s="835"/>
      <c r="CX109" s="835"/>
      <c r="CY109" s="345"/>
      <c r="CZ109" s="827" t="s">
        <v>416</v>
      </c>
      <c r="DA109" s="840">
        <f>DA82</f>
        <v>172</v>
      </c>
      <c r="DB109" s="835"/>
      <c r="DC109" s="835"/>
      <c r="DD109" s="835"/>
      <c r="DE109" s="345"/>
      <c r="DF109" s="827" t="s">
        <v>416</v>
      </c>
      <c r="DG109" s="840">
        <f>DG82</f>
        <v>172</v>
      </c>
      <c r="DH109" s="835"/>
      <c r="DI109" s="835"/>
      <c r="DJ109" s="835"/>
      <c r="DK109" s="345"/>
      <c r="DL109" s="827" t="s">
        <v>416</v>
      </c>
      <c r="DM109" s="840">
        <f>DM82</f>
        <v>172</v>
      </c>
      <c r="DN109" s="835"/>
      <c r="DO109" s="835"/>
      <c r="DP109" s="835"/>
      <c r="DQ109" s="345"/>
      <c r="DR109" s="827" t="s">
        <v>416</v>
      </c>
      <c r="DS109" s="840">
        <f>DS82</f>
        <v>172</v>
      </c>
      <c r="DT109" s="835"/>
      <c r="DU109" s="835"/>
      <c r="DV109" s="835"/>
      <c r="DW109" s="345"/>
      <c r="DX109" s="827" t="s">
        <v>416</v>
      </c>
      <c r="DY109" s="840">
        <f>DY82</f>
        <v>172</v>
      </c>
      <c r="DZ109" s="835"/>
      <c r="EA109" s="835"/>
      <c r="EB109" s="835"/>
      <c r="EC109" s="345"/>
      <c r="ED109" s="827" t="s">
        <v>416</v>
      </c>
      <c r="EE109" s="840">
        <f>EE82</f>
        <v>172</v>
      </c>
      <c r="EF109" s="835"/>
      <c r="EG109" s="835"/>
      <c r="EH109" s="835"/>
      <c r="EI109" s="345"/>
      <c r="EJ109" s="827" t="s">
        <v>416</v>
      </c>
      <c r="EK109" s="840">
        <f>EK82</f>
        <v>172</v>
      </c>
      <c r="EL109" s="835"/>
      <c r="EM109" s="835"/>
      <c r="EN109" s="835"/>
      <c r="EO109" s="345"/>
      <c r="EP109" s="827" t="s">
        <v>416</v>
      </c>
      <c r="EQ109" s="840">
        <f>EQ82</f>
        <v>172</v>
      </c>
      <c r="ER109" s="835"/>
      <c r="ES109" s="835"/>
      <c r="ET109" s="835"/>
      <c r="EU109" s="345"/>
      <c r="EV109" s="827" t="s">
        <v>416</v>
      </c>
      <c r="EW109" s="840">
        <f>EW82</f>
        <v>172</v>
      </c>
      <c r="EX109" s="835"/>
      <c r="EY109" s="835"/>
      <c r="EZ109" s="835"/>
      <c r="FA109" s="345"/>
      <c r="FB109" s="827" t="s">
        <v>416</v>
      </c>
      <c r="FC109" s="840">
        <f>FC82</f>
        <v>172</v>
      </c>
      <c r="FD109" s="835"/>
      <c r="FE109" s="835"/>
      <c r="FF109" s="835"/>
      <c r="FG109" s="345"/>
      <c r="FH109" s="827" t="s">
        <v>416</v>
      </c>
      <c r="FI109" s="840">
        <f>FI82</f>
        <v>172</v>
      </c>
      <c r="FJ109" s="835"/>
      <c r="FK109" s="835"/>
      <c r="FL109" s="835"/>
      <c r="FM109" s="345"/>
      <c r="FN109" s="827" t="s">
        <v>416</v>
      </c>
      <c r="FO109" s="840">
        <f>FO82</f>
        <v>172</v>
      </c>
      <c r="FP109" s="835"/>
      <c r="FQ109" s="835"/>
      <c r="FR109" s="835"/>
      <c r="FS109" s="345"/>
      <c r="FT109" s="827" t="s">
        <v>416</v>
      </c>
      <c r="FU109" s="840">
        <f>FU82</f>
        <v>172</v>
      </c>
      <c r="FV109" s="835"/>
      <c r="FW109" s="835"/>
      <c r="FX109" s="835"/>
      <c r="FY109" s="345"/>
    </row>
    <row r="110" spans="1:181" x14ac:dyDescent="0.3">
      <c r="A110" s="19"/>
      <c r="B110" s="827" t="s">
        <v>415</v>
      </c>
      <c r="C110" s="840">
        <f>C83</f>
        <v>172</v>
      </c>
      <c r="D110" s="835"/>
      <c r="E110" s="835"/>
      <c r="F110" s="835"/>
      <c r="G110" s="345"/>
      <c r="H110" s="827" t="s">
        <v>415</v>
      </c>
      <c r="I110" s="840">
        <f>I83</f>
        <v>172</v>
      </c>
      <c r="J110" s="835"/>
      <c r="K110" s="835"/>
      <c r="L110" s="835"/>
      <c r="M110" s="345"/>
      <c r="N110" s="827" t="s">
        <v>415</v>
      </c>
      <c r="O110" s="840">
        <f>O83</f>
        <v>172</v>
      </c>
      <c r="P110" s="835"/>
      <c r="Q110" s="835"/>
      <c r="R110" s="835"/>
      <c r="S110" s="345"/>
      <c r="T110" s="827" t="s">
        <v>415</v>
      </c>
      <c r="U110" s="840">
        <f>U83</f>
        <v>172</v>
      </c>
      <c r="V110" s="835"/>
      <c r="W110" s="835"/>
      <c r="X110" s="835"/>
      <c r="Y110" s="345"/>
      <c r="Z110" s="827" t="s">
        <v>415</v>
      </c>
      <c r="AA110" s="840">
        <f>AA83</f>
        <v>172</v>
      </c>
      <c r="AB110" s="835"/>
      <c r="AC110" s="835"/>
      <c r="AD110" s="835"/>
      <c r="AE110" s="345"/>
      <c r="AF110" s="827" t="s">
        <v>415</v>
      </c>
      <c r="AG110" s="840">
        <f>AG83</f>
        <v>172</v>
      </c>
      <c r="AH110" s="835"/>
      <c r="AI110" s="835"/>
      <c r="AJ110" s="835"/>
      <c r="AK110" s="345"/>
      <c r="AL110" s="827" t="s">
        <v>415</v>
      </c>
      <c r="AM110" s="840">
        <f>AM83</f>
        <v>172</v>
      </c>
      <c r="AN110" s="835"/>
      <c r="AO110" s="835"/>
      <c r="AP110" s="835"/>
      <c r="AQ110" s="345"/>
      <c r="AR110" s="827" t="s">
        <v>415</v>
      </c>
      <c r="AS110" s="840">
        <f>AS83</f>
        <v>172</v>
      </c>
      <c r="AT110" s="835"/>
      <c r="AU110" s="835"/>
      <c r="AV110" s="835"/>
      <c r="AW110" s="345"/>
      <c r="AX110" s="827" t="s">
        <v>415</v>
      </c>
      <c r="AY110" s="840">
        <f>AY83</f>
        <v>172</v>
      </c>
      <c r="AZ110" s="835"/>
      <c r="BA110" s="835"/>
      <c r="BB110" s="835"/>
      <c r="BC110" s="345"/>
      <c r="BD110" s="827" t="s">
        <v>415</v>
      </c>
      <c r="BE110" s="840">
        <f>BE83</f>
        <v>172</v>
      </c>
      <c r="BF110" s="835"/>
      <c r="BG110" s="835"/>
      <c r="BH110" s="835"/>
      <c r="BI110" s="345"/>
      <c r="BJ110" s="827" t="s">
        <v>415</v>
      </c>
      <c r="BK110" s="840">
        <f>BK83</f>
        <v>172</v>
      </c>
      <c r="BL110" s="835"/>
      <c r="BM110" s="835"/>
      <c r="BN110" s="835"/>
      <c r="BO110" s="345"/>
      <c r="BP110" s="827" t="s">
        <v>415</v>
      </c>
      <c r="BQ110" s="840">
        <f>BQ83</f>
        <v>172</v>
      </c>
      <c r="BR110" s="835"/>
      <c r="BS110" s="835"/>
      <c r="BT110" s="835"/>
      <c r="BU110" s="345"/>
      <c r="BV110" s="827" t="s">
        <v>415</v>
      </c>
      <c r="BW110" s="840">
        <f>BW83</f>
        <v>172</v>
      </c>
      <c r="BX110" s="835"/>
      <c r="BY110" s="835"/>
      <c r="BZ110" s="835"/>
      <c r="CA110" s="345"/>
      <c r="CB110" s="827" t="s">
        <v>415</v>
      </c>
      <c r="CC110" s="840">
        <f>CC83</f>
        <v>172</v>
      </c>
      <c r="CD110" s="835"/>
      <c r="CE110" s="835"/>
      <c r="CF110" s="835"/>
      <c r="CG110" s="345"/>
      <c r="CH110" s="827" t="s">
        <v>415</v>
      </c>
      <c r="CI110" s="840">
        <f>CI83</f>
        <v>172</v>
      </c>
      <c r="CJ110" s="835"/>
      <c r="CK110" s="835"/>
      <c r="CL110" s="835"/>
      <c r="CM110" s="345"/>
      <c r="CN110" s="827" t="s">
        <v>415</v>
      </c>
      <c r="CO110" s="840">
        <f>CO83</f>
        <v>172</v>
      </c>
      <c r="CP110" s="835"/>
      <c r="CQ110" s="835"/>
      <c r="CR110" s="835"/>
      <c r="CS110" s="345"/>
      <c r="CT110" s="827" t="s">
        <v>415</v>
      </c>
      <c r="CU110" s="840">
        <f>CU83</f>
        <v>172</v>
      </c>
      <c r="CV110" s="835"/>
      <c r="CW110" s="835"/>
      <c r="CX110" s="835"/>
      <c r="CY110" s="345"/>
      <c r="CZ110" s="827" t="s">
        <v>415</v>
      </c>
      <c r="DA110" s="840">
        <f>DA83</f>
        <v>172</v>
      </c>
      <c r="DB110" s="835"/>
      <c r="DC110" s="835"/>
      <c r="DD110" s="835"/>
      <c r="DE110" s="345"/>
      <c r="DF110" s="827" t="s">
        <v>415</v>
      </c>
      <c r="DG110" s="840">
        <f>DG83</f>
        <v>172</v>
      </c>
      <c r="DH110" s="835"/>
      <c r="DI110" s="835"/>
      <c r="DJ110" s="835"/>
      <c r="DK110" s="345"/>
      <c r="DL110" s="827" t="s">
        <v>415</v>
      </c>
      <c r="DM110" s="840">
        <f>DM83</f>
        <v>172</v>
      </c>
      <c r="DN110" s="835"/>
      <c r="DO110" s="835"/>
      <c r="DP110" s="835"/>
      <c r="DQ110" s="345"/>
      <c r="DR110" s="827" t="s">
        <v>415</v>
      </c>
      <c r="DS110" s="840">
        <f>DS83</f>
        <v>172</v>
      </c>
      <c r="DT110" s="835"/>
      <c r="DU110" s="835"/>
      <c r="DV110" s="835"/>
      <c r="DW110" s="345"/>
      <c r="DX110" s="827" t="s">
        <v>415</v>
      </c>
      <c r="DY110" s="840">
        <f>DY83</f>
        <v>172</v>
      </c>
      <c r="DZ110" s="835"/>
      <c r="EA110" s="835"/>
      <c r="EB110" s="835"/>
      <c r="EC110" s="345"/>
      <c r="ED110" s="827" t="s">
        <v>415</v>
      </c>
      <c r="EE110" s="840">
        <f>EE83</f>
        <v>172</v>
      </c>
      <c r="EF110" s="835"/>
      <c r="EG110" s="835"/>
      <c r="EH110" s="835"/>
      <c r="EI110" s="345"/>
      <c r="EJ110" s="827" t="s">
        <v>415</v>
      </c>
      <c r="EK110" s="840">
        <f>EK83</f>
        <v>172</v>
      </c>
      <c r="EL110" s="835"/>
      <c r="EM110" s="835"/>
      <c r="EN110" s="835"/>
      <c r="EO110" s="345"/>
      <c r="EP110" s="827" t="s">
        <v>415</v>
      </c>
      <c r="EQ110" s="840">
        <f>EQ83</f>
        <v>172</v>
      </c>
      <c r="ER110" s="835"/>
      <c r="ES110" s="835"/>
      <c r="ET110" s="835"/>
      <c r="EU110" s="345"/>
      <c r="EV110" s="827" t="s">
        <v>415</v>
      </c>
      <c r="EW110" s="840">
        <f>EW83</f>
        <v>172</v>
      </c>
      <c r="EX110" s="835"/>
      <c r="EY110" s="835"/>
      <c r="EZ110" s="835"/>
      <c r="FA110" s="345"/>
      <c r="FB110" s="827" t="s">
        <v>415</v>
      </c>
      <c r="FC110" s="840">
        <f>FC83</f>
        <v>172</v>
      </c>
      <c r="FD110" s="835"/>
      <c r="FE110" s="835"/>
      <c r="FF110" s="835"/>
      <c r="FG110" s="345"/>
      <c r="FH110" s="827" t="s">
        <v>415</v>
      </c>
      <c r="FI110" s="840">
        <f>FI83</f>
        <v>172</v>
      </c>
      <c r="FJ110" s="835"/>
      <c r="FK110" s="835"/>
      <c r="FL110" s="835"/>
      <c r="FM110" s="345"/>
      <c r="FN110" s="827" t="s">
        <v>415</v>
      </c>
      <c r="FO110" s="840">
        <f>FO83</f>
        <v>172</v>
      </c>
      <c r="FP110" s="835"/>
      <c r="FQ110" s="835"/>
      <c r="FR110" s="835"/>
      <c r="FS110" s="345"/>
      <c r="FT110" s="827" t="s">
        <v>415</v>
      </c>
      <c r="FU110" s="840">
        <f>FU83</f>
        <v>172</v>
      </c>
      <c r="FV110" s="835"/>
      <c r="FW110" s="835"/>
      <c r="FX110" s="835"/>
      <c r="FY110" s="345"/>
    </row>
    <row r="111" spans="1:181" x14ac:dyDescent="0.3">
      <c r="A111" s="19"/>
      <c r="B111" s="835"/>
      <c r="C111" s="840"/>
      <c r="D111" s="840" t="s">
        <v>472</v>
      </c>
      <c r="E111" s="835"/>
      <c r="F111" s="835"/>
      <c r="G111" s="345"/>
      <c r="H111" s="835"/>
      <c r="I111" s="840"/>
      <c r="J111" s="840" t="s">
        <v>472</v>
      </c>
      <c r="K111" s="835"/>
      <c r="L111" s="835"/>
      <c r="M111" s="345"/>
      <c r="N111" s="835"/>
      <c r="O111" s="840"/>
      <c r="P111" s="840" t="s">
        <v>472</v>
      </c>
      <c r="Q111" s="835"/>
      <c r="R111" s="835"/>
      <c r="S111" s="345"/>
      <c r="T111" s="835"/>
      <c r="U111" s="840"/>
      <c r="V111" s="840" t="s">
        <v>472</v>
      </c>
      <c r="W111" s="835"/>
      <c r="X111" s="835"/>
      <c r="Y111" s="345"/>
      <c r="Z111" s="835"/>
      <c r="AA111" s="840"/>
      <c r="AB111" s="840" t="s">
        <v>472</v>
      </c>
      <c r="AC111" s="835"/>
      <c r="AD111" s="835"/>
      <c r="AE111" s="345"/>
      <c r="AF111" s="835"/>
      <c r="AG111" s="840"/>
      <c r="AH111" s="840" t="s">
        <v>472</v>
      </c>
      <c r="AI111" s="835"/>
      <c r="AJ111" s="835"/>
      <c r="AK111" s="345"/>
      <c r="AL111" s="835"/>
      <c r="AM111" s="840"/>
      <c r="AN111" s="840" t="s">
        <v>472</v>
      </c>
      <c r="AO111" s="835"/>
      <c r="AP111" s="835"/>
      <c r="AQ111" s="345"/>
      <c r="AR111" s="835"/>
      <c r="AS111" s="840"/>
      <c r="AT111" s="840" t="s">
        <v>472</v>
      </c>
      <c r="AU111" s="835"/>
      <c r="AV111" s="835"/>
      <c r="AW111" s="345"/>
      <c r="AX111" s="835"/>
      <c r="AY111" s="840"/>
      <c r="AZ111" s="840" t="s">
        <v>472</v>
      </c>
      <c r="BA111" s="835"/>
      <c r="BB111" s="835"/>
      <c r="BC111" s="345"/>
      <c r="BD111" s="835"/>
      <c r="BE111" s="840"/>
      <c r="BF111" s="840" t="s">
        <v>472</v>
      </c>
      <c r="BG111" s="835"/>
      <c r="BH111" s="835"/>
      <c r="BI111" s="345"/>
      <c r="BJ111" s="835"/>
      <c r="BK111" s="840"/>
      <c r="BL111" s="840" t="s">
        <v>472</v>
      </c>
      <c r="BM111" s="835"/>
      <c r="BN111" s="835"/>
      <c r="BO111" s="345"/>
      <c r="BP111" s="835"/>
      <c r="BQ111" s="840"/>
      <c r="BR111" s="840" t="s">
        <v>472</v>
      </c>
      <c r="BS111" s="835"/>
      <c r="BT111" s="835"/>
      <c r="BU111" s="345"/>
      <c r="BV111" s="835"/>
      <c r="BW111" s="840"/>
      <c r="BX111" s="840" t="s">
        <v>472</v>
      </c>
      <c r="BY111" s="835"/>
      <c r="BZ111" s="835"/>
      <c r="CA111" s="345"/>
      <c r="CB111" s="835"/>
      <c r="CC111" s="840"/>
      <c r="CD111" s="840" t="s">
        <v>472</v>
      </c>
      <c r="CE111" s="835"/>
      <c r="CF111" s="835"/>
      <c r="CG111" s="345"/>
      <c r="CH111" s="835"/>
      <c r="CI111" s="840"/>
      <c r="CJ111" s="840" t="s">
        <v>472</v>
      </c>
      <c r="CK111" s="835"/>
      <c r="CL111" s="835"/>
      <c r="CM111" s="345"/>
      <c r="CN111" s="835"/>
      <c r="CO111" s="840"/>
      <c r="CP111" s="840" t="s">
        <v>472</v>
      </c>
      <c r="CQ111" s="835"/>
      <c r="CR111" s="835"/>
      <c r="CS111" s="345"/>
      <c r="CT111" s="835"/>
      <c r="CU111" s="840"/>
      <c r="CV111" s="840" t="s">
        <v>472</v>
      </c>
      <c r="CW111" s="835"/>
      <c r="CX111" s="835"/>
      <c r="CY111" s="345"/>
      <c r="CZ111" s="835"/>
      <c r="DA111" s="840"/>
      <c r="DB111" s="840" t="s">
        <v>472</v>
      </c>
      <c r="DC111" s="835"/>
      <c r="DD111" s="835"/>
      <c r="DE111" s="345"/>
      <c r="DF111" s="835"/>
      <c r="DG111" s="840"/>
      <c r="DH111" s="840" t="s">
        <v>472</v>
      </c>
      <c r="DI111" s="835"/>
      <c r="DJ111" s="835"/>
      <c r="DK111" s="345"/>
      <c r="DL111" s="835"/>
      <c r="DM111" s="840"/>
      <c r="DN111" s="840" t="s">
        <v>472</v>
      </c>
      <c r="DO111" s="835"/>
      <c r="DP111" s="835"/>
      <c r="DQ111" s="345"/>
      <c r="DR111" s="835"/>
      <c r="DS111" s="840"/>
      <c r="DT111" s="840" t="s">
        <v>472</v>
      </c>
      <c r="DU111" s="835"/>
      <c r="DV111" s="835"/>
      <c r="DW111" s="345"/>
      <c r="DX111" s="835"/>
      <c r="DY111" s="840"/>
      <c r="DZ111" s="840" t="s">
        <v>472</v>
      </c>
      <c r="EA111" s="835"/>
      <c r="EB111" s="835"/>
      <c r="EC111" s="345"/>
      <c r="ED111" s="835"/>
      <c r="EE111" s="840"/>
      <c r="EF111" s="840" t="s">
        <v>472</v>
      </c>
      <c r="EG111" s="835"/>
      <c r="EH111" s="835"/>
      <c r="EI111" s="345"/>
      <c r="EJ111" s="835"/>
      <c r="EK111" s="840"/>
      <c r="EL111" s="840" t="s">
        <v>472</v>
      </c>
      <c r="EM111" s="835"/>
      <c r="EN111" s="835"/>
      <c r="EO111" s="345"/>
      <c r="EP111" s="835"/>
      <c r="EQ111" s="840"/>
      <c r="ER111" s="840" t="s">
        <v>472</v>
      </c>
      <c r="ES111" s="835"/>
      <c r="ET111" s="835"/>
      <c r="EU111" s="345"/>
      <c r="EV111" s="835"/>
      <c r="EW111" s="840"/>
      <c r="EX111" s="840" t="s">
        <v>472</v>
      </c>
      <c r="EY111" s="835"/>
      <c r="EZ111" s="835"/>
      <c r="FA111" s="345"/>
      <c r="FB111" s="835"/>
      <c r="FC111" s="840"/>
      <c r="FD111" s="840" t="s">
        <v>472</v>
      </c>
      <c r="FE111" s="835"/>
      <c r="FF111" s="835"/>
      <c r="FG111" s="345"/>
      <c r="FH111" s="835"/>
      <c r="FI111" s="840"/>
      <c r="FJ111" s="840" t="s">
        <v>472</v>
      </c>
      <c r="FK111" s="835"/>
      <c r="FL111" s="835"/>
      <c r="FM111" s="345"/>
      <c r="FN111" s="835"/>
      <c r="FO111" s="840"/>
      <c r="FP111" s="840" t="s">
        <v>472</v>
      </c>
      <c r="FQ111" s="835"/>
      <c r="FR111" s="835"/>
      <c r="FS111" s="345"/>
      <c r="FT111" s="835"/>
      <c r="FU111" s="840"/>
      <c r="FV111" s="840" t="s">
        <v>472</v>
      </c>
      <c r="FW111" s="835"/>
      <c r="FX111" s="835"/>
      <c r="FY111" s="345"/>
    </row>
    <row r="112" spans="1:181" x14ac:dyDescent="0.3">
      <c r="A112" s="19"/>
      <c r="B112" s="835" t="s">
        <v>471</v>
      </c>
      <c r="C112" s="840">
        <f>D$67*E60</f>
        <v>120</v>
      </c>
      <c r="D112" s="840">
        <f>IF(C112&gt;C108,C108,C112)</f>
        <v>120</v>
      </c>
      <c r="E112" s="835"/>
      <c r="F112" s="835" t="s">
        <v>470</v>
      </c>
      <c r="G112" s="345"/>
      <c r="H112" s="835" t="s">
        <v>471</v>
      </c>
      <c r="I112" s="840">
        <f>$D$67*K60</f>
        <v>120</v>
      </c>
      <c r="J112" s="840">
        <f>IF(I112&gt;I108,I108,I112)</f>
        <v>120</v>
      </c>
      <c r="K112" s="835"/>
      <c r="L112" s="835" t="s">
        <v>470</v>
      </c>
      <c r="M112" s="345"/>
      <c r="N112" s="835" t="s">
        <v>471</v>
      </c>
      <c r="O112" s="840">
        <f>$D$67*Q60</f>
        <v>120</v>
      </c>
      <c r="P112" s="840">
        <f>IF(O112&gt;O108,O108,O112)</f>
        <v>120</v>
      </c>
      <c r="Q112" s="835"/>
      <c r="R112" s="835" t="s">
        <v>470</v>
      </c>
      <c r="S112" s="345"/>
      <c r="T112" s="835" t="s">
        <v>471</v>
      </c>
      <c r="U112" s="840">
        <f>$D$67*W60</f>
        <v>120</v>
      </c>
      <c r="V112" s="840">
        <f>IF(U112&gt;U108,U108,U112)</f>
        <v>120</v>
      </c>
      <c r="W112" s="835"/>
      <c r="X112" s="835" t="s">
        <v>470</v>
      </c>
      <c r="Y112" s="345"/>
      <c r="Z112" s="835" t="s">
        <v>471</v>
      </c>
      <c r="AA112" s="840">
        <f>$D$67*AC60</f>
        <v>120</v>
      </c>
      <c r="AB112" s="840">
        <f>IF(AA112&gt;AA108,AA108,AA112)</f>
        <v>120</v>
      </c>
      <c r="AC112" s="835"/>
      <c r="AD112" s="835" t="s">
        <v>470</v>
      </c>
      <c r="AE112" s="345"/>
      <c r="AF112" s="835" t="s">
        <v>471</v>
      </c>
      <c r="AG112" s="840">
        <f>$D$67*AI60</f>
        <v>120</v>
      </c>
      <c r="AH112" s="840">
        <f>IF(AG112&gt;AG108,AG108,AG112)</f>
        <v>120</v>
      </c>
      <c r="AI112" s="835"/>
      <c r="AJ112" s="835" t="s">
        <v>470</v>
      </c>
      <c r="AK112" s="345"/>
      <c r="AL112" s="835" t="s">
        <v>471</v>
      </c>
      <c r="AM112" s="840">
        <f>$D$67*AO60</f>
        <v>120</v>
      </c>
      <c r="AN112" s="840">
        <f>IF(AM112&gt;AM108,AM108,AM112)</f>
        <v>120</v>
      </c>
      <c r="AO112" s="835"/>
      <c r="AP112" s="835" t="s">
        <v>470</v>
      </c>
      <c r="AQ112" s="345"/>
      <c r="AR112" s="835" t="s">
        <v>471</v>
      </c>
      <c r="AS112" s="840">
        <f>$D$67*AU60</f>
        <v>120</v>
      </c>
      <c r="AT112" s="840">
        <f>IF(AS112&gt;AS108,AS108,AS112)</f>
        <v>120</v>
      </c>
      <c r="AU112" s="835"/>
      <c r="AV112" s="835" t="s">
        <v>470</v>
      </c>
      <c r="AW112" s="345"/>
      <c r="AX112" s="835" t="s">
        <v>471</v>
      </c>
      <c r="AY112" s="840">
        <f>$D$67*BA60</f>
        <v>120</v>
      </c>
      <c r="AZ112" s="840">
        <f>IF(AY112&gt;AY108,AY108,AY112)</f>
        <v>120</v>
      </c>
      <c r="BA112" s="835"/>
      <c r="BB112" s="835" t="s">
        <v>470</v>
      </c>
      <c r="BC112" s="345"/>
      <c r="BD112" s="835" t="s">
        <v>471</v>
      </c>
      <c r="BE112" s="840">
        <f>$D$67*BG60</f>
        <v>120</v>
      </c>
      <c r="BF112" s="840">
        <f>IF(BE112&gt;BE108,BE108,BE112)</f>
        <v>120</v>
      </c>
      <c r="BG112" s="835"/>
      <c r="BH112" s="835" t="s">
        <v>470</v>
      </c>
      <c r="BI112" s="345"/>
      <c r="BJ112" s="835" t="s">
        <v>471</v>
      </c>
      <c r="BK112" s="840">
        <f>$D$67*BM60</f>
        <v>120</v>
      </c>
      <c r="BL112" s="840">
        <f>IF(BK112&gt;BK108,BK108,BK112)</f>
        <v>120</v>
      </c>
      <c r="BM112" s="835"/>
      <c r="BN112" s="835" t="s">
        <v>470</v>
      </c>
      <c r="BO112" s="345"/>
      <c r="BP112" s="835" t="s">
        <v>471</v>
      </c>
      <c r="BQ112" s="840">
        <f>$D$67*BS60</f>
        <v>120</v>
      </c>
      <c r="BR112" s="840">
        <f>IF(BQ112&gt;BQ108,BQ108,BQ112)</f>
        <v>120</v>
      </c>
      <c r="BS112" s="835"/>
      <c r="BT112" s="835" t="s">
        <v>470</v>
      </c>
      <c r="BU112" s="345"/>
      <c r="BV112" s="835" t="s">
        <v>471</v>
      </c>
      <c r="BW112" s="840">
        <f>$D$67*BY60</f>
        <v>120</v>
      </c>
      <c r="BX112" s="840">
        <f>IF(BW112&gt;BW108,BW108,BW112)</f>
        <v>120</v>
      </c>
      <c r="BY112" s="835"/>
      <c r="BZ112" s="835" t="s">
        <v>470</v>
      </c>
      <c r="CA112" s="345"/>
      <c r="CB112" s="835" t="s">
        <v>471</v>
      </c>
      <c r="CC112" s="840">
        <f>$D$67*CE60</f>
        <v>120</v>
      </c>
      <c r="CD112" s="840">
        <f>IF(CC112&gt;CC108,CC108,CC112)</f>
        <v>120</v>
      </c>
      <c r="CE112" s="835"/>
      <c r="CF112" s="835" t="s">
        <v>470</v>
      </c>
      <c r="CG112" s="345"/>
      <c r="CH112" s="835" t="s">
        <v>471</v>
      </c>
      <c r="CI112" s="840">
        <f>$D$67*CK60</f>
        <v>120</v>
      </c>
      <c r="CJ112" s="840">
        <f>IF(CI112&gt;CI108,CI108,CI112)</f>
        <v>120</v>
      </c>
      <c r="CK112" s="835"/>
      <c r="CL112" s="835" t="s">
        <v>470</v>
      </c>
      <c r="CM112" s="345"/>
      <c r="CN112" s="835" t="s">
        <v>471</v>
      </c>
      <c r="CO112" s="840">
        <f>$D$67*CQ60</f>
        <v>120</v>
      </c>
      <c r="CP112" s="840">
        <f>IF(CO112&gt;CO108,CO108,CO112)</f>
        <v>120</v>
      </c>
      <c r="CQ112" s="835"/>
      <c r="CR112" s="835" t="s">
        <v>470</v>
      </c>
      <c r="CS112" s="345"/>
      <c r="CT112" s="835" t="s">
        <v>471</v>
      </c>
      <c r="CU112" s="840">
        <f>$D$67*CW60</f>
        <v>120</v>
      </c>
      <c r="CV112" s="840">
        <f>IF(CU112&gt;CU108,CU108,CU112)</f>
        <v>120</v>
      </c>
      <c r="CW112" s="835"/>
      <c r="CX112" s="835" t="s">
        <v>470</v>
      </c>
      <c r="CY112" s="345"/>
      <c r="CZ112" s="835" t="s">
        <v>471</v>
      </c>
      <c r="DA112" s="840">
        <f>$D$67*DC60</f>
        <v>120</v>
      </c>
      <c r="DB112" s="840">
        <f>IF(DA112&gt;DA108,DA108,DA112)</f>
        <v>120</v>
      </c>
      <c r="DC112" s="835"/>
      <c r="DD112" s="835" t="s">
        <v>470</v>
      </c>
      <c r="DE112" s="345"/>
      <c r="DF112" s="835" t="s">
        <v>471</v>
      </c>
      <c r="DG112" s="840">
        <f>$D$67*DI60</f>
        <v>120</v>
      </c>
      <c r="DH112" s="840">
        <f>IF(DG112&gt;DG108,DG108,DG112)</f>
        <v>120</v>
      </c>
      <c r="DI112" s="835"/>
      <c r="DJ112" s="835" t="s">
        <v>470</v>
      </c>
      <c r="DK112" s="345"/>
      <c r="DL112" s="835" t="s">
        <v>471</v>
      </c>
      <c r="DM112" s="840">
        <f>$D$67*DO60</f>
        <v>120</v>
      </c>
      <c r="DN112" s="840">
        <f>IF(DM112&gt;DM108,DM108,DM112)</f>
        <v>120</v>
      </c>
      <c r="DO112" s="835"/>
      <c r="DP112" s="835" t="s">
        <v>470</v>
      </c>
      <c r="DQ112" s="345"/>
      <c r="DR112" s="835" t="s">
        <v>471</v>
      </c>
      <c r="DS112" s="840">
        <f>$D$67*DU60</f>
        <v>120</v>
      </c>
      <c r="DT112" s="840">
        <f>IF(DS112&gt;DS108,DS108,DS112)</f>
        <v>120</v>
      </c>
      <c r="DU112" s="835"/>
      <c r="DV112" s="835" t="s">
        <v>470</v>
      </c>
      <c r="DW112" s="345"/>
      <c r="DX112" s="835" t="s">
        <v>471</v>
      </c>
      <c r="DY112" s="840">
        <f>$D$67*EA60</f>
        <v>120</v>
      </c>
      <c r="DZ112" s="840">
        <f>IF(DY112&gt;DY108,DY108,DY112)</f>
        <v>120</v>
      </c>
      <c r="EA112" s="835"/>
      <c r="EB112" s="835" t="s">
        <v>470</v>
      </c>
      <c r="EC112" s="345"/>
      <c r="ED112" s="835" t="s">
        <v>471</v>
      </c>
      <c r="EE112" s="840">
        <f>$D$67*EG60</f>
        <v>120</v>
      </c>
      <c r="EF112" s="840">
        <f>IF(EE112&gt;EE108,EE108,EE112)</f>
        <v>120</v>
      </c>
      <c r="EG112" s="835"/>
      <c r="EH112" s="835" t="s">
        <v>470</v>
      </c>
      <c r="EI112" s="345"/>
      <c r="EJ112" s="835" t="s">
        <v>471</v>
      </c>
      <c r="EK112" s="840">
        <f>$D$67*EM60</f>
        <v>120</v>
      </c>
      <c r="EL112" s="840">
        <f>IF(EK112&gt;EK108,EK108,EK112)</f>
        <v>120</v>
      </c>
      <c r="EM112" s="835"/>
      <c r="EN112" s="835" t="s">
        <v>470</v>
      </c>
      <c r="EO112" s="345"/>
      <c r="EP112" s="835" t="s">
        <v>471</v>
      </c>
      <c r="EQ112" s="840">
        <f>$D$67*ES60</f>
        <v>120</v>
      </c>
      <c r="ER112" s="840">
        <f>IF(EQ112&gt;EQ108,EQ108,EQ112)</f>
        <v>120</v>
      </c>
      <c r="ES112" s="835"/>
      <c r="ET112" s="835" t="s">
        <v>470</v>
      </c>
      <c r="EU112" s="345"/>
      <c r="EV112" s="835" t="s">
        <v>471</v>
      </c>
      <c r="EW112" s="840">
        <f>$D$67*EY60</f>
        <v>120</v>
      </c>
      <c r="EX112" s="840">
        <f>IF(EW112&gt;EW108,EW108,EW112)</f>
        <v>120</v>
      </c>
      <c r="EY112" s="835"/>
      <c r="EZ112" s="835" t="s">
        <v>470</v>
      </c>
      <c r="FA112" s="345"/>
      <c r="FB112" s="835" t="s">
        <v>471</v>
      </c>
      <c r="FC112" s="840">
        <f>$D$67*FE60</f>
        <v>120</v>
      </c>
      <c r="FD112" s="840">
        <f>IF(FC112&gt;FC108,FC108,FC112)</f>
        <v>120</v>
      </c>
      <c r="FE112" s="835"/>
      <c r="FF112" s="835" t="s">
        <v>470</v>
      </c>
      <c r="FG112" s="345"/>
      <c r="FH112" s="835" t="s">
        <v>471</v>
      </c>
      <c r="FI112" s="840">
        <f>$D$67*FK60</f>
        <v>120</v>
      </c>
      <c r="FJ112" s="840">
        <f>IF(FI112&gt;FI108,FI108,FI112)</f>
        <v>120</v>
      </c>
      <c r="FK112" s="835"/>
      <c r="FL112" s="835" t="s">
        <v>470</v>
      </c>
      <c r="FM112" s="345"/>
      <c r="FN112" s="835" t="s">
        <v>471</v>
      </c>
      <c r="FO112" s="840">
        <f>$D$67*FQ60</f>
        <v>120</v>
      </c>
      <c r="FP112" s="840">
        <f>IF(FO112&gt;FO108,FO108,FO112)</f>
        <v>120</v>
      </c>
      <c r="FQ112" s="835"/>
      <c r="FR112" s="835" t="s">
        <v>470</v>
      </c>
      <c r="FS112" s="345"/>
      <c r="FT112" s="835" t="s">
        <v>471</v>
      </c>
      <c r="FU112" s="840">
        <f>$D$67*FW60</f>
        <v>120</v>
      </c>
      <c r="FV112" s="840">
        <f>IF(FU112&gt;FU108,FU108,FU112)</f>
        <v>120</v>
      </c>
      <c r="FW112" s="835"/>
      <c r="FX112" s="835" t="s">
        <v>470</v>
      </c>
      <c r="FY112" s="345"/>
    </row>
    <row r="113" spans="1:181" x14ac:dyDescent="0.3">
      <c r="A113" s="19"/>
      <c r="B113" s="835" t="s">
        <v>469</v>
      </c>
      <c r="C113" s="840">
        <f>D$67*E63</f>
        <v>120</v>
      </c>
      <c r="D113" s="840">
        <f>IF(C113&gt;C109,C109,C113)</f>
        <v>120</v>
      </c>
      <c r="E113" s="835"/>
      <c r="F113" s="835">
        <f>C107*C108</f>
        <v>29584</v>
      </c>
      <c r="G113" s="345"/>
      <c r="H113" s="835" t="s">
        <v>469</v>
      </c>
      <c r="I113" s="840">
        <f>$D$67*K63</f>
        <v>120</v>
      </c>
      <c r="J113" s="840">
        <f>IF(I113&gt;I109,I109,I113)</f>
        <v>120</v>
      </c>
      <c r="K113" s="835"/>
      <c r="L113" s="835">
        <f>I107*I108</f>
        <v>29584</v>
      </c>
      <c r="M113" s="345"/>
      <c r="N113" s="835" t="s">
        <v>469</v>
      </c>
      <c r="O113" s="840">
        <f>$D$67*Q63</f>
        <v>120</v>
      </c>
      <c r="P113" s="840">
        <f>IF(O113&gt;O109,O109,O113)</f>
        <v>120</v>
      </c>
      <c r="Q113" s="835"/>
      <c r="R113" s="835">
        <f>O107*O108</f>
        <v>29584</v>
      </c>
      <c r="S113" s="345"/>
      <c r="T113" s="835" t="s">
        <v>469</v>
      </c>
      <c r="U113" s="840">
        <f>$D$67*W63</f>
        <v>120</v>
      </c>
      <c r="V113" s="840">
        <f>IF(U113&gt;U109,U109,U113)</f>
        <v>120</v>
      </c>
      <c r="W113" s="835"/>
      <c r="X113" s="835">
        <f>U107*U108</f>
        <v>29584</v>
      </c>
      <c r="Y113" s="345"/>
      <c r="Z113" s="835" t="s">
        <v>469</v>
      </c>
      <c r="AA113" s="840">
        <f>$D$67*AC63</f>
        <v>120</v>
      </c>
      <c r="AB113" s="840">
        <f>IF(AA113&gt;AA109,AA109,AA113)</f>
        <v>120</v>
      </c>
      <c r="AC113" s="835"/>
      <c r="AD113" s="835">
        <f>AA107*AA108</f>
        <v>29584</v>
      </c>
      <c r="AE113" s="345"/>
      <c r="AF113" s="835" t="s">
        <v>469</v>
      </c>
      <c r="AG113" s="840">
        <f>$D$67*AI63</f>
        <v>120</v>
      </c>
      <c r="AH113" s="840">
        <f>IF(AG113&gt;AG109,AG109,AG113)</f>
        <v>120</v>
      </c>
      <c r="AI113" s="835"/>
      <c r="AJ113" s="835">
        <f>AG107*AG108</f>
        <v>29584</v>
      </c>
      <c r="AK113" s="345"/>
      <c r="AL113" s="835" t="s">
        <v>469</v>
      </c>
      <c r="AM113" s="840">
        <f>$D$67*AO63</f>
        <v>120</v>
      </c>
      <c r="AN113" s="840">
        <f>IF(AM113&gt;AM109,AM109,AM113)</f>
        <v>120</v>
      </c>
      <c r="AO113" s="835"/>
      <c r="AP113" s="835">
        <f>AM107*AM108</f>
        <v>29584</v>
      </c>
      <c r="AQ113" s="345"/>
      <c r="AR113" s="835" t="s">
        <v>469</v>
      </c>
      <c r="AS113" s="840">
        <f>$D$67*AU63</f>
        <v>120</v>
      </c>
      <c r="AT113" s="840">
        <f>IF(AS113&gt;AS109,AS109,AS113)</f>
        <v>120</v>
      </c>
      <c r="AU113" s="835"/>
      <c r="AV113" s="835">
        <f>AS107*AS108</f>
        <v>29584</v>
      </c>
      <c r="AW113" s="345"/>
      <c r="AX113" s="835" t="s">
        <v>469</v>
      </c>
      <c r="AY113" s="840">
        <f>$D$67*BA63</f>
        <v>120</v>
      </c>
      <c r="AZ113" s="840">
        <f>IF(AY113&gt;AY109,AY109,AY113)</f>
        <v>120</v>
      </c>
      <c r="BA113" s="835"/>
      <c r="BB113" s="835">
        <f>AY107*AY108</f>
        <v>29584</v>
      </c>
      <c r="BC113" s="345"/>
      <c r="BD113" s="835" t="s">
        <v>469</v>
      </c>
      <c r="BE113" s="840">
        <f>$D$67*BG63</f>
        <v>120</v>
      </c>
      <c r="BF113" s="840">
        <f>IF(BE113&gt;BE109,BE109,BE113)</f>
        <v>120</v>
      </c>
      <c r="BG113" s="835"/>
      <c r="BH113" s="835">
        <f>BE107*BE108</f>
        <v>29584</v>
      </c>
      <c r="BI113" s="345"/>
      <c r="BJ113" s="835" t="s">
        <v>469</v>
      </c>
      <c r="BK113" s="840">
        <f>$D$67*BM63</f>
        <v>120</v>
      </c>
      <c r="BL113" s="840">
        <f>IF(BK113&gt;BK109,BK109,BK113)</f>
        <v>120</v>
      </c>
      <c r="BM113" s="835"/>
      <c r="BN113" s="835">
        <f>BK107*BK108</f>
        <v>29584</v>
      </c>
      <c r="BO113" s="345"/>
      <c r="BP113" s="835" t="s">
        <v>469</v>
      </c>
      <c r="BQ113" s="840">
        <f>$D$67*BS63</f>
        <v>120</v>
      </c>
      <c r="BR113" s="840">
        <f>IF(BQ113&gt;BQ109,BQ109,BQ113)</f>
        <v>120</v>
      </c>
      <c r="BS113" s="835"/>
      <c r="BT113" s="835">
        <f>BQ107*BQ108</f>
        <v>29584</v>
      </c>
      <c r="BU113" s="345"/>
      <c r="BV113" s="835" t="s">
        <v>469</v>
      </c>
      <c r="BW113" s="840">
        <f>$D$67*BY63</f>
        <v>120</v>
      </c>
      <c r="BX113" s="840">
        <f>IF(BW113&gt;BW109,BW109,BW113)</f>
        <v>120</v>
      </c>
      <c r="BY113" s="835"/>
      <c r="BZ113" s="835">
        <f>BW107*BW108</f>
        <v>29584</v>
      </c>
      <c r="CA113" s="345"/>
      <c r="CB113" s="835" t="s">
        <v>469</v>
      </c>
      <c r="CC113" s="840">
        <f>$D$67*CE63</f>
        <v>120</v>
      </c>
      <c r="CD113" s="840">
        <f>IF(CC113&gt;CC109,CC109,CC113)</f>
        <v>120</v>
      </c>
      <c r="CE113" s="835"/>
      <c r="CF113" s="835">
        <f>CC107*CC108</f>
        <v>29584</v>
      </c>
      <c r="CG113" s="345"/>
      <c r="CH113" s="835" t="s">
        <v>469</v>
      </c>
      <c r="CI113" s="840">
        <f>$D$67*CK63</f>
        <v>120</v>
      </c>
      <c r="CJ113" s="840">
        <f>IF(CI113&gt;CI109,CI109,CI113)</f>
        <v>120</v>
      </c>
      <c r="CK113" s="835"/>
      <c r="CL113" s="835">
        <f>CI107*CI108</f>
        <v>29584</v>
      </c>
      <c r="CM113" s="345"/>
      <c r="CN113" s="835" t="s">
        <v>469</v>
      </c>
      <c r="CO113" s="840">
        <f>$D$67*CQ63</f>
        <v>120</v>
      </c>
      <c r="CP113" s="840">
        <f>IF(CO113&gt;CO109,CO109,CO113)</f>
        <v>120</v>
      </c>
      <c r="CQ113" s="835"/>
      <c r="CR113" s="835">
        <f>CO107*CO108</f>
        <v>29584</v>
      </c>
      <c r="CS113" s="345"/>
      <c r="CT113" s="835" t="s">
        <v>469</v>
      </c>
      <c r="CU113" s="840">
        <f>$D$67*CW63</f>
        <v>120</v>
      </c>
      <c r="CV113" s="840">
        <f>IF(CU113&gt;CU109,CU109,CU113)</f>
        <v>120</v>
      </c>
      <c r="CW113" s="835"/>
      <c r="CX113" s="835">
        <f>CU107*CU108</f>
        <v>29584</v>
      </c>
      <c r="CY113" s="345"/>
      <c r="CZ113" s="835" t="s">
        <v>469</v>
      </c>
      <c r="DA113" s="840">
        <f>$D$67*DC63</f>
        <v>120</v>
      </c>
      <c r="DB113" s="840">
        <f>IF(DA113&gt;DA109,DA109,DA113)</f>
        <v>120</v>
      </c>
      <c r="DC113" s="835"/>
      <c r="DD113" s="835">
        <f>DA107*DA108</f>
        <v>29584</v>
      </c>
      <c r="DE113" s="345"/>
      <c r="DF113" s="835" t="s">
        <v>469</v>
      </c>
      <c r="DG113" s="840">
        <f>$D$67*DI63</f>
        <v>120</v>
      </c>
      <c r="DH113" s="840">
        <f>IF(DG113&gt;DG109,DG109,DG113)</f>
        <v>120</v>
      </c>
      <c r="DI113" s="835"/>
      <c r="DJ113" s="835">
        <f>DG107*DG108</f>
        <v>29584</v>
      </c>
      <c r="DK113" s="345"/>
      <c r="DL113" s="835" t="s">
        <v>469</v>
      </c>
      <c r="DM113" s="840">
        <f>$D$67*DO63</f>
        <v>120</v>
      </c>
      <c r="DN113" s="840">
        <f>IF(DM113&gt;DM109,DM109,DM113)</f>
        <v>120</v>
      </c>
      <c r="DO113" s="835"/>
      <c r="DP113" s="835">
        <f>DM107*DM108</f>
        <v>29584</v>
      </c>
      <c r="DQ113" s="345"/>
      <c r="DR113" s="835" t="s">
        <v>469</v>
      </c>
      <c r="DS113" s="840">
        <f>$D$67*DU63</f>
        <v>120</v>
      </c>
      <c r="DT113" s="840">
        <f>IF(DS113&gt;DS109,DS109,DS113)</f>
        <v>120</v>
      </c>
      <c r="DU113" s="835"/>
      <c r="DV113" s="835">
        <f>DS107*DS108</f>
        <v>29584</v>
      </c>
      <c r="DW113" s="345"/>
      <c r="DX113" s="835" t="s">
        <v>469</v>
      </c>
      <c r="DY113" s="840">
        <f>$D$67*EA63</f>
        <v>120</v>
      </c>
      <c r="DZ113" s="840">
        <f>IF(DY113&gt;DY109,DY109,DY113)</f>
        <v>120</v>
      </c>
      <c r="EA113" s="835"/>
      <c r="EB113" s="835">
        <f>DY107*DY108</f>
        <v>29584</v>
      </c>
      <c r="EC113" s="345"/>
      <c r="ED113" s="835" t="s">
        <v>469</v>
      </c>
      <c r="EE113" s="840">
        <f>$D$67*EG63</f>
        <v>120</v>
      </c>
      <c r="EF113" s="840">
        <f>IF(EE113&gt;EE109,EE109,EE113)</f>
        <v>120</v>
      </c>
      <c r="EG113" s="835"/>
      <c r="EH113" s="835">
        <f>EE107*EE108</f>
        <v>29584</v>
      </c>
      <c r="EI113" s="345"/>
      <c r="EJ113" s="835" t="s">
        <v>469</v>
      </c>
      <c r="EK113" s="840">
        <f>$D$67*EM63</f>
        <v>120</v>
      </c>
      <c r="EL113" s="840">
        <f>IF(EK113&gt;EK109,EK109,EK113)</f>
        <v>120</v>
      </c>
      <c r="EM113" s="835"/>
      <c r="EN113" s="835">
        <f>EK107*EK108</f>
        <v>29584</v>
      </c>
      <c r="EO113" s="345"/>
      <c r="EP113" s="835" t="s">
        <v>469</v>
      </c>
      <c r="EQ113" s="840">
        <f>$D$67*ES63</f>
        <v>120</v>
      </c>
      <c r="ER113" s="840">
        <f>IF(EQ113&gt;EQ109,EQ109,EQ113)</f>
        <v>120</v>
      </c>
      <c r="ES113" s="835"/>
      <c r="ET113" s="835">
        <f>EQ107*EQ108</f>
        <v>29584</v>
      </c>
      <c r="EU113" s="345"/>
      <c r="EV113" s="835" t="s">
        <v>469</v>
      </c>
      <c r="EW113" s="840">
        <f>$D$67*EY63</f>
        <v>120</v>
      </c>
      <c r="EX113" s="840">
        <f>IF(EW113&gt;EW109,EW109,EW113)</f>
        <v>120</v>
      </c>
      <c r="EY113" s="835"/>
      <c r="EZ113" s="835">
        <f>EW107*EW108</f>
        <v>29584</v>
      </c>
      <c r="FA113" s="345"/>
      <c r="FB113" s="835" t="s">
        <v>469</v>
      </c>
      <c r="FC113" s="840">
        <f>$D$67*FE63</f>
        <v>120</v>
      </c>
      <c r="FD113" s="840">
        <f>IF(FC113&gt;FC109,FC109,FC113)</f>
        <v>120</v>
      </c>
      <c r="FE113" s="835"/>
      <c r="FF113" s="835">
        <f>FC107*FC108</f>
        <v>29584</v>
      </c>
      <c r="FG113" s="345"/>
      <c r="FH113" s="835" t="s">
        <v>469</v>
      </c>
      <c r="FI113" s="840">
        <f>$D$67*FK63</f>
        <v>120</v>
      </c>
      <c r="FJ113" s="840">
        <f>IF(FI113&gt;FI109,FI109,FI113)</f>
        <v>120</v>
      </c>
      <c r="FK113" s="835"/>
      <c r="FL113" s="835">
        <f>FI107*FI108</f>
        <v>29584</v>
      </c>
      <c r="FM113" s="345"/>
      <c r="FN113" s="835" t="s">
        <v>469</v>
      </c>
      <c r="FO113" s="840">
        <f>$D$67*FQ63</f>
        <v>120</v>
      </c>
      <c r="FP113" s="840">
        <f>IF(FO113&gt;FO109,FO109,FO113)</f>
        <v>120</v>
      </c>
      <c r="FQ113" s="835"/>
      <c r="FR113" s="835">
        <f>FO107*FO108</f>
        <v>29584</v>
      </c>
      <c r="FS113" s="345"/>
      <c r="FT113" s="835" t="s">
        <v>469</v>
      </c>
      <c r="FU113" s="840">
        <f>$D$67*FW63</f>
        <v>120</v>
      </c>
      <c r="FV113" s="840">
        <f>IF(FU113&gt;FU109,FU109,FU113)</f>
        <v>120</v>
      </c>
      <c r="FW113" s="835"/>
      <c r="FX113" s="835">
        <f>FU107*FU108</f>
        <v>29584</v>
      </c>
      <c r="FY113" s="345"/>
    </row>
    <row r="114" spans="1:181" x14ac:dyDescent="0.3">
      <c r="A114" s="19"/>
      <c r="B114" s="835" t="s">
        <v>468</v>
      </c>
      <c r="C114" s="840">
        <f>D$67*E61</f>
        <v>120</v>
      </c>
      <c r="D114" s="840">
        <f>IF(C114&gt;C110,C110,C114)</f>
        <v>120</v>
      </c>
      <c r="E114" s="835"/>
      <c r="F114" s="835"/>
      <c r="G114" s="345"/>
      <c r="H114" s="835" t="s">
        <v>468</v>
      </c>
      <c r="I114" s="840">
        <f>$D$67*K61</f>
        <v>120</v>
      </c>
      <c r="J114" s="840">
        <f>IF(I114&gt;I110,I110,I114)</f>
        <v>120</v>
      </c>
      <c r="K114" s="835"/>
      <c r="L114" s="835"/>
      <c r="M114" s="345"/>
      <c r="N114" s="835" t="s">
        <v>468</v>
      </c>
      <c r="O114" s="840">
        <f>$D$67*Q61</f>
        <v>120</v>
      </c>
      <c r="P114" s="840">
        <f>IF(O114&gt;O110,O110,O114)</f>
        <v>120</v>
      </c>
      <c r="Q114" s="835"/>
      <c r="R114" s="835"/>
      <c r="S114" s="345"/>
      <c r="T114" s="835" t="s">
        <v>468</v>
      </c>
      <c r="U114" s="840">
        <f>$D$67*W61</f>
        <v>120</v>
      </c>
      <c r="V114" s="840">
        <f>IF(U114&gt;U110,U110,U114)</f>
        <v>120</v>
      </c>
      <c r="W114" s="835"/>
      <c r="X114" s="835"/>
      <c r="Y114" s="345"/>
      <c r="Z114" s="835" t="s">
        <v>468</v>
      </c>
      <c r="AA114" s="840">
        <f>$D$67*AC61</f>
        <v>120</v>
      </c>
      <c r="AB114" s="840">
        <f>IF(AA114&gt;AA110,AA110,AA114)</f>
        <v>120</v>
      </c>
      <c r="AC114" s="835"/>
      <c r="AD114" s="835"/>
      <c r="AE114" s="345"/>
      <c r="AF114" s="835" t="s">
        <v>468</v>
      </c>
      <c r="AG114" s="840">
        <f>$D$67*AI61</f>
        <v>120</v>
      </c>
      <c r="AH114" s="840">
        <f>IF(AG114&gt;AG110,AG110,AG114)</f>
        <v>120</v>
      </c>
      <c r="AI114" s="835"/>
      <c r="AJ114" s="835"/>
      <c r="AK114" s="345"/>
      <c r="AL114" s="835" t="s">
        <v>468</v>
      </c>
      <c r="AM114" s="840">
        <f>$D$67*AO61</f>
        <v>120</v>
      </c>
      <c r="AN114" s="840">
        <f>IF(AM114&gt;AM110,AM110,AM114)</f>
        <v>120</v>
      </c>
      <c r="AO114" s="835"/>
      <c r="AP114" s="835"/>
      <c r="AQ114" s="345"/>
      <c r="AR114" s="835" t="s">
        <v>468</v>
      </c>
      <c r="AS114" s="840">
        <f>$D$67*AU61</f>
        <v>120</v>
      </c>
      <c r="AT114" s="840">
        <f>IF(AS114&gt;AS110,AS110,AS114)</f>
        <v>120</v>
      </c>
      <c r="AU114" s="835"/>
      <c r="AV114" s="835"/>
      <c r="AW114" s="345"/>
      <c r="AX114" s="835" t="s">
        <v>468</v>
      </c>
      <c r="AY114" s="840">
        <f>$D$67*BA61</f>
        <v>120</v>
      </c>
      <c r="AZ114" s="840">
        <f>IF(AY114&gt;AY110,AY110,AY114)</f>
        <v>120</v>
      </c>
      <c r="BA114" s="835"/>
      <c r="BB114" s="835"/>
      <c r="BC114" s="345"/>
      <c r="BD114" s="835" t="s">
        <v>468</v>
      </c>
      <c r="BE114" s="840">
        <f>$D$67*BG61</f>
        <v>120</v>
      </c>
      <c r="BF114" s="840">
        <f>IF(BE114&gt;BE110,BE110,BE114)</f>
        <v>120</v>
      </c>
      <c r="BG114" s="835"/>
      <c r="BH114" s="835"/>
      <c r="BI114" s="345"/>
      <c r="BJ114" s="835" t="s">
        <v>468</v>
      </c>
      <c r="BK114" s="840">
        <f>$D$67*BM61</f>
        <v>120</v>
      </c>
      <c r="BL114" s="840">
        <f>IF(BK114&gt;BK110,BK110,BK114)</f>
        <v>120</v>
      </c>
      <c r="BM114" s="835"/>
      <c r="BN114" s="835"/>
      <c r="BO114" s="345"/>
      <c r="BP114" s="835" t="s">
        <v>468</v>
      </c>
      <c r="BQ114" s="840">
        <f>$D$67*BS61</f>
        <v>120</v>
      </c>
      <c r="BR114" s="840">
        <f>IF(BQ114&gt;BQ110,BQ110,BQ114)</f>
        <v>120</v>
      </c>
      <c r="BS114" s="835"/>
      <c r="BT114" s="835"/>
      <c r="BU114" s="345"/>
      <c r="BV114" s="835" t="s">
        <v>468</v>
      </c>
      <c r="BW114" s="840">
        <f>$D$67*BY61</f>
        <v>120</v>
      </c>
      <c r="BX114" s="840">
        <f>IF(BW114&gt;BW110,BW110,BW114)</f>
        <v>120</v>
      </c>
      <c r="BY114" s="835"/>
      <c r="BZ114" s="835"/>
      <c r="CA114" s="345"/>
      <c r="CB114" s="835" t="s">
        <v>468</v>
      </c>
      <c r="CC114" s="840">
        <f>$D$67*CE61</f>
        <v>120</v>
      </c>
      <c r="CD114" s="840">
        <f>IF(CC114&gt;CC110,CC110,CC114)</f>
        <v>120</v>
      </c>
      <c r="CE114" s="835"/>
      <c r="CF114" s="835"/>
      <c r="CG114" s="345"/>
      <c r="CH114" s="835" t="s">
        <v>468</v>
      </c>
      <c r="CI114" s="840">
        <f>$D$67*CK61</f>
        <v>120</v>
      </c>
      <c r="CJ114" s="840">
        <f>IF(CI114&gt;CI110,CI110,CI114)</f>
        <v>120</v>
      </c>
      <c r="CK114" s="835"/>
      <c r="CL114" s="835"/>
      <c r="CM114" s="345"/>
      <c r="CN114" s="835" t="s">
        <v>468</v>
      </c>
      <c r="CO114" s="840">
        <f>$D$67*CQ61</f>
        <v>120</v>
      </c>
      <c r="CP114" s="840">
        <f>IF(CO114&gt;CO110,CO110,CO114)</f>
        <v>120</v>
      </c>
      <c r="CQ114" s="835"/>
      <c r="CR114" s="835"/>
      <c r="CS114" s="345"/>
      <c r="CT114" s="835" t="s">
        <v>468</v>
      </c>
      <c r="CU114" s="840">
        <f>$D$67*CW61</f>
        <v>120</v>
      </c>
      <c r="CV114" s="840">
        <f>IF(CU114&gt;CU110,CU110,CU114)</f>
        <v>120</v>
      </c>
      <c r="CW114" s="835"/>
      <c r="CX114" s="835"/>
      <c r="CY114" s="345"/>
      <c r="CZ114" s="835" t="s">
        <v>468</v>
      </c>
      <c r="DA114" s="840">
        <f>$D$67*DC61</f>
        <v>120</v>
      </c>
      <c r="DB114" s="840">
        <f>IF(DA114&gt;DA110,DA110,DA114)</f>
        <v>120</v>
      </c>
      <c r="DC114" s="835"/>
      <c r="DD114" s="835"/>
      <c r="DE114" s="345"/>
      <c r="DF114" s="835" t="s">
        <v>468</v>
      </c>
      <c r="DG114" s="840">
        <f>$D$67*DI61</f>
        <v>120</v>
      </c>
      <c r="DH114" s="840">
        <f>IF(DG114&gt;DG110,DG110,DG114)</f>
        <v>120</v>
      </c>
      <c r="DI114" s="835"/>
      <c r="DJ114" s="835"/>
      <c r="DK114" s="345"/>
      <c r="DL114" s="835" t="s">
        <v>468</v>
      </c>
      <c r="DM114" s="840">
        <f>$D$67*DO61</f>
        <v>120</v>
      </c>
      <c r="DN114" s="840">
        <f>IF(DM114&gt;DM110,DM110,DM114)</f>
        <v>120</v>
      </c>
      <c r="DO114" s="835"/>
      <c r="DP114" s="835"/>
      <c r="DQ114" s="345"/>
      <c r="DR114" s="835" t="s">
        <v>468</v>
      </c>
      <c r="DS114" s="840">
        <f>$D$67*DU61</f>
        <v>120</v>
      </c>
      <c r="DT114" s="840">
        <f>IF(DS114&gt;DS110,DS110,DS114)</f>
        <v>120</v>
      </c>
      <c r="DU114" s="835"/>
      <c r="DV114" s="835"/>
      <c r="DW114" s="345"/>
      <c r="DX114" s="835" t="s">
        <v>468</v>
      </c>
      <c r="DY114" s="840">
        <f>$D$67*EA61</f>
        <v>120</v>
      </c>
      <c r="DZ114" s="840">
        <f>IF(DY114&gt;DY110,DY110,DY114)</f>
        <v>120</v>
      </c>
      <c r="EA114" s="835"/>
      <c r="EB114" s="835"/>
      <c r="EC114" s="345"/>
      <c r="ED114" s="835" t="s">
        <v>468</v>
      </c>
      <c r="EE114" s="840">
        <f>$D$67*EG61</f>
        <v>120</v>
      </c>
      <c r="EF114" s="840">
        <f>IF(EE114&gt;EE110,EE110,EE114)</f>
        <v>120</v>
      </c>
      <c r="EG114" s="835"/>
      <c r="EH114" s="835"/>
      <c r="EI114" s="345"/>
      <c r="EJ114" s="835" t="s">
        <v>468</v>
      </c>
      <c r="EK114" s="840">
        <f>$D$67*EM61</f>
        <v>120</v>
      </c>
      <c r="EL114" s="840">
        <f>IF(EK114&gt;EK110,EK110,EK114)</f>
        <v>120</v>
      </c>
      <c r="EM114" s="835"/>
      <c r="EN114" s="835"/>
      <c r="EO114" s="345"/>
      <c r="EP114" s="835" t="s">
        <v>468</v>
      </c>
      <c r="EQ114" s="840">
        <f>$D$67*ES61</f>
        <v>120</v>
      </c>
      <c r="ER114" s="840">
        <f>IF(EQ114&gt;EQ110,EQ110,EQ114)</f>
        <v>120</v>
      </c>
      <c r="ES114" s="835"/>
      <c r="ET114" s="835"/>
      <c r="EU114" s="345"/>
      <c r="EV114" s="835" t="s">
        <v>468</v>
      </c>
      <c r="EW114" s="840">
        <f>$D$67*EY61</f>
        <v>120</v>
      </c>
      <c r="EX114" s="840">
        <f>IF(EW114&gt;EW110,EW110,EW114)</f>
        <v>120</v>
      </c>
      <c r="EY114" s="835"/>
      <c r="EZ114" s="835"/>
      <c r="FA114" s="345"/>
      <c r="FB114" s="835" t="s">
        <v>468</v>
      </c>
      <c r="FC114" s="840">
        <f>$D$67*FE61</f>
        <v>120</v>
      </c>
      <c r="FD114" s="840">
        <f>IF(FC114&gt;FC110,FC110,FC114)</f>
        <v>120</v>
      </c>
      <c r="FE114" s="835"/>
      <c r="FF114" s="835"/>
      <c r="FG114" s="345"/>
      <c r="FH114" s="835" t="s">
        <v>468</v>
      </c>
      <c r="FI114" s="840">
        <f>$D$67*FK61</f>
        <v>120</v>
      </c>
      <c r="FJ114" s="840">
        <f>IF(FI114&gt;FI110,FI110,FI114)</f>
        <v>120</v>
      </c>
      <c r="FK114" s="835"/>
      <c r="FL114" s="835"/>
      <c r="FM114" s="345"/>
      <c r="FN114" s="835" t="s">
        <v>468</v>
      </c>
      <c r="FO114" s="840">
        <f>$D$67*FQ61</f>
        <v>120</v>
      </c>
      <c r="FP114" s="840">
        <f>IF(FO114&gt;FO110,FO110,FO114)</f>
        <v>120</v>
      </c>
      <c r="FQ114" s="835"/>
      <c r="FR114" s="835"/>
      <c r="FS114" s="345"/>
      <c r="FT114" s="835" t="s">
        <v>468</v>
      </c>
      <c r="FU114" s="840">
        <f>$D$67*FW61</f>
        <v>120</v>
      </c>
      <c r="FV114" s="840">
        <f>IF(FU114&gt;FU110,FU110,FU114)</f>
        <v>120</v>
      </c>
      <c r="FW114" s="835"/>
      <c r="FX114" s="835"/>
      <c r="FY114" s="345"/>
    </row>
    <row r="115" spans="1:181" x14ac:dyDescent="0.3">
      <c r="A115" s="19"/>
      <c r="B115" s="835" t="s">
        <v>467</v>
      </c>
      <c r="C115" s="840">
        <f>D$67*E62</f>
        <v>120</v>
      </c>
      <c r="D115" s="840">
        <f>IF(C115&gt;C107,C107,C115)</f>
        <v>120</v>
      </c>
      <c r="E115" s="835"/>
      <c r="F115" s="835"/>
      <c r="G115" s="345"/>
      <c r="H115" s="835" t="s">
        <v>467</v>
      </c>
      <c r="I115" s="840">
        <f>$D$67*K62</f>
        <v>120</v>
      </c>
      <c r="J115" s="840">
        <f>IF(I115&gt;I107,I107,I115)</f>
        <v>120</v>
      </c>
      <c r="K115" s="835"/>
      <c r="L115" s="835"/>
      <c r="M115" s="345"/>
      <c r="N115" s="835" t="s">
        <v>467</v>
      </c>
      <c r="O115" s="840">
        <f>$D$67*Q62</f>
        <v>120</v>
      </c>
      <c r="P115" s="840">
        <f>IF(O115&gt;O107,O107,O115)</f>
        <v>120</v>
      </c>
      <c r="Q115" s="835"/>
      <c r="R115" s="835"/>
      <c r="S115" s="345"/>
      <c r="T115" s="835" t="s">
        <v>467</v>
      </c>
      <c r="U115" s="840">
        <f>$D$67*W62</f>
        <v>120</v>
      </c>
      <c r="V115" s="840">
        <f>IF(U115&gt;U107,U107,U115)</f>
        <v>120</v>
      </c>
      <c r="W115" s="835"/>
      <c r="X115" s="835"/>
      <c r="Y115" s="345"/>
      <c r="Z115" s="835" t="s">
        <v>467</v>
      </c>
      <c r="AA115" s="840">
        <f>$D$67*AC62</f>
        <v>120</v>
      </c>
      <c r="AB115" s="840">
        <f>IF(AA115&gt;AA107,AA107,AA115)</f>
        <v>120</v>
      </c>
      <c r="AC115" s="835"/>
      <c r="AD115" s="835"/>
      <c r="AE115" s="345"/>
      <c r="AF115" s="835" t="s">
        <v>467</v>
      </c>
      <c r="AG115" s="840">
        <f>$D$67*AI62</f>
        <v>120</v>
      </c>
      <c r="AH115" s="840">
        <f>IF(AG115&gt;AG107,AG107,AG115)</f>
        <v>120</v>
      </c>
      <c r="AI115" s="835"/>
      <c r="AJ115" s="835"/>
      <c r="AK115" s="345"/>
      <c r="AL115" s="835" t="s">
        <v>467</v>
      </c>
      <c r="AM115" s="840">
        <f>$D$67*AO62</f>
        <v>120</v>
      </c>
      <c r="AN115" s="840">
        <f>IF(AM115&gt;AM107,AM107,AM115)</f>
        <v>120</v>
      </c>
      <c r="AO115" s="835"/>
      <c r="AP115" s="835"/>
      <c r="AQ115" s="345"/>
      <c r="AR115" s="835" t="s">
        <v>467</v>
      </c>
      <c r="AS115" s="840">
        <f>$D$67*AU62</f>
        <v>120</v>
      </c>
      <c r="AT115" s="840">
        <f>IF(AS115&gt;AS107,AS107,AS115)</f>
        <v>120</v>
      </c>
      <c r="AU115" s="835"/>
      <c r="AV115" s="835"/>
      <c r="AW115" s="345"/>
      <c r="AX115" s="835" t="s">
        <v>467</v>
      </c>
      <c r="AY115" s="840">
        <f>$D$67*BA62</f>
        <v>120</v>
      </c>
      <c r="AZ115" s="840">
        <f>IF(AY115&gt;AY107,AY107,AY115)</f>
        <v>120</v>
      </c>
      <c r="BA115" s="835"/>
      <c r="BB115" s="835"/>
      <c r="BC115" s="345"/>
      <c r="BD115" s="835" t="s">
        <v>467</v>
      </c>
      <c r="BE115" s="840">
        <f>$D$67*BG62</f>
        <v>120</v>
      </c>
      <c r="BF115" s="840">
        <f>IF(BE115&gt;BE107,BE107,BE115)</f>
        <v>120</v>
      </c>
      <c r="BG115" s="835"/>
      <c r="BH115" s="835"/>
      <c r="BI115" s="345"/>
      <c r="BJ115" s="835" t="s">
        <v>467</v>
      </c>
      <c r="BK115" s="840">
        <f>$D$67*BM62</f>
        <v>120</v>
      </c>
      <c r="BL115" s="840">
        <f>IF(BK115&gt;BK107,BK107,BK115)</f>
        <v>120</v>
      </c>
      <c r="BM115" s="835"/>
      <c r="BN115" s="835"/>
      <c r="BO115" s="345"/>
      <c r="BP115" s="835" t="s">
        <v>467</v>
      </c>
      <c r="BQ115" s="840">
        <f>$D$67*BS62</f>
        <v>120</v>
      </c>
      <c r="BR115" s="840">
        <f>IF(BQ115&gt;BQ107,BQ107,BQ115)</f>
        <v>120</v>
      </c>
      <c r="BS115" s="835"/>
      <c r="BT115" s="835"/>
      <c r="BU115" s="345"/>
      <c r="BV115" s="835" t="s">
        <v>467</v>
      </c>
      <c r="BW115" s="840">
        <f>$D$67*BY62</f>
        <v>120</v>
      </c>
      <c r="BX115" s="840">
        <f>IF(BW115&gt;BW107,BW107,BW115)</f>
        <v>120</v>
      </c>
      <c r="BY115" s="835"/>
      <c r="BZ115" s="835"/>
      <c r="CA115" s="345"/>
      <c r="CB115" s="835" t="s">
        <v>467</v>
      </c>
      <c r="CC115" s="840">
        <f>$D$67*CE62</f>
        <v>120</v>
      </c>
      <c r="CD115" s="840">
        <f>IF(CC115&gt;CC107,CC107,CC115)</f>
        <v>120</v>
      </c>
      <c r="CE115" s="835"/>
      <c r="CF115" s="835"/>
      <c r="CG115" s="345"/>
      <c r="CH115" s="835" t="s">
        <v>467</v>
      </c>
      <c r="CI115" s="840">
        <f>$D$67*CK62</f>
        <v>120</v>
      </c>
      <c r="CJ115" s="840">
        <f>IF(CI115&gt;CI107,CI107,CI115)</f>
        <v>120</v>
      </c>
      <c r="CK115" s="835"/>
      <c r="CL115" s="835"/>
      <c r="CM115" s="345"/>
      <c r="CN115" s="835" t="s">
        <v>467</v>
      </c>
      <c r="CO115" s="840">
        <f>$D$67*CQ62</f>
        <v>120</v>
      </c>
      <c r="CP115" s="840">
        <f>IF(CO115&gt;CO107,CO107,CO115)</f>
        <v>120</v>
      </c>
      <c r="CQ115" s="835"/>
      <c r="CR115" s="835"/>
      <c r="CS115" s="345"/>
      <c r="CT115" s="835" t="s">
        <v>467</v>
      </c>
      <c r="CU115" s="840">
        <f>$D$67*CW62</f>
        <v>120</v>
      </c>
      <c r="CV115" s="840">
        <f>IF(CU115&gt;CU107,CU107,CU115)</f>
        <v>120</v>
      </c>
      <c r="CW115" s="835"/>
      <c r="CX115" s="835"/>
      <c r="CY115" s="345"/>
      <c r="CZ115" s="835" t="s">
        <v>467</v>
      </c>
      <c r="DA115" s="840">
        <f>$D$67*DC62</f>
        <v>120</v>
      </c>
      <c r="DB115" s="840">
        <f>IF(DA115&gt;DA107,DA107,DA115)</f>
        <v>120</v>
      </c>
      <c r="DC115" s="835"/>
      <c r="DD115" s="835"/>
      <c r="DE115" s="345"/>
      <c r="DF115" s="835" t="s">
        <v>467</v>
      </c>
      <c r="DG115" s="840">
        <f>$D$67*DI62</f>
        <v>120</v>
      </c>
      <c r="DH115" s="840">
        <f>IF(DG115&gt;DG107,DG107,DG115)</f>
        <v>120</v>
      </c>
      <c r="DI115" s="835"/>
      <c r="DJ115" s="835"/>
      <c r="DK115" s="345"/>
      <c r="DL115" s="835" t="s">
        <v>467</v>
      </c>
      <c r="DM115" s="840">
        <f>$D$67*DO62</f>
        <v>120</v>
      </c>
      <c r="DN115" s="840">
        <f>IF(DM115&gt;DM107,DM107,DM115)</f>
        <v>120</v>
      </c>
      <c r="DO115" s="835"/>
      <c r="DP115" s="835"/>
      <c r="DQ115" s="345"/>
      <c r="DR115" s="835" t="s">
        <v>467</v>
      </c>
      <c r="DS115" s="840">
        <f>$D$67*DU62</f>
        <v>120</v>
      </c>
      <c r="DT115" s="840">
        <f>IF(DS115&gt;DS107,DS107,DS115)</f>
        <v>120</v>
      </c>
      <c r="DU115" s="835"/>
      <c r="DV115" s="835"/>
      <c r="DW115" s="345"/>
      <c r="DX115" s="835" t="s">
        <v>467</v>
      </c>
      <c r="DY115" s="840">
        <f>$D$67*EA62</f>
        <v>120</v>
      </c>
      <c r="DZ115" s="840">
        <f>IF(DY115&gt;DY107,DY107,DY115)</f>
        <v>120</v>
      </c>
      <c r="EA115" s="835"/>
      <c r="EB115" s="835"/>
      <c r="EC115" s="345"/>
      <c r="ED115" s="835" t="s">
        <v>467</v>
      </c>
      <c r="EE115" s="840">
        <f>$D$67*EG62</f>
        <v>120</v>
      </c>
      <c r="EF115" s="840">
        <f>IF(EE115&gt;EE107,EE107,EE115)</f>
        <v>120</v>
      </c>
      <c r="EG115" s="835"/>
      <c r="EH115" s="835"/>
      <c r="EI115" s="345"/>
      <c r="EJ115" s="835" t="s">
        <v>467</v>
      </c>
      <c r="EK115" s="840">
        <f>$D$67*EM62</f>
        <v>120</v>
      </c>
      <c r="EL115" s="840">
        <f>IF(EK115&gt;EK107,EK107,EK115)</f>
        <v>120</v>
      </c>
      <c r="EM115" s="835"/>
      <c r="EN115" s="835"/>
      <c r="EO115" s="345"/>
      <c r="EP115" s="835" t="s">
        <v>467</v>
      </c>
      <c r="EQ115" s="840">
        <f>$D$67*ES62</f>
        <v>120</v>
      </c>
      <c r="ER115" s="840">
        <f>IF(EQ115&gt;EQ107,EQ107,EQ115)</f>
        <v>120</v>
      </c>
      <c r="ES115" s="835"/>
      <c r="ET115" s="835"/>
      <c r="EU115" s="345"/>
      <c r="EV115" s="835" t="s">
        <v>467</v>
      </c>
      <c r="EW115" s="840">
        <f>$D$67*EY62</f>
        <v>120</v>
      </c>
      <c r="EX115" s="840">
        <f>IF(EW115&gt;EW107,EW107,EW115)</f>
        <v>120</v>
      </c>
      <c r="EY115" s="835"/>
      <c r="EZ115" s="835"/>
      <c r="FA115" s="345"/>
      <c r="FB115" s="835" t="s">
        <v>467</v>
      </c>
      <c r="FC115" s="840">
        <f>$D$67*FE62</f>
        <v>120</v>
      </c>
      <c r="FD115" s="840">
        <f>IF(FC115&gt;FC107,FC107,FC115)</f>
        <v>120</v>
      </c>
      <c r="FE115" s="835"/>
      <c r="FF115" s="835"/>
      <c r="FG115" s="345"/>
      <c r="FH115" s="835" t="s">
        <v>467</v>
      </c>
      <c r="FI115" s="840">
        <f>$D$67*FK62</f>
        <v>120</v>
      </c>
      <c r="FJ115" s="840">
        <f>IF(FI115&gt;FI107,FI107,FI115)</f>
        <v>120</v>
      </c>
      <c r="FK115" s="835"/>
      <c r="FL115" s="835"/>
      <c r="FM115" s="345"/>
      <c r="FN115" s="835" t="s">
        <v>467</v>
      </c>
      <c r="FO115" s="840">
        <f>$D$67*FQ62</f>
        <v>120</v>
      </c>
      <c r="FP115" s="840">
        <f>IF(FO115&gt;FO107,FO107,FO115)</f>
        <v>120</v>
      </c>
      <c r="FQ115" s="835"/>
      <c r="FR115" s="835"/>
      <c r="FS115" s="345"/>
      <c r="FT115" s="835" t="s">
        <v>467</v>
      </c>
      <c r="FU115" s="840">
        <f>$D$67*FW62</f>
        <v>120</v>
      </c>
      <c r="FV115" s="840">
        <f>IF(FU115&gt;FU107,FU107,FU115)</f>
        <v>120</v>
      </c>
      <c r="FW115" s="835"/>
      <c r="FX115" s="835"/>
      <c r="FY115" s="345"/>
    </row>
    <row r="116" spans="1:181" ht="15" thickBot="1" x14ac:dyDescent="0.35">
      <c r="A116" s="19"/>
      <c r="B116" s="835"/>
      <c r="C116" s="835" t="s">
        <v>466</v>
      </c>
      <c r="D116" s="835" t="s">
        <v>465</v>
      </c>
      <c r="E116" s="835"/>
      <c r="F116" s="835"/>
      <c r="G116" s="345"/>
      <c r="H116" s="835"/>
      <c r="I116" s="835" t="s">
        <v>466</v>
      </c>
      <c r="J116" s="835" t="s">
        <v>465</v>
      </c>
      <c r="K116" s="835"/>
      <c r="L116" s="835"/>
      <c r="M116" s="345"/>
      <c r="N116" s="835"/>
      <c r="O116" s="835" t="s">
        <v>466</v>
      </c>
      <c r="P116" s="835" t="s">
        <v>465</v>
      </c>
      <c r="Q116" s="835"/>
      <c r="R116" s="835"/>
      <c r="S116" s="345"/>
      <c r="T116" s="835"/>
      <c r="U116" s="835" t="s">
        <v>466</v>
      </c>
      <c r="V116" s="835" t="s">
        <v>465</v>
      </c>
      <c r="W116" s="835"/>
      <c r="X116" s="835"/>
      <c r="Y116" s="345"/>
      <c r="Z116" s="835"/>
      <c r="AA116" s="835" t="s">
        <v>466</v>
      </c>
      <c r="AB116" s="835" t="s">
        <v>465</v>
      </c>
      <c r="AC116" s="835"/>
      <c r="AD116" s="835"/>
      <c r="AE116" s="345"/>
      <c r="AF116" s="835"/>
      <c r="AG116" s="835" t="s">
        <v>466</v>
      </c>
      <c r="AH116" s="835" t="s">
        <v>465</v>
      </c>
      <c r="AI116" s="835"/>
      <c r="AJ116" s="835"/>
      <c r="AK116" s="345"/>
      <c r="AL116" s="835"/>
      <c r="AM116" s="835" t="s">
        <v>466</v>
      </c>
      <c r="AN116" s="835" t="s">
        <v>465</v>
      </c>
      <c r="AO116" s="835"/>
      <c r="AP116" s="835"/>
      <c r="AQ116" s="345"/>
      <c r="AR116" s="835"/>
      <c r="AS116" s="835" t="s">
        <v>466</v>
      </c>
      <c r="AT116" s="835" t="s">
        <v>465</v>
      </c>
      <c r="AU116" s="835"/>
      <c r="AV116" s="835"/>
      <c r="AW116" s="345"/>
      <c r="AX116" s="835"/>
      <c r="AY116" s="835" t="s">
        <v>466</v>
      </c>
      <c r="AZ116" s="835" t="s">
        <v>465</v>
      </c>
      <c r="BA116" s="835"/>
      <c r="BB116" s="835"/>
      <c r="BC116" s="345"/>
      <c r="BD116" s="835"/>
      <c r="BE116" s="835" t="s">
        <v>466</v>
      </c>
      <c r="BF116" s="835" t="s">
        <v>465</v>
      </c>
      <c r="BG116" s="835"/>
      <c r="BH116" s="835"/>
      <c r="BI116" s="345"/>
      <c r="BJ116" s="835"/>
      <c r="BK116" s="835" t="s">
        <v>466</v>
      </c>
      <c r="BL116" s="835" t="s">
        <v>465</v>
      </c>
      <c r="BM116" s="835"/>
      <c r="BN116" s="835"/>
      <c r="BO116" s="345"/>
      <c r="BP116" s="835"/>
      <c r="BQ116" s="835" t="s">
        <v>466</v>
      </c>
      <c r="BR116" s="835" t="s">
        <v>465</v>
      </c>
      <c r="BS116" s="835"/>
      <c r="BT116" s="835"/>
      <c r="BU116" s="345"/>
      <c r="BV116" s="835"/>
      <c r="BW116" s="835" t="s">
        <v>466</v>
      </c>
      <c r="BX116" s="835" t="s">
        <v>465</v>
      </c>
      <c r="BY116" s="835"/>
      <c r="BZ116" s="835"/>
      <c r="CA116" s="345"/>
      <c r="CB116" s="835"/>
      <c r="CC116" s="835" t="s">
        <v>466</v>
      </c>
      <c r="CD116" s="835" t="s">
        <v>465</v>
      </c>
      <c r="CE116" s="835"/>
      <c r="CF116" s="835"/>
      <c r="CG116" s="345"/>
      <c r="CH116" s="835"/>
      <c r="CI116" s="835" t="s">
        <v>466</v>
      </c>
      <c r="CJ116" s="835" t="s">
        <v>465</v>
      </c>
      <c r="CK116" s="835"/>
      <c r="CL116" s="835"/>
      <c r="CM116" s="345"/>
      <c r="CN116" s="835"/>
      <c r="CO116" s="835" t="s">
        <v>466</v>
      </c>
      <c r="CP116" s="835" t="s">
        <v>465</v>
      </c>
      <c r="CQ116" s="835"/>
      <c r="CR116" s="835"/>
      <c r="CS116" s="345"/>
      <c r="CT116" s="835"/>
      <c r="CU116" s="835" t="s">
        <v>466</v>
      </c>
      <c r="CV116" s="835" t="s">
        <v>465</v>
      </c>
      <c r="CW116" s="835"/>
      <c r="CX116" s="835"/>
      <c r="CY116" s="345"/>
      <c r="CZ116" s="835"/>
      <c r="DA116" s="835" t="s">
        <v>466</v>
      </c>
      <c r="DB116" s="835" t="s">
        <v>465</v>
      </c>
      <c r="DC116" s="835"/>
      <c r="DD116" s="835"/>
      <c r="DE116" s="345"/>
      <c r="DF116" s="835"/>
      <c r="DG116" s="835" t="s">
        <v>466</v>
      </c>
      <c r="DH116" s="835" t="s">
        <v>465</v>
      </c>
      <c r="DI116" s="835"/>
      <c r="DJ116" s="835"/>
      <c r="DK116" s="345"/>
      <c r="DL116" s="835"/>
      <c r="DM116" s="835" t="s">
        <v>466</v>
      </c>
      <c r="DN116" s="835" t="s">
        <v>465</v>
      </c>
      <c r="DO116" s="835"/>
      <c r="DP116" s="835"/>
      <c r="DQ116" s="345"/>
      <c r="DR116" s="835"/>
      <c r="DS116" s="835" t="s">
        <v>466</v>
      </c>
      <c r="DT116" s="835" t="s">
        <v>465</v>
      </c>
      <c r="DU116" s="835"/>
      <c r="DV116" s="835"/>
      <c r="DW116" s="345"/>
      <c r="DX116" s="835"/>
      <c r="DY116" s="835" t="s">
        <v>466</v>
      </c>
      <c r="DZ116" s="835" t="s">
        <v>465</v>
      </c>
      <c r="EA116" s="835"/>
      <c r="EB116" s="835"/>
      <c r="EC116" s="345"/>
      <c r="ED116" s="835"/>
      <c r="EE116" s="835" t="s">
        <v>466</v>
      </c>
      <c r="EF116" s="835" t="s">
        <v>465</v>
      </c>
      <c r="EG116" s="835"/>
      <c r="EH116" s="835"/>
      <c r="EI116" s="345"/>
      <c r="EJ116" s="835"/>
      <c r="EK116" s="835" t="s">
        <v>466</v>
      </c>
      <c r="EL116" s="835" t="s">
        <v>465</v>
      </c>
      <c r="EM116" s="835"/>
      <c r="EN116" s="835"/>
      <c r="EO116" s="345"/>
      <c r="EP116" s="835"/>
      <c r="EQ116" s="835" t="s">
        <v>466</v>
      </c>
      <c r="ER116" s="835" t="s">
        <v>465</v>
      </c>
      <c r="ES116" s="835"/>
      <c r="ET116" s="835"/>
      <c r="EU116" s="345"/>
      <c r="EV116" s="835"/>
      <c r="EW116" s="835" t="s">
        <v>466</v>
      </c>
      <c r="EX116" s="835" t="s">
        <v>465</v>
      </c>
      <c r="EY116" s="835"/>
      <c r="EZ116" s="835"/>
      <c r="FA116" s="345"/>
      <c r="FB116" s="835"/>
      <c r="FC116" s="835" t="s">
        <v>466</v>
      </c>
      <c r="FD116" s="835" t="s">
        <v>465</v>
      </c>
      <c r="FE116" s="835"/>
      <c r="FF116" s="835"/>
      <c r="FG116" s="345"/>
      <c r="FH116" s="835"/>
      <c r="FI116" s="835" t="s">
        <v>466</v>
      </c>
      <c r="FJ116" s="835" t="s">
        <v>465</v>
      </c>
      <c r="FK116" s="835"/>
      <c r="FL116" s="835"/>
      <c r="FM116" s="345"/>
      <c r="FN116" s="835"/>
      <c r="FO116" s="835" t="s">
        <v>466</v>
      </c>
      <c r="FP116" s="835" t="s">
        <v>465</v>
      </c>
      <c r="FQ116" s="835"/>
      <c r="FR116" s="835"/>
      <c r="FS116" s="345"/>
      <c r="FT116" s="835"/>
      <c r="FU116" s="835" t="s">
        <v>466</v>
      </c>
      <c r="FV116" s="835" t="s">
        <v>465</v>
      </c>
      <c r="FW116" s="835"/>
      <c r="FX116" s="835"/>
      <c r="FY116" s="345"/>
    </row>
    <row r="117" spans="1:181" x14ac:dyDescent="0.3">
      <c r="A117" s="19"/>
      <c r="B117" s="838" t="s">
        <v>442</v>
      </c>
      <c r="C117" s="837">
        <f>IF(E105&lt;0,C81-D114,D112)</f>
        <v>52</v>
      </c>
      <c r="D117" s="837">
        <f>IF(E106&lt;0,C80-D115,D113)</f>
        <v>52</v>
      </c>
      <c r="E117" s="837">
        <f t="shared" ref="E117:E124" si="27">IF($E$70=1,D117*C117,0)</f>
        <v>2704</v>
      </c>
      <c r="F117" s="836"/>
      <c r="G117" s="345"/>
      <c r="H117" s="838" t="s">
        <v>442</v>
      </c>
      <c r="I117" s="837">
        <f>IF(K105&lt;0,I81-J114,J112)</f>
        <v>52</v>
      </c>
      <c r="J117" s="837">
        <f>IF(K106&lt;0,I80-J115,J113)</f>
        <v>52</v>
      </c>
      <c r="K117" s="837">
        <f t="shared" ref="K117:K124" si="28">IF($E$70=1,J117*I117,0)</f>
        <v>2704</v>
      </c>
      <c r="L117" s="836"/>
      <c r="M117" s="345"/>
      <c r="N117" s="838" t="s">
        <v>442</v>
      </c>
      <c r="O117" s="837">
        <f>IF(Q105&lt;0,O81-P114,P112)</f>
        <v>52</v>
      </c>
      <c r="P117" s="837">
        <f>IF(Q106&lt;0,O80-P115,P113)</f>
        <v>52</v>
      </c>
      <c r="Q117" s="837">
        <f t="shared" ref="Q117:Q124" si="29">IF($E$70=1,P117*O117,0)</f>
        <v>2704</v>
      </c>
      <c r="R117" s="836"/>
      <c r="S117" s="345"/>
      <c r="T117" s="838" t="s">
        <v>442</v>
      </c>
      <c r="U117" s="837">
        <f>IF(W105&lt;0,U81-V114,V112)</f>
        <v>52</v>
      </c>
      <c r="V117" s="837">
        <f>IF(W106&lt;0,U80-V115,V113)</f>
        <v>52</v>
      </c>
      <c r="W117" s="837">
        <f t="shared" ref="W117:W124" si="30">IF($E$70=1,V117*U117,0)</f>
        <v>2704</v>
      </c>
      <c r="X117" s="836"/>
      <c r="Y117" s="345"/>
      <c r="Z117" s="838" t="s">
        <v>442</v>
      </c>
      <c r="AA117" s="837">
        <f>IF(AC105&lt;0,AA81-AB114,AB112)</f>
        <v>52</v>
      </c>
      <c r="AB117" s="837">
        <f>IF(AC106&lt;0,AA80-AB115,AB113)</f>
        <v>52</v>
      </c>
      <c r="AC117" s="837">
        <f t="shared" ref="AC117:AC124" si="31">IF($E$70=1,AB117*AA117,0)</f>
        <v>2704</v>
      </c>
      <c r="AD117" s="836"/>
      <c r="AE117" s="345"/>
      <c r="AF117" s="838" t="s">
        <v>442</v>
      </c>
      <c r="AG117" s="837">
        <f>IF(AI105&lt;0,AG81-AH114,AH112)</f>
        <v>52</v>
      </c>
      <c r="AH117" s="837">
        <f>IF(AI106&lt;0,AG80-AH115,AH113)</f>
        <v>52</v>
      </c>
      <c r="AI117" s="837">
        <f t="shared" ref="AI117:AI124" si="32">IF($E$70=1,AH117*AG117,0)</f>
        <v>2704</v>
      </c>
      <c r="AJ117" s="836"/>
      <c r="AK117" s="345"/>
      <c r="AL117" s="838" t="s">
        <v>442</v>
      </c>
      <c r="AM117" s="837">
        <f>IF(AO105&lt;0,AM81-AN114,AN112)</f>
        <v>52</v>
      </c>
      <c r="AN117" s="837">
        <f>IF(AO106&lt;0,AM80-AN115,AN113)</f>
        <v>52</v>
      </c>
      <c r="AO117" s="837">
        <f t="shared" ref="AO117:AO124" si="33">IF($E$70=1,AN117*AM117,0)</f>
        <v>2704</v>
      </c>
      <c r="AP117" s="836"/>
      <c r="AQ117" s="345"/>
      <c r="AR117" s="838" t="s">
        <v>442</v>
      </c>
      <c r="AS117" s="837">
        <f>IF(AU105&lt;0,AS81-AT114,AT112)</f>
        <v>52</v>
      </c>
      <c r="AT117" s="837">
        <f>IF(AU106&lt;0,AS80-AT115,AT113)</f>
        <v>52</v>
      </c>
      <c r="AU117" s="837">
        <f t="shared" ref="AU117:AU124" si="34">IF($E$70=1,AT117*AS117,0)</f>
        <v>2704</v>
      </c>
      <c r="AV117" s="836"/>
      <c r="AW117" s="345"/>
      <c r="AX117" s="838" t="s">
        <v>442</v>
      </c>
      <c r="AY117" s="837">
        <f>IF(BA105&lt;0,AY81-AZ114,AZ112)</f>
        <v>52</v>
      </c>
      <c r="AZ117" s="837">
        <f>IF(BA106&lt;0,AY80-AZ115,AZ113)</f>
        <v>52</v>
      </c>
      <c r="BA117" s="837">
        <f t="shared" ref="BA117:BA124" si="35">IF($E$70=1,AZ117*AY117,0)</f>
        <v>2704</v>
      </c>
      <c r="BB117" s="836"/>
      <c r="BC117" s="345"/>
      <c r="BD117" s="838" t="s">
        <v>442</v>
      </c>
      <c r="BE117" s="837">
        <f>IF(BG105&lt;0,BE81-BF114,BF112)</f>
        <v>52</v>
      </c>
      <c r="BF117" s="837">
        <f>IF(BG106&lt;0,BE80-BF115,BF113)</f>
        <v>52</v>
      </c>
      <c r="BG117" s="837">
        <f t="shared" ref="BG117:BG124" si="36">IF($E$70=1,BF117*BE117,0)</f>
        <v>2704</v>
      </c>
      <c r="BH117" s="836"/>
      <c r="BI117" s="345"/>
      <c r="BJ117" s="838" t="s">
        <v>442</v>
      </c>
      <c r="BK117" s="837">
        <f>IF(BM105&lt;0,BK81-BL114,BL112)</f>
        <v>52</v>
      </c>
      <c r="BL117" s="837">
        <f>IF(BM106&lt;0,BK80-BL115,BL113)</f>
        <v>52</v>
      </c>
      <c r="BM117" s="837">
        <f t="shared" ref="BM117:BM124" si="37">IF($E$70=1,BL117*BK117,0)</f>
        <v>2704</v>
      </c>
      <c r="BN117" s="836"/>
      <c r="BO117" s="345"/>
      <c r="BP117" s="838" t="s">
        <v>442</v>
      </c>
      <c r="BQ117" s="837">
        <f>IF(BS105&lt;0,BQ81-BR114,BR112)</f>
        <v>52</v>
      </c>
      <c r="BR117" s="837">
        <f>IF(BS106&lt;0,BQ80-BR115,BR113)</f>
        <v>52</v>
      </c>
      <c r="BS117" s="837">
        <f t="shared" ref="BS117:BS124" si="38">IF($E$70=1,BR117*BQ117,0)</f>
        <v>2704</v>
      </c>
      <c r="BT117" s="836"/>
      <c r="BU117" s="345"/>
      <c r="BV117" s="838" t="s">
        <v>442</v>
      </c>
      <c r="BW117" s="837">
        <f>IF(BY105&lt;0,BW81-BX114,BX112)</f>
        <v>52</v>
      </c>
      <c r="BX117" s="837">
        <f>IF(BY106&lt;0,BW80-BX115,BX113)</f>
        <v>52</v>
      </c>
      <c r="BY117" s="837">
        <f t="shared" ref="BY117:BY124" si="39">IF($E$70=1,BX117*BW117,0)</f>
        <v>2704</v>
      </c>
      <c r="BZ117" s="836"/>
      <c r="CA117" s="345"/>
      <c r="CB117" s="838" t="s">
        <v>442</v>
      </c>
      <c r="CC117" s="837">
        <f>IF(CE105&lt;0,CC81-CD114,CD112)</f>
        <v>52</v>
      </c>
      <c r="CD117" s="837">
        <f>IF(CE106&lt;0,CC80-CD115,CD113)</f>
        <v>52</v>
      </c>
      <c r="CE117" s="837">
        <f t="shared" ref="CE117:CE124" si="40">IF($E$70=1,CD117*CC117,0)</f>
        <v>2704</v>
      </c>
      <c r="CF117" s="836"/>
      <c r="CG117" s="345"/>
      <c r="CH117" s="838" t="s">
        <v>442</v>
      </c>
      <c r="CI117" s="837">
        <f>IF(CK105&lt;0,CI81-CJ114,CJ112)</f>
        <v>52</v>
      </c>
      <c r="CJ117" s="837">
        <f>IF(CK106&lt;0,CI80-CJ115,CJ113)</f>
        <v>52</v>
      </c>
      <c r="CK117" s="837">
        <f t="shared" ref="CK117:CK124" si="41">IF($E$70=1,CJ117*CI117,0)</f>
        <v>2704</v>
      </c>
      <c r="CL117" s="836"/>
      <c r="CM117" s="345"/>
      <c r="CN117" s="838" t="s">
        <v>442</v>
      </c>
      <c r="CO117" s="837">
        <f>IF(CQ105&lt;0,CO81-CP114,CP112)</f>
        <v>52</v>
      </c>
      <c r="CP117" s="837">
        <f>IF(CQ106&lt;0,CO80-CP115,CP113)</f>
        <v>52</v>
      </c>
      <c r="CQ117" s="837">
        <f t="shared" ref="CQ117:CQ124" si="42">IF($E$70=1,CP117*CO117,0)</f>
        <v>2704</v>
      </c>
      <c r="CR117" s="836"/>
      <c r="CS117" s="345"/>
      <c r="CT117" s="838" t="s">
        <v>442</v>
      </c>
      <c r="CU117" s="837">
        <f>IF(CW105&lt;0,CU81-CV114,CV112)</f>
        <v>52</v>
      </c>
      <c r="CV117" s="837">
        <f>IF(CW106&lt;0,CU80-CV115,CV113)</f>
        <v>52</v>
      </c>
      <c r="CW117" s="837">
        <f t="shared" ref="CW117:CW124" si="43">IF($E$70=1,CV117*CU117,0)</f>
        <v>2704</v>
      </c>
      <c r="CX117" s="836"/>
      <c r="CY117" s="345"/>
      <c r="CZ117" s="838" t="s">
        <v>442</v>
      </c>
      <c r="DA117" s="837">
        <f>IF(DC105&lt;0,DA81-DB114,DB112)</f>
        <v>52</v>
      </c>
      <c r="DB117" s="837">
        <f>IF(DC106&lt;0,DA80-DB115,DB113)</f>
        <v>52</v>
      </c>
      <c r="DC117" s="837">
        <f t="shared" ref="DC117:DC124" si="44">IF($E$70=1,DB117*DA117,0)</f>
        <v>2704</v>
      </c>
      <c r="DD117" s="836"/>
      <c r="DE117" s="345"/>
      <c r="DF117" s="838" t="s">
        <v>442</v>
      </c>
      <c r="DG117" s="837">
        <f>IF(DI105&lt;0,DG81-DH114,DH112)</f>
        <v>52</v>
      </c>
      <c r="DH117" s="837">
        <f>IF(DI106&lt;0,DG80-DH115,DH113)</f>
        <v>52</v>
      </c>
      <c r="DI117" s="837">
        <f t="shared" ref="DI117:DI124" si="45">IF($E$70=1,DH117*DG117,0)</f>
        <v>2704</v>
      </c>
      <c r="DJ117" s="836"/>
      <c r="DK117" s="345"/>
      <c r="DL117" s="838" t="s">
        <v>442</v>
      </c>
      <c r="DM117" s="837">
        <f>IF(DO105&lt;0,DM81-DN114,DN112)</f>
        <v>52</v>
      </c>
      <c r="DN117" s="837">
        <f>IF(DO106&lt;0,DM80-DN115,DN113)</f>
        <v>52</v>
      </c>
      <c r="DO117" s="837">
        <f t="shared" ref="DO117:DO124" si="46">IF($E$70=1,DN117*DM117,0)</f>
        <v>2704</v>
      </c>
      <c r="DP117" s="836"/>
      <c r="DQ117" s="345"/>
      <c r="DR117" s="838" t="s">
        <v>442</v>
      </c>
      <c r="DS117" s="837">
        <f>IF(DU105&lt;0,DS81-DT114,DT112)</f>
        <v>52</v>
      </c>
      <c r="DT117" s="837">
        <f>IF(DU106&lt;0,DS80-DT115,DT113)</f>
        <v>52</v>
      </c>
      <c r="DU117" s="837">
        <f t="shared" ref="DU117:DU124" si="47">IF($E$70=1,DT117*DS117,0)</f>
        <v>2704</v>
      </c>
      <c r="DV117" s="836"/>
      <c r="DW117" s="345"/>
      <c r="DX117" s="838" t="s">
        <v>442</v>
      </c>
      <c r="DY117" s="837">
        <f>IF(EA105&lt;0,DY81-DZ114,DZ112)</f>
        <v>52</v>
      </c>
      <c r="DZ117" s="837">
        <f>IF(EA106&lt;0,DY80-DZ115,DZ113)</f>
        <v>52</v>
      </c>
      <c r="EA117" s="837">
        <f t="shared" ref="EA117:EA124" si="48">IF($E$70=1,DZ117*DY117,0)</f>
        <v>2704</v>
      </c>
      <c r="EB117" s="836"/>
      <c r="EC117" s="345"/>
      <c r="ED117" s="838" t="s">
        <v>442</v>
      </c>
      <c r="EE117" s="837">
        <f>IF(EG105&lt;0,EE81-EF114,EF112)</f>
        <v>52</v>
      </c>
      <c r="EF117" s="837">
        <f>IF(EG106&lt;0,EE80-EF115,EF113)</f>
        <v>52</v>
      </c>
      <c r="EG117" s="837">
        <f t="shared" ref="EG117:EG124" si="49">IF($E$70=1,EF117*EE117,0)</f>
        <v>2704</v>
      </c>
      <c r="EH117" s="836"/>
      <c r="EI117" s="345"/>
      <c r="EJ117" s="838" t="s">
        <v>442</v>
      </c>
      <c r="EK117" s="837">
        <f>IF(EM105&lt;0,EK81-EL114,EL112)</f>
        <v>52</v>
      </c>
      <c r="EL117" s="837">
        <f>IF(EM106&lt;0,EK80-EL115,EL113)</f>
        <v>52</v>
      </c>
      <c r="EM117" s="837">
        <f t="shared" ref="EM117:EM124" si="50">IF($E$70=1,EL117*EK117,0)</f>
        <v>2704</v>
      </c>
      <c r="EN117" s="836"/>
      <c r="EO117" s="345"/>
      <c r="EP117" s="838" t="s">
        <v>442</v>
      </c>
      <c r="EQ117" s="837">
        <f>IF(ES105&lt;0,EQ81-ER114,ER112)</f>
        <v>52</v>
      </c>
      <c r="ER117" s="837">
        <f>IF(ES106&lt;0,EQ80-ER115,ER113)</f>
        <v>52</v>
      </c>
      <c r="ES117" s="837">
        <f t="shared" ref="ES117:ES124" si="51">IF($E$70=1,ER117*EQ117,0)</f>
        <v>2704</v>
      </c>
      <c r="ET117" s="836"/>
      <c r="EU117" s="345"/>
      <c r="EV117" s="838" t="s">
        <v>442</v>
      </c>
      <c r="EW117" s="837">
        <f>IF(EY105&lt;0,EW81-EX114,EX112)</f>
        <v>52</v>
      </c>
      <c r="EX117" s="837">
        <f>IF(EY106&lt;0,EW80-EX115,EX113)</f>
        <v>52</v>
      </c>
      <c r="EY117" s="837">
        <f t="shared" ref="EY117:EY124" si="52">IF($E$70=1,EX117*EW117,0)</f>
        <v>2704</v>
      </c>
      <c r="EZ117" s="836"/>
      <c r="FA117" s="345"/>
      <c r="FB117" s="838" t="s">
        <v>442</v>
      </c>
      <c r="FC117" s="837">
        <f>IF(FE105&lt;0,FC81-FD114,FD112)</f>
        <v>52</v>
      </c>
      <c r="FD117" s="837">
        <f>IF(FE106&lt;0,FC80-FD115,FD113)</f>
        <v>52</v>
      </c>
      <c r="FE117" s="837">
        <f t="shared" ref="FE117:FE124" si="53">IF($E$70=1,FD117*FC117,0)</f>
        <v>2704</v>
      </c>
      <c r="FF117" s="836"/>
      <c r="FG117" s="345"/>
      <c r="FH117" s="838" t="s">
        <v>442</v>
      </c>
      <c r="FI117" s="837">
        <f>IF(FK105&lt;0,FI81-FJ114,FJ112)</f>
        <v>52</v>
      </c>
      <c r="FJ117" s="837">
        <f>IF(FK106&lt;0,FI80-FJ115,FJ113)</f>
        <v>52</v>
      </c>
      <c r="FK117" s="837">
        <f t="shared" ref="FK117:FK124" si="54">IF($E$70=1,FJ117*FI117,0)</f>
        <v>2704</v>
      </c>
      <c r="FL117" s="836"/>
      <c r="FM117" s="345"/>
      <c r="FN117" s="838" t="s">
        <v>442</v>
      </c>
      <c r="FO117" s="837">
        <f>IF(FQ105&lt;0,FO81-FP114,FP112)</f>
        <v>52</v>
      </c>
      <c r="FP117" s="837">
        <f>IF(FQ106&lt;0,FO80-FP115,FP113)</f>
        <v>52</v>
      </c>
      <c r="FQ117" s="837">
        <f t="shared" ref="FQ117:FQ124" si="55">IF($E$70=1,FP117*FO117,0)</f>
        <v>2704</v>
      </c>
      <c r="FR117" s="836"/>
      <c r="FS117" s="345"/>
      <c r="FT117" s="838" t="s">
        <v>442</v>
      </c>
      <c r="FU117" s="837">
        <f>IF(FW105&lt;0,FU81-FV114,FV112)</f>
        <v>52</v>
      </c>
      <c r="FV117" s="837">
        <f>IF(FW106&lt;0,FU80-FV115,FV113)</f>
        <v>52</v>
      </c>
      <c r="FW117" s="837">
        <f t="shared" ref="FW117:FW124" si="56">IF($E$70=1,FV117*FU117,0)</f>
        <v>2704</v>
      </c>
      <c r="FX117" s="836"/>
      <c r="FY117" s="345"/>
    </row>
    <row r="118" spans="1:181" x14ac:dyDescent="0.3">
      <c r="A118" s="19"/>
      <c r="B118" s="827" t="s">
        <v>441</v>
      </c>
      <c r="C118" s="835">
        <f>IF(E105&lt;0,F105,C81-(C112+C114))</f>
        <v>68</v>
      </c>
      <c r="D118" s="835">
        <f>IF(E106&lt;0,C80-D115,D113)</f>
        <v>52</v>
      </c>
      <c r="E118" s="835">
        <f t="shared" si="27"/>
        <v>3536</v>
      </c>
      <c r="F118" s="834"/>
      <c r="G118" s="345"/>
      <c r="H118" s="827" t="s">
        <v>441</v>
      </c>
      <c r="I118" s="835">
        <f>IF(K105&lt;0,L105,I81-(I112+I114))</f>
        <v>68</v>
      </c>
      <c r="J118" s="835">
        <f>IF(K106&lt;0,I80-J115,J113)</f>
        <v>52</v>
      </c>
      <c r="K118" s="835">
        <f t="shared" si="28"/>
        <v>3536</v>
      </c>
      <c r="L118" s="834"/>
      <c r="M118" s="345"/>
      <c r="N118" s="827" t="s">
        <v>441</v>
      </c>
      <c r="O118" s="835">
        <f>IF(Q105&lt;0,R105,O81-(O112+O114))</f>
        <v>68</v>
      </c>
      <c r="P118" s="835">
        <f>IF(Q106&lt;0,O80-P115,P113)</f>
        <v>52</v>
      </c>
      <c r="Q118" s="835">
        <f t="shared" si="29"/>
        <v>3536</v>
      </c>
      <c r="R118" s="834"/>
      <c r="S118" s="345"/>
      <c r="T118" s="827" t="s">
        <v>441</v>
      </c>
      <c r="U118" s="835">
        <f>IF(W105&lt;0,X105,U81-(U112+U114))</f>
        <v>68</v>
      </c>
      <c r="V118" s="835">
        <f>IF(W106&lt;0,U80-V115,V113)</f>
        <v>52</v>
      </c>
      <c r="W118" s="835">
        <f t="shared" si="30"/>
        <v>3536</v>
      </c>
      <c r="X118" s="834"/>
      <c r="Y118" s="345"/>
      <c r="Z118" s="827" t="s">
        <v>441</v>
      </c>
      <c r="AA118" s="835">
        <f>IF(AC105&lt;0,AD105,AA81-(AA112+AA114))</f>
        <v>68</v>
      </c>
      <c r="AB118" s="835">
        <f>IF(AC106&lt;0,AA80-AB115,AB113)</f>
        <v>52</v>
      </c>
      <c r="AC118" s="835">
        <f t="shared" si="31"/>
        <v>3536</v>
      </c>
      <c r="AD118" s="834"/>
      <c r="AE118" s="345"/>
      <c r="AF118" s="827" t="s">
        <v>441</v>
      </c>
      <c r="AG118" s="835">
        <f>IF(AI105&lt;0,AJ105,AG81-(AG112+AG114))</f>
        <v>68</v>
      </c>
      <c r="AH118" s="835">
        <f>IF(AI106&lt;0,AG80-AH115,AH113)</f>
        <v>52</v>
      </c>
      <c r="AI118" s="835">
        <f t="shared" si="32"/>
        <v>3536</v>
      </c>
      <c r="AJ118" s="834"/>
      <c r="AK118" s="345"/>
      <c r="AL118" s="827" t="s">
        <v>441</v>
      </c>
      <c r="AM118" s="835">
        <f>IF(AO105&lt;0,AP105,AM81-(AM112+AM114))</f>
        <v>68</v>
      </c>
      <c r="AN118" s="835">
        <f>IF(AO106&lt;0,AM80-AN115,AN113)</f>
        <v>52</v>
      </c>
      <c r="AO118" s="835">
        <f t="shared" si="33"/>
        <v>3536</v>
      </c>
      <c r="AP118" s="834"/>
      <c r="AQ118" s="345"/>
      <c r="AR118" s="827" t="s">
        <v>441</v>
      </c>
      <c r="AS118" s="835">
        <f>IF(AU105&lt;0,AV105,AS81-(AS112+AS114))</f>
        <v>68</v>
      </c>
      <c r="AT118" s="835">
        <f>IF(AU106&lt;0,AS80-AT115,AT113)</f>
        <v>52</v>
      </c>
      <c r="AU118" s="835">
        <f t="shared" si="34"/>
        <v>3536</v>
      </c>
      <c r="AV118" s="834"/>
      <c r="AW118" s="345"/>
      <c r="AX118" s="827" t="s">
        <v>441</v>
      </c>
      <c r="AY118" s="835">
        <f>IF(BA105&lt;0,BB105,AY81-(AY112+AY114))</f>
        <v>68</v>
      </c>
      <c r="AZ118" s="835">
        <f>IF(BA106&lt;0,AY80-AZ115,AZ113)</f>
        <v>52</v>
      </c>
      <c r="BA118" s="835">
        <f t="shared" si="35"/>
        <v>3536</v>
      </c>
      <c r="BB118" s="834"/>
      <c r="BC118" s="345"/>
      <c r="BD118" s="827" t="s">
        <v>441</v>
      </c>
      <c r="BE118" s="835">
        <f>IF(BG105&lt;0,BH105,BE81-(BE112+BE114))</f>
        <v>68</v>
      </c>
      <c r="BF118" s="835">
        <f>IF(BG106&lt;0,BE80-BF115,BF113)</f>
        <v>52</v>
      </c>
      <c r="BG118" s="835">
        <f t="shared" si="36"/>
        <v>3536</v>
      </c>
      <c r="BH118" s="834"/>
      <c r="BI118" s="345"/>
      <c r="BJ118" s="827" t="s">
        <v>441</v>
      </c>
      <c r="BK118" s="835">
        <f>IF(BM105&lt;0,BN105,BK81-(BK112+BK114))</f>
        <v>68</v>
      </c>
      <c r="BL118" s="835">
        <f>IF(BM106&lt;0,BK80-BL115,BL113)</f>
        <v>52</v>
      </c>
      <c r="BM118" s="835">
        <f t="shared" si="37"/>
        <v>3536</v>
      </c>
      <c r="BN118" s="834"/>
      <c r="BO118" s="345"/>
      <c r="BP118" s="827" t="s">
        <v>441</v>
      </c>
      <c r="BQ118" s="835">
        <f>IF(BS105&lt;0,BT105,BQ81-(BQ112+BQ114))</f>
        <v>68</v>
      </c>
      <c r="BR118" s="835">
        <f>IF(BS106&lt;0,BQ80-BR115,BR113)</f>
        <v>52</v>
      </c>
      <c r="BS118" s="835">
        <f t="shared" si="38"/>
        <v>3536</v>
      </c>
      <c r="BT118" s="834"/>
      <c r="BU118" s="345"/>
      <c r="BV118" s="827" t="s">
        <v>441</v>
      </c>
      <c r="BW118" s="835">
        <f>IF(BY105&lt;0,BZ105,BW81-(BW112+BW114))</f>
        <v>68</v>
      </c>
      <c r="BX118" s="835">
        <f>IF(BY106&lt;0,BW80-BX115,BX113)</f>
        <v>52</v>
      </c>
      <c r="BY118" s="835">
        <f t="shared" si="39"/>
        <v>3536</v>
      </c>
      <c r="BZ118" s="834"/>
      <c r="CA118" s="345"/>
      <c r="CB118" s="827" t="s">
        <v>441</v>
      </c>
      <c r="CC118" s="835">
        <f>IF(CE105&lt;0,CF105,CC81-(CC112+CC114))</f>
        <v>68</v>
      </c>
      <c r="CD118" s="835">
        <f>IF(CE106&lt;0,CC80-CD115,CD113)</f>
        <v>52</v>
      </c>
      <c r="CE118" s="835">
        <f t="shared" si="40"/>
        <v>3536</v>
      </c>
      <c r="CF118" s="834"/>
      <c r="CG118" s="345"/>
      <c r="CH118" s="827" t="s">
        <v>441</v>
      </c>
      <c r="CI118" s="835">
        <f>IF(CK105&lt;0,CL105,CI81-(CI112+CI114))</f>
        <v>68</v>
      </c>
      <c r="CJ118" s="835">
        <f>IF(CK106&lt;0,CI80-CJ115,CJ113)</f>
        <v>52</v>
      </c>
      <c r="CK118" s="835">
        <f t="shared" si="41"/>
        <v>3536</v>
      </c>
      <c r="CL118" s="834"/>
      <c r="CM118" s="345"/>
      <c r="CN118" s="827" t="s">
        <v>441</v>
      </c>
      <c r="CO118" s="835">
        <f>IF(CQ105&lt;0,CR105,CO81-(CO112+CO114))</f>
        <v>68</v>
      </c>
      <c r="CP118" s="835">
        <f>IF(CQ106&lt;0,CO80-CP115,CP113)</f>
        <v>52</v>
      </c>
      <c r="CQ118" s="835">
        <f t="shared" si="42"/>
        <v>3536</v>
      </c>
      <c r="CR118" s="834"/>
      <c r="CS118" s="345"/>
      <c r="CT118" s="827" t="s">
        <v>441</v>
      </c>
      <c r="CU118" s="835">
        <f>IF(CW105&lt;0,CX105,CU81-(CU112+CU114))</f>
        <v>68</v>
      </c>
      <c r="CV118" s="835">
        <f>IF(CW106&lt;0,CU80-CV115,CV113)</f>
        <v>52</v>
      </c>
      <c r="CW118" s="835">
        <f t="shared" si="43"/>
        <v>3536</v>
      </c>
      <c r="CX118" s="834"/>
      <c r="CY118" s="345"/>
      <c r="CZ118" s="827" t="s">
        <v>441</v>
      </c>
      <c r="DA118" s="835">
        <f>IF(DC105&lt;0,DD105,DA81-(DA112+DA114))</f>
        <v>68</v>
      </c>
      <c r="DB118" s="835">
        <f>IF(DC106&lt;0,DA80-DB115,DB113)</f>
        <v>52</v>
      </c>
      <c r="DC118" s="835">
        <f t="shared" si="44"/>
        <v>3536</v>
      </c>
      <c r="DD118" s="834"/>
      <c r="DE118" s="345"/>
      <c r="DF118" s="827" t="s">
        <v>441</v>
      </c>
      <c r="DG118" s="835">
        <f>IF(DI105&lt;0,DJ105,DG81-(DG112+DG114))</f>
        <v>68</v>
      </c>
      <c r="DH118" s="835">
        <f>IF(DI106&lt;0,DG80-DH115,DH113)</f>
        <v>52</v>
      </c>
      <c r="DI118" s="835">
        <f t="shared" si="45"/>
        <v>3536</v>
      </c>
      <c r="DJ118" s="834"/>
      <c r="DK118" s="345"/>
      <c r="DL118" s="827" t="s">
        <v>441</v>
      </c>
      <c r="DM118" s="835">
        <f>IF(DO105&lt;0,DP105,DM81-(DM112+DM114))</f>
        <v>68</v>
      </c>
      <c r="DN118" s="835">
        <f>IF(DO106&lt;0,DM80-DN115,DN113)</f>
        <v>52</v>
      </c>
      <c r="DO118" s="835">
        <f t="shared" si="46"/>
        <v>3536</v>
      </c>
      <c r="DP118" s="834"/>
      <c r="DQ118" s="345"/>
      <c r="DR118" s="827" t="s">
        <v>441</v>
      </c>
      <c r="DS118" s="835">
        <f>IF(DU105&lt;0,DV105,DS81-(DS112+DS114))</f>
        <v>68</v>
      </c>
      <c r="DT118" s="835">
        <f>IF(DU106&lt;0,DS80-DT115,DT113)</f>
        <v>52</v>
      </c>
      <c r="DU118" s="835">
        <f t="shared" si="47"/>
        <v>3536</v>
      </c>
      <c r="DV118" s="834"/>
      <c r="DW118" s="345"/>
      <c r="DX118" s="827" t="s">
        <v>441</v>
      </c>
      <c r="DY118" s="835">
        <f>IF(EA105&lt;0,EB105,DY81-(DY112+DY114))</f>
        <v>68</v>
      </c>
      <c r="DZ118" s="835">
        <f>IF(EA106&lt;0,DY80-DZ115,DZ113)</f>
        <v>52</v>
      </c>
      <c r="EA118" s="835">
        <f t="shared" si="48"/>
        <v>3536</v>
      </c>
      <c r="EB118" s="834"/>
      <c r="EC118" s="345"/>
      <c r="ED118" s="827" t="s">
        <v>441</v>
      </c>
      <c r="EE118" s="835">
        <f>IF(EG105&lt;0,EH105,EE81-(EE112+EE114))</f>
        <v>68</v>
      </c>
      <c r="EF118" s="835">
        <f>IF(EG106&lt;0,EE80-EF115,EF113)</f>
        <v>52</v>
      </c>
      <c r="EG118" s="835">
        <f t="shared" si="49"/>
        <v>3536</v>
      </c>
      <c r="EH118" s="834"/>
      <c r="EI118" s="345"/>
      <c r="EJ118" s="827" t="s">
        <v>441</v>
      </c>
      <c r="EK118" s="835">
        <f>IF(EM105&lt;0,EN105,EK81-(EK112+EK114))</f>
        <v>68</v>
      </c>
      <c r="EL118" s="835">
        <f>IF(EM106&lt;0,EK80-EL115,EL113)</f>
        <v>52</v>
      </c>
      <c r="EM118" s="835">
        <f t="shared" si="50"/>
        <v>3536</v>
      </c>
      <c r="EN118" s="834"/>
      <c r="EO118" s="345"/>
      <c r="EP118" s="827" t="s">
        <v>441</v>
      </c>
      <c r="EQ118" s="835">
        <f>IF(ES105&lt;0,ET105,EQ81-(EQ112+EQ114))</f>
        <v>68</v>
      </c>
      <c r="ER118" s="835">
        <f>IF(ES106&lt;0,EQ80-ER115,ER113)</f>
        <v>52</v>
      </c>
      <c r="ES118" s="835">
        <f t="shared" si="51"/>
        <v>3536</v>
      </c>
      <c r="ET118" s="834"/>
      <c r="EU118" s="345"/>
      <c r="EV118" s="827" t="s">
        <v>441</v>
      </c>
      <c r="EW118" s="835">
        <f>IF(EY105&lt;0,EZ105,EW81-(EW112+EW114))</f>
        <v>68</v>
      </c>
      <c r="EX118" s="835">
        <f>IF(EY106&lt;0,EW80-EX115,EX113)</f>
        <v>52</v>
      </c>
      <c r="EY118" s="835">
        <f t="shared" si="52"/>
        <v>3536</v>
      </c>
      <c r="EZ118" s="834"/>
      <c r="FA118" s="345"/>
      <c r="FB118" s="827" t="s">
        <v>441</v>
      </c>
      <c r="FC118" s="835">
        <f>IF(FE105&lt;0,FF105,FC81-(FC112+FC114))</f>
        <v>68</v>
      </c>
      <c r="FD118" s="835">
        <f>IF(FE106&lt;0,FC80-FD115,FD113)</f>
        <v>52</v>
      </c>
      <c r="FE118" s="835">
        <f t="shared" si="53"/>
        <v>3536</v>
      </c>
      <c r="FF118" s="834"/>
      <c r="FG118" s="345"/>
      <c r="FH118" s="827" t="s">
        <v>441</v>
      </c>
      <c r="FI118" s="835">
        <f>IF(FK105&lt;0,FL105,FI81-(FI112+FI114))</f>
        <v>68</v>
      </c>
      <c r="FJ118" s="835">
        <f>IF(FK106&lt;0,FI80-FJ115,FJ113)</f>
        <v>52</v>
      </c>
      <c r="FK118" s="835">
        <f t="shared" si="54"/>
        <v>3536</v>
      </c>
      <c r="FL118" s="834"/>
      <c r="FM118" s="345"/>
      <c r="FN118" s="827" t="s">
        <v>441</v>
      </c>
      <c r="FO118" s="835">
        <f>IF(FQ105&lt;0,FR105,FO81-(FO112+FO114))</f>
        <v>68</v>
      </c>
      <c r="FP118" s="835">
        <f>IF(FQ106&lt;0,FO80-FP115,FP113)</f>
        <v>52</v>
      </c>
      <c r="FQ118" s="835">
        <f t="shared" si="55"/>
        <v>3536</v>
      </c>
      <c r="FR118" s="834"/>
      <c r="FS118" s="345"/>
      <c r="FT118" s="827" t="s">
        <v>441</v>
      </c>
      <c r="FU118" s="835">
        <f>IF(FW105&lt;0,FX105,FU81-(FU112+FU114))</f>
        <v>68</v>
      </c>
      <c r="FV118" s="835">
        <f>IF(FW106&lt;0,FU80-FV115,FV113)</f>
        <v>52</v>
      </c>
      <c r="FW118" s="835">
        <f t="shared" si="56"/>
        <v>3536</v>
      </c>
      <c r="FX118" s="834"/>
      <c r="FY118" s="345"/>
    </row>
    <row r="119" spans="1:181" x14ac:dyDescent="0.3">
      <c r="A119" s="19"/>
      <c r="B119" s="827" t="s">
        <v>440</v>
      </c>
      <c r="C119" s="835">
        <f>IF(E105&lt;0,C81-D112,D114)</f>
        <v>52</v>
      </c>
      <c r="D119" s="835">
        <f>IF(E106&lt;0,C80-D115,D113)</f>
        <v>52</v>
      </c>
      <c r="E119" s="835">
        <f t="shared" si="27"/>
        <v>2704</v>
      </c>
      <c r="F119" s="834"/>
      <c r="G119" s="345"/>
      <c r="H119" s="827" t="s">
        <v>440</v>
      </c>
      <c r="I119" s="835">
        <f>IF(K105&lt;0,I81-J112,J114)</f>
        <v>52</v>
      </c>
      <c r="J119" s="835">
        <f>IF(K106&lt;0,I80-J115,J113)</f>
        <v>52</v>
      </c>
      <c r="K119" s="835">
        <f t="shared" si="28"/>
        <v>2704</v>
      </c>
      <c r="L119" s="834"/>
      <c r="M119" s="345"/>
      <c r="N119" s="827" t="s">
        <v>440</v>
      </c>
      <c r="O119" s="835">
        <f>IF(Q105&lt;0,O81-P112,P114)</f>
        <v>52</v>
      </c>
      <c r="P119" s="835">
        <f>IF(Q106&lt;0,O80-P115,P113)</f>
        <v>52</v>
      </c>
      <c r="Q119" s="835">
        <f t="shared" si="29"/>
        <v>2704</v>
      </c>
      <c r="R119" s="834"/>
      <c r="S119" s="345"/>
      <c r="T119" s="827" t="s">
        <v>440</v>
      </c>
      <c r="U119" s="835">
        <f>IF(W105&lt;0,U81-V112,V114)</f>
        <v>52</v>
      </c>
      <c r="V119" s="835">
        <f>IF(W106&lt;0,U80-V115,V113)</f>
        <v>52</v>
      </c>
      <c r="W119" s="835">
        <f t="shared" si="30"/>
        <v>2704</v>
      </c>
      <c r="X119" s="834"/>
      <c r="Y119" s="345"/>
      <c r="Z119" s="827" t="s">
        <v>440</v>
      </c>
      <c r="AA119" s="835">
        <f>IF(AC105&lt;0,AA81-AB112,AB114)</f>
        <v>52</v>
      </c>
      <c r="AB119" s="835">
        <f>IF(AC106&lt;0,AA80-AB115,AB113)</f>
        <v>52</v>
      </c>
      <c r="AC119" s="835">
        <f t="shared" si="31"/>
        <v>2704</v>
      </c>
      <c r="AD119" s="834"/>
      <c r="AE119" s="345"/>
      <c r="AF119" s="827" t="s">
        <v>440</v>
      </c>
      <c r="AG119" s="835">
        <f>IF(AI105&lt;0,AG81-AH112,AH114)</f>
        <v>52</v>
      </c>
      <c r="AH119" s="835">
        <f>IF(AI106&lt;0,AG80-AH115,AH113)</f>
        <v>52</v>
      </c>
      <c r="AI119" s="835">
        <f t="shared" si="32"/>
        <v>2704</v>
      </c>
      <c r="AJ119" s="834"/>
      <c r="AK119" s="345"/>
      <c r="AL119" s="827" t="s">
        <v>440</v>
      </c>
      <c r="AM119" s="835">
        <f>IF(AO105&lt;0,AM81-AN112,AN114)</f>
        <v>52</v>
      </c>
      <c r="AN119" s="835">
        <f>IF(AO106&lt;0,AM80-AN115,AN113)</f>
        <v>52</v>
      </c>
      <c r="AO119" s="835">
        <f t="shared" si="33"/>
        <v>2704</v>
      </c>
      <c r="AP119" s="834"/>
      <c r="AQ119" s="345"/>
      <c r="AR119" s="827" t="s">
        <v>440</v>
      </c>
      <c r="AS119" s="835">
        <f>IF(AU105&lt;0,AS81-AT112,AT114)</f>
        <v>52</v>
      </c>
      <c r="AT119" s="835">
        <f>IF(AU106&lt;0,AS80-AT115,AT113)</f>
        <v>52</v>
      </c>
      <c r="AU119" s="835">
        <f t="shared" si="34"/>
        <v>2704</v>
      </c>
      <c r="AV119" s="834"/>
      <c r="AW119" s="345"/>
      <c r="AX119" s="827" t="s">
        <v>440</v>
      </c>
      <c r="AY119" s="835">
        <f>IF(BA105&lt;0,AY81-AZ112,AZ114)</f>
        <v>52</v>
      </c>
      <c r="AZ119" s="835">
        <f>IF(BA106&lt;0,AY80-AZ115,AZ113)</f>
        <v>52</v>
      </c>
      <c r="BA119" s="835">
        <f t="shared" si="35"/>
        <v>2704</v>
      </c>
      <c r="BB119" s="834"/>
      <c r="BC119" s="345"/>
      <c r="BD119" s="827" t="s">
        <v>440</v>
      </c>
      <c r="BE119" s="835">
        <f>IF(BG105&lt;0,BE81-BF112,BF114)</f>
        <v>52</v>
      </c>
      <c r="BF119" s="835">
        <f>IF(BG106&lt;0,BE80-BF115,BF113)</f>
        <v>52</v>
      </c>
      <c r="BG119" s="835">
        <f t="shared" si="36"/>
        <v>2704</v>
      </c>
      <c r="BH119" s="834"/>
      <c r="BI119" s="345"/>
      <c r="BJ119" s="827" t="s">
        <v>440</v>
      </c>
      <c r="BK119" s="835">
        <f>IF(BM105&lt;0,BK81-BL112,BL114)</f>
        <v>52</v>
      </c>
      <c r="BL119" s="835">
        <f>IF(BM106&lt;0,BK80-BL115,BL113)</f>
        <v>52</v>
      </c>
      <c r="BM119" s="835">
        <f t="shared" si="37"/>
        <v>2704</v>
      </c>
      <c r="BN119" s="834"/>
      <c r="BO119" s="345"/>
      <c r="BP119" s="827" t="s">
        <v>440</v>
      </c>
      <c r="BQ119" s="835">
        <f>IF(BS105&lt;0,BQ81-BR112,BR114)</f>
        <v>52</v>
      </c>
      <c r="BR119" s="835">
        <f>IF(BS106&lt;0,BQ80-BR115,BR113)</f>
        <v>52</v>
      </c>
      <c r="BS119" s="835">
        <f t="shared" si="38"/>
        <v>2704</v>
      </c>
      <c r="BT119" s="834"/>
      <c r="BU119" s="345"/>
      <c r="BV119" s="827" t="s">
        <v>440</v>
      </c>
      <c r="BW119" s="835">
        <f>IF(BY105&lt;0,BW81-BX112,BX114)</f>
        <v>52</v>
      </c>
      <c r="BX119" s="835">
        <f>IF(BY106&lt;0,BW80-BX115,BX113)</f>
        <v>52</v>
      </c>
      <c r="BY119" s="835">
        <f t="shared" si="39"/>
        <v>2704</v>
      </c>
      <c r="BZ119" s="834"/>
      <c r="CA119" s="345"/>
      <c r="CB119" s="827" t="s">
        <v>440</v>
      </c>
      <c r="CC119" s="835">
        <f>IF(CE105&lt;0,CC81-CD112,CD114)</f>
        <v>52</v>
      </c>
      <c r="CD119" s="835">
        <f>IF(CE106&lt;0,CC80-CD115,CD113)</f>
        <v>52</v>
      </c>
      <c r="CE119" s="835">
        <f t="shared" si="40"/>
        <v>2704</v>
      </c>
      <c r="CF119" s="834"/>
      <c r="CG119" s="345"/>
      <c r="CH119" s="827" t="s">
        <v>440</v>
      </c>
      <c r="CI119" s="835">
        <f>IF(CK105&lt;0,CI81-CJ112,CJ114)</f>
        <v>52</v>
      </c>
      <c r="CJ119" s="835">
        <f>IF(CK106&lt;0,CI80-CJ115,CJ113)</f>
        <v>52</v>
      </c>
      <c r="CK119" s="835">
        <f t="shared" si="41"/>
        <v>2704</v>
      </c>
      <c r="CL119" s="834"/>
      <c r="CM119" s="345"/>
      <c r="CN119" s="827" t="s">
        <v>440</v>
      </c>
      <c r="CO119" s="835">
        <f>IF(CQ105&lt;0,CO81-CP112,CP114)</f>
        <v>52</v>
      </c>
      <c r="CP119" s="835">
        <f>IF(CQ106&lt;0,CO80-CP115,CP113)</f>
        <v>52</v>
      </c>
      <c r="CQ119" s="835">
        <f t="shared" si="42"/>
        <v>2704</v>
      </c>
      <c r="CR119" s="834"/>
      <c r="CS119" s="345"/>
      <c r="CT119" s="827" t="s">
        <v>440</v>
      </c>
      <c r="CU119" s="835">
        <f>IF(CW105&lt;0,CU81-CV112,CV114)</f>
        <v>52</v>
      </c>
      <c r="CV119" s="835">
        <f>IF(CW106&lt;0,CU80-CV115,CV113)</f>
        <v>52</v>
      </c>
      <c r="CW119" s="835">
        <f t="shared" si="43"/>
        <v>2704</v>
      </c>
      <c r="CX119" s="834"/>
      <c r="CY119" s="345"/>
      <c r="CZ119" s="827" t="s">
        <v>440</v>
      </c>
      <c r="DA119" s="835">
        <f>IF(DC105&lt;0,DA81-DB112,DB114)</f>
        <v>52</v>
      </c>
      <c r="DB119" s="835">
        <f>IF(DC106&lt;0,DA80-DB115,DB113)</f>
        <v>52</v>
      </c>
      <c r="DC119" s="835">
        <f t="shared" si="44"/>
        <v>2704</v>
      </c>
      <c r="DD119" s="834"/>
      <c r="DE119" s="345"/>
      <c r="DF119" s="827" t="s">
        <v>440</v>
      </c>
      <c r="DG119" s="835">
        <f>IF(DI105&lt;0,DG81-DH112,DH114)</f>
        <v>52</v>
      </c>
      <c r="DH119" s="835">
        <f>IF(DI106&lt;0,DG80-DH115,DH113)</f>
        <v>52</v>
      </c>
      <c r="DI119" s="835">
        <f t="shared" si="45"/>
        <v>2704</v>
      </c>
      <c r="DJ119" s="834"/>
      <c r="DK119" s="345"/>
      <c r="DL119" s="827" t="s">
        <v>440</v>
      </c>
      <c r="DM119" s="835">
        <f>IF(DO105&lt;0,DM81-DN112,DN114)</f>
        <v>52</v>
      </c>
      <c r="DN119" s="835">
        <f>IF(DO106&lt;0,DM80-DN115,DN113)</f>
        <v>52</v>
      </c>
      <c r="DO119" s="835">
        <f t="shared" si="46"/>
        <v>2704</v>
      </c>
      <c r="DP119" s="834"/>
      <c r="DQ119" s="345"/>
      <c r="DR119" s="827" t="s">
        <v>440</v>
      </c>
      <c r="DS119" s="835">
        <f>IF(DU105&lt;0,DS81-DT112,DT114)</f>
        <v>52</v>
      </c>
      <c r="DT119" s="835">
        <f>IF(DU106&lt;0,DS80-DT115,DT113)</f>
        <v>52</v>
      </c>
      <c r="DU119" s="835">
        <f t="shared" si="47"/>
        <v>2704</v>
      </c>
      <c r="DV119" s="834"/>
      <c r="DW119" s="345"/>
      <c r="DX119" s="827" t="s">
        <v>440</v>
      </c>
      <c r="DY119" s="835">
        <f>IF(EA105&lt;0,DY81-DZ112,DZ114)</f>
        <v>52</v>
      </c>
      <c r="DZ119" s="835">
        <f>IF(EA106&lt;0,DY80-DZ115,DZ113)</f>
        <v>52</v>
      </c>
      <c r="EA119" s="835">
        <f t="shared" si="48"/>
        <v>2704</v>
      </c>
      <c r="EB119" s="834"/>
      <c r="EC119" s="345"/>
      <c r="ED119" s="827" t="s">
        <v>440</v>
      </c>
      <c r="EE119" s="835">
        <f>IF(EG105&lt;0,EE81-EF112,EF114)</f>
        <v>52</v>
      </c>
      <c r="EF119" s="835">
        <f>IF(EG106&lt;0,EE80-EF115,EF113)</f>
        <v>52</v>
      </c>
      <c r="EG119" s="835">
        <f t="shared" si="49"/>
        <v>2704</v>
      </c>
      <c r="EH119" s="834"/>
      <c r="EI119" s="345"/>
      <c r="EJ119" s="827" t="s">
        <v>440</v>
      </c>
      <c r="EK119" s="835">
        <f>IF(EM105&lt;0,EK81-EL112,EL114)</f>
        <v>52</v>
      </c>
      <c r="EL119" s="835">
        <f>IF(EM106&lt;0,EK80-EL115,EL113)</f>
        <v>52</v>
      </c>
      <c r="EM119" s="835">
        <f t="shared" si="50"/>
        <v>2704</v>
      </c>
      <c r="EN119" s="834"/>
      <c r="EO119" s="345"/>
      <c r="EP119" s="827" t="s">
        <v>440</v>
      </c>
      <c r="EQ119" s="835">
        <f>IF(ES105&lt;0,EQ81-ER112,ER114)</f>
        <v>52</v>
      </c>
      <c r="ER119" s="835">
        <f>IF(ES106&lt;0,EQ80-ER115,ER113)</f>
        <v>52</v>
      </c>
      <c r="ES119" s="835">
        <f t="shared" si="51"/>
        <v>2704</v>
      </c>
      <c r="ET119" s="834"/>
      <c r="EU119" s="345"/>
      <c r="EV119" s="827" t="s">
        <v>440</v>
      </c>
      <c r="EW119" s="835">
        <f>IF(EY105&lt;0,EW81-EX112,EX114)</f>
        <v>52</v>
      </c>
      <c r="EX119" s="835">
        <f>IF(EY106&lt;0,EW80-EX115,EX113)</f>
        <v>52</v>
      </c>
      <c r="EY119" s="835">
        <f t="shared" si="52"/>
        <v>2704</v>
      </c>
      <c r="EZ119" s="834"/>
      <c r="FA119" s="345"/>
      <c r="FB119" s="827" t="s">
        <v>440</v>
      </c>
      <c r="FC119" s="835">
        <f>IF(FE105&lt;0,FC81-FD112,FD114)</f>
        <v>52</v>
      </c>
      <c r="FD119" s="835">
        <f>IF(FE106&lt;0,FC80-FD115,FD113)</f>
        <v>52</v>
      </c>
      <c r="FE119" s="835">
        <f t="shared" si="53"/>
        <v>2704</v>
      </c>
      <c r="FF119" s="834"/>
      <c r="FG119" s="345"/>
      <c r="FH119" s="827" t="s">
        <v>440</v>
      </c>
      <c r="FI119" s="835">
        <f>IF(FK105&lt;0,FI81-FJ112,FJ114)</f>
        <v>52</v>
      </c>
      <c r="FJ119" s="835">
        <f>IF(FK106&lt;0,FI80-FJ115,FJ113)</f>
        <v>52</v>
      </c>
      <c r="FK119" s="835">
        <f t="shared" si="54"/>
        <v>2704</v>
      </c>
      <c r="FL119" s="834"/>
      <c r="FM119" s="345"/>
      <c r="FN119" s="827" t="s">
        <v>440</v>
      </c>
      <c r="FO119" s="835">
        <f>IF(FQ105&lt;0,FO81-FP112,FP114)</f>
        <v>52</v>
      </c>
      <c r="FP119" s="835">
        <f>IF(FQ106&lt;0,FO80-FP115,FP113)</f>
        <v>52</v>
      </c>
      <c r="FQ119" s="835">
        <f t="shared" si="55"/>
        <v>2704</v>
      </c>
      <c r="FR119" s="834"/>
      <c r="FS119" s="345"/>
      <c r="FT119" s="827" t="s">
        <v>440</v>
      </c>
      <c r="FU119" s="835">
        <f>IF(FW105&lt;0,FU81-FV112,FV114)</f>
        <v>52</v>
      </c>
      <c r="FV119" s="835">
        <f>IF(FW106&lt;0,FU80-FV115,FV113)</f>
        <v>52</v>
      </c>
      <c r="FW119" s="835">
        <f t="shared" si="56"/>
        <v>2704</v>
      </c>
      <c r="FX119" s="834"/>
      <c r="FY119" s="345"/>
    </row>
    <row r="120" spans="1:181" x14ac:dyDescent="0.3">
      <c r="A120" s="19"/>
      <c r="B120" s="827" t="s">
        <v>439</v>
      </c>
      <c r="C120" s="835">
        <f>IF(E105&lt;0,C81-D112,D114)</f>
        <v>52</v>
      </c>
      <c r="D120" s="835">
        <f>F106</f>
        <v>68</v>
      </c>
      <c r="E120" s="835">
        <f t="shared" si="27"/>
        <v>3536</v>
      </c>
      <c r="F120" s="834"/>
      <c r="G120" s="345"/>
      <c r="H120" s="827" t="s">
        <v>439</v>
      </c>
      <c r="I120" s="835">
        <f>IF(K105&lt;0,I81-J112,J114)</f>
        <v>52</v>
      </c>
      <c r="J120" s="835">
        <f>L106</f>
        <v>68</v>
      </c>
      <c r="K120" s="835">
        <f t="shared" si="28"/>
        <v>3536</v>
      </c>
      <c r="L120" s="834"/>
      <c r="M120" s="345"/>
      <c r="N120" s="827" t="s">
        <v>439</v>
      </c>
      <c r="O120" s="835">
        <f>IF(Q105&lt;0,O81-P112,P114)</f>
        <v>52</v>
      </c>
      <c r="P120" s="835">
        <f>R106</f>
        <v>68</v>
      </c>
      <c r="Q120" s="835">
        <f t="shared" si="29"/>
        <v>3536</v>
      </c>
      <c r="R120" s="834"/>
      <c r="S120" s="345"/>
      <c r="T120" s="827" t="s">
        <v>439</v>
      </c>
      <c r="U120" s="835">
        <f>IF(W105&lt;0,U81-V112,V114)</f>
        <v>52</v>
      </c>
      <c r="V120" s="835">
        <f>X106</f>
        <v>68</v>
      </c>
      <c r="W120" s="835">
        <f t="shared" si="30"/>
        <v>3536</v>
      </c>
      <c r="X120" s="834"/>
      <c r="Y120" s="345"/>
      <c r="Z120" s="827" t="s">
        <v>439</v>
      </c>
      <c r="AA120" s="835">
        <f>IF(AC105&lt;0,AA81-AB112,AB114)</f>
        <v>52</v>
      </c>
      <c r="AB120" s="835">
        <f>AD106</f>
        <v>68</v>
      </c>
      <c r="AC120" s="835">
        <f t="shared" si="31"/>
        <v>3536</v>
      </c>
      <c r="AD120" s="834"/>
      <c r="AE120" s="345"/>
      <c r="AF120" s="827" t="s">
        <v>439</v>
      </c>
      <c r="AG120" s="835">
        <f>IF(AI105&lt;0,AG81-AH112,AH114)</f>
        <v>52</v>
      </c>
      <c r="AH120" s="835">
        <f>AJ106</f>
        <v>68</v>
      </c>
      <c r="AI120" s="835">
        <f t="shared" si="32"/>
        <v>3536</v>
      </c>
      <c r="AJ120" s="834"/>
      <c r="AK120" s="345"/>
      <c r="AL120" s="827" t="s">
        <v>439</v>
      </c>
      <c r="AM120" s="835">
        <f>IF(AO105&lt;0,AM81-AN112,AN114)</f>
        <v>52</v>
      </c>
      <c r="AN120" s="835">
        <f>AP106</f>
        <v>68</v>
      </c>
      <c r="AO120" s="835">
        <f t="shared" si="33"/>
        <v>3536</v>
      </c>
      <c r="AP120" s="834"/>
      <c r="AQ120" s="345"/>
      <c r="AR120" s="827" t="s">
        <v>439</v>
      </c>
      <c r="AS120" s="835">
        <f>IF(AU105&lt;0,AS81-AT112,AT114)</f>
        <v>52</v>
      </c>
      <c r="AT120" s="835">
        <f>AV106</f>
        <v>68</v>
      </c>
      <c r="AU120" s="835">
        <f t="shared" si="34"/>
        <v>3536</v>
      </c>
      <c r="AV120" s="834"/>
      <c r="AW120" s="345"/>
      <c r="AX120" s="827" t="s">
        <v>439</v>
      </c>
      <c r="AY120" s="835">
        <f>IF(BA105&lt;0,AY81-AZ112,AZ114)</f>
        <v>52</v>
      </c>
      <c r="AZ120" s="835">
        <f>BB106</f>
        <v>68</v>
      </c>
      <c r="BA120" s="835">
        <f t="shared" si="35"/>
        <v>3536</v>
      </c>
      <c r="BB120" s="834"/>
      <c r="BC120" s="345"/>
      <c r="BD120" s="827" t="s">
        <v>439</v>
      </c>
      <c r="BE120" s="835">
        <f>IF(BG105&lt;0,BE81-BF112,BF114)</f>
        <v>52</v>
      </c>
      <c r="BF120" s="835">
        <f>BH106</f>
        <v>68</v>
      </c>
      <c r="BG120" s="835">
        <f t="shared" si="36"/>
        <v>3536</v>
      </c>
      <c r="BH120" s="834"/>
      <c r="BI120" s="345"/>
      <c r="BJ120" s="827" t="s">
        <v>439</v>
      </c>
      <c r="BK120" s="835">
        <f>IF(BM105&lt;0,BK81-BL112,BL114)</f>
        <v>52</v>
      </c>
      <c r="BL120" s="835">
        <f>BN106</f>
        <v>68</v>
      </c>
      <c r="BM120" s="835">
        <f t="shared" si="37"/>
        <v>3536</v>
      </c>
      <c r="BN120" s="834"/>
      <c r="BO120" s="345"/>
      <c r="BP120" s="827" t="s">
        <v>439</v>
      </c>
      <c r="BQ120" s="835">
        <f>IF(BS105&lt;0,BQ81-BR112,BR114)</f>
        <v>52</v>
      </c>
      <c r="BR120" s="835">
        <f>BT106</f>
        <v>68</v>
      </c>
      <c r="BS120" s="835">
        <f t="shared" si="38"/>
        <v>3536</v>
      </c>
      <c r="BT120" s="834"/>
      <c r="BU120" s="345"/>
      <c r="BV120" s="827" t="s">
        <v>439</v>
      </c>
      <c r="BW120" s="835">
        <f>IF(BY105&lt;0,BW81-BX112,BX114)</f>
        <v>52</v>
      </c>
      <c r="BX120" s="835">
        <f>BZ106</f>
        <v>68</v>
      </c>
      <c r="BY120" s="835">
        <f t="shared" si="39"/>
        <v>3536</v>
      </c>
      <c r="BZ120" s="834"/>
      <c r="CA120" s="345"/>
      <c r="CB120" s="827" t="s">
        <v>439</v>
      </c>
      <c r="CC120" s="835">
        <f>IF(CE105&lt;0,CC81-CD112,CD114)</f>
        <v>52</v>
      </c>
      <c r="CD120" s="835">
        <f>CF106</f>
        <v>68</v>
      </c>
      <c r="CE120" s="835">
        <f t="shared" si="40"/>
        <v>3536</v>
      </c>
      <c r="CF120" s="834"/>
      <c r="CG120" s="345"/>
      <c r="CH120" s="827" t="s">
        <v>439</v>
      </c>
      <c r="CI120" s="835">
        <f>IF(CK105&lt;0,CI81-CJ112,CJ114)</f>
        <v>52</v>
      </c>
      <c r="CJ120" s="835">
        <f>CL106</f>
        <v>68</v>
      </c>
      <c r="CK120" s="835">
        <f t="shared" si="41"/>
        <v>3536</v>
      </c>
      <c r="CL120" s="834"/>
      <c r="CM120" s="345"/>
      <c r="CN120" s="827" t="s">
        <v>439</v>
      </c>
      <c r="CO120" s="835">
        <f>IF(CQ105&lt;0,CO81-CP112,CP114)</f>
        <v>52</v>
      </c>
      <c r="CP120" s="835">
        <f>CR106</f>
        <v>68</v>
      </c>
      <c r="CQ120" s="835">
        <f t="shared" si="42"/>
        <v>3536</v>
      </c>
      <c r="CR120" s="834"/>
      <c r="CS120" s="345"/>
      <c r="CT120" s="827" t="s">
        <v>439</v>
      </c>
      <c r="CU120" s="835">
        <f>IF(CW105&lt;0,CU81-CV112,CV114)</f>
        <v>52</v>
      </c>
      <c r="CV120" s="835">
        <f>CX106</f>
        <v>68</v>
      </c>
      <c r="CW120" s="835">
        <f t="shared" si="43"/>
        <v>3536</v>
      </c>
      <c r="CX120" s="834"/>
      <c r="CY120" s="345"/>
      <c r="CZ120" s="827" t="s">
        <v>439</v>
      </c>
      <c r="DA120" s="835">
        <f>IF(DC105&lt;0,DA81-DB112,DB114)</f>
        <v>52</v>
      </c>
      <c r="DB120" s="835">
        <f>DD106</f>
        <v>68</v>
      </c>
      <c r="DC120" s="835">
        <f t="shared" si="44"/>
        <v>3536</v>
      </c>
      <c r="DD120" s="834"/>
      <c r="DE120" s="345"/>
      <c r="DF120" s="827" t="s">
        <v>439</v>
      </c>
      <c r="DG120" s="835">
        <f>IF(DI105&lt;0,DG81-DH112,DH114)</f>
        <v>52</v>
      </c>
      <c r="DH120" s="835">
        <f>DJ106</f>
        <v>68</v>
      </c>
      <c r="DI120" s="835">
        <f t="shared" si="45"/>
        <v>3536</v>
      </c>
      <c r="DJ120" s="834"/>
      <c r="DK120" s="345"/>
      <c r="DL120" s="827" t="s">
        <v>439</v>
      </c>
      <c r="DM120" s="835">
        <f>IF(DO105&lt;0,DM81-DN112,DN114)</f>
        <v>52</v>
      </c>
      <c r="DN120" s="835">
        <f>DP106</f>
        <v>68</v>
      </c>
      <c r="DO120" s="835">
        <f t="shared" si="46"/>
        <v>3536</v>
      </c>
      <c r="DP120" s="834"/>
      <c r="DQ120" s="345"/>
      <c r="DR120" s="827" t="s">
        <v>439</v>
      </c>
      <c r="DS120" s="835">
        <f>IF(DU105&lt;0,DS81-DT112,DT114)</f>
        <v>52</v>
      </c>
      <c r="DT120" s="835">
        <f>DV106</f>
        <v>68</v>
      </c>
      <c r="DU120" s="835">
        <f t="shared" si="47"/>
        <v>3536</v>
      </c>
      <c r="DV120" s="834"/>
      <c r="DW120" s="345"/>
      <c r="DX120" s="827" t="s">
        <v>439</v>
      </c>
      <c r="DY120" s="835">
        <f>IF(EA105&lt;0,DY81-DZ112,DZ114)</f>
        <v>52</v>
      </c>
      <c r="DZ120" s="835">
        <f>EB106</f>
        <v>68</v>
      </c>
      <c r="EA120" s="835">
        <f t="shared" si="48"/>
        <v>3536</v>
      </c>
      <c r="EB120" s="834"/>
      <c r="EC120" s="345"/>
      <c r="ED120" s="827" t="s">
        <v>439</v>
      </c>
      <c r="EE120" s="835">
        <f>IF(EG105&lt;0,EE81-EF112,EF114)</f>
        <v>52</v>
      </c>
      <c r="EF120" s="835">
        <f>EH106</f>
        <v>68</v>
      </c>
      <c r="EG120" s="835">
        <f t="shared" si="49"/>
        <v>3536</v>
      </c>
      <c r="EH120" s="834"/>
      <c r="EI120" s="345"/>
      <c r="EJ120" s="827" t="s">
        <v>439</v>
      </c>
      <c r="EK120" s="835">
        <f>IF(EM105&lt;0,EK81-EL112,EL114)</f>
        <v>52</v>
      </c>
      <c r="EL120" s="835">
        <f>EN106</f>
        <v>68</v>
      </c>
      <c r="EM120" s="835">
        <f t="shared" si="50"/>
        <v>3536</v>
      </c>
      <c r="EN120" s="834"/>
      <c r="EO120" s="345"/>
      <c r="EP120" s="827" t="s">
        <v>439</v>
      </c>
      <c r="EQ120" s="835">
        <f>IF(ES105&lt;0,EQ81-ER112,ER114)</f>
        <v>52</v>
      </c>
      <c r="ER120" s="835">
        <f>ET106</f>
        <v>68</v>
      </c>
      <c r="ES120" s="835">
        <f t="shared" si="51"/>
        <v>3536</v>
      </c>
      <c r="ET120" s="834"/>
      <c r="EU120" s="345"/>
      <c r="EV120" s="827" t="s">
        <v>439</v>
      </c>
      <c r="EW120" s="835">
        <f>IF(EY105&lt;0,EW81-EX112,EX114)</f>
        <v>52</v>
      </c>
      <c r="EX120" s="835">
        <f>EZ106</f>
        <v>68</v>
      </c>
      <c r="EY120" s="835">
        <f t="shared" si="52"/>
        <v>3536</v>
      </c>
      <c r="EZ120" s="834"/>
      <c r="FA120" s="345"/>
      <c r="FB120" s="827" t="s">
        <v>439</v>
      </c>
      <c r="FC120" s="835">
        <f>IF(FE105&lt;0,FC81-FD112,FD114)</f>
        <v>52</v>
      </c>
      <c r="FD120" s="835">
        <f>FF106</f>
        <v>68</v>
      </c>
      <c r="FE120" s="835">
        <f t="shared" si="53"/>
        <v>3536</v>
      </c>
      <c r="FF120" s="834"/>
      <c r="FG120" s="345"/>
      <c r="FH120" s="827" t="s">
        <v>439</v>
      </c>
      <c r="FI120" s="835">
        <f>IF(FK105&lt;0,FI81-FJ112,FJ114)</f>
        <v>52</v>
      </c>
      <c r="FJ120" s="835">
        <f>FL106</f>
        <v>68</v>
      </c>
      <c r="FK120" s="835">
        <f t="shared" si="54"/>
        <v>3536</v>
      </c>
      <c r="FL120" s="834"/>
      <c r="FM120" s="345"/>
      <c r="FN120" s="827" t="s">
        <v>439</v>
      </c>
      <c r="FO120" s="835">
        <f>IF(FQ105&lt;0,FO81-FP112,FP114)</f>
        <v>52</v>
      </c>
      <c r="FP120" s="835">
        <f>FR106</f>
        <v>68</v>
      </c>
      <c r="FQ120" s="835">
        <f t="shared" si="55"/>
        <v>3536</v>
      </c>
      <c r="FR120" s="834"/>
      <c r="FS120" s="345"/>
      <c r="FT120" s="827" t="s">
        <v>439</v>
      </c>
      <c r="FU120" s="835">
        <f>IF(FW105&lt;0,FU81-FV112,FV114)</f>
        <v>52</v>
      </c>
      <c r="FV120" s="835">
        <f>FX106</f>
        <v>68</v>
      </c>
      <c r="FW120" s="835">
        <f t="shared" si="56"/>
        <v>3536</v>
      </c>
      <c r="FX120" s="834"/>
      <c r="FY120" s="345"/>
    </row>
    <row r="121" spans="1:181" x14ac:dyDescent="0.3">
      <c r="A121" s="19"/>
      <c r="B121" s="827" t="s">
        <v>438</v>
      </c>
      <c r="C121" s="835">
        <f>IF(E105&lt;0,C81-D112,D114)</f>
        <v>52</v>
      </c>
      <c r="D121" s="835">
        <f>IF(E106&lt;0,C80-D113,D115)</f>
        <v>52</v>
      </c>
      <c r="E121" s="835">
        <f t="shared" si="27"/>
        <v>2704</v>
      </c>
      <c r="F121" s="834"/>
      <c r="G121" s="345"/>
      <c r="H121" s="827" t="s">
        <v>438</v>
      </c>
      <c r="I121" s="835">
        <f>IF(K105&lt;0,I81-J112,J114)</f>
        <v>52</v>
      </c>
      <c r="J121" s="835">
        <f>IF(K106&lt;0,I80-J113,J115)</f>
        <v>52</v>
      </c>
      <c r="K121" s="835">
        <f t="shared" si="28"/>
        <v>2704</v>
      </c>
      <c r="L121" s="834"/>
      <c r="M121" s="345"/>
      <c r="N121" s="827" t="s">
        <v>438</v>
      </c>
      <c r="O121" s="835">
        <f>IF(Q105&lt;0,O81-P112,P114)</f>
        <v>52</v>
      </c>
      <c r="P121" s="835">
        <f>IF(Q106&lt;0,O80-P113,P115)</f>
        <v>52</v>
      </c>
      <c r="Q121" s="835">
        <f t="shared" si="29"/>
        <v>2704</v>
      </c>
      <c r="R121" s="834"/>
      <c r="S121" s="345"/>
      <c r="T121" s="827" t="s">
        <v>438</v>
      </c>
      <c r="U121" s="835">
        <f>IF(W105&lt;0,U81-V112,V114)</f>
        <v>52</v>
      </c>
      <c r="V121" s="835">
        <f>IF(W106&lt;0,U80-V113,V115)</f>
        <v>52</v>
      </c>
      <c r="W121" s="835">
        <f t="shared" si="30"/>
        <v>2704</v>
      </c>
      <c r="X121" s="834"/>
      <c r="Y121" s="345"/>
      <c r="Z121" s="827" t="s">
        <v>438</v>
      </c>
      <c r="AA121" s="835">
        <f>IF(AC105&lt;0,AA81-AB112,AB114)</f>
        <v>52</v>
      </c>
      <c r="AB121" s="835">
        <f>IF(AC106&lt;0,AA80-AB113,AB115)</f>
        <v>52</v>
      </c>
      <c r="AC121" s="835">
        <f t="shared" si="31"/>
        <v>2704</v>
      </c>
      <c r="AD121" s="834"/>
      <c r="AE121" s="345"/>
      <c r="AF121" s="827" t="s">
        <v>438</v>
      </c>
      <c r="AG121" s="835">
        <f>IF(AI105&lt;0,AG81-AH112,AH114)</f>
        <v>52</v>
      </c>
      <c r="AH121" s="835">
        <f>IF(AI106&lt;0,AG80-AH113,AH115)</f>
        <v>52</v>
      </c>
      <c r="AI121" s="835">
        <f t="shared" si="32"/>
        <v>2704</v>
      </c>
      <c r="AJ121" s="834"/>
      <c r="AK121" s="345"/>
      <c r="AL121" s="827" t="s">
        <v>438</v>
      </c>
      <c r="AM121" s="835">
        <f>IF(AO105&lt;0,AM81-AN112,AN114)</f>
        <v>52</v>
      </c>
      <c r="AN121" s="835">
        <f>IF(AO106&lt;0,AM80-AN113,AN115)</f>
        <v>52</v>
      </c>
      <c r="AO121" s="835">
        <f t="shared" si="33"/>
        <v>2704</v>
      </c>
      <c r="AP121" s="834"/>
      <c r="AQ121" s="345"/>
      <c r="AR121" s="827" t="s">
        <v>438</v>
      </c>
      <c r="AS121" s="835">
        <f>IF(AU105&lt;0,AS81-AT112,AT114)</f>
        <v>52</v>
      </c>
      <c r="AT121" s="835">
        <f>IF(AU106&lt;0,AS80-AT113,AT115)</f>
        <v>52</v>
      </c>
      <c r="AU121" s="835">
        <f t="shared" si="34"/>
        <v>2704</v>
      </c>
      <c r="AV121" s="834"/>
      <c r="AW121" s="345"/>
      <c r="AX121" s="827" t="s">
        <v>438</v>
      </c>
      <c r="AY121" s="835">
        <f>IF(BA105&lt;0,AY81-AZ112,AZ114)</f>
        <v>52</v>
      </c>
      <c r="AZ121" s="835">
        <f>IF(BA106&lt;0,AY80-AZ113,AZ115)</f>
        <v>52</v>
      </c>
      <c r="BA121" s="835">
        <f t="shared" si="35"/>
        <v>2704</v>
      </c>
      <c r="BB121" s="834"/>
      <c r="BC121" s="345"/>
      <c r="BD121" s="827" t="s">
        <v>438</v>
      </c>
      <c r="BE121" s="835">
        <f>IF(BG105&lt;0,BE81-BF112,BF114)</f>
        <v>52</v>
      </c>
      <c r="BF121" s="835">
        <f>IF(BG106&lt;0,BE80-BF113,BF115)</f>
        <v>52</v>
      </c>
      <c r="BG121" s="835">
        <f t="shared" si="36"/>
        <v>2704</v>
      </c>
      <c r="BH121" s="834"/>
      <c r="BI121" s="345"/>
      <c r="BJ121" s="827" t="s">
        <v>438</v>
      </c>
      <c r="BK121" s="835">
        <f>IF(BM105&lt;0,BK81-BL112,BL114)</f>
        <v>52</v>
      </c>
      <c r="BL121" s="835">
        <f>IF(BM106&lt;0,BK80-BL113,BL115)</f>
        <v>52</v>
      </c>
      <c r="BM121" s="835">
        <f t="shared" si="37"/>
        <v>2704</v>
      </c>
      <c r="BN121" s="834"/>
      <c r="BO121" s="345"/>
      <c r="BP121" s="827" t="s">
        <v>438</v>
      </c>
      <c r="BQ121" s="835">
        <f>IF(BS105&lt;0,BQ81-BR112,BR114)</f>
        <v>52</v>
      </c>
      <c r="BR121" s="835">
        <f>IF(BS106&lt;0,BQ80-BR113,BR115)</f>
        <v>52</v>
      </c>
      <c r="BS121" s="835">
        <f t="shared" si="38"/>
        <v>2704</v>
      </c>
      <c r="BT121" s="834"/>
      <c r="BU121" s="345"/>
      <c r="BV121" s="827" t="s">
        <v>438</v>
      </c>
      <c r="BW121" s="835">
        <f>IF(BY105&lt;0,BW81-BX112,BX114)</f>
        <v>52</v>
      </c>
      <c r="BX121" s="835">
        <f>IF(BY106&lt;0,BW80-BX113,BX115)</f>
        <v>52</v>
      </c>
      <c r="BY121" s="835">
        <f t="shared" si="39"/>
        <v>2704</v>
      </c>
      <c r="BZ121" s="834"/>
      <c r="CA121" s="345"/>
      <c r="CB121" s="827" t="s">
        <v>438</v>
      </c>
      <c r="CC121" s="835">
        <f>IF(CE105&lt;0,CC81-CD112,CD114)</f>
        <v>52</v>
      </c>
      <c r="CD121" s="835">
        <f>IF(CE106&lt;0,CC80-CD113,CD115)</f>
        <v>52</v>
      </c>
      <c r="CE121" s="835">
        <f t="shared" si="40"/>
        <v>2704</v>
      </c>
      <c r="CF121" s="834"/>
      <c r="CG121" s="345"/>
      <c r="CH121" s="827" t="s">
        <v>438</v>
      </c>
      <c r="CI121" s="835">
        <f>IF(CK105&lt;0,CI81-CJ112,CJ114)</f>
        <v>52</v>
      </c>
      <c r="CJ121" s="835">
        <f>IF(CK106&lt;0,CI80-CJ113,CJ115)</f>
        <v>52</v>
      </c>
      <c r="CK121" s="835">
        <f t="shared" si="41"/>
        <v>2704</v>
      </c>
      <c r="CL121" s="834"/>
      <c r="CM121" s="345"/>
      <c r="CN121" s="827" t="s">
        <v>438</v>
      </c>
      <c r="CO121" s="835">
        <f>IF(CQ105&lt;0,CO81-CP112,CP114)</f>
        <v>52</v>
      </c>
      <c r="CP121" s="835">
        <f>IF(CQ106&lt;0,CO80-CP113,CP115)</f>
        <v>52</v>
      </c>
      <c r="CQ121" s="835">
        <f t="shared" si="42"/>
        <v>2704</v>
      </c>
      <c r="CR121" s="834"/>
      <c r="CS121" s="345"/>
      <c r="CT121" s="827" t="s">
        <v>438</v>
      </c>
      <c r="CU121" s="835">
        <f>IF(CW105&lt;0,CU81-CV112,CV114)</f>
        <v>52</v>
      </c>
      <c r="CV121" s="835">
        <f>IF(CW106&lt;0,CU80-CV113,CV115)</f>
        <v>52</v>
      </c>
      <c r="CW121" s="835">
        <f t="shared" si="43"/>
        <v>2704</v>
      </c>
      <c r="CX121" s="834"/>
      <c r="CY121" s="345"/>
      <c r="CZ121" s="827" t="s">
        <v>438</v>
      </c>
      <c r="DA121" s="835">
        <f>IF(DC105&lt;0,DA81-DB112,DB114)</f>
        <v>52</v>
      </c>
      <c r="DB121" s="835">
        <f>IF(DC106&lt;0,DA80-DB113,DB115)</f>
        <v>52</v>
      </c>
      <c r="DC121" s="835">
        <f t="shared" si="44"/>
        <v>2704</v>
      </c>
      <c r="DD121" s="834"/>
      <c r="DE121" s="345"/>
      <c r="DF121" s="827" t="s">
        <v>438</v>
      </c>
      <c r="DG121" s="835">
        <f>IF(DI105&lt;0,DG81-DH112,DH114)</f>
        <v>52</v>
      </c>
      <c r="DH121" s="835">
        <f>IF(DI106&lt;0,DG80-DH113,DH115)</f>
        <v>52</v>
      </c>
      <c r="DI121" s="835">
        <f t="shared" si="45"/>
        <v>2704</v>
      </c>
      <c r="DJ121" s="834"/>
      <c r="DK121" s="345"/>
      <c r="DL121" s="827" t="s">
        <v>438</v>
      </c>
      <c r="DM121" s="835">
        <f>IF(DO105&lt;0,DM81-DN112,DN114)</f>
        <v>52</v>
      </c>
      <c r="DN121" s="835">
        <f>IF(DO106&lt;0,DM80-DN113,DN115)</f>
        <v>52</v>
      </c>
      <c r="DO121" s="835">
        <f t="shared" si="46"/>
        <v>2704</v>
      </c>
      <c r="DP121" s="834"/>
      <c r="DQ121" s="345"/>
      <c r="DR121" s="827" t="s">
        <v>438</v>
      </c>
      <c r="DS121" s="835">
        <f>IF(DU105&lt;0,DS81-DT112,DT114)</f>
        <v>52</v>
      </c>
      <c r="DT121" s="835">
        <f>IF(DU106&lt;0,DS80-DT113,DT115)</f>
        <v>52</v>
      </c>
      <c r="DU121" s="835">
        <f t="shared" si="47"/>
        <v>2704</v>
      </c>
      <c r="DV121" s="834"/>
      <c r="DW121" s="345"/>
      <c r="DX121" s="827" t="s">
        <v>438</v>
      </c>
      <c r="DY121" s="835">
        <f>IF(EA105&lt;0,DY81-DZ112,DZ114)</f>
        <v>52</v>
      </c>
      <c r="DZ121" s="835">
        <f>IF(EA106&lt;0,DY80-DZ113,DZ115)</f>
        <v>52</v>
      </c>
      <c r="EA121" s="835">
        <f t="shared" si="48"/>
        <v>2704</v>
      </c>
      <c r="EB121" s="834"/>
      <c r="EC121" s="345"/>
      <c r="ED121" s="827" t="s">
        <v>438</v>
      </c>
      <c r="EE121" s="835">
        <f>IF(EG105&lt;0,EE81-EF112,EF114)</f>
        <v>52</v>
      </c>
      <c r="EF121" s="835">
        <f>IF(EG106&lt;0,EE80-EF113,EF115)</f>
        <v>52</v>
      </c>
      <c r="EG121" s="835">
        <f t="shared" si="49"/>
        <v>2704</v>
      </c>
      <c r="EH121" s="834"/>
      <c r="EI121" s="345"/>
      <c r="EJ121" s="827" t="s">
        <v>438</v>
      </c>
      <c r="EK121" s="835">
        <f>IF(EM105&lt;0,EK81-EL112,EL114)</f>
        <v>52</v>
      </c>
      <c r="EL121" s="835">
        <f>IF(EM106&lt;0,EK80-EL113,EL115)</f>
        <v>52</v>
      </c>
      <c r="EM121" s="835">
        <f t="shared" si="50"/>
        <v>2704</v>
      </c>
      <c r="EN121" s="834"/>
      <c r="EO121" s="345"/>
      <c r="EP121" s="827" t="s">
        <v>438</v>
      </c>
      <c r="EQ121" s="835">
        <f>IF(ES105&lt;0,EQ81-ER112,ER114)</f>
        <v>52</v>
      </c>
      <c r="ER121" s="835">
        <f>IF(ES106&lt;0,EQ80-ER113,ER115)</f>
        <v>52</v>
      </c>
      <c r="ES121" s="835">
        <f t="shared" si="51"/>
        <v>2704</v>
      </c>
      <c r="ET121" s="834"/>
      <c r="EU121" s="345"/>
      <c r="EV121" s="827" t="s">
        <v>438</v>
      </c>
      <c r="EW121" s="835">
        <f>IF(EY105&lt;0,EW81-EX112,EX114)</f>
        <v>52</v>
      </c>
      <c r="EX121" s="835">
        <f>IF(EY106&lt;0,EW80-EX113,EX115)</f>
        <v>52</v>
      </c>
      <c r="EY121" s="835">
        <f t="shared" si="52"/>
        <v>2704</v>
      </c>
      <c r="EZ121" s="834"/>
      <c r="FA121" s="345"/>
      <c r="FB121" s="827" t="s">
        <v>438</v>
      </c>
      <c r="FC121" s="835">
        <f>IF(FE105&lt;0,FC81-FD112,FD114)</f>
        <v>52</v>
      </c>
      <c r="FD121" s="835">
        <f>IF(FE106&lt;0,FC80-FD113,FD115)</f>
        <v>52</v>
      </c>
      <c r="FE121" s="835">
        <f t="shared" si="53"/>
        <v>2704</v>
      </c>
      <c r="FF121" s="834"/>
      <c r="FG121" s="345"/>
      <c r="FH121" s="827" t="s">
        <v>438</v>
      </c>
      <c r="FI121" s="835">
        <f>IF(FK105&lt;0,FI81-FJ112,FJ114)</f>
        <v>52</v>
      </c>
      <c r="FJ121" s="835">
        <f>IF(FK106&lt;0,FI80-FJ113,FJ115)</f>
        <v>52</v>
      </c>
      <c r="FK121" s="835">
        <f t="shared" si="54"/>
        <v>2704</v>
      </c>
      <c r="FL121" s="834"/>
      <c r="FM121" s="345"/>
      <c r="FN121" s="827" t="s">
        <v>438</v>
      </c>
      <c r="FO121" s="835">
        <f>IF(FQ105&lt;0,FO81-FP112,FP114)</f>
        <v>52</v>
      </c>
      <c r="FP121" s="835">
        <f>IF(FQ106&lt;0,FO80-FP113,FP115)</f>
        <v>52</v>
      </c>
      <c r="FQ121" s="835">
        <f t="shared" si="55"/>
        <v>2704</v>
      </c>
      <c r="FR121" s="834"/>
      <c r="FS121" s="345"/>
      <c r="FT121" s="827" t="s">
        <v>438</v>
      </c>
      <c r="FU121" s="835">
        <f>IF(FW105&lt;0,FU81-FV112,FV114)</f>
        <v>52</v>
      </c>
      <c r="FV121" s="835">
        <f>IF(FW106&lt;0,FU80-FV113,FV115)</f>
        <v>52</v>
      </c>
      <c r="FW121" s="835">
        <f t="shared" si="56"/>
        <v>2704</v>
      </c>
      <c r="FX121" s="834"/>
      <c r="FY121" s="345"/>
    </row>
    <row r="122" spans="1:181" x14ac:dyDescent="0.3">
      <c r="A122" s="19"/>
      <c r="B122" s="827" t="s">
        <v>437</v>
      </c>
      <c r="C122" s="835">
        <f>F105</f>
        <v>68</v>
      </c>
      <c r="D122" s="835">
        <f>IF(E106&lt;0,C80-D113,D115)</f>
        <v>52</v>
      </c>
      <c r="E122" s="835">
        <f t="shared" si="27"/>
        <v>3536</v>
      </c>
      <c r="F122" s="834"/>
      <c r="G122" s="345"/>
      <c r="H122" s="827" t="s">
        <v>437</v>
      </c>
      <c r="I122" s="835">
        <f>L105</f>
        <v>68</v>
      </c>
      <c r="J122" s="835">
        <f>IF(K106&lt;0,I80-J113,J115)</f>
        <v>52</v>
      </c>
      <c r="K122" s="835">
        <f t="shared" si="28"/>
        <v>3536</v>
      </c>
      <c r="L122" s="834"/>
      <c r="M122" s="345"/>
      <c r="N122" s="827" t="s">
        <v>437</v>
      </c>
      <c r="O122" s="835">
        <f>R105</f>
        <v>68</v>
      </c>
      <c r="P122" s="835">
        <f>IF(Q106&lt;0,O80-P113,P115)</f>
        <v>52</v>
      </c>
      <c r="Q122" s="835">
        <f t="shared" si="29"/>
        <v>3536</v>
      </c>
      <c r="R122" s="834"/>
      <c r="S122" s="345"/>
      <c r="T122" s="827" t="s">
        <v>437</v>
      </c>
      <c r="U122" s="835">
        <f>X105</f>
        <v>68</v>
      </c>
      <c r="V122" s="835">
        <f>IF(W106&lt;0,U80-V113,V115)</f>
        <v>52</v>
      </c>
      <c r="W122" s="835">
        <f t="shared" si="30"/>
        <v>3536</v>
      </c>
      <c r="X122" s="834"/>
      <c r="Y122" s="345"/>
      <c r="Z122" s="827" t="s">
        <v>437</v>
      </c>
      <c r="AA122" s="835">
        <f>AD105</f>
        <v>68</v>
      </c>
      <c r="AB122" s="835">
        <f>IF(AC106&lt;0,AA80-AB113,AB115)</f>
        <v>52</v>
      </c>
      <c r="AC122" s="835">
        <f t="shared" si="31"/>
        <v>3536</v>
      </c>
      <c r="AD122" s="834"/>
      <c r="AE122" s="345"/>
      <c r="AF122" s="827" t="s">
        <v>437</v>
      </c>
      <c r="AG122" s="835">
        <f>AJ105</f>
        <v>68</v>
      </c>
      <c r="AH122" s="835">
        <f>IF(AI106&lt;0,AG80-AH113,AH115)</f>
        <v>52</v>
      </c>
      <c r="AI122" s="835">
        <f t="shared" si="32"/>
        <v>3536</v>
      </c>
      <c r="AJ122" s="834"/>
      <c r="AK122" s="345"/>
      <c r="AL122" s="827" t="s">
        <v>437</v>
      </c>
      <c r="AM122" s="835">
        <f>AP105</f>
        <v>68</v>
      </c>
      <c r="AN122" s="835">
        <f>IF(AO106&lt;0,AM80-AN113,AN115)</f>
        <v>52</v>
      </c>
      <c r="AO122" s="835">
        <f t="shared" si="33"/>
        <v>3536</v>
      </c>
      <c r="AP122" s="834"/>
      <c r="AQ122" s="345"/>
      <c r="AR122" s="827" t="s">
        <v>437</v>
      </c>
      <c r="AS122" s="835">
        <f>AV105</f>
        <v>68</v>
      </c>
      <c r="AT122" s="835">
        <f>IF(AU106&lt;0,AS80-AT113,AT115)</f>
        <v>52</v>
      </c>
      <c r="AU122" s="835">
        <f t="shared" si="34"/>
        <v>3536</v>
      </c>
      <c r="AV122" s="834"/>
      <c r="AW122" s="345"/>
      <c r="AX122" s="827" t="s">
        <v>437</v>
      </c>
      <c r="AY122" s="835">
        <f>BB105</f>
        <v>68</v>
      </c>
      <c r="AZ122" s="835">
        <f>IF(BA106&lt;0,AY80-AZ113,AZ115)</f>
        <v>52</v>
      </c>
      <c r="BA122" s="835">
        <f t="shared" si="35"/>
        <v>3536</v>
      </c>
      <c r="BB122" s="834"/>
      <c r="BC122" s="345"/>
      <c r="BD122" s="827" t="s">
        <v>437</v>
      </c>
      <c r="BE122" s="835">
        <f>BH105</f>
        <v>68</v>
      </c>
      <c r="BF122" s="835">
        <f>IF(BG106&lt;0,BE80-BF113,BF115)</f>
        <v>52</v>
      </c>
      <c r="BG122" s="835">
        <f t="shared" si="36"/>
        <v>3536</v>
      </c>
      <c r="BH122" s="834"/>
      <c r="BI122" s="345"/>
      <c r="BJ122" s="827" t="s">
        <v>437</v>
      </c>
      <c r="BK122" s="835">
        <f>BN105</f>
        <v>68</v>
      </c>
      <c r="BL122" s="835">
        <f>IF(BM106&lt;0,BK80-BL113,BL115)</f>
        <v>52</v>
      </c>
      <c r="BM122" s="835">
        <f t="shared" si="37"/>
        <v>3536</v>
      </c>
      <c r="BN122" s="834"/>
      <c r="BO122" s="345"/>
      <c r="BP122" s="827" t="s">
        <v>437</v>
      </c>
      <c r="BQ122" s="835">
        <f>BT105</f>
        <v>68</v>
      </c>
      <c r="BR122" s="835">
        <f>IF(BS106&lt;0,BQ80-BR113,BR115)</f>
        <v>52</v>
      </c>
      <c r="BS122" s="835">
        <f t="shared" si="38"/>
        <v>3536</v>
      </c>
      <c r="BT122" s="834"/>
      <c r="BU122" s="345"/>
      <c r="BV122" s="827" t="s">
        <v>437</v>
      </c>
      <c r="BW122" s="835">
        <f>BZ105</f>
        <v>68</v>
      </c>
      <c r="BX122" s="835">
        <f>IF(BY106&lt;0,BW80-BX113,BX115)</f>
        <v>52</v>
      </c>
      <c r="BY122" s="835">
        <f t="shared" si="39"/>
        <v>3536</v>
      </c>
      <c r="BZ122" s="834"/>
      <c r="CA122" s="345"/>
      <c r="CB122" s="827" t="s">
        <v>437</v>
      </c>
      <c r="CC122" s="835">
        <f>CF105</f>
        <v>68</v>
      </c>
      <c r="CD122" s="835">
        <f>IF(CE106&lt;0,CC80-CD113,CD115)</f>
        <v>52</v>
      </c>
      <c r="CE122" s="835">
        <f t="shared" si="40"/>
        <v>3536</v>
      </c>
      <c r="CF122" s="834"/>
      <c r="CG122" s="345"/>
      <c r="CH122" s="827" t="s">
        <v>437</v>
      </c>
      <c r="CI122" s="835">
        <f>CL105</f>
        <v>68</v>
      </c>
      <c r="CJ122" s="835">
        <f>IF(CK106&lt;0,CI80-CJ113,CJ115)</f>
        <v>52</v>
      </c>
      <c r="CK122" s="835">
        <f t="shared" si="41"/>
        <v>3536</v>
      </c>
      <c r="CL122" s="834"/>
      <c r="CM122" s="345"/>
      <c r="CN122" s="827" t="s">
        <v>437</v>
      </c>
      <c r="CO122" s="835">
        <f>CR105</f>
        <v>68</v>
      </c>
      <c r="CP122" s="835">
        <f>IF(CQ106&lt;0,CO80-CP113,CP115)</f>
        <v>52</v>
      </c>
      <c r="CQ122" s="835">
        <f t="shared" si="42"/>
        <v>3536</v>
      </c>
      <c r="CR122" s="834"/>
      <c r="CS122" s="345"/>
      <c r="CT122" s="827" t="s">
        <v>437</v>
      </c>
      <c r="CU122" s="835">
        <f>CX105</f>
        <v>68</v>
      </c>
      <c r="CV122" s="835">
        <f>IF(CW106&lt;0,CU80-CV113,CV115)</f>
        <v>52</v>
      </c>
      <c r="CW122" s="835">
        <f t="shared" si="43"/>
        <v>3536</v>
      </c>
      <c r="CX122" s="834"/>
      <c r="CY122" s="345"/>
      <c r="CZ122" s="827" t="s">
        <v>437</v>
      </c>
      <c r="DA122" s="835">
        <f>DD105</f>
        <v>68</v>
      </c>
      <c r="DB122" s="835">
        <f>IF(DC106&lt;0,DA80-DB113,DB115)</f>
        <v>52</v>
      </c>
      <c r="DC122" s="835">
        <f t="shared" si="44"/>
        <v>3536</v>
      </c>
      <c r="DD122" s="834"/>
      <c r="DE122" s="345"/>
      <c r="DF122" s="827" t="s">
        <v>437</v>
      </c>
      <c r="DG122" s="835">
        <f>DJ105</f>
        <v>68</v>
      </c>
      <c r="DH122" s="835">
        <f>IF(DI106&lt;0,DG80-DH113,DH115)</f>
        <v>52</v>
      </c>
      <c r="DI122" s="835">
        <f t="shared" si="45"/>
        <v>3536</v>
      </c>
      <c r="DJ122" s="834"/>
      <c r="DK122" s="345"/>
      <c r="DL122" s="827" t="s">
        <v>437</v>
      </c>
      <c r="DM122" s="835">
        <f>DP105</f>
        <v>68</v>
      </c>
      <c r="DN122" s="835">
        <f>IF(DO106&lt;0,DM80-DN113,DN115)</f>
        <v>52</v>
      </c>
      <c r="DO122" s="835">
        <f t="shared" si="46"/>
        <v>3536</v>
      </c>
      <c r="DP122" s="834"/>
      <c r="DQ122" s="345"/>
      <c r="DR122" s="827" t="s">
        <v>437</v>
      </c>
      <c r="DS122" s="835">
        <f>DV105</f>
        <v>68</v>
      </c>
      <c r="DT122" s="835">
        <f>IF(DU106&lt;0,DS80-DT113,DT115)</f>
        <v>52</v>
      </c>
      <c r="DU122" s="835">
        <f t="shared" si="47"/>
        <v>3536</v>
      </c>
      <c r="DV122" s="834"/>
      <c r="DW122" s="345"/>
      <c r="DX122" s="827" t="s">
        <v>437</v>
      </c>
      <c r="DY122" s="835">
        <f>EB105</f>
        <v>68</v>
      </c>
      <c r="DZ122" s="835">
        <f>IF(EA106&lt;0,DY80-DZ113,DZ115)</f>
        <v>52</v>
      </c>
      <c r="EA122" s="835">
        <f t="shared" si="48"/>
        <v>3536</v>
      </c>
      <c r="EB122" s="834"/>
      <c r="EC122" s="345"/>
      <c r="ED122" s="827" t="s">
        <v>437</v>
      </c>
      <c r="EE122" s="835">
        <f>EH105</f>
        <v>68</v>
      </c>
      <c r="EF122" s="835">
        <f>IF(EG106&lt;0,EE80-EF113,EF115)</f>
        <v>52</v>
      </c>
      <c r="EG122" s="835">
        <f t="shared" si="49"/>
        <v>3536</v>
      </c>
      <c r="EH122" s="834"/>
      <c r="EI122" s="345"/>
      <c r="EJ122" s="827" t="s">
        <v>437</v>
      </c>
      <c r="EK122" s="835">
        <f>EN105</f>
        <v>68</v>
      </c>
      <c r="EL122" s="835">
        <f>IF(EM106&lt;0,EK80-EL113,EL115)</f>
        <v>52</v>
      </c>
      <c r="EM122" s="835">
        <f t="shared" si="50"/>
        <v>3536</v>
      </c>
      <c r="EN122" s="834"/>
      <c r="EO122" s="345"/>
      <c r="EP122" s="827" t="s">
        <v>437</v>
      </c>
      <c r="EQ122" s="835">
        <f>ET105</f>
        <v>68</v>
      </c>
      <c r="ER122" s="835">
        <f>IF(ES106&lt;0,EQ80-ER113,ER115)</f>
        <v>52</v>
      </c>
      <c r="ES122" s="835">
        <f t="shared" si="51"/>
        <v>3536</v>
      </c>
      <c r="ET122" s="834"/>
      <c r="EU122" s="345"/>
      <c r="EV122" s="827" t="s">
        <v>437</v>
      </c>
      <c r="EW122" s="835">
        <f>EZ105</f>
        <v>68</v>
      </c>
      <c r="EX122" s="835">
        <f>IF(EY106&lt;0,EW80-EX113,EX115)</f>
        <v>52</v>
      </c>
      <c r="EY122" s="835">
        <f t="shared" si="52"/>
        <v>3536</v>
      </c>
      <c r="EZ122" s="834"/>
      <c r="FA122" s="345"/>
      <c r="FB122" s="827" t="s">
        <v>437</v>
      </c>
      <c r="FC122" s="835">
        <f>FF105</f>
        <v>68</v>
      </c>
      <c r="FD122" s="835">
        <f>IF(FE106&lt;0,FC80-FD113,FD115)</f>
        <v>52</v>
      </c>
      <c r="FE122" s="835">
        <f t="shared" si="53"/>
        <v>3536</v>
      </c>
      <c r="FF122" s="834"/>
      <c r="FG122" s="345"/>
      <c r="FH122" s="827" t="s">
        <v>437</v>
      </c>
      <c r="FI122" s="835">
        <f>FL105</f>
        <v>68</v>
      </c>
      <c r="FJ122" s="835">
        <f>IF(FK106&lt;0,FI80-FJ113,FJ115)</f>
        <v>52</v>
      </c>
      <c r="FK122" s="835">
        <f t="shared" si="54"/>
        <v>3536</v>
      </c>
      <c r="FL122" s="834"/>
      <c r="FM122" s="345"/>
      <c r="FN122" s="827" t="s">
        <v>437</v>
      </c>
      <c r="FO122" s="835">
        <f>FR105</f>
        <v>68</v>
      </c>
      <c r="FP122" s="835">
        <f>IF(FQ106&lt;0,FO80-FP113,FP115)</f>
        <v>52</v>
      </c>
      <c r="FQ122" s="835">
        <f t="shared" si="55"/>
        <v>3536</v>
      </c>
      <c r="FR122" s="834"/>
      <c r="FS122" s="345"/>
      <c r="FT122" s="827" t="s">
        <v>437</v>
      </c>
      <c r="FU122" s="835">
        <f>FX105</f>
        <v>68</v>
      </c>
      <c r="FV122" s="835">
        <f>IF(FW106&lt;0,FU80-FV113,FV115)</f>
        <v>52</v>
      </c>
      <c r="FW122" s="835">
        <f t="shared" si="56"/>
        <v>3536</v>
      </c>
      <c r="FX122" s="834"/>
      <c r="FY122" s="345"/>
    </row>
    <row r="123" spans="1:181" x14ac:dyDescent="0.3">
      <c r="A123" s="19"/>
      <c r="B123" s="827" t="s">
        <v>436</v>
      </c>
      <c r="C123" s="835">
        <f>IF(E105&lt;0,C81-D114,D112)</f>
        <v>52</v>
      </c>
      <c r="D123" s="835">
        <f>IF(E106&lt;0,C80-D113,D115)</f>
        <v>52</v>
      </c>
      <c r="E123" s="835">
        <f t="shared" si="27"/>
        <v>2704</v>
      </c>
      <c r="F123" s="834"/>
      <c r="G123" s="345"/>
      <c r="H123" s="827" t="s">
        <v>436</v>
      </c>
      <c r="I123" s="835">
        <f>IF(K105&lt;0,I81-J114,J112)</f>
        <v>52</v>
      </c>
      <c r="J123" s="835">
        <f>IF(K106&lt;0,I80-J113,J115)</f>
        <v>52</v>
      </c>
      <c r="K123" s="835">
        <f t="shared" si="28"/>
        <v>2704</v>
      </c>
      <c r="L123" s="834"/>
      <c r="M123" s="345"/>
      <c r="N123" s="827" t="s">
        <v>436</v>
      </c>
      <c r="O123" s="835">
        <f>IF(Q105&lt;0,O81-P114,P112)</f>
        <v>52</v>
      </c>
      <c r="P123" s="835">
        <f>IF(Q106&lt;0,O80-P113,P115)</f>
        <v>52</v>
      </c>
      <c r="Q123" s="835">
        <f t="shared" si="29"/>
        <v>2704</v>
      </c>
      <c r="R123" s="834"/>
      <c r="S123" s="345"/>
      <c r="T123" s="827" t="s">
        <v>436</v>
      </c>
      <c r="U123" s="835">
        <f>IF(W105&lt;0,U81-V114,V112)</f>
        <v>52</v>
      </c>
      <c r="V123" s="835">
        <f>IF(W106&lt;0,U80-V113,V115)</f>
        <v>52</v>
      </c>
      <c r="W123" s="835">
        <f t="shared" si="30"/>
        <v>2704</v>
      </c>
      <c r="X123" s="834"/>
      <c r="Y123" s="345"/>
      <c r="Z123" s="827" t="s">
        <v>436</v>
      </c>
      <c r="AA123" s="835">
        <f>IF(AC105&lt;0,AA81-AB114,AB112)</f>
        <v>52</v>
      </c>
      <c r="AB123" s="835">
        <f>IF(AC106&lt;0,AA80-AB113,AB115)</f>
        <v>52</v>
      </c>
      <c r="AC123" s="835">
        <f t="shared" si="31"/>
        <v>2704</v>
      </c>
      <c r="AD123" s="834"/>
      <c r="AE123" s="345"/>
      <c r="AF123" s="827" t="s">
        <v>436</v>
      </c>
      <c r="AG123" s="835">
        <f>IF(AI105&lt;0,AG81-AH114,AH112)</f>
        <v>52</v>
      </c>
      <c r="AH123" s="835">
        <f>IF(AI106&lt;0,AG80-AH113,AH115)</f>
        <v>52</v>
      </c>
      <c r="AI123" s="835">
        <f t="shared" si="32"/>
        <v>2704</v>
      </c>
      <c r="AJ123" s="834"/>
      <c r="AK123" s="345"/>
      <c r="AL123" s="827" t="s">
        <v>436</v>
      </c>
      <c r="AM123" s="835">
        <f>IF(AO105&lt;0,AM81-AN114,AN112)</f>
        <v>52</v>
      </c>
      <c r="AN123" s="835">
        <f>IF(AO106&lt;0,AM80-AN113,AN115)</f>
        <v>52</v>
      </c>
      <c r="AO123" s="835">
        <f t="shared" si="33"/>
        <v>2704</v>
      </c>
      <c r="AP123" s="834"/>
      <c r="AQ123" s="345"/>
      <c r="AR123" s="827" t="s">
        <v>436</v>
      </c>
      <c r="AS123" s="835">
        <f>IF(AU105&lt;0,AS81-AT114,AT112)</f>
        <v>52</v>
      </c>
      <c r="AT123" s="835">
        <f>IF(AU106&lt;0,AS80-AT113,AT115)</f>
        <v>52</v>
      </c>
      <c r="AU123" s="835">
        <f t="shared" si="34"/>
        <v>2704</v>
      </c>
      <c r="AV123" s="834"/>
      <c r="AW123" s="345"/>
      <c r="AX123" s="827" t="s">
        <v>436</v>
      </c>
      <c r="AY123" s="835">
        <f>IF(BA105&lt;0,AY81-AZ114,AZ112)</f>
        <v>52</v>
      </c>
      <c r="AZ123" s="835">
        <f>IF(BA106&lt;0,AY80-AZ113,AZ115)</f>
        <v>52</v>
      </c>
      <c r="BA123" s="835">
        <f t="shared" si="35"/>
        <v>2704</v>
      </c>
      <c r="BB123" s="834"/>
      <c r="BC123" s="345"/>
      <c r="BD123" s="827" t="s">
        <v>436</v>
      </c>
      <c r="BE123" s="835">
        <f>IF(BG105&lt;0,BE81-BF114,BF112)</f>
        <v>52</v>
      </c>
      <c r="BF123" s="835">
        <f>IF(BG106&lt;0,BE80-BF113,BF115)</f>
        <v>52</v>
      </c>
      <c r="BG123" s="835">
        <f t="shared" si="36"/>
        <v>2704</v>
      </c>
      <c r="BH123" s="834"/>
      <c r="BI123" s="345"/>
      <c r="BJ123" s="827" t="s">
        <v>436</v>
      </c>
      <c r="BK123" s="835">
        <f>IF(BM105&lt;0,BK81-BL114,BL112)</f>
        <v>52</v>
      </c>
      <c r="BL123" s="835">
        <f>IF(BM106&lt;0,BK80-BL113,BL115)</f>
        <v>52</v>
      </c>
      <c r="BM123" s="835">
        <f t="shared" si="37"/>
        <v>2704</v>
      </c>
      <c r="BN123" s="834"/>
      <c r="BO123" s="345"/>
      <c r="BP123" s="827" t="s">
        <v>436</v>
      </c>
      <c r="BQ123" s="835">
        <f>IF(BS105&lt;0,BQ81-BR114,BR112)</f>
        <v>52</v>
      </c>
      <c r="BR123" s="835">
        <f>IF(BS106&lt;0,BQ80-BR113,BR115)</f>
        <v>52</v>
      </c>
      <c r="BS123" s="835">
        <f t="shared" si="38"/>
        <v>2704</v>
      </c>
      <c r="BT123" s="834"/>
      <c r="BU123" s="345"/>
      <c r="BV123" s="827" t="s">
        <v>436</v>
      </c>
      <c r="BW123" s="835">
        <f>IF(BY105&lt;0,BW81-BX114,BX112)</f>
        <v>52</v>
      </c>
      <c r="BX123" s="835">
        <f>IF(BY106&lt;0,BW80-BX113,BX115)</f>
        <v>52</v>
      </c>
      <c r="BY123" s="835">
        <f t="shared" si="39"/>
        <v>2704</v>
      </c>
      <c r="BZ123" s="834"/>
      <c r="CA123" s="345"/>
      <c r="CB123" s="827" t="s">
        <v>436</v>
      </c>
      <c r="CC123" s="835">
        <f>IF(CE105&lt;0,CC81-CD114,CD112)</f>
        <v>52</v>
      </c>
      <c r="CD123" s="835">
        <f>IF(CE106&lt;0,CC80-CD113,CD115)</f>
        <v>52</v>
      </c>
      <c r="CE123" s="835">
        <f t="shared" si="40"/>
        <v>2704</v>
      </c>
      <c r="CF123" s="834"/>
      <c r="CG123" s="345"/>
      <c r="CH123" s="827" t="s">
        <v>436</v>
      </c>
      <c r="CI123" s="835">
        <f>IF(CK105&lt;0,CI81-CJ114,CJ112)</f>
        <v>52</v>
      </c>
      <c r="CJ123" s="835">
        <f>IF(CK106&lt;0,CI80-CJ113,CJ115)</f>
        <v>52</v>
      </c>
      <c r="CK123" s="835">
        <f t="shared" si="41"/>
        <v>2704</v>
      </c>
      <c r="CL123" s="834"/>
      <c r="CM123" s="345"/>
      <c r="CN123" s="827" t="s">
        <v>436</v>
      </c>
      <c r="CO123" s="835">
        <f>IF(CQ105&lt;0,CO81-CP114,CP112)</f>
        <v>52</v>
      </c>
      <c r="CP123" s="835">
        <f>IF(CQ106&lt;0,CO80-CP113,CP115)</f>
        <v>52</v>
      </c>
      <c r="CQ123" s="835">
        <f t="shared" si="42"/>
        <v>2704</v>
      </c>
      <c r="CR123" s="834"/>
      <c r="CS123" s="345"/>
      <c r="CT123" s="827" t="s">
        <v>436</v>
      </c>
      <c r="CU123" s="835">
        <f>IF(CW105&lt;0,CU81-CV114,CV112)</f>
        <v>52</v>
      </c>
      <c r="CV123" s="835">
        <f>IF(CW106&lt;0,CU80-CV113,CV115)</f>
        <v>52</v>
      </c>
      <c r="CW123" s="835">
        <f t="shared" si="43"/>
        <v>2704</v>
      </c>
      <c r="CX123" s="834"/>
      <c r="CY123" s="345"/>
      <c r="CZ123" s="827" t="s">
        <v>436</v>
      </c>
      <c r="DA123" s="835">
        <f>IF(DC105&lt;0,DA81-DB114,DB112)</f>
        <v>52</v>
      </c>
      <c r="DB123" s="835">
        <f>IF(DC106&lt;0,DA80-DB113,DB115)</f>
        <v>52</v>
      </c>
      <c r="DC123" s="835">
        <f t="shared" si="44"/>
        <v>2704</v>
      </c>
      <c r="DD123" s="834"/>
      <c r="DE123" s="345"/>
      <c r="DF123" s="827" t="s">
        <v>436</v>
      </c>
      <c r="DG123" s="835">
        <f>IF(DI105&lt;0,DG81-DH114,DH112)</f>
        <v>52</v>
      </c>
      <c r="DH123" s="835">
        <f>IF(DI106&lt;0,DG80-DH113,DH115)</f>
        <v>52</v>
      </c>
      <c r="DI123" s="835">
        <f t="shared" si="45"/>
        <v>2704</v>
      </c>
      <c r="DJ123" s="834"/>
      <c r="DK123" s="345"/>
      <c r="DL123" s="827" t="s">
        <v>436</v>
      </c>
      <c r="DM123" s="835">
        <f>IF(DO105&lt;0,DM81-DN114,DN112)</f>
        <v>52</v>
      </c>
      <c r="DN123" s="835">
        <f>IF(DO106&lt;0,DM80-DN113,DN115)</f>
        <v>52</v>
      </c>
      <c r="DO123" s="835">
        <f t="shared" si="46"/>
        <v>2704</v>
      </c>
      <c r="DP123" s="834"/>
      <c r="DQ123" s="345"/>
      <c r="DR123" s="827" t="s">
        <v>436</v>
      </c>
      <c r="DS123" s="835">
        <f>IF(DU105&lt;0,DS81-DT114,DT112)</f>
        <v>52</v>
      </c>
      <c r="DT123" s="835">
        <f>IF(DU106&lt;0,DS80-DT113,DT115)</f>
        <v>52</v>
      </c>
      <c r="DU123" s="835">
        <f t="shared" si="47"/>
        <v>2704</v>
      </c>
      <c r="DV123" s="834"/>
      <c r="DW123" s="345"/>
      <c r="DX123" s="827" t="s">
        <v>436</v>
      </c>
      <c r="DY123" s="835">
        <f>IF(EA105&lt;0,DY81-DZ114,DZ112)</f>
        <v>52</v>
      </c>
      <c r="DZ123" s="835">
        <f>IF(EA106&lt;0,DY80-DZ113,DZ115)</f>
        <v>52</v>
      </c>
      <c r="EA123" s="835">
        <f t="shared" si="48"/>
        <v>2704</v>
      </c>
      <c r="EB123" s="834"/>
      <c r="EC123" s="345"/>
      <c r="ED123" s="827" t="s">
        <v>436</v>
      </c>
      <c r="EE123" s="835">
        <f>IF(EG105&lt;0,EE81-EF114,EF112)</f>
        <v>52</v>
      </c>
      <c r="EF123" s="835">
        <f>IF(EG106&lt;0,EE80-EF113,EF115)</f>
        <v>52</v>
      </c>
      <c r="EG123" s="835">
        <f t="shared" si="49"/>
        <v>2704</v>
      </c>
      <c r="EH123" s="834"/>
      <c r="EI123" s="345"/>
      <c r="EJ123" s="827" t="s">
        <v>436</v>
      </c>
      <c r="EK123" s="835">
        <f>IF(EM105&lt;0,EK81-EL114,EL112)</f>
        <v>52</v>
      </c>
      <c r="EL123" s="835">
        <f>IF(EM106&lt;0,EK80-EL113,EL115)</f>
        <v>52</v>
      </c>
      <c r="EM123" s="835">
        <f t="shared" si="50"/>
        <v>2704</v>
      </c>
      <c r="EN123" s="834"/>
      <c r="EO123" s="345"/>
      <c r="EP123" s="827" t="s">
        <v>436</v>
      </c>
      <c r="EQ123" s="835">
        <f>IF(ES105&lt;0,EQ81-ER114,ER112)</f>
        <v>52</v>
      </c>
      <c r="ER123" s="835">
        <f>IF(ES106&lt;0,EQ80-ER113,ER115)</f>
        <v>52</v>
      </c>
      <c r="ES123" s="835">
        <f t="shared" si="51"/>
        <v>2704</v>
      </c>
      <c r="ET123" s="834"/>
      <c r="EU123" s="345"/>
      <c r="EV123" s="827" t="s">
        <v>436</v>
      </c>
      <c r="EW123" s="835">
        <f>IF(EY105&lt;0,EW81-EX114,EX112)</f>
        <v>52</v>
      </c>
      <c r="EX123" s="835">
        <f>IF(EY106&lt;0,EW80-EX113,EX115)</f>
        <v>52</v>
      </c>
      <c r="EY123" s="835">
        <f t="shared" si="52"/>
        <v>2704</v>
      </c>
      <c r="EZ123" s="834"/>
      <c r="FA123" s="345"/>
      <c r="FB123" s="827" t="s">
        <v>436</v>
      </c>
      <c r="FC123" s="835">
        <f>IF(FE105&lt;0,FC81-FD114,FD112)</f>
        <v>52</v>
      </c>
      <c r="FD123" s="835">
        <f>IF(FE106&lt;0,FC80-FD113,FD115)</f>
        <v>52</v>
      </c>
      <c r="FE123" s="835">
        <f t="shared" si="53"/>
        <v>2704</v>
      </c>
      <c r="FF123" s="834"/>
      <c r="FG123" s="345"/>
      <c r="FH123" s="827" t="s">
        <v>436</v>
      </c>
      <c r="FI123" s="835">
        <f>IF(FK105&lt;0,FI81-FJ114,FJ112)</f>
        <v>52</v>
      </c>
      <c r="FJ123" s="835">
        <f>IF(FK106&lt;0,FI80-FJ113,FJ115)</f>
        <v>52</v>
      </c>
      <c r="FK123" s="835">
        <f t="shared" si="54"/>
        <v>2704</v>
      </c>
      <c r="FL123" s="834"/>
      <c r="FM123" s="345"/>
      <c r="FN123" s="827" t="s">
        <v>436</v>
      </c>
      <c r="FO123" s="835">
        <f>IF(FQ105&lt;0,FO81-FP114,FP112)</f>
        <v>52</v>
      </c>
      <c r="FP123" s="835">
        <f>IF(FQ106&lt;0,FO80-FP113,FP115)</f>
        <v>52</v>
      </c>
      <c r="FQ123" s="835">
        <f t="shared" si="55"/>
        <v>2704</v>
      </c>
      <c r="FR123" s="834"/>
      <c r="FS123" s="345"/>
      <c r="FT123" s="827" t="s">
        <v>436</v>
      </c>
      <c r="FU123" s="835">
        <f>IF(FW105&lt;0,FU81-FV114,FV112)</f>
        <v>52</v>
      </c>
      <c r="FV123" s="835">
        <f>IF(FW106&lt;0,FU80-FV113,FV115)</f>
        <v>52</v>
      </c>
      <c r="FW123" s="835">
        <f t="shared" si="56"/>
        <v>2704</v>
      </c>
      <c r="FX123" s="834"/>
      <c r="FY123" s="345"/>
    </row>
    <row r="124" spans="1:181" x14ac:dyDescent="0.3">
      <c r="A124" s="19"/>
      <c r="B124" s="827" t="s">
        <v>435</v>
      </c>
      <c r="C124" s="835">
        <f>IF(E105&lt;0,C81-D114,D112)</f>
        <v>52</v>
      </c>
      <c r="D124" s="835">
        <f>F106</f>
        <v>68</v>
      </c>
      <c r="E124" s="835">
        <f t="shared" si="27"/>
        <v>3536</v>
      </c>
      <c r="F124" s="834"/>
      <c r="G124" s="345"/>
      <c r="H124" s="827" t="s">
        <v>435</v>
      </c>
      <c r="I124" s="835">
        <f>IF(K105&lt;0,I81-J114,J112)</f>
        <v>52</v>
      </c>
      <c r="J124" s="835">
        <f>L106</f>
        <v>68</v>
      </c>
      <c r="K124" s="835">
        <f t="shared" si="28"/>
        <v>3536</v>
      </c>
      <c r="L124" s="834"/>
      <c r="M124" s="345"/>
      <c r="N124" s="827" t="s">
        <v>435</v>
      </c>
      <c r="O124" s="835">
        <f>IF(Q105&lt;0,O81-P114,P112)</f>
        <v>52</v>
      </c>
      <c r="P124" s="835">
        <f>R106</f>
        <v>68</v>
      </c>
      <c r="Q124" s="835">
        <f t="shared" si="29"/>
        <v>3536</v>
      </c>
      <c r="R124" s="834"/>
      <c r="S124" s="345"/>
      <c r="T124" s="827" t="s">
        <v>435</v>
      </c>
      <c r="U124" s="835">
        <f>IF(W105&lt;0,U81-V114,V112)</f>
        <v>52</v>
      </c>
      <c r="V124" s="835">
        <f>X106</f>
        <v>68</v>
      </c>
      <c r="W124" s="835">
        <f t="shared" si="30"/>
        <v>3536</v>
      </c>
      <c r="X124" s="834"/>
      <c r="Y124" s="345"/>
      <c r="Z124" s="827" t="s">
        <v>435</v>
      </c>
      <c r="AA124" s="835">
        <f>IF(AC105&lt;0,AA81-AB114,AB112)</f>
        <v>52</v>
      </c>
      <c r="AB124" s="835">
        <f>AD106</f>
        <v>68</v>
      </c>
      <c r="AC124" s="835">
        <f t="shared" si="31"/>
        <v>3536</v>
      </c>
      <c r="AD124" s="834"/>
      <c r="AE124" s="345"/>
      <c r="AF124" s="827" t="s">
        <v>435</v>
      </c>
      <c r="AG124" s="835">
        <f>IF(AI105&lt;0,AG81-AH114,AH112)</f>
        <v>52</v>
      </c>
      <c r="AH124" s="835">
        <f>AJ106</f>
        <v>68</v>
      </c>
      <c r="AI124" s="835">
        <f t="shared" si="32"/>
        <v>3536</v>
      </c>
      <c r="AJ124" s="834"/>
      <c r="AK124" s="345"/>
      <c r="AL124" s="827" t="s">
        <v>435</v>
      </c>
      <c r="AM124" s="835">
        <f>IF(AO105&lt;0,AM81-AN114,AN112)</f>
        <v>52</v>
      </c>
      <c r="AN124" s="835">
        <f>AP106</f>
        <v>68</v>
      </c>
      <c r="AO124" s="835">
        <f t="shared" si="33"/>
        <v>3536</v>
      </c>
      <c r="AP124" s="834"/>
      <c r="AQ124" s="345"/>
      <c r="AR124" s="827" t="s">
        <v>435</v>
      </c>
      <c r="AS124" s="835">
        <f>IF(AU105&lt;0,AS81-AT114,AT112)</f>
        <v>52</v>
      </c>
      <c r="AT124" s="835">
        <f>AV106</f>
        <v>68</v>
      </c>
      <c r="AU124" s="835">
        <f t="shared" si="34"/>
        <v>3536</v>
      </c>
      <c r="AV124" s="834"/>
      <c r="AW124" s="345"/>
      <c r="AX124" s="827" t="s">
        <v>435</v>
      </c>
      <c r="AY124" s="835">
        <f>IF(BA105&lt;0,AY81-AZ114,AZ112)</f>
        <v>52</v>
      </c>
      <c r="AZ124" s="835">
        <f>BB106</f>
        <v>68</v>
      </c>
      <c r="BA124" s="835">
        <f t="shared" si="35"/>
        <v>3536</v>
      </c>
      <c r="BB124" s="834"/>
      <c r="BC124" s="345"/>
      <c r="BD124" s="827" t="s">
        <v>435</v>
      </c>
      <c r="BE124" s="835">
        <f>IF(BG105&lt;0,BE81-BF114,BF112)</f>
        <v>52</v>
      </c>
      <c r="BF124" s="835">
        <f>BH106</f>
        <v>68</v>
      </c>
      <c r="BG124" s="835">
        <f t="shared" si="36"/>
        <v>3536</v>
      </c>
      <c r="BH124" s="834"/>
      <c r="BI124" s="345"/>
      <c r="BJ124" s="827" t="s">
        <v>435</v>
      </c>
      <c r="BK124" s="835">
        <f>IF(BM105&lt;0,BK81-BL114,BL112)</f>
        <v>52</v>
      </c>
      <c r="BL124" s="835">
        <f>BN106</f>
        <v>68</v>
      </c>
      <c r="BM124" s="835">
        <f t="shared" si="37"/>
        <v>3536</v>
      </c>
      <c r="BN124" s="834"/>
      <c r="BO124" s="345"/>
      <c r="BP124" s="827" t="s">
        <v>435</v>
      </c>
      <c r="BQ124" s="835">
        <f>IF(BS105&lt;0,BQ81-BR114,BR112)</f>
        <v>52</v>
      </c>
      <c r="BR124" s="835">
        <f>BT106</f>
        <v>68</v>
      </c>
      <c r="BS124" s="835">
        <f t="shared" si="38"/>
        <v>3536</v>
      </c>
      <c r="BT124" s="834"/>
      <c r="BU124" s="345"/>
      <c r="BV124" s="827" t="s">
        <v>435</v>
      </c>
      <c r="BW124" s="835">
        <f>IF(BY105&lt;0,BW81-BX114,BX112)</f>
        <v>52</v>
      </c>
      <c r="BX124" s="835">
        <f>BZ106</f>
        <v>68</v>
      </c>
      <c r="BY124" s="835">
        <f t="shared" si="39"/>
        <v>3536</v>
      </c>
      <c r="BZ124" s="834"/>
      <c r="CA124" s="345"/>
      <c r="CB124" s="827" t="s">
        <v>435</v>
      </c>
      <c r="CC124" s="835">
        <f>IF(CE105&lt;0,CC81-CD114,CD112)</f>
        <v>52</v>
      </c>
      <c r="CD124" s="835">
        <f>CF106</f>
        <v>68</v>
      </c>
      <c r="CE124" s="835">
        <f t="shared" si="40"/>
        <v>3536</v>
      </c>
      <c r="CF124" s="834"/>
      <c r="CG124" s="345"/>
      <c r="CH124" s="827" t="s">
        <v>435</v>
      </c>
      <c r="CI124" s="835">
        <f>IF(CK105&lt;0,CI81-CJ114,CJ112)</f>
        <v>52</v>
      </c>
      <c r="CJ124" s="835">
        <f>CL106</f>
        <v>68</v>
      </c>
      <c r="CK124" s="835">
        <f t="shared" si="41"/>
        <v>3536</v>
      </c>
      <c r="CL124" s="834"/>
      <c r="CM124" s="345"/>
      <c r="CN124" s="827" t="s">
        <v>435</v>
      </c>
      <c r="CO124" s="835">
        <f>IF(CQ105&lt;0,CO81-CP114,CP112)</f>
        <v>52</v>
      </c>
      <c r="CP124" s="835">
        <f>CR106</f>
        <v>68</v>
      </c>
      <c r="CQ124" s="835">
        <f t="shared" si="42"/>
        <v>3536</v>
      </c>
      <c r="CR124" s="834"/>
      <c r="CS124" s="345"/>
      <c r="CT124" s="827" t="s">
        <v>435</v>
      </c>
      <c r="CU124" s="835">
        <f>IF(CW105&lt;0,CU81-CV114,CV112)</f>
        <v>52</v>
      </c>
      <c r="CV124" s="835">
        <f>CX106</f>
        <v>68</v>
      </c>
      <c r="CW124" s="835">
        <f t="shared" si="43"/>
        <v>3536</v>
      </c>
      <c r="CX124" s="834"/>
      <c r="CY124" s="345"/>
      <c r="CZ124" s="827" t="s">
        <v>435</v>
      </c>
      <c r="DA124" s="835">
        <f>IF(DC105&lt;0,DA81-DB114,DB112)</f>
        <v>52</v>
      </c>
      <c r="DB124" s="835">
        <f>DD106</f>
        <v>68</v>
      </c>
      <c r="DC124" s="835">
        <f t="shared" si="44"/>
        <v>3536</v>
      </c>
      <c r="DD124" s="834"/>
      <c r="DE124" s="345"/>
      <c r="DF124" s="827" t="s">
        <v>435</v>
      </c>
      <c r="DG124" s="835">
        <f>IF(DI105&lt;0,DG81-DH114,DH112)</f>
        <v>52</v>
      </c>
      <c r="DH124" s="835">
        <f>DJ106</f>
        <v>68</v>
      </c>
      <c r="DI124" s="835">
        <f t="shared" si="45"/>
        <v>3536</v>
      </c>
      <c r="DJ124" s="834"/>
      <c r="DK124" s="345"/>
      <c r="DL124" s="827" t="s">
        <v>435</v>
      </c>
      <c r="DM124" s="835">
        <f>IF(DO105&lt;0,DM81-DN114,DN112)</f>
        <v>52</v>
      </c>
      <c r="DN124" s="835">
        <f>DP106</f>
        <v>68</v>
      </c>
      <c r="DO124" s="835">
        <f t="shared" si="46"/>
        <v>3536</v>
      </c>
      <c r="DP124" s="834"/>
      <c r="DQ124" s="345"/>
      <c r="DR124" s="827" t="s">
        <v>435</v>
      </c>
      <c r="DS124" s="835">
        <f>IF(DU105&lt;0,DS81-DT114,DT112)</f>
        <v>52</v>
      </c>
      <c r="DT124" s="835">
        <f>DV106</f>
        <v>68</v>
      </c>
      <c r="DU124" s="835">
        <f t="shared" si="47"/>
        <v>3536</v>
      </c>
      <c r="DV124" s="834"/>
      <c r="DW124" s="345"/>
      <c r="DX124" s="827" t="s">
        <v>435</v>
      </c>
      <c r="DY124" s="835">
        <f>IF(EA105&lt;0,DY81-DZ114,DZ112)</f>
        <v>52</v>
      </c>
      <c r="DZ124" s="835">
        <f>EB106</f>
        <v>68</v>
      </c>
      <c r="EA124" s="835">
        <f t="shared" si="48"/>
        <v>3536</v>
      </c>
      <c r="EB124" s="834"/>
      <c r="EC124" s="345"/>
      <c r="ED124" s="827" t="s">
        <v>435</v>
      </c>
      <c r="EE124" s="835">
        <f>IF(EG105&lt;0,EE81-EF114,EF112)</f>
        <v>52</v>
      </c>
      <c r="EF124" s="835">
        <f>EH106</f>
        <v>68</v>
      </c>
      <c r="EG124" s="835">
        <f t="shared" si="49"/>
        <v>3536</v>
      </c>
      <c r="EH124" s="834"/>
      <c r="EI124" s="345"/>
      <c r="EJ124" s="827" t="s">
        <v>435</v>
      </c>
      <c r="EK124" s="835">
        <f>IF(EM105&lt;0,EK81-EL114,EL112)</f>
        <v>52</v>
      </c>
      <c r="EL124" s="835">
        <f>EN106</f>
        <v>68</v>
      </c>
      <c r="EM124" s="835">
        <f t="shared" si="50"/>
        <v>3536</v>
      </c>
      <c r="EN124" s="834"/>
      <c r="EO124" s="345"/>
      <c r="EP124" s="827" t="s">
        <v>435</v>
      </c>
      <c r="EQ124" s="835">
        <f>IF(ES105&lt;0,EQ81-ER114,ER112)</f>
        <v>52</v>
      </c>
      <c r="ER124" s="835">
        <f>ET106</f>
        <v>68</v>
      </c>
      <c r="ES124" s="835">
        <f t="shared" si="51"/>
        <v>3536</v>
      </c>
      <c r="ET124" s="834"/>
      <c r="EU124" s="345"/>
      <c r="EV124" s="827" t="s">
        <v>435</v>
      </c>
      <c r="EW124" s="835">
        <f>IF(EY105&lt;0,EW81-EX114,EX112)</f>
        <v>52</v>
      </c>
      <c r="EX124" s="835">
        <f>EZ106</f>
        <v>68</v>
      </c>
      <c r="EY124" s="835">
        <f t="shared" si="52"/>
        <v>3536</v>
      </c>
      <c r="EZ124" s="834"/>
      <c r="FA124" s="345"/>
      <c r="FB124" s="827" t="s">
        <v>435</v>
      </c>
      <c r="FC124" s="835">
        <f>IF(FE105&lt;0,FC81-FD114,FD112)</f>
        <v>52</v>
      </c>
      <c r="FD124" s="835">
        <f>FF106</f>
        <v>68</v>
      </c>
      <c r="FE124" s="835">
        <f t="shared" si="53"/>
        <v>3536</v>
      </c>
      <c r="FF124" s="834"/>
      <c r="FG124" s="345"/>
      <c r="FH124" s="827" t="s">
        <v>435</v>
      </c>
      <c r="FI124" s="835">
        <f>IF(FK105&lt;0,FI81-FJ114,FJ112)</f>
        <v>52</v>
      </c>
      <c r="FJ124" s="835">
        <f>FL106</f>
        <v>68</v>
      </c>
      <c r="FK124" s="835">
        <f t="shared" si="54"/>
        <v>3536</v>
      </c>
      <c r="FL124" s="834"/>
      <c r="FM124" s="345"/>
      <c r="FN124" s="827" t="s">
        <v>435</v>
      </c>
      <c r="FO124" s="835">
        <f>IF(FQ105&lt;0,FO81-FP114,FP112)</f>
        <v>52</v>
      </c>
      <c r="FP124" s="835">
        <f>FR106</f>
        <v>68</v>
      </c>
      <c r="FQ124" s="835">
        <f t="shared" si="55"/>
        <v>3536</v>
      </c>
      <c r="FR124" s="834"/>
      <c r="FS124" s="345"/>
      <c r="FT124" s="827" t="s">
        <v>435</v>
      </c>
      <c r="FU124" s="835">
        <f>IF(FW105&lt;0,FU81-FV114,FV112)</f>
        <v>52</v>
      </c>
      <c r="FV124" s="835">
        <f>FX106</f>
        <v>68</v>
      </c>
      <c r="FW124" s="835">
        <f t="shared" si="56"/>
        <v>3536</v>
      </c>
      <c r="FX124" s="834"/>
      <c r="FY124" s="345"/>
    </row>
    <row r="125" spans="1:181" ht="15" thickBot="1" x14ac:dyDescent="0.35">
      <c r="A125" s="19"/>
      <c r="B125" s="826" t="s">
        <v>434</v>
      </c>
      <c r="C125" s="833">
        <f>F105</f>
        <v>68</v>
      </c>
      <c r="D125" s="833">
        <f>F106</f>
        <v>68</v>
      </c>
      <c r="E125" s="833">
        <f>IF($E$70=1,ABS(D125*C125),0)</f>
        <v>4624</v>
      </c>
      <c r="F125" s="832"/>
      <c r="G125" s="345"/>
      <c r="H125" s="826" t="s">
        <v>434</v>
      </c>
      <c r="I125" s="833">
        <f>L105</f>
        <v>68</v>
      </c>
      <c r="J125" s="833">
        <f>L106</f>
        <v>68</v>
      </c>
      <c r="K125" s="833">
        <f>IF($E$70=1,ABS(J125*I125),0)</f>
        <v>4624</v>
      </c>
      <c r="L125" s="832"/>
      <c r="M125" s="345"/>
      <c r="N125" s="826" t="s">
        <v>434</v>
      </c>
      <c r="O125" s="833">
        <f>R105</f>
        <v>68</v>
      </c>
      <c r="P125" s="833">
        <f>R106</f>
        <v>68</v>
      </c>
      <c r="Q125" s="833">
        <f>IF($E$70=1,ABS(P125*O125),0)</f>
        <v>4624</v>
      </c>
      <c r="R125" s="832"/>
      <c r="S125" s="345"/>
      <c r="T125" s="826" t="s">
        <v>434</v>
      </c>
      <c r="U125" s="833">
        <f>X105</f>
        <v>68</v>
      </c>
      <c r="V125" s="833">
        <f>X106</f>
        <v>68</v>
      </c>
      <c r="W125" s="833">
        <f>IF($E$70=1,ABS(V125*U125),0)</f>
        <v>4624</v>
      </c>
      <c r="X125" s="832"/>
      <c r="Y125" s="345"/>
      <c r="Z125" s="826" t="s">
        <v>434</v>
      </c>
      <c r="AA125" s="833">
        <f>AD105</f>
        <v>68</v>
      </c>
      <c r="AB125" s="833">
        <f>AD106</f>
        <v>68</v>
      </c>
      <c r="AC125" s="833">
        <f>IF($E$70=1,ABS(AB125*AA125),0)</f>
        <v>4624</v>
      </c>
      <c r="AD125" s="832"/>
      <c r="AE125" s="345"/>
      <c r="AF125" s="826" t="s">
        <v>434</v>
      </c>
      <c r="AG125" s="833">
        <f>AJ105</f>
        <v>68</v>
      </c>
      <c r="AH125" s="833">
        <f>AJ106</f>
        <v>68</v>
      </c>
      <c r="AI125" s="833">
        <f>IF($E$70=1,ABS(AH125*AG125),0)</f>
        <v>4624</v>
      </c>
      <c r="AJ125" s="832"/>
      <c r="AK125" s="345"/>
      <c r="AL125" s="826" t="s">
        <v>434</v>
      </c>
      <c r="AM125" s="833">
        <f>AP105</f>
        <v>68</v>
      </c>
      <c r="AN125" s="833">
        <f>AP106</f>
        <v>68</v>
      </c>
      <c r="AO125" s="833">
        <f>IF($E$70=1,ABS(AN125*AM125),0)</f>
        <v>4624</v>
      </c>
      <c r="AP125" s="832"/>
      <c r="AQ125" s="345"/>
      <c r="AR125" s="826" t="s">
        <v>434</v>
      </c>
      <c r="AS125" s="833">
        <f>AV105</f>
        <v>68</v>
      </c>
      <c r="AT125" s="833">
        <f>AV106</f>
        <v>68</v>
      </c>
      <c r="AU125" s="833">
        <f>IF($E$70=1,ABS(AT125*AS125),0)</f>
        <v>4624</v>
      </c>
      <c r="AV125" s="832"/>
      <c r="AW125" s="345"/>
      <c r="AX125" s="826" t="s">
        <v>434</v>
      </c>
      <c r="AY125" s="833">
        <f>BB105</f>
        <v>68</v>
      </c>
      <c r="AZ125" s="833">
        <f>BB106</f>
        <v>68</v>
      </c>
      <c r="BA125" s="833">
        <f>IF($E$70=1,ABS(AZ125*AY125),0)</f>
        <v>4624</v>
      </c>
      <c r="BB125" s="832"/>
      <c r="BC125" s="345"/>
      <c r="BD125" s="826" t="s">
        <v>434</v>
      </c>
      <c r="BE125" s="833">
        <f>BH105</f>
        <v>68</v>
      </c>
      <c r="BF125" s="833">
        <f>BH106</f>
        <v>68</v>
      </c>
      <c r="BG125" s="833">
        <f>IF($E$70=1,ABS(BF125*BE125),0)</f>
        <v>4624</v>
      </c>
      <c r="BH125" s="832"/>
      <c r="BI125" s="345"/>
      <c r="BJ125" s="826" t="s">
        <v>434</v>
      </c>
      <c r="BK125" s="833">
        <f>BN105</f>
        <v>68</v>
      </c>
      <c r="BL125" s="833">
        <f>BN106</f>
        <v>68</v>
      </c>
      <c r="BM125" s="833">
        <f>IF($E$70=1,ABS(BL125*BK125),0)</f>
        <v>4624</v>
      </c>
      <c r="BN125" s="832"/>
      <c r="BO125" s="345"/>
      <c r="BP125" s="826" t="s">
        <v>434</v>
      </c>
      <c r="BQ125" s="833">
        <f>BT105</f>
        <v>68</v>
      </c>
      <c r="BR125" s="833">
        <f>BT106</f>
        <v>68</v>
      </c>
      <c r="BS125" s="833">
        <f>IF($E$70=1,ABS(BR125*BQ125),0)</f>
        <v>4624</v>
      </c>
      <c r="BT125" s="832"/>
      <c r="BU125" s="345"/>
      <c r="BV125" s="826" t="s">
        <v>434</v>
      </c>
      <c r="BW125" s="833">
        <f>BZ105</f>
        <v>68</v>
      </c>
      <c r="BX125" s="833">
        <f>BZ106</f>
        <v>68</v>
      </c>
      <c r="BY125" s="833">
        <f>IF($E$70=1,ABS(BX125*BW125),0)</f>
        <v>4624</v>
      </c>
      <c r="BZ125" s="832"/>
      <c r="CA125" s="345"/>
      <c r="CB125" s="826" t="s">
        <v>434</v>
      </c>
      <c r="CC125" s="833">
        <f>CF105</f>
        <v>68</v>
      </c>
      <c r="CD125" s="833">
        <f>CF106</f>
        <v>68</v>
      </c>
      <c r="CE125" s="833">
        <f>IF($E$70=1,ABS(CD125*CC125),0)</f>
        <v>4624</v>
      </c>
      <c r="CF125" s="832"/>
      <c r="CG125" s="345"/>
      <c r="CH125" s="826" t="s">
        <v>434</v>
      </c>
      <c r="CI125" s="833">
        <f>CL105</f>
        <v>68</v>
      </c>
      <c r="CJ125" s="833">
        <f>CL106</f>
        <v>68</v>
      </c>
      <c r="CK125" s="833">
        <f>IF($E$70=1,ABS(CJ125*CI125),0)</f>
        <v>4624</v>
      </c>
      <c r="CL125" s="832"/>
      <c r="CM125" s="345"/>
      <c r="CN125" s="826" t="s">
        <v>434</v>
      </c>
      <c r="CO125" s="833">
        <f>CR105</f>
        <v>68</v>
      </c>
      <c r="CP125" s="833">
        <f>CR106</f>
        <v>68</v>
      </c>
      <c r="CQ125" s="833">
        <f>IF($E$70=1,ABS(CP125*CO125),0)</f>
        <v>4624</v>
      </c>
      <c r="CR125" s="832"/>
      <c r="CS125" s="345"/>
      <c r="CT125" s="826" t="s">
        <v>434</v>
      </c>
      <c r="CU125" s="833">
        <f>CX105</f>
        <v>68</v>
      </c>
      <c r="CV125" s="833">
        <f>CX106</f>
        <v>68</v>
      </c>
      <c r="CW125" s="833">
        <f>IF($E$70=1,ABS(CV125*CU125),0)</f>
        <v>4624</v>
      </c>
      <c r="CX125" s="832"/>
      <c r="CY125" s="345"/>
      <c r="CZ125" s="826" t="s">
        <v>434</v>
      </c>
      <c r="DA125" s="833">
        <f>DD105</f>
        <v>68</v>
      </c>
      <c r="DB125" s="833">
        <f>DD106</f>
        <v>68</v>
      </c>
      <c r="DC125" s="833">
        <f>IF($E$70=1,ABS(DB125*DA125),0)</f>
        <v>4624</v>
      </c>
      <c r="DD125" s="832"/>
      <c r="DE125" s="345"/>
      <c r="DF125" s="826" t="s">
        <v>434</v>
      </c>
      <c r="DG125" s="833">
        <f>DJ105</f>
        <v>68</v>
      </c>
      <c r="DH125" s="833">
        <f>DJ106</f>
        <v>68</v>
      </c>
      <c r="DI125" s="833">
        <f>IF($E$70=1,ABS(DH125*DG125),0)</f>
        <v>4624</v>
      </c>
      <c r="DJ125" s="832"/>
      <c r="DK125" s="345"/>
      <c r="DL125" s="826" t="s">
        <v>434</v>
      </c>
      <c r="DM125" s="833">
        <f>DP105</f>
        <v>68</v>
      </c>
      <c r="DN125" s="833">
        <f>DP106</f>
        <v>68</v>
      </c>
      <c r="DO125" s="833">
        <f>IF($E$70=1,ABS(DN125*DM125),0)</f>
        <v>4624</v>
      </c>
      <c r="DP125" s="832"/>
      <c r="DQ125" s="345"/>
      <c r="DR125" s="826" t="s">
        <v>434</v>
      </c>
      <c r="DS125" s="833">
        <f>DV105</f>
        <v>68</v>
      </c>
      <c r="DT125" s="833">
        <f>DV106</f>
        <v>68</v>
      </c>
      <c r="DU125" s="833">
        <f>IF($E$70=1,ABS(DT125*DS125),0)</f>
        <v>4624</v>
      </c>
      <c r="DV125" s="832"/>
      <c r="DW125" s="345"/>
      <c r="DX125" s="826" t="s">
        <v>434</v>
      </c>
      <c r="DY125" s="833">
        <f>EB105</f>
        <v>68</v>
      </c>
      <c r="DZ125" s="833">
        <f>EB106</f>
        <v>68</v>
      </c>
      <c r="EA125" s="833">
        <f>IF($E$70=1,ABS(DZ125*DY125),0)</f>
        <v>4624</v>
      </c>
      <c r="EB125" s="832"/>
      <c r="EC125" s="345"/>
      <c r="ED125" s="826" t="s">
        <v>434</v>
      </c>
      <c r="EE125" s="833">
        <f>EH105</f>
        <v>68</v>
      </c>
      <c r="EF125" s="833">
        <f>EH106</f>
        <v>68</v>
      </c>
      <c r="EG125" s="833">
        <f>IF($E$70=1,ABS(EF125*EE125),0)</f>
        <v>4624</v>
      </c>
      <c r="EH125" s="832"/>
      <c r="EI125" s="345"/>
      <c r="EJ125" s="826" t="s">
        <v>434</v>
      </c>
      <c r="EK125" s="833">
        <f>EN105</f>
        <v>68</v>
      </c>
      <c r="EL125" s="833">
        <f>EN106</f>
        <v>68</v>
      </c>
      <c r="EM125" s="833">
        <f>IF($E$70=1,ABS(EL125*EK125),0)</f>
        <v>4624</v>
      </c>
      <c r="EN125" s="832"/>
      <c r="EO125" s="345"/>
      <c r="EP125" s="826" t="s">
        <v>434</v>
      </c>
      <c r="EQ125" s="833">
        <f>ET105</f>
        <v>68</v>
      </c>
      <c r="ER125" s="833">
        <f>ET106</f>
        <v>68</v>
      </c>
      <c r="ES125" s="833">
        <f>IF($E$70=1,ABS(ER125*EQ125),0)</f>
        <v>4624</v>
      </c>
      <c r="ET125" s="832"/>
      <c r="EU125" s="345"/>
      <c r="EV125" s="826" t="s">
        <v>434</v>
      </c>
      <c r="EW125" s="833">
        <f>EZ105</f>
        <v>68</v>
      </c>
      <c r="EX125" s="833">
        <f>EZ106</f>
        <v>68</v>
      </c>
      <c r="EY125" s="833">
        <f>IF($E$70=1,ABS(EX125*EW125),0)</f>
        <v>4624</v>
      </c>
      <c r="EZ125" s="832"/>
      <c r="FA125" s="345"/>
      <c r="FB125" s="826" t="s">
        <v>434</v>
      </c>
      <c r="FC125" s="833">
        <f>FF105</f>
        <v>68</v>
      </c>
      <c r="FD125" s="833">
        <f>FF106</f>
        <v>68</v>
      </c>
      <c r="FE125" s="833">
        <f>IF($E$70=1,ABS(FD125*FC125),0)</f>
        <v>4624</v>
      </c>
      <c r="FF125" s="832"/>
      <c r="FG125" s="345"/>
      <c r="FH125" s="826" t="s">
        <v>434</v>
      </c>
      <c r="FI125" s="833">
        <f>FL105</f>
        <v>68</v>
      </c>
      <c r="FJ125" s="833">
        <f>FL106</f>
        <v>68</v>
      </c>
      <c r="FK125" s="833">
        <f>IF($E$70=1,ABS(FJ125*FI125),0)</f>
        <v>4624</v>
      </c>
      <c r="FL125" s="832"/>
      <c r="FM125" s="345"/>
      <c r="FN125" s="826" t="s">
        <v>434</v>
      </c>
      <c r="FO125" s="833">
        <f>FR105</f>
        <v>68</v>
      </c>
      <c r="FP125" s="833">
        <f>FR106</f>
        <v>68</v>
      </c>
      <c r="FQ125" s="833">
        <f>IF($E$70=1,ABS(FP125*FO125),0)</f>
        <v>4624</v>
      </c>
      <c r="FR125" s="832"/>
      <c r="FS125" s="345"/>
      <c r="FT125" s="826" t="s">
        <v>434</v>
      </c>
      <c r="FU125" s="833">
        <f>FX105</f>
        <v>68</v>
      </c>
      <c r="FV125" s="833">
        <f>FX106</f>
        <v>68</v>
      </c>
      <c r="FW125" s="833">
        <f>IF($E$70=1,ABS(FV125*FU125),0)</f>
        <v>4624</v>
      </c>
      <c r="FX125" s="832"/>
      <c r="FY125" s="345"/>
    </row>
    <row r="126" spans="1:181" x14ac:dyDescent="0.3">
      <c r="A126" s="19"/>
      <c r="E126" s="835">
        <f>SUM(E117:E125)</f>
        <v>29584</v>
      </c>
      <c r="F126" s="835"/>
      <c r="G126" s="345"/>
      <c r="K126" s="835">
        <f>SUM(K117:K125)</f>
        <v>29584</v>
      </c>
      <c r="L126" s="835"/>
      <c r="M126" s="345"/>
      <c r="Q126" s="835">
        <f>SUM(Q117:Q125)</f>
        <v>29584</v>
      </c>
      <c r="R126" s="835"/>
      <c r="S126" s="345"/>
      <c r="W126" s="835">
        <f>SUM(W117:W125)</f>
        <v>29584</v>
      </c>
      <c r="X126" s="835"/>
      <c r="Y126" s="345"/>
      <c r="AC126" s="835">
        <f>SUM(AC117:AC125)</f>
        <v>29584</v>
      </c>
      <c r="AD126" s="835"/>
      <c r="AE126" s="345"/>
      <c r="AI126" s="835">
        <f>SUM(AI117:AI125)</f>
        <v>29584</v>
      </c>
      <c r="AJ126" s="835"/>
      <c r="AK126" s="345"/>
      <c r="AO126" s="835">
        <f>SUM(AO117:AO125)</f>
        <v>29584</v>
      </c>
      <c r="AP126" s="835"/>
      <c r="AQ126" s="345"/>
      <c r="AU126" s="835">
        <f>SUM(AU117:AU125)</f>
        <v>29584</v>
      </c>
      <c r="AV126" s="835"/>
      <c r="AW126" s="345"/>
      <c r="BA126" s="835">
        <f>SUM(BA117:BA125)</f>
        <v>29584</v>
      </c>
      <c r="BB126" s="835"/>
      <c r="BC126" s="345"/>
      <c r="BG126" s="835">
        <f>SUM(BG117:BG125)</f>
        <v>29584</v>
      </c>
      <c r="BH126" s="835"/>
      <c r="BI126" s="345"/>
      <c r="BM126" s="835">
        <f>SUM(BM117:BM125)</f>
        <v>29584</v>
      </c>
      <c r="BN126" s="835"/>
      <c r="BO126" s="345"/>
      <c r="BS126" s="835">
        <f>SUM(BS117:BS125)</f>
        <v>29584</v>
      </c>
      <c r="BT126" s="835"/>
      <c r="BU126" s="345"/>
      <c r="BY126" s="835">
        <f>SUM(BY117:BY125)</f>
        <v>29584</v>
      </c>
      <c r="BZ126" s="835"/>
      <c r="CA126" s="345"/>
      <c r="CE126" s="835">
        <f>SUM(CE117:CE125)</f>
        <v>29584</v>
      </c>
      <c r="CF126" s="835"/>
      <c r="CG126" s="345"/>
      <c r="CK126" s="835">
        <f>SUM(CK117:CK125)</f>
        <v>29584</v>
      </c>
      <c r="CL126" s="835"/>
      <c r="CM126" s="345"/>
      <c r="CQ126" s="835">
        <f>SUM(CQ117:CQ125)</f>
        <v>29584</v>
      </c>
      <c r="CR126" s="835"/>
      <c r="CS126" s="345"/>
      <c r="CW126" s="835">
        <f>SUM(CW117:CW125)</f>
        <v>29584</v>
      </c>
      <c r="CX126" s="835"/>
      <c r="CY126" s="345"/>
      <c r="DC126" s="835">
        <f>SUM(DC117:DC125)</f>
        <v>29584</v>
      </c>
      <c r="DD126" s="835"/>
      <c r="DE126" s="345"/>
      <c r="DI126" s="835">
        <f>SUM(DI117:DI125)</f>
        <v>29584</v>
      </c>
      <c r="DJ126" s="835"/>
      <c r="DK126" s="345"/>
      <c r="DO126" s="835">
        <f>SUM(DO117:DO125)</f>
        <v>29584</v>
      </c>
      <c r="DP126" s="835"/>
      <c r="DQ126" s="345"/>
      <c r="DU126" s="835">
        <f>SUM(DU117:DU125)</f>
        <v>29584</v>
      </c>
      <c r="DV126" s="835"/>
      <c r="DW126" s="345"/>
      <c r="EA126" s="835">
        <f>SUM(EA117:EA125)</f>
        <v>29584</v>
      </c>
      <c r="EB126" s="835"/>
      <c r="EC126" s="345"/>
      <c r="EG126" s="835">
        <f>SUM(EG117:EG125)</f>
        <v>29584</v>
      </c>
      <c r="EH126" s="835"/>
      <c r="EI126" s="345"/>
      <c r="EM126" s="835">
        <f>SUM(EM117:EM125)</f>
        <v>29584</v>
      </c>
      <c r="EN126" s="835"/>
      <c r="EO126" s="345"/>
      <c r="ES126" s="835">
        <f>SUM(ES117:ES125)</f>
        <v>29584</v>
      </c>
      <c r="ET126" s="835"/>
      <c r="EU126" s="345"/>
      <c r="EY126" s="835">
        <f>SUM(EY117:EY125)</f>
        <v>29584</v>
      </c>
      <c r="EZ126" s="835"/>
      <c r="FA126" s="345"/>
      <c r="FE126" s="835">
        <f>SUM(FE117:FE125)</f>
        <v>29584</v>
      </c>
      <c r="FF126" s="835"/>
      <c r="FG126" s="345"/>
      <c r="FK126" s="835">
        <f>SUM(FK117:FK125)</f>
        <v>29584</v>
      </c>
      <c r="FL126" s="835"/>
      <c r="FM126" s="345"/>
      <c r="FQ126" s="835">
        <f>SUM(FQ117:FQ125)</f>
        <v>29584</v>
      </c>
      <c r="FR126" s="835"/>
      <c r="FS126" s="345"/>
      <c r="FW126" s="835">
        <f>SUM(FW117:FW125)</f>
        <v>29584</v>
      </c>
      <c r="FX126" s="835"/>
      <c r="FY126" s="345"/>
    </row>
    <row r="127" spans="1:181" x14ac:dyDescent="0.3">
      <c r="A127" s="19"/>
      <c r="B127" s="835" t="s">
        <v>464</v>
      </c>
      <c r="C127" s="839">
        <f>D86-E126</f>
        <v>0</v>
      </c>
      <c r="E127" s="835"/>
      <c r="F127" s="835"/>
      <c r="G127" s="345"/>
      <c r="H127" s="835" t="s">
        <v>464</v>
      </c>
      <c r="I127" s="839">
        <f>J86-K126</f>
        <v>0</v>
      </c>
      <c r="K127" s="835"/>
      <c r="L127" s="835"/>
      <c r="M127" s="345"/>
      <c r="N127" s="835" t="s">
        <v>464</v>
      </c>
      <c r="O127" s="839">
        <f>P86-Q126</f>
        <v>0</v>
      </c>
      <c r="Q127" s="835"/>
      <c r="R127" s="835"/>
      <c r="S127" s="345"/>
      <c r="T127" s="835" t="s">
        <v>464</v>
      </c>
      <c r="U127" s="839">
        <f>V86-W126</f>
        <v>0</v>
      </c>
      <c r="W127" s="835"/>
      <c r="X127" s="835"/>
      <c r="Y127" s="345"/>
      <c r="Z127" s="835" t="s">
        <v>464</v>
      </c>
      <c r="AA127" s="839">
        <f>AB86-AC126</f>
        <v>0</v>
      </c>
      <c r="AC127" s="835"/>
      <c r="AD127" s="835"/>
      <c r="AE127" s="345"/>
      <c r="AF127" s="835" t="s">
        <v>464</v>
      </c>
      <c r="AG127" s="839">
        <f>AH86-AI126</f>
        <v>0</v>
      </c>
      <c r="AI127" s="835"/>
      <c r="AJ127" s="835"/>
      <c r="AK127" s="345"/>
      <c r="AL127" s="835" t="s">
        <v>464</v>
      </c>
      <c r="AM127" s="839">
        <f>AN86-AO126</f>
        <v>0</v>
      </c>
      <c r="AO127" s="835"/>
      <c r="AP127" s="835"/>
      <c r="AQ127" s="345"/>
      <c r="AR127" s="835" t="s">
        <v>464</v>
      </c>
      <c r="AS127" s="839">
        <f>AT86-AU126</f>
        <v>0</v>
      </c>
      <c r="AU127" s="835"/>
      <c r="AV127" s="835"/>
      <c r="AW127" s="345"/>
      <c r="AX127" s="835" t="s">
        <v>464</v>
      </c>
      <c r="AY127" s="839">
        <f>AZ86-BA126</f>
        <v>0</v>
      </c>
      <c r="BA127" s="835"/>
      <c r="BB127" s="835"/>
      <c r="BC127" s="345"/>
      <c r="BD127" s="835" t="s">
        <v>464</v>
      </c>
      <c r="BE127" s="839">
        <f>BF86-BG126</f>
        <v>0</v>
      </c>
      <c r="BG127" s="835"/>
      <c r="BH127" s="835"/>
      <c r="BI127" s="345"/>
      <c r="BJ127" s="835" t="s">
        <v>464</v>
      </c>
      <c r="BK127" s="839">
        <f>BL86-BM126</f>
        <v>0</v>
      </c>
      <c r="BM127" s="835"/>
      <c r="BN127" s="835"/>
      <c r="BO127" s="345"/>
      <c r="BP127" s="835" t="s">
        <v>464</v>
      </c>
      <c r="BQ127" s="839">
        <f>BR86-BS126</f>
        <v>0</v>
      </c>
      <c r="BS127" s="835"/>
      <c r="BT127" s="835"/>
      <c r="BU127" s="345"/>
      <c r="BV127" s="835" t="s">
        <v>464</v>
      </c>
      <c r="BW127" s="839">
        <f>BX86-BY126</f>
        <v>0</v>
      </c>
      <c r="BY127" s="835"/>
      <c r="BZ127" s="835"/>
      <c r="CA127" s="345"/>
      <c r="CB127" s="835" t="s">
        <v>464</v>
      </c>
      <c r="CC127" s="839">
        <f>CD86-CE126</f>
        <v>0</v>
      </c>
      <c r="CE127" s="835"/>
      <c r="CF127" s="835"/>
      <c r="CG127" s="345"/>
      <c r="CH127" s="835" t="s">
        <v>464</v>
      </c>
      <c r="CI127" s="839">
        <f>CJ86-CK126</f>
        <v>0</v>
      </c>
      <c r="CK127" s="835"/>
      <c r="CL127" s="835"/>
      <c r="CM127" s="345"/>
      <c r="CN127" s="835" t="s">
        <v>464</v>
      </c>
      <c r="CO127" s="839">
        <f>CP86-CQ126</f>
        <v>0</v>
      </c>
      <c r="CQ127" s="835"/>
      <c r="CR127" s="835"/>
      <c r="CS127" s="345"/>
      <c r="CT127" s="835" t="s">
        <v>464</v>
      </c>
      <c r="CU127" s="839">
        <f>CV86-CW126</f>
        <v>0</v>
      </c>
      <c r="CW127" s="835"/>
      <c r="CX127" s="835"/>
      <c r="CY127" s="345"/>
      <c r="CZ127" s="835" t="s">
        <v>464</v>
      </c>
      <c r="DA127" s="839">
        <f>DB86-DC126</f>
        <v>0</v>
      </c>
      <c r="DC127" s="835"/>
      <c r="DD127" s="835"/>
      <c r="DE127" s="345"/>
      <c r="DF127" s="835" t="s">
        <v>464</v>
      </c>
      <c r="DG127" s="839">
        <f>DH86-DI126</f>
        <v>0</v>
      </c>
      <c r="DI127" s="835"/>
      <c r="DJ127" s="835"/>
      <c r="DK127" s="345"/>
      <c r="DL127" s="835" t="s">
        <v>464</v>
      </c>
      <c r="DM127" s="839">
        <f>DN86-DO126</f>
        <v>0</v>
      </c>
      <c r="DO127" s="835"/>
      <c r="DP127" s="835"/>
      <c r="DQ127" s="345"/>
      <c r="DR127" s="835" t="s">
        <v>464</v>
      </c>
      <c r="DS127" s="839">
        <f>DT86-DU126</f>
        <v>0</v>
      </c>
      <c r="DU127" s="835"/>
      <c r="DV127" s="835"/>
      <c r="DW127" s="345"/>
      <c r="DX127" s="835" t="s">
        <v>464</v>
      </c>
      <c r="DY127" s="839">
        <f>DZ86-EA126</f>
        <v>0</v>
      </c>
      <c r="EA127" s="835"/>
      <c r="EB127" s="835"/>
      <c r="EC127" s="345"/>
      <c r="ED127" s="835" t="s">
        <v>464</v>
      </c>
      <c r="EE127" s="839">
        <f>EF86-EG126</f>
        <v>0</v>
      </c>
      <c r="EG127" s="835"/>
      <c r="EH127" s="835"/>
      <c r="EI127" s="345"/>
      <c r="EJ127" s="835" t="s">
        <v>464</v>
      </c>
      <c r="EK127" s="839">
        <f>EL86-EM126</f>
        <v>0</v>
      </c>
      <c r="EM127" s="835"/>
      <c r="EN127" s="835"/>
      <c r="EO127" s="345"/>
      <c r="EP127" s="835" t="s">
        <v>464</v>
      </c>
      <c r="EQ127" s="839">
        <f>ER86-ES126</f>
        <v>0</v>
      </c>
      <c r="ES127" s="835"/>
      <c r="ET127" s="835"/>
      <c r="EU127" s="345"/>
      <c r="EV127" s="835" t="s">
        <v>464</v>
      </c>
      <c r="EW127" s="839">
        <f>EX86-EY126</f>
        <v>0</v>
      </c>
      <c r="EY127" s="835"/>
      <c r="EZ127" s="835"/>
      <c r="FA127" s="345"/>
      <c r="FB127" s="835" t="s">
        <v>464</v>
      </c>
      <c r="FC127" s="839">
        <f>FD86-FE126</f>
        <v>0</v>
      </c>
      <c r="FE127" s="835"/>
      <c r="FF127" s="835"/>
      <c r="FG127" s="345"/>
      <c r="FH127" s="835" t="s">
        <v>464</v>
      </c>
      <c r="FI127" s="839">
        <f>FJ86-FK126</f>
        <v>0</v>
      </c>
      <c r="FK127" s="835"/>
      <c r="FL127" s="835"/>
      <c r="FM127" s="345"/>
      <c r="FN127" s="835" t="s">
        <v>464</v>
      </c>
      <c r="FO127" s="839">
        <f>FP86-FQ126</f>
        <v>0</v>
      </c>
      <c r="FQ127" s="835"/>
      <c r="FR127" s="835"/>
      <c r="FS127" s="345"/>
      <c r="FT127" s="835" t="s">
        <v>464</v>
      </c>
      <c r="FU127" s="839">
        <f>FV86-FW126</f>
        <v>0</v>
      </c>
      <c r="FW127" s="835"/>
      <c r="FX127" s="835"/>
      <c r="FY127" s="345"/>
    </row>
    <row r="128" spans="1:181" ht="15" thickBot="1" x14ac:dyDescent="0.35">
      <c r="A128" s="19"/>
      <c r="G128" s="345"/>
      <c r="M128" s="345"/>
      <c r="S128" s="345"/>
      <c r="Y128" s="345"/>
      <c r="AE128" s="345"/>
      <c r="AK128" s="345"/>
      <c r="AQ128" s="345"/>
      <c r="AW128" s="345"/>
      <c r="BC128" s="345"/>
      <c r="BI128" s="345"/>
      <c r="BO128" s="345"/>
      <c r="BU128" s="345"/>
      <c r="CA128" s="345"/>
      <c r="CG128" s="345"/>
      <c r="CM128" s="345"/>
      <c r="CS128" s="345"/>
      <c r="CY128" s="345"/>
      <c r="DE128" s="345"/>
      <c r="DK128" s="345"/>
      <c r="DQ128" s="345"/>
      <c r="DW128" s="345"/>
      <c r="EC128" s="345"/>
      <c r="EI128" s="345"/>
      <c r="EO128" s="345"/>
      <c r="EU128" s="345"/>
      <c r="FA128" s="345"/>
      <c r="FG128" s="345"/>
      <c r="FM128" s="345"/>
      <c r="FS128" s="345"/>
      <c r="FY128" s="345"/>
    </row>
    <row r="129" spans="1:181" x14ac:dyDescent="0.3">
      <c r="A129" s="19"/>
      <c r="B129" s="838"/>
      <c r="C129" s="837" t="s">
        <v>463</v>
      </c>
      <c r="D129" s="837"/>
      <c r="E129" s="837"/>
      <c r="F129" s="836"/>
      <c r="G129" s="345"/>
      <c r="I129" t="s">
        <v>463</v>
      </c>
      <c r="M129" s="345"/>
      <c r="O129" t="s">
        <v>463</v>
      </c>
      <c r="S129" s="345"/>
      <c r="U129" t="s">
        <v>463</v>
      </c>
      <c r="Y129" s="345"/>
      <c r="AA129" t="s">
        <v>463</v>
      </c>
      <c r="AE129" s="345"/>
      <c r="AG129" t="s">
        <v>463</v>
      </c>
      <c r="AK129" s="345"/>
      <c r="AM129" t="s">
        <v>463</v>
      </c>
      <c r="AQ129" s="345"/>
      <c r="AS129" t="s">
        <v>463</v>
      </c>
      <c r="AW129" s="345"/>
      <c r="AY129" t="s">
        <v>463</v>
      </c>
      <c r="BC129" s="345"/>
      <c r="BE129" t="s">
        <v>463</v>
      </c>
      <c r="BI129" s="345"/>
      <c r="BK129" t="s">
        <v>463</v>
      </c>
      <c r="BO129" s="345"/>
      <c r="BQ129" t="s">
        <v>463</v>
      </c>
      <c r="BU129" s="345"/>
      <c r="BW129" t="s">
        <v>463</v>
      </c>
      <c r="CA129" s="345"/>
      <c r="CC129" t="s">
        <v>463</v>
      </c>
      <c r="CG129" s="345"/>
      <c r="CI129" t="s">
        <v>463</v>
      </c>
      <c r="CM129" s="345"/>
      <c r="CO129" t="s">
        <v>463</v>
      </c>
      <c r="CS129" s="345"/>
      <c r="CU129" t="s">
        <v>463</v>
      </c>
      <c r="CY129" s="345"/>
      <c r="DA129" t="s">
        <v>463</v>
      </c>
      <c r="DE129" s="345"/>
      <c r="DG129" t="s">
        <v>463</v>
      </c>
      <c r="DK129" s="345"/>
      <c r="DM129" t="s">
        <v>463</v>
      </c>
      <c r="DQ129" s="345"/>
      <c r="DS129" t="s">
        <v>463</v>
      </c>
      <c r="DW129" s="345"/>
      <c r="DY129" t="s">
        <v>463</v>
      </c>
      <c r="EC129" s="345"/>
      <c r="EE129" t="s">
        <v>463</v>
      </c>
      <c r="EI129" s="345"/>
      <c r="EK129" t="s">
        <v>463</v>
      </c>
      <c r="EO129" s="345"/>
      <c r="EQ129" t="s">
        <v>463</v>
      </c>
      <c r="EU129" s="345"/>
      <c r="EW129" t="s">
        <v>463</v>
      </c>
      <c r="FA129" s="345"/>
      <c r="FC129" t="s">
        <v>463</v>
      </c>
      <c r="FG129" s="345"/>
      <c r="FI129" t="s">
        <v>463</v>
      </c>
      <c r="FM129" s="345"/>
      <c r="FO129" t="s">
        <v>463</v>
      </c>
      <c r="FS129" s="345"/>
      <c r="FU129" t="s">
        <v>463</v>
      </c>
      <c r="FY129" s="345"/>
    </row>
    <row r="130" spans="1:181" x14ac:dyDescent="0.3">
      <c r="A130" s="19"/>
      <c r="B130" s="827"/>
      <c r="C130" s="835"/>
      <c r="D130" s="835"/>
      <c r="E130" s="835"/>
      <c r="F130" s="834"/>
      <c r="G130" s="345"/>
      <c r="M130" s="345"/>
      <c r="S130" s="345"/>
      <c r="Y130" s="345"/>
      <c r="AE130" s="345"/>
      <c r="AK130" s="345"/>
      <c r="AQ130" s="345"/>
      <c r="AW130" s="345"/>
      <c r="BC130" s="345"/>
      <c r="BI130" s="345"/>
      <c r="BO130" s="345"/>
      <c r="BU130" s="345"/>
      <c r="CA130" s="345"/>
      <c r="CG130" s="345"/>
      <c r="CM130" s="345"/>
      <c r="CS130" s="345"/>
      <c r="CY130" s="345"/>
      <c r="DE130" s="345"/>
      <c r="DK130" s="345"/>
      <c r="DQ130" s="345"/>
      <c r="DW130" s="345"/>
      <c r="EC130" s="345"/>
      <c r="EI130" s="345"/>
      <c r="EO130" s="345"/>
      <c r="EU130" s="345"/>
      <c r="FA130" s="345"/>
      <c r="FG130" s="345"/>
      <c r="FM130" s="345"/>
      <c r="FS130" s="345"/>
      <c r="FY130" s="345"/>
    </row>
    <row r="131" spans="1:181" ht="15" thickBot="1" x14ac:dyDescent="0.35">
      <c r="A131" s="19"/>
      <c r="B131" s="826"/>
      <c r="C131" s="833">
        <f>IF(AND('Générateur Emprise 25ans'!$C22="ETE",'Générateur Emprise 25ans'!$H22="Positif"),'Générateur Emprise 25ans'!$J6,0)</f>
        <v>0</v>
      </c>
      <c r="D131" s="833">
        <f>IF(AND('Générateur Emprise 25ans'!$C22="HIVER",'Générateur Emprise 25ans'!$H22="Positif"),'Générateur Emprise 25ans'!$J7,0)</f>
        <v>15</v>
      </c>
      <c r="E131" s="833">
        <f>IF(AND('Générateur Emprise 25ans'!$C22="ETE",'Générateur Emprise 25ans'!$H22="Negatif"),'Générateur Emprise 25ans'!$K6,0)</f>
        <v>0</v>
      </c>
      <c r="F131" s="832">
        <f>IF(AND('Générateur Emprise 25ans'!$C22="HIVER",'Générateur Emprise 25ans'!$H22="Negatif"),'Générateur Emprise 25ans'!$K7,0)</f>
        <v>0</v>
      </c>
      <c r="G131" s="345"/>
      <c r="I131">
        <f>IF(AND('Générateur Emprise 25ans'!$C23="ETE",'Générateur Emprise 25ans'!$H23="Positif"),'Générateur Emprise 25ans'!$J6,0)</f>
        <v>0</v>
      </c>
      <c r="J131">
        <f>IF(AND('Générateur Emprise 25ans'!$C23="HIVER",'Générateur Emprise 25ans'!$H23="Positif"),'Générateur Emprise 25ans'!$J7,0)</f>
        <v>15</v>
      </c>
      <c r="K131">
        <f>IF(AND('Générateur Emprise 25ans'!$C23="ETE",'Générateur Emprise 25ans'!$H23="Negatif"),'Générateur Emprise 25ans'!$K6,0)</f>
        <v>0</v>
      </c>
      <c r="L131">
        <f>IF(AND('Générateur Emprise 25ans'!$C23="HIVER",'Générateur Emprise 25ans'!$H23="Negatif"),'Générateur Emprise 25ans'!$K7,0)</f>
        <v>0</v>
      </c>
      <c r="M131" s="345"/>
      <c r="O131">
        <f>IF(AND('Générateur Emprise 25ans'!$C24="ETE",'Générateur Emprise 25ans'!$H24="Positif"),'Générateur Emprise 25ans'!$J6,0)</f>
        <v>0</v>
      </c>
      <c r="P131">
        <f>IF(AND('Générateur Emprise 25ans'!$C24="HIVER",'Générateur Emprise 25ans'!$H24="Positif"),'Générateur Emprise 25ans'!$J7,0)</f>
        <v>15</v>
      </c>
      <c r="Q131">
        <f>IF(AND('Générateur Emprise 25ans'!$C24="ETE",'Générateur Emprise 25ans'!$H24="Negatif"),'Générateur Emprise 25ans'!$K6,0)</f>
        <v>0</v>
      </c>
      <c r="R131">
        <f>IF(AND('Générateur Emprise 25ans'!$C24="HIVER",'Générateur Emprise 25ans'!$H24="Negatif"),'Générateur Emprise 25ans'!$K7,0)</f>
        <v>0</v>
      </c>
      <c r="S131" s="345"/>
      <c r="U131">
        <f>IF(AND('Générateur Emprise 25ans'!$C25="ETE",'Générateur Emprise 25ans'!$H25="Positif"),'Générateur Emprise 25ans'!$J6,0)</f>
        <v>15</v>
      </c>
      <c r="V131">
        <f>IF(AND('Générateur Emprise 25ans'!$C25="HIVER",'Générateur Emprise 25ans'!$H25="Positif"),'Générateur Emprise 25ans'!$J7,0)</f>
        <v>0</v>
      </c>
      <c r="W131">
        <f>IF(AND('Générateur Emprise 25ans'!$C25="ETE",'Générateur Emprise 25ans'!$H25="Negatif"),'Générateur Emprise 25ans'!$K6,0)</f>
        <v>0</v>
      </c>
      <c r="X131">
        <f>IF(AND('Générateur Emprise 25ans'!$C25="HIVER",'Générateur Emprise 25ans'!$H25="Negatif"),'Générateur Emprise 25ans'!$K7,0)</f>
        <v>0</v>
      </c>
      <c r="Y131" s="345"/>
      <c r="AA131">
        <f>IF(AND('Générateur Emprise 25ans'!$C26="ETE",'Générateur Emprise 25ans'!$H26="Positif"),'Générateur Emprise 25ans'!$J6,0)</f>
        <v>0</v>
      </c>
      <c r="AB131">
        <f>IF(AND('Générateur Emprise 25ans'!$C26="HIVER",'Générateur Emprise 25ans'!$H26="Positif"),'Générateur Emprise 25ans'!$J7,0)</f>
        <v>15</v>
      </c>
      <c r="AC131">
        <f>IF(AND('Générateur Emprise 25ans'!$C26="ETE",'Générateur Emprise 25ans'!$H26="Negatif"),'Générateur Emprise 25ans'!$K6,0)</f>
        <v>0</v>
      </c>
      <c r="AD131">
        <f>IF(AND('Générateur Emprise 25ans'!$C26="HIVER",'Générateur Emprise 25ans'!$H26="Negatif"),'Générateur Emprise 25ans'!$K7,0)</f>
        <v>0</v>
      </c>
      <c r="AE131" s="345"/>
      <c r="AG131">
        <f>IF(AND('Générateur Emprise 25ans'!$C27="ETE",'Générateur Emprise 25ans'!$H27="Positif"),'Générateur Emprise 25ans'!$J6,0)</f>
        <v>0</v>
      </c>
      <c r="AH131">
        <f>IF(AND('Générateur Emprise 25ans'!$C27="HIVER",'Générateur Emprise 25ans'!$H27="Positif"),'Générateur Emprise 25ans'!$J7,0)</f>
        <v>15</v>
      </c>
      <c r="AI131">
        <f>IF(AND('Générateur Emprise 25ans'!$C27="ETE",'Générateur Emprise 25ans'!$H27="Negatif"),'Générateur Emprise 25ans'!$K6,0)</f>
        <v>0</v>
      </c>
      <c r="AJ131">
        <f>IF(AND('Générateur Emprise 25ans'!$C27="HIVER",'Générateur Emprise 25ans'!$H27="Negatif"),'Générateur Emprise 25ans'!$K7,0)</f>
        <v>0</v>
      </c>
      <c r="AK131" s="345"/>
      <c r="AM131">
        <f>IF(AND('Générateur Emprise 25ans'!$C28="ETE",'Générateur Emprise 25ans'!$H28="Positif"),'Générateur Emprise 25ans'!$J6,0)</f>
        <v>0</v>
      </c>
      <c r="AN131">
        <f>IF(AND('Générateur Emprise 25ans'!$C28="HIVER",'Générateur Emprise 25ans'!$H28="Positif"),'Générateur Emprise 25ans'!$J7,0)</f>
        <v>15</v>
      </c>
      <c r="AO131">
        <f>IF(AND('Générateur Emprise 25ans'!$C28="ETE",'Générateur Emprise 25ans'!$H28="Negatif"),'Générateur Emprise 25ans'!$K6,0)</f>
        <v>0</v>
      </c>
      <c r="AP131">
        <f>IF(AND('Générateur Emprise 25ans'!$C28="HIVER",'Générateur Emprise 25ans'!$H28="Negatif"),'Générateur Emprise 25ans'!$K7,0)</f>
        <v>0</v>
      </c>
      <c r="AQ131" s="345"/>
      <c r="AS131">
        <f>IF(AND('Générateur Emprise 25ans'!$C29="ETE",'Générateur Emprise 25ans'!$H29="Positif"),'Générateur Emprise 25ans'!$J6,0)</f>
        <v>15</v>
      </c>
      <c r="AT131">
        <f>IF(AND('Générateur Emprise 25ans'!$C29="HIVER",'Générateur Emprise 25ans'!$H29="Positif"),'Générateur Emprise 25ans'!$J7,0)</f>
        <v>0</v>
      </c>
      <c r="AU131">
        <f>IF(AND('Générateur Emprise 25ans'!$C29="ETE",'Générateur Emprise 25ans'!$H29="Negatif"),'Générateur Emprise 25ans'!$K6,0)</f>
        <v>0</v>
      </c>
      <c r="AV131">
        <f>IF(AND('Générateur Emprise 25ans'!$C29="HIVER",'Générateur Emprise 25ans'!$H29="Negatif"),'Générateur Emprise 25ans'!$K7,0)</f>
        <v>0</v>
      </c>
      <c r="AW131" s="345"/>
      <c r="AY131">
        <f>IF(AND('Générateur Emprise 25ans'!$C30="ETE",'Générateur Emprise 25ans'!$H30="Positif"),'Générateur Emprise 25ans'!$J6,0)</f>
        <v>0</v>
      </c>
      <c r="AZ131">
        <f>IF(AND('Générateur Emprise 25ans'!$C30="HIVER",'Générateur Emprise 25ans'!$H30="Positif"),'Générateur Emprise 25ans'!$J7,0)</f>
        <v>15</v>
      </c>
      <c r="BA131">
        <f>IF(AND('Générateur Emprise 25ans'!$C30="ETE",'Générateur Emprise 25ans'!$H30="Negatif"),'Générateur Emprise 25ans'!$K6,0)</f>
        <v>0</v>
      </c>
      <c r="BB131">
        <f>IF(AND('Générateur Emprise 25ans'!$C30="HIVER",'Générateur Emprise 25ans'!$H30="Negatif"),'Générateur Emprise 25ans'!$K7,0)</f>
        <v>0</v>
      </c>
      <c r="BC131" s="345"/>
      <c r="BE131">
        <f>IF(AND('Générateur Emprise 25ans'!$C31="ETE",'Générateur Emprise 25ans'!$H31="Positif"),'Générateur Emprise 25ans'!$J6,0)</f>
        <v>0</v>
      </c>
      <c r="BF131">
        <f>IF(AND('Générateur Emprise 25ans'!$C31="HIVER",'Générateur Emprise 25ans'!$H31="Positif"),'Générateur Emprise 25ans'!$J7,0)</f>
        <v>15</v>
      </c>
      <c r="BG131">
        <f>IF(AND('Générateur Emprise 25ans'!$C31="ETE",'Générateur Emprise 25ans'!$H31="Negatif"),'Générateur Emprise 25ans'!$K6,0)</f>
        <v>0</v>
      </c>
      <c r="BH131">
        <f>IF(AND('Générateur Emprise 25ans'!$C31="HIVER",'Générateur Emprise 25ans'!$H31="Negatif"),'Générateur Emprise 25ans'!$K7,0)</f>
        <v>0</v>
      </c>
      <c r="BI131" s="345"/>
      <c r="BK131">
        <f>IF(AND('Générateur Emprise 25ans'!$C32="ETE",'Générateur Emprise 25ans'!$H32="Positif"),'Générateur Emprise 25ans'!$J6,0)</f>
        <v>0</v>
      </c>
      <c r="BL131">
        <f>IF(AND('Générateur Emprise 25ans'!$C32="HIVER",'Générateur Emprise 25ans'!$H32="Positif"),'Générateur Emprise 25ans'!$J7,0)</f>
        <v>15</v>
      </c>
      <c r="BM131">
        <f>IF(AND('Générateur Emprise 25ans'!$C32="ETE",'Générateur Emprise 25ans'!$H32="Negatif"),'Générateur Emprise 25ans'!$K6,0)</f>
        <v>0</v>
      </c>
      <c r="BN131">
        <f>IF(AND('Générateur Emprise 25ans'!$C32="HIVER",'Générateur Emprise 25ans'!$H32="Negatif"),'Générateur Emprise 25ans'!$K7,0)</f>
        <v>0</v>
      </c>
      <c r="BO131" s="345"/>
      <c r="BQ131">
        <f>IF(AND('Générateur Emprise 25ans'!$C33="ETE",'Générateur Emprise 25ans'!$H33="Positif"),'Générateur Emprise 25ans'!$J6,0)</f>
        <v>15</v>
      </c>
      <c r="BR131">
        <f>IF(AND('Générateur Emprise 25ans'!$C33="HIVER",'Générateur Emprise 25ans'!$H33="Positif"),'Générateur Emprise 25ans'!$J7,0)</f>
        <v>0</v>
      </c>
      <c r="BS131">
        <f>IF(AND('Générateur Emprise 25ans'!$C33="ETE",'Générateur Emprise 25ans'!$H33="Negatif"),'Générateur Emprise 25ans'!$K6,0)</f>
        <v>0</v>
      </c>
      <c r="BT131">
        <f>IF(AND('Générateur Emprise 25ans'!$C33="HIVER",'Générateur Emprise 25ans'!$H33="Negatif"),'Générateur Emprise 25ans'!$K7,0)</f>
        <v>0</v>
      </c>
      <c r="BU131" s="345"/>
      <c r="BW131">
        <f>IF(AND('Générateur Emprise 25ans'!$C34="ETE",'Générateur Emprise 25ans'!$H34="Positif"),'Générateur Emprise 25ans'!$J6,0)</f>
        <v>0</v>
      </c>
      <c r="BX131">
        <f>IF(AND('Générateur Emprise 25ans'!$C34="HIVER",'Générateur Emprise 25ans'!$H34="Positif"),'Générateur Emprise 25ans'!$J7,0)</f>
        <v>15</v>
      </c>
      <c r="BY131">
        <f>IF(AND('Générateur Emprise 25ans'!$C34="ETE",'Générateur Emprise 25ans'!$H34="Negatif"),'Générateur Emprise 25ans'!$K6,0)</f>
        <v>0</v>
      </c>
      <c r="BZ131">
        <f>IF(AND('Générateur Emprise 25ans'!$C34="HIVER",'Générateur Emprise 25ans'!$H34="Negatif"),'Générateur Emprise 25ans'!$K7,0)</f>
        <v>0</v>
      </c>
      <c r="CA131" s="345"/>
      <c r="CC131">
        <f>IF(AND('Générateur Emprise 25ans'!$C35="ETE",'Générateur Emprise 25ans'!$H35="Positif"),'Générateur Emprise 25ans'!$J6,0)</f>
        <v>0</v>
      </c>
      <c r="CD131">
        <f>IF(AND('Générateur Emprise 25ans'!$C35="HIVER",'Générateur Emprise 25ans'!$H35="Positif"),'Générateur Emprise 25ans'!$J7,0)</f>
        <v>15</v>
      </c>
      <c r="CE131">
        <f>IF(AND('Générateur Emprise 25ans'!$C35="ETE",'Générateur Emprise 25ans'!$H35="Negatif"),'Générateur Emprise 25ans'!$K6,0)</f>
        <v>0</v>
      </c>
      <c r="CF131">
        <f>IF(AND('Générateur Emprise 25ans'!$C35="HIVER",'Générateur Emprise 25ans'!$H35="Negatif"),'Générateur Emprise 25ans'!$K7,0)</f>
        <v>0</v>
      </c>
      <c r="CG131" s="345"/>
      <c r="CI131">
        <f>IF(AND('Générateur Emprise 25ans'!$C36="ETE",'Générateur Emprise 25ans'!$H36="Positif"),'Générateur Emprise 25ans'!$J$6,0)</f>
        <v>0</v>
      </c>
      <c r="CJ131">
        <f>IF(AND('Générateur Emprise 25ans'!$C36="HIVER",'Générateur Emprise 25ans'!$H36="Positif"),'Générateur Emprise 25ans'!$J$7,0)</f>
        <v>15</v>
      </c>
      <c r="CK131">
        <f>IF(AND('Générateur Emprise 25ans'!$C36="ETE",'Générateur Emprise 25ans'!$H36="Negatif"),'Générateur Emprise 25ans'!$K$6,0)</f>
        <v>0</v>
      </c>
      <c r="CL131">
        <f>IF(AND('Générateur Emprise 25ans'!$C36="HIVER",'Générateur Emprise 25ans'!$H36="Negatif"),'Générateur Emprise 25ans'!$K$7,0)</f>
        <v>0</v>
      </c>
      <c r="CM131" s="345"/>
      <c r="CO131">
        <f>IF(AND('Générateur Emprise 25ans'!$C37="ETE",'Générateur Emprise 25ans'!$H37="Positif"),'Générateur Emprise 25ans'!$J$6,0)</f>
        <v>15</v>
      </c>
      <c r="CP131">
        <f>IF(AND('Générateur Emprise 25ans'!$C37="HIVER",'Générateur Emprise 25ans'!$H37="Positif"),'Générateur Emprise 25ans'!$J$7,0)</f>
        <v>0</v>
      </c>
      <c r="CQ131">
        <f>IF(AND('Générateur Emprise 25ans'!$C37="ETE",'Générateur Emprise 25ans'!$H37="Negatif"),'Générateur Emprise 25ans'!$K$6,0)</f>
        <v>0</v>
      </c>
      <c r="CR131">
        <f>IF(AND('Générateur Emprise 25ans'!$C37="HIVER",'Générateur Emprise 25ans'!$H37="Negatif"),'Générateur Emprise 25ans'!$K$7,0)</f>
        <v>0</v>
      </c>
      <c r="CS131" s="345"/>
      <c r="CU131">
        <f>IF(AND('Générateur Emprise 25ans'!$C38="ETE",'Générateur Emprise 25ans'!$H38="Positif"),'Générateur Emprise 25ans'!$J$6,0)</f>
        <v>0</v>
      </c>
      <c r="CV131">
        <f>IF(AND('Générateur Emprise 25ans'!$C38="HIVER",'Générateur Emprise 25ans'!$H38="Positif"),'Générateur Emprise 25ans'!$J$7,0)</f>
        <v>15</v>
      </c>
      <c r="CW131">
        <f>IF(AND('Générateur Emprise 25ans'!$C38="ETE",'Générateur Emprise 25ans'!$H38="Negatif"),'Générateur Emprise 25ans'!$K$6,0)</f>
        <v>0</v>
      </c>
      <c r="CX131">
        <f>IF(AND('Générateur Emprise 25ans'!$C38="HIVER",'Générateur Emprise 25ans'!$H38="Negatif"),'Générateur Emprise 25ans'!$K$7,0)</f>
        <v>0</v>
      </c>
      <c r="CY131" s="345"/>
      <c r="DA131">
        <f>IF(AND('Générateur Emprise 25ans'!$C39="ETE",'Générateur Emprise 25ans'!$H39="Positif"),'Générateur Emprise 25ans'!$J$6,0)</f>
        <v>0</v>
      </c>
      <c r="DB131">
        <f>IF(AND('Générateur Emprise 25ans'!$C39="HIVER",'Générateur Emprise 25ans'!$H39="Positif"),'Générateur Emprise 25ans'!$J$7,0)</f>
        <v>15</v>
      </c>
      <c r="DC131">
        <f>IF(AND('Générateur Emprise 25ans'!$C39="ETE",'Générateur Emprise 25ans'!$H39="Negatif"),'Générateur Emprise 25ans'!$K$6,0)</f>
        <v>0</v>
      </c>
      <c r="DD131">
        <f>IF(AND('Générateur Emprise 25ans'!$C39="HIVER",'Générateur Emprise 25ans'!$H39="Negatif"),'Générateur Emprise 25ans'!$K$7,0)</f>
        <v>0</v>
      </c>
      <c r="DE131" s="345"/>
      <c r="DG131">
        <f>IF(AND('Générateur Emprise 25ans'!$C40="ETE",'Générateur Emprise 25ans'!$H40="Positif"),'Générateur Emprise 25ans'!$J$6,0)</f>
        <v>0</v>
      </c>
      <c r="DH131">
        <f>IF(AND('Générateur Emprise 25ans'!$C40="HIVER",'Générateur Emprise 25ans'!$H40="Positif"),'Générateur Emprise 25ans'!$J$7,0)</f>
        <v>15</v>
      </c>
      <c r="DI131">
        <f>IF(AND('Générateur Emprise 25ans'!$C40="ETE",'Générateur Emprise 25ans'!$H40="Negatif"),'Générateur Emprise 25ans'!$K$6,0)</f>
        <v>0</v>
      </c>
      <c r="DJ131">
        <f>IF(AND('Générateur Emprise 25ans'!$C40="HIVER",'Générateur Emprise 25ans'!$H40="Negatif"),'Générateur Emprise 25ans'!$K$7,0)</f>
        <v>0</v>
      </c>
      <c r="DK131" s="345"/>
      <c r="DM131">
        <f>IF(AND('Générateur Emprise 25ans'!$C41="ETE",'Générateur Emprise 25ans'!$H41="Positif"),'Générateur Emprise 25ans'!$J$6,0)</f>
        <v>15</v>
      </c>
      <c r="DN131">
        <f>IF(AND('Générateur Emprise 25ans'!$C41="HIVER",'Générateur Emprise 25ans'!$H41="Positif"),'Générateur Emprise 25ans'!$J$7,0)</f>
        <v>0</v>
      </c>
      <c r="DO131">
        <f>IF(AND('Générateur Emprise 25ans'!$C41="ETE",'Générateur Emprise 25ans'!$H41="Negatif"),'Générateur Emprise 25ans'!$K$6,0)</f>
        <v>0</v>
      </c>
      <c r="DP131">
        <f>IF(AND('Générateur Emprise 25ans'!$C41="HIVER",'Générateur Emprise 25ans'!$H41="Negatif"),'Générateur Emprise 25ans'!$K$7,0)</f>
        <v>0</v>
      </c>
      <c r="DQ131" s="345"/>
      <c r="DS131">
        <f>IF(AND('Générateur Emprise 25ans'!$C42="ETE",'Générateur Emprise 25ans'!$H42="Positif"),'Générateur Emprise 25ans'!$J$6,0)</f>
        <v>0</v>
      </c>
      <c r="DT131">
        <f>IF(AND('Générateur Emprise 25ans'!$C42="HIVER",'Générateur Emprise 25ans'!$H42="Positif"),'Générateur Emprise 25ans'!$J$7,0)</f>
        <v>15</v>
      </c>
      <c r="DU131">
        <f>IF(AND('Générateur Emprise 25ans'!$C42="ETE",'Générateur Emprise 25ans'!$H42="Negatif"),'Générateur Emprise 25ans'!$K$6,0)</f>
        <v>0</v>
      </c>
      <c r="DV131">
        <f>IF(AND('Générateur Emprise 25ans'!$C42="HIVER",'Générateur Emprise 25ans'!$H42="Negatif"),'Générateur Emprise 25ans'!$K$7,0)</f>
        <v>0</v>
      </c>
      <c r="DW131" s="345"/>
      <c r="DY131">
        <f>IF(AND('Générateur Emprise 25ans'!$C43="ETE",'Générateur Emprise 25ans'!$H43="Positif"),'Générateur Emprise 25ans'!$J$6,0)</f>
        <v>0</v>
      </c>
      <c r="DZ131">
        <f>IF(AND('Générateur Emprise 25ans'!$C43="HIVER",'Générateur Emprise 25ans'!$H43="Positif"),'Générateur Emprise 25ans'!$J$7,0)</f>
        <v>15</v>
      </c>
      <c r="EA131">
        <f>IF(AND('Générateur Emprise 25ans'!$C43="ETE",'Générateur Emprise 25ans'!$H43="Negatif"),'Générateur Emprise 25ans'!$K$6,0)</f>
        <v>0</v>
      </c>
      <c r="EB131">
        <f>IF(AND('Générateur Emprise 25ans'!$C43="HIVER",'Générateur Emprise 25ans'!$H43="Negatif"),'Générateur Emprise 25ans'!$K$7,0)</f>
        <v>0</v>
      </c>
      <c r="EC131" s="345"/>
      <c r="EE131">
        <f>IF(AND('Générateur Emprise 25ans'!$C44="ETE",'Générateur Emprise 25ans'!$H44="Positif"),'Générateur Emprise 25ans'!$J$6,0)</f>
        <v>0</v>
      </c>
      <c r="EF131">
        <f>IF(AND('Générateur Emprise 25ans'!$C44="HIVER",'Générateur Emprise 25ans'!$H44="Positif"),'Générateur Emprise 25ans'!$J$7,0)</f>
        <v>15</v>
      </c>
      <c r="EG131">
        <f>IF(AND('Générateur Emprise 25ans'!$C44="ETE",'Générateur Emprise 25ans'!$H44="Negatif"),'Générateur Emprise 25ans'!$K$6,0)</f>
        <v>0</v>
      </c>
      <c r="EH131">
        <f>IF(AND('Générateur Emprise 25ans'!$C44="HIVER",'Générateur Emprise 25ans'!$H44="Negatif"),'Générateur Emprise 25ans'!$K$7,0)</f>
        <v>0</v>
      </c>
      <c r="EI131" s="345"/>
      <c r="EK131">
        <f>IF(AND('Générateur Emprise 25ans'!$C45="ETE",'Générateur Emprise 25ans'!$H45="Positif"),'Générateur Emprise 25ans'!$J$6,0)</f>
        <v>15</v>
      </c>
      <c r="EL131">
        <f>IF(AND('Générateur Emprise 25ans'!$C45="HIVER",'Générateur Emprise 25ans'!$H45="Positif"),'Générateur Emprise 25ans'!$J$7,0)</f>
        <v>0</v>
      </c>
      <c r="EM131">
        <f>IF(AND('Générateur Emprise 25ans'!$C45="ETE",'Générateur Emprise 25ans'!$H45="Negatif"),'Générateur Emprise 25ans'!$K$6,0)</f>
        <v>0</v>
      </c>
      <c r="EN131">
        <f>IF(AND('Générateur Emprise 25ans'!$C45="HIVER",'Générateur Emprise 25ans'!$H45="Negatif"),'Générateur Emprise 25ans'!$K$7,0)</f>
        <v>0</v>
      </c>
      <c r="EO131" s="345"/>
      <c r="EQ131">
        <f>IF(AND('Générateur Emprise 25ans'!$C46="ETE",'Générateur Emprise 25ans'!$H46="Positif"),'Générateur Emprise 25ans'!$J$6,0)</f>
        <v>0</v>
      </c>
      <c r="ER131">
        <f>IF(AND('Générateur Emprise 25ans'!$C46="HIVER",'Générateur Emprise 25ans'!$H46="Positif"),'Générateur Emprise 25ans'!$J$7,0)</f>
        <v>15</v>
      </c>
      <c r="ES131">
        <f>IF(AND('Générateur Emprise 25ans'!$C46="ETE",'Générateur Emprise 25ans'!$H46="Negatif"),'Générateur Emprise 25ans'!$K$6,0)</f>
        <v>0</v>
      </c>
      <c r="ET131">
        <f>IF(AND('Générateur Emprise 25ans'!$C46="HIVER",'Générateur Emprise 25ans'!$H46="Negatif"),'Générateur Emprise 25ans'!$K$7,0)</f>
        <v>0</v>
      </c>
      <c r="EU131" s="345"/>
      <c r="EW131">
        <f>IF(AND('Générateur Emprise 25ans'!$C47="ETE",'Générateur Emprise 25ans'!$H47="Positif"),'Générateur Emprise 25ans'!$J$6,0)</f>
        <v>0</v>
      </c>
      <c r="EX131">
        <f>IF(AND('Générateur Emprise 25ans'!$C47="HIVER",'Générateur Emprise 25ans'!$H47="Positif"),'Générateur Emprise 25ans'!$J$7,0)</f>
        <v>15</v>
      </c>
      <c r="EY131">
        <f>IF(AND('Générateur Emprise 25ans'!$C47="ETE",'Générateur Emprise 25ans'!$H47="Negatif"),'Générateur Emprise 25ans'!$K$6,0)</f>
        <v>0</v>
      </c>
      <c r="EZ131">
        <f>IF(AND('Générateur Emprise 25ans'!$C47="HIVER",'Générateur Emprise 25ans'!$H47="Negatif"),'Générateur Emprise 25ans'!$K$7,0)</f>
        <v>0</v>
      </c>
      <c r="FA131" s="345"/>
      <c r="FC131">
        <f>IF(AND('Générateur Emprise 25ans'!$C48="ETE",'Générateur Emprise 25ans'!$H48="Positif"),'Générateur Emprise 25ans'!$J$6,0)</f>
        <v>0</v>
      </c>
      <c r="FD131">
        <f>IF(AND('Générateur Emprise 25ans'!$C48="HIVER",'Générateur Emprise 25ans'!$H48="Positif"),'Générateur Emprise 25ans'!$J$7,0)</f>
        <v>15</v>
      </c>
      <c r="FE131">
        <f>IF(AND('Générateur Emprise 25ans'!$C48="ETE",'Générateur Emprise 25ans'!$H48="Negatif"),'Générateur Emprise 25ans'!$K$6,0)</f>
        <v>0</v>
      </c>
      <c r="FF131">
        <f>IF(AND('Générateur Emprise 25ans'!$C48="HIVER",'Générateur Emprise 25ans'!$H48="Negatif"),'Générateur Emprise 25ans'!$K$7,0)</f>
        <v>0</v>
      </c>
      <c r="FG131" s="345"/>
      <c r="FI131">
        <f>IF(AND('Générateur Emprise 25ans'!$C49="ETE",'Générateur Emprise 25ans'!$H49="Positif"),'Générateur Emprise 25ans'!$J$6,0)</f>
        <v>15</v>
      </c>
      <c r="FJ131">
        <f>IF(AND('Générateur Emprise 25ans'!$C49="HIVER",'Générateur Emprise 25ans'!$H49="Positif"),'Générateur Emprise 25ans'!$J$7,0)</f>
        <v>0</v>
      </c>
      <c r="FK131">
        <f>IF(AND('Générateur Emprise 25ans'!$C49="ETE",'Générateur Emprise 25ans'!$H49="Negatif"),'Générateur Emprise 25ans'!$K$6,0)</f>
        <v>0</v>
      </c>
      <c r="FL131">
        <f>IF(AND('Générateur Emprise 25ans'!$C49="HIVER",'Générateur Emprise 25ans'!$H49="Negatif"),'Générateur Emprise 25ans'!$K$7,0)</f>
        <v>0</v>
      </c>
      <c r="FM131" s="345"/>
      <c r="FO131">
        <f>IF(AND('Générateur Emprise 25ans'!$C50="ETE",'Générateur Emprise 25ans'!$H50="Positif"),'Générateur Emprise 25ans'!$J$6,0)</f>
        <v>0</v>
      </c>
      <c r="FP131">
        <f>IF(AND('Générateur Emprise 25ans'!$C50="HIVER",'Générateur Emprise 25ans'!$H50="Positif"),'Générateur Emprise 25ans'!$J$7,0)</f>
        <v>15</v>
      </c>
      <c r="FQ131">
        <f>IF(AND('Générateur Emprise 25ans'!$C50="ETE",'Générateur Emprise 25ans'!$H50="Negatif"),'Générateur Emprise 25ans'!$K$6,0)</f>
        <v>0</v>
      </c>
      <c r="FR131">
        <f>IF(AND('Générateur Emprise 25ans'!$C50="HIVER",'Générateur Emprise 25ans'!$H50="Negatif"),'Générateur Emprise 25ans'!$K$7,0)</f>
        <v>0</v>
      </c>
      <c r="FS131" s="345"/>
      <c r="FU131">
        <f>IF(AND('Générateur Emprise 25ans'!$C51="ETE",'Générateur Emprise 25ans'!$H51="Positif"),'Générateur Emprise 25ans'!$J$6,0)</f>
        <v>0</v>
      </c>
      <c r="FV131">
        <f>IF(AND('Générateur Emprise 25ans'!$C51="HIVER",'Générateur Emprise 25ans'!$H51="Positif"),'Générateur Emprise 25ans'!$J$7,0)</f>
        <v>15</v>
      </c>
      <c r="FW131">
        <f>IF(AND('Générateur Emprise 25ans'!$C51="ETE",'Générateur Emprise 25ans'!$H51="Negatif"),'Générateur Emprise 25ans'!$K$6,0)</f>
        <v>0</v>
      </c>
      <c r="FX131">
        <f>IF(AND('Générateur Emprise 25ans'!$C51="HIVER",'Générateur Emprise 25ans'!$H51="Negatif"),'Générateur Emprise 25ans'!$K$7,0)</f>
        <v>0</v>
      </c>
      <c r="FY131" s="345"/>
    </row>
    <row r="132" spans="1:181" x14ac:dyDescent="0.3">
      <c r="A132" s="19"/>
      <c r="G132" s="345"/>
      <c r="M132" s="345"/>
      <c r="S132" s="345"/>
      <c r="Y132" s="345"/>
      <c r="AE132" s="345"/>
      <c r="AK132" s="345"/>
      <c r="AQ132" s="345"/>
      <c r="AW132" s="345"/>
      <c r="BC132" s="345"/>
      <c r="BI132" s="345"/>
      <c r="BO132" s="345"/>
      <c r="BU132" s="345"/>
      <c r="CA132" s="345"/>
      <c r="CG132" s="345"/>
      <c r="CM132" s="345"/>
      <c r="CS132" s="345"/>
      <c r="CY132" s="345"/>
      <c r="DE132" s="345"/>
      <c r="DK132" s="345"/>
      <c r="DQ132" s="345"/>
      <c r="DW132" s="345"/>
      <c r="EC132" s="345"/>
      <c r="EI132" s="345"/>
      <c r="EO132" s="345"/>
      <c r="EU132" s="345"/>
      <c r="FA132" s="345"/>
      <c r="FG132" s="345"/>
      <c r="FM132" s="345"/>
      <c r="FS132" s="345"/>
      <c r="FY132" s="345"/>
    </row>
    <row r="133" spans="1:181" ht="15" thickBot="1" x14ac:dyDescent="0.35">
      <c r="A133" s="19"/>
      <c r="G133" s="345"/>
      <c r="M133" s="345"/>
      <c r="S133" s="345"/>
      <c r="Y133" s="345"/>
      <c r="AE133" s="345"/>
      <c r="AK133" s="345"/>
      <c r="AQ133" s="345"/>
      <c r="AW133" s="345"/>
      <c r="BC133" s="345"/>
      <c r="BI133" s="345"/>
      <c r="BO133" s="345"/>
      <c r="BU133" s="345"/>
      <c r="CA133" s="345"/>
      <c r="CG133" s="345"/>
      <c r="CM133" s="345"/>
      <c r="CS133" s="345"/>
      <c r="CY133" s="345"/>
      <c r="DE133" s="345"/>
      <c r="DK133" s="345"/>
      <c r="DQ133" s="345"/>
      <c r="DW133" s="345"/>
      <c r="EC133" s="345"/>
      <c r="EI133" s="345"/>
      <c r="EO133" s="345"/>
      <c r="EU133" s="345"/>
      <c r="FA133" s="345"/>
      <c r="FG133" s="345"/>
      <c r="FM133" s="345"/>
      <c r="FS133" s="345"/>
      <c r="FY133" s="345"/>
    </row>
    <row r="134" spans="1:181" x14ac:dyDescent="0.3">
      <c r="A134" s="19"/>
      <c r="B134" s="838">
        <f>'Générateur Emprise 25ans'!$I5</f>
        <v>0</v>
      </c>
      <c r="C134" s="837" t="str">
        <f>'Générateur Emprise 25ans'!$J5</f>
        <v>Gain max brise vent</v>
      </c>
      <c r="D134" s="837" t="str">
        <f>'Générateur Emprise 25ans'!$L5</f>
        <v>Effet negatif de la haie</v>
      </c>
      <c r="E134" s="837"/>
      <c r="F134" s="836"/>
      <c r="G134" s="345"/>
      <c r="H134">
        <f>'Générateur Emprise 25ans'!$I5</f>
        <v>0</v>
      </c>
      <c r="I134" t="str">
        <f>'Générateur Emprise 25ans'!$J5</f>
        <v>Gain max brise vent</v>
      </c>
      <c r="J134" t="str">
        <f>'Générateur Emprise 25ans'!$L5</f>
        <v>Effet negatif de la haie</v>
      </c>
      <c r="M134" s="345"/>
      <c r="N134">
        <f>'Générateur Emprise 25ans'!$I5</f>
        <v>0</v>
      </c>
      <c r="O134" t="str">
        <f>'Générateur Emprise 25ans'!$J5</f>
        <v>Gain max brise vent</v>
      </c>
      <c r="P134" t="str">
        <f>'Générateur Emprise 25ans'!$L5</f>
        <v>Effet negatif de la haie</v>
      </c>
      <c r="S134" s="345"/>
      <c r="T134">
        <f>'Générateur Emprise 25ans'!$I5</f>
        <v>0</v>
      </c>
      <c r="U134" t="str">
        <f>'Générateur Emprise 25ans'!$J5</f>
        <v>Gain max brise vent</v>
      </c>
      <c r="V134" t="str">
        <f>'Générateur Emprise 25ans'!$L5</f>
        <v>Effet negatif de la haie</v>
      </c>
      <c r="Y134" s="345"/>
      <c r="Z134">
        <f>'Générateur Emprise 25ans'!$I5</f>
        <v>0</v>
      </c>
      <c r="AA134" t="str">
        <f>'Générateur Emprise 25ans'!$J5</f>
        <v>Gain max brise vent</v>
      </c>
      <c r="AB134" t="str">
        <f>'Générateur Emprise 25ans'!$L5</f>
        <v>Effet negatif de la haie</v>
      </c>
      <c r="AE134" s="345"/>
      <c r="AF134">
        <f>'Générateur Emprise 25ans'!$I5</f>
        <v>0</v>
      </c>
      <c r="AG134" t="str">
        <f>'Générateur Emprise 25ans'!$J5</f>
        <v>Gain max brise vent</v>
      </c>
      <c r="AH134" t="str">
        <f>'Générateur Emprise 25ans'!$L5</f>
        <v>Effet negatif de la haie</v>
      </c>
      <c r="AK134" s="345"/>
      <c r="AL134">
        <f>'Générateur Emprise 25ans'!$I5</f>
        <v>0</v>
      </c>
      <c r="AM134" t="str">
        <f>'Générateur Emprise 25ans'!$J5</f>
        <v>Gain max brise vent</v>
      </c>
      <c r="AN134" t="str">
        <f>'Générateur Emprise 25ans'!$L5</f>
        <v>Effet negatif de la haie</v>
      </c>
      <c r="AQ134" s="345"/>
      <c r="AR134">
        <f>'Générateur Emprise 25ans'!$I5</f>
        <v>0</v>
      </c>
      <c r="AS134" t="str">
        <f>'Générateur Emprise 25ans'!$J5</f>
        <v>Gain max brise vent</v>
      </c>
      <c r="AT134" t="str">
        <f>'Générateur Emprise 25ans'!$L5</f>
        <v>Effet negatif de la haie</v>
      </c>
      <c r="AW134" s="345"/>
      <c r="AX134">
        <f>'Générateur Emprise 25ans'!$I5</f>
        <v>0</v>
      </c>
      <c r="AY134" t="str">
        <f>'Générateur Emprise 25ans'!$J5</f>
        <v>Gain max brise vent</v>
      </c>
      <c r="AZ134" t="str">
        <f>'Générateur Emprise 25ans'!$L5</f>
        <v>Effet negatif de la haie</v>
      </c>
      <c r="BC134" s="345"/>
      <c r="BD134">
        <f>'Générateur Emprise 25ans'!$I5</f>
        <v>0</v>
      </c>
      <c r="BE134" t="str">
        <f>'Générateur Emprise 25ans'!$J5</f>
        <v>Gain max brise vent</v>
      </c>
      <c r="BF134" t="str">
        <f>'Générateur Emprise 25ans'!$L5</f>
        <v>Effet negatif de la haie</v>
      </c>
      <c r="BI134" s="345"/>
      <c r="BJ134">
        <f>'Générateur Emprise 25ans'!$I5</f>
        <v>0</v>
      </c>
      <c r="BK134" t="str">
        <f>'Générateur Emprise 25ans'!$J5</f>
        <v>Gain max brise vent</v>
      </c>
      <c r="BL134" t="str">
        <f>'Générateur Emprise 25ans'!$L5</f>
        <v>Effet negatif de la haie</v>
      </c>
      <c r="BO134" s="345"/>
      <c r="BP134">
        <f>'Générateur Emprise 25ans'!$I5</f>
        <v>0</v>
      </c>
      <c r="BQ134" t="str">
        <f>'Générateur Emprise 25ans'!$J5</f>
        <v>Gain max brise vent</v>
      </c>
      <c r="BR134" t="str">
        <f>'Générateur Emprise 25ans'!$L5</f>
        <v>Effet negatif de la haie</v>
      </c>
      <c r="BU134" s="345"/>
      <c r="BV134">
        <f>'Générateur Emprise 25ans'!$I5</f>
        <v>0</v>
      </c>
      <c r="BW134" t="str">
        <f>'Générateur Emprise 25ans'!$J5</f>
        <v>Gain max brise vent</v>
      </c>
      <c r="BX134" t="str">
        <f>'Générateur Emprise 25ans'!$L5</f>
        <v>Effet negatif de la haie</v>
      </c>
      <c r="CA134" s="345"/>
      <c r="CB134">
        <f>'Générateur Emprise 25ans'!$I5</f>
        <v>0</v>
      </c>
      <c r="CC134" t="str">
        <f>'Générateur Emprise 25ans'!$J5</f>
        <v>Gain max brise vent</v>
      </c>
      <c r="CD134" t="str">
        <f>'Générateur Emprise 25ans'!$L5</f>
        <v>Effet negatif de la haie</v>
      </c>
      <c r="CG134" s="345"/>
      <c r="CH134">
        <f>'Générateur Emprise 25ans'!$I5</f>
        <v>0</v>
      </c>
      <c r="CI134" t="str">
        <f>'Générateur Emprise 25ans'!$J5</f>
        <v>Gain max brise vent</v>
      </c>
      <c r="CJ134" t="str">
        <f>'Générateur Emprise 25ans'!$L5</f>
        <v>Effet negatif de la haie</v>
      </c>
      <c r="CM134" s="345"/>
      <c r="CN134">
        <f>'Générateur Emprise 25ans'!$I5</f>
        <v>0</v>
      </c>
      <c r="CO134" t="str">
        <f>'Générateur Emprise 25ans'!$J5</f>
        <v>Gain max brise vent</v>
      </c>
      <c r="CP134" t="str">
        <f>'Générateur Emprise 25ans'!$L5</f>
        <v>Effet negatif de la haie</v>
      </c>
      <c r="CS134" s="345"/>
      <c r="CT134">
        <f>'Générateur Emprise 25ans'!$I5</f>
        <v>0</v>
      </c>
      <c r="CU134" t="str">
        <f>'Générateur Emprise 25ans'!$J5</f>
        <v>Gain max brise vent</v>
      </c>
      <c r="CV134" t="str">
        <f>'Générateur Emprise 25ans'!$L5</f>
        <v>Effet negatif de la haie</v>
      </c>
      <c r="CY134" s="345"/>
      <c r="CZ134">
        <f>'Générateur Emprise 25ans'!$I5</f>
        <v>0</v>
      </c>
      <c r="DA134" t="str">
        <f>'Générateur Emprise 25ans'!$J5</f>
        <v>Gain max brise vent</v>
      </c>
      <c r="DB134" t="str">
        <f>'Générateur Emprise 25ans'!$L5</f>
        <v>Effet negatif de la haie</v>
      </c>
      <c r="DE134" s="345"/>
      <c r="DF134">
        <f>'Générateur Emprise 25ans'!$I5</f>
        <v>0</v>
      </c>
      <c r="DG134" t="str">
        <f>'Générateur Emprise 25ans'!$J5</f>
        <v>Gain max brise vent</v>
      </c>
      <c r="DH134" t="str">
        <f>'Générateur Emprise 25ans'!$L5</f>
        <v>Effet negatif de la haie</v>
      </c>
      <c r="DK134" s="345"/>
      <c r="DL134">
        <f>'Générateur Emprise 25ans'!$I5</f>
        <v>0</v>
      </c>
      <c r="DM134" t="str">
        <f>'Générateur Emprise 25ans'!$J5</f>
        <v>Gain max brise vent</v>
      </c>
      <c r="DN134" t="str">
        <f>'Générateur Emprise 25ans'!$L5</f>
        <v>Effet negatif de la haie</v>
      </c>
      <c r="DQ134" s="345"/>
      <c r="DR134">
        <f>'Générateur Emprise 25ans'!$I5</f>
        <v>0</v>
      </c>
      <c r="DS134" t="str">
        <f>'Générateur Emprise 25ans'!$J5</f>
        <v>Gain max brise vent</v>
      </c>
      <c r="DT134" t="str">
        <f>'Générateur Emprise 25ans'!$L5</f>
        <v>Effet negatif de la haie</v>
      </c>
      <c r="DW134" s="345"/>
      <c r="DX134">
        <f>'Générateur Emprise 25ans'!$I5</f>
        <v>0</v>
      </c>
      <c r="DY134" t="str">
        <f>'Générateur Emprise 25ans'!$J5</f>
        <v>Gain max brise vent</v>
      </c>
      <c r="DZ134" t="str">
        <f>'Générateur Emprise 25ans'!$L5</f>
        <v>Effet negatif de la haie</v>
      </c>
      <c r="EC134" s="345"/>
      <c r="ED134">
        <f>'Générateur Emprise 25ans'!$I5</f>
        <v>0</v>
      </c>
      <c r="EE134" t="str">
        <f>'Générateur Emprise 25ans'!$J5</f>
        <v>Gain max brise vent</v>
      </c>
      <c r="EF134" t="str">
        <f>'Générateur Emprise 25ans'!$L5</f>
        <v>Effet negatif de la haie</v>
      </c>
      <c r="EI134" s="345"/>
      <c r="EJ134">
        <f>'Générateur Emprise 25ans'!$I5</f>
        <v>0</v>
      </c>
      <c r="EK134" t="str">
        <f>'Générateur Emprise 25ans'!$J5</f>
        <v>Gain max brise vent</v>
      </c>
      <c r="EL134" t="str">
        <f>'Générateur Emprise 25ans'!$L5</f>
        <v>Effet negatif de la haie</v>
      </c>
      <c r="EO134" s="345"/>
      <c r="EP134">
        <f>'Générateur Emprise 25ans'!$I5</f>
        <v>0</v>
      </c>
      <c r="EQ134" t="str">
        <f>'Générateur Emprise 25ans'!$J5</f>
        <v>Gain max brise vent</v>
      </c>
      <c r="ER134" t="str">
        <f>'Générateur Emprise 25ans'!$L5</f>
        <v>Effet negatif de la haie</v>
      </c>
      <c r="EU134" s="345"/>
      <c r="EV134">
        <f>'Générateur Emprise 25ans'!$I5</f>
        <v>0</v>
      </c>
      <c r="EW134" t="str">
        <f>'Générateur Emprise 25ans'!$J5</f>
        <v>Gain max brise vent</v>
      </c>
      <c r="EX134" t="str">
        <f>'Générateur Emprise 25ans'!$L5</f>
        <v>Effet negatif de la haie</v>
      </c>
      <c r="FA134" s="345"/>
      <c r="FB134">
        <f>'Générateur Emprise 25ans'!$I5</f>
        <v>0</v>
      </c>
      <c r="FC134" t="str">
        <f>'Générateur Emprise 25ans'!$J5</f>
        <v>Gain max brise vent</v>
      </c>
      <c r="FD134" t="str">
        <f>'Générateur Emprise 25ans'!$L5</f>
        <v>Effet negatif de la haie</v>
      </c>
      <c r="FG134" s="345"/>
      <c r="FH134">
        <f>'Générateur Emprise 25ans'!$I5</f>
        <v>0</v>
      </c>
      <c r="FI134" t="str">
        <f>'Générateur Emprise 25ans'!$J5</f>
        <v>Gain max brise vent</v>
      </c>
      <c r="FJ134" t="str">
        <f>'Générateur Emprise 25ans'!$L5</f>
        <v>Effet negatif de la haie</v>
      </c>
      <c r="FM134" s="345"/>
      <c r="FN134">
        <f>'Générateur Emprise 25ans'!$I5</f>
        <v>0</v>
      </c>
      <c r="FO134" t="str">
        <f>'Générateur Emprise 25ans'!$J5</f>
        <v>Gain max brise vent</v>
      </c>
      <c r="FP134" t="str">
        <f>'Générateur Emprise 25ans'!$L5</f>
        <v>Effet negatif de la haie</v>
      </c>
      <c r="FS134" s="345"/>
      <c r="FT134">
        <f>'Générateur Emprise 25ans'!$I5</f>
        <v>0</v>
      </c>
      <c r="FU134" t="str">
        <f>'Générateur Emprise 25ans'!$J5</f>
        <v>Gain max brise vent</v>
      </c>
      <c r="FV134" t="str">
        <f>'Générateur Emprise 25ans'!$L5</f>
        <v>Effet negatif de la haie</v>
      </c>
      <c r="FY134" s="345"/>
    </row>
    <row r="135" spans="1:181" x14ac:dyDescent="0.3">
      <c r="A135" s="19"/>
      <c r="B135" s="827">
        <f>+K22</f>
        <v>7.8</v>
      </c>
      <c r="C135" s="835">
        <f>SUM(C131:F131)/100</f>
        <v>0.15</v>
      </c>
      <c r="D135" s="835">
        <f>IF('Générateur Emprise 25ans'!$C22="ETE",'Générateur Emprise 25ans'!$L$6,'Générateur Emprise 25ans'!$L$7)/100</f>
        <v>-0.2</v>
      </c>
      <c r="E135" s="835"/>
      <c r="F135" s="834"/>
      <c r="G135" s="345"/>
      <c r="H135">
        <f>+K23</f>
        <v>10</v>
      </c>
      <c r="I135">
        <f>SUM(I131:L131)/100</f>
        <v>0.15</v>
      </c>
      <c r="J135">
        <f>IF('Générateur Emprise 25ans'!$C23="ETE",'Générateur Emprise 25ans'!$L$6,'Générateur Emprise 25ans'!$L$7)/100</f>
        <v>-0.2</v>
      </c>
      <c r="M135" s="345"/>
      <c r="N135">
        <f>+K24</f>
        <v>8.5</v>
      </c>
      <c r="O135">
        <f>SUM(O$131:R$131)/100</f>
        <v>0.15</v>
      </c>
      <c r="P135">
        <f>IF('Générateur Emprise 25ans'!$C24="ETE",'Générateur Emprise 25ans'!$L$6,'Générateur Emprise 25ans'!$L$7)/100</f>
        <v>-0.2</v>
      </c>
      <c r="S135" s="345"/>
      <c r="T135">
        <f>+K25</f>
        <v>9.5</v>
      </c>
      <c r="U135">
        <f>SUM(U$131:X$131)/100</f>
        <v>0.15</v>
      </c>
      <c r="V135">
        <f>IF('Générateur Emprise 25ans'!$C25="ETE",'Générateur Emprise 25ans'!$L$6,'Générateur Emprise 25ans'!$L$7)/100</f>
        <v>-0.05</v>
      </c>
      <c r="Y135" s="345"/>
      <c r="Z135">
        <f>+K26</f>
        <v>7.8</v>
      </c>
      <c r="AA135">
        <f>SUM(AA$131:AD$131)/100</f>
        <v>0.15</v>
      </c>
      <c r="AB135">
        <f>IF('Générateur Emprise 25ans'!$C26="ETE",'Générateur Emprise 25ans'!$L$6,'Générateur Emprise 25ans'!$L$7)/100</f>
        <v>-0.2</v>
      </c>
      <c r="AE135" s="345"/>
      <c r="AF135">
        <f>+K27</f>
        <v>10</v>
      </c>
      <c r="AG135">
        <f>SUM(AG$131:AJ$131)/100</f>
        <v>0.15</v>
      </c>
      <c r="AH135">
        <f>IF('Générateur Emprise 25ans'!$C27="ETE",'Générateur Emprise 25ans'!$L$6,'Générateur Emprise 25ans'!$L$7)/100</f>
        <v>-0.2</v>
      </c>
      <c r="AK135" s="345"/>
      <c r="AL135">
        <f>+K28</f>
        <v>8.5</v>
      </c>
      <c r="AM135">
        <f>SUM(AM$131:AP$131)/100</f>
        <v>0.15</v>
      </c>
      <c r="AN135">
        <f>IF('Générateur Emprise 25ans'!$C28="ETE",'Générateur Emprise 25ans'!$L$6,'Générateur Emprise 25ans'!$L$7)/100</f>
        <v>-0.2</v>
      </c>
      <c r="AQ135" s="345"/>
      <c r="AR135">
        <f>+K29</f>
        <v>9.5</v>
      </c>
      <c r="AS135">
        <f>SUM(AS$131:AV$131)/100</f>
        <v>0.15</v>
      </c>
      <c r="AT135">
        <f>IF('Générateur Emprise 25ans'!$C29="ETE",'Générateur Emprise 25ans'!$L$6,'Générateur Emprise 25ans'!$L$7)/100</f>
        <v>-0.05</v>
      </c>
      <c r="AW135" s="345"/>
      <c r="AX135">
        <f>+K30</f>
        <v>7.8</v>
      </c>
      <c r="AY135">
        <f>SUM(AY$131:BB$131)/100</f>
        <v>0.15</v>
      </c>
      <c r="AZ135">
        <f>IF('Générateur Emprise 25ans'!$C30="ETE",'Générateur Emprise 25ans'!$L$6,'Générateur Emprise 25ans'!$L$7)/100</f>
        <v>-0.2</v>
      </c>
      <c r="BC135" s="345"/>
      <c r="BD135">
        <f>+K31</f>
        <v>10</v>
      </c>
      <c r="BE135">
        <f>SUM(BE131:BH131)/100</f>
        <v>0.15</v>
      </c>
      <c r="BF135">
        <f>IF('Générateur Emprise 25ans'!$C31="ETE",'Générateur Emprise 25ans'!$L$6,'Générateur Emprise 25ans'!$L$7)/100</f>
        <v>-0.2</v>
      </c>
      <c r="BI135" s="345"/>
      <c r="BJ135">
        <f>+K32</f>
        <v>8.5</v>
      </c>
      <c r="BK135">
        <f>SUM(BK131:BN131)/100</f>
        <v>0.15</v>
      </c>
      <c r="BL135">
        <f>IF('Générateur Emprise 25ans'!$C32="ETE",'Générateur Emprise 25ans'!$L$6,'Générateur Emprise 25ans'!$L$7)/100</f>
        <v>-0.2</v>
      </c>
      <c r="BO135" s="345"/>
      <c r="BP135">
        <f>+K33</f>
        <v>9.5</v>
      </c>
      <c r="BQ135">
        <f>SUM(BQ131:BT131)/100</f>
        <v>0.15</v>
      </c>
      <c r="BR135">
        <f>IF('Générateur Emprise 25ans'!$C33="ETE",'Générateur Emprise 25ans'!$L$6,'Générateur Emprise 25ans'!$L$7)/100</f>
        <v>-0.05</v>
      </c>
      <c r="BU135" s="345"/>
      <c r="BV135">
        <f>+K34</f>
        <v>7.8</v>
      </c>
      <c r="BW135">
        <f>SUM(BW131:BZ131)/100</f>
        <v>0.15</v>
      </c>
      <c r="BX135">
        <f>IF('Générateur Emprise 25ans'!$C34="ETE",'Générateur Emprise 25ans'!$L$6,'Générateur Emprise 25ans'!$L$7)/100</f>
        <v>-0.2</v>
      </c>
      <c r="CA135" s="345"/>
      <c r="CB135">
        <f>+K35</f>
        <v>10</v>
      </c>
      <c r="CC135">
        <f>SUM(CC131:CF131)/100</f>
        <v>0.15</v>
      </c>
      <c r="CD135">
        <f>IF('Générateur Emprise 25ans'!$C35="ETE",'Générateur Emprise 25ans'!$L$6,'Générateur Emprise 25ans'!$L$7)/100</f>
        <v>-0.2</v>
      </c>
      <c r="CG135" s="345"/>
      <c r="CH135">
        <f>+K36</f>
        <v>8.5</v>
      </c>
      <c r="CI135">
        <f>SUM(CI131:CL131)/100</f>
        <v>0.15</v>
      </c>
      <c r="CJ135">
        <f>IF('Générateur Emprise 25ans'!$C36="ETE",'Générateur Emprise 25ans'!$L$6,'Générateur Emprise 25ans'!$L$7)/100</f>
        <v>-0.2</v>
      </c>
      <c r="CM135" s="345"/>
      <c r="CN135">
        <f>+K37</f>
        <v>9.5</v>
      </c>
      <c r="CO135">
        <f>SUM(CO131:CR131)/100</f>
        <v>0.15</v>
      </c>
      <c r="CP135">
        <f>IF('Générateur Emprise 25ans'!$C37="ETE",'Générateur Emprise 25ans'!$L$6,'Générateur Emprise 25ans'!$L$7)/100</f>
        <v>-0.05</v>
      </c>
      <c r="CS135" s="345"/>
      <c r="CT135">
        <f>+K38</f>
        <v>7.8</v>
      </c>
      <c r="CU135">
        <f>SUM(CU131:CX131)/100</f>
        <v>0.15</v>
      </c>
      <c r="CV135">
        <f>IF('Générateur Emprise 25ans'!$C38="ETE",'Générateur Emprise 25ans'!$L$6,'Générateur Emprise 25ans'!$L$7)/100</f>
        <v>-0.2</v>
      </c>
      <c r="CY135" s="345"/>
      <c r="CZ135">
        <f>+K39</f>
        <v>10</v>
      </c>
      <c r="DA135">
        <f>SUM(DA131:DD131)/100</f>
        <v>0.15</v>
      </c>
      <c r="DB135">
        <f>IF('Générateur Emprise 25ans'!$C39="ETE",'Générateur Emprise 25ans'!$L$6,'Générateur Emprise 25ans'!$L$7)/100</f>
        <v>-0.2</v>
      </c>
      <c r="DE135" s="345"/>
      <c r="DF135">
        <f>+K40</f>
        <v>8.5</v>
      </c>
      <c r="DG135">
        <f>SUM(DG131:DJ131)/100</f>
        <v>0.15</v>
      </c>
      <c r="DH135">
        <f>IF('Générateur Emprise 25ans'!$C40="ETE",'Générateur Emprise 25ans'!$L$6,'Générateur Emprise 25ans'!$L$7)/100</f>
        <v>-0.2</v>
      </c>
      <c r="DK135" s="345"/>
      <c r="DL135">
        <f>+K41</f>
        <v>9.5</v>
      </c>
      <c r="DM135">
        <f>SUM(DM131:DP131)/100</f>
        <v>0.15</v>
      </c>
      <c r="DN135">
        <f>IF('Générateur Emprise 25ans'!$C41="ETE",'Générateur Emprise 25ans'!$L$6,'Générateur Emprise 25ans'!$L$7)/100</f>
        <v>-0.05</v>
      </c>
      <c r="DQ135" s="345"/>
      <c r="DR135">
        <f>+K42</f>
        <v>7.8</v>
      </c>
      <c r="DS135">
        <f>SUM(DS131:DV131)/100</f>
        <v>0.15</v>
      </c>
      <c r="DT135">
        <f>IF('Générateur Emprise 25ans'!$C42="ETE",'Générateur Emprise 25ans'!$L$6,'Générateur Emprise 25ans'!$L$7)/100</f>
        <v>-0.2</v>
      </c>
      <c r="DW135" s="345"/>
      <c r="DX135">
        <f>+K43</f>
        <v>10</v>
      </c>
      <c r="DY135">
        <f>SUM(DY131:EB131)/100</f>
        <v>0.15</v>
      </c>
      <c r="DZ135">
        <f>IF('Générateur Emprise 25ans'!$C43="ETE",'Générateur Emprise 25ans'!$L$6,'Générateur Emprise 25ans'!$L$7)/100</f>
        <v>-0.2</v>
      </c>
      <c r="EC135" s="345"/>
      <c r="ED135">
        <f>+K44</f>
        <v>8.5</v>
      </c>
      <c r="EE135">
        <f>SUM(EE131:EH131)/100</f>
        <v>0.15</v>
      </c>
      <c r="EF135">
        <f>IF('Générateur Emprise 25ans'!$C44="ETE",'Générateur Emprise 25ans'!$L$6,'Générateur Emprise 25ans'!$L$7)/100</f>
        <v>-0.2</v>
      </c>
      <c r="EI135" s="345"/>
      <c r="EJ135">
        <f>+K45</f>
        <v>9.5</v>
      </c>
      <c r="EK135">
        <f>SUM(EK131:EN131)/100</f>
        <v>0.15</v>
      </c>
      <c r="EL135">
        <f>IF('Générateur Emprise 25ans'!$C45="ETE",'Générateur Emprise 25ans'!$L$6,'Générateur Emprise 25ans'!$L$7)/100</f>
        <v>-0.05</v>
      </c>
      <c r="EO135" s="345"/>
      <c r="EP135">
        <f>+K46</f>
        <v>7.8</v>
      </c>
      <c r="EQ135">
        <f>SUM(EQ131:ET131)/100</f>
        <v>0.15</v>
      </c>
      <c r="ER135">
        <f>IF('Générateur Emprise 25ans'!$C46="ETE",'Générateur Emprise 25ans'!$L$6,'Générateur Emprise 25ans'!$L$7)/100</f>
        <v>-0.2</v>
      </c>
      <c r="EU135" s="345"/>
      <c r="EV135">
        <f>+K47</f>
        <v>0</v>
      </c>
      <c r="EW135">
        <f>SUM(EW131:EZ131)/100</f>
        <v>0.15</v>
      </c>
      <c r="EX135">
        <f>IF('Générateur Emprise 25ans'!$C47="ETE",'Générateur Emprise 25ans'!$L$6,'Générateur Emprise 25ans'!$L$7)/100</f>
        <v>-0.2</v>
      </c>
      <c r="FA135" s="345"/>
      <c r="FB135">
        <f>+K48</f>
        <v>0</v>
      </c>
      <c r="FC135">
        <f>SUM(FC131:FF131)/100</f>
        <v>0.15</v>
      </c>
      <c r="FD135">
        <f>IF('Générateur Emprise 25ans'!$C48="ETE",'Générateur Emprise 25ans'!$L$6,'Générateur Emprise 25ans'!$L$7)/100</f>
        <v>-0.2</v>
      </c>
      <c r="FG135" s="345"/>
      <c r="FH135">
        <f>+K49</f>
        <v>0</v>
      </c>
      <c r="FI135">
        <f>SUM(FI131:FL131)/100</f>
        <v>0.15</v>
      </c>
      <c r="FJ135">
        <f>IF('Générateur Emprise 25ans'!$C49="ETE",'Générateur Emprise 25ans'!$L$6,'Générateur Emprise 25ans'!$L$7)/100</f>
        <v>-0.05</v>
      </c>
      <c r="FM135" s="345"/>
      <c r="FN135">
        <f>+K50</f>
        <v>0</v>
      </c>
      <c r="FO135">
        <f>SUM(FO131:FR131)/100</f>
        <v>0.15</v>
      </c>
      <c r="FP135">
        <f>IF('Générateur Emprise 25ans'!$C50="ETE",'Générateur Emprise 25ans'!$L$6,'Générateur Emprise 25ans'!$L$7)/100</f>
        <v>-0.2</v>
      </c>
      <c r="FS135" s="345"/>
      <c r="FT135">
        <f>+K51</f>
        <v>0</v>
      </c>
      <c r="FU135">
        <f>SUM(FU131:FX131)/100</f>
        <v>0.15</v>
      </c>
      <c r="FV135">
        <f>IF('Générateur Emprise 25ans'!$C51="ETE",'Générateur Emprise 25ans'!$L$6,'Générateur Emprise 25ans'!$L$7)/100</f>
        <v>-0.2</v>
      </c>
      <c r="FY135" s="345"/>
    </row>
    <row r="136" spans="1:181" ht="15" thickBot="1" x14ac:dyDescent="0.35">
      <c r="A136" s="19"/>
      <c r="B136" s="826"/>
      <c r="C136" s="833"/>
      <c r="D136" s="833"/>
      <c r="E136" s="833"/>
      <c r="F136" s="832"/>
      <c r="G136" s="345"/>
      <c r="M136" s="345"/>
      <c r="S136" s="345"/>
      <c r="Y136" s="345"/>
      <c r="AE136" s="345"/>
      <c r="AK136" s="345"/>
      <c r="AQ136" s="345"/>
      <c r="AW136" s="345"/>
      <c r="BC136" s="345"/>
      <c r="BI136" s="345"/>
      <c r="BO136" s="345"/>
      <c r="BU136" s="345"/>
      <c r="CA136" s="345"/>
      <c r="CG136" s="345"/>
      <c r="CM136" s="345"/>
      <c r="CS136" s="345"/>
      <c r="CY136" s="345"/>
      <c r="DE136" s="345"/>
      <c r="DK136" s="345"/>
      <c r="DQ136" s="345"/>
      <c r="DW136" s="345"/>
      <c r="EC136" s="345"/>
      <c r="EI136" s="345"/>
      <c r="EO136" s="345"/>
      <c r="EU136" s="345"/>
      <c r="FA136" s="345"/>
      <c r="FG136" s="345"/>
      <c r="FM136" s="345"/>
      <c r="FS136" s="345"/>
      <c r="FY136" s="345"/>
    </row>
    <row r="137" spans="1:181" ht="15" thickBot="1" x14ac:dyDescent="0.35">
      <c r="A137" s="19"/>
      <c r="G137" s="345"/>
      <c r="M137" s="345"/>
      <c r="S137" s="345"/>
      <c r="Y137" s="345"/>
      <c r="AE137" s="345"/>
      <c r="AK137" s="345"/>
      <c r="AQ137" s="345"/>
      <c r="AW137" s="345"/>
      <c r="BC137" s="345"/>
      <c r="BI137" s="345"/>
      <c r="BO137" s="345"/>
      <c r="BU137" s="345"/>
      <c r="CA137" s="345"/>
      <c r="CG137" s="345"/>
      <c r="CM137" s="345"/>
      <c r="CS137" s="345"/>
      <c r="CY137" s="345"/>
      <c r="DE137" s="345"/>
      <c r="DK137" s="345"/>
      <c r="DQ137" s="345"/>
      <c r="DW137" s="345"/>
      <c r="EC137" s="345"/>
      <c r="EI137" s="345"/>
      <c r="EO137" s="345"/>
      <c r="EU137" s="345"/>
      <c r="FA137" s="345"/>
      <c r="FG137" s="345"/>
      <c r="FM137" s="345"/>
      <c r="FS137" s="345"/>
      <c r="FY137" s="345"/>
    </row>
    <row r="138" spans="1:181" x14ac:dyDescent="0.3">
      <c r="A138" s="19"/>
      <c r="B138" s="838"/>
      <c r="C138" s="837" t="s">
        <v>462</v>
      </c>
      <c r="D138" s="837"/>
      <c r="E138" s="837"/>
      <c r="F138" s="836"/>
      <c r="G138" s="345"/>
      <c r="I138" t="s">
        <v>462</v>
      </c>
      <c r="M138" s="345"/>
      <c r="O138" t="s">
        <v>462</v>
      </c>
      <c r="S138" s="345"/>
      <c r="U138" t="s">
        <v>462</v>
      </c>
      <c r="Y138" s="345"/>
      <c r="AA138" t="s">
        <v>462</v>
      </c>
      <c r="AE138" s="345"/>
      <c r="AG138" t="s">
        <v>462</v>
      </c>
      <c r="AK138" s="345"/>
      <c r="AM138" t="s">
        <v>462</v>
      </c>
      <c r="AQ138" s="345"/>
      <c r="AS138" t="s">
        <v>462</v>
      </c>
      <c r="AW138" s="345"/>
      <c r="AY138" t="s">
        <v>462</v>
      </c>
      <c r="BC138" s="345"/>
      <c r="BE138" t="s">
        <v>462</v>
      </c>
      <c r="BI138" s="345"/>
      <c r="BK138" t="s">
        <v>462</v>
      </c>
      <c r="BO138" s="345"/>
      <c r="BQ138" t="s">
        <v>462</v>
      </c>
      <c r="BU138" s="345"/>
      <c r="BW138" t="s">
        <v>462</v>
      </c>
      <c r="CA138" s="345"/>
      <c r="CC138" t="s">
        <v>462</v>
      </c>
      <c r="CG138" s="345"/>
      <c r="CI138" t="s">
        <v>462</v>
      </c>
      <c r="CM138" s="345"/>
      <c r="CO138" t="s">
        <v>462</v>
      </c>
      <c r="CS138" s="345"/>
      <c r="CU138" t="s">
        <v>462</v>
      </c>
      <c r="CY138" s="345"/>
      <c r="DA138" t="s">
        <v>462</v>
      </c>
      <c r="DE138" s="345"/>
      <c r="DG138" t="s">
        <v>462</v>
      </c>
      <c r="DK138" s="345"/>
      <c r="DM138" t="s">
        <v>462</v>
      </c>
      <c r="DQ138" s="345"/>
      <c r="DS138" t="s">
        <v>462</v>
      </c>
      <c r="DW138" s="345"/>
      <c r="DY138" t="s">
        <v>462</v>
      </c>
      <c r="EC138" s="345"/>
      <c r="EE138" t="s">
        <v>462</v>
      </c>
      <c r="EI138" s="345"/>
      <c r="EK138" t="s">
        <v>462</v>
      </c>
      <c r="EO138" s="345"/>
      <c r="EQ138" t="s">
        <v>462</v>
      </c>
      <c r="EU138" s="345"/>
      <c r="EW138" t="s">
        <v>462</v>
      </c>
      <c r="FA138" s="345"/>
      <c r="FC138" t="s">
        <v>462</v>
      </c>
      <c r="FG138" s="345"/>
      <c r="FI138" t="s">
        <v>462</v>
      </c>
      <c r="FM138" s="345"/>
      <c r="FO138" t="s">
        <v>462</v>
      </c>
      <c r="FS138" s="345"/>
      <c r="FU138" t="s">
        <v>462</v>
      </c>
      <c r="FY138" s="345"/>
    </row>
    <row r="139" spans="1:181" x14ac:dyDescent="0.3">
      <c r="A139" s="19"/>
      <c r="B139" s="827" t="s">
        <v>461</v>
      </c>
      <c r="C139" s="835">
        <f>'Générateur Emprise 25ans'!$F5</f>
        <v>0.2</v>
      </c>
      <c r="D139" s="835"/>
      <c r="E139" s="835" t="s">
        <v>460</v>
      </c>
      <c r="F139" s="834">
        <f>IF(E105&lt;0,C139+C140,0)</f>
        <v>0.7</v>
      </c>
      <c r="G139" s="345"/>
      <c r="H139" t="s">
        <v>461</v>
      </c>
      <c r="I139">
        <f>'Générateur Emprise 25ans'!$F5</f>
        <v>0.2</v>
      </c>
      <c r="K139" t="s">
        <v>460</v>
      </c>
      <c r="L139">
        <f>IF(K105&lt;0,I139+I140,0)</f>
        <v>0.7</v>
      </c>
      <c r="M139" s="345"/>
      <c r="N139" t="s">
        <v>461</v>
      </c>
      <c r="O139">
        <f>'Générateur Emprise 25ans'!$F5</f>
        <v>0.2</v>
      </c>
      <c r="Q139" t="s">
        <v>460</v>
      </c>
      <c r="R139">
        <f>IF(Q105&lt;0,O139+O140,0)</f>
        <v>0.7</v>
      </c>
      <c r="S139" s="345"/>
      <c r="T139" t="s">
        <v>461</v>
      </c>
      <c r="U139">
        <f>'Générateur Emprise 25ans'!$F5</f>
        <v>0.2</v>
      </c>
      <c r="W139" t="s">
        <v>460</v>
      </c>
      <c r="X139">
        <f>IF(W105&lt;0,U139+U140,0)</f>
        <v>0.7</v>
      </c>
      <c r="Y139" s="345"/>
      <c r="Z139" t="s">
        <v>461</v>
      </c>
      <c r="AA139">
        <f>'Générateur Emprise 25ans'!$F5</f>
        <v>0.2</v>
      </c>
      <c r="AC139" t="s">
        <v>460</v>
      </c>
      <c r="AD139">
        <f>IF(AC105&lt;0,AA139+AA140,0)</f>
        <v>0.7</v>
      </c>
      <c r="AE139" s="345"/>
      <c r="AF139" t="s">
        <v>461</v>
      </c>
      <c r="AG139">
        <f>'Générateur Emprise 25ans'!$F5</f>
        <v>0.2</v>
      </c>
      <c r="AI139" t="s">
        <v>460</v>
      </c>
      <c r="AJ139">
        <f>IF(AI105&lt;0,AG139+AG140,0)</f>
        <v>0.7</v>
      </c>
      <c r="AK139" s="345"/>
      <c r="AL139" t="s">
        <v>461</v>
      </c>
      <c r="AM139">
        <f>'Générateur Emprise 25ans'!$F5</f>
        <v>0.2</v>
      </c>
      <c r="AO139" t="s">
        <v>460</v>
      </c>
      <c r="AP139">
        <f>IF(AO105&lt;0,AM139+AM140,0)</f>
        <v>0.7</v>
      </c>
      <c r="AQ139" s="345"/>
      <c r="AR139" t="s">
        <v>461</v>
      </c>
      <c r="AS139">
        <f>'Générateur Emprise 25ans'!$F5</f>
        <v>0.2</v>
      </c>
      <c r="AU139" t="s">
        <v>460</v>
      </c>
      <c r="AV139">
        <f>IF(AU105&lt;0,AS139+AS140,0)</f>
        <v>0.7</v>
      </c>
      <c r="AW139" s="345"/>
      <c r="AX139" t="s">
        <v>461</v>
      </c>
      <c r="AY139">
        <f>'Générateur Emprise 25ans'!$F5</f>
        <v>0.2</v>
      </c>
      <c r="BA139" t="s">
        <v>460</v>
      </c>
      <c r="BB139">
        <f>IF(BA105&lt;0,AY139+AY140,0)</f>
        <v>0.7</v>
      </c>
      <c r="BC139" s="345"/>
      <c r="BD139" t="s">
        <v>461</v>
      </c>
      <c r="BE139">
        <f>'Générateur Emprise 25ans'!$F5</f>
        <v>0.2</v>
      </c>
      <c r="BG139" t="s">
        <v>460</v>
      </c>
      <c r="BH139">
        <f>IF(BG105&lt;0,BE139+BE140,0)</f>
        <v>0.7</v>
      </c>
      <c r="BI139" s="345"/>
      <c r="BJ139" t="s">
        <v>461</v>
      </c>
      <c r="BK139">
        <f>'Générateur Emprise 25ans'!$F5</f>
        <v>0.2</v>
      </c>
      <c r="BM139" t="s">
        <v>460</v>
      </c>
      <c r="BN139">
        <f>IF(BM105&lt;0,BK139+BK140,0)</f>
        <v>0.7</v>
      </c>
      <c r="BO139" s="345"/>
      <c r="BP139" t="s">
        <v>461</v>
      </c>
      <c r="BQ139">
        <f>'Générateur Emprise 25ans'!$F5</f>
        <v>0.2</v>
      </c>
      <c r="BS139" t="s">
        <v>460</v>
      </c>
      <c r="BT139">
        <f>IF(BS105&lt;0,BQ139+BQ140,0)</f>
        <v>0.7</v>
      </c>
      <c r="BU139" s="345"/>
      <c r="BV139" t="s">
        <v>461</v>
      </c>
      <c r="BW139">
        <f>'Générateur Emprise 25ans'!$F5</f>
        <v>0.2</v>
      </c>
      <c r="BY139" t="s">
        <v>460</v>
      </c>
      <c r="BZ139">
        <f>IF(BY105&lt;0,BW139+BW140,0)</f>
        <v>0.7</v>
      </c>
      <c r="CA139" s="345"/>
      <c r="CB139" t="s">
        <v>461</v>
      </c>
      <c r="CC139">
        <f>'Générateur Emprise 25ans'!$F5</f>
        <v>0.2</v>
      </c>
      <c r="CE139" t="s">
        <v>460</v>
      </c>
      <c r="CF139">
        <f>IF(CE105&lt;0,CC139+CC140,0)</f>
        <v>0.7</v>
      </c>
      <c r="CG139" s="345"/>
      <c r="CH139" t="s">
        <v>461</v>
      </c>
      <c r="CI139">
        <f>'Générateur Emprise 25ans'!$F5</f>
        <v>0.2</v>
      </c>
      <c r="CK139" t="s">
        <v>460</v>
      </c>
      <c r="CL139">
        <f>IF(CK105&lt;0,CI139+CI140,0)</f>
        <v>0.7</v>
      </c>
      <c r="CM139" s="345"/>
      <c r="CN139" t="s">
        <v>461</v>
      </c>
      <c r="CO139">
        <f>'Générateur Emprise 25ans'!$F5</f>
        <v>0.2</v>
      </c>
      <c r="CQ139" t="s">
        <v>460</v>
      </c>
      <c r="CR139">
        <f>IF(CQ105&lt;0,CO139+CO140,0)</f>
        <v>0.7</v>
      </c>
      <c r="CS139" s="345"/>
      <c r="CT139" t="s">
        <v>461</v>
      </c>
      <c r="CU139">
        <f>'Générateur Emprise 25ans'!$F5</f>
        <v>0.2</v>
      </c>
      <c r="CW139" t="s">
        <v>460</v>
      </c>
      <c r="CX139">
        <f>IF(CW105&lt;0,CU139+CU140,0)</f>
        <v>0.7</v>
      </c>
      <c r="CY139" s="345"/>
      <c r="CZ139" t="s">
        <v>461</v>
      </c>
      <c r="DA139">
        <f>'Générateur Emprise 25ans'!$F5</f>
        <v>0.2</v>
      </c>
      <c r="DC139" t="s">
        <v>460</v>
      </c>
      <c r="DD139">
        <f>IF(DC105&lt;0,DA139+DA140,0)</f>
        <v>0.7</v>
      </c>
      <c r="DE139" s="345"/>
      <c r="DF139" t="s">
        <v>461</v>
      </c>
      <c r="DG139">
        <f>'Générateur Emprise 25ans'!$F5</f>
        <v>0.2</v>
      </c>
      <c r="DI139" t="s">
        <v>460</v>
      </c>
      <c r="DJ139">
        <f>IF(DI105&lt;0,DG139+DG140,0)</f>
        <v>0.7</v>
      </c>
      <c r="DK139" s="345"/>
      <c r="DL139" t="s">
        <v>461</v>
      </c>
      <c r="DM139">
        <f>'Générateur Emprise 25ans'!$F5</f>
        <v>0.2</v>
      </c>
      <c r="DO139" t="s">
        <v>460</v>
      </c>
      <c r="DP139">
        <f>IF(DO105&lt;0,DM139+DM140,0)</f>
        <v>0.7</v>
      </c>
      <c r="DQ139" s="345"/>
      <c r="DR139" t="s">
        <v>461</v>
      </c>
      <c r="DS139">
        <f>'Générateur Emprise 25ans'!$F5</f>
        <v>0.2</v>
      </c>
      <c r="DU139" t="s">
        <v>460</v>
      </c>
      <c r="DV139">
        <f>IF(DU105&lt;0,DS139+DS140,0)</f>
        <v>0.7</v>
      </c>
      <c r="DW139" s="345"/>
      <c r="DX139" t="s">
        <v>461</v>
      </c>
      <c r="DY139">
        <f>'Générateur Emprise 25ans'!$F5</f>
        <v>0.2</v>
      </c>
      <c r="EA139" t="s">
        <v>460</v>
      </c>
      <c r="EB139">
        <f>IF(EA105&lt;0,DY139+DY140,0)</f>
        <v>0.7</v>
      </c>
      <c r="EC139" s="345"/>
      <c r="ED139" t="s">
        <v>461</v>
      </c>
      <c r="EE139">
        <f>'Générateur Emprise 25ans'!$F5</f>
        <v>0.2</v>
      </c>
      <c r="EG139" t="s">
        <v>460</v>
      </c>
      <c r="EH139">
        <f>IF(EG105&lt;0,EE139+EE140,0)</f>
        <v>0.7</v>
      </c>
      <c r="EI139" s="345"/>
      <c r="EJ139" t="s">
        <v>461</v>
      </c>
      <c r="EK139">
        <f>'Générateur Emprise 25ans'!$F5</f>
        <v>0.2</v>
      </c>
      <c r="EM139" t="s">
        <v>460</v>
      </c>
      <c r="EN139">
        <f>IF(EM105&lt;0,EK139+EK140,0)</f>
        <v>0.7</v>
      </c>
      <c r="EO139" s="345"/>
      <c r="EP139" t="s">
        <v>461</v>
      </c>
      <c r="EQ139">
        <f>'Générateur Emprise 25ans'!$F5</f>
        <v>0.2</v>
      </c>
      <c r="ES139" t="s">
        <v>460</v>
      </c>
      <c r="ET139">
        <f>IF(ES105&lt;0,EQ139+EQ140,0)</f>
        <v>0.7</v>
      </c>
      <c r="EU139" s="345"/>
      <c r="EV139" t="s">
        <v>461</v>
      </c>
      <c r="EW139">
        <f>'Générateur Emprise 25ans'!$F5</f>
        <v>0.2</v>
      </c>
      <c r="EY139" t="s">
        <v>460</v>
      </c>
      <c r="EZ139">
        <f>IF(EY105&lt;0,EW139+EW140,0)</f>
        <v>0.7</v>
      </c>
      <c r="FA139" s="345"/>
      <c r="FB139" t="s">
        <v>461</v>
      </c>
      <c r="FC139">
        <f>'Générateur Emprise 25ans'!$F5</f>
        <v>0.2</v>
      </c>
      <c r="FE139" t="s">
        <v>460</v>
      </c>
      <c r="FF139">
        <f>IF(FE105&lt;0,FC139+FC140,0)</f>
        <v>0.7</v>
      </c>
      <c r="FG139" s="345"/>
      <c r="FH139" t="s">
        <v>461</v>
      </c>
      <c r="FI139">
        <f>'Générateur Emprise 25ans'!$F5</f>
        <v>0.2</v>
      </c>
      <c r="FK139" t="s">
        <v>460</v>
      </c>
      <c r="FL139">
        <f>IF(FK105&lt;0,FI139+FI140,0)</f>
        <v>0.7</v>
      </c>
      <c r="FM139" s="345"/>
      <c r="FN139" t="s">
        <v>461</v>
      </c>
      <c r="FO139">
        <f>'Générateur Emprise 25ans'!$F5</f>
        <v>0.2</v>
      </c>
      <c r="FQ139" t="s">
        <v>460</v>
      </c>
      <c r="FR139">
        <f>IF(FQ105&lt;0,FO139+FO140,0)</f>
        <v>0.7</v>
      </c>
      <c r="FS139" s="345"/>
      <c r="FT139" t="s">
        <v>461</v>
      </c>
      <c r="FU139">
        <f>'Générateur Emprise 25ans'!$F5</f>
        <v>0.2</v>
      </c>
      <c r="FW139" t="s">
        <v>460</v>
      </c>
      <c r="FX139">
        <f>IF(FW105&lt;0,FU139+FU140,0)</f>
        <v>0.7</v>
      </c>
      <c r="FY139" s="345"/>
    </row>
    <row r="140" spans="1:181" x14ac:dyDescent="0.3">
      <c r="A140" s="19"/>
      <c r="B140" s="827" t="s">
        <v>459</v>
      </c>
      <c r="C140" s="835">
        <f>'Générateur Emprise 25ans'!$F6</f>
        <v>0.5</v>
      </c>
      <c r="D140" s="835"/>
      <c r="E140" s="835" t="s">
        <v>458</v>
      </c>
      <c r="F140" s="834">
        <f>IF(E106&lt;0,C141+C142,0)</f>
        <v>1</v>
      </c>
      <c r="G140" s="345"/>
      <c r="H140" t="s">
        <v>459</v>
      </c>
      <c r="I140">
        <f>'Générateur Emprise 25ans'!$F6</f>
        <v>0.5</v>
      </c>
      <c r="K140" t="s">
        <v>458</v>
      </c>
      <c r="L140">
        <f>IF(K106&lt;0,I141+I142,0)</f>
        <v>1</v>
      </c>
      <c r="M140" s="345"/>
      <c r="N140" t="s">
        <v>459</v>
      </c>
      <c r="O140">
        <f>'Générateur Emprise 25ans'!$F6</f>
        <v>0.5</v>
      </c>
      <c r="Q140" t="s">
        <v>458</v>
      </c>
      <c r="R140">
        <f>IF(Q106&lt;0,O141+O142,0)</f>
        <v>1</v>
      </c>
      <c r="S140" s="345"/>
      <c r="T140" t="s">
        <v>459</v>
      </c>
      <c r="U140">
        <f>'Générateur Emprise 25ans'!$F6</f>
        <v>0.5</v>
      </c>
      <c r="W140" t="s">
        <v>458</v>
      </c>
      <c r="X140">
        <f>IF(W106&lt;0,U141+U142,0)</f>
        <v>1</v>
      </c>
      <c r="Y140" s="345"/>
      <c r="Z140" t="s">
        <v>459</v>
      </c>
      <c r="AA140">
        <f>'Générateur Emprise 25ans'!$F6</f>
        <v>0.5</v>
      </c>
      <c r="AC140" t="s">
        <v>458</v>
      </c>
      <c r="AD140">
        <f>IF(AC106&lt;0,AA141+AA142,0)</f>
        <v>1</v>
      </c>
      <c r="AE140" s="345"/>
      <c r="AF140" t="s">
        <v>459</v>
      </c>
      <c r="AG140">
        <f>'Générateur Emprise 25ans'!$F6</f>
        <v>0.5</v>
      </c>
      <c r="AI140" t="s">
        <v>458</v>
      </c>
      <c r="AJ140">
        <f>IF(AI106&lt;0,AG141+AG142,0)</f>
        <v>1</v>
      </c>
      <c r="AK140" s="345"/>
      <c r="AL140" t="s">
        <v>459</v>
      </c>
      <c r="AM140">
        <f>'Générateur Emprise 25ans'!$F6</f>
        <v>0.5</v>
      </c>
      <c r="AO140" t="s">
        <v>458</v>
      </c>
      <c r="AP140">
        <f>IF(AO106&lt;0,AM141+AM142,0)</f>
        <v>1</v>
      </c>
      <c r="AQ140" s="345"/>
      <c r="AR140" t="s">
        <v>459</v>
      </c>
      <c r="AS140">
        <f>'Générateur Emprise 25ans'!$F6</f>
        <v>0.5</v>
      </c>
      <c r="AU140" t="s">
        <v>458</v>
      </c>
      <c r="AV140">
        <f>IF(AU106&lt;0,AS141+AS142,0)</f>
        <v>1</v>
      </c>
      <c r="AW140" s="345"/>
      <c r="AX140" t="s">
        <v>459</v>
      </c>
      <c r="AY140">
        <f>'Générateur Emprise 25ans'!$F6</f>
        <v>0.5</v>
      </c>
      <c r="BA140" t="s">
        <v>458</v>
      </c>
      <c r="BB140">
        <f>IF(BA106&lt;0,AY141+AY142,0)</f>
        <v>1</v>
      </c>
      <c r="BC140" s="345"/>
      <c r="BD140" t="s">
        <v>459</v>
      </c>
      <c r="BE140">
        <f>'Générateur Emprise 25ans'!$F6</f>
        <v>0.5</v>
      </c>
      <c r="BG140" t="s">
        <v>458</v>
      </c>
      <c r="BH140">
        <f>IF(BG106&lt;0,BE141+BE142,0)</f>
        <v>1</v>
      </c>
      <c r="BI140" s="345"/>
      <c r="BJ140" t="s">
        <v>459</v>
      </c>
      <c r="BK140">
        <f>'Générateur Emprise 25ans'!$F6</f>
        <v>0.5</v>
      </c>
      <c r="BM140" t="s">
        <v>458</v>
      </c>
      <c r="BN140">
        <f>IF(BM106&lt;0,BK141+BK142,0)</f>
        <v>1</v>
      </c>
      <c r="BO140" s="345"/>
      <c r="BP140" t="s">
        <v>459</v>
      </c>
      <c r="BQ140">
        <f>'Générateur Emprise 25ans'!$F6</f>
        <v>0.5</v>
      </c>
      <c r="BS140" t="s">
        <v>458</v>
      </c>
      <c r="BT140">
        <f>IF(BS106&lt;0,BQ141+BQ142,0)</f>
        <v>1</v>
      </c>
      <c r="BU140" s="345"/>
      <c r="BV140" t="s">
        <v>459</v>
      </c>
      <c r="BW140">
        <f>'Générateur Emprise 25ans'!$F6</f>
        <v>0.5</v>
      </c>
      <c r="BY140" t="s">
        <v>458</v>
      </c>
      <c r="BZ140">
        <f>IF(BY106&lt;0,BW141+BW142,0)</f>
        <v>1</v>
      </c>
      <c r="CA140" s="345"/>
      <c r="CB140" t="s">
        <v>459</v>
      </c>
      <c r="CC140">
        <f>'Générateur Emprise 25ans'!$F6</f>
        <v>0.5</v>
      </c>
      <c r="CE140" t="s">
        <v>458</v>
      </c>
      <c r="CF140">
        <f>IF(CE106&lt;0,CC141+CC142,0)</f>
        <v>1</v>
      </c>
      <c r="CG140" s="345"/>
      <c r="CH140" t="s">
        <v>459</v>
      </c>
      <c r="CI140">
        <f>'Générateur Emprise 25ans'!$F6</f>
        <v>0.5</v>
      </c>
      <c r="CK140" t="s">
        <v>458</v>
      </c>
      <c r="CL140">
        <f>IF(CK106&lt;0,CI141+CI142,0)</f>
        <v>1</v>
      </c>
      <c r="CM140" s="345"/>
      <c r="CN140" t="s">
        <v>459</v>
      </c>
      <c r="CO140">
        <f>'Générateur Emprise 25ans'!$F6</f>
        <v>0.5</v>
      </c>
      <c r="CQ140" t="s">
        <v>458</v>
      </c>
      <c r="CR140">
        <f>IF(CQ106&lt;0,CO141+CO142,0)</f>
        <v>1</v>
      </c>
      <c r="CS140" s="345"/>
      <c r="CT140" t="s">
        <v>459</v>
      </c>
      <c r="CU140">
        <f>'Générateur Emprise 25ans'!$F6</f>
        <v>0.5</v>
      </c>
      <c r="CW140" t="s">
        <v>458</v>
      </c>
      <c r="CX140">
        <f>IF(CW106&lt;0,CU141+CU142,0)</f>
        <v>1</v>
      </c>
      <c r="CY140" s="345"/>
      <c r="CZ140" t="s">
        <v>459</v>
      </c>
      <c r="DA140">
        <f>'Générateur Emprise 25ans'!$F6</f>
        <v>0.5</v>
      </c>
      <c r="DC140" t="s">
        <v>458</v>
      </c>
      <c r="DD140">
        <f>IF(DC106&lt;0,DA141+DA142,0)</f>
        <v>1</v>
      </c>
      <c r="DE140" s="345"/>
      <c r="DF140" t="s">
        <v>459</v>
      </c>
      <c r="DG140">
        <f>'Générateur Emprise 25ans'!$F6</f>
        <v>0.5</v>
      </c>
      <c r="DI140" t="s">
        <v>458</v>
      </c>
      <c r="DJ140">
        <f>IF(DI106&lt;0,DG141+DG142,0)</f>
        <v>1</v>
      </c>
      <c r="DK140" s="345"/>
      <c r="DL140" t="s">
        <v>459</v>
      </c>
      <c r="DM140">
        <f>'Générateur Emprise 25ans'!$F6</f>
        <v>0.5</v>
      </c>
      <c r="DO140" t="s">
        <v>458</v>
      </c>
      <c r="DP140">
        <f>IF(DO106&lt;0,DM141+DM142,0)</f>
        <v>1</v>
      </c>
      <c r="DQ140" s="345"/>
      <c r="DR140" t="s">
        <v>459</v>
      </c>
      <c r="DS140">
        <f>'Générateur Emprise 25ans'!$F6</f>
        <v>0.5</v>
      </c>
      <c r="DU140" t="s">
        <v>458</v>
      </c>
      <c r="DV140">
        <f>IF(DU106&lt;0,DS141+DS142,0)</f>
        <v>1</v>
      </c>
      <c r="DW140" s="345"/>
      <c r="DX140" t="s">
        <v>459</v>
      </c>
      <c r="DY140">
        <f>'Générateur Emprise 25ans'!$F6</f>
        <v>0.5</v>
      </c>
      <c r="EA140" t="s">
        <v>458</v>
      </c>
      <c r="EB140">
        <f>IF(EA106&lt;0,DY141+DY142,0)</f>
        <v>1</v>
      </c>
      <c r="EC140" s="345"/>
      <c r="ED140" t="s">
        <v>459</v>
      </c>
      <c r="EE140">
        <f>'Générateur Emprise 25ans'!$F6</f>
        <v>0.5</v>
      </c>
      <c r="EG140" t="s">
        <v>458</v>
      </c>
      <c r="EH140">
        <f>IF(EG106&lt;0,EE141+EE142,0)</f>
        <v>1</v>
      </c>
      <c r="EI140" s="345"/>
      <c r="EJ140" t="s">
        <v>459</v>
      </c>
      <c r="EK140">
        <f>'Générateur Emprise 25ans'!$F6</f>
        <v>0.5</v>
      </c>
      <c r="EM140" t="s">
        <v>458</v>
      </c>
      <c r="EN140">
        <f>IF(EM106&lt;0,EK141+EK142,0)</f>
        <v>1</v>
      </c>
      <c r="EO140" s="345"/>
      <c r="EP140" t="s">
        <v>459</v>
      </c>
      <c r="EQ140">
        <f>'Générateur Emprise 25ans'!$F6</f>
        <v>0.5</v>
      </c>
      <c r="ES140" t="s">
        <v>458</v>
      </c>
      <c r="ET140">
        <f>IF(ES106&lt;0,EQ141+EQ142,0)</f>
        <v>1</v>
      </c>
      <c r="EU140" s="345"/>
      <c r="EV140" t="s">
        <v>459</v>
      </c>
      <c r="EW140">
        <f>'Générateur Emprise 25ans'!$F6</f>
        <v>0.5</v>
      </c>
      <c r="EY140" t="s">
        <v>458</v>
      </c>
      <c r="EZ140">
        <f>IF(EY106&lt;0,EW141+EW142,0)</f>
        <v>1</v>
      </c>
      <c r="FA140" s="345"/>
      <c r="FB140" t="s">
        <v>459</v>
      </c>
      <c r="FC140">
        <f>'Générateur Emprise 25ans'!$F6</f>
        <v>0.5</v>
      </c>
      <c r="FE140" t="s">
        <v>458</v>
      </c>
      <c r="FF140">
        <f>IF(FE106&lt;0,FC141+FC142,0)</f>
        <v>1</v>
      </c>
      <c r="FG140" s="345"/>
      <c r="FH140" t="s">
        <v>459</v>
      </c>
      <c r="FI140">
        <f>'Générateur Emprise 25ans'!$F6</f>
        <v>0.5</v>
      </c>
      <c r="FK140" t="s">
        <v>458</v>
      </c>
      <c r="FL140">
        <f>IF(FK106&lt;0,FI141+FI142,0)</f>
        <v>1</v>
      </c>
      <c r="FM140" s="345"/>
      <c r="FN140" t="s">
        <v>459</v>
      </c>
      <c r="FO140">
        <f>'Générateur Emprise 25ans'!$F6</f>
        <v>0.5</v>
      </c>
      <c r="FQ140" t="s">
        <v>458</v>
      </c>
      <c r="FR140">
        <f>IF(FQ106&lt;0,FO141+FO142,0)</f>
        <v>1</v>
      </c>
      <c r="FS140" s="345"/>
      <c r="FT140" t="s">
        <v>459</v>
      </c>
      <c r="FU140">
        <f>'Générateur Emprise 25ans'!$F6</f>
        <v>0.5</v>
      </c>
      <c r="FW140" t="s">
        <v>458</v>
      </c>
      <c r="FX140">
        <f>IF(FW106&lt;0,FU141+FU142,0)</f>
        <v>1</v>
      </c>
      <c r="FY140" s="345"/>
    </row>
    <row r="141" spans="1:181" x14ac:dyDescent="0.3">
      <c r="A141" s="19"/>
      <c r="B141" s="827" t="s">
        <v>457</v>
      </c>
      <c r="C141" s="835">
        <f>'Générateur Emprise 25ans'!$F7</f>
        <v>0.2</v>
      </c>
      <c r="D141" s="835"/>
      <c r="E141" s="835" t="s">
        <v>18</v>
      </c>
      <c r="F141" s="834">
        <f>IF(AND(C125&lt;0,D125&lt;0),SUM(C139:C142),0)</f>
        <v>0</v>
      </c>
      <c r="G141" s="345"/>
      <c r="H141" t="s">
        <v>457</v>
      </c>
      <c r="I141">
        <f>'Générateur Emprise 25ans'!$F7</f>
        <v>0.2</v>
      </c>
      <c r="K141" t="s">
        <v>18</v>
      </c>
      <c r="L141">
        <f>IF(AND(I125&lt;0,J125&lt;0),SUM(I139:I142),0)</f>
        <v>0</v>
      </c>
      <c r="M141" s="345"/>
      <c r="N141" t="s">
        <v>457</v>
      </c>
      <c r="O141">
        <f>'Générateur Emprise 25ans'!$F7</f>
        <v>0.2</v>
      </c>
      <c r="Q141" t="s">
        <v>18</v>
      </c>
      <c r="R141">
        <f>IF(AND(O125&lt;0,P125&lt;0),SUM(O139:O142),0)</f>
        <v>0</v>
      </c>
      <c r="S141" s="345"/>
      <c r="T141" t="s">
        <v>457</v>
      </c>
      <c r="U141">
        <f>'Générateur Emprise 25ans'!$F7</f>
        <v>0.2</v>
      </c>
      <c r="W141" t="s">
        <v>18</v>
      </c>
      <c r="X141">
        <f>IF(AND(U125&lt;0,V125&lt;0),SUM(U139:U142),0)</f>
        <v>0</v>
      </c>
      <c r="Y141" s="345"/>
      <c r="Z141" t="s">
        <v>457</v>
      </c>
      <c r="AA141">
        <f>'Générateur Emprise 25ans'!$F7</f>
        <v>0.2</v>
      </c>
      <c r="AC141" t="s">
        <v>18</v>
      </c>
      <c r="AD141">
        <f>IF(AND(AA125&lt;0,AB125&lt;0),SUM(AA139:AA142),0)</f>
        <v>0</v>
      </c>
      <c r="AE141" s="345"/>
      <c r="AF141" t="s">
        <v>457</v>
      </c>
      <c r="AG141">
        <f>'Générateur Emprise 25ans'!$F7</f>
        <v>0.2</v>
      </c>
      <c r="AI141" t="s">
        <v>18</v>
      </c>
      <c r="AJ141">
        <f>IF(AND(AG125&lt;0,AH125&lt;0),SUM(AG139:AG142),0)</f>
        <v>0</v>
      </c>
      <c r="AK141" s="345"/>
      <c r="AL141" t="s">
        <v>457</v>
      </c>
      <c r="AM141">
        <f>'Générateur Emprise 25ans'!$F7</f>
        <v>0.2</v>
      </c>
      <c r="AO141" t="s">
        <v>18</v>
      </c>
      <c r="AP141">
        <f>IF(AND(AM125&lt;0,AN125&lt;0),SUM(AM139:AM142),0)</f>
        <v>0</v>
      </c>
      <c r="AQ141" s="345"/>
      <c r="AR141" t="s">
        <v>457</v>
      </c>
      <c r="AS141">
        <f>'Générateur Emprise 25ans'!$F7</f>
        <v>0.2</v>
      </c>
      <c r="AU141" t="s">
        <v>18</v>
      </c>
      <c r="AV141">
        <f>IF(AND(AS125&lt;0,AT125&lt;0),SUM(AS139:AS142),0)</f>
        <v>0</v>
      </c>
      <c r="AW141" s="345"/>
      <c r="AX141" t="s">
        <v>457</v>
      </c>
      <c r="AY141">
        <f>'Générateur Emprise 25ans'!$F7</f>
        <v>0.2</v>
      </c>
      <c r="BA141" t="s">
        <v>18</v>
      </c>
      <c r="BB141">
        <f>IF(AND(AY125&lt;0,AZ125&lt;0),SUM(AY139:AY142),0)</f>
        <v>0</v>
      </c>
      <c r="BC141" s="345"/>
      <c r="BD141" t="s">
        <v>457</v>
      </c>
      <c r="BE141">
        <f>'Générateur Emprise 25ans'!$F7</f>
        <v>0.2</v>
      </c>
      <c r="BG141" t="s">
        <v>18</v>
      </c>
      <c r="BH141">
        <f>IF(AND(BE125&lt;0,BF125&lt;0),SUM(BE139:BE142),0)</f>
        <v>0</v>
      </c>
      <c r="BI141" s="345"/>
      <c r="BJ141" t="s">
        <v>457</v>
      </c>
      <c r="BK141">
        <f>'Générateur Emprise 25ans'!$F7</f>
        <v>0.2</v>
      </c>
      <c r="BM141" t="s">
        <v>18</v>
      </c>
      <c r="BN141">
        <f>IF(AND(BK125&lt;0,BL125&lt;0),SUM(BK139:BK142),0)</f>
        <v>0</v>
      </c>
      <c r="BO141" s="345"/>
      <c r="BP141" t="s">
        <v>457</v>
      </c>
      <c r="BQ141">
        <f>'Générateur Emprise 25ans'!$F7</f>
        <v>0.2</v>
      </c>
      <c r="BS141" t="s">
        <v>18</v>
      </c>
      <c r="BT141">
        <f>IF(AND(BQ125&lt;0,BR125&lt;0),SUM(BQ139:BQ142),0)</f>
        <v>0</v>
      </c>
      <c r="BU141" s="345"/>
      <c r="BV141" t="s">
        <v>457</v>
      </c>
      <c r="BW141">
        <f>'Générateur Emprise 25ans'!$F7</f>
        <v>0.2</v>
      </c>
      <c r="BY141" t="s">
        <v>18</v>
      </c>
      <c r="BZ141">
        <f>IF(AND(BW125&lt;0,BX125&lt;0),SUM(BW139:BW142),0)</f>
        <v>0</v>
      </c>
      <c r="CA141" s="345"/>
      <c r="CB141" t="s">
        <v>457</v>
      </c>
      <c r="CC141">
        <f>'Générateur Emprise 25ans'!$F7</f>
        <v>0.2</v>
      </c>
      <c r="CE141" t="s">
        <v>18</v>
      </c>
      <c r="CF141">
        <f>IF(AND(CC125&lt;0,CD125&lt;0),SUM(CC139:CC142),0)</f>
        <v>0</v>
      </c>
      <c r="CG141" s="345"/>
      <c r="CH141" t="s">
        <v>457</v>
      </c>
      <c r="CI141">
        <f>'Générateur Emprise 25ans'!$F7</f>
        <v>0.2</v>
      </c>
      <c r="CK141" t="s">
        <v>18</v>
      </c>
      <c r="CL141">
        <f>IF(AND(CI125&lt;0,CJ125&lt;0),SUM(CI139:CI142),0)</f>
        <v>0</v>
      </c>
      <c r="CM141" s="345"/>
      <c r="CN141" t="s">
        <v>457</v>
      </c>
      <c r="CO141">
        <f>'Générateur Emprise 25ans'!$F7</f>
        <v>0.2</v>
      </c>
      <c r="CQ141" t="s">
        <v>18</v>
      </c>
      <c r="CR141">
        <f>IF(AND(CO125&lt;0,CP125&lt;0),SUM(CO139:CO142),0)</f>
        <v>0</v>
      </c>
      <c r="CS141" s="345"/>
      <c r="CT141" t="s">
        <v>457</v>
      </c>
      <c r="CU141">
        <f>'Générateur Emprise 25ans'!$F7</f>
        <v>0.2</v>
      </c>
      <c r="CW141" t="s">
        <v>18</v>
      </c>
      <c r="CX141">
        <f>IF(AND(CU125&lt;0,CV125&lt;0),SUM(CU139:CU142),0)</f>
        <v>0</v>
      </c>
      <c r="CY141" s="345"/>
      <c r="CZ141" t="s">
        <v>457</v>
      </c>
      <c r="DA141">
        <f>'Générateur Emprise 25ans'!$F7</f>
        <v>0.2</v>
      </c>
      <c r="DC141" t="s">
        <v>18</v>
      </c>
      <c r="DD141">
        <f>IF(AND(DA125&lt;0,DB125&lt;0),SUM(DA139:DA142),0)</f>
        <v>0</v>
      </c>
      <c r="DE141" s="345"/>
      <c r="DF141" t="s">
        <v>457</v>
      </c>
      <c r="DG141">
        <f>'Générateur Emprise 25ans'!$F7</f>
        <v>0.2</v>
      </c>
      <c r="DI141" t="s">
        <v>18</v>
      </c>
      <c r="DJ141">
        <f>IF(AND(DG125&lt;0,DH125&lt;0),SUM(DG139:DG142),0)</f>
        <v>0</v>
      </c>
      <c r="DK141" s="345"/>
      <c r="DL141" t="s">
        <v>457</v>
      </c>
      <c r="DM141">
        <f>'Générateur Emprise 25ans'!$F7</f>
        <v>0.2</v>
      </c>
      <c r="DO141" t="s">
        <v>18</v>
      </c>
      <c r="DP141">
        <f>IF(AND(DM125&lt;0,DN125&lt;0),SUM(DM139:DM142),0)</f>
        <v>0</v>
      </c>
      <c r="DQ141" s="345"/>
      <c r="DR141" t="s">
        <v>457</v>
      </c>
      <c r="DS141">
        <f>'Générateur Emprise 25ans'!$F7</f>
        <v>0.2</v>
      </c>
      <c r="DU141" t="s">
        <v>18</v>
      </c>
      <c r="DV141">
        <f>IF(AND(DS125&lt;0,DT125&lt;0),SUM(DS139:DS142),0)</f>
        <v>0</v>
      </c>
      <c r="DW141" s="345"/>
      <c r="DX141" t="s">
        <v>457</v>
      </c>
      <c r="DY141">
        <f>'Générateur Emprise 25ans'!$F7</f>
        <v>0.2</v>
      </c>
      <c r="EA141" t="s">
        <v>18</v>
      </c>
      <c r="EB141">
        <f>IF(AND(DY125&lt;0,DZ125&lt;0),SUM(DY139:DY142),0)</f>
        <v>0</v>
      </c>
      <c r="EC141" s="345"/>
      <c r="ED141" t="s">
        <v>457</v>
      </c>
      <c r="EE141">
        <f>'Générateur Emprise 25ans'!$F7</f>
        <v>0.2</v>
      </c>
      <c r="EG141" t="s">
        <v>18</v>
      </c>
      <c r="EH141">
        <f>IF(AND(EE125&lt;0,EF125&lt;0),SUM(EE139:EE142),0)</f>
        <v>0</v>
      </c>
      <c r="EI141" s="345"/>
      <c r="EJ141" t="s">
        <v>457</v>
      </c>
      <c r="EK141">
        <f>'Générateur Emprise 25ans'!$F7</f>
        <v>0.2</v>
      </c>
      <c r="EM141" t="s">
        <v>18</v>
      </c>
      <c r="EN141">
        <f>IF(AND(EK125&lt;0,EL125&lt;0),SUM(EK139:EK142),0)</f>
        <v>0</v>
      </c>
      <c r="EO141" s="345"/>
      <c r="EP141" t="s">
        <v>457</v>
      </c>
      <c r="EQ141">
        <f>'Générateur Emprise 25ans'!$F7</f>
        <v>0.2</v>
      </c>
      <c r="ES141" t="s">
        <v>18</v>
      </c>
      <c r="ET141">
        <f>IF(AND(EQ125&lt;0,ER125&lt;0),SUM(EQ139:EQ142),0)</f>
        <v>0</v>
      </c>
      <c r="EU141" s="345"/>
      <c r="EV141" t="s">
        <v>457</v>
      </c>
      <c r="EW141">
        <f>'Générateur Emprise 25ans'!$F7</f>
        <v>0.2</v>
      </c>
      <c r="EY141" t="s">
        <v>18</v>
      </c>
      <c r="EZ141">
        <f>IF(AND(EW125&lt;0,EX125&lt;0),SUM(EW139:EW142),0)</f>
        <v>0</v>
      </c>
      <c r="FA141" s="345"/>
      <c r="FB141" t="s">
        <v>457</v>
      </c>
      <c r="FC141">
        <f>'Générateur Emprise 25ans'!$F7</f>
        <v>0.2</v>
      </c>
      <c r="FE141" t="s">
        <v>18</v>
      </c>
      <c r="FF141">
        <f>IF(AND(FC125&lt;0,FD125&lt;0),SUM(FC139:FC142),0)</f>
        <v>0</v>
      </c>
      <c r="FG141" s="345"/>
      <c r="FH141" t="s">
        <v>457</v>
      </c>
      <c r="FI141">
        <f>'Générateur Emprise 25ans'!$F7</f>
        <v>0.2</v>
      </c>
      <c r="FK141" t="s">
        <v>18</v>
      </c>
      <c r="FL141">
        <f>IF(AND(FI125&lt;0,FJ125&lt;0),SUM(FI139:FI142),0)</f>
        <v>0</v>
      </c>
      <c r="FM141" s="345"/>
      <c r="FN141" t="s">
        <v>457</v>
      </c>
      <c r="FO141">
        <f>'Générateur Emprise 25ans'!$F7</f>
        <v>0.2</v>
      </c>
      <c r="FQ141" t="s">
        <v>18</v>
      </c>
      <c r="FR141">
        <f>IF(AND(FO125&lt;0,FP125&lt;0),SUM(FO139:FO142),0)</f>
        <v>0</v>
      </c>
      <c r="FS141" s="345"/>
      <c r="FT141" t="s">
        <v>457</v>
      </c>
      <c r="FU141">
        <f>'Générateur Emprise 25ans'!$F7</f>
        <v>0.2</v>
      </c>
      <c r="FW141" t="s">
        <v>18</v>
      </c>
      <c r="FX141">
        <f>IF(AND(FU125&lt;0,FV125&lt;0),SUM(FU139:FU142),0)</f>
        <v>0</v>
      </c>
      <c r="FY141" s="345"/>
    </row>
    <row r="142" spans="1:181" ht="15" thickBot="1" x14ac:dyDescent="0.35">
      <c r="A142" s="19"/>
      <c r="B142" s="826" t="s">
        <v>456</v>
      </c>
      <c r="C142" s="833">
        <f>'Générateur Emprise 25ans'!$F8</f>
        <v>0.8</v>
      </c>
      <c r="D142" s="833"/>
      <c r="E142" s="833"/>
      <c r="F142" s="832"/>
      <c r="G142" s="345"/>
      <c r="H142" t="s">
        <v>456</v>
      </c>
      <c r="I142">
        <f>'Générateur Emprise 25ans'!$F8</f>
        <v>0.8</v>
      </c>
      <c r="M142" s="345"/>
      <c r="N142" t="s">
        <v>456</v>
      </c>
      <c r="O142">
        <f>'Générateur Emprise 25ans'!$F8</f>
        <v>0.8</v>
      </c>
      <c r="S142" s="345"/>
      <c r="T142" t="s">
        <v>456</v>
      </c>
      <c r="U142">
        <f>'Générateur Emprise 25ans'!$F8</f>
        <v>0.8</v>
      </c>
      <c r="Y142" s="345"/>
      <c r="Z142" t="s">
        <v>456</v>
      </c>
      <c r="AA142">
        <f>'Générateur Emprise 25ans'!$F8</f>
        <v>0.8</v>
      </c>
      <c r="AE142" s="345"/>
      <c r="AF142" t="s">
        <v>456</v>
      </c>
      <c r="AG142">
        <f>'Générateur Emprise 25ans'!$F8</f>
        <v>0.8</v>
      </c>
      <c r="AK142" s="345"/>
      <c r="AL142" t="s">
        <v>456</v>
      </c>
      <c r="AM142">
        <f>'Générateur Emprise 25ans'!$F8</f>
        <v>0.8</v>
      </c>
      <c r="AQ142" s="345"/>
      <c r="AR142" t="s">
        <v>456</v>
      </c>
      <c r="AS142">
        <f>'Générateur Emprise 25ans'!$F8</f>
        <v>0.8</v>
      </c>
      <c r="AW142" s="345"/>
      <c r="AX142" t="s">
        <v>456</v>
      </c>
      <c r="AY142">
        <f>'Générateur Emprise 25ans'!$F8</f>
        <v>0.8</v>
      </c>
      <c r="BC142" s="345"/>
      <c r="BD142" t="s">
        <v>456</v>
      </c>
      <c r="BE142">
        <f>'Générateur Emprise 25ans'!$F8</f>
        <v>0.8</v>
      </c>
      <c r="BI142" s="345"/>
      <c r="BJ142" t="s">
        <v>456</v>
      </c>
      <c r="BK142">
        <f>'Générateur Emprise 25ans'!$F8</f>
        <v>0.8</v>
      </c>
      <c r="BO142" s="345"/>
      <c r="BP142" t="s">
        <v>456</v>
      </c>
      <c r="BQ142">
        <f>'Générateur Emprise 25ans'!$F8</f>
        <v>0.8</v>
      </c>
      <c r="BU142" s="345"/>
      <c r="BV142" t="s">
        <v>456</v>
      </c>
      <c r="BW142">
        <f>'Générateur Emprise 25ans'!$F8</f>
        <v>0.8</v>
      </c>
      <c r="CA142" s="345"/>
      <c r="CB142" t="s">
        <v>456</v>
      </c>
      <c r="CC142">
        <f>'Générateur Emprise 25ans'!$F8</f>
        <v>0.8</v>
      </c>
      <c r="CG142" s="345"/>
      <c r="CH142" t="s">
        <v>456</v>
      </c>
      <c r="CI142">
        <f>'Générateur Emprise 25ans'!$F8</f>
        <v>0.8</v>
      </c>
      <c r="CM142" s="345"/>
      <c r="CN142" t="s">
        <v>456</v>
      </c>
      <c r="CO142">
        <f>'Générateur Emprise 25ans'!$F8</f>
        <v>0.8</v>
      </c>
      <c r="CS142" s="345"/>
      <c r="CT142" t="s">
        <v>456</v>
      </c>
      <c r="CU142">
        <f>'Générateur Emprise 25ans'!$F8</f>
        <v>0.8</v>
      </c>
      <c r="CY142" s="345"/>
      <c r="CZ142" t="s">
        <v>456</v>
      </c>
      <c r="DA142">
        <f>'Générateur Emprise 25ans'!$F8</f>
        <v>0.8</v>
      </c>
      <c r="DE142" s="345"/>
      <c r="DF142" t="s">
        <v>456</v>
      </c>
      <c r="DG142">
        <f>'Générateur Emprise 25ans'!$F8</f>
        <v>0.8</v>
      </c>
      <c r="DK142" s="345"/>
      <c r="DL142" t="s">
        <v>456</v>
      </c>
      <c r="DM142">
        <f>'Générateur Emprise 25ans'!$F8</f>
        <v>0.8</v>
      </c>
      <c r="DQ142" s="345"/>
      <c r="DR142" t="s">
        <v>456</v>
      </c>
      <c r="DS142">
        <f>'Générateur Emprise 25ans'!$F8</f>
        <v>0.8</v>
      </c>
      <c r="DW142" s="345"/>
      <c r="DX142" t="s">
        <v>456</v>
      </c>
      <c r="DY142">
        <f>'Générateur Emprise 25ans'!$F8</f>
        <v>0.8</v>
      </c>
      <c r="EC142" s="345"/>
      <c r="ED142" t="s">
        <v>456</v>
      </c>
      <c r="EE142">
        <f>'Générateur Emprise 25ans'!$F8</f>
        <v>0.8</v>
      </c>
      <c r="EI142" s="345"/>
      <c r="EJ142" t="s">
        <v>456</v>
      </c>
      <c r="EK142">
        <f>'Générateur Emprise 25ans'!$F8</f>
        <v>0.8</v>
      </c>
      <c r="EO142" s="345"/>
      <c r="EP142" t="s">
        <v>456</v>
      </c>
      <c r="EQ142">
        <f>'Générateur Emprise 25ans'!$F8</f>
        <v>0.8</v>
      </c>
      <c r="EU142" s="345"/>
      <c r="EV142" t="s">
        <v>456</v>
      </c>
      <c r="EW142">
        <f>'Générateur Emprise 25ans'!$F8</f>
        <v>0.8</v>
      </c>
      <c r="FA142" s="345"/>
      <c r="FB142" t="s">
        <v>456</v>
      </c>
      <c r="FC142">
        <f>'Générateur Emprise 25ans'!$F8</f>
        <v>0.8</v>
      </c>
      <c r="FG142" s="345"/>
      <c r="FH142" t="s">
        <v>456</v>
      </c>
      <c r="FI142">
        <f>'Générateur Emprise 25ans'!$F8</f>
        <v>0.8</v>
      </c>
      <c r="FM142" s="345"/>
      <c r="FN142" t="s">
        <v>456</v>
      </c>
      <c r="FO142">
        <f>'Générateur Emprise 25ans'!$F8</f>
        <v>0.8</v>
      </c>
      <c r="FS142" s="345"/>
      <c r="FT142" t="s">
        <v>456</v>
      </c>
      <c r="FU142">
        <f>'Générateur Emprise 25ans'!$F8</f>
        <v>0.8</v>
      </c>
      <c r="FY142" s="345"/>
    </row>
    <row r="143" spans="1:181" ht="15" thickBot="1" x14ac:dyDescent="0.35">
      <c r="A143" s="19"/>
      <c r="G143" s="345"/>
      <c r="M143" s="345"/>
      <c r="S143" s="345"/>
      <c r="Y143" s="345"/>
      <c r="AE143" s="345"/>
      <c r="AK143" s="345"/>
      <c r="AQ143" s="345"/>
      <c r="AW143" s="345"/>
      <c r="BC143" s="345"/>
      <c r="BI143" s="345"/>
      <c r="BO143" s="345"/>
      <c r="BU143" s="345"/>
      <c r="CA143" s="345"/>
      <c r="CG143" s="345"/>
      <c r="CM143" s="345"/>
      <c r="CS143" s="345"/>
      <c r="CY143" s="345"/>
      <c r="DE143" s="345"/>
      <c r="DK143" s="345"/>
      <c r="DQ143" s="345"/>
      <c r="DW143" s="345"/>
      <c r="EC143" s="345"/>
      <c r="EI143" s="345"/>
      <c r="EO143" s="345"/>
      <c r="EU143" s="345"/>
      <c r="FA143" s="345"/>
      <c r="FG143" s="345"/>
      <c r="FM143" s="345"/>
      <c r="FS143" s="345"/>
      <c r="FY143" s="345"/>
    </row>
    <row r="144" spans="1:181" x14ac:dyDescent="0.3">
      <c r="A144" s="19"/>
      <c r="B144" s="838"/>
      <c r="C144" s="837" t="s">
        <v>455</v>
      </c>
      <c r="D144" s="837" t="s">
        <v>454</v>
      </c>
      <c r="E144" s="837" t="s">
        <v>453</v>
      </c>
      <c r="F144" s="837" t="s">
        <v>452</v>
      </c>
      <c r="G144" s="836"/>
      <c r="H144" s="838"/>
      <c r="I144" s="837" t="s">
        <v>455</v>
      </c>
      <c r="J144" s="837" t="s">
        <v>454</v>
      </c>
      <c r="K144" s="837" t="s">
        <v>453</v>
      </c>
      <c r="L144" s="837" t="s">
        <v>452</v>
      </c>
      <c r="M144" s="836"/>
      <c r="N144" s="838"/>
      <c r="O144" s="837" t="s">
        <v>455</v>
      </c>
      <c r="P144" s="837" t="s">
        <v>454</v>
      </c>
      <c r="Q144" s="837" t="s">
        <v>453</v>
      </c>
      <c r="R144" s="837" t="s">
        <v>452</v>
      </c>
      <c r="S144" s="836"/>
      <c r="T144" s="838"/>
      <c r="U144" s="837" t="s">
        <v>455</v>
      </c>
      <c r="V144" s="837" t="s">
        <v>454</v>
      </c>
      <c r="W144" s="837" t="s">
        <v>453</v>
      </c>
      <c r="X144" s="837" t="s">
        <v>452</v>
      </c>
      <c r="Y144" s="836"/>
      <c r="Z144" s="838"/>
      <c r="AA144" s="837" t="s">
        <v>455</v>
      </c>
      <c r="AB144" s="837" t="s">
        <v>454</v>
      </c>
      <c r="AC144" s="837" t="s">
        <v>453</v>
      </c>
      <c r="AD144" s="837" t="s">
        <v>452</v>
      </c>
      <c r="AE144" s="836"/>
      <c r="AF144" s="838"/>
      <c r="AG144" s="837" t="s">
        <v>455</v>
      </c>
      <c r="AH144" s="837" t="s">
        <v>454</v>
      </c>
      <c r="AI144" s="837" t="s">
        <v>453</v>
      </c>
      <c r="AJ144" s="837" t="s">
        <v>452</v>
      </c>
      <c r="AK144" s="836"/>
      <c r="AL144" s="838"/>
      <c r="AM144" s="837" t="s">
        <v>455</v>
      </c>
      <c r="AN144" s="837" t="s">
        <v>454</v>
      </c>
      <c r="AO144" s="837" t="s">
        <v>453</v>
      </c>
      <c r="AP144" s="837" t="s">
        <v>452</v>
      </c>
      <c r="AQ144" s="836"/>
      <c r="AR144" s="838"/>
      <c r="AS144" s="837" t="s">
        <v>455</v>
      </c>
      <c r="AT144" s="837" t="s">
        <v>454</v>
      </c>
      <c r="AU144" s="837" t="s">
        <v>453</v>
      </c>
      <c r="AV144" s="837" t="s">
        <v>452</v>
      </c>
      <c r="AW144" s="836"/>
      <c r="AX144" s="838"/>
      <c r="AY144" s="837" t="s">
        <v>455</v>
      </c>
      <c r="AZ144" s="837" t="s">
        <v>454</v>
      </c>
      <c r="BA144" s="837" t="s">
        <v>453</v>
      </c>
      <c r="BB144" s="837" t="s">
        <v>452</v>
      </c>
      <c r="BC144" s="836"/>
      <c r="BD144" s="838"/>
      <c r="BE144" s="837" t="s">
        <v>455</v>
      </c>
      <c r="BF144" s="837" t="s">
        <v>454</v>
      </c>
      <c r="BG144" s="837" t="s">
        <v>453</v>
      </c>
      <c r="BH144" s="837" t="s">
        <v>452</v>
      </c>
      <c r="BI144" s="836"/>
      <c r="BJ144" s="838"/>
      <c r="BK144" s="837" t="s">
        <v>455</v>
      </c>
      <c r="BL144" s="837" t="s">
        <v>454</v>
      </c>
      <c r="BM144" s="837" t="s">
        <v>453</v>
      </c>
      <c r="BN144" s="837" t="s">
        <v>452</v>
      </c>
      <c r="BO144" s="836"/>
      <c r="BP144" s="838"/>
      <c r="BQ144" s="837" t="s">
        <v>455</v>
      </c>
      <c r="BR144" s="837" t="s">
        <v>454</v>
      </c>
      <c r="BS144" s="837" t="s">
        <v>453</v>
      </c>
      <c r="BT144" s="837" t="s">
        <v>452</v>
      </c>
      <c r="BU144" s="836"/>
      <c r="BV144" s="838"/>
      <c r="BW144" s="837" t="s">
        <v>455</v>
      </c>
      <c r="BX144" s="837" t="s">
        <v>454</v>
      </c>
      <c r="BY144" s="837" t="s">
        <v>453</v>
      </c>
      <c r="BZ144" s="837" t="s">
        <v>452</v>
      </c>
      <c r="CA144" s="836"/>
      <c r="CB144" s="838"/>
      <c r="CC144" s="837" t="s">
        <v>455</v>
      </c>
      <c r="CD144" s="837" t="s">
        <v>454</v>
      </c>
      <c r="CE144" s="837" t="s">
        <v>453</v>
      </c>
      <c r="CF144" s="837" t="s">
        <v>452</v>
      </c>
      <c r="CG144" s="836"/>
      <c r="CH144" s="838"/>
      <c r="CI144" s="837" t="s">
        <v>455</v>
      </c>
      <c r="CJ144" s="837" t="s">
        <v>454</v>
      </c>
      <c r="CK144" s="837" t="s">
        <v>453</v>
      </c>
      <c r="CL144" s="837" t="s">
        <v>452</v>
      </c>
      <c r="CM144" s="836"/>
      <c r="CN144" s="838"/>
      <c r="CO144" s="837" t="s">
        <v>455</v>
      </c>
      <c r="CP144" s="837" t="s">
        <v>454</v>
      </c>
      <c r="CQ144" s="837" t="s">
        <v>453</v>
      </c>
      <c r="CR144" s="837" t="s">
        <v>452</v>
      </c>
      <c r="CS144" s="836"/>
      <c r="CT144" s="838"/>
      <c r="CU144" s="837" t="s">
        <v>455</v>
      </c>
      <c r="CV144" s="837" t="s">
        <v>454</v>
      </c>
      <c r="CW144" s="837" t="s">
        <v>453</v>
      </c>
      <c r="CX144" s="837" t="s">
        <v>452</v>
      </c>
      <c r="CY144" s="836"/>
      <c r="CZ144" s="838"/>
      <c r="DA144" s="837" t="s">
        <v>455</v>
      </c>
      <c r="DB144" s="837" t="s">
        <v>454</v>
      </c>
      <c r="DC144" s="837" t="s">
        <v>453</v>
      </c>
      <c r="DD144" s="837" t="s">
        <v>452</v>
      </c>
      <c r="DE144" s="836"/>
      <c r="DF144" s="838"/>
      <c r="DG144" s="837" t="s">
        <v>455</v>
      </c>
      <c r="DH144" s="837" t="s">
        <v>454</v>
      </c>
      <c r="DI144" s="837" t="s">
        <v>453</v>
      </c>
      <c r="DJ144" s="837" t="s">
        <v>452</v>
      </c>
      <c r="DK144" s="836"/>
      <c r="DL144" s="838"/>
      <c r="DM144" s="837" t="s">
        <v>455</v>
      </c>
      <c r="DN144" s="837" t="s">
        <v>454</v>
      </c>
      <c r="DO144" s="837" t="s">
        <v>453</v>
      </c>
      <c r="DP144" s="837" t="s">
        <v>452</v>
      </c>
      <c r="DQ144" s="836"/>
      <c r="DR144" s="838"/>
      <c r="DS144" s="837" t="s">
        <v>455</v>
      </c>
      <c r="DT144" s="837" t="s">
        <v>454</v>
      </c>
      <c r="DU144" s="837" t="s">
        <v>453</v>
      </c>
      <c r="DV144" s="837" t="s">
        <v>452</v>
      </c>
      <c r="DW144" s="836"/>
      <c r="DX144" s="838"/>
      <c r="DY144" s="837" t="s">
        <v>455</v>
      </c>
      <c r="DZ144" s="837" t="s">
        <v>454</v>
      </c>
      <c r="EA144" s="837" t="s">
        <v>453</v>
      </c>
      <c r="EB144" s="837" t="s">
        <v>452</v>
      </c>
      <c r="EC144" s="836"/>
      <c r="ED144" s="838"/>
      <c r="EE144" s="837" t="s">
        <v>455</v>
      </c>
      <c r="EF144" s="837" t="s">
        <v>454</v>
      </c>
      <c r="EG144" s="837" t="s">
        <v>453</v>
      </c>
      <c r="EH144" s="837" t="s">
        <v>452</v>
      </c>
      <c r="EI144" s="836"/>
      <c r="EJ144" s="838"/>
      <c r="EK144" s="837" t="s">
        <v>455</v>
      </c>
      <c r="EL144" s="837" t="s">
        <v>454</v>
      </c>
      <c r="EM144" s="837" t="s">
        <v>453</v>
      </c>
      <c r="EN144" s="837" t="s">
        <v>452</v>
      </c>
      <c r="EO144" s="836"/>
      <c r="EP144" s="838"/>
      <c r="EQ144" s="837" t="s">
        <v>455</v>
      </c>
      <c r="ER144" s="837" t="s">
        <v>454</v>
      </c>
      <c r="ES144" s="837" t="s">
        <v>453</v>
      </c>
      <c r="ET144" s="837" t="s">
        <v>452</v>
      </c>
      <c r="EU144" s="836"/>
      <c r="EV144" s="838"/>
      <c r="EW144" s="837" t="s">
        <v>455</v>
      </c>
      <c r="EX144" s="837" t="s">
        <v>454</v>
      </c>
      <c r="EY144" s="837" t="s">
        <v>453</v>
      </c>
      <c r="EZ144" s="837" t="s">
        <v>452</v>
      </c>
      <c r="FA144" s="836"/>
      <c r="FB144" s="838"/>
      <c r="FC144" s="837" t="s">
        <v>455</v>
      </c>
      <c r="FD144" s="837" t="s">
        <v>454</v>
      </c>
      <c r="FE144" s="837" t="s">
        <v>453</v>
      </c>
      <c r="FF144" s="837" t="s">
        <v>452</v>
      </c>
      <c r="FG144" s="836"/>
      <c r="FH144" s="838"/>
      <c r="FI144" s="837" t="s">
        <v>455</v>
      </c>
      <c r="FJ144" s="837" t="s">
        <v>454</v>
      </c>
      <c r="FK144" s="837" t="s">
        <v>453</v>
      </c>
      <c r="FL144" s="837" t="s">
        <v>452</v>
      </c>
      <c r="FM144" s="836"/>
      <c r="FN144" s="838"/>
      <c r="FO144" s="837" t="s">
        <v>455</v>
      </c>
      <c r="FP144" s="837" t="s">
        <v>454</v>
      </c>
      <c r="FQ144" s="837" t="s">
        <v>453</v>
      </c>
      <c r="FR144" s="837" t="s">
        <v>452</v>
      </c>
      <c r="FS144" s="836"/>
      <c r="FT144" s="838"/>
      <c r="FU144" s="837" t="s">
        <v>455</v>
      </c>
      <c r="FV144" s="837" t="s">
        <v>454</v>
      </c>
      <c r="FW144" s="837" t="s">
        <v>453</v>
      </c>
      <c r="FX144" s="837" t="s">
        <v>452</v>
      </c>
      <c r="FY144" s="836"/>
    </row>
    <row r="145" spans="1:181" x14ac:dyDescent="0.3">
      <c r="A145" s="19"/>
      <c r="B145" s="827" t="s">
        <v>451</v>
      </c>
      <c r="C145" s="835"/>
      <c r="D145" s="835"/>
      <c r="E145" s="835"/>
      <c r="F145" s="835"/>
      <c r="G145" s="834"/>
      <c r="H145" s="827" t="s">
        <v>451</v>
      </c>
      <c r="I145" s="835"/>
      <c r="J145" s="835"/>
      <c r="K145" s="835"/>
      <c r="L145" s="835"/>
      <c r="M145" s="834"/>
      <c r="N145" s="827" t="s">
        <v>451</v>
      </c>
      <c r="O145" s="835"/>
      <c r="P145" s="835"/>
      <c r="Q145" s="835"/>
      <c r="R145" s="835"/>
      <c r="S145" s="834"/>
      <c r="T145" s="827" t="s">
        <v>451</v>
      </c>
      <c r="U145" s="835"/>
      <c r="V145" s="835"/>
      <c r="W145" s="835"/>
      <c r="X145" s="835"/>
      <c r="Y145" s="834"/>
      <c r="Z145" s="827" t="s">
        <v>451</v>
      </c>
      <c r="AA145" s="835"/>
      <c r="AB145" s="835"/>
      <c r="AC145" s="835"/>
      <c r="AD145" s="835"/>
      <c r="AE145" s="834"/>
      <c r="AF145" s="827" t="s">
        <v>451</v>
      </c>
      <c r="AG145" s="835"/>
      <c r="AH145" s="835"/>
      <c r="AI145" s="835"/>
      <c r="AJ145" s="835"/>
      <c r="AK145" s="834"/>
      <c r="AL145" s="827" t="s">
        <v>451</v>
      </c>
      <c r="AM145" s="835"/>
      <c r="AN145" s="835"/>
      <c r="AO145" s="835"/>
      <c r="AP145" s="835"/>
      <c r="AQ145" s="834"/>
      <c r="AR145" s="827" t="s">
        <v>451</v>
      </c>
      <c r="AS145" s="835"/>
      <c r="AT145" s="835"/>
      <c r="AU145" s="835"/>
      <c r="AV145" s="835"/>
      <c r="AW145" s="834"/>
      <c r="AX145" s="827" t="s">
        <v>451</v>
      </c>
      <c r="AY145" s="835"/>
      <c r="AZ145" s="835"/>
      <c r="BA145" s="835"/>
      <c r="BB145" s="835"/>
      <c r="BC145" s="834"/>
      <c r="BD145" s="827" t="s">
        <v>451</v>
      </c>
      <c r="BE145" s="835"/>
      <c r="BF145" s="835"/>
      <c r="BG145" s="835"/>
      <c r="BH145" s="835"/>
      <c r="BI145" s="834"/>
      <c r="BJ145" s="827" t="s">
        <v>451</v>
      </c>
      <c r="BK145" s="835"/>
      <c r="BL145" s="835"/>
      <c r="BM145" s="835"/>
      <c r="BN145" s="835"/>
      <c r="BO145" s="834"/>
      <c r="BP145" s="827" t="s">
        <v>451</v>
      </c>
      <c r="BQ145" s="835"/>
      <c r="BR145" s="835"/>
      <c r="BS145" s="835"/>
      <c r="BT145" s="835"/>
      <c r="BU145" s="834"/>
      <c r="BV145" s="827" t="s">
        <v>451</v>
      </c>
      <c r="BW145" s="835"/>
      <c r="BX145" s="835"/>
      <c r="BY145" s="835"/>
      <c r="BZ145" s="835"/>
      <c r="CA145" s="834"/>
      <c r="CB145" s="827" t="s">
        <v>451</v>
      </c>
      <c r="CC145" s="835"/>
      <c r="CD145" s="835"/>
      <c r="CE145" s="835"/>
      <c r="CF145" s="835"/>
      <c r="CG145" s="834"/>
      <c r="CH145" s="827" t="s">
        <v>451</v>
      </c>
      <c r="CI145" s="835"/>
      <c r="CJ145" s="835"/>
      <c r="CK145" s="835"/>
      <c r="CL145" s="835"/>
      <c r="CM145" s="834"/>
      <c r="CN145" s="827" t="s">
        <v>451</v>
      </c>
      <c r="CO145" s="835"/>
      <c r="CP145" s="835"/>
      <c r="CQ145" s="835"/>
      <c r="CR145" s="835"/>
      <c r="CS145" s="834"/>
      <c r="CT145" s="827" t="s">
        <v>451</v>
      </c>
      <c r="CU145" s="835"/>
      <c r="CV145" s="835"/>
      <c r="CW145" s="835"/>
      <c r="CX145" s="835"/>
      <c r="CY145" s="834"/>
      <c r="CZ145" s="827" t="s">
        <v>451</v>
      </c>
      <c r="DA145" s="835"/>
      <c r="DB145" s="835"/>
      <c r="DC145" s="835"/>
      <c r="DD145" s="835"/>
      <c r="DE145" s="834"/>
      <c r="DF145" s="827" t="s">
        <v>451</v>
      </c>
      <c r="DG145" s="835"/>
      <c r="DH145" s="835"/>
      <c r="DI145" s="835"/>
      <c r="DJ145" s="835"/>
      <c r="DK145" s="834"/>
      <c r="DL145" s="827" t="s">
        <v>451</v>
      </c>
      <c r="DM145" s="835"/>
      <c r="DN145" s="835"/>
      <c r="DO145" s="835"/>
      <c r="DP145" s="835"/>
      <c r="DQ145" s="834"/>
      <c r="DR145" s="827" t="s">
        <v>451</v>
      </c>
      <c r="DS145" s="835"/>
      <c r="DT145" s="835"/>
      <c r="DU145" s="835"/>
      <c r="DV145" s="835"/>
      <c r="DW145" s="834"/>
      <c r="DX145" s="827" t="s">
        <v>451</v>
      </c>
      <c r="DY145" s="835"/>
      <c r="DZ145" s="835"/>
      <c r="EA145" s="835"/>
      <c r="EB145" s="835"/>
      <c r="EC145" s="834"/>
      <c r="ED145" s="827" t="s">
        <v>451</v>
      </c>
      <c r="EE145" s="835"/>
      <c r="EF145" s="835"/>
      <c r="EG145" s="835"/>
      <c r="EH145" s="835"/>
      <c r="EI145" s="834"/>
      <c r="EJ145" s="827" t="s">
        <v>451</v>
      </c>
      <c r="EK145" s="835"/>
      <c r="EL145" s="835"/>
      <c r="EM145" s="835"/>
      <c r="EN145" s="835"/>
      <c r="EO145" s="834"/>
      <c r="EP145" s="827" t="s">
        <v>451</v>
      </c>
      <c r="EQ145" s="835"/>
      <c r="ER145" s="835"/>
      <c r="ES145" s="835"/>
      <c r="ET145" s="835"/>
      <c r="EU145" s="834"/>
      <c r="EV145" s="827" t="s">
        <v>451</v>
      </c>
      <c r="EW145" s="835"/>
      <c r="EX145" s="835"/>
      <c r="EY145" s="835"/>
      <c r="EZ145" s="835"/>
      <c r="FA145" s="834"/>
      <c r="FB145" s="827" t="s">
        <v>451</v>
      </c>
      <c r="FC145" s="835"/>
      <c r="FD145" s="835"/>
      <c r="FE145" s="835"/>
      <c r="FF145" s="835"/>
      <c r="FG145" s="834"/>
      <c r="FH145" s="827" t="s">
        <v>451</v>
      </c>
      <c r="FI145" s="835"/>
      <c r="FJ145" s="835"/>
      <c r="FK145" s="835"/>
      <c r="FL145" s="835"/>
      <c r="FM145" s="834"/>
      <c r="FN145" s="827" t="s">
        <v>451</v>
      </c>
      <c r="FO145" s="835"/>
      <c r="FP145" s="835"/>
      <c r="FQ145" s="835"/>
      <c r="FR145" s="835"/>
      <c r="FS145" s="834"/>
      <c r="FT145" s="827" t="s">
        <v>451</v>
      </c>
      <c r="FU145" s="835"/>
      <c r="FV145" s="835"/>
      <c r="FW145" s="835"/>
      <c r="FX145" s="835"/>
      <c r="FY145" s="834"/>
    </row>
    <row r="146" spans="1:181" x14ac:dyDescent="0.3">
      <c r="A146" s="19"/>
      <c r="B146" s="827" t="s">
        <v>450</v>
      </c>
      <c r="C146" s="835">
        <f>('Générateur Emprise 25ans'!$C$13+'Générateur Emprise 25ans'!$C$14)/(2*100)</f>
        <v>0.75</v>
      </c>
      <c r="D146" s="835">
        <f>(D$135*2*C146)</f>
        <v>-0.30000000000000004</v>
      </c>
      <c r="E146" s="835">
        <f>B$135+(B$135*D146)</f>
        <v>5.4599999999999991</v>
      </c>
      <c r="F146" s="835">
        <f>E146*E73/10000</f>
        <v>7.8623999999999986E-2</v>
      </c>
      <c r="G146" s="834"/>
      <c r="H146" s="827" t="s">
        <v>450</v>
      </c>
      <c r="I146" s="835">
        <f>('Générateur Emprise 25ans'!$C$13+'Générateur Emprise 25ans'!$C$14)/(2*100)</f>
        <v>0.75</v>
      </c>
      <c r="J146" s="835">
        <f>(J$135*2*I146)</f>
        <v>-0.30000000000000004</v>
      </c>
      <c r="K146" s="835">
        <f>H$135+(H$135*J146)</f>
        <v>7</v>
      </c>
      <c r="L146" s="835">
        <f>K146*K73/10000</f>
        <v>0.1008</v>
      </c>
      <c r="M146" s="834"/>
      <c r="N146" s="827" t="s">
        <v>450</v>
      </c>
      <c r="O146" s="835">
        <f>('Générateur Emprise 25ans'!$C$13+'Générateur Emprise 25ans'!$C$14)/(2*100)</f>
        <v>0.75</v>
      </c>
      <c r="P146" s="835">
        <f>(P$135*2*O146)</f>
        <v>-0.30000000000000004</v>
      </c>
      <c r="Q146" s="835">
        <f>N$135+(N$135*P146)</f>
        <v>5.9499999999999993</v>
      </c>
      <c r="R146" s="835">
        <f>Q146*Q73/10000</f>
        <v>8.5679999999999992E-2</v>
      </c>
      <c r="S146" s="834"/>
      <c r="T146" s="827" t="s">
        <v>450</v>
      </c>
      <c r="U146" s="835">
        <f>('Générateur Emprise 25ans'!$C$13+'Générateur Emprise 25ans'!$C$14)/(2*100)</f>
        <v>0.75</v>
      </c>
      <c r="V146" s="835">
        <f>(V$135*2*U146)</f>
        <v>-7.5000000000000011E-2</v>
      </c>
      <c r="W146" s="835">
        <f>T$135+(T$135*V146)</f>
        <v>8.7874999999999996</v>
      </c>
      <c r="X146" s="835">
        <f>W146*W73/10000</f>
        <v>0.12653999999999999</v>
      </c>
      <c r="Y146" s="834"/>
      <c r="Z146" s="827" t="s">
        <v>450</v>
      </c>
      <c r="AA146" s="835">
        <f>('Générateur Emprise 25ans'!$C$13+'Générateur Emprise 25ans'!$C$14)/(2*100)</f>
        <v>0.75</v>
      </c>
      <c r="AB146" s="835">
        <f>(AB$135*2*AA146)</f>
        <v>-0.30000000000000004</v>
      </c>
      <c r="AC146" s="835">
        <f>Z$135+(Z$135*AB146)</f>
        <v>5.4599999999999991</v>
      </c>
      <c r="AD146" s="835">
        <f>AC146*AC73/10000</f>
        <v>7.8623999999999986E-2</v>
      </c>
      <c r="AE146" s="834"/>
      <c r="AF146" s="827" t="s">
        <v>450</v>
      </c>
      <c r="AG146" s="835">
        <f>('Générateur Emprise 25ans'!$C$13+'Générateur Emprise 25ans'!$C$14)/(2*100)</f>
        <v>0.75</v>
      </c>
      <c r="AH146" s="835">
        <f>(AH$135*2*AG146)</f>
        <v>-0.30000000000000004</v>
      </c>
      <c r="AI146" s="835">
        <f>AF$135+(AF$135*AH146)</f>
        <v>7</v>
      </c>
      <c r="AJ146" s="835">
        <f>AI146*AI73/10000</f>
        <v>0.1008</v>
      </c>
      <c r="AK146" s="834"/>
      <c r="AL146" s="827" t="s">
        <v>450</v>
      </c>
      <c r="AM146" s="835">
        <f>('Générateur Emprise 25ans'!$C$13+'Générateur Emprise 25ans'!$C$14)/(2*100)</f>
        <v>0.75</v>
      </c>
      <c r="AN146" s="835">
        <f>(AN$135*2*AM146)</f>
        <v>-0.30000000000000004</v>
      </c>
      <c r="AO146" s="835">
        <f>AL$135+(AL$135*AN146)</f>
        <v>5.9499999999999993</v>
      </c>
      <c r="AP146" s="835">
        <f>AO146*AO73/10000</f>
        <v>8.5679999999999992E-2</v>
      </c>
      <c r="AQ146" s="834"/>
      <c r="AR146" s="827" t="s">
        <v>450</v>
      </c>
      <c r="AS146" s="835">
        <f>('Générateur Emprise 25ans'!$C$13+'Générateur Emprise 25ans'!$C$14)/(2*100)</f>
        <v>0.75</v>
      </c>
      <c r="AT146" s="835">
        <f>(AT$135*2*AS146)</f>
        <v>-7.5000000000000011E-2</v>
      </c>
      <c r="AU146" s="835">
        <f>AR$135+(AR$135*AT146)</f>
        <v>8.7874999999999996</v>
      </c>
      <c r="AV146" s="835">
        <f>AU146*AU73/10000</f>
        <v>0.12653999999999999</v>
      </c>
      <c r="AW146" s="834"/>
      <c r="AX146" s="827" t="s">
        <v>450</v>
      </c>
      <c r="AY146" s="835">
        <f>('Générateur Emprise 25ans'!$C$13+'Générateur Emprise 25ans'!$C$14)/(2*100)</f>
        <v>0.75</v>
      </c>
      <c r="AZ146" s="835">
        <f>(AZ$135*2*AY146)</f>
        <v>-0.30000000000000004</v>
      </c>
      <c r="BA146" s="835">
        <f>AX$135+(AX$135*AZ146)</f>
        <v>5.4599999999999991</v>
      </c>
      <c r="BB146" s="835">
        <f>BA146*BA73/10000</f>
        <v>7.8623999999999986E-2</v>
      </c>
      <c r="BC146" s="834"/>
      <c r="BD146" s="827" t="s">
        <v>450</v>
      </c>
      <c r="BE146" s="835">
        <f>('Générateur Emprise 25ans'!$C$13+'Générateur Emprise 25ans'!$C$14)/(2*100)</f>
        <v>0.75</v>
      </c>
      <c r="BF146" s="835">
        <f>(BF$135*2*BE146)</f>
        <v>-0.30000000000000004</v>
      </c>
      <c r="BG146" s="835">
        <f>BD$135+(BD$135*BF146)</f>
        <v>7</v>
      </c>
      <c r="BH146" s="835">
        <f>BG146*BG73/10000</f>
        <v>0.1008</v>
      </c>
      <c r="BI146" s="834"/>
      <c r="BJ146" s="827" t="s">
        <v>450</v>
      </c>
      <c r="BK146" s="835">
        <f>('Générateur Emprise 25ans'!$C$13+'Générateur Emprise 25ans'!$C$14)/(2*100)</f>
        <v>0.75</v>
      </c>
      <c r="BL146" s="835">
        <f>(BL$135*2*BK146)</f>
        <v>-0.30000000000000004</v>
      </c>
      <c r="BM146" s="835">
        <f>BJ$135+(BJ$135*BL146)</f>
        <v>5.9499999999999993</v>
      </c>
      <c r="BN146" s="835">
        <f>BM146*BM73/10000</f>
        <v>8.5679999999999992E-2</v>
      </c>
      <c r="BO146" s="834"/>
      <c r="BP146" s="827" t="s">
        <v>450</v>
      </c>
      <c r="BQ146" s="835">
        <f>('Générateur Emprise 25ans'!$C$13+'Générateur Emprise 25ans'!$C$14)/(2*100)</f>
        <v>0.75</v>
      </c>
      <c r="BR146" s="835">
        <f>(BR$135*2*BQ146)</f>
        <v>-7.5000000000000011E-2</v>
      </c>
      <c r="BS146" s="835">
        <f>BP$135+(BP$135*BR146)</f>
        <v>8.7874999999999996</v>
      </c>
      <c r="BT146" s="835">
        <f>BS146*BS73/10000</f>
        <v>0.12653999999999999</v>
      </c>
      <c r="BU146" s="834"/>
      <c r="BV146" s="827" t="s">
        <v>450</v>
      </c>
      <c r="BW146" s="835">
        <f>('Générateur Emprise 25ans'!$C$13+'Générateur Emprise 25ans'!$C$14)/(2*100)</f>
        <v>0.75</v>
      </c>
      <c r="BX146" s="835">
        <f>(BX$135*2*BW146)</f>
        <v>-0.30000000000000004</v>
      </c>
      <c r="BY146" s="835">
        <f>BV$135+(BV$135*BX146)</f>
        <v>5.4599999999999991</v>
      </c>
      <c r="BZ146" s="835">
        <f>BY146*BY73/10000</f>
        <v>7.8623999999999986E-2</v>
      </c>
      <c r="CA146" s="834"/>
      <c r="CB146" s="827" t="s">
        <v>450</v>
      </c>
      <c r="CC146" s="835">
        <f>('Générateur Emprise 25ans'!$C$13+'Générateur Emprise 25ans'!$C$14)/(2*100)</f>
        <v>0.75</v>
      </c>
      <c r="CD146" s="835">
        <f>(CD$135*2*CC146)</f>
        <v>-0.30000000000000004</v>
      </c>
      <c r="CE146" s="835">
        <f>CB$135+(CB$135*CD146)</f>
        <v>7</v>
      </c>
      <c r="CF146" s="835">
        <f>CE146*CE73/10000</f>
        <v>0.1008</v>
      </c>
      <c r="CG146" s="834"/>
      <c r="CH146" s="827" t="s">
        <v>450</v>
      </c>
      <c r="CI146" s="835">
        <f>('Générateur Emprise 25ans'!$C$13+'Générateur Emprise 25ans'!$C$14)/(2*100)</f>
        <v>0.75</v>
      </c>
      <c r="CJ146" s="835">
        <f>(CJ$135*2*CI146)</f>
        <v>-0.30000000000000004</v>
      </c>
      <c r="CK146" s="835">
        <f>CH$135+(CH$135*CJ146)</f>
        <v>5.9499999999999993</v>
      </c>
      <c r="CL146" s="835">
        <f>CK146*CK73/10000</f>
        <v>8.5679999999999992E-2</v>
      </c>
      <c r="CM146" s="834"/>
      <c r="CN146" s="827" t="s">
        <v>450</v>
      </c>
      <c r="CO146" s="835">
        <f>('Générateur Emprise 25ans'!$C$13+'Générateur Emprise 25ans'!$C$14)/(2*100)</f>
        <v>0.75</v>
      </c>
      <c r="CP146" s="835">
        <f>(CP$135*2*CO146)</f>
        <v>-7.5000000000000011E-2</v>
      </c>
      <c r="CQ146" s="835">
        <f>CN$135+(CN$135*CP146)</f>
        <v>8.7874999999999996</v>
      </c>
      <c r="CR146" s="835">
        <f>CQ146*CQ73/10000</f>
        <v>0.12653999999999999</v>
      </c>
      <c r="CS146" s="834"/>
      <c r="CT146" s="827" t="s">
        <v>450</v>
      </c>
      <c r="CU146" s="835">
        <f>('Générateur Emprise 25ans'!$C$13+'Générateur Emprise 25ans'!$C$14)/(2*100)</f>
        <v>0.75</v>
      </c>
      <c r="CV146" s="835">
        <f>(CV$135*2*CU146)</f>
        <v>-0.30000000000000004</v>
      </c>
      <c r="CW146" s="835">
        <f>CT$135+(CT$135*CV146)</f>
        <v>5.4599999999999991</v>
      </c>
      <c r="CX146" s="835">
        <f>CW146*CW73/10000</f>
        <v>7.8623999999999986E-2</v>
      </c>
      <c r="CY146" s="834"/>
      <c r="CZ146" s="827" t="s">
        <v>450</v>
      </c>
      <c r="DA146" s="835">
        <f>('Générateur Emprise 25ans'!$C$13+'Générateur Emprise 25ans'!$C$14)/(2*100)</f>
        <v>0.75</v>
      </c>
      <c r="DB146" s="835">
        <f>(DB$135*2*DA146)</f>
        <v>-0.30000000000000004</v>
      </c>
      <c r="DC146" s="835">
        <f>CZ$135+(CZ$135*DB146)</f>
        <v>7</v>
      </c>
      <c r="DD146" s="835">
        <f>DC146*DC73/10000</f>
        <v>0.1008</v>
      </c>
      <c r="DE146" s="834"/>
      <c r="DF146" s="827" t="s">
        <v>450</v>
      </c>
      <c r="DG146" s="835">
        <f>('Générateur Emprise 25ans'!$C$13+'Générateur Emprise 25ans'!$C$14)/(2*100)</f>
        <v>0.75</v>
      </c>
      <c r="DH146" s="835">
        <f>(DH$135*2*DG146)</f>
        <v>-0.30000000000000004</v>
      </c>
      <c r="DI146" s="835">
        <f>DF$135+(DF$135*DH146)</f>
        <v>5.9499999999999993</v>
      </c>
      <c r="DJ146" s="835">
        <f>DI146*DI73/10000</f>
        <v>8.5679999999999992E-2</v>
      </c>
      <c r="DK146" s="834"/>
      <c r="DL146" s="827" t="s">
        <v>450</v>
      </c>
      <c r="DM146" s="835">
        <f>('Générateur Emprise 25ans'!$C$13+'Générateur Emprise 25ans'!$C$14)/(2*100)</f>
        <v>0.75</v>
      </c>
      <c r="DN146" s="835">
        <f>(DN$135*2*DM146)</f>
        <v>-7.5000000000000011E-2</v>
      </c>
      <c r="DO146" s="835">
        <f>DL$135+(DL$135*DN146)</f>
        <v>8.7874999999999996</v>
      </c>
      <c r="DP146" s="835">
        <f>DO146*DO73/10000</f>
        <v>0.12653999999999999</v>
      </c>
      <c r="DQ146" s="834"/>
      <c r="DR146" s="827" t="s">
        <v>450</v>
      </c>
      <c r="DS146" s="835">
        <f>('Générateur Emprise 25ans'!$C$13+'Générateur Emprise 25ans'!$C$14)/(2*100)</f>
        <v>0.75</v>
      </c>
      <c r="DT146" s="835">
        <f>(DT$135*2*DS146)</f>
        <v>-0.30000000000000004</v>
      </c>
      <c r="DU146" s="835">
        <f>DR$135+(DR$135*DT146)</f>
        <v>5.4599999999999991</v>
      </c>
      <c r="DV146" s="835">
        <f>DU146*DU73/10000</f>
        <v>7.8623999999999986E-2</v>
      </c>
      <c r="DW146" s="834"/>
      <c r="DX146" s="827" t="s">
        <v>450</v>
      </c>
      <c r="DY146" s="835">
        <f>('Générateur Emprise 25ans'!$C$13+'Générateur Emprise 25ans'!$C$14)/(2*100)</f>
        <v>0.75</v>
      </c>
      <c r="DZ146" s="835">
        <f>(DZ$135*2*DY146)</f>
        <v>-0.30000000000000004</v>
      </c>
      <c r="EA146" s="835">
        <f>DX$135+(DX$135*DZ146)</f>
        <v>7</v>
      </c>
      <c r="EB146" s="835">
        <f>EA146*EA73/10000</f>
        <v>0.1008</v>
      </c>
      <c r="EC146" s="834"/>
      <c r="ED146" s="827" t="s">
        <v>450</v>
      </c>
      <c r="EE146" s="835">
        <f>('Générateur Emprise 25ans'!$C$13+'Générateur Emprise 25ans'!$C$14)/(2*100)</f>
        <v>0.75</v>
      </c>
      <c r="EF146" s="835">
        <f>(EF$135*2*EE146)</f>
        <v>-0.30000000000000004</v>
      </c>
      <c r="EG146" s="835">
        <f>ED$135+(ED$135*EF146)</f>
        <v>5.9499999999999993</v>
      </c>
      <c r="EH146" s="835">
        <f>EG146*EG73/10000</f>
        <v>8.5679999999999992E-2</v>
      </c>
      <c r="EI146" s="834"/>
      <c r="EJ146" s="827" t="s">
        <v>450</v>
      </c>
      <c r="EK146" s="835">
        <f>('Générateur Emprise 25ans'!$C$13+'Générateur Emprise 25ans'!$C$14)/(2*100)</f>
        <v>0.75</v>
      </c>
      <c r="EL146" s="835">
        <f>(EL$135*2*EK146)</f>
        <v>-7.5000000000000011E-2</v>
      </c>
      <c r="EM146" s="835">
        <f>EJ$135+(EJ$135*EL146)</f>
        <v>8.7874999999999996</v>
      </c>
      <c r="EN146" s="835">
        <f>EM146*EM73/10000</f>
        <v>0.12653999999999999</v>
      </c>
      <c r="EO146" s="834"/>
      <c r="EP146" s="827" t="s">
        <v>450</v>
      </c>
      <c r="EQ146" s="835">
        <f>('Générateur Emprise 25ans'!$C$13+'Générateur Emprise 25ans'!$C$14)/(2*100)</f>
        <v>0.75</v>
      </c>
      <c r="ER146" s="835">
        <f>(ER$135*2*EQ146)</f>
        <v>-0.30000000000000004</v>
      </c>
      <c r="ES146" s="835">
        <f>EP$135+(EP$135*ER146)</f>
        <v>5.4599999999999991</v>
      </c>
      <c r="ET146" s="835">
        <f>ES146*ES73/10000</f>
        <v>7.8623999999999986E-2</v>
      </c>
      <c r="EU146" s="834"/>
      <c r="EV146" s="827" t="s">
        <v>450</v>
      </c>
      <c r="EW146" s="835">
        <f>('Générateur Emprise 25ans'!$C$13+'Générateur Emprise 25ans'!$C$14)/(2*100)</f>
        <v>0.75</v>
      </c>
      <c r="EX146" s="835">
        <f>(EX$135*2*EW146)</f>
        <v>-0.30000000000000004</v>
      </c>
      <c r="EY146" s="835">
        <f>EV$135+(EV$135*EX146)</f>
        <v>0</v>
      </c>
      <c r="EZ146" s="835">
        <f>EY146*EY73/10000</f>
        <v>0</v>
      </c>
      <c r="FA146" s="834"/>
      <c r="FB146" s="827" t="s">
        <v>450</v>
      </c>
      <c r="FC146" s="835">
        <f>('Générateur Emprise 25ans'!$C$13+'Générateur Emprise 25ans'!$C$14)/(2*100)</f>
        <v>0.75</v>
      </c>
      <c r="FD146" s="835">
        <f>(FD$135*2*FC146)</f>
        <v>-0.30000000000000004</v>
      </c>
      <c r="FE146" s="835">
        <f>FB$135+(FB$135*FD146)</f>
        <v>0</v>
      </c>
      <c r="FF146" s="835">
        <f>FE146*FE73/10000</f>
        <v>0</v>
      </c>
      <c r="FG146" s="834"/>
      <c r="FH146" s="827" t="s">
        <v>450</v>
      </c>
      <c r="FI146" s="835">
        <f>('Générateur Emprise 25ans'!$C$13+'Générateur Emprise 25ans'!$C$14)/(2*100)</f>
        <v>0.75</v>
      </c>
      <c r="FJ146" s="835">
        <f>(FJ$135*2*FI146)</f>
        <v>-7.5000000000000011E-2</v>
      </c>
      <c r="FK146" s="835">
        <f>FH$135+(FH$135*FJ146)</f>
        <v>0</v>
      </c>
      <c r="FL146" s="835">
        <f>FK146*FK73/10000</f>
        <v>0</v>
      </c>
      <c r="FM146" s="834"/>
      <c r="FN146" s="827" t="s">
        <v>450</v>
      </c>
      <c r="FO146" s="835">
        <f>('Générateur Emprise 25ans'!$C$13+'Générateur Emprise 25ans'!$C$14)/(2*100)</f>
        <v>0.75</v>
      </c>
      <c r="FP146" s="835">
        <f>(FP$135*2*FO146)</f>
        <v>-0.30000000000000004</v>
      </c>
      <c r="FQ146" s="835">
        <f>FN$135+(FN$135*FP146)</f>
        <v>0</v>
      </c>
      <c r="FR146" s="835">
        <f>FQ146*FQ73/10000</f>
        <v>0</v>
      </c>
      <c r="FS146" s="834"/>
      <c r="FT146" s="827" t="s">
        <v>450</v>
      </c>
      <c r="FU146" s="835">
        <f>('Générateur Emprise 25ans'!$C$13+'Générateur Emprise 25ans'!$C$14)/(2*100)</f>
        <v>0.75</v>
      </c>
      <c r="FV146" s="835">
        <f>(FV$135*2*FU146)</f>
        <v>-0.30000000000000004</v>
      </c>
      <c r="FW146" s="835">
        <f>FT$135+(FT$135*FV146)</f>
        <v>0</v>
      </c>
      <c r="FX146" s="835">
        <f>FW146*FW73/10000</f>
        <v>0</v>
      </c>
      <c r="FY146" s="834"/>
    </row>
    <row r="147" spans="1:181" x14ac:dyDescent="0.3">
      <c r="A147" s="19"/>
      <c r="B147" s="827" t="s">
        <v>449</v>
      </c>
      <c r="C147" s="835">
        <f>('Générateur Emprise 25ans'!$C$14+'Générateur Emprise 25ans'!$C$15)/(2*100)</f>
        <v>0.75</v>
      </c>
      <c r="D147" s="835">
        <f>(D$135*2*C147)</f>
        <v>-0.30000000000000004</v>
      </c>
      <c r="E147" s="835">
        <f>B$135+(B$135*D147)</f>
        <v>5.4599999999999991</v>
      </c>
      <c r="F147" s="835">
        <f>E147*E74/10000</f>
        <v>7.8623999999999986E-2</v>
      </c>
      <c r="G147" s="834"/>
      <c r="H147" s="827" t="s">
        <v>449</v>
      </c>
      <c r="I147" s="835">
        <f>('Générateur Emprise 25ans'!$C$14+'Générateur Emprise 25ans'!$C$15)/(2*100)</f>
        <v>0.75</v>
      </c>
      <c r="J147" s="835">
        <f>(J$135*2*I147)</f>
        <v>-0.30000000000000004</v>
      </c>
      <c r="K147" s="835">
        <f>H$135+(H$135*J147)</f>
        <v>7</v>
      </c>
      <c r="L147" s="835">
        <f>K147*K74/10000</f>
        <v>0.1008</v>
      </c>
      <c r="M147" s="834"/>
      <c r="N147" s="827" t="s">
        <v>449</v>
      </c>
      <c r="O147" s="835">
        <f>('Générateur Emprise 25ans'!$C$14+'Générateur Emprise 25ans'!$C$15)/(2*100)</f>
        <v>0.75</v>
      </c>
      <c r="P147" s="835">
        <f>(P$135*2*O147)</f>
        <v>-0.30000000000000004</v>
      </c>
      <c r="Q147" s="835">
        <f>N$135+(N$135*P147)</f>
        <v>5.9499999999999993</v>
      </c>
      <c r="R147" s="835">
        <f>Q147*Q74/10000</f>
        <v>8.5679999999999992E-2</v>
      </c>
      <c r="S147" s="834"/>
      <c r="T147" s="827" t="s">
        <v>449</v>
      </c>
      <c r="U147" s="835">
        <f>('Générateur Emprise 25ans'!$C$14+'Générateur Emprise 25ans'!$C$15)/(2*100)</f>
        <v>0.75</v>
      </c>
      <c r="V147" s="835">
        <f>(V$135*2*U147)</f>
        <v>-7.5000000000000011E-2</v>
      </c>
      <c r="W147" s="835">
        <f>T$135+(T$135*V147)</f>
        <v>8.7874999999999996</v>
      </c>
      <c r="X147" s="835">
        <f>W147*W74/10000</f>
        <v>0.12653999999999999</v>
      </c>
      <c r="Y147" s="834"/>
      <c r="Z147" s="827" t="s">
        <v>449</v>
      </c>
      <c r="AA147" s="835">
        <f>('Générateur Emprise 25ans'!$C$14+'Générateur Emprise 25ans'!$C$15)/(2*100)</f>
        <v>0.75</v>
      </c>
      <c r="AB147" s="835">
        <f>(AB$135*2*AA147)</f>
        <v>-0.30000000000000004</v>
      </c>
      <c r="AC147" s="835">
        <f>Z$135+(Z$135*AB147)</f>
        <v>5.4599999999999991</v>
      </c>
      <c r="AD147" s="835">
        <f>AC147*AC74/10000</f>
        <v>7.8623999999999986E-2</v>
      </c>
      <c r="AE147" s="834"/>
      <c r="AF147" s="827" t="s">
        <v>449</v>
      </c>
      <c r="AG147" s="835">
        <f>('Générateur Emprise 25ans'!$C$14+'Générateur Emprise 25ans'!$C$15)/(2*100)</f>
        <v>0.75</v>
      </c>
      <c r="AH147" s="835">
        <f>(AH$135*2*AG147)</f>
        <v>-0.30000000000000004</v>
      </c>
      <c r="AI147" s="835">
        <f>AF$135+(AF$135*AH147)</f>
        <v>7</v>
      </c>
      <c r="AJ147" s="835">
        <f>AI147*AI74/10000</f>
        <v>0.1008</v>
      </c>
      <c r="AK147" s="834"/>
      <c r="AL147" s="827" t="s">
        <v>449</v>
      </c>
      <c r="AM147" s="835">
        <f>('Générateur Emprise 25ans'!$C$14+'Générateur Emprise 25ans'!$C$15)/(2*100)</f>
        <v>0.75</v>
      </c>
      <c r="AN147" s="835">
        <f>(AN$135*2*AM147)</f>
        <v>-0.30000000000000004</v>
      </c>
      <c r="AO147" s="835">
        <f>AL$135+(AL$135*AN147)</f>
        <v>5.9499999999999993</v>
      </c>
      <c r="AP147" s="835">
        <f>AO147*AO74/10000</f>
        <v>8.5679999999999992E-2</v>
      </c>
      <c r="AQ147" s="834"/>
      <c r="AR147" s="827" t="s">
        <v>449</v>
      </c>
      <c r="AS147" s="835">
        <f>('Générateur Emprise 25ans'!$C$14+'Générateur Emprise 25ans'!$C$15)/(2*100)</f>
        <v>0.75</v>
      </c>
      <c r="AT147" s="835">
        <f>(AT$135*2*AS147)</f>
        <v>-7.5000000000000011E-2</v>
      </c>
      <c r="AU147" s="835">
        <f>AR$135+(AR$135*AT147)</f>
        <v>8.7874999999999996</v>
      </c>
      <c r="AV147" s="835">
        <f>AU147*AU74/10000</f>
        <v>0.12653999999999999</v>
      </c>
      <c r="AW147" s="834"/>
      <c r="AX147" s="827" t="s">
        <v>449</v>
      </c>
      <c r="AY147" s="835">
        <f>('Générateur Emprise 25ans'!$C$14+'Générateur Emprise 25ans'!$C$15)/(2*100)</f>
        <v>0.75</v>
      </c>
      <c r="AZ147" s="835">
        <f>(AZ$135*2*AY147)</f>
        <v>-0.30000000000000004</v>
      </c>
      <c r="BA147" s="835">
        <f>AX$135+(AX$135*AZ147)</f>
        <v>5.4599999999999991</v>
      </c>
      <c r="BB147" s="835">
        <f>BA147*BA74/10000</f>
        <v>7.8623999999999986E-2</v>
      </c>
      <c r="BC147" s="834"/>
      <c r="BD147" s="827" t="s">
        <v>449</v>
      </c>
      <c r="BE147" s="835">
        <f>('Générateur Emprise 25ans'!$C$14+'Générateur Emprise 25ans'!$C$15)/(2*100)</f>
        <v>0.75</v>
      </c>
      <c r="BF147" s="835">
        <f>(BF$135*2*BE147)</f>
        <v>-0.30000000000000004</v>
      </c>
      <c r="BG147" s="835">
        <f>BD$135+(BD$135*BF147)</f>
        <v>7</v>
      </c>
      <c r="BH147" s="835">
        <f>BG147*BG74/10000</f>
        <v>0.1008</v>
      </c>
      <c r="BI147" s="834"/>
      <c r="BJ147" s="827" t="s">
        <v>449</v>
      </c>
      <c r="BK147" s="835">
        <f>('Générateur Emprise 25ans'!$C$14+'Générateur Emprise 25ans'!$C$15)/(2*100)</f>
        <v>0.75</v>
      </c>
      <c r="BL147" s="835">
        <f>(BL$135*2*BK147)</f>
        <v>-0.30000000000000004</v>
      </c>
      <c r="BM147" s="835">
        <f>BJ$135+(BJ$135*BL147)</f>
        <v>5.9499999999999993</v>
      </c>
      <c r="BN147" s="835">
        <f>BM147*BM74/10000</f>
        <v>8.5679999999999992E-2</v>
      </c>
      <c r="BO147" s="834"/>
      <c r="BP147" s="827" t="s">
        <v>449</v>
      </c>
      <c r="BQ147" s="835">
        <f>('Générateur Emprise 25ans'!$C$14+'Générateur Emprise 25ans'!$C$15)/(2*100)</f>
        <v>0.75</v>
      </c>
      <c r="BR147" s="835">
        <f>(BR$135*2*BQ147)</f>
        <v>-7.5000000000000011E-2</v>
      </c>
      <c r="BS147" s="835">
        <f>BP$135+(BP$135*BR147)</f>
        <v>8.7874999999999996</v>
      </c>
      <c r="BT147" s="835">
        <f>BS147*BS74/10000</f>
        <v>0.12653999999999999</v>
      </c>
      <c r="BU147" s="834"/>
      <c r="BV147" s="827" t="s">
        <v>449</v>
      </c>
      <c r="BW147" s="835">
        <f>('Générateur Emprise 25ans'!$C$14+'Générateur Emprise 25ans'!$C$15)/(2*100)</f>
        <v>0.75</v>
      </c>
      <c r="BX147" s="835">
        <f>(BX$135*2*BW147)</f>
        <v>-0.30000000000000004</v>
      </c>
      <c r="BY147" s="835">
        <f>BV$135+(BV$135*BX147)</f>
        <v>5.4599999999999991</v>
      </c>
      <c r="BZ147" s="835">
        <f>BY147*BY74/10000</f>
        <v>7.8623999999999986E-2</v>
      </c>
      <c r="CA147" s="834"/>
      <c r="CB147" s="827" t="s">
        <v>449</v>
      </c>
      <c r="CC147" s="835">
        <f>('Générateur Emprise 25ans'!$C$14+'Générateur Emprise 25ans'!$C$15)/(2*100)</f>
        <v>0.75</v>
      </c>
      <c r="CD147" s="835">
        <f>(CD$135*2*CC147)</f>
        <v>-0.30000000000000004</v>
      </c>
      <c r="CE147" s="835">
        <f>CB$135+(CB$135*CD147)</f>
        <v>7</v>
      </c>
      <c r="CF147" s="835">
        <f>CE147*CE74/10000</f>
        <v>0.1008</v>
      </c>
      <c r="CG147" s="834"/>
      <c r="CH147" s="827" t="s">
        <v>449</v>
      </c>
      <c r="CI147" s="835">
        <f>('Générateur Emprise 25ans'!$C$14+'Générateur Emprise 25ans'!$C$15)/(2*100)</f>
        <v>0.75</v>
      </c>
      <c r="CJ147" s="835">
        <f>(CJ$135*2*CI147)</f>
        <v>-0.30000000000000004</v>
      </c>
      <c r="CK147" s="835">
        <f>CH$135+(CH$135*CJ147)</f>
        <v>5.9499999999999993</v>
      </c>
      <c r="CL147" s="835">
        <f>CK147*CK74/10000</f>
        <v>8.5679999999999992E-2</v>
      </c>
      <c r="CM147" s="834"/>
      <c r="CN147" s="827" t="s">
        <v>449</v>
      </c>
      <c r="CO147" s="835">
        <f>('Générateur Emprise 25ans'!$C$14+'Générateur Emprise 25ans'!$C$15)/(2*100)</f>
        <v>0.75</v>
      </c>
      <c r="CP147" s="835">
        <f>(CP$135*2*CO147)</f>
        <v>-7.5000000000000011E-2</v>
      </c>
      <c r="CQ147" s="835">
        <f>CN$135+(CN$135*CP147)</f>
        <v>8.7874999999999996</v>
      </c>
      <c r="CR147" s="835">
        <f>CQ147*CQ74/10000</f>
        <v>0.12653999999999999</v>
      </c>
      <c r="CS147" s="834"/>
      <c r="CT147" s="827" t="s">
        <v>449</v>
      </c>
      <c r="CU147" s="835">
        <f>('Générateur Emprise 25ans'!$C$14+'Générateur Emprise 25ans'!$C$15)/(2*100)</f>
        <v>0.75</v>
      </c>
      <c r="CV147" s="835">
        <f>(CV$135*2*CU147)</f>
        <v>-0.30000000000000004</v>
      </c>
      <c r="CW147" s="835">
        <f>CT$135+(CT$135*CV147)</f>
        <v>5.4599999999999991</v>
      </c>
      <c r="CX147" s="835">
        <f>CW147*CW74/10000</f>
        <v>7.8623999999999986E-2</v>
      </c>
      <c r="CY147" s="834"/>
      <c r="CZ147" s="827" t="s">
        <v>449</v>
      </c>
      <c r="DA147" s="835">
        <f>('Générateur Emprise 25ans'!$C$14+'Générateur Emprise 25ans'!$C$15)/(2*100)</f>
        <v>0.75</v>
      </c>
      <c r="DB147" s="835">
        <f>(DB$135*2*DA147)</f>
        <v>-0.30000000000000004</v>
      </c>
      <c r="DC147" s="835">
        <f>CZ$135+(CZ$135*DB147)</f>
        <v>7</v>
      </c>
      <c r="DD147" s="835">
        <f>DC147*DC74/10000</f>
        <v>0.1008</v>
      </c>
      <c r="DE147" s="834"/>
      <c r="DF147" s="827" t="s">
        <v>449</v>
      </c>
      <c r="DG147" s="835">
        <f>('Générateur Emprise 25ans'!$C$14+'Générateur Emprise 25ans'!$C$15)/(2*100)</f>
        <v>0.75</v>
      </c>
      <c r="DH147" s="835">
        <f>(DH$135*2*DG147)</f>
        <v>-0.30000000000000004</v>
      </c>
      <c r="DI147" s="835">
        <f>DF$135+(DF$135*DH147)</f>
        <v>5.9499999999999993</v>
      </c>
      <c r="DJ147" s="835">
        <f>DI147*DI74/10000</f>
        <v>8.5679999999999992E-2</v>
      </c>
      <c r="DK147" s="834"/>
      <c r="DL147" s="827" t="s">
        <v>449</v>
      </c>
      <c r="DM147" s="835">
        <f>('Générateur Emprise 25ans'!$C$14+'Générateur Emprise 25ans'!$C$15)/(2*100)</f>
        <v>0.75</v>
      </c>
      <c r="DN147" s="835">
        <f>(DN$135*2*DM147)</f>
        <v>-7.5000000000000011E-2</v>
      </c>
      <c r="DO147" s="835">
        <f>DL$135+(DL$135*DN147)</f>
        <v>8.7874999999999996</v>
      </c>
      <c r="DP147" s="835">
        <f>DO147*DO74/10000</f>
        <v>0.12653999999999999</v>
      </c>
      <c r="DQ147" s="834"/>
      <c r="DR147" s="827" t="s">
        <v>449</v>
      </c>
      <c r="DS147" s="835">
        <f>('Générateur Emprise 25ans'!$C$14+'Générateur Emprise 25ans'!$C$15)/(2*100)</f>
        <v>0.75</v>
      </c>
      <c r="DT147" s="835">
        <f>(DT$135*2*DS147)</f>
        <v>-0.30000000000000004</v>
      </c>
      <c r="DU147" s="835">
        <f>DR$135+(DR$135*DT147)</f>
        <v>5.4599999999999991</v>
      </c>
      <c r="DV147" s="835">
        <f>DU147*DU74/10000</f>
        <v>7.8623999999999986E-2</v>
      </c>
      <c r="DW147" s="834"/>
      <c r="DX147" s="827" t="s">
        <v>449</v>
      </c>
      <c r="DY147" s="835">
        <f>('Générateur Emprise 25ans'!$C$14+'Générateur Emprise 25ans'!$C$15)/(2*100)</f>
        <v>0.75</v>
      </c>
      <c r="DZ147" s="835">
        <f>(DZ$135*2*DY147)</f>
        <v>-0.30000000000000004</v>
      </c>
      <c r="EA147" s="835">
        <f>DX$135+(DX$135*DZ147)</f>
        <v>7</v>
      </c>
      <c r="EB147" s="835">
        <f>EA147*EA74/10000</f>
        <v>0.1008</v>
      </c>
      <c r="EC147" s="834"/>
      <c r="ED147" s="827" t="s">
        <v>449</v>
      </c>
      <c r="EE147" s="835">
        <f>('Générateur Emprise 25ans'!$C$14+'Générateur Emprise 25ans'!$C$15)/(2*100)</f>
        <v>0.75</v>
      </c>
      <c r="EF147" s="835">
        <f>(EF$135*2*EE147)</f>
        <v>-0.30000000000000004</v>
      </c>
      <c r="EG147" s="835">
        <f>ED$135+(ED$135*EF147)</f>
        <v>5.9499999999999993</v>
      </c>
      <c r="EH147" s="835">
        <f>EG147*EG74/10000</f>
        <v>8.5679999999999992E-2</v>
      </c>
      <c r="EI147" s="834"/>
      <c r="EJ147" s="827" t="s">
        <v>449</v>
      </c>
      <c r="EK147" s="835">
        <f>('Générateur Emprise 25ans'!$C$14+'Générateur Emprise 25ans'!$C$15)/(2*100)</f>
        <v>0.75</v>
      </c>
      <c r="EL147" s="835">
        <f>(EL$135*2*EK147)</f>
        <v>-7.5000000000000011E-2</v>
      </c>
      <c r="EM147" s="835">
        <f>EJ$135+(EJ$135*EL147)</f>
        <v>8.7874999999999996</v>
      </c>
      <c r="EN147" s="835">
        <f>EM147*EM74/10000</f>
        <v>0.12653999999999999</v>
      </c>
      <c r="EO147" s="834"/>
      <c r="EP147" s="827" t="s">
        <v>449</v>
      </c>
      <c r="EQ147" s="835">
        <f>('Générateur Emprise 25ans'!$C$14+'Générateur Emprise 25ans'!$C$15)/(2*100)</f>
        <v>0.75</v>
      </c>
      <c r="ER147" s="835">
        <f>(ER$135*2*EQ147)</f>
        <v>-0.30000000000000004</v>
      </c>
      <c r="ES147" s="835">
        <f>EP$135+(EP$135*ER147)</f>
        <v>5.4599999999999991</v>
      </c>
      <c r="ET147" s="835">
        <f>ES147*ES74/10000</f>
        <v>7.8623999999999986E-2</v>
      </c>
      <c r="EU147" s="834"/>
      <c r="EV147" s="827" t="s">
        <v>449</v>
      </c>
      <c r="EW147" s="835">
        <f>('Générateur Emprise 25ans'!$C$14+'Générateur Emprise 25ans'!$C$15)/(2*100)</f>
        <v>0.75</v>
      </c>
      <c r="EX147" s="835">
        <f>(EX$135*2*EW147)</f>
        <v>-0.30000000000000004</v>
      </c>
      <c r="EY147" s="835">
        <f>EV$135+(EV$135*EX147)</f>
        <v>0</v>
      </c>
      <c r="EZ147" s="835">
        <f>EY147*EY74/10000</f>
        <v>0</v>
      </c>
      <c r="FA147" s="834"/>
      <c r="FB147" s="827" t="s">
        <v>449</v>
      </c>
      <c r="FC147" s="835">
        <f>('Générateur Emprise 25ans'!$C$14+'Générateur Emprise 25ans'!$C$15)/(2*100)</f>
        <v>0.75</v>
      </c>
      <c r="FD147" s="835">
        <f>(FD$135*2*FC147)</f>
        <v>-0.30000000000000004</v>
      </c>
      <c r="FE147" s="835">
        <f>FB$135+(FB$135*FD147)</f>
        <v>0</v>
      </c>
      <c r="FF147" s="835">
        <f>FE147*FE74/10000</f>
        <v>0</v>
      </c>
      <c r="FG147" s="834"/>
      <c r="FH147" s="827" t="s">
        <v>449</v>
      </c>
      <c r="FI147" s="835">
        <f>('Générateur Emprise 25ans'!$C$14+'Générateur Emprise 25ans'!$C$15)/(2*100)</f>
        <v>0.75</v>
      </c>
      <c r="FJ147" s="835">
        <f>(FJ$135*2*FI147)</f>
        <v>-7.5000000000000011E-2</v>
      </c>
      <c r="FK147" s="835">
        <f>FH$135+(FH$135*FJ147)</f>
        <v>0</v>
      </c>
      <c r="FL147" s="835">
        <f>FK147*FK74/10000</f>
        <v>0</v>
      </c>
      <c r="FM147" s="834"/>
      <c r="FN147" s="827" t="s">
        <v>449</v>
      </c>
      <c r="FO147" s="835">
        <f>('Générateur Emprise 25ans'!$C$14+'Générateur Emprise 25ans'!$C$15)/(2*100)</f>
        <v>0.75</v>
      </c>
      <c r="FP147" s="835">
        <f>(FP$135*2*FO147)</f>
        <v>-0.30000000000000004</v>
      </c>
      <c r="FQ147" s="835">
        <f>FN$135+(FN$135*FP147)</f>
        <v>0</v>
      </c>
      <c r="FR147" s="835">
        <f>FQ147*FQ74/10000</f>
        <v>0</v>
      </c>
      <c r="FS147" s="834"/>
      <c r="FT147" s="827" t="s">
        <v>449</v>
      </c>
      <c r="FU147" s="835">
        <f>('Générateur Emprise 25ans'!$C$14+'Générateur Emprise 25ans'!$C$15)/(2*100)</f>
        <v>0.75</v>
      </c>
      <c r="FV147" s="835">
        <f>(FV$135*2*FU147)</f>
        <v>-0.30000000000000004</v>
      </c>
      <c r="FW147" s="835">
        <f>FT$135+(FT$135*FV147)</f>
        <v>0</v>
      </c>
      <c r="FX147" s="835">
        <f>FW147*FW74/10000</f>
        <v>0</v>
      </c>
      <c r="FY147" s="834"/>
    </row>
    <row r="148" spans="1:181" x14ac:dyDescent="0.3">
      <c r="A148" s="19"/>
      <c r="B148" s="827" t="s">
        <v>448</v>
      </c>
      <c r="C148" s="835">
        <f>('Générateur Emprise 25ans'!$C$15+'Générateur Emprise 25ans'!$C$16)/(2*100)</f>
        <v>1.25</v>
      </c>
      <c r="D148" s="835">
        <f>(D$135*2*C148)</f>
        <v>-0.5</v>
      </c>
      <c r="E148" s="835">
        <f>B$135+(B$135*D148)</f>
        <v>3.9</v>
      </c>
      <c r="F148" s="835">
        <f>E148*E75/10000</f>
        <v>5.6160000000000002E-2</v>
      </c>
      <c r="G148" s="834"/>
      <c r="H148" s="827" t="s">
        <v>448</v>
      </c>
      <c r="I148" s="835">
        <f>('Générateur Emprise 25ans'!$C$15+'Générateur Emprise 25ans'!$C$16)/(2*100)</f>
        <v>1.25</v>
      </c>
      <c r="J148" s="835">
        <f>(J$135*2*I148)</f>
        <v>-0.5</v>
      </c>
      <c r="K148" s="835">
        <f>H$135+(H$135*J148)</f>
        <v>5</v>
      </c>
      <c r="L148" s="835">
        <f>K148*K75/10000</f>
        <v>7.1999999999999995E-2</v>
      </c>
      <c r="M148" s="834"/>
      <c r="N148" s="827" t="s">
        <v>448</v>
      </c>
      <c r="O148" s="835">
        <f>('Générateur Emprise 25ans'!$C$15+'Générateur Emprise 25ans'!$C$16)/(2*100)</f>
        <v>1.25</v>
      </c>
      <c r="P148" s="835">
        <f>(P$135*2*O148)</f>
        <v>-0.5</v>
      </c>
      <c r="Q148" s="835">
        <f>N$135+(N$135*P148)</f>
        <v>4.25</v>
      </c>
      <c r="R148" s="835">
        <f>Q148*Q75/10000</f>
        <v>6.1199999999999997E-2</v>
      </c>
      <c r="S148" s="834"/>
      <c r="T148" s="827" t="s">
        <v>448</v>
      </c>
      <c r="U148" s="835">
        <f>('Générateur Emprise 25ans'!$C$15+'Générateur Emprise 25ans'!$C$16)/(2*100)</f>
        <v>1.25</v>
      </c>
      <c r="V148" s="835">
        <f>(V$135*2*U148)</f>
        <v>-0.125</v>
      </c>
      <c r="W148" s="835">
        <f>T$135+(T$135*V148)</f>
        <v>8.3125</v>
      </c>
      <c r="X148" s="835">
        <f>W148*W75/10000</f>
        <v>0.1197</v>
      </c>
      <c r="Y148" s="834"/>
      <c r="Z148" s="827" t="s">
        <v>448</v>
      </c>
      <c r="AA148" s="835">
        <f>('Générateur Emprise 25ans'!$C$15+'Générateur Emprise 25ans'!$C$16)/(2*100)</f>
        <v>1.25</v>
      </c>
      <c r="AB148" s="835">
        <f>(AB$135*2*AA148)</f>
        <v>-0.5</v>
      </c>
      <c r="AC148" s="835">
        <f>Z$135+(Z$135*AB148)</f>
        <v>3.9</v>
      </c>
      <c r="AD148" s="835">
        <f>AC148*AC75/10000</f>
        <v>5.6160000000000002E-2</v>
      </c>
      <c r="AE148" s="834"/>
      <c r="AF148" s="827" t="s">
        <v>448</v>
      </c>
      <c r="AG148" s="835">
        <f>('Générateur Emprise 25ans'!$C$15+'Générateur Emprise 25ans'!$C$16)/(2*100)</f>
        <v>1.25</v>
      </c>
      <c r="AH148" s="835">
        <f>(AH$135*2*AG148)</f>
        <v>-0.5</v>
      </c>
      <c r="AI148" s="835">
        <f>AF$135+(AF$135*AH148)</f>
        <v>5</v>
      </c>
      <c r="AJ148" s="835">
        <f>AI148*AI75/10000</f>
        <v>7.1999999999999995E-2</v>
      </c>
      <c r="AK148" s="834"/>
      <c r="AL148" s="827" t="s">
        <v>448</v>
      </c>
      <c r="AM148" s="835">
        <f>('Générateur Emprise 25ans'!$C$15+'Générateur Emprise 25ans'!$C$16)/(2*100)</f>
        <v>1.25</v>
      </c>
      <c r="AN148" s="835">
        <f>(AN$135*2*AM148)</f>
        <v>-0.5</v>
      </c>
      <c r="AO148" s="835">
        <f>AL$135+(AL$135*AN148)</f>
        <v>4.25</v>
      </c>
      <c r="AP148" s="835">
        <f>AO148*AO75/10000</f>
        <v>6.1199999999999997E-2</v>
      </c>
      <c r="AQ148" s="834"/>
      <c r="AR148" s="827" t="s">
        <v>448</v>
      </c>
      <c r="AS148" s="835">
        <f>('Générateur Emprise 25ans'!$C$15+'Générateur Emprise 25ans'!$C$16)/(2*100)</f>
        <v>1.25</v>
      </c>
      <c r="AT148" s="835">
        <f>(AT$135*2*AS148)</f>
        <v>-0.125</v>
      </c>
      <c r="AU148" s="835">
        <f>AR$135+(AR$135*AT148)</f>
        <v>8.3125</v>
      </c>
      <c r="AV148" s="835">
        <f>AU148*AU75/10000</f>
        <v>0.1197</v>
      </c>
      <c r="AW148" s="834"/>
      <c r="AX148" s="827" t="s">
        <v>448</v>
      </c>
      <c r="AY148" s="835">
        <f>('Générateur Emprise 25ans'!$C$15+'Générateur Emprise 25ans'!$C$16)/(2*100)</f>
        <v>1.25</v>
      </c>
      <c r="AZ148" s="835">
        <f>(AZ$135*2*AY148)</f>
        <v>-0.5</v>
      </c>
      <c r="BA148" s="835">
        <f>AX$135+(AX$135*AZ148)</f>
        <v>3.9</v>
      </c>
      <c r="BB148" s="835">
        <f>BA148*BA75/10000</f>
        <v>5.6160000000000002E-2</v>
      </c>
      <c r="BC148" s="834"/>
      <c r="BD148" s="827" t="s">
        <v>448</v>
      </c>
      <c r="BE148" s="835">
        <f>('Générateur Emprise 25ans'!$C$15+'Générateur Emprise 25ans'!$C$16)/(2*100)</f>
        <v>1.25</v>
      </c>
      <c r="BF148" s="835">
        <f>(BF$135*2*BE148)</f>
        <v>-0.5</v>
      </c>
      <c r="BG148" s="835">
        <f>BD$135+(BD$135*BF148)</f>
        <v>5</v>
      </c>
      <c r="BH148" s="835">
        <f>BG148*BG75/10000</f>
        <v>7.1999999999999995E-2</v>
      </c>
      <c r="BI148" s="834"/>
      <c r="BJ148" s="827" t="s">
        <v>448</v>
      </c>
      <c r="BK148" s="835">
        <f>('Générateur Emprise 25ans'!$C$15+'Générateur Emprise 25ans'!$C$16)/(2*100)</f>
        <v>1.25</v>
      </c>
      <c r="BL148" s="835">
        <f>(BL$135*2*BK148)</f>
        <v>-0.5</v>
      </c>
      <c r="BM148" s="835">
        <f>BJ$135+(BJ$135*BL148)</f>
        <v>4.25</v>
      </c>
      <c r="BN148" s="835">
        <f>BM148*BM75/10000</f>
        <v>6.1199999999999997E-2</v>
      </c>
      <c r="BO148" s="834"/>
      <c r="BP148" s="827" t="s">
        <v>448</v>
      </c>
      <c r="BQ148" s="835">
        <f>('Générateur Emprise 25ans'!$C$15+'Générateur Emprise 25ans'!$C$16)/(2*100)</f>
        <v>1.25</v>
      </c>
      <c r="BR148" s="835">
        <f>(BR$135*2*BQ148)</f>
        <v>-0.125</v>
      </c>
      <c r="BS148" s="835">
        <f>BP$135+(BP$135*BR148)</f>
        <v>8.3125</v>
      </c>
      <c r="BT148" s="835">
        <f>BS148*BS75/10000</f>
        <v>0.1197</v>
      </c>
      <c r="BU148" s="834"/>
      <c r="BV148" s="827" t="s">
        <v>448</v>
      </c>
      <c r="BW148" s="835">
        <f>('Générateur Emprise 25ans'!$C$15+'Générateur Emprise 25ans'!$C$16)/(2*100)</f>
        <v>1.25</v>
      </c>
      <c r="BX148" s="835">
        <f>(BX$135*2*BW148)</f>
        <v>-0.5</v>
      </c>
      <c r="BY148" s="835">
        <f>BV$135+(BV$135*BX148)</f>
        <v>3.9</v>
      </c>
      <c r="BZ148" s="835">
        <f>BY148*BY75/10000</f>
        <v>5.6160000000000002E-2</v>
      </c>
      <c r="CA148" s="834"/>
      <c r="CB148" s="827" t="s">
        <v>448</v>
      </c>
      <c r="CC148" s="835">
        <f>('Générateur Emprise 25ans'!$C$15+'Générateur Emprise 25ans'!$C$16)/(2*100)</f>
        <v>1.25</v>
      </c>
      <c r="CD148" s="835">
        <f>(CD$135*2*CC148)</f>
        <v>-0.5</v>
      </c>
      <c r="CE148" s="835">
        <f>CB$135+(CB$135*CD148)</f>
        <v>5</v>
      </c>
      <c r="CF148" s="835">
        <f>CE148*CE75/10000</f>
        <v>7.1999999999999995E-2</v>
      </c>
      <c r="CG148" s="834"/>
      <c r="CH148" s="827" t="s">
        <v>448</v>
      </c>
      <c r="CI148" s="835">
        <f>('Générateur Emprise 25ans'!$C$15+'Générateur Emprise 25ans'!$C$16)/(2*100)</f>
        <v>1.25</v>
      </c>
      <c r="CJ148" s="835">
        <f>(CJ$135*2*CI148)</f>
        <v>-0.5</v>
      </c>
      <c r="CK148" s="835">
        <f>CH$135+(CH$135*CJ148)</f>
        <v>4.25</v>
      </c>
      <c r="CL148" s="835">
        <f>CK148*CK75/10000</f>
        <v>6.1199999999999997E-2</v>
      </c>
      <c r="CM148" s="834"/>
      <c r="CN148" s="827" t="s">
        <v>448</v>
      </c>
      <c r="CO148" s="835">
        <f>('Générateur Emprise 25ans'!$C$15+'Générateur Emprise 25ans'!$C$16)/(2*100)</f>
        <v>1.25</v>
      </c>
      <c r="CP148" s="835">
        <f>(CP$135*2*CO148)</f>
        <v>-0.125</v>
      </c>
      <c r="CQ148" s="835">
        <f>CN$135+(CN$135*CP148)</f>
        <v>8.3125</v>
      </c>
      <c r="CR148" s="835">
        <f>CQ148*CQ75/10000</f>
        <v>0.1197</v>
      </c>
      <c r="CS148" s="834"/>
      <c r="CT148" s="827" t="s">
        <v>448</v>
      </c>
      <c r="CU148" s="835">
        <f>('Générateur Emprise 25ans'!$C$15+'Générateur Emprise 25ans'!$C$16)/(2*100)</f>
        <v>1.25</v>
      </c>
      <c r="CV148" s="835">
        <f>(CV$135*2*CU148)</f>
        <v>-0.5</v>
      </c>
      <c r="CW148" s="835">
        <f>CT$135+(CT$135*CV148)</f>
        <v>3.9</v>
      </c>
      <c r="CX148" s="835">
        <f>CW148*CW75/10000</f>
        <v>5.6160000000000002E-2</v>
      </c>
      <c r="CY148" s="834"/>
      <c r="CZ148" s="827" t="s">
        <v>448</v>
      </c>
      <c r="DA148" s="835">
        <f>('Générateur Emprise 25ans'!$C$15+'Générateur Emprise 25ans'!$C$16)/(2*100)</f>
        <v>1.25</v>
      </c>
      <c r="DB148" s="835">
        <f>(DB$135*2*DA148)</f>
        <v>-0.5</v>
      </c>
      <c r="DC148" s="835">
        <f>CZ$135+(CZ$135*DB148)</f>
        <v>5</v>
      </c>
      <c r="DD148" s="835">
        <f>DC148*DC75/10000</f>
        <v>7.1999999999999995E-2</v>
      </c>
      <c r="DE148" s="834"/>
      <c r="DF148" s="827" t="s">
        <v>448</v>
      </c>
      <c r="DG148" s="835">
        <f>('Générateur Emprise 25ans'!$C$15+'Générateur Emprise 25ans'!$C$16)/(2*100)</f>
        <v>1.25</v>
      </c>
      <c r="DH148" s="835">
        <f>(DH$135*2*DG148)</f>
        <v>-0.5</v>
      </c>
      <c r="DI148" s="835">
        <f>DF$135+(DF$135*DH148)</f>
        <v>4.25</v>
      </c>
      <c r="DJ148" s="835">
        <f>DI148*DI75/10000</f>
        <v>6.1199999999999997E-2</v>
      </c>
      <c r="DK148" s="834"/>
      <c r="DL148" s="827" t="s">
        <v>448</v>
      </c>
      <c r="DM148" s="835">
        <f>('Générateur Emprise 25ans'!$C$15+'Générateur Emprise 25ans'!$C$16)/(2*100)</f>
        <v>1.25</v>
      </c>
      <c r="DN148" s="835">
        <f>(DN$135*2*DM148)</f>
        <v>-0.125</v>
      </c>
      <c r="DO148" s="835">
        <f>DL$135+(DL$135*DN148)</f>
        <v>8.3125</v>
      </c>
      <c r="DP148" s="835">
        <f>DO148*DO75/10000</f>
        <v>0.1197</v>
      </c>
      <c r="DQ148" s="834"/>
      <c r="DR148" s="827" t="s">
        <v>448</v>
      </c>
      <c r="DS148" s="835">
        <f>('Générateur Emprise 25ans'!$C$15+'Générateur Emprise 25ans'!$C$16)/(2*100)</f>
        <v>1.25</v>
      </c>
      <c r="DT148" s="835">
        <f>(DT$135*2*DS148)</f>
        <v>-0.5</v>
      </c>
      <c r="DU148" s="835">
        <f>DR$135+(DR$135*DT148)</f>
        <v>3.9</v>
      </c>
      <c r="DV148" s="835">
        <f>DU148*DU75/10000</f>
        <v>5.6160000000000002E-2</v>
      </c>
      <c r="DW148" s="834"/>
      <c r="DX148" s="827" t="s">
        <v>448</v>
      </c>
      <c r="DY148" s="835">
        <f>('Générateur Emprise 25ans'!$C$15+'Générateur Emprise 25ans'!$C$16)/(2*100)</f>
        <v>1.25</v>
      </c>
      <c r="DZ148" s="835">
        <f>(DZ$135*2*DY148)</f>
        <v>-0.5</v>
      </c>
      <c r="EA148" s="835">
        <f>DX$135+(DX$135*DZ148)</f>
        <v>5</v>
      </c>
      <c r="EB148" s="835">
        <f>EA148*EA75/10000</f>
        <v>7.1999999999999995E-2</v>
      </c>
      <c r="EC148" s="834"/>
      <c r="ED148" s="827" t="s">
        <v>448</v>
      </c>
      <c r="EE148" s="835">
        <f>('Générateur Emprise 25ans'!$C$15+'Générateur Emprise 25ans'!$C$16)/(2*100)</f>
        <v>1.25</v>
      </c>
      <c r="EF148" s="835">
        <f>(EF$135*2*EE148)</f>
        <v>-0.5</v>
      </c>
      <c r="EG148" s="835">
        <f>ED$135+(ED$135*EF148)</f>
        <v>4.25</v>
      </c>
      <c r="EH148" s="835">
        <f>EG148*EG75/10000</f>
        <v>6.1199999999999997E-2</v>
      </c>
      <c r="EI148" s="834"/>
      <c r="EJ148" s="827" t="s">
        <v>448</v>
      </c>
      <c r="EK148" s="835">
        <f>('Générateur Emprise 25ans'!$C$15+'Générateur Emprise 25ans'!$C$16)/(2*100)</f>
        <v>1.25</v>
      </c>
      <c r="EL148" s="835">
        <f>(EL$135*2*EK148)</f>
        <v>-0.125</v>
      </c>
      <c r="EM148" s="835">
        <f>EJ$135+(EJ$135*EL148)</f>
        <v>8.3125</v>
      </c>
      <c r="EN148" s="835">
        <f>EM148*EM75/10000</f>
        <v>0.1197</v>
      </c>
      <c r="EO148" s="834"/>
      <c r="EP148" s="827" t="s">
        <v>448</v>
      </c>
      <c r="EQ148" s="835">
        <f>('Générateur Emprise 25ans'!$C$15+'Générateur Emprise 25ans'!$C$16)/(2*100)</f>
        <v>1.25</v>
      </c>
      <c r="ER148" s="835">
        <f>(ER$135*2*EQ148)</f>
        <v>-0.5</v>
      </c>
      <c r="ES148" s="835">
        <f>EP$135+(EP$135*ER148)</f>
        <v>3.9</v>
      </c>
      <c r="ET148" s="835">
        <f>ES148*ES75/10000</f>
        <v>5.6160000000000002E-2</v>
      </c>
      <c r="EU148" s="834"/>
      <c r="EV148" s="827" t="s">
        <v>448</v>
      </c>
      <c r="EW148" s="835">
        <f>('Générateur Emprise 25ans'!$C$15+'Générateur Emprise 25ans'!$C$16)/(2*100)</f>
        <v>1.25</v>
      </c>
      <c r="EX148" s="835">
        <f>(EX$135*2*EW148)</f>
        <v>-0.5</v>
      </c>
      <c r="EY148" s="835">
        <f>EV$135+(EV$135*EX148)</f>
        <v>0</v>
      </c>
      <c r="EZ148" s="835">
        <f>EY148*EY75/10000</f>
        <v>0</v>
      </c>
      <c r="FA148" s="834"/>
      <c r="FB148" s="827" t="s">
        <v>448</v>
      </c>
      <c r="FC148" s="835">
        <f>('Générateur Emprise 25ans'!$C$15+'Générateur Emprise 25ans'!$C$16)/(2*100)</f>
        <v>1.25</v>
      </c>
      <c r="FD148" s="835">
        <f>(FD$135*2*FC148)</f>
        <v>-0.5</v>
      </c>
      <c r="FE148" s="835">
        <f>FB$135+(FB$135*FD148)</f>
        <v>0</v>
      </c>
      <c r="FF148" s="835">
        <f>FE148*FE75/10000</f>
        <v>0</v>
      </c>
      <c r="FG148" s="834"/>
      <c r="FH148" s="827" t="s">
        <v>448</v>
      </c>
      <c r="FI148" s="835">
        <f>('Générateur Emprise 25ans'!$C$15+'Générateur Emprise 25ans'!$C$16)/(2*100)</f>
        <v>1.25</v>
      </c>
      <c r="FJ148" s="835">
        <f>(FJ$135*2*FI148)</f>
        <v>-0.125</v>
      </c>
      <c r="FK148" s="835">
        <f>FH$135+(FH$135*FJ148)</f>
        <v>0</v>
      </c>
      <c r="FL148" s="835">
        <f>FK148*FK75/10000</f>
        <v>0</v>
      </c>
      <c r="FM148" s="834"/>
      <c r="FN148" s="827" t="s">
        <v>448</v>
      </c>
      <c r="FO148" s="835">
        <f>('Générateur Emprise 25ans'!$C$15+'Générateur Emprise 25ans'!$C$16)/(2*100)</f>
        <v>1.25</v>
      </c>
      <c r="FP148" s="835">
        <f>(FP$135*2*FO148)</f>
        <v>-0.5</v>
      </c>
      <c r="FQ148" s="835">
        <f>FN$135+(FN$135*FP148)</f>
        <v>0</v>
      </c>
      <c r="FR148" s="835">
        <f>FQ148*FQ75/10000</f>
        <v>0</v>
      </c>
      <c r="FS148" s="834"/>
      <c r="FT148" s="827" t="s">
        <v>448</v>
      </c>
      <c r="FU148" s="835">
        <f>('Générateur Emprise 25ans'!$C$15+'Générateur Emprise 25ans'!$C$16)/(2*100)</f>
        <v>1.25</v>
      </c>
      <c r="FV148" s="835">
        <f>(FV$135*2*FU148)</f>
        <v>-0.5</v>
      </c>
      <c r="FW148" s="835">
        <f>FT$135+(FT$135*FV148)</f>
        <v>0</v>
      </c>
      <c r="FX148" s="835">
        <f>FW148*FW75/10000</f>
        <v>0</v>
      </c>
      <c r="FY148" s="834"/>
    </row>
    <row r="149" spans="1:181" x14ac:dyDescent="0.3">
      <c r="A149" s="19"/>
      <c r="B149" s="827" t="s">
        <v>447</v>
      </c>
      <c r="C149" s="835">
        <f>('Générateur Emprise 25ans'!$C$16+'Générateur Emprise 25ans'!$C$13)/(2*100)</f>
        <v>1.25</v>
      </c>
      <c r="D149" s="835">
        <f>(D$135*2*C149)</f>
        <v>-0.5</v>
      </c>
      <c r="E149" s="835">
        <f>B$135+(B$135*D149)</f>
        <v>3.9</v>
      </c>
      <c r="F149" s="835">
        <f>E149*E76/10000</f>
        <v>5.6160000000000002E-2</v>
      </c>
      <c r="G149" s="834"/>
      <c r="H149" s="827" t="s">
        <v>447</v>
      </c>
      <c r="I149" s="835">
        <f>('Générateur Emprise 25ans'!$C$16+'Générateur Emprise 25ans'!$C$13)/(2*100)</f>
        <v>1.25</v>
      </c>
      <c r="J149" s="835">
        <f>(J$135*2*I149)</f>
        <v>-0.5</v>
      </c>
      <c r="K149" s="835">
        <f>H$135+(H$135*J149)</f>
        <v>5</v>
      </c>
      <c r="L149" s="835">
        <f>K149*K76/10000</f>
        <v>7.1999999999999995E-2</v>
      </c>
      <c r="M149" s="834"/>
      <c r="N149" s="827" t="s">
        <v>447</v>
      </c>
      <c r="O149" s="835">
        <f>('Générateur Emprise 25ans'!$C$16+'Générateur Emprise 25ans'!$C$13)/(2*100)</f>
        <v>1.25</v>
      </c>
      <c r="P149" s="835">
        <f>(P$135*2*O149)</f>
        <v>-0.5</v>
      </c>
      <c r="Q149" s="835">
        <f>N$135+(N$135*P149)</f>
        <v>4.25</v>
      </c>
      <c r="R149" s="835">
        <f>Q149*Q76/10000</f>
        <v>6.1199999999999997E-2</v>
      </c>
      <c r="S149" s="834"/>
      <c r="T149" s="827" t="s">
        <v>447</v>
      </c>
      <c r="U149" s="835">
        <f>('Générateur Emprise 25ans'!$C$16+'Générateur Emprise 25ans'!$C$13)/(2*100)</f>
        <v>1.25</v>
      </c>
      <c r="V149" s="835">
        <f>(V$135*2*U149)</f>
        <v>-0.125</v>
      </c>
      <c r="W149" s="835">
        <f>T$135+(T$135*V149)</f>
        <v>8.3125</v>
      </c>
      <c r="X149" s="835">
        <f>W149*W76/10000</f>
        <v>0.1197</v>
      </c>
      <c r="Y149" s="834"/>
      <c r="Z149" s="827" t="s">
        <v>447</v>
      </c>
      <c r="AA149" s="835">
        <f>('Générateur Emprise 25ans'!$C$16+'Générateur Emprise 25ans'!$C$13)/(2*100)</f>
        <v>1.25</v>
      </c>
      <c r="AB149" s="835">
        <f>(AB$135*2*AA149)</f>
        <v>-0.5</v>
      </c>
      <c r="AC149" s="835">
        <f>Z$135+(Z$135*AB149)</f>
        <v>3.9</v>
      </c>
      <c r="AD149" s="835">
        <f>AC149*AC76/10000</f>
        <v>5.6160000000000002E-2</v>
      </c>
      <c r="AE149" s="834"/>
      <c r="AF149" s="827" t="s">
        <v>447</v>
      </c>
      <c r="AG149" s="835">
        <f>('Générateur Emprise 25ans'!$C$16+'Générateur Emprise 25ans'!$C$13)/(2*100)</f>
        <v>1.25</v>
      </c>
      <c r="AH149" s="835">
        <f>(AH$135*2*AG149)</f>
        <v>-0.5</v>
      </c>
      <c r="AI149" s="835">
        <f>AF$135+(AF$135*AH149)</f>
        <v>5</v>
      </c>
      <c r="AJ149" s="835">
        <f>AI149*AI76/10000</f>
        <v>7.1999999999999995E-2</v>
      </c>
      <c r="AK149" s="834"/>
      <c r="AL149" s="827" t="s">
        <v>447</v>
      </c>
      <c r="AM149" s="835">
        <f>('Générateur Emprise 25ans'!$C$16+'Générateur Emprise 25ans'!$C$13)/(2*100)</f>
        <v>1.25</v>
      </c>
      <c r="AN149" s="835">
        <f>(AN$135*2*AM149)</f>
        <v>-0.5</v>
      </c>
      <c r="AO149" s="835">
        <f>AL$135+(AL$135*AN149)</f>
        <v>4.25</v>
      </c>
      <c r="AP149" s="835">
        <f>AO149*AO76/10000</f>
        <v>6.1199999999999997E-2</v>
      </c>
      <c r="AQ149" s="834"/>
      <c r="AR149" s="827" t="s">
        <v>447</v>
      </c>
      <c r="AS149" s="835">
        <f>('Générateur Emprise 25ans'!$C$16+'Générateur Emprise 25ans'!$C$13)/(2*100)</f>
        <v>1.25</v>
      </c>
      <c r="AT149" s="835">
        <f>(AT$135*2*AS149)</f>
        <v>-0.125</v>
      </c>
      <c r="AU149" s="835">
        <f>AR$135+(AR$135*AT149)</f>
        <v>8.3125</v>
      </c>
      <c r="AV149" s="835">
        <f>AU149*AU76/10000</f>
        <v>0.1197</v>
      </c>
      <c r="AW149" s="834"/>
      <c r="AX149" s="827" t="s">
        <v>447</v>
      </c>
      <c r="AY149" s="835">
        <f>('Générateur Emprise 25ans'!$C$16+'Générateur Emprise 25ans'!$C$13)/(2*100)</f>
        <v>1.25</v>
      </c>
      <c r="AZ149" s="835">
        <f>(AZ$135*2*AY149)</f>
        <v>-0.5</v>
      </c>
      <c r="BA149" s="835">
        <f>AX$135+(AX$135*AZ149)</f>
        <v>3.9</v>
      </c>
      <c r="BB149" s="835">
        <f>BA149*BA76/10000</f>
        <v>5.6160000000000002E-2</v>
      </c>
      <c r="BC149" s="834"/>
      <c r="BD149" s="827" t="s">
        <v>447</v>
      </c>
      <c r="BE149" s="835">
        <f>('Générateur Emprise 25ans'!$C$16+'Générateur Emprise 25ans'!$C$13)/(2*100)</f>
        <v>1.25</v>
      </c>
      <c r="BF149" s="835">
        <f>(BF$135*2*BE149)</f>
        <v>-0.5</v>
      </c>
      <c r="BG149" s="835">
        <f>BD$135+(BD$135*BF149)</f>
        <v>5</v>
      </c>
      <c r="BH149" s="835">
        <f>BG149*BG76/10000</f>
        <v>7.1999999999999995E-2</v>
      </c>
      <c r="BI149" s="834"/>
      <c r="BJ149" s="827" t="s">
        <v>447</v>
      </c>
      <c r="BK149" s="835">
        <f>('Générateur Emprise 25ans'!$C$16+'Générateur Emprise 25ans'!$C$13)/(2*100)</f>
        <v>1.25</v>
      </c>
      <c r="BL149" s="835">
        <f>(BL$135*2*BK149)</f>
        <v>-0.5</v>
      </c>
      <c r="BM149" s="835">
        <f>BJ$135+(BJ$135*BL149)</f>
        <v>4.25</v>
      </c>
      <c r="BN149" s="835">
        <f>BM149*BM76/10000</f>
        <v>6.1199999999999997E-2</v>
      </c>
      <c r="BO149" s="834"/>
      <c r="BP149" s="827" t="s">
        <v>447</v>
      </c>
      <c r="BQ149" s="835">
        <f>('Générateur Emprise 25ans'!$C$16+'Générateur Emprise 25ans'!$C$13)/(2*100)</f>
        <v>1.25</v>
      </c>
      <c r="BR149" s="835">
        <f>(BR$135*2*BQ149)</f>
        <v>-0.125</v>
      </c>
      <c r="BS149" s="835">
        <f>BP$135+(BP$135*BR149)</f>
        <v>8.3125</v>
      </c>
      <c r="BT149" s="835">
        <f>BS149*BS76/10000</f>
        <v>0.1197</v>
      </c>
      <c r="BU149" s="834"/>
      <c r="BV149" s="827" t="s">
        <v>447</v>
      </c>
      <c r="BW149" s="835">
        <f>('Générateur Emprise 25ans'!$C$16+'Générateur Emprise 25ans'!$C$13)/(2*100)</f>
        <v>1.25</v>
      </c>
      <c r="BX149" s="835">
        <f>(BX$135*2*BW149)</f>
        <v>-0.5</v>
      </c>
      <c r="BY149" s="835">
        <f>BV$135+(BV$135*BX149)</f>
        <v>3.9</v>
      </c>
      <c r="BZ149" s="835">
        <f>BY149*BY76/10000</f>
        <v>5.6160000000000002E-2</v>
      </c>
      <c r="CA149" s="834"/>
      <c r="CB149" s="827" t="s">
        <v>447</v>
      </c>
      <c r="CC149" s="835">
        <f>('Générateur Emprise 25ans'!$C$16+'Générateur Emprise 25ans'!$C$13)/(2*100)</f>
        <v>1.25</v>
      </c>
      <c r="CD149" s="835">
        <f>(CD$135*2*CC149)</f>
        <v>-0.5</v>
      </c>
      <c r="CE149" s="835">
        <f>CB$135+(CB$135*CD149)</f>
        <v>5</v>
      </c>
      <c r="CF149" s="835">
        <f>CE149*CE76/10000</f>
        <v>7.1999999999999995E-2</v>
      </c>
      <c r="CG149" s="834"/>
      <c r="CH149" s="827" t="s">
        <v>447</v>
      </c>
      <c r="CI149" s="835">
        <f>('Générateur Emprise 25ans'!$C$16+'Générateur Emprise 25ans'!$C$13)/(2*100)</f>
        <v>1.25</v>
      </c>
      <c r="CJ149" s="835">
        <f>(CJ$135*2*CI149)</f>
        <v>-0.5</v>
      </c>
      <c r="CK149" s="835">
        <f>CH$135+(CH$135*CJ149)</f>
        <v>4.25</v>
      </c>
      <c r="CL149" s="835">
        <f>CK149*CK76/10000</f>
        <v>6.1199999999999997E-2</v>
      </c>
      <c r="CM149" s="834"/>
      <c r="CN149" s="827" t="s">
        <v>447</v>
      </c>
      <c r="CO149" s="835">
        <f>('Générateur Emprise 25ans'!$C$16+'Générateur Emprise 25ans'!$C$13)/(2*100)</f>
        <v>1.25</v>
      </c>
      <c r="CP149" s="835">
        <f>(CP$135*2*CO149)</f>
        <v>-0.125</v>
      </c>
      <c r="CQ149" s="835">
        <f>CN$135+(CN$135*CP149)</f>
        <v>8.3125</v>
      </c>
      <c r="CR149" s="835">
        <f>CQ149*CQ76/10000</f>
        <v>0.1197</v>
      </c>
      <c r="CS149" s="834"/>
      <c r="CT149" s="827" t="s">
        <v>447</v>
      </c>
      <c r="CU149" s="835">
        <f>('Générateur Emprise 25ans'!$C$16+'Générateur Emprise 25ans'!$C$13)/(2*100)</f>
        <v>1.25</v>
      </c>
      <c r="CV149" s="835">
        <f>(CV$135*2*CU149)</f>
        <v>-0.5</v>
      </c>
      <c r="CW149" s="835">
        <f>CT$135+(CT$135*CV149)</f>
        <v>3.9</v>
      </c>
      <c r="CX149" s="835">
        <f>CW149*CW76/10000</f>
        <v>5.6160000000000002E-2</v>
      </c>
      <c r="CY149" s="834"/>
      <c r="CZ149" s="827" t="s">
        <v>447</v>
      </c>
      <c r="DA149" s="835">
        <f>('Générateur Emprise 25ans'!$C$16+'Générateur Emprise 25ans'!$C$13)/(2*100)</f>
        <v>1.25</v>
      </c>
      <c r="DB149" s="835">
        <f>(DB$135*2*DA149)</f>
        <v>-0.5</v>
      </c>
      <c r="DC149" s="835">
        <f>CZ$135+(CZ$135*DB149)</f>
        <v>5</v>
      </c>
      <c r="DD149" s="835">
        <f>DC149*DC76/10000</f>
        <v>7.1999999999999995E-2</v>
      </c>
      <c r="DE149" s="834"/>
      <c r="DF149" s="827" t="s">
        <v>447</v>
      </c>
      <c r="DG149" s="835">
        <f>('Générateur Emprise 25ans'!$C$16+'Générateur Emprise 25ans'!$C$13)/(2*100)</f>
        <v>1.25</v>
      </c>
      <c r="DH149" s="835">
        <f>(DH$135*2*DG149)</f>
        <v>-0.5</v>
      </c>
      <c r="DI149" s="835">
        <f>DF$135+(DF$135*DH149)</f>
        <v>4.25</v>
      </c>
      <c r="DJ149" s="835">
        <f>DI149*DI76/10000</f>
        <v>6.1199999999999997E-2</v>
      </c>
      <c r="DK149" s="834"/>
      <c r="DL149" s="827" t="s">
        <v>447</v>
      </c>
      <c r="DM149" s="835">
        <f>('Générateur Emprise 25ans'!$C$16+'Générateur Emprise 25ans'!$C$13)/(2*100)</f>
        <v>1.25</v>
      </c>
      <c r="DN149" s="835">
        <f>(DN$135*2*DM149)</f>
        <v>-0.125</v>
      </c>
      <c r="DO149" s="835">
        <f>DL$135+(DL$135*DN149)</f>
        <v>8.3125</v>
      </c>
      <c r="DP149" s="835">
        <f>DO149*DO76/10000</f>
        <v>0.1197</v>
      </c>
      <c r="DQ149" s="834"/>
      <c r="DR149" s="827" t="s">
        <v>447</v>
      </c>
      <c r="DS149" s="835">
        <f>('Générateur Emprise 25ans'!$C$16+'Générateur Emprise 25ans'!$C$13)/(2*100)</f>
        <v>1.25</v>
      </c>
      <c r="DT149" s="835">
        <f>(DT$135*2*DS149)</f>
        <v>-0.5</v>
      </c>
      <c r="DU149" s="835">
        <f>DR$135+(DR$135*DT149)</f>
        <v>3.9</v>
      </c>
      <c r="DV149" s="835">
        <f>DU149*DU76/10000</f>
        <v>5.6160000000000002E-2</v>
      </c>
      <c r="DW149" s="834"/>
      <c r="DX149" s="827" t="s">
        <v>447</v>
      </c>
      <c r="DY149" s="835">
        <f>('Générateur Emprise 25ans'!$C$16+'Générateur Emprise 25ans'!$C$13)/(2*100)</f>
        <v>1.25</v>
      </c>
      <c r="DZ149" s="835">
        <f>(DZ$135*2*DY149)</f>
        <v>-0.5</v>
      </c>
      <c r="EA149" s="835">
        <f>DX$135+(DX$135*DZ149)</f>
        <v>5</v>
      </c>
      <c r="EB149" s="835">
        <f>EA149*EA76/10000</f>
        <v>7.1999999999999995E-2</v>
      </c>
      <c r="EC149" s="834"/>
      <c r="ED149" s="827" t="s">
        <v>447</v>
      </c>
      <c r="EE149" s="835">
        <f>('Générateur Emprise 25ans'!$C$16+'Générateur Emprise 25ans'!$C$13)/(2*100)</f>
        <v>1.25</v>
      </c>
      <c r="EF149" s="835">
        <f>(EF$135*2*EE149)</f>
        <v>-0.5</v>
      </c>
      <c r="EG149" s="835">
        <f>ED$135+(ED$135*EF149)</f>
        <v>4.25</v>
      </c>
      <c r="EH149" s="835">
        <f>EG149*EG76/10000</f>
        <v>6.1199999999999997E-2</v>
      </c>
      <c r="EI149" s="834"/>
      <c r="EJ149" s="827" t="s">
        <v>447</v>
      </c>
      <c r="EK149" s="835">
        <f>('Générateur Emprise 25ans'!$C$16+'Générateur Emprise 25ans'!$C$13)/(2*100)</f>
        <v>1.25</v>
      </c>
      <c r="EL149" s="835">
        <f>(EL$135*2*EK149)</f>
        <v>-0.125</v>
      </c>
      <c r="EM149" s="835">
        <f>EJ$135+(EJ$135*EL149)</f>
        <v>8.3125</v>
      </c>
      <c r="EN149" s="835">
        <f>EM149*EM76/10000</f>
        <v>0.1197</v>
      </c>
      <c r="EO149" s="834"/>
      <c r="EP149" s="827" t="s">
        <v>447</v>
      </c>
      <c r="EQ149" s="835">
        <f>('Générateur Emprise 25ans'!$C$16+'Générateur Emprise 25ans'!$C$13)/(2*100)</f>
        <v>1.25</v>
      </c>
      <c r="ER149" s="835">
        <f>(ER$135*2*EQ149)</f>
        <v>-0.5</v>
      </c>
      <c r="ES149" s="835">
        <f>EP$135+(EP$135*ER149)</f>
        <v>3.9</v>
      </c>
      <c r="ET149" s="835">
        <f>ES149*ES76/10000</f>
        <v>5.6160000000000002E-2</v>
      </c>
      <c r="EU149" s="834"/>
      <c r="EV149" s="827" t="s">
        <v>447</v>
      </c>
      <c r="EW149" s="835">
        <f>('Générateur Emprise 25ans'!$C$16+'Générateur Emprise 25ans'!$C$13)/(2*100)</f>
        <v>1.25</v>
      </c>
      <c r="EX149" s="835">
        <f>(EX$135*2*EW149)</f>
        <v>-0.5</v>
      </c>
      <c r="EY149" s="835">
        <f>EV$135+(EV$135*EX149)</f>
        <v>0</v>
      </c>
      <c r="EZ149" s="835">
        <f>EY149*EY76/10000</f>
        <v>0</v>
      </c>
      <c r="FA149" s="834"/>
      <c r="FB149" s="827" t="s">
        <v>447</v>
      </c>
      <c r="FC149" s="835">
        <f>('Générateur Emprise 25ans'!$C$16+'Générateur Emprise 25ans'!$C$13)/(2*100)</f>
        <v>1.25</v>
      </c>
      <c r="FD149" s="835">
        <f>(FD$135*2*FC149)</f>
        <v>-0.5</v>
      </c>
      <c r="FE149" s="835">
        <f>FB$135+(FB$135*FD149)</f>
        <v>0</v>
      </c>
      <c r="FF149" s="835">
        <f>FE149*FE76/10000</f>
        <v>0</v>
      </c>
      <c r="FG149" s="834"/>
      <c r="FH149" s="827" t="s">
        <v>447</v>
      </c>
      <c r="FI149" s="835">
        <f>('Générateur Emprise 25ans'!$C$16+'Générateur Emprise 25ans'!$C$13)/(2*100)</f>
        <v>1.25</v>
      </c>
      <c r="FJ149" s="835">
        <f>(FJ$135*2*FI149)</f>
        <v>-0.125</v>
      </c>
      <c r="FK149" s="835">
        <f>FH$135+(FH$135*FJ149)</f>
        <v>0</v>
      </c>
      <c r="FL149" s="835">
        <f>FK149*FK76/10000</f>
        <v>0</v>
      </c>
      <c r="FM149" s="834"/>
      <c r="FN149" s="827" t="s">
        <v>447</v>
      </c>
      <c r="FO149" s="835">
        <f>('Générateur Emprise 25ans'!$C$16+'Générateur Emprise 25ans'!$C$13)/(2*100)</f>
        <v>1.25</v>
      </c>
      <c r="FP149" s="835">
        <f>(FP$135*2*FO149)</f>
        <v>-0.5</v>
      </c>
      <c r="FQ149" s="835">
        <f>FN$135+(FN$135*FP149)</f>
        <v>0</v>
      </c>
      <c r="FR149" s="835">
        <f>FQ149*FQ76/10000</f>
        <v>0</v>
      </c>
      <c r="FS149" s="834"/>
      <c r="FT149" s="827" t="s">
        <v>447</v>
      </c>
      <c r="FU149" s="835">
        <f>('Générateur Emprise 25ans'!$C$16+'Générateur Emprise 25ans'!$C$13)/(2*100)</f>
        <v>1.25</v>
      </c>
      <c r="FV149" s="835">
        <f>(FV$135*2*FU149)</f>
        <v>-0.5</v>
      </c>
      <c r="FW149" s="835">
        <f>FT$135+(FT$135*FV149)</f>
        <v>0</v>
      </c>
      <c r="FX149" s="835">
        <f>FW149*FW76/10000</f>
        <v>0</v>
      </c>
      <c r="FY149" s="834"/>
    </row>
    <row r="150" spans="1:181" x14ac:dyDescent="0.3">
      <c r="A150" s="19"/>
      <c r="B150" s="827"/>
      <c r="C150" s="835"/>
      <c r="D150" s="835"/>
      <c r="E150" s="835"/>
      <c r="F150" s="835"/>
      <c r="G150" s="834"/>
      <c r="H150" s="827"/>
      <c r="I150" s="835"/>
      <c r="J150" s="835"/>
      <c r="K150" s="835"/>
      <c r="L150" s="835"/>
      <c r="M150" s="834"/>
      <c r="N150" s="827"/>
      <c r="O150" s="835"/>
      <c r="P150" s="835"/>
      <c r="Q150" s="835"/>
      <c r="R150" s="835"/>
      <c r="S150" s="834"/>
      <c r="T150" s="827"/>
      <c r="U150" s="835"/>
      <c r="V150" s="835"/>
      <c r="W150" s="835"/>
      <c r="X150" s="835"/>
      <c r="Y150" s="834"/>
      <c r="Z150" s="827"/>
      <c r="AA150" s="835"/>
      <c r="AB150" s="835"/>
      <c r="AC150" s="835"/>
      <c r="AD150" s="835"/>
      <c r="AE150" s="834"/>
      <c r="AF150" s="827"/>
      <c r="AG150" s="835"/>
      <c r="AH150" s="835"/>
      <c r="AI150" s="835"/>
      <c r="AJ150" s="835"/>
      <c r="AK150" s="834"/>
      <c r="AL150" s="827"/>
      <c r="AM150" s="835"/>
      <c r="AN150" s="835"/>
      <c r="AO150" s="835"/>
      <c r="AP150" s="835"/>
      <c r="AQ150" s="834"/>
      <c r="AR150" s="827"/>
      <c r="AS150" s="835"/>
      <c r="AT150" s="835"/>
      <c r="AU150" s="835"/>
      <c r="AV150" s="835"/>
      <c r="AW150" s="834"/>
      <c r="AX150" s="827"/>
      <c r="AY150" s="835"/>
      <c r="AZ150" s="835"/>
      <c r="BA150" s="835"/>
      <c r="BB150" s="835"/>
      <c r="BC150" s="834"/>
      <c r="BD150" s="827"/>
      <c r="BE150" s="835"/>
      <c r="BF150" s="835"/>
      <c r="BG150" s="835"/>
      <c r="BH150" s="835"/>
      <c r="BI150" s="834"/>
      <c r="BJ150" s="827"/>
      <c r="BK150" s="835"/>
      <c r="BL150" s="835"/>
      <c r="BM150" s="835"/>
      <c r="BN150" s="835"/>
      <c r="BO150" s="834"/>
      <c r="BP150" s="827"/>
      <c r="BQ150" s="835"/>
      <c r="BR150" s="835"/>
      <c r="BS150" s="835"/>
      <c r="BT150" s="835"/>
      <c r="BU150" s="834"/>
      <c r="BV150" s="827"/>
      <c r="BW150" s="835"/>
      <c r="BX150" s="835"/>
      <c r="BY150" s="835"/>
      <c r="BZ150" s="835"/>
      <c r="CA150" s="834"/>
      <c r="CB150" s="827"/>
      <c r="CC150" s="835"/>
      <c r="CD150" s="835"/>
      <c r="CE150" s="835"/>
      <c r="CF150" s="835"/>
      <c r="CG150" s="834"/>
      <c r="CH150" s="827"/>
      <c r="CI150" s="835"/>
      <c r="CJ150" s="835"/>
      <c r="CK150" s="835"/>
      <c r="CL150" s="835"/>
      <c r="CM150" s="834"/>
      <c r="CN150" s="827"/>
      <c r="CO150" s="835"/>
      <c r="CP150" s="835"/>
      <c r="CQ150" s="835"/>
      <c r="CR150" s="835"/>
      <c r="CS150" s="834"/>
      <c r="CT150" s="827"/>
      <c r="CU150" s="835"/>
      <c r="CV150" s="835"/>
      <c r="CW150" s="835"/>
      <c r="CX150" s="835"/>
      <c r="CY150" s="834"/>
      <c r="CZ150" s="827"/>
      <c r="DA150" s="835"/>
      <c r="DB150" s="835"/>
      <c r="DC150" s="835"/>
      <c r="DD150" s="835"/>
      <c r="DE150" s="834"/>
      <c r="DF150" s="827"/>
      <c r="DG150" s="835"/>
      <c r="DH150" s="835"/>
      <c r="DI150" s="835"/>
      <c r="DJ150" s="835"/>
      <c r="DK150" s="834"/>
      <c r="DL150" s="827"/>
      <c r="DM150" s="835"/>
      <c r="DN150" s="835"/>
      <c r="DO150" s="835"/>
      <c r="DP150" s="835"/>
      <c r="DQ150" s="834"/>
      <c r="DR150" s="827"/>
      <c r="DS150" s="835"/>
      <c r="DT150" s="835"/>
      <c r="DU150" s="835"/>
      <c r="DV150" s="835"/>
      <c r="DW150" s="834"/>
      <c r="DX150" s="827"/>
      <c r="DY150" s="835"/>
      <c r="DZ150" s="835"/>
      <c r="EA150" s="835"/>
      <c r="EB150" s="835"/>
      <c r="EC150" s="834"/>
      <c r="ED150" s="827"/>
      <c r="EE150" s="835"/>
      <c r="EF150" s="835"/>
      <c r="EG150" s="835"/>
      <c r="EH150" s="835"/>
      <c r="EI150" s="834"/>
      <c r="EJ150" s="827"/>
      <c r="EK150" s="835"/>
      <c r="EL150" s="835"/>
      <c r="EM150" s="835"/>
      <c r="EN150" s="835"/>
      <c r="EO150" s="834"/>
      <c r="EP150" s="827"/>
      <c r="EQ150" s="835"/>
      <c r="ER150" s="835"/>
      <c r="ES150" s="835"/>
      <c r="ET150" s="835"/>
      <c r="EU150" s="834"/>
      <c r="EV150" s="827"/>
      <c r="EW150" s="835"/>
      <c r="EX150" s="835"/>
      <c r="EY150" s="835"/>
      <c r="EZ150" s="835"/>
      <c r="FA150" s="834"/>
      <c r="FB150" s="827"/>
      <c r="FC150" s="835"/>
      <c r="FD150" s="835"/>
      <c r="FE150" s="835"/>
      <c r="FF150" s="835"/>
      <c r="FG150" s="834"/>
      <c r="FH150" s="827"/>
      <c r="FI150" s="835"/>
      <c r="FJ150" s="835"/>
      <c r="FK150" s="835"/>
      <c r="FL150" s="835"/>
      <c r="FM150" s="834"/>
      <c r="FN150" s="827"/>
      <c r="FO150" s="835"/>
      <c r="FP150" s="835"/>
      <c r="FQ150" s="835"/>
      <c r="FR150" s="835"/>
      <c r="FS150" s="834"/>
      <c r="FT150" s="827"/>
      <c r="FU150" s="835"/>
      <c r="FV150" s="835"/>
      <c r="FW150" s="835"/>
      <c r="FX150" s="835"/>
      <c r="FY150" s="834"/>
    </row>
    <row r="151" spans="1:181" x14ac:dyDescent="0.3">
      <c r="A151" s="19"/>
      <c r="B151" s="827"/>
      <c r="C151" s="835"/>
      <c r="D151" s="835"/>
      <c r="E151" s="835"/>
      <c r="F151" s="835"/>
      <c r="G151" s="834"/>
      <c r="H151" s="827"/>
      <c r="I151" s="835"/>
      <c r="J151" s="835"/>
      <c r="K151" s="835"/>
      <c r="L151" s="835"/>
      <c r="M151" s="834"/>
      <c r="N151" s="827"/>
      <c r="O151" s="835"/>
      <c r="P151" s="835"/>
      <c r="Q151" s="835"/>
      <c r="R151" s="835"/>
      <c r="S151" s="834"/>
      <c r="T151" s="827"/>
      <c r="U151" s="835"/>
      <c r="V151" s="835"/>
      <c r="W151" s="835"/>
      <c r="X151" s="835"/>
      <c r="Y151" s="834"/>
      <c r="Z151" s="827"/>
      <c r="AA151" s="835"/>
      <c r="AB151" s="835"/>
      <c r="AC151" s="835"/>
      <c r="AD151" s="835"/>
      <c r="AE151" s="834"/>
      <c r="AF151" s="827"/>
      <c r="AG151" s="835"/>
      <c r="AH151" s="835"/>
      <c r="AI151" s="835"/>
      <c r="AJ151" s="835"/>
      <c r="AK151" s="834"/>
      <c r="AL151" s="827"/>
      <c r="AM151" s="835"/>
      <c r="AN151" s="835"/>
      <c r="AO151" s="835"/>
      <c r="AP151" s="835"/>
      <c r="AQ151" s="834"/>
      <c r="AR151" s="827"/>
      <c r="AS151" s="835"/>
      <c r="AT151" s="835"/>
      <c r="AU151" s="835"/>
      <c r="AV151" s="835"/>
      <c r="AW151" s="834"/>
      <c r="AX151" s="827"/>
      <c r="AY151" s="835"/>
      <c r="AZ151" s="835"/>
      <c r="BA151" s="835"/>
      <c r="BB151" s="835"/>
      <c r="BC151" s="834"/>
      <c r="BD151" s="827"/>
      <c r="BE151" s="835"/>
      <c r="BF151" s="835"/>
      <c r="BG151" s="835"/>
      <c r="BH151" s="835"/>
      <c r="BI151" s="834"/>
      <c r="BJ151" s="827"/>
      <c r="BK151" s="835"/>
      <c r="BL151" s="835"/>
      <c r="BM151" s="835"/>
      <c r="BN151" s="835"/>
      <c r="BO151" s="834"/>
      <c r="BP151" s="827"/>
      <c r="BQ151" s="835"/>
      <c r="BR151" s="835"/>
      <c r="BS151" s="835"/>
      <c r="BT151" s="835"/>
      <c r="BU151" s="834"/>
      <c r="BV151" s="827"/>
      <c r="BW151" s="835"/>
      <c r="BX151" s="835"/>
      <c r="BY151" s="835"/>
      <c r="BZ151" s="835"/>
      <c r="CA151" s="834"/>
      <c r="CB151" s="827"/>
      <c r="CC151" s="835"/>
      <c r="CD151" s="835"/>
      <c r="CE151" s="835"/>
      <c r="CF151" s="835"/>
      <c r="CG151" s="834"/>
      <c r="CH151" s="827"/>
      <c r="CI151" s="835"/>
      <c r="CJ151" s="835"/>
      <c r="CK151" s="835"/>
      <c r="CL151" s="835"/>
      <c r="CM151" s="834"/>
      <c r="CN151" s="827"/>
      <c r="CO151" s="835"/>
      <c r="CP151" s="835"/>
      <c r="CQ151" s="835"/>
      <c r="CR151" s="835"/>
      <c r="CS151" s="834"/>
      <c r="CT151" s="827"/>
      <c r="CU151" s="835"/>
      <c r="CV151" s="835"/>
      <c r="CW151" s="835"/>
      <c r="CX151" s="835"/>
      <c r="CY151" s="834"/>
      <c r="CZ151" s="827"/>
      <c r="DA151" s="835"/>
      <c r="DB151" s="835"/>
      <c r="DC151" s="835"/>
      <c r="DD151" s="835"/>
      <c r="DE151" s="834"/>
      <c r="DF151" s="827"/>
      <c r="DG151" s="835"/>
      <c r="DH151" s="835"/>
      <c r="DI151" s="835"/>
      <c r="DJ151" s="835"/>
      <c r="DK151" s="834"/>
      <c r="DL151" s="827"/>
      <c r="DM151" s="835"/>
      <c r="DN151" s="835"/>
      <c r="DO151" s="835"/>
      <c r="DP151" s="835"/>
      <c r="DQ151" s="834"/>
      <c r="DR151" s="827"/>
      <c r="DS151" s="835"/>
      <c r="DT151" s="835"/>
      <c r="DU151" s="835"/>
      <c r="DV151" s="835"/>
      <c r="DW151" s="834"/>
      <c r="DX151" s="827"/>
      <c r="DY151" s="835"/>
      <c r="DZ151" s="835"/>
      <c r="EA151" s="835"/>
      <c r="EB151" s="835"/>
      <c r="EC151" s="834"/>
      <c r="ED151" s="827"/>
      <c r="EE151" s="835"/>
      <c r="EF151" s="835"/>
      <c r="EG151" s="835"/>
      <c r="EH151" s="835"/>
      <c r="EI151" s="834"/>
      <c r="EJ151" s="827"/>
      <c r="EK151" s="835"/>
      <c r="EL151" s="835"/>
      <c r="EM151" s="835"/>
      <c r="EN151" s="835"/>
      <c r="EO151" s="834"/>
      <c r="EP151" s="827"/>
      <c r="EQ151" s="835"/>
      <c r="ER151" s="835"/>
      <c r="ES151" s="835"/>
      <c r="ET151" s="835"/>
      <c r="EU151" s="834"/>
      <c r="EV151" s="827"/>
      <c r="EW151" s="835"/>
      <c r="EX151" s="835"/>
      <c r="EY151" s="835"/>
      <c r="EZ151" s="835"/>
      <c r="FA151" s="834"/>
      <c r="FB151" s="827"/>
      <c r="FC151" s="835"/>
      <c r="FD151" s="835"/>
      <c r="FE151" s="835"/>
      <c r="FF151" s="835"/>
      <c r="FG151" s="834"/>
      <c r="FH151" s="827"/>
      <c r="FI151" s="835"/>
      <c r="FJ151" s="835"/>
      <c r="FK151" s="835"/>
      <c r="FL151" s="835"/>
      <c r="FM151" s="834"/>
      <c r="FN151" s="827"/>
      <c r="FO151" s="835"/>
      <c r="FP151" s="835"/>
      <c r="FQ151" s="835"/>
      <c r="FR151" s="835"/>
      <c r="FS151" s="834"/>
      <c r="FT151" s="827"/>
      <c r="FU151" s="835"/>
      <c r="FV151" s="835"/>
      <c r="FW151" s="835"/>
      <c r="FX151" s="835"/>
      <c r="FY151" s="834"/>
    </row>
    <row r="152" spans="1:181" x14ac:dyDescent="0.3">
      <c r="A152" s="19"/>
      <c r="B152" s="827" t="s">
        <v>446</v>
      </c>
      <c r="C152" s="835"/>
      <c r="D152" s="835"/>
      <c r="E152" s="835"/>
      <c r="F152" s="835"/>
      <c r="G152" s="834"/>
      <c r="H152" s="827" t="s">
        <v>446</v>
      </c>
      <c r="I152" s="835"/>
      <c r="J152" s="835"/>
      <c r="K152" s="835"/>
      <c r="L152" s="835"/>
      <c r="M152" s="834"/>
      <c r="N152" s="827" t="s">
        <v>446</v>
      </c>
      <c r="O152" s="835"/>
      <c r="P152" s="835"/>
      <c r="Q152" s="835"/>
      <c r="R152" s="835"/>
      <c r="S152" s="834"/>
      <c r="T152" s="827" t="s">
        <v>446</v>
      </c>
      <c r="U152" s="835"/>
      <c r="V152" s="835"/>
      <c r="W152" s="835"/>
      <c r="X152" s="835"/>
      <c r="Y152" s="834"/>
      <c r="Z152" s="827" t="s">
        <v>446</v>
      </c>
      <c r="AA152" s="835"/>
      <c r="AB152" s="835"/>
      <c r="AC152" s="835"/>
      <c r="AD152" s="835"/>
      <c r="AE152" s="834"/>
      <c r="AF152" s="827" t="s">
        <v>446</v>
      </c>
      <c r="AG152" s="835"/>
      <c r="AH152" s="835"/>
      <c r="AI152" s="835"/>
      <c r="AJ152" s="835"/>
      <c r="AK152" s="834"/>
      <c r="AL152" s="827" t="s">
        <v>446</v>
      </c>
      <c r="AM152" s="835"/>
      <c r="AN152" s="835"/>
      <c r="AO152" s="835"/>
      <c r="AP152" s="835"/>
      <c r="AQ152" s="834"/>
      <c r="AR152" s="827" t="s">
        <v>446</v>
      </c>
      <c r="AS152" s="835"/>
      <c r="AT152" s="835"/>
      <c r="AU152" s="835"/>
      <c r="AV152" s="835"/>
      <c r="AW152" s="834"/>
      <c r="AX152" s="827" t="s">
        <v>446</v>
      </c>
      <c r="AY152" s="835"/>
      <c r="AZ152" s="835"/>
      <c r="BA152" s="835"/>
      <c r="BB152" s="835"/>
      <c r="BC152" s="834"/>
      <c r="BD152" s="827" t="s">
        <v>446</v>
      </c>
      <c r="BE152" s="835"/>
      <c r="BF152" s="835"/>
      <c r="BG152" s="835"/>
      <c r="BH152" s="835"/>
      <c r="BI152" s="834"/>
      <c r="BJ152" s="827" t="s">
        <v>446</v>
      </c>
      <c r="BK152" s="835"/>
      <c r="BL152" s="835"/>
      <c r="BM152" s="835"/>
      <c r="BN152" s="835"/>
      <c r="BO152" s="834"/>
      <c r="BP152" s="827" t="s">
        <v>446</v>
      </c>
      <c r="BQ152" s="835"/>
      <c r="BR152" s="835"/>
      <c r="BS152" s="835"/>
      <c r="BT152" s="835"/>
      <c r="BU152" s="834"/>
      <c r="BV152" s="827" t="s">
        <v>446</v>
      </c>
      <c r="BW152" s="835"/>
      <c r="BX152" s="835"/>
      <c r="BY152" s="835"/>
      <c r="BZ152" s="835"/>
      <c r="CA152" s="834"/>
      <c r="CB152" s="827" t="s">
        <v>446</v>
      </c>
      <c r="CC152" s="835"/>
      <c r="CD152" s="835"/>
      <c r="CE152" s="835"/>
      <c r="CF152" s="835"/>
      <c r="CG152" s="834"/>
      <c r="CH152" s="827" t="s">
        <v>446</v>
      </c>
      <c r="CI152" s="835"/>
      <c r="CJ152" s="835"/>
      <c r="CK152" s="835"/>
      <c r="CL152" s="835"/>
      <c r="CM152" s="834"/>
      <c r="CN152" s="827" t="s">
        <v>446</v>
      </c>
      <c r="CO152" s="835"/>
      <c r="CP152" s="835"/>
      <c r="CQ152" s="835"/>
      <c r="CR152" s="835"/>
      <c r="CS152" s="834"/>
      <c r="CT152" s="827" t="s">
        <v>446</v>
      </c>
      <c r="CU152" s="835"/>
      <c r="CV152" s="835"/>
      <c r="CW152" s="835"/>
      <c r="CX152" s="835"/>
      <c r="CY152" s="834"/>
      <c r="CZ152" s="827" t="s">
        <v>446</v>
      </c>
      <c r="DA152" s="835"/>
      <c r="DB152" s="835"/>
      <c r="DC152" s="835"/>
      <c r="DD152" s="835"/>
      <c r="DE152" s="834"/>
      <c r="DF152" s="827" t="s">
        <v>446</v>
      </c>
      <c r="DG152" s="835"/>
      <c r="DH152" s="835"/>
      <c r="DI152" s="835"/>
      <c r="DJ152" s="835"/>
      <c r="DK152" s="834"/>
      <c r="DL152" s="827" t="s">
        <v>446</v>
      </c>
      <c r="DM152" s="835"/>
      <c r="DN152" s="835"/>
      <c r="DO152" s="835"/>
      <c r="DP152" s="835"/>
      <c r="DQ152" s="834"/>
      <c r="DR152" s="827" t="s">
        <v>446</v>
      </c>
      <c r="DS152" s="835"/>
      <c r="DT152" s="835"/>
      <c r="DU152" s="835"/>
      <c r="DV152" s="835"/>
      <c r="DW152" s="834"/>
      <c r="DX152" s="827" t="s">
        <v>446</v>
      </c>
      <c r="DY152" s="835"/>
      <c r="DZ152" s="835"/>
      <c r="EA152" s="835"/>
      <c r="EB152" s="835"/>
      <c r="EC152" s="834"/>
      <c r="ED152" s="827" t="s">
        <v>446</v>
      </c>
      <c r="EE152" s="835"/>
      <c r="EF152" s="835"/>
      <c r="EG152" s="835"/>
      <c r="EH152" s="835"/>
      <c r="EI152" s="834"/>
      <c r="EJ152" s="827" t="s">
        <v>446</v>
      </c>
      <c r="EK152" s="835"/>
      <c r="EL152" s="835"/>
      <c r="EM152" s="835"/>
      <c r="EN152" s="835"/>
      <c r="EO152" s="834"/>
      <c r="EP152" s="827" t="s">
        <v>446</v>
      </c>
      <c r="EQ152" s="835"/>
      <c r="ER152" s="835"/>
      <c r="ES152" s="835"/>
      <c r="ET152" s="835"/>
      <c r="EU152" s="834"/>
      <c r="EV152" s="827" t="s">
        <v>446</v>
      </c>
      <c r="EW152" s="835"/>
      <c r="EX152" s="835"/>
      <c r="EY152" s="835"/>
      <c r="EZ152" s="835"/>
      <c r="FA152" s="834"/>
      <c r="FB152" s="827" t="s">
        <v>446</v>
      </c>
      <c r="FC152" s="835"/>
      <c r="FD152" s="835"/>
      <c r="FE152" s="835"/>
      <c r="FF152" s="835"/>
      <c r="FG152" s="834"/>
      <c r="FH152" s="827" t="s">
        <v>446</v>
      </c>
      <c r="FI152" s="835"/>
      <c r="FJ152" s="835"/>
      <c r="FK152" s="835"/>
      <c r="FL152" s="835"/>
      <c r="FM152" s="834"/>
      <c r="FN152" s="827" t="s">
        <v>446</v>
      </c>
      <c r="FO152" s="835"/>
      <c r="FP152" s="835"/>
      <c r="FQ152" s="835"/>
      <c r="FR152" s="835"/>
      <c r="FS152" s="834"/>
      <c r="FT152" s="827" t="s">
        <v>446</v>
      </c>
      <c r="FU152" s="835"/>
      <c r="FV152" s="835"/>
      <c r="FW152" s="835"/>
      <c r="FX152" s="835"/>
      <c r="FY152" s="834"/>
    </row>
    <row r="153" spans="1:181" x14ac:dyDescent="0.3">
      <c r="A153" s="19"/>
      <c r="B153" s="827" t="s">
        <v>418</v>
      </c>
      <c r="C153" s="835">
        <f>'Générateur Emprise 25ans'!$C$13/100</f>
        <v>1</v>
      </c>
      <c r="D153" s="835">
        <f>D$135*C153</f>
        <v>-0.2</v>
      </c>
      <c r="E153" s="835">
        <f>B$135+(B$135*D153)</f>
        <v>6.24</v>
      </c>
      <c r="F153" s="835">
        <f>E153*D80/10000</f>
        <v>1.287936</v>
      </c>
      <c r="G153" s="834"/>
      <c r="H153" s="827" t="s">
        <v>418</v>
      </c>
      <c r="I153" s="835">
        <f>'Générateur Emprise 25ans'!$C$13/100</f>
        <v>1</v>
      </c>
      <c r="J153" s="835">
        <f>J$135*I153</f>
        <v>-0.2</v>
      </c>
      <c r="K153" s="835">
        <f>H$135+(H$135*J153)</f>
        <v>8</v>
      </c>
      <c r="L153" s="835">
        <f>K153*J80/10000</f>
        <v>1.6512</v>
      </c>
      <c r="M153" s="834"/>
      <c r="N153" s="827" t="s">
        <v>418</v>
      </c>
      <c r="O153" s="835">
        <f>'Générateur Emprise 25ans'!$C$13/100</f>
        <v>1</v>
      </c>
      <c r="P153" s="835">
        <f>P$135*O153</f>
        <v>-0.2</v>
      </c>
      <c r="Q153" s="835">
        <f>N$135+(N$135*P153)</f>
        <v>6.8</v>
      </c>
      <c r="R153" s="835">
        <f>Q153*P80/10000</f>
        <v>1.4035199999999999</v>
      </c>
      <c r="S153" s="834"/>
      <c r="T153" s="827" t="s">
        <v>418</v>
      </c>
      <c r="U153" s="835">
        <f>'Générateur Emprise 25ans'!$C$13/100</f>
        <v>1</v>
      </c>
      <c r="V153" s="835">
        <f>V$135*U153</f>
        <v>-0.05</v>
      </c>
      <c r="W153" s="835">
        <f>T$135+(T$135*V153)</f>
        <v>9.0250000000000004</v>
      </c>
      <c r="X153" s="835">
        <f>W153*V80/10000</f>
        <v>1.8627600000000002</v>
      </c>
      <c r="Y153" s="834"/>
      <c r="Z153" s="827" t="s">
        <v>418</v>
      </c>
      <c r="AA153" s="835">
        <f>'Générateur Emprise 25ans'!$C$13/100</f>
        <v>1</v>
      </c>
      <c r="AB153" s="835">
        <f>AB$135*AA153</f>
        <v>-0.2</v>
      </c>
      <c r="AC153" s="835">
        <f>Z$135+(Z$135*AB153)</f>
        <v>6.24</v>
      </c>
      <c r="AD153" s="835">
        <f>AC153*AB80/10000</f>
        <v>1.287936</v>
      </c>
      <c r="AE153" s="834"/>
      <c r="AF153" s="827" t="s">
        <v>418</v>
      </c>
      <c r="AG153" s="835">
        <f>'Générateur Emprise 25ans'!$C$13/100</f>
        <v>1</v>
      </c>
      <c r="AH153" s="835">
        <f>AH$135*AG153</f>
        <v>-0.2</v>
      </c>
      <c r="AI153" s="835">
        <f>AF$135+(AF$135*AH153)</f>
        <v>8</v>
      </c>
      <c r="AJ153" s="835">
        <f>AI153*AH80/10000</f>
        <v>1.6512</v>
      </c>
      <c r="AK153" s="834"/>
      <c r="AL153" s="827" t="s">
        <v>418</v>
      </c>
      <c r="AM153" s="835">
        <f>'Générateur Emprise 25ans'!$C$13/100</f>
        <v>1</v>
      </c>
      <c r="AN153" s="835">
        <f>AN$135*AM153</f>
        <v>-0.2</v>
      </c>
      <c r="AO153" s="835">
        <f>AL$135+(AL$135*AN153)</f>
        <v>6.8</v>
      </c>
      <c r="AP153" s="835">
        <f>AO153*AN80/10000</f>
        <v>1.4035199999999999</v>
      </c>
      <c r="AQ153" s="834"/>
      <c r="AR153" s="827" t="s">
        <v>418</v>
      </c>
      <c r="AS153" s="835">
        <f>'Générateur Emprise 25ans'!$C$13/100</f>
        <v>1</v>
      </c>
      <c r="AT153" s="835">
        <f>AT$135*AS153</f>
        <v>-0.05</v>
      </c>
      <c r="AU153" s="835">
        <f>AR$135+(AR$135*AT153)</f>
        <v>9.0250000000000004</v>
      </c>
      <c r="AV153" s="835">
        <f>AU153*AT80/10000</f>
        <v>1.8627600000000002</v>
      </c>
      <c r="AW153" s="834"/>
      <c r="AX153" s="827" t="s">
        <v>418</v>
      </c>
      <c r="AY153" s="835">
        <f>'Générateur Emprise 25ans'!$C$13/100</f>
        <v>1</v>
      </c>
      <c r="AZ153" s="835">
        <f>AZ$135*AY153</f>
        <v>-0.2</v>
      </c>
      <c r="BA153" s="835">
        <f>AX$135+(AX$135*AZ153)</f>
        <v>6.24</v>
      </c>
      <c r="BB153" s="835">
        <f>BA153*AZ80/10000</f>
        <v>1.287936</v>
      </c>
      <c r="BC153" s="834"/>
      <c r="BD153" s="827" t="s">
        <v>418</v>
      </c>
      <c r="BE153" s="835">
        <f>'Générateur Emprise 25ans'!$C$13/100</f>
        <v>1</v>
      </c>
      <c r="BF153" s="835">
        <f>BF$135*BE153</f>
        <v>-0.2</v>
      </c>
      <c r="BG153" s="835">
        <f>BD$135+(BD$135*BF153)</f>
        <v>8</v>
      </c>
      <c r="BH153" s="835">
        <f>BG153*BF80/10000</f>
        <v>1.6512</v>
      </c>
      <c r="BI153" s="834"/>
      <c r="BJ153" s="827" t="s">
        <v>418</v>
      </c>
      <c r="BK153" s="835">
        <f>'Générateur Emprise 25ans'!$C$13/100</f>
        <v>1</v>
      </c>
      <c r="BL153" s="835">
        <f>BL$135*BK153</f>
        <v>-0.2</v>
      </c>
      <c r="BM153" s="835">
        <f>BJ$135+(BJ$135*BL153)</f>
        <v>6.8</v>
      </c>
      <c r="BN153" s="835">
        <f>BM153*BL80/10000</f>
        <v>1.4035199999999999</v>
      </c>
      <c r="BO153" s="834"/>
      <c r="BP153" s="827" t="s">
        <v>418</v>
      </c>
      <c r="BQ153" s="835">
        <f>'Générateur Emprise 25ans'!$C$13/100</f>
        <v>1</v>
      </c>
      <c r="BR153" s="835">
        <f>BR$135*BQ153</f>
        <v>-0.05</v>
      </c>
      <c r="BS153" s="835">
        <f>BP$135+(BP$135*BR153)</f>
        <v>9.0250000000000004</v>
      </c>
      <c r="BT153" s="835">
        <f>BS153*BR80/10000</f>
        <v>1.8627600000000002</v>
      </c>
      <c r="BU153" s="834"/>
      <c r="BV153" s="827" t="s">
        <v>418</v>
      </c>
      <c r="BW153" s="835">
        <f>'Générateur Emprise 25ans'!$C$13/100</f>
        <v>1</v>
      </c>
      <c r="BX153" s="835">
        <f>BX$135*BW153</f>
        <v>-0.2</v>
      </c>
      <c r="BY153" s="835">
        <f>BV$135+(BV$135*BX153)</f>
        <v>6.24</v>
      </c>
      <c r="BZ153" s="835">
        <f>BY153*BX80/10000</f>
        <v>1.287936</v>
      </c>
      <c r="CA153" s="834"/>
      <c r="CB153" s="827" t="s">
        <v>418</v>
      </c>
      <c r="CC153" s="835">
        <f>'Générateur Emprise 25ans'!$C$13/100</f>
        <v>1</v>
      </c>
      <c r="CD153" s="835">
        <f>CD$135*CC153</f>
        <v>-0.2</v>
      </c>
      <c r="CE153" s="835">
        <f>CB$135+(CB$135*CD153)</f>
        <v>8</v>
      </c>
      <c r="CF153" s="835">
        <f>CE153*CD80/10000</f>
        <v>1.6512</v>
      </c>
      <c r="CG153" s="834"/>
      <c r="CH153" s="827" t="s">
        <v>418</v>
      </c>
      <c r="CI153" s="835">
        <f>'Générateur Emprise 25ans'!$C$13/100</f>
        <v>1</v>
      </c>
      <c r="CJ153" s="835">
        <f>CJ$135*CI153</f>
        <v>-0.2</v>
      </c>
      <c r="CK153" s="835">
        <f>CH$135+(CH$135*CJ153)</f>
        <v>6.8</v>
      </c>
      <c r="CL153" s="835">
        <f>CK153*CJ80/10000</f>
        <v>1.4035199999999999</v>
      </c>
      <c r="CM153" s="834"/>
      <c r="CN153" s="827" t="s">
        <v>418</v>
      </c>
      <c r="CO153" s="835">
        <f>'Générateur Emprise 25ans'!$C$13/100</f>
        <v>1</v>
      </c>
      <c r="CP153" s="835">
        <f>CP$135*CO153</f>
        <v>-0.05</v>
      </c>
      <c r="CQ153" s="835">
        <f>CN$135+(CN$135*CP153)</f>
        <v>9.0250000000000004</v>
      </c>
      <c r="CR153" s="835">
        <f>CQ153*CP80/10000</f>
        <v>1.8627600000000002</v>
      </c>
      <c r="CS153" s="834"/>
      <c r="CT153" s="827" t="s">
        <v>418</v>
      </c>
      <c r="CU153" s="835">
        <f>'Générateur Emprise 25ans'!$C$13/100</f>
        <v>1</v>
      </c>
      <c r="CV153" s="835">
        <f>CV$135*CU153</f>
        <v>-0.2</v>
      </c>
      <c r="CW153" s="835">
        <f>CT$135+(CT$135*CV153)</f>
        <v>6.24</v>
      </c>
      <c r="CX153" s="835">
        <f>CW153*CV80/10000</f>
        <v>1.287936</v>
      </c>
      <c r="CY153" s="834"/>
      <c r="CZ153" s="827" t="s">
        <v>418</v>
      </c>
      <c r="DA153" s="835">
        <f>'Générateur Emprise 25ans'!$C$13/100</f>
        <v>1</v>
      </c>
      <c r="DB153" s="835">
        <f>DB$135*DA153</f>
        <v>-0.2</v>
      </c>
      <c r="DC153" s="835">
        <f>CZ$135+(CZ$135*DB153)</f>
        <v>8</v>
      </c>
      <c r="DD153" s="835">
        <f>DC153*DB80/10000</f>
        <v>1.6512</v>
      </c>
      <c r="DE153" s="834"/>
      <c r="DF153" s="827" t="s">
        <v>418</v>
      </c>
      <c r="DG153" s="835">
        <f>'Générateur Emprise 25ans'!$C$13/100</f>
        <v>1</v>
      </c>
      <c r="DH153" s="835">
        <f>DH$135*DG153</f>
        <v>-0.2</v>
      </c>
      <c r="DI153" s="835">
        <f>DF$135+(DF$135*DH153)</f>
        <v>6.8</v>
      </c>
      <c r="DJ153" s="835">
        <f>DI153*DH80/10000</f>
        <v>1.4035199999999999</v>
      </c>
      <c r="DK153" s="834"/>
      <c r="DL153" s="827" t="s">
        <v>418</v>
      </c>
      <c r="DM153" s="835">
        <f>'Générateur Emprise 25ans'!$C$13/100</f>
        <v>1</v>
      </c>
      <c r="DN153" s="835">
        <f>DN$135*DM153</f>
        <v>-0.05</v>
      </c>
      <c r="DO153" s="835">
        <f>DL$135+(DL$135*DN153)</f>
        <v>9.0250000000000004</v>
      </c>
      <c r="DP153" s="835">
        <f>DO153*DN80/10000</f>
        <v>1.8627600000000002</v>
      </c>
      <c r="DQ153" s="834"/>
      <c r="DR153" s="827" t="s">
        <v>418</v>
      </c>
      <c r="DS153" s="835">
        <f>'Générateur Emprise 25ans'!$C$13/100</f>
        <v>1</v>
      </c>
      <c r="DT153" s="835">
        <f>DT$135*DS153</f>
        <v>-0.2</v>
      </c>
      <c r="DU153" s="835">
        <f>DR$135+(DR$135*DT153)</f>
        <v>6.24</v>
      </c>
      <c r="DV153" s="835">
        <f>DU153*DT80/10000</f>
        <v>1.287936</v>
      </c>
      <c r="DW153" s="834"/>
      <c r="DX153" s="827" t="s">
        <v>418</v>
      </c>
      <c r="DY153" s="835">
        <f>'Générateur Emprise 25ans'!$C$13/100</f>
        <v>1</v>
      </c>
      <c r="DZ153" s="835">
        <f>DZ$135*DY153</f>
        <v>-0.2</v>
      </c>
      <c r="EA153" s="835">
        <f>DX$135+(DX$135*DZ153)</f>
        <v>8</v>
      </c>
      <c r="EB153" s="835">
        <f>EA153*DZ80/10000</f>
        <v>1.6512</v>
      </c>
      <c r="EC153" s="834"/>
      <c r="ED153" s="827" t="s">
        <v>418</v>
      </c>
      <c r="EE153" s="835">
        <f>'Générateur Emprise 25ans'!$C$13/100</f>
        <v>1</v>
      </c>
      <c r="EF153" s="835">
        <f>EF$135*EE153</f>
        <v>-0.2</v>
      </c>
      <c r="EG153" s="835">
        <f>ED$135+(ED$135*EF153)</f>
        <v>6.8</v>
      </c>
      <c r="EH153" s="835">
        <f>EG153*EF80/10000</f>
        <v>1.4035199999999999</v>
      </c>
      <c r="EI153" s="834"/>
      <c r="EJ153" s="827" t="s">
        <v>418</v>
      </c>
      <c r="EK153" s="835">
        <f>'Générateur Emprise 25ans'!$C$13/100</f>
        <v>1</v>
      </c>
      <c r="EL153" s="835">
        <f>EL$135*EK153</f>
        <v>-0.05</v>
      </c>
      <c r="EM153" s="835">
        <f>EJ$135+(EJ$135*EL153)</f>
        <v>9.0250000000000004</v>
      </c>
      <c r="EN153" s="835">
        <f>EM153*EL80/10000</f>
        <v>1.8627600000000002</v>
      </c>
      <c r="EO153" s="834"/>
      <c r="EP153" s="827" t="s">
        <v>418</v>
      </c>
      <c r="EQ153" s="835">
        <f>'Générateur Emprise 25ans'!$C$13/100</f>
        <v>1</v>
      </c>
      <c r="ER153" s="835">
        <f>ER$135*EQ153</f>
        <v>-0.2</v>
      </c>
      <c r="ES153" s="835">
        <f>EP$135+(EP$135*ER153)</f>
        <v>6.24</v>
      </c>
      <c r="ET153" s="835">
        <f>ES153*ER80/10000</f>
        <v>1.287936</v>
      </c>
      <c r="EU153" s="834"/>
      <c r="EV153" s="827" t="s">
        <v>418</v>
      </c>
      <c r="EW153" s="835">
        <f>'Générateur Emprise 25ans'!$C$13/100</f>
        <v>1</v>
      </c>
      <c r="EX153" s="835">
        <f>EX$135*EW153</f>
        <v>-0.2</v>
      </c>
      <c r="EY153" s="835">
        <f>EV$135+(EV$135*EX153)</f>
        <v>0</v>
      </c>
      <c r="EZ153" s="835">
        <f>EY153*EX80/10000</f>
        <v>0</v>
      </c>
      <c r="FA153" s="834"/>
      <c r="FB153" s="827" t="s">
        <v>418</v>
      </c>
      <c r="FC153" s="835">
        <f>'Générateur Emprise 25ans'!$C$13/100</f>
        <v>1</v>
      </c>
      <c r="FD153" s="835">
        <f>FD$135*FC153</f>
        <v>-0.2</v>
      </c>
      <c r="FE153" s="835">
        <f>FB$135+(FB$135*FD153)</f>
        <v>0</v>
      </c>
      <c r="FF153" s="835">
        <f>FE153*FD80/10000</f>
        <v>0</v>
      </c>
      <c r="FG153" s="834"/>
      <c r="FH153" s="827" t="s">
        <v>418</v>
      </c>
      <c r="FI153" s="835">
        <f>'Générateur Emprise 25ans'!$C$13/100</f>
        <v>1</v>
      </c>
      <c r="FJ153" s="835">
        <f>FJ$135*FI153</f>
        <v>-0.05</v>
      </c>
      <c r="FK153" s="835">
        <f>FH$135+(FH$135*FJ153)</f>
        <v>0</v>
      </c>
      <c r="FL153" s="835">
        <f>FK153*FJ80/10000</f>
        <v>0</v>
      </c>
      <c r="FM153" s="834"/>
      <c r="FN153" s="827" t="s">
        <v>418</v>
      </c>
      <c r="FO153" s="835">
        <f>'Générateur Emprise 25ans'!$C$13/100</f>
        <v>1</v>
      </c>
      <c r="FP153" s="835">
        <f>FP$135*FO153</f>
        <v>-0.2</v>
      </c>
      <c r="FQ153" s="835">
        <f>FN$135+(FN$135*FP153)</f>
        <v>0</v>
      </c>
      <c r="FR153" s="835">
        <f>FQ153*FP80/10000</f>
        <v>0</v>
      </c>
      <c r="FS153" s="834"/>
      <c r="FT153" s="827" t="s">
        <v>418</v>
      </c>
      <c r="FU153" s="835">
        <f>'Générateur Emprise 25ans'!$C$13/100</f>
        <v>1</v>
      </c>
      <c r="FV153" s="835">
        <f>FV$135*FU153</f>
        <v>-0.2</v>
      </c>
      <c r="FW153" s="835">
        <f>FT$135+(FT$135*FV153)</f>
        <v>0</v>
      </c>
      <c r="FX153" s="835">
        <f>FW153*FV80/10000</f>
        <v>0</v>
      </c>
      <c r="FY153" s="834"/>
    </row>
    <row r="154" spans="1:181" x14ac:dyDescent="0.3">
      <c r="A154" s="19"/>
      <c r="B154" s="827" t="s">
        <v>417</v>
      </c>
      <c r="C154" s="835">
        <f>'Générateur Emprise 25ans'!$C$14/100</f>
        <v>0.5</v>
      </c>
      <c r="D154" s="835">
        <f>D$135*C154</f>
        <v>-0.1</v>
      </c>
      <c r="E154" s="835">
        <f>B$135+(B$135*D154)</f>
        <v>7.02</v>
      </c>
      <c r="F154" s="835">
        <f>E154*D81/10000</f>
        <v>1.448928</v>
      </c>
      <c r="G154" s="834"/>
      <c r="H154" s="827" t="s">
        <v>417</v>
      </c>
      <c r="I154" s="835">
        <f>'Générateur Emprise 25ans'!$C$14/100</f>
        <v>0.5</v>
      </c>
      <c r="J154" s="835">
        <f>J$135*I154</f>
        <v>-0.1</v>
      </c>
      <c r="K154" s="835">
        <f>H$135+(H$135*J154)</f>
        <v>9</v>
      </c>
      <c r="L154" s="835">
        <f>K154*J81/10000</f>
        <v>1.8575999999999999</v>
      </c>
      <c r="M154" s="834"/>
      <c r="N154" s="827" t="s">
        <v>417</v>
      </c>
      <c r="O154" s="835">
        <f>'Générateur Emprise 25ans'!$C$14/100</f>
        <v>0.5</v>
      </c>
      <c r="P154" s="835">
        <f>P$135*O154</f>
        <v>-0.1</v>
      </c>
      <c r="Q154" s="835">
        <f>N$135+(N$135*P154)</f>
        <v>7.65</v>
      </c>
      <c r="R154" s="835">
        <f>Q154*P81/10000</f>
        <v>1.5789600000000001</v>
      </c>
      <c r="S154" s="834"/>
      <c r="T154" s="827" t="s">
        <v>417</v>
      </c>
      <c r="U154" s="835">
        <f>'Générateur Emprise 25ans'!$C$14/100</f>
        <v>0.5</v>
      </c>
      <c r="V154" s="835">
        <f>V$135*U154</f>
        <v>-2.5000000000000001E-2</v>
      </c>
      <c r="W154" s="835">
        <f>T$135+(T$135*V154)</f>
        <v>9.2624999999999993</v>
      </c>
      <c r="X154" s="835">
        <f>W154*V81/10000</f>
        <v>1.91178</v>
      </c>
      <c r="Y154" s="834"/>
      <c r="Z154" s="827" t="s">
        <v>417</v>
      </c>
      <c r="AA154" s="835">
        <f>'Générateur Emprise 25ans'!$C$14/100</f>
        <v>0.5</v>
      </c>
      <c r="AB154" s="835">
        <f>AB$135*AA154</f>
        <v>-0.1</v>
      </c>
      <c r="AC154" s="835">
        <f>Z$135+(Z$135*AB154)</f>
        <v>7.02</v>
      </c>
      <c r="AD154" s="835">
        <f>AC154*AB81/10000</f>
        <v>1.448928</v>
      </c>
      <c r="AE154" s="834"/>
      <c r="AF154" s="827" t="s">
        <v>417</v>
      </c>
      <c r="AG154" s="835">
        <f>'Générateur Emprise 25ans'!$C$14/100</f>
        <v>0.5</v>
      </c>
      <c r="AH154" s="835">
        <f>AH$135*AG154</f>
        <v>-0.1</v>
      </c>
      <c r="AI154" s="835">
        <f>AF$135+(AF$135*AH154)</f>
        <v>9</v>
      </c>
      <c r="AJ154" s="835">
        <f>AI154*AH81/10000</f>
        <v>1.8575999999999999</v>
      </c>
      <c r="AK154" s="834"/>
      <c r="AL154" s="827" t="s">
        <v>417</v>
      </c>
      <c r="AM154" s="835">
        <f>'Générateur Emprise 25ans'!$C$14/100</f>
        <v>0.5</v>
      </c>
      <c r="AN154" s="835">
        <f>AN$135*AM154</f>
        <v>-0.1</v>
      </c>
      <c r="AO154" s="835">
        <f>AL$135+(AL$135*AN154)</f>
        <v>7.65</v>
      </c>
      <c r="AP154" s="835">
        <f>AO154*AN81/10000</f>
        <v>1.5789600000000001</v>
      </c>
      <c r="AQ154" s="834"/>
      <c r="AR154" s="827" t="s">
        <v>417</v>
      </c>
      <c r="AS154" s="835">
        <f>'Générateur Emprise 25ans'!$C$14/100</f>
        <v>0.5</v>
      </c>
      <c r="AT154" s="835">
        <f>AT$135*AS154</f>
        <v>-2.5000000000000001E-2</v>
      </c>
      <c r="AU154" s="835">
        <f>AR$135+(AR$135*AT154)</f>
        <v>9.2624999999999993</v>
      </c>
      <c r="AV154" s="835">
        <f>AU154*AT81/10000</f>
        <v>1.91178</v>
      </c>
      <c r="AW154" s="834"/>
      <c r="AX154" s="827" t="s">
        <v>417</v>
      </c>
      <c r="AY154" s="835">
        <f>'Générateur Emprise 25ans'!$C$14/100</f>
        <v>0.5</v>
      </c>
      <c r="AZ154" s="835">
        <f>AZ$135*AY154</f>
        <v>-0.1</v>
      </c>
      <c r="BA154" s="835">
        <f>AX$135+(AX$135*AZ154)</f>
        <v>7.02</v>
      </c>
      <c r="BB154" s="835">
        <f>BA154*AZ81/10000</f>
        <v>1.448928</v>
      </c>
      <c r="BC154" s="834"/>
      <c r="BD154" s="827" t="s">
        <v>417</v>
      </c>
      <c r="BE154" s="835">
        <f>'Générateur Emprise 25ans'!$C$14/100</f>
        <v>0.5</v>
      </c>
      <c r="BF154" s="835">
        <f>BF$135*BE154</f>
        <v>-0.1</v>
      </c>
      <c r="BG154" s="835">
        <f>BD$135+(BD$135*BF154)</f>
        <v>9</v>
      </c>
      <c r="BH154" s="835">
        <f>BG154*BF81/10000</f>
        <v>1.8575999999999999</v>
      </c>
      <c r="BI154" s="834"/>
      <c r="BJ154" s="827" t="s">
        <v>417</v>
      </c>
      <c r="BK154" s="835">
        <f>'Générateur Emprise 25ans'!$C$14/100</f>
        <v>0.5</v>
      </c>
      <c r="BL154" s="835">
        <f>BL$135*BK154</f>
        <v>-0.1</v>
      </c>
      <c r="BM154" s="835">
        <f>BJ$135+(BJ$135*BL154)</f>
        <v>7.65</v>
      </c>
      <c r="BN154" s="835">
        <f>BM154*BL81/10000</f>
        <v>1.5789600000000001</v>
      </c>
      <c r="BO154" s="834"/>
      <c r="BP154" s="827" t="s">
        <v>417</v>
      </c>
      <c r="BQ154" s="835">
        <f>'Générateur Emprise 25ans'!$C$14/100</f>
        <v>0.5</v>
      </c>
      <c r="BR154" s="835">
        <f>BR$135*BQ154</f>
        <v>-2.5000000000000001E-2</v>
      </c>
      <c r="BS154" s="835">
        <f>BP$135+(BP$135*BR154)</f>
        <v>9.2624999999999993</v>
      </c>
      <c r="BT154" s="835">
        <f>BS154*BR81/10000</f>
        <v>1.91178</v>
      </c>
      <c r="BU154" s="834"/>
      <c r="BV154" s="827" t="s">
        <v>417</v>
      </c>
      <c r="BW154" s="835">
        <f>'Générateur Emprise 25ans'!$C$14/100</f>
        <v>0.5</v>
      </c>
      <c r="BX154" s="835">
        <f>BX$135*BW154</f>
        <v>-0.1</v>
      </c>
      <c r="BY154" s="835">
        <f>BV$135+(BV$135*BX154)</f>
        <v>7.02</v>
      </c>
      <c r="BZ154" s="835">
        <f>BY154*BX81/10000</f>
        <v>1.448928</v>
      </c>
      <c r="CA154" s="834"/>
      <c r="CB154" s="827" t="s">
        <v>417</v>
      </c>
      <c r="CC154" s="835">
        <f>'Générateur Emprise 25ans'!$C$14/100</f>
        <v>0.5</v>
      </c>
      <c r="CD154" s="835">
        <f>CD$135*CC154</f>
        <v>-0.1</v>
      </c>
      <c r="CE154" s="835">
        <f>CB$135+(CB$135*CD154)</f>
        <v>9</v>
      </c>
      <c r="CF154" s="835">
        <f>CE154*CD81/10000</f>
        <v>1.8575999999999999</v>
      </c>
      <c r="CG154" s="834"/>
      <c r="CH154" s="827" t="s">
        <v>417</v>
      </c>
      <c r="CI154" s="835">
        <f>'Générateur Emprise 25ans'!$C$14/100</f>
        <v>0.5</v>
      </c>
      <c r="CJ154" s="835">
        <f>CJ$135*CI154</f>
        <v>-0.1</v>
      </c>
      <c r="CK154" s="835">
        <f>CH$135+(CH$135*CJ154)</f>
        <v>7.65</v>
      </c>
      <c r="CL154" s="835">
        <f>CK154*CJ81/10000</f>
        <v>1.5789600000000001</v>
      </c>
      <c r="CM154" s="834"/>
      <c r="CN154" s="827" t="s">
        <v>417</v>
      </c>
      <c r="CO154" s="835">
        <f>'Générateur Emprise 25ans'!$C$14/100</f>
        <v>0.5</v>
      </c>
      <c r="CP154" s="835">
        <f>CP$135*CO154</f>
        <v>-2.5000000000000001E-2</v>
      </c>
      <c r="CQ154" s="835">
        <f>CN$135+(CN$135*CP154)</f>
        <v>9.2624999999999993</v>
      </c>
      <c r="CR154" s="835">
        <f>CQ154*CP81/10000</f>
        <v>1.91178</v>
      </c>
      <c r="CS154" s="834"/>
      <c r="CT154" s="827" t="s">
        <v>417</v>
      </c>
      <c r="CU154" s="835">
        <f>'Générateur Emprise 25ans'!$C$14/100</f>
        <v>0.5</v>
      </c>
      <c r="CV154" s="835">
        <f>CV$135*CU154</f>
        <v>-0.1</v>
      </c>
      <c r="CW154" s="835">
        <f>CT$135+(CT$135*CV154)</f>
        <v>7.02</v>
      </c>
      <c r="CX154" s="835">
        <f>CW154*CV81/10000</f>
        <v>1.448928</v>
      </c>
      <c r="CY154" s="834"/>
      <c r="CZ154" s="827" t="s">
        <v>417</v>
      </c>
      <c r="DA154" s="835">
        <f>'Générateur Emprise 25ans'!$C$14/100</f>
        <v>0.5</v>
      </c>
      <c r="DB154" s="835">
        <f>DB$135*DA154</f>
        <v>-0.1</v>
      </c>
      <c r="DC154" s="835">
        <f>CZ$135+(CZ$135*DB154)</f>
        <v>9</v>
      </c>
      <c r="DD154" s="835">
        <f>DC154*DB81/10000</f>
        <v>1.8575999999999999</v>
      </c>
      <c r="DE154" s="834"/>
      <c r="DF154" s="827" t="s">
        <v>417</v>
      </c>
      <c r="DG154" s="835">
        <f>'Générateur Emprise 25ans'!$C$14/100</f>
        <v>0.5</v>
      </c>
      <c r="DH154" s="835">
        <f>DH$135*DG154</f>
        <v>-0.1</v>
      </c>
      <c r="DI154" s="835">
        <f>DF$135+(DF$135*DH154)</f>
        <v>7.65</v>
      </c>
      <c r="DJ154" s="835">
        <f>DI154*DH81/10000</f>
        <v>1.5789600000000001</v>
      </c>
      <c r="DK154" s="834"/>
      <c r="DL154" s="827" t="s">
        <v>417</v>
      </c>
      <c r="DM154" s="835">
        <f>'Générateur Emprise 25ans'!$C$14/100</f>
        <v>0.5</v>
      </c>
      <c r="DN154" s="835">
        <f>DN$135*DM154</f>
        <v>-2.5000000000000001E-2</v>
      </c>
      <c r="DO154" s="835">
        <f>DL$135+(DL$135*DN154)</f>
        <v>9.2624999999999993</v>
      </c>
      <c r="DP154" s="835">
        <f>DO154*DN81/10000</f>
        <v>1.91178</v>
      </c>
      <c r="DQ154" s="834"/>
      <c r="DR154" s="827" t="s">
        <v>417</v>
      </c>
      <c r="DS154" s="835">
        <f>'Générateur Emprise 25ans'!$C$14/100</f>
        <v>0.5</v>
      </c>
      <c r="DT154" s="835">
        <f>DT$135*DS154</f>
        <v>-0.1</v>
      </c>
      <c r="DU154" s="835">
        <f>DR$135+(DR$135*DT154)</f>
        <v>7.02</v>
      </c>
      <c r="DV154" s="835">
        <f>DU154*DT81/10000</f>
        <v>1.448928</v>
      </c>
      <c r="DW154" s="834"/>
      <c r="DX154" s="827" t="s">
        <v>417</v>
      </c>
      <c r="DY154" s="835">
        <f>'Générateur Emprise 25ans'!$C$14/100</f>
        <v>0.5</v>
      </c>
      <c r="DZ154" s="835">
        <f>DZ$135*DY154</f>
        <v>-0.1</v>
      </c>
      <c r="EA154" s="835">
        <f>DX$135+(DX$135*DZ154)</f>
        <v>9</v>
      </c>
      <c r="EB154" s="835">
        <f>EA154*DZ81/10000</f>
        <v>1.8575999999999999</v>
      </c>
      <c r="EC154" s="834"/>
      <c r="ED154" s="827" t="s">
        <v>417</v>
      </c>
      <c r="EE154" s="835">
        <f>'Générateur Emprise 25ans'!$C$14/100</f>
        <v>0.5</v>
      </c>
      <c r="EF154" s="835">
        <f>EF$135*EE154</f>
        <v>-0.1</v>
      </c>
      <c r="EG154" s="835">
        <f>ED$135+(ED$135*EF154)</f>
        <v>7.65</v>
      </c>
      <c r="EH154" s="835">
        <f>EG154*EF81/10000</f>
        <v>1.5789600000000001</v>
      </c>
      <c r="EI154" s="834"/>
      <c r="EJ154" s="827" t="s">
        <v>417</v>
      </c>
      <c r="EK154" s="835">
        <f>'Générateur Emprise 25ans'!$C$14/100</f>
        <v>0.5</v>
      </c>
      <c r="EL154" s="835">
        <f>EL$135*EK154</f>
        <v>-2.5000000000000001E-2</v>
      </c>
      <c r="EM154" s="835">
        <f>EJ$135+(EJ$135*EL154)</f>
        <v>9.2624999999999993</v>
      </c>
      <c r="EN154" s="835">
        <f>EM154*EL81/10000</f>
        <v>1.91178</v>
      </c>
      <c r="EO154" s="834"/>
      <c r="EP154" s="827" t="s">
        <v>417</v>
      </c>
      <c r="EQ154" s="835">
        <f>'Générateur Emprise 25ans'!$C$14/100</f>
        <v>0.5</v>
      </c>
      <c r="ER154" s="835">
        <f>ER$135*EQ154</f>
        <v>-0.1</v>
      </c>
      <c r="ES154" s="835">
        <f>EP$135+(EP$135*ER154)</f>
        <v>7.02</v>
      </c>
      <c r="ET154" s="835">
        <f>ES154*ER81/10000</f>
        <v>1.448928</v>
      </c>
      <c r="EU154" s="834"/>
      <c r="EV154" s="827" t="s">
        <v>417</v>
      </c>
      <c r="EW154" s="835">
        <f>'Générateur Emprise 25ans'!$C$14/100</f>
        <v>0.5</v>
      </c>
      <c r="EX154" s="835">
        <f>EX$135*EW154</f>
        <v>-0.1</v>
      </c>
      <c r="EY154" s="835">
        <f>EV$135+(EV$135*EX154)</f>
        <v>0</v>
      </c>
      <c r="EZ154" s="835">
        <f>EY154*EX81/10000</f>
        <v>0</v>
      </c>
      <c r="FA154" s="834"/>
      <c r="FB154" s="827" t="s">
        <v>417</v>
      </c>
      <c r="FC154" s="835">
        <f>'Générateur Emprise 25ans'!$C$14/100</f>
        <v>0.5</v>
      </c>
      <c r="FD154" s="835">
        <f>FD$135*FC154</f>
        <v>-0.1</v>
      </c>
      <c r="FE154" s="835">
        <f>FB$135+(FB$135*FD154)</f>
        <v>0</v>
      </c>
      <c r="FF154" s="835">
        <f>FE154*FD81/10000</f>
        <v>0</v>
      </c>
      <c r="FG154" s="834"/>
      <c r="FH154" s="827" t="s">
        <v>417</v>
      </c>
      <c r="FI154" s="835">
        <f>'Générateur Emprise 25ans'!$C$14/100</f>
        <v>0.5</v>
      </c>
      <c r="FJ154" s="835">
        <f>FJ$135*FI154</f>
        <v>-2.5000000000000001E-2</v>
      </c>
      <c r="FK154" s="835">
        <f>FH$135+(FH$135*FJ154)</f>
        <v>0</v>
      </c>
      <c r="FL154" s="835">
        <f>FK154*FJ81/10000</f>
        <v>0</v>
      </c>
      <c r="FM154" s="834"/>
      <c r="FN154" s="827" t="s">
        <v>417</v>
      </c>
      <c r="FO154" s="835">
        <f>'Générateur Emprise 25ans'!$C$14/100</f>
        <v>0.5</v>
      </c>
      <c r="FP154" s="835">
        <f>FP$135*FO154</f>
        <v>-0.1</v>
      </c>
      <c r="FQ154" s="835">
        <f>FN$135+(FN$135*FP154)</f>
        <v>0</v>
      </c>
      <c r="FR154" s="835">
        <f>FQ154*FP81/10000</f>
        <v>0</v>
      </c>
      <c r="FS154" s="834"/>
      <c r="FT154" s="827" t="s">
        <v>417</v>
      </c>
      <c r="FU154" s="835">
        <f>'Générateur Emprise 25ans'!$C$14/100</f>
        <v>0.5</v>
      </c>
      <c r="FV154" s="835">
        <f>FV$135*FU154</f>
        <v>-0.1</v>
      </c>
      <c r="FW154" s="835">
        <f>FT$135+(FT$135*FV154)</f>
        <v>0</v>
      </c>
      <c r="FX154" s="835">
        <f>FW154*FV81/10000</f>
        <v>0</v>
      </c>
      <c r="FY154" s="834"/>
    </row>
    <row r="155" spans="1:181" x14ac:dyDescent="0.3">
      <c r="A155" s="19"/>
      <c r="B155" s="827" t="s">
        <v>416</v>
      </c>
      <c r="C155" s="835">
        <f>'Générateur Emprise 25ans'!$C$15/100</f>
        <v>1</v>
      </c>
      <c r="D155" s="835">
        <f>D$135*C155</f>
        <v>-0.2</v>
      </c>
      <c r="E155" s="835">
        <f>B$135+(B$135*D155)</f>
        <v>6.24</v>
      </c>
      <c r="F155" s="835">
        <f>E155*D82/10000</f>
        <v>1.287936</v>
      </c>
      <c r="G155" s="834"/>
      <c r="H155" s="827" t="s">
        <v>416</v>
      </c>
      <c r="I155" s="835">
        <f>'Générateur Emprise 25ans'!$C$15/100</f>
        <v>1</v>
      </c>
      <c r="J155" s="835">
        <f>J$135*I155</f>
        <v>-0.2</v>
      </c>
      <c r="K155" s="835">
        <f>H$135+(H$135*J155)</f>
        <v>8</v>
      </c>
      <c r="L155" s="835">
        <f>K155*J82/10000</f>
        <v>1.6512</v>
      </c>
      <c r="M155" s="834"/>
      <c r="N155" s="827" t="s">
        <v>416</v>
      </c>
      <c r="O155" s="835">
        <f>'Générateur Emprise 25ans'!$C$15/100</f>
        <v>1</v>
      </c>
      <c r="P155" s="835">
        <f>P$135*O155</f>
        <v>-0.2</v>
      </c>
      <c r="Q155" s="835">
        <f>N$135+(N$135*P155)</f>
        <v>6.8</v>
      </c>
      <c r="R155" s="835">
        <f>Q155*P82/10000</f>
        <v>1.4035199999999999</v>
      </c>
      <c r="S155" s="834"/>
      <c r="T155" s="827" t="s">
        <v>416</v>
      </c>
      <c r="U155" s="835">
        <f>'Générateur Emprise 25ans'!$C$15/100</f>
        <v>1</v>
      </c>
      <c r="V155" s="835">
        <f>V$135*U155</f>
        <v>-0.05</v>
      </c>
      <c r="W155" s="835">
        <f>T$135+(T$135*V155)</f>
        <v>9.0250000000000004</v>
      </c>
      <c r="X155" s="835">
        <f>W155*V82/10000</f>
        <v>1.8627600000000002</v>
      </c>
      <c r="Y155" s="834"/>
      <c r="Z155" s="827" t="s">
        <v>416</v>
      </c>
      <c r="AA155" s="835">
        <f>'Générateur Emprise 25ans'!$C$15/100</f>
        <v>1</v>
      </c>
      <c r="AB155" s="835">
        <f>AB$135*AA155</f>
        <v>-0.2</v>
      </c>
      <c r="AC155" s="835">
        <f>Z$135+(Z$135*AB155)</f>
        <v>6.24</v>
      </c>
      <c r="AD155" s="835">
        <f>AC155*AB82/10000</f>
        <v>1.287936</v>
      </c>
      <c r="AE155" s="834"/>
      <c r="AF155" s="827" t="s">
        <v>416</v>
      </c>
      <c r="AG155" s="835">
        <f>'Générateur Emprise 25ans'!$C$15/100</f>
        <v>1</v>
      </c>
      <c r="AH155" s="835">
        <f>AH$135*AG155</f>
        <v>-0.2</v>
      </c>
      <c r="AI155" s="835">
        <f>AF$135+(AF$135*AH155)</f>
        <v>8</v>
      </c>
      <c r="AJ155" s="835">
        <f>AI155*AH82/10000</f>
        <v>1.6512</v>
      </c>
      <c r="AK155" s="834"/>
      <c r="AL155" s="827" t="s">
        <v>416</v>
      </c>
      <c r="AM155" s="835">
        <f>'Générateur Emprise 25ans'!$C$15/100</f>
        <v>1</v>
      </c>
      <c r="AN155" s="835">
        <f>AN$135*AM155</f>
        <v>-0.2</v>
      </c>
      <c r="AO155" s="835">
        <f>AL$135+(AL$135*AN155)</f>
        <v>6.8</v>
      </c>
      <c r="AP155" s="835">
        <f>AO155*AN82/10000</f>
        <v>1.4035199999999999</v>
      </c>
      <c r="AQ155" s="834"/>
      <c r="AR155" s="827" t="s">
        <v>416</v>
      </c>
      <c r="AS155" s="835">
        <f>'Générateur Emprise 25ans'!$C$15/100</f>
        <v>1</v>
      </c>
      <c r="AT155" s="835">
        <f>AT$135*AS155</f>
        <v>-0.05</v>
      </c>
      <c r="AU155" s="835">
        <f>AR$135+(AR$135*AT155)</f>
        <v>9.0250000000000004</v>
      </c>
      <c r="AV155" s="835">
        <f>AU155*AT82/10000</f>
        <v>1.8627600000000002</v>
      </c>
      <c r="AW155" s="834"/>
      <c r="AX155" s="827" t="s">
        <v>416</v>
      </c>
      <c r="AY155" s="835">
        <f>'Générateur Emprise 25ans'!$C$15/100</f>
        <v>1</v>
      </c>
      <c r="AZ155" s="835">
        <f>AZ$135*AY155</f>
        <v>-0.2</v>
      </c>
      <c r="BA155" s="835">
        <f>AX$135+(AX$135*AZ155)</f>
        <v>6.24</v>
      </c>
      <c r="BB155" s="835">
        <f>BA155*AZ82/10000</f>
        <v>1.287936</v>
      </c>
      <c r="BC155" s="834"/>
      <c r="BD155" s="827" t="s">
        <v>416</v>
      </c>
      <c r="BE155" s="835">
        <f>'Générateur Emprise 25ans'!$C$15/100</f>
        <v>1</v>
      </c>
      <c r="BF155" s="835">
        <f>BF$135*BE155</f>
        <v>-0.2</v>
      </c>
      <c r="BG155" s="835">
        <f>BD$135+(BD$135*BF155)</f>
        <v>8</v>
      </c>
      <c r="BH155" s="835">
        <f>BG155*BF82/10000</f>
        <v>1.6512</v>
      </c>
      <c r="BI155" s="834"/>
      <c r="BJ155" s="827" t="s">
        <v>416</v>
      </c>
      <c r="BK155" s="835">
        <f>'Générateur Emprise 25ans'!$C$15/100</f>
        <v>1</v>
      </c>
      <c r="BL155" s="835">
        <f>BL$135*BK155</f>
        <v>-0.2</v>
      </c>
      <c r="BM155" s="835">
        <f>BJ$135+(BJ$135*BL155)</f>
        <v>6.8</v>
      </c>
      <c r="BN155" s="835">
        <f>BM155*BL82/10000</f>
        <v>1.4035199999999999</v>
      </c>
      <c r="BO155" s="834"/>
      <c r="BP155" s="827" t="s">
        <v>416</v>
      </c>
      <c r="BQ155" s="835">
        <f>'Générateur Emprise 25ans'!$C$15/100</f>
        <v>1</v>
      </c>
      <c r="BR155" s="835">
        <f>BR$135*BQ155</f>
        <v>-0.05</v>
      </c>
      <c r="BS155" s="835">
        <f>BP$135+(BP$135*BR155)</f>
        <v>9.0250000000000004</v>
      </c>
      <c r="BT155" s="835">
        <f>BS155*BR82/10000</f>
        <v>1.8627600000000002</v>
      </c>
      <c r="BU155" s="834"/>
      <c r="BV155" s="827" t="s">
        <v>416</v>
      </c>
      <c r="BW155" s="835">
        <f>'Générateur Emprise 25ans'!$C$15/100</f>
        <v>1</v>
      </c>
      <c r="BX155" s="835">
        <f>BX$135*BW155</f>
        <v>-0.2</v>
      </c>
      <c r="BY155" s="835">
        <f>BV$135+(BV$135*BX155)</f>
        <v>6.24</v>
      </c>
      <c r="BZ155" s="835">
        <f>BY155*BX82/10000</f>
        <v>1.287936</v>
      </c>
      <c r="CA155" s="834"/>
      <c r="CB155" s="827" t="s">
        <v>416</v>
      </c>
      <c r="CC155" s="835">
        <f>'Générateur Emprise 25ans'!$C$15/100</f>
        <v>1</v>
      </c>
      <c r="CD155" s="835">
        <f>CD$135*CC155</f>
        <v>-0.2</v>
      </c>
      <c r="CE155" s="835">
        <f>CB$135+(CB$135*CD155)</f>
        <v>8</v>
      </c>
      <c r="CF155" s="835">
        <f>CE155*CD82/10000</f>
        <v>1.6512</v>
      </c>
      <c r="CG155" s="834"/>
      <c r="CH155" s="827" t="s">
        <v>416</v>
      </c>
      <c r="CI155" s="835">
        <f>'Générateur Emprise 25ans'!$C$15/100</f>
        <v>1</v>
      </c>
      <c r="CJ155" s="835">
        <f>CJ$135*CI155</f>
        <v>-0.2</v>
      </c>
      <c r="CK155" s="835">
        <f>CH$135+(CH$135*CJ155)</f>
        <v>6.8</v>
      </c>
      <c r="CL155" s="835">
        <f>CK155*CJ82/10000</f>
        <v>1.4035199999999999</v>
      </c>
      <c r="CM155" s="834"/>
      <c r="CN155" s="827" t="s">
        <v>416</v>
      </c>
      <c r="CO155" s="835">
        <f>'Générateur Emprise 25ans'!$C$15/100</f>
        <v>1</v>
      </c>
      <c r="CP155" s="835">
        <f>CP$135*CO155</f>
        <v>-0.05</v>
      </c>
      <c r="CQ155" s="835">
        <f>CN$135+(CN$135*CP155)</f>
        <v>9.0250000000000004</v>
      </c>
      <c r="CR155" s="835">
        <f>CQ155*CP82/10000</f>
        <v>1.8627600000000002</v>
      </c>
      <c r="CS155" s="834"/>
      <c r="CT155" s="827" t="s">
        <v>416</v>
      </c>
      <c r="CU155" s="835">
        <f>'Générateur Emprise 25ans'!$C$15/100</f>
        <v>1</v>
      </c>
      <c r="CV155" s="835">
        <f>CV$135*CU155</f>
        <v>-0.2</v>
      </c>
      <c r="CW155" s="835">
        <f>CT$135+(CT$135*CV155)</f>
        <v>6.24</v>
      </c>
      <c r="CX155" s="835">
        <f>CW155*CV82/10000</f>
        <v>1.287936</v>
      </c>
      <c r="CY155" s="834"/>
      <c r="CZ155" s="827" t="s">
        <v>416</v>
      </c>
      <c r="DA155" s="835">
        <f>'Générateur Emprise 25ans'!$C$15/100</f>
        <v>1</v>
      </c>
      <c r="DB155" s="835">
        <f>DB$135*DA155</f>
        <v>-0.2</v>
      </c>
      <c r="DC155" s="835">
        <f>CZ$135+(CZ$135*DB155)</f>
        <v>8</v>
      </c>
      <c r="DD155" s="835">
        <f>DC155*DB82/10000</f>
        <v>1.6512</v>
      </c>
      <c r="DE155" s="834"/>
      <c r="DF155" s="827" t="s">
        <v>416</v>
      </c>
      <c r="DG155" s="835">
        <f>'Générateur Emprise 25ans'!$C$15/100</f>
        <v>1</v>
      </c>
      <c r="DH155" s="835">
        <f>DH$135*DG155</f>
        <v>-0.2</v>
      </c>
      <c r="DI155" s="835">
        <f>DF$135+(DF$135*DH155)</f>
        <v>6.8</v>
      </c>
      <c r="DJ155" s="835">
        <f>DI155*DH82/10000</f>
        <v>1.4035199999999999</v>
      </c>
      <c r="DK155" s="834"/>
      <c r="DL155" s="827" t="s">
        <v>416</v>
      </c>
      <c r="DM155" s="835">
        <f>'Générateur Emprise 25ans'!$C$15/100</f>
        <v>1</v>
      </c>
      <c r="DN155" s="835">
        <f>DN$135*DM155</f>
        <v>-0.05</v>
      </c>
      <c r="DO155" s="835">
        <f>DL$135+(DL$135*DN155)</f>
        <v>9.0250000000000004</v>
      </c>
      <c r="DP155" s="835">
        <f>DO155*DN82/10000</f>
        <v>1.8627600000000002</v>
      </c>
      <c r="DQ155" s="834"/>
      <c r="DR155" s="827" t="s">
        <v>416</v>
      </c>
      <c r="DS155" s="835">
        <f>'Générateur Emprise 25ans'!$C$15/100</f>
        <v>1</v>
      </c>
      <c r="DT155" s="835">
        <f>DT$135*DS155</f>
        <v>-0.2</v>
      </c>
      <c r="DU155" s="835">
        <f>DR$135+(DR$135*DT155)</f>
        <v>6.24</v>
      </c>
      <c r="DV155" s="835">
        <f>DU155*DT82/10000</f>
        <v>1.287936</v>
      </c>
      <c r="DW155" s="834"/>
      <c r="DX155" s="827" t="s">
        <v>416</v>
      </c>
      <c r="DY155" s="835">
        <f>'Générateur Emprise 25ans'!$C$15/100</f>
        <v>1</v>
      </c>
      <c r="DZ155" s="835">
        <f>DZ$135*DY155</f>
        <v>-0.2</v>
      </c>
      <c r="EA155" s="835">
        <f>DX$135+(DX$135*DZ155)</f>
        <v>8</v>
      </c>
      <c r="EB155" s="835">
        <f>EA155*DZ82/10000</f>
        <v>1.6512</v>
      </c>
      <c r="EC155" s="834"/>
      <c r="ED155" s="827" t="s">
        <v>416</v>
      </c>
      <c r="EE155" s="835">
        <f>'Générateur Emprise 25ans'!$C$15/100</f>
        <v>1</v>
      </c>
      <c r="EF155" s="835">
        <f>EF$135*EE155</f>
        <v>-0.2</v>
      </c>
      <c r="EG155" s="835">
        <f>ED$135+(ED$135*EF155)</f>
        <v>6.8</v>
      </c>
      <c r="EH155" s="835">
        <f>EG155*EF82/10000</f>
        <v>1.4035199999999999</v>
      </c>
      <c r="EI155" s="834"/>
      <c r="EJ155" s="827" t="s">
        <v>416</v>
      </c>
      <c r="EK155" s="835">
        <f>'Générateur Emprise 25ans'!$C$15/100</f>
        <v>1</v>
      </c>
      <c r="EL155" s="835">
        <f>EL$135*EK155</f>
        <v>-0.05</v>
      </c>
      <c r="EM155" s="835">
        <f>EJ$135+(EJ$135*EL155)</f>
        <v>9.0250000000000004</v>
      </c>
      <c r="EN155" s="835">
        <f>EM155*EL82/10000</f>
        <v>1.8627600000000002</v>
      </c>
      <c r="EO155" s="834"/>
      <c r="EP155" s="827" t="s">
        <v>416</v>
      </c>
      <c r="EQ155" s="835">
        <f>'Générateur Emprise 25ans'!$C$15/100</f>
        <v>1</v>
      </c>
      <c r="ER155" s="835">
        <f>ER$135*EQ155</f>
        <v>-0.2</v>
      </c>
      <c r="ES155" s="835">
        <f>EP$135+(EP$135*ER155)</f>
        <v>6.24</v>
      </c>
      <c r="ET155" s="835">
        <f>ES155*ER82/10000</f>
        <v>1.287936</v>
      </c>
      <c r="EU155" s="834"/>
      <c r="EV155" s="827" t="s">
        <v>416</v>
      </c>
      <c r="EW155" s="835">
        <f>'Générateur Emprise 25ans'!$C$15/100</f>
        <v>1</v>
      </c>
      <c r="EX155" s="835">
        <f>EX$135*EW155</f>
        <v>-0.2</v>
      </c>
      <c r="EY155" s="835">
        <f>EV$135+(EV$135*EX155)</f>
        <v>0</v>
      </c>
      <c r="EZ155" s="835">
        <f>EY155*EX82/10000</f>
        <v>0</v>
      </c>
      <c r="FA155" s="834"/>
      <c r="FB155" s="827" t="s">
        <v>416</v>
      </c>
      <c r="FC155" s="835">
        <f>'Générateur Emprise 25ans'!$C$15/100</f>
        <v>1</v>
      </c>
      <c r="FD155" s="835">
        <f>FD$135*FC155</f>
        <v>-0.2</v>
      </c>
      <c r="FE155" s="835">
        <f>FB$135+(FB$135*FD155)</f>
        <v>0</v>
      </c>
      <c r="FF155" s="835">
        <f>FE155*FD82/10000</f>
        <v>0</v>
      </c>
      <c r="FG155" s="834"/>
      <c r="FH155" s="827" t="s">
        <v>416</v>
      </c>
      <c r="FI155" s="835">
        <f>'Générateur Emprise 25ans'!$C$15/100</f>
        <v>1</v>
      </c>
      <c r="FJ155" s="835">
        <f>FJ$135*FI155</f>
        <v>-0.05</v>
      </c>
      <c r="FK155" s="835">
        <f>FH$135+(FH$135*FJ155)</f>
        <v>0</v>
      </c>
      <c r="FL155" s="835">
        <f>FK155*FJ82/10000</f>
        <v>0</v>
      </c>
      <c r="FM155" s="834"/>
      <c r="FN155" s="827" t="s">
        <v>416</v>
      </c>
      <c r="FO155" s="835">
        <f>'Générateur Emprise 25ans'!$C$15/100</f>
        <v>1</v>
      </c>
      <c r="FP155" s="835">
        <f>FP$135*FO155</f>
        <v>-0.2</v>
      </c>
      <c r="FQ155" s="835">
        <f>FN$135+(FN$135*FP155)</f>
        <v>0</v>
      </c>
      <c r="FR155" s="835">
        <f>FQ155*FP82/10000</f>
        <v>0</v>
      </c>
      <c r="FS155" s="834"/>
      <c r="FT155" s="827" t="s">
        <v>416</v>
      </c>
      <c r="FU155" s="835">
        <f>'Générateur Emprise 25ans'!$C$15/100</f>
        <v>1</v>
      </c>
      <c r="FV155" s="835">
        <f>FV$135*FU155</f>
        <v>-0.2</v>
      </c>
      <c r="FW155" s="835">
        <f>FT$135+(FT$135*FV155)</f>
        <v>0</v>
      </c>
      <c r="FX155" s="835">
        <f>FW155*FV82/10000</f>
        <v>0</v>
      </c>
      <c r="FY155" s="834"/>
    </row>
    <row r="156" spans="1:181" x14ac:dyDescent="0.3">
      <c r="A156" s="19"/>
      <c r="B156" s="827" t="s">
        <v>415</v>
      </c>
      <c r="C156" s="835">
        <f>'Générateur Emprise 25ans'!$C$16/100</f>
        <v>1.5</v>
      </c>
      <c r="D156" s="835">
        <f>D$135*C156</f>
        <v>-0.30000000000000004</v>
      </c>
      <c r="E156" s="835">
        <f>B$135+(B$135*D156)</f>
        <v>5.4599999999999991</v>
      </c>
      <c r="F156" s="835">
        <f>E156*D83/10000</f>
        <v>1.1269439999999999</v>
      </c>
      <c r="G156" s="834"/>
      <c r="H156" s="827" t="s">
        <v>415</v>
      </c>
      <c r="I156" s="835">
        <f>'Générateur Emprise 25ans'!$C$16/100</f>
        <v>1.5</v>
      </c>
      <c r="J156" s="835">
        <f>J$135*I156</f>
        <v>-0.30000000000000004</v>
      </c>
      <c r="K156" s="835">
        <f>H$135+(H$135*J156)</f>
        <v>7</v>
      </c>
      <c r="L156" s="835">
        <f>K156*J83/10000</f>
        <v>1.4448000000000001</v>
      </c>
      <c r="M156" s="834"/>
      <c r="N156" s="827" t="s">
        <v>415</v>
      </c>
      <c r="O156" s="835">
        <f>'Générateur Emprise 25ans'!$C$16/100</f>
        <v>1.5</v>
      </c>
      <c r="P156" s="835">
        <f>P$135*O156</f>
        <v>-0.30000000000000004</v>
      </c>
      <c r="Q156" s="835">
        <f>N$135+(N$135*P156)</f>
        <v>5.9499999999999993</v>
      </c>
      <c r="R156" s="835">
        <f>Q156*P83/10000</f>
        <v>1.2280799999999998</v>
      </c>
      <c r="S156" s="834"/>
      <c r="T156" s="827" t="s">
        <v>415</v>
      </c>
      <c r="U156" s="835">
        <f>'Générateur Emprise 25ans'!$C$16/100</f>
        <v>1.5</v>
      </c>
      <c r="V156" s="835">
        <f>V$135*U156</f>
        <v>-7.5000000000000011E-2</v>
      </c>
      <c r="W156" s="835">
        <f>T$135+(T$135*V156)</f>
        <v>8.7874999999999996</v>
      </c>
      <c r="X156" s="835">
        <f>W156*V83/10000</f>
        <v>1.8137399999999997</v>
      </c>
      <c r="Y156" s="834"/>
      <c r="Z156" s="827" t="s">
        <v>415</v>
      </c>
      <c r="AA156" s="835">
        <f>'Générateur Emprise 25ans'!$C$16/100</f>
        <v>1.5</v>
      </c>
      <c r="AB156" s="835">
        <f>AB$135*AA156</f>
        <v>-0.30000000000000004</v>
      </c>
      <c r="AC156" s="835">
        <f>Z$135+(Z$135*AB156)</f>
        <v>5.4599999999999991</v>
      </c>
      <c r="AD156" s="835">
        <f>AC156*AB83/10000</f>
        <v>1.1269439999999999</v>
      </c>
      <c r="AE156" s="834"/>
      <c r="AF156" s="827" t="s">
        <v>415</v>
      </c>
      <c r="AG156" s="835">
        <f>'Générateur Emprise 25ans'!$C$16/100</f>
        <v>1.5</v>
      </c>
      <c r="AH156" s="835">
        <f>AH$135*AG156</f>
        <v>-0.30000000000000004</v>
      </c>
      <c r="AI156" s="835">
        <f>AF$135+(AF$135*AH156)</f>
        <v>7</v>
      </c>
      <c r="AJ156" s="835">
        <f>AI156*AH83/10000</f>
        <v>1.4448000000000001</v>
      </c>
      <c r="AK156" s="834"/>
      <c r="AL156" s="827" t="s">
        <v>415</v>
      </c>
      <c r="AM156" s="835">
        <f>'Générateur Emprise 25ans'!$C$16/100</f>
        <v>1.5</v>
      </c>
      <c r="AN156" s="835">
        <f>AN$135*AM156</f>
        <v>-0.30000000000000004</v>
      </c>
      <c r="AO156" s="835">
        <f>AL$135+(AL$135*AN156)</f>
        <v>5.9499999999999993</v>
      </c>
      <c r="AP156" s="835">
        <f>AO156*AN83/10000</f>
        <v>1.2280799999999998</v>
      </c>
      <c r="AQ156" s="834"/>
      <c r="AR156" s="827" t="s">
        <v>415</v>
      </c>
      <c r="AS156" s="835">
        <f>'Générateur Emprise 25ans'!$C$16/100</f>
        <v>1.5</v>
      </c>
      <c r="AT156" s="835">
        <f>AT$135*AS156</f>
        <v>-7.5000000000000011E-2</v>
      </c>
      <c r="AU156" s="835">
        <f>AR$135+(AR$135*AT156)</f>
        <v>8.7874999999999996</v>
      </c>
      <c r="AV156" s="835">
        <f>AU156*AT83/10000</f>
        <v>1.8137399999999997</v>
      </c>
      <c r="AW156" s="834"/>
      <c r="AX156" s="827" t="s">
        <v>415</v>
      </c>
      <c r="AY156" s="835">
        <f>'Générateur Emprise 25ans'!$C$16/100</f>
        <v>1.5</v>
      </c>
      <c r="AZ156" s="835">
        <f>AZ$135*AY156</f>
        <v>-0.30000000000000004</v>
      </c>
      <c r="BA156" s="835">
        <f>AX$135+(AX$135*AZ156)</f>
        <v>5.4599999999999991</v>
      </c>
      <c r="BB156" s="835">
        <f>BA156*AZ83/10000</f>
        <v>1.1269439999999999</v>
      </c>
      <c r="BC156" s="834"/>
      <c r="BD156" s="827" t="s">
        <v>415</v>
      </c>
      <c r="BE156" s="835">
        <f>'Générateur Emprise 25ans'!$C$16/100</f>
        <v>1.5</v>
      </c>
      <c r="BF156" s="835">
        <f>BF$135*BE156</f>
        <v>-0.30000000000000004</v>
      </c>
      <c r="BG156" s="835">
        <f>BD$135+(BD$135*BF156)</f>
        <v>7</v>
      </c>
      <c r="BH156" s="835">
        <f>BG156*BF83/10000</f>
        <v>1.4448000000000001</v>
      </c>
      <c r="BI156" s="834"/>
      <c r="BJ156" s="827" t="s">
        <v>415</v>
      </c>
      <c r="BK156" s="835">
        <f>'Générateur Emprise 25ans'!$C$16/100</f>
        <v>1.5</v>
      </c>
      <c r="BL156" s="835">
        <f>BL$135*BK156</f>
        <v>-0.30000000000000004</v>
      </c>
      <c r="BM156" s="835">
        <f>BJ$135+(BJ$135*BL156)</f>
        <v>5.9499999999999993</v>
      </c>
      <c r="BN156" s="835">
        <f>BM156*BL83/10000</f>
        <v>1.2280799999999998</v>
      </c>
      <c r="BO156" s="834"/>
      <c r="BP156" s="827" t="s">
        <v>415</v>
      </c>
      <c r="BQ156" s="835">
        <f>'Générateur Emprise 25ans'!$C$16/100</f>
        <v>1.5</v>
      </c>
      <c r="BR156" s="835">
        <f>BR$135*BQ156</f>
        <v>-7.5000000000000011E-2</v>
      </c>
      <c r="BS156" s="835">
        <f>BP$135+(BP$135*BR156)</f>
        <v>8.7874999999999996</v>
      </c>
      <c r="BT156" s="835">
        <f>BS156*BR83/10000</f>
        <v>1.8137399999999997</v>
      </c>
      <c r="BU156" s="834"/>
      <c r="BV156" s="827" t="s">
        <v>415</v>
      </c>
      <c r="BW156" s="835">
        <f>'Générateur Emprise 25ans'!$C$16/100</f>
        <v>1.5</v>
      </c>
      <c r="BX156" s="835">
        <f>BX$135*BW156</f>
        <v>-0.30000000000000004</v>
      </c>
      <c r="BY156" s="835">
        <f>BV$135+(BV$135*BX156)</f>
        <v>5.4599999999999991</v>
      </c>
      <c r="BZ156" s="835">
        <f>BY156*BX83/10000</f>
        <v>1.1269439999999999</v>
      </c>
      <c r="CA156" s="834"/>
      <c r="CB156" s="827" t="s">
        <v>415</v>
      </c>
      <c r="CC156" s="835">
        <f>'Générateur Emprise 25ans'!$C$16/100</f>
        <v>1.5</v>
      </c>
      <c r="CD156" s="835">
        <f>CD$135*CC156</f>
        <v>-0.30000000000000004</v>
      </c>
      <c r="CE156" s="835">
        <f>CB$135+(CB$135*CD156)</f>
        <v>7</v>
      </c>
      <c r="CF156" s="835">
        <f>CE156*CD83/10000</f>
        <v>1.4448000000000001</v>
      </c>
      <c r="CG156" s="834"/>
      <c r="CH156" s="827" t="s">
        <v>415</v>
      </c>
      <c r="CI156" s="835">
        <f>'Générateur Emprise 25ans'!$C$16/100</f>
        <v>1.5</v>
      </c>
      <c r="CJ156" s="835">
        <f>CJ$135*CI156</f>
        <v>-0.30000000000000004</v>
      </c>
      <c r="CK156" s="835">
        <f>CH$135+(CH$135*CJ156)</f>
        <v>5.9499999999999993</v>
      </c>
      <c r="CL156" s="835">
        <f>CK156*CJ83/10000</f>
        <v>1.2280799999999998</v>
      </c>
      <c r="CM156" s="834"/>
      <c r="CN156" s="827" t="s">
        <v>415</v>
      </c>
      <c r="CO156" s="835">
        <f>'Générateur Emprise 25ans'!$C$16/100</f>
        <v>1.5</v>
      </c>
      <c r="CP156" s="835">
        <f>CP$135*CO156</f>
        <v>-7.5000000000000011E-2</v>
      </c>
      <c r="CQ156" s="835">
        <f>CN$135+(CN$135*CP156)</f>
        <v>8.7874999999999996</v>
      </c>
      <c r="CR156" s="835">
        <f>CQ156*CP83/10000</f>
        <v>1.8137399999999997</v>
      </c>
      <c r="CS156" s="834"/>
      <c r="CT156" s="827" t="s">
        <v>415</v>
      </c>
      <c r="CU156" s="835">
        <f>'Générateur Emprise 25ans'!$C$16/100</f>
        <v>1.5</v>
      </c>
      <c r="CV156" s="835">
        <f>CV$135*CU156</f>
        <v>-0.30000000000000004</v>
      </c>
      <c r="CW156" s="835">
        <f>CT$135+(CT$135*CV156)</f>
        <v>5.4599999999999991</v>
      </c>
      <c r="CX156" s="835">
        <f>CW156*CV83/10000</f>
        <v>1.1269439999999999</v>
      </c>
      <c r="CY156" s="834"/>
      <c r="CZ156" s="827" t="s">
        <v>415</v>
      </c>
      <c r="DA156" s="835">
        <f>'Générateur Emprise 25ans'!$C$16/100</f>
        <v>1.5</v>
      </c>
      <c r="DB156" s="835">
        <f>DB$135*DA156</f>
        <v>-0.30000000000000004</v>
      </c>
      <c r="DC156" s="835">
        <f>CZ$135+(CZ$135*DB156)</f>
        <v>7</v>
      </c>
      <c r="DD156" s="835">
        <f>DC156*DB83/10000</f>
        <v>1.4448000000000001</v>
      </c>
      <c r="DE156" s="834"/>
      <c r="DF156" s="827" t="s">
        <v>415</v>
      </c>
      <c r="DG156" s="835">
        <f>'Générateur Emprise 25ans'!$C$16/100</f>
        <v>1.5</v>
      </c>
      <c r="DH156" s="835">
        <f>DH$135*DG156</f>
        <v>-0.30000000000000004</v>
      </c>
      <c r="DI156" s="835">
        <f>DF$135+(DF$135*DH156)</f>
        <v>5.9499999999999993</v>
      </c>
      <c r="DJ156" s="835">
        <f>DI156*DH83/10000</f>
        <v>1.2280799999999998</v>
      </c>
      <c r="DK156" s="834"/>
      <c r="DL156" s="827" t="s">
        <v>415</v>
      </c>
      <c r="DM156" s="835">
        <f>'Générateur Emprise 25ans'!$C$16/100</f>
        <v>1.5</v>
      </c>
      <c r="DN156" s="835">
        <f>DN$135*DM156</f>
        <v>-7.5000000000000011E-2</v>
      </c>
      <c r="DO156" s="835">
        <f>DL$135+(DL$135*DN156)</f>
        <v>8.7874999999999996</v>
      </c>
      <c r="DP156" s="835">
        <f>DO156*DN83/10000</f>
        <v>1.8137399999999997</v>
      </c>
      <c r="DQ156" s="834"/>
      <c r="DR156" s="827" t="s">
        <v>415</v>
      </c>
      <c r="DS156" s="835">
        <f>'Générateur Emprise 25ans'!$C$16/100</f>
        <v>1.5</v>
      </c>
      <c r="DT156" s="835">
        <f>DT$135*DS156</f>
        <v>-0.30000000000000004</v>
      </c>
      <c r="DU156" s="835">
        <f>DR$135+(DR$135*DT156)</f>
        <v>5.4599999999999991</v>
      </c>
      <c r="DV156" s="835">
        <f>DU156*DT83/10000</f>
        <v>1.1269439999999999</v>
      </c>
      <c r="DW156" s="834"/>
      <c r="DX156" s="827" t="s">
        <v>415</v>
      </c>
      <c r="DY156" s="835">
        <f>'Générateur Emprise 25ans'!$C$16/100</f>
        <v>1.5</v>
      </c>
      <c r="DZ156" s="835">
        <f>DZ$135*DY156</f>
        <v>-0.30000000000000004</v>
      </c>
      <c r="EA156" s="835">
        <f>DX$135+(DX$135*DZ156)</f>
        <v>7</v>
      </c>
      <c r="EB156" s="835">
        <f>EA156*DZ83/10000</f>
        <v>1.4448000000000001</v>
      </c>
      <c r="EC156" s="834"/>
      <c r="ED156" s="827" t="s">
        <v>415</v>
      </c>
      <c r="EE156" s="835">
        <f>'Générateur Emprise 25ans'!$C$16/100</f>
        <v>1.5</v>
      </c>
      <c r="EF156" s="835">
        <f>EF$135*EE156</f>
        <v>-0.30000000000000004</v>
      </c>
      <c r="EG156" s="835">
        <f>ED$135+(ED$135*EF156)</f>
        <v>5.9499999999999993</v>
      </c>
      <c r="EH156" s="835">
        <f>EG156*EF83/10000</f>
        <v>1.2280799999999998</v>
      </c>
      <c r="EI156" s="834"/>
      <c r="EJ156" s="827" t="s">
        <v>415</v>
      </c>
      <c r="EK156" s="835">
        <f>'Générateur Emprise 25ans'!$C$16/100</f>
        <v>1.5</v>
      </c>
      <c r="EL156" s="835">
        <f>EL$135*EK156</f>
        <v>-7.5000000000000011E-2</v>
      </c>
      <c r="EM156" s="835">
        <f>EJ$135+(EJ$135*EL156)</f>
        <v>8.7874999999999996</v>
      </c>
      <c r="EN156" s="835">
        <f>EM156*EL83/10000</f>
        <v>1.8137399999999997</v>
      </c>
      <c r="EO156" s="834"/>
      <c r="EP156" s="827" t="s">
        <v>415</v>
      </c>
      <c r="EQ156" s="835">
        <f>'Générateur Emprise 25ans'!$C$16/100</f>
        <v>1.5</v>
      </c>
      <c r="ER156" s="835">
        <f>ER$135*EQ156</f>
        <v>-0.30000000000000004</v>
      </c>
      <c r="ES156" s="835">
        <f>EP$135+(EP$135*ER156)</f>
        <v>5.4599999999999991</v>
      </c>
      <c r="ET156" s="835">
        <f>ES156*ER83/10000</f>
        <v>1.1269439999999999</v>
      </c>
      <c r="EU156" s="834"/>
      <c r="EV156" s="827" t="s">
        <v>415</v>
      </c>
      <c r="EW156" s="835">
        <f>'Générateur Emprise 25ans'!$C$16/100</f>
        <v>1.5</v>
      </c>
      <c r="EX156" s="835">
        <f>EX$135*EW156</f>
        <v>-0.30000000000000004</v>
      </c>
      <c r="EY156" s="835">
        <f>EV$135+(EV$135*EX156)</f>
        <v>0</v>
      </c>
      <c r="EZ156" s="835">
        <f>EY156*EX83/10000</f>
        <v>0</v>
      </c>
      <c r="FA156" s="834"/>
      <c r="FB156" s="827" t="s">
        <v>415</v>
      </c>
      <c r="FC156" s="835">
        <f>'Générateur Emprise 25ans'!$C$16/100</f>
        <v>1.5</v>
      </c>
      <c r="FD156" s="835">
        <f>FD$135*FC156</f>
        <v>-0.30000000000000004</v>
      </c>
      <c r="FE156" s="835">
        <f>FB$135+(FB$135*FD156)</f>
        <v>0</v>
      </c>
      <c r="FF156" s="835">
        <f>FE156*FD83/10000</f>
        <v>0</v>
      </c>
      <c r="FG156" s="834"/>
      <c r="FH156" s="827" t="s">
        <v>415</v>
      </c>
      <c r="FI156" s="835">
        <f>'Générateur Emprise 25ans'!$C$16/100</f>
        <v>1.5</v>
      </c>
      <c r="FJ156" s="835">
        <f>FJ$135*FI156</f>
        <v>-7.5000000000000011E-2</v>
      </c>
      <c r="FK156" s="835">
        <f>FH$135+(FH$135*FJ156)</f>
        <v>0</v>
      </c>
      <c r="FL156" s="835">
        <f>FK156*FJ83/10000</f>
        <v>0</v>
      </c>
      <c r="FM156" s="834"/>
      <c r="FN156" s="827" t="s">
        <v>415</v>
      </c>
      <c r="FO156" s="835">
        <f>'Générateur Emprise 25ans'!$C$16/100</f>
        <v>1.5</v>
      </c>
      <c r="FP156" s="835">
        <f>FP$135*FO156</f>
        <v>-0.30000000000000004</v>
      </c>
      <c r="FQ156" s="835">
        <f>FN$135+(FN$135*FP156)</f>
        <v>0</v>
      </c>
      <c r="FR156" s="835">
        <f>FQ156*FP83/10000</f>
        <v>0</v>
      </c>
      <c r="FS156" s="834"/>
      <c r="FT156" s="827" t="s">
        <v>415</v>
      </c>
      <c r="FU156" s="835">
        <f>'Générateur Emprise 25ans'!$C$16/100</f>
        <v>1.5</v>
      </c>
      <c r="FV156" s="835">
        <f>FV$135*FU156</f>
        <v>-0.30000000000000004</v>
      </c>
      <c r="FW156" s="835">
        <f>FT$135+(FT$135*FV156)</f>
        <v>0</v>
      </c>
      <c r="FX156" s="835">
        <f>FW156*FV83/10000</f>
        <v>0</v>
      </c>
      <c r="FY156" s="834"/>
    </row>
    <row r="157" spans="1:181" x14ac:dyDescent="0.3">
      <c r="A157" s="19"/>
      <c r="B157" s="827"/>
      <c r="C157" s="835"/>
      <c r="D157" s="835"/>
      <c r="E157" s="835"/>
      <c r="F157" s="835"/>
      <c r="G157" s="834"/>
      <c r="H157" s="827"/>
      <c r="I157" s="835"/>
      <c r="J157" s="835"/>
      <c r="K157" s="835"/>
      <c r="L157" s="835"/>
      <c r="M157" s="834"/>
      <c r="N157" s="827"/>
      <c r="O157" s="835"/>
      <c r="P157" s="835"/>
      <c r="Q157" s="835"/>
      <c r="R157" s="835"/>
      <c r="S157" s="834"/>
      <c r="T157" s="827"/>
      <c r="U157" s="835"/>
      <c r="V157" s="835"/>
      <c r="W157" s="835"/>
      <c r="X157" s="835"/>
      <c r="Y157" s="834"/>
      <c r="Z157" s="827"/>
      <c r="AA157" s="835"/>
      <c r="AB157" s="835"/>
      <c r="AC157" s="835"/>
      <c r="AD157" s="835"/>
      <c r="AE157" s="834"/>
      <c r="AF157" s="827"/>
      <c r="AG157" s="835"/>
      <c r="AH157" s="835"/>
      <c r="AI157" s="835"/>
      <c r="AJ157" s="835"/>
      <c r="AK157" s="834"/>
      <c r="AL157" s="827"/>
      <c r="AM157" s="835"/>
      <c r="AN157" s="835"/>
      <c r="AO157" s="835"/>
      <c r="AP157" s="835"/>
      <c r="AQ157" s="834"/>
      <c r="AR157" s="827"/>
      <c r="AS157" s="835"/>
      <c r="AT157" s="835"/>
      <c r="AU157" s="835"/>
      <c r="AV157" s="835"/>
      <c r="AW157" s="834"/>
      <c r="AX157" s="827"/>
      <c r="AY157" s="835"/>
      <c r="AZ157" s="835"/>
      <c r="BA157" s="835"/>
      <c r="BB157" s="835"/>
      <c r="BC157" s="834"/>
      <c r="BD157" s="827"/>
      <c r="BE157" s="835"/>
      <c r="BF157" s="835"/>
      <c r="BG157" s="835"/>
      <c r="BH157" s="835"/>
      <c r="BI157" s="834"/>
      <c r="BJ157" s="827"/>
      <c r="BK157" s="835"/>
      <c r="BL157" s="835"/>
      <c r="BM157" s="835"/>
      <c r="BN157" s="835"/>
      <c r="BO157" s="834"/>
      <c r="BP157" s="827"/>
      <c r="BQ157" s="835"/>
      <c r="BR157" s="835"/>
      <c r="BS157" s="835"/>
      <c r="BT157" s="835"/>
      <c r="BU157" s="834"/>
      <c r="BV157" s="827"/>
      <c r="BW157" s="835"/>
      <c r="BX157" s="835"/>
      <c r="BY157" s="835"/>
      <c r="BZ157" s="835"/>
      <c r="CA157" s="834"/>
      <c r="CB157" s="827"/>
      <c r="CC157" s="835"/>
      <c r="CD157" s="835"/>
      <c r="CE157" s="835"/>
      <c r="CF157" s="835"/>
      <c r="CG157" s="834"/>
      <c r="CH157" s="827"/>
      <c r="CI157" s="835"/>
      <c r="CJ157" s="835"/>
      <c r="CK157" s="835"/>
      <c r="CL157" s="835"/>
      <c r="CM157" s="834"/>
      <c r="CN157" s="827"/>
      <c r="CO157" s="835"/>
      <c r="CP157" s="835"/>
      <c r="CQ157" s="835"/>
      <c r="CR157" s="835"/>
      <c r="CS157" s="834"/>
      <c r="CT157" s="827"/>
      <c r="CU157" s="835"/>
      <c r="CV157" s="835"/>
      <c r="CW157" s="835"/>
      <c r="CX157" s="835"/>
      <c r="CY157" s="834"/>
      <c r="CZ157" s="827"/>
      <c r="DA157" s="835"/>
      <c r="DB157" s="835"/>
      <c r="DC157" s="835"/>
      <c r="DD157" s="835"/>
      <c r="DE157" s="834"/>
      <c r="DF157" s="827"/>
      <c r="DG157" s="835"/>
      <c r="DH157" s="835"/>
      <c r="DI157" s="835"/>
      <c r="DJ157" s="835"/>
      <c r="DK157" s="834"/>
      <c r="DL157" s="827"/>
      <c r="DM157" s="835"/>
      <c r="DN157" s="835"/>
      <c r="DO157" s="835"/>
      <c r="DP157" s="835"/>
      <c r="DQ157" s="834"/>
      <c r="DR157" s="827"/>
      <c r="DS157" s="835"/>
      <c r="DT157" s="835"/>
      <c r="DU157" s="835"/>
      <c r="DV157" s="835"/>
      <c r="DW157" s="834"/>
      <c r="DX157" s="827"/>
      <c r="DY157" s="835"/>
      <c r="DZ157" s="835"/>
      <c r="EA157" s="835"/>
      <c r="EB157" s="835"/>
      <c r="EC157" s="834"/>
      <c r="ED157" s="827"/>
      <c r="EE157" s="835"/>
      <c r="EF157" s="835"/>
      <c r="EG157" s="835"/>
      <c r="EH157" s="835"/>
      <c r="EI157" s="834"/>
      <c r="EJ157" s="827"/>
      <c r="EK157" s="835"/>
      <c r="EL157" s="835"/>
      <c r="EM157" s="835"/>
      <c r="EN157" s="835"/>
      <c r="EO157" s="834"/>
      <c r="EP157" s="827"/>
      <c r="EQ157" s="835"/>
      <c r="ER157" s="835"/>
      <c r="ES157" s="835"/>
      <c r="ET157" s="835"/>
      <c r="EU157" s="834"/>
      <c r="EV157" s="827"/>
      <c r="EW157" s="835"/>
      <c r="EX157" s="835"/>
      <c r="EY157" s="835"/>
      <c r="EZ157" s="835"/>
      <c r="FA157" s="834"/>
      <c r="FB157" s="827"/>
      <c r="FC157" s="835"/>
      <c r="FD157" s="835"/>
      <c r="FE157" s="835"/>
      <c r="FF157" s="835"/>
      <c r="FG157" s="834"/>
      <c r="FH157" s="827"/>
      <c r="FI157" s="835"/>
      <c r="FJ157" s="835"/>
      <c r="FK157" s="835"/>
      <c r="FL157" s="835"/>
      <c r="FM157" s="834"/>
      <c r="FN157" s="827"/>
      <c r="FO157" s="835"/>
      <c r="FP157" s="835"/>
      <c r="FQ157" s="835"/>
      <c r="FR157" s="835"/>
      <c r="FS157" s="834"/>
      <c r="FT157" s="827"/>
      <c r="FU157" s="835"/>
      <c r="FV157" s="835"/>
      <c r="FW157" s="835"/>
      <c r="FX157" s="835"/>
      <c r="FY157" s="834"/>
    </row>
    <row r="158" spans="1:181" x14ac:dyDescent="0.3">
      <c r="A158" s="19"/>
      <c r="B158" s="827" t="s">
        <v>445</v>
      </c>
      <c r="C158" s="835">
        <f>SUM(C139:C142)</f>
        <v>1.7</v>
      </c>
      <c r="D158" s="835">
        <f>IF(C158&gt;1,1,C158)</f>
        <v>1</v>
      </c>
      <c r="E158" s="835">
        <f>IF(D70=1,B$135+D158*C135*B135,0)</f>
        <v>0</v>
      </c>
      <c r="F158" s="835">
        <f>D88*E158/10000</f>
        <v>0</v>
      </c>
      <c r="G158" s="834"/>
      <c r="H158" s="827" t="s">
        <v>445</v>
      </c>
      <c r="I158" s="835">
        <f>SUM(I139:I142)</f>
        <v>1.7</v>
      </c>
      <c r="J158" s="835">
        <f>IF(I158&gt;1,1,I158)</f>
        <v>1</v>
      </c>
      <c r="K158" s="835">
        <f>IF(J70=1,H$135+J158*I135*H135,0)</f>
        <v>0</v>
      </c>
      <c r="L158" s="835">
        <f>J88*K158/10000</f>
        <v>0</v>
      </c>
      <c r="M158" s="834"/>
      <c r="N158" s="827" t="s">
        <v>445</v>
      </c>
      <c r="O158" s="835">
        <f>SUM(O139:O142)</f>
        <v>1.7</v>
      </c>
      <c r="P158" s="835">
        <f>IF(O158&gt;1,1,O158)</f>
        <v>1</v>
      </c>
      <c r="Q158" s="835">
        <f>IF(P70=1,N$135+P158*O135*N135,0)</f>
        <v>0</v>
      </c>
      <c r="R158" s="835">
        <f>P88*Q158/10000</f>
        <v>0</v>
      </c>
      <c r="S158" s="834"/>
      <c r="T158" s="827" t="s">
        <v>445</v>
      </c>
      <c r="U158" s="835">
        <f>SUM(U139:U142)</f>
        <v>1.7</v>
      </c>
      <c r="V158" s="835">
        <f>IF(U158&gt;1,1,U158)</f>
        <v>1</v>
      </c>
      <c r="W158" s="835">
        <f>IF(V70=1,T$135+V158*U135*T135,0)</f>
        <v>0</v>
      </c>
      <c r="X158" s="835">
        <f>V88*W158/10000</f>
        <v>0</v>
      </c>
      <c r="Y158" s="834"/>
      <c r="Z158" s="827" t="s">
        <v>445</v>
      </c>
      <c r="AA158" s="835">
        <f>SUM(AA139:AA142)</f>
        <v>1.7</v>
      </c>
      <c r="AB158" s="835">
        <f>IF(AA158&gt;1,1,AA158)</f>
        <v>1</v>
      </c>
      <c r="AC158" s="835">
        <f>IF(AB70=1,Z$135+AB158*AA135*Z135,0)</f>
        <v>0</v>
      </c>
      <c r="AD158" s="835">
        <f>AB88*AC158/10000</f>
        <v>0</v>
      </c>
      <c r="AE158" s="834"/>
      <c r="AF158" s="827" t="s">
        <v>445</v>
      </c>
      <c r="AG158" s="835">
        <f>SUM(AG139:AG142)</f>
        <v>1.7</v>
      </c>
      <c r="AH158" s="835">
        <f>IF(AG158&gt;1,1,AG158)</f>
        <v>1</v>
      </c>
      <c r="AI158" s="835">
        <f>IF(AH70=1,AF$135+AH158*AG135*AF135,0)</f>
        <v>0</v>
      </c>
      <c r="AJ158" s="835">
        <f>AH88*AI158/10000</f>
        <v>0</v>
      </c>
      <c r="AK158" s="834"/>
      <c r="AL158" s="827" t="s">
        <v>445</v>
      </c>
      <c r="AM158" s="835">
        <f>SUM(AM139:AM142)</f>
        <v>1.7</v>
      </c>
      <c r="AN158" s="835">
        <f>IF(AM158&gt;1,1,AM158)</f>
        <v>1</v>
      </c>
      <c r="AO158" s="835">
        <f>IF(AN70=1,AL$135+AN158*AM135*AL135,0)</f>
        <v>0</v>
      </c>
      <c r="AP158" s="835">
        <f>AN88*AO158/10000</f>
        <v>0</v>
      </c>
      <c r="AQ158" s="834"/>
      <c r="AR158" s="827" t="s">
        <v>445</v>
      </c>
      <c r="AS158" s="835">
        <f>SUM(AS139:AS142)</f>
        <v>1.7</v>
      </c>
      <c r="AT158" s="835">
        <f>IF(AS158&gt;1,1,AS158)</f>
        <v>1</v>
      </c>
      <c r="AU158" s="835">
        <f>IF(AT70=1,AR$135+AT158*AS135*AR135,0)</f>
        <v>0</v>
      </c>
      <c r="AV158" s="835">
        <f>AT88*AU158/10000</f>
        <v>0</v>
      </c>
      <c r="AW158" s="834"/>
      <c r="AX158" s="827" t="s">
        <v>445</v>
      </c>
      <c r="AY158" s="835">
        <f>SUM(AY139:AY142)</f>
        <v>1.7</v>
      </c>
      <c r="AZ158" s="835">
        <f>IF(AY158&gt;1,1,AY158)</f>
        <v>1</v>
      </c>
      <c r="BA158" s="835">
        <f>IF(AZ70=1,AX$135+AZ158*AY135*AX135,0)</f>
        <v>0</v>
      </c>
      <c r="BB158" s="835">
        <f>AZ88*BA158/10000</f>
        <v>0</v>
      </c>
      <c r="BC158" s="834"/>
      <c r="BD158" s="827" t="s">
        <v>445</v>
      </c>
      <c r="BE158" s="835">
        <f>SUM(BE139:BE142)</f>
        <v>1.7</v>
      </c>
      <c r="BF158" s="835">
        <f>IF(BE158&gt;1,1,BE158)</f>
        <v>1</v>
      </c>
      <c r="BG158" s="835">
        <f>IF(BF70=1,BD$135+BF158*BE135*BD135,0)</f>
        <v>0</v>
      </c>
      <c r="BH158" s="835">
        <f>BF88*BG158/10000</f>
        <v>0</v>
      </c>
      <c r="BI158" s="834"/>
      <c r="BJ158" s="827" t="s">
        <v>445</v>
      </c>
      <c r="BK158" s="835">
        <f>SUM(BK139:BK142)</f>
        <v>1.7</v>
      </c>
      <c r="BL158" s="835">
        <f>IF(BK158&gt;1,1,BK158)</f>
        <v>1</v>
      </c>
      <c r="BM158" s="835">
        <f>IF(BL70=1,BJ$135+BL158*BK135*BJ135,0)</f>
        <v>0</v>
      </c>
      <c r="BN158" s="835">
        <f>BL88*BM158/10000</f>
        <v>0</v>
      </c>
      <c r="BO158" s="834"/>
      <c r="BP158" s="827" t="s">
        <v>445</v>
      </c>
      <c r="BQ158" s="835">
        <f>SUM(BQ139:BQ142)</f>
        <v>1.7</v>
      </c>
      <c r="BR158" s="835">
        <f>IF(BQ158&gt;1,1,BQ158)</f>
        <v>1</v>
      </c>
      <c r="BS158" s="835">
        <f>IF(BR70=1,BP$135+BR158*BQ135*BP135,0)</f>
        <v>0</v>
      </c>
      <c r="BT158" s="835">
        <f>BR88*BS158/10000</f>
        <v>0</v>
      </c>
      <c r="BU158" s="834"/>
      <c r="BV158" s="827" t="s">
        <v>445</v>
      </c>
      <c r="BW158" s="835">
        <f>SUM(BW139:BW142)</f>
        <v>1.7</v>
      </c>
      <c r="BX158" s="835">
        <f>IF(BW158&gt;1,1,BW158)</f>
        <v>1</v>
      </c>
      <c r="BY158" s="835">
        <f>IF(BX70=1,BV$135+BX158*BW135*BV135,0)</f>
        <v>0</v>
      </c>
      <c r="BZ158" s="835">
        <f>BX88*BY158/10000</f>
        <v>0</v>
      </c>
      <c r="CA158" s="834"/>
      <c r="CB158" s="827" t="s">
        <v>445</v>
      </c>
      <c r="CC158" s="835">
        <f>SUM(CC139:CC142)</f>
        <v>1.7</v>
      </c>
      <c r="CD158" s="835">
        <f>IF(CC158&gt;1,1,CC158)</f>
        <v>1</v>
      </c>
      <c r="CE158" s="835">
        <f>IF(CD70=1,CB$135+CD158*CC135*CB135,0)</f>
        <v>0</v>
      </c>
      <c r="CF158" s="835">
        <f>CD88*CE158/10000</f>
        <v>0</v>
      </c>
      <c r="CG158" s="834"/>
      <c r="CH158" s="827" t="s">
        <v>445</v>
      </c>
      <c r="CI158" s="835">
        <f>SUM(CI139:CI142)</f>
        <v>1.7</v>
      </c>
      <c r="CJ158" s="835">
        <f>IF(CI158&gt;1,1,CI158)</f>
        <v>1</v>
      </c>
      <c r="CK158" s="835">
        <f>IF(CJ70=1,CH$135+CJ158*CI135*CH135,0)</f>
        <v>0</v>
      </c>
      <c r="CL158" s="835">
        <f>CJ88*CK158/10000</f>
        <v>0</v>
      </c>
      <c r="CM158" s="834"/>
      <c r="CN158" s="827" t="s">
        <v>445</v>
      </c>
      <c r="CO158" s="835">
        <f>SUM(CO139:CO142)</f>
        <v>1.7</v>
      </c>
      <c r="CP158" s="835">
        <f>IF(CO158&gt;1,1,CO158)</f>
        <v>1</v>
      </c>
      <c r="CQ158" s="835">
        <f>IF(CP70=1,CN$135+CP158*CO135*CN135,0)</f>
        <v>0</v>
      </c>
      <c r="CR158" s="835">
        <f>CP88*CQ158/10000</f>
        <v>0</v>
      </c>
      <c r="CS158" s="834"/>
      <c r="CT158" s="827" t="s">
        <v>445</v>
      </c>
      <c r="CU158" s="835">
        <f>SUM(CU139:CU142)</f>
        <v>1.7</v>
      </c>
      <c r="CV158" s="835">
        <f>IF(CU158&gt;1,1,CU158)</f>
        <v>1</v>
      </c>
      <c r="CW158" s="835">
        <f>IF(CV70=1,CT$135+CV158*CU135*CT135,0)</f>
        <v>0</v>
      </c>
      <c r="CX158" s="835">
        <f>CV88*CW158/10000</f>
        <v>0</v>
      </c>
      <c r="CY158" s="834"/>
      <c r="CZ158" s="827" t="s">
        <v>445</v>
      </c>
      <c r="DA158" s="835">
        <f>SUM(DA139:DA142)</f>
        <v>1.7</v>
      </c>
      <c r="DB158" s="835">
        <f>IF(DA158&gt;1,1,DA158)</f>
        <v>1</v>
      </c>
      <c r="DC158" s="835">
        <f>IF(DB70=1,CZ$135+DB158*DA135*CZ135,0)</f>
        <v>0</v>
      </c>
      <c r="DD158" s="835">
        <f>DB88*DC158/10000</f>
        <v>0</v>
      </c>
      <c r="DE158" s="834"/>
      <c r="DF158" s="827" t="s">
        <v>445</v>
      </c>
      <c r="DG158" s="835">
        <f>SUM(DG139:DG142)</f>
        <v>1.7</v>
      </c>
      <c r="DH158" s="835">
        <f>IF(DG158&gt;1,1,DG158)</f>
        <v>1</v>
      </c>
      <c r="DI158" s="835">
        <f>IF(DH70=1,DF$135+DH158*DG135*DF135,0)</f>
        <v>0</v>
      </c>
      <c r="DJ158" s="835">
        <f>DH88*DI158/10000</f>
        <v>0</v>
      </c>
      <c r="DK158" s="834"/>
      <c r="DL158" s="827" t="s">
        <v>445</v>
      </c>
      <c r="DM158" s="835">
        <f>SUM(DM139:DM142)</f>
        <v>1.7</v>
      </c>
      <c r="DN158" s="835">
        <f>IF(DM158&gt;1,1,DM158)</f>
        <v>1</v>
      </c>
      <c r="DO158" s="835">
        <f>IF(DN70=1,DL$135+DN158*DM135*DL135,0)</f>
        <v>0</v>
      </c>
      <c r="DP158" s="835">
        <f>DN88*DO158/10000</f>
        <v>0</v>
      </c>
      <c r="DQ158" s="834"/>
      <c r="DR158" s="827" t="s">
        <v>445</v>
      </c>
      <c r="DS158" s="835">
        <f>SUM(DS139:DS142)</f>
        <v>1.7</v>
      </c>
      <c r="DT158" s="835">
        <f>IF(DS158&gt;1,1,DS158)</f>
        <v>1</v>
      </c>
      <c r="DU158" s="835">
        <f>IF(DT70=1,DR$135+DT158*DS135*DR135,0)</f>
        <v>0</v>
      </c>
      <c r="DV158" s="835">
        <f>DT88*DU158/10000</f>
        <v>0</v>
      </c>
      <c r="DW158" s="834"/>
      <c r="DX158" s="827" t="s">
        <v>445</v>
      </c>
      <c r="DY158" s="835">
        <f>SUM(DY139:DY142)</f>
        <v>1.7</v>
      </c>
      <c r="DZ158" s="835">
        <f>IF(DY158&gt;1,1,DY158)</f>
        <v>1</v>
      </c>
      <c r="EA158" s="835">
        <f>IF(DZ70=1,DX$135+DZ158*DY135*DX135,0)</f>
        <v>0</v>
      </c>
      <c r="EB158" s="835">
        <f>DZ88*EA158/10000</f>
        <v>0</v>
      </c>
      <c r="EC158" s="834"/>
      <c r="ED158" s="827" t="s">
        <v>445</v>
      </c>
      <c r="EE158" s="835">
        <f>SUM(EE139:EE142)</f>
        <v>1.7</v>
      </c>
      <c r="EF158" s="835">
        <f>IF(EE158&gt;1,1,EE158)</f>
        <v>1</v>
      </c>
      <c r="EG158" s="835">
        <f>IF(EF70=1,ED$135+EF158*EE135*ED135,0)</f>
        <v>0</v>
      </c>
      <c r="EH158" s="835">
        <f>EF88*EG158/10000</f>
        <v>0</v>
      </c>
      <c r="EI158" s="834"/>
      <c r="EJ158" s="827" t="s">
        <v>445</v>
      </c>
      <c r="EK158" s="835">
        <f>SUM(EK139:EK142)</f>
        <v>1.7</v>
      </c>
      <c r="EL158" s="835">
        <f>IF(EK158&gt;1,1,EK158)</f>
        <v>1</v>
      </c>
      <c r="EM158" s="835">
        <f>IF(EL70=1,EJ$135+EL158*EK135*EJ135,0)</f>
        <v>0</v>
      </c>
      <c r="EN158" s="835">
        <f>EL88*EM158/10000</f>
        <v>0</v>
      </c>
      <c r="EO158" s="834"/>
      <c r="EP158" s="827" t="s">
        <v>445</v>
      </c>
      <c r="EQ158" s="835">
        <f>SUM(EQ139:EQ142)</f>
        <v>1.7</v>
      </c>
      <c r="ER158" s="835">
        <f>IF(EQ158&gt;1,1,EQ158)</f>
        <v>1</v>
      </c>
      <c r="ES158" s="835">
        <f>IF(ER70=1,EP$135+ER158*EQ135*EP135,0)</f>
        <v>0</v>
      </c>
      <c r="ET158" s="835">
        <f>ER88*ES158/10000</f>
        <v>0</v>
      </c>
      <c r="EU158" s="834"/>
      <c r="EV158" s="827" t="s">
        <v>445</v>
      </c>
      <c r="EW158" s="835">
        <f>SUM(EW139:EW142)</f>
        <v>1.7</v>
      </c>
      <c r="EX158" s="835">
        <f>IF(EW158&gt;1,1,EW158)</f>
        <v>1</v>
      </c>
      <c r="EY158" s="835">
        <f>IF(EX70=1,EV$135+EX158*EW135*EV135,0)</f>
        <v>0</v>
      </c>
      <c r="EZ158" s="835">
        <f>EX88*EY158/10000</f>
        <v>0</v>
      </c>
      <c r="FA158" s="834"/>
      <c r="FB158" s="827" t="s">
        <v>445</v>
      </c>
      <c r="FC158" s="835">
        <f>SUM(FC139:FC142)</f>
        <v>1.7</v>
      </c>
      <c r="FD158" s="835">
        <f>IF(FC158&gt;1,1,FC158)</f>
        <v>1</v>
      </c>
      <c r="FE158" s="835">
        <f>IF(FD70=1,FB$135+FD158*FC135*FB135,0)</f>
        <v>0</v>
      </c>
      <c r="FF158" s="835">
        <f>FD88*FE158/10000</f>
        <v>0</v>
      </c>
      <c r="FG158" s="834"/>
      <c r="FH158" s="827" t="s">
        <v>445</v>
      </c>
      <c r="FI158" s="835">
        <f>SUM(FI139:FI142)</f>
        <v>1.7</v>
      </c>
      <c r="FJ158" s="835">
        <f>IF(FI158&gt;1,1,FI158)</f>
        <v>1</v>
      </c>
      <c r="FK158" s="835">
        <f>IF(FJ70=1,FH$135+FJ158*FI135*FH135,0)</f>
        <v>0</v>
      </c>
      <c r="FL158" s="835">
        <f>FJ88*FK158/10000</f>
        <v>0</v>
      </c>
      <c r="FM158" s="834"/>
      <c r="FN158" s="827" t="s">
        <v>445</v>
      </c>
      <c r="FO158" s="835">
        <f>SUM(FO139:FO142)</f>
        <v>1.7</v>
      </c>
      <c r="FP158" s="835">
        <f>IF(FO158&gt;1,1,FO158)</f>
        <v>1</v>
      </c>
      <c r="FQ158" s="835">
        <f>IF(FP70=1,FN$135+FP158*FO135*FN135,0)</f>
        <v>0</v>
      </c>
      <c r="FR158" s="835">
        <f>FP88*FQ158/10000</f>
        <v>0</v>
      </c>
      <c r="FS158" s="834"/>
      <c r="FT158" s="827" t="s">
        <v>445</v>
      </c>
      <c r="FU158" s="835">
        <f>SUM(FU139:FU142)</f>
        <v>1.7</v>
      </c>
      <c r="FV158" s="835">
        <f>IF(FU158&gt;1,1,FU158)</f>
        <v>1</v>
      </c>
      <c r="FW158" s="835">
        <f>IF(FV70=1,FT$135+FV158*FU135*FT135,0)</f>
        <v>0</v>
      </c>
      <c r="FX158" s="835">
        <f>FV88*FW158/10000</f>
        <v>0</v>
      </c>
      <c r="FY158" s="834"/>
    </row>
    <row r="159" spans="1:181" x14ac:dyDescent="0.3">
      <c r="A159" s="19"/>
      <c r="B159" s="827"/>
      <c r="C159" s="835"/>
      <c r="D159" s="835"/>
      <c r="E159" s="835"/>
      <c r="F159" s="835"/>
      <c r="G159" s="834"/>
      <c r="H159" s="827"/>
      <c r="I159" s="835"/>
      <c r="J159" s="835"/>
      <c r="K159" s="835"/>
      <c r="L159" s="835"/>
      <c r="M159" s="834"/>
      <c r="N159" s="827"/>
      <c r="O159" s="835"/>
      <c r="P159" s="835"/>
      <c r="Q159" s="835"/>
      <c r="R159" s="835"/>
      <c r="S159" s="834"/>
      <c r="T159" s="827"/>
      <c r="U159" s="835"/>
      <c r="V159" s="835"/>
      <c r="W159" s="835"/>
      <c r="X159" s="835"/>
      <c r="Y159" s="834"/>
      <c r="Z159" s="827"/>
      <c r="AA159" s="835"/>
      <c r="AB159" s="835"/>
      <c r="AC159" s="835"/>
      <c r="AD159" s="835"/>
      <c r="AE159" s="834"/>
      <c r="AF159" s="827"/>
      <c r="AG159" s="835"/>
      <c r="AH159" s="835"/>
      <c r="AI159" s="835"/>
      <c r="AJ159" s="835"/>
      <c r="AK159" s="834"/>
      <c r="AL159" s="827"/>
      <c r="AM159" s="835"/>
      <c r="AN159" s="835"/>
      <c r="AO159" s="835"/>
      <c r="AP159" s="835"/>
      <c r="AQ159" s="834"/>
      <c r="AR159" s="827"/>
      <c r="AS159" s="835"/>
      <c r="AT159" s="835"/>
      <c r="AU159" s="835"/>
      <c r="AV159" s="835"/>
      <c r="AW159" s="834"/>
      <c r="AX159" s="827"/>
      <c r="AY159" s="835"/>
      <c r="AZ159" s="835"/>
      <c r="BA159" s="835"/>
      <c r="BB159" s="835"/>
      <c r="BC159" s="834"/>
      <c r="BD159" s="827"/>
      <c r="BE159" s="835"/>
      <c r="BF159" s="835"/>
      <c r="BG159" s="835"/>
      <c r="BH159" s="835"/>
      <c r="BI159" s="834"/>
      <c r="BJ159" s="827"/>
      <c r="BK159" s="835"/>
      <c r="BL159" s="835"/>
      <c r="BM159" s="835"/>
      <c r="BN159" s="835"/>
      <c r="BO159" s="834"/>
      <c r="BP159" s="827"/>
      <c r="BQ159" s="835"/>
      <c r="BR159" s="835"/>
      <c r="BS159" s="835"/>
      <c r="BT159" s="835"/>
      <c r="BU159" s="834"/>
      <c r="BV159" s="827"/>
      <c r="BW159" s="835"/>
      <c r="BX159" s="835"/>
      <c r="BY159" s="835"/>
      <c r="BZ159" s="835"/>
      <c r="CA159" s="834"/>
      <c r="CB159" s="827"/>
      <c r="CC159" s="835"/>
      <c r="CD159" s="835"/>
      <c r="CE159" s="835"/>
      <c r="CF159" s="835"/>
      <c r="CG159" s="834"/>
      <c r="CH159" s="827"/>
      <c r="CI159" s="835"/>
      <c r="CJ159" s="835"/>
      <c r="CK159" s="835"/>
      <c r="CL159" s="835"/>
      <c r="CM159" s="834"/>
      <c r="CN159" s="827"/>
      <c r="CO159" s="835"/>
      <c r="CP159" s="835"/>
      <c r="CQ159" s="835"/>
      <c r="CR159" s="835"/>
      <c r="CS159" s="834"/>
      <c r="CT159" s="827"/>
      <c r="CU159" s="835"/>
      <c r="CV159" s="835"/>
      <c r="CW159" s="835"/>
      <c r="CX159" s="835"/>
      <c r="CY159" s="834"/>
      <c r="CZ159" s="827"/>
      <c r="DA159" s="835"/>
      <c r="DB159" s="835"/>
      <c r="DC159" s="835"/>
      <c r="DD159" s="835"/>
      <c r="DE159" s="834"/>
      <c r="DF159" s="827"/>
      <c r="DG159" s="835"/>
      <c r="DH159" s="835"/>
      <c r="DI159" s="835"/>
      <c r="DJ159" s="835"/>
      <c r="DK159" s="834"/>
      <c r="DL159" s="827"/>
      <c r="DM159" s="835"/>
      <c r="DN159" s="835"/>
      <c r="DO159" s="835"/>
      <c r="DP159" s="835"/>
      <c r="DQ159" s="834"/>
      <c r="DR159" s="827"/>
      <c r="DS159" s="835"/>
      <c r="DT159" s="835"/>
      <c r="DU159" s="835"/>
      <c r="DV159" s="835"/>
      <c r="DW159" s="834"/>
      <c r="DX159" s="827"/>
      <c r="DY159" s="835"/>
      <c r="DZ159" s="835"/>
      <c r="EA159" s="835"/>
      <c r="EB159" s="835"/>
      <c r="EC159" s="834"/>
      <c r="ED159" s="827"/>
      <c r="EE159" s="835"/>
      <c r="EF159" s="835"/>
      <c r="EG159" s="835"/>
      <c r="EH159" s="835"/>
      <c r="EI159" s="834"/>
      <c r="EJ159" s="827"/>
      <c r="EK159" s="835"/>
      <c r="EL159" s="835"/>
      <c r="EM159" s="835"/>
      <c r="EN159" s="835"/>
      <c r="EO159" s="834"/>
      <c r="EP159" s="827"/>
      <c r="EQ159" s="835"/>
      <c r="ER159" s="835"/>
      <c r="ES159" s="835"/>
      <c r="ET159" s="835"/>
      <c r="EU159" s="834"/>
      <c r="EV159" s="827"/>
      <c r="EW159" s="835"/>
      <c r="EX159" s="835"/>
      <c r="EY159" s="835"/>
      <c r="EZ159" s="835"/>
      <c r="FA159" s="834"/>
      <c r="FB159" s="827"/>
      <c r="FC159" s="835"/>
      <c r="FD159" s="835"/>
      <c r="FE159" s="835"/>
      <c r="FF159" s="835"/>
      <c r="FG159" s="834"/>
      <c r="FH159" s="827"/>
      <c r="FI159" s="835"/>
      <c r="FJ159" s="835"/>
      <c r="FK159" s="835"/>
      <c r="FL159" s="835"/>
      <c r="FM159" s="834"/>
      <c r="FN159" s="827"/>
      <c r="FO159" s="835"/>
      <c r="FP159" s="835"/>
      <c r="FQ159" s="835"/>
      <c r="FR159" s="835"/>
      <c r="FS159" s="834"/>
      <c r="FT159" s="827"/>
      <c r="FU159" s="835"/>
      <c r="FV159" s="835"/>
      <c r="FW159" s="835"/>
      <c r="FX159" s="835"/>
      <c r="FY159" s="834"/>
    </row>
    <row r="160" spans="1:181" x14ac:dyDescent="0.3">
      <c r="A160" s="19"/>
      <c r="B160" s="827"/>
      <c r="C160" s="835"/>
      <c r="D160" s="835"/>
      <c r="E160" s="835"/>
      <c r="F160" s="835"/>
      <c r="G160" s="834"/>
      <c r="H160" s="827"/>
      <c r="I160" s="835"/>
      <c r="J160" s="835"/>
      <c r="K160" s="835"/>
      <c r="L160" s="835"/>
      <c r="M160" s="834"/>
      <c r="N160" s="827"/>
      <c r="O160" s="835"/>
      <c r="P160" s="835"/>
      <c r="Q160" s="835"/>
      <c r="R160" s="835"/>
      <c r="S160" s="834"/>
      <c r="T160" s="827"/>
      <c r="U160" s="835"/>
      <c r="V160" s="835"/>
      <c r="W160" s="835"/>
      <c r="X160" s="835"/>
      <c r="Y160" s="834"/>
      <c r="Z160" s="827"/>
      <c r="AA160" s="835"/>
      <c r="AB160" s="835"/>
      <c r="AC160" s="835"/>
      <c r="AD160" s="835"/>
      <c r="AE160" s="834"/>
      <c r="AF160" s="827"/>
      <c r="AG160" s="835"/>
      <c r="AH160" s="835"/>
      <c r="AI160" s="835"/>
      <c r="AJ160" s="835"/>
      <c r="AK160" s="834"/>
      <c r="AL160" s="827"/>
      <c r="AM160" s="835"/>
      <c r="AN160" s="835"/>
      <c r="AO160" s="835"/>
      <c r="AP160" s="835"/>
      <c r="AQ160" s="834"/>
      <c r="AR160" s="827"/>
      <c r="AS160" s="835"/>
      <c r="AT160" s="835"/>
      <c r="AU160" s="835"/>
      <c r="AV160" s="835"/>
      <c r="AW160" s="834"/>
      <c r="AX160" s="827"/>
      <c r="AY160" s="835"/>
      <c r="AZ160" s="835"/>
      <c r="BA160" s="835"/>
      <c r="BB160" s="835"/>
      <c r="BC160" s="834"/>
      <c r="BD160" s="827"/>
      <c r="BE160" s="835"/>
      <c r="BF160" s="835"/>
      <c r="BG160" s="835"/>
      <c r="BH160" s="835"/>
      <c r="BI160" s="834"/>
      <c r="BJ160" s="827"/>
      <c r="BK160" s="835"/>
      <c r="BL160" s="835"/>
      <c r="BM160" s="835"/>
      <c r="BN160" s="835"/>
      <c r="BO160" s="834"/>
      <c r="BP160" s="827"/>
      <c r="BQ160" s="835"/>
      <c r="BR160" s="835"/>
      <c r="BS160" s="835"/>
      <c r="BT160" s="835"/>
      <c r="BU160" s="834"/>
      <c r="BV160" s="827"/>
      <c r="BW160" s="835"/>
      <c r="BX160" s="835"/>
      <c r="BY160" s="835"/>
      <c r="BZ160" s="835"/>
      <c r="CA160" s="834"/>
      <c r="CB160" s="827"/>
      <c r="CC160" s="835"/>
      <c r="CD160" s="835"/>
      <c r="CE160" s="835"/>
      <c r="CF160" s="835"/>
      <c r="CG160" s="834"/>
      <c r="CH160" s="827"/>
      <c r="CI160" s="835"/>
      <c r="CJ160" s="835"/>
      <c r="CK160" s="835"/>
      <c r="CL160" s="835"/>
      <c r="CM160" s="834"/>
      <c r="CN160" s="827"/>
      <c r="CO160" s="835"/>
      <c r="CP160" s="835"/>
      <c r="CQ160" s="835"/>
      <c r="CR160" s="835"/>
      <c r="CS160" s="834"/>
      <c r="CT160" s="827"/>
      <c r="CU160" s="835"/>
      <c r="CV160" s="835"/>
      <c r="CW160" s="835"/>
      <c r="CX160" s="835"/>
      <c r="CY160" s="834"/>
      <c r="CZ160" s="827"/>
      <c r="DA160" s="835"/>
      <c r="DB160" s="835"/>
      <c r="DC160" s="835"/>
      <c r="DD160" s="835"/>
      <c r="DE160" s="834"/>
      <c r="DF160" s="827"/>
      <c r="DG160" s="835"/>
      <c r="DH160" s="835"/>
      <c r="DI160" s="835"/>
      <c r="DJ160" s="835"/>
      <c r="DK160" s="834"/>
      <c r="DL160" s="827"/>
      <c r="DM160" s="835"/>
      <c r="DN160" s="835"/>
      <c r="DO160" s="835"/>
      <c r="DP160" s="835"/>
      <c r="DQ160" s="834"/>
      <c r="DR160" s="827"/>
      <c r="DS160" s="835"/>
      <c r="DT160" s="835"/>
      <c r="DU160" s="835"/>
      <c r="DV160" s="835"/>
      <c r="DW160" s="834"/>
      <c r="DX160" s="827"/>
      <c r="DY160" s="835"/>
      <c r="DZ160" s="835"/>
      <c r="EA160" s="835"/>
      <c r="EB160" s="835"/>
      <c r="EC160" s="834"/>
      <c r="ED160" s="827"/>
      <c r="EE160" s="835"/>
      <c r="EF160" s="835"/>
      <c r="EG160" s="835"/>
      <c r="EH160" s="835"/>
      <c r="EI160" s="834"/>
      <c r="EJ160" s="827"/>
      <c r="EK160" s="835"/>
      <c r="EL160" s="835"/>
      <c r="EM160" s="835"/>
      <c r="EN160" s="835"/>
      <c r="EO160" s="834"/>
      <c r="EP160" s="827"/>
      <c r="EQ160" s="835"/>
      <c r="ER160" s="835"/>
      <c r="ES160" s="835"/>
      <c r="ET160" s="835"/>
      <c r="EU160" s="834"/>
      <c r="EV160" s="827"/>
      <c r="EW160" s="835"/>
      <c r="EX160" s="835"/>
      <c r="EY160" s="835"/>
      <c r="EZ160" s="835"/>
      <c r="FA160" s="834"/>
      <c r="FB160" s="827"/>
      <c r="FC160" s="835"/>
      <c r="FD160" s="835"/>
      <c r="FE160" s="835"/>
      <c r="FF160" s="835"/>
      <c r="FG160" s="834"/>
      <c r="FH160" s="827"/>
      <c r="FI160" s="835"/>
      <c r="FJ160" s="835"/>
      <c r="FK160" s="835"/>
      <c r="FL160" s="835"/>
      <c r="FM160" s="834"/>
      <c r="FN160" s="827"/>
      <c r="FO160" s="835"/>
      <c r="FP160" s="835"/>
      <c r="FQ160" s="835"/>
      <c r="FR160" s="835"/>
      <c r="FS160" s="834"/>
      <c r="FT160" s="827"/>
      <c r="FU160" s="835"/>
      <c r="FV160" s="835"/>
      <c r="FW160" s="835"/>
      <c r="FX160" s="835"/>
      <c r="FY160" s="834"/>
    </row>
    <row r="161" spans="1:181" x14ac:dyDescent="0.3">
      <c r="A161" s="19"/>
      <c r="B161" s="827" t="s">
        <v>444</v>
      </c>
      <c r="C161" s="835">
        <f>IF(E105&lt;0,C141+C142+C140+C139,C141+C142)</f>
        <v>1.7</v>
      </c>
      <c r="D161" s="835">
        <f>IF(C161&gt;1,1,C161)</f>
        <v>1</v>
      </c>
      <c r="E161" s="835">
        <f>IF(AND(B$70=1,C$70=0),B$135+B$135*D161*C$135,0)</f>
        <v>0</v>
      </c>
      <c r="F161" s="835">
        <f>E161*D90/10000</f>
        <v>0</v>
      </c>
      <c r="G161" s="834"/>
      <c r="H161" s="827" t="s">
        <v>444</v>
      </c>
      <c r="I161" s="835">
        <f>IF(K105&lt;0,I141+I142+I140+I139,I141+I142)</f>
        <v>1.7</v>
      </c>
      <c r="J161" s="835">
        <f>IF(I161&gt;1,1,I161)</f>
        <v>1</v>
      </c>
      <c r="K161" s="835">
        <f>IF(AND(H$70=1,I$70=0),H$135+H$135*J161*I$135,0)</f>
        <v>0</v>
      </c>
      <c r="L161" s="835">
        <f>K161*J90/10000</f>
        <v>0</v>
      </c>
      <c r="M161" s="834"/>
      <c r="N161" s="827" t="s">
        <v>444</v>
      </c>
      <c r="O161" s="835">
        <f>IF(Q105&lt;0,O141+O142+O140+O139,O141+O142)</f>
        <v>1.7</v>
      </c>
      <c r="P161" s="835">
        <f>IF(O161&gt;1,1,O161)</f>
        <v>1</v>
      </c>
      <c r="Q161" s="835">
        <f>IF(AND(N$70=1,O$70=0),N$135+N$135*P161*O$135,0)</f>
        <v>0</v>
      </c>
      <c r="R161" s="835">
        <f>Q161*P90/10000</f>
        <v>0</v>
      </c>
      <c r="S161" s="834"/>
      <c r="T161" s="827" t="s">
        <v>444</v>
      </c>
      <c r="U161" s="835">
        <f>IF(W105&lt;0,U141+U142+U140+U139,U141+U142)</f>
        <v>1.7</v>
      </c>
      <c r="V161" s="835">
        <f>IF(U161&gt;1,1,U161)</f>
        <v>1</v>
      </c>
      <c r="W161" s="835">
        <f>IF(AND(T$70=1,U$70=0),T$135+T$135*V161*U$135,0)</f>
        <v>0</v>
      </c>
      <c r="X161" s="835">
        <f>W161*V90/10000</f>
        <v>0</v>
      </c>
      <c r="Y161" s="834"/>
      <c r="Z161" s="827" t="s">
        <v>444</v>
      </c>
      <c r="AA161" s="835">
        <f>IF(AC105&lt;0,AA141+AA142+AA140+AA139,AA141+AA142)</f>
        <v>1.7</v>
      </c>
      <c r="AB161" s="835">
        <f>IF(AA161&gt;1,1,AA161)</f>
        <v>1</v>
      </c>
      <c r="AC161" s="835">
        <f>IF(AND(Z$70=1,AA$70=0),Z$135+Z$135*AB161*AA$135,0)</f>
        <v>0</v>
      </c>
      <c r="AD161" s="835">
        <f>AC161*AB90/10000</f>
        <v>0</v>
      </c>
      <c r="AE161" s="834"/>
      <c r="AF161" s="827" t="s">
        <v>444</v>
      </c>
      <c r="AG161" s="835">
        <f>IF(AI105&lt;0,AG141+AG142+AG140+AG139,AG141+AG142)</f>
        <v>1.7</v>
      </c>
      <c r="AH161" s="835">
        <f>IF(AG161&gt;1,1,AG161)</f>
        <v>1</v>
      </c>
      <c r="AI161" s="835">
        <f>IF(AND(AF$70=1,AG$70=0),AF$135+AF$135*AH161*AG$135,0)</f>
        <v>0</v>
      </c>
      <c r="AJ161" s="835">
        <f>AI161*AH90/10000</f>
        <v>0</v>
      </c>
      <c r="AK161" s="834"/>
      <c r="AL161" s="827" t="s">
        <v>444</v>
      </c>
      <c r="AM161" s="835">
        <f>IF(AO105&lt;0,AM141+AM142+AM140+AM139,AM141+AM142)</f>
        <v>1.7</v>
      </c>
      <c r="AN161" s="835">
        <f>IF(AM161&gt;1,1,AM161)</f>
        <v>1</v>
      </c>
      <c r="AO161" s="835">
        <f>IF(AND(AL$70=1,AM$70=0),AL$135+AL$135*AN161*AM$135,0)</f>
        <v>0</v>
      </c>
      <c r="AP161" s="835">
        <f>AO161*AN90/10000</f>
        <v>0</v>
      </c>
      <c r="AQ161" s="834"/>
      <c r="AR161" s="827" t="s">
        <v>444</v>
      </c>
      <c r="AS161" s="835">
        <f>IF(AU105&lt;0,AS141+AS142+AS140+AS139,AS141+AS142)</f>
        <v>1.7</v>
      </c>
      <c r="AT161" s="835">
        <f>IF(AS161&gt;1,1,AS161)</f>
        <v>1</v>
      </c>
      <c r="AU161" s="835">
        <f>IF(AND(AR$70=1,AS$70=0),AR$135+AR$135*AT161*AS$135,0)</f>
        <v>0</v>
      </c>
      <c r="AV161" s="835">
        <f>AU161*AT90/10000</f>
        <v>0</v>
      </c>
      <c r="AW161" s="834"/>
      <c r="AX161" s="827" t="s">
        <v>444</v>
      </c>
      <c r="AY161" s="835">
        <f>IF(BA105&lt;0,AY141+AY142+AY140+AY139,AY141+AY142)</f>
        <v>1.7</v>
      </c>
      <c r="AZ161" s="835">
        <f>IF(AY161&gt;1,1,AY161)</f>
        <v>1</v>
      </c>
      <c r="BA161" s="835">
        <f>IF(AND(AX$70=1,AY$70=0),AX$135+AX$135*AZ161*AY$135,0)</f>
        <v>0</v>
      </c>
      <c r="BB161" s="835">
        <f>BA161*AZ90/10000</f>
        <v>0</v>
      </c>
      <c r="BC161" s="834"/>
      <c r="BD161" s="827" t="s">
        <v>444</v>
      </c>
      <c r="BE161" s="835">
        <f>IF(BG105&lt;0,BE141+BE142+BE140+BE139,BE141+BE142)</f>
        <v>1.7</v>
      </c>
      <c r="BF161" s="835">
        <f>IF(BE161&gt;1,1,BE161)</f>
        <v>1</v>
      </c>
      <c r="BG161" s="835">
        <f>IF(AND(BD$70=1,BE$70=0),BD$135+BD$135*BF161*BE$135,0)</f>
        <v>0</v>
      </c>
      <c r="BH161" s="835">
        <f>BG161*BF90/10000</f>
        <v>0</v>
      </c>
      <c r="BI161" s="834"/>
      <c r="BJ161" s="827" t="s">
        <v>444</v>
      </c>
      <c r="BK161" s="835">
        <f>IF(BM105&lt;0,BK141+BK142+BK140+BK139,BK141+BK142)</f>
        <v>1.7</v>
      </c>
      <c r="BL161" s="835">
        <f>IF(BK161&gt;1,1,BK161)</f>
        <v>1</v>
      </c>
      <c r="BM161" s="835">
        <f>IF(AND(BJ$70=1,BK$70=0),BJ$135+BJ$135*BL161*BK$135,0)</f>
        <v>0</v>
      </c>
      <c r="BN161" s="835">
        <f>BM161*BL90/10000</f>
        <v>0</v>
      </c>
      <c r="BO161" s="834"/>
      <c r="BP161" s="827" t="s">
        <v>444</v>
      </c>
      <c r="BQ161" s="835">
        <f>IF(BS105&lt;0,BQ141+BQ142+BQ140+BQ139,BQ141+BQ142)</f>
        <v>1.7</v>
      </c>
      <c r="BR161" s="835">
        <f>IF(BQ161&gt;1,1,BQ161)</f>
        <v>1</v>
      </c>
      <c r="BS161" s="835">
        <f>IF(AND(BP$70=1,BQ$70=0),BP$135+BP$135*BR161*BQ$135,0)</f>
        <v>0</v>
      </c>
      <c r="BT161" s="835">
        <f>BS161*BR90/10000</f>
        <v>0</v>
      </c>
      <c r="BU161" s="834"/>
      <c r="BV161" s="827" t="s">
        <v>444</v>
      </c>
      <c r="BW161" s="835">
        <f>IF(BY105&lt;0,BW141+BW142+BW140+BW139,BW141+BW142)</f>
        <v>1.7</v>
      </c>
      <c r="BX161" s="835">
        <f>IF(BW161&gt;1,1,BW161)</f>
        <v>1</v>
      </c>
      <c r="BY161" s="835">
        <f>IF(AND(BV$70=1,BW$70=0),BV$135+BV$135*BX161*BW$135,0)</f>
        <v>0</v>
      </c>
      <c r="BZ161" s="835">
        <f>BY161*BX90/10000</f>
        <v>0</v>
      </c>
      <c r="CA161" s="834"/>
      <c r="CB161" s="827" t="s">
        <v>444</v>
      </c>
      <c r="CC161" s="835">
        <f>IF(CE105&lt;0,CC141+CC142+CC140+CC139,CC141+CC142)</f>
        <v>1.7</v>
      </c>
      <c r="CD161" s="835">
        <f>IF(CC161&gt;1,1,CC161)</f>
        <v>1</v>
      </c>
      <c r="CE161" s="835">
        <f>IF(AND(CB$70=1,CC$70=0),CB$135+CB$135*CD161*CC$135,0)</f>
        <v>0</v>
      </c>
      <c r="CF161" s="835">
        <f>CE161*CD90/10000</f>
        <v>0</v>
      </c>
      <c r="CG161" s="834"/>
      <c r="CH161" s="827" t="s">
        <v>444</v>
      </c>
      <c r="CI161" s="835">
        <f>IF(CK105&lt;0,CI141+CI142+CI140+CI139,CI141+CI142)</f>
        <v>1.7</v>
      </c>
      <c r="CJ161" s="835">
        <f>IF(CI161&gt;1,1,CI161)</f>
        <v>1</v>
      </c>
      <c r="CK161" s="835">
        <f>IF(AND(CH$70=1,CI$70=0),CH$135+CH$135*CJ161*CI$135,0)</f>
        <v>0</v>
      </c>
      <c r="CL161" s="835">
        <f>CK161*CJ90/10000</f>
        <v>0</v>
      </c>
      <c r="CM161" s="834"/>
      <c r="CN161" s="827" t="s">
        <v>444</v>
      </c>
      <c r="CO161" s="835">
        <f>IF(CQ105&lt;0,CO141+CO142+CO140+CO139,CO141+CO142)</f>
        <v>1.7</v>
      </c>
      <c r="CP161" s="835">
        <f>IF(CO161&gt;1,1,CO161)</f>
        <v>1</v>
      </c>
      <c r="CQ161" s="835">
        <f>IF(AND(CN$70=1,CO$70=0),CN$135+CN$135*CP161*CO$135,0)</f>
        <v>0</v>
      </c>
      <c r="CR161" s="835">
        <f>CQ161*CP90/10000</f>
        <v>0</v>
      </c>
      <c r="CS161" s="834"/>
      <c r="CT161" s="827" t="s">
        <v>444</v>
      </c>
      <c r="CU161" s="835">
        <f>IF(CW105&lt;0,CU141+CU142+CU140+CU139,CU141+CU142)</f>
        <v>1.7</v>
      </c>
      <c r="CV161" s="835">
        <f>IF(CU161&gt;1,1,CU161)</f>
        <v>1</v>
      </c>
      <c r="CW161" s="835">
        <f>IF(AND(CT$70=1,CU$70=0),CT$135+CT$135*CV161*CU$135,0)</f>
        <v>0</v>
      </c>
      <c r="CX161" s="835">
        <f>CW161*CV90/10000</f>
        <v>0</v>
      </c>
      <c r="CY161" s="834"/>
      <c r="CZ161" s="827" t="s">
        <v>444</v>
      </c>
      <c r="DA161" s="835">
        <f>IF(DC105&lt;0,DA141+DA142+DA140+DA139,DA141+DA142)</f>
        <v>1.7</v>
      </c>
      <c r="DB161" s="835">
        <f>IF(DA161&gt;1,1,DA161)</f>
        <v>1</v>
      </c>
      <c r="DC161" s="835">
        <f>IF(AND(CZ$70=1,DA$70=0),CZ$135+CZ$135*DB161*DA$135,0)</f>
        <v>0</v>
      </c>
      <c r="DD161" s="835">
        <f>DC161*DB90/10000</f>
        <v>0</v>
      </c>
      <c r="DE161" s="834"/>
      <c r="DF161" s="827" t="s">
        <v>444</v>
      </c>
      <c r="DG161" s="835">
        <f>IF(DI105&lt;0,DG141+DG142+DG140+DG139,DG141+DG142)</f>
        <v>1.7</v>
      </c>
      <c r="DH161" s="835">
        <f>IF(DG161&gt;1,1,DG161)</f>
        <v>1</v>
      </c>
      <c r="DI161" s="835">
        <f>IF(AND(DF$70=1,DG$70=0),DF$135+DF$135*DH161*DG$135,0)</f>
        <v>0</v>
      </c>
      <c r="DJ161" s="835">
        <f>DI161*DH90/10000</f>
        <v>0</v>
      </c>
      <c r="DK161" s="834"/>
      <c r="DL161" s="827" t="s">
        <v>444</v>
      </c>
      <c r="DM161" s="835">
        <f>IF(DO105&lt;0,DM141+DM142+DM140+DM139,DM141+DM142)</f>
        <v>1.7</v>
      </c>
      <c r="DN161" s="835">
        <f>IF(DM161&gt;1,1,DM161)</f>
        <v>1</v>
      </c>
      <c r="DO161" s="835">
        <f>IF(AND(DL$70=1,DM$70=0),DL$135+DL$135*DN161*DM$135,0)</f>
        <v>0</v>
      </c>
      <c r="DP161" s="835">
        <f>DO161*DN90/10000</f>
        <v>0</v>
      </c>
      <c r="DQ161" s="834"/>
      <c r="DR161" s="827" t="s">
        <v>444</v>
      </c>
      <c r="DS161" s="835">
        <f>IF(DU105&lt;0,DS141+DS142+DS140+DS139,DS141+DS142)</f>
        <v>1.7</v>
      </c>
      <c r="DT161" s="835">
        <f>IF(DS161&gt;1,1,DS161)</f>
        <v>1</v>
      </c>
      <c r="DU161" s="835">
        <f>IF(AND(DR$70=1,DS$70=0),DR$135+DR$135*DT161*DS$135,0)</f>
        <v>0</v>
      </c>
      <c r="DV161" s="835">
        <f>DU161*DT90/10000</f>
        <v>0</v>
      </c>
      <c r="DW161" s="834"/>
      <c r="DX161" s="827" t="s">
        <v>444</v>
      </c>
      <c r="DY161" s="835">
        <f>IF(EA105&lt;0,DY141+DY142+DY140+DY139,DY141+DY142)</f>
        <v>1.7</v>
      </c>
      <c r="DZ161" s="835">
        <f>IF(DY161&gt;1,1,DY161)</f>
        <v>1</v>
      </c>
      <c r="EA161" s="835">
        <f>IF(AND(DX$70=1,DY$70=0),DX$135+DX$135*DZ161*DY$135,0)</f>
        <v>0</v>
      </c>
      <c r="EB161" s="835">
        <f>EA161*DZ90/10000</f>
        <v>0</v>
      </c>
      <c r="EC161" s="834"/>
      <c r="ED161" s="827" t="s">
        <v>444</v>
      </c>
      <c r="EE161" s="835">
        <f>IF(EG105&lt;0,EE141+EE142+EE140+EE139,EE141+EE142)</f>
        <v>1.7</v>
      </c>
      <c r="EF161" s="835">
        <f>IF(EE161&gt;1,1,EE161)</f>
        <v>1</v>
      </c>
      <c r="EG161" s="835">
        <f>IF(AND(ED$70=1,EE$70=0),ED$135+ED$135*EF161*EE$135,0)</f>
        <v>0</v>
      </c>
      <c r="EH161" s="835">
        <f>EG161*EF90/10000</f>
        <v>0</v>
      </c>
      <c r="EI161" s="834"/>
      <c r="EJ161" s="827" t="s">
        <v>444</v>
      </c>
      <c r="EK161" s="835">
        <f>IF(EM105&lt;0,EK141+EK142+EK140+EK139,EK141+EK142)</f>
        <v>1.7</v>
      </c>
      <c r="EL161" s="835">
        <f>IF(EK161&gt;1,1,EK161)</f>
        <v>1</v>
      </c>
      <c r="EM161" s="835">
        <f>IF(AND(EJ$70=1,EK$70=0),EJ$135+EJ$135*EL161*EK$135,0)</f>
        <v>0</v>
      </c>
      <c r="EN161" s="835">
        <f>EM161*EL90/10000</f>
        <v>0</v>
      </c>
      <c r="EO161" s="834"/>
      <c r="EP161" s="827" t="s">
        <v>444</v>
      </c>
      <c r="EQ161" s="835">
        <f>IF(ES105&lt;0,EQ141+EQ142+EQ140+EQ139,EQ141+EQ142)</f>
        <v>1.7</v>
      </c>
      <c r="ER161" s="835">
        <f>IF(EQ161&gt;1,1,EQ161)</f>
        <v>1</v>
      </c>
      <c r="ES161" s="835">
        <f>IF(AND(EP$70=1,EQ$70=0),EP$135+EP$135*ER161*EQ$135,0)</f>
        <v>0</v>
      </c>
      <c r="ET161" s="835">
        <f>ES161*ER90/10000</f>
        <v>0</v>
      </c>
      <c r="EU161" s="834"/>
      <c r="EV161" s="827" t="s">
        <v>444</v>
      </c>
      <c r="EW161" s="835">
        <f>IF(EY105&lt;0,EW141+EW142+EW140+EW139,EW141+EW142)</f>
        <v>1.7</v>
      </c>
      <c r="EX161" s="835">
        <f>IF(EW161&gt;1,1,EW161)</f>
        <v>1</v>
      </c>
      <c r="EY161" s="835">
        <f>IF(AND(EV$70=1,EW$70=0),EV$135+EV$135*EX161*EW$135,0)</f>
        <v>0</v>
      </c>
      <c r="EZ161" s="835">
        <f>EY161*EX90/10000</f>
        <v>0</v>
      </c>
      <c r="FA161" s="834"/>
      <c r="FB161" s="827" t="s">
        <v>444</v>
      </c>
      <c r="FC161" s="835">
        <f>IF(FE105&lt;0,FC141+FC142+FC140+FC139,FC141+FC142)</f>
        <v>1.7</v>
      </c>
      <c r="FD161" s="835">
        <f>IF(FC161&gt;1,1,FC161)</f>
        <v>1</v>
      </c>
      <c r="FE161" s="835">
        <f>IF(AND(FB$70=1,FC$70=0),FB$135+FB$135*FD161*FC$135,0)</f>
        <v>0</v>
      </c>
      <c r="FF161" s="835">
        <f>FE161*FD90/10000</f>
        <v>0</v>
      </c>
      <c r="FG161" s="834"/>
      <c r="FH161" s="827" t="s">
        <v>444</v>
      </c>
      <c r="FI161" s="835">
        <f>IF(FK105&lt;0,FI141+FI142+FI140+FI139,FI141+FI142)</f>
        <v>1.7</v>
      </c>
      <c r="FJ161" s="835">
        <f>IF(FI161&gt;1,1,FI161)</f>
        <v>1</v>
      </c>
      <c r="FK161" s="835">
        <f>IF(AND(FH$70=1,FI$70=0),FH$135+FH$135*FJ161*FI$135,0)</f>
        <v>0</v>
      </c>
      <c r="FL161" s="835">
        <f>FK161*FJ90/10000</f>
        <v>0</v>
      </c>
      <c r="FM161" s="834"/>
      <c r="FN161" s="827" t="s">
        <v>444</v>
      </c>
      <c r="FO161" s="835">
        <f>IF(FQ105&lt;0,FO141+FO142+FO140+FO139,FO141+FO142)</f>
        <v>1.7</v>
      </c>
      <c r="FP161" s="835">
        <f>IF(FO161&gt;1,1,FO161)</f>
        <v>1</v>
      </c>
      <c r="FQ161" s="835">
        <f>IF(AND(FN$70=1,FO$70=0),FN$135+FN$135*FP161*FO$135,0)</f>
        <v>0</v>
      </c>
      <c r="FR161" s="835">
        <f>FQ161*FP90/10000</f>
        <v>0</v>
      </c>
      <c r="FS161" s="834"/>
      <c r="FT161" s="827" t="s">
        <v>444</v>
      </c>
      <c r="FU161" s="835">
        <f>IF(FW105&lt;0,FU141+FU142+FU140+FU139,FU141+FU142)</f>
        <v>1.7</v>
      </c>
      <c r="FV161" s="835">
        <f>IF(FU161&gt;1,1,FU161)</f>
        <v>1</v>
      </c>
      <c r="FW161" s="835">
        <f>IF(AND(FT$70=1,FU$70=0),FT$135+FT$135*FV161*FU$135,0)</f>
        <v>0</v>
      </c>
      <c r="FX161" s="835">
        <f>FW161*FV90/10000</f>
        <v>0</v>
      </c>
      <c r="FY161" s="834"/>
    </row>
    <row r="162" spans="1:181" x14ac:dyDescent="0.3">
      <c r="A162" s="19"/>
      <c r="B162" s="827" t="s">
        <v>439</v>
      </c>
      <c r="C162" s="835">
        <f>C140</f>
        <v>0.5</v>
      </c>
      <c r="D162" s="835">
        <f>IF(C162&gt;1,1,C162)</f>
        <v>0.5</v>
      </c>
      <c r="E162" s="835">
        <f>IF(AND(B$70=1,C$70=0),B$135+B$135*D162*C$135,0)</f>
        <v>0</v>
      </c>
      <c r="F162" s="835">
        <f>E162*D91/10000</f>
        <v>0</v>
      </c>
      <c r="G162" s="834"/>
      <c r="H162" s="827" t="s">
        <v>439</v>
      </c>
      <c r="I162" s="835">
        <f>I140</f>
        <v>0.5</v>
      </c>
      <c r="J162" s="835">
        <f>IF(I162&gt;1,1,I162)</f>
        <v>0.5</v>
      </c>
      <c r="K162" s="835">
        <f>IF(AND(H$70=1,I$70=0),H$135+H$135*J162*I$135,0)</f>
        <v>0</v>
      </c>
      <c r="L162" s="835">
        <f>K162*J91/10000</f>
        <v>0</v>
      </c>
      <c r="M162" s="834"/>
      <c r="N162" s="827" t="s">
        <v>439</v>
      </c>
      <c r="O162" s="835">
        <f>O140</f>
        <v>0.5</v>
      </c>
      <c r="P162" s="835">
        <f>IF(O162&gt;1,1,O162)</f>
        <v>0.5</v>
      </c>
      <c r="Q162" s="835">
        <f>IF(AND(N$70=1,O$70=0),N$135+N$135*P162*O$135,0)</f>
        <v>0</v>
      </c>
      <c r="R162" s="835">
        <f>Q162*P91/10000</f>
        <v>0</v>
      </c>
      <c r="S162" s="834"/>
      <c r="T162" s="827" t="s">
        <v>439</v>
      </c>
      <c r="U162" s="835">
        <f>U140</f>
        <v>0.5</v>
      </c>
      <c r="V162" s="835">
        <f>IF(U162&gt;1,1,U162)</f>
        <v>0.5</v>
      </c>
      <c r="W162" s="835">
        <f>IF(AND(T$70=1,U$70=0),T$135+T$135*V162*U$135,0)</f>
        <v>0</v>
      </c>
      <c r="X162" s="835">
        <f>W162*V91/10000</f>
        <v>0</v>
      </c>
      <c r="Y162" s="834"/>
      <c r="Z162" s="827" t="s">
        <v>439</v>
      </c>
      <c r="AA162" s="835">
        <f>AA140</f>
        <v>0.5</v>
      </c>
      <c r="AB162" s="835">
        <f>IF(AA162&gt;1,1,AA162)</f>
        <v>0.5</v>
      </c>
      <c r="AC162" s="835">
        <f>IF(AND(Z$70=1,AA$70=0),Z$135+Z$135*AB162*AA$135,0)</f>
        <v>0</v>
      </c>
      <c r="AD162" s="835">
        <f>AC162*AB91/10000</f>
        <v>0</v>
      </c>
      <c r="AE162" s="834"/>
      <c r="AF162" s="827" t="s">
        <v>439</v>
      </c>
      <c r="AG162" s="835">
        <f>AG140</f>
        <v>0.5</v>
      </c>
      <c r="AH162" s="835">
        <f>IF(AG162&gt;1,1,AG162)</f>
        <v>0.5</v>
      </c>
      <c r="AI162" s="835">
        <f>IF(AND(AF$70=1,AG$70=0),AF$135+AF$135*AH162*AG$135,0)</f>
        <v>0</v>
      </c>
      <c r="AJ162" s="835">
        <f>AI162*AH91/10000</f>
        <v>0</v>
      </c>
      <c r="AK162" s="834"/>
      <c r="AL162" s="827" t="s">
        <v>439</v>
      </c>
      <c r="AM162" s="835">
        <f>AM140</f>
        <v>0.5</v>
      </c>
      <c r="AN162" s="835">
        <f>IF(AM162&gt;1,1,AM162)</f>
        <v>0.5</v>
      </c>
      <c r="AO162" s="835">
        <f>IF(AND(AL$70=1,AM$70=0),AL$135+AL$135*AN162*AM$135,0)</f>
        <v>0</v>
      </c>
      <c r="AP162" s="835">
        <f>AO162*AN91/10000</f>
        <v>0</v>
      </c>
      <c r="AQ162" s="834"/>
      <c r="AR162" s="827" t="s">
        <v>439</v>
      </c>
      <c r="AS162" s="835">
        <f>AS140</f>
        <v>0.5</v>
      </c>
      <c r="AT162" s="835">
        <f>IF(AS162&gt;1,1,AS162)</f>
        <v>0.5</v>
      </c>
      <c r="AU162" s="835">
        <f>IF(AND(AR$70=1,AS$70=0),AR$135+AR$135*AT162*AS$135,0)</f>
        <v>0</v>
      </c>
      <c r="AV162" s="835">
        <f>AU162*AT91/10000</f>
        <v>0</v>
      </c>
      <c r="AW162" s="834"/>
      <c r="AX162" s="827" t="s">
        <v>439</v>
      </c>
      <c r="AY162" s="835">
        <f>AY140</f>
        <v>0.5</v>
      </c>
      <c r="AZ162" s="835">
        <f>IF(AY162&gt;1,1,AY162)</f>
        <v>0.5</v>
      </c>
      <c r="BA162" s="835">
        <f>IF(AND(AX$70=1,AY$70=0),AX$135+AX$135*AZ162*AY$135,0)</f>
        <v>0</v>
      </c>
      <c r="BB162" s="835">
        <f>BA162*AZ91/10000</f>
        <v>0</v>
      </c>
      <c r="BC162" s="834"/>
      <c r="BD162" s="827" t="s">
        <v>439</v>
      </c>
      <c r="BE162" s="835">
        <f>BE140</f>
        <v>0.5</v>
      </c>
      <c r="BF162" s="835">
        <f>IF(BE162&gt;1,1,BE162)</f>
        <v>0.5</v>
      </c>
      <c r="BG162" s="835">
        <f>IF(AND(BD$70=1,BE$70=0),BD$135+BD$135*BF162*BE$135,0)</f>
        <v>0</v>
      </c>
      <c r="BH162" s="835">
        <f>BG162*BF91/10000</f>
        <v>0</v>
      </c>
      <c r="BI162" s="834"/>
      <c r="BJ162" s="827" t="s">
        <v>439</v>
      </c>
      <c r="BK162" s="835">
        <f>BK140</f>
        <v>0.5</v>
      </c>
      <c r="BL162" s="835">
        <f>IF(BK162&gt;1,1,BK162)</f>
        <v>0.5</v>
      </c>
      <c r="BM162" s="835">
        <f>IF(AND(BJ$70=1,BK$70=0),BJ$135+BJ$135*BL162*BK$135,0)</f>
        <v>0</v>
      </c>
      <c r="BN162" s="835">
        <f>BM162*BL91/10000</f>
        <v>0</v>
      </c>
      <c r="BO162" s="834"/>
      <c r="BP162" s="827" t="s">
        <v>439</v>
      </c>
      <c r="BQ162" s="835">
        <f>BQ140</f>
        <v>0.5</v>
      </c>
      <c r="BR162" s="835">
        <f>IF(BQ162&gt;1,1,BQ162)</f>
        <v>0.5</v>
      </c>
      <c r="BS162" s="835">
        <f>IF(AND(BP$70=1,BQ$70=0),BP$135+BP$135*BR162*BQ$135,0)</f>
        <v>0</v>
      </c>
      <c r="BT162" s="835">
        <f>BS162*BR91/10000</f>
        <v>0</v>
      </c>
      <c r="BU162" s="834"/>
      <c r="BV162" s="827" t="s">
        <v>439</v>
      </c>
      <c r="BW162" s="835">
        <f>BW140</f>
        <v>0.5</v>
      </c>
      <c r="BX162" s="835">
        <f>IF(BW162&gt;1,1,BW162)</f>
        <v>0.5</v>
      </c>
      <c r="BY162" s="835">
        <f>IF(AND(BV$70=1,BW$70=0),BV$135+BV$135*BX162*BW$135,0)</f>
        <v>0</v>
      </c>
      <c r="BZ162" s="835">
        <f>BY162*BX91/10000</f>
        <v>0</v>
      </c>
      <c r="CA162" s="834"/>
      <c r="CB162" s="827" t="s">
        <v>439</v>
      </c>
      <c r="CC162" s="835">
        <f>CC140</f>
        <v>0.5</v>
      </c>
      <c r="CD162" s="835">
        <f>IF(CC162&gt;1,1,CC162)</f>
        <v>0.5</v>
      </c>
      <c r="CE162" s="835">
        <f>IF(AND(CB$70=1,CC$70=0),CB$135+CB$135*CD162*CC$135,0)</f>
        <v>0</v>
      </c>
      <c r="CF162" s="835">
        <f>CE162*CD91/10000</f>
        <v>0</v>
      </c>
      <c r="CG162" s="834"/>
      <c r="CH162" s="827" t="s">
        <v>439</v>
      </c>
      <c r="CI162" s="835">
        <f>CI140</f>
        <v>0.5</v>
      </c>
      <c r="CJ162" s="835">
        <f>IF(CI162&gt;1,1,CI162)</f>
        <v>0.5</v>
      </c>
      <c r="CK162" s="835">
        <f>IF(AND(CH$70=1,CI$70=0),CH$135+CH$135*CJ162*CI$135,0)</f>
        <v>0</v>
      </c>
      <c r="CL162" s="835">
        <f>CK162*CJ91/10000</f>
        <v>0</v>
      </c>
      <c r="CM162" s="834"/>
      <c r="CN162" s="827" t="s">
        <v>439</v>
      </c>
      <c r="CO162" s="835">
        <f>CO140</f>
        <v>0.5</v>
      </c>
      <c r="CP162" s="835">
        <f>IF(CO162&gt;1,1,CO162)</f>
        <v>0.5</v>
      </c>
      <c r="CQ162" s="835">
        <f>IF(AND(CN$70=1,CO$70=0),CN$135+CN$135*CP162*CO$135,0)</f>
        <v>0</v>
      </c>
      <c r="CR162" s="835">
        <f>CQ162*CP91/10000</f>
        <v>0</v>
      </c>
      <c r="CS162" s="834"/>
      <c r="CT162" s="827" t="s">
        <v>439</v>
      </c>
      <c r="CU162" s="835">
        <f>CU140</f>
        <v>0.5</v>
      </c>
      <c r="CV162" s="835">
        <f>IF(CU162&gt;1,1,CU162)</f>
        <v>0.5</v>
      </c>
      <c r="CW162" s="835">
        <f>IF(AND(CT$70=1,CU$70=0),CT$135+CT$135*CV162*CU$135,0)</f>
        <v>0</v>
      </c>
      <c r="CX162" s="835">
        <f>CW162*CV91/10000</f>
        <v>0</v>
      </c>
      <c r="CY162" s="834"/>
      <c r="CZ162" s="827" t="s">
        <v>439</v>
      </c>
      <c r="DA162" s="835">
        <f>DA140</f>
        <v>0.5</v>
      </c>
      <c r="DB162" s="835">
        <f>IF(DA162&gt;1,1,DA162)</f>
        <v>0.5</v>
      </c>
      <c r="DC162" s="835">
        <f>IF(AND(CZ$70=1,DA$70=0),CZ$135+CZ$135*DB162*DA$135,0)</f>
        <v>0</v>
      </c>
      <c r="DD162" s="835">
        <f>DC162*DB91/10000</f>
        <v>0</v>
      </c>
      <c r="DE162" s="834"/>
      <c r="DF162" s="827" t="s">
        <v>439</v>
      </c>
      <c r="DG162" s="835">
        <f>DG140</f>
        <v>0.5</v>
      </c>
      <c r="DH162" s="835">
        <f>IF(DG162&gt;1,1,DG162)</f>
        <v>0.5</v>
      </c>
      <c r="DI162" s="835">
        <f>IF(AND(DF$70=1,DG$70=0),DF$135+DF$135*DH162*DG$135,0)</f>
        <v>0</v>
      </c>
      <c r="DJ162" s="835">
        <f>DI162*DH91/10000</f>
        <v>0</v>
      </c>
      <c r="DK162" s="834"/>
      <c r="DL162" s="827" t="s">
        <v>439</v>
      </c>
      <c r="DM162" s="835">
        <f>DM140</f>
        <v>0.5</v>
      </c>
      <c r="DN162" s="835">
        <f>IF(DM162&gt;1,1,DM162)</f>
        <v>0.5</v>
      </c>
      <c r="DO162" s="835">
        <f>IF(AND(DL$70=1,DM$70=0),DL$135+DL$135*DN162*DM$135,0)</f>
        <v>0</v>
      </c>
      <c r="DP162" s="835">
        <f>DO162*DN91/10000</f>
        <v>0</v>
      </c>
      <c r="DQ162" s="834"/>
      <c r="DR162" s="827" t="s">
        <v>439</v>
      </c>
      <c r="DS162" s="835">
        <f>DS140</f>
        <v>0.5</v>
      </c>
      <c r="DT162" s="835">
        <f>IF(DS162&gt;1,1,DS162)</f>
        <v>0.5</v>
      </c>
      <c r="DU162" s="835">
        <f>IF(AND(DR$70=1,DS$70=0),DR$135+DR$135*DT162*DS$135,0)</f>
        <v>0</v>
      </c>
      <c r="DV162" s="835">
        <f>DU162*DT91/10000</f>
        <v>0</v>
      </c>
      <c r="DW162" s="834"/>
      <c r="DX162" s="827" t="s">
        <v>439</v>
      </c>
      <c r="DY162" s="835">
        <f>DY140</f>
        <v>0.5</v>
      </c>
      <c r="DZ162" s="835">
        <f>IF(DY162&gt;1,1,DY162)</f>
        <v>0.5</v>
      </c>
      <c r="EA162" s="835">
        <f>IF(AND(DX$70=1,DY$70=0),DX$135+DX$135*DZ162*DY$135,0)</f>
        <v>0</v>
      </c>
      <c r="EB162" s="835">
        <f>EA162*DZ91/10000</f>
        <v>0</v>
      </c>
      <c r="EC162" s="834"/>
      <c r="ED162" s="827" t="s">
        <v>439</v>
      </c>
      <c r="EE162" s="835">
        <f>EE140</f>
        <v>0.5</v>
      </c>
      <c r="EF162" s="835">
        <f>IF(EE162&gt;1,1,EE162)</f>
        <v>0.5</v>
      </c>
      <c r="EG162" s="835">
        <f>IF(AND(ED$70=1,EE$70=0),ED$135+ED$135*EF162*EE$135,0)</f>
        <v>0</v>
      </c>
      <c r="EH162" s="835">
        <f>EG162*EF91/10000</f>
        <v>0</v>
      </c>
      <c r="EI162" s="834"/>
      <c r="EJ162" s="827" t="s">
        <v>439</v>
      </c>
      <c r="EK162" s="835">
        <f>EK140</f>
        <v>0.5</v>
      </c>
      <c r="EL162" s="835">
        <f>IF(EK162&gt;1,1,EK162)</f>
        <v>0.5</v>
      </c>
      <c r="EM162" s="835">
        <f>IF(AND(EJ$70=1,EK$70=0),EJ$135+EJ$135*EL162*EK$135,0)</f>
        <v>0</v>
      </c>
      <c r="EN162" s="835">
        <f>EM162*EL91/10000</f>
        <v>0</v>
      </c>
      <c r="EO162" s="834"/>
      <c r="EP162" s="827" t="s">
        <v>439</v>
      </c>
      <c r="EQ162" s="835">
        <f>EQ140</f>
        <v>0.5</v>
      </c>
      <c r="ER162" s="835">
        <f>IF(EQ162&gt;1,1,EQ162)</f>
        <v>0.5</v>
      </c>
      <c r="ES162" s="835">
        <f>IF(AND(EP$70=1,EQ$70=0),EP$135+EP$135*ER162*EQ$135,0)</f>
        <v>0</v>
      </c>
      <c r="ET162" s="835">
        <f>ES162*ER91/10000</f>
        <v>0</v>
      </c>
      <c r="EU162" s="834"/>
      <c r="EV162" s="827" t="s">
        <v>439</v>
      </c>
      <c r="EW162" s="835">
        <f>EW140</f>
        <v>0.5</v>
      </c>
      <c r="EX162" s="835">
        <f>IF(EW162&gt;1,1,EW162)</f>
        <v>0.5</v>
      </c>
      <c r="EY162" s="835">
        <f>IF(AND(EV$70=1,EW$70=0),EV$135+EV$135*EX162*EW$135,0)</f>
        <v>0</v>
      </c>
      <c r="EZ162" s="835">
        <f>EY162*EX91/10000</f>
        <v>0</v>
      </c>
      <c r="FA162" s="834"/>
      <c r="FB162" s="827" t="s">
        <v>439</v>
      </c>
      <c r="FC162" s="835">
        <f>FC140</f>
        <v>0.5</v>
      </c>
      <c r="FD162" s="835">
        <f>IF(FC162&gt;1,1,FC162)</f>
        <v>0.5</v>
      </c>
      <c r="FE162" s="835">
        <f>IF(AND(FB$70=1,FC$70=0),FB$135+FB$135*FD162*FC$135,0)</f>
        <v>0</v>
      </c>
      <c r="FF162" s="835">
        <f>FE162*FD91/10000</f>
        <v>0</v>
      </c>
      <c r="FG162" s="834"/>
      <c r="FH162" s="827" t="s">
        <v>439</v>
      </c>
      <c r="FI162" s="835">
        <f>FI140</f>
        <v>0.5</v>
      </c>
      <c r="FJ162" s="835">
        <f>IF(FI162&gt;1,1,FI162)</f>
        <v>0.5</v>
      </c>
      <c r="FK162" s="835">
        <f>IF(AND(FH$70=1,FI$70=0),FH$135+FH$135*FJ162*FI$135,0)</f>
        <v>0</v>
      </c>
      <c r="FL162" s="835">
        <f>FK162*FJ91/10000</f>
        <v>0</v>
      </c>
      <c r="FM162" s="834"/>
      <c r="FN162" s="827" t="s">
        <v>439</v>
      </c>
      <c r="FO162" s="835">
        <f>FO140</f>
        <v>0.5</v>
      </c>
      <c r="FP162" s="835">
        <f>IF(FO162&gt;1,1,FO162)</f>
        <v>0.5</v>
      </c>
      <c r="FQ162" s="835">
        <f>IF(AND(FN$70=1,FO$70=0),FN$135+FN$135*FP162*FO$135,0)</f>
        <v>0</v>
      </c>
      <c r="FR162" s="835">
        <f>FQ162*FP91/10000</f>
        <v>0</v>
      </c>
      <c r="FS162" s="834"/>
      <c r="FT162" s="827" t="s">
        <v>439</v>
      </c>
      <c r="FU162" s="835">
        <f>FU140</f>
        <v>0.5</v>
      </c>
      <c r="FV162" s="835">
        <f>IF(FU162&gt;1,1,FU162)</f>
        <v>0.5</v>
      </c>
      <c r="FW162" s="835">
        <f>IF(AND(FT$70=1,FU$70=0),FT$135+FT$135*FV162*FU$135,0)</f>
        <v>0</v>
      </c>
      <c r="FX162" s="835">
        <f>FW162*FV91/10000</f>
        <v>0</v>
      </c>
      <c r="FY162" s="834"/>
    </row>
    <row r="163" spans="1:181" x14ac:dyDescent="0.3">
      <c r="A163" s="19"/>
      <c r="B163" s="827" t="s">
        <v>435</v>
      </c>
      <c r="C163" s="835">
        <f>C139</f>
        <v>0.2</v>
      </c>
      <c r="D163" s="835">
        <f>IF(C163&gt;1,1,C163)</f>
        <v>0.2</v>
      </c>
      <c r="E163" s="835">
        <f>IF(AND(B$70=1,C$70=0),B$135+B$135*D163*C$135,0)</f>
        <v>0</v>
      </c>
      <c r="F163" s="835">
        <f>E163*D92/10000</f>
        <v>0</v>
      </c>
      <c r="G163" s="834"/>
      <c r="H163" s="827" t="s">
        <v>435</v>
      </c>
      <c r="I163" s="835">
        <f>I139</f>
        <v>0.2</v>
      </c>
      <c r="J163" s="835">
        <f>IF(I163&gt;1,1,I163)</f>
        <v>0.2</v>
      </c>
      <c r="K163" s="835">
        <f>IF(AND(H$70=1,I$70=0),H$135+H$135*J163*I$135,0)</f>
        <v>0</v>
      </c>
      <c r="L163" s="835">
        <f>K163*J92/10000</f>
        <v>0</v>
      </c>
      <c r="M163" s="834"/>
      <c r="N163" s="827" t="s">
        <v>435</v>
      </c>
      <c r="O163" s="835">
        <f>O139</f>
        <v>0.2</v>
      </c>
      <c r="P163" s="835">
        <f>IF(O163&gt;1,1,O163)</f>
        <v>0.2</v>
      </c>
      <c r="Q163" s="835">
        <f>IF(AND(N$70=1,O$70=0),N$135+N$135*P163*O$135,0)</f>
        <v>0</v>
      </c>
      <c r="R163" s="835">
        <f>Q163*P92/10000</f>
        <v>0</v>
      </c>
      <c r="S163" s="834"/>
      <c r="T163" s="827" t="s">
        <v>435</v>
      </c>
      <c r="U163" s="835">
        <f>U139</f>
        <v>0.2</v>
      </c>
      <c r="V163" s="835">
        <f>IF(U163&gt;1,1,U163)</f>
        <v>0.2</v>
      </c>
      <c r="W163" s="835">
        <f>IF(AND(T$70=1,U$70=0),T$135+T$135*V163*U$135,0)</f>
        <v>0</v>
      </c>
      <c r="X163" s="835">
        <f>W163*V92/10000</f>
        <v>0</v>
      </c>
      <c r="Y163" s="834"/>
      <c r="Z163" s="827" t="s">
        <v>435</v>
      </c>
      <c r="AA163" s="835">
        <f>AA139</f>
        <v>0.2</v>
      </c>
      <c r="AB163" s="835">
        <f>IF(AA163&gt;1,1,AA163)</f>
        <v>0.2</v>
      </c>
      <c r="AC163" s="835">
        <f>IF(AND(Z$70=1,AA$70=0),Z$135+Z$135*AB163*AA$135,0)</f>
        <v>0</v>
      </c>
      <c r="AD163" s="835">
        <f>AC163*AB92/10000</f>
        <v>0</v>
      </c>
      <c r="AE163" s="834"/>
      <c r="AF163" s="827" t="s">
        <v>435</v>
      </c>
      <c r="AG163" s="835">
        <f>AG139</f>
        <v>0.2</v>
      </c>
      <c r="AH163" s="835">
        <f>IF(AG163&gt;1,1,AG163)</f>
        <v>0.2</v>
      </c>
      <c r="AI163" s="835">
        <f>IF(AND(AF$70=1,AG$70=0),AF$135+AF$135*AH163*AG$135,0)</f>
        <v>0</v>
      </c>
      <c r="AJ163" s="835">
        <f>AI163*AH92/10000</f>
        <v>0</v>
      </c>
      <c r="AK163" s="834"/>
      <c r="AL163" s="827" t="s">
        <v>435</v>
      </c>
      <c r="AM163" s="835">
        <f>AM139</f>
        <v>0.2</v>
      </c>
      <c r="AN163" s="835">
        <f>IF(AM163&gt;1,1,AM163)</f>
        <v>0.2</v>
      </c>
      <c r="AO163" s="835">
        <f>IF(AND(AL$70=1,AM$70=0),AL$135+AL$135*AN163*AM$135,0)</f>
        <v>0</v>
      </c>
      <c r="AP163" s="835">
        <f>AO163*AN92/10000</f>
        <v>0</v>
      </c>
      <c r="AQ163" s="834"/>
      <c r="AR163" s="827" t="s">
        <v>435</v>
      </c>
      <c r="AS163" s="835">
        <f>AS139</f>
        <v>0.2</v>
      </c>
      <c r="AT163" s="835">
        <f>IF(AS163&gt;1,1,AS163)</f>
        <v>0.2</v>
      </c>
      <c r="AU163" s="835">
        <f>IF(AND(AR$70=1,AS$70=0),AR$135+AR$135*AT163*AS$135,0)</f>
        <v>0</v>
      </c>
      <c r="AV163" s="835">
        <f>AU163*AT92/10000</f>
        <v>0</v>
      </c>
      <c r="AW163" s="834"/>
      <c r="AX163" s="827" t="s">
        <v>435</v>
      </c>
      <c r="AY163" s="835">
        <f>AY139</f>
        <v>0.2</v>
      </c>
      <c r="AZ163" s="835">
        <f>IF(AY163&gt;1,1,AY163)</f>
        <v>0.2</v>
      </c>
      <c r="BA163" s="835">
        <f>IF(AND(AX$70=1,AY$70=0),AX$135+AX$135*AZ163*AY$135,0)</f>
        <v>0</v>
      </c>
      <c r="BB163" s="835">
        <f>BA163*AZ92/10000</f>
        <v>0</v>
      </c>
      <c r="BC163" s="834"/>
      <c r="BD163" s="827" t="s">
        <v>435</v>
      </c>
      <c r="BE163" s="835">
        <f>BE139</f>
        <v>0.2</v>
      </c>
      <c r="BF163" s="835">
        <f>IF(BE163&gt;1,1,BE163)</f>
        <v>0.2</v>
      </c>
      <c r="BG163" s="835">
        <f>IF(AND(BD$70=1,BE$70=0),BD$135+BD$135*BF163*BE$135,0)</f>
        <v>0</v>
      </c>
      <c r="BH163" s="835">
        <f>BG163*BF92/10000</f>
        <v>0</v>
      </c>
      <c r="BI163" s="834"/>
      <c r="BJ163" s="827" t="s">
        <v>435</v>
      </c>
      <c r="BK163" s="835">
        <f>BK139</f>
        <v>0.2</v>
      </c>
      <c r="BL163" s="835">
        <f>IF(BK163&gt;1,1,BK163)</f>
        <v>0.2</v>
      </c>
      <c r="BM163" s="835">
        <f>IF(AND(BJ$70=1,BK$70=0),BJ$135+BJ$135*BL163*BK$135,0)</f>
        <v>0</v>
      </c>
      <c r="BN163" s="835">
        <f>BM163*BL92/10000</f>
        <v>0</v>
      </c>
      <c r="BO163" s="834"/>
      <c r="BP163" s="827" t="s">
        <v>435</v>
      </c>
      <c r="BQ163" s="835">
        <f>BQ139</f>
        <v>0.2</v>
      </c>
      <c r="BR163" s="835">
        <f>IF(BQ163&gt;1,1,BQ163)</f>
        <v>0.2</v>
      </c>
      <c r="BS163" s="835">
        <f>IF(AND(BP$70=1,BQ$70=0),BP$135+BP$135*BR163*BQ$135,0)</f>
        <v>0</v>
      </c>
      <c r="BT163" s="835">
        <f>BS163*BR92/10000</f>
        <v>0</v>
      </c>
      <c r="BU163" s="834"/>
      <c r="BV163" s="827" t="s">
        <v>435</v>
      </c>
      <c r="BW163" s="835">
        <f>BW139</f>
        <v>0.2</v>
      </c>
      <c r="BX163" s="835">
        <f>IF(BW163&gt;1,1,BW163)</f>
        <v>0.2</v>
      </c>
      <c r="BY163" s="835">
        <f>IF(AND(BV$70=1,BW$70=0),BV$135+BV$135*BX163*BW$135,0)</f>
        <v>0</v>
      </c>
      <c r="BZ163" s="835">
        <f>BY163*BX92/10000</f>
        <v>0</v>
      </c>
      <c r="CA163" s="834"/>
      <c r="CB163" s="827" t="s">
        <v>435</v>
      </c>
      <c r="CC163" s="835">
        <f>CC139</f>
        <v>0.2</v>
      </c>
      <c r="CD163" s="835">
        <f>IF(CC163&gt;1,1,CC163)</f>
        <v>0.2</v>
      </c>
      <c r="CE163" s="835">
        <f>IF(AND(CB$70=1,CC$70=0),CB$135+CB$135*CD163*CC$135,0)</f>
        <v>0</v>
      </c>
      <c r="CF163" s="835">
        <f>CE163*CD92/10000</f>
        <v>0</v>
      </c>
      <c r="CG163" s="834"/>
      <c r="CH163" s="827" t="s">
        <v>435</v>
      </c>
      <c r="CI163" s="835">
        <f>CI139</f>
        <v>0.2</v>
      </c>
      <c r="CJ163" s="835">
        <f>IF(CI163&gt;1,1,CI163)</f>
        <v>0.2</v>
      </c>
      <c r="CK163" s="835">
        <f>IF(AND(CH$70=1,CI$70=0),CH$135+CH$135*CJ163*CI$135,0)</f>
        <v>0</v>
      </c>
      <c r="CL163" s="835">
        <f>CK163*CJ92/10000</f>
        <v>0</v>
      </c>
      <c r="CM163" s="834"/>
      <c r="CN163" s="827" t="s">
        <v>435</v>
      </c>
      <c r="CO163" s="835">
        <f>CO139</f>
        <v>0.2</v>
      </c>
      <c r="CP163" s="835">
        <f>IF(CO163&gt;1,1,CO163)</f>
        <v>0.2</v>
      </c>
      <c r="CQ163" s="835">
        <f>IF(AND(CN$70=1,CO$70=0),CN$135+CN$135*CP163*CO$135,0)</f>
        <v>0</v>
      </c>
      <c r="CR163" s="835">
        <f>CQ163*CP92/10000</f>
        <v>0</v>
      </c>
      <c r="CS163" s="834"/>
      <c r="CT163" s="827" t="s">
        <v>435</v>
      </c>
      <c r="CU163" s="835">
        <f>CU139</f>
        <v>0.2</v>
      </c>
      <c r="CV163" s="835">
        <f>IF(CU163&gt;1,1,CU163)</f>
        <v>0.2</v>
      </c>
      <c r="CW163" s="835">
        <f>IF(AND(CT$70=1,CU$70=0),CT$135+CT$135*CV163*CU$135,0)</f>
        <v>0</v>
      </c>
      <c r="CX163" s="835">
        <f>CW163*CV92/10000</f>
        <v>0</v>
      </c>
      <c r="CY163" s="834"/>
      <c r="CZ163" s="827" t="s">
        <v>435</v>
      </c>
      <c r="DA163" s="835">
        <f>DA139</f>
        <v>0.2</v>
      </c>
      <c r="DB163" s="835">
        <f>IF(DA163&gt;1,1,DA163)</f>
        <v>0.2</v>
      </c>
      <c r="DC163" s="835">
        <f>IF(AND(CZ$70=1,DA$70=0),CZ$135+CZ$135*DB163*DA$135,0)</f>
        <v>0</v>
      </c>
      <c r="DD163" s="835">
        <f>DC163*DB92/10000</f>
        <v>0</v>
      </c>
      <c r="DE163" s="834"/>
      <c r="DF163" s="827" t="s">
        <v>435</v>
      </c>
      <c r="DG163" s="835">
        <f>DG139</f>
        <v>0.2</v>
      </c>
      <c r="DH163" s="835">
        <f>IF(DG163&gt;1,1,DG163)</f>
        <v>0.2</v>
      </c>
      <c r="DI163" s="835">
        <f>IF(AND(DF$70=1,DG$70=0),DF$135+DF$135*DH163*DG$135,0)</f>
        <v>0</v>
      </c>
      <c r="DJ163" s="835">
        <f>DI163*DH92/10000</f>
        <v>0</v>
      </c>
      <c r="DK163" s="834"/>
      <c r="DL163" s="827" t="s">
        <v>435</v>
      </c>
      <c r="DM163" s="835">
        <f>DM139</f>
        <v>0.2</v>
      </c>
      <c r="DN163" s="835">
        <f>IF(DM163&gt;1,1,DM163)</f>
        <v>0.2</v>
      </c>
      <c r="DO163" s="835">
        <f>IF(AND(DL$70=1,DM$70=0),DL$135+DL$135*DN163*DM$135,0)</f>
        <v>0</v>
      </c>
      <c r="DP163" s="835">
        <f>DO163*DN92/10000</f>
        <v>0</v>
      </c>
      <c r="DQ163" s="834"/>
      <c r="DR163" s="827" t="s">
        <v>435</v>
      </c>
      <c r="DS163" s="835">
        <f>DS139</f>
        <v>0.2</v>
      </c>
      <c r="DT163" s="835">
        <f>IF(DS163&gt;1,1,DS163)</f>
        <v>0.2</v>
      </c>
      <c r="DU163" s="835">
        <f>IF(AND(DR$70=1,DS$70=0),DR$135+DR$135*DT163*DS$135,0)</f>
        <v>0</v>
      </c>
      <c r="DV163" s="835">
        <f>DU163*DT92/10000</f>
        <v>0</v>
      </c>
      <c r="DW163" s="834"/>
      <c r="DX163" s="827" t="s">
        <v>435</v>
      </c>
      <c r="DY163" s="835">
        <f>DY139</f>
        <v>0.2</v>
      </c>
      <c r="DZ163" s="835">
        <f>IF(DY163&gt;1,1,DY163)</f>
        <v>0.2</v>
      </c>
      <c r="EA163" s="835">
        <f>IF(AND(DX$70=1,DY$70=0),DX$135+DX$135*DZ163*DY$135,0)</f>
        <v>0</v>
      </c>
      <c r="EB163" s="835">
        <f>EA163*DZ92/10000</f>
        <v>0</v>
      </c>
      <c r="EC163" s="834"/>
      <c r="ED163" s="827" t="s">
        <v>435</v>
      </c>
      <c r="EE163" s="835">
        <f>EE139</f>
        <v>0.2</v>
      </c>
      <c r="EF163" s="835">
        <f>IF(EE163&gt;1,1,EE163)</f>
        <v>0.2</v>
      </c>
      <c r="EG163" s="835">
        <f>IF(AND(ED$70=1,EE$70=0),ED$135+ED$135*EF163*EE$135,0)</f>
        <v>0</v>
      </c>
      <c r="EH163" s="835">
        <f>EG163*EF92/10000</f>
        <v>0</v>
      </c>
      <c r="EI163" s="834"/>
      <c r="EJ163" s="827" t="s">
        <v>435</v>
      </c>
      <c r="EK163" s="835">
        <f>EK139</f>
        <v>0.2</v>
      </c>
      <c r="EL163" s="835">
        <f>IF(EK163&gt;1,1,EK163)</f>
        <v>0.2</v>
      </c>
      <c r="EM163" s="835">
        <f>IF(AND(EJ$70=1,EK$70=0),EJ$135+EJ$135*EL163*EK$135,0)</f>
        <v>0</v>
      </c>
      <c r="EN163" s="835">
        <f>EM163*EL92/10000</f>
        <v>0</v>
      </c>
      <c r="EO163" s="834"/>
      <c r="EP163" s="827" t="s">
        <v>435</v>
      </c>
      <c r="EQ163" s="835">
        <f>EQ139</f>
        <v>0.2</v>
      </c>
      <c r="ER163" s="835">
        <f>IF(EQ163&gt;1,1,EQ163)</f>
        <v>0.2</v>
      </c>
      <c r="ES163" s="835">
        <f>IF(AND(EP$70=1,EQ$70=0),EP$135+EP$135*ER163*EQ$135,0)</f>
        <v>0</v>
      </c>
      <c r="ET163" s="835">
        <f>ES163*ER92/10000</f>
        <v>0</v>
      </c>
      <c r="EU163" s="834"/>
      <c r="EV163" s="827" t="s">
        <v>435</v>
      </c>
      <c r="EW163" s="835">
        <f>EW139</f>
        <v>0.2</v>
      </c>
      <c r="EX163" s="835">
        <f>IF(EW163&gt;1,1,EW163)</f>
        <v>0.2</v>
      </c>
      <c r="EY163" s="835">
        <f>IF(AND(EV$70=1,EW$70=0),EV$135+EV$135*EX163*EW$135,0)</f>
        <v>0</v>
      </c>
      <c r="EZ163" s="835">
        <f>EY163*EX92/10000</f>
        <v>0</v>
      </c>
      <c r="FA163" s="834"/>
      <c r="FB163" s="827" t="s">
        <v>435</v>
      </c>
      <c r="FC163" s="835">
        <f>FC139</f>
        <v>0.2</v>
      </c>
      <c r="FD163" s="835">
        <f>IF(FC163&gt;1,1,FC163)</f>
        <v>0.2</v>
      </c>
      <c r="FE163" s="835">
        <f>IF(AND(FB$70=1,FC$70=0),FB$135+FB$135*FD163*FC$135,0)</f>
        <v>0</v>
      </c>
      <c r="FF163" s="835">
        <f>FE163*FD92/10000</f>
        <v>0</v>
      </c>
      <c r="FG163" s="834"/>
      <c r="FH163" s="827" t="s">
        <v>435</v>
      </c>
      <c r="FI163" s="835">
        <f>FI139</f>
        <v>0.2</v>
      </c>
      <c r="FJ163" s="835">
        <f>IF(FI163&gt;1,1,FI163)</f>
        <v>0.2</v>
      </c>
      <c r="FK163" s="835">
        <f>IF(AND(FH$70=1,FI$70=0),FH$135+FH$135*FJ163*FI$135,0)</f>
        <v>0</v>
      </c>
      <c r="FL163" s="835">
        <f>FK163*FJ92/10000</f>
        <v>0</v>
      </c>
      <c r="FM163" s="834"/>
      <c r="FN163" s="827" t="s">
        <v>435</v>
      </c>
      <c r="FO163" s="835">
        <f>FO139</f>
        <v>0.2</v>
      </c>
      <c r="FP163" s="835">
        <f>IF(FO163&gt;1,1,FO163)</f>
        <v>0.2</v>
      </c>
      <c r="FQ163" s="835">
        <f>IF(AND(FN$70=1,FO$70=0),FN$135+FN$135*FP163*FO$135,0)</f>
        <v>0</v>
      </c>
      <c r="FR163" s="835">
        <f>FQ163*FP92/10000</f>
        <v>0</v>
      </c>
      <c r="FS163" s="834"/>
      <c r="FT163" s="827" t="s">
        <v>435</v>
      </c>
      <c r="FU163" s="835">
        <f>FU139</f>
        <v>0.2</v>
      </c>
      <c r="FV163" s="835">
        <f>IF(FU163&gt;1,1,FU163)</f>
        <v>0.2</v>
      </c>
      <c r="FW163" s="835">
        <f>IF(AND(FT$70=1,FU$70=0),FT$135+FT$135*FV163*FU$135,0)</f>
        <v>0</v>
      </c>
      <c r="FX163" s="835">
        <f>FW163*FV92/10000</f>
        <v>0</v>
      </c>
      <c r="FY163" s="834"/>
    </row>
    <row r="164" spans="1:181" x14ac:dyDescent="0.3">
      <c r="A164" s="19"/>
      <c r="B164" s="827"/>
      <c r="C164" s="835"/>
      <c r="D164" s="835"/>
      <c r="E164" s="835"/>
      <c r="F164" s="835"/>
      <c r="G164" s="834"/>
      <c r="H164" s="827"/>
      <c r="I164" s="835"/>
      <c r="J164" s="835"/>
      <c r="K164" s="835"/>
      <c r="L164" s="835"/>
      <c r="M164" s="834"/>
      <c r="N164" s="827"/>
      <c r="O164" s="835"/>
      <c r="P164" s="835"/>
      <c r="Q164" s="835"/>
      <c r="R164" s="835"/>
      <c r="S164" s="834"/>
      <c r="T164" s="827"/>
      <c r="U164" s="835"/>
      <c r="V164" s="835"/>
      <c r="W164" s="835"/>
      <c r="X164" s="835"/>
      <c r="Y164" s="834"/>
      <c r="Z164" s="827"/>
      <c r="AA164" s="835"/>
      <c r="AB164" s="835"/>
      <c r="AC164" s="835"/>
      <c r="AD164" s="835"/>
      <c r="AE164" s="834"/>
      <c r="AF164" s="827"/>
      <c r="AG164" s="835"/>
      <c r="AH164" s="835"/>
      <c r="AI164" s="835"/>
      <c r="AJ164" s="835"/>
      <c r="AK164" s="834"/>
      <c r="AL164" s="827"/>
      <c r="AM164" s="835"/>
      <c r="AN164" s="835"/>
      <c r="AO164" s="835"/>
      <c r="AP164" s="835"/>
      <c r="AQ164" s="834"/>
      <c r="AR164" s="827"/>
      <c r="AS164" s="835"/>
      <c r="AT164" s="835"/>
      <c r="AU164" s="835"/>
      <c r="AV164" s="835"/>
      <c r="AW164" s="834"/>
      <c r="AX164" s="827"/>
      <c r="AY164" s="835"/>
      <c r="AZ164" s="835"/>
      <c r="BA164" s="835"/>
      <c r="BB164" s="835"/>
      <c r="BC164" s="834"/>
      <c r="BD164" s="827"/>
      <c r="BE164" s="835"/>
      <c r="BF164" s="835"/>
      <c r="BG164" s="835"/>
      <c r="BH164" s="835"/>
      <c r="BI164" s="834"/>
      <c r="BJ164" s="827"/>
      <c r="BK164" s="835"/>
      <c r="BL164" s="835"/>
      <c r="BM164" s="835"/>
      <c r="BN164" s="835"/>
      <c r="BO164" s="834"/>
      <c r="BP164" s="827"/>
      <c r="BQ164" s="835"/>
      <c r="BR164" s="835"/>
      <c r="BS164" s="835"/>
      <c r="BT164" s="835"/>
      <c r="BU164" s="834"/>
      <c r="BV164" s="827"/>
      <c r="BW164" s="835"/>
      <c r="BX164" s="835"/>
      <c r="BY164" s="835"/>
      <c r="BZ164" s="835"/>
      <c r="CA164" s="834"/>
      <c r="CB164" s="827"/>
      <c r="CC164" s="835"/>
      <c r="CD164" s="835"/>
      <c r="CE164" s="835"/>
      <c r="CF164" s="835"/>
      <c r="CG164" s="834"/>
      <c r="CH164" s="827"/>
      <c r="CI164" s="835"/>
      <c r="CJ164" s="835"/>
      <c r="CK164" s="835"/>
      <c r="CL164" s="835"/>
      <c r="CM164" s="834"/>
      <c r="CN164" s="827"/>
      <c r="CO164" s="835"/>
      <c r="CP164" s="835"/>
      <c r="CQ164" s="835"/>
      <c r="CR164" s="835"/>
      <c r="CS164" s="834"/>
      <c r="CT164" s="827"/>
      <c r="CU164" s="835"/>
      <c r="CV164" s="835"/>
      <c r="CW164" s="835"/>
      <c r="CX164" s="835"/>
      <c r="CY164" s="834"/>
      <c r="CZ164" s="827"/>
      <c r="DA164" s="835"/>
      <c r="DB164" s="835"/>
      <c r="DC164" s="835"/>
      <c r="DD164" s="835"/>
      <c r="DE164" s="834"/>
      <c r="DF164" s="827"/>
      <c r="DG164" s="835"/>
      <c r="DH164" s="835"/>
      <c r="DI164" s="835"/>
      <c r="DJ164" s="835"/>
      <c r="DK164" s="834"/>
      <c r="DL164" s="827"/>
      <c r="DM164" s="835"/>
      <c r="DN164" s="835"/>
      <c r="DO164" s="835"/>
      <c r="DP164" s="835"/>
      <c r="DQ164" s="834"/>
      <c r="DR164" s="827"/>
      <c r="DS164" s="835"/>
      <c r="DT164" s="835"/>
      <c r="DU164" s="835"/>
      <c r="DV164" s="835"/>
      <c r="DW164" s="834"/>
      <c r="DX164" s="827"/>
      <c r="DY164" s="835"/>
      <c r="DZ164" s="835"/>
      <c r="EA164" s="835"/>
      <c r="EB164" s="835"/>
      <c r="EC164" s="834"/>
      <c r="ED164" s="827"/>
      <c r="EE164" s="835"/>
      <c r="EF164" s="835"/>
      <c r="EG164" s="835"/>
      <c r="EH164" s="835"/>
      <c r="EI164" s="834"/>
      <c r="EJ164" s="827"/>
      <c r="EK164" s="835"/>
      <c r="EL164" s="835"/>
      <c r="EM164" s="835"/>
      <c r="EN164" s="835"/>
      <c r="EO164" s="834"/>
      <c r="EP164" s="827"/>
      <c r="EQ164" s="835"/>
      <c r="ER164" s="835"/>
      <c r="ES164" s="835"/>
      <c r="ET164" s="835"/>
      <c r="EU164" s="834"/>
      <c r="EV164" s="827"/>
      <c r="EW164" s="835"/>
      <c r="EX164" s="835"/>
      <c r="EY164" s="835"/>
      <c r="EZ164" s="835"/>
      <c r="FA164" s="834"/>
      <c r="FB164" s="827"/>
      <c r="FC164" s="835"/>
      <c r="FD164" s="835"/>
      <c r="FE164" s="835"/>
      <c r="FF164" s="835"/>
      <c r="FG164" s="834"/>
      <c r="FH164" s="827"/>
      <c r="FI164" s="835"/>
      <c r="FJ164" s="835"/>
      <c r="FK164" s="835"/>
      <c r="FL164" s="835"/>
      <c r="FM164" s="834"/>
      <c r="FN164" s="827"/>
      <c r="FO164" s="835"/>
      <c r="FP164" s="835"/>
      <c r="FQ164" s="835"/>
      <c r="FR164" s="835"/>
      <c r="FS164" s="834"/>
      <c r="FT164" s="827"/>
      <c r="FU164" s="835"/>
      <c r="FV164" s="835"/>
      <c r="FW164" s="835"/>
      <c r="FX164" s="835"/>
      <c r="FY164" s="834"/>
    </row>
    <row r="165" spans="1:181" x14ac:dyDescent="0.3">
      <c r="A165" s="19"/>
      <c r="B165" s="827" t="s">
        <v>443</v>
      </c>
      <c r="C165" s="835">
        <f>IF(E105&lt;0,C141+C142+C140+C139,C139+C140)</f>
        <v>1.7</v>
      </c>
      <c r="D165" s="835">
        <f>IF(C165&gt;1,1,C165)</f>
        <v>1</v>
      </c>
      <c r="E165" s="835">
        <f>IF(AND(B$70=0,C$70=1),B$135+B$135*D165*C$135,0)</f>
        <v>0</v>
      </c>
      <c r="F165" s="835">
        <f>E165*D97/10000</f>
        <v>0</v>
      </c>
      <c r="G165" s="834"/>
      <c r="H165" s="827" t="s">
        <v>443</v>
      </c>
      <c r="I165" s="835">
        <f>IF(K105&lt;0,I141+I142+I140+I139,I139+I140)</f>
        <v>1.7</v>
      </c>
      <c r="J165" s="835">
        <f>IF(I165&gt;1,1,I165)</f>
        <v>1</v>
      </c>
      <c r="K165" s="835">
        <f>IF(AND(H$70=0,I$70=1),H$135+H$135*J165*I$135,0)</f>
        <v>0</v>
      </c>
      <c r="L165" s="835">
        <f>K165*J97/10000</f>
        <v>0</v>
      </c>
      <c r="M165" s="834"/>
      <c r="N165" s="827" t="s">
        <v>443</v>
      </c>
      <c r="O165" s="835">
        <f>IF(Q105&lt;0,O141+O142+O140+O139,O139+O140)</f>
        <v>1.7</v>
      </c>
      <c r="P165" s="835">
        <f>IF(O165&gt;1,1,O165)</f>
        <v>1</v>
      </c>
      <c r="Q165" s="835">
        <f>IF(AND(N$70=0,O$70=1),N$135+N$135*P165*O$135,0)</f>
        <v>0</v>
      </c>
      <c r="R165" s="835">
        <f>Q165*P97/10000</f>
        <v>0</v>
      </c>
      <c r="S165" s="834"/>
      <c r="T165" s="827" t="s">
        <v>443</v>
      </c>
      <c r="U165" s="835">
        <f>IF(W105&lt;0,U141+U142+U140+U139,U139+U140)</f>
        <v>1.7</v>
      </c>
      <c r="V165" s="835">
        <f>IF(U165&gt;1,1,U165)</f>
        <v>1</v>
      </c>
      <c r="W165" s="835">
        <f>IF(AND(T$70=0,U$70=1),T$135+T$135*V165*U$135,0)</f>
        <v>0</v>
      </c>
      <c r="X165" s="835">
        <f>W165*V97/10000</f>
        <v>0</v>
      </c>
      <c r="Y165" s="834"/>
      <c r="Z165" s="827" t="s">
        <v>443</v>
      </c>
      <c r="AA165" s="835">
        <f>IF(AC105&lt;0,AA141+AA142+AA140+AA139,AA139+AA140)</f>
        <v>1.7</v>
      </c>
      <c r="AB165" s="835">
        <f>IF(AA165&gt;1,1,AA165)</f>
        <v>1</v>
      </c>
      <c r="AC165" s="835">
        <f>IF(AND(Z$70=0,AA$70=1),Z$135+Z$135*AB165*AA$135,0)</f>
        <v>0</v>
      </c>
      <c r="AD165" s="835">
        <f>AC165*AB97/10000</f>
        <v>0</v>
      </c>
      <c r="AE165" s="834"/>
      <c r="AF165" s="827" t="s">
        <v>443</v>
      </c>
      <c r="AG165" s="835">
        <f>IF(AI105&lt;0,AG141+AG142+AG140+AG139,AG139+AG140)</f>
        <v>1.7</v>
      </c>
      <c r="AH165" s="835">
        <f>IF(AG165&gt;1,1,AG165)</f>
        <v>1</v>
      </c>
      <c r="AI165" s="835">
        <f>IF(AND(AF$70=0,AG$70=1),AF$135+AF$135*AH165*AG$135,0)</f>
        <v>0</v>
      </c>
      <c r="AJ165" s="835">
        <f>AI165*AH97/10000</f>
        <v>0</v>
      </c>
      <c r="AK165" s="834"/>
      <c r="AL165" s="827" t="s">
        <v>443</v>
      </c>
      <c r="AM165" s="835">
        <f>IF(AO105&lt;0,AM141+AM142+AM140+AM139,AM139+AM140)</f>
        <v>1.7</v>
      </c>
      <c r="AN165" s="835">
        <f>IF(AM165&gt;1,1,AM165)</f>
        <v>1</v>
      </c>
      <c r="AO165" s="835">
        <f>IF(AND(AL$70=0,AM$70=1),AL$135+AL$135*AN165*AM$135,0)</f>
        <v>0</v>
      </c>
      <c r="AP165" s="835">
        <f>AO165*AN97/10000</f>
        <v>0</v>
      </c>
      <c r="AQ165" s="834"/>
      <c r="AR165" s="827" t="s">
        <v>443</v>
      </c>
      <c r="AS165" s="835">
        <f>IF(AU105&lt;0,AS141+AS142+AS140+AS139,AS139+AS140)</f>
        <v>1.7</v>
      </c>
      <c r="AT165" s="835">
        <f>IF(AS165&gt;1,1,AS165)</f>
        <v>1</v>
      </c>
      <c r="AU165" s="835">
        <f>IF(AND(AR$70=0,AS$70=1),AR$135+AR$135*AT165*AS$135,0)</f>
        <v>0</v>
      </c>
      <c r="AV165" s="835">
        <f>AU165*AT97/10000</f>
        <v>0</v>
      </c>
      <c r="AW165" s="834"/>
      <c r="AX165" s="827" t="s">
        <v>443</v>
      </c>
      <c r="AY165" s="835">
        <f>IF(BA105&lt;0,AY141+AY142+AY140+AY139,AY139+AY140)</f>
        <v>1.7</v>
      </c>
      <c r="AZ165" s="835">
        <f>IF(AY165&gt;1,1,AY165)</f>
        <v>1</v>
      </c>
      <c r="BA165" s="835">
        <f>IF(AND(AX$70=0,AY$70=1),AX$135+AX$135*AZ165*AY$135,0)</f>
        <v>0</v>
      </c>
      <c r="BB165" s="835">
        <f>BA165*AZ97/10000</f>
        <v>0</v>
      </c>
      <c r="BC165" s="834"/>
      <c r="BD165" s="827" t="s">
        <v>443</v>
      </c>
      <c r="BE165" s="835">
        <f>IF(BG105&lt;0,BE141+BE142+BE140+BE139,BE139+BE140)</f>
        <v>1.7</v>
      </c>
      <c r="BF165" s="835">
        <f>IF(BE165&gt;1,1,BE165)</f>
        <v>1</v>
      </c>
      <c r="BG165" s="835">
        <f>IF(AND(BD$70=0,BE$70=1),BD$135+BD$135*BF165*BE$135,0)</f>
        <v>0</v>
      </c>
      <c r="BH165" s="835">
        <f>BG165*BF97/10000</f>
        <v>0</v>
      </c>
      <c r="BI165" s="834"/>
      <c r="BJ165" s="827" t="s">
        <v>443</v>
      </c>
      <c r="BK165" s="835">
        <f>IF(BM105&lt;0,BK141+BK142+BK140+BK139,BK139+BK140)</f>
        <v>1.7</v>
      </c>
      <c r="BL165" s="835">
        <f>IF(BK165&gt;1,1,BK165)</f>
        <v>1</v>
      </c>
      <c r="BM165" s="835">
        <f>IF(AND(BJ$70=0,BK$70=1),BJ$135+BJ$135*BL165*BK$135,0)</f>
        <v>0</v>
      </c>
      <c r="BN165" s="835">
        <f>BM165*BL97/10000</f>
        <v>0</v>
      </c>
      <c r="BO165" s="834"/>
      <c r="BP165" s="827" t="s">
        <v>443</v>
      </c>
      <c r="BQ165" s="835">
        <f>IF(BS105&lt;0,BQ141+BQ142+BQ140+BQ139,BQ139+BQ140)</f>
        <v>1.7</v>
      </c>
      <c r="BR165" s="835">
        <f>IF(BQ165&gt;1,1,BQ165)</f>
        <v>1</v>
      </c>
      <c r="BS165" s="835">
        <f>IF(AND(BP$70=0,BQ$70=1),BP$135+BP$135*BR165*BQ$135,0)</f>
        <v>0</v>
      </c>
      <c r="BT165" s="835">
        <f>BS165*BR97/10000</f>
        <v>0</v>
      </c>
      <c r="BU165" s="834"/>
      <c r="BV165" s="827" t="s">
        <v>443</v>
      </c>
      <c r="BW165" s="835">
        <f>IF(BY105&lt;0,BW141+BW142+BW140+BW139,BW139+BW140)</f>
        <v>1.7</v>
      </c>
      <c r="BX165" s="835">
        <f>IF(BW165&gt;1,1,BW165)</f>
        <v>1</v>
      </c>
      <c r="BY165" s="835">
        <f>IF(AND(BV$70=0,BW$70=1),BV$135+BV$135*BX165*BW$135,0)</f>
        <v>0</v>
      </c>
      <c r="BZ165" s="835">
        <f>BY165*BX97/10000</f>
        <v>0</v>
      </c>
      <c r="CA165" s="834"/>
      <c r="CB165" s="827" t="s">
        <v>443</v>
      </c>
      <c r="CC165" s="835">
        <f>IF(CE105&lt;0,CC141+CC142+CC140+CC139,CC139+CC140)</f>
        <v>1.7</v>
      </c>
      <c r="CD165" s="835">
        <f>IF(CC165&gt;1,1,CC165)</f>
        <v>1</v>
      </c>
      <c r="CE165" s="835">
        <f>IF(AND(CB$70=0,CC$70=1),CB$135+CB$135*CD165*CC$135,0)</f>
        <v>0</v>
      </c>
      <c r="CF165" s="835">
        <f>CE165*CD97/10000</f>
        <v>0</v>
      </c>
      <c r="CG165" s="834"/>
      <c r="CH165" s="827" t="s">
        <v>443</v>
      </c>
      <c r="CI165" s="835">
        <f>IF(CK105&lt;0,CI141+CI142+CI140+CI139,CI139+CI140)</f>
        <v>1.7</v>
      </c>
      <c r="CJ165" s="835">
        <f>IF(CI165&gt;1,1,CI165)</f>
        <v>1</v>
      </c>
      <c r="CK165" s="835">
        <f>IF(AND(CH$70=0,CI$70=1),CH$135+CH$135*CJ165*CI$135,0)</f>
        <v>0</v>
      </c>
      <c r="CL165" s="835">
        <f>CK165*CJ97/10000</f>
        <v>0</v>
      </c>
      <c r="CM165" s="834"/>
      <c r="CN165" s="827" t="s">
        <v>443</v>
      </c>
      <c r="CO165" s="835">
        <f>IF(CQ105&lt;0,CO141+CO142+CO140+CO139,CO139+CO140)</f>
        <v>1.7</v>
      </c>
      <c r="CP165" s="835">
        <f>IF(CO165&gt;1,1,CO165)</f>
        <v>1</v>
      </c>
      <c r="CQ165" s="835">
        <f>IF(AND(CN$70=0,CO$70=1),CN$135+CN$135*CP165*CO$135,0)</f>
        <v>0</v>
      </c>
      <c r="CR165" s="835">
        <f>CQ165*CP97/10000</f>
        <v>0</v>
      </c>
      <c r="CS165" s="834"/>
      <c r="CT165" s="827" t="s">
        <v>443</v>
      </c>
      <c r="CU165" s="835">
        <f>IF(CW105&lt;0,CU141+CU142+CU140+CU139,CU139+CU140)</f>
        <v>1.7</v>
      </c>
      <c r="CV165" s="835">
        <f>IF(CU165&gt;1,1,CU165)</f>
        <v>1</v>
      </c>
      <c r="CW165" s="835">
        <f>IF(AND(CT$70=0,CU$70=1),CT$135+CT$135*CV165*CU$135,0)</f>
        <v>0</v>
      </c>
      <c r="CX165" s="835">
        <f>CW165*CV97/10000</f>
        <v>0</v>
      </c>
      <c r="CY165" s="834"/>
      <c r="CZ165" s="827" t="s">
        <v>443</v>
      </c>
      <c r="DA165" s="835">
        <f>IF(DC105&lt;0,DA141+DA142+DA140+DA139,DA139+DA140)</f>
        <v>1.7</v>
      </c>
      <c r="DB165" s="835">
        <f>IF(DA165&gt;1,1,DA165)</f>
        <v>1</v>
      </c>
      <c r="DC165" s="835">
        <f>IF(AND(CZ$70=0,DA$70=1),CZ$135+CZ$135*DB165*DA$135,0)</f>
        <v>0</v>
      </c>
      <c r="DD165" s="835">
        <f>DC165*DB97/10000</f>
        <v>0</v>
      </c>
      <c r="DE165" s="834"/>
      <c r="DF165" s="827" t="s">
        <v>443</v>
      </c>
      <c r="DG165" s="835">
        <f>IF(DI105&lt;0,DG141+DG142+DG140+DG139,DG139+DG140)</f>
        <v>1.7</v>
      </c>
      <c r="DH165" s="835">
        <f>IF(DG165&gt;1,1,DG165)</f>
        <v>1</v>
      </c>
      <c r="DI165" s="835">
        <f>IF(AND(DF$70=0,DG$70=1),DF$135+DF$135*DH165*DG$135,0)</f>
        <v>0</v>
      </c>
      <c r="DJ165" s="835">
        <f>DI165*DH97/10000</f>
        <v>0</v>
      </c>
      <c r="DK165" s="834"/>
      <c r="DL165" s="827" t="s">
        <v>443</v>
      </c>
      <c r="DM165" s="835">
        <f>IF(DO105&lt;0,DM141+DM142+DM140+DM139,DM139+DM140)</f>
        <v>1.7</v>
      </c>
      <c r="DN165" s="835">
        <f>IF(DM165&gt;1,1,DM165)</f>
        <v>1</v>
      </c>
      <c r="DO165" s="835">
        <f>IF(AND(DL$70=0,DM$70=1),DL$135+DL$135*DN165*DM$135,0)</f>
        <v>0</v>
      </c>
      <c r="DP165" s="835">
        <f>DO165*DN97/10000</f>
        <v>0</v>
      </c>
      <c r="DQ165" s="834"/>
      <c r="DR165" s="827" t="s">
        <v>443</v>
      </c>
      <c r="DS165" s="835">
        <f>IF(DU105&lt;0,DS141+DS142+DS140+DS139,DS139+DS140)</f>
        <v>1.7</v>
      </c>
      <c r="DT165" s="835">
        <f>IF(DS165&gt;1,1,DS165)</f>
        <v>1</v>
      </c>
      <c r="DU165" s="835">
        <f>IF(AND(DR$70=0,DS$70=1),DR$135+DR$135*DT165*DS$135,0)</f>
        <v>0</v>
      </c>
      <c r="DV165" s="835">
        <f>DU165*DT97/10000</f>
        <v>0</v>
      </c>
      <c r="DW165" s="834"/>
      <c r="DX165" s="827" t="s">
        <v>443</v>
      </c>
      <c r="DY165" s="835">
        <f>IF(EA105&lt;0,DY141+DY142+DY140+DY139,DY139+DY140)</f>
        <v>1.7</v>
      </c>
      <c r="DZ165" s="835">
        <f>IF(DY165&gt;1,1,DY165)</f>
        <v>1</v>
      </c>
      <c r="EA165" s="835">
        <f>IF(AND(DX$70=0,DY$70=1),DX$135+DX$135*DZ165*DY$135,0)</f>
        <v>0</v>
      </c>
      <c r="EB165" s="835">
        <f>EA165*DZ97/10000</f>
        <v>0</v>
      </c>
      <c r="EC165" s="834"/>
      <c r="ED165" s="827" t="s">
        <v>443</v>
      </c>
      <c r="EE165" s="835">
        <f>IF(EG105&lt;0,EE141+EE142+EE140+EE139,EE139+EE140)</f>
        <v>1.7</v>
      </c>
      <c r="EF165" s="835">
        <f>IF(EE165&gt;1,1,EE165)</f>
        <v>1</v>
      </c>
      <c r="EG165" s="835">
        <f>IF(AND(ED$70=0,EE$70=1),ED$135+ED$135*EF165*EE$135,0)</f>
        <v>0</v>
      </c>
      <c r="EH165" s="835">
        <f>EG165*EF97/10000</f>
        <v>0</v>
      </c>
      <c r="EI165" s="834"/>
      <c r="EJ165" s="827" t="s">
        <v>443</v>
      </c>
      <c r="EK165" s="835">
        <f>IF(EM105&lt;0,EK141+EK142+EK140+EK139,EK139+EK140)</f>
        <v>1.7</v>
      </c>
      <c r="EL165" s="835">
        <f>IF(EK165&gt;1,1,EK165)</f>
        <v>1</v>
      </c>
      <c r="EM165" s="835">
        <f>IF(AND(EJ$70=0,EK$70=1),EJ$135+EJ$135*EL165*EK$135,0)</f>
        <v>0</v>
      </c>
      <c r="EN165" s="835">
        <f>EM165*EL97/10000</f>
        <v>0</v>
      </c>
      <c r="EO165" s="834"/>
      <c r="EP165" s="827" t="s">
        <v>443</v>
      </c>
      <c r="EQ165" s="835">
        <f>IF(ES105&lt;0,EQ141+EQ142+EQ140+EQ139,EQ139+EQ140)</f>
        <v>1.7</v>
      </c>
      <c r="ER165" s="835">
        <f>IF(EQ165&gt;1,1,EQ165)</f>
        <v>1</v>
      </c>
      <c r="ES165" s="835">
        <f>IF(AND(EP$70=0,EQ$70=1),EP$135+EP$135*ER165*EQ$135,0)</f>
        <v>0</v>
      </c>
      <c r="ET165" s="835">
        <f>ES165*ER97/10000</f>
        <v>0</v>
      </c>
      <c r="EU165" s="834"/>
      <c r="EV165" s="827" t="s">
        <v>443</v>
      </c>
      <c r="EW165" s="835">
        <f>IF(EY105&lt;0,EW141+EW142+EW140+EW139,EW139+EW140)</f>
        <v>1.7</v>
      </c>
      <c r="EX165" s="835">
        <f>IF(EW165&gt;1,1,EW165)</f>
        <v>1</v>
      </c>
      <c r="EY165" s="835">
        <f>IF(AND(EV$70=0,EW$70=1),EV$135+EV$135*EX165*EW$135,0)</f>
        <v>0</v>
      </c>
      <c r="EZ165" s="835">
        <f>EY165*EX97/10000</f>
        <v>0</v>
      </c>
      <c r="FA165" s="834"/>
      <c r="FB165" s="827" t="s">
        <v>443</v>
      </c>
      <c r="FC165" s="835">
        <f>IF(FE105&lt;0,FC141+FC142+FC140+FC139,FC139+FC140)</f>
        <v>1.7</v>
      </c>
      <c r="FD165" s="835">
        <f>IF(FC165&gt;1,1,FC165)</f>
        <v>1</v>
      </c>
      <c r="FE165" s="835">
        <f>IF(AND(FB$70=0,FC$70=1),FB$135+FB$135*FD165*FC$135,0)</f>
        <v>0</v>
      </c>
      <c r="FF165" s="835">
        <f>FE165*FD97/10000</f>
        <v>0</v>
      </c>
      <c r="FG165" s="834"/>
      <c r="FH165" s="827" t="s">
        <v>443</v>
      </c>
      <c r="FI165" s="835">
        <f>IF(FK105&lt;0,FI141+FI142+FI140+FI139,FI139+FI140)</f>
        <v>1.7</v>
      </c>
      <c r="FJ165" s="835">
        <f>IF(FI165&gt;1,1,FI165)</f>
        <v>1</v>
      </c>
      <c r="FK165" s="835">
        <f>IF(AND(FH$70=0,FI$70=1),FH$135+FH$135*FJ165*FI$135,0)</f>
        <v>0</v>
      </c>
      <c r="FL165" s="835">
        <f>FK165*FJ97/10000</f>
        <v>0</v>
      </c>
      <c r="FM165" s="834"/>
      <c r="FN165" s="827" t="s">
        <v>443</v>
      </c>
      <c r="FO165" s="835">
        <f>IF(FQ105&lt;0,FO141+FO142+FO140+FO139,FO139+FO140)</f>
        <v>1.7</v>
      </c>
      <c r="FP165" s="835">
        <f>IF(FO165&gt;1,1,FO165)</f>
        <v>1</v>
      </c>
      <c r="FQ165" s="835">
        <f>IF(AND(FN$70=0,FO$70=1),FN$135+FN$135*FP165*FO$135,0)</f>
        <v>0</v>
      </c>
      <c r="FR165" s="835">
        <f>FQ165*FP97/10000</f>
        <v>0</v>
      </c>
      <c r="FS165" s="834"/>
      <c r="FT165" s="827" t="s">
        <v>443</v>
      </c>
      <c r="FU165" s="835">
        <f>IF(FW105&lt;0,FU141+FU142+FU140+FU139,FU139+FU140)</f>
        <v>1.7</v>
      </c>
      <c r="FV165" s="835">
        <f>IF(FU165&gt;1,1,FU165)</f>
        <v>1</v>
      </c>
      <c r="FW165" s="835">
        <f>IF(AND(FT$70=0,FU$70=1),FT$135+FT$135*FV165*FU$135,0)</f>
        <v>0</v>
      </c>
      <c r="FX165" s="835">
        <f>FW165*FV97/10000</f>
        <v>0</v>
      </c>
      <c r="FY165" s="834"/>
    </row>
    <row r="166" spans="1:181" x14ac:dyDescent="0.3">
      <c r="A166" s="19"/>
      <c r="B166" s="827" t="s">
        <v>441</v>
      </c>
      <c r="C166" s="835">
        <f>C142</f>
        <v>0.8</v>
      </c>
      <c r="D166" s="835">
        <f>IF(C166&gt;1,1,C166)</f>
        <v>0.8</v>
      </c>
      <c r="E166" s="835">
        <f>IF(AND(B$70=0,C$70=1),B$135+B$135*D166*C$135,0)</f>
        <v>0</v>
      </c>
      <c r="F166" s="835">
        <f>E166*D98/10000</f>
        <v>0</v>
      </c>
      <c r="G166" s="834"/>
      <c r="H166" s="827" t="s">
        <v>441</v>
      </c>
      <c r="I166" s="835">
        <f>I142</f>
        <v>0.8</v>
      </c>
      <c r="J166" s="835">
        <f>IF(I166&gt;1,1,I166)</f>
        <v>0.8</v>
      </c>
      <c r="K166" s="835">
        <f>IF(AND(H$70=0,I$70=1),H$135+H$135*J166*I$135,0)</f>
        <v>0</v>
      </c>
      <c r="L166" s="835">
        <f>K166*J98/10000</f>
        <v>0</v>
      </c>
      <c r="M166" s="834"/>
      <c r="N166" s="827" t="s">
        <v>441</v>
      </c>
      <c r="O166" s="835">
        <f>O142</f>
        <v>0.8</v>
      </c>
      <c r="P166" s="835">
        <f>IF(O166&gt;1,1,O166)</f>
        <v>0.8</v>
      </c>
      <c r="Q166" s="835">
        <f>IF(AND(N$70=0,O$70=1),N$135+N$135*P166*O$135,0)</f>
        <v>0</v>
      </c>
      <c r="R166" s="835">
        <f>Q166*P98/10000</f>
        <v>0</v>
      </c>
      <c r="S166" s="834"/>
      <c r="T166" s="827" t="s">
        <v>441</v>
      </c>
      <c r="U166" s="835">
        <f>U142</f>
        <v>0.8</v>
      </c>
      <c r="V166" s="835">
        <f>IF(U166&gt;1,1,U166)</f>
        <v>0.8</v>
      </c>
      <c r="W166" s="835">
        <f>IF(AND(T$70=0,U$70=1),T$135+T$135*V166*U$135,0)</f>
        <v>0</v>
      </c>
      <c r="X166" s="835">
        <f>W166*V98/10000</f>
        <v>0</v>
      </c>
      <c r="Y166" s="834"/>
      <c r="Z166" s="827" t="s">
        <v>441</v>
      </c>
      <c r="AA166" s="835">
        <f>AA142</f>
        <v>0.8</v>
      </c>
      <c r="AB166" s="835">
        <f>IF(AA166&gt;1,1,AA166)</f>
        <v>0.8</v>
      </c>
      <c r="AC166" s="835">
        <f>IF(AND(Z$70=0,AA$70=1),Z$135+Z$135*AB166*AA$135,0)</f>
        <v>0</v>
      </c>
      <c r="AD166" s="835">
        <f>AC166*AB98/10000</f>
        <v>0</v>
      </c>
      <c r="AE166" s="834"/>
      <c r="AF166" s="827" t="s">
        <v>441</v>
      </c>
      <c r="AG166" s="835">
        <f>AG142</f>
        <v>0.8</v>
      </c>
      <c r="AH166" s="835">
        <f>IF(AG166&gt;1,1,AG166)</f>
        <v>0.8</v>
      </c>
      <c r="AI166" s="835">
        <f>IF(AND(AF$70=0,AG$70=1),AF$135+AF$135*AH166*AG$135,0)</f>
        <v>0</v>
      </c>
      <c r="AJ166" s="835">
        <f>AI166*AH98/10000</f>
        <v>0</v>
      </c>
      <c r="AK166" s="834"/>
      <c r="AL166" s="827" t="s">
        <v>441</v>
      </c>
      <c r="AM166" s="835">
        <f>AM142</f>
        <v>0.8</v>
      </c>
      <c r="AN166" s="835">
        <f>IF(AM166&gt;1,1,AM166)</f>
        <v>0.8</v>
      </c>
      <c r="AO166" s="835">
        <f>IF(AND(AL$70=0,AM$70=1),AL$135+AL$135*AN166*AM$135,0)</f>
        <v>0</v>
      </c>
      <c r="AP166" s="835">
        <f>AO166*AN98/10000</f>
        <v>0</v>
      </c>
      <c r="AQ166" s="834"/>
      <c r="AR166" s="827" t="s">
        <v>441</v>
      </c>
      <c r="AS166" s="835">
        <f>AS142</f>
        <v>0.8</v>
      </c>
      <c r="AT166" s="835">
        <f>IF(AS166&gt;1,1,AS166)</f>
        <v>0.8</v>
      </c>
      <c r="AU166" s="835">
        <f>IF(AND(AR$70=0,AS$70=1),AR$135+AR$135*AT166*AS$135,0)</f>
        <v>0</v>
      </c>
      <c r="AV166" s="835">
        <f>AU166*AT98/10000</f>
        <v>0</v>
      </c>
      <c r="AW166" s="834"/>
      <c r="AX166" s="827" t="s">
        <v>441</v>
      </c>
      <c r="AY166" s="835">
        <f>AY142</f>
        <v>0.8</v>
      </c>
      <c r="AZ166" s="835">
        <f>IF(AY166&gt;1,1,AY166)</f>
        <v>0.8</v>
      </c>
      <c r="BA166" s="835">
        <f>IF(AND(AX$70=0,AY$70=1),AX$135+AX$135*AZ166*AY$135,0)</f>
        <v>0</v>
      </c>
      <c r="BB166" s="835">
        <f>BA166*AZ98/10000</f>
        <v>0</v>
      </c>
      <c r="BC166" s="834"/>
      <c r="BD166" s="827" t="s">
        <v>441</v>
      </c>
      <c r="BE166" s="835">
        <f>BE142</f>
        <v>0.8</v>
      </c>
      <c r="BF166" s="835">
        <f>IF(BE166&gt;1,1,BE166)</f>
        <v>0.8</v>
      </c>
      <c r="BG166" s="835">
        <f>IF(AND(BD$70=0,BE$70=1),BD$135+BD$135*BF166*BE$135,0)</f>
        <v>0</v>
      </c>
      <c r="BH166" s="835">
        <f>BG166*BF98/10000</f>
        <v>0</v>
      </c>
      <c r="BI166" s="834"/>
      <c r="BJ166" s="827" t="s">
        <v>441</v>
      </c>
      <c r="BK166" s="835">
        <f>BK142</f>
        <v>0.8</v>
      </c>
      <c r="BL166" s="835">
        <f>IF(BK166&gt;1,1,BK166)</f>
        <v>0.8</v>
      </c>
      <c r="BM166" s="835">
        <f>IF(AND(BJ$70=0,BK$70=1),BJ$135+BJ$135*BL166*BK$135,0)</f>
        <v>0</v>
      </c>
      <c r="BN166" s="835">
        <f>BM166*BL98/10000</f>
        <v>0</v>
      </c>
      <c r="BO166" s="834"/>
      <c r="BP166" s="827" t="s">
        <v>441</v>
      </c>
      <c r="BQ166" s="835">
        <f>BQ142</f>
        <v>0.8</v>
      </c>
      <c r="BR166" s="835">
        <f>IF(BQ166&gt;1,1,BQ166)</f>
        <v>0.8</v>
      </c>
      <c r="BS166" s="835">
        <f>IF(AND(BP$70=0,BQ$70=1),BP$135+BP$135*BR166*BQ$135,0)</f>
        <v>0</v>
      </c>
      <c r="BT166" s="835">
        <f>BS166*BR98/10000</f>
        <v>0</v>
      </c>
      <c r="BU166" s="834"/>
      <c r="BV166" s="827" t="s">
        <v>441</v>
      </c>
      <c r="BW166" s="835">
        <f>BW142</f>
        <v>0.8</v>
      </c>
      <c r="BX166" s="835">
        <f>IF(BW166&gt;1,1,BW166)</f>
        <v>0.8</v>
      </c>
      <c r="BY166" s="835">
        <f>IF(AND(BV$70=0,BW$70=1),BV$135+BV$135*BX166*BW$135,0)</f>
        <v>0</v>
      </c>
      <c r="BZ166" s="835">
        <f>BY166*BX98/10000</f>
        <v>0</v>
      </c>
      <c r="CA166" s="834"/>
      <c r="CB166" s="827" t="s">
        <v>441</v>
      </c>
      <c r="CC166" s="835">
        <f>CC142</f>
        <v>0.8</v>
      </c>
      <c r="CD166" s="835">
        <f>IF(CC166&gt;1,1,CC166)</f>
        <v>0.8</v>
      </c>
      <c r="CE166" s="835">
        <f>IF(AND(CB$70=0,CC$70=1),CB$135+CB$135*CD166*CC$135,0)</f>
        <v>0</v>
      </c>
      <c r="CF166" s="835">
        <f>CE166*CD98/10000</f>
        <v>0</v>
      </c>
      <c r="CG166" s="834"/>
      <c r="CH166" s="827" t="s">
        <v>441</v>
      </c>
      <c r="CI166" s="835">
        <f>CI142</f>
        <v>0.8</v>
      </c>
      <c r="CJ166" s="835">
        <f>IF(CI166&gt;1,1,CI166)</f>
        <v>0.8</v>
      </c>
      <c r="CK166" s="835">
        <f>IF(AND(CH$70=0,CI$70=1),CH$135+CH$135*CJ166*CI$135,0)</f>
        <v>0</v>
      </c>
      <c r="CL166" s="835">
        <f>CK166*CJ98/10000</f>
        <v>0</v>
      </c>
      <c r="CM166" s="834"/>
      <c r="CN166" s="827" t="s">
        <v>441</v>
      </c>
      <c r="CO166" s="835">
        <f>CO142</f>
        <v>0.8</v>
      </c>
      <c r="CP166" s="835">
        <f>IF(CO166&gt;1,1,CO166)</f>
        <v>0.8</v>
      </c>
      <c r="CQ166" s="835">
        <f>IF(AND(CN$70=0,CO$70=1),CN$135+CN$135*CP166*CO$135,0)</f>
        <v>0</v>
      </c>
      <c r="CR166" s="835">
        <f>CQ166*CP98/10000</f>
        <v>0</v>
      </c>
      <c r="CS166" s="834"/>
      <c r="CT166" s="827" t="s">
        <v>441</v>
      </c>
      <c r="CU166" s="835">
        <f>CU142</f>
        <v>0.8</v>
      </c>
      <c r="CV166" s="835">
        <f>IF(CU166&gt;1,1,CU166)</f>
        <v>0.8</v>
      </c>
      <c r="CW166" s="835">
        <f>IF(AND(CT$70=0,CU$70=1),CT$135+CT$135*CV166*CU$135,0)</f>
        <v>0</v>
      </c>
      <c r="CX166" s="835">
        <f>CW166*CV98/10000</f>
        <v>0</v>
      </c>
      <c r="CY166" s="834"/>
      <c r="CZ166" s="827" t="s">
        <v>441</v>
      </c>
      <c r="DA166" s="835">
        <f>DA142</f>
        <v>0.8</v>
      </c>
      <c r="DB166" s="835">
        <f>IF(DA166&gt;1,1,DA166)</f>
        <v>0.8</v>
      </c>
      <c r="DC166" s="835">
        <f>IF(AND(CZ$70=0,DA$70=1),CZ$135+CZ$135*DB166*DA$135,0)</f>
        <v>0</v>
      </c>
      <c r="DD166" s="835">
        <f>DC166*DB98/10000</f>
        <v>0</v>
      </c>
      <c r="DE166" s="834"/>
      <c r="DF166" s="827" t="s">
        <v>441</v>
      </c>
      <c r="DG166" s="835">
        <f>DG142</f>
        <v>0.8</v>
      </c>
      <c r="DH166" s="835">
        <f>IF(DG166&gt;1,1,DG166)</f>
        <v>0.8</v>
      </c>
      <c r="DI166" s="835">
        <f>IF(AND(DF$70=0,DG$70=1),DF$135+DF$135*DH166*DG$135,0)</f>
        <v>0</v>
      </c>
      <c r="DJ166" s="835">
        <f>DI166*DH98/10000</f>
        <v>0</v>
      </c>
      <c r="DK166" s="834"/>
      <c r="DL166" s="827" t="s">
        <v>441</v>
      </c>
      <c r="DM166" s="835">
        <f>DM142</f>
        <v>0.8</v>
      </c>
      <c r="DN166" s="835">
        <f>IF(DM166&gt;1,1,DM166)</f>
        <v>0.8</v>
      </c>
      <c r="DO166" s="835">
        <f>IF(AND(DL$70=0,DM$70=1),DL$135+DL$135*DN166*DM$135,0)</f>
        <v>0</v>
      </c>
      <c r="DP166" s="835">
        <f>DO166*DN98/10000</f>
        <v>0</v>
      </c>
      <c r="DQ166" s="834"/>
      <c r="DR166" s="827" t="s">
        <v>441</v>
      </c>
      <c r="DS166" s="835">
        <f>DS142</f>
        <v>0.8</v>
      </c>
      <c r="DT166" s="835">
        <f>IF(DS166&gt;1,1,DS166)</f>
        <v>0.8</v>
      </c>
      <c r="DU166" s="835">
        <f>IF(AND(DR$70=0,DS$70=1),DR$135+DR$135*DT166*DS$135,0)</f>
        <v>0</v>
      </c>
      <c r="DV166" s="835">
        <f>DU166*DT98/10000</f>
        <v>0</v>
      </c>
      <c r="DW166" s="834"/>
      <c r="DX166" s="827" t="s">
        <v>441</v>
      </c>
      <c r="DY166" s="835">
        <f>DY142</f>
        <v>0.8</v>
      </c>
      <c r="DZ166" s="835">
        <f>IF(DY166&gt;1,1,DY166)</f>
        <v>0.8</v>
      </c>
      <c r="EA166" s="835">
        <f>IF(AND(DX$70=0,DY$70=1),DX$135+DX$135*DZ166*DY$135,0)</f>
        <v>0</v>
      </c>
      <c r="EB166" s="835">
        <f>EA166*DZ98/10000</f>
        <v>0</v>
      </c>
      <c r="EC166" s="834"/>
      <c r="ED166" s="827" t="s">
        <v>441</v>
      </c>
      <c r="EE166" s="835">
        <f>EE142</f>
        <v>0.8</v>
      </c>
      <c r="EF166" s="835">
        <f>IF(EE166&gt;1,1,EE166)</f>
        <v>0.8</v>
      </c>
      <c r="EG166" s="835">
        <f>IF(AND(ED$70=0,EE$70=1),ED$135+ED$135*EF166*EE$135,0)</f>
        <v>0</v>
      </c>
      <c r="EH166" s="835">
        <f>EG166*EF98/10000</f>
        <v>0</v>
      </c>
      <c r="EI166" s="834"/>
      <c r="EJ166" s="827" t="s">
        <v>441</v>
      </c>
      <c r="EK166" s="835">
        <f>EK142</f>
        <v>0.8</v>
      </c>
      <c r="EL166" s="835">
        <f>IF(EK166&gt;1,1,EK166)</f>
        <v>0.8</v>
      </c>
      <c r="EM166" s="835">
        <f>IF(AND(EJ$70=0,EK$70=1),EJ$135+EJ$135*EL166*EK$135,0)</f>
        <v>0</v>
      </c>
      <c r="EN166" s="835">
        <f>EM166*EL98/10000</f>
        <v>0</v>
      </c>
      <c r="EO166" s="834"/>
      <c r="EP166" s="827" t="s">
        <v>441</v>
      </c>
      <c r="EQ166" s="835">
        <f>EQ142</f>
        <v>0.8</v>
      </c>
      <c r="ER166" s="835">
        <f>IF(EQ166&gt;1,1,EQ166)</f>
        <v>0.8</v>
      </c>
      <c r="ES166" s="835">
        <f>IF(AND(EP$70=0,EQ$70=1),EP$135+EP$135*ER166*EQ$135,0)</f>
        <v>0</v>
      </c>
      <c r="ET166" s="835">
        <f>ES166*ER98/10000</f>
        <v>0</v>
      </c>
      <c r="EU166" s="834"/>
      <c r="EV166" s="827" t="s">
        <v>441</v>
      </c>
      <c r="EW166" s="835">
        <f>EW142</f>
        <v>0.8</v>
      </c>
      <c r="EX166" s="835">
        <f>IF(EW166&gt;1,1,EW166)</f>
        <v>0.8</v>
      </c>
      <c r="EY166" s="835">
        <f>IF(AND(EV$70=0,EW$70=1),EV$135+EV$135*EX166*EW$135,0)</f>
        <v>0</v>
      </c>
      <c r="EZ166" s="835">
        <f>EY166*EX98/10000</f>
        <v>0</v>
      </c>
      <c r="FA166" s="834"/>
      <c r="FB166" s="827" t="s">
        <v>441</v>
      </c>
      <c r="FC166" s="835">
        <f>FC142</f>
        <v>0.8</v>
      </c>
      <c r="FD166" s="835">
        <f>IF(FC166&gt;1,1,FC166)</f>
        <v>0.8</v>
      </c>
      <c r="FE166" s="835">
        <f>IF(AND(FB$70=0,FC$70=1),FB$135+FB$135*FD166*FC$135,0)</f>
        <v>0</v>
      </c>
      <c r="FF166" s="835">
        <f>FE166*FD98/10000</f>
        <v>0</v>
      </c>
      <c r="FG166" s="834"/>
      <c r="FH166" s="827" t="s">
        <v>441</v>
      </c>
      <c r="FI166" s="835">
        <f>FI142</f>
        <v>0.8</v>
      </c>
      <c r="FJ166" s="835">
        <f>IF(FI166&gt;1,1,FI166)</f>
        <v>0.8</v>
      </c>
      <c r="FK166" s="835">
        <f>IF(AND(FH$70=0,FI$70=1),FH$135+FH$135*FJ166*FI$135,0)</f>
        <v>0</v>
      </c>
      <c r="FL166" s="835">
        <f>FK166*FJ98/10000</f>
        <v>0</v>
      </c>
      <c r="FM166" s="834"/>
      <c r="FN166" s="827" t="s">
        <v>441</v>
      </c>
      <c r="FO166" s="835">
        <f>FO142</f>
        <v>0.8</v>
      </c>
      <c r="FP166" s="835">
        <f>IF(FO166&gt;1,1,FO166)</f>
        <v>0.8</v>
      </c>
      <c r="FQ166" s="835">
        <f>IF(AND(FN$70=0,FO$70=1),FN$135+FN$135*FP166*FO$135,0)</f>
        <v>0</v>
      </c>
      <c r="FR166" s="835">
        <f>FQ166*FP98/10000</f>
        <v>0</v>
      </c>
      <c r="FS166" s="834"/>
      <c r="FT166" s="827" t="s">
        <v>441</v>
      </c>
      <c r="FU166" s="835">
        <f>FU142</f>
        <v>0.8</v>
      </c>
      <c r="FV166" s="835">
        <f>IF(FU166&gt;1,1,FU166)</f>
        <v>0.8</v>
      </c>
      <c r="FW166" s="835">
        <f>IF(AND(FT$70=0,FU$70=1),FT$135+FT$135*FV166*FU$135,0)</f>
        <v>0</v>
      </c>
      <c r="FX166" s="835">
        <f>FW166*FV98/10000</f>
        <v>0</v>
      </c>
      <c r="FY166" s="834"/>
    </row>
    <row r="167" spans="1:181" x14ac:dyDescent="0.3">
      <c r="A167" s="19"/>
      <c r="B167" s="827" t="s">
        <v>437</v>
      </c>
      <c r="C167" s="835">
        <f>C141</f>
        <v>0.2</v>
      </c>
      <c r="D167" s="835">
        <f>IF(C167&gt;1,1,C167)</f>
        <v>0.2</v>
      </c>
      <c r="E167" s="835">
        <f>IF(AND(B$70=0,C$70=1),B$135+B$135*D167*C$135,0)</f>
        <v>0</v>
      </c>
      <c r="F167" s="835">
        <f>E167*D99/10000</f>
        <v>0</v>
      </c>
      <c r="G167" s="834"/>
      <c r="H167" s="827" t="s">
        <v>437</v>
      </c>
      <c r="I167" s="835">
        <f>I141</f>
        <v>0.2</v>
      </c>
      <c r="J167" s="835">
        <f>IF(I167&gt;1,1,I167)</f>
        <v>0.2</v>
      </c>
      <c r="K167" s="835">
        <f>IF(AND(H$70=0,I$70=1),H$135+H$135*J167*I$135,0)</f>
        <v>0</v>
      </c>
      <c r="L167" s="835">
        <f>K167*J99/10000</f>
        <v>0</v>
      </c>
      <c r="M167" s="834"/>
      <c r="N167" s="827" t="s">
        <v>437</v>
      </c>
      <c r="O167" s="835">
        <f>O141</f>
        <v>0.2</v>
      </c>
      <c r="P167" s="835">
        <f>IF(O167&gt;1,1,O167)</f>
        <v>0.2</v>
      </c>
      <c r="Q167" s="835">
        <f>IF(AND(N$70=0,O$70=1),N$135+N$135*P167*O$135,0)</f>
        <v>0</v>
      </c>
      <c r="R167" s="835">
        <f>Q167*P99/10000</f>
        <v>0</v>
      </c>
      <c r="S167" s="834"/>
      <c r="T167" s="827" t="s">
        <v>437</v>
      </c>
      <c r="U167" s="835">
        <f>U141</f>
        <v>0.2</v>
      </c>
      <c r="V167" s="835">
        <f>IF(U167&gt;1,1,U167)</f>
        <v>0.2</v>
      </c>
      <c r="W167" s="835">
        <f>IF(AND(T$70=0,U$70=1),T$135+T$135*V167*U$135,0)</f>
        <v>0</v>
      </c>
      <c r="X167" s="835">
        <f>W167*V99/10000</f>
        <v>0</v>
      </c>
      <c r="Y167" s="834"/>
      <c r="Z167" s="827" t="s">
        <v>437</v>
      </c>
      <c r="AA167" s="835">
        <f>AA141</f>
        <v>0.2</v>
      </c>
      <c r="AB167" s="835">
        <f>IF(AA167&gt;1,1,AA167)</f>
        <v>0.2</v>
      </c>
      <c r="AC167" s="835">
        <f>IF(AND(Z$70=0,AA$70=1),Z$135+Z$135*AB167*AA$135,0)</f>
        <v>0</v>
      </c>
      <c r="AD167" s="835">
        <f>AC167*AB99/10000</f>
        <v>0</v>
      </c>
      <c r="AE167" s="834"/>
      <c r="AF167" s="827" t="s">
        <v>437</v>
      </c>
      <c r="AG167" s="835">
        <f>AG141</f>
        <v>0.2</v>
      </c>
      <c r="AH167" s="835">
        <f>IF(AG167&gt;1,1,AG167)</f>
        <v>0.2</v>
      </c>
      <c r="AI167" s="835">
        <f>IF(AND(AF$70=0,AG$70=1),AF$135+AF$135*AH167*AG$135,0)</f>
        <v>0</v>
      </c>
      <c r="AJ167" s="835">
        <f>AI167*AH99/10000</f>
        <v>0</v>
      </c>
      <c r="AK167" s="834"/>
      <c r="AL167" s="827" t="s">
        <v>437</v>
      </c>
      <c r="AM167" s="835">
        <f>AM141</f>
        <v>0.2</v>
      </c>
      <c r="AN167" s="835">
        <f>IF(AM167&gt;1,1,AM167)</f>
        <v>0.2</v>
      </c>
      <c r="AO167" s="835">
        <f>IF(AND(AL$70=0,AM$70=1),AL$135+AL$135*AN167*AM$135,0)</f>
        <v>0</v>
      </c>
      <c r="AP167" s="835">
        <f>AO167*AN99/10000</f>
        <v>0</v>
      </c>
      <c r="AQ167" s="834"/>
      <c r="AR167" s="827" t="s">
        <v>437</v>
      </c>
      <c r="AS167" s="835">
        <f>AS141</f>
        <v>0.2</v>
      </c>
      <c r="AT167" s="835">
        <f>IF(AS167&gt;1,1,AS167)</f>
        <v>0.2</v>
      </c>
      <c r="AU167" s="835">
        <f>IF(AND(AR$70=0,AS$70=1),AR$135+AR$135*AT167*AS$135,0)</f>
        <v>0</v>
      </c>
      <c r="AV167" s="835">
        <f>AU167*AT99/10000</f>
        <v>0</v>
      </c>
      <c r="AW167" s="834"/>
      <c r="AX167" s="827" t="s">
        <v>437</v>
      </c>
      <c r="AY167" s="835">
        <f>AY141</f>
        <v>0.2</v>
      </c>
      <c r="AZ167" s="835">
        <f>IF(AY167&gt;1,1,AY167)</f>
        <v>0.2</v>
      </c>
      <c r="BA167" s="835">
        <f>IF(AND(AX$70=0,AY$70=1),AX$135+AX$135*AZ167*AY$135,0)</f>
        <v>0</v>
      </c>
      <c r="BB167" s="835">
        <f>BA167*AZ99/10000</f>
        <v>0</v>
      </c>
      <c r="BC167" s="834"/>
      <c r="BD167" s="827" t="s">
        <v>437</v>
      </c>
      <c r="BE167" s="835">
        <f>BE141</f>
        <v>0.2</v>
      </c>
      <c r="BF167" s="835">
        <f>IF(BE167&gt;1,1,BE167)</f>
        <v>0.2</v>
      </c>
      <c r="BG167" s="835">
        <f>IF(AND(BD$70=0,BE$70=1),BD$135+BD$135*BF167*BE$135,0)</f>
        <v>0</v>
      </c>
      <c r="BH167" s="835">
        <f>BG167*BF99/10000</f>
        <v>0</v>
      </c>
      <c r="BI167" s="834"/>
      <c r="BJ167" s="827" t="s">
        <v>437</v>
      </c>
      <c r="BK167" s="835">
        <f>BK141</f>
        <v>0.2</v>
      </c>
      <c r="BL167" s="835">
        <f>IF(BK167&gt;1,1,BK167)</f>
        <v>0.2</v>
      </c>
      <c r="BM167" s="835">
        <f>IF(AND(BJ$70=0,BK$70=1),BJ$135+BJ$135*BL167*BK$135,0)</f>
        <v>0</v>
      </c>
      <c r="BN167" s="835">
        <f>BM167*BL99/10000</f>
        <v>0</v>
      </c>
      <c r="BO167" s="834"/>
      <c r="BP167" s="827" t="s">
        <v>437</v>
      </c>
      <c r="BQ167" s="835">
        <f>BQ141</f>
        <v>0.2</v>
      </c>
      <c r="BR167" s="835">
        <f>IF(BQ167&gt;1,1,BQ167)</f>
        <v>0.2</v>
      </c>
      <c r="BS167" s="835">
        <f>IF(AND(BP$70=0,BQ$70=1),BP$135+BP$135*BR167*BQ$135,0)</f>
        <v>0</v>
      </c>
      <c r="BT167" s="835">
        <f>BS167*BR99/10000</f>
        <v>0</v>
      </c>
      <c r="BU167" s="834"/>
      <c r="BV167" s="827" t="s">
        <v>437</v>
      </c>
      <c r="BW167" s="835">
        <f>BW141</f>
        <v>0.2</v>
      </c>
      <c r="BX167" s="835">
        <f>IF(BW167&gt;1,1,BW167)</f>
        <v>0.2</v>
      </c>
      <c r="BY167" s="835">
        <f>IF(AND(BV$70=0,BW$70=1),BV$135+BV$135*BX167*BW$135,0)</f>
        <v>0</v>
      </c>
      <c r="BZ167" s="835">
        <f>BY167*BX99/10000</f>
        <v>0</v>
      </c>
      <c r="CA167" s="834"/>
      <c r="CB167" s="827" t="s">
        <v>437</v>
      </c>
      <c r="CC167" s="835">
        <f>CC141</f>
        <v>0.2</v>
      </c>
      <c r="CD167" s="835">
        <f>IF(CC167&gt;1,1,CC167)</f>
        <v>0.2</v>
      </c>
      <c r="CE167" s="835">
        <f>IF(AND(CB$70=0,CC$70=1),CB$135+CB$135*CD167*CC$135,0)</f>
        <v>0</v>
      </c>
      <c r="CF167" s="835">
        <f>CE167*CD99/10000</f>
        <v>0</v>
      </c>
      <c r="CG167" s="834"/>
      <c r="CH167" s="827" t="s">
        <v>437</v>
      </c>
      <c r="CI167" s="835">
        <f>CI141</f>
        <v>0.2</v>
      </c>
      <c r="CJ167" s="835">
        <f>IF(CI167&gt;1,1,CI167)</f>
        <v>0.2</v>
      </c>
      <c r="CK167" s="835">
        <f>IF(AND(CH$70=0,CI$70=1),CH$135+CH$135*CJ167*CI$135,0)</f>
        <v>0</v>
      </c>
      <c r="CL167" s="835">
        <f>CK167*CJ99/10000</f>
        <v>0</v>
      </c>
      <c r="CM167" s="834"/>
      <c r="CN167" s="827" t="s">
        <v>437</v>
      </c>
      <c r="CO167" s="835">
        <f>CO141</f>
        <v>0.2</v>
      </c>
      <c r="CP167" s="835">
        <f>IF(CO167&gt;1,1,CO167)</f>
        <v>0.2</v>
      </c>
      <c r="CQ167" s="835">
        <f>IF(AND(CN$70=0,CO$70=1),CN$135+CN$135*CP167*CO$135,0)</f>
        <v>0</v>
      </c>
      <c r="CR167" s="835">
        <f>CQ167*CP99/10000</f>
        <v>0</v>
      </c>
      <c r="CS167" s="834"/>
      <c r="CT167" s="827" t="s">
        <v>437</v>
      </c>
      <c r="CU167" s="835">
        <f>CU141</f>
        <v>0.2</v>
      </c>
      <c r="CV167" s="835">
        <f>IF(CU167&gt;1,1,CU167)</f>
        <v>0.2</v>
      </c>
      <c r="CW167" s="835">
        <f>IF(AND(CT$70=0,CU$70=1),CT$135+CT$135*CV167*CU$135,0)</f>
        <v>0</v>
      </c>
      <c r="CX167" s="835">
        <f>CW167*CV99/10000</f>
        <v>0</v>
      </c>
      <c r="CY167" s="834"/>
      <c r="CZ167" s="827" t="s">
        <v>437</v>
      </c>
      <c r="DA167" s="835">
        <f>DA141</f>
        <v>0.2</v>
      </c>
      <c r="DB167" s="835">
        <f>IF(DA167&gt;1,1,DA167)</f>
        <v>0.2</v>
      </c>
      <c r="DC167" s="835">
        <f>IF(AND(CZ$70=0,DA$70=1),CZ$135+CZ$135*DB167*DA$135,0)</f>
        <v>0</v>
      </c>
      <c r="DD167" s="835">
        <f>DC167*DB99/10000</f>
        <v>0</v>
      </c>
      <c r="DE167" s="834"/>
      <c r="DF167" s="827" t="s">
        <v>437</v>
      </c>
      <c r="DG167" s="835">
        <f>DG141</f>
        <v>0.2</v>
      </c>
      <c r="DH167" s="835">
        <f>IF(DG167&gt;1,1,DG167)</f>
        <v>0.2</v>
      </c>
      <c r="DI167" s="835">
        <f>IF(AND(DF$70=0,DG$70=1),DF$135+DF$135*DH167*DG$135,0)</f>
        <v>0</v>
      </c>
      <c r="DJ167" s="835">
        <f>DI167*DH99/10000</f>
        <v>0</v>
      </c>
      <c r="DK167" s="834"/>
      <c r="DL167" s="827" t="s">
        <v>437</v>
      </c>
      <c r="DM167" s="835">
        <f>DM141</f>
        <v>0.2</v>
      </c>
      <c r="DN167" s="835">
        <f>IF(DM167&gt;1,1,DM167)</f>
        <v>0.2</v>
      </c>
      <c r="DO167" s="835">
        <f>IF(AND(DL$70=0,DM$70=1),DL$135+DL$135*DN167*DM$135,0)</f>
        <v>0</v>
      </c>
      <c r="DP167" s="835">
        <f>DO167*DN99/10000</f>
        <v>0</v>
      </c>
      <c r="DQ167" s="834"/>
      <c r="DR167" s="827" t="s">
        <v>437</v>
      </c>
      <c r="DS167" s="835">
        <f>DS141</f>
        <v>0.2</v>
      </c>
      <c r="DT167" s="835">
        <f>IF(DS167&gt;1,1,DS167)</f>
        <v>0.2</v>
      </c>
      <c r="DU167" s="835">
        <f>IF(AND(DR$70=0,DS$70=1),DR$135+DR$135*DT167*DS$135,0)</f>
        <v>0</v>
      </c>
      <c r="DV167" s="835">
        <f>DU167*DT99/10000</f>
        <v>0</v>
      </c>
      <c r="DW167" s="834"/>
      <c r="DX167" s="827" t="s">
        <v>437</v>
      </c>
      <c r="DY167" s="835">
        <f>DY141</f>
        <v>0.2</v>
      </c>
      <c r="DZ167" s="835">
        <f>IF(DY167&gt;1,1,DY167)</f>
        <v>0.2</v>
      </c>
      <c r="EA167" s="835">
        <f>IF(AND(DX$70=0,DY$70=1),DX$135+DX$135*DZ167*DY$135,0)</f>
        <v>0</v>
      </c>
      <c r="EB167" s="835">
        <f>EA167*DZ99/10000</f>
        <v>0</v>
      </c>
      <c r="EC167" s="834"/>
      <c r="ED167" s="827" t="s">
        <v>437</v>
      </c>
      <c r="EE167" s="835">
        <f>EE141</f>
        <v>0.2</v>
      </c>
      <c r="EF167" s="835">
        <f>IF(EE167&gt;1,1,EE167)</f>
        <v>0.2</v>
      </c>
      <c r="EG167" s="835">
        <f>IF(AND(ED$70=0,EE$70=1),ED$135+ED$135*EF167*EE$135,0)</f>
        <v>0</v>
      </c>
      <c r="EH167" s="835">
        <f>EG167*EF99/10000</f>
        <v>0</v>
      </c>
      <c r="EI167" s="834"/>
      <c r="EJ167" s="827" t="s">
        <v>437</v>
      </c>
      <c r="EK167" s="835">
        <f>EK141</f>
        <v>0.2</v>
      </c>
      <c r="EL167" s="835">
        <f>IF(EK167&gt;1,1,EK167)</f>
        <v>0.2</v>
      </c>
      <c r="EM167" s="835">
        <f>IF(AND(EJ$70=0,EK$70=1),EJ$135+EJ$135*EL167*EK$135,0)</f>
        <v>0</v>
      </c>
      <c r="EN167" s="835">
        <f>EM167*EL99/10000</f>
        <v>0</v>
      </c>
      <c r="EO167" s="834"/>
      <c r="EP167" s="827" t="s">
        <v>437</v>
      </c>
      <c r="EQ167" s="835">
        <f>EQ141</f>
        <v>0.2</v>
      </c>
      <c r="ER167" s="835">
        <f>IF(EQ167&gt;1,1,EQ167)</f>
        <v>0.2</v>
      </c>
      <c r="ES167" s="835">
        <f>IF(AND(EP$70=0,EQ$70=1),EP$135+EP$135*ER167*EQ$135,0)</f>
        <v>0</v>
      </c>
      <c r="ET167" s="835">
        <f>ES167*ER99/10000</f>
        <v>0</v>
      </c>
      <c r="EU167" s="834"/>
      <c r="EV167" s="827" t="s">
        <v>437</v>
      </c>
      <c r="EW167" s="835">
        <f>EW141</f>
        <v>0.2</v>
      </c>
      <c r="EX167" s="835">
        <f>IF(EW167&gt;1,1,EW167)</f>
        <v>0.2</v>
      </c>
      <c r="EY167" s="835">
        <f>IF(AND(EV$70=0,EW$70=1),EV$135+EV$135*EX167*EW$135,0)</f>
        <v>0</v>
      </c>
      <c r="EZ167" s="835">
        <f>EY167*EX99/10000</f>
        <v>0</v>
      </c>
      <c r="FA167" s="834"/>
      <c r="FB167" s="827" t="s">
        <v>437</v>
      </c>
      <c r="FC167" s="835">
        <f>FC141</f>
        <v>0.2</v>
      </c>
      <c r="FD167" s="835">
        <f>IF(FC167&gt;1,1,FC167)</f>
        <v>0.2</v>
      </c>
      <c r="FE167" s="835">
        <f>IF(AND(FB$70=0,FC$70=1),FB$135+FB$135*FD167*FC$135,0)</f>
        <v>0</v>
      </c>
      <c r="FF167" s="835">
        <f>FE167*FD99/10000</f>
        <v>0</v>
      </c>
      <c r="FG167" s="834"/>
      <c r="FH167" s="827" t="s">
        <v>437</v>
      </c>
      <c r="FI167" s="835">
        <f>FI141</f>
        <v>0.2</v>
      </c>
      <c r="FJ167" s="835">
        <f>IF(FI167&gt;1,1,FI167)</f>
        <v>0.2</v>
      </c>
      <c r="FK167" s="835">
        <f>IF(AND(FH$70=0,FI$70=1),FH$135+FH$135*FJ167*FI$135,0)</f>
        <v>0</v>
      </c>
      <c r="FL167" s="835">
        <f>FK167*FJ99/10000</f>
        <v>0</v>
      </c>
      <c r="FM167" s="834"/>
      <c r="FN167" s="827" t="s">
        <v>437</v>
      </c>
      <c r="FO167" s="835">
        <f>FO141</f>
        <v>0.2</v>
      </c>
      <c r="FP167" s="835">
        <f>IF(FO167&gt;1,1,FO167)</f>
        <v>0.2</v>
      </c>
      <c r="FQ167" s="835">
        <f>IF(AND(FN$70=0,FO$70=1),FN$135+FN$135*FP167*FO$135,0)</f>
        <v>0</v>
      </c>
      <c r="FR167" s="835">
        <f>FQ167*FP99/10000</f>
        <v>0</v>
      </c>
      <c r="FS167" s="834"/>
      <c r="FT167" s="827" t="s">
        <v>437</v>
      </c>
      <c r="FU167" s="835">
        <f>FU141</f>
        <v>0.2</v>
      </c>
      <c r="FV167" s="835">
        <f>IF(FU167&gt;1,1,FU167)</f>
        <v>0.2</v>
      </c>
      <c r="FW167" s="835">
        <f>IF(AND(FT$70=0,FU$70=1),FT$135+FT$135*FV167*FU$135,0)</f>
        <v>0</v>
      </c>
      <c r="FX167" s="835">
        <f>FW167*FV99/10000</f>
        <v>0</v>
      </c>
      <c r="FY167" s="834"/>
    </row>
    <row r="168" spans="1:181" x14ac:dyDescent="0.3">
      <c r="A168" s="19"/>
      <c r="B168" s="827"/>
      <c r="C168" s="835"/>
      <c r="D168" s="835"/>
      <c r="E168" s="835"/>
      <c r="F168" s="835"/>
      <c r="G168" s="834"/>
      <c r="H168" s="827"/>
      <c r="I168" s="835"/>
      <c r="J168" s="835"/>
      <c r="K168" s="835"/>
      <c r="L168" s="835"/>
      <c r="M168" s="834"/>
      <c r="N168" s="827"/>
      <c r="O168" s="835"/>
      <c r="P168" s="835"/>
      <c r="Q168" s="835"/>
      <c r="R168" s="835"/>
      <c r="S168" s="834"/>
      <c r="T168" s="827"/>
      <c r="U168" s="835"/>
      <c r="V168" s="835"/>
      <c r="W168" s="835"/>
      <c r="X168" s="835"/>
      <c r="Y168" s="834"/>
      <c r="Z168" s="827"/>
      <c r="AA168" s="835"/>
      <c r="AB168" s="835"/>
      <c r="AC168" s="835"/>
      <c r="AD168" s="835"/>
      <c r="AE168" s="834"/>
      <c r="AF168" s="827"/>
      <c r="AG168" s="835"/>
      <c r="AH168" s="835"/>
      <c r="AI168" s="835"/>
      <c r="AJ168" s="835"/>
      <c r="AK168" s="834"/>
      <c r="AL168" s="827"/>
      <c r="AM168" s="835"/>
      <c r="AN168" s="835"/>
      <c r="AO168" s="835"/>
      <c r="AP168" s="835"/>
      <c r="AQ168" s="834"/>
      <c r="AR168" s="827"/>
      <c r="AS168" s="835"/>
      <c r="AT168" s="835"/>
      <c r="AU168" s="835"/>
      <c r="AV168" s="835"/>
      <c r="AW168" s="834"/>
      <c r="AX168" s="827"/>
      <c r="AY168" s="835"/>
      <c r="AZ168" s="835"/>
      <c r="BA168" s="835"/>
      <c r="BB168" s="835"/>
      <c r="BC168" s="834"/>
      <c r="BD168" s="827"/>
      <c r="BE168" s="835"/>
      <c r="BF168" s="835"/>
      <c r="BG168" s="835"/>
      <c r="BH168" s="835"/>
      <c r="BI168" s="834"/>
      <c r="BJ168" s="827"/>
      <c r="BK168" s="835"/>
      <c r="BL168" s="835"/>
      <c r="BM168" s="835"/>
      <c r="BN168" s="835"/>
      <c r="BO168" s="834"/>
      <c r="BP168" s="827"/>
      <c r="BQ168" s="835"/>
      <c r="BR168" s="835"/>
      <c r="BS168" s="835"/>
      <c r="BT168" s="835"/>
      <c r="BU168" s="834"/>
      <c r="BV168" s="827"/>
      <c r="BW168" s="835"/>
      <c r="BX168" s="835"/>
      <c r="BY168" s="835"/>
      <c r="BZ168" s="835"/>
      <c r="CA168" s="834"/>
      <c r="CB168" s="827"/>
      <c r="CC168" s="835"/>
      <c r="CD168" s="835"/>
      <c r="CE168" s="835"/>
      <c r="CF168" s="835"/>
      <c r="CG168" s="834"/>
      <c r="CH168" s="827"/>
      <c r="CI168" s="835"/>
      <c r="CJ168" s="835"/>
      <c r="CK168" s="835"/>
      <c r="CL168" s="835"/>
      <c r="CM168" s="834"/>
      <c r="CN168" s="827"/>
      <c r="CO168" s="835"/>
      <c r="CP168" s="835"/>
      <c r="CQ168" s="835"/>
      <c r="CR168" s="835"/>
      <c r="CS168" s="834"/>
      <c r="CT168" s="827"/>
      <c r="CU168" s="835"/>
      <c r="CV168" s="835"/>
      <c r="CW168" s="835"/>
      <c r="CX168" s="835"/>
      <c r="CY168" s="834"/>
      <c r="CZ168" s="827"/>
      <c r="DA168" s="835"/>
      <c r="DB168" s="835"/>
      <c r="DC168" s="835"/>
      <c r="DD168" s="835"/>
      <c r="DE168" s="834"/>
      <c r="DF168" s="827"/>
      <c r="DG168" s="835"/>
      <c r="DH168" s="835"/>
      <c r="DI168" s="835"/>
      <c r="DJ168" s="835"/>
      <c r="DK168" s="834"/>
      <c r="DL168" s="827"/>
      <c r="DM168" s="835"/>
      <c r="DN168" s="835"/>
      <c r="DO168" s="835"/>
      <c r="DP168" s="835"/>
      <c r="DQ168" s="834"/>
      <c r="DR168" s="827"/>
      <c r="DS168" s="835"/>
      <c r="DT168" s="835"/>
      <c r="DU168" s="835"/>
      <c r="DV168" s="835"/>
      <c r="DW168" s="834"/>
      <c r="DX168" s="827"/>
      <c r="DY168" s="835"/>
      <c r="DZ168" s="835"/>
      <c r="EA168" s="835"/>
      <c r="EB168" s="835"/>
      <c r="EC168" s="834"/>
      <c r="ED168" s="827"/>
      <c r="EE168" s="835"/>
      <c r="EF168" s="835"/>
      <c r="EG168" s="835"/>
      <c r="EH168" s="835"/>
      <c r="EI168" s="834"/>
      <c r="EJ168" s="827"/>
      <c r="EK168" s="835"/>
      <c r="EL168" s="835"/>
      <c r="EM168" s="835"/>
      <c r="EN168" s="835"/>
      <c r="EO168" s="834"/>
      <c r="EP168" s="827"/>
      <c r="EQ168" s="835"/>
      <c r="ER168" s="835"/>
      <c r="ES168" s="835"/>
      <c r="ET168" s="835"/>
      <c r="EU168" s="834"/>
      <c r="EV168" s="827"/>
      <c r="EW168" s="835"/>
      <c r="EX168" s="835"/>
      <c r="EY168" s="835"/>
      <c r="EZ168" s="835"/>
      <c r="FA168" s="834"/>
      <c r="FB168" s="827"/>
      <c r="FC168" s="835"/>
      <c r="FD168" s="835"/>
      <c r="FE168" s="835"/>
      <c r="FF168" s="835"/>
      <c r="FG168" s="834"/>
      <c r="FH168" s="827"/>
      <c r="FI168" s="835"/>
      <c r="FJ168" s="835"/>
      <c r="FK168" s="835"/>
      <c r="FL168" s="835"/>
      <c r="FM168" s="834"/>
      <c r="FN168" s="827"/>
      <c r="FO168" s="835"/>
      <c r="FP168" s="835"/>
      <c r="FQ168" s="835"/>
      <c r="FR168" s="835"/>
      <c r="FS168" s="834"/>
      <c r="FT168" s="827"/>
      <c r="FU168" s="835"/>
      <c r="FV168" s="835"/>
      <c r="FW168" s="835"/>
      <c r="FX168" s="835"/>
      <c r="FY168" s="834"/>
    </row>
    <row r="169" spans="1:181" x14ac:dyDescent="0.3">
      <c r="A169" s="19"/>
      <c r="B169" s="827"/>
      <c r="C169" s="835"/>
      <c r="D169" s="835"/>
      <c r="E169" s="835"/>
      <c r="F169" s="835"/>
      <c r="G169" s="834"/>
      <c r="H169" s="827"/>
      <c r="I169" s="835"/>
      <c r="J169" s="835"/>
      <c r="K169" s="835"/>
      <c r="L169" s="835"/>
      <c r="M169" s="834"/>
      <c r="N169" s="827"/>
      <c r="O169" s="835"/>
      <c r="P169" s="835"/>
      <c r="Q169" s="835"/>
      <c r="R169" s="835"/>
      <c r="S169" s="834"/>
      <c r="T169" s="827"/>
      <c r="U169" s="835"/>
      <c r="V169" s="835"/>
      <c r="W169" s="835"/>
      <c r="X169" s="835"/>
      <c r="Y169" s="834"/>
      <c r="Z169" s="827"/>
      <c r="AA169" s="835"/>
      <c r="AB169" s="835"/>
      <c r="AC169" s="835"/>
      <c r="AD169" s="835"/>
      <c r="AE169" s="834"/>
      <c r="AF169" s="827"/>
      <c r="AG169" s="835"/>
      <c r="AH169" s="835"/>
      <c r="AI169" s="835"/>
      <c r="AJ169" s="835"/>
      <c r="AK169" s="834"/>
      <c r="AL169" s="827"/>
      <c r="AM169" s="835"/>
      <c r="AN169" s="835"/>
      <c r="AO169" s="835"/>
      <c r="AP169" s="835"/>
      <c r="AQ169" s="834"/>
      <c r="AR169" s="827"/>
      <c r="AS169" s="835"/>
      <c r="AT169" s="835"/>
      <c r="AU169" s="835"/>
      <c r="AV169" s="835"/>
      <c r="AW169" s="834"/>
      <c r="AX169" s="827"/>
      <c r="AY169" s="835"/>
      <c r="AZ169" s="835"/>
      <c r="BA169" s="835"/>
      <c r="BB169" s="835"/>
      <c r="BC169" s="834"/>
      <c r="BD169" s="827"/>
      <c r="BE169" s="835"/>
      <c r="BF169" s="835"/>
      <c r="BG169" s="835"/>
      <c r="BH169" s="835"/>
      <c r="BI169" s="834"/>
      <c r="BJ169" s="827"/>
      <c r="BK169" s="835"/>
      <c r="BL169" s="835"/>
      <c r="BM169" s="835"/>
      <c r="BN169" s="835"/>
      <c r="BO169" s="834"/>
      <c r="BP169" s="827"/>
      <c r="BQ169" s="835"/>
      <c r="BR169" s="835"/>
      <c r="BS169" s="835"/>
      <c r="BT169" s="835"/>
      <c r="BU169" s="834"/>
      <c r="BV169" s="827"/>
      <c r="BW169" s="835"/>
      <c r="BX169" s="835"/>
      <c r="BY169" s="835"/>
      <c r="BZ169" s="835"/>
      <c r="CA169" s="834"/>
      <c r="CB169" s="827"/>
      <c r="CC169" s="835"/>
      <c r="CD169" s="835"/>
      <c r="CE169" s="835"/>
      <c r="CF169" s="835"/>
      <c r="CG169" s="834"/>
      <c r="CH169" s="827"/>
      <c r="CI169" s="835"/>
      <c r="CJ169" s="835"/>
      <c r="CK169" s="835"/>
      <c r="CL169" s="835"/>
      <c r="CM169" s="834"/>
      <c r="CN169" s="827"/>
      <c r="CO169" s="835"/>
      <c r="CP169" s="835"/>
      <c r="CQ169" s="835"/>
      <c r="CR169" s="835"/>
      <c r="CS169" s="834"/>
      <c r="CT169" s="827"/>
      <c r="CU169" s="835"/>
      <c r="CV169" s="835"/>
      <c r="CW169" s="835"/>
      <c r="CX169" s="835"/>
      <c r="CY169" s="834"/>
      <c r="CZ169" s="827"/>
      <c r="DA169" s="835"/>
      <c r="DB169" s="835"/>
      <c r="DC169" s="835"/>
      <c r="DD169" s="835"/>
      <c r="DE169" s="834"/>
      <c r="DF169" s="827"/>
      <c r="DG169" s="835"/>
      <c r="DH169" s="835"/>
      <c r="DI169" s="835"/>
      <c r="DJ169" s="835"/>
      <c r="DK169" s="834"/>
      <c r="DL169" s="827"/>
      <c r="DM169" s="835"/>
      <c r="DN169" s="835"/>
      <c r="DO169" s="835"/>
      <c r="DP169" s="835"/>
      <c r="DQ169" s="834"/>
      <c r="DR169" s="827"/>
      <c r="DS169" s="835"/>
      <c r="DT169" s="835"/>
      <c r="DU169" s="835"/>
      <c r="DV169" s="835"/>
      <c r="DW169" s="834"/>
      <c r="DX169" s="827"/>
      <c r="DY169" s="835"/>
      <c r="DZ169" s="835"/>
      <c r="EA169" s="835"/>
      <c r="EB169" s="835"/>
      <c r="EC169" s="834"/>
      <c r="ED169" s="827"/>
      <c r="EE169" s="835"/>
      <c r="EF169" s="835"/>
      <c r="EG169" s="835"/>
      <c r="EH169" s="835"/>
      <c r="EI169" s="834"/>
      <c r="EJ169" s="827"/>
      <c r="EK169" s="835"/>
      <c r="EL169" s="835"/>
      <c r="EM169" s="835"/>
      <c r="EN169" s="835"/>
      <c r="EO169" s="834"/>
      <c r="EP169" s="827"/>
      <c r="EQ169" s="835"/>
      <c r="ER169" s="835"/>
      <c r="ES169" s="835"/>
      <c r="ET169" s="835"/>
      <c r="EU169" s="834"/>
      <c r="EV169" s="827"/>
      <c r="EW169" s="835"/>
      <c r="EX169" s="835"/>
      <c r="EY169" s="835"/>
      <c r="EZ169" s="835"/>
      <c r="FA169" s="834"/>
      <c r="FB169" s="827"/>
      <c r="FC169" s="835"/>
      <c r="FD169" s="835"/>
      <c r="FE169" s="835"/>
      <c r="FF169" s="835"/>
      <c r="FG169" s="834"/>
      <c r="FH169" s="827"/>
      <c r="FI169" s="835"/>
      <c r="FJ169" s="835"/>
      <c r="FK169" s="835"/>
      <c r="FL169" s="835"/>
      <c r="FM169" s="834"/>
      <c r="FN169" s="827"/>
      <c r="FO169" s="835"/>
      <c r="FP169" s="835"/>
      <c r="FQ169" s="835"/>
      <c r="FR169" s="835"/>
      <c r="FS169" s="834"/>
      <c r="FT169" s="827"/>
      <c r="FU169" s="835"/>
      <c r="FV169" s="835"/>
      <c r="FW169" s="835"/>
      <c r="FX169" s="835"/>
      <c r="FY169" s="834"/>
    </row>
    <row r="170" spans="1:181" x14ac:dyDescent="0.3">
      <c r="A170" s="19"/>
      <c r="B170" s="827" t="s">
        <v>442</v>
      </c>
      <c r="C170" s="835">
        <f>C139+C142</f>
        <v>1</v>
      </c>
      <c r="D170" s="835">
        <f t="shared" ref="D170:D178" si="57">IF(C170&gt;1,1,C170)</f>
        <v>1</v>
      </c>
      <c r="E170" s="835">
        <f t="shared" ref="E170:E178" si="58">IF(E$70=1,B$135+B$135*D170*C$135,0)</f>
        <v>8.9699999999999989</v>
      </c>
      <c r="F170" s="835">
        <f t="shared" ref="F170:F178" si="59">E170*E117/10000</f>
        <v>2.4254879999999996</v>
      </c>
      <c r="G170" s="834"/>
      <c r="H170" s="827" t="s">
        <v>442</v>
      </c>
      <c r="I170" s="835">
        <f>I139+I142</f>
        <v>1</v>
      </c>
      <c r="J170" s="835">
        <f t="shared" ref="J170:J178" si="60">IF(I170&gt;1,1,I170)</f>
        <v>1</v>
      </c>
      <c r="K170" s="835">
        <f t="shared" ref="K170:K178" si="61">IF(K$70=1,H$135+H$135*J170*I$135,0)</f>
        <v>11.5</v>
      </c>
      <c r="L170" s="835">
        <f t="shared" ref="L170:L178" si="62">K170*K117/10000</f>
        <v>3.1095999999999999</v>
      </c>
      <c r="M170" s="834"/>
      <c r="N170" s="827" t="s">
        <v>442</v>
      </c>
      <c r="O170" s="835">
        <f>O139+O142</f>
        <v>1</v>
      </c>
      <c r="P170" s="835">
        <f t="shared" ref="P170:P178" si="63">IF(O170&gt;1,1,O170)</f>
        <v>1</v>
      </c>
      <c r="Q170" s="835">
        <f t="shared" ref="Q170:Q178" si="64">IF(Q$70=1,N$135+N$135*P170*O$135,0)</f>
        <v>9.7750000000000004</v>
      </c>
      <c r="R170" s="835">
        <f t="shared" ref="R170:R178" si="65">Q170*Q117/10000</f>
        <v>2.6431600000000004</v>
      </c>
      <c r="S170" s="834"/>
      <c r="T170" s="827" t="s">
        <v>442</v>
      </c>
      <c r="U170" s="835">
        <f>U139+U142</f>
        <v>1</v>
      </c>
      <c r="V170" s="835">
        <f t="shared" ref="V170:V178" si="66">IF(U170&gt;1,1,U170)</f>
        <v>1</v>
      </c>
      <c r="W170" s="835">
        <f t="shared" ref="W170:W178" si="67">IF(W$70=1,T$135+T$135*V170*U$135,0)</f>
        <v>10.925000000000001</v>
      </c>
      <c r="X170" s="835">
        <f t="shared" ref="X170:X178" si="68">W170*W117/10000</f>
        <v>2.9541200000000001</v>
      </c>
      <c r="Y170" s="834"/>
      <c r="Z170" s="827" t="s">
        <v>442</v>
      </c>
      <c r="AA170" s="835">
        <f>AA139+AA142</f>
        <v>1</v>
      </c>
      <c r="AB170" s="835">
        <f t="shared" ref="AB170:AB178" si="69">IF(AA170&gt;1,1,AA170)</f>
        <v>1</v>
      </c>
      <c r="AC170" s="835">
        <f t="shared" ref="AC170:AC178" si="70">IF(AC$70=1,Z$135+Z$135*AB170*AA$135,0)</f>
        <v>8.9699999999999989</v>
      </c>
      <c r="AD170" s="835">
        <f t="shared" ref="AD170:AD178" si="71">AC170*AC117/10000</f>
        <v>2.4254879999999996</v>
      </c>
      <c r="AE170" s="834"/>
      <c r="AF170" s="827" t="s">
        <v>442</v>
      </c>
      <c r="AG170" s="835">
        <f>AG139+AG142</f>
        <v>1</v>
      </c>
      <c r="AH170" s="835">
        <f t="shared" ref="AH170:AH178" si="72">IF(AG170&gt;1,1,AG170)</f>
        <v>1</v>
      </c>
      <c r="AI170" s="835">
        <f t="shared" ref="AI170:AI178" si="73">IF(AI$70=1,AF$135+AF$135*AH170*AG$135,0)</f>
        <v>11.5</v>
      </c>
      <c r="AJ170" s="835">
        <f t="shared" ref="AJ170:AJ178" si="74">AI170*AI117/10000</f>
        <v>3.1095999999999999</v>
      </c>
      <c r="AK170" s="834"/>
      <c r="AL170" s="827" t="s">
        <v>442</v>
      </c>
      <c r="AM170" s="835">
        <f>AM139+AM142</f>
        <v>1</v>
      </c>
      <c r="AN170" s="835">
        <f t="shared" ref="AN170:AN178" si="75">IF(AM170&gt;1,1,AM170)</f>
        <v>1</v>
      </c>
      <c r="AO170" s="835">
        <f t="shared" ref="AO170:AO178" si="76">IF(AO$70=1,AL$135+AL$135*AN170*AM$135,0)</f>
        <v>9.7750000000000004</v>
      </c>
      <c r="AP170" s="835">
        <f t="shared" ref="AP170:AP178" si="77">AO170*AO117/10000</f>
        <v>2.6431600000000004</v>
      </c>
      <c r="AQ170" s="834"/>
      <c r="AR170" s="827" t="s">
        <v>442</v>
      </c>
      <c r="AS170" s="835">
        <f>AS139+AS142</f>
        <v>1</v>
      </c>
      <c r="AT170" s="835">
        <f t="shared" ref="AT170:AT178" si="78">IF(AS170&gt;1,1,AS170)</f>
        <v>1</v>
      </c>
      <c r="AU170" s="835">
        <f t="shared" ref="AU170:AU178" si="79">IF(AU$70=1,AR$135+AR$135*AT170*AS$135,0)</f>
        <v>10.925000000000001</v>
      </c>
      <c r="AV170" s="835">
        <f t="shared" ref="AV170:AV178" si="80">AU170*AU117/10000</f>
        <v>2.9541200000000001</v>
      </c>
      <c r="AW170" s="834"/>
      <c r="AX170" s="827" t="s">
        <v>442</v>
      </c>
      <c r="AY170" s="835">
        <f>AY139+AY142</f>
        <v>1</v>
      </c>
      <c r="AZ170" s="835">
        <f t="shared" ref="AZ170:AZ178" si="81">IF(AY170&gt;1,1,AY170)</f>
        <v>1</v>
      </c>
      <c r="BA170" s="835">
        <f t="shared" ref="BA170:BA178" si="82">IF(BA$70=1,AX$135+AX$135*AZ170*AY$135,0)</f>
        <v>8.9699999999999989</v>
      </c>
      <c r="BB170" s="835">
        <f t="shared" ref="BB170:BB178" si="83">BA170*BA117/10000</f>
        <v>2.4254879999999996</v>
      </c>
      <c r="BC170" s="834"/>
      <c r="BD170" s="827" t="s">
        <v>442</v>
      </c>
      <c r="BE170" s="835">
        <f>BE139+BE142</f>
        <v>1</v>
      </c>
      <c r="BF170" s="835">
        <f t="shared" ref="BF170:BF178" si="84">IF(BE170&gt;1,1,BE170)</f>
        <v>1</v>
      </c>
      <c r="BG170" s="835">
        <f t="shared" ref="BG170:BG178" si="85">IF(BG$70=1,BD$135+BD$135*BF170*BE$135,0)</f>
        <v>11.5</v>
      </c>
      <c r="BH170" s="835">
        <f t="shared" ref="BH170:BH178" si="86">BG170*BG117/10000</f>
        <v>3.1095999999999999</v>
      </c>
      <c r="BI170" s="834"/>
      <c r="BJ170" s="827" t="s">
        <v>442</v>
      </c>
      <c r="BK170" s="835">
        <f>BK139+BK142</f>
        <v>1</v>
      </c>
      <c r="BL170" s="835">
        <f t="shared" ref="BL170:BL178" si="87">IF(BK170&gt;1,1,BK170)</f>
        <v>1</v>
      </c>
      <c r="BM170" s="835">
        <f t="shared" ref="BM170:BM178" si="88">IF(BM$70=1,BJ$135+BJ$135*BL170*BK$135,0)</f>
        <v>9.7750000000000004</v>
      </c>
      <c r="BN170" s="835">
        <f t="shared" ref="BN170:BN178" si="89">BM170*BM117/10000</f>
        <v>2.6431600000000004</v>
      </c>
      <c r="BO170" s="834"/>
      <c r="BP170" s="827" t="s">
        <v>442</v>
      </c>
      <c r="BQ170" s="835">
        <f>BQ139+BQ142</f>
        <v>1</v>
      </c>
      <c r="BR170" s="835">
        <f t="shared" ref="BR170:BR178" si="90">IF(BQ170&gt;1,1,BQ170)</f>
        <v>1</v>
      </c>
      <c r="BS170" s="835">
        <f t="shared" ref="BS170:BS178" si="91">IF(BS$70=1,BP$135+BP$135*BR170*BQ$135,0)</f>
        <v>10.925000000000001</v>
      </c>
      <c r="BT170" s="835">
        <f t="shared" ref="BT170:BT178" si="92">BS170*BS117/10000</f>
        <v>2.9541200000000001</v>
      </c>
      <c r="BU170" s="834"/>
      <c r="BV170" s="827" t="s">
        <v>442</v>
      </c>
      <c r="BW170" s="835">
        <f>BW139+BW142</f>
        <v>1</v>
      </c>
      <c r="BX170" s="835">
        <f t="shared" ref="BX170:BX178" si="93">IF(BW170&gt;1,1,BW170)</f>
        <v>1</v>
      </c>
      <c r="BY170" s="835">
        <f t="shared" ref="BY170:BY178" si="94">IF(BY$70=1,BV$135+BV$135*BX170*BW$135,0)</f>
        <v>8.9699999999999989</v>
      </c>
      <c r="BZ170" s="835">
        <f t="shared" ref="BZ170:BZ178" si="95">BY170*BY117/10000</f>
        <v>2.4254879999999996</v>
      </c>
      <c r="CA170" s="834"/>
      <c r="CB170" s="827" t="s">
        <v>442</v>
      </c>
      <c r="CC170" s="835">
        <f>CC139+CC142</f>
        <v>1</v>
      </c>
      <c r="CD170" s="835">
        <f t="shared" ref="CD170:CD178" si="96">IF(CC170&gt;1,1,CC170)</f>
        <v>1</v>
      </c>
      <c r="CE170" s="835">
        <f t="shared" ref="CE170:CE178" si="97">IF(CE$70=1,CB$135+CB$135*CD170*CC$135,0)</f>
        <v>11.5</v>
      </c>
      <c r="CF170" s="835">
        <f t="shared" ref="CF170:CF178" si="98">CE170*CE117/10000</f>
        <v>3.1095999999999999</v>
      </c>
      <c r="CG170" s="834"/>
      <c r="CH170" s="827" t="s">
        <v>442</v>
      </c>
      <c r="CI170" s="835">
        <f>CI139+CI142</f>
        <v>1</v>
      </c>
      <c r="CJ170" s="835">
        <f t="shared" ref="CJ170:CJ178" si="99">IF(CI170&gt;1,1,CI170)</f>
        <v>1</v>
      </c>
      <c r="CK170" s="835">
        <f t="shared" ref="CK170:CK178" si="100">IF(CK$70=1,CH$135+CH$135*CJ170*CI$135,0)</f>
        <v>9.7750000000000004</v>
      </c>
      <c r="CL170" s="835">
        <f t="shared" ref="CL170:CL178" si="101">CK170*CK117/10000</f>
        <v>2.6431600000000004</v>
      </c>
      <c r="CM170" s="834"/>
      <c r="CN170" s="827" t="s">
        <v>442</v>
      </c>
      <c r="CO170" s="835">
        <f>CO139+CO142</f>
        <v>1</v>
      </c>
      <c r="CP170" s="835">
        <f t="shared" ref="CP170:CP178" si="102">IF(CO170&gt;1,1,CO170)</f>
        <v>1</v>
      </c>
      <c r="CQ170" s="835">
        <f t="shared" ref="CQ170:CQ178" si="103">IF(CQ$70=1,CN$135+CN$135*CP170*CO$135,0)</f>
        <v>10.925000000000001</v>
      </c>
      <c r="CR170" s="835">
        <f t="shared" ref="CR170:CR178" si="104">CQ170*CQ117/10000</f>
        <v>2.9541200000000001</v>
      </c>
      <c r="CS170" s="834"/>
      <c r="CT170" s="827" t="s">
        <v>442</v>
      </c>
      <c r="CU170" s="835">
        <f>CU139+CU142</f>
        <v>1</v>
      </c>
      <c r="CV170" s="835">
        <f t="shared" ref="CV170:CV178" si="105">IF(CU170&gt;1,1,CU170)</f>
        <v>1</v>
      </c>
      <c r="CW170" s="835">
        <f t="shared" ref="CW170:CW178" si="106">IF(CW$70=1,CT$135+CT$135*CV170*CU$135,0)</f>
        <v>8.9699999999999989</v>
      </c>
      <c r="CX170" s="835">
        <f t="shared" ref="CX170:CX178" si="107">CW170*CW117/10000</f>
        <v>2.4254879999999996</v>
      </c>
      <c r="CY170" s="834"/>
      <c r="CZ170" s="827" t="s">
        <v>442</v>
      </c>
      <c r="DA170" s="835">
        <f>DA139+DA142</f>
        <v>1</v>
      </c>
      <c r="DB170" s="835">
        <f t="shared" ref="DB170:DB178" si="108">IF(DA170&gt;1,1,DA170)</f>
        <v>1</v>
      </c>
      <c r="DC170" s="835">
        <f t="shared" ref="DC170:DC178" si="109">IF(DC$70=1,CZ$135+CZ$135*DB170*DA$135,0)</f>
        <v>11.5</v>
      </c>
      <c r="DD170" s="835">
        <f t="shared" ref="DD170:DD178" si="110">DC170*DC117/10000</f>
        <v>3.1095999999999999</v>
      </c>
      <c r="DE170" s="834"/>
      <c r="DF170" s="827" t="s">
        <v>442</v>
      </c>
      <c r="DG170" s="835">
        <f>DG139+DG142</f>
        <v>1</v>
      </c>
      <c r="DH170" s="835">
        <f t="shared" ref="DH170:DH178" si="111">IF(DG170&gt;1,1,DG170)</f>
        <v>1</v>
      </c>
      <c r="DI170" s="835">
        <f t="shared" ref="DI170:DI178" si="112">IF(DI$70=1,DF$135+DF$135*DH170*DG$135,0)</f>
        <v>9.7750000000000004</v>
      </c>
      <c r="DJ170" s="835">
        <f t="shared" ref="DJ170:DJ178" si="113">DI170*DI117/10000</f>
        <v>2.6431600000000004</v>
      </c>
      <c r="DK170" s="834"/>
      <c r="DL170" s="827" t="s">
        <v>442</v>
      </c>
      <c r="DM170" s="835">
        <f>DM139+DM142</f>
        <v>1</v>
      </c>
      <c r="DN170" s="835">
        <f t="shared" ref="DN170:DN178" si="114">IF(DM170&gt;1,1,DM170)</f>
        <v>1</v>
      </c>
      <c r="DO170" s="835">
        <f t="shared" ref="DO170:DO178" si="115">IF(DO$70=1,DL$135+DL$135*DN170*DM$135,0)</f>
        <v>10.925000000000001</v>
      </c>
      <c r="DP170" s="835">
        <f t="shared" ref="DP170:DP178" si="116">DO170*DO117/10000</f>
        <v>2.9541200000000001</v>
      </c>
      <c r="DQ170" s="834"/>
      <c r="DR170" s="827" t="s">
        <v>442</v>
      </c>
      <c r="DS170" s="835">
        <f>DS139+DS142</f>
        <v>1</v>
      </c>
      <c r="DT170" s="835">
        <f t="shared" ref="DT170:DT178" si="117">IF(DS170&gt;1,1,DS170)</f>
        <v>1</v>
      </c>
      <c r="DU170" s="835">
        <f t="shared" ref="DU170:DU178" si="118">IF(DU$70=1,DR$135+DR$135*DT170*DS$135,0)</f>
        <v>8.9699999999999989</v>
      </c>
      <c r="DV170" s="835">
        <f t="shared" ref="DV170:DV178" si="119">DU170*DU117/10000</f>
        <v>2.4254879999999996</v>
      </c>
      <c r="DW170" s="834"/>
      <c r="DX170" s="827" t="s">
        <v>442</v>
      </c>
      <c r="DY170" s="835">
        <f>DY139+DY142</f>
        <v>1</v>
      </c>
      <c r="DZ170" s="835">
        <f t="shared" ref="DZ170:DZ178" si="120">IF(DY170&gt;1,1,DY170)</f>
        <v>1</v>
      </c>
      <c r="EA170" s="835">
        <f t="shared" ref="EA170:EA178" si="121">IF(EA$70=1,DX$135+DX$135*DZ170*DY$135,0)</f>
        <v>11.5</v>
      </c>
      <c r="EB170" s="835">
        <f t="shared" ref="EB170:EB178" si="122">EA170*EA117/10000</f>
        <v>3.1095999999999999</v>
      </c>
      <c r="EC170" s="834"/>
      <c r="ED170" s="827" t="s">
        <v>442</v>
      </c>
      <c r="EE170" s="835">
        <f>EE139+EE142</f>
        <v>1</v>
      </c>
      <c r="EF170" s="835">
        <f t="shared" ref="EF170:EF178" si="123">IF(EE170&gt;1,1,EE170)</f>
        <v>1</v>
      </c>
      <c r="EG170" s="835">
        <f t="shared" ref="EG170:EG178" si="124">IF(EG$70=1,ED$135+ED$135*EF170*EE$135,0)</f>
        <v>9.7750000000000004</v>
      </c>
      <c r="EH170" s="835">
        <f t="shared" ref="EH170:EH178" si="125">EG170*EG117/10000</f>
        <v>2.6431600000000004</v>
      </c>
      <c r="EI170" s="834"/>
      <c r="EJ170" s="827" t="s">
        <v>442</v>
      </c>
      <c r="EK170" s="835">
        <f>EK139+EK142</f>
        <v>1</v>
      </c>
      <c r="EL170" s="835">
        <f t="shared" ref="EL170:EL178" si="126">IF(EK170&gt;1,1,EK170)</f>
        <v>1</v>
      </c>
      <c r="EM170" s="835">
        <f t="shared" ref="EM170:EM178" si="127">IF(EM$70=1,EJ$135+EJ$135*EL170*EK$135,0)</f>
        <v>10.925000000000001</v>
      </c>
      <c r="EN170" s="835">
        <f t="shared" ref="EN170:EN178" si="128">EM170*EM117/10000</f>
        <v>2.9541200000000001</v>
      </c>
      <c r="EO170" s="834"/>
      <c r="EP170" s="827" t="s">
        <v>442</v>
      </c>
      <c r="EQ170" s="835">
        <f>EQ139+EQ142</f>
        <v>1</v>
      </c>
      <c r="ER170" s="835">
        <f t="shared" ref="ER170:ER178" si="129">IF(EQ170&gt;1,1,EQ170)</f>
        <v>1</v>
      </c>
      <c r="ES170" s="835">
        <f t="shared" ref="ES170:ES178" si="130">IF(ES$70=1,EP$135+EP$135*ER170*EQ$135,0)</f>
        <v>8.9699999999999989</v>
      </c>
      <c r="ET170" s="835">
        <f t="shared" ref="ET170:ET178" si="131">ES170*ES117/10000</f>
        <v>2.4254879999999996</v>
      </c>
      <c r="EU170" s="834"/>
      <c r="EV170" s="827" t="s">
        <v>442</v>
      </c>
      <c r="EW170" s="835">
        <f>EW139+EW142</f>
        <v>1</v>
      </c>
      <c r="EX170" s="835">
        <f t="shared" ref="EX170:EX178" si="132">IF(EW170&gt;1,1,EW170)</f>
        <v>1</v>
      </c>
      <c r="EY170" s="835">
        <f t="shared" ref="EY170:EY178" si="133">IF(EY$70=1,EV$135+EV$135*EX170*EW$135,0)</f>
        <v>0</v>
      </c>
      <c r="EZ170" s="835">
        <f t="shared" ref="EZ170:EZ178" si="134">EY170*EY117/10000</f>
        <v>0</v>
      </c>
      <c r="FA170" s="834"/>
      <c r="FB170" s="827" t="s">
        <v>442</v>
      </c>
      <c r="FC170" s="835">
        <f>FC139+FC142</f>
        <v>1</v>
      </c>
      <c r="FD170" s="835">
        <f t="shared" ref="FD170:FD178" si="135">IF(FC170&gt;1,1,FC170)</f>
        <v>1</v>
      </c>
      <c r="FE170" s="835">
        <f t="shared" ref="FE170:FE178" si="136">IF(FE$70=1,FB$135+FB$135*FD170*FC$135,0)</f>
        <v>0</v>
      </c>
      <c r="FF170" s="835">
        <f t="shared" ref="FF170:FF178" si="137">FE170*FE117/10000</f>
        <v>0</v>
      </c>
      <c r="FG170" s="834"/>
      <c r="FH170" s="827" t="s">
        <v>442</v>
      </c>
      <c r="FI170" s="835">
        <f>FI139+FI142</f>
        <v>1</v>
      </c>
      <c r="FJ170" s="835">
        <f t="shared" ref="FJ170:FJ178" si="138">IF(FI170&gt;1,1,FI170)</f>
        <v>1</v>
      </c>
      <c r="FK170" s="835">
        <f t="shared" ref="FK170:FK178" si="139">IF(FK$70=1,FH$135+FH$135*FJ170*FI$135,0)</f>
        <v>0</v>
      </c>
      <c r="FL170" s="835">
        <f t="shared" ref="FL170:FL178" si="140">FK170*FK117/10000</f>
        <v>0</v>
      </c>
      <c r="FM170" s="834"/>
      <c r="FN170" s="827" t="s">
        <v>442</v>
      </c>
      <c r="FO170" s="835">
        <f>FO139+FO142</f>
        <v>1</v>
      </c>
      <c r="FP170" s="835">
        <f t="shared" ref="FP170:FP178" si="141">IF(FO170&gt;1,1,FO170)</f>
        <v>1</v>
      </c>
      <c r="FQ170" s="835">
        <f t="shared" ref="FQ170:FQ178" si="142">IF(FQ$70=1,FN$135+FN$135*FP170*FO$135,0)</f>
        <v>0</v>
      </c>
      <c r="FR170" s="835">
        <f t="shared" ref="FR170:FR178" si="143">FQ170*FQ117/10000</f>
        <v>0</v>
      </c>
      <c r="FS170" s="834"/>
      <c r="FT170" s="827" t="s">
        <v>442</v>
      </c>
      <c r="FU170" s="835">
        <f>FU139+FU142</f>
        <v>1</v>
      </c>
      <c r="FV170" s="835">
        <f t="shared" ref="FV170:FV178" si="144">IF(FU170&gt;1,1,FU170)</f>
        <v>1</v>
      </c>
      <c r="FW170" s="835">
        <f t="shared" ref="FW170:FW178" si="145">IF(FW$70=1,FT$135+FT$135*FV170*FU$135,0)</f>
        <v>0</v>
      </c>
      <c r="FX170" s="835">
        <f t="shared" ref="FX170:FX178" si="146">FW170*FW117/10000</f>
        <v>0</v>
      </c>
      <c r="FY170" s="834"/>
    </row>
    <row r="171" spans="1:181" x14ac:dyDescent="0.3">
      <c r="A171" s="19"/>
      <c r="B171" s="827" t="s">
        <v>441</v>
      </c>
      <c r="C171" s="835">
        <f>IF(E105&lt;0,C142+C139+C140,C142)</f>
        <v>1.5</v>
      </c>
      <c r="D171" s="835">
        <f t="shared" si="57"/>
        <v>1</v>
      </c>
      <c r="E171" s="835">
        <f t="shared" si="58"/>
        <v>8.9699999999999989</v>
      </c>
      <c r="F171" s="835">
        <f t="shared" si="59"/>
        <v>3.1717919999999995</v>
      </c>
      <c r="G171" s="834"/>
      <c r="H171" s="827" t="s">
        <v>441</v>
      </c>
      <c r="I171" s="835">
        <f>IF(K105&lt;0,I142+I139+I140,I142)</f>
        <v>1.5</v>
      </c>
      <c r="J171" s="835">
        <f t="shared" si="60"/>
        <v>1</v>
      </c>
      <c r="K171" s="835">
        <f t="shared" si="61"/>
        <v>11.5</v>
      </c>
      <c r="L171" s="835">
        <f t="shared" si="62"/>
        <v>4.0663999999999998</v>
      </c>
      <c r="M171" s="834"/>
      <c r="N171" s="827" t="s">
        <v>441</v>
      </c>
      <c r="O171" s="835">
        <f>IF(Q105&lt;0,O142+O139+O140,O142)</f>
        <v>1.5</v>
      </c>
      <c r="P171" s="835">
        <f t="shared" si="63"/>
        <v>1</v>
      </c>
      <c r="Q171" s="835">
        <f t="shared" si="64"/>
        <v>9.7750000000000004</v>
      </c>
      <c r="R171" s="835">
        <f t="shared" si="65"/>
        <v>3.4564400000000002</v>
      </c>
      <c r="S171" s="834"/>
      <c r="T171" s="827" t="s">
        <v>441</v>
      </c>
      <c r="U171" s="835">
        <f>IF(W105&lt;0,U142+U139+U140,U142)</f>
        <v>1.5</v>
      </c>
      <c r="V171" s="835">
        <f t="shared" si="66"/>
        <v>1</v>
      </c>
      <c r="W171" s="835">
        <f t="shared" si="67"/>
        <v>10.925000000000001</v>
      </c>
      <c r="X171" s="835">
        <f t="shared" si="68"/>
        <v>3.8630800000000001</v>
      </c>
      <c r="Y171" s="834"/>
      <c r="Z171" s="827" t="s">
        <v>441</v>
      </c>
      <c r="AA171" s="835">
        <f>IF(AC105&lt;0,AA142+AA139+AA140,AA142)</f>
        <v>1.5</v>
      </c>
      <c r="AB171" s="835">
        <f t="shared" si="69"/>
        <v>1</v>
      </c>
      <c r="AC171" s="835">
        <f t="shared" si="70"/>
        <v>8.9699999999999989</v>
      </c>
      <c r="AD171" s="835">
        <f t="shared" si="71"/>
        <v>3.1717919999999995</v>
      </c>
      <c r="AE171" s="834"/>
      <c r="AF171" s="827" t="s">
        <v>441</v>
      </c>
      <c r="AG171" s="835">
        <f>IF(AI105&lt;0,AG142+AG139+AG140,AG142)</f>
        <v>1.5</v>
      </c>
      <c r="AH171" s="835">
        <f t="shared" si="72"/>
        <v>1</v>
      </c>
      <c r="AI171" s="835">
        <f t="shared" si="73"/>
        <v>11.5</v>
      </c>
      <c r="AJ171" s="835">
        <f t="shared" si="74"/>
        <v>4.0663999999999998</v>
      </c>
      <c r="AK171" s="834"/>
      <c r="AL171" s="827" t="s">
        <v>441</v>
      </c>
      <c r="AM171" s="835">
        <f>IF(AO105&lt;0,AM142+AM139+AM140,AM142)</f>
        <v>1.5</v>
      </c>
      <c r="AN171" s="835">
        <f t="shared" si="75"/>
        <v>1</v>
      </c>
      <c r="AO171" s="835">
        <f t="shared" si="76"/>
        <v>9.7750000000000004</v>
      </c>
      <c r="AP171" s="835">
        <f t="shared" si="77"/>
        <v>3.4564400000000002</v>
      </c>
      <c r="AQ171" s="834"/>
      <c r="AR171" s="827" t="s">
        <v>441</v>
      </c>
      <c r="AS171" s="835">
        <f>IF(AU105&lt;0,AS142+AS139+AS140,AS142)</f>
        <v>1.5</v>
      </c>
      <c r="AT171" s="835">
        <f t="shared" si="78"/>
        <v>1</v>
      </c>
      <c r="AU171" s="835">
        <f t="shared" si="79"/>
        <v>10.925000000000001</v>
      </c>
      <c r="AV171" s="835">
        <f t="shared" si="80"/>
        <v>3.8630800000000001</v>
      </c>
      <c r="AW171" s="834"/>
      <c r="AX171" s="827" t="s">
        <v>441</v>
      </c>
      <c r="AY171" s="835">
        <f>IF(BA105&lt;0,AY142+AY139+AY140,AY142)</f>
        <v>1.5</v>
      </c>
      <c r="AZ171" s="835">
        <f t="shared" si="81"/>
        <v>1</v>
      </c>
      <c r="BA171" s="835">
        <f t="shared" si="82"/>
        <v>8.9699999999999989</v>
      </c>
      <c r="BB171" s="835">
        <f t="shared" si="83"/>
        <v>3.1717919999999995</v>
      </c>
      <c r="BC171" s="834"/>
      <c r="BD171" s="827" t="s">
        <v>441</v>
      </c>
      <c r="BE171" s="835">
        <f>IF(BG105&lt;0,BE142+BE139+BE140,BE142)</f>
        <v>1.5</v>
      </c>
      <c r="BF171" s="835">
        <f t="shared" si="84"/>
        <v>1</v>
      </c>
      <c r="BG171" s="835">
        <f t="shared" si="85"/>
        <v>11.5</v>
      </c>
      <c r="BH171" s="835">
        <f t="shared" si="86"/>
        <v>4.0663999999999998</v>
      </c>
      <c r="BI171" s="834"/>
      <c r="BJ171" s="827" t="s">
        <v>441</v>
      </c>
      <c r="BK171" s="835">
        <f>IF(BM105&lt;0,BK142+BK139+BK140,BK142)</f>
        <v>1.5</v>
      </c>
      <c r="BL171" s="835">
        <f t="shared" si="87"/>
        <v>1</v>
      </c>
      <c r="BM171" s="835">
        <f t="shared" si="88"/>
        <v>9.7750000000000004</v>
      </c>
      <c r="BN171" s="835">
        <f t="shared" si="89"/>
        <v>3.4564400000000002</v>
      </c>
      <c r="BO171" s="834"/>
      <c r="BP171" s="827" t="s">
        <v>441</v>
      </c>
      <c r="BQ171" s="835">
        <f>IF(BS105&lt;0,BQ142+BQ139+BQ140,BQ142)</f>
        <v>1.5</v>
      </c>
      <c r="BR171" s="835">
        <f t="shared" si="90"/>
        <v>1</v>
      </c>
      <c r="BS171" s="835">
        <f t="shared" si="91"/>
        <v>10.925000000000001</v>
      </c>
      <c r="BT171" s="835">
        <f t="shared" si="92"/>
        <v>3.8630800000000001</v>
      </c>
      <c r="BU171" s="834"/>
      <c r="BV171" s="827" t="s">
        <v>441</v>
      </c>
      <c r="BW171" s="835">
        <f>IF(BY105&lt;0,BW142+BW139+BW140,BW142)</f>
        <v>1.5</v>
      </c>
      <c r="BX171" s="835">
        <f t="shared" si="93"/>
        <v>1</v>
      </c>
      <c r="BY171" s="835">
        <f t="shared" si="94"/>
        <v>8.9699999999999989</v>
      </c>
      <c r="BZ171" s="835">
        <f t="shared" si="95"/>
        <v>3.1717919999999995</v>
      </c>
      <c r="CA171" s="834"/>
      <c r="CB171" s="827" t="s">
        <v>441</v>
      </c>
      <c r="CC171" s="835">
        <f>IF(CE105&lt;0,CC142+CC139+CC140,CC142)</f>
        <v>1.5</v>
      </c>
      <c r="CD171" s="835">
        <f t="shared" si="96"/>
        <v>1</v>
      </c>
      <c r="CE171" s="835">
        <f t="shared" si="97"/>
        <v>11.5</v>
      </c>
      <c r="CF171" s="835">
        <f t="shared" si="98"/>
        <v>4.0663999999999998</v>
      </c>
      <c r="CG171" s="834"/>
      <c r="CH171" s="827" t="s">
        <v>441</v>
      </c>
      <c r="CI171" s="835">
        <f>IF(CK105&lt;0,CI142+CI139+CI140,CI142)</f>
        <v>1.5</v>
      </c>
      <c r="CJ171" s="835">
        <f t="shared" si="99"/>
        <v>1</v>
      </c>
      <c r="CK171" s="835">
        <f t="shared" si="100"/>
        <v>9.7750000000000004</v>
      </c>
      <c r="CL171" s="835">
        <f t="shared" si="101"/>
        <v>3.4564400000000002</v>
      </c>
      <c r="CM171" s="834"/>
      <c r="CN171" s="827" t="s">
        <v>441</v>
      </c>
      <c r="CO171" s="835">
        <f>IF(CQ105&lt;0,CO142+CO139+CO140,CO142)</f>
        <v>1.5</v>
      </c>
      <c r="CP171" s="835">
        <f t="shared" si="102"/>
        <v>1</v>
      </c>
      <c r="CQ171" s="835">
        <f t="shared" si="103"/>
        <v>10.925000000000001</v>
      </c>
      <c r="CR171" s="835">
        <f t="shared" si="104"/>
        <v>3.8630800000000001</v>
      </c>
      <c r="CS171" s="834"/>
      <c r="CT171" s="827" t="s">
        <v>441</v>
      </c>
      <c r="CU171" s="835">
        <f>IF(CW105&lt;0,CU142+CU139+CU140,CU142)</f>
        <v>1.5</v>
      </c>
      <c r="CV171" s="835">
        <f t="shared" si="105"/>
        <v>1</v>
      </c>
      <c r="CW171" s="835">
        <f t="shared" si="106"/>
        <v>8.9699999999999989</v>
      </c>
      <c r="CX171" s="835">
        <f t="shared" si="107"/>
        <v>3.1717919999999995</v>
      </c>
      <c r="CY171" s="834"/>
      <c r="CZ171" s="827" t="s">
        <v>441</v>
      </c>
      <c r="DA171" s="835">
        <f>IF(DC105&lt;0,DA142+DA139+DA140,DA142)</f>
        <v>1.5</v>
      </c>
      <c r="DB171" s="835">
        <f t="shared" si="108"/>
        <v>1</v>
      </c>
      <c r="DC171" s="835">
        <f t="shared" si="109"/>
        <v>11.5</v>
      </c>
      <c r="DD171" s="835">
        <f t="shared" si="110"/>
        <v>4.0663999999999998</v>
      </c>
      <c r="DE171" s="834"/>
      <c r="DF171" s="827" t="s">
        <v>441</v>
      </c>
      <c r="DG171" s="835">
        <f>IF(DI105&lt;0,DG142+DG139+DG140,DG142)</f>
        <v>1.5</v>
      </c>
      <c r="DH171" s="835">
        <f t="shared" si="111"/>
        <v>1</v>
      </c>
      <c r="DI171" s="835">
        <f t="shared" si="112"/>
        <v>9.7750000000000004</v>
      </c>
      <c r="DJ171" s="835">
        <f t="shared" si="113"/>
        <v>3.4564400000000002</v>
      </c>
      <c r="DK171" s="834"/>
      <c r="DL171" s="827" t="s">
        <v>441</v>
      </c>
      <c r="DM171" s="835">
        <f>IF(DO105&lt;0,DM142+DM139+DM140,DM142)</f>
        <v>1.5</v>
      </c>
      <c r="DN171" s="835">
        <f t="shared" si="114"/>
        <v>1</v>
      </c>
      <c r="DO171" s="835">
        <f t="shared" si="115"/>
        <v>10.925000000000001</v>
      </c>
      <c r="DP171" s="835">
        <f t="shared" si="116"/>
        <v>3.8630800000000001</v>
      </c>
      <c r="DQ171" s="834"/>
      <c r="DR171" s="827" t="s">
        <v>441</v>
      </c>
      <c r="DS171" s="835">
        <f>IF(DU105&lt;0,DS142+DS139+DS140,DS142)</f>
        <v>1.5</v>
      </c>
      <c r="DT171" s="835">
        <f t="shared" si="117"/>
        <v>1</v>
      </c>
      <c r="DU171" s="835">
        <f t="shared" si="118"/>
        <v>8.9699999999999989</v>
      </c>
      <c r="DV171" s="835">
        <f t="shared" si="119"/>
        <v>3.1717919999999995</v>
      </c>
      <c r="DW171" s="834"/>
      <c r="DX171" s="827" t="s">
        <v>441</v>
      </c>
      <c r="DY171" s="835">
        <f>IF(EA105&lt;0,DY142+DY139+DY140,DY142)</f>
        <v>1.5</v>
      </c>
      <c r="DZ171" s="835">
        <f t="shared" si="120"/>
        <v>1</v>
      </c>
      <c r="EA171" s="835">
        <f t="shared" si="121"/>
        <v>11.5</v>
      </c>
      <c r="EB171" s="835">
        <f t="shared" si="122"/>
        <v>4.0663999999999998</v>
      </c>
      <c r="EC171" s="834"/>
      <c r="ED171" s="827" t="s">
        <v>441</v>
      </c>
      <c r="EE171" s="835">
        <f>IF(EG105&lt;0,EE142+EE139+EE140,EE142)</f>
        <v>1.5</v>
      </c>
      <c r="EF171" s="835">
        <f t="shared" si="123"/>
        <v>1</v>
      </c>
      <c r="EG171" s="835">
        <f t="shared" si="124"/>
        <v>9.7750000000000004</v>
      </c>
      <c r="EH171" s="835">
        <f t="shared" si="125"/>
        <v>3.4564400000000002</v>
      </c>
      <c r="EI171" s="834"/>
      <c r="EJ171" s="827" t="s">
        <v>441</v>
      </c>
      <c r="EK171" s="835">
        <f>IF(EM105&lt;0,EK142+EK139+EK140,EK142)</f>
        <v>1.5</v>
      </c>
      <c r="EL171" s="835">
        <f t="shared" si="126"/>
        <v>1</v>
      </c>
      <c r="EM171" s="835">
        <f t="shared" si="127"/>
        <v>10.925000000000001</v>
      </c>
      <c r="EN171" s="835">
        <f t="shared" si="128"/>
        <v>3.8630800000000001</v>
      </c>
      <c r="EO171" s="834"/>
      <c r="EP171" s="827" t="s">
        <v>441</v>
      </c>
      <c r="EQ171" s="835">
        <f>IF(ES105&lt;0,EQ142+EQ139+EQ140,EQ142)</f>
        <v>1.5</v>
      </c>
      <c r="ER171" s="835">
        <f t="shared" si="129"/>
        <v>1</v>
      </c>
      <c r="ES171" s="835">
        <f t="shared" si="130"/>
        <v>8.9699999999999989</v>
      </c>
      <c r="ET171" s="835">
        <f t="shared" si="131"/>
        <v>3.1717919999999995</v>
      </c>
      <c r="EU171" s="834"/>
      <c r="EV171" s="827" t="s">
        <v>441</v>
      </c>
      <c r="EW171" s="835">
        <f>IF(EY105&lt;0,EW142+EW139+EW140,EW142)</f>
        <v>1.5</v>
      </c>
      <c r="EX171" s="835">
        <f t="shared" si="132"/>
        <v>1</v>
      </c>
      <c r="EY171" s="835">
        <f t="shared" si="133"/>
        <v>0</v>
      </c>
      <c r="EZ171" s="835">
        <f t="shared" si="134"/>
        <v>0</v>
      </c>
      <c r="FA171" s="834"/>
      <c r="FB171" s="827" t="s">
        <v>441</v>
      </c>
      <c r="FC171" s="835">
        <f>IF(FE105&lt;0,FC142+FC139+FC140,FC142)</f>
        <v>1.5</v>
      </c>
      <c r="FD171" s="835">
        <f t="shared" si="135"/>
        <v>1</v>
      </c>
      <c r="FE171" s="835">
        <f t="shared" si="136"/>
        <v>0</v>
      </c>
      <c r="FF171" s="835">
        <f t="shared" si="137"/>
        <v>0</v>
      </c>
      <c r="FG171" s="834"/>
      <c r="FH171" s="827" t="s">
        <v>441</v>
      </c>
      <c r="FI171" s="835">
        <f>IF(FK105&lt;0,FI142+FI139+FI140,FI142)</f>
        <v>1.5</v>
      </c>
      <c r="FJ171" s="835">
        <f t="shared" si="138"/>
        <v>1</v>
      </c>
      <c r="FK171" s="835">
        <f t="shared" si="139"/>
        <v>0</v>
      </c>
      <c r="FL171" s="835">
        <f t="shared" si="140"/>
        <v>0</v>
      </c>
      <c r="FM171" s="834"/>
      <c r="FN171" s="827" t="s">
        <v>441</v>
      </c>
      <c r="FO171" s="835">
        <f>IF(FQ105&lt;0,FO142+FO139+FO140,FO142)</f>
        <v>1.5</v>
      </c>
      <c r="FP171" s="835">
        <f t="shared" si="141"/>
        <v>1</v>
      </c>
      <c r="FQ171" s="835">
        <f t="shared" si="142"/>
        <v>0</v>
      </c>
      <c r="FR171" s="835">
        <f t="shared" si="143"/>
        <v>0</v>
      </c>
      <c r="FS171" s="834"/>
      <c r="FT171" s="827" t="s">
        <v>441</v>
      </c>
      <c r="FU171" s="835">
        <f>IF(FW105&lt;0,FU142+FU139+FU140,FU142)</f>
        <v>1.5</v>
      </c>
      <c r="FV171" s="835">
        <f t="shared" si="144"/>
        <v>1</v>
      </c>
      <c r="FW171" s="835">
        <f t="shared" si="145"/>
        <v>0</v>
      </c>
      <c r="FX171" s="835">
        <f t="shared" si="146"/>
        <v>0</v>
      </c>
      <c r="FY171" s="834"/>
    </row>
    <row r="172" spans="1:181" x14ac:dyDescent="0.3">
      <c r="A172" s="19"/>
      <c r="B172" s="827" t="s">
        <v>440</v>
      </c>
      <c r="C172" s="835">
        <f>C142+C140</f>
        <v>1.3</v>
      </c>
      <c r="D172" s="835">
        <f t="shared" si="57"/>
        <v>1</v>
      </c>
      <c r="E172" s="835">
        <f t="shared" si="58"/>
        <v>8.9699999999999989</v>
      </c>
      <c r="F172" s="835">
        <f t="shared" si="59"/>
        <v>2.4254879999999996</v>
      </c>
      <c r="G172" s="834"/>
      <c r="H172" s="827" t="s">
        <v>440</v>
      </c>
      <c r="I172" s="835">
        <f>I142+I140</f>
        <v>1.3</v>
      </c>
      <c r="J172" s="835">
        <f t="shared" si="60"/>
        <v>1</v>
      </c>
      <c r="K172" s="835">
        <f t="shared" si="61"/>
        <v>11.5</v>
      </c>
      <c r="L172" s="835">
        <f t="shared" si="62"/>
        <v>3.1095999999999999</v>
      </c>
      <c r="M172" s="834"/>
      <c r="N172" s="827" t="s">
        <v>440</v>
      </c>
      <c r="O172" s="835">
        <f>O142+O140</f>
        <v>1.3</v>
      </c>
      <c r="P172" s="835">
        <f t="shared" si="63"/>
        <v>1</v>
      </c>
      <c r="Q172" s="835">
        <f t="shared" si="64"/>
        <v>9.7750000000000004</v>
      </c>
      <c r="R172" s="835">
        <f t="shared" si="65"/>
        <v>2.6431600000000004</v>
      </c>
      <c r="S172" s="834"/>
      <c r="T172" s="827" t="s">
        <v>440</v>
      </c>
      <c r="U172" s="835">
        <f>U142+U140</f>
        <v>1.3</v>
      </c>
      <c r="V172" s="835">
        <f t="shared" si="66"/>
        <v>1</v>
      </c>
      <c r="W172" s="835">
        <f t="shared" si="67"/>
        <v>10.925000000000001</v>
      </c>
      <c r="X172" s="835">
        <f t="shared" si="68"/>
        <v>2.9541200000000001</v>
      </c>
      <c r="Y172" s="834"/>
      <c r="Z172" s="827" t="s">
        <v>440</v>
      </c>
      <c r="AA172" s="835">
        <f>AA142+AA140</f>
        <v>1.3</v>
      </c>
      <c r="AB172" s="835">
        <f t="shared" si="69"/>
        <v>1</v>
      </c>
      <c r="AC172" s="835">
        <f t="shared" si="70"/>
        <v>8.9699999999999989</v>
      </c>
      <c r="AD172" s="835">
        <f t="shared" si="71"/>
        <v>2.4254879999999996</v>
      </c>
      <c r="AE172" s="834"/>
      <c r="AF172" s="827" t="s">
        <v>440</v>
      </c>
      <c r="AG172" s="835">
        <f>AG142+AG140</f>
        <v>1.3</v>
      </c>
      <c r="AH172" s="835">
        <f t="shared" si="72"/>
        <v>1</v>
      </c>
      <c r="AI172" s="835">
        <f t="shared" si="73"/>
        <v>11.5</v>
      </c>
      <c r="AJ172" s="835">
        <f t="shared" si="74"/>
        <v>3.1095999999999999</v>
      </c>
      <c r="AK172" s="834"/>
      <c r="AL172" s="827" t="s">
        <v>440</v>
      </c>
      <c r="AM172" s="835">
        <f>AM142+AM140</f>
        <v>1.3</v>
      </c>
      <c r="AN172" s="835">
        <f t="shared" si="75"/>
        <v>1</v>
      </c>
      <c r="AO172" s="835">
        <f t="shared" si="76"/>
        <v>9.7750000000000004</v>
      </c>
      <c r="AP172" s="835">
        <f t="shared" si="77"/>
        <v>2.6431600000000004</v>
      </c>
      <c r="AQ172" s="834"/>
      <c r="AR172" s="827" t="s">
        <v>440</v>
      </c>
      <c r="AS172" s="835">
        <f>AS142+AS140</f>
        <v>1.3</v>
      </c>
      <c r="AT172" s="835">
        <f t="shared" si="78"/>
        <v>1</v>
      </c>
      <c r="AU172" s="835">
        <f t="shared" si="79"/>
        <v>10.925000000000001</v>
      </c>
      <c r="AV172" s="835">
        <f t="shared" si="80"/>
        <v>2.9541200000000001</v>
      </c>
      <c r="AW172" s="834"/>
      <c r="AX172" s="827" t="s">
        <v>440</v>
      </c>
      <c r="AY172" s="835">
        <f>AY142+AY140</f>
        <v>1.3</v>
      </c>
      <c r="AZ172" s="835">
        <f t="shared" si="81"/>
        <v>1</v>
      </c>
      <c r="BA172" s="835">
        <f t="shared" si="82"/>
        <v>8.9699999999999989</v>
      </c>
      <c r="BB172" s="835">
        <f t="shared" si="83"/>
        <v>2.4254879999999996</v>
      </c>
      <c r="BC172" s="834"/>
      <c r="BD172" s="827" t="s">
        <v>440</v>
      </c>
      <c r="BE172" s="835">
        <f>BE142+BE140</f>
        <v>1.3</v>
      </c>
      <c r="BF172" s="835">
        <f t="shared" si="84"/>
        <v>1</v>
      </c>
      <c r="BG172" s="835">
        <f t="shared" si="85"/>
        <v>11.5</v>
      </c>
      <c r="BH172" s="835">
        <f t="shared" si="86"/>
        <v>3.1095999999999999</v>
      </c>
      <c r="BI172" s="834"/>
      <c r="BJ172" s="827" t="s">
        <v>440</v>
      </c>
      <c r="BK172" s="835">
        <f>BK142+BK140</f>
        <v>1.3</v>
      </c>
      <c r="BL172" s="835">
        <f t="shared" si="87"/>
        <v>1</v>
      </c>
      <c r="BM172" s="835">
        <f t="shared" si="88"/>
        <v>9.7750000000000004</v>
      </c>
      <c r="BN172" s="835">
        <f t="shared" si="89"/>
        <v>2.6431600000000004</v>
      </c>
      <c r="BO172" s="834"/>
      <c r="BP172" s="827" t="s">
        <v>440</v>
      </c>
      <c r="BQ172" s="835">
        <f>BQ142+BQ140</f>
        <v>1.3</v>
      </c>
      <c r="BR172" s="835">
        <f t="shared" si="90"/>
        <v>1</v>
      </c>
      <c r="BS172" s="835">
        <f t="shared" si="91"/>
        <v>10.925000000000001</v>
      </c>
      <c r="BT172" s="835">
        <f t="shared" si="92"/>
        <v>2.9541200000000001</v>
      </c>
      <c r="BU172" s="834"/>
      <c r="BV172" s="827" t="s">
        <v>440</v>
      </c>
      <c r="BW172" s="835">
        <f>BW142+BW140</f>
        <v>1.3</v>
      </c>
      <c r="BX172" s="835">
        <f t="shared" si="93"/>
        <v>1</v>
      </c>
      <c r="BY172" s="835">
        <f t="shared" si="94"/>
        <v>8.9699999999999989</v>
      </c>
      <c r="BZ172" s="835">
        <f t="shared" si="95"/>
        <v>2.4254879999999996</v>
      </c>
      <c r="CA172" s="834"/>
      <c r="CB172" s="827" t="s">
        <v>440</v>
      </c>
      <c r="CC172" s="835">
        <f>CC142+CC140</f>
        <v>1.3</v>
      </c>
      <c r="CD172" s="835">
        <f t="shared" si="96"/>
        <v>1</v>
      </c>
      <c r="CE172" s="835">
        <f t="shared" si="97"/>
        <v>11.5</v>
      </c>
      <c r="CF172" s="835">
        <f t="shared" si="98"/>
        <v>3.1095999999999999</v>
      </c>
      <c r="CG172" s="834"/>
      <c r="CH172" s="827" t="s">
        <v>440</v>
      </c>
      <c r="CI172" s="835">
        <f>CI142+CI140</f>
        <v>1.3</v>
      </c>
      <c r="CJ172" s="835">
        <f t="shared" si="99"/>
        <v>1</v>
      </c>
      <c r="CK172" s="835">
        <f t="shared" si="100"/>
        <v>9.7750000000000004</v>
      </c>
      <c r="CL172" s="835">
        <f t="shared" si="101"/>
        <v>2.6431600000000004</v>
      </c>
      <c r="CM172" s="834"/>
      <c r="CN172" s="827" t="s">
        <v>440</v>
      </c>
      <c r="CO172" s="835">
        <f>CO142+CO140</f>
        <v>1.3</v>
      </c>
      <c r="CP172" s="835">
        <f t="shared" si="102"/>
        <v>1</v>
      </c>
      <c r="CQ172" s="835">
        <f t="shared" si="103"/>
        <v>10.925000000000001</v>
      </c>
      <c r="CR172" s="835">
        <f t="shared" si="104"/>
        <v>2.9541200000000001</v>
      </c>
      <c r="CS172" s="834"/>
      <c r="CT172" s="827" t="s">
        <v>440</v>
      </c>
      <c r="CU172" s="835">
        <f>CU142+CU140</f>
        <v>1.3</v>
      </c>
      <c r="CV172" s="835">
        <f t="shared" si="105"/>
        <v>1</v>
      </c>
      <c r="CW172" s="835">
        <f t="shared" si="106"/>
        <v>8.9699999999999989</v>
      </c>
      <c r="CX172" s="835">
        <f t="shared" si="107"/>
        <v>2.4254879999999996</v>
      </c>
      <c r="CY172" s="834"/>
      <c r="CZ172" s="827" t="s">
        <v>440</v>
      </c>
      <c r="DA172" s="835">
        <f>DA142+DA140</f>
        <v>1.3</v>
      </c>
      <c r="DB172" s="835">
        <f t="shared" si="108"/>
        <v>1</v>
      </c>
      <c r="DC172" s="835">
        <f t="shared" si="109"/>
        <v>11.5</v>
      </c>
      <c r="DD172" s="835">
        <f t="shared" si="110"/>
        <v>3.1095999999999999</v>
      </c>
      <c r="DE172" s="834"/>
      <c r="DF172" s="827" t="s">
        <v>440</v>
      </c>
      <c r="DG172" s="835">
        <f>DG142+DG140</f>
        <v>1.3</v>
      </c>
      <c r="DH172" s="835">
        <f t="shared" si="111"/>
        <v>1</v>
      </c>
      <c r="DI172" s="835">
        <f t="shared" si="112"/>
        <v>9.7750000000000004</v>
      </c>
      <c r="DJ172" s="835">
        <f t="shared" si="113"/>
        <v>2.6431600000000004</v>
      </c>
      <c r="DK172" s="834"/>
      <c r="DL172" s="827" t="s">
        <v>440</v>
      </c>
      <c r="DM172" s="835">
        <f>DM142+DM140</f>
        <v>1.3</v>
      </c>
      <c r="DN172" s="835">
        <f t="shared" si="114"/>
        <v>1</v>
      </c>
      <c r="DO172" s="835">
        <f t="shared" si="115"/>
        <v>10.925000000000001</v>
      </c>
      <c r="DP172" s="835">
        <f t="shared" si="116"/>
        <v>2.9541200000000001</v>
      </c>
      <c r="DQ172" s="834"/>
      <c r="DR172" s="827" t="s">
        <v>440</v>
      </c>
      <c r="DS172" s="835">
        <f>DS142+DS140</f>
        <v>1.3</v>
      </c>
      <c r="DT172" s="835">
        <f t="shared" si="117"/>
        <v>1</v>
      </c>
      <c r="DU172" s="835">
        <f t="shared" si="118"/>
        <v>8.9699999999999989</v>
      </c>
      <c r="DV172" s="835">
        <f t="shared" si="119"/>
        <v>2.4254879999999996</v>
      </c>
      <c r="DW172" s="834"/>
      <c r="DX172" s="827" t="s">
        <v>440</v>
      </c>
      <c r="DY172" s="835">
        <f>DY142+DY140</f>
        <v>1.3</v>
      </c>
      <c r="DZ172" s="835">
        <f t="shared" si="120"/>
        <v>1</v>
      </c>
      <c r="EA172" s="835">
        <f t="shared" si="121"/>
        <v>11.5</v>
      </c>
      <c r="EB172" s="835">
        <f t="shared" si="122"/>
        <v>3.1095999999999999</v>
      </c>
      <c r="EC172" s="834"/>
      <c r="ED172" s="827" t="s">
        <v>440</v>
      </c>
      <c r="EE172" s="835">
        <f>EE142+EE140</f>
        <v>1.3</v>
      </c>
      <c r="EF172" s="835">
        <f t="shared" si="123"/>
        <v>1</v>
      </c>
      <c r="EG172" s="835">
        <f t="shared" si="124"/>
        <v>9.7750000000000004</v>
      </c>
      <c r="EH172" s="835">
        <f t="shared" si="125"/>
        <v>2.6431600000000004</v>
      </c>
      <c r="EI172" s="834"/>
      <c r="EJ172" s="827" t="s">
        <v>440</v>
      </c>
      <c r="EK172" s="835">
        <f>EK142+EK140</f>
        <v>1.3</v>
      </c>
      <c r="EL172" s="835">
        <f t="shared" si="126"/>
        <v>1</v>
      </c>
      <c r="EM172" s="835">
        <f t="shared" si="127"/>
        <v>10.925000000000001</v>
      </c>
      <c r="EN172" s="835">
        <f t="shared" si="128"/>
        <v>2.9541200000000001</v>
      </c>
      <c r="EO172" s="834"/>
      <c r="EP172" s="827" t="s">
        <v>440</v>
      </c>
      <c r="EQ172" s="835">
        <f>EQ142+EQ140</f>
        <v>1.3</v>
      </c>
      <c r="ER172" s="835">
        <f t="shared" si="129"/>
        <v>1</v>
      </c>
      <c r="ES172" s="835">
        <f t="shared" si="130"/>
        <v>8.9699999999999989</v>
      </c>
      <c r="ET172" s="835">
        <f t="shared" si="131"/>
        <v>2.4254879999999996</v>
      </c>
      <c r="EU172" s="834"/>
      <c r="EV172" s="827" t="s">
        <v>440</v>
      </c>
      <c r="EW172" s="835">
        <f>EW142+EW140</f>
        <v>1.3</v>
      </c>
      <c r="EX172" s="835">
        <f t="shared" si="132"/>
        <v>1</v>
      </c>
      <c r="EY172" s="835">
        <f t="shared" si="133"/>
        <v>0</v>
      </c>
      <c r="EZ172" s="835">
        <f t="shared" si="134"/>
        <v>0</v>
      </c>
      <c r="FA172" s="834"/>
      <c r="FB172" s="827" t="s">
        <v>440</v>
      </c>
      <c r="FC172" s="835">
        <f>FC142+FC140</f>
        <v>1.3</v>
      </c>
      <c r="FD172" s="835">
        <f t="shared" si="135"/>
        <v>1</v>
      </c>
      <c r="FE172" s="835">
        <f t="shared" si="136"/>
        <v>0</v>
      </c>
      <c r="FF172" s="835">
        <f t="shared" si="137"/>
        <v>0</v>
      </c>
      <c r="FG172" s="834"/>
      <c r="FH172" s="827" t="s">
        <v>440</v>
      </c>
      <c r="FI172" s="835">
        <f>FI142+FI140</f>
        <v>1.3</v>
      </c>
      <c r="FJ172" s="835">
        <f t="shared" si="138"/>
        <v>1</v>
      </c>
      <c r="FK172" s="835">
        <f t="shared" si="139"/>
        <v>0</v>
      </c>
      <c r="FL172" s="835">
        <f t="shared" si="140"/>
        <v>0</v>
      </c>
      <c r="FM172" s="834"/>
      <c r="FN172" s="827" t="s">
        <v>440</v>
      </c>
      <c r="FO172" s="835">
        <f>FO142+FO140</f>
        <v>1.3</v>
      </c>
      <c r="FP172" s="835">
        <f t="shared" si="141"/>
        <v>1</v>
      </c>
      <c r="FQ172" s="835">
        <f t="shared" si="142"/>
        <v>0</v>
      </c>
      <c r="FR172" s="835">
        <f t="shared" si="143"/>
        <v>0</v>
      </c>
      <c r="FS172" s="834"/>
      <c r="FT172" s="827" t="s">
        <v>440</v>
      </c>
      <c r="FU172" s="835">
        <f>FU142+FU140</f>
        <v>1.3</v>
      </c>
      <c r="FV172" s="835">
        <f t="shared" si="144"/>
        <v>1</v>
      </c>
      <c r="FW172" s="835">
        <f t="shared" si="145"/>
        <v>0</v>
      </c>
      <c r="FX172" s="835">
        <f t="shared" si="146"/>
        <v>0</v>
      </c>
      <c r="FY172" s="834"/>
    </row>
    <row r="173" spans="1:181" x14ac:dyDescent="0.3">
      <c r="A173" s="19"/>
      <c r="B173" s="827" t="s">
        <v>439</v>
      </c>
      <c r="C173" s="835">
        <f>IF(E106&lt;0,C142+C140+C141,C140)</f>
        <v>1.5</v>
      </c>
      <c r="D173" s="835">
        <f t="shared" si="57"/>
        <v>1</v>
      </c>
      <c r="E173" s="835">
        <f t="shared" si="58"/>
        <v>8.9699999999999989</v>
      </c>
      <c r="F173" s="835">
        <f t="shared" si="59"/>
        <v>3.1717919999999995</v>
      </c>
      <c r="G173" s="834"/>
      <c r="H173" s="827" t="s">
        <v>439</v>
      </c>
      <c r="I173" s="835">
        <f>IF(K106&lt;0,I142+I140+I141,I140)</f>
        <v>1.5</v>
      </c>
      <c r="J173" s="835">
        <f t="shared" si="60"/>
        <v>1</v>
      </c>
      <c r="K173" s="835">
        <f t="shared" si="61"/>
        <v>11.5</v>
      </c>
      <c r="L173" s="835">
        <f t="shared" si="62"/>
        <v>4.0663999999999998</v>
      </c>
      <c r="M173" s="834"/>
      <c r="N173" s="827" t="s">
        <v>439</v>
      </c>
      <c r="O173" s="835">
        <f>IF(Q106&lt;0,O142+O140+O141,O140)</f>
        <v>1.5</v>
      </c>
      <c r="P173" s="835">
        <f t="shared" si="63"/>
        <v>1</v>
      </c>
      <c r="Q173" s="835">
        <f t="shared" si="64"/>
        <v>9.7750000000000004</v>
      </c>
      <c r="R173" s="835">
        <f t="shared" si="65"/>
        <v>3.4564400000000002</v>
      </c>
      <c r="S173" s="834"/>
      <c r="T173" s="827" t="s">
        <v>439</v>
      </c>
      <c r="U173" s="835">
        <f>IF(W106&lt;0,U142+U140+U141,U140)</f>
        <v>1.5</v>
      </c>
      <c r="V173" s="835">
        <f t="shared" si="66"/>
        <v>1</v>
      </c>
      <c r="W173" s="835">
        <f t="shared" si="67"/>
        <v>10.925000000000001</v>
      </c>
      <c r="X173" s="835">
        <f t="shared" si="68"/>
        <v>3.8630800000000001</v>
      </c>
      <c r="Y173" s="834"/>
      <c r="Z173" s="827" t="s">
        <v>439</v>
      </c>
      <c r="AA173" s="835">
        <f>IF(AC106&lt;0,AA142+AA140+AA141,AA140)</f>
        <v>1.5</v>
      </c>
      <c r="AB173" s="835">
        <f t="shared" si="69"/>
        <v>1</v>
      </c>
      <c r="AC173" s="835">
        <f t="shared" si="70"/>
        <v>8.9699999999999989</v>
      </c>
      <c r="AD173" s="835">
        <f t="shared" si="71"/>
        <v>3.1717919999999995</v>
      </c>
      <c r="AE173" s="834"/>
      <c r="AF173" s="827" t="s">
        <v>439</v>
      </c>
      <c r="AG173" s="835">
        <f>IF(AI106&lt;0,AG142+AG140+AG141,AG140)</f>
        <v>1.5</v>
      </c>
      <c r="AH173" s="835">
        <f t="shared" si="72"/>
        <v>1</v>
      </c>
      <c r="AI173" s="835">
        <f t="shared" si="73"/>
        <v>11.5</v>
      </c>
      <c r="AJ173" s="835">
        <f t="shared" si="74"/>
        <v>4.0663999999999998</v>
      </c>
      <c r="AK173" s="834"/>
      <c r="AL173" s="827" t="s">
        <v>439</v>
      </c>
      <c r="AM173" s="835">
        <f>IF(AO106&lt;0,AM142+AM140+AM141,AM140)</f>
        <v>1.5</v>
      </c>
      <c r="AN173" s="835">
        <f t="shared" si="75"/>
        <v>1</v>
      </c>
      <c r="AO173" s="835">
        <f t="shared" si="76"/>
        <v>9.7750000000000004</v>
      </c>
      <c r="AP173" s="835">
        <f t="shared" si="77"/>
        <v>3.4564400000000002</v>
      </c>
      <c r="AQ173" s="834"/>
      <c r="AR173" s="827" t="s">
        <v>439</v>
      </c>
      <c r="AS173" s="835">
        <f>IF(AU106&lt;0,AS142+AS140+AS141,AS140)</f>
        <v>1.5</v>
      </c>
      <c r="AT173" s="835">
        <f t="shared" si="78"/>
        <v>1</v>
      </c>
      <c r="AU173" s="835">
        <f t="shared" si="79"/>
        <v>10.925000000000001</v>
      </c>
      <c r="AV173" s="835">
        <f t="shared" si="80"/>
        <v>3.8630800000000001</v>
      </c>
      <c r="AW173" s="834"/>
      <c r="AX173" s="827" t="s">
        <v>439</v>
      </c>
      <c r="AY173" s="835">
        <f>IF(BA106&lt;0,AY142+AY140+AY141,AY140)</f>
        <v>1.5</v>
      </c>
      <c r="AZ173" s="835">
        <f t="shared" si="81"/>
        <v>1</v>
      </c>
      <c r="BA173" s="835">
        <f t="shared" si="82"/>
        <v>8.9699999999999989</v>
      </c>
      <c r="BB173" s="835">
        <f t="shared" si="83"/>
        <v>3.1717919999999995</v>
      </c>
      <c r="BC173" s="834"/>
      <c r="BD173" s="827" t="s">
        <v>439</v>
      </c>
      <c r="BE173" s="835">
        <f>IF(BG106&lt;0,BE142+BE140+BE141,BE140)</f>
        <v>1.5</v>
      </c>
      <c r="BF173" s="835">
        <f t="shared" si="84"/>
        <v>1</v>
      </c>
      <c r="BG173" s="835">
        <f t="shared" si="85"/>
        <v>11.5</v>
      </c>
      <c r="BH173" s="835">
        <f t="shared" si="86"/>
        <v>4.0663999999999998</v>
      </c>
      <c r="BI173" s="834"/>
      <c r="BJ173" s="827" t="s">
        <v>439</v>
      </c>
      <c r="BK173" s="835">
        <f>IF(BM106&lt;0,BK142+BK140+BK141,BK140)</f>
        <v>1.5</v>
      </c>
      <c r="BL173" s="835">
        <f t="shared" si="87"/>
        <v>1</v>
      </c>
      <c r="BM173" s="835">
        <f t="shared" si="88"/>
        <v>9.7750000000000004</v>
      </c>
      <c r="BN173" s="835">
        <f t="shared" si="89"/>
        <v>3.4564400000000002</v>
      </c>
      <c r="BO173" s="834"/>
      <c r="BP173" s="827" t="s">
        <v>439</v>
      </c>
      <c r="BQ173" s="835">
        <f>IF(BS106&lt;0,BQ142+BQ140+BQ141,BQ140)</f>
        <v>1.5</v>
      </c>
      <c r="BR173" s="835">
        <f t="shared" si="90"/>
        <v>1</v>
      </c>
      <c r="BS173" s="835">
        <f t="shared" si="91"/>
        <v>10.925000000000001</v>
      </c>
      <c r="BT173" s="835">
        <f t="shared" si="92"/>
        <v>3.8630800000000001</v>
      </c>
      <c r="BU173" s="834"/>
      <c r="BV173" s="827" t="s">
        <v>439</v>
      </c>
      <c r="BW173" s="835">
        <f>IF(BY106&lt;0,BW142+BW140+BW141,BW140)</f>
        <v>1.5</v>
      </c>
      <c r="BX173" s="835">
        <f t="shared" si="93"/>
        <v>1</v>
      </c>
      <c r="BY173" s="835">
        <f t="shared" si="94"/>
        <v>8.9699999999999989</v>
      </c>
      <c r="BZ173" s="835">
        <f t="shared" si="95"/>
        <v>3.1717919999999995</v>
      </c>
      <c r="CA173" s="834"/>
      <c r="CB173" s="827" t="s">
        <v>439</v>
      </c>
      <c r="CC173" s="835">
        <f>IF(CE106&lt;0,CC142+CC140+CC141,CC140)</f>
        <v>1.5</v>
      </c>
      <c r="CD173" s="835">
        <f t="shared" si="96"/>
        <v>1</v>
      </c>
      <c r="CE173" s="835">
        <f t="shared" si="97"/>
        <v>11.5</v>
      </c>
      <c r="CF173" s="835">
        <f t="shared" si="98"/>
        <v>4.0663999999999998</v>
      </c>
      <c r="CG173" s="834"/>
      <c r="CH173" s="827" t="s">
        <v>439</v>
      </c>
      <c r="CI173" s="835">
        <f>IF(CK106&lt;0,CI142+CI140+CI141,CI140)</f>
        <v>1.5</v>
      </c>
      <c r="CJ173" s="835">
        <f t="shared" si="99"/>
        <v>1</v>
      </c>
      <c r="CK173" s="835">
        <f t="shared" si="100"/>
        <v>9.7750000000000004</v>
      </c>
      <c r="CL173" s="835">
        <f t="shared" si="101"/>
        <v>3.4564400000000002</v>
      </c>
      <c r="CM173" s="834"/>
      <c r="CN173" s="827" t="s">
        <v>439</v>
      </c>
      <c r="CO173" s="835">
        <f>IF(CQ106&lt;0,CO142+CO140+CO141,CO140)</f>
        <v>1.5</v>
      </c>
      <c r="CP173" s="835">
        <f t="shared" si="102"/>
        <v>1</v>
      </c>
      <c r="CQ173" s="835">
        <f t="shared" si="103"/>
        <v>10.925000000000001</v>
      </c>
      <c r="CR173" s="835">
        <f t="shared" si="104"/>
        <v>3.8630800000000001</v>
      </c>
      <c r="CS173" s="834"/>
      <c r="CT173" s="827" t="s">
        <v>439</v>
      </c>
      <c r="CU173" s="835">
        <f>IF(CW106&lt;0,CU142+CU140+CU141,CU140)</f>
        <v>1.5</v>
      </c>
      <c r="CV173" s="835">
        <f t="shared" si="105"/>
        <v>1</v>
      </c>
      <c r="CW173" s="835">
        <f t="shared" si="106"/>
        <v>8.9699999999999989</v>
      </c>
      <c r="CX173" s="835">
        <f t="shared" si="107"/>
        <v>3.1717919999999995</v>
      </c>
      <c r="CY173" s="834"/>
      <c r="CZ173" s="827" t="s">
        <v>439</v>
      </c>
      <c r="DA173" s="835">
        <f>IF(DC106&lt;0,DA142+DA140+DA141,DA140)</f>
        <v>1.5</v>
      </c>
      <c r="DB173" s="835">
        <f t="shared" si="108"/>
        <v>1</v>
      </c>
      <c r="DC173" s="835">
        <f t="shared" si="109"/>
        <v>11.5</v>
      </c>
      <c r="DD173" s="835">
        <f t="shared" si="110"/>
        <v>4.0663999999999998</v>
      </c>
      <c r="DE173" s="834"/>
      <c r="DF173" s="827" t="s">
        <v>439</v>
      </c>
      <c r="DG173" s="835">
        <f>IF(DI106&lt;0,DG142+DG140+DG141,DG140)</f>
        <v>1.5</v>
      </c>
      <c r="DH173" s="835">
        <f t="shared" si="111"/>
        <v>1</v>
      </c>
      <c r="DI173" s="835">
        <f t="shared" si="112"/>
        <v>9.7750000000000004</v>
      </c>
      <c r="DJ173" s="835">
        <f t="shared" si="113"/>
        <v>3.4564400000000002</v>
      </c>
      <c r="DK173" s="834"/>
      <c r="DL173" s="827" t="s">
        <v>439</v>
      </c>
      <c r="DM173" s="835">
        <f>IF(DO106&lt;0,DM142+DM140+DM141,DM140)</f>
        <v>1.5</v>
      </c>
      <c r="DN173" s="835">
        <f t="shared" si="114"/>
        <v>1</v>
      </c>
      <c r="DO173" s="835">
        <f t="shared" si="115"/>
        <v>10.925000000000001</v>
      </c>
      <c r="DP173" s="835">
        <f t="shared" si="116"/>
        <v>3.8630800000000001</v>
      </c>
      <c r="DQ173" s="834"/>
      <c r="DR173" s="827" t="s">
        <v>439</v>
      </c>
      <c r="DS173" s="835">
        <f>IF(DU106&lt;0,DS142+DS140+DS141,DS140)</f>
        <v>1.5</v>
      </c>
      <c r="DT173" s="835">
        <f t="shared" si="117"/>
        <v>1</v>
      </c>
      <c r="DU173" s="835">
        <f t="shared" si="118"/>
        <v>8.9699999999999989</v>
      </c>
      <c r="DV173" s="835">
        <f t="shared" si="119"/>
        <v>3.1717919999999995</v>
      </c>
      <c r="DW173" s="834"/>
      <c r="DX173" s="827" t="s">
        <v>439</v>
      </c>
      <c r="DY173" s="835">
        <f>IF(EA106&lt;0,DY142+DY140+DY141,DY140)</f>
        <v>1.5</v>
      </c>
      <c r="DZ173" s="835">
        <f t="shared" si="120"/>
        <v>1</v>
      </c>
      <c r="EA173" s="835">
        <f t="shared" si="121"/>
        <v>11.5</v>
      </c>
      <c r="EB173" s="835">
        <f t="shared" si="122"/>
        <v>4.0663999999999998</v>
      </c>
      <c r="EC173" s="834"/>
      <c r="ED173" s="827" t="s">
        <v>439</v>
      </c>
      <c r="EE173" s="835">
        <f>IF(EG106&lt;0,EE142+EE140+EE141,EE140)</f>
        <v>1.5</v>
      </c>
      <c r="EF173" s="835">
        <f t="shared" si="123"/>
        <v>1</v>
      </c>
      <c r="EG173" s="835">
        <f t="shared" si="124"/>
        <v>9.7750000000000004</v>
      </c>
      <c r="EH173" s="835">
        <f t="shared" si="125"/>
        <v>3.4564400000000002</v>
      </c>
      <c r="EI173" s="834"/>
      <c r="EJ173" s="827" t="s">
        <v>439</v>
      </c>
      <c r="EK173" s="835">
        <f>IF(EM106&lt;0,EK142+EK140+EK141,EK140)</f>
        <v>1.5</v>
      </c>
      <c r="EL173" s="835">
        <f t="shared" si="126"/>
        <v>1</v>
      </c>
      <c r="EM173" s="835">
        <f t="shared" si="127"/>
        <v>10.925000000000001</v>
      </c>
      <c r="EN173" s="835">
        <f t="shared" si="128"/>
        <v>3.8630800000000001</v>
      </c>
      <c r="EO173" s="834"/>
      <c r="EP173" s="827" t="s">
        <v>439</v>
      </c>
      <c r="EQ173" s="835">
        <f>IF(ES106&lt;0,EQ142+EQ140+EQ141,EQ140)</f>
        <v>1.5</v>
      </c>
      <c r="ER173" s="835">
        <f t="shared" si="129"/>
        <v>1</v>
      </c>
      <c r="ES173" s="835">
        <f t="shared" si="130"/>
        <v>8.9699999999999989</v>
      </c>
      <c r="ET173" s="835">
        <f t="shared" si="131"/>
        <v>3.1717919999999995</v>
      </c>
      <c r="EU173" s="834"/>
      <c r="EV173" s="827" t="s">
        <v>439</v>
      </c>
      <c r="EW173" s="835">
        <f>IF(EY106&lt;0,EW142+EW140+EW141,EW140)</f>
        <v>1.5</v>
      </c>
      <c r="EX173" s="835">
        <f t="shared" si="132"/>
        <v>1</v>
      </c>
      <c r="EY173" s="835">
        <f t="shared" si="133"/>
        <v>0</v>
      </c>
      <c r="EZ173" s="835">
        <f t="shared" si="134"/>
        <v>0</v>
      </c>
      <c r="FA173" s="834"/>
      <c r="FB173" s="827" t="s">
        <v>439</v>
      </c>
      <c r="FC173" s="835">
        <f>IF(FE106&lt;0,FC142+FC140+FC141,FC140)</f>
        <v>1.5</v>
      </c>
      <c r="FD173" s="835">
        <f t="shared" si="135"/>
        <v>1</v>
      </c>
      <c r="FE173" s="835">
        <f t="shared" si="136"/>
        <v>0</v>
      </c>
      <c r="FF173" s="835">
        <f t="shared" si="137"/>
        <v>0</v>
      </c>
      <c r="FG173" s="834"/>
      <c r="FH173" s="827" t="s">
        <v>439</v>
      </c>
      <c r="FI173" s="835">
        <f>IF(FK106&lt;0,FI142+FI140+FI141,FI140)</f>
        <v>1.5</v>
      </c>
      <c r="FJ173" s="835">
        <f t="shared" si="138"/>
        <v>1</v>
      </c>
      <c r="FK173" s="835">
        <f t="shared" si="139"/>
        <v>0</v>
      </c>
      <c r="FL173" s="835">
        <f t="shared" si="140"/>
        <v>0</v>
      </c>
      <c r="FM173" s="834"/>
      <c r="FN173" s="827" t="s">
        <v>439</v>
      </c>
      <c r="FO173" s="835">
        <f>IF(FQ106&lt;0,FO142+FO140+FO141,FO140)</f>
        <v>1.5</v>
      </c>
      <c r="FP173" s="835">
        <f t="shared" si="141"/>
        <v>1</v>
      </c>
      <c r="FQ173" s="835">
        <f t="shared" si="142"/>
        <v>0</v>
      </c>
      <c r="FR173" s="835">
        <f t="shared" si="143"/>
        <v>0</v>
      </c>
      <c r="FS173" s="834"/>
      <c r="FT173" s="827" t="s">
        <v>439</v>
      </c>
      <c r="FU173" s="835">
        <f>IF(FW106&lt;0,FU142+FU140+FU141,FU140)</f>
        <v>1.5</v>
      </c>
      <c r="FV173" s="835">
        <f t="shared" si="144"/>
        <v>1</v>
      </c>
      <c r="FW173" s="835">
        <f t="shared" si="145"/>
        <v>0</v>
      </c>
      <c r="FX173" s="835">
        <f t="shared" si="146"/>
        <v>0</v>
      </c>
      <c r="FY173" s="834"/>
    </row>
    <row r="174" spans="1:181" x14ac:dyDescent="0.3">
      <c r="A174" s="19"/>
      <c r="B174" s="827" t="s">
        <v>438</v>
      </c>
      <c r="C174" s="835">
        <f>C141+C140</f>
        <v>0.7</v>
      </c>
      <c r="D174" s="835">
        <f t="shared" si="57"/>
        <v>0.7</v>
      </c>
      <c r="E174" s="835">
        <f t="shared" si="58"/>
        <v>8.6189999999999998</v>
      </c>
      <c r="F174" s="835">
        <f t="shared" si="59"/>
        <v>2.3305775999999998</v>
      </c>
      <c r="G174" s="834"/>
      <c r="H174" s="827" t="s">
        <v>438</v>
      </c>
      <c r="I174" s="835">
        <f>I141+I140</f>
        <v>0.7</v>
      </c>
      <c r="J174" s="835">
        <f t="shared" si="60"/>
        <v>0.7</v>
      </c>
      <c r="K174" s="835">
        <f t="shared" si="61"/>
        <v>11.05</v>
      </c>
      <c r="L174" s="835">
        <f t="shared" si="62"/>
        <v>2.9879199999999999</v>
      </c>
      <c r="M174" s="834"/>
      <c r="N174" s="827" t="s">
        <v>438</v>
      </c>
      <c r="O174" s="835">
        <f>O141+O140</f>
        <v>0.7</v>
      </c>
      <c r="P174" s="835">
        <f t="shared" si="63"/>
        <v>0.7</v>
      </c>
      <c r="Q174" s="835">
        <f t="shared" si="64"/>
        <v>9.3925000000000001</v>
      </c>
      <c r="R174" s="835">
        <f t="shared" si="65"/>
        <v>2.5397319999999999</v>
      </c>
      <c r="S174" s="834"/>
      <c r="T174" s="827" t="s">
        <v>438</v>
      </c>
      <c r="U174" s="835">
        <f>U141+U140</f>
        <v>0.7</v>
      </c>
      <c r="V174" s="835">
        <f t="shared" si="66"/>
        <v>0.7</v>
      </c>
      <c r="W174" s="835">
        <f t="shared" si="67"/>
        <v>10.4975</v>
      </c>
      <c r="X174" s="835">
        <f t="shared" si="68"/>
        <v>2.838524</v>
      </c>
      <c r="Y174" s="834"/>
      <c r="Z174" s="827" t="s">
        <v>438</v>
      </c>
      <c r="AA174" s="835">
        <f>AA141+AA140</f>
        <v>0.7</v>
      </c>
      <c r="AB174" s="835">
        <f t="shared" si="69"/>
        <v>0.7</v>
      </c>
      <c r="AC174" s="835">
        <f t="shared" si="70"/>
        <v>8.6189999999999998</v>
      </c>
      <c r="AD174" s="835">
        <f t="shared" si="71"/>
        <v>2.3305775999999998</v>
      </c>
      <c r="AE174" s="834"/>
      <c r="AF174" s="827" t="s">
        <v>438</v>
      </c>
      <c r="AG174" s="835">
        <f>AG141+AG140</f>
        <v>0.7</v>
      </c>
      <c r="AH174" s="835">
        <f t="shared" si="72"/>
        <v>0.7</v>
      </c>
      <c r="AI174" s="835">
        <f t="shared" si="73"/>
        <v>11.05</v>
      </c>
      <c r="AJ174" s="835">
        <f t="shared" si="74"/>
        <v>2.9879199999999999</v>
      </c>
      <c r="AK174" s="834"/>
      <c r="AL174" s="827" t="s">
        <v>438</v>
      </c>
      <c r="AM174" s="835">
        <f>AM141+AM140</f>
        <v>0.7</v>
      </c>
      <c r="AN174" s="835">
        <f t="shared" si="75"/>
        <v>0.7</v>
      </c>
      <c r="AO174" s="835">
        <f t="shared" si="76"/>
        <v>9.3925000000000001</v>
      </c>
      <c r="AP174" s="835">
        <f t="shared" si="77"/>
        <v>2.5397319999999999</v>
      </c>
      <c r="AQ174" s="834"/>
      <c r="AR174" s="827" t="s">
        <v>438</v>
      </c>
      <c r="AS174" s="835">
        <f>AS141+AS140</f>
        <v>0.7</v>
      </c>
      <c r="AT174" s="835">
        <f t="shared" si="78"/>
        <v>0.7</v>
      </c>
      <c r="AU174" s="835">
        <f t="shared" si="79"/>
        <v>10.4975</v>
      </c>
      <c r="AV174" s="835">
        <f t="shared" si="80"/>
        <v>2.838524</v>
      </c>
      <c r="AW174" s="834"/>
      <c r="AX174" s="827" t="s">
        <v>438</v>
      </c>
      <c r="AY174" s="835">
        <f>AY141+AY140</f>
        <v>0.7</v>
      </c>
      <c r="AZ174" s="835">
        <f t="shared" si="81"/>
        <v>0.7</v>
      </c>
      <c r="BA174" s="835">
        <f t="shared" si="82"/>
        <v>8.6189999999999998</v>
      </c>
      <c r="BB174" s="835">
        <f t="shared" si="83"/>
        <v>2.3305775999999998</v>
      </c>
      <c r="BC174" s="834"/>
      <c r="BD174" s="827" t="s">
        <v>438</v>
      </c>
      <c r="BE174" s="835">
        <f>BE141+BE140</f>
        <v>0.7</v>
      </c>
      <c r="BF174" s="835">
        <f t="shared" si="84"/>
        <v>0.7</v>
      </c>
      <c r="BG174" s="835">
        <f t="shared" si="85"/>
        <v>11.05</v>
      </c>
      <c r="BH174" s="835">
        <f t="shared" si="86"/>
        <v>2.9879199999999999</v>
      </c>
      <c r="BI174" s="834"/>
      <c r="BJ174" s="827" t="s">
        <v>438</v>
      </c>
      <c r="BK174" s="835">
        <f>BK141+BK140</f>
        <v>0.7</v>
      </c>
      <c r="BL174" s="835">
        <f t="shared" si="87"/>
        <v>0.7</v>
      </c>
      <c r="BM174" s="835">
        <f t="shared" si="88"/>
        <v>9.3925000000000001</v>
      </c>
      <c r="BN174" s="835">
        <f t="shared" si="89"/>
        <v>2.5397319999999999</v>
      </c>
      <c r="BO174" s="834"/>
      <c r="BP174" s="827" t="s">
        <v>438</v>
      </c>
      <c r="BQ174" s="835">
        <f>BQ141+BQ140</f>
        <v>0.7</v>
      </c>
      <c r="BR174" s="835">
        <f t="shared" si="90"/>
        <v>0.7</v>
      </c>
      <c r="BS174" s="835">
        <f t="shared" si="91"/>
        <v>10.4975</v>
      </c>
      <c r="BT174" s="835">
        <f t="shared" si="92"/>
        <v>2.838524</v>
      </c>
      <c r="BU174" s="834"/>
      <c r="BV174" s="827" t="s">
        <v>438</v>
      </c>
      <c r="BW174" s="835">
        <f>BW141+BW140</f>
        <v>0.7</v>
      </c>
      <c r="BX174" s="835">
        <f t="shared" si="93"/>
        <v>0.7</v>
      </c>
      <c r="BY174" s="835">
        <f t="shared" si="94"/>
        <v>8.6189999999999998</v>
      </c>
      <c r="BZ174" s="835">
        <f t="shared" si="95"/>
        <v>2.3305775999999998</v>
      </c>
      <c r="CA174" s="834"/>
      <c r="CB174" s="827" t="s">
        <v>438</v>
      </c>
      <c r="CC174" s="835">
        <f>CC141+CC140</f>
        <v>0.7</v>
      </c>
      <c r="CD174" s="835">
        <f t="shared" si="96"/>
        <v>0.7</v>
      </c>
      <c r="CE174" s="835">
        <f t="shared" si="97"/>
        <v>11.05</v>
      </c>
      <c r="CF174" s="835">
        <f t="shared" si="98"/>
        <v>2.9879199999999999</v>
      </c>
      <c r="CG174" s="834"/>
      <c r="CH174" s="827" t="s">
        <v>438</v>
      </c>
      <c r="CI174" s="835">
        <f>CI141+CI140</f>
        <v>0.7</v>
      </c>
      <c r="CJ174" s="835">
        <f t="shared" si="99"/>
        <v>0.7</v>
      </c>
      <c r="CK174" s="835">
        <f t="shared" si="100"/>
        <v>9.3925000000000001</v>
      </c>
      <c r="CL174" s="835">
        <f t="shared" si="101"/>
        <v>2.5397319999999999</v>
      </c>
      <c r="CM174" s="834"/>
      <c r="CN174" s="827" t="s">
        <v>438</v>
      </c>
      <c r="CO174" s="835">
        <f>CO141+CO140</f>
        <v>0.7</v>
      </c>
      <c r="CP174" s="835">
        <f t="shared" si="102"/>
        <v>0.7</v>
      </c>
      <c r="CQ174" s="835">
        <f t="shared" si="103"/>
        <v>10.4975</v>
      </c>
      <c r="CR174" s="835">
        <f t="shared" si="104"/>
        <v>2.838524</v>
      </c>
      <c r="CS174" s="834"/>
      <c r="CT174" s="827" t="s">
        <v>438</v>
      </c>
      <c r="CU174" s="835">
        <f>CU141+CU140</f>
        <v>0.7</v>
      </c>
      <c r="CV174" s="835">
        <f t="shared" si="105"/>
        <v>0.7</v>
      </c>
      <c r="CW174" s="835">
        <f t="shared" si="106"/>
        <v>8.6189999999999998</v>
      </c>
      <c r="CX174" s="835">
        <f t="shared" si="107"/>
        <v>2.3305775999999998</v>
      </c>
      <c r="CY174" s="834"/>
      <c r="CZ174" s="827" t="s">
        <v>438</v>
      </c>
      <c r="DA174" s="835">
        <f>DA141+DA140</f>
        <v>0.7</v>
      </c>
      <c r="DB174" s="835">
        <f t="shared" si="108"/>
        <v>0.7</v>
      </c>
      <c r="DC174" s="835">
        <f t="shared" si="109"/>
        <v>11.05</v>
      </c>
      <c r="DD174" s="835">
        <f t="shared" si="110"/>
        <v>2.9879199999999999</v>
      </c>
      <c r="DE174" s="834"/>
      <c r="DF174" s="827" t="s">
        <v>438</v>
      </c>
      <c r="DG174" s="835">
        <f>DG141+DG140</f>
        <v>0.7</v>
      </c>
      <c r="DH174" s="835">
        <f t="shared" si="111"/>
        <v>0.7</v>
      </c>
      <c r="DI174" s="835">
        <f t="shared" si="112"/>
        <v>9.3925000000000001</v>
      </c>
      <c r="DJ174" s="835">
        <f t="shared" si="113"/>
        <v>2.5397319999999999</v>
      </c>
      <c r="DK174" s="834"/>
      <c r="DL174" s="827" t="s">
        <v>438</v>
      </c>
      <c r="DM174" s="835">
        <f>DM141+DM140</f>
        <v>0.7</v>
      </c>
      <c r="DN174" s="835">
        <f t="shared" si="114"/>
        <v>0.7</v>
      </c>
      <c r="DO174" s="835">
        <f t="shared" si="115"/>
        <v>10.4975</v>
      </c>
      <c r="DP174" s="835">
        <f t="shared" si="116"/>
        <v>2.838524</v>
      </c>
      <c r="DQ174" s="834"/>
      <c r="DR174" s="827" t="s">
        <v>438</v>
      </c>
      <c r="DS174" s="835">
        <f>DS141+DS140</f>
        <v>0.7</v>
      </c>
      <c r="DT174" s="835">
        <f t="shared" si="117"/>
        <v>0.7</v>
      </c>
      <c r="DU174" s="835">
        <f t="shared" si="118"/>
        <v>8.6189999999999998</v>
      </c>
      <c r="DV174" s="835">
        <f t="shared" si="119"/>
        <v>2.3305775999999998</v>
      </c>
      <c r="DW174" s="834"/>
      <c r="DX174" s="827" t="s">
        <v>438</v>
      </c>
      <c r="DY174" s="835">
        <f>DY141+DY140</f>
        <v>0.7</v>
      </c>
      <c r="DZ174" s="835">
        <f t="shared" si="120"/>
        <v>0.7</v>
      </c>
      <c r="EA174" s="835">
        <f t="shared" si="121"/>
        <v>11.05</v>
      </c>
      <c r="EB174" s="835">
        <f t="shared" si="122"/>
        <v>2.9879199999999999</v>
      </c>
      <c r="EC174" s="834"/>
      <c r="ED174" s="827" t="s">
        <v>438</v>
      </c>
      <c r="EE174" s="835">
        <f>EE141+EE140</f>
        <v>0.7</v>
      </c>
      <c r="EF174" s="835">
        <f t="shared" si="123"/>
        <v>0.7</v>
      </c>
      <c r="EG174" s="835">
        <f t="shared" si="124"/>
        <v>9.3925000000000001</v>
      </c>
      <c r="EH174" s="835">
        <f t="shared" si="125"/>
        <v>2.5397319999999999</v>
      </c>
      <c r="EI174" s="834"/>
      <c r="EJ174" s="827" t="s">
        <v>438</v>
      </c>
      <c r="EK174" s="835">
        <f>EK141+EK140</f>
        <v>0.7</v>
      </c>
      <c r="EL174" s="835">
        <f t="shared" si="126"/>
        <v>0.7</v>
      </c>
      <c r="EM174" s="835">
        <f t="shared" si="127"/>
        <v>10.4975</v>
      </c>
      <c r="EN174" s="835">
        <f t="shared" si="128"/>
        <v>2.838524</v>
      </c>
      <c r="EO174" s="834"/>
      <c r="EP174" s="827" t="s">
        <v>438</v>
      </c>
      <c r="EQ174" s="835">
        <f>EQ141+EQ140</f>
        <v>0.7</v>
      </c>
      <c r="ER174" s="835">
        <f t="shared" si="129"/>
        <v>0.7</v>
      </c>
      <c r="ES174" s="835">
        <f t="shared" si="130"/>
        <v>8.6189999999999998</v>
      </c>
      <c r="ET174" s="835">
        <f t="shared" si="131"/>
        <v>2.3305775999999998</v>
      </c>
      <c r="EU174" s="834"/>
      <c r="EV174" s="827" t="s">
        <v>438</v>
      </c>
      <c r="EW174" s="835">
        <f>EW141+EW140</f>
        <v>0.7</v>
      </c>
      <c r="EX174" s="835">
        <f t="shared" si="132"/>
        <v>0.7</v>
      </c>
      <c r="EY174" s="835">
        <f t="shared" si="133"/>
        <v>0</v>
      </c>
      <c r="EZ174" s="835">
        <f t="shared" si="134"/>
        <v>0</v>
      </c>
      <c r="FA174" s="834"/>
      <c r="FB174" s="827" t="s">
        <v>438</v>
      </c>
      <c r="FC174" s="835">
        <f>FC141+FC140</f>
        <v>0.7</v>
      </c>
      <c r="FD174" s="835">
        <f t="shared" si="135"/>
        <v>0.7</v>
      </c>
      <c r="FE174" s="835">
        <f t="shared" si="136"/>
        <v>0</v>
      </c>
      <c r="FF174" s="835">
        <f t="shared" si="137"/>
        <v>0</v>
      </c>
      <c r="FG174" s="834"/>
      <c r="FH174" s="827" t="s">
        <v>438</v>
      </c>
      <c r="FI174" s="835">
        <f>FI141+FI140</f>
        <v>0.7</v>
      </c>
      <c r="FJ174" s="835">
        <f t="shared" si="138"/>
        <v>0.7</v>
      </c>
      <c r="FK174" s="835">
        <f t="shared" si="139"/>
        <v>0</v>
      </c>
      <c r="FL174" s="835">
        <f t="shared" si="140"/>
        <v>0</v>
      </c>
      <c r="FM174" s="834"/>
      <c r="FN174" s="827" t="s">
        <v>438</v>
      </c>
      <c r="FO174" s="835">
        <f>FO141+FO140</f>
        <v>0.7</v>
      </c>
      <c r="FP174" s="835">
        <f t="shared" si="141"/>
        <v>0.7</v>
      </c>
      <c r="FQ174" s="835">
        <f t="shared" si="142"/>
        <v>0</v>
      </c>
      <c r="FR174" s="835">
        <f t="shared" si="143"/>
        <v>0</v>
      </c>
      <c r="FS174" s="834"/>
      <c r="FT174" s="827" t="s">
        <v>438</v>
      </c>
      <c r="FU174" s="835">
        <f>FU141+FU140</f>
        <v>0.7</v>
      </c>
      <c r="FV174" s="835">
        <f t="shared" si="144"/>
        <v>0.7</v>
      </c>
      <c r="FW174" s="835">
        <f t="shared" si="145"/>
        <v>0</v>
      </c>
      <c r="FX174" s="835">
        <f t="shared" si="146"/>
        <v>0</v>
      </c>
      <c r="FY174" s="834"/>
    </row>
    <row r="175" spans="1:181" x14ac:dyDescent="0.3">
      <c r="A175" s="19"/>
      <c r="B175" s="827" t="s">
        <v>437</v>
      </c>
      <c r="C175" s="835">
        <f>IF(E105&lt;0,C140+C141+C139,C141)</f>
        <v>0.89999999999999991</v>
      </c>
      <c r="D175" s="835">
        <f t="shared" si="57"/>
        <v>0.89999999999999991</v>
      </c>
      <c r="E175" s="835">
        <f t="shared" si="58"/>
        <v>8.8529999999999998</v>
      </c>
      <c r="F175" s="835">
        <f t="shared" si="59"/>
        <v>3.1304208</v>
      </c>
      <c r="G175" s="834"/>
      <c r="H175" s="827" t="s">
        <v>437</v>
      </c>
      <c r="I175" s="835">
        <f>IF(K105&lt;0,I140+I141+I139,I141)</f>
        <v>0.89999999999999991</v>
      </c>
      <c r="J175" s="835">
        <f t="shared" si="60"/>
        <v>0.89999999999999991</v>
      </c>
      <c r="K175" s="835">
        <f t="shared" si="61"/>
        <v>11.35</v>
      </c>
      <c r="L175" s="835">
        <f t="shared" si="62"/>
        <v>4.0133599999999996</v>
      </c>
      <c r="M175" s="834"/>
      <c r="N175" s="827" t="s">
        <v>437</v>
      </c>
      <c r="O175" s="835">
        <f>IF(Q105&lt;0,O140+O141+O139,O141)</f>
        <v>0.89999999999999991</v>
      </c>
      <c r="P175" s="835">
        <f t="shared" si="63"/>
        <v>0.89999999999999991</v>
      </c>
      <c r="Q175" s="835">
        <f t="shared" si="64"/>
        <v>9.6475000000000009</v>
      </c>
      <c r="R175" s="835">
        <f t="shared" si="65"/>
        <v>3.4113560000000005</v>
      </c>
      <c r="S175" s="834"/>
      <c r="T175" s="827" t="s">
        <v>437</v>
      </c>
      <c r="U175" s="835">
        <f>IF(W105&lt;0,U140+U141+U139,U141)</f>
        <v>0.89999999999999991</v>
      </c>
      <c r="V175" s="835">
        <f t="shared" si="66"/>
        <v>0.89999999999999991</v>
      </c>
      <c r="W175" s="835">
        <f t="shared" si="67"/>
        <v>10.782499999999999</v>
      </c>
      <c r="X175" s="835">
        <f t="shared" si="68"/>
        <v>3.8126919999999997</v>
      </c>
      <c r="Y175" s="834"/>
      <c r="Z175" s="827" t="s">
        <v>437</v>
      </c>
      <c r="AA175" s="835">
        <f>IF(AC105&lt;0,AA140+AA141+AA139,AA141)</f>
        <v>0.89999999999999991</v>
      </c>
      <c r="AB175" s="835">
        <f t="shared" si="69"/>
        <v>0.89999999999999991</v>
      </c>
      <c r="AC175" s="835">
        <f t="shared" si="70"/>
        <v>8.8529999999999998</v>
      </c>
      <c r="AD175" s="835">
        <f t="shared" si="71"/>
        <v>3.1304208</v>
      </c>
      <c r="AE175" s="834"/>
      <c r="AF175" s="827" t="s">
        <v>437</v>
      </c>
      <c r="AG175" s="835">
        <f>IF(AI105&lt;0,AG140+AG141+AG139,AG141)</f>
        <v>0.89999999999999991</v>
      </c>
      <c r="AH175" s="835">
        <f t="shared" si="72"/>
        <v>0.89999999999999991</v>
      </c>
      <c r="AI175" s="835">
        <f t="shared" si="73"/>
        <v>11.35</v>
      </c>
      <c r="AJ175" s="835">
        <f t="shared" si="74"/>
        <v>4.0133599999999996</v>
      </c>
      <c r="AK175" s="834"/>
      <c r="AL175" s="827" t="s">
        <v>437</v>
      </c>
      <c r="AM175" s="835">
        <f>IF(AO105&lt;0,AM140+AM141+AM139,AM141)</f>
        <v>0.89999999999999991</v>
      </c>
      <c r="AN175" s="835">
        <f t="shared" si="75"/>
        <v>0.89999999999999991</v>
      </c>
      <c r="AO175" s="835">
        <f t="shared" si="76"/>
        <v>9.6475000000000009</v>
      </c>
      <c r="AP175" s="835">
        <f t="shared" si="77"/>
        <v>3.4113560000000005</v>
      </c>
      <c r="AQ175" s="834"/>
      <c r="AR175" s="827" t="s">
        <v>437</v>
      </c>
      <c r="AS175" s="835">
        <f>IF(AU105&lt;0,AS140+AS141+AS139,AS141)</f>
        <v>0.89999999999999991</v>
      </c>
      <c r="AT175" s="835">
        <f t="shared" si="78"/>
        <v>0.89999999999999991</v>
      </c>
      <c r="AU175" s="835">
        <f t="shared" si="79"/>
        <v>10.782499999999999</v>
      </c>
      <c r="AV175" s="835">
        <f t="shared" si="80"/>
        <v>3.8126919999999997</v>
      </c>
      <c r="AW175" s="834"/>
      <c r="AX175" s="827" t="s">
        <v>437</v>
      </c>
      <c r="AY175" s="835">
        <f>IF(BA105&lt;0,AY140+AY141+AY139,AY141)</f>
        <v>0.89999999999999991</v>
      </c>
      <c r="AZ175" s="835">
        <f t="shared" si="81"/>
        <v>0.89999999999999991</v>
      </c>
      <c r="BA175" s="835">
        <f t="shared" si="82"/>
        <v>8.8529999999999998</v>
      </c>
      <c r="BB175" s="835">
        <f t="shared" si="83"/>
        <v>3.1304208</v>
      </c>
      <c r="BC175" s="834"/>
      <c r="BD175" s="827" t="s">
        <v>437</v>
      </c>
      <c r="BE175" s="835">
        <f>IF(BG105&lt;0,BE140+BE141+BE139,BE141)</f>
        <v>0.89999999999999991</v>
      </c>
      <c r="BF175" s="835">
        <f t="shared" si="84"/>
        <v>0.89999999999999991</v>
      </c>
      <c r="BG175" s="835">
        <f t="shared" si="85"/>
        <v>11.35</v>
      </c>
      <c r="BH175" s="835">
        <f t="shared" si="86"/>
        <v>4.0133599999999996</v>
      </c>
      <c r="BI175" s="834"/>
      <c r="BJ175" s="827" t="s">
        <v>437</v>
      </c>
      <c r="BK175" s="835">
        <f>IF(BM105&lt;0,BK140+BK141+BK139,BK141)</f>
        <v>0.89999999999999991</v>
      </c>
      <c r="BL175" s="835">
        <f t="shared" si="87"/>
        <v>0.89999999999999991</v>
      </c>
      <c r="BM175" s="835">
        <f t="shared" si="88"/>
        <v>9.6475000000000009</v>
      </c>
      <c r="BN175" s="835">
        <f t="shared" si="89"/>
        <v>3.4113560000000005</v>
      </c>
      <c r="BO175" s="834"/>
      <c r="BP175" s="827" t="s">
        <v>437</v>
      </c>
      <c r="BQ175" s="835">
        <f>IF(BS105&lt;0,BQ140+BQ141+BQ139,BQ141)</f>
        <v>0.89999999999999991</v>
      </c>
      <c r="BR175" s="835">
        <f t="shared" si="90"/>
        <v>0.89999999999999991</v>
      </c>
      <c r="BS175" s="835">
        <f t="shared" si="91"/>
        <v>10.782499999999999</v>
      </c>
      <c r="BT175" s="835">
        <f t="shared" si="92"/>
        <v>3.8126919999999997</v>
      </c>
      <c r="BU175" s="834"/>
      <c r="BV175" s="827" t="s">
        <v>437</v>
      </c>
      <c r="BW175" s="835">
        <f>IF(BY105&lt;0,BW140+BW141+BW139,BW141)</f>
        <v>0.89999999999999991</v>
      </c>
      <c r="BX175" s="835">
        <f t="shared" si="93"/>
        <v>0.89999999999999991</v>
      </c>
      <c r="BY175" s="835">
        <f t="shared" si="94"/>
        <v>8.8529999999999998</v>
      </c>
      <c r="BZ175" s="835">
        <f t="shared" si="95"/>
        <v>3.1304208</v>
      </c>
      <c r="CA175" s="834"/>
      <c r="CB175" s="827" t="s">
        <v>437</v>
      </c>
      <c r="CC175" s="835">
        <f>IF(CE105&lt;0,CC140+CC141+CC139,CC141)</f>
        <v>0.89999999999999991</v>
      </c>
      <c r="CD175" s="835">
        <f t="shared" si="96"/>
        <v>0.89999999999999991</v>
      </c>
      <c r="CE175" s="835">
        <f t="shared" si="97"/>
        <v>11.35</v>
      </c>
      <c r="CF175" s="835">
        <f t="shared" si="98"/>
        <v>4.0133599999999996</v>
      </c>
      <c r="CG175" s="834"/>
      <c r="CH175" s="827" t="s">
        <v>437</v>
      </c>
      <c r="CI175" s="835">
        <f>IF(CK105&lt;0,CI140+CI141+CI139,CI141)</f>
        <v>0.89999999999999991</v>
      </c>
      <c r="CJ175" s="835">
        <f t="shared" si="99"/>
        <v>0.89999999999999991</v>
      </c>
      <c r="CK175" s="835">
        <f t="shared" si="100"/>
        <v>9.6475000000000009</v>
      </c>
      <c r="CL175" s="835">
        <f t="shared" si="101"/>
        <v>3.4113560000000005</v>
      </c>
      <c r="CM175" s="834"/>
      <c r="CN175" s="827" t="s">
        <v>437</v>
      </c>
      <c r="CO175" s="835">
        <f>IF(CQ105&lt;0,CO140+CO141+CO139,CO141)</f>
        <v>0.89999999999999991</v>
      </c>
      <c r="CP175" s="835">
        <f t="shared" si="102"/>
        <v>0.89999999999999991</v>
      </c>
      <c r="CQ175" s="835">
        <f t="shared" si="103"/>
        <v>10.782499999999999</v>
      </c>
      <c r="CR175" s="835">
        <f t="shared" si="104"/>
        <v>3.8126919999999997</v>
      </c>
      <c r="CS175" s="834"/>
      <c r="CT175" s="827" t="s">
        <v>437</v>
      </c>
      <c r="CU175" s="835">
        <f>IF(CW105&lt;0,CU140+CU141+CU139,CU141)</f>
        <v>0.89999999999999991</v>
      </c>
      <c r="CV175" s="835">
        <f t="shared" si="105"/>
        <v>0.89999999999999991</v>
      </c>
      <c r="CW175" s="835">
        <f t="shared" si="106"/>
        <v>8.8529999999999998</v>
      </c>
      <c r="CX175" s="835">
        <f t="shared" si="107"/>
        <v>3.1304208</v>
      </c>
      <c r="CY175" s="834"/>
      <c r="CZ175" s="827" t="s">
        <v>437</v>
      </c>
      <c r="DA175" s="835">
        <f>IF(DC105&lt;0,DA140+DA141+DA139,DA141)</f>
        <v>0.89999999999999991</v>
      </c>
      <c r="DB175" s="835">
        <f t="shared" si="108"/>
        <v>0.89999999999999991</v>
      </c>
      <c r="DC175" s="835">
        <f t="shared" si="109"/>
        <v>11.35</v>
      </c>
      <c r="DD175" s="835">
        <f t="shared" si="110"/>
        <v>4.0133599999999996</v>
      </c>
      <c r="DE175" s="834"/>
      <c r="DF175" s="827" t="s">
        <v>437</v>
      </c>
      <c r="DG175" s="835">
        <f>IF(DI105&lt;0,DG140+DG141+DG139,DG141)</f>
        <v>0.89999999999999991</v>
      </c>
      <c r="DH175" s="835">
        <f t="shared" si="111"/>
        <v>0.89999999999999991</v>
      </c>
      <c r="DI175" s="835">
        <f t="shared" si="112"/>
        <v>9.6475000000000009</v>
      </c>
      <c r="DJ175" s="835">
        <f t="shared" si="113"/>
        <v>3.4113560000000005</v>
      </c>
      <c r="DK175" s="834"/>
      <c r="DL175" s="827" t="s">
        <v>437</v>
      </c>
      <c r="DM175" s="835">
        <f>IF(DO105&lt;0,DM140+DM141+DM139,DM141)</f>
        <v>0.89999999999999991</v>
      </c>
      <c r="DN175" s="835">
        <f t="shared" si="114"/>
        <v>0.89999999999999991</v>
      </c>
      <c r="DO175" s="835">
        <f t="shared" si="115"/>
        <v>10.782499999999999</v>
      </c>
      <c r="DP175" s="835">
        <f t="shared" si="116"/>
        <v>3.8126919999999997</v>
      </c>
      <c r="DQ175" s="834"/>
      <c r="DR175" s="827" t="s">
        <v>437</v>
      </c>
      <c r="DS175" s="835">
        <f>IF(DU105&lt;0,DS140+DS141+DS139,DS141)</f>
        <v>0.89999999999999991</v>
      </c>
      <c r="DT175" s="835">
        <f t="shared" si="117"/>
        <v>0.89999999999999991</v>
      </c>
      <c r="DU175" s="835">
        <f t="shared" si="118"/>
        <v>8.8529999999999998</v>
      </c>
      <c r="DV175" s="835">
        <f t="shared" si="119"/>
        <v>3.1304208</v>
      </c>
      <c r="DW175" s="834"/>
      <c r="DX175" s="827" t="s">
        <v>437</v>
      </c>
      <c r="DY175" s="835">
        <f>IF(EA105&lt;0,DY140+DY141+DY139,DY141)</f>
        <v>0.89999999999999991</v>
      </c>
      <c r="DZ175" s="835">
        <f t="shared" si="120"/>
        <v>0.89999999999999991</v>
      </c>
      <c r="EA175" s="835">
        <f t="shared" si="121"/>
        <v>11.35</v>
      </c>
      <c r="EB175" s="835">
        <f t="shared" si="122"/>
        <v>4.0133599999999996</v>
      </c>
      <c r="EC175" s="834"/>
      <c r="ED175" s="827" t="s">
        <v>437</v>
      </c>
      <c r="EE175" s="835">
        <f>IF(EG105&lt;0,EE140+EE141+EE139,EE141)</f>
        <v>0.89999999999999991</v>
      </c>
      <c r="EF175" s="835">
        <f t="shared" si="123"/>
        <v>0.89999999999999991</v>
      </c>
      <c r="EG175" s="835">
        <f t="shared" si="124"/>
        <v>9.6475000000000009</v>
      </c>
      <c r="EH175" s="835">
        <f t="shared" si="125"/>
        <v>3.4113560000000005</v>
      </c>
      <c r="EI175" s="834"/>
      <c r="EJ175" s="827" t="s">
        <v>437</v>
      </c>
      <c r="EK175" s="835">
        <f>IF(EM105&lt;0,EK140+EK141+EK139,EK141)</f>
        <v>0.89999999999999991</v>
      </c>
      <c r="EL175" s="835">
        <f t="shared" si="126"/>
        <v>0.89999999999999991</v>
      </c>
      <c r="EM175" s="835">
        <f t="shared" si="127"/>
        <v>10.782499999999999</v>
      </c>
      <c r="EN175" s="835">
        <f t="shared" si="128"/>
        <v>3.8126919999999997</v>
      </c>
      <c r="EO175" s="834"/>
      <c r="EP175" s="827" t="s">
        <v>437</v>
      </c>
      <c r="EQ175" s="835">
        <f>IF(ES105&lt;0,EQ140+EQ141+EQ139,EQ141)</f>
        <v>0.89999999999999991</v>
      </c>
      <c r="ER175" s="835">
        <f t="shared" si="129"/>
        <v>0.89999999999999991</v>
      </c>
      <c r="ES175" s="835">
        <f t="shared" si="130"/>
        <v>8.8529999999999998</v>
      </c>
      <c r="ET175" s="835">
        <f t="shared" si="131"/>
        <v>3.1304208</v>
      </c>
      <c r="EU175" s="834"/>
      <c r="EV175" s="827" t="s">
        <v>437</v>
      </c>
      <c r="EW175" s="835">
        <f>IF(EY105&lt;0,EW140+EW141+EW139,EW141)</f>
        <v>0.89999999999999991</v>
      </c>
      <c r="EX175" s="835">
        <f t="shared" si="132"/>
        <v>0.89999999999999991</v>
      </c>
      <c r="EY175" s="835">
        <f t="shared" si="133"/>
        <v>0</v>
      </c>
      <c r="EZ175" s="835">
        <f t="shared" si="134"/>
        <v>0</v>
      </c>
      <c r="FA175" s="834"/>
      <c r="FB175" s="827" t="s">
        <v>437</v>
      </c>
      <c r="FC175" s="835">
        <f>IF(FE105&lt;0,FC140+FC141+FC139,FC141)</f>
        <v>0.89999999999999991</v>
      </c>
      <c r="FD175" s="835">
        <f t="shared" si="135"/>
        <v>0.89999999999999991</v>
      </c>
      <c r="FE175" s="835">
        <f t="shared" si="136"/>
        <v>0</v>
      </c>
      <c r="FF175" s="835">
        <f t="shared" si="137"/>
        <v>0</v>
      </c>
      <c r="FG175" s="834"/>
      <c r="FH175" s="827" t="s">
        <v>437</v>
      </c>
      <c r="FI175" s="835">
        <f>IF(FK105&lt;0,FI140+FI141+FI139,FI141)</f>
        <v>0.89999999999999991</v>
      </c>
      <c r="FJ175" s="835">
        <f t="shared" si="138"/>
        <v>0.89999999999999991</v>
      </c>
      <c r="FK175" s="835">
        <f t="shared" si="139"/>
        <v>0</v>
      </c>
      <c r="FL175" s="835">
        <f t="shared" si="140"/>
        <v>0</v>
      </c>
      <c r="FM175" s="834"/>
      <c r="FN175" s="827" t="s">
        <v>437</v>
      </c>
      <c r="FO175" s="835">
        <f>IF(FQ105&lt;0,FO140+FO141+FO139,FO141)</f>
        <v>0.89999999999999991</v>
      </c>
      <c r="FP175" s="835">
        <f t="shared" si="141"/>
        <v>0.89999999999999991</v>
      </c>
      <c r="FQ175" s="835">
        <f t="shared" si="142"/>
        <v>0</v>
      </c>
      <c r="FR175" s="835">
        <f t="shared" si="143"/>
        <v>0</v>
      </c>
      <c r="FS175" s="834"/>
      <c r="FT175" s="827" t="s">
        <v>437</v>
      </c>
      <c r="FU175" s="835">
        <f>IF(FW105&lt;0,FU140+FU141+FU139,FU141)</f>
        <v>0.89999999999999991</v>
      </c>
      <c r="FV175" s="835">
        <f t="shared" si="144"/>
        <v>0.89999999999999991</v>
      </c>
      <c r="FW175" s="835">
        <f t="shared" si="145"/>
        <v>0</v>
      </c>
      <c r="FX175" s="835">
        <f t="shared" si="146"/>
        <v>0</v>
      </c>
      <c r="FY175" s="834"/>
    </row>
    <row r="176" spans="1:181" x14ac:dyDescent="0.3">
      <c r="A176" s="19"/>
      <c r="B176" s="827" t="s">
        <v>436</v>
      </c>
      <c r="C176" s="835">
        <f>C139+C141</f>
        <v>0.4</v>
      </c>
      <c r="D176" s="835">
        <f t="shared" si="57"/>
        <v>0.4</v>
      </c>
      <c r="E176" s="835">
        <f t="shared" si="58"/>
        <v>8.2680000000000007</v>
      </c>
      <c r="F176" s="835">
        <f t="shared" si="59"/>
        <v>2.2356672000000004</v>
      </c>
      <c r="G176" s="834"/>
      <c r="H176" s="827" t="s">
        <v>436</v>
      </c>
      <c r="I176" s="835">
        <f>I139+I141</f>
        <v>0.4</v>
      </c>
      <c r="J176" s="835">
        <f t="shared" si="60"/>
        <v>0.4</v>
      </c>
      <c r="K176" s="835">
        <f t="shared" si="61"/>
        <v>10.6</v>
      </c>
      <c r="L176" s="835">
        <f t="shared" si="62"/>
        <v>2.8662399999999999</v>
      </c>
      <c r="M176" s="834"/>
      <c r="N176" s="827" t="s">
        <v>436</v>
      </c>
      <c r="O176" s="835">
        <f>O139+O141</f>
        <v>0.4</v>
      </c>
      <c r="P176" s="835">
        <f t="shared" si="63"/>
        <v>0.4</v>
      </c>
      <c r="Q176" s="835">
        <f t="shared" si="64"/>
        <v>9.01</v>
      </c>
      <c r="R176" s="835">
        <f t="shared" si="65"/>
        <v>2.4363040000000002</v>
      </c>
      <c r="S176" s="834"/>
      <c r="T176" s="827" t="s">
        <v>436</v>
      </c>
      <c r="U176" s="835">
        <f>U139+U141</f>
        <v>0.4</v>
      </c>
      <c r="V176" s="835">
        <f t="shared" si="66"/>
        <v>0.4</v>
      </c>
      <c r="W176" s="835">
        <f t="shared" si="67"/>
        <v>10.07</v>
      </c>
      <c r="X176" s="835">
        <f t="shared" si="68"/>
        <v>2.7229280000000005</v>
      </c>
      <c r="Y176" s="834"/>
      <c r="Z176" s="827" t="s">
        <v>436</v>
      </c>
      <c r="AA176" s="835">
        <f>AA139+AA141</f>
        <v>0.4</v>
      </c>
      <c r="AB176" s="835">
        <f t="shared" si="69"/>
        <v>0.4</v>
      </c>
      <c r="AC176" s="835">
        <f t="shared" si="70"/>
        <v>8.2680000000000007</v>
      </c>
      <c r="AD176" s="835">
        <f t="shared" si="71"/>
        <v>2.2356672000000004</v>
      </c>
      <c r="AE176" s="834"/>
      <c r="AF176" s="827" t="s">
        <v>436</v>
      </c>
      <c r="AG176" s="835">
        <f>AG139+AG141</f>
        <v>0.4</v>
      </c>
      <c r="AH176" s="835">
        <f t="shared" si="72"/>
        <v>0.4</v>
      </c>
      <c r="AI176" s="835">
        <f t="shared" si="73"/>
        <v>10.6</v>
      </c>
      <c r="AJ176" s="835">
        <f t="shared" si="74"/>
        <v>2.8662399999999999</v>
      </c>
      <c r="AK176" s="834"/>
      <c r="AL176" s="827" t="s">
        <v>436</v>
      </c>
      <c r="AM176" s="835">
        <f>AM139+AM141</f>
        <v>0.4</v>
      </c>
      <c r="AN176" s="835">
        <f t="shared" si="75"/>
        <v>0.4</v>
      </c>
      <c r="AO176" s="835">
        <f t="shared" si="76"/>
        <v>9.01</v>
      </c>
      <c r="AP176" s="835">
        <f t="shared" si="77"/>
        <v>2.4363040000000002</v>
      </c>
      <c r="AQ176" s="834"/>
      <c r="AR176" s="827" t="s">
        <v>436</v>
      </c>
      <c r="AS176" s="835">
        <f>AS139+AS141</f>
        <v>0.4</v>
      </c>
      <c r="AT176" s="835">
        <f t="shared" si="78"/>
        <v>0.4</v>
      </c>
      <c r="AU176" s="835">
        <f t="shared" si="79"/>
        <v>10.07</v>
      </c>
      <c r="AV176" s="835">
        <f t="shared" si="80"/>
        <v>2.7229280000000005</v>
      </c>
      <c r="AW176" s="834"/>
      <c r="AX176" s="827" t="s">
        <v>436</v>
      </c>
      <c r="AY176" s="835">
        <f>AY139+AY141</f>
        <v>0.4</v>
      </c>
      <c r="AZ176" s="835">
        <f t="shared" si="81"/>
        <v>0.4</v>
      </c>
      <c r="BA176" s="835">
        <f t="shared" si="82"/>
        <v>8.2680000000000007</v>
      </c>
      <c r="BB176" s="835">
        <f t="shared" si="83"/>
        <v>2.2356672000000004</v>
      </c>
      <c r="BC176" s="834"/>
      <c r="BD176" s="827" t="s">
        <v>436</v>
      </c>
      <c r="BE176" s="835">
        <f>BE139+BE141</f>
        <v>0.4</v>
      </c>
      <c r="BF176" s="835">
        <f t="shared" si="84"/>
        <v>0.4</v>
      </c>
      <c r="BG176" s="835">
        <f t="shared" si="85"/>
        <v>10.6</v>
      </c>
      <c r="BH176" s="835">
        <f t="shared" si="86"/>
        <v>2.8662399999999999</v>
      </c>
      <c r="BI176" s="834"/>
      <c r="BJ176" s="827" t="s">
        <v>436</v>
      </c>
      <c r="BK176" s="835">
        <f>BK139+BK141</f>
        <v>0.4</v>
      </c>
      <c r="BL176" s="835">
        <f t="shared" si="87"/>
        <v>0.4</v>
      </c>
      <c r="BM176" s="835">
        <f t="shared" si="88"/>
        <v>9.01</v>
      </c>
      <c r="BN176" s="835">
        <f t="shared" si="89"/>
        <v>2.4363040000000002</v>
      </c>
      <c r="BO176" s="834"/>
      <c r="BP176" s="827" t="s">
        <v>436</v>
      </c>
      <c r="BQ176" s="835">
        <f>BQ139+BQ141</f>
        <v>0.4</v>
      </c>
      <c r="BR176" s="835">
        <f t="shared" si="90"/>
        <v>0.4</v>
      </c>
      <c r="BS176" s="835">
        <f t="shared" si="91"/>
        <v>10.07</v>
      </c>
      <c r="BT176" s="835">
        <f t="shared" si="92"/>
        <v>2.7229280000000005</v>
      </c>
      <c r="BU176" s="834"/>
      <c r="BV176" s="827" t="s">
        <v>436</v>
      </c>
      <c r="BW176" s="835">
        <f>BW139+BW141</f>
        <v>0.4</v>
      </c>
      <c r="BX176" s="835">
        <f t="shared" si="93"/>
        <v>0.4</v>
      </c>
      <c r="BY176" s="835">
        <f t="shared" si="94"/>
        <v>8.2680000000000007</v>
      </c>
      <c r="BZ176" s="835">
        <f t="shared" si="95"/>
        <v>2.2356672000000004</v>
      </c>
      <c r="CA176" s="834"/>
      <c r="CB176" s="827" t="s">
        <v>436</v>
      </c>
      <c r="CC176" s="835">
        <f>CC139+CC141</f>
        <v>0.4</v>
      </c>
      <c r="CD176" s="835">
        <f t="shared" si="96"/>
        <v>0.4</v>
      </c>
      <c r="CE176" s="835">
        <f t="shared" si="97"/>
        <v>10.6</v>
      </c>
      <c r="CF176" s="835">
        <f t="shared" si="98"/>
        <v>2.8662399999999999</v>
      </c>
      <c r="CG176" s="834"/>
      <c r="CH176" s="827" t="s">
        <v>436</v>
      </c>
      <c r="CI176" s="835">
        <f>CI139+CI141</f>
        <v>0.4</v>
      </c>
      <c r="CJ176" s="835">
        <f t="shared" si="99"/>
        <v>0.4</v>
      </c>
      <c r="CK176" s="835">
        <f t="shared" si="100"/>
        <v>9.01</v>
      </c>
      <c r="CL176" s="835">
        <f t="shared" si="101"/>
        <v>2.4363040000000002</v>
      </c>
      <c r="CM176" s="834"/>
      <c r="CN176" s="827" t="s">
        <v>436</v>
      </c>
      <c r="CO176" s="835">
        <f>CO139+CO141</f>
        <v>0.4</v>
      </c>
      <c r="CP176" s="835">
        <f t="shared" si="102"/>
        <v>0.4</v>
      </c>
      <c r="CQ176" s="835">
        <f t="shared" si="103"/>
        <v>10.07</v>
      </c>
      <c r="CR176" s="835">
        <f t="shared" si="104"/>
        <v>2.7229280000000005</v>
      </c>
      <c r="CS176" s="834"/>
      <c r="CT176" s="827" t="s">
        <v>436</v>
      </c>
      <c r="CU176" s="835">
        <f>CU139+CU141</f>
        <v>0.4</v>
      </c>
      <c r="CV176" s="835">
        <f t="shared" si="105"/>
        <v>0.4</v>
      </c>
      <c r="CW176" s="835">
        <f t="shared" si="106"/>
        <v>8.2680000000000007</v>
      </c>
      <c r="CX176" s="835">
        <f t="shared" si="107"/>
        <v>2.2356672000000004</v>
      </c>
      <c r="CY176" s="834"/>
      <c r="CZ176" s="827" t="s">
        <v>436</v>
      </c>
      <c r="DA176" s="835">
        <f>DA139+DA141</f>
        <v>0.4</v>
      </c>
      <c r="DB176" s="835">
        <f t="shared" si="108"/>
        <v>0.4</v>
      </c>
      <c r="DC176" s="835">
        <f t="shared" si="109"/>
        <v>10.6</v>
      </c>
      <c r="DD176" s="835">
        <f t="shared" si="110"/>
        <v>2.8662399999999999</v>
      </c>
      <c r="DE176" s="834"/>
      <c r="DF176" s="827" t="s">
        <v>436</v>
      </c>
      <c r="DG176" s="835">
        <f>DG139+DG141</f>
        <v>0.4</v>
      </c>
      <c r="DH176" s="835">
        <f t="shared" si="111"/>
        <v>0.4</v>
      </c>
      <c r="DI176" s="835">
        <f t="shared" si="112"/>
        <v>9.01</v>
      </c>
      <c r="DJ176" s="835">
        <f t="shared" si="113"/>
        <v>2.4363040000000002</v>
      </c>
      <c r="DK176" s="834"/>
      <c r="DL176" s="827" t="s">
        <v>436</v>
      </c>
      <c r="DM176" s="835">
        <f>DM139+DM141</f>
        <v>0.4</v>
      </c>
      <c r="DN176" s="835">
        <f t="shared" si="114"/>
        <v>0.4</v>
      </c>
      <c r="DO176" s="835">
        <f t="shared" si="115"/>
        <v>10.07</v>
      </c>
      <c r="DP176" s="835">
        <f t="shared" si="116"/>
        <v>2.7229280000000005</v>
      </c>
      <c r="DQ176" s="834"/>
      <c r="DR176" s="827" t="s">
        <v>436</v>
      </c>
      <c r="DS176" s="835">
        <f>DS139+DS141</f>
        <v>0.4</v>
      </c>
      <c r="DT176" s="835">
        <f t="shared" si="117"/>
        <v>0.4</v>
      </c>
      <c r="DU176" s="835">
        <f t="shared" si="118"/>
        <v>8.2680000000000007</v>
      </c>
      <c r="DV176" s="835">
        <f t="shared" si="119"/>
        <v>2.2356672000000004</v>
      </c>
      <c r="DW176" s="834"/>
      <c r="DX176" s="827" t="s">
        <v>436</v>
      </c>
      <c r="DY176" s="835">
        <f>DY139+DY141</f>
        <v>0.4</v>
      </c>
      <c r="DZ176" s="835">
        <f t="shared" si="120"/>
        <v>0.4</v>
      </c>
      <c r="EA176" s="835">
        <f t="shared" si="121"/>
        <v>10.6</v>
      </c>
      <c r="EB176" s="835">
        <f t="shared" si="122"/>
        <v>2.8662399999999999</v>
      </c>
      <c r="EC176" s="834"/>
      <c r="ED176" s="827" t="s">
        <v>436</v>
      </c>
      <c r="EE176" s="835">
        <f>EE139+EE141</f>
        <v>0.4</v>
      </c>
      <c r="EF176" s="835">
        <f t="shared" si="123"/>
        <v>0.4</v>
      </c>
      <c r="EG176" s="835">
        <f t="shared" si="124"/>
        <v>9.01</v>
      </c>
      <c r="EH176" s="835">
        <f t="shared" si="125"/>
        <v>2.4363040000000002</v>
      </c>
      <c r="EI176" s="834"/>
      <c r="EJ176" s="827" t="s">
        <v>436</v>
      </c>
      <c r="EK176" s="835">
        <f>EK139+EK141</f>
        <v>0.4</v>
      </c>
      <c r="EL176" s="835">
        <f t="shared" si="126"/>
        <v>0.4</v>
      </c>
      <c r="EM176" s="835">
        <f t="shared" si="127"/>
        <v>10.07</v>
      </c>
      <c r="EN176" s="835">
        <f t="shared" si="128"/>
        <v>2.7229280000000005</v>
      </c>
      <c r="EO176" s="834"/>
      <c r="EP176" s="827" t="s">
        <v>436</v>
      </c>
      <c r="EQ176" s="835">
        <f>EQ139+EQ141</f>
        <v>0.4</v>
      </c>
      <c r="ER176" s="835">
        <f t="shared" si="129"/>
        <v>0.4</v>
      </c>
      <c r="ES176" s="835">
        <f t="shared" si="130"/>
        <v>8.2680000000000007</v>
      </c>
      <c r="ET176" s="835">
        <f t="shared" si="131"/>
        <v>2.2356672000000004</v>
      </c>
      <c r="EU176" s="834"/>
      <c r="EV176" s="827" t="s">
        <v>436</v>
      </c>
      <c r="EW176" s="835">
        <f>EW139+EW141</f>
        <v>0.4</v>
      </c>
      <c r="EX176" s="835">
        <f t="shared" si="132"/>
        <v>0.4</v>
      </c>
      <c r="EY176" s="835">
        <f t="shared" si="133"/>
        <v>0</v>
      </c>
      <c r="EZ176" s="835">
        <f t="shared" si="134"/>
        <v>0</v>
      </c>
      <c r="FA176" s="834"/>
      <c r="FB176" s="827" t="s">
        <v>436</v>
      </c>
      <c r="FC176" s="835">
        <f>FC139+FC141</f>
        <v>0.4</v>
      </c>
      <c r="FD176" s="835">
        <f t="shared" si="135"/>
        <v>0.4</v>
      </c>
      <c r="FE176" s="835">
        <f t="shared" si="136"/>
        <v>0</v>
      </c>
      <c r="FF176" s="835">
        <f t="shared" si="137"/>
        <v>0</v>
      </c>
      <c r="FG176" s="834"/>
      <c r="FH176" s="827" t="s">
        <v>436</v>
      </c>
      <c r="FI176" s="835">
        <f>FI139+FI141</f>
        <v>0.4</v>
      </c>
      <c r="FJ176" s="835">
        <f t="shared" si="138"/>
        <v>0.4</v>
      </c>
      <c r="FK176" s="835">
        <f t="shared" si="139"/>
        <v>0</v>
      </c>
      <c r="FL176" s="835">
        <f t="shared" si="140"/>
        <v>0</v>
      </c>
      <c r="FM176" s="834"/>
      <c r="FN176" s="827" t="s">
        <v>436</v>
      </c>
      <c r="FO176" s="835">
        <f>FO139+FO141</f>
        <v>0.4</v>
      </c>
      <c r="FP176" s="835">
        <f t="shared" si="141"/>
        <v>0.4</v>
      </c>
      <c r="FQ176" s="835">
        <f t="shared" si="142"/>
        <v>0</v>
      </c>
      <c r="FR176" s="835">
        <f t="shared" si="143"/>
        <v>0</v>
      </c>
      <c r="FS176" s="834"/>
      <c r="FT176" s="827" t="s">
        <v>436</v>
      </c>
      <c r="FU176" s="835">
        <f>FU139+FU141</f>
        <v>0.4</v>
      </c>
      <c r="FV176" s="835">
        <f t="shared" si="144"/>
        <v>0.4</v>
      </c>
      <c r="FW176" s="835">
        <f t="shared" si="145"/>
        <v>0</v>
      </c>
      <c r="FX176" s="835">
        <f t="shared" si="146"/>
        <v>0</v>
      </c>
      <c r="FY176" s="834"/>
    </row>
    <row r="177" spans="1:181" x14ac:dyDescent="0.3">
      <c r="A177" s="19"/>
      <c r="B177" s="827" t="s">
        <v>435</v>
      </c>
      <c r="C177" s="835">
        <f>IF(E106&lt;0,C142+C139+C141,C139)</f>
        <v>1.2</v>
      </c>
      <c r="D177" s="835">
        <f t="shared" si="57"/>
        <v>1</v>
      </c>
      <c r="E177" s="835">
        <f t="shared" si="58"/>
        <v>8.9699999999999989</v>
      </c>
      <c r="F177" s="835">
        <f t="shared" si="59"/>
        <v>3.1717919999999995</v>
      </c>
      <c r="G177" s="834"/>
      <c r="H177" s="827" t="s">
        <v>435</v>
      </c>
      <c r="I177" s="835">
        <f>IF(K106&lt;0,I142+I139+I141,I139)</f>
        <v>1.2</v>
      </c>
      <c r="J177" s="835">
        <f t="shared" si="60"/>
        <v>1</v>
      </c>
      <c r="K177" s="835">
        <f t="shared" si="61"/>
        <v>11.5</v>
      </c>
      <c r="L177" s="835">
        <f t="shared" si="62"/>
        <v>4.0663999999999998</v>
      </c>
      <c r="M177" s="834"/>
      <c r="N177" s="827" t="s">
        <v>435</v>
      </c>
      <c r="O177" s="835">
        <f>IF(Q106&lt;0,O142+O139+O141,O139)</f>
        <v>1.2</v>
      </c>
      <c r="P177" s="835">
        <f t="shared" si="63"/>
        <v>1</v>
      </c>
      <c r="Q177" s="835">
        <f t="shared" si="64"/>
        <v>9.7750000000000004</v>
      </c>
      <c r="R177" s="835">
        <f t="shared" si="65"/>
        <v>3.4564400000000002</v>
      </c>
      <c r="S177" s="834"/>
      <c r="T177" s="827" t="s">
        <v>435</v>
      </c>
      <c r="U177" s="835">
        <f>IF(W106&lt;0,U142+U139+U141,U139)</f>
        <v>1.2</v>
      </c>
      <c r="V177" s="835">
        <f t="shared" si="66"/>
        <v>1</v>
      </c>
      <c r="W177" s="835">
        <f t="shared" si="67"/>
        <v>10.925000000000001</v>
      </c>
      <c r="X177" s="835">
        <f t="shared" si="68"/>
        <v>3.8630800000000001</v>
      </c>
      <c r="Y177" s="834"/>
      <c r="Z177" s="827" t="s">
        <v>435</v>
      </c>
      <c r="AA177" s="835">
        <f>IF(AC106&lt;0,AA142+AA139+AA141,AA139)</f>
        <v>1.2</v>
      </c>
      <c r="AB177" s="835">
        <f t="shared" si="69"/>
        <v>1</v>
      </c>
      <c r="AC177" s="835">
        <f t="shared" si="70"/>
        <v>8.9699999999999989</v>
      </c>
      <c r="AD177" s="835">
        <f t="shared" si="71"/>
        <v>3.1717919999999995</v>
      </c>
      <c r="AE177" s="834"/>
      <c r="AF177" s="827" t="s">
        <v>435</v>
      </c>
      <c r="AG177" s="835">
        <f>IF(AI106&lt;0,AG142+AG139+AG141,AG139)</f>
        <v>1.2</v>
      </c>
      <c r="AH177" s="835">
        <f t="shared" si="72"/>
        <v>1</v>
      </c>
      <c r="AI177" s="835">
        <f t="shared" si="73"/>
        <v>11.5</v>
      </c>
      <c r="AJ177" s="835">
        <f t="shared" si="74"/>
        <v>4.0663999999999998</v>
      </c>
      <c r="AK177" s="834"/>
      <c r="AL177" s="827" t="s">
        <v>435</v>
      </c>
      <c r="AM177" s="835">
        <f>IF(AO106&lt;0,AM142+AM139+AM141,AM139)</f>
        <v>1.2</v>
      </c>
      <c r="AN177" s="835">
        <f t="shared" si="75"/>
        <v>1</v>
      </c>
      <c r="AO177" s="835">
        <f t="shared" si="76"/>
        <v>9.7750000000000004</v>
      </c>
      <c r="AP177" s="835">
        <f t="shared" si="77"/>
        <v>3.4564400000000002</v>
      </c>
      <c r="AQ177" s="834"/>
      <c r="AR177" s="827" t="s">
        <v>435</v>
      </c>
      <c r="AS177" s="835">
        <f>IF(AU106&lt;0,AS142+AS139+AS141,AS139)</f>
        <v>1.2</v>
      </c>
      <c r="AT177" s="835">
        <f t="shared" si="78"/>
        <v>1</v>
      </c>
      <c r="AU177" s="835">
        <f t="shared" si="79"/>
        <v>10.925000000000001</v>
      </c>
      <c r="AV177" s="835">
        <f t="shared" si="80"/>
        <v>3.8630800000000001</v>
      </c>
      <c r="AW177" s="834"/>
      <c r="AX177" s="827" t="s">
        <v>435</v>
      </c>
      <c r="AY177" s="835">
        <f>IF(BA106&lt;0,AY142+AY139+AY141,AY139)</f>
        <v>1.2</v>
      </c>
      <c r="AZ177" s="835">
        <f t="shared" si="81"/>
        <v>1</v>
      </c>
      <c r="BA177" s="835">
        <f t="shared" si="82"/>
        <v>8.9699999999999989</v>
      </c>
      <c r="BB177" s="835">
        <f t="shared" si="83"/>
        <v>3.1717919999999995</v>
      </c>
      <c r="BC177" s="834"/>
      <c r="BD177" s="827" t="s">
        <v>435</v>
      </c>
      <c r="BE177" s="835">
        <f>IF(BG106&lt;0,BE142+BE139+BE141,BE139)</f>
        <v>1.2</v>
      </c>
      <c r="BF177" s="835">
        <f t="shared" si="84"/>
        <v>1</v>
      </c>
      <c r="BG177" s="835">
        <f t="shared" si="85"/>
        <v>11.5</v>
      </c>
      <c r="BH177" s="835">
        <f t="shared" si="86"/>
        <v>4.0663999999999998</v>
      </c>
      <c r="BI177" s="834"/>
      <c r="BJ177" s="827" t="s">
        <v>435</v>
      </c>
      <c r="BK177" s="835">
        <f>IF(BM106&lt;0,BK142+BK139+BK141,BK139)</f>
        <v>1.2</v>
      </c>
      <c r="BL177" s="835">
        <f t="shared" si="87"/>
        <v>1</v>
      </c>
      <c r="BM177" s="835">
        <f t="shared" si="88"/>
        <v>9.7750000000000004</v>
      </c>
      <c r="BN177" s="835">
        <f t="shared" si="89"/>
        <v>3.4564400000000002</v>
      </c>
      <c r="BO177" s="834"/>
      <c r="BP177" s="827" t="s">
        <v>435</v>
      </c>
      <c r="BQ177" s="835">
        <f>IF(BS106&lt;0,BQ142+BQ139+BQ141,BQ139)</f>
        <v>1.2</v>
      </c>
      <c r="BR177" s="835">
        <f t="shared" si="90"/>
        <v>1</v>
      </c>
      <c r="BS177" s="835">
        <f t="shared" si="91"/>
        <v>10.925000000000001</v>
      </c>
      <c r="BT177" s="835">
        <f t="shared" si="92"/>
        <v>3.8630800000000001</v>
      </c>
      <c r="BU177" s="834"/>
      <c r="BV177" s="827" t="s">
        <v>435</v>
      </c>
      <c r="BW177" s="835">
        <f>IF(BY106&lt;0,BW142+BW139+BW141,BW139)</f>
        <v>1.2</v>
      </c>
      <c r="BX177" s="835">
        <f t="shared" si="93"/>
        <v>1</v>
      </c>
      <c r="BY177" s="835">
        <f t="shared" si="94"/>
        <v>8.9699999999999989</v>
      </c>
      <c r="BZ177" s="835">
        <f t="shared" si="95"/>
        <v>3.1717919999999995</v>
      </c>
      <c r="CA177" s="834"/>
      <c r="CB177" s="827" t="s">
        <v>435</v>
      </c>
      <c r="CC177" s="835">
        <f>IF(CE106&lt;0,CC142+CC139+CC141,CC139)</f>
        <v>1.2</v>
      </c>
      <c r="CD177" s="835">
        <f t="shared" si="96"/>
        <v>1</v>
      </c>
      <c r="CE177" s="835">
        <f t="shared" si="97"/>
        <v>11.5</v>
      </c>
      <c r="CF177" s="835">
        <f t="shared" si="98"/>
        <v>4.0663999999999998</v>
      </c>
      <c r="CG177" s="834"/>
      <c r="CH177" s="827" t="s">
        <v>435</v>
      </c>
      <c r="CI177" s="835">
        <f>IF(CK106&lt;0,CI142+CI139+CI141,CI139)</f>
        <v>1.2</v>
      </c>
      <c r="CJ177" s="835">
        <f t="shared" si="99"/>
        <v>1</v>
      </c>
      <c r="CK177" s="835">
        <f t="shared" si="100"/>
        <v>9.7750000000000004</v>
      </c>
      <c r="CL177" s="835">
        <f t="shared" si="101"/>
        <v>3.4564400000000002</v>
      </c>
      <c r="CM177" s="834"/>
      <c r="CN177" s="827" t="s">
        <v>435</v>
      </c>
      <c r="CO177" s="835">
        <f>IF(CQ106&lt;0,CO142+CO139+CO141,CO139)</f>
        <v>1.2</v>
      </c>
      <c r="CP177" s="835">
        <f t="shared" si="102"/>
        <v>1</v>
      </c>
      <c r="CQ177" s="835">
        <f t="shared" si="103"/>
        <v>10.925000000000001</v>
      </c>
      <c r="CR177" s="835">
        <f t="shared" si="104"/>
        <v>3.8630800000000001</v>
      </c>
      <c r="CS177" s="834"/>
      <c r="CT177" s="827" t="s">
        <v>435</v>
      </c>
      <c r="CU177" s="835">
        <f>IF(CW106&lt;0,CU142+CU139+CU141,CU139)</f>
        <v>1.2</v>
      </c>
      <c r="CV177" s="835">
        <f t="shared" si="105"/>
        <v>1</v>
      </c>
      <c r="CW177" s="835">
        <f t="shared" si="106"/>
        <v>8.9699999999999989</v>
      </c>
      <c r="CX177" s="835">
        <f t="shared" si="107"/>
        <v>3.1717919999999995</v>
      </c>
      <c r="CY177" s="834"/>
      <c r="CZ177" s="827" t="s">
        <v>435</v>
      </c>
      <c r="DA177" s="835">
        <f>IF(DC106&lt;0,DA142+DA139+DA141,DA139)</f>
        <v>1.2</v>
      </c>
      <c r="DB177" s="835">
        <f t="shared" si="108"/>
        <v>1</v>
      </c>
      <c r="DC177" s="835">
        <f t="shared" si="109"/>
        <v>11.5</v>
      </c>
      <c r="DD177" s="835">
        <f t="shared" si="110"/>
        <v>4.0663999999999998</v>
      </c>
      <c r="DE177" s="834"/>
      <c r="DF177" s="827" t="s">
        <v>435</v>
      </c>
      <c r="DG177" s="835">
        <f>IF(DI106&lt;0,DG142+DG139+DG141,DG139)</f>
        <v>1.2</v>
      </c>
      <c r="DH177" s="835">
        <f t="shared" si="111"/>
        <v>1</v>
      </c>
      <c r="DI177" s="835">
        <f t="shared" si="112"/>
        <v>9.7750000000000004</v>
      </c>
      <c r="DJ177" s="835">
        <f t="shared" si="113"/>
        <v>3.4564400000000002</v>
      </c>
      <c r="DK177" s="834"/>
      <c r="DL177" s="827" t="s">
        <v>435</v>
      </c>
      <c r="DM177" s="835">
        <f>IF(DO106&lt;0,DM142+DM139+DM141,DM139)</f>
        <v>1.2</v>
      </c>
      <c r="DN177" s="835">
        <f t="shared" si="114"/>
        <v>1</v>
      </c>
      <c r="DO177" s="835">
        <f t="shared" si="115"/>
        <v>10.925000000000001</v>
      </c>
      <c r="DP177" s="835">
        <f t="shared" si="116"/>
        <v>3.8630800000000001</v>
      </c>
      <c r="DQ177" s="834"/>
      <c r="DR177" s="827" t="s">
        <v>435</v>
      </c>
      <c r="DS177" s="835">
        <f>IF(DU106&lt;0,DS142+DS139+DS141,DS139)</f>
        <v>1.2</v>
      </c>
      <c r="DT177" s="835">
        <f t="shared" si="117"/>
        <v>1</v>
      </c>
      <c r="DU177" s="835">
        <f t="shared" si="118"/>
        <v>8.9699999999999989</v>
      </c>
      <c r="DV177" s="835">
        <f t="shared" si="119"/>
        <v>3.1717919999999995</v>
      </c>
      <c r="DW177" s="834"/>
      <c r="DX177" s="827" t="s">
        <v>435</v>
      </c>
      <c r="DY177" s="835">
        <f>IF(EA106&lt;0,DY142+DY139+DY141,DY139)</f>
        <v>1.2</v>
      </c>
      <c r="DZ177" s="835">
        <f t="shared" si="120"/>
        <v>1</v>
      </c>
      <c r="EA177" s="835">
        <f t="shared" si="121"/>
        <v>11.5</v>
      </c>
      <c r="EB177" s="835">
        <f t="shared" si="122"/>
        <v>4.0663999999999998</v>
      </c>
      <c r="EC177" s="834"/>
      <c r="ED177" s="827" t="s">
        <v>435</v>
      </c>
      <c r="EE177" s="835">
        <f>IF(EG106&lt;0,EE142+EE139+EE141,EE139)</f>
        <v>1.2</v>
      </c>
      <c r="EF177" s="835">
        <f t="shared" si="123"/>
        <v>1</v>
      </c>
      <c r="EG177" s="835">
        <f t="shared" si="124"/>
        <v>9.7750000000000004</v>
      </c>
      <c r="EH177" s="835">
        <f t="shared" si="125"/>
        <v>3.4564400000000002</v>
      </c>
      <c r="EI177" s="834"/>
      <c r="EJ177" s="827" t="s">
        <v>435</v>
      </c>
      <c r="EK177" s="835">
        <f>IF(EM106&lt;0,EK142+EK139+EK141,EK139)</f>
        <v>1.2</v>
      </c>
      <c r="EL177" s="835">
        <f t="shared" si="126"/>
        <v>1</v>
      </c>
      <c r="EM177" s="835">
        <f t="shared" si="127"/>
        <v>10.925000000000001</v>
      </c>
      <c r="EN177" s="835">
        <f t="shared" si="128"/>
        <v>3.8630800000000001</v>
      </c>
      <c r="EO177" s="834"/>
      <c r="EP177" s="827" t="s">
        <v>435</v>
      </c>
      <c r="EQ177" s="835">
        <f>IF(ES106&lt;0,EQ142+EQ139+EQ141,EQ139)</f>
        <v>1.2</v>
      </c>
      <c r="ER177" s="835">
        <f t="shared" si="129"/>
        <v>1</v>
      </c>
      <c r="ES177" s="835">
        <f t="shared" si="130"/>
        <v>8.9699999999999989</v>
      </c>
      <c r="ET177" s="835">
        <f t="shared" si="131"/>
        <v>3.1717919999999995</v>
      </c>
      <c r="EU177" s="834"/>
      <c r="EV177" s="827" t="s">
        <v>435</v>
      </c>
      <c r="EW177" s="835">
        <f>IF(EY106&lt;0,EW142+EW139+EW141,EW139)</f>
        <v>1.2</v>
      </c>
      <c r="EX177" s="835">
        <f t="shared" si="132"/>
        <v>1</v>
      </c>
      <c r="EY177" s="835">
        <f t="shared" si="133"/>
        <v>0</v>
      </c>
      <c r="EZ177" s="835">
        <f t="shared" si="134"/>
        <v>0</v>
      </c>
      <c r="FA177" s="834"/>
      <c r="FB177" s="827" t="s">
        <v>435</v>
      </c>
      <c r="FC177" s="835">
        <f>IF(FE106&lt;0,FC142+FC139+FC141,FC139)</f>
        <v>1.2</v>
      </c>
      <c r="FD177" s="835">
        <f t="shared" si="135"/>
        <v>1</v>
      </c>
      <c r="FE177" s="835">
        <f t="shared" si="136"/>
        <v>0</v>
      </c>
      <c r="FF177" s="835">
        <f t="shared" si="137"/>
        <v>0</v>
      </c>
      <c r="FG177" s="834"/>
      <c r="FH177" s="827" t="s">
        <v>435</v>
      </c>
      <c r="FI177" s="835">
        <f>IF(FK106&lt;0,FI142+FI139+FI141,FI139)</f>
        <v>1.2</v>
      </c>
      <c r="FJ177" s="835">
        <f t="shared" si="138"/>
        <v>1</v>
      </c>
      <c r="FK177" s="835">
        <f t="shared" si="139"/>
        <v>0</v>
      </c>
      <c r="FL177" s="835">
        <f t="shared" si="140"/>
        <v>0</v>
      </c>
      <c r="FM177" s="834"/>
      <c r="FN177" s="827" t="s">
        <v>435</v>
      </c>
      <c r="FO177" s="835">
        <f>IF(FQ106&lt;0,FO142+FO139+FO141,FO139)</f>
        <v>1.2</v>
      </c>
      <c r="FP177" s="835">
        <f t="shared" si="141"/>
        <v>1</v>
      </c>
      <c r="FQ177" s="835">
        <f t="shared" si="142"/>
        <v>0</v>
      </c>
      <c r="FR177" s="835">
        <f t="shared" si="143"/>
        <v>0</v>
      </c>
      <c r="FS177" s="834"/>
      <c r="FT177" s="827" t="s">
        <v>435</v>
      </c>
      <c r="FU177" s="835">
        <f>IF(FW106&lt;0,FU142+FU139+FU141,FU139)</f>
        <v>1.2</v>
      </c>
      <c r="FV177" s="835">
        <f t="shared" si="144"/>
        <v>1</v>
      </c>
      <c r="FW177" s="835">
        <f t="shared" si="145"/>
        <v>0</v>
      </c>
      <c r="FX177" s="835">
        <f t="shared" si="146"/>
        <v>0</v>
      </c>
      <c r="FY177" s="834"/>
    </row>
    <row r="178" spans="1:181" x14ac:dyDescent="0.3">
      <c r="A178" s="19"/>
      <c r="B178" s="827" t="s">
        <v>434</v>
      </c>
      <c r="C178" s="835">
        <f>F139+F140</f>
        <v>1.7</v>
      </c>
      <c r="D178" s="835">
        <f t="shared" si="57"/>
        <v>1</v>
      </c>
      <c r="E178" s="835">
        <f t="shared" si="58"/>
        <v>8.9699999999999989</v>
      </c>
      <c r="F178" s="835">
        <f t="shared" si="59"/>
        <v>4.147727999999999</v>
      </c>
      <c r="G178" s="834"/>
      <c r="H178" s="827" t="s">
        <v>434</v>
      </c>
      <c r="I178" s="835">
        <f>L139+L140</f>
        <v>1.7</v>
      </c>
      <c r="J178" s="835">
        <f t="shared" si="60"/>
        <v>1</v>
      </c>
      <c r="K178" s="835">
        <f t="shared" si="61"/>
        <v>11.5</v>
      </c>
      <c r="L178" s="835">
        <f t="shared" si="62"/>
        <v>5.3175999999999997</v>
      </c>
      <c r="M178" s="834"/>
      <c r="N178" s="827" t="s">
        <v>434</v>
      </c>
      <c r="O178" s="835">
        <f>R139+R140</f>
        <v>1.7</v>
      </c>
      <c r="P178" s="835">
        <f t="shared" si="63"/>
        <v>1</v>
      </c>
      <c r="Q178" s="835">
        <f t="shared" si="64"/>
        <v>9.7750000000000004</v>
      </c>
      <c r="R178" s="835">
        <f t="shared" si="65"/>
        <v>4.5199600000000002</v>
      </c>
      <c r="S178" s="834"/>
      <c r="T178" s="827" t="s">
        <v>434</v>
      </c>
      <c r="U178" s="835">
        <f>X139+X140</f>
        <v>1.7</v>
      </c>
      <c r="V178" s="835">
        <f t="shared" si="66"/>
        <v>1</v>
      </c>
      <c r="W178" s="835">
        <f t="shared" si="67"/>
        <v>10.925000000000001</v>
      </c>
      <c r="X178" s="835">
        <f t="shared" si="68"/>
        <v>5.0517200000000004</v>
      </c>
      <c r="Y178" s="834"/>
      <c r="Z178" s="827" t="s">
        <v>434</v>
      </c>
      <c r="AA178" s="835">
        <f>AD139+AD140</f>
        <v>1.7</v>
      </c>
      <c r="AB178" s="835">
        <f t="shared" si="69"/>
        <v>1</v>
      </c>
      <c r="AC178" s="835">
        <f t="shared" si="70"/>
        <v>8.9699999999999989</v>
      </c>
      <c r="AD178" s="835">
        <f t="shared" si="71"/>
        <v>4.147727999999999</v>
      </c>
      <c r="AE178" s="834"/>
      <c r="AF178" s="827" t="s">
        <v>434</v>
      </c>
      <c r="AG178" s="835">
        <f>AJ139+AJ140</f>
        <v>1.7</v>
      </c>
      <c r="AH178" s="835">
        <f t="shared" si="72"/>
        <v>1</v>
      </c>
      <c r="AI178" s="835">
        <f t="shared" si="73"/>
        <v>11.5</v>
      </c>
      <c r="AJ178" s="835">
        <f t="shared" si="74"/>
        <v>5.3175999999999997</v>
      </c>
      <c r="AK178" s="834"/>
      <c r="AL178" s="827" t="s">
        <v>434</v>
      </c>
      <c r="AM178" s="835">
        <f>AP139+AP140</f>
        <v>1.7</v>
      </c>
      <c r="AN178" s="835">
        <f t="shared" si="75"/>
        <v>1</v>
      </c>
      <c r="AO178" s="835">
        <f t="shared" si="76"/>
        <v>9.7750000000000004</v>
      </c>
      <c r="AP178" s="835">
        <f t="shared" si="77"/>
        <v>4.5199600000000002</v>
      </c>
      <c r="AQ178" s="834"/>
      <c r="AR178" s="827" t="s">
        <v>434</v>
      </c>
      <c r="AS178" s="835">
        <f>AV139+AV140</f>
        <v>1.7</v>
      </c>
      <c r="AT178" s="835">
        <f t="shared" si="78"/>
        <v>1</v>
      </c>
      <c r="AU178" s="835">
        <f t="shared" si="79"/>
        <v>10.925000000000001</v>
      </c>
      <c r="AV178" s="835">
        <f t="shared" si="80"/>
        <v>5.0517200000000004</v>
      </c>
      <c r="AW178" s="834"/>
      <c r="AX178" s="827" t="s">
        <v>434</v>
      </c>
      <c r="AY178" s="835">
        <f>BB139+BB140</f>
        <v>1.7</v>
      </c>
      <c r="AZ178" s="835">
        <f t="shared" si="81"/>
        <v>1</v>
      </c>
      <c r="BA178" s="835">
        <f t="shared" si="82"/>
        <v>8.9699999999999989</v>
      </c>
      <c r="BB178" s="835">
        <f t="shared" si="83"/>
        <v>4.147727999999999</v>
      </c>
      <c r="BC178" s="834"/>
      <c r="BD178" s="827" t="s">
        <v>434</v>
      </c>
      <c r="BE178" s="835">
        <f>BH139+BH140</f>
        <v>1.7</v>
      </c>
      <c r="BF178" s="835">
        <f t="shared" si="84"/>
        <v>1</v>
      </c>
      <c r="BG178" s="835">
        <f t="shared" si="85"/>
        <v>11.5</v>
      </c>
      <c r="BH178" s="835">
        <f t="shared" si="86"/>
        <v>5.3175999999999997</v>
      </c>
      <c r="BI178" s="834"/>
      <c r="BJ178" s="827" t="s">
        <v>434</v>
      </c>
      <c r="BK178" s="835">
        <f>BN139+BN140</f>
        <v>1.7</v>
      </c>
      <c r="BL178" s="835">
        <f t="shared" si="87"/>
        <v>1</v>
      </c>
      <c r="BM178" s="835">
        <f t="shared" si="88"/>
        <v>9.7750000000000004</v>
      </c>
      <c r="BN178" s="835">
        <f t="shared" si="89"/>
        <v>4.5199600000000002</v>
      </c>
      <c r="BO178" s="834"/>
      <c r="BP178" s="827" t="s">
        <v>434</v>
      </c>
      <c r="BQ178" s="835">
        <f>BT139+BT140</f>
        <v>1.7</v>
      </c>
      <c r="BR178" s="835">
        <f t="shared" si="90"/>
        <v>1</v>
      </c>
      <c r="BS178" s="835">
        <f t="shared" si="91"/>
        <v>10.925000000000001</v>
      </c>
      <c r="BT178" s="835">
        <f t="shared" si="92"/>
        <v>5.0517200000000004</v>
      </c>
      <c r="BU178" s="834"/>
      <c r="BV178" s="827" t="s">
        <v>434</v>
      </c>
      <c r="BW178" s="835">
        <f>BZ139+BZ140</f>
        <v>1.7</v>
      </c>
      <c r="BX178" s="835">
        <f t="shared" si="93"/>
        <v>1</v>
      </c>
      <c r="BY178" s="835">
        <f t="shared" si="94"/>
        <v>8.9699999999999989</v>
      </c>
      <c r="BZ178" s="835">
        <f t="shared" si="95"/>
        <v>4.147727999999999</v>
      </c>
      <c r="CA178" s="834"/>
      <c r="CB178" s="827" t="s">
        <v>434</v>
      </c>
      <c r="CC178" s="835">
        <f>CF139+CF140</f>
        <v>1.7</v>
      </c>
      <c r="CD178" s="835">
        <f t="shared" si="96"/>
        <v>1</v>
      </c>
      <c r="CE178" s="835">
        <f t="shared" si="97"/>
        <v>11.5</v>
      </c>
      <c r="CF178" s="835">
        <f t="shared" si="98"/>
        <v>5.3175999999999997</v>
      </c>
      <c r="CG178" s="834"/>
      <c r="CH178" s="827" t="s">
        <v>434</v>
      </c>
      <c r="CI178" s="835">
        <f>CL139+CL140</f>
        <v>1.7</v>
      </c>
      <c r="CJ178" s="835">
        <f t="shared" si="99"/>
        <v>1</v>
      </c>
      <c r="CK178" s="835">
        <f t="shared" si="100"/>
        <v>9.7750000000000004</v>
      </c>
      <c r="CL178" s="835">
        <f t="shared" si="101"/>
        <v>4.5199600000000002</v>
      </c>
      <c r="CM178" s="834"/>
      <c r="CN178" s="827" t="s">
        <v>434</v>
      </c>
      <c r="CO178" s="835">
        <f>CR139+CR140</f>
        <v>1.7</v>
      </c>
      <c r="CP178" s="835">
        <f t="shared" si="102"/>
        <v>1</v>
      </c>
      <c r="CQ178" s="835">
        <f t="shared" si="103"/>
        <v>10.925000000000001</v>
      </c>
      <c r="CR178" s="835">
        <f t="shared" si="104"/>
        <v>5.0517200000000004</v>
      </c>
      <c r="CS178" s="834"/>
      <c r="CT178" s="827" t="s">
        <v>434</v>
      </c>
      <c r="CU178" s="835">
        <f>CX139+CX140</f>
        <v>1.7</v>
      </c>
      <c r="CV178" s="835">
        <f t="shared" si="105"/>
        <v>1</v>
      </c>
      <c r="CW178" s="835">
        <f t="shared" si="106"/>
        <v>8.9699999999999989</v>
      </c>
      <c r="CX178" s="835">
        <f t="shared" si="107"/>
        <v>4.147727999999999</v>
      </c>
      <c r="CY178" s="834"/>
      <c r="CZ178" s="827" t="s">
        <v>434</v>
      </c>
      <c r="DA178" s="835">
        <f>DD139+DD140</f>
        <v>1.7</v>
      </c>
      <c r="DB178" s="835">
        <f t="shared" si="108"/>
        <v>1</v>
      </c>
      <c r="DC178" s="835">
        <f t="shared" si="109"/>
        <v>11.5</v>
      </c>
      <c r="DD178" s="835">
        <f t="shared" si="110"/>
        <v>5.3175999999999997</v>
      </c>
      <c r="DE178" s="834"/>
      <c r="DF178" s="827" t="s">
        <v>434</v>
      </c>
      <c r="DG178" s="835">
        <f>DJ139+DJ140</f>
        <v>1.7</v>
      </c>
      <c r="DH178" s="835">
        <f t="shared" si="111"/>
        <v>1</v>
      </c>
      <c r="DI178" s="835">
        <f t="shared" si="112"/>
        <v>9.7750000000000004</v>
      </c>
      <c r="DJ178" s="835">
        <f t="shared" si="113"/>
        <v>4.5199600000000002</v>
      </c>
      <c r="DK178" s="834"/>
      <c r="DL178" s="827" t="s">
        <v>434</v>
      </c>
      <c r="DM178" s="835">
        <f>DP139+DP140</f>
        <v>1.7</v>
      </c>
      <c r="DN178" s="835">
        <f t="shared" si="114"/>
        <v>1</v>
      </c>
      <c r="DO178" s="835">
        <f t="shared" si="115"/>
        <v>10.925000000000001</v>
      </c>
      <c r="DP178" s="835">
        <f t="shared" si="116"/>
        <v>5.0517200000000004</v>
      </c>
      <c r="DQ178" s="834"/>
      <c r="DR178" s="827" t="s">
        <v>434</v>
      </c>
      <c r="DS178" s="835">
        <f>DV139+DV140</f>
        <v>1.7</v>
      </c>
      <c r="DT178" s="835">
        <f t="shared" si="117"/>
        <v>1</v>
      </c>
      <c r="DU178" s="835">
        <f t="shared" si="118"/>
        <v>8.9699999999999989</v>
      </c>
      <c r="DV178" s="835">
        <f t="shared" si="119"/>
        <v>4.147727999999999</v>
      </c>
      <c r="DW178" s="834"/>
      <c r="DX178" s="827" t="s">
        <v>434</v>
      </c>
      <c r="DY178" s="835">
        <f>EB139+EB140</f>
        <v>1.7</v>
      </c>
      <c r="DZ178" s="835">
        <f t="shared" si="120"/>
        <v>1</v>
      </c>
      <c r="EA178" s="835">
        <f t="shared" si="121"/>
        <v>11.5</v>
      </c>
      <c r="EB178" s="835">
        <f t="shared" si="122"/>
        <v>5.3175999999999997</v>
      </c>
      <c r="EC178" s="834"/>
      <c r="ED178" s="827" t="s">
        <v>434</v>
      </c>
      <c r="EE178" s="835">
        <f>EH139+EH140</f>
        <v>1.7</v>
      </c>
      <c r="EF178" s="835">
        <f t="shared" si="123"/>
        <v>1</v>
      </c>
      <c r="EG178" s="835">
        <f t="shared" si="124"/>
        <v>9.7750000000000004</v>
      </c>
      <c r="EH178" s="835">
        <f t="shared" si="125"/>
        <v>4.5199600000000002</v>
      </c>
      <c r="EI178" s="834"/>
      <c r="EJ178" s="827" t="s">
        <v>434</v>
      </c>
      <c r="EK178" s="835">
        <f>EN139+EN140</f>
        <v>1.7</v>
      </c>
      <c r="EL178" s="835">
        <f t="shared" si="126"/>
        <v>1</v>
      </c>
      <c r="EM178" s="835">
        <f t="shared" si="127"/>
        <v>10.925000000000001</v>
      </c>
      <c r="EN178" s="835">
        <f t="shared" si="128"/>
        <v>5.0517200000000004</v>
      </c>
      <c r="EO178" s="834"/>
      <c r="EP178" s="827" t="s">
        <v>434</v>
      </c>
      <c r="EQ178" s="835">
        <f>ET139+ET140</f>
        <v>1.7</v>
      </c>
      <c r="ER178" s="835">
        <f t="shared" si="129"/>
        <v>1</v>
      </c>
      <c r="ES178" s="835">
        <f t="shared" si="130"/>
        <v>8.9699999999999989</v>
      </c>
      <c r="ET178" s="835">
        <f t="shared" si="131"/>
        <v>4.147727999999999</v>
      </c>
      <c r="EU178" s="834"/>
      <c r="EV178" s="827" t="s">
        <v>434</v>
      </c>
      <c r="EW178" s="835">
        <f>EZ139+EZ140</f>
        <v>1.7</v>
      </c>
      <c r="EX178" s="835">
        <f t="shared" si="132"/>
        <v>1</v>
      </c>
      <c r="EY178" s="835">
        <f t="shared" si="133"/>
        <v>0</v>
      </c>
      <c r="EZ178" s="835">
        <f t="shared" si="134"/>
        <v>0</v>
      </c>
      <c r="FA178" s="834"/>
      <c r="FB178" s="827" t="s">
        <v>434</v>
      </c>
      <c r="FC178" s="835">
        <f>FF139+FF140</f>
        <v>1.7</v>
      </c>
      <c r="FD178" s="835">
        <f t="shared" si="135"/>
        <v>1</v>
      </c>
      <c r="FE178" s="835">
        <f t="shared" si="136"/>
        <v>0</v>
      </c>
      <c r="FF178" s="835">
        <f t="shared" si="137"/>
        <v>0</v>
      </c>
      <c r="FG178" s="834"/>
      <c r="FH178" s="827" t="s">
        <v>434</v>
      </c>
      <c r="FI178" s="835">
        <f>FL139+FL140</f>
        <v>1.7</v>
      </c>
      <c r="FJ178" s="835">
        <f t="shared" si="138"/>
        <v>1</v>
      </c>
      <c r="FK178" s="835">
        <f t="shared" si="139"/>
        <v>0</v>
      </c>
      <c r="FL178" s="835">
        <f t="shared" si="140"/>
        <v>0</v>
      </c>
      <c r="FM178" s="834"/>
      <c r="FN178" s="827" t="s">
        <v>434</v>
      </c>
      <c r="FO178" s="835">
        <f>FR139+FR140</f>
        <v>1.7</v>
      </c>
      <c r="FP178" s="835">
        <f t="shared" si="141"/>
        <v>1</v>
      </c>
      <c r="FQ178" s="835">
        <f t="shared" si="142"/>
        <v>0</v>
      </c>
      <c r="FR178" s="835">
        <f t="shared" si="143"/>
        <v>0</v>
      </c>
      <c r="FS178" s="834"/>
      <c r="FT178" s="827" t="s">
        <v>434</v>
      </c>
      <c r="FU178" s="835">
        <f>FX139+FX140</f>
        <v>1.7</v>
      </c>
      <c r="FV178" s="835">
        <f t="shared" si="144"/>
        <v>1</v>
      </c>
      <c r="FW178" s="835">
        <f t="shared" si="145"/>
        <v>0</v>
      </c>
      <c r="FX178" s="835">
        <f t="shared" si="146"/>
        <v>0</v>
      </c>
      <c r="FY178" s="834"/>
    </row>
    <row r="179" spans="1:181" ht="15" thickBot="1" x14ac:dyDescent="0.35">
      <c r="A179" s="19"/>
      <c r="B179" s="826"/>
      <c r="C179" s="833"/>
      <c r="D179" s="833"/>
      <c r="E179" s="833"/>
      <c r="F179" s="833"/>
      <c r="G179" s="832"/>
      <c r="H179" s="826"/>
      <c r="I179" s="833"/>
      <c r="J179" s="833"/>
      <c r="K179" s="833"/>
      <c r="L179" s="833"/>
      <c r="M179" s="832"/>
      <c r="N179" s="826"/>
      <c r="O179" s="833"/>
      <c r="P179" s="833"/>
      <c r="Q179" s="833"/>
      <c r="R179" s="833"/>
      <c r="S179" s="832"/>
      <c r="T179" s="826"/>
      <c r="U179" s="833"/>
      <c r="V179" s="833"/>
      <c r="W179" s="833"/>
      <c r="X179" s="833"/>
      <c r="Y179" s="832"/>
      <c r="Z179" s="826"/>
      <c r="AA179" s="833"/>
      <c r="AB179" s="833"/>
      <c r="AC179" s="833"/>
      <c r="AD179" s="833"/>
      <c r="AE179" s="832"/>
      <c r="AF179" s="826"/>
      <c r="AG179" s="833"/>
      <c r="AH179" s="833"/>
      <c r="AI179" s="833"/>
      <c r="AJ179" s="833"/>
      <c r="AK179" s="832"/>
      <c r="AL179" s="826"/>
      <c r="AM179" s="833"/>
      <c r="AN179" s="833"/>
      <c r="AO179" s="833"/>
      <c r="AP179" s="833"/>
      <c r="AQ179" s="832"/>
      <c r="AR179" s="826"/>
      <c r="AS179" s="833"/>
      <c r="AT179" s="833"/>
      <c r="AU179" s="833"/>
      <c r="AV179" s="833"/>
      <c r="AW179" s="832"/>
      <c r="AX179" s="826"/>
      <c r="AY179" s="833"/>
      <c r="AZ179" s="833"/>
      <c r="BA179" s="833"/>
      <c r="BB179" s="833"/>
      <c r="BC179" s="832"/>
      <c r="BD179" s="826"/>
      <c r="BE179" s="833"/>
      <c r="BF179" s="833"/>
      <c r="BG179" s="833"/>
      <c r="BH179" s="833"/>
      <c r="BI179" s="832"/>
      <c r="BJ179" s="826"/>
      <c r="BK179" s="833"/>
      <c r="BL179" s="833"/>
      <c r="BM179" s="833"/>
      <c r="BN179" s="833"/>
      <c r="BO179" s="832"/>
      <c r="BP179" s="826"/>
      <c r="BQ179" s="833"/>
      <c r="BR179" s="833"/>
      <c r="BS179" s="833"/>
      <c r="BT179" s="833"/>
      <c r="BU179" s="832"/>
      <c r="BV179" s="826"/>
      <c r="BW179" s="833"/>
      <c r="BX179" s="833"/>
      <c r="BY179" s="833"/>
      <c r="BZ179" s="833"/>
      <c r="CA179" s="832"/>
      <c r="CB179" s="826"/>
      <c r="CC179" s="833"/>
      <c r="CD179" s="833"/>
      <c r="CE179" s="833"/>
      <c r="CF179" s="833"/>
      <c r="CG179" s="832"/>
      <c r="CH179" s="826"/>
      <c r="CI179" s="833"/>
      <c r="CJ179" s="833"/>
      <c r="CK179" s="833"/>
      <c r="CL179" s="833"/>
      <c r="CM179" s="832"/>
      <c r="CN179" s="826"/>
      <c r="CO179" s="833"/>
      <c r="CP179" s="833"/>
      <c r="CQ179" s="833"/>
      <c r="CR179" s="833"/>
      <c r="CS179" s="832"/>
      <c r="CT179" s="826"/>
      <c r="CU179" s="833"/>
      <c r="CV179" s="833"/>
      <c r="CW179" s="833"/>
      <c r="CX179" s="833"/>
      <c r="CY179" s="832"/>
      <c r="CZ179" s="826"/>
      <c r="DA179" s="833"/>
      <c r="DB179" s="833"/>
      <c r="DC179" s="833"/>
      <c r="DD179" s="833"/>
      <c r="DE179" s="832"/>
      <c r="DF179" s="826"/>
      <c r="DG179" s="833"/>
      <c r="DH179" s="833"/>
      <c r="DI179" s="833"/>
      <c r="DJ179" s="833"/>
      <c r="DK179" s="832"/>
      <c r="DL179" s="826"/>
      <c r="DM179" s="833"/>
      <c r="DN179" s="833"/>
      <c r="DO179" s="833"/>
      <c r="DP179" s="833"/>
      <c r="DQ179" s="832"/>
      <c r="DR179" s="826"/>
      <c r="DS179" s="833"/>
      <c r="DT179" s="833"/>
      <c r="DU179" s="833"/>
      <c r="DV179" s="833"/>
      <c r="DW179" s="832"/>
      <c r="DX179" s="826"/>
      <c r="DY179" s="833"/>
      <c r="DZ179" s="833"/>
      <c r="EA179" s="833"/>
      <c r="EB179" s="833"/>
      <c r="EC179" s="832"/>
      <c r="ED179" s="826"/>
      <c r="EE179" s="833"/>
      <c r="EF179" s="833"/>
      <c r="EG179" s="833"/>
      <c r="EH179" s="833"/>
      <c r="EI179" s="832"/>
      <c r="EJ179" s="826"/>
      <c r="EK179" s="833"/>
      <c r="EL179" s="833"/>
      <c r="EM179" s="833"/>
      <c r="EN179" s="833"/>
      <c r="EO179" s="832"/>
      <c r="EP179" s="826"/>
      <c r="EQ179" s="833"/>
      <c r="ER179" s="833"/>
      <c r="ES179" s="833"/>
      <c r="ET179" s="833"/>
      <c r="EU179" s="832"/>
      <c r="EV179" s="826"/>
      <c r="EW179" s="833"/>
      <c r="EX179" s="833"/>
      <c r="EY179" s="833"/>
      <c r="EZ179" s="833"/>
      <c r="FA179" s="832"/>
      <c r="FB179" s="826"/>
      <c r="FC179" s="833"/>
      <c r="FD179" s="833"/>
      <c r="FE179" s="833"/>
      <c r="FF179" s="833"/>
      <c r="FG179" s="832"/>
      <c r="FH179" s="826"/>
      <c r="FI179" s="833"/>
      <c r="FJ179" s="833"/>
      <c r="FK179" s="833"/>
      <c r="FL179" s="833"/>
      <c r="FM179" s="832"/>
      <c r="FN179" s="826"/>
      <c r="FO179" s="833"/>
      <c r="FP179" s="833"/>
      <c r="FQ179" s="833"/>
      <c r="FR179" s="833"/>
      <c r="FS179" s="832"/>
      <c r="FT179" s="826"/>
      <c r="FU179" s="833"/>
      <c r="FV179" s="833"/>
      <c r="FW179" s="833"/>
      <c r="FX179" s="833"/>
      <c r="FY179" s="832"/>
    </row>
    <row r="180" spans="1:181" ht="15" thickBot="1" x14ac:dyDescent="0.35">
      <c r="A180" s="19"/>
      <c r="B180" s="682"/>
      <c r="C180" s="682"/>
      <c r="D180" s="682"/>
      <c r="E180" s="682" t="s">
        <v>18</v>
      </c>
      <c r="F180" s="682">
        <f>SUM(F146:F178)</f>
        <v>31.632057600000003</v>
      </c>
      <c r="G180" s="477"/>
      <c r="H180" s="682"/>
      <c r="I180" s="682"/>
      <c r="J180" s="682"/>
      <c r="K180" s="682" t="s">
        <v>18</v>
      </c>
      <c r="L180" s="682">
        <f>SUM(L146:L178)</f>
        <v>40.553919999999998</v>
      </c>
      <c r="M180" s="477"/>
      <c r="N180" s="682"/>
      <c r="O180" s="682"/>
      <c r="P180" s="682"/>
      <c r="Q180" s="682" t="s">
        <v>18</v>
      </c>
      <c r="R180" s="682">
        <f>SUM(R146:R178)</f>
        <v>34.470832000000001</v>
      </c>
      <c r="S180" s="477"/>
      <c r="T180" s="682"/>
      <c r="U180" s="682"/>
      <c r="V180" s="682"/>
      <c r="W180" s="682" t="s">
        <v>18</v>
      </c>
      <c r="X180" s="682">
        <f>SUM(X146:X178)</f>
        <v>39.866864</v>
      </c>
      <c r="Y180" s="477"/>
      <c r="Z180" s="682"/>
      <c r="AA180" s="682"/>
      <c r="AB180" s="682"/>
      <c r="AC180" s="682" t="s">
        <v>18</v>
      </c>
      <c r="AD180" s="682">
        <f>SUM(AD146:AD178)</f>
        <v>31.632057600000003</v>
      </c>
      <c r="AE180" s="477"/>
      <c r="AF180" s="682"/>
      <c r="AG180" s="682"/>
      <c r="AH180" s="682"/>
      <c r="AI180" s="682" t="s">
        <v>18</v>
      </c>
      <c r="AJ180" s="682">
        <f>SUM(AJ146:AJ178)</f>
        <v>40.553919999999998</v>
      </c>
      <c r="AK180" s="477"/>
      <c r="AL180" s="682"/>
      <c r="AM180" s="682"/>
      <c r="AN180" s="682"/>
      <c r="AO180" s="682" t="s">
        <v>18</v>
      </c>
      <c r="AP180" s="682">
        <f>SUM(AP146:AP178)</f>
        <v>34.470832000000001</v>
      </c>
      <c r="AQ180" s="477"/>
      <c r="AR180" s="682"/>
      <c r="AS180" s="682"/>
      <c r="AT180" s="682"/>
      <c r="AU180" s="682" t="s">
        <v>18</v>
      </c>
      <c r="AV180" s="682">
        <f>SUM(AV146:AV178)</f>
        <v>39.866864</v>
      </c>
      <c r="AW180" s="477"/>
      <c r="AX180" s="682"/>
      <c r="AY180" s="682"/>
      <c r="AZ180" s="682"/>
      <c r="BA180" s="682" t="s">
        <v>18</v>
      </c>
      <c r="BB180" s="682">
        <f>SUM(BB146:BB178)</f>
        <v>31.632057600000003</v>
      </c>
      <c r="BC180" s="477"/>
      <c r="BD180" s="682"/>
      <c r="BE180" s="682"/>
      <c r="BF180" s="682"/>
      <c r="BG180" s="682" t="s">
        <v>18</v>
      </c>
      <c r="BH180" s="682">
        <f>SUM(BH146:BH178)</f>
        <v>40.553919999999998</v>
      </c>
      <c r="BI180" s="477"/>
      <c r="BJ180" s="682"/>
      <c r="BK180" s="682"/>
      <c r="BL180" s="682"/>
      <c r="BM180" s="682" t="s">
        <v>18</v>
      </c>
      <c r="BN180" s="682">
        <f>SUM(BN146:BN178)</f>
        <v>34.470832000000001</v>
      </c>
      <c r="BO180" s="477"/>
      <c r="BP180" s="682"/>
      <c r="BQ180" s="682"/>
      <c r="BR180" s="682"/>
      <c r="BS180" s="682" t="s">
        <v>18</v>
      </c>
      <c r="BT180" s="682">
        <f>SUM(BT146:BT178)</f>
        <v>39.866864</v>
      </c>
      <c r="BU180" s="477"/>
      <c r="BV180" s="682"/>
      <c r="BW180" s="682"/>
      <c r="BX180" s="682"/>
      <c r="BY180" s="682" t="s">
        <v>18</v>
      </c>
      <c r="BZ180" s="682">
        <f>SUM(BZ146:BZ178)</f>
        <v>31.632057600000003</v>
      </c>
      <c r="CA180" s="477"/>
      <c r="CB180" s="682"/>
      <c r="CC180" s="682"/>
      <c r="CD180" s="682"/>
      <c r="CE180" s="682" t="s">
        <v>18</v>
      </c>
      <c r="CF180" s="682">
        <f>SUM(CF146:CF178)</f>
        <v>40.553919999999998</v>
      </c>
      <c r="CG180" s="477"/>
      <c r="CH180" s="682"/>
      <c r="CI180" s="682"/>
      <c r="CJ180" s="682"/>
      <c r="CK180" s="682" t="s">
        <v>18</v>
      </c>
      <c r="CL180" s="682">
        <f>SUM(CL146:CL178)</f>
        <v>34.470832000000001</v>
      </c>
      <c r="CM180" s="477"/>
      <c r="CN180" s="682"/>
      <c r="CO180" s="682"/>
      <c r="CP180" s="682"/>
      <c r="CQ180" s="682" t="s">
        <v>18</v>
      </c>
      <c r="CR180" s="682">
        <f>SUM(CR146:CR178)</f>
        <v>39.866864</v>
      </c>
      <c r="CS180" s="477"/>
      <c r="CT180" s="682"/>
      <c r="CU180" s="682"/>
      <c r="CV180" s="682"/>
      <c r="CW180" s="682" t="s">
        <v>18</v>
      </c>
      <c r="CX180" s="682">
        <f>SUM(CX146:CX178)</f>
        <v>31.632057600000003</v>
      </c>
      <c r="CY180" s="477"/>
      <c r="CZ180" s="682"/>
      <c r="DA180" s="682"/>
      <c r="DB180" s="682"/>
      <c r="DC180" s="682" t="s">
        <v>18</v>
      </c>
      <c r="DD180" s="682">
        <f>SUM(DD146:DD178)</f>
        <v>40.553919999999998</v>
      </c>
      <c r="DE180" s="477"/>
      <c r="DF180" s="682"/>
      <c r="DG180" s="682"/>
      <c r="DH180" s="682"/>
      <c r="DI180" s="682" t="s">
        <v>18</v>
      </c>
      <c r="DJ180" s="682">
        <f>SUM(DJ146:DJ178)</f>
        <v>34.470832000000001</v>
      </c>
      <c r="DK180" s="477"/>
      <c r="DL180" s="682"/>
      <c r="DM180" s="682"/>
      <c r="DN180" s="682"/>
      <c r="DO180" s="682" t="s">
        <v>18</v>
      </c>
      <c r="DP180" s="682">
        <f>SUM(DP146:DP178)</f>
        <v>39.866864</v>
      </c>
      <c r="DQ180" s="477"/>
      <c r="DR180" s="682"/>
      <c r="DS180" s="682"/>
      <c r="DT180" s="682"/>
      <c r="DU180" s="682" t="s">
        <v>18</v>
      </c>
      <c r="DV180" s="682">
        <f>SUM(DV146:DV178)</f>
        <v>31.632057600000003</v>
      </c>
      <c r="DW180" s="477"/>
      <c r="DX180" s="682"/>
      <c r="DY180" s="682"/>
      <c r="DZ180" s="682"/>
      <c r="EA180" s="682" t="s">
        <v>18</v>
      </c>
      <c r="EB180" s="682">
        <f>SUM(EB146:EB178)</f>
        <v>40.553919999999998</v>
      </c>
      <c r="EC180" s="477"/>
      <c r="ED180" s="682"/>
      <c r="EE180" s="682"/>
      <c r="EF180" s="682"/>
      <c r="EG180" s="682" t="s">
        <v>18</v>
      </c>
      <c r="EH180" s="682">
        <f>SUM(EH146:EH178)</f>
        <v>34.470832000000001</v>
      </c>
      <c r="EI180" s="477"/>
      <c r="EJ180" s="682"/>
      <c r="EK180" s="682"/>
      <c r="EL180" s="682"/>
      <c r="EM180" s="682" t="s">
        <v>18</v>
      </c>
      <c r="EN180" s="682">
        <f>SUM(EN146:EN178)</f>
        <v>39.866864</v>
      </c>
      <c r="EO180" s="477"/>
      <c r="EP180" s="682"/>
      <c r="EQ180" s="682"/>
      <c r="ER180" s="682"/>
      <c r="ES180" s="682" t="s">
        <v>18</v>
      </c>
      <c r="ET180" s="682">
        <f>SUM(ET146:ET178)</f>
        <v>31.632057600000003</v>
      </c>
      <c r="EU180" s="477"/>
      <c r="EV180" s="682"/>
      <c r="EW180" s="682"/>
      <c r="EX180" s="682"/>
      <c r="EY180" s="682" t="s">
        <v>18</v>
      </c>
      <c r="EZ180" s="682">
        <f>SUM(EZ146:EZ178)</f>
        <v>0</v>
      </c>
      <c r="FA180" s="477"/>
      <c r="FB180" s="682"/>
      <c r="FC180" s="682"/>
      <c r="FD180" s="682"/>
      <c r="FE180" s="682" t="s">
        <v>18</v>
      </c>
      <c r="FF180" s="682">
        <f>SUM(FF146:FF178)</f>
        <v>0</v>
      </c>
      <c r="FG180" s="477"/>
      <c r="FH180" s="682"/>
      <c r="FI180" s="682"/>
      <c r="FJ180" s="682"/>
      <c r="FK180" s="682" t="s">
        <v>18</v>
      </c>
      <c r="FL180" s="682">
        <f>SUM(FL146:FL178)</f>
        <v>0</v>
      </c>
      <c r="FM180" s="477"/>
      <c r="FN180" s="682"/>
      <c r="FO180" s="682"/>
      <c r="FP180" s="682"/>
      <c r="FQ180" s="682" t="s">
        <v>18</v>
      </c>
      <c r="FR180" s="682">
        <f>SUM(FR146:FR178)</f>
        <v>0</v>
      </c>
      <c r="FS180" s="477"/>
      <c r="FT180" s="682"/>
      <c r="FU180" s="682"/>
      <c r="FV180" s="682"/>
      <c r="FW180" s="682" t="s">
        <v>18</v>
      </c>
      <c r="FX180" s="682">
        <f>SUM(FX146:FX178)</f>
        <v>0</v>
      </c>
      <c r="FY180" s="477"/>
    </row>
    <row r="181" spans="1:181" x14ac:dyDescent="0.3">
      <c r="B181" s="1388">
        <v>1</v>
      </c>
      <c r="C181" s="1388"/>
      <c r="D181" s="1388"/>
      <c r="E181" s="1388"/>
      <c r="F181" s="1388"/>
      <c r="G181" s="1388"/>
      <c r="H181" s="1388">
        <v>2</v>
      </c>
      <c r="I181" s="1388"/>
      <c r="J181" s="1388"/>
      <c r="K181" s="1388"/>
      <c r="L181" s="1388"/>
      <c r="M181" s="1388"/>
      <c r="N181" s="1388">
        <v>3</v>
      </c>
      <c r="O181" s="1388"/>
      <c r="P181" s="1388"/>
      <c r="Q181" s="1388"/>
      <c r="R181" s="1388"/>
      <c r="S181" s="1388"/>
      <c r="T181" s="1388">
        <v>4</v>
      </c>
      <c r="U181" s="1388"/>
      <c r="V181" s="1388"/>
      <c r="W181" s="1388"/>
      <c r="X181" s="1388"/>
      <c r="Y181" s="1388"/>
      <c r="Z181" s="1388">
        <v>5</v>
      </c>
      <c r="AA181" s="1388"/>
      <c r="AB181" s="1388"/>
      <c r="AC181" s="1388"/>
      <c r="AD181" s="1388"/>
      <c r="AE181" s="1388"/>
      <c r="AF181" s="1388">
        <v>6</v>
      </c>
      <c r="AG181" s="1388"/>
      <c r="AH181" s="1388"/>
      <c r="AI181" s="1388"/>
      <c r="AJ181" s="1388"/>
      <c r="AK181" s="1388"/>
      <c r="AL181" s="1388">
        <v>7</v>
      </c>
      <c r="AM181" s="1388"/>
      <c r="AN181" s="1388"/>
      <c r="AO181" s="1388"/>
      <c r="AP181" s="1388"/>
      <c r="AQ181" s="1388"/>
      <c r="AR181" s="1388">
        <v>8</v>
      </c>
      <c r="AS181" s="1388"/>
      <c r="AT181" s="1388"/>
      <c r="AU181" s="1388"/>
      <c r="AV181" s="1388"/>
      <c r="AW181" s="1388"/>
      <c r="AX181" s="1388">
        <v>9</v>
      </c>
      <c r="AY181" s="1388"/>
      <c r="AZ181" s="1388"/>
      <c r="BA181" s="1388"/>
      <c r="BB181" s="1388"/>
      <c r="BC181" s="1388"/>
      <c r="BD181" s="1388">
        <v>10</v>
      </c>
      <c r="BE181" s="1388"/>
      <c r="BF181" s="1388"/>
      <c r="BG181" s="1388"/>
      <c r="BH181" s="1388"/>
      <c r="BI181" s="1388"/>
      <c r="BJ181" s="1388">
        <v>11</v>
      </c>
      <c r="BK181" s="1388"/>
      <c r="BL181" s="1388"/>
      <c r="BM181" s="1388"/>
      <c r="BN181" s="1388"/>
      <c r="BO181" s="1388"/>
      <c r="BP181" s="1388">
        <v>12</v>
      </c>
      <c r="BQ181" s="1388"/>
      <c r="BR181" s="1388"/>
      <c r="BS181" s="1388"/>
      <c r="BT181" s="1388"/>
      <c r="BU181" s="1388"/>
      <c r="BV181" s="1388">
        <v>13</v>
      </c>
      <c r="BW181" s="1388"/>
      <c r="BX181" s="1388"/>
      <c r="BY181" s="1388"/>
      <c r="BZ181" s="1388"/>
      <c r="CA181" s="1388"/>
      <c r="CB181" s="1388">
        <v>14</v>
      </c>
      <c r="CC181" s="1388"/>
      <c r="CD181" s="1388"/>
      <c r="CE181" s="1388"/>
      <c r="CF181" s="1388"/>
      <c r="CG181" s="1388"/>
      <c r="CH181" s="1388">
        <v>15</v>
      </c>
      <c r="CI181" s="1388"/>
      <c r="CJ181" s="1388"/>
      <c r="CK181" s="1388"/>
      <c r="CL181" s="1388"/>
      <c r="CM181" s="1388"/>
      <c r="CN181" s="1388">
        <v>16</v>
      </c>
      <c r="CO181" s="1388"/>
      <c r="CP181" s="1388"/>
      <c r="CQ181" s="1388"/>
      <c r="CR181" s="1388"/>
      <c r="CS181" s="1388"/>
      <c r="CT181" s="1388">
        <v>17</v>
      </c>
      <c r="CU181" s="1388"/>
      <c r="CV181" s="1388"/>
      <c r="CW181" s="1388"/>
      <c r="CX181" s="1388"/>
      <c r="CY181" s="1388"/>
      <c r="CZ181" s="1388">
        <v>18</v>
      </c>
      <c r="DA181" s="1388"/>
      <c r="DB181" s="1388"/>
      <c r="DC181" s="1388"/>
      <c r="DD181" s="1388"/>
      <c r="DE181" s="1388"/>
      <c r="DF181" s="1388">
        <v>19</v>
      </c>
      <c r="DG181" s="1388"/>
      <c r="DH181" s="1388"/>
      <c r="DI181" s="1388"/>
      <c r="DJ181" s="1388"/>
      <c r="DK181" s="1388"/>
      <c r="DL181" s="1388">
        <v>20</v>
      </c>
      <c r="DM181" s="1388"/>
      <c r="DN181" s="1388"/>
      <c r="DO181" s="1388"/>
      <c r="DP181" s="1388"/>
      <c r="DQ181" s="1388"/>
      <c r="DR181" s="1388">
        <v>21</v>
      </c>
      <c r="DS181" s="1388"/>
      <c r="DT181" s="1388"/>
      <c r="DU181" s="1388"/>
      <c r="DV181" s="1388"/>
      <c r="DW181" s="1388"/>
      <c r="DX181" s="1388">
        <v>22</v>
      </c>
      <c r="DY181" s="1388"/>
      <c r="DZ181" s="1388"/>
      <c r="EA181" s="1388"/>
      <c r="EB181" s="1388"/>
      <c r="EC181" s="1388"/>
      <c r="ED181" s="1388">
        <v>23</v>
      </c>
      <c r="EE181" s="1388"/>
      <c r="EF181" s="1388"/>
      <c r="EG181" s="1388"/>
      <c r="EH181" s="1388"/>
      <c r="EI181" s="1388"/>
      <c r="EJ181" s="1388">
        <v>24</v>
      </c>
      <c r="EK181" s="1388"/>
      <c r="EL181" s="1388"/>
      <c r="EM181" s="1388"/>
      <c r="EN181" s="1388"/>
      <c r="EO181" s="1388"/>
      <c r="EP181" s="1388">
        <v>25</v>
      </c>
      <c r="EQ181" s="1388"/>
      <c r="ER181" s="1388"/>
      <c r="ES181" s="1388"/>
      <c r="ET181" s="1388"/>
      <c r="EU181" s="1388"/>
      <c r="EV181" s="1388">
        <v>26</v>
      </c>
      <c r="EW181" s="1388"/>
      <c r="EX181" s="1388"/>
      <c r="EY181" s="1388"/>
      <c r="EZ181" s="1388"/>
      <c r="FA181" s="1388"/>
      <c r="FB181" s="1388">
        <v>27</v>
      </c>
      <c r="FC181" s="1388"/>
      <c r="FD181" s="1388"/>
      <c r="FE181" s="1388"/>
      <c r="FF181" s="1388"/>
      <c r="FG181" s="1388"/>
      <c r="FH181" s="1388">
        <v>28</v>
      </c>
      <c r="FI181" s="1388"/>
      <c r="FJ181" s="1388"/>
      <c r="FK181" s="1388"/>
      <c r="FL181" s="1388"/>
      <c r="FM181" s="1388"/>
      <c r="FN181" s="1388">
        <v>29</v>
      </c>
      <c r="FO181" s="1388"/>
      <c r="FP181" s="1388"/>
      <c r="FQ181" s="1388"/>
      <c r="FR181" s="1388"/>
      <c r="FS181" s="1388"/>
      <c r="FT181" s="1388">
        <v>30</v>
      </c>
      <c r="FU181" s="1388"/>
      <c r="FV181" s="1388"/>
      <c r="FW181" s="1388"/>
      <c r="FX181" s="1388"/>
      <c r="FY181" s="1388"/>
    </row>
    <row r="183" spans="1:181" x14ac:dyDescent="0.3">
      <c r="B183">
        <f>(COLUMN(L180)-11)*6</f>
        <v>6</v>
      </c>
      <c r="C183">
        <f>COLUMN(L180)</f>
        <v>12</v>
      </c>
    </row>
    <row r="185" spans="1:181" x14ac:dyDescent="0.3">
      <c r="A185" t="s">
        <v>433</v>
      </c>
    </row>
    <row r="186" spans="1:181" x14ac:dyDescent="0.3">
      <c r="A186">
        <v>1</v>
      </c>
      <c r="B186">
        <v>2</v>
      </c>
      <c r="C186">
        <v>3</v>
      </c>
      <c r="D186">
        <v>4</v>
      </c>
      <c r="E186">
        <v>5</v>
      </c>
      <c r="F186">
        <v>6</v>
      </c>
      <c r="G186">
        <v>7</v>
      </c>
      <c r="H186">
        <v>8</v>
      </c>
      <c r="I186">
        <v>9</v>
      </c>
      <c r="J186">
        <v>10</v>
      </c>
      <c r="K186">
        <v>11</v>
      </c>
      <c r="L186">
        <v>12</v>
      </c>
      <c r="M186">
        <v>13</v>
      </c>
      <c r="N186">
        <v>14</v>
      </c>
      <c r="O186">
        <v>15</v>
      </c>
      <c r="P186">
        <v>16</v>
      </c>
      <c r="Q186">
        <v>17</v>
      </c>
      <c r="R186">
        <v>18</v>
      </c>
      <c r="S186">
        <v>19</v>
      </c>
      <c r="T186">
        <v>20</v>
      </c>
      <c r="U186">
        <v>21</v>
      </c>
      <c r="V186">
        <v>22</v>
      </c>
      <c r="W186">
        <v>23</v>
      </c>
      <c r="X186">
        <v>24</v>
      </c>
      <c r="Y186">
        <v>25</v>
      </c>
      <c r="Z186">
        <v>26</v>
      </c>
      <c r="AA186">
        <v>27</v>
      </c>
      <c r="AB186">
        <v>28</v>
      </c>
      <c r="AC186">
        <v>29</v>
      </c>
      <c r="AD186">
        <v>30</v>
      </c>
    </row>
    <row r="187" spans="1:181" x14ac:dyDescent="0.3">
      <c r="A187">
        <f t="shared" ref="A187:AA187" ca="1" si="147">OFFSET($F$180,0,(COLUMN(K180)-11)*6)</f>
        <v>31.632057600000003</v>
      </c>
      <c r="B187">
        <f t="shared" ca="1" si="147"/>
        <v>40.553919999999998</v>
      </c>
      <c r="C187">
        <f t="shared" ca="1" si="147"/>
        <v>34.470832000000001</v>
      </c>
      <c r="D187">
        <f t="shared" ca="1" si="147"/>
        <v>39.866864</v>
      </c>
      <c r="E187">
        <f t="shared" ca="1" si="147"/>
        <v>31.632057600000003</v>
      </c>
      <c r="F187">
        <f t="shared" ca="1" si="147"/>
        <v>40.553919999999998</v>
      </c>
      <c r="G187">
        <f t="shared" ca="1" si="147"/>
        <v>34.470832000000001</v>
      </c>
      <c r="H187">
        <f t="shared" ca="1" si="147"/>
        <v>39.866864</v>
      </c>
      <c r="I187">
        <f t="shared" ca="1" si="147"/>
        <v>31.632057600000003</v>
      </c>
      <c r="J187">
        <f t="shared" ca="1" si="147"/>
        <v>40.553919999999998</v>
      </c>
      <c r="K187">
        <f t="shared" ca="1" si="147"/>
        <v>34.470832000000001</v>
      </c>
      <c r="L187">
        <f t="shared" ca="1" si="147"/>
        <v>39.866864</v>
      </c>
      <c r="M187">
        <f t="shared" ca="1" si="147"/>
        <v>31.632057600000003</v>
      </c>
      <c r="N187">
        <f t="shared" ca="1" si="147"/>
        <v>40.553919999999998</v>
      </c>
      <c r="O187">
        <f t="shared" ca="1" si="147"/>
        <v>34.470832000000001</v>
      </c>
      <c r="P187">
        <f t="shared" ca="1" si="147"/>
        <v>39.866864</v>
      </c>
      <c r="Q187">
        <f t="shared" ca="1" si="147"/>
        <v>31.632057600000003</v>
      </c>
      <c r="R187">
        <f t="shared" ca="1" si="147"/>
        <v>40.553919999999998</v>
      </c>
      <c r="S187">
        <f t="shared" ca="1" si="147"/>
        <v>34.470832000000001</v>
      </c>
      <c r="T187">
        <f t="shared" ca="1" si="147"/>
        <v>39.866864</v>
      </c>
      <c r="U187">
        <f t="shared" ca="1" si="147"/>
        <v>31.632057600000003</v>
      </c>
      <c r="V187">
        <f t="shared" ca="1" si="147"/>
        <v>40.553919999999998</v>
      </c>
      <c r="W187">
        <f t="shared" ca="1" si="147"/>
        <v>34.470832000000001</v>
      </c>
      <c r="X187">
        <f t="shared" ca="1" si="147"/>
        <v>39.866864</v>
      </c>
      <c r="Y187">
        <f t="shared" ca="1" si="147"/>
        <v>31.632057600000003</v>
      </c>
      <c r="Z187">
        <f t="shared" ca="1" si="147"/>
        <v>0</v>
      </c>
      <c r="AA187">
        <f t="shared" ca="1" si="147"/>
        <v>0</v>
      </c>
      <c r="AB187">
        <f ca="1">OFFSET($F$180,0,(COLUMN(AL180)-11)*6)</f>
        <v>0</v>
      </c>
      <c r="AC187">
        <f ca="1">OFFSET($F$180,0,(COLUMN(AM180)-11)*6)</f>
        <v>0</v>
      </c>
      <c r="AD187">
        <f ca="1">OFFSET($F$180,0,(COLUMN(AN180)-11)*6)</f>
        <v>0</v>
      </c>
    </row>
    <row r="190" spans="1:181" x14ac:dyDescent="0.3">
      <c r="C190" t="s">
        <v>542</v>
      </c>
      <c r="E190" t="s">
        <v>545</v>
      </c>
    </row>
    <row r="191" spans="1:181" x14ac:dyDescent="0.3">
      <c r="C191" t="s">
        <v>543</v>
      </c>
      <c r="D191" t="s">
        <v>544</v>
      </c>
      <c r="E191" t="s">
        <v>543</v>
      </c>
      <c r="F191" t="s">
        <v>544</v>
      </c>
    </row>
    <row r="192" spans="1:181" x14ac:dyDescent="0.3">
      <c r="B192">
        <f t="array" ref="B192:C221">TRANSPOSE(A186:AD187)</f>
        <v>1</v>
      </c>
      <c r="C192" s="914">
        <f ca="1"/>
        <v>31.632057600000003</v>
      </c>
      <c r="D192" s="870">
        <f ca="1">+C192/Menu!$F$13</f>
        <v>7.9080144000000008</v>
      </c>
      <c r="E192">
        <f t="shared" ref="E192:E221" si="148">+L22</f>
        <v>31.2</v>
      </c>
      <c r="F192">
        <f t="shared" ref="F192:F221" si="149">+K22</f>
        <v>7.8</v>
      </c>
    </row>
    <row r="193" spans="2:6" x14ac:dyDescent="0.3">
      <c r="B193">
        <v>2</v>
      </c>
      <c r="C193" s="914">
        <f ca="1"/>
        <v>40.553919999999998</v>
      </c>
      <c r="D193" s="870">
        <f ca="1">+C193/Menu!$F$13</f>
        <v>10.138479999999999</v>
      </c>
      <c r="E193">
        <f t="shared" si="148"/>
        <v>40</v>
      </c>
      <c r="F193">
        <f t="shared" si="149"/>
        <v>10</v>
      </c>
    </row>
    <row r="194" spans="2:6" x14ac:dyDescent="0.3">
      <c r="B194">
        <v>3</v>
      </c>
      <c r="C194" s="914">
        <f ca="1"/>
        <v>34.470832000000001</v>
      </c>
      <c r="D194" s="870">
        <f ca="1">+C194/Menu!$F$13</f>
        <v>8.6177080000000004</v>
      </c>
      <c r="E194">
        <f t="shared" si="148"/>
        <v>34</v>
      </c>
      <c r="F194">
        <f t="shared" si="149"/>
        <v>8.5</v>
      </c>
    </row>
    <row r="195" spans="2:6" x14ac:dyDescent="0.3">
      <c r="B195">
        <v>4</v>
      </c>
      <c r="C195" s="914">
        <f ca="1"/>
        <v>39.866864</v>
      </c>
      <c r="D195" s="870">
        <f ca="1">+C195/Menu!$F$13</f>
        <v>9.9667159999999999</v>
      </c>
      <c r="E195">
        <f t="shared" si="148"/>
        <v>38</v>
      </c>
      <c r="F195">
        <f t="shared" si="149"/>
        <v>9.5</v>
      </c>
    </row>
    <row r="196" spans="2:6" x14ac:dyDescent="0.3">
      <c r="B196">
        <v>5</v>
      </c>
      <c r="C196" s="914">
        <f ca="1"/>
        <v>31.632057600000003</v>
      </c>
      <c r="D196" s="870">
        <f ca="1">+C196/Menu!$F$13</f>
        <v>7.9080144000000008</v>
      </c>
      <c r="E196">
        <f t="shared" si="148"/>
        <v>31.2</v>
      </c>
      <c r="F196">
        <f t="shared" si="149"/>
        <v>7.8</v>
      </c>
    </row>
    <row r="197" spans="2:6" x14ac:dyDescent="0.3">
      <c r="B197">
        <v>6</v>
      </c>
      <c r="C197" s="914">
        <f ca="1"/>
        <v>40.553919999999998</v>
      </c>
      <c r="D197" s="870">
        <f ca="1">+C197/Menu!$F$13</f>
        <v>10.138479999999999</v>
      </c>
      <c r="E197">
        <f t="shared" si="148"/>
        <v>40</v>
      </c>
      <c r="F197">
        <f t="shared" si="149"/>
        <v>10</v>
      </c>
    </row>
    <row r="198" spans="2:6" x14ac:dyDescent="0.3">
      <c r="B198">
        <v>7</v>
      </c>
      <c r="C198" s="914">
        <f ca="1"/>
        <v>34.470832000000001</v>
      </c>
      <c r="D198" s="870">
        <f ca="1">+C198/Menu!$F$13</f>
        <v>8.6177080000000004</v>
      </c>
      <c r="E198">
        <f t="shared" si="148"/>
        <v>34</v>
      </c>
      <c r="F198">
        <f t="shared" si="149"/>
        <v>8.5</v>
      </c>
    </row>
    <row r="199" spans="2:6" x14ac:dyDescent="0.3">
      <c r="B199">
        <v>8</v>
      </c>
      <c r="C199" s="914">
        <f ca="1"/>
        <v>39.866864</v>
      </c>
      <c r="D199" s="870">
        <f ca="1">+C199/Menu!$F$13</f>
        <v>9.9667159999999999</v>
      </c>
      <c r="E199">
        <f t="shared" si="148"/>
        <v>38</v>
      </c>
      <c r="F199">
        <f t="shared" si="149"/>
        <v>9.5</v>
      </c>
    </row>
    <row r="200" spans="2:6" x14ac:dyDescent="0.3">
      <c r="B200">
        <v>9</v>
      </c>
      <c r="C200" s="914">
        <f ca="1"/>
        <v>31.632057600000003</v>
      </c>
      <c r="D200" s="870">
        <f ca="1">+C200/Menu!$F$13</f>
        <v>7.9080144000000008</v>
      </c>
      <c r="E200">
        <f t="shared" si="148"/>
        <v>31.2</v>
      </c>
      <c r="F200">
        <f t="shared" si="149"/>
        <v>7.8</v>
      </c>
    </row>
    <row r="201" spans="2:6" x14ac:dyDescent="0.3">
      <c r="B201">
        <v>10</v>
      </c>
      <c r="C201" s="914">
        <f ca="1"/>
        <v>40.553919999999998</v>
      </c>
      <c r="D201" s="870">
        <f ca="1">+C201/Menu!$F$13</f>
        <v>10.138479999999999</v>
      </c>
      <c r="E201">
        <f t="shared" si="148"/>
        <v>40</v>
      </c>
      <c r="F201">
        <f t="shared" si="149"/>
        <v>10</v>
      </c>
    </row>
    <row r="202" spans="2:6" x14ac:dyDescent="0.3">
      <c r="B202">
        <v>11</v>
      </c>
      <c r="C202" s="914">
        <f ca="1"/>
        <v>34.470832000000001</v>
      </c>
      <c r="D202" s="870">
        <f ca="1">+C202/Menu!$F$13</f>
        <v>8.6177080000000004</v>
      </c>
      <c r="E202">
        <f t="shared" si="148"/>
        <v>34</v>
      </c>
      <c r="F202">
        <f t="shared" si="149"/>
        <v>8.5</v>
      </c>
    </row>
    <row r="203" spans="2:6" x14ac:dyDescent="0.3">
      <c r="B203">
        <v>12</v>
      </c>
      <c r="C203" s="914">
        <f ca="1"/>
        <v>39.866864</v>
      </c>
      <c r="D203" s="870">
        <f ca="1">+C203/Menu!$F$13</f>
        <v>9.9667159999999999</v>
      </c>
      <c r="E203">
        <f t="shared" si="148"/>
        <v>38</v>
      </c>
      <c r="F203">
        <f t="shared" si="149"/>
        <v>9.5</v>
      </c>
    </row>
    <row r="204" spans="2:6" x14ac:dyDescent="0.3">
      <c r="B204">
        <v>13</v>
      </c>
      <c r="C204" s="914">
        <f ca="1"/>
        <v>31.632057600000003</v>
      </c>
      <c r="D204" s="870">
        <f ca="1">+C204/Menu!$F$13</f>
        <v>7.9080144000000008</v>
      </c>
      <c r="E204">
        <f t="shared" si="148"/>
        <v>31.2</v>
      </c>
      <c r="F204">
        <f t="shared" si="149"/>
        <v>7.8</v>
      </c>
    </row>
    <row r="205" spans="2:6" x14ac:dyDescent="0.3">
      <c r="B205">
        <v>14</v>
      </c>
      <c r="C205" s="914">
        <f ca="1"/>
        <v>40.553919999999998</v>
      </c>
      <c r="D205" s="870">
        <f ca="1">+C205/Menu!$F$13</f>
        <v>10.138479999999999</v>
      </c>
      <c r="E205">
        <f t="shared" si="148"/>
        <v>40</v>
      </c>
      <c r="F205">
        <f t="shared" si="149"/>
        <v>10</v>
      </c>
    </row>
    <row r="206" spans="2:6" x14ac:dyDescent="0.3">
      <c r="B206">
        <v>15</v>
      </c>
      <c r="C206" s="914">
        <f ca="1"/>
        <v>34.470832000000001</v>
      </c>
      <c r="D206" s="870">
        <f ca="1">+C206/Menu!$F$13</f>
        <v>8.6177080000000004</v>
      </c>
      <c r="E206">
        <f t="shared" si="148"/>
        <v>34</v>
      </c>
      <c r="F206">
        <f t="shared" si="149"/>
        <v>8.5</v>
      </c>
    </row>
    <row r="207" spans="2:6" x14ac:dyDescent="0.3">
      <c r="B207">
        <v>16</v>
      </c>
      <c r="C207" s="914">
        <f ca="1"/>
        <v>39.866864</v>
      </c>
      <c r="D207" s="870">
        <f ca="1">+C207/Menu!$F$13</f>
        <v>9.9667159999999999</v>
      </c>
      <c r="E207">
        <f t="shared" si="148"/>
        <v>38</v>
      </c>
      <c r="F207">
        <f t="shared" si="149"/>
        <v>9.5</v>
      </c>
    </row>
    <row r="208" spans="2:6" x14ac:dyDescent="0.3">
      <c r="B208">
        <v>17</v>
      </c>
      <c r="C208" s="914">
        <f ca="1"/>
        <v>31.632057600000003</v>
      </c>
      <c r="D208" s="870">
        <f ca="1">+C208/Menu!$F$13</f>
        <v>7.9080144000000008</v>
      </c>
      <c r="E208">
        <f t="shared" si="148"/>
        <v>31.2</v>
      </c>
      <c r="F208">
        <f t="shared" si="149"/>
        <v>7.8</v>
      </c>
    </row>
    <row r="209" spans="2:6" x14ac:dyDescent="0.3">
      <c r="B209">
        <v>18</v>
      </c>
      <c r="C209" s="914">
        <f ca="1"/>
        <v>40.553919999999998</v>
      </c>
      <c r="D209" s="870">
        <f ca="1">+C209/Menu!$F$13</f>
        <v>10.138479999999999</v>
      </c>
      <c r="E209">
        <f t="shared" si="148"/>
        <v>40</v>
      </c>
      <c r="F209">
        <f t="shared" si="149"/>
        <v>10</v>
      </c>
    </row>
    <row r="210" spans="2:6" x14ac:dyDescent="0.3">
      <c r="B210">
        <v>19</v>
      </c>
      <c r="C210" s="914">
        <f ca="1"/>
        <v>34.470832000000001</v>
      </c>
      <c r="D210" s="870">
        <f ca="1">+C210/Menu!$F$13</f>
        <v>8.6177080000000004</v>
      </c>
      <c r="E210">
        <f t="shared" si="148"/>
        <v>34</v>
      </c>
      <c r="F210">
        <f t="shared" si="149"/>
        <v>8.5</v>
      </c>
    </row>
    <row r="211" spans="2:6" x14ac:dyDescent="0.3">
      <c r="B211">
        <v>20</v>
      </c>
      <c r="C211" s="914">
        <f ca="1"/>
        <v>39.866864</v>
      </c>
      <c r="D211" s="870">
        <f ca="1">+C211/Menu!$F$13</f>
        <v>9.9667159999999999</v>
      </c>
      <c r="E211">
        <f t="shared" si="148"/>
        <v>38</v>
      </c>
      <c r="F211">
        <f t="shared" si="149"/>
        <v>9.5</v>
      </c>
    </row>
    <row r="212" spans="2:6" x14ac:dyDescent="0.3">
      <c r="B212">
        <v>21</v>
      </c>
      <c r="C212" s="914">
        <f ca="1"/>
        <v>31.632057600000003</v>
      </c>
      <c r="D212" s="870">
        <f ca="1">+C212/Menu!$F$13</f>
        <v>7.9080144000000008</v>
      </c>
      <c r="E212">
        <f t="shared" si="148"/>
        <v>31.2</v>
      </c>
      <c r="F212">
        <f t="shared" si="149"/>
        <v>7.8</v>
      </c>
    </row>
    <row r="213" spans="2:6" x14ac:dyDescent="0.3">
      <c r="B213">
        <v>22</v>
      </c>
      <c r="C213" s="914">
        <f ca="1"/>
        <v>40.553919999999998</v>
      </c>
      <c r="D213" s="870">
        <f ca="1">+C213/Menu!$F$13</f>
        <v>10.138479999999999</v>
      </c>
      <c r="E213">
        <f t="shared" si="148"/>
        <v>40</v>
      </c>
      <c r="F213">
        <f t="shared" si="149"/>
        <v>10</v>
      </c>
    </row>
    <row r="214" spans="2:6" x14ac:dyDescent="0.3">
      <c r="B214">
        <v>23</v>
      </c>
      <c r="C214" s="914">
        <f ca="1"/>
        <v>34.470832000000001</v>
      </c>
      <c r="D214" s="870">
        <f ca="1">+C214/Menu!$F$13</f>
        <v>8.6177080000000004</v>
      </c>
      <c r="E214">
        <f t="shared" si="148"/>
        <v>34</v>
      </c>
      <c r="F214">
        <f t="shared" si="149"/>
        <v>8.5</v>
      </c>
    </row>
    <row r="215" spans="2:6" x14ac:dyDescent="0.3">
      <c r="B215">
        <v>24</v>
      </c>
      <c r="C215" s="914">
        <f ca="1"/>
        <v>39.866864</v>
      </c>
      <c r="D215" s="870">
        <f ca="1">+C215/Menu!$F$13</f>
        <v>9.9667159999999999</v>
      </c>
      <c r="E215">
        <f t="shared" si="148"/>
        <v>38</v>
      </c>
      <c r="F215">
        <f t="shared" si="149"/>
        <v>9.5</v>
      </c>
    </row>
    <row r="216" spans="2:6" x14ac:dyDescent="0.3">
      <c r="B216">
        <v>25</v>
      </c>
      <c r="C216" s="914">
        <f ca="1"/>
        <v>31.632057600000003</v>
      </c>
      <c r="D216" s="870">
        <f ca="1">+C216/Menu!$F$13</f>
        <v>7.9080144000000008</v>
      </c>
      <c r="E216">
        <f t="shared" si="148"/>
        <v>31.2</v>
      </c>
      <c r="F216">
        <f t="shared" si="149"/>
        <v>7.8</v>
      </c>
    </row>
    <row r="217" spans="2:6" x14ac:dyDescent="0.3">
      <c r="B217">
        <v>26</v>
      </c>
      <c r="C217" s="914">
        <f ca="1"/>
        <v>0</v>
      </c>
      <c r="D217" s="870">
        <f ca="1">+C217/Menu!$F$13</f>
        <v>0</v>
      </c>
      <c r="E217">
        <f t="shared" si="148"/>
        <v>0</v>
      </c>
      <c r="F217">
        <f t="shared" si="149"/>
        <v>0</v>
      </c>
    </row>
    <row r="218" spans="2:6" x14ac:dyDescent="0.3">
      <c r="B218">
        <v>27</v>
      </c>
      <c r="C218" s="914">
        <f ca="1"/>
        <v>0</v>
      </c>
      <c r="D218" s="870">
        <f ca="1">+C218/Menu!$F$13</f>
        <v>0</v>
      </c>
      <c r="E218">
        <f t="shared" si="148"/>
        <v>0</v>
      </c>
      <c r="F218">
        <f t="shared" si="149"/>
        <v>0</v>
      </c>
    </row>
    <row r="219" spans="2:6" x14ac:dyDescent="0.3">
      <c r="B219">
        <v>28</v>
      </c>
      <c r="C219" s="914">
        <f ca="1"/>
        <v>0</v>
      </c>
      <c r="D219" s="870">
        <f ca="1">+C219/Menu!$F$13</f>
        <v>0</v>
      </c>
      <c r="E219">
        <f t="shared" si="148"/>
        <v>0</v>
      </c>
      <c r="F219">
        <f t="shared" si="149"/>
        <v>0</v>
      </c>
    </row>
    <row r="220" spans="2:6" x14ac:dyDescent="0.3">
      <c r="B220">
        <v>29</v>
      </c>
      <c r="C220" s="914">
        <f ca="1"/>
        <v>0</v>
      </c>
      <c r="D220" s="870">
        <f ca="1">+C220/Menu!$F$13</f>
        <v>0</v>
      </c>
      <c r="E220">
        <f t="shared" si="148"/>
        <v>0</v>
      </c>
      <c r="F220">
        <f t="shared" si="149"/>
        <v>0</v>
      </c>
    </row>
    <row r="221" spans="2:6" x14ac:dyDescent="0.3">
      <c r="B221">
        <v>30</v>
      </c>
      <c r="C221" s="914">
        <f ca="1"/>
        <v>0</v>
      </c>
      <c r="D221" s="870">
        <f ca="1">+C221/Menu!$F$13</f>
        <v>0</v>
      </c>
      <c r="E221">
        <f t="shared" si="148"/>
        <v>0</v>
      </c>
      <c r="F221">
        <f t="shared" si="149"/>
        <v>0</v>
      </c>
    </row>
  </sheetData>
  <mergeCells count="61">
    <mergeCell ref="BJ55:BO55"/>
    <mergeCell ref="M19:N19"/>
    <mergeCell ref="B55:G55"/>
    <mergeCell ref="H55:M55"/>
    <mergeCell ref="N55:S55"/>
    <mergeCell ref="T55:Y55"/>
    <mergeCell ref="Z55:AE55"/>
    <mergeCell ref="AF55:AK55"/>
    <mergeCell ref="AL55:AQ55"/>
    <mergeCell ref="AR55:AW55"/>
    <mergeCell ref="AX55:BC55"/>
    <mergeCell ref="BD55:BI55"/>
    <mergeCell ref="ED55:EI55"/>
    <mergeCell ref="BP55:BU55"/>
    <mergeCell ref="BV55:CA55"/>
    <mergeCell ref="CB55:CG55"/>
    <mergeCell ref="CH55:CM55"/>
    <mergeCell ref="CN55:CS55"/>
    <mergeCell ref="CT55:CY55"/>
    <mergeCell ref="CZ55:DE55"/>
    <mergeCell ref="DF55:DK55"/>
    <mergeCell ref="DL55:DQ55"/>
    <mergeCell ref="DR55:DW55"/>
    <mergeCell ref="DX55:EC55"/>
    <mergeCell ref="FT55:FY55"/>
    <mergeCell ref="B181:G181"/>
    <mergeCell ref="H181:M181"/>
    <mergeCell ref="N181:S181"/>
    <mergeCell ref="T181:Y181"/>
    <mergeCell ref="Z181:AE181"/>
    <mergeCell ref="AF181:AK181"/>
    <mergeCell ref="AL181:AQ181"/>
    <mergeCell ref="AR181:AW181"/>
    <mergeCell ref="AX181:BC181"/>
    <mergeCell ref="EJ55:EO55"/>
    <mergeCell ref="EP55:EU55"/>
    <mergeCell ref="EV55:FA55"/>
    <mergeCell ref="FB55:FG55"/>
    <mergeCell ref="FH55:FM55"/>
    <mergeCell ref="FN55:FS55"/>
    <mergeCell ref="DR181:DW181"/>
    <mergeCell ref="BD181:BI181"/>
    <mergeCell ref="BJ181:BO181"/>
    <mergeCell ref="BP181:BU181"/>
    <mergeCell ref="BV181:CA181"/>
    <mergeCell ref="CB181:CG181"/>
    <mergeCell ref="CH181:CM181"/>
    <mergeCell ref="CN181:CS181"/>
    <mergeCell ref="CT181:CY181"/>
    <mergeCell ref="CZ181:DE181"/>
    <mergeCell ref="DF181:DK181"/>
    <mergeCell ref="DL181:DQ181"/>
    <mergeCell ref="FH181:FM181"/>
    <mergeCell ref="FN181:FS181"/>
    <mergeCell ref="FT181:FY181"/>
    <mergeCell ref="DX181:EC181"/>
    <mergeCell ref="ED181:EI181"/>
    <mergeCell ref="EJ181:EO181"/>
    <mergeCell ref="EP181:EU181"/>
    <mergeCell ref="EV181:FA181"/>
    <mergeCell ref="FB181:FG181"/>
  </mergeCells>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A7F2F519D48ED499CE6ACF9774B650E" ma:contentTypeVersion="20" ma:contentTypeDescription="Crée un document." ma:contentTypeScope="" ma:versionID="83d7a93d31109b99e7e8ab208c7122af">
  <xsd:schema xmlns:xsd="http://www.w3.org/2001/XMLSchema" xmlns:xs="http://www.w3.org/2001/XMLSchema" xmlns:p="http://schemas.microsoft.com/office/2006/metadata/properties" xmlns:ns2="3daa46ea-af3d-4001-8e3b-331e22b52c8a" xmlns:ns3="85a5d83a-ca5f-4e82-a15a-e7137a362387" targetNamespace="http://schemas.microsoft.com/office/2006/metadata/properties" ma:root="true" ma:fieldsID="0f06ace36358c4a1d250e379a1e8b951" ns2:_="" ns3:_="">
    <xsd:import namespace="3daa46ea-af3d-4001-8e3b-331e22b52c8a"/>
    <xsd:import namespace="85a5d83a-ca5f-4e82-a15a-e7137a36238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OCR" minOccurs="0"/>
                <xsd:element ref="ns2:MediaServiceAutoKeyPoints" minOccurs="0"/>
                <xsd:element ref="ns2:MediaServiceKeyPoints" minOccurs="0"/>
                <xsd:element ref="ns2:MediaServiceLocation" minOccurs="0"/>
                <xsd:element ref="ns3:TaxCatchAll" minOccurs="0"/>
                <xsd:element ref="ns2:lcf76f155ced4ddcb4097134ff3c332f" minOccurs="0"/>
                <xsd:element ref="ns2:MediaServiceObjectDetectorVersion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aa46ea-af3d-4001-8e3b-331e22b52c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Balises d’images" ma:readOnly="false" ma:fieldId="{5cf76f15-5ced-4ddc-b409-7134ff3c332f}" ma:taxonomyMulti="true" ma:sspId="adea0c76-54e0-44b6-9368-bd29acc1060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_Flow_SignoffStatus" ma:index="25" nillable="true" ma:displayName="État de validation" ma:internalName="_x00c9_tat_x0020_de_x0020_valida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a5d83a-ca5f-4e82-a15a-e7137a36238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TaxCatchAll" ma:index="21" nillable="true" ma:displayName="Taxonomy Catch All Column" ma:hidden="true" ma:list="{58fa5530-da48-464e-9601-01b68a528422}" ma:internalName="TaxCatchAll" ma:showField="CatchAllData" ma:web="85a5d83a-ca5f-4e82-a15a-e7137a3623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0433D7-94D8-4B74-AA79-1902373A2D7C}">
  <ds:schemaRefs>
    <ds:schemaRef ds:uri="http://schemas.microsoft.com/sharepoint/v3/contenttype/forms"/>
  </ds:schemaRefs>
</ds:datastoreItem>
</file>

<file path=customXml/itemProps2.xml><?xml version="1.0" encoding="utf-8"?>
<ds:datastoreItem xmlns:ds="http://schemas.openxmlformats.org/officeDocument/2006/customXml" ds:itemID="{3625331E-B68B-493D-B6B6-D920CDCF4D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aa46ea-af3d-4001-8e3b-331e22b52c8a"/>
    <ds:schemaRef ds:uri="85a5d83a-ca5f-4e82-a15a-e7137a3623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16</vt:i4>
      </vt:variant>
    </vt:vector>
  </HeadingPairs>
  <TitlesOfParts>
    <vt:vector size="16" baseType="lpstr">
      <vt:lpstr>Introduction</vt:lpstr>
      <vt:lpstr>Menu</vt:lpstr>
      <vt:lpstr>Résultats</vt:lpstr>
      <vt:lpstr>Graphes</vt:lpstr>
      <vt:lpstr>Base de données Haies</vt:lpstr>
      <vt:lpstr>Générateur Emprise 10ans</vt:lpstr>
      <vt:lpstr>Générateur Emprise 15ans</vt:lpstr>
      <vt:lpstr>Générateur Emprise 20ans</vt:lpstr>
      <vt:lpstr>Générateur Emprise 25ans</vt:lpstr>
      <vt:lpstr>Générateur Emprise 30ans</vt:lpstr>
      <vt:lpstr>Générateur P.Durable 10ans</vt:lpstr>
      <vt:lpstr>Générateur P.Durable 15ans</vt:lpstr>
      <vt:lpstr>Générateur P.Durable 20ans</vt:lpstr>
      <vt:lpstr>Générateur P.Durable 25ans</vt:lpstr>
      <vt:lpstr>Générateur P.Durable 30ans</vt:lpstr>
      <vt:lpstr>TAB7 Prod plaquette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Eddy CLERAN</dc:creator>
  <cp:lastModifiedBy>Baptiste Sanson</cp:lastModifiedBy>
  <cp:lastPrinted>2022-07-23T07:09:51Z</cp:lastPrinted>
  <dcterms:created xsi:type="dcterms:W3CDTF">2020-12-16T14:10:52Z</dcterms:created>
  <dcterms:modified xsi:type="dcterms:W3CDTF">2023-12-15T15:37:09Z</dcterms:modified>
</cp:coreProperties>
</file>